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32.xml" ContentType="application/vnd.ms-excel.controlproperties+xml"/>
  <Override PartName="/xl/drawings/drawing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/>
  <mc:AlternateContent xmlns:mc="http://schemas.openxmlformats.org/markup-compatibility/2006">
    <mc:Choice Requires="x15">
      <x15ac:absPath xmlns:x15ac="http://schemas.microsoft.com/office/spreadsheetml/2010/11/ac" url="C:\Users\adriano.moreira\Desktop\INFORMES 0810\BOLETIM INDUSTRIAL\B.I. 2016\"/>
    </mc:Choice>
  </mc:AlternateContent>
  <bookViews>
    <workbookView xWindow="0" yWindow="3420" windowWidth="11250" windowHeight="2835" tabRatio="840" firstSheet="1" activeTab="1"/>
  </bookViews>
  <sheets>
    <sheet name="Calendario" sheetId="104" state="veryHidden" r:id="rId1"/>
    <sheet name="HOME" sheetId="85" r:id="rId2"/>
    <sheet name="Painel Paradas" sheetId="96" state="veryHidden" r:id="rId3"/>
    <sheet name="PARADAS" sheetId="97" state="veryHidden" r:id="rId4"/>
    <sheet name="B.Gráfico" sheetId="100" state="veryHidden" r:id="rId5"/>
    <sheet name="B.Acum" sheetId="21" state="veryHidden" r:id="rId6"/>
    <sheet name="B.Diario" sheetId="17" state="veryHidden" r:id="rId7"/>
    <sheet name="BOLETIM DIARIO" sheetId="79" state="veryHidden" r:id="rId8"/>
    <sheet name="BiDia.2015" sheetId="75" state="veryHidden" r:id="rId9"/>
    <sheet name="Bi.Acum.15" sheetId="57" state="veryHidden" r:id="rId10"/>
    <sheet name="Ppto Mes" sheetId="5" state="veryHidden" r:id="rId11"/>
    <sheet name="METAS" sheetId="2" state="veryHidden" r:id="rId12"/>
    <sheet name="METASDIA" sheetId="7" state="veryHidden" r:id="rId13"/>
    <sheet name="CMD_Moagem" sheetId="86" state="veryHidden" r:id="rId14"/>
    <sheet name="PAINEL MOAGEM" sheetId="88" state="veryHidden" r:id="rId15"/>
    <sheet name="B.Mensal" sheetId="20" state="veryHidden" r:id="rId16"/>
    <sheet name="BIMES15" sheetId="45" state="veryHidden" r:id="rId17"/>
    <sheet name="BiSem15" sheetId="50" state="veryHidden" r:id="rId18"/>
    <sheet name="B.Semanal" sheetId="19" state="veryHidden" r:id="rId19"/>
    <sheet name="B.Grafico.R" sheetId="32" state="veryHidden" r:id="rId20"/>
    <sheet name="PAINEL.PROD" sheetId="49" state="veryHidden" r:id="rId21"/>
    <sheet name="Programa" sheetId="1" state="veryHidden" r:id="rId22"/>
  </sheets>
  <externalReferences>
    <externalReference r:id="rId23"/>
    <externalReference r:id="rId24"/>
    <externalReference r:id="rId25"/>
  </externalReferences>
  <definedNames>
    <definedName name="_xlnm._FilterDatabase" localSheetId="5">B.Acum!$A$2:$BB$185</definedName>
    <definedName name="_xlnm._FilterDatabase" localSheetId="6" hidden="1">B.Diario!$A$2:$XES$186</definedName>
    <definedName name="_xlnm._FilterDatabase" localSheetId="4" hidden="1">B.Gráfico!$A$3:$F$237</definedName>
    <definedName name="_xlnm._FilterDatabase" localSheetId="15" hidden="1">B.Mensal!$A$2:$AK$186</definedName>
    <definedName name="_xlnm._FilterDatabase" localSheetId="18" hidden="1">B.Semanal!$A$2:$AE$186</definedName>
    <definedName name="_xlnm._FilterDatabase" localSheetId="9">Bi.Acum.15!$A$3:$AL$184</definedName>
    <definedName name="_xlnm._FilterDatabase" localSheetId="8">BiDia.2015!$2:$185</definedName>
    <definedName name="_xlnm._FilterDatabase" localSheetId="16" hidden="1">BIMES15!$A$3:$L$184</definedName>
    <definedName name="_xlnm._FilterDatabase" localSheetId="17" hidden="1">BiSem15!$A$3:$AO$184</definedName>
    <definedName name="_xlnm._FilterDatabase" localSheetId="13" hidden="1">CMD_Moagem!$A$12:$H$216</definedName>
    <definedName name="_xlnm._FilterDatabase" localSheetId="3" hidden="1">PARADAS!$A$4:$G$229</definedName>
    <definedName name="Agricola" localSheetId="0">OFFSET([1]B.Gráfico!$E$3,[1]B.Gráfico!$M$4,0,[1]B.Gráfico!$M$3,1)</definedName>
    <definedName name="Agricola">OFFSET(B.Gráfico!$E$3,B.Gráfico!$M$4,0,B.Gráfico!$M$3,1)</definedName>
    <definedName name="area">[2]Semana!$K:$K</definedName>
    <definedName name="_xlnm.Print_Area" localSheetId="7">'BOLETIM DIARIO'!$C$2:$Q$72</definedName>
    <definedName name="_xlnm.Print_Area" localSheetId="14">'PAINEL MOAGEM'!$A$1:$R$28</definedName>
    <definedName name="_xlnm.Print_Area" localSheetId="20">PAINEL.PROD!$A$1:$AB$35</definedName>
    <definedName name="Atingiu" localSheetId="0">OFFSET([1]CMD_Moagem!$G$12,[1]CMD_Moagem!$A$9,0,[1]CMD_Moagem!$A$8,1)</definedName>
    <definedName name="Atingiu">OFFSET(CMD_Moagem!$G$12,CMD_Moagem!$A$9,0,CMD_Moagem!$A$8,1)</definedName>
    <definedName name="bacum" localSheetId="0">[1]B.Acum!$2:$186</definedName>
    <definedName name="bacum">B.Acum!$2:$186</definedName>
    <definedName name="Bacumulado">B.Acum!$A$2:$AX$186</definedName>
    <definedName name="basesemana">B.Semanal!$E$2:$AE$179</definedName>
    <definedName name="bdiario" localSheetId="8">BiDia.2015!$A$2:$IM$186</definedName>
    <definedName name="bdiario" localSheetId="0">[1]B.Diario!$A$2:$IB$186</definedName>
    <definedName name="bdiario">B.Diario!$A$2:$IB$186</definedName>
    <definedName name="bmensal">B.Mensal!$2:$185</definedName>
    <definedName name="bsemanal" localSheetId="0">[1]B.Semanal!$2:$185</definedName>
    <definedName name="bsemanal">B.Semanal!$2:$185</definedName>
    <definedName name="calendario" localSheetId="0">Calendario!$B$4:$E$267</definedName>
    <definedName name="calendario">#REF!</definedName>
    <definedName name="campo">#REF!</definedName>
    <definedName name="Chuva" localSheetId="0">OFFSET([1]B.Gráfico!$C$3,[1]B.Gráfico!$M$4,0,[1]B.Gráfico!$M$3,1)</definedName>
    <definedName name="Chuva">OFFSET(B.Gráfico!$C$3,B.Gráfico!$M$4,0,B.Gráfico!$M$3,1)</definedName>
    <definedName name="chuvappt">METAS!$G$79:$N$79</definedName>
    <definedName name="contar">'[3]Relação de Acidentes 2016'!$A$5:$A$53</definedName>
    <definedName name="dadosdiario" localSheetId="0">[1]B.Diario!$188:$188</definedName>
    <definedName name="dadosdiario">B.Diario!$188:$188</definedName>
    <definedName name="Dario15Acum" localSheetId="0">OFFSET([1]BiDia.2015!$H$188,0,0,1,[1]BiDia.2015!$A$199)</definedName>
    <definedName name="Dario15Acum">OFFSET(BiDia.2015!$H$188,0,0,1,BiDia.2015!$A$199)</definedName>
    <definedName name="data">'[3]Relação de Acidentes 2016'!$Q$4:$NR$4</definedName>
    <definedName name="dataacidente">'[3]Relação de Acidentes 2016'!$L$5:$L$53</definedName>
    <definedName name="datadiario" localSheetId="0">[1]B.Diario!$2:$2</definedName>
    <definedName name="datadiario">B.Diario!$2:$2</definedName>
    <definedName name="datafechamento">[2]Semana!$F:$F</definedName>
    <definedName name="datafimmes" localSheetId="0">[1]CMD_IndicadoresOp!$D$4</definedName>
    <definedName name="datafimmes">#REF!</definedName>
    <definedName name="DataMoagem" localSheetId="0">OFFSET([1]CMD_Moagem!$C$12,[1]CMD_Moagem!$A$9,0,[1]CMD_Moagem!$A$8,1)</definedName>
    <definedName name="DataMoagem">OFFSET(CMD_Moagem!$C$12,CMD_Moagem!$A$9,0,CMD_Moagem!$A$8,1)</definedName>
    <definedName name="dataparada" localSheetId="0">OFFSET([1]B.Gráfico!$B$3,[1]B.Gráfico!$M$4,0,[1]B.Gráfico!$M$3,1)</definedName>
    <definedName name="dataparada">OFFSET(B.Gráfico!$B$3,B.Gráfico!$M$4,0,B.Gráfico!$M$3,1)</definedName>
    <definedName name="diacalendario">METAS!$G$80:$N$80</definedName>
    <definedName name="DIARIOACUM" localSheetId="0">OFFSET([1]B.Diario!$E$188,0,0,1,[1]B.Diario!$A$199)</definedName>
    <definedName name="DIARIOACUM">OFFSET(B.Diario!$E$188,0,0,1,B.Diario!$A$199)</definedName>
    <definedName name="DiarIoPrograma" localSheetId="0">OFFSET('[1]Programa diario'!$E$133,0,0,1,'[1]Programa diario'!$B$135)</definedName>
    <definedName name="DiarIoPrograma">OFFSET(Programa!$F$133,0,0,1,Programa!$C$135)</definedName>
    <definedName name="dias">'[3]Relação de Acidentes 2016'!$Q$5:$NR$5</definedName>
    <definedName name="idadevstc">[2]Semana!$S:$S</definedName>
    <definedName name="industria" localSheetId="0">OFFSET([1]B.Gráfico!$D$3,[1]B.Gráfico!$M$4,0,[1]B.Gráfico!$M$3,1)</definedName>
    <definedName name="industria">OFFSET(B.Gráfico!$D$3,B.Gráfico!$M$4,0,B.Gráfico!$M$3,1)</definedName>
    <definedName name="INICIOSAFRA" localSheetId="1">HOME!$C$4</definedName>
    <definedName name="mesatual" localSheetId="0">[1]CMD_IndicadoresOp!$E$4</definedName>
    <definedName name="mesatual">#REF!</definedName>
    <definedName name="meses">METAS!$G$5:$N$5</definedName>
    <definedName name="moagemReal" localSheetId="0">OFFSET([1]CMD_Moagem!$F$12,[1]CMD_Moagem!$A$9,0,[1]CMD_Moagem!$A$8,1)</definedName>
    <definedName name="moagemReal">OFFSET(CMD_Moagem!$F$12,CMD_Moagem!$A$9,0,CMD_Moagem!$A$8,1)</definedName>
    <definedName name="pptmoagem" localSheetId="0">OFFSET([1]CMD_Moagem!$D$12,[1]CMD_Moagem!$A$9,0,[1]CMD_Moagem!$A$8,1)</definedName>
    <definedName name="pptmoagem">OFFSET(CMD_Moagem!$D$12,CMD_Moagem!$A$9,0,CMD_Moagem!$A$8,1)</definedName>
    <definedName name="ppto" localSheetId="0">'[1]Programa diario'!$E$3:$IA$134</definedName>
    <definedName name="ppto">Programa!$F$3:$IB$134</definedName>
    <definedName name="pptSemchuva" localSheetId="0">OFFSET([1]CMD_Moagem!$E$12,[1]CMD_Moagem!$A$9,0,[1]CMD_Moagem!$A$8,1)</definedName>
    <definedName name="pptSemchuva">OFFSET(CMD_Moagem!$E$12,CMD_Moagem!$A$9,0,CMD_Moagem!$A$8,1)</definedName>
    <definedName name="programa" localSheetId="0">'[1]Programa diario'!$A$3:$IA$137</definedName>
    <definedName name="programa">Programa!$B$3:$IB$137</definedName>
    <definedName name="safra14semana" localSheetId="9">Bi.Acum.15!$A$3:$AF$184</definedName>
    <definedName name="safra14semana">BiSem15!$A$3:$AF$184</definedName>
    <definedName name="setor">[2]Semana!$B:$B</definedName>
    <definedName name="tchreal">[2]Semana!$P:$P</definedName>
  </definedNames>
  <calcPr calcId="152511"/>
</workbook>
</file>

<file path=xl/calcChain.xml><?xml version="1.0" encoding="utf-8"?>
<calcChain xmlns="http://schemas.openxmlformats.org/spreadsheetml/2006/main">
  <c r="AX6" i="32" l="1"/>
  <c r="D111" i="104"/>
  <c r="D112" i="104" s="1"/>
  <c r="D113" i="104" s="1"/>
  <c r="D114" i="104" s="1"/>
  <c r="D115" i="104" s="1"/>
  <c r="D116" i="104" s="1"/>
  <c r="D117" i="104" s="1"/>
  <c r="D118" i="104" s="1"/>
  <c r="D119" i="104" s="1"/>
  <c r="D120" i="104" s="1"/>
  <c r="D121" i="104" s="1"/>
  <c r="D122" i="104" s="1"/>
  <c r="D123" i="104" s="1"/>
  <c r="D124" i="104" s="1"/>
  <c r="D125" i="104" s="1"/>
  <c r="D126" i="104" s="1"/>
  <c r="D127" i="104" s="1"/>
  <c r="D128" i="104" s="1"/>
  <c r="D129" i="104" s="1"/>
  <c r="D130" i="104" s="1"/>
  <c r="D131" i="104" s="1"/>
  <c r="D132" i="104" s="1"/>
  <c r="D133" i="104" s="1"/>
  <c r="D134" i="104" s="1"/>
  <c r="D135" i="104" s="1"/>
  <c r="D136" i="104" s="1"/>
  <c r="D137" i="104" s="1"/>
  <c r="D138" i="104" s="1"/>
  <c r="D139" i="104" s="1"/>
  <c r="D140" i="104" s="1"/>
  <c r="D141" i="104" s="1"/>
  <c r="D142" i="104" s="1"/>
  <c r="D143" i="104" s="1"/>
  <c r="D144" i="104" s="1"/>
  <c r="D145" i="104" s="1"/>
  <c r="D146" i="104" s="1"/>
  <c r="D147" i="104" s="1"/>
  <c r="D148" i="104" s="1"/>
  <c r="D149" i="104" s="1"/>
  <c r="D150" i="104" s="1"/>
  <c r="D151" i="104" s="1"/>
  <c r="D152" i="104" s="1"/>
  <c r="D153" i="104" s="1"/>
  <c r="D154" i="104" s="1"/>
  <c r="D155" i="104" s="1"/>
  <c r="D156" i="104" s="1"/>
  <c r="D157" i="104" s="1"/>
  <c r="D158" i="104" s="1"/>
  <c r="D159" i="104" s="1"/>
  <c r="D160" i="104" s="1"/>
  <c r="D161" i="104" s="1"/>
  <c r="D162" i="104" s="1"/>
  <c r="D163" i="104" s="1"/>
  <c r="D164" i="104" s="1"/>
  <c r="D165" i="104" s="1"/>
  <c r="D166" i="104" s="1"/>
  <c r="D167" i="104" s="1"/>
  <c r="D168" i="104" s="1"/>
  <c r="D169" i="104" s="1"/>
  <c r="D170" i="104" s="1"/>
  <c r="D171" i="104" s="1"/>
  <c r="D172" i="104" s="1"/>
  <c r="D173" i="104" s="1"/>
  <c r="D174" i="104" s="1"/>
  <c r="D175" i="104" s="1"/>
  <c r="D176" i="104" s="1"/>
  <c r="D177" i="104" s="1"/>
  <c r="D178" i="104" s="1"/>
  <c r="D179" i="104" s="1"/>
  <c r="D180" i="104" s="1"/>
  <c r="D181" i="104" s="1"/>
  <c r="D182" i="104" s="1"/>
  <c r="D183" i="104" s="1"/>
  <c r="D184" i="104" s="1"/>
  <c r="D185" i="104" s="1"/>
  <c r="D186" i="104" s="1"/>
  <c r="D187" i="104" s="1"/>
  <c r="D188" i="104" s="1"/>
  <c r="D189" i="104" s="1"/>
  <c r="D190" i="104" s="1"/>
  <c r="D191" i="104" s="1"/>
  <c r="D192" i="104" s="1"/>
  <c r="D193" i="104" s="1"/>
  <c r="D194" i="104" s="1"/>
  <c r="D195" i="104" s="1"/>
  <c r="D196" i="104" s="1"/>
  <c r="D197" i="104" s="1"/>
  <c r="D198" i="104" s="1"/>
  <c r="D199" i="104" s="1"/>
  <c r="D200" i="104" s="1"/>
  <c r="D201" i="104" s="1"/>
  <c r="D202" i="104" s="1"/>
  <c r="D203" i="104" s="1"/>
  <c r="D204" i="104" s="1"/>
  <c r="D205" i="104" s="1"/>
  <c r="D206" i="104" s="1"/>
  <c r="D207" i="104" s="1"/>
  <c r="D208" i="104" s="1"/>
  <c r="D209" i="104" s="1"/>
  <c r="D210" i="104" s="1"/>
  <c r="D211" i="104" s="1"/>
  <c r="D212" i="104" s="1"/>
  <c r="D213" i="104" s="1"/>
  <c r="D214" i="104" s="1"/>
  <c r="D215" i="104" s="1"/>
  <c r="D216" i="104" s="1"/>
  <c r="D217" i="104" s="1"/>
  <c r="D218" i="104" s="1"/>
  <c r="D219" i="104" s="1"/>
  <c r="D220" i="104" s="1"/>
  <c r="D221" i="104" s="1"/>
  <c r="D222" i="104" s="1"/>
  <c r="D223" i="104" s="1"/>
  <c r="D224" i="104" s="1"/>
  <c r="D225" i="104" s="1"/>
  <c r="D226" i="104" s="1"/>
  <c r="D227" i="104" s="1"/>
  <c r="D228" i="104" s="1"/>
  <c r="D229" i="104" s="1"/>
  <c r="D230" i="104" s="1"/>
  <c r="D231" i="104" s="1"/>
  <c r="D232" i="104" s="1"/>
  <c r="D233" i="104" s="1"/>
  <c r="D234" i="104" s="1"/>
  <c r="D235" i="104" s="1"/>
  <c r="D236" i="104" s="1"/>
  <c r="D237" i="104" s="1"/>
  <c r="D238" i="104" s="1"/>
  <c r="D239" i="104" s="1"/>
  <c r="D240" i="104" s="1"/>
  <c r="D241" i="104" s="1"/>
  <c r="D242" i="104" s="1"/>
  <c r="D243" i="104" s="1"/>
  <c r="D244" i="104" s="1"/>
  <c r="D245" i="104" s="1"/>
  <c r="D246" i="104" s="1"/>
  <c r="D247" i="104" s="1"/>
  <c r="D248" i="104" s="1"/>
  <c r="D249" i="104" s="1"/>
  <c r="D250" i="104" s="1"/>
  <c r="D251" i="104" s="1"/>
  <c r="D252" i="104" s="1"/>
  <c r="D253" i="104" s="1"/>
  <c r="D254" i="104" s="1"/>
  <c r="D255" i="104" s="1"/>
  <c r="D256" i="104" s="1"/>
  <c r="D257" i="104" s="1"/>
  <c r="D258" i="104" s="1"/>
  <c r="D259" i="104" s="1"/>
  <c r="D260" i="104" s="1"/>
  <c r="D261" i="104" s="1"/>
  <c r="D262" i="104" s="1"/>
  <c r="D263" i="104" s="1"/>
  <c r="D264" i="104" s="1"/>
  <c r="D265" i="104" s="1"/>
  <c r="D266" i="104" s="1"/>
  <c r="D267" i="104" s="1"/>
  <c r="D268" i="104" s="1"/>
  <c r="D269" i="104" s="1"/>
  <c r="D270" i="104" s="1"/>
  <c r="D271" i="104" s="1"/>
  <c r="D272" i="104" s="1"/>
  <c r="D273" i="104" s="1"/>
  <c r="D274" i="104" s="1"/>
  <c r="D275" i="104" s="1"/>
  <c r="D276" i="104" s="1"/>
  <c r="D277" i="104" s="1"/>
  <c r="D278" i="104" s="1"/>
  <c r="D279" i="104" s="1"/>
  <c r="D280" i="104" s="1"/>
  <c r="D281" i="104" s="1"/>
  <c r="D282" i="104" s="1"/>
  <c r="D283" i="104" s="1"/>
  <c r="D284" i="104" s="1"/>
  <c r="D285" i="104" s="1"/>
  <c r="D286" i="104" s="1"/>
  <c r="D287" i="104" s="1"/>
  <c r="D288" i="104" s="1"/>
  <c r="D289" i="104" s="1"/>
  <c r="D290" i="104" s="1"/>
  <c r="D291" i="104" s="1"/>
  <c r="D292" i="104" s="1"/>
  <c r="D293" i="104" s="1"/>
  <c r="D294" i="104" s="1"/>
  <c r="D295" i="104" s="1"/>
  <c r="D296" i="104" s="1"/>
  <c r="D297" i="104" s="1"/>
  <c r="D298" i="104" s="1"/>
  <c r="D299" i="104" s="1"/>
  <c r="D300" i="104" s="1"/>
  <c r="D301" i="104" s="1"/>
  <c r="D302" i="104" s="1"/>
  <c r="D303" i="104" s="1"/>
  <c r="D304" i="104" s="1"/>
  <c r="D305" i="104" s="1"/>
  <c r="D306" i="104" s="1"/>
  <c r="D307" i="104" s="1"/>
  <c r="D308" i="104" s="1"/>
  <c r="D309" i="104" s="1"/>
  <c r="D310" i="104" s="1"/>
  <c r="D311" i="104" s="1"/>
  <c r="D312" i="104" s="1"/>
  <c r="D313" i="104" s="1"/>
  <c r="D314" i="104" s="1"/>
  <c r="D315" i="104" s="1"/>
  <c r="D316" i="104" s="1"/>
  <c r="D317" i="104" s="1"/>
  <c r="D318" i="104" s="1"/>
  <c r="D319" i="104" s="1"/>
  <c r="D320" i="104" s="1"/>
  <c r="D321" i="104" s="1"/>
  <c r="D322" i="104" s="1"/>
  <c r="D323" i="104" s="1"/>
  <c r="D324" i="104" s="1"/>
  <c r="D325" i="104" s="1"/>
  <c r="D326" i="104" s="1"/>
  <c r="D327" i="104" s="1"/>
  <c r="D328" i="104" s="1"/>
  <c r="D329" i="104" s="1"/>
  <c r="D330" i="104" s="1"/>
  <c r="D331" i="104" s="1"/>
  <c r="D332" i="104" s="1"/>
  <c r="D333" i="104" s="1"/>
  <c r="D334" i="104" s="1"/>
  <c r="D335" i="104" s="1"/>
  <c r="D336" i="104" s="1"/>
  <c r="D337" i="104" s="1"/>
  <c r="D338" i="104" s="1"/>
  <c r="D339" i="104" s="1"/>
  <c r="D340" i="104" s="1"/>
  <c r="D341" i="104" s="1"/>
  <c r="D342" i="104" s="1"/>
  <c r="D343" i="104" s="1"/>
  <c r="D344" i="104" s="1"/>
  <c r="D345" i="104" s="1"/>
  <c r="D346" i="104" s="1"/>
  <c r="D347" i="104" s="1"/>
  <c r="D348" i="104" s="1"/>
  <c r="D349" i="104" s="1"/>
  <c r="D350" i="104" s="1"/>
  <c r="D351" i="104" s="1"/>
  <c r="D352" i="104" s="1"/>
  <c r="D353" i="104" s="1"/>
  <c r="D354" i="104" s="1"/>
  <c r="D355" i="104" s="1"/>
  <c r="D356" i="104" s="1"/>
  <c r="D357" i="104" s="1"/>
  <c r="D358" i="104" s="1"/>
  <c r="D359" i="104" s="1"/>
  <c r="D360" i="104" s="1"/>
  <c r="D361" i="104" s="1"/>
  <c r="D362" i="104" s="1"/>
  <c r="D363" i="104" s="1"/>
  <c r="D364" i="104" s="1"/>
  <c r="D365" i="104" s="1"/>
  <c r="D366" i="104" s="1"/>
  <c r="D367" i="104" s="1"/>
  <c r="D368" i="104" s="1"/>
  <c r="D369" i="104" s="1"/>
  <c r="D370" i="104" s="1"/>
  <c r="D107" i="104"/>
  <c r="D108" i="104" s="1"/>
  <c r="D109" i="104" s="1"/>
  <c r="D110" i="104" s="1"/>
  <c r="Y37" i="104"/>
  <c r="X37" i="104"/>
  <c r="Y36" i="104"/>
  <c r="X36" i="104"/>
  <c r="Y35" i="104"/>
  <c r="X35" i="104"/>
  <c r="Y34" i="104"/>
  <c r="X34" i="104"/>
  <c r="M8" i="104"/>
  <c r="M9" i="104" s="1"/>
  <c r="M10" i="104" s="1"/>
  <c r="M11" i="104" s="1"/>
  <c r="M12" i="104" s="1"/>
  <c r="M13" i="104" s="1"/>
  <c r="M14" i="104" s="1"/>
  <c r="M15" i="104" s="1"/>
  <c r="M16" i="104" s="1"/>
  <c r="M17" i="104" s="1"/>
  <c r="M18" i="104" s="1"/>
  <c r="M19" i="104" s="1"/>
  <c r="M20" i="104" s="1"/>
  <c r="M21" i="104" s="1"/>
  <c r="M22" i="104" s="1"/>
  <c r="M23" i="104" s="1"/>
  <c r="M24" i="104" s="1"/>
  <c r="M25" i="104" s="1"/>
  <c r="M26" i="104" s="1"/>
  <c r="M27" i="104" s="1"/>
  <c r="M28" i="104" s="1"/>
  <c r="M29" i="104" s="1"/>
  <c r="M30" i="104" s="1"/>
  <c r="M31" i="104" s="1"/>
  <c r="M32" i="104" s="1"/>
  <c r="M33" i="104" s="1"/>
  <c r="M34" i="104" s="1"/>
  <c r="M35" i="104" s="1"/>
  <c r="M36" i="104" s="1"/>
  <c r="M37" i="104" s="1"/>
  <c r="M7" i="104"/>
  <c r="K7" i="104"/>
  <c r="J7" i="104"/>
  <c r="J8" i="104" s="1"/>
  <c r="J9" i="104" s="1"/>
  <c r="J10" i="104" s="1"/>
  <c r="J11" i="104" s="1"/>
  <c r="J12" i="104" s="1"/>
  <c r="J13" i="104" s="1"/>
  <c r="J14" i="104" s="1"/>
  <c r="J15" i="104" s="1"/>
  <c r="J16" i="104" s="1"/>
  <c r="J17" i="104" s="1"/>
  <c r="J18" i="104" s="1"/>
  <c r="J19" i="104" s="1"/>
  <c r="J20" i="104" s="1"/>
  <c r="J21" i="104" s="1"/>
  <c r="J22" i="104" s="1"/>
  <c r="J23" i="104" s="1"/>
  <c r="J24" i="104" s="1"/>
  <c r="J25" i="104" s="1"/>
  <c r="J26" i="104" s="1"/>
  <c r="J27" i="104" s="1"/>
  <c r="J28" i="104" s="1"/>
  <c r="J29" i="104" s="1"/>
  <c r="J30" i="104" s="1"/>
  <c r="J31" i="104" s="1"/>
  <c r="J32" i="104" s="1"/>
  <c r="J33" i="104" s="1"/>
  <c r="J34" i="104" s="1"/>
  <c r="J35" i="104" s="1"/>
  <c r="J36" i="104" s="1"/>
  <c r="J37" i="104" s="1"/>
  <c r="J38" i="104" s="1"/>
  <c r="J39" i="104" s="1"/>
  <c r="J40" i="104" s="1"/>
  <c r="J41" i="104" s="1"/>
  <c r="J42" i="104" s="1"/>
  <c r="J43" i="104" s="1"/>
  <c r="J44" i="104" s="1"/>
  <c r="J45" i="104" s="1"/>
  <c r="J46" i="104" s="1"/>
  <c r="J47" i="104" s="1"/>
  <c r="J48" i="104" s="1"/>
  <c r="J49" i="104" s="1"/>
  <c r="J50" i="104" s="1"/>
  <c r="J51" i="104" s="1"/>
  <c r="J52" i="104" s="1"/>
  <c r="J53" i="104" s="1"/>
  <c r="J54" i="104" s="1"/>
  <c r="J55" i="104" s="1"/>
  <c r="J56" i="104" s="1"/>
  <c r="J57" i="104" s="1"/>
  <c r="J58" i="104" s="1"/>
  <c r="J59" i="104" s="1"/>
  <c r="J60" i="104" s="1"/>
  <c r="J61" i="104" s="1"/>
  <c r="J62" i="104" s="1"/>
  <c r="J63" i="104" s="1"/>
  <c r="J64" i="104" s="1"/>
  <c r="J65" i="104" s="1"/>
  <c r="J66" i="104" s="1"/>
  <c r="J67" i="104" s="1"/>
  <c r="J68" i="104" s="1"/>
  <c r="J69" i="104" s="1"/>
  <c r="J70" i="104" s="1"/>
  <c r="J71" i="104" s="1"/>
  <c r="J72" i="104" s="1"/>
  <c r="J73" i="104" s="1"/>
  <c r="J74" i="104" s="1"/>
  <c r="J75" i="104" s="1"/>
  <c r="J76" i="104" s="1"/>
  <c r="J77" i="104" s="1"/>
  <c r="J78" i="104" s="1"/>
  <c r="J79" i="104" s="1"/>
  <c r="J80" i="104" s="1"/>
  <c r="J81" i="104" s="1"/>
  <c r="J82" i="104" s="1"/>
  <c r="J83" i="104" s="1"/>
  <c r="J84" i="104" s="1"/>
  <c r="J85" i="104" s="1"/>
  <c r="J86" i="104" s="1"/>
  <c r="J87" i="104" s="1"/>
  <c r="J88" i="104" s="1"/>
  <c r="J89" i="104" s="1"/>
  <c r="J90" i="104" s="1"/>
  <c r="J91" i="104" s="1"/>
  <c r="J92" i="104" s="1"/>
  <c r="J93" i="104" s="1"/>
  <c r="J94" i="104" s="1"/>
  <c r="J95" i="104" s="1"/>
  <c r="J96" i="104" s="1"/>
  <c r="J97" i="104" s="1"/>
  <c r="J98" i="104" s="1"/>
  <c r="J99" i="104" s="1"/>
  <c r="J100" i="104" s="1"/>
  <c r="J101" i="104" s="1"/>
  <c r="J102" i="104" s="1"/>
  <c r="J103" i="104" s="1"/>
  <c r="J104" i="104" s="1"/>
  <c r="J105" i="104" s="1"/>
  <c r="J106" i="104" s="1"/>
  <c r="J107" i="104" s="1"/>
  <c r="J108" i="104" s="1"/>
  <c r="J109" i="104" s="1"/>
  <c r="J110" i="104" s="1"/>
  <c r="J111" i="104" s="1"/>
  <c r="J112" i="104" s="1"/>
  <c r="J113" i="104" s="1"/>
  <c r="J114" i="104" s="1"/>
  <c r="J115" i="104" s="1"/>
  <c r="J116" i="104" s="1"/>
  <c r="J117" i="104" s="1"/>
  <c r="J118" i="104" s="1"/>
  <c r="J119" i="104" s="1"/>
  <c r="J120" i="104" s="1"/>
  <c r="J121" i="104" s="1"/>
  <c r="J122" i="104" s="1"/>
  <c r="J123" i="104" s="1"/>
  <c r="J124" i="104" s="1"/>
  <c r="J125" i="104" s="1"/>
  <c r="J126" i="104" s="1"/>
  <c r="J127" i="104" s="1"/>
  <c r="J128" i="104" s="1"/>
  <c r="J129" i="104" s="1"/>
  <c r="J130" i="104" s="1"/>
  <c r="J131" i="104" s="1"/>
  <c r="J132" i="104" s="1"/>
  <c r="J133" i="104" s="1"/>
  <c r="J134" i="104" s="1"/>
  <c r="J135" i="104" s="1"/>
  <c r="J136" i="104" s="1"/>
  <c r="J137" i="104" s="1"/>
  <c r="J138" i="104" s="1"/>
  <c r="J139" i="104" s="1"/>
  <c r="J140" i="104" s="1"/>
  <c r="J141" i="104" s="1"/>
  <c r="J142" i="104" s="1"/>
  <c r="J143" i="104" s="1"/>
  <c r="J144" i="104" s="1"/>
  <c r="J145" i="104" s="1"/>
  <c r="J146" i="104" s="1"/>
  <c r="J147" i="104" s="1"/>
  <c r="J148" i="104" s="1"/>
  <c r="J149" i="104" s="1"/>
  <c r="J150" i="104" s="1"/>
  <c r="J151" i="104" s="1"/>
  <c r="J152" i="104" s="1"/>
  <c r="J153" i="104" s="1"/>
  <c r="J154" i="104" s="1"/>
  <c r="J155" i="104" s="1"/>
  <c r="J156" i="104" s="1"/>
  <c r="J157" i="104" s="1"/>
  <c r="J158" i="104" s="1"/>
  <c r="J159" i="104" s="1"/>
  <c r="J160" i="104" s="1"/>
  <c r="J161" i="104" s="1"/>
  <c r="J162" i="104" s="1"/>
  <c r="J163" i="104" s="1"/>
  <c r="J164" i="104" s="1"/>
  <c r="J165" i="104" s="1"/>
  <c r="J166" i="104" s="1"/>
  <c r="J167" i="104" s="1"/>
  <c r="J168" i="104" s="1"/>
  <c r="J169" i="104" s="1"/>
  <c r="J170" i="104" s="1"/>
  <c r="J171" i="104" s="1"/>
  <c r="J172" i="104" s="1"/>
  <c r="J173" i="104" s="1"/>
  <c r="J174" i="104" s="1"/>
  <c r="J175" i="104" s="1"/>
  <c r="J176" i="104" s="1"/>
  <c r="J177" i="104" s="1"/>
  <c r="J178" i="104" s="1"/>
  <c r="J179" i="104" s="1"/>
  <c r="J180" i="104" s="1"/>
  <c r="J181" i="104" s="1"/>
  <c r="J182" i="104" s="1"/>
  <c r="J183" i="104" s="1"/>
  <c r="J184" i="104" s="1"/>
  <c r="J185" i="104" s="1"/>
  <c r="J186" i="104" s="1"/>
  <c r="J187" i="104" s="1"/>
  <c r="J188" i="104" s="1"/>
  <c r="J189" i="104" s="1"/>
  <c r="J190" i="104" s="1"/>
  <c r="J191" i="104" s="1"/>
  <c r="J192" i="104" s="1"/>
  <c r="J193" i="104" s="1"/>
  <c r="J194" i="104" s="1"/>
  <c r="J195" i="104" s="1"/>
  <c r="J196" i="104" s="1"/>
  <c r="J197" i="104" s="1"/>
  <c r="J198" i="104" s="1"/>
  <c r="J199" i="104" s="1"/>
  <c r="J200" i="104" s="1"/>
  <c r="J201" i="104" s="1"/>
  <c r="J202" i="104" s="1"/>
  <c r="J203" i="104" s="1"/>
  <c r="J204" i="104" s="1"/>
  <c r="J205" i="104" s="1"/>
  <c r="J206" i="104" s="1"/>
  <c r="J207" i="104" s="1"/>
  <c r="J208" i="104" s="1"/>
  <c r="J209" i="104" s="1"/>
  <c r="J210" i="104" s="1"/>
  <c r="J211" i="104" s="1"/>
  <c r="J212" i="104" s="1"/>
  <c r="J213" i="104" s="1"/>
  <c r="J214" i="104" s="1"/>
  <c r="J215" i="104" s="1"/>
  <c r="J216" i="104" s="1"/>
  <c r="J217" i="104" s="1"/>
  <c r="J218" i="104" s="1"/>
  <c r="J219" i="104" s="1"/>
  <c r="J220" i="104" s="1"/>
  <c r="J221" i="104" s="1"/>
  <c r="J222" i="104" s="1"/>
  <c r="J223" i="104" s="1"/>
  <c r="J224" i="104" s="1"/>
  <c r="J225" i="104" s="1"/>
  <c r="J226" i="104" s="1"/>
  <c r="J227" i="104" s="1"/>
  <c r="J228" i="104" s="1"/>
  <c r="J229" i="104" s="1"/>
  <c r="J230" i="104" s="1"/>
  <c r="J231" i="104" s="1"/>
  <c r="J232" i="104" s="1"/>
  <c r="J233" i="104" s="1"/>
  <c r="J234" i="104" s="1"/>
  <c r="J235" i="104" s="1"/>
  <c r="J236" i="104" s="1"/>
  <c r="I7" i="104"/>
  <c r="I8" i="104" s="1"/>
  <c r="H7" i="104"/>
  <c r="S6" i="104"/>
  <c r="S7" i="104" s="1"/>
  <c r="S8" i="104" s="1"/>
  <c r="S9" i="104" s="1"/>
  <c r="S10" i="104" s="1"/>
  <c r="S11" i="104" s="1"/>
  <c r="S12" i="104" s="1"/>
  <c r="S13" i="104" s="1"/>
  <c r="S14" i="104" s="1"/>
  <c r="S15" i="104" s="1"/>
  <c r="S16" i="104" s="1"/>
  <c r="S17" i="104" s="1"/>
  <c r="S18" i="104" s="1"/>
  <c r="S19" i="104" s="1"/>
  <c r="S20" i="104" s="1"/>
  <c r="S21" i="104" s="1"/>
  <c r="S22" i="104" s="1"/>
  <c r="S23" i="104" s="1"/>
  <c r="S24" i="104" s="1"/>
  <c r="S25" i="104" s="1"/>
  <c r="S26" i="104" s="1"/>
  <c r="S27" i="104" s="1"/>
  <c r="S28" i="104" s="1"/>
  <c r="S29" i="104" s="1"/>
  <c r="S30" i="104" s="1"/>
  <c r="S31" i="104" s="1"/>
  <c r="S32" i="104" s="1"/>
  <c r="S33" i="104" s="1"/>
  <c r="M6" i="104"/>
  <c r="K6" i="104"/>
  <c r="C6" i="104"/>
  <c r="X5" i="104"/>
  <c r="W5" i="104"/>
  <c r="V5" i="104"/>
  <c r="U5" i="104"/>
  <c r="T6" i="104" s="1"/>
  <c r="P5" i="104"/>
  <c r="O5" i="104"/>
  <c r="N6" i="104" s="1"/>
  <c r="O6" i="104" s="1"/>
  <c r="N5" i="104"/>
  <c r="E5" i="104"/>
  <c r="B6" i="104"/>
  <c r="B7" i="104" s="1"/>
  <c r="F7" i="104" l="1"/>
  <c r="E7" i="104"/>
  <c r="C7" i="104"/>
  <c r="B8" i="104"/>
  <c r="P6" i="104"/>
  <c r="N7" i="104"/>
  <c r="O7" i="104" s="1"/>
  <c r="U6" i="104"/>
  <c r="X6" i="104"/>
  <c r="K8" i="104"/>
  <c r="I9" i="104"/>
  <c r="F6" i="104"/>
  <c r="E6" i="104"/>
  <c r="Q5" i="104"/>
  <c r="Q6" i="104" s="1"/>
  <c r="H8" i="104"/>
  <c r="F5" i="104"/>
  <c r="Y5" i="104"/>
  <c r="C5" i="104"/>
  <c r="Q7" i="104" l="1"/>
  <c r="Y6" i="104"/>
  <c r="T7" i="104"/>
  <c r="V6" i="104"/>
  <c r="F8" i="104"/>
  <c r="E8" i="104"/>
  <c r="C8" i="104"/>
  <c r="B9" i="104"/>
  <c r="K9" i="104"/>
  <c r="I10" i="104"/>
  <c r="H9" i="104"/>
  <c r="P7" i="104"/>
  <c r="N8" i="104"/>
  <c r="O8" i="104" s="1"/>
  <c r="U7" i="104" l="1"/>
  <c r="X7" i="104"/>
  <c r="K10" i="104"/>
  <c r="I11" i="104"/>
  <c r="H10" i="104"/>
  <c r="P8" i="104"/>
  <c r="Q8" i="104" s="1"/>
  <c r="N9" i="104"/>
  <c r="O9" i="104" s="1"/>
  <c r="F9" i="104"/>
  <c r="E9" i="104"/>
  <c r="C9" i="104"/>
  <c r="B10" i="104"/>
  <c r="W6" i="104"/>
  <c r="P9" i="104" l="1"/>
  <c r="N10" i="104"/>
  <c r="O10" i="104" s="1"/>
  <c r="W7" i="104"/>
  <c r="Y7" i="104"/>
  <c r="T8" i="104"/>
  <c r="V7" i="104"/>
  <c r="F10" i="104"/>
  <c r="E10" i="104"/>
  <c r="C10" i="104"/>
  <c r="B11" i="104"/>
  <c r="K11" i="104"/>
  <c r="I12" i="104"/>
  <c r="H11" i="104"/>
  <c r="F11" i="104" l="1"/>
  <c r="E11" i="104"/>
  <c r="C11" i="104"/>
  <c r="B12" i="104"/>
  <c r="P10" i="104"/>
  <c r="N11" i="104"/>
  <c r="O11" i="104" s="1"/>
  <c r="K12" i="104"/>
  <c r="I13" i="104"/>
  <c r="H12" i="104"/>
  <c r="U8" i="104"/>
  <c r="X8" i="104"/>
  <c r="Q9" i="104"/>
  <c r="Q10" i="104" s="1"/>
  <c r="Y8" i="104" l="1"/>
  <c r="T9" i="104"/>
  <c r="V8" i="104"/>
  <c r="W8" i="104" s="1"/>
  <c r="P11" i="104"/>
  <c r="Q11" i="104" s="1"/>
  <c r="N12" i="104"/>
  <c r="O12" i="104" s="1"/>
  <c r="K13" i="104"/>
  <c r="I14" i="104"/>
  <c r="H13" i="104"/>
  <c r="F12" i="104"/>
  <c r="E12" i="104"/>
  <c r="C12" i="104"/>
  <c r="B13" i="104"/>
  <c r="F13" i="104" l="1"/>
  <c r="E13" i="104"/>
  <c r="B14" i="104"/>
  <c r="C13" i="104"/>
  <c r="U9" i="104"/>
  <c r="X9" i="104"/>
  <c r="K14" i="104"/>
  <c r="H14" i="104"/>
  <c r="I15" i="104"/>
  <c r="P12" i="104"/>
  <c r="Q12" i="104" s="1"/>
  <c r="N13" i="104"/>
  <c r="O13" i="104" s="1"/>
  <c r="K15" i="104" l="1"/>
  <c r="H15" i="104"/>
  <c r="I16" i="104"/>
  <c r="Y9" i="104"/>
  <c r="T10" i="104"/>
  <c r="V9" i="104"/>
  <c r="W9" i="104" s="1"/>
  <c r="P13" i="104"/>
  <c r="Q13" i="104" s="1"/>
  <c r="N14" i="104"/>
  <c r="O14" i="104" s="1"/>
  <c r="F14" i="104"/>
  <c r="E14" i="104"/>
  <c r="C14" i="104"/>
  <c r="B15" i="104"/>
  <c r="K16" i="104" l="1"/>
  <c r="H16" i="104"/>
  <c r="I17" i="104"/>
  <c r="U10" i="104"/>
  <c r="X10" i="104"/>
  <c r="F15" i="104"/>
  <c r="E15" i="104"/>
  <c r="C15" i="104"/>
  <c r="B16" i="104"/>
  <c r="P14" i="104"/>
  <c r="Q14" i="104" s="1"/>
  <c r="N15" i="104"/>
  <c r="O15" i="104" s="1"/>
  <c r="Q15" i="104" l="1"/>
  <c r="K17" i="104"/>
  <c r="I18" i="104"/>
  <c r="H17" i="104"/>
  <c r="F16" i="104"/>
  <c r="E16" i="104"/>
  <c r="B17" i="104"/>
  <c r="C16" i="104"/>
  <c r="Y10" i="104"/>
  <c r="T11" i="104"/>
  <c r="V10" i="104"/>
  <c r="W10" i="104" s="1"/>
  <c r="P15" i="104"/>
  <c r="N16" i="104"/>
  <c r="O16" i="104" s="1"/>
  <c r="P16" i="104" l="1"/>
  <c r="N17" i="104"/>
  <c r="O17" i="104" s="1"/>
  <c r="F17" i="104"/>
  <c r="E17" i="104"/>
  <c r="C17" i="104"/>
  <c r="B18" i="104"/>
  <c r="K18" i="104"/>
  <c r="H18" i="104"/>
  <c r="I19" i="104"/>
  <c r="U11" i="104"/>
  <c r="X11" i="104"/>
  <c r="Q16" i="104"/>
  <c r="Y11" i="104" l="1"/>
  <c r="T12" i="104"/>
  <c r="V11" i="104"/>
  <c r="W11" i="104" s="1"/>
  <c r="F18" i="104"/>
  <c r="E18" i="104"/>
  <c r="C18" i="104"/>
  <c r="B19" i="104"/>
  <c r="K19" i="104"/>
  <c r="H19" i="104"/>
  <c r="I20" i="104"/>
  <c r="P17" i="104"/>
  <c r="N18" i="104"/>
  <c r="O18" i="104" s="1"/>
  <c r="Q17" i="104"/>
  <c r="P18" i="104" l="1"/>
  <c r="N19" i="104"/>
  <c r="O19" i="104" s="1"/>
  <c r="F19" i="104"/>
  <c r="E19" i="104"/>
  <c r="B20" i="104"/>
  <c r="C19" i="104"/>
  <c r="K20" i="104"/>
  <c r="H20" i="104"/>
  <c r="I21" i="104"/>
  <c r="U12" i="104"/>
  <c r="X12" i="104"/>
  <c r="Q18" i="104"/>
  <c r="Y12" i="104" l="1"/>
  <c r="T13" i="104"/>
  <c r="V12" i="104"/>
  <c r="W12" i="104" s="1"/>
  <c r="K21" i="104"/>
  <c r="H21" i="104"/>
  <c r="I22" i="104"/>
  <c r="P19" i="104"/>
  <c r="N20" i="104"/>
  <c r="O20" i="104" s="1"/>
  <c r="Q19" i="104"/>
  <c r="F20" i="104"/>
  <c r="B21" i="104"/>
  <c r="E20" i="104"/>
  <c r="C20" i="104"/>
  <c r="P20" i="104" l="1"/>
  <c r="Q20" i="104" s="1"/>
  <c r="N21" i="104"/>
  <c r="O21" i="104" s="1"/>
  <c r="F21" i="104"/>
  <c r="E21" i="104"/>
  <c r="C21" i="104"/>
  <c r="B22" i="104"/>
  <c r="K22" i="104"/>
  <c r="H22" i="104"/>
  <c r="I23" i="104"/>
  <c r="U13" i="104"/>
  <c r="X13" i="104"/>
  <c r="Q21" i="104" l="1"/>
  <c r="Y13" i="104"/>
  <c r="T14" i="104"/>
  <c r="V13" i="104"/>
  <c r="W13" i="104" s="1"/>
  <c r="K23" i="104"/>
  <c r="I24" i="104"/>
  <c r="H23" i="104"/>
  <c r="F22" i="104"/>
  <c r="E22" i="104"/>
  <c r="B23" i="104"/>
  <c r="C22" i="104"/>
  <c r="P21" i="104"/>
  <c r="N22" i="104"/>
  <c r="O22" i="104" s="1"/>
  <c r="U14" i="104" l="1"/>
  <c r="X14" i="104"/>
  <c r="F23" i="104"/>
  <c r="E23" i="104"/>
  <c r="C23" i="104"/>
  <c r="B24" i="104"/>
  <c r="K24" i="104"/>
  <c r="H24" i="104"/>
  <c r="I25" i="104"/>
  <c r="P22" i="104"/>
  <c r="Q22" i="104" s="1"/>
  <c r="N23" i="104"/>
  <c r="O23" i="104" s="1"/>
  <c r="Q23" i="104" l="1"/>
  <c r="P23" i="104"/>
  <c r="N24" i="104"/>
  <c r="O24" i="104" s="1"/>
  <c r="F24" i="104"/>
  <c r="B25" i="104"/>
  <c r="E24" i="104"/>
  <c r="C24" i="104"/>
  <c r="K25" i="104"/>
  <c r="I26" i="104"/>
  <c r="H25" i="104"/>
  <c r="Y14" i="104"/>
  <c r="V14" i="104"/>
  <c r="W14" i="104" s="1"/>
  <c r="T15" i="104"/>
  <c r="U15" i="104" l="1"/>
  <c r="X15" i="104"/>
  <c r="K26" i="104"/>
  <c r="I27" i="104"/>
  <c r="H26" i="104"/>
  <c r="Q24" i="104"/>
  <c r="P24" i="104"/>
  <c r="N25" i="104"/>
  <c r="O25" i="104" s="1"/>
  <c r="F25" i="104"/>
  <c r="E25" i="104"/>
  <c r="B26" i="104"/>
  <c r="C25" i="104"/>
  <c r="F26" i="104" l="1"/>
  <c r="B27" i="104"/>
  <c r="E26" i="104"/>
  <c r="C26" i="104"/>
  <c r="K27" i="104"/>
  <c r="H27" i="104"/>
  <c r="I28" i="104"/>
  <c r="P25" i="104"/>
  <c r="Q25" i="104" s="1"/>
  <c r="N26" i="104"/>
  <c r="O26" i="104" s="1"/>
  <c r="Y15" i="104"/>
  <c r="T16" i="104"/>
  <c r="V15" i="104"/>
  <c r="W15" i="104" s="1"/>
  <c r="U16" i="104" l="1"/>
  <c r="X16" i="104"/>
  <c r="K28" i="104"/>
  <c r="H28" i="104"/>
  <c r="I29" i="104"/>
  <c r="P26" i="104"/>
  <c r="Q26" i="104" s="1"/>
  <c r="N27" i="104"/>
  <c r="O27" i="104" s="1"/>
  <c r="F27" i="104"/>
  <c r="E27" i="104"/>
  <c r="C27" i="104"/>
  <c r="B28" i="104"/>
  <c r="Q27" i="104" l="1"/>
  <c r="F28" i="104"/>
  <c r="E28" i="104"/>
  <c r="C28" i="104"/>
  <c r="B29" i="104"/>
  <c r="P27" i="104"/>
  <c r="N28" i="104"/>
  <c r="O28" i="104" s="1"/>
  <c r="K29" i="104"/>
  <c r="H29" i="104"/>
  <c r="I30" i="104"/>
  <c r="Y16" i="104"/>
  <c r="V16" i="104"/>
  <c r="W16" i="104" s="1"/>
  <c r="T17" i="104"/>
  <c r="U17" i="104" l="1"/>
  <c r="X17" i="104"/>
  <c r="P28" i="104"/>
  <c r="N29" i="104"/>
  <c r="O29" i="104" s="1"/>
  <c r="K30" i="104"/>
  <c r="I31" i="104"/>
  <c r="H30" i="104"/>
  <c r="F29" i="104"/>
  <c r="B30" i="104"/>
  <c r="E29" i="104"/>
  <c r="C29" i="104"/>
  <c r="Q28" i="104"/>
  <c r="K31" i="104" l="1"/>
  <c r="H31" i="104"/>
  <c r="I32" i="104"/>
  <c r="F30" i="104"/>
  <c r="E30" i="104"/>
  <c r="C30" i="104"/>
  <c r="B31" i="104"/>
  <c r="P29" i="104"/>
  <c r="Q29" i="104" s="1"/>
  <c r="N30" i="104"/>
  <c r="O30" i="104" s="1"/>
  <c r="Y17" i="104"/>
  <c r="V17" i="104"/>
  <c r="W17" i="104" s="1"/>
  <c r="T18" i="104"/>
  <c r="Q30" i="104" l="1"/>
  <c r="U18" i="104"/>
  <c r="X18" i="104"/>
  <c r="F31" i="104"/>
  <c r="B32" i="104"/>
  <c r="E31" i="104"/>
  <c r="C31" i="104"/>
  <c r="K32" i="104"/>
  <c r="I33" i="104"/>
  <c r="H32" i="104"/>
  <c r="P30" i="104"/>
  <c r="N31" i="104"/>
  <c r="O31" i="104" s="1"/>
  <c r="K33" i="104" l="1"/>
  <c r="I34" i="104"/>
  <c r="H33" i="104"/>
  <c r="F32" i="104"/>
  <c r="E32" i="104"/>
  <c r="C32" i="104"/>
  <c r="B33" i="104"/>
  <c r="Y18" i="104"/>
  <c r="T19" i="104"/>
  <c r="V18" i="104"/>
  <c r="W18" i="104" s="1"/>
  <c r="P31" i="104"/>
  <c r="N32" i="104"/>
  <c r="O32" i="104" s="1"/>
  <c r="Q31" i="104"/>
  <c r="P32" i="104" l="1"/>
  <c r="N33" i="104"/>
  <c r="O33" i="104" s="1"/>
  <c r="F33" i="104"/>
  <c r="E33" i="104"/>
  <c r="C33" i="104"/>
  <c r="B34" i="104"/>
  <c r="K34" i="104"/>
  <c r="I35" i="104"/>
  <c r="H34" i="104"/>
  <c r="Q32" i="104"/>
  <c r="U19" i="104"/>
  <c r="X19" i="104"/>
  <c r="Y19" i="104" l="1"/>
  <c r="V19" i="104"/>
  <c r="W19" i="104" s="1"/>
  <c r="T20" i="104"/>
  <c r="B35" i="104"/>
  <c r="F34" i="104"/>
  <c r="E34" i="104"/>
  <c r="C34" i="104"/>
  <c r="P33" i="104"/>
  <c r="P44" i="104" s="1"/>
  <c r="N34" i="104"/>
  <c r="O34" i="104" s="1"/>
  <c r="I36" i="104"/>
  <c r="H35" i="104"/>
  <c r="K35" i="104"/>
  <c r="B36" i="104" l="1"/>
  <c r="F35" i="104"/>
  <c r="E35" i="104"/>
  <c r="C35" i="104"/>
  <c r="Q33" i="104"/>
  <c r="U20" i="104"/>
  <c r="X20" i="104"/>
  <c r="I37" i="104"/>
  <c r="H36" i="104"/>
  <c r="K36" i="104"/>
  <c r="P34" i="104"/>
  <c r="N35" i="104"/>
  <c r="O35" i="104" s="1"/>
  <c r="N36" i="104" l="1"/>
  <c r="O36" i="104" s="1"/>
  <c r="P35" i="104"/>
  <c r="K37" i="104"/>
  <c r="I38" i="104"/>
  <c r="H37" i="104"/>
  <c r="Y20" i="104"/>
  <c r="T21" i="104"/>
  <c r="V20" i="104"/>
  <c r="W20" i="104" s="1"/>
  <c r="Q34" i="104"/>
  <c r="Q35" i="104" s="1"/>
  <c r="C36" i="104"/>
  <c r="B37" i="104"/>
  <c r="F36" i="104"/>
  <c r="E36" i="104"/>
  <c r="N37" i="104" l="1"/>
  <c r="O37" i="104" s="1"/>
  <c r="P37" i="104" s="1"/>
  <c r="P36" i="104"/>
  <c r="Q36" i="104" s="1"/>
  <c r="Q37" i="104" s="1"/>
  <c r="K38" i="104"/>
  <c r="H38" i="104"/>
  <c r="I39" i="104"/>
  <c r="E37" i="104"/>
  <c r="C37" i="104"/>
  <c r="B38" i="104"/>
  <c r="F37" i="104"/>
  <c r="U21" i="104"/>
  <c r="X21" i="104"/>
  <c r="Y21" i="104" l="1"/>
  <c r="T22" i="104"/>
  <c r="V21" i="104"/>
  <c r="W21" i="104" s="1"/>
  <c r="I40" i="104"/>
  <c r="K39" i="104"/>
  <c r="H39" i="104"/>
  <c r="F38" i="104"/>
  <c r="B39" i="104"/>
  <c r="E38" i="104"/>
  <c r="C38" i="104"/>
  <c r="P39" i="104"/>
  <c r="F39" i="104" l="1"/>
  <c r="B40" i="104"/>
  <c r="E39" i="104"/>
  <c r="C39" i="104"/>
  <c r="I41" i="104"/>
  <c r="H40" i="104"/>
  <c r="K40" i="104"/>
  <c r="U22" i="104"/>
  <c r="X22" i="104"/>
  <c r="I42" i="104" l="1"/>
  <c r="H41" i="104"/>
  <c r="K41" i="104"/>
  <c r="C40" i="104"/>
  <c r="B41" i="104"/>
  <c r="E40" i="104"/>
  <c r="F40" i="104"/>
  <c r="Y22" i="104"/>
  <c r="V22" i="104"/>
  <c r="W22" i="104" s="1"/>
  <c r="T23" i="104"/>
  <c r="C41" i="104" l="1"/>
  <c r="E41" i="104"/>
  <c r="B42" i="104"/>
  <c r="F41" i="104"/>
  <c r="I43" i="104"/>
  <c r="H42" i="104"/>
  <c r="K42" i="104"/>
  <c r="U23" i="104"/>
  <c r="X23" i="104"/>
  <c r="Y23" i="104" l="1"/>
  <c r="V23" i="104"/>
  <c r="W23" i="104" s="1"/>
  <c r="T24" i="104"/>
  <c r="C42" i="104"/>
  <c r="B43" i="104"/>
  <c r="E42" i="104"/>
  <c r="F42" i="104"/>
  <c r="I44" i="104"/>
  <c r="H43" i="104"/>
  <c r="K43" i="104"/>
  <c r="C43" i="104" l="1"/>
  <c r="E43" i="104"/>
  <c r="B44" i="104"/>
  <c r="F43" i="104"/>
  <c r="K44" i="104"/>
  <c r="H44" i="104"/>
  <c r="I45" i="104"/>
  <c r="U24" i="104"/>
  <c r="X24" i="104"/>
  <c r="Y24" i="104" l="1"/>
  <c r="T25" i="104"/>
  <c r="V24" i="104"/>
  <c r="W24" i="104" s="1"/>
  <c r="H45" i="104"/>
  <c r="I46" i="104"/>
  <c r="K45" i="104"/>
  <c r="B45" i="104"/>
  <c r="C44" i="104"/>
  <c r="E44" i="104"/>
  <c r="F44" i="104"/>
  <c r="H46" i="104" l="1"/>
  <c r="I47" i="104"/>
  <c r="K46" i="104"/>
  <c r="B46" i="104"/>
  <c r="F45" i="104"/>
  <c r="E45" i="104"/>
  <c r="C45" i="104"/>
  <c r="U25" i="104"/>
  <c r="X25" i="104"/>
  <c r="Y25" i="104" l="1"/>
  <c r="T26" i="104"/>
  <c r="V25" i="104"/>
  <c r="W25" i="104" s="1"/>
  <c r="B47" i="104"/>
  <c r="C46" i="104"/>
  <c r="E46" i="104"/>
  <c r="F46" i="104"/>
  <c r="H47" i="104"/>
  <c r="I48" i="104"/>
  <c r="K47" i="104"/>
  <c r="B48" i="104" l="1"/>
  <c r="F47" i="104"/>
  <c r="E47" i="104"/>
  <c r="C47" i="104"/>
  <c r="U26" i="104"/>
  <c r="X26" i="104"/>
  <c r="H48" i="104"/>
  <c r="K48" i="104"/>
  <c r="I49" i="104"/>
  <c r="H49" i="104" l="1"/>
  <c r="I50" i="104"/>
  <c r="K49" i="104"/>
  <c r="Y26" i="104"/>
  <c r="T27" i="104"/>
  <c r="V26" i="104"/>
  <c r="W26" i="104" s="1"/>
  <c r="B49" i="104"/>
  <c r="C48" i="104"/>
  <c r="F48" i="104"/>
  <c r="E48" i="104"/>
  <c r="B50" i="104" l="1"/>
  <c r="F49" i="104"/>
  <c r="E49" i="104"/>
  <c r="C49" i="104"/>
  <c r="H50" i="104"/>
  <c r="K50" i="104"/>
  <c r="I51" i="104"/>
  <c r="U27" i="104"/>
  <c r="X27" i="104"/>
  <c r="H51" i="104" l="1"/>
  <c r="I52" i="104"/>
  <c r="K51" i="104"/>
  <c r="Y27" i="104"/>
  <c r="T28" i="104"/>
  <c r="V27" i="104"/>
  <c r="W27" i="104" s="1"/>
  <c r="B51" i="104"/>
  <c r="C50" i="104"/>
  <c r="E50" i="104"/>
  <c r="F50" i="104"/>
  <c r="B52" i="104" l="1"/>
  <c r="F51" i="104"/>
  <c r="E51" i="104"/>
  <c r="C51" i="104"/>
  <c r="H52" i="104"/>
  <c r="K52" i="104"/>
  <c r="I53" i="104"/>
  <c r="U28" i="104"/>
  <c r="X28" i="104"/>
  <c r="H53" i="104" l="1"/>
  <c r="I54" i="104"/>
  <c r="K53" i="104"/>
  <c r="Y28" i="104"/>
  <c r="V28" i="104"/>
  <c r="W28" i="104" s="1"/>
  <c r="T29" i="104"/>
  <c r="B53" i="104"/>
  <c r="C52" i="104"/>
  <c r="F52" i="104"/>
  <c r="E52" i="104"/>
  <c r="B54" i="104" l="1"/>
  <c r="F53" i="104"/>
  <c r="E53" i="104"/>
  <c r="C53" i="104"/>
  <c r="U29" i="104"/>
  <c r="X29" i="104"/>
  <c r="H54" i="104"/>
  <c r="I55" i="104"/>
  <c r="K54" i="104"/>
  <c r="H55" i="104" l="1"/>
  <c r="I56" i="104"/>
  <c r="K55" i="104"/>
  <c r="Y29" i="104"/>
  <c r="T30" i="104"/>
  <c r="V29" i="104"/>
  <c r="W29" i="104" s="1"/>
  <c r="B55" i="104"/>
  <c r="C54" i="104"/>
  <c r="E54" i="104"/>
  <c r="F54" i="104"/>
  <c r="B56" i="104" l="1"/>
  <c r="F55" i="104"/>
  <c r="E55" i="104"/>
  <c r="C55" i="104"/>
  <c r="H56" i="104"/>
  <c r="K56" i="104"/>
  <c r="I57" i="104"/>
  <c r="U30" i="104"/>
  <c r="X30" i="104"/>
  <c r="H57" i="104" l="1"/>
  <c r="I58" i="104"/>
  <c r="K57" i="104"/>
  <c r="Y30" i="104"/>
  <c r="T31" i="104"/>
  <c r="V30" i="104"/>
  <c r="W30" i="104" s="1"/>
  <c r="B57" i="104"/>
  <c r="C56" i="104"/>
  <c r="F56" i="104"/>
  <c r="E56" i="104"/>
  <c r="B58" i="104" l="1"/>
  <c r="F57" i="104"/>
  <c r="E57" i="104"/>
  <c r="C57" i="104"/>
  <c r="H58" i="104"/>
  <c r="I59" i="104"/>
  <c r="K58" i="104"/>
  <c r="U31" i="104"/>
  <c r="X31" i="104"/>
  <c r="H59" i="104" l="1"/>
  <c r="K59" i="104"/>
  <c r="I60" i="104"/>
  <c r="Y31" i="104"/>
  <c r="T32" i="104"/>
  <c r="V31" i="104"/>
  <c r="W31" i="104" s="1"/>
  <c r="B59" i="104"/>
  <c r="C58" i="104"/>
  <c r="E58" i="104"/>
  <c r="F58" i="104"/>
  <c r="B60" i="104" l="1"/>
  <c r="F59" i="104"/>
  <c r="E59" i="104"/>
  <c r="C59" i="104"/>
  <c r="H60" i="104"/>
  <c r="K60" i="104"/>
  <c r="I61" i="104"/>
  <c r="U32" i="104"/>
  <c r="X32" i="104"/>
  <c r="H61" i="104" l="1"/>
  <c r="K61" i="104"/>
  <c r="I62" i="104"/>
  <c r="Y32" i="104"/>
  <c r="V32" i="104"/>
  <c r="W32" i="104" s="1"/>
  <c r="T33" i="104"/>
  <c r="B61" i="104"/>
  <c r="E60" i="104"/>
  <c r="C60" i="104"/>
  <c r="F60" i="104"/>
  <c r="U33" i="104" l="1"/>
  <c r="X33" i="104"/>
  <c r="B62" i="104"/>
  <c r="E61" i="104"/>
  <c r="C61" i="104"/>
  <c r="F61" i="104"/>
  <c r="H62" i="104"/>
  <c r="K62" i="104"/>
  <c r="I63" i="104"/>
  <c r="B63" i="104" l="1"/>
  <c r="E62" i="104"/>
  <c r="C62" i="104"/>
  <c r="F62" i="104"/>
  <c r="H63" i="104"/>
  <c r="K63" i="104"/>
  <c r="I64" i="104"/>
  <c r="Y33" i="104"/>
  <c r="V33" i="104"/>
  <c r="H64" i="104" l="1"/>
  <c r="K64" i="104"/>
  <c r="I65" i="104"/>
  <c r="V39" i="104"/>
  <c r="W33" i="104"/>
  <c r="B64" i="104"/>
  <c r="E63" i="104"/>
  <c r="C63" i="104"/>
  <c r="F63" i="104"/>
  <c r="H65" i="104" l="1"/>
  <c r="K65" i="104"/>
  <c r="I66" i="104"/>
  <c r="B65" i="104"/>
  <c r="E64" i="104"/>
  <c r="C64" i="104"/>
  <c r="F64" i="104"/>
  <c r="H66" i="104" l="1"/>
  <c r="K66" i="104"/>
  <c r="I67" i="104"/>
  <c r="B66" i="104"/>
  <c r="E65" i="104"/>
  <c r="C65" i="104"/>
  <c r="F65" i="104"/>
  <c r="B67" i="104" l="1"/>
  <c r="E66" i="104"/>
  <c r="C66" i="104"/>
  <c r="F66" i="104"/>
  <c r="H67" i="104"/>
  <c r="K67" i="104"/>
  <c r="I68" i="104"/>
  <c r="H68" i="104" l="1"/>
  <c r="K68" i="104"/>
  <c r="I69" i="104"/>
  <c r="B68" i="104"/>
  <c r="E67" i="104"/>
  <c r="C67" i="104"/>
  <c r="F67" i="104"/>
  <c r="B69" i="104" l="1"/>
  <c r="E68" i="104"/>
  <c r="C68" i="104"/>
  <c r="F68" i="104"/>
  <c r="H69" i="104"/>
  <c r="K69" i="104"/>
  <c r="I70" i="104"/>
  <c r="H70" i="104" l="1"/>
  <c r="K70" i="104"/>
  <c r="I71" i="104"/>
  <c r="B70" i="104"/>
  <c r="E69" i="104"/>
  <c r="C69" i="104"/>
  <c r="F69" i="104"/>
  <c r="B71" i="104" l="1"/>
  <c r="E70" i="104"/>
  <c r="C70" i="104"/>
  <c r="F70" i="104"/>
  <c r="H71" i="104"/>
  <c r="K71" i="104"/>
  <c r="I72" i="104"/>
  <c r="H72" i="104" l="1"/>
  <c r="K72" i="104"/>
  <c r="I73" i="104"/>
  <c r="B72" i="104"/>
  <c r="E71" i="104"/>
  <c r="C71" i="104"/>
  <c r="F71" i="104"/>
  <c r="B73" i="104" l="1"/>
  <c r="E72" i="104"/>
  <c r="C72" i="104"/>
  <c r="F72" i="104"/>
  <c r="H73" i="104"/>
  <c r="K73" i="104"/>
  <c r="I74" i="104"/>
  <c r="H74" i="104" l="1"/>
  <c r="K74" i="104"/>
  <c r="I75" i="104"/>
  <c r="B74" i="104"/>
  <c r="F73" i="104"/>
  <c r="E73" i="104"/>
  <c r="C73" i="104"/>
  <c r="B75" i="104" l="1"/>
  <c r="F74" i="104"/>
  <c r="E74" i="104"/>
  <c r="C74" i="104"/>
  <c r="H75" i="104"/>
  <c r="K75" i="104"/>
  <c r="I76" i="104"/>
  <c r="H76" i="104" l="1"/>
  <c r="K76" i="104"/>
  <c r="I77" i="104"/>
  <c r="B76" i="104"/>
  <c r="F75" i="104"/>
  <c r="E75" i="104"/>
  <c r="C75" i="104"/>
  <c r="B77" i="104" l="1"/>
  <c r="F76" i="104"/>
  <c r="E76" i="104"/>
  <c r="C76" i="104"/>
  <c r="H77" i="104"/>
  <c r="K77" i="104"/>
  <c r="I78" i="104"/>
  <c r="H78" i="104" l="1"/>
  <c r="K78" i="104"/>
  <c r="I79" i="104"/>
  <c r="B78" i="104"/>
  <c r="F77" i="104"/>
  <c r="E77" i="104"/>
  <c r="C77" i="104"/>
  <c r="B79" i="104" l="1"/>
  <c r="F78" i="104"/>
  <c r="E78" i="104"/>
  <c r="C78" i="104"/>
  <c r="H79" i="104"/>
  <c r="K79" i="104"/>
  <c r="I80" i="104"/>
  <c r="H80" i="104" l="1"/>
  <c r="K80" i="104"/>
  <c r="I81" i="104"/>
  <c r="B80" i="104"/>
  <c r="F79" i="104"/>
  <c r="E79" i="104"/>
  <c r="C79" i="104"/>
  <c r="B81" i="104" l="1"/>
  <c r="F80" i="104"/>
  <c r="E80" i="104"/>
  <c r="C80" i="104"/>
  <c r="H81" i="104"/>
  <c r="K81" i="104"/>
  <c r="I82" i="104"/>
  <c r="H82" i="104" l="1"/>
  <c r="K82" i="104"/>
  <c r="I83" i="104"/>
  <c r="B82" i="104"/>
  <c r="F81" i="104"/>
  <c r="E81" i="104"/>
  <c r="C81" i="104"/>
  <c r="B83" i="104" l="1"/>
  <c r="F82" i="104"/>
  <c r="E82" i="104"/>
  <c r="C82" i="104"/>
  <c r="H83" i="104"/>
  <c r="K83" i="104"/>
  <c r="I84" i="104"/>
  <c r="H84" i="104" l="1"/>
  <c r="K84" i="104"/>
  <c r="I85" i="104"/>
  <c r="B84" i="104"/>
  <c r="F83" i="104"/>
  <c r="E83" i="104"/>
  <c r="C83" i="104"/>
  <c r="B85" i="104" l="1"/>
  <c r="F84" i="104"/>
  <c r="E84" i="104"/>
  <c r="C84" i="104"/>
  <c r="H85" i="104"/>
  <c r="K85" i="104"/>
  <c r="I86" i="104"/>
  <c r="H86" i="104" l="1"/>
  <c r="K86" i="104"/>
  <c r="I87" i="104"/>
  <c r="B86" i="104"/>
  <c r="F85" i="104"/>
  <c r="E85" i="104"/>
  <c r="C85" i="104"/>
  <c r="B87" i="104" l="1"/>
  <c r="F86" i="104"/>
  <c r="E86" i="104"/>
  <c r="C86" i="104"/>
  <c r="H87" i="104"/>
  <c r="K87" i="104"/>
  <c r="I88" i="104"/>
  <c r="H88" i="104" l="1"/>
  <c r="K88" i="104"/>
  <c r="I89" i="104"/>
  <c r="B88" i="104"/>
  <c r="F87" i="104"/>
  <c r="E87" i="104"/>
  <c r="C87" i="104"/>
  <c r="B89" i="104" l="1"/>
  <c r="F88" i="104"/>
  <c r="E88" i="104"/>
  <c r="C88" i="104"/>
  <c r="H89" i="104"/>
  <c r="K89" i="104"/>
  <c r="I90" i="104"/>
  <c r="H90" i="104" l="1"/>
  <c r="K90" i="104"/>
  <c r="I91" i="104"/>
  <c r="B90" i="104"/>
  <c r="F89" i="104"/>
  <c r="E89" i="104"/>
  <c r="C89" i="104"/>
  <c r="B91" i="104" l="1"/>
  <c r="F90" i="104"/>
  <c r="E90" i="104"/>
  <c r="C90" i="104"/>
  <c r="H91" i="104"/>
  <c r="K91" i="104"/>
  <c r="I92" i="104"/>
  <c r="H92" i="104" l="1"/>
  <c r="K92" i="104"/>
  <c r="I93" i="104"/>
  <c r="B92" i="104"/>
  <c r="F91" i="104"/>
  <c r="E91" i="104"/>
  <c r="C91" i="104"/>
  <c r="B93" i="104" l="1"/>
  <c r="F92" i="104"/>
  <c r="E92" i="104"/>
  <c r="C92" i="104"/>
  <c r="H93" i="104"/>
  <c r="K93" i="104"/>
  <c r="I94" i="104"/>
  <c r="H94" i="104" l="1"/>
  <c r="K94" i="104"/>
  <c r="I95" i="104"/>
  <c r="B94" i="104"/>
  <c r="F93" i="104"/>
  <c r="E93" i="104"/>
  <c r="C93" i="104"/>
  <c r="H95" i="104" l="1"/>
  <c r="K95" i="104"/>
  <c r="I96" i="104"/>
  <c r="B95" i="104"/>
  <c r="F94" i="104"/>
  <c r="E94" i="104"/>
  <c r="C94" i="104"/>
  <c r="B96" i="104" l="1"/>
  <c r="F95" i="104"/>
  <c r="E95" i="104"/>
  <c r="C95" i="104"/>
  <c r="H96" i="104"/>
  <c r="K96" i="104"/>
  <c r="I97" i="104"/>
  <c r="H97" i="104" l="1"/>
  <c r="K97" i="104"/>
  <c r="I98" i="104"/>
  <c r="B97" i="104"/>
  <c r="F96" i="104"/>
  <c r="E96" i="104"/>
  <c r="C96" i="104"/>
  <c r="B98" i="104" l="1"/>
  <c r="F97" i="104"/>
  <c r="E97" i="104"/>
  <c r="C97" i="104"/>
  <c r="H98" i="104"/>
  <c r="K98" i="104"/>
  <c r="I99" i="104"/>
  <c r="H99" i="104" l="1"/>
  <c r="K99" i="104"/>
  <c r="I100" i="104"/>
  <c r="B99" i="104"/>
  <c r="F98" i="104"/>
  <c r="E98" i="104"/>
  <c r="C98" i="104"/>
  <c r="B100" i="104" l="1"/>
  <c r="F99" i="104"/>
  <c r="E99" i="104"/>
  <c r="C99" i="104"/>
  <c r="H100" i="104"/>
  <c r="K100" i="104"/>
  <c r="I101" i="104"/>
  <c r="H101" i="104" l="1"/>
  <c r="K101" i="104"/>
  <c r="I102" i="104"/>
  <c r="B101" i="104"/>
  <c r="F100" i="104"/>
  <c r="E100" i="104"/>
  <c r="C100" i="104"/>
  <c r="B102" i="104" l="1"/>
  <c r="F101" i="104"/>
  <c r="E101" i="104"/>
  <c r="C101" i="104"/>
  <c r="H102" i="104"/>
  <c r="K102" i="104"/>
  <c r="I103" i="104"/>
  <c r="H103" i="104" l="1"/>
  <c r="K103" i="104"/>
  <c r="I104" i="104"/>
  <c r="B103" i="104"/>
  <c r="F102" i="104"/>
  <c r="E102" i="104"/>
  <c r="C102" i="104"/>
  <c r="B104" i="104" l="1"/>
  <c r="F103" i="104"/>
  <c r="E103" i="104"/>
  <c r="C103" i="104"/>
  <c r="H104" i="104"/>
  <c r="K104" i="104"/>
  <c r="I105" i="104"/>
  <c r="H105" i="104" l="1"/>
  <c r="K105" i="104"/>
  <c r="I106" i="104"/>
  <c r="B105" i="104"/>
  <c r="F104" i="104"/>
  <c r="E104" i="104"/>
  <c r="C104" i="104"/>
  <c r="F105" i="104" l="1"/>
  <c r="E105" i="104"/>
  <c r="B106" i="104"/>
  <c r="C105" i="104"/>
  <c r="I107" i="104"/>
  <c r="K106" i="104"/>
  <c r="H106" i="104"/>
  <c r="F106" i="104" l="1"/>
  <c r="E106" i="104"/>
  <c r="B107" i="104"/>
  <c r="C106" i="104"/>
  <c r="H107" i="104"/>
  <c r="I108" i="104"/>
  <c r="K107" i="104"/>
  <c r="B108" i="104" l="1"/>
  <c r="C107" i="104"/>
  <c r="F107" i="104"/>
  <c r="E107" i="104"/>
  <c r="I109" i="104"/>
  <c r="K108" i="104"/>
  <c r="H108" i="104"/>
  <c r="I110" i="104" l="1"/>
  <c r="H109" i="104"/>
  <c r="K109" i="104"/>
  <c r="F108" i="104"/>
  <c r="E108" i="104"/>
  <c r="B109" i="104"/>
  <c r="C108" i="104"/>
  <c r="C109" i="104" l="1"/>
  <c r="F109" i="104"/>
  <c r="B110" i="104"/>
  <c r="E109" i="104"/>
  <c r="H110" i="104"/>
  <c r="I111" i="104"/>
  <c r="K110" i="104"/>
  <c r="H111" i="104" l="1"/>
  <c r="I112" i="104"/>
  <c r="K111" i="104"/>
  <c r="E110" i="104"/>
  <c r="B111" i="104"/>
  <c r="C110" i="104"/>
  <c r="F110" i="104"/>
  <c r="C111" i="104" l="1"/>
  <c r="F111" i="104"/>
  <c r="E111" i="104"/>
  <c r="B112" i="104"/>
  <c r="H112" i="104"/>
  <c r="K112" i="104"/>
  <c r="I113" i="104"/>
  <c r="H113" i="104" l="1"/>
  <c r="I114" i="104"/>
  <c r="K113" i="104"/>
  <c r="E112" i="104"/>
  <c r="B113" i="104"/>
  <c r="C112" i="104"/>
  <c r="F112" i="104"/>
  <c r="C113" i="104" l="1"/>
  <c r="F113" i="104"/>
  <c r="E113" i="104"/>
  <c r="B114" i="104"/>
  <c r="H114" i="104"/>
  <c r="K114" i="104"/>
  <c r="I115" i="104"/>
  <c r="H115" i="104" l="1"/>
  <c r="I116" i="104"/>
  <c r="K115" i="104"/>
  <c r="E114" i="104"/>
  <c r="B115" i="104"/>
  <c r="C114" i="104"/>
  <c r="F114" i="104"/>
  <c r="C115" i="104" l="1"/>
  <c r="F115" i="104"/>
  <c r="E115" i="104"/>
  <c r="B116" i="104"/>
  <c r="H116" i="104"/>
  <c r="I117" i="104"/>
  <c r="K116" i="104"/>
  <c r="H117" i="104" l="1"/>
  <c r="I118" i="104"/>
  <c r="K117" i="104"/>
  <c r="E116" i="104"/>
  <c r="B117" i="104"/>
  <c r="C116" i="104"/>
  <c r="F116" i="104"/>
  <c r="C117" i="104" l="1"/>
  <c r="F117" i="104"/>
  <c r="E117" i="104"/>
  <c r="B118" i="104"/>
  <c r="H118" i="104"/>
  <c r="I119" i="104"/>
  <c r="K118" i="104"/>
  <c r="H119" i="104" l="1"/>
  <c r="I120" i="104"/>
  <c r="K119" i="104"/>
  <c r="E118" i="104"/>
  <c r="B119" i="104"/>
  <c r="C118" i="104"/>
  <c r="F118" i="104"/>
  <c r="C119" i="104" l="1"/>
  <c r="F119" i="104"/>
  <c r="E119" i="104"/>
  <c r="M109" i="104"/>
  <c r="B120" i="104"/>
  <c r="H120" i="104"/>
  <c r="K120" i="104"/>
  <c r="I121" i="104"/>
  <c r="H121" i="104" l="1"/>
  <c r="I122" i="104"/>
  <c r="K121" i="104"/>
  <c r="E120" i="104"/>
  <c r="B121" i="104"/>
  <c r="C120" i="104"/>
  <c r="F120" i="104"/>
  <c r="C121" i="104" l="1"/>
  <c r="F121" i="104"/>
  <c r="E121" i="104"/>
  <c r="B122" i="104"/>
  <c r="H122" i="104"/>
  <c r="K122" i="104"/>
  <c r="I123" i="104"/>
  <c r="H123" i="104" l="1"/>
  <c r="I124" i="104"/>
  <c r="K123" i="104"/>
  <c r="E122" i="104"/>
  <c r="B123" i="104"/>
  <c r="C122" i="104"/>
  <c r="F122" i="104"/>
  <c r="C123" i="104" l="1"/>
  <c r="F123" i="104"/>
  <c r="E123" i="104"/>
  <c r="B124" i="104"/>
  <c r="H124" i="104"/>
  <c r="I125" i="104"/>
  <c r="K124" i="104"/>
  <c r="H125" i="104" l="1"/>
  <c r="I126" i="104"/>
  <c r="K125" i="104"/>
  <c r="E124" i="104"/>
  <c r="B125" i="104"/>
  <c r="C124" i="104"/>
  <c r="F124" i="104"/>
  <c r="C125" i="104" l="1"/>
  <c r="F125" i="104"/>
  <c r="E125" i="104"/>
  <c r="B126" i="104"/>
  <c r="H126" i="104"/>
  <c r="I127" i="104"/>
  <c r="K126" i="104"/>
  <c r="H127" i="104" l="1"/>
  <c r="I128" i="104"/>
  <c r="K127" i="104"/>
  <c r="E126" i="104"/>
  <c r="B127" i="104"/>
  <c r="C126" i="104"/>
  <c r="F126" i="104"/>
  <c r="C127" i="104" l="1"/>
  <c r="F127" i="104"/>
  <c r="E127" i="104"/>
  <c r="B128" i="104"/>
  <c r="I129" i="104"/>
  <c r="H128" i="104"/>
  <c r="K128" i="104"/>
  <c r="I130" i="104" l="1"/>
  <c r="K129" i="104"/>
  <c r="H129" i="104"/>
  <c r="B129" i="104"/>
  <c r="E128" i="104"/>
  <c r="C128" i="104"/>
  <c r="F128" i="104"/>
  <c r="B130" i="104" l="1"/>
  <c r="F129" i="104"/>
  <c r="E129" i="104"/>
  <c r="C129" i="104"/>
  <c r="I131" i="104"/>
  <c r="K130" i="104"/>
  <c r="H130" i="104"/>
  <c r="F130" i="104" l="1"/>
  <c r="B131" i="104"/>
  <c r="C130" i="104"/>
  <c r="E130" i="104"/>
  <c r="I132" i="104"/>
  <c r="K131" i="104"/>
  <c r="H131" i="104"/>
  <c r="I133" i="104" l="1"/>
  <c r="K132" i="104"/>
  <c r="H132" i="104"/>
  <c r="B132" i="104"/>
  <c r="F131" i="104"/>
  <c r="E131" i="104"/>
  <c r="C131" i="104"/>
  <c r="F132" i="104" l="1"/>
  <c r="B133" i="104"/>
  <c r="E132" i="104"/>
  <c r="C132" i="104"/>
  <c r="I134" i="104"/>
  <c r="K133" i="104"/>
  <c r="H133" i="104"/>
  <c r="I135" i="104" l="1"/>
  <c r="K134" i="104"/>
  <c r="H134" i="104"/>
  <c r="B134" i="104"/>
  <c r="F133" i="104"/>
  <c r="E133" i="104"/>
  <c r="C133" i="104"/>
  <c r="F134" i="104" l="1"/>
  <c r="E134" i="104"/>
  <c r="B135" i="104"/>
  <c r="C134" i="104"/>
  <c r="H135" i="104"/>
  <c r="I136" i="104"/>
  <c r="K135" i="104"/>
  <c r="I137" i="104" l="1"/>
  <c r="K136" i="104"/>
  <c r="H136" i="104"/>
  <c r="B136" i="104"/>
  <c r="C135" i="104"/>
  <c r="F135" i="104"/>
  <c r="E135" i="104"/>
  <c r="F136" i="104" l="1"/>
  <c r="E136" i="104"/>
  <c r="B137" i="104"/>
  <c r="C136" i="104"/>
  <c r="H137" i="104"/>
  <c r="I138" i="104"/>
  <c r="K137" i="104"/>
  <c r="B138" i="104" l="1"/>
  <c r="C137" i="104"/>
  <c r="F137" i="104"/>
  <c r="E137" i="104"/>
  <c r="I139" i="104"/>
  <c r="K138" i="104"/>
  <c r="H138" i="104"/>
  <c r="H139" i="104" l="1"/>
  <c r="I140" i="104"/>
  <c r="K139" i="104"/>
  <c r="F138" i="104"/>
  <c r="E138" i="104"/>
  <c r="B139" i="104"/>
  <c r="C138" i="104"/>
  <c r="B140" i="104" l="1"/>
  <c r="C139" i="104"/>
  <c r="F139" i="104"/>
  <c r="E139" i="104"/>
  <c r="I141" i="104"/>
  <c r="K140" i="104"/>
  <c r="H140" i="104"/>
  <c r="H141" i="104" l="1"/>
  <c r="I142" i="104"/>
  <c r="K141" i="104"/>
  <c r="F140" i="104"/>
  <c r="E140" i="104"/>
  <c r="B141" i="104"/>
  <c r="C140" i="104"/>
  <c r="B142" i="104" l="1"/>
  <c r="C141" i="104"/>
  <c r="F141" i="104"/>
  <c r="E141" i="104"/>
  <c r="I143" i="104"/>
  <c r="K142" i="104"/>
  <c r="H142" i="104"/>
  <c r="H143" i="104" l="1"/>
  <c r="I144" i="104"/>
  <c r="K143" i="104"/>
  <c r="F142" i="104"/>
  <c r="E142" i="104"/>
  <c r="B143" i="104"/>
  <c r="C142" i="104"/>
  <c r="B144" i="104" l="1"/>
  <c r="C143" i="104"/>
  <c r="F143" i="104"/>
  <c r="E143" i="104"/>
  <c r="I145" i="104"/>
  <c r="K144" i="104"/>
  <c r="H144" i="104"/>
  <c r="F144" i="104" l="1"/>
  <c r="E144" i="104"/>
  <c r="B145" i="104"/>
  <c r="C144" i="104"/>
  <c r="H145" i="104"/>
  <c r="I146" i="104"/>
  <c r="K145" i="104"/>
  <c r="B146" i="104" l="1"/>
  <c r="C145" i="104"/>
  <c r="F145" i="104"/>
  <c r="E145" i="104"/>
  <c r="I147" i="104"/>
  <c r="K146" i="104"/>
  <c r="H146" i="104"/>
  <c r="H147" i="104" l="1"/>
  <c r="I148" i="104"/>
  <c r="K147" i="104"/>
  <c r="F146" i="104"/>
  <c r="E146" i="104"/>
  <c r="B147" i="104"/>
  <c r="C146" i="104"/>
  <c r="B148" i="104" l="1"/>
  <c r="C147" i="104"/>
  <c r="F147" i="104"/>
  <c r="E147" i="104"/>
  <c r="I149" i="104"/>
  <c r="K148" i="104"/>
  <c r="H148" i="104"/>
  <c r="H149" i="104" l="1"/>
  <c r="I150" i="104"/>
  <c r="K149" i="104"/>
  <c r="F148" i="104"/>
  <c r="E148" i="104"/>
  <c r="B149" i="104"/>
  <c r="C148" i="104"/>
  <c r="B150" i="104" l="1"/>
  <c r="C149" i="104"/>
  <c r="F149" i="104"/>
  <c r="E149" i="104"/>
  <c r="I151" i="104"/>
  <c r="K150" i="104"/>
  <c r="H150" i="104"/>
  <c r="H151" i="104" l="1"/>
  <c r="I152" i="104"/>
  <c r="K151" i="104"/>
  <c r="F150" i="104"/>
  <c r="E150" i="104"/>
  <c r="B151" i="104"/>
  <c r="C150" i="104"/>
  <c r="B152" i="104" l="1"/>
  <c r="C151" i="104"/>
  <c r="F151" i="104"/>
  <c r="E151" i="104"/>
  <c r="I153" i="104"/>
  <c r="K152" i="104"/>
  <c r="H152" i="104"/>
  <c r="H153" i="104" l="1"/>
  <c r="I154" i="104"/>
  <c r="K153" i="104"/>
  <c r="F152" i="104"/>
  <c r="E152" i="104"/>
  <c r="B153" i="104"/>
  <c r="C152" i="104"/>
  <c r="B154" i="104" l="1"/>
  <c r="C153" i="104"/>
  <c r="F153" i="104"/>
  <c r="E153" i="104"/>
  <c r="I155" i="104"/>
  <c r="K154" i="104"/>
  <c r="H154" i="104"/>
  <c r="H155" i="104" l="1"/>
  <c r="I156" i="104"/>
  <c r="K155" i="104"/>
  <c r="F154" i="104"/>
  <c r="E154" i="104"/>
  <c r="B155" i="104"/>
  <c r="C154" i="104"/>
  <c r="I157" i="104" l="1"/>
  <c r="K156" i="104"/>
  <c r="H156" i="104"/>
  <c r="B156" i="104"/>
  <c r="C155" i="104"/>
  <c r="F155" i="104"/>
  <c r="E155" i="104"/>
  <c r="F156" i="104" l="1"/>
  <c r="E156" i="104"/>
  <c r="B157" i="104"/>
  <c r="C156" i="104"/>
  <c r="H157" i="104"/>
  <c r="I158" i="104"/>
  <c r="K157" i="104"/>
  <c r="B158" i="104" l="1"/>
  <c r="C157" i="104"/>
  <c r="F157" i="104"/>
  <c r="E157" i="104"/>
  <c r="I159" i="104"/>
  <c r="K158" i="104"/>
  <c r="H158" i="104"/>
  <c r="H159" i="104" l="1"/>
  <c r="I160" i="104"/>
  <c r="K159" i="104"/>
  <c r="F158" i="104"/>
  <c r="E158" i="104"/>
  <c r="B159" i="104"/>
  <c r="C158" i="104"/>
  <c r="B160" i="104" l="1"/>
  <c r="C159" i="104"/>
  <c r="F159" i="104"/>
  <c r="E159" i="104"/>
  <c r="I161" i="104"/>
  <c r="K160" i="104"/>
  <c r="H160" i="104"/>
  <c r="H161" i="104" l="1"/>
  <c r="I162" i="104"/>
  <c r="K161" i="104"/>
  <c r="F160" i="104"/>
  <c r="E160" i="104"/>
  <c r="B161" i="104"/>
  <c r="C160" i="104"/>
  <c r="B162" i="104" l="1"/>
  <c r="C161" i="104"/>
  <c r="F161" i="104"/>
  <c r="E161" i="104"/>
  <c r="I163" i="104"/>
  <c r="K162" i="104"/>
  <c r="H162" i="104"/>
  <c r="F162" i="104" l="1"/>
  <c r="E162" i="104"/>
  <c r="B163" i="104"/>
  <c r="C162" i="104"/>
  <c r="H163" i="104"/>
  <c r="I164" i="104"/>
  <c r="K163" i="104"/>
  <c r="B164" i="104" l="1"/>
  <c r="C163" i="104"/>
  <c r="F163" i="104"/>
  <c r="E163" i="104"/>
  <c r="I165" i="104"/>
  <c r="K164" i="104"/>
  <c r="H164" i="104"/>
  <c r="H165" i="104" l="1"/>
  <c r="I166" i="104"/>
  <c r="K165" i="104"/>
  <c r="F164" i="104"/>
  <c r="E164" i="104"/>
  <c r="B165" i="104"/>
  <c r="C164" i="104"/>
  <c r="B166" i="104" l="1"/>
  <c r="C165" i="104"/>
  <c r="F165" i="104"/>
  <c r="E165" i="104"/>
  <c r="I167" i="104"/>
  <c r="K166" i="104"/>
  <c r="H166" i="104"/>
  <c r="H167" i="104" l="1"/>
  <c r="I168" i="104"/>
  <c r="K167" i="104"/>
  <c r="F166" i="104"/>
  <c r="E166" i="104"/>
  <c r="B167" i="104"/>
  <c r="C166" i="104"/>
  <c r="B168" i="104" l="1"/>
  <c r="C167" i="104"/>
  <c r="F167" i="104"/>
  <c r="E167" i="104"/>
  <c r="I169" i="104"/>
  <c r="K168" i="104"/>
  <c r="H168" i="104"/>
  <c r="H169" i="104" l="1"/>
  <c r="I170" i="104"/>
  <c r="K169" i="104"/>
  <c r="F168" i="104"/>
  <c r="E168" i="104"/>
  <c r="B169" i="104"/>
  <c r="C168" i="104"/>
  <c r="B170" i="104" l="1"/>
  <c r="C169" i="104"/>
  <c r="F169" i="104"/>
  <c r="E169" i="104"/>
  <c r="I171" i="104"/>
  <c r="K170" i="104"/>
  <c r="H170" i="104"/>
  <c r="H171" i="104" l="1"/>
  <c r="I172" i="104"/>
  <c r="K171" i="104"/>
  <c r="F170" i="104"/>
  <c r="E170" i="104"/>
  <c r="B171" i="104"/>
  <c r="C170" i="104"/>
  <c r="B172" i="104" l="1"/>
  <c r="C171" i="104"/>
  <c r="F171" i="104"/>
  <c r="E171" i="104"/>
  <c r="I173" i="104"/>
  <c r="K172" i="104"/>
  <c r="H172" i="104"/>
  <c r="H173" i="104" l="1"/>
  <c r="I174" i="104"/>
  <c r="K173" i="104"/>
  <c r="F172" i="104"/>
  <c r="E172" i="104"/>
  <c r="B173" i="104"/>
  <c r="C172" i="104"/>
  <c r="B174" i="104" l="1"/>
  <c r="C173" i="104"/>
  <c r="F173" i="104"/>
  <c r="E173" i="104"/>
  <c r="I175" i="104"/>
  <c r="K174" i="104"/>
  <c r="H174" i="104"/>
  <c r="I176" i="104" l="1"/>
  <c r="K175" i="104"/>
  <c r="H175" i="104"/>
  <c r="F174" i="104"/>
  <c r="E174" i="104"/>
  <c r="B175" i="104"/>
  <c r="C174" i="104"/>
  <c r="B176" i="104" l="1"/>
  <c r="C175" i="104"/>
  <c r="F175" i="104"/>
  <c r="E175" i="104"/>
  <c r="I177" i="104"/>
  <c r="K176" i="104"/>
  <c r="H176" i="104"/>
  <c r="I178" i="104" l="1"/>
  <c r="K177" i="104"/>
  <c r="H177" i="104"/>
  <c r="F176" i="104"/>
  <c r="B177" i="104"/>
  <c r="C176" i="104"/>
  <c r="E176" i="104"/>
  <c r="B178" i="104" l="1"/>
  <c r="F177" i="104"/>
  <c r="E177" i="104"/>
  <c r="C177" i="104"/>
  <c r="I179" i="104"/>
  <c r="K178" i="104"/>
  <c r="H178" i="104"/>
  <c r="I180" i="104" l="1"/>
  <c r="K179" i="104"/>
  <c r="H179" i="104"/>
  <c r="F178" i="104"/>
  <c r="B179" i="104"/>
  <c r="E178" i="104"/>
  <c r="C178" i="104"/>
  <c r="B180" i="104" l="1"/>
  <c r="F179" i="104"/>
  <c r="E179" i="104"/>
  <c r="C179" i="104"/>
  <c r="I181" i="104"/>
  <c r="K180" i="104"/>
  <c r="H180" i="104"/>
  <c r="I182" i="104" l="1"/>
  <c r="K181" i="104"/>
  <c r="H181" i="104"/>
  <c r="F180" i="104"/>
  <c r="B181" i="104"/>
  <c r="C180" i="104"/>
  <c r="E180" i="104"/>
  <c r="B182" i="104" l="1"/>
  <c r="F181" i="104"/>
  <c r="E181" i="104"/>
  <c r="C181" i="104"/>
  <c r="I183" i="104"/>
  <c r="K182" i="104"/>
  <c r="H182" i="104"/>
  <c r="I184" i="104" l="1"/>
  <c r="K183" i="104"/>
  <c r="H183" i="104"/>
  <c r="F182" i="104"/>
  <c r="B183" i="104"/>
  <c r="E182" i="104"/>
  <c r="C182" i="104"/>
  <c r="B184" i="104" l="1"/>
  <c r="F183" i="104"/>
  <c r="E183" i="104"/>
  <c r="C183" i="104"/>
  <c r="I185" i="104"/>
  <c r="K184" i="104"/>
  <c r="H184" i="104"/>
  <c r="I186" i="104" l="1"/>
  <c r="K185" i="104"/>
  <c r="H185" i="104"/>
  <c r="F184" i="104"/>
  <c r="B185" i="104"/>
  <c r="C184" i="104"/>
  <c r="E184" i="104"/>
  <c r="B186" i="104" l="1"/>
  <c r="F185" i="104"/>
  <c r="E185" i="104"/>
  <c r="C185" i="104"/>
  <c r="I187" i="104"/>
  <c r="K186" i="104"/>
  <c r="H186" i="104"/>
  <c r="I188" i="104" l="1"/>
  <c r="K187" i="104"/>
  <c r="H187" i="104"/>
  <c r="F186" i="104"/>
  <c r="B187" i="104"/>
  <c r="E186" i="104"/>
  <c r="C186" i="104"/>
  <c r="B188" i="104" l="1"/>
  <c r="F187" i="104"/>
  <c r="E187" i="104"/>
  <c r="C187" i="104"/>
  <c r="I189" i="104"/>
  <c r="K188" i="104"/>
  <c r="H188" i="104"/>
  <c r="I190" i="104" l="1"/>
  <c r="K189" i="104"/>
  <c r="H189" i="104"/>
  <c r="F188" i="104"/>
  <c r="B189" i="104"/>
  <c r="C188" i="104"/>
  <c r="E188" i="104"/>
  <c r="B190" i="104" l="1"/>
  <c r="F189" i="104"/>
  <c r="E189" i="104"/>
  <c r="C189" i="104"/>
  <c r="I191" i="104"/>
  <c r="K190" i="104"/>
  <c r="H190" i="104"/>
  <c r="I192" i="104" l="1"/>
  <c r="K191" i="104"/>
  <c r="H191" i="104"/>
  <c r="F190" i="104"/>
  <c r="B191" i="104"/>
  <c r="E190" i="104"/>
  <c r="C190" i="104"/>
  <c r="B192" i="104" l="1"/>
  <c r="F191" i="104"/>
  <c r="E191" i="104"/>
  <c r="C191" i="104"/>
  <c r="K192" i="104"/>
  <c r="I193" i="104"/>
  <c r="H192" i="104"/>
  <c r="H193" i="104" l="1"/>
  <c r="I194" i="104"/>
  <c r="K193" i="104"/>
  <c r="F192" i="104"/>
  <c r="E192" i="104"/>
  <c r="B193" i="104"/>
  <c r="C192" i="104"/>
  <c r="C193" i="104" l="1"/>
  <c r="F193" i="104"/>
  <c r="E193" i="104"/>
  <c r="G193" i="104"/>
  <c r="B194" i="104"/>
  <c r="H194" i="104"/>
  <c r="K194" i="104"/>
  <c r="I195" i="104"/>
  <c r="H195" i="104" l="1"/>
  <c r="I196" i="104"/>
  <c r="K195" i="104"/>
  <c r="E194" i="104"/>
  <c r="B195" i="104"/>
  <c r="C194" i="104"/>
  <c r="F194" i="104"/>
  <c r="C195" i="104" l="1"/>
  <c r="F195" i="104"/>
  <c r="E195" i="104"/>
  <c r="B196" i="104"/>
  <c r="H196" i="104"/>
  <c r="K196" i="104"/>
  <c r="I197" i="104"/>
  <c r="H197" i="104" l="1"/>
  <c r="I198" i="104"/>
  <c r="K197" i="104"/>
  <c r="E196" i="104"/>
  <c r="B197" i="104"/>
  <c r="C196" i="104"/>
  <c r="F196" i="104"/>
  <c r="C197" i="104" l="1"/>
  <c r="F197" i="104"/>
  <c r="E197" i="104"/>
  <c r="B198" i="104"/>
  <c r="H198" i="104"/>
  <c r="I199" i="104"/>
  <c r="K198" i="104"/>
  <c r="H199" i="104" l="1"/>
  <c r="I200" i="104"/>
  <c r="K199" i="104"/>
  <c r="E198" i="104"/>
  <c r="B199" i="104"/>
  <c r="C198" i="104"/>
  <c r="F198" i="104"/>
  <c r="C199" i="104" l="1"/>
  <c r="F199" i="104"/>
  <c r="E199" i="104"/>
  <c r="B200" i="104"/>
  <c r="H200" i="104"/>
  <c r="I201" i="104"/>
  <c r="K200" i="104"/>
  <c r="H201" i="104" l="1"/>
  <c r="I202" i="104"/>
  <c r="K201" i="104"/>
  <c r="E200" i="104"/>
  <c r="B201" i="104"/>
  <c r="C200" i="104"/>
  <c r="F200" i="104"/>
  <c r="C201" i="104" l="1"/>
  <c r="F201" i="104"/>
  <c r="E201" i="104"/>
  <c r="B202" i="104"/>
  <c r="H202" i="104"/>
  <c r="K202" i="104"/>
  <c r="I203" i="104"/>
  <c r="H203" i="104" l="1"/>
  <c r="I204" i="104"/>
  <c r="K203" i="104"/>
  <c r="E202" i="104"/>
  <c r="B203" i="104"/>
  <c r="C202" i="104"/>
  <c r="F202" i="104"/>
  <c r="C203" i="104" l="1"/>
  <c r="F203" i="104"/>
  <c r="E203" i="104"/>
  <c r="B204" i="104"/>
  <c r="H204" i="104"/>
  <c r="K204" i="104"/>
  <c r="I205" i="104"/>
  <c r="H205" i="104" l="1"/>
  <c r="I206" i="104"/>
  <c r="K205" i="104"/>
  <c r="E204" i="104"/>
  <c r="B205" i="104"/>
  <c r="C204" i="104"/>
  <c r="F204" i="104"/>
  <c r="C205" i="104" l="1"/>
  <c r="F205" i="104"/>
  <c r="E205" i="104"/>
  <c r="B206" i="104"/>
  <c r="H206" i="104"/>
  <c r="I207" i="104"/>
  <c r="K206" i="104"/>
  <c r="H207" i="104" l="1"/>
  <c r="I208" i="104"/>
  <c r="K207" i="104"/>
  <c r="E206" i="104"/>
  <c r="B207" i="104"/>
  <c r="C206" i="104"/>
  <c r="F206" i="104"/>
  <c r="C207" i="104" l="1"/>
  <c r="F207" i="104"/>
  <c r="E207" i="104"/>
  <c r="B208" i="104"/>
  <c r="H208" i="104"/>
  <c r="I209" i="104"/>
  <c r="K208" i="104"/>
  <c r="H209" i="104" l="1"/>
  <c r="I210" i="104"/>
  <c r="K209" i="104"/>
  <c r="E208" i="104"/>
  <c r="B209" i="104"/>
  <c r="C208" i="104"/>
  <c r="F208" i="104"/>
  <c r="C209" i="104" l="1"/>
  <c r="F209" i="104"/>
  <c r="E209" i="104"/>
  <c r="B210" i="104"/>
  <c r="H210" i="104"/>
  <c r="K210" i="104"/>
  <c r="I211" i="104"/>
  <c r="H211" i="104" l="1"/>
  <c r="I212" i="104"/>
  <c r="K211" i="104"/>
  <c r="E210" i="104"/>
  <c r="B211" i="104"/>
  <c r="C210" i="104"/>
  <c r="F210" i="104"/>
  <c r="C211" i="104" l="1"/>
  <c r="F211" i="104"/>
  <c r="E211" i="104"/>
  <c r="B212" i="104"/>
  <c r="H212" i="104"/>
  <c r="K212" i="104"/>
  <c r="I213" i="104"/>
  <c r="H213" i="104" l="1"/>
  <c r="I214" i="104"/>
  <c r="K213" i="104"/>
  <c r="E212" i="104"/>
  <c r="B213" i="104"/>
  <c r="C212" i="104"/>
  <c r="F212" i="104"/>
  <c r="C213" i="104" l="1"/>
  <c r="F213" i="104"/>
  <c r="E213" i="104"/>
  <c r="B214" i="104"/>
  <c r="H214" i="104"/>
  <c r="I215" i="104"/>
  <c r="K214" i="104"/>
  <c r="H215" i="104" l="1"/>
  <c r="I216" i="104"/>
  <c r="K215" i="104"/>
  <c r="E214" i="104"/>
  <c r="B215" i="104"/>
  <c r="C214" i="104"/>
  <c r="F214" i="104"/>
  <c r="C215" i="104" l="1"/>
  <c r="F215" i="104"/>
  <c r="E215" i="104"/>
  <c r="B216" i="104"/>
  <c r="H216" i="104"/>
  <c r="I217" i="104"/>
  <c r="K216" i="104"/>
  <c r="H217" i="104" l="1"/>
  <c r="I218" i="104"/>
  <c r="K217" i="104"/>
  <c r="E216" i="104"/>
  <c r="B217" i="104"/>
  <c r="C216" i="104"/>
  <c r="F216" i="104"/>
  <c r="C217" i="104" l="1"/>
  <c r="F217" i="104"/>
  <c r="E217" i="104"/>
  <c r="B218" i="104"/>
  <c r="H218" i="104"/>
  <c r="K218" i="104"/>
  <c r="I219" i="104"/>
  <c r="E218" i="104" l="1"/>
  <c r="B219" i="104"/>
  <c r="C218" i="104"/>
  <c r="F218" i="104"/>
  <c r="H219" i="104"/>
  <c r="I220" i="104"/>
  <c r="K219" i="104"/>
  <c r="H220" i="104" l="1"/>
  <c r="K220" i="104"/>
  <c r="I221" i="104"/>
  <c r="C219" i="104"/>
  <c r="F219" i="104"/>
  <c r="E219" i="104"/>
  <c r="B220" i="104"/>
  <c r="E220" i="104" l="1"/>
  <c r="B221" i="104"/>
  <c r="C220" i="104"/>
  <c r="F220" i="104"/>
  <c r="H221" i="104"/>
  <c r="I222" i="104"/>
  <c r="K221" i="104"/>
  <c r="H222" i="104" l="1"/>
  <c r="I223" i="104"/>
  <c r="K222" i="104"/>
  <c r="C221" i="104"/>
  <c r="F221" i="104"/>
  <c r="E221" i="104"/>
  <c r="B222" i="104"/>
  <c r="E222" i="104" l="1"/>
  <c r="B223" i="104"/>
  <c r="C222" i="104"/>
  <c r="F222" i="104"/>
  <c r="H223" i="104"/>
  <c r="I224" i="104"/>
  <c r="K223" i="104"/>
  <c r="H224" i="104" l="1"/>
  <c r="I225" i="104"/>
  <c r="K224" i="104"/>
  <c r="C223" i="104"/>
  <c r="F223" i="104"/>
  <c r="E223" i="104"/>
  <c r="B224" i="104"/>
  <c r="E224" i="104" l="1"/>
  <c r="B225" i="104"/>
  <c r="C224" i="104"/>
  <c r="F224" i="104"/>
  <c r="H225" i="104"/>
  <c r="I226" i="104"/>
  <c r="K225" i="104"/>
  <c r="H226" i="104" l="1"/>
  <c r="K226" i="104"/>
  <c r="I227" i="104"/>
  <c r="C225" i="104"/>
  <c r="F225" i="104"/>
  <c r="E225" i="104"/>
  <c r="B226" i="104"/>
  <c r="E226" i="104" l="1"/>
  <c r="B227" i="104"/>
  <c r="C226" i="104"/>
  <c r="F226" i="104"/>
  <c r="H227" i="104"/>
  <c r="I228" i="104"/>
  <c r="K227" i="104"/>
  <c r="H228" i="104" l="1"/>
  <c r="K228" i="104"/>
  <c r="I229" i="104"/>
  <c r="C227" i="104"/>
  <c r="F227" i="104"/>
  <c r="E227" i="104"/>
  <c r="B228" i="104"/>
  <c r="H229" i="104" l="1"/>
  <c r="I230" i="104"/>
  <c r="K229" i="104"/>
  <c r="E228" i="104"/>
  <c r="B229" i="104"/>
  <c r="C228" i="104"/>
  <c r="F228" i="104"/>
  <c r="C229" i="104" l="1"/>
  <c r="F229" i="104"/>
  <c r="E229" i="104"/>
  <c r="B230" i="104"/>
  <c r="H230" i="104"/>
  <c r="I231" i="104"/>
  <c r="K230" i="104"/>
  <c r="H231" i="104" l="1"/>
  <c r="I232" i="104"/>
  <c r="K231" i="104"/>
  <c r="E230" i="104"/>
  <c r="B231" i="104"/>
  <c r="C230" i="104"/>
  <c r="F230" i="104"/>
  <c r="C231" i="104" l="1"/>
  <c r="F231" i="104"/>
  <c r="E231" i="104"/>
  <c r="B232" i="104"/>
  <c r="H232" i="104"/>
  <c r="I233" i="104"/>
  <c r="K232" i="104"/>
  <c r="I234" i="104" l="1"/>
  <c r="K233" i="104"/>
  <c r="H233" i="104"/>
  <c r="E232" i="104"/>
  <c r="B233" i="104"/>
  <c r="C232" i="104"/>
  <c r="F232" i="104"/>
  <c r="B234" i="104" l="1"/>
  <c r="C233" i="104"/>
  <c r="F233" i="104"/>
  <c r="E233" i="104"/>
  <c r="I235" i="104"/>
  <c r="K234" i="104"/>
  <c r="H234" i="104"/>
  <c r="I236" i="104" l="1"/>
  <c r="K235" i="104"/>
  <c r="H235" i="104"/>
  <c r="F234" i="104"/>
  <c r="B235" i="104"/>
  <c r="E234" i="104"/>
  <c r="C234" i="104"/>
  <c r="B236" i="104" l="1"/>
  <c r="F235" i="104"/>
  <c r="E235" i="104"/>
  <c r="C235" i="104"/>
  <c r="K236" i="104"/>
  <c r="H236" i="104"/>
  <c r="F236" i="104" l="1"/>
  <c r="B237" i="104"/>
  <c r="E236" i="104"/>
  <c r="C236" i="104"/>
  <c r="B238" i="104" l="1"/>
  <c r="F237" i="104"/>
  <c r="C237" i="104"/>
  <c r="E237" i="104"/>
  <c r="F238" i="104" l="1"/>
  <c r="B239" i="104"/>
  <c r="E238" i="104"/>
  <c r="C238" i="104"/>
  <c r="B240" i="104" l="1"/>
  <c r="F239" i="104"/>
  <c r="E239" i="104"/>
  <c r="C239" i="104"/>
  <c r="F240" i="104" l="1"/>
  <c r="E240" i="104"/>
  <c r="B241" i="104"/>
  <c r="C240" i="104"/>
  <c r="B242" i="104" l="1"/>
  <c r="C241" i="104"/>
  <c r="F241" i="104"/>
  <c r="E241" i="104"/>
  <c r="F242" i="104" l="1"/>
  <c r="E242" i="104"/>
  <c r="B243" i="104"/>
  <c r="C242" i="104"/>
  <c r="B244" i="104" l="1"/>
  <c r="C243" i="104"/>
  <c r="F243" i="104"/>
  <c r="E243" i="104"/>
  <c r="F244" i="104" l="1"/>
  <c r="E244" i="104"/>
  <c r="B245" i="104"/>
  <c r="C244" i="104"/>
  <c r="B246" i="104" l="1"/>
  <c r="C245" i="104"/>
  <c r="F245" i="104"/>
  <c r="E245" i="104"/>
  <c r="F246" i="104" l="1"/>
  <c r="E246" i="104"/>
  <c r="B247" i="104"/>
  <c r="C246" i="104"/>
  <c r="B248" i="104" l="1"/>
  <c r="C247" i="104"/>
  <c r="F247" i="104"/>
  <c r="E247" i="104"/>
  <c r="F248" i="104" l="1"/>
  <c r="E248" i="104"/>
  <c r="B249" i="104"/>
  <c r="C248" i="104"/>
  <c r="B250" i="104" l="1"/>
  <c r="C249" i="104"/>
  <c r="F249" i="104"/>
  <c r="E249" i="104"/>
  <c r="F250" i="104" l="1"/>
  <c r="E250" i="104"/>
  <c r="B251" i="104"/>
  <c r="C250" i="104"/>
  <c r="B252" i="104" l="1"/>
  <c r="C251" i="104"/>
  <c r="F251" i="104"/>
  <c r="E251" i="104"/>
  <c r="F252" i="104" l="1"/>
  <c r="E252" i="104"/>
  <c r="B253" i="104"/>
  <c r="C252" i="104"/>
  <c r="B254" i="104" l="1"/>
  <c r="C253" i="104"/>
  <c r="F253" i="104"/>
  <c r="E253" i="104"/>
  <c r="F254" i="104" l="1"/>
  <c r="E254" i="104"/>
  <c r="B255" i="104"/>
  <c r="C254" i="104"/>
  <c r="B256" i="104" l="1"/>
  <c r="C255" i="104"/>
  <c r="F255" i="104"/>
  <c r="E255" i="104"/>
  <c r="F256" i="104" l="1"/>
  <c r="E256" i="104"/>
  <c r="B257" i="104"/>
  <c r="C256" i="104"/>
  <c r="B258" i="104" l="1"/>
  <c r="C257" i="104"/>
  <c r="F257" i="104"/>
  <c r="E257" i="104"/>
  <c r="F258" i="104" l="1"/>
  <c r="E258" i="104"/>
  <c r="B259" i="104"/>
  <c r="C258" i="104"/>
  <c r="B260" i="104" l="1"/>
  <c r="C259" i="104"/>
  <c r="F259" i="104"/>
  <c r="E259" i="104"/>
  <c r="F260" i="104" l="1"/>
  <c r="E260" i="104"/>
  <c r="B261" i="104"/>
  <c r="C260" i="104"/>
  <c r="B262" i="104" l="1"/>
  <c r="C261" i="104"/>
  <c r="F261" i="104"/>
  <c r="E261" i="104"/>
  <c r="F262" i="104" l="1"/>
  <c r="E262" i="104"/>
  <c r="B263" i="104"/>
  <c r="C262" i="104"/>
  <c r="B264" i="104" l="1"/>
  <c r="C263" i="104"/>
  <c r="F263" i="104"/>
  <c r="E263" i="104"/>
  <c r="F264" i="104" l="1"/>
  <c r="E264" i="104"/>
  <c r="B265" i="104"/>
  <c r="C264" i="104"/>
  <c r="B266" i="104" l="1"/>
  <c r="C265" i="104"/>
  <c r="F265" i="104"/>
  <c r="E265" i="104"/>
  <c r="F266" i="104" l="1"/>
  <c r="E266" i="104"/>
  <c r="B267" i="104"/>
  <c r="C266" i="104"/>
  <c r="B268" i="104" l="1"/>
  <c r="C267" i="104"/>
  <c r="F267" i="104"/>
  <c r="E267" i="104"/>
  <c r="F268" i="104" l="1"/>
  <c r="E268" i="104"/>
  <c r="B269" i="104"/>
  <c r="C268" i="104"/>
  <c r="B270" i="104" l="1"/>
  <c r="C269" i="104"/>
  <c r="F269" i="104"/>
  <c r="E269" i="104"/>
  <c r="F270" i="104" l="1"/>
  <c r="E270" i="104"/>
  <c r="B271" i="104"/>
  <c r="C270" i="104"/>
  <c r="B272" i="104" l="1"/>
  <c r="C271" i="104"/>
  <c r="F271" i="104"/>
  <c r="E271" i="104"/>
  <c r="C272" i="104" l="1"/>
  <c r="E272" i="104"/>
  <c r="B273" i="104"/>
  <c r="F272" i="104"/>
  <c r="E273" i="104" l="1"/>
  <c r="C273" i="104"/>
  <c r="B274" i="104"/>
  <c r="F273" i="104"/>
  <c r="C274" i="104" l="1"/>
  <c r="E274" i="104"/>
  <c r="F274" i="104"/>
  <c r="B275" i="104"/>
  <c r="E275" i="104" l="1"/>
  <c r="C275" i="104"/>
  <c r="B276" i="104"/>
  <c r="F275" i="104"/>
  <c r="C276" i="104" l="1"/>
  <c r="E276" i="104"/>
  <c r="B277" i="104"/>
  <c r="F276" i="104"/>
  <c r="E277" i="104" l="1"/>
  <c r="C277" i="104"/>
  <c r="B278" i="104"/>
  <c r="F277" i="104"/>
  <c r="C278" i="104" l="1"/>
  <c r="E278" i="104"/>
  <c r="F278" i="104"/>
  <c r="B279" i="104"/>
  <c r="E279" i="104" l="1"/>
  <c r="C279" i="104"/>
  <c r="B280" i="104"/>
  <c r="F279" i="104"/>
  <c r="C280" i="104" l="1"/>
  <c r="F280" i="104"/>
  <c r="E280" i="104"/>
  <c r="B281" i="104"/>
  <c r="E281" i="104" l="1"/>
  <c r="B282" i="104"/>
  <c r="C281" i="104"/>
  <c r="F281" i="104"/>
  <c r="C282" i="104" l="1"/>
  <c r="F282" i="104"/>
  <c r="E282" i="104"/>
  <c r="B283" i="104"/>
  <c r="E283" i="104" l="1"/>
  <c r="B284" i="104"/>
  <c r="C283" i="104"/>
  <c r="F283" i="104"/>
  <c r="C284" i="104" l="1"/>
  <c r="F284" i="104"/>
  <c r="E284" i="104"/>
  <c r="B285" i="104"/>
  <c r="E285" i="104" l="1"/>
  <c r="B286" i="104"/>
  <c r="C285" i="104"/>
  <c r="F285" i="104"/>
  <c r="C286" i="104" l="1"/>
  <c r="F286" i="104"/>
  <c r="E286" i="104"/>
  <c r="B287" i="104"/>
  <c r="E287" i="104" l="1"/>
  <c r="B288" i="104"/>
  <c r="C287" i="104"/>
  <c r="F287" i="104"/>
  <c r="C288" i="104" l="1"/>
  <c r="F288" i="104"/>
  <c r="E288" i="104"/>
  <c r="B289" i="104"/>
  <c r="E289" i="104" l="1"/>
  <c r="B290" i="104"/>
  <c r="C289" i="104"/>
  <c r="F289" i="104"/>
  <c r="C290" i="104" l="1"/>
  <c r="F290" i="104"/>
  <c r="E290" i="104"/>
  <c r="B291" i="104"/>
  <c r="E291" i="104" l="1"/>
  <c r="B292" i="104"/>
  <c r="C291" i="104"/>
  <c r="F291" i="104"/>
  <c r="C292" i="104" l="1"/>
  <c r="F292" i="104"/>
  <c r="E292" i="104"/>
  <c r="B293" i="104"/>
  <c r="E293" i="104" l="1"/>
  <c r="B294" i="104"/>
  <c r="C293" i="104"/>
  <c r="F293" i="104"/>
  <c r="C294" i="104" l="1"/>
  <c r="F294" i="104"/>
  <c r="E294" i="104"/>
  <c r="B295" i="104"/>
  <c r="E295" i="104" l="1"/>
  <c r="B296" i="104"/>
  <c r="C295" i="104"/>
  <c r="F295" i="104"/>
  <c r="C296" i="104" l="1"/>
  <c r="F296" i="104"/>
  <c r="E296" i="104"/>
  <c r="B297" i="104"/>
  <c r="E297" i="104" l="1"/>
  <c r="B298" i="104"/>
  <c r="C297" i="104"/>
  <c r="F297" i="104"/>
  <c r="C298" i="104" l="1"/>
  <c r="F298" i="104"/>
  <c r="E298" i="104"/>
  <c r="B299" i="104"/>
  <c r="E299" i="104" l="1"/>
  <c r="B300" i="104"/>
  <c r="C299" i="104"/>
  <c r="F299" i="104"/>
  <c r="C300" i="104" l="1"/>
  <c r="F300" i="104"/>
  <c r="E300" i="104"/>
  <c r="B301" i="104"/>
  <c r="E301" i="104" l="1"/>
  <c r="B302" i="104"/>
  <c r="C301" i="104"/>
  <c r="F301" i="104"/>
  <c r="C302" i="104" l="1"/>
  <c r="F302" i="104"/>
  <c r="E302" i="104"/>
  <c r="B303" i="104"/>
  <c r="E303" i="104" l="1"/>
  <c r="B304" i="104"/>
  <c r="C303" i="104"/>
  <c r="F303" i="104"/>
  <c r="C304" i="104" l="1"/>
  <c r="F304" i="104"/>
  <c r="E304" i="104"/>
  <c r="B305" i="104"/>
  <c r="E305" i="104" l="1"/>
  <c r="B306" i="104"/>
  <c r="C305" i="104"/>
  <c r="F305" i="104"/>
  <c r="C306" i="104" l="1"/>
  <c r="F306" i="104"/>
  <c r="E306" i="104"/>
  <c r="B307" i="104"/>
  <c r="E307" i="104" l="1"/>
  <c r="B308" i="104"/>
  <c r="C307" i="104"/>
  <c r="F307" i="104"/>
  <c r="C308" i="104" l="1"/>
  <c r="F308" i="104"/>
  <c r="E308" i="104"/>
  <c r="B309" i="104"/>
  <c r="E309" i="104" l="1"/>
  <c r="B310" i="104"/>
  <c r="C309" i="104"/>
  <c r="F309" i="104"/>
  <c r="C310" i="104" l="1"/>
  <c r="F310" i="104"/>
  <c r="E310" i="104"/>
  <c r="B311" i="104"/>
  <c r="E311" i="104" l="1"/>
  <c r="B312" i="104"/>
  <c r="C311" i="104"/>
  <c r="F311" i="104"/>
  <c r="C312" i="104" l="1"/>
  <c r="F312" i="104"/>
  <c r="E312" i="104"/>
  <c r="B313" i="104"/>
  <c r="E313" i="104" l="1"/>
  <c r="B314" i="104"/>
  <c r="C313" i="104"/>
  <c r="F313" i="104"/>
  <c r="F314" i="104" l="1"/>
  <c r="E314" i="104"/>
  <c r="B315" i="104"/>
  <c r="C314" i="104"/>
  <c r="B316" i="104" l="1"/>
  <c r="C315" i="104"/>
  <c r="F315" i="104"/>
  <c r="E315" i="104"/>
  <c r="F316" i="104" l="1"/>
  <c r="E316" i="104"/>
  <c r="B317" i="104"/>
  <c r="C316" i="104"/>
  <c r="B318" i="104" l="1"/>
  <c r="C317" i="104"/>
  <c r="F317" i="104"/>
  <c r="E317" i="104"/>
  <c r="F318" i="104" l="1"/>
  <c r="E318" i="104"/>
  <c r="B319" i="104"/>
  <c r="C318" i="104"/>
  <c r="B320" i="104" l="1"/>
  <c r="C319" i="104"/>
  <c r="F319" i="104"/>
  <c r="E319" i="104"/>
  <c r="F320" i="104" l="1"/>
  <c r="E320" i="104"/>
  <c r="B321" i="104"/>
  <c r="C320" i="104"/>
  <c r="B322" i="104" l="1"/>
  <c r="C321" i="104"/>
  <c r="F321" i="104"/>
  <c r="E321" i="104"/>
  <c r="F322" i="104" l="1"/>
  <c r="E322" i="104"/>
  <c r="B323" i="104"/>
  <c r="C322" i="104"/>
  <c r="B324" i="104" l="1"/>
  <c r="C323" i="104"/>
  <c r="F323" i="104"/>
  <c r="E323" i="104"/>
  <c r="F324" i="104" l="1"/>
  <c r="E324" i="104"/>
  <c r="B325" i="104"/>
  <c r="C324" i="104"/>
  <c r="B326" i="104" l="1"/>
  <c r="C325" i="104"/>
  <c r="F325" i="104"/>
  <c r="E325" i="104"/>
  <c r="F326" i="104" l="1"/>
  <c r="E326" i="104"/>
  <c r="B327" i="104"/>
  <c r="C326" i="104"/>
  <c r="B328" i="104" l="1"/>
  <c r="C327" i="104"/>
  <c r="F327" i="104"/>
  <c r="E327" i="104"/>
  <c r="F328" i="104" l="1"/>
  <c r="E328" i="104"/>
  <c r="B329" i="104"/>
  <c r="C328" i="104"/>
  <c r="B330" i="104" l="1"/>
  <c r="C329" i="104"/>
  <c r="F329" i="104"/>
  <c r="E329" i="104"/>
  <c r="F330" i="104" l="1"/>
  <c r="E330" i="104"/>
  <c r="B331" i="104"/>
  <c r="C330" i="104"/>
  <c r="B332" i="104" l="1"/>
  <c r="C331" i="104"/>
  <c r="F331" i="104"/>
  <c r="E331" i="104"/>
  <c r="F332" i="104" l="1"/>
  <c r="E332" i="104"/>
  <c r="B333" i="104"/>
  <c r="C332" i="104"/>
  <c r="B334" i="104" l="1"/>
  <c r="C333" i="104"/>
  <c r="F333" i="104"/>
  <c r="E333" i="104"/>
  <c r="F334" i="104" l="1"/>
  <c r="E334" i="104"/>
  <c r="B335" i="104"/>
  <c r="C334" i="104"/>
  <c r="B336" i="104" l="1"/>
  <c r="C335" i="104"/>
  <c r="F335" i="104"/>
  <c r="E335" i="104"/>
  <c r="F336" i="104" l="1"/>
  <c r="E336" i="104"/>
  <c r="B337" i="104"/>
  <c r="C336" i="104"/>
  <c r="B338" i="104" l="1"/>
  <c r="C337" i="104"/>
  <c r="F337" i="104"/>
  <c r="E337" i="104"/>
  <c r="F338" i="104" l="1"/>
  <c r="E338" i="104"/>
  <c r="B339" i="104"/>
  <c r="C338" i="104"/>
  <c r="B340" i="104" l="1"/>
  <c r="C339" i="104"/>
  <c r="F339" i="104"/>
  <c r="E339" i="104"/>
  <c r="F340" i="104" l="1"/>
  <c r="E340" i="104"/>
  <c r="B341" i="104"/>
  <c r="C340" i="104"/>
  <c r="B342" i="104" l="1"/>
  <c r="C341" i="104"/>
  <c r="F341" i="104"/>
  <c r="E341" i="104"/>
  <c r="F342" i="104" l="1"/>
  <c r="E342" i="104"/>
  <c r="B343" i="104"/>
  <c r="C342" i="104"/>
  <c r="B344" i="104" l="1"/>
  <c r="C343" i="104"/>
  <c r="F343" i="104"/>
  <c r="E343" i="104"/>
  <c r="F344" i="104" l="1"/>
  <c r="E344" i="104"/>
  <c r="B345" i="104"/>
  <c r="C344" i="104"/>
  <c r="B346" i="104" l="1"/>
  <c r="C345" i="104"/>
  <c r="F345" i="104"/>
  <c r="E345" i="104"/>
  <c r="F346" i="104" l="1"/>
  <c r="E346" i="104"/>
  <c r="B347" i="104"/>
  <c r="C346" i="104"/>
  <c r="B348" i="104" l="1"/>
  <c r="C347" i="104"/>
  <c r="F347" i="104"/>
  <c r="E347" i="104"/>
  <c r="F348" i="104" l="1"/>
  <c r="E348" i="104"/>
  <c r="B349" i="104"/>
  <c r="C348" i="104"/>
  <c r="B350" i="104" l="1"/>
  <c r="C349" i="104"/>
  <c r="F349" i="104"/>
  <c r="E349" i="104"/>
  <c r="F350" i="104" l="1"/>
  <c r="E350" i="104"/>
  <c r="B351" i="104"/>
  <c r="C350" i="104"/>
  <c r="B352" i="104" l="1"/>
  <c r="C351" i="104"/>
  <c r="F351" i="104"/>
  <c r="E351" i="104"/>
  <c r="F352" i="104" l="1"/>
  <c r="E352" i="104"/>
  <c r="B353" i="104"/>
  <c r="C352" i="104"/>
  <c r="B354" i="104" l="1"/>
  <c r="C353" i="104"/>
  <c r="F353" i="104"/>
  <c r="E353" i="104"/>
  <c r="F354" i="104" l="1"/>
  <c r="E354" i="104"/>
  <c r="B355" i="104"/>
  <c r="C354" i="104"/>
  <c r="B356" i="104" l="1"/>
  <c r="C355" i="104"/>
  <c r="F355" i="104"/>
  <c r="E355" i="104"/>
  <c r="F356" i="104" l="1"/>
  <c r="E356" i="104"/>
  <c r="B357" i="104"/>
  <c r="C356" i="104"/>
  <c r="B358" i="104" l="1"/>
  <c r="C357" i="104"/>
  <c r="F357" i="104"/>
  <c r="E357" i="104"/>
  <c r="F358" i="104" l="1"/>
  <c r="E358" i="104"/>
  <c r="B359" i="104"/>
  <c r="C358" i="104"/>
  <c r="B360" i="104" l="1"/>
  <c r="C359" i="104"/>
  <c r="F359" i="104"/>
  <c r="E359" i="104"/>
  <c r="F360" i="104" l="1"/>
  <c r="E360" i="104"/>
  <c r="B361" i="104"/>
  <c r="C360" i="104"/>
  <c r="B362" i="104" l="1"/>
  <c r="C361" i="104"/>
  <c r="F361" i="104"/>
  <c r="E361" i="104"/>
  <c r="F362" i="104" l="1"/>
  <c r="E362" i="104"/>
  <c r="B363" i="104"/>
  <c r="C362" i="104"/>
  <c r="B364" i="104" l="1"/>
  <c r="C363" i="104"/>
  <c r="F363" i="104"/>
  <c r="E363" i="104"/>
  <c r="F364" i="104" l="1"/>
  <c r="E364" i="104"/>
  <c r="B365" i="104"/>
  <c r="C364" i="104"/>
  <c r="B366" i="104" l="1"/>
  <c r="C365" i="104"/>
  <c r="F365" i="104"/>
  <c r="E365" i="104"/>
  <c r="F366" i="104" l="1"/>
  <c r="E366" i="104"/>
  <c r="B367" i="104"/>
  <c r="C366" i="104"/>
  <c r="B368" i="104" l="1"/>
  <c r="C367" i="104"/>
  <c r="F367" i="104"/>
  <c r="E367" i="104"/>
  <c r="F368" i="104" l="1"/>
  <c r="E368" i="104"/>
  <c r="B369" i="104"/>
  <c r="C368" i="104"/>
  <c r="B370" i="104" l="1"/>
  <c r="C369" i="104"/>
  <c r="F369" i="104"/>
  <c r="E369" i="104"/>
  <c r="F370" i="104" l="1"/>
  <c r="E370" i="104"/>
  <c r="C370" i="104"/>
  <c r="B184" i="45" l="1"/>
  <c r="C4" i="20"/>
  <c r="B5" i="45" s="1"/>
  <c r="C5" i="20"/>
  <c r="B6" i="45" s="1"/>
  <c r="C6" i="20"/>
  <c r="B7" i="45" s="1"/>
  <c r="C7" i="20"/>
  <c r="B8" i="45" s="1"/>
  <c r="C8" i="20"/>
  <c r="B9" i="45" s="1"/>
  <c r="C9" i="20"/>
  <c r="B10" i="45" s="1"/>
  <c r="C10" i="20"/>
  <c r="B11" i="45" s="1"/>
  <c r="C11" i="20"/>
  <c r="B12" i="45" s="1"/>
  <c r="C12" i="20"/>
  <c r="B13" i="45" s="1"/>
  <c r="C13" i="20"/>
  <c r="B14" i="45" s="1"/>
  <c r="C14" i="20"/>
  <c r="B15" i="45" s="1"/>
  <c r="C15" i="20"/>
  <c r="B16" i="45" s="1"/>
  <c r="C16" i="20"/>
  <c r="B17" i="45" s="1"/>
  <c r="C17" i="20"/>
  <c r="B18" i="45" s="1"/>
  <c r="C18" i="20"/>
  <c r="B19" i="45" s="1"/>
  <c r="C19" i="20"/>
  <c r="B20" i="45" s="1"/>
  <c r="C20" i="20"/>
  <c r="B21" i="45" s="1"/>
  <c r="C21" i="20"/>
  <c r="B22" i="45" s="1"/>
  <c r="C22" i="20"/>
  <c r="B23" i="45" s="1"/>
  <c r="C23" i="20"/>
  <c r="B24" i="45" s="1"/>
  <c r="C24" i="20"/>
  <c r="B25" i="45" s="1"/>
  <c r="C25" i="20"/>
  <c r="B26" i="45" s="1"/>
  <c r="C26" i="20"/>
  <c r="B27" i="45" s="1"/>
  <c r="C27" i="20"/>
  <c r="B28" i="45" s="1"/>
  <c r="C28" i="20"/>
  <c r="B29" i="45" s="1"/>
  <c r="C29" i="20"/>
  <c r="B30" i="45" s="1"/>
  <c r="C30" i="20"/>
  <c r="B31" i="45" s="1"/>
  <c r="C31" i="20"/>
  <c r="B32" i="45" s="1"/>
  <c r="C32" i="20"/>
  <c r="B33" i="45" s="1"/>
  <c r="C33" i="20"/>
  <c r="B34" i="45" s="1"/>
  <c r="C34" i="20"/>
  <c r="B35" i="45" s="1"/>
  <c r="C35" i="20"/>
  <c r="B36" i="45" s="1"/>
  <c r="C36" i="20"/>
  <c r="B37" i="45" s="1"/>
  <c r="C37" i="20"/>
  <c r="B38" i="45" s="1"/>
  <c r="C38" i="20"/>
  <c r="B39" i="45" s="1"/>
  <c r="C39" i="20"/>
  <c r="B40" i="45" s="1"/>
  <c r="C40" i="20"/>
  <c r="B41" i="45" s="1"/>
  <c r="C41" i="20"/>
  <c r="B42" i="45" s="1"/>
  <c r="C42" i="20"/>
  <c r="B43" i="45" s="1"/>
  <c r="C43" i="20"/>
  <c r="B44" i="45" s="1"/>
  <c r="C44" i="20"/>
  <c r="B45" i="45" s="1"/>
  <c r="C45" i="20"/>
  <c r="B46" i="45" s="1"/>
  <c r="C46" i="20"/>
  <c r="B47" i="45" s="1"/>
  <c r="C47" i="20"/>
  <c r="B48" i="45" s="1"/>
  <c r="C48" i="20"/>
  <c r="B49" i="45" s="1"/>
  <c r="C49" i="20"/>
  <c r="B50" i="45" s="1"/>
  <c r="C50" i="20"/>
  <c r="B51" i="45" s="1"/>
  <c r="C51" i="20"/>
  <c r="B52" i="45" s="1"/>
  <c r="C52" i="20"/>
  <c r="B53" i="45" s="1"/>
  <c r="C53" i="20"/>
  <c r="B54" i="45" s="1"/>
  <c r="C54" i="20"/>
  <c r="B55" i="45" s="1"/>
  <c r="C55" i="20"/>
  <c r="B56" i="45" s="1"/>
  <c r="C56" i="20"/>
  <c r="B57" i="45" s="1"/>
  <c r="C57" i="20"/>
  <c r="B58" i="45" s="1"/>
  <c r="C58" i="20"/>
  <c r="B59" i="45" s="1"/>
  <c r="C59" i="20"/>
  <c r="B60" i="45" s="1"/>
  <c r="C60" i="20"/>
  <c r="B61" i="45" s="1"/>
  <c r="C61" i="20"/>
  <c r="B62" i="45" s="1"/>
  <c r="C62" i="20"/>
  <c r="B63" i="45" s="1"/>
  <c r="C63" i="20"/>
  <c r="B64" i="45" s="1"/>
  <c r="C64" i="20"/>
  <c r="B65" i="45" s="1"/>
  <c r="C65" i="20"/>
  <c r="B66" i="45" s="1"/>
  <c r="C66" i="20"/>
  <c r="B67" i="45" s="1"/>
  <c r="C67" i="20"/>
  <c r="B68" i="45" s="1"/>
  <c r="C68" i="20"/>
  <c r="B69" i="45" s="1"/>
  <c r="C69" i="20"/>
  <c r="B70" i="45" s="1"/>
  <c r="C70" i="20"/>
  <c r="B71" i="45" s="1"/>
  <c r="C71" i="20"/>
  <c r="B72" i="45" s="1"/>
  <c r="C72" i="20"/>
  <c r="B73" i="45" s="1"/>
  <c r="C73" i="20"/>
  <c r="B74" i="45" s="1"/>
  <c r="C74" i="20"/>
  <c r="B75" i="45" s="1"/>
  <c r="C75" i="20"/>
  <c r="B76" i="45" s="1"/>
  <c r="C76" i="20"/>
  <c r="B77" i="45" s="1"/>
  <c r="C77" i="20"/>
  <c r="B78" i="45" s="1"/>
  <c r="C78" i="20"/>
  <c r="B79" i="45" s="1"/>
  <c r="C79" i="20"/>
  <c r="B80" i="45" s="1"/>
  <c r="C80" i="20"/>
  <c r="B81" i="45" s="1"/>
  <c r="C81" i="20"/>
  <c r="B82" i="45" s="1"/>
  <c r="C82" i="20"/>
  <c r="B83" i="45" s="1"/>
  <c r="C83" i="20"/>
  <c r="B84" i="45" s="1"/>
  <c r="C84" i="20"/>
  <c r="B85" i="45" s="1"/>
  <c r="C85" i="20"/>
  <c r="B86" i="45" s="1"/>
  <c r="C86" i="20"/>
  <c r="B87" i="45" s="1"/>
  <c r="C87" i="20"/>
  <c r="B88" i="45" s="1"/>
  <c r="C88" i="20"/>
  <c r="B89" i="45" s="1"/>
  <c r="C89" i="20"/>
  <c r="B90" i="45" s="1"/>
  <c r="C90" i="20"/>
  <c r="B91" i="45" s="1"/>
  <c r="C91" i="20"/>
  <c r="B92" i="45" s="1"/>
  <c r="C92" i="20"/>
  <c r="B93" i="45" s="1"/>
  <c r="C93" i="20"/>
  <c r="B94" i="45" s="1"/>
  <c r="C94" i="20"/>
  <c r="B95" i="45" s="1"/>
  <c r="C95" i="20"/>
  <c r="B96" i="45" s="1"/>
  <c r="C96" i="20"/>
  <c r="B97" i="45" s="1"/>
  <c r="C97" i="20"/>
  <c r="B98" i="45" s="1"/>
  <c r="C98" i="20"/>
  <c r="B99" i="45" s="1"/>
  <c r="C99" i="20"/>
  <c r="B100" i="45" s="1"/>
  <c r="C100" i="20"/>
  <c r="B101" i="45" s="1"/>
  <c r="C101" i="20"/>
  <c r="B102" i="45" s="1"/>
  <c r="C102" i="20"/>
  <c r="B103" i="45" s="1"/>
  <c r="C103" i="20"/>
  <c r="B104" i="45" s="1"/>
  <c r="C104" i="20"/>
  <c r="B105" i="45" s="1"/>
  <c r="C105" i="20"/>
  <c r="B106" i="45" s="1"/>
  <c r="C106" i="20"/>
  <c r="B107" i="45" s="1"/>
  <c r="C107" i="20"/>
  <c r="B108" i="45" s="1"/>
  <c r="C108" i="20"/>
  <c r="B109" i="45" s="1"/>
  <c r="C109" i="20"/>
  <c r="B110" i="45" s="1"/>
  <c r="C110" i="20"/>
  <c r="B111" i="45" s="1"/>
  <c r="C111" i="20"/>
  <c r="B112" i="45" s="1"/>
  <c r="C112" i="20"/>
  <c r="B113" i="45" s="1"/>
  <c r="C113" i="20"/>
  <c r="B114" i="45" s="1"/>
  <c r="C114" i="20"/>
  <c r="B115" i="45" s="1"/>
  <c r="C115" i="20"/>
  <c r="B116" i="45" s="1"/>
  <c r="C116" i="20"/>
  <c r="B117" i="45" s="1"/>
  <c r="C117" i="20"/>
  <c r="B118" i="45" s="1"/>
  <c r="C118" i="20"/>
  <c r="B119" i="45" s="1"/>
  <c r="C119" i="20"/>
  <c r="B120" i="45" s="1"/>
  <c r="C120" i="20"/>
  <c r="B121" i="45" s="1"/>
  <c r="C121" i="20"/>
  <c r="B122" i="45" s="1"/>
  <c r="C122" i="20"/>
  <c r="B123" i="45" s="1"/>
  <c r="C123" i="20"/>
  <c r="B124" i="45" s="1"/>
  <c r="C124" i="20"/>
  <c r="B125" i="45" s="1"/>
  <c r="C125" i="20"/>
  <c r="B126" i="45" s="1"/>
  <c r="C126" i="20"/>
  <c r="B127" i="45" s="1"/>
  <c r="C127" i="20"/>
  <c r="B128" i="45" s="1"/>
  <c r="C128" i="20"/>
  <c r="B129" i="45" s="1"/>
  <c r="C129" i="20"/>
  <c r="B130" i="45" s="1"/>
  <c r="C130" i="20"/>
  <c r="B131" i="45" s="1"/>
  <c r="C131" i="20"/>
  <c r="B132" i="45" s="1"/>
  <c r="C132" i="20"/>
  <c r="B133" i="45" s="1"/>
  <c r="C133" i="20"/>
  <c r="B134" i="45" s="1"/>
  <c r="C134" i="20"/>
  <c r="B135" i="45" s="1"/>
  <c r="C135" i="20"/>
  <c r="B136" i="45" s="1"/>
  <c r="C136" i="20"/>
  <c r="B137" i="45" s="1"/>
  <c r="C137" i="20"/>
  <c r="B138" i="45" s="1"/>
  <c r="C138" i="20"/>
  <c r="B139" i="45" s="1"/>
  <c r="C139" i="20"/>
  <c r="B140" i="45" s="1"/>
  <c r="C140" i="20"/>
  <c r="B141" i="45" s="1"/>
  <c r="C141" i="20"/>
  <c r="B142" i="45" s="1"/>
  <c r="C142" i="20"/>
  <c r="B143" i="45" s="1"/>
  <c r="C143" i="20"/>
  <c r="B144" i="45" s="1"/>
  <c r="C144" i="20"/>
  <c r="B145" i="45" s="1"/>
  <c r="C145" i="20"/>
  <c r="B146" i="45" s="1"/>
  <c r="C146" i="20"/>
  <c r="B147" i="45" s="1"/>
  <c r="C147" i="20"/>
  <c r="B148" i="45" s="1"/>
  <c r="C148" i="20"/>
  <c r="B149" i="45" s="1"/>
  <c r="C149" i="20"/>
  <c r="B150" i="45" s="1"/>
  <c r="C150" i="20"/>
  <c r="B151" i="45" s="1"/>
  <c r="C151" i="20"/>
  <c r="B152" i="45" s="1"/>
  <c r="C152" i="20"/>
  <c r="B153" i="45" s="1"/>
  <c r="C153" i="20"/>
  <c r="B154" i="45" s="1"/>
  <c r="C154" i="20"/>
  <c r="B155" i="45" s="1"/>
  <c r="C155" i="20"/>
  <c r="B156" i="45" s="1"/>
  <c r="C156" i="20"/>
  <c r="B157" i="45" s="1"/>
  <c r="C157" i="20"/>
  <c r="B158" i="45" s="1"/>
  <c r="C158" i="20"/>
  <c r="B159" i="45" s="1"/>
  <c r="C159" i="20"/>
  <c r="B160" i="45" s="1"/>
  <c r="C160" i="20"/>
  <c r="B161" i="45" s="1"/>
  <c r="C161" i="20"/>
  <c r="B162" i="45" s="1"/>
  <c r="C162" i="20"/>
  <c r="B163" i="45" s="1"/>
  <c r="C163" i="20"/>
  <c r="B164" i="45" s="1"/>
  <c r="C164" i="20"/>
  <c r="B165" i="45" s="1"/>
  <c r="C165" i="20"/>
  <c r="B166" i="45" s="1"/>
  <c r="C166" i="20"/>
  <c r="B167" i="45" s="1"/>
  <c r="C167" i="20"/>
  <c r="B168" i="45" s="1"/>
  <c r="C168" i="20"/>
  <c r="B169" i="45" s="1"/>
  <c r="C169" i="20"/>
  <c r="B170" i="45" s="1"/>
  <c r="C170" i="20"/>
  <c r="B171" i="45" s="1"/>
  <c r="C171" i="20"/>
  <c r="B172" i="45" s="1"/>
  <c r="C172" i="20"/>
  <c r="B173" i="45" s="1"/>
  <c r="C173" i="20"/>
  <c r="B174" i="45" s="1"/>
  <c r="C174" i="20"/>
  <c r="B175" i="45" s="1"/>
  <c r="C175" i="20"/>
  <c r="B176" i="45" s="1"/>
  <c r="C176" i="20"/>
  <c r="B177" i="45" s="1"/>
  <c r="C177" i="20"/>
  <c r="B178" i="45" s="1"/>
  <c r="C178" i="20"/>
  <c r="B179" i="45" s="1"/>
  <c r="C179" i="20"/>
  <c r="B180" i="45" s="1"/>
  <c r="C180" i="20"/>
  <c r="C181" i="20"/>
  <c r="B182" i="45" s="1"/>
  <c r="C182" i="20"/>
  <c r="B183" i="45" s="1"/>
  <c r="C183" i="20"/>
  <c r="C3" i="20"/>
  <c r="B4" i="45" s="1"/>
  <c r="D1" i="49"/>
  <c r="B25" i="50"/>
  <c r="C24" i="19"/>
  <c r="C180" i="19"/>
  <c r="AH64" i="19"/>
  <c r="AG64" i="19"/>
  <c r="AF64" i="19"/>
  <c r="AE64" i="19"/>
  <c r="AD64" i="19"/>
  <c r="AC64" i="19"/>
  <c r="AB64" i="19"/>
  <c r="AA64" i="19"/>
  <c r="Z64" i="19"/>
  <c r="Y64" i="19"/>
  <c r="X64" i="19"/>
  <c r="W64" i="19"/>
  <c r="V64" i="19"/>
  <c r="U64" i="19"/>
  <c r="T64" i="19"/>
  <c r="S64" i="19"/>
  <c r="R64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186" i="50"/>
  <c r="E186" i="50"/>
  <c r="F186" i="50"/>
  <c r="G186" i="50"/>
  <c r="H186" i="50"/>
  <c r="I186" i="50"/>
  <c r="J186" i="50"/>
  <c r="K186" i="50"/>
  <c r="L186" i="50"/>
  <c r="M186" i="50"/>
  <c r="N186" i="50"/>
  <c r="O186" i="50"/>
  <c r="P186" i="50"/>
  <c r="Q186" i="50"/>
  <c r="R186" i="50"/>
  <c r="S186" i="50"/>
  <c r="T186" i="50"/>
  <c r="U186" i="50"/>
  <c r="V186" i="50"/>
  <c r="W186" i="50"/>
  <c r="X186" i="50"/>
  <c r="Y186" i="50"/>
  <c r="Z186" i="50"/>
  <c r="AA186" i="50"/>
  <c r="AB186" i="50"/>
  <c r="AC186" i="50"/>
  <c r="AD186" i="50"/>
  <c r="AE186" i="50"/>
  <c r="AF186" i="50"/>
  <c r="AG186" i="50"/>
  <c r="B5" i="50"/>
  <c r="B6" i="50"/>
  <c r="B7" i="50"/>
  <c r="B8" i="50"/>
  <c r="B9" i="50"/>
  <c r="B10" i="50"/>
  <c r="B11" i="50"/>
  <c r="B12" i="50"/>
  <c r="B13" i="50"/>
  <c r="B14" i="50"/>
  <c r="B15" i="50"/>
  <c r="B16" i="50"/>
  <c r="B17" i="50"/>
  <c r="B18" i="50"/>
  <c r="B19" i="50"/>
  <c r="B20" i="50"/>
  <c r="B21" i="50"/>
  <c r="B22" i="50"/>
  <c r="B23" i="50"/>
  <c r="B24" i="50"/>
  <c r="B26" i="50"/>
  <c r="B27" i="50"/>
  <c r="B28" i="50"/>
  <c r="B29" i="50"/>
  <c r="B30" i="50"/>
  <c r="B31" i="50"/>
  <c r="B32" i="50"/>
  <c r="B33" i="50"/>
  <c r="B34" i="50"/>
  <c r="B35" i="50"/>
  <c r="B36" i="50"/>
  <c r="B37" i="50"/>
  <c r="B38" i="50"/>
  <c r="B39" i="50"/>
  <c r="B40" i="50"/>
  <c r="B41" i="50"/>
  <c r="B42" i="50"/>
  <c r="B43" i="50"/>
  <c r="B44" i="50"/>
  <c r="B45" i="50"/>
  <c r="B46" i="50"/>
  <c r="B47" i="50"/>
  <c r="B48" i="50"/>
  <c r="B49" i="50"/>
  <c r="B50" i="50"/>
  <c r="B51" i="50"/>
  <c r="B52" i="50"/>
  <c r="B53" i="50"/>
  <c r="B54" i="50"/>
  <c r="B55" i="50"/>
  <c r="B56" i="50"/>
  <c r="B57" i="50"/>
  <c r="B58" i="50"/>
  <c r="B59" i="50"/>
  <c r="B60" i="50"/>
  <c r="B61" i="50"/>
  <c r="B62" i="50"/>
  <c r="B63" i="50"/>
  <c r="B64" i="50"/>
  <c r="B65" i="50"/>
  <c r="B66" i="50"/>
  <c r="B67" i="50"/>
  <c r="B68" i="50"/>
  <c r="B69" i="50"/>
  <c r="B70" i="50"/>
  <c r="B71" i="50"/>
  <c r="B72" i="50"/>
  <c r="B73" i="50"/>
  <c r="B74" i="50"/>
  <c r="B75" i="50"/>
  <c r="B76" i="50"/>
  <c r="B77" i="50"/>
  <c r="B78" i="50"/>
  <c r="B79" i="50"/>
  <c r="B80" i="50"/>
  <c r="B81" i="50"/>
  <c r="B82" i="50"/>
  <c r="B83" i="50"/>
  <c r="B84" i="50"/>
  <c r="B85" i="50"/>
  <c r="B86" i="50"/>
  <c r="B87" i="50"/>
  <c r="B88" i="50"/>
  <c r="B89" i="50"/>
  <c r="B90" i="50"/>
  <c r="B91" i="50"/>
  <c r="B92" i="50"/>
  <c r="B93" i="50"/>
  <c r="B94" i="50"/>
  <c r="B95" i="50"/>
  <c r="B96" i="50"/>
  <c r="B97" i="50"/>
  <c r="B98" i="50"/>
  <c r="B99" i="50"/>
  <c r="B100" i="50"/>
  <c r="B101" i="50"/>
  <c r="B102" i="50"/>
  <c r="B103" i="50"/>
  <c r="B104" i="50"/>
  <c r="B105" i="50"/>
  <c r="B106" i="50"/>
  <c r="B107" i="50"/>
  <c r="B108" i="50"/>
  <c r="B109" i="50"/>
  <c r="B110" i="50"/>
  <c r="B111" i="50"/>
  <c r="B112" i="50"/>
  <c r="B113" i="50"/>
  <c r="B114" i="50"/>
  <c r="B115" i="50"/>
  <c r="B116" i="50"/>
  <c r="B117" i="50"/>
  <c r="B118" i="50"/>
  <c r="B119" i="50"/>
  <c r="B120" i="50"/>
  <c r="B121" i="50"/>
  <c r="B122" i="50"/>
  <c r="B123" i="50"/>
  <c r="B124" i="50"/>
  <c r="B125" i="50"/>
  <c r="B126" i="50"/>
  <c r="B127" i="50"/>
  <c r="B128" i="50"/>
  <c r="B129" i="50"/>
  <c r="B130" i="50"/>
  <c r="B131" i="50"/>
  <c r="B132" i="50"/>
  <c r="B133" i="50"/>
  <c r="B134" i="50"/>
  <c r="B135" i="50"/>
  <c r="B136" i="50"/>
  <c r="B137" i="50"/>
  <c r="B138" i="50"/>
  <c r="B139" i="50"/>
  <c r="B140" i="50"/>
  <c r="B141" i="50"/>
  <c r="B142" i="50"/>
  <c r="B143" i="50"/>
  <c r="B144" i="50"/>
  <c r="B145" i="50"/>
  <c r="B146" i="50"/>
  <c r="B147" i="50"/>
  <c r="B148" i="50"/>
  <c r="B149" i="50"/>
  <c r="B150" i="50"/>
  <c r="B151" i="50"/>
  <c r="B152" i="50"/>
  <c r="B153" i="50"/>
  <c r="B154" i="50"/>
  <c r="B155" i="50"/>
  <c r="B156" i="50"/>
  <c r="B157" i="50"/>
  <c r="B158" i="50"/>
  <c r="B159" i="50"/>
  <c r="B160" i="50"/>
  <c r="B161" i="50"/>
  <c r="B162" i="50"/>
  <c r="B163" i="50"/>
  <c r="B164" i="50"/>
  <c r="B165" i="50"/>
  <c r="B166" i="50"/>
  <c r="B167" i="50"/>
  <c r="B168" i="50"/>
  <c r="B169" i="50"/>
  <c r="B170" i="50"/>
  <c r="B171" i="50"/>
  <c r="B172" i="50"/>
  <c r="B173" i="50"/>
  <c r="B174" i="50"/>
  <c r="B175" i="50"/>
  <c r="B176" i="50"/>
  <c r="B177" i="50"/>
  <c r="B178" i="50"/>
  <c r="B179" i="50"/>
  <c r="B180" i="50"/>
  <c r="B182" i="50"/>
  <c r="B183" i="50"/>
  <c r="B184" i="50"/>
  <c r="B4" i="50"/>
  <c r="E193" i="19"/>
  <c r="F193" i="19"/>
  <c r="G193" i="19"/>
  <c r="H193" i="19"/>
  <c r="I193" i="19"/>
  <c r="J193" i="19"/>
  <c r="K193" i="19"/>
  <c r="L193" i="19"/>
  <c r="M193" i="19"/>
  <c r="N193" i="19"/>
  <c r="O193" i="19"/>
  <c r="P193" i="19"/>
  <c r="Q193" i="19"/>
  <c r="R193" i="19"/>
  <c r="S193" i="19"/>
  <c r="T193" i="19"/>
  <c r="U193" i="19"/>
  <c r="V193" i="19"/>
  <c r="W193" i="19"/>
  <c r="X193" i="19"/>
  <c r="Y193" i="19"/>
  <c r="Z193" i="19"/>
  <c r="AA193" i="19"/>
  <c r="AB193" i="19"/>
  <c r="AC193" i="19"/>
  <c r="AD193" i="19"/>
  <c r="AE193" i="19"/>
  <c r="AF193" i="19"/>
  <c r="AG193" i="19"/>
  <c r="AH193" i="19"/>
  <c r="AH46" i="19"/>
  <c r="AG46" i="19"/>
  <c r="AF46" i="19"/>
  <c r="AE46" i="19"/>
  <c r="AD46" i="19"/>
  <c r="AC46" i="19"/>
  <c r="AB46" i="19"/>
  <c r="AA46" i="19"/>
  <c r="Z46" i="19"/>
  <c r="Y46" i="19"/>
  <c r="X46" i="19"/>
  <c r="W46" i="19"/>
  <c r="V46" i="19"/>
  <c r="U46" i="19"/>
  <c r="T46" i="19"/>
  <c r="S46" i="19"/>
  <c r="R46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AH44" i="19"/>
  <c r="AG44" i="19"/>
  <c r="AF44" i="19"/>
  <c r="AE44" i="19"/>
  <c r="AD44" i="19"/>
  <c r="AC44" i="19"/>
  <c r="AB44" i="19"/>
  <c r="AA44" i="19"/>
  <c r="Z44" i="19"/>
  <c r="Y44" i="19"/>
  <c r="X44" i="19"/>
  <c r="W44" i="19"/>
  <c r="V44" i="19"/>
  <c r="U44" i="19"/>
  <c r="T44" i="19"/>
  <c r="S44" i="19"/>
  <c r="R44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E42" i="19"/>
  <c r="E192" i="19"/>
  <c r="F192" i="19"/>
  <c r="G192" i="19"/>
  <c r="H192" i="19"/>
  <c r="I192" i="19"/>
  <c r="J192" i="19"/>
  <c r="K192" i="19"/>
  <c r="L192" i="19"/>
  <c r="M192" i="19"/>
  <c r="N192" i="19"/>
  <c r="O192" i="19"/>
  <c r="P192" i="19"/>
  <c r="Q192" i="19"/>
  <c r="R192" i="19"/>
  <c r="S192" i="19"/>
  <c r="T192" i="19"/>
  <c r="U192" i="19"/>
  <c r="V192" i="19"/>
  <c r="W192" i="19"/>
  <c r="X192" i="19"/>
  <c r="Y192" i="19"/>
  <c r="Z192" i="19"/>
  <c r="AA192" i="19"/>
  <c r="AB192" i="19"/>
  <c r="AC192" i="19"/>
  <c r="AD192" i="19"/>
  <c r="AE192" i="19"/>
  <c r="AF192" i="19"/>
  <c r="AG192" i="19"/>
  <c r="AH192" i="19"/>
  <c r="HA63" i="1" l="1"/>
  <c r="HB63" i="1" s="1"/>
  <c r="HC63" i="1" s="1"/>
  <c r="HD63" i="1" s="1"/>
  <c r="HE63" i="1" s="1"/>
  <c r="HF63" i="1" s="1"/>
  <c r="HG63" i="1" s="1"/>
  <c r="HH63" i="1" s="1"/>
  <c r="HI63" i="1" s="1"/>
  <c r="HJ63" i="1" s="1"/>
  <c r="HK63" i="1" s="1"/>
  <c r="HL63" i="1" s="1"/>
  <c r="HM63" i="1" s="1"/>
  <c r="HN63" i="1" s="1"/>
  <c r="HO63" i="1" s="1"/>
  <c r="HP63" i="1" s="1"/>
  <c r="HQ63" i="1" s="1"/>
  <c r="HR63" i="1" s="1"/>
  <c r="HS63" i="1" s="1"/>
  <c r="HT63" i="1" s="1"/>
  <c r="HU63" i="1" s="1"/>
  <c r="HV63" i="1" s="1"/>
  <c r="HW63" i="1" s="1"/>
  <c r="HX63" i="1" s="1"/>
  <c r="HY63" i="1" s="1"/>
  <c r="HZ63" i="1" s="1"/>
  <c r="IA63" i="1" s="1"/>
  <c r="IB63" i="1" s="1"/>
  <c r="HB62" i="1"/>
  <c r="HC62" i="1" s="1"/>
  <c r="HD62" i="1" s="1"/>
  <c r="HE62" i="1" s="1"/>
  <c r="HF62" i="1" s="1"/>
  <c r="HG62" i="1" s="1"/>
  <c r="HH62" i="1" s="1"/>
  <c r="HI62" i="1" s="1"/>
  <c r="HJ62" i="1" s="1"/>
  <c r="HK62" i="1" s="1"/>
  <c r="HL62" i="1" s="1"/>
  <c r="HM62" i="1" s="1"/>
  <c r="HN62" i="1" s="1"/>
  <c r="HO62" i="1" s="1"/>
  <c r="HP62" i="1" s="1"/>
  <c r="HQ62" i="1" s="1"/>
  <c r="HR62" i="1" s="1"/>
  <c r="HS62" i="1" s="1"/>
  <c r="HT62" i="1" s="1"/>
  <c r="HU62" i="1" s="1"/>
  <c r="HV62" i="1" s="1"/>
  <c r="HW62" i="1" s="1"/>
  <c r="HX62" i="1" s="1"/>
  <c r="HY62" i="1" s="1"/>
  <c r="HZ62" i="1" s="1"/>
  <c r="IA62" i="1" s="1"/>
  <c r="IB62" i="1" s="1"/>
  <c r="HA62" i="1"/>
  <c r="HV61" i="1"/>
  <c r="HW61" i="1" s="1"/>
  <c r="HX61" i="1" s="1"/>
  <c r="HY61" i="1" s="1"/>
  <c r="HZ61" i="1" s="1"/>
  <c r="IA61" i="1" s="1"/>
  <c r="IB61" i="1" s="1"/>
  <c r="HO61" i="1"/>
  <c r="HP61" i="1" s="1"/>
  <c r="HQ61" i="1" s="1"/>
  <c r="HR61" i="1" s="1"/>
  <c r="HS61" i="1" s="1"/>
  <c r="HT61" i="1" s="1"/>
  <c r="HU61" i="1" s="1"/>
  <c r="HI61" i="1"/>
  <c r="HJ61" i="1" s="1"/>
  <c r="HK61" i="1" s="1"/>
  <c r="HL61" i="1" s="1"/>
  <c r="HM61" i="1" s="1"/>
  <c r="HN61" i="1" s="1"/>
  <c r="HH61" i="1"/>
  <c r="HA61" i="1"/>
  <c r="HB61" i="1" s="1"/>
  <c r="HC61" i="1" s="1"/>
  <c r="HD61" i="1" s="1"/>
  <c r="HE61" i="1" s="1"/>
  <c r="HF61" i="1" s="1"/>
  <c r="HG61" i="1" s="1"/>
  <c r="E190" i="19"/>
  <c r="F190" i="19"/>
  <c r="G190" i="19"/>
  <c r="H190" i="19"/>
  <c r="I190" i="19"/>
  <c r="J190" i="19"/>
  <c r="K190" i="19"/>
  <c r="L190" i="19"/>
  <c r="M190" i="19"/>
  <c r="N190" i="19"/>
  <c r="O190" i="19"/>
  <c r="P190" i="19"/>
  <c r="Q190" i="19"/>
  <c r="R190" i="19"/>
  <c r="S190" i="19"/>
  <c r="T190" i="19"/>
  <c r="U190" i="19"/>
  <c r="V190" i="19"/>
  <c r="W190" i="19"/>
  <c r="X190" i="19"/>
  <c r="Y190" i="19"/>
  <c r="Z190" i="19"/>
  <c r="AA190" i="19"/>
  <c r="AB190" i="19"/>
  <c r="AC190" i="19"/>
  <c r="AD190" i="19"/>
  <c r="AE190" i="19"/>
  <c r="AF190" i="19"/>
  <c r="AG190" i="19"/>
  <c r="AH190" i="19"/>
  <c r="C64" i="19"/>
  <c r="C61" i="19"/>
  <c r="C46" i="19"/>
  <c r="C44" i="19"/>
  <c r="C42" i="19"/>
  <c r="C35" i="19"/>
  <c r="C34" i="19"/>
  <c r="C23" i="19"/>
  <c r="C19" i="19"/>
  <c r="I38" i="1"/>
  <c r="J38" i="1" s="1"/>
  <c r="K38" i="1" s="1"/>
  <c r="L38" i="1" s="1"/>
  <c r="M38" i="1" s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AK38" i="1" s="1"/>
  <c r="AL38" i="1" s="1"/>
  <c r="AM38" i="1" s="1"/>
  <c r="AN38" i="1" s="1"/>
  <c r="AO38" i="1" s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BP38" i="1" s="1"/>
  <c r="BQ38" i="1" s="1"/>
  <c r="BR38" i="1" s="1"/>
  <c r="BS38" i="1" s="1"/>
  <c r="BT38" i="1" s="1"/>
  <c r="BU38" i="1" s="1"/>
  <c r="BV38" i="1" s="1"/>
  <c r="BW38" i="1" s="1"/>
  <c r="BX38" i="1" s="1"/>
  <c r="BY38" i="1" s="1"/>
  <c r="BZ38" i="1" s="1"/>
  <c r="CA38" i="1" s="1"/>
  <c r="CB38" i="1" s="1"/>
  <c r="CC38" i="1" s="1"/>
  <c r="CD38" i="1" s="1"/>
  <c r="CE38" i="1" s="1"/>
  <c r="CF38" i="1" s="1"/>
  <c r="CG38" i="1" s="1"/>
  <c r="CH38" i="1" s="1"/>
  <c r="CI38" i="1" s="1"/>
  <c r="CJ38" i="1" s="1"/>
  <c r="CK38" i="1" s="1"/>
  <c r="CL38" i="1" s="1"/>
  <c r="CM38" i="1" s="1"/>
  <c r="CN38" i="1" s="1"/>
  <c r="CO38" i="1" s="1"/>
  <c r="CP38" i="1" s="1"/>
  <c r="CQ38" i="1" s="1"/>
  <c r="CR38" i="1" s="1"/>
  <c r="CS38" i="1" s="1"/>
  <c r="CT38" i="1" s="1"/>
  <c r="CU38" i="1" s="1"/>
  <c r="CV38" i="1" s="1"/>
  <c r="CW38" i="1" s="1"/>
  <c r="CX38" i="1" s="1"/>
  <c r="CY38" i="1" s="1"/>
  <c r="CZ38" i="1" s="1"/>
  <c r="DA38" i="1" s="1"/>
  <c r="DB38" i="1" s="1"/>
  <c r="DC38" i="1" s="1"/>
  <c r="DD38" i="1" s="1"/>
  <c r="DE38" i="1" s="1"/>
  <c r="DF38" i="1" s="1"/>
  <c r="DG38" i="1" s="1"/>
  <c r="DH38" i="1" s="1"/>
  <c r="DI38" i="1" s="1"/>
  <c r="DJ38" i="1" s="1"/>
  <c r="DK38" i="1" s="1"/>
  <c r="DL38" i="1" s="1"/>
  <c r="DM38" i="1" s="1"/>
  <c r="DN38" i="1" s="1"/>
  <c r="DO38" i="1" s="1"/>
  <c r="DP38" i="1" s="1"/>
  <c r="DQ38" i="1" s="1"/>
  <c r="DR38" i="1" s="1"/>
  <c r="DS38" i="1" s="1"/>
  <c r="DT38" i="1" s="1"/>
  <c r="DU38" i="1" s="1"/>
  <c r="DV38" i="1" s="1"/>
  <c r="DW38" i="1" s="1"/>
  <c r="DX38" i="1" s="1"/>
  <c r="DY38" i="1" s="1"/>
  <c r="DZ38" i="1" s="1"/>
  <c r="EA38" i="1" s="1"/>
  <c r="EB38" i="1" s="1"/>
  <c r="EC38" i="1" s="1"/>
  <c r="ED38" i="1" s="1"/>
  <c r="EE38" i="1" s="1"/>
  <c r="EF38" i="1" s="1"/>
  <c r="EG38" i="1" s="1"/>
  <c r="EH38" i="1" s="1"/>
  <c r="EI38" i="1" s="1"/>
  <c r="EJ38" i="1" s="1"/>
  <c r="EK38" i="1" s="1"/>
  <c r="EL38" i="1" s="1"/>
  <c r="EM38" i="1" s="1"/>
  <c r="EN38" i="1" s="1"/>
  <c r="EO38" i="1" s="1"/>
  <c r="EP38" i="1" s="1"/>
  <c r="EQ38" i="1" s="1"/>
  <c r="ER38" i="1" s="1"/>
  <c r="ES38" i="1" s="1"/>
  <c r="ET38" i="1" s="1"/>
  <c r="EU38" i="1" s="1"/>
  <c r="EV38" i="1" s="1"/>
  <c r="EW38" i="1" s="1"/>
  <c r="EX38" i="1" s="1"/>
  <c r="EY38" i="1" s="1"/>
  <c r="EZ38" i="1" s="1"/>
  <c r="FA38" i="1" s="1"/>
  <c r="FB38" i="1" s="1"/>
  <c r="FC38" i="1" s="1"/>
  <c r="FD38" i="1" s="1"/>
  <c r="FE38" i="1" s="1"/>
  <c r="FF38" i="1" s="1"/>
  <c r="FG38" i="1" s="1"/>
  <c r="FH38" i="1" s="1"/>
  <c r="FI38" i="1" s="1"/>
  <c r="FJ38" i="1" s="1"/>
  <c r="FK38" i="1" s="1"/>
  <c r="FL38" i="1" s="1"/>
  <c r="FM38" i="1" s="1"/>
  <c r="FN38" i="1" s="1"/>
  <c r="FO38" i="1" s="1"/>
  <c r="FP38" i="1" s="1"/>
  <c r="FQ38" i="1" s="1"/>
  <c r="FR38" i="1" s="1"/>
  <c r="FS38" i="1" s="1"/>
  <c r="FT38" i="1" s="1"/>
  <c r="FU38" i="1" s="1"/>
  <c r="FV38" i="1" s="1"/>
  <c r="FW38" i="1" s="1"/>
  <c r="FX38" i="1" s="1"/>
  <c r="FY38" i="1" s="1"/>
  <c r="FZ38" i="1" s="1"/>
  <c r="GA38" i="1" s="1"/>
  <c r="GB38" i="1" s="1"/>
  <c r="GC38" i="1" s="1"/>
  <c r="GD38" i="1" s="1"/>
  <c r="GE38" i="1" s="1"/>
  <c r="GF38" i="1" s="1"/>
  <c r="GG38" i="1" s="1"/>
  <c r="GH38" i="1" s="1"/>
  <c r="GI38" i="1" s="1"/>
  <c r="GJ38" i="1" s="1"/>
  <c r="GK38" i="1" s="1"/>
  <c r="GL38" i="1" s="1"/>
  <c r="GM38" i="1" s="1"/>
  <c r="GN38" i="1" s="1"/>
  <c r="GO38" i="1" s="1"/>
  <c r="GP38" i="1" s="1"/>
  <c r="GQ38" i="1" s="1"/>
  <c r="GR38" i="1" s="1"/>
  <c r="GS38" i="1" s="1"/>
  <c r="GT38" i="1" s="1"/>
  <c r="GU38" i="1" s="1"/>
  <c r="GV38" i="1" s="1"/>
  <c r="GW38" i="1" s="1"/>
  <c r="GX38" i="1" s="1"/>
  <c r="GY38" i="1" s="1"/>
  <c r="GZ38" i="1" s="1"/>
  <c r="HA38" i="1" s="1"/>
  <c r="HB38" i="1" s="1"/>
  <c r="HC38" i="1" s="1"/>
  <c r="HD38" i="1" s="1"/>
  <c r="HE38" i="1" s="1"/>
  <c r="HF38" i="1" s="1"/>
  <c r="HG38" i="1" s="1"/>
  <c r="HH38" i="1" s="1"/>
  <c r="HI38" i="1" s="1"/>
  <c r="HJ38" i="1" s="1"/>
  <c r="HK38" i="1" s="1"/>
  <c r="HL38" i="1" s="1"/>
  <c r="HM38" i="1" s="1"/>
  <c r="HN38" i="1" s="1"/>
  <c r="HO38" i="1" s="1"/>
  <c r="HP38" i="1" s="1"/>
  <c r="HQ38" i="1" s="1"/>
  <c r="HR38" i="1" s="1"/>
  <c r="HS38" i="1" s="1"/>
  <c r="HT38" i="1" s="1"/>
  <c r="HU38" i="1" s="1"/>
  <c r="HV38" i="1" s="1"/>
  <c r="HW38" i="1" s="1"/>
  <c r="HX38" i="1" s="1"/>
  <c r="HY38" i="1" s="1"/>
  <c r="HZ38" i="1" s="1"/>
  <c r="IA38" i="1" s="1"/>
  <c r="IB38" i="1" s="1"/>
  <c r="H38" i="1"/>
  <c r="HG37" i="1"/>
  <c r="HH37" i="1" s="1"/>
  <c r="HI37" i="1" s="1"/>
  <c r="HJ37" i="1" s="1"/>
  <c r="HK37" i="1" s="1"/>
  <c r="HL37" i="1" s="1"/>
  <c r="HM37" i="1" s="1"/>
  <c r="HN37" i="1" s="1"/>
  <c r="HO37" i="1" s="1"/>
  <c r="HP37" i="1" s="1"/>
  <c r="HQ37" i="1" s="1"/>
  <c r="HR37" i="1" s="1"/>
  <c r="HS37" i="1" s="1"/>
  <c r="HT37" i="1" s="1"/>
  <c r="HU37" i="1" s="1"/>
  <c r="HV37" i="1" s="1"/>
  <c r="HW37" i="1" s="1"/>
  <c r="HX37" i="1" s="1"/>
  <c r="HY37" i="1" s="1"/>
  <c r="HZ37" i="1" s="1"/>
  <c r="IA37" i="1" s="1"/>
  <c r="IB37" i="1" s="1"/>
  <c r="HF37" i="1"/>
  <c r="HC37" i="1"/>
  <c r="HD37" i="1" s="1"/>
  <c r="HE37" i="1" s="1"/>
  <c r="HB37" i="1"/>
  <c r="FW37" i="1"/>
  <c r="FX37" i="1" s="1"/>
  <c r="FY37" i="1" s="1"/>
  <c r="FZ37" i="1" s="1"/>
  <c r="GA37" i="1" s="1"/>
  <c r="GB37" i="1" s="1"/>
  <c r="GC37" i="1" s="1"/>
  <c r="GD37" i="1" s="1"/>
  <c r="GE37" i="1" s="1"/>
  <c r="GF37" i="1" s="1"/>
  <c r="GG37" i="1" s="1"/>
  <c r="GH37" i="1" s="1"/>
  <c r="GI37" i="1" s="1"/>
  <c r="GJ37" i="1" s="1"/>
  <c r="GK37" i="1" s="1"/>
  <c r="GL37" i="1" s="1"/>
  <c r="GM37" i="1" s="1"/>
  <c r="GN37" i="1" s="1"/>
  <c r="GO37" i="1" s="1"/>
  <c r="GP37" i="1" s="1"/>
  <c r="GQ37" i="1" s="1"/>
  <c r="GR37" i="1" s="1"/>
  <c r="GS37" i="1" s="1"/>
  <c r="GT37" i="1" s="1"/>
  <c r="GU37" i="1" s="1"/>
  <c r="GV37" i="1" s="1"/>
  <c r="GW37" i="1" s="1"/>
  <c r="GX37" i="1" s="1"/>
  <c r="GY37" i="1" s="1"/>
  <c r="GZ37" i="1" s="1"/>
  <c r="HA37" i="1" s="1"/>
  <c r="EU37" i="1"/>
  <c r="EV37" i="1" s="1"/>
  <c r="EW37" i="1" s="1"/>
  <c r="EX37" i="1" s="1"/>
  <c r="EY37" i="1" s="1"/>
  <c r="EZ37" i="1" s="1"/>
  <c r="FA37" i="1" s="1"/>
  <c r="FB37" i="1" s="1"/>
  <c r="FC37" i="1" s="1"/>
  <c r="FD37" i="1" s="1"/>
  <c r="FE37" i="1" s="1"/>
  <c r="FF37" i="1" s="1"/>
  <c r="FG37" i="1" s="1"/>
  <c r="FH37" i="1" s="1"/>
  <c r="FI37" i="1" s="1"/>
  <c r="FJ37" i="1" s="1"/>
  <c r="FK37" i="1" s="1"/>
  <c r="FL37" i="1" s="1"/>
  <c r="FM37" i="1" s="1"/>
  <c r="FN37" i="1" s="1"/>
  <c r="FO37" i="1" s="1"/>
  <c r="FP37" i="1" s="1"/>
  <c r="FQ37" i="1" s="1"/>
  <c r="FR37" i="1" s="1"/>
  <c r="FS37" i="1" s="1"/>
  <c r="FT37" i="1" s="1"/>
  <c r="FU37" i="1" s="1"/>
  <c r="FV37" i="1" s="1"/>
  <c r="ET37" i="1"/>
  <c r="ES37" i="1"/>
  <c r="DO37" i="1"/>
  <c r="DP37" i="1" s="1"/>
  <c r="DQ37" i="1" s="1"/>
  <c r="DR37" i="1" s="1"/>
  <c r="DS37" i="1" s="1"/>
  <c r="DT37" i="1" s="1"/>
  <c r="DU37" i="1" s="1"/>
  <c r="DV37" i="1" s="1"/>
  <c r="DW37" i="1" s="1"/>
  <c r="DX37" i="1" s="1"/>
  <c r="DY37" i="1" s="1"/>
  <c r="DZ37" i="1" s="1"/>
  <c r="EA37" i="1" s="1"/>
  <c r="EB37" i="1" s="1"/>
  <c r="EC37" i="1" s="1"/>
  <c r="ED37" i="1" s="1"/>
  <c r="EE37" i="1" s="1"/>
  <c r="EF37" i="1" s="1"/>
  <c r="EG37" i="1" s="1"/>
  <c r="EH37" i="1" s="1"/>
  <c r="EI37" i="1" s="1"/>
  <c r="EJ37" i="1" s="1"/>
  <c r="EK37" i="1" s="1"/>
  <c r="EL37" i="1" s="1"/>
  <c r="EM37" i="1" s="1"/>
  <c r="EN37" i="1" s="1"/>
  <c r="EO37" i="1" s="1"/>
  <c r="EP37" i="1" s="1"/>
  <c r="EQ37" i="1" s="1"/>
  <c r="ER37" i="1" s="1"/>
  <c r="DN37" i="1"/>
  <c r="CK37" i="1"/>
  <c r="CL37" i="1" s="1"/>
  <c r="CM37" i="1" s="1"/>
  <c r="CN37" i="1" s="1"/>
  <c r="CO37" i="1" s="1"/>
  <c r="CP37" i="1" s="1"/>
  <c r="CQ37" i="1" s="1"/>
  <c r="CR37" i="1" s="1"/>
  <c r="CS37" i="1" s="1"/>
  <c r="CT37" i="1" s="1"/>
  <c r="CU37" i="1" s="1"/>
  <c r="CV37" i="1" s="1"/>
  <c r="CW37" i="1" s="1"/>
  <c r="CX37" i="1" s="1"/>
  <c r="CY37" i="1" s="1"/>
  <c r="CZ37" i="1" s="1"/>
  <c r="DA37" i="1" s="1"/>
  <c r="DB37" i="1" s="1"/>
  <c r="DC37" i="1" s="1"/>
  <c r="DD37" i="1" s="1"/>
  <c r="DE37" i="1" s="1"/>
  <c r="DF37" i="1" s="1"/>
  <c r="DG37" i="1" s="1"/>
  <c r="DH37" i="1" s="1"/>
  <c r="DI37" i="1" s="1"/>
  <c r="DJ37" i="1" s="1"/>
  <c r="DK37" i="1" s="1"/>
  <c r="DL37" i="1" s="1"/>
  <c r="DM37" i="1" s="1"/>
  <c r="CJ37" i="1"/>
  <c r="CI37" i="1"/>
  <c r="BI37" i="1"/>
  <c r="BJ37" i="1" s="1"/>
  <c r="BK37" i="1" s="1"/>
  <c r="BL37" i="1" s="1"/>
  <c r="BM37" i="1" s="1"/>
  <c r="BN37" i="1" s="1"/>
  <c r="BO37" i="1" s="1"/>
  <c r="BP37" i="1" s="1"/>
  <c r="BQ37" i="1" s="1"/>
  <c r="BR37" i="1" s="1"/>
  <c r="BS37" i="1" s="1"/>
  <c r="BT37" i="1" s="1"/>
  <c r="BU37" i="1" s="1"/>
  <c r="BV37" i="1" s="1"/>
  <c r="BW37" i="1" s="1"/>
  <c r="BX37" i="1" s="1"/>
  <c r="BY37" i="1" s="1"/>
  <c r="BZ37" i="1" s="1"/>
  <c r="CA37" i="1" s="1"/>
  <c r="CB37" i="1" s="1"/>
  <c r="CC37" i="1" s="1"/>
  <c r="CD37" i="1" s="1"/>
  <c r="CE37" i="1" s="1"/>
  <c r="CF37" i="1" s="1"/>
  <c r="CG37" i="1" s="1"/>
  <c r="CH37" i="1" s="1"/>
  <c r="BE37" i="1"/>
  <c r="BF37" i="1" s="1"/>
  <c r="BG37" i="1" s="1"/>
  <c r="BH37" i="1" s="1"/>
  <c r="AC37" i="1"/>
  <c r="AD37" i="1" s="1"/>
  <c r="AE37" i="1" s="1"/>
  <c r="AF37" i="1" s="1"/>
  <c r="AG37" i="1" s="1"/>
  <c r="AH37" i="1" s="1"/>
  <c r="AI37" i="1" s="1"/>
  <c r="AJ37" i="1" s="1"/>
  <c r="AK37" i="1" s="1"/>
  <c r="AL37" i="1" s="1"/>
  <c r="AM37" i="1" s="1"/>
  <c r="AN37" i="1" s="1"/>
  <c r="AO37" i="1" s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AA37" i="1"/>
  <c r="AB37" i="1" s="1"/>
  <c r="Z37" i="1"/>
  <c r="K37" i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I37" i="1"/>
  <c r="J37" i="1" s="1"/>
  <c r="H37" i="1"/>
  <c r="HY36" i="1"/>
  <c r="HZ36" i="1" s="1"/>
  <c r="IA36" i="1" s="1"/>
  <c r="IB36" i="1" s="1"/>
  <c r="HV36" i="1"/>
  <c r="HW36" i="1" s="1"/>
  <c r="HX36" i="1" s="1"/>
  <c r="HP36" i="1"/>
  <c r="HQ36" i="1" s="1"/>
  <c r="HR36" i="1" s="1"/>
  <c r="HS36" i="1" s="1"/>
  <c r="HT36" i="1" s="1"/>
  <c r="HU36" i="1" s="1"/>
  <c r="HO36" i="1"/>
  <c r="HH36" i="1"/>
  <c r="HI36" i="1" s="1"/>
  <c r="HJ36" i="1" s="1"/>
  <c r="HK36" i="1" s="1"/>
  <c r="HL36" i="1" s="1"/>
  <c r="HM36" i="1" s="1"/>
  <c r="HN36" i="1" s="1"/>
  <c r="HA36" i="1"/>
  <c r="HB36" i="1" s="1"/>
  <c r="HC36" i="1" s="1"/>
  <c r="HD36" i="1" s="1"/>
  <c r="HE36" i="1" s="1"/>
  <c r="HF36" i="1" s="1"/>
  <c r="HG36" i="1" s="1"/>
  <c r="GT36" i="1"/>
  <c r="GU36" i="1" s="1"/>
  <c r="GV36" i="1" s="1"/>
  <c r="GW36" i="1" s="1"/>
  <c r="GX36" i="1" s="1"/>
  <c r="GY36" i="1" s="1"/>
  <c r="GZ36" i="1" s="1"/>
  <c r="GO36" i="1"/>
  <c r="GP36" i="1" s="1"/>
  <c r="GQ36" i="1" s="1"/>
  <c r="GR36" i="1" s="1"/>
  <c r="GS36" i="1" s="1"/>
  <c r="GN36" i="1"/>
  <c r="GM36" i="1"/>
  <c r="GF36" i="1"/>
  <c r="GG36" i="1" s="1"/>
  <c r="GH36" i="1" s="1"/>
  <c r="GI36" i="1" s="1"/>
  <c r="GJ36" i="1" s="1"/>
  <c r="GK36" i="1" s="1"/>
  <c r="GL36" i="1" s="1"/>
  <c r="FZ36" i="1"/>
  <c r="GA36" i="1" s="1"/>
  <c r="GB36" i="1" s="1"/>
  <c r="GC36" i="1" s="1"/>
  <c r="GD36" i="1" s="1"/>
  <c r="GE36" i="1" s="1"/>
  <c r="FY36" i="1"/>
  <c r="FR36" i="1"/>
  <c r="FS36" i="1" s="1"/>
  <c r="FT36" i="1" s="1"/>
  <c r="FU36" i="1" s="1"/>
  <c r="FV36" i="1" s="1"/>
  <c r="FW36" i="1" s="1"/>
  <c r="FX36" i="1" s="1"/>
  <c r="FL36" i="1"/>
  <c r="FM36" i="1" s="1"/>
  <c r="FN36" i="1" s="1"/>
  <c r="FO36" i="1" s="1"/>
  <c r="FP36" i="1" s="1"/>
  <c r="FQ36" i="1" s="1"/>
  <c r="FK36" i="1"/>
  <c r="FE36" i="1"/>
  <c r="FF36" i="1" s="1"/>
  <c r="FG36" i="1" s="1"/>
  <c r="FH36" i="1" s="1"/>
  <c r="FI36" i="1" s="1"/>
  <c r="FJ36" i="1" s="1"/>
  <c r="FD36" i="1"/>
  <c r="EW36" i="1"/>
  <c r="EX36" i="1" s="1"/>
  <c r="EY36" i="1" s="1"/>
  <c r="EZ36" i="1" s="1"/>
  <c r="FA36" i="1" s="1"/>
  <c r="FB36" i="1" s="1"/>
  <c r="FC36" i="1" s="1"/>
  <c r="EP36" i="1"/>
  <c r="EQ36" i="1" s="1"/>
  <c r="ER36" i="1" s="1"/>
  <c r="ES36" i="1" s="1"/>
  <c r="ET36" i="1" s="1"/>
  <c r="EU36" i="1" s="1"/>
  <c r="EV36" i="1" s="1"/>
  <c r="EJ36" i="1"/>
  <c r="EK36" i="1" s="1"/>
  <c r="EL36" i="1" s="1"/>
  <c r="EM36" i="1" s="1"/>
  <c r="EN36" i="1" s="1"/>
  <c r="EO36" i="1" s="1"/>
  <c r="EI36" i="1"/>
  <c r="EC36" i="1"/>
  <c r="ED36" i="1" s="1"/>
  <c r="EE36" i="1" s="1"/>
  <c r="EF36" i="1" s="1"/>
  <c r="EG36" i="1" s="1"/>
  <c r="EH36" i="1" s="1"/>
  <c r="EB36" i="1"/>
  <c r="DU36" i="1"/>
  <c r="DV36" i="1" s="1"/>
  <c r="DW36" i="1" s="1"/>
  <c r="DX36" i="1" s="1"/>
  <c r="DY36" i="1" s="1"/>
  <c r="DZ36" i="1" s="1"/>
  <c r="EA36" i="1" s="1"/>
  <c r="DP36" i="1"/>
  <c r="DQ36" i="1" s="1"/>
  <c r="DR36" i="1" s="1"/>
  <c r="DS36" i="1" s="1"/>
  <c r="DT36" i="1" s="1"/>
  <c r="DO36" i="1"/>
  <c r="DN36" i="1"/>
  <c r="DI36" i="1"/>
  <c r="DJ36" i="1" s="1"/>
  <c r="DK36" i="1" s="1"/>
  <c r="DL36" i="1" s="1"/>
  <c r="DM36" i="1" s="1"/>
  <c r="DH36" i="1"/>
  <c r="DG36" i="1"/>
  <c r="CZ36" i="1"/>
  <c r="DA36" i="1" s="1"/>
  <c r="DB36" i="1" s="1"/>
  <c r="DC36" i="1" s="1"/>
  <c r="DD36" i="1" s="1"/>
  <c r="DE36" i="1" s="1"/>
  <c r="DF36" i="1" s="1"/>
  <c r="CV36" i="1"/>
  <c r="CW36" i="1" s="1"/>
  <c r="CX36" i="1" s="1"/>
  <c r="CY36" i="1" s="1"/>
  <c r="CS36" i="1"/>
  <c r="CT36" i="1" s="1"/>
  <c r="CU36" i="1" s="1"/>
  <c r="CN36" i="1"/>
  <c r="CO36" i="1" s="1"/>
  <c r="CP36" i="1" s="1"/>
  <c r="CQ36" i="1" s="1"/>
  <c r="CR36" i="1" s="1"/>
  <c r="CM36" i="1"/>
  <c r="CL36" i="1"/>
  <c r="CF36" i="1"/>
  <c r="CG36" i="1" s="1"/>
  <c r="CH36" i="1" s="1"/>
  <c r="CI36" i="1" s="1"/>
  <c r="CJ36" i="1" s="1"/>
  <c r="CK36" i="1" s="1"/>
  <c r="CE36" i="1"/>
  <c r="BX36" i="1"/>
  <c r="BY36" i="1" s="1"/>
  <c r="BZ36" i="1" s="1"/>
  <c r="CA36" i="1" s="1"/>
  <c r="CB36" i="1" s="1"/>
  <c r="CC36" i="1" s="1"/>
  <c r="CD36" i="1" s="1"/>
  <c r="BQ36" i="1"/>
  <c r="BR36" i="1" s="1"/>
  <c r="BS36" i="1" s="1"/>
  <c r="BT36" i="1" s="1"/>
  <c r="BU36" i="1" s="1"/>
  <c r="BV36" i="1" s="1"/>
  <c r="BW36" i="1" s="1"/>
  <c r="BM36" i="1"/>
  <c r="BN36" i="1" s="1"/>
  <c r="BO36" i="1" s="1"/>
  <c r="BP36" i="1" s="1"/>
  <c r="BL36" i="1"/>
  <c r="BK36" i="1"/>
  <c r="BJ36" i="1"/>
  <c r="BD36" i="1"/>
  <c r="BE36" i="1" s="1"/>
  <c r="BF36" i="1" s="1"/>
  <c r="BG36" i="1" s="1"/>
  <c r="BH36" i="1" s="1"/>
  <c r="BI36" i="1" s="1"/>
  <c r="BC36" i="1"/>
  <c r="AV36" i="1"/>
  <c r="AW36" i="1" s="1"/>
  <c r="AX36" i="1" s="1"/>
  <c r="AY36" i="1" s="1"/>
  <c r="AZ36" i="1" s="1"/>
  <c r="BA36" i="1" s="1"/>
  <c r="BB36" i="1" s="1"/>
  <c r="AO36" i="1"/>
  <c r="AP36" i="1" s="1"/>
  <c r="AQ36" i="1" s="1"/>
  <c r="AR36" i="1" s="1"/>
  <c r="AS36" i="1" s="1"/>
  <c r="AT36" i="1" s="1"/>
  <c r="AU36" i="1" s="1"/>
  <c r="AH36" i="1"/>
  <c r="AI36" i="1" s="1"/>
  <c r="AJ36" i="1" s="1"/>
  <c r="AK36" i="1" s="1"/>
  <c r="AL36" i="1" s="1"/>
  <c r="AM36" i="1" s="1"/>
  <c r="AN36" i="1" s="1"/>
  <c r="AA36" i="1"/>
  <c r="AB36" i="1" s="1"/>
  <c r="AC36" i="1" s="1"/>
  <c r="AD36" i="1" s="1"/>
  <c r="AE36" i="1" s="1"/>
  <c r="AF36" i="1" s="1"/>
  <c r="AG36" i="1" s="1"/>
  <c r="U36" i="1"/>
  <c r="V36" i="1" s="1"/>
  <c r="W36" i="1" s="1"/>
  <c r="X36" i="1" s="1"/>
  <c r="Y36" i="1" s="1"/>
  <c r="Z36" i="1" s="1"/>
  <c r="T36" i="1"/>
  <c r="M36" i="1"/>
  <c r="N36" i="1" s="1"/>
  <c r="O36" i="1" s="1"/>
  <c r="P36" i="1" s="1"/>
  <c r="Q36" i="1" s="1"/>
  <c r="R36" i="1" s="1"/>
  <c r="S36" i="1" s="1"/>
  <c r="I36" i="1"/>
  <c r="J36" i="1" s="1"/>
  <c r="K36" i="1" s="1"/>
  <c r="L36" i="1" s="1"/>
  <c r="H36" i="1"/>
  <c r="F38" i="1"/>
  <c r="G38" i="1" s="1"/>
  <c r="F37" i="1"/>
  <c r="G37" i="1" s="1"/>
  <c r="G36" i="1"/>
  <c r="F36" i="1"/>
  <c r="HB27" i="1"/>
  <c r="HC27" i="1" s="1"/>
  <c r="HD27" i="1" s="1"/>
  <c r="HE27" i="1" s="1"/>
  <c r="HF27" i="1" s="1"/>
  <c r="HG27" i="1" s="1"/>
  <c r="HH27" i="1" s="1"/>
  <c r="HI27" i="1" s="1"/>
  <c r="HJ27" i="1" s="1"/>
  <c r="HK27" i="1" s="1"/>
  <c r="HL27" i="1" s="1"/>
  <c r="HM27" i="1" s="1"/>
  <c r="HN27" i="1" s="1"/>
  <c r="HO27" i="1" s="1"/>
  <c r="HP27" i="1" s="1"/>
  <c r="HQ27" i="1" s="1"/>
  <c r="HR27" i="1" s="1"/>
  <c r="HS27" i="1" s="1"/>
  <c r="HT27" i="1" s="1"/>
  <c r="HU27" i="1" s="1"/>
  <c r="HV27" i="1" s="1"/>
  <c r="HW27" i="1" s="1"/>
  <c r="HX27" i="1" s="1"/>
  <c r="HY27" i="1" s="1"/>
  <c r="HZ27" i="1" s="1"/>
  <c r="IA27" i="1" s="1"/>
  <c r="IB27" i="1" s="1"/>
  <c r="FW27" i="1"/>
  <c r="FX27" i="1" s="1"/>
  <c r="FY27" i="1" s="1"/>
  <c r="FZ27" i="1" s="1"/>
  <c r="GA27" i="1" s="1"/>
  <c r="GB27" i="1" s="1"/>
  <c r="GC27" i="1" s="1"/>
  <c r="GD27" i="1" s="1"/>
  <c r="GE27" i="1" s="1"/>
  <c r="GF27" i="1" s="1"/>
  <c r="GG27" i="1" s="1"/>
  <c r="GH27" i="1" s="1"/>
  <c r="GI27" i="1" s="1"/>
  <c r="GJ27" i="1" s="1"/>
  <c r="GK27" i="1" s="1"/>
  <c r="GL27" i="1" s="1"/>
  <c r="GM27" i="1" s="1"/>
  <c r="GN27" i="1" s="1"/>
  <c r="GO27" i="1" s="1"/>
  <c r="GP27" i="1" s="1"/>
  <c r="GQ27" i="1" s="1"/>
  <c r="GR27" i="1" s="1"/>
  <c r="GS27" i="1" s="1"/>
  <c r="GT27" i="1" s="1"/>
  <c r="GU27" i="1" s="1"/>
  <c r="GV27" i="1" s="1"/>
  <c r="GW27" i="1" s="1"/>
  <c r="GX27" i="1" s="1"/>
  <c r="GY27" i="1" s="1"/>
  <c r="GZ27" i="1" s="1"/>
  <c r="HA27" i="1" s="1"/>
  <c r="ES27" i="1"/>
  <c r="ET27" i="1" s="1"/>
  <c r="EU27" i="1" s="1"/>
  <c r="EV27" i="1" s="1"/>
  <c r="EW27" i="1" s="1"/>
  <c r="EX27" i="1" s="1"/>
  <c r="EY27" i="1" s="1"/>
  <c r="EZ27" i="1" s="1"/>
  <c r="FA27" i="1" s="1"/>
  <c r="FB27" i="1" s="1"/>
  <c r="FC27" i="1" s="1"/>
  <c r="FD27" i="1" s="1"/>
  <c r="FE27" i="1" s="1"/>
  <c r="FF27" i="1" s="1"/>
  <c r="FG27" i="1" s="1"/>
  <c r="FH27" i="1" s="1"/>
  <c r="FI27" i="1" s="1"/>
  <c r="FJ27" i="1" s="1"/>
  <c r="FK27" i="1" s="1"/>
  <c r="FL27" i="1" s="1"/>
  <c r="FM27" i="1" s="1"/>
  <c r="FN27" i="1" s="1"/>
  <c r="FO27" i="1" s="1"/>
  <c r="FP27" i="1" s="1"/>
  <c r="FQ27" i="1" s="1"/>
  <c r="FR27" i="1" s="1"/>
  <c r="FS27" i="1" s="1"/>
  <c r="FT27" i="1" s="1"/>
  <c r="FU27" i="1" s="1"/>
  <c r="FV27" i="1" s="1"/>
  <c r="DN27" i="1"/>
  <c r="DO27" i="1" s="1"/>
  <c r="DP27" i="1" s="1"/>
  <c r="DQ27" i="1" s="1"/>
  <c r="DR27" i="1" s="1"/>
  <c r="DS27" i="1" s="1"/>
  <c r="DT27" i="1" s="1"/>
  <c r="DU27" i="1" s="1"/>
  <c r="DV27" i="1" s="1"/>
  <c r="DW27" i="1" s="1"/>
  <c r="DX27" i="1" s="1"/>
  <c r="DY27" i="1" s="1"/>
  <c r="DZ27" i="1" s="1"/>
  <c r="EA27" i="1" s="1"/>
  <c r="EB27" i="1" s="1"/>
  <c r="EC27" i="1" s="1"/>
  <c r="ED27" i="1" s="1"/>
  <c r="EE27" i="1" s="1"/>
  <c r="EF27" i="1" s="1"/>
  <c r="EG27" i="1" s="1"/>
  <c r="EH27" i="1" s="1"/>
  <c r="EI27" i="1" s="1"/>
  <c r="EJ27" i="1" s="1"/>
  <c r="EK27" i="1" s="1"/>
  <c r="EL27" i="1" s="1"/>
  <c r="EM27" i="1" s="1"/>
  <c r="EN27" i="1" s="1"/>
  <c r="EO27" i="1" s="1"/>
  <c r="EP27" i="1" s="1"/>
  <c r="EQ27" i="1" s="1"/>
  <c r="ER27" i="1" s="1"/>
  <c r="CI27" i="1"/>
  <c r="CJ27" i="1" s="1"/>
  <c r="CK27" i="1" s="1"/>
  <c r="CL27" i="1" s="1"/>
  <c r="CM27" i="1" s="1"/>
  <c r="CN27" i="1" s="1"/>
  <c r="CO27" i="1" s="1"/>
  <c r="CP27" i="1" s="1"/>
  <c r="CQ27" i="1" s="1"/>
  <c r="CR27" i="1" s="1"/>
  <c r="CS27" i="1" s="1"/>
  <c r="CT27" i="1" s="1"/>
  <c r="CU27" i="1" s="1"/>
  <c r="CV27" i="1" s="1"/>
  <c r="CW27" i="1" s="1"/>
  <c r="CX27" i="1" s="1"/>
  <c r="CY27" i="1" s="1"/>
  <c r="CZ27" i="1" s="1"/>
  <c r="DA27" i="1" s="1"/>
  <c r="DB27" i="1" s="1"/>
  <c r="DC27" i="1" s="1"/>
  <c r="DD27" i="1" s="1"/>
  <c r="DE27" i="1" s="1"/>
  <c r="DF27" i="1" s="1"/>
  <c r="DG27" i="1" s="1"/>
  <c r="DH27" i="1" s="1"/>
  <c r="DI27" i="1" s="1"/>
  <c r="DJ27" i="1" s="1"/>
  <c r="DK27" i="1" s="1"/>
  <c r="DL27" i="1" s="1"/>
  <c r="DM27" i="1" s="1"/>
  <c r="BE27" i="1"/>
  <c r="BF27" i="1" s="1"/>
  <c r="BG27" i="1" s="1"/>
  <c r="BH27" i="1" s="1"/>
  <c r="BI27" i="1" s="1"/>
  <c r="BJ27" i="1" s="1"/>
  <c r="BK27" i="1" s="1"/>
  <c r="BL27" i="1" s="1"/>
  <c r="BM27" i="1" s="1"/>
  <c r="BN27" i="1" s="1"/>
  <c r="BO27" i="1" s="1"/>
  <c r="BP27" i="1" s="1"/>
  <c r="BQ27" i="1" s="1"/>
  <c r="BR27" i="1" s="1"/>
  <c r="BS27" i="1" s="1"/>
  <c r="BT27" i="1" s="1"/>
  <c r="BU27" i="1" s="1"/>
  <c r="BV27" i="1" s="1"/>
  <c r="BW27" i="1" s="1"/>
  <c r="BX27" i="1" s="1"/>
  <c r="BY27" i="1" s="1"/>
  <c r="BZ27" i="1" s="1"/>
  <c r="CA27" i="1" s="1"/>
  <c r="CB27" i="1" s="1"/>
  <c r="CC27" i="1" s="1"/>
  <c r="CD27" i="1" s="1"/>
  <c r="CE27" i="1" s="1"/>
  <c r="CF27" i="1" s="1"/>
  <c r="CG27" i="1" s="1"/>
  <c r="CH27" i="1" s="1"/>
  <c r="Z27" i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AK27" i="1" s="1"/>
  <c r="AL27" i="1" s="1"/>
  <c r="AM27" i="1" s="1"/>
  <c r="AN27" i="1" s="1"/>
  <c r="AO27" i="1" s="1"/>
  <c r="AP27" i="1" s="1"/>
  <c r="AQ27" i="1" s="1"/>
  <c r="AR27" i="1" s="1"/>
  <c r="AS27" i="1" s="1"/>
  <c r="AT27" i="1" s="1"/>
  <c r="AU27" i="1" s="1"/>
  <c r="AV27" i="1" s="1"/>
  <c r="AW27" i="1" s="1"/>
  <c r="AX27" i="1" s="1"/>
  <c r="AY27" i="1" s="1"/>
  <c r="AZ27" i="1" s="1"/>
  <c r="BA27" i="1" s="1"/>
  <c r="BB27" i="1" s="1"/>
  <c r="BC27" i="1" s="1"/>
  <c r="BD27" i="1" s="1"/>
  <c r="HV26" i="1"/>
  <c r="HW26" i="1" s="1"/>
  <c r="HX26" i="1" s="1"/>
  <c r="HY26" i="1" s="1"/>
  <c r="HZ26" i="1" s="1"/>
  <c r="IA26" i="1" s="1"/>
  <c r="IB26" i="1" s="1"/>
  <c r="HO26" i="1"/>
  <c r="HP26" i="1" s="1"/>
  <c r="HQ26" i="1" s="1"/>
  <c r="HR26" i="1" s="1"/>
  <c r="HS26" i="1" s="1"/>
  <c r="HT26" i="1" s="1"/>
  <c r="HU26" i="1" s="1"/>
  <c r="HJ26" i="1"/>
  <c r="HK26" i="1" s="1"/>
  <c r="HL26" i="1" s="1"/>
  <c r="HM26" i="1" s="1"/>
  <c r="HN26" i="1" s="1"/>
  <c r="HI26" i="1"/>
  <c r="HH26" i="1"/>
  <c r="HB26" i="1"/>
  <c r="HC26" i="1" s="1"/>
  <c r="HD26" i="1" s="1"/>
  <c r="HE26" i="1" s="1"/>
  <c r="HF26" i="1" s="1"/>
  <c r="HG26" i="1" s="1"/>
  <c r="HA26" i="1"/>
  <c r="GX26" i="1"/>
  <c r="GY26" i="1" s="1"/>
  <c r="GZ26" i="1" s="1"/>
  <c r="GT26" i="1"/>
  <c r="GU26" i="1" s="1"/>
  <c r="GV26" i="1" s="1"/>
  <c r="GW26" i="1" s="1"/>
  <c r="GP26" i="1"/>
  <c r="GQ26" i="1" s="1"/>
  <c r="GR26" i="1" s="1"/>
  <c r="GS26" i="1" s="1"/>
  <c r="GM26" i="1"/>
  <c r="GN26" i="1" s="1"/>
  <c r="GO26" i="1" s="1"/>
  <c r="GL26" i="1"/>
  <c r="GH26" i="1"/>
  <c r="GI26" i="1" s="1"/>
  <c r="GJ26" i="1" s="1"/>
  <c r="GK26" i="1" s="1"/>
  <c r="GG26" i="1"/>
  <c r="GF26" i="1"/>
  <c r="GD26" i="1"/>
  <c r="GE26" i="1" s="1"/>
  <c r="FZ26" i="1"/>
  <c r="GA26" i="1" s="1"/>
  <c r="GB26" i="1" s="1"/>
  <c r="GC26" i="1" s="1"/>
  <c r="FY26" i="1"/>
  <c r="FR26" i="1"/>
  <c r="FS26" i="1" s="1"/>
  <c r="FT26" i="1" s="1"/>
  <c r="FU26" i="1" s="1"/>
  <c r="FV26" i="1" s="1"/>
  <c r="FW26" i="1" s="1"/>
  <c r="FX26" i="1" s="1"/>
  <c r="FK26" i="1"/>
  <c r="FL26" i="1" s="1"/>
  <c r="FM26" i="1" s="1"/>
  <c r="FN26" i="1" s="1"/>
  <c r="FO26" i="1" s="1"/>
  <c r="FP26" i="1" s="1"/>
  <c r="FQ26" i="1" s="1"/>
  <c r="FF26" i="1"/>
  <c r="FG26" i="1" s="1"/>
  <c r="FH26" i="1" s="1"/>
  <c r="FI26" i="1" s="1"/>
  <c r="FJ26" i="1" s="1"/>
  <c r="FE26" i="1"/>
  <c r="FD26" i="1"/>
  <c r="EX26" i="1"/>
  <c r="EY26" i="1" s="1"/>
  <c r="EZ26" i="1" s="1"/>
  <c r="FA26" i="1" s="1"/>
  <c r="FB26" i="1" s="1"/>
  <c r="FC26" i="1" s="1"/>
  <c r="EW26" i="1"/>
  <c r="ET26" i="1"/>
  <c r="EU26" i="1" s="1"/>
  <c r="EV26" i="1" s="1"/>
  <c r="EP26" i="1"/>
  <c r="EQ26" i="1" s="1"/>
  <c r="ER26" i="1" s="1"/>
  <c r="ES26" i="1" s="1"/>
  <c r="EL26" i="1"/>
  <c r="EM26" i="1" s="1"/>
  <c r="EN26" i="1" s="1"/>
  <c r="EO26" i="1" s="1"/>
  <c r="EI26" i="1"/>
  <c r="EJ26" i="1" s="1"/>
  <c r="EK26" i="1" s="1"/>
  <c r="EB26" i="1"/>
  <c r="EC26" i="1" s="1"/>
  <c r="ED26" i="1" s="1"/>
  <c r="EE26" i="1" s="1"/>
  <c r="EF26" i="1" s="1"/>
  <c r="EG26" i="1" s="1"/>
  <c r="EH26" i="1" s="1"/>
  <c r="DV26" i="1"/>
  <c r="DW26" i="1" s="1"/>
  <c r="DX26" i="1" s="1"/>
  <c r="DY26" i="1" s="1"/>
  <c r="DZ26" i="1" s="1"/>
  <c r="EA26" i="1" s="1"/>
  <c r="DU26" i="1"/>
  <c r="DR26" i="1"/>
  <c r="DS26" i="1" s="1"/>
  <c r="DT26" i="1" s="1"/>
  <c r="DN26" i="1"/>
  <c r="DO26" i="1" s="1"/>
  <c r="DP26" i="1" s="1"/>
  <c r="DQ26" i="1" s="1"/>
  <c r="DJ26" i="1"/>
  <c r="DK26" i="1" s="1"/>
  <c r="DL26" i="1" s="1"/>
  <c r="DM26" i="1" s="1"/>
  <c r="DG26" i="1"/>
  <c r="DH26" i="1" s="1"/>
  <c r="DI26" i="1" s="1"/>
  <c r="CZ26" i="1"/>
  <c r="DA26" i="1" s="1"/>
  <c r="DB26" i="1" s="1"/>
  <c r="DC26" i="1" s="1"/>
  <c r="DD26" i="1" s="1"/>
  <c r="DE26" i="1" s="1"/>
  <c r="DF26" i="1" s="1"/>
  <c r="CT26" i="1"/>
  <c r="CU26" i="1" s="1"/>
  <c r="CV26" i="1" s="1"/>
  <c r="CW26" i="1" s="1"/>
  <c r="CX26" i="1" s="1"/>
  <c r="CY26" i="1" s="1"/>
  <c r="CS26" i="1"/>
  <c r="CP26" i="1"/>
  <c r="CQ26" i="1" s="1"/>
  <c r="CR26" i="1" s="1"/>
  <c r="CL26" i="1"/>
  <c r="CM26" i="1" s="1"/>
  <c r="CN26" i="1" s="1"/>
  <c r="CO26" i="1" s="1"/>
  <c r="CH26" i="1"/>
  <c r="CI26" i="1" s="1"/>
  <c r="CJ26" i="1" s="1"/>
  <c r="CK26" i="1" s="1"/>
  <c r="CE26" i="1"/>
  <c r="CF26" i="1" s="1"/>
  <c r="CG26" i="1" s="1"/>
  <c r="BX26" i="1"/>
  <c r="BY26" i="1" s="1"/>
  <c r="BZ26" i="1" s="1"/>
  <c r="CA26" i="1" s="1"/>
  <c r="CB26" i="1" s="1"/>
  <c r="CC26" i="1" s="1"/>
  <c r="CD26" i="1" s="1"/>
  <c r="BR26" i="1"/>
  <c r="BS26" i="1" s="1"/>
  <c r="BT26" i="1" s="1"/>
  <c r="BU26" i="1" s="1"/>
  <c r="BV26" i="1" s="1"/>
  <c r="BW26" i="1" s="1"/>
  <c r="BQ26" i="1"/>
  <c r="BK26" i="1"/>
  <c r="BL26" i="1" s="1"/>
  <c r="BM26" i="1" s="1"/>
  <c r="BN26" i="1" s="1"/>
  <c r="BO26" i="1" s="1"/>
  <c r="BP26" i="1" s="1"/>
  <c r="BJ26" i="1"/>
  <c r="BC26" i="1"/>
  <c r="BD26" i="1" s="1"/>
  <c r="BE26" i="1" s="1"/>
  <c r="BF26" i="1" s="1"/>
  <c r="BG26" i="1" s="1"/>
  <c r="BH26" i="1" s="1"/>
  <c r="BI26" i="1" s="1"/>
  <c r="AW26" i="1"/>
  <c r="AX26" i="1" s="1"/>
  <c r="AY26" i="1" s="1"/>
  <c r="AZ26" i="1" s="1"/>
  <c r="BA26" i="1" s="1"/>
  <c r="BB26" i="1" s="1"/>
  <c r="AV26" i="1"/>
  <c r="AO26" i="1"/>
  <c r="AP26" i="1" s="1"/>
  <c r="AQ26" i="1" s="1"/>
  <c r="AR26" i="1" s="1"/>
  <c r="AS26" i="1" s="1"/>
  <c r="AT26" i="1" s="1"/>
  <c r="AU26" i="1" s="1"/>
  <c r="AI26" i="1"/>
  <c r="AJ26" i="1" s="1"/>
  <c r="AK26" i="1" s="1"/>
  <c r="AL26" i="1" s="1"/>
  <c r="AM26" i="1" s="1"/>
  <c r="AN26" i="1" s="1"/>
  <c r="AH26" i="1"/>
  <c r="AA26" i="1"/>
  <c r="AB26" i="1" s="1"/>
  <c r="AC26" i="1" s="1"/>
  <c r="AD26" i="1" s="1"/>
  <c r="AE26" i="1" s="1"/>
  <c r="AF26" i="1" s="1"/>
  <c r="AG26" i="1" s="1"/>
  <c r="U26" i="1"/>
  <c r="V26" i="1" s="1"/>
  <c r="W26" i="1" s="1"/>
  <c r="X26" i="1" s="1"/>
  <c r="Y26" i="1" s="1"/>
  <c r="Z26" i="1" s="1"/>
  <c r="T26" i="1"/>
  <c r="M26" i="1"/>
  <c r="N26" i="1" s="1"/>
  <c r="O26" i="1" s="1"/>
  <c r="P26" i="1" s="1"/>
  <c r="Q26" i="1" s="1"/>
  <c r="R26" i="1" s="1"/>
  <c r="S26" i="1" s="1"/>
  <c r="I26" i="1"/>
  <c r="J26" i="1" s="1"/>
  <c r="K26" i="1" s="1"/>
  <c r="L26" i="1" s="1"/>
  <c r="H26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AJ28" i="1" s="1"/>
  <c r="AK28" i="1" s="1"/>
  <c r="AL28" i="1" s="1"/>
  <c r="AM28" i="1" s="1"/>
  <c r="AN28" i="1" s="1"/>
  <c r="AO28" i="1" s="1"/>
  <c r="AP28" i="1" s="1"/>
  <c r="AQ28" i="1" s="1"/>
  <c r="AR28" i="1" s="1"/>
  <c r="AS28" i="1" s="1"/>
  <c r="AT28" i="1" s="1"/>
  <c r="AU28" i="1" s="1"/>
  <c r="AV28" i="1" s="1"/>
  <c r="AW28" i="1" s="1"/>
  <c r="AX28" i="1" s="1"/>
  <c r="AY28" i="1" s="1"/>
  <c r="AZ28" i="1" s="1"/>
  <c r="BA28" i="1" s="1"/>
  <c r="BB28" i="1" s="1"/>
  <c r="BC28" i="1" s="1"/>
  <c r="BD28" i="1" s="1"/>
  <c r="BE28" i="1" s="1"/>
  <c r="BF28" i="1" s="1"/>
  <c r="BG28" i="1" s="1"/>
  <c r="BH28" i="1" s="1"/>
  <c r="BI28" i="1" s="1"/>
  <c r="BJ28" i="1" s="1"/>
  <c r="BK28" i="1" s="1"/>
  <c r="BL28" i="1" s="1"/>
  <c r="BM28" i="1" s="1"/>
  <c r="BN28" i="1" s="1"/>
  <c r="BO28" i="1" s="1"/>
  <c r="BP28" i="1" s="1"/>
  <c r="BQ28" i="1" s="1"/>
  <c r="BR28" i="1" s="1"/>
  <c r="BS28" i="1" s="1"/>
  <c r="BT28" i="1" s="1"/>
  <c r="BU28" i="1" s="1"/>
  <c r="BV28" i="1" s="1"/>
  <c r="BW28" i="1" s="1"/>
  <c r="BX28" i="1" s="1"/>
  <c r="BY28" i="1" s="1"/>
  <c r="BZ28" i="1" s="1"/>
  <c r="CA28" i="1" s="1"/>
  <c r="CB28" i="1" s="1"/>
  <c r="CC28" i="1" s="1"/>
  <c r="CD28" i="1" s="1"/>
  <c r="CE28" i="1" s="1"/>
  <c r="CF28" i="1" s="1"/>
  <c r="CG28" i="1" s="1"/>
  <c r="CH28" i="1" s="1"/>
  <c r="CI28" i="1" s="1"/>
  <c r="CJ28" i="1" s="1"/>
  <c r="CK28" i="1" s="1"/>
  <c r="CL28" i="1" s="1"/>
  <c r="CM28" i="1" s="1"/>
  <c r="CN28" i="1" s="1"/>
  <c r="CO28" i="1" s="1"/>
  <c r="CP28" i="1" s="1"/>
  <c r="CQ28" i="1" s="1"/>
  <c r="CR28" i="1" s="1"/>
  <c r="CS28" i="1" s="1"/>
  <c r="CT28" i="1" s="1"/>
  <c r="CU28" i="1" s="1"/>
  <c r="CV28" i="1" s="1"/>
  <c r="CW28" i="1" s="1"/>
  <c r="CX28" i="1" s="1"/>
  <c r="CY28" i="1" s="1"/>
  <c r="CZ28" i="1" s="1"/>
  <c r="DA28" i="1" s="1"/>
  <c r="DB28" i="1" s="1"/>
  <c r="DC28" i="1" s="1"/>
  <c r="DD28" i="1" s="1"/>
  <c r="DE28" i="1" s="1"/>
  <c r="DF28" i="1" s="1"/>
  <c r="DG28" i="1" s="1"/>
  <c r="DH28" i="1" s="1"/>
  <c r="DI28" i="1" s="1"/>
  <c r="DJ28" i="1" s="1"/>
  <c r="DK28" i="1" s="1"/>
  <c r="DL28" i="1" s="1"/>
  <c r="DM28" i="1" s="1"/>
  <c r="DN28" i="1" s="1"/>
  <c r="DO28" i="1" s="1"/>
  <c r="DP28" i="1" s="1"/>
  <c r="DQ28" i="1" s="1"/>
  <c r="DR28" i="1" s="1"/>
  <c r="DS28" i="1" s="1"/>
  <c r="DT28" i="1" s="1"/>
  <c r="DU28" i="1" s="1"/>
  <c r="DV28" i="1" s="1"/>
  <c r="DW28" i="1" s="1"/>
  <c r="DX28" i="1" s="1"/>
  <c r="DY28" i="1" s="1"/>
  <c r="DZ28" i="1" s="1"/>
  <c r="EA28" i="1" s="1"/>
  <c r="EB28" i="1" s="1"/>
  <c r="EC28" i="1" s="1"/>
  <c r="ED28" i="1" s="1"/>
  <c r="EE28" i="1" s="1"/>
  <c r="EF28" i="1" s="1"/>
  <c r="EG28" i="1" s="1"/>
  <c r="EH28" i="1" s="1"/>
  <c r="EI28" i="1" s="1"/>
  <c r="EJ28" i="1" s="1"/>
  <c r="EK28" i="1" s="1"/>
  <c r="EL28" i="1" s="1"/>
  <c r="EM28" i="1" s="1"/>
  <c r="EN28" i="1" s="1"/>
  <c r="EO28" i="1" s="1"/>
  <c r="EP28" i="1" s="1"/>
  <c r="EQ28" i="1" s="1"/>
  <c r="ER28" i="1" s="1"/>
  <c r="ES28" i="1" s="1"/>
  <c r="ET28" i="1" s="1"/>
  <c r="EU28" i="1" s="1"/>
  <c r="EV28" i="1" s="1"/>
  <c r="EW28" i="1" s="1"/>
  <c r="EX28" i="1" s="1"/>
  <c r="EY28" i="1" s="1"/>
  <c r="EZ28" i="1" s="1"/>
  <c r="FA28" i="1" s="1"/>
  <c r="FB28" i="1" s="1"/>
  <c r="FC28" i="1" s="1"/>
  <c r="FD28" i="1" s="1"/>
  <c r="FE28" i="1" s="1"/>
  <c r="FF28" i="1" s="1"/>
  <c r="FG28" i="1" s="1"/>
  <c r="FH28" i="1" s="1"/>
  <c r="FI28" i="1" s="1"/>
  <c r="FJ28" i="1" s="1"/>
  <c r="FK28" i="1" s="1"/>
  <c r="FL28" i="1" s="1"/>
  <c r="FM28" i="1" s="1"/>
  <c r="FN28" i="1" s="1"/>
  <c r="FO28" i="1" s="1"/>
  <c r="FP28" i="1" s="1"/>
  <c r="FQ28" i="1" s="1"/>
  <c r="FR28" i="1" s="1"/>
  <c r="FS28" i="1" s="1"/>
  <c r="FT28" i="1" s="1"/>
  <c r="FU28" i="1" s="1"/>
  <c r="FV28" i="1" s="1"/>
  <c r="FW28" i="1" s="1"/>
  <c r="FX28" i="1" s="1"/>
  <c r="FY28" i="1" s="1"/>
  <c r="FZ28" i="1" s="1"/>
  <c r="GA28" i="1" s="1"/>
  <c r="GB28" i="1" s="1"/>
  <c r="GC28" i="1" s="1"/>
  <c r="GD28" i="1" s="1"/>
  <c r="GE28" i="1" s="1"/>
  <c r="GF28" i="1" s="1"/>
  <c r="GG28" i="1" s="1"/>
  <c r="GH28" i="1" s="1"/>
  <c r="GI28" i="1" s="1"/>
  <c r="GJ28" i="1" s="1"/>
  <c r="GK28" i="1" s="1"/>
  <c r="GL28" i="1" s="1"/>
  <c r="GM28" i="1" s="1"/>
  <c r="GN28" i="1" s="1"/>
  <c r="GO28" i="1" s="1"/>
  <c r="GP28" i="1" s="1"/>
  <c r="GQ28" i="1" s="1"/>
  <c r="GR28" i="1" s="1"/>
  <c r="GS28" i="1" s="1"/>
  <c r="GT28" i="1" s="1"/>
  <c r="GU28" i="1" s="1"/>
  <c r="GV28" i="1" s="1"/>
  <c r="GW28" i="1" s="1"/>
  <c r="GX28" i="1" s="1"/>
  <c r="GY28" i="1" s="1"/>
  <c r="GZ28" i="1" s="1"/>
  <c r="HA28" i="1" s="1"/>
  <c r="HB28" i="1" s="1"/>
  <c r="HC28" i="1" s="1"/>
  <c r="HD28" i="1" s="1"/>
  <c r="HE28" i="1" s="1"/>
  <c r="HF28" i="1" s="1"/>
  <c r="HG28" i="1" s="1"/>
  <c r="HH28" i="1" s="1"/>
  <c r="HI28" i="1" s="1"/>
  <c r="HJ28" i="1" s="1"/>
  <c r="HK28" i="1" s="1"/>
  <c r="HL28" i="1" s="1"/>
  <c r="HM28" i="1" s="1"/>
  <c r="HN28" i="1" s="1"/>
  <c r="HO28" i="1" s="1"/>
  <c r="HP28" i="1" s="1"/>
  <c r="HQ28" i="1" s="1"/>
  <c r="HR28" i="1" s="1"/>
  <c r="HS28" i="1" s="1"/>
  <c r="HT28" i="1" s="1"/>
  <c r="HU28" i="1" s="1"/>
  <c r="HV28" i="1" s="1"/>
  <c r="HW28" i="1" s="1"/>
  <c r="HX28" i="1" s="1"/>
  <c r="HY28" i="1" s="1"/>
  <c r="HZ28" i="1" s="1"/>
  <c r="IA28" i="1" s="1"/>
  <c r="IB28" i="1" s="1"/>
  <c r="F27" i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F26" i="1"/>
  <c r="G26" i="1" s="1"/>
  <c r="IB24" i="1"/>
  <c r="IA24" i="1"/>
  <c r="HZ24" i="1"/>
  <c r="HY24" i="1"/>
  <c r="HX24" i="1"/>
  <c r="HW24" i="1"/>
  <c r="HV24" i="1"/>
  <c r="HU24" i="1"/>
  <c r="HT24" i="1"/>
  <c r="HS24" i="1"/>
  <c r="HR24" i="1"/>
  <c r="HQ24" i="1"/>
  <c r="HP24" i="1"/>
  <c r="HO24" i="1"/>
  <c r="HN24" i="1"/>
  <c r="HM24" i="1"/>
  <c r="HL24" i="1"/>
  <c r="HK24" i="1"/>
  <c r="HJ24" i="1"/>
  <c r="HI24" i="1"/>
  <c r="HH24" i="1"/>
  <c r="HG24" i="1"/>
  <c r="HF24" i="1"/>
  <c r="HE24" i="1"/>
  <c r="HD24" i="1"/>
  <c r="HC24" i="1"/>
  <c r="HB24" i="1"/>
  <c r="HA24" i="1"/>
  <c r="GZ24" i="1"/>
  <c r="GY24" i="1"/>
  <c r="GX24" i="1"/>
  <c r="GW24" i="1"/>
  <c r="GV24" i="1"/>
  <c r="GU24" i="1"/>
  <c r="GT24" i="1"/>
  <c r="GS24" i="1"/>
  <c r="GR24" i="1"/>
  <c r="GQ24" i="1"/>
  <c r="GP24" i="1"/>
  <c r="GO24" i="1"/>
  <c r="GN24" i="1"/>
  <c r="GM24" i="1"/>
  <c r="GL24" i="1"/>
  <c r="GK24" i="1"/>
  <c r="GJ24" i="1"/>
  <c r="GI24" i="1"/>
  <c r="GH24" i="1"/>
  <c r="GG24" i="1"/>
  <c r="GF24" i="1"/>
  <c r="GE24" i="1"/>
  <c r="GD24" i="1"/>
  <c r="GC24" i="1"/>
  <c r="GB24" i="1"/>
  <c r="GA24" i="1"/>
  <c r="FZ24" i="1"/>
  <c r="FY24" i="1"/>
  <c r="FX24" i="1"/>
  <c r="FW24" i="1"/>
  <c r="FV24" i="1"/>
  <c r="FU24" i="1"/>
  <c r="FT24" i="1"/>
  <c r="FS24" i="1"/>
  <c r="FR24" i="1"/>
  <c r="FQ24" i="1"/>
  <c r="FP24" i="1"/>
  <c r="FO24" i="1"/>
  <c r="FN24" i="1"/>
  <c r="FM24" i="1"/>
  <c r="FL24" i="1"/>
  <c r="FK24" i="1"/>
  <c r="FJ24" i="1"/>
  <c r="FI24" i="1"/>
  <c r="FH24" i="1"/>
  <c r="FG24" i="1"/>
  <c r="FF24" i="1"/>
  <c r="FE24" i="1"/>
  <c r="FD24" i="1"/>
  <c r="FC24" i="1"/>
  <c r="FB24" i="1"/>
  <c r="FA24" i="1"/>
  <c r="EZ24" i="1"/>
  <c r="EY24" i="1"/>
  <c r="EX24" i="1"/>
  <c r="EW24" i="1"/>
  <c r="EV24" i="1"/>
  <c r="EU24" i="1"/>
  <c r="ET24" i="1"/>
  <c r="ES24" i="1"/>
  <c r="ER24" i="1"/>
  <c r="EQ24" i="1"/>
  <c r="EP24" i="1"/>
  <c r="EO24" i="1"/>
  <c r="EN24" i="1"/>
  <c r="EM24" i="1"/>
  <c r="EL24" i="1"/>
  <c r="EK24" i="1"/>
  <c r="EJ24" i="1"/>
  <c r="EI24" i="1"/>
  <c r="EH24" i="1"/>
  <c r="EG24" i="1"/>
  <c r="EF24" i="1"/>
  <c r="EE24" i="1"/>
  <c r="ED24" i="1"/>
  <c r="EC24" i="1"/>
  <c r="EB24" i="1"/>
  <c r="EA24" i="1"/>
  <c r="DZ24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Z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BZ24" i="1"/>
  <c r="BY24" i="1"/>
  <c r="BX24" i="1"/>
  <c r="BW24" i="1"/>
  <c r="BV24" i="1"/>
  <c r="BU24" i="1"/>
  <c r="BT24" i="1"/>
  <c r="BS24" i="1"/>
  <c r="BR24" i="1"/>
  <c r="BQ24" i="1"/>
  <c r="BP24" i="1"/>
  <c r="BO24" i="1"/>
  <c r="BN24" i="1"/>
  <c r="BM24" i="1"/>
  <c r="BL24" i="1"/>
  <c r="BK24" i="1"/>
  <c r="BJ24" i="1"/>
  <c r="BI24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M68" i="1"/>
  <c r="N68" i="1" s="1"/>
  <c r="O68" i="1" s="1"/>
  <c r="P68" i="1" s="1"/>
  <c r="Q68" i="1" s="1"/>
  <c r="R68" i="1" s="1"/>
  <c r="S68" i="1" s="1"/>
  <c r="T68" i="1" s="1"/>
  <c r="U68" i="1" s="1"/>
  <c r="V68" i="1" s="1"/>
  <c r="W68" i="1" s="1"/>
  <c r="X68" i="1" s="1"/>
  <c r="Y68" i="1" s="1"/>
  <c r="Z68" i="1" s="1"/>
  <c r="AA68" i="1" s="1"/>
  <c r="AB68" i="1" s="1"/>
  <c r="AC68" i="1" s="1"/>
  <c r="AD68" i="1" s="1"/>
  <c r="AE68" i="1" s="1"/>
  <c r="AF68" i="1" s="1"/>
  <c r="AG68" i="1" s="1"/>
  <c r="AH68" i="1" s="1"/>
  <c r="AI68" i="1" s="1"/>
  <c r="AJ68" i="1" s="1"/>
  <c r="AK68" i="1" s="1"/>
  <c r="AL68" i="1" s="1"/>
  <c r="AM68" i="1" s="1"/>
  <c r="AN68" i="1" s="1"/>
  <c r="AO68" i="1" s="1"/>
  <c r="AP68" i="1" s="1"/>
  <c r="AQ68" i="1" s="1"/>
  <c r="AR68" i="1" s="1"/>
  <c r="AS68" i="1" s="1"/>
  <c r="AT68" i="1" s="1"/>
  <c r="AU68" i="1" s="1"/>
  <c r="AV68" i="1" s="1"/>
  <c r="AW68" i="1" s="1"/>
  <c r="AX68" i="1" s="1"/>
  <c r="AY68" i="1" s="1"/>
  <c r="AZ68" i="1" s="1"/>
  <c r="BA68" i="1" s="1"/>
  <c r="BB68" i="1" s="1"/>
  <c r="BC68" i="1" s="1"/>
  <c r="BD68" i="1" s="1"/>
  <c r="BE68" i="1" s="1"/>
  <c r="BF68" i="1" s="1"/>
  <c r="BG68" i="1" s="1"/>
  <c r="BH68" i="1" s="1"/>
  <c r="BI68" i="1" s="1"/>
  <c r="BJ68" i="1" s="1"/>
  <c r="BK68" i="1" s="1"/>
  <c r="BL68" i="1" s="1"/>
  <c r="BM68" i="1" s="1"/>
  <c r="BN68" i="1" s="1"/>
  <c r="BO68" i="1" s="1"/>
  <c r="BP68" i="1" s="1"/>
  <c r="BQ68" i="1" s="1"/>
  <c r="BR68" i="1" s="1"/>
  <c r="BS68" i="1" s="1"/>
  <c r="BT68" i="1" s="1"/>
  <c r="BU68" i="1" s="1"/>
  <c r="BV68" i="1" s="1"/>
  <c r="BW68" i="1" s="1"/>
  <c r="BX68" i="1" s="1"/>
  <c r="BY68" i="1" s="1"/>
  <c r="BZ68" i="1" s="1"/>
  <c r="CA68" i="1" s="1"/>
  <c r="CB68" i="1" s="1"/>
  <c r="CC68" i="1" s="1"/>
  <c r="CD68" i="1" s="1"/>
  <c r="CE68" i="1" s="1"/>
  <c r="CF68" i="1" s="1"/>
  <c r="CG68" i="1" s="1"/>
  <c r="CH68" i="1" s="1"/>
  <c r="CI68" i="1" s="1"/>
  <c r="CJ68" i="1" s="1"/>
  <c r="CK68" i="1" s="1"/>
  <c r="CL68" i="1" s="1"/>
  <c r="CM68" i="1" s="1"/>
  <c r="CN68" i="1" s="1"/>
  <c r="CO68" i="1" s="1"/>
  <c r="CP68" i="1" s="1"/>
  <c r="CQ68" i="1" s="1"/>
  <c r="CR68" i="1" s="1"/>
  <c r="CS68" i="1" s="1"/>
  <c r="CT68" i="1" s="1"/>
  <c r="CU68" i="1" s="1"/>
  <c r="CV68" i="1" s="1"/>
  <c r="CW68" i="1" s="1"/>
  <c r="CX68" i="1" s="1"/>
  <c r="CY68" i="1" s="1"/>
  <c r="CZ68" i="1" s="1"/>
  <c r="DA68" i="1" s="1"/>
  <c r="DB68" i="1" s="1"/>
  <c r="DC68" i="1" s="1"/>
  <c r="DD68" i="1" s="1"/>
  <c r="DE68" i="1" s="1"/>
  <c r="DF68" i="1" s="1"/>
  <c r="DG68" i="1" s="1"/>
  <c r="DH68" i="1" s="1"/>
  <c r="DI68" i="1" s="1"/>
  <c r="DJ68" i="1" s="1"/>
  <c r="DK68" i="1" s="1"/>
  <c r="DL68" i="1" s="1"/>
  <c r="DM68" i="1" s="1"/>
  <c r="DN68" i="1" s="1"/>
  <c r="DO68" i="1" s="1"/>
  <c r="DP68" i="1" s="1"/>
  <c r="DQ68" i="1" s="1"/>
  <c r="DR68" i="1" s="1"/>
  <c r="DS68" i="1" s="1"/>
  <c r="DT68" i="1" s="1"/>
  <c r="DU68" i="1" s="1"/>
  <c r="DV68" i="1" s="1"/>
  <c r="DW68" i="1" s="1"/>
  <c r="DX68" i="1" s="1"/>
  <c r="DY68" i="1" s="1"/>
  <c r="DZ68" i="1" s="1"/>
  <c r="EA68" i="1" s="1"/>
  <c r="EB68" i="1" s="1"/>
  <c r="EC68" i="1" s="1"/>
  <c r="ED68" i="1" s="1"/>
  <c r="EE68" i="1" s="1"/>
  <c r="EF68" i="1" s="1"/>
  <c r="EG68" i="1" s="1"/>
  <c r="EH68" i="1" s="1"/>
  <c r="EI68" i="1" s="1"/>
  <c r="EJ68" i="1" s="1"/>
  <c r="EK68" i="1" s="1"/>
  <c r="EL68" i="1" s="1"/>
  <c r="EM68" i="1" s="1"/>
  <c r="EN68" i="1" s="1"/>
  <c r="EO68" i="1" s="1"/>
  <c r="EP68" i="1" s="1"/>
  <c r="EQ68" i="1" s="1"/>
  <c r="ER68" i="1" s="1"/>
  <c r="ES68" i="1" s="1"/>
  <c r="ET68" i="1" s="1"/>
  <c r="EU68" i="1" s="1"/>
  <c r="EV68" i="1" s="1"/>
  <c r="EW68" i="1" s="1"/>
  <c r="EX68" i="1" s="1"/>
  <c r="EY68" i="1" s="1"/>
  <c r="EZ68" i="1" s="1"/>
  <c r="FA68" i="1" s="1"/>
  <c r="FB68" i="1" s="1"/>
  <c r="FC68" i="1" s="1"/>
  <c r="FD68" i="1" s="1"/>
  <c r="FE68" i="1" s="1"/>
  <c r="FF68" i="1" s="1"/>
  <c r="FG68" i="1" s="1"/>
  <c r="FH68" i="1" s="1"/>
  <c r="FI68" i="1" s="1"/>
  <c r="FJ68" i="1" s="1"/>
  <c r="FK68" i="1" s="1"/>
  <c r="FL68" i="1" s="1"/>
  <c r="FM68" i="1" s="1"/>
  <c r="FN68" i="1" s="1"/>
  <c r="FO68" i="1" s="1"/>
  <c r="FP68" i="1" s="1"/>
  <c r="FQ68" i="1" s="1"/>
  <c r="FR68" i="1" s="1"/>
  <c r="FS68" i="1" s="1"/>
  <c r="FT68" i="1" s="1"/>
  <c r="FU68" i="1" s="1"/>
  <c r="FV68" i="1" s="1"/>
  <c r="FW68" i="1" s="1"/>
  <c r="FX68" i="1" s="1"/>
  <c r="FY68" i="1" s="1"/>
  <c r="FZ68" i="1" s="1"/>
  <c r="GA68" i="1" s="1"/>
  <c r="GB68" i="1" s="1"/>
  <c r="GC68" i="1" s="1"/>
  <c r="GD68" i="1" s="1"/>
  <c r="GE68" i="1" s="1"/>
  <c r="GF68" i="1" s="1"/>
  <c r="GG68" i="1" s="1"/>
  <c r="GH68" i="1" s="1"/>
  <c r="GI68" i="1" s="1"/>
  <c r="GJ68" i="1" s="1"/>
  <c r="GK68" i="1" s="1"/>
  <c r="GL68" i="1" s="1"/>
  <c r="GM68" i="1" s="1"/>
  <c r="GN68" i="1" s="1"/>
  <c r="GO68" i="1" s="1"/>
  <c r="GP68" i="1" s="1"/>
  <c r="GQ68" i="1" s="1"/>
  <c r="GR68" i="1" s="1"/>
  <c r="GS68" i="1" s="1"/>
  <c r="GT68" i="1" s="1"/>
  <c r="GU68" i="1" s="1"/>
  <c r="GV68" i="1" s="1"/>
  <c r="GW68" i="1" s="1"/>
  <c r="GX68" i="1" s="1"/>
  <c r="GY68" i="1" s="1"/>
  <c r="GZ68" i="1" s="1"/>
  <c r="HA68" i="1" s="1"/>
  <c r="HB68" i="1" s="1"/>
  <c r="HC68" i="1" s="1"/>
  <c r="HD68" i="1" s="1"/>
  <c r="HE68" i="1" s="1"/>
  <c r="HF68" i="1" s="1"/>
  <c r="HG68" i="1" s="1"/>
  <c r="HH68" i="1" s="1"/>
  <c r="HI68" i="1" s="1"/>
  <c r="HJ68" i="1" s="1"/>
  <c r="HK68" i="1" s="1"/>
  <c r="HL68" i="1" s="1"/>
  <c r="HM68" i="1" s="1"/>
  <c r="HN68" i="1" s="1"/>
  <c r="HO68" i="1" s="1"/>
  <c r="HP68" i="1" s="1"/>
  <c r="HQ68" i="1" s="1"/>
  <c r="HR68" i="1" s="1"/>
  <c r="HS68" i="1" s="1"/>
  <c r="HT68" i="1" s="1"/>
  <c r="HU68" i="1" s="1"/>
  <c r="HV68" i="1" s="1"/>
  <c r="HW68" i="1" s="1"/>
  <c r="HX68" i="1" s="1"/>
  <c r="HY68" i="1" s="1"/>
  <c r="HZ68" i="1" s="1"/>
  <c r="IA68" i="1" s="1"/>
  <c r="IB68" i="1" s="1"/>
  <c r="I68" i="1"/>
  <c r="J68" i="1" s="1"/>
  <c r="K68" i="1" s="1"/>
  <c r="L68" i="1" s="1"/>
  <c r="H68" i="1"/>
  <c r="HF67" i="1"/>
  <c r="HG67" i="1" s="1"/>
  <c r="HH67" i="1" s="1"/>
  <c r="HI67" i="1" s="1"/>
  <c r="HJ67" i="1" s="1"/>
  <c r="HK67" i="1" s="1"/>
  <c r="HL67" i="1" s="1"/>
  <c r="HM67" i="1" s="1"/>
  <c r="HN67" i="1" s="1"/>
  <c r="HO67" i="1" s="1"/>
  <c r="HP67" i="1" s="1"/>
  <c r="HQ67" i="1" s="1"/>
  <c r="HR67" i="1" s="1"/>
  <c r="HS67" i="1" s="1"/>
  <c r="HT67" i="1" s="1"/>
  <c r="HU67" i="1" s="1"/>
  <c r="HV67" i="1" s="1"/>
  <c r="HW67" i="1" s="1"/>
  <c r="HX67" i="1" s="1"/>
  <c r="HY67" i="1" s="1"/>
  <c r="HZ67" i="1" s="1"/>
  <c r="IA67" i="1" s="1"/>
  <c r="IB67" i="1" s="1"/>
  <c r="HB67" i="1"/>
  <c r="HC67" i="1" s="1"/>
  <c r="HD67" i="1" s="1"/>
  <c r="HE67" i="1" s="1"/>
  <c r="GP67" i="1"/>
  <c r="GQ67" i="1" s="1"/>
  <c r="GR67" i="1" s="1"/>
  <c r="GS67" i="1" s="1"/>
  <c r="GT67" i="1" s="1"/>
  <c r="GU67" i="1" s="1"/>
  <c r="GV67" i="1" s="1"/>
  <c r="GW67" i="1" s="1"/>
  <c r="GX67" i="1" s="1"/>
  <c r="GY67" i="1" s="1"/>
  <c r="GZ67" i="1" s="1"/>
  <c r="HA67" i="1" s="1"/>
  <c r="FZ67" i="1"/>
  <c r="GA67" i="1" s="1"/>
  <c r="GB67" i="1" s="1"/>
  <c r="GC67" i="1" s="1"/>
  <c r="GD67" i="1" s="1"/>
  <c r="GE67" i="1" s="1"/>
  <c r="GF67" i="1" s="1"/>
  <c r="GG67" i="1" s="1"/>
  <c r="GH67" i="1" s="1"/>
  <c r="GI67" i="1" s="1"/>
  <c r="GJ67" i="1" s="1"/>
  <c r="GK67" i="1" s="1"/>
  <c r="GL67" i="1" s="1"/>
  <c r="GM67" i="1" s="1"/>
  <c r="GN67" i="1" s="1"/>
  <c r="GO67" i="1" s="1"/>
  <c r="FW67" i="1"/>
  <c r="FX67" i="1" s="1"/>
  <c r="FY67" i="1" s="1"/>
  <c r="EX67" i="1"/>
  <c r="EY67" i="1" s="1"/>
  <c r="EZ67" i="1" s="1"/>
  <c r="FA67" i="1" s="1"/>
  <c r="FB67" i="1" s="1"/>
  <c r="FC67" i="1" s="1"/>
  <c r="FD67" i="1" s="1"/>
  <c r="FE67" i="1" s="1"/>
  <c r="FF67" i="1" s="1"/>
  <c r="FG67" i="1" s="1"/>
  <c r="FH67" i="1" s="1"/>
  <c r="FI67" i="1" s="1"/>
  <c r="FJ67" i="1" s="1"/>
  <c r="FK67" i="1" s="1"/>
  <c r="FL67" i="1" s="1"/>
  <c r="FM67" i="1" s="1"/>
  <c r="FN67" i="1" s="1"/>
  <c r="FO67" i="1" s="1"/>
  <c r="FP67" i="1" s="1"/>
  <c r="FQ67" i="1" s="1"/>
  <c r="FR67" i="1" s="1"/>
  <c r="FS67" i="1" s="1"/>
  <c r="FT67" i="1" s="1"/>
  <c r="FU67" i="1" s="1"/>
  <c r="FV67" i="1" s="1"/>
  <c r="ET67" i="1"/>
  <c r="EU67" i="1" s="1"/>
  <c r="EV67" i="1" s="1"/>
  <c r="EW67" i="1" s="1"/>
  <c r="ES67" i="1"/>
  <c r="DN67" i="1"/>
  <c r="DO67" i="1" s="1"/>
  <c r="DP67" i="1" s="1"/>
  <c r="DQ67" i="1" s="1"/>
  <c r="DR67" i="1" s="1"/>
  <c r="DS67" i="1" s="1"/>
  <c r="DT67" i="1" s="1"/>
  <c r="DU67" i="1" s="1"/>
  <c r="DV67" i="1" s="1"/>
  <c r="DW67" i="1" s="1"/>
  <c r="DX67" i="1" s="1"/>
  <c r="DY67" i="1" s="1"/>
  <c r="DZ67" i="1" s="1"/>
  <c r="EA67" i="1" s="1"/>
  <c r="EB67" i="1" s="1"/>
  <c r="EC67" i="1" s="1"/>
  <c r="ED67" i="1" s="1"/>
  <c r="EE67" i="1" s="1"/>
  <c r="EF67" i="1" s="1"/>
  <c r="EG67" i="1" s="1"/>
  <c r="EH67" i="1" s="1"/>
  <c r="EI67" i="1" s="1"/>
  <c r="EJ67" i="1" s="1"/>
  <c r="EK67" i="1" s="1"/>
  <c r="EL67" i="1" s="1"/>
  <c r="EM67" i="1" s="1"/>
  <c r="EN67" i="1" s="1"/>
  <c r="EO67" i="1" s="1"/>
  <c r="EP67" i="1" s="1"/>
  <c r="EQ67" i="1" s="1"/>
  <c r="ER67" i="1" s="1"/>
  <c r="CK67" i="1"/>
  <c r="CL67" i="1" s="1"/>
  <c r="CM67" i="1" s="1"/>
  <c r="CN67" i="1" s="1"/>
  <c r="CO67" i="1" s="1"/>
  <c r="CP67" i="1" s="1"/>
  <c r="CQ67" i="1" s="1"/>
  <c r="CR67" i="1" s="1"/>
  <c r="CS67" i="1" s="1"/>
  <c r="CT67" i="1" s="1"/>
  <c r="CU67" i="1" s="1"/>
  <c r="CV67" i="1" s="1"/>
  <c r="CW67" i="1" s="1"/>
  <c r="CX67" i="1" s="1"/>
  <c r="CY67" i="1" s="1"/>
  <c r="CZ67" i="1" s="1"/>
  <c r="DA67" i="1" s="1"/>
  <c r="DB67" i="1" s="1"/>
  <c r="DC67" i="1" s="1"/>
  <c r="DD67" i="1" s="1"/>
  <c r="DE67" i="1" s="1"/>
  <c r="DF67" i="1" s="1"/>
  <c r="DG67" i="1" s="1"/>
  <c r="DH67" i="1" s="1"/>
  <c r="DI67" i="1" s="1"/>
  <c r="DJ67" i="1" s="1"/>
  <c r="DK67" i="1" s="1"/>
  <c r="DL67" i="1" s="1"/>
  <c r="DM67" i="1" s="1"/>
  <c r="CJ67" i="1"/>
  <c r="CI67" i="1"/>
  <c r="BE67" i="1"/>
  <c r="BF67" i="1" s="1"/>
  <c r="BG67" i="1" s="1"/>
  <c r="BH67" i="1" s="1"/>
  <c r="BI67" i="1" s="1"/>
  <c r="BJ67" i="1" s="1"/>
  <c r="BK67" i="1" s="1"/>
  <c r="BL67" i="1" s="1"/>
  <c r="BM67" i="1" s="1"/>
  <c r="BN67" i="1" s="1"/>
  <c r="BO67" i="1" s="1"/>
  <c r="BP67" i="1" s="1"/>
  <c r="BQ67" i="1" s="1"/>
  <c r="BR67" i="1" s="1"/>
  <c r="BS67" i="1" s="1"/>
  <c r="BT67" i="1" s="1"/>
  <c r="BU67" i="1" s="1"/>
  <c r="BV67" i="1" s="1"/>
  <c r="BW67" i="1" s="1"/>
  <c r="BX67" i="1" s="1"/>
  <c r="BY67" i="1" s="1"/>
  <c r="BZ67" i="1" s="1"/>
  <c r="CA67" i="1" s="1"/>
  <c r="CB67" i="1" s="1"/>
  <c r="CC67" i="1" s="1"/>
  <c r="CD67" i="1" s="1"/>
  <c r="CE67" i="1" s="1"/>
  <c r="CF67" i="1" s="1"/>
  <c r="CG67" i="1" s="1"/>
  <c r="CH67" i="1" s="1"/>
  <c r="Z67" i="1"/>
  <c r="AA67" i="1" s="1"/>
  <c r="AB67" i="1" s="1"/>
  <c r="AC67" i="1" s="1"/>
  <c r="AD67" i="1" s="1"/>
  <c r="AE67" i="1" s="1"/>
  <c r="AF67" i="1" s="1"/>
  <c r="AG67" i="1" s="1"/>
  <c r="AH67" i="1" s="1"/>
  <c r="AI67" i="1" s="1"/>
  <c r="AJ67" i="1" s="1"/>
  <c r="AK67" i="1" s="1"/>
  <c r="AL67" i="1" s="1"/>
  <c r="AM67" i="1" s="1"/>
  <c r="AN67" i="1" s="1"/>
  <c r="AO67" i="1" s="1"/>
  <c r="AP67" i="1" s="1"/>
  <c r="AQ67" i="1" s="1"/>
  <c r="AR67" i="1" s="1"/>
  <c r="AS67" i="1" s="1"/>
  <c r="AT67" i="1" s="1"/>
  <c r="AU67" i="1" s="1"/>
  <c r="AV67" i="1" s="1"/>
  <c r="AW67" i="1" s="1"/>
  <c r="AX67" i="1" s="1"/>
  <c r="AY67" i="1" s="1"/>
  <c r="AZ67" i="1" s="1"/>
  <c r="BA67" i="1" s="1"/>
  <c r="BB67" i="1" s="1"/>
  <c r="BC67" i="1" s="1"/>
  <c r="BD67" i="1" s="1"/>
  <c r="M67" i="1"/>
  <c r="N67" i="1" s="1"/>
  <c r="O67" i="1" s="1"/>
  <c r="P67" i="1" s="1"/>
  <c r="Q67" i="1" s="1"/>
  <c r="R67" i="1" s="1"/>
  <c r="S67" i="1" s="1"/>
  <c r="T67" i="1" s="1"/>
  <c r="U67" i="1" s="1"/>
  <c r="V67" i="1" s="1"/>
  <c r="W67" i="1" s="1"/>
  <c r="X67" i="1" s="1"/>
  <c r="Y67" i="1" s="1"/>
  <c r="I67" i="1"/>
  <c r="J67" i="1" s="1"/>
  <c r="K67" i="1" s="1"/>
  <c r="L67" i="1" s="1"/>
  <c r="H67" i="1"/>
  <c r="HV66" i="1"/>
  <c r="HW66" i="1" s="1"/>
  <c r="HX66" i="1" s="1"/>
  <c r="HY66" i="1" s="1"/>
  <c r="HZ66" i="1" s="1"/>
  <c r="IA66" i="1" s="1"/>
  <c r="IB66" i="1" s="1"/>
  <c r="HO66" i="1"/>
  <c r="HP66" i="1" s="1"/>
  <c r="HQ66" i="1" s="1"/>
  <c r="HR66" i="1" s="1"/>
  <c r="HS66" i="1" s="1"/>
  <c r="HT66" i="1" s="1"/>
  <c r="HU66" i="1" s="1"/>
  <c r="HJ66" i="1"/>
  <c r="HK66" i="1" s="1"/>
  <c r="HL66" i="1" s="1"/>
  <c r="HM66" i="1" s="1"/>
  <c r="HN66" i="1" s="1"/>
  <c r="HI66" i="1"/>
  <c r="HH66" i="1"/>
  <c r="HB66" i="1"/>
  <c r="HC66" i="1" s="1"/>
  <c r="HD66" i="1" s="1"/>
  <c r="HE66" i="1" s="1"/>
  <c r="HF66" i="1" s="1"/>
  <c r="HG66" i="1" s="1"/>
  <c r="HA66" i="1"/>
  <c r="GX66" i="1"/>
  <c r="GY66" i="1" s="1"/>
  <c r="GZ66" i="1" s="1"/>
  <c r="GT66" i="1"/>
  <c r="GU66" i="1" s="1"/>
  <c r="GV66" i="1" s="1"/>
  <c r="GW66" i="1" s="1"/>
  <c r="GP66" i="1"/>
  <c r="GQ66" i="1" s="1"/>
  <c r="GR66" i="1" s="1"/>
  <c r="GS66" i="1" s="1"/>
  <c r="GM66" i="1"/>
  <c r="GN66" i="1" s="1"/>
  <c r="GO66" i="1" s="1"/>
  <c r="GL66" i="1"/>
  <c r="GH66" i="1"/>
  <c r="GI66" i="1" s="1"/>
  <c r="GJ66" i="1" s="1"/>
  <c r="GK66" i="1" s="1"/>
  <c r="GG66" i="1"/>
  <c r="GF66" i="1"/>
  <c r="GD66" i="1"/>
  <c r="GE66" i="1" s="1"/>
  <c r="FZ66" i="1"/>
  <c r="GA66" i="1" s="1"/>
  <c r="GB66" i="1" s="1"/>
  <c r="GC66" i="1" s="1"/>
  <c r="FY66" i="1"/>
  <c r="FR66" i="1"/>
  <c r="FS66" i="1" s="1"/>
  <c r="FT66" i="1" s="1"/>
  <c r="FU66" i="1" s="1"/>
  <c r="FV66" i="1" s="1"/>
  <c r="FW66" i="1" s="1"/>
  <c r="FX66" i="1" s="1"/>
  <c r="FK66" i="1"/>
  <c r="FL66" i="1" s="1"/>
  <c r="FM66" i="1" s="1"/>
  <c r="FN66" i="1" s="1"/>
  <c r="FO66" i="1" s="1"/>
  <c r="FP66" i="1" s="1"/>
  <c r="FQ66" i="1" s="1"/>
  <c r="FF66" i="1"/>
  <c r="FG66" i="1" s="1"/>
  <c r="FH66" i="1" s="1"/>
  <c r="FI66" i="1" s="1"/>
  <c r="FJ66" i="1" s="1"/>
  <c r="FE66" i="1"/>
  <c r="FD66" i="1"/>
  <c r="EX66" i="1"/>
  <c r="EY66" i="1" s="1"/>
  <c r="EZ66" i="1" s="1"/>
  <c r="FA66" i="1" s="1"/>
  <c r="FB66" i="1" s="1"/>
  <c r="FC66" i="1" s="1"/>
  <c r="EW66" i="1"/>
  <c r="ET66" i="1"/>
  <c r="EU66" i="1" s="1"/>
  <c r="EV66" i="1" s="1"/>
  <c r="EP66" i="1"/>
  <c r="EQ66" i="1" s="1"/>
  <c r="ER66" i="1" s="1"/>
  <c r="ES66" i="1" s="1"/>
  <c r="EL66" i="1"/>
  <c r="EM66" i="1" s="1"/>
  <c r="EN66" i="1" s="1"/>
  <c r="EO66" i="1" s="1"/>
  <c r="EI66" i="1"/>
  <c r="EJ66" i="1" s="1"/>
  <c r="EK66" i="1" s="1"/>
  <c r="EH66" i="1"/>
  <c r="ED66" i="1"/>
  <c r="EE66" i="1" s="1"/>
  <c r="EF66" i="1" s="1"/>
  <c r="EG66" i="1" s="1"/>
  <c r="EC66" i="1"/>
  <c r="EB66" i="1"/>
  <c r="DZ66" i="1"/>
  <c r="EA66" i="1" s="1"/>
  <c r="DV66" i="1"/>
  <c r="DW66" i="1" s="1"/>
  <c r="DX66" i="1" s="1"/>
  <c r="DY66" i="1" s="1"/>
  <c r="DU66" i="1"/>
  <c r="DN66" i="1"/>
  <c r="DO66" i="1" s="1"/>
  <c r="DP66" i="1" s="1"/>
  <c r="DQ66" i="1" s="1"/>
  <c r="DR66" i="1" s="1"/>
  <c r="DS66" i="1" s="1"/>
  <c r="DT66" i="1" s="1"/>
  <c r="DG66" i="1"/>
  <c r="DH66" i="1" s="1"/>
  <c r="DI66" i="1" s="1"/>
  <c r="DJ66" i="1" s="1"/>
  <c r="DK66" i="1" s="1"/>
  <c r="DL66" i="1" s="1"/>
  <c r="DM66" i="1" s="1"/>
  <c r="DB66" i="1"/>
  <c r="DC66" i="1" s="1"/>
  <c r="DD66" i="1" s="1"/>
  <c r="DE66" i="1" s="1"/>
  <c r="DF66" i="1" s="1"/>
  <c r="DA66" i="1"/>
  <c r="CZ66" i="1"/>
  <c r="CT66" i="1"/>
  <c r="CU66" i="1" s="1"/>
  <c r="CV66" i="1" s="1"/>
  <c r="CW66" i="1" s="1"/>
  <c r="CX66" i="1" s="1"/>
  <c r="CY66" i="1" s="1"/>
  <c r="CS66" i="1"/>
  <c r="CL66" i="1"/>
  <c r="CM66" i="1" s="1"/>
  <c r="CN66" i="1" s="1"/>
  <c r="CO66" i="1" s="1"/>
  <c r="CP66" i="1" s="1"/>
  <c r="CQ66" i="1" s="1"/>
  <c r="CR66" i="1" s="1"/>
  <c r="CE66" i="1"/>
  <c r="CF66" i="1" s="1"/>
  <c r="CG66" i="1" s="1"/>
  <c r="CH66" i="1" s="1"/>
  <c r="CI66" i="1" s="1"/>
  <c r="CJ66" i="1" s="1"/>
  <c r="CK66" i="1" s="1"/>
  <c r="BY66" i="1"/>
  <c r="BZ66" i="1" s="1"/>
  <c r="CA66" i="1" s="1"/>
  <c r="CB66" i="1" s="1"/>
  <c r="CC66" i="1" s="1"/>
  <c r="CD66" i="1" s="1"/>
  <c r="BX66" i="1"/>
  <c r="BR66" i="1"/>
  <c r="BS66" i="1" s="1"/>
  <c r="BT66" i="1" s="1"/>
  <c r="BU66" i="1" s="1"/>
  <c r="BV66" i="1" s="1"/>
  <c r="BW66" i="1" s="1"/>
  <c r="BQ66" i="1"/>
  <c r="BK66" i="1"/>
  <c r="BL66" i="1" s="1"/>
  <c r="BM66" i="1" s="1"/>
  <c r="BN66" i="1" s="1"/>
  <c r="BO66" i="1" s="1"/>
  <c r="BP66" i="1" s="1"/>
  <c r="BJ66" i="1"/>
  <c r="BC66" i="1"/>
  <c r="BD66" i="1" s="1"/>
  <c r="BE66" i="1" s="1"/>
  <c r="BF66" i="1" s="1"/>
  <c r="BG66" i="1" s="1"/>
  <c r="BH66" i="1" s="1"/>
  <c r="BI66" i="1" s="1"/>
  <c r="AW66" i="1"/>
  <c r="AX66" i="1" s="1"/>
  <c r="AY66" i="1" s="1"/>
  <c r="AZ66" i="1" s="1"/>
  <c r="BA66" i="1" s="1"/>
  <c r="BB66" i="1" s="1"/>
  <c r="AV66" i="1"/>
  <c r="AO66" i="1"/>
  <c r="AP66" i="1" s="1"/>
  <c r="AQ66" i="1" s="1"/>
  <c r="AR66" i="1" s="1"/>
  <c r="AS66" i="1" s="1"/>
  <c r="AT66" i="1" s="1"/>
  <c r="AU66" i="1" s="1"/>
  <c r="AI66" i="1"/>
  <c r="AJ66" i="1" s="1"/>
  <c r="AK66" i="1" s="1"/>
  <c r="AL66" i="1" s="1"/>
  <c r="AM66" i="1" s="1"/>
  <c r="AN66" i="1" s="1"/>
  <c r="AH66" i="1"/>
  <c r="AA66" i="1"/>
  <c r="AB66" i="1" s="1"/>
  <c r="AC66" i="1" s="1"/>
  <c r="AD66" i="1" s="1"/>
  <c r="AE66" i="1" s="1"/>
  <c r="AF66" i="1" s="1"/>
  <c r="AG66" i="1" s="1"/>
  <c r="U66" i="1"/>
  <c r="V66" i="1" s="1"/>
  <c r="W66" i="1" s="1"/>
  <c r="X66" i="1" s="1"/>
  <c r="Y66" i="1" s="1"/>
  <c r="Z66" i="1" s="1"/>
  <c r="T66" i="1"/>
  <c r="M66" i="1"/>
  <c r="N66" i="1" s="1"/>
  <c r="O66" i="1" s="1"/>
  <c r="P66" i="1" s="1"/>
  <c r="Q66" i="1" s="1"/>
  <c r="R66" i="1" s="1"/>
  <c r="S66" i="1" s="1"/>
  <c r="I66" i="1"/>
  <c r="J66" i="1" s="1"/>
  <c r="K66" i="1" s="1"/>
  <c r="L66" i="1" s="1"/>
  <c r="H66" i="1"/>
  <c r="F66" i="1"/>
  <c r="F67" i="1" s="1"/>
  <c r="G67" i="1" s="1"/>
  <c r="F68" i="1"/>
  <c r="G66" i="1"/>
  <c r="G68" i="1"/>
  <c r="HH16" i="17" l="1"/>
  <c r="HG15" i="17"/>
  <c r="H364" i="97"/>
  <c r="HD181" i="17" l="1"/>
  <c r="HD180" i="17" s="1"/>
  <c r="HE181" i="17"/>
  <c r="HE180" i="17" s="1"/>
  <c r="HF181" i="17"/>
  <c r="HF180" i="17" s="1"/>
  <c r="HD2" i="17"/>
  <c r="HD1" i="17" s="1"/>
  <c r="HF182" i="17" l="1"/>
  <c r="HF183" i="17"/>
  <c r="HE183" i="17"/>
  <c r="HE182" i="17"/>
  <c r="HD183" i="17"/>
  <c r="HD182" i="17"/>
  <c r="HE2" i="17"/>
  <c r="HF2" i="17" l="1"/>
  <c r="HF1" i="17" s="1"/>
  <c r="HE1" i="17"/>
  <c r="HF184" i="21" l="1"/>
  <c r="HE184" i="21"/>
  <c r="HD184" i="21"/>
  <c r="HC184" i="21"/>
  <c r="HB184" i="21"/>
  <c r="HA184" i="21"/>
  <c r="GZ184" i="21"/>
  <c r="GY184" i="21"/>
  <c r="GX184" i="21"/>
  <c r="GW184" i="21"/>
  <c r="GV184" i="21"/>
  <c r="GU184" i="21"/>
  <c r="GT184" i="21"/>
  <c r="GS184" i="21"/>
  <c r="GR184" i="21"/>
  <c r="GQ184" i="21"/>
  <c r="GP184" i="21"/>
  <c r="GO184" i="21"/>
  <c r="GN184" i="21"/>
  <c r="GM184" i="21"/>
  <c r="GL184" i="21"/>
  <c r="GK184" i="21"/>
  <c r="GJ184" i="21"/>
  <c r="GI184" i="21"/>
  <c r="GH184" i="21"/>
  <c r="GG184" i="21"/>
  <c r="GF184" i="21"/>
  <c r="GE184" i="21"/>
  <c r="GD184" i="21"/>
  <c r="GC184" i="21"/>
  <c r="GB184" i="21"/>
  <c r="GA184" i="21"/>
  <c r="FZ184" i="21"/>
  <c r="FY184" i="21"/>
  <c r="FX184" i="21"/>
  <c r="FW184" i="21"/>
  <c r="FV184" i="21"/>
  <c r="FU184" i="21"/>
  <c r="FT184" i="21"/>
  <c r="FS184" i="21"/>
  <c r="FR184" i="21"/>
  <c r="FQ184" i="21"/>
  <c r="FP184" i="21"/>
  <c r="FO184" i="21"/>
  <c r="FN184" i="21"/>
  <c r="FM184" i="21"/>
  <c r="FL184" i="21"/>
  <c r="FK184" i="21"/>
  <c r="FJ184" i="21"/>
  <c r="FI184" i="21"/>
  <c r="FH184" i="21"/>
  <c r="FG184" i="21"/>
  <c r="FF184" i="21"/>
  <c r="FE184" i="21"/>
  <c r="FD184" i="21"/>
  <c r="FC184" i="21"/>
  <c r="FB184" i="21"/>
  <c r="FA184" i="21"/>
  <c r="EZ184" i="21"/>
  <c r="EY184" i="21"/>
  <c r="EX184" i="21"/>
  <c r="EW184" i="21"/>
  <c r="P18" i="85" l="1"/>
  <c r="AQ17" i="97"/>
  <c r="HD181" i="21"/>
  <c r="HD180" i="21" s="1"/>
  <c r="HE181" i="21"/>
  <c r="HE180" i="21" s="1"/>
  <c r="HE183" i="21" s="1"/>
  <c r="HF181" i="21"/>
  <c r="HF180" i="21" s="1"/>
  <c r="HC181" i="21"/>
  <c r="HC180" i="21" s="1"/>
  <c r="AH185" i="19"/>
  <c r="AI1" i="20"/>
  <c r="GZ181" i="17"/>
  <c r="GZ180" i="17" s="1"/>
  <c r="HA181" i="17"/>
  <c r="HA180" i="17" s="1"/>
  <c r="HA182" i="17" s="1"/>
  <c r="HB181" i="17"/>
  <c r="HB180" i="17" s="1"/>
  <c r="HC181" i="17"/>
  <c r="HC180" i="17" s="1"/>
  <c r="A277" i="97"/>
  <c r="A276" i="97"/>
  <c r="A275" i="97"/>
  <c r="A274" i="97"/>
  <c r="A273" i="97"/>
  <c r="A272" i="97"/>
  <c r="A271" i="97"/>
  <c r="A270" i="97"/>
  <c r="A269" i="97"/>
  <c r="A268" i="97"/>
  <c r="A267" i="97"/>
  <c r="A266" i="97"/>
  <c r="A265" i="97"/>
  <c r="A264" i="97"/>
  <c r="A263" i="97"/>
  <c r="A262" i="97"/>
  <c r="A261" i="97"/>
  <c r="A260" i="97"/>
  <c r="A259" i="97"/>
  <c r="A258" i="97"/>
  <c r="A257" i="97"/>
  <c r="A256" i="97"/>
  <c r="A255" i="97"/>
  <c r="A254" i="97"/>
  <c r="A253" i="97"/>
  <c r="A252" i="97"/>
  <c r="A251" i="97"/>
  <c r="A250" i="97"/>
  <c r="A249" i="97"/>
  <c r="A248" i="97"/>
  <c r="A247" i="97"/>
  <c r="A246" i="97"/>
  <c r="A245" i="97"/>
  <c r="A244" i="97"/>
  <c r="A243" i="97"/>
  <c r="A242" i="97"/>
  <c r="A241" i="97"/>
  <c r="A240" i="97"/>
  <c r="A239" i="97"/>
  <c r="A238" i="97"/>
  <c r="A237" i="97"/>
  <c r="A236" i="97"/>
  <c r="A235" i="97"/>
  <c r="A234" i="97"/>
  <c r="A233" i="97"/>
  <c r="A232" i="97"/>
  <c r="A231" i="97"/>
  <c r="A230" i="97"/>
  <c r="A229" i="97"/>
  <c r="A228" i="97"/>
  <c r="A227" i="97"/>
  <c r="A226" i="97"/>
  <c r="A225" i="97"/>
  <c r="A224" i="97"/>
  <c r="A223" i="97"/>
  <c r="A222" i="97"/>
  <c r="A221" i="97"/>
  <c r="A220" i="97"/>
  <c r="A219" i="97"/>
  <c r="A218" i="97"/>
  <c r="A217" i="97"/>
  <c r="A216" i="97"/>
  <c r="A215" i="97"/>
  <c r="A214" i="97"/>
  <c r="A213" i="97"/>
  <c r="A212" i="97"/>
  <c r="A211" i="97"/>
  <c r="A210" i="97"/>
  <c r="A209" i="97"/>
  <c r="A208" i="97"/>
  <c r="A207" i="97"/>
  <c r="A206" i="97"/>
  <c r="A205" i="97"/>
  <c r="A204" i="97"/>
  <c r="A203" i="97"/>
  <c r="A202" i="97"/>
  <c r="A201" i="97"/>
  <c r="A200" i="97"/>
  <c r="A199" i="97"/>
  <c r="A198" i="97"/>
  <c r="A197" i="97"/>
  <c r="A196" i="97"/>
  <c r="A195" i="97"/>
  <c r="A194" i="97"/>
  <c r="A193" i="97"/>
  <c r="A192" i="97"/>
  <c r="A191" i="97"/>
  <c r="A190" i="97"/>
  <c r="A189" i="97"/>
  <c r="A188" i="97"/>
  <c r="A187" i="97"/>
  <c r="A186" i="97"/>
  <c r="A185" i="97"/>
  <c r="A184" i="97"/>
  <c r="A183" i="97"/>
  <c r="A182" i="97"/>
  <c r="A181" i="97"/>
  <c r="A180" i="97"/>
  <c r="A179" i="97"/>
  <c r="A178" i="97"/>
  <c r="A177" i="97"/>
  <c r="A176" i="97"/>
  <c r="A175" i="97"/>
  <c r="A174" i="97"/>
  <c r="A173" i="97"/>
  <c r="A172" i="97"/>
  <c r="A171" i="97"/>
  <c r="A170" i="97"/>
  <c r="A169" i="97"/>
  <c r="A168" i="97"/>
  <c r="A167" i="97"/>
  <c r="A166" i="97"/>
  <c r="A165" i="97"/>
  <c r="A164" i="97"/>
  <c r="A163" i="97"/>
  <c r="A162" i="97"/>
  <c r="A161" i="97"/>
  <c r="A160" i="97"/>
  <c r="A159" i="97"/>
  <c r="A158" i="97"/>
  <c r="A157" i="97"/>
  <c r="A156" i="97"/>
  <c r="A155" i="97"/>
  <c r="A154" i="97"/>
  <c r="A153" i="97"/>
  <c r="A152" i="97"/>
  <c r="A151" i="97"/>
  <c r="A150" i="97"/>
  <c r="A149" i="97"/>
  <c r="A148" i="97"/>
  <c r="A147" i="97"/>
  <c r="A146" i="97"/>
  <c r="A145" i="97"/>
  <c r="A144" i="97"/>
  <c r="A143" i="97"/>
  <c r="A142" i="97"/>
  <c r="A141" i="97"/>
  <c r="A140" i="97"/>
  <c r="A139" i="97"/>
  <c r="A138" i="97"/>
  <c r="A137" i="97"/>
  <c r="A136" i="97"/>
  <c r="A135" i="97"/>
  <c r="A134" i="97"/>
  <c r="A133" i="97"/>
  <c r="A132" i="97"/>
  <c r="A131" i="97"/>
  <c r="A130" i="97"/>
  <c r="A129" i="97"/>
  <c r="A128" i="97"/>
  <c r="A127" i="97"/>
  <c r="A126" i="97"/>
  <c r="A125" i="97"/>
  <c r="A124" i="97"/>
  <c r="A123" i="97"/>
  <c r="A122" i="97"/>
  <c r="A121" i="97"/>
  <c r="A120" i="97"/>
  <c r="A119" i="97"/>
  <c r="A118" i="97"/>
  <c r="A117" i="97"/>
  <c r="A116" i="97"/>
  <c r="A115" i="97"/>
  <c r="A114" i="97"/>
  <c r="A113" i="97"/>
  <c r="A112" i="97"/>
  <c r="A111" i="97"/>
  <c r="A110" i="97"/>
  <c r="A109" i="97"/>
  <c r="A108" i="97"/>
  <c r="A107" i="97"/>
  <c r="A106" i="97"/>
  <c r="A105" i="97"/>
  <c r="A104" i="97"/>
  <c r="A103" i="97"/>
  <c r="A102" i="97"/>
  <c r="A101" i="97"/>
  <c r="A100" i="97"/>
  <c r="A99" i="97"/>
  <c r="A98" i="97"/>
  <c r="A97" i="97"/>
  <c r="A96" i="97"/>
  <c r="A95" i="97"/>
  <c r="A94" i="97"/>
  <c r="A93" i="97"/>
  <c r="A92" i="97"/>
  <c r="A91" i="97"/>
  <c r="A90" i="97"/>
  <c r="A89" i="97"/>
  <c r="A88" i="97"/>
  <c r="A87" i="97"/>
  <c r="A86" i="97"/>
  <c r="A85" i="97"/>
  <c r="A84" i="97"/>
  <c r="A83" i="97"/>
  <c r="A82" i="97"/>
  <c r="A81" i="97"/>
  <c r="A80" i="97"/>
  <c r="A79" i="97"/>
  <c r="A78" i="97"/>
  <c r="A77" i="97"/>
  <c r="A76" i="97"/>
  <c r="A75" i="97"/>
  <c r="A74" i="97"/>
  <c r="A73" i="97"/>
  <c r="A72" i="97"/>
  <c r="A71" i="97"/>
  <c r="A70" i="97"/>
  <c r="A69" i="97"/>
  <c r="A68" i="97"/>
  <c r="A67" i="97"/>
  <c r="A66" i="97"/>
  <c r="A65" i="97"/>
  <c r="A64" i="97"/>
  <c r="A63" i="97"/>
  <c r="A62" i="97"/>
  <c r="A61" i="97"/>
  <c r="A60" i="97"/>
  <c r="A59" i="97"/>
  <c r="A58" i="97"/>
  <c r="A57" i="97"/>
  <c r="A56" i="97"/>
  <c r="A55" i="97"/>
  <c r="A54" i="97"/>
  <c r="A53" i="97"/>
  <c r="A52" i="97"/>
  <c r="A51" i="97"/>
  <c r="A50" i="97"/>
  <c r="A49" i="97"/>
  <c r="A48" i="97"/>
  <c r="A47" i="97"/>
  <c r="A46" i="97"/>
  <c r="A45" i="97"/>
  <c r="A44" i="97"/>
  <c r="A43" i="97"/>
  <c r="A42" i="97"/>
  <c r="A41" i="97"/>
  <c r="A40" i="97"/>
  <c r="A39" i="97"/>
  <c r="A38" i="97"/>
  <c r="A37" i="97"/>
  <c r="A36" i="97"/>
  <c r="A35" i="97"/>
  <c r="A34" i="97"/>
  <c r="A33" i="97"/>
  <c r="A32" i="97"/>
  <c r="A31" i="97"/>
  <c r="A30" i="97"/>
  <c r="A29" i="97"/>
  <c r="A28" i="97"/>
  <c r="A27" i="97"/>
  <c r="A26" i="97"/>
  <c r="A25" i="97"/>
  <c r="A24" i="97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10" i="97"/>
  <c r="A9" i="97"/>
  <c r="A8" i="97"/>
  <c r="A7" i="97"/>
  <c r="A6" i="97"/>
  <c r="AP17" i="97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CL7" i="32"/>
  <c r="GZ181" i="21"/>
  <c r="GZ180" i="21"/>
  <c r="GZ183" i="21" s="1"/>
  <c r="HA181" i="21"/>
  <c r="HA180" i="21" s="1"/>
  <c r="HA183" i="21" s="1"/>
  <c r="HB181" i="21"/>
  <c r="HB180" i="21" s="1"/>
  <c r="AH1" i="20"/>
  <c r="HB183" i="21"/>
  <c r="GY180" i="21"/>
  <c r="GY183" i="21" s="1"/>
  <c r="GY181" i="21"/>
  <c r="GX183" i="21"/>
  <c r="GS181" i="21"/>
  <c r="GS180" i="21"/>
  <c r="GS183" i="21" s="1"/>
  <c r="GT181" i="21"/>
  <c r="GT180" i="21" s="1"/>
  <c r="GT183" i="21" s="1"/>
  <c r="GU181" i="21"/>
  <c r="GU180" i="21" s="1"/>
  <c r="GU183" i="21" s="1"/>
  <c r="GV181" i="21"/>
  <c r="GV180" i="21"/>
  <c r="GW181" i="21"/>
  <c r="GW180" i="21"/>
  <c r="GW183" i="21" s="1"/>
  <c r="GX181" i="21"/>
  <c r="GX180" i="21" s="1"/>
  <c r="AG1" i="20"/>
  <c r="AG186" i="19"/>
  <c r="GS181" i="17"/>
  <c r="GS180" i="17" s="1"/>
  <c r="GS185" i="17" s="1"/>
  <c r="GT181" i="17"/>
  <c r="GT180" i="17" s="1"/>
  <c r="GT183" i="17" s="1"/>
  <c r="GT186" i="17" s="1"/>
  <c r="GU181" i="17"/>
  <c r="GU180" i="17" s="1"/>
  <c r="GV181" i="17"/>
  <c r="GV180" i="17"/>
  <c r="GV183" i="17" s="1"/>
  <c r="GV186" i="17" s="1"/>
  <c r="GW181" i="17"/>
  <c r="GW180" i="17" s="1"/>
  <c r="GX181" i="17"/>
  <c r="GX180" i="17" s="1"/>
  <c r="GY181" i="17"/>
  <c r="GY180" i="17" s="1"/>
  <c r="GO181" i="21"/>
  <c r="GO180" i="21" s="1"/>
  <c r="GO183" i="21"/>
  <c r="GP181" i="21"/>
  <c r="GP180" i="21"/>
  <c r="GQ181" i="21"/>
  <c r="GQ180" i="21"/>
  <c r="GR181" i="21"/>
  <c r="GR180" i="21"/>
  <c r="GL181" i="21"/>
  <c r="GL180" i="21"/>
  <c r="GL183" i="21"/>
  <c r="GM181" i="21"/>
  <c r="GM180" i="21" s="1"/>
  <c r="GN181" i="21"/>
  <c r="GN180" i="21"/>
  <c r="AF1" i="20"/>
  <c r="GQ181" i="17"/>
  <c r="GQ180" i="17" s="1"/>
  <c r="GR181" i="17"/>
  <c r="GR180" i="17" s="1"/>
  <c r="GR182" i="17" s="1"/>
  <c r="GL181" i="17"/>
  <c r="GL180" i="17" s="1"/>
  <c r="GM181" i="17"/>
  <c r="GM180" i="17" s="1"/>
  <c r="GM182" i="17" s="1"/>
  <c r="GN181" i="17"/>
  <c r="GN180" i="17" s="1"/>
  <c r="GO181" i="17"/>
  <c r="GO180" i="17" s="1"/>
  <c r="GO183" i="17" s="1"/>
  <c r="GO186" i="17" s="1"/>
  <c r="GP181" i="17"/>
  <c r="GP180" i="17" s="1"/>
  <c r="GP183" i="17" s="1"/>
  <c r="GP186" i="17" s="1"/>
  <c r="GH181" i="21"/>
  <c r="GH180" i="21"/>
  <c r="GI181" i="21"/>
  <c r="GI180" i="21" s="1"/>
  <c r="GI183" i="21" s="1"/>
  <c r="GJ181" i="21"/>
  <c r="GJ180" i="21"/>
  <c r="GK181" i="21"/>
  <c r="GK180" i="21"/>
  <c r="GK183" i="21" s="1"/>
  <c r="GE181" i="21"/>
  <c r="GE180" i="21" s="1"/>
  <c r="GF181" i="21"/>
  <c r="GF180" i="21" s="1"/>
  <c r="GF183" i="21" s="1"/>
  <c r="GG181" i="21"/>
  <c r="GG180" i="21"/>
  <c r="GG183" i="21" s="1"/>
  <c r="AE1" i="20"/>
  <c r="AE185" i="19"/>
  <c r="GK181" i="17"/>
  <c r="GK180" i="17" s="1"/>
  <c r="GE181" i="17"/>
  <c r="GE180" i="17" s="1"/>
  <c r="GF181" i="17"/>
  <c r="GF180" i="17" s="1"/>
  <c r="GG181" i="17"/>
  <c r="GG180" i="17" s="1"/>
  <c r="GG182" i="17" s="1"/>
  <c r="GH181" i="17"/>
  <c r="GH180" i="17" s="1"/>
  <c r="GI181" i="17"/>
  <c r="GI180" i="17" s="1"/>
  <c r="GI185" i="17" s="1"/>
  <c r="GJ181" i="17"/>
  <c r="GJ180" i="17" s="1"/>
  <c r="GA181" i="21"/>
  <c r="GA180" i="21"/>
  <c r="GA183" i="21"/>
  <c r="GB181" i="21"/>
  <c r="GB180" i="21" s="1"/>
  <c r="GB183" i="21" s="1"/>
  <c r="GC181" i="21"/>
  <c r="GC180" i="21"/>
  <c r="GC183" i="21" s="1"/>
  <c r="GD181" i="21"/>
  <c r="GD180" i="21" s="1"/>
  <c r="GD183" i="21" s="1"/>
  <c r="FX181" i="21"/>
  <c r="FX180" i="21"/>
  <c r="FX183" i="21" s="1"/>
  <c r="FY181" i="21"/>
  <c r="FY180" i="21" s="1"/>
  <c r="FZ181" i="21"/>
  <c r="FZ180" i="21" s="1"/>
  <c r="AD1" i="20"/>
  <c r="AD186" i="19"/>
  <c r="FX181" i="17"/>
  <c r="FX180" i="17" s="1"/>
  <c r="FY181" i="17"/>
  <c r="FY180" i="17" s="1"/>
  <c r="FZ181" i="17"/>
  <c r="FZ180" i="17" s="1"/>
  <c r="FZ185" i="17" s="1"/>
  <c r="GA181" i="17"/>
  <c r="GA180" i="17" s="1"/>
  <c r="GB181" i="17"/>
  <c r="GB180" i="17" s="1"/>
  <c r="GC181" i="17"/>
  <c r="GC180" i="17" s="1"/>
  <c r="GD181" i="17"/>
  <c r="GD180" i="17" s="1"/>
  <c r="GD183" i="17" s="1"/>
  <c r="GD186" i="17" s="1"/>
  <c r="AC186" i="19"/>
  <c r="FW181" i="17"/>
  <c r="FW180" i="17" s="1"/>
  <c r="FW183" i="17" s="1"/>
  <c r="FW186" i="17" s="1"/>
  <c r="FQ181" i="21"/>
  <c r="FQ180" i="21" s="1"/>
  <c r="FQ183" i="21"/>
  <c r="FR181" i="21"/>
  <c r="FR180" i="21" s="1"/>
  <c r="FR183" i="21" s="1"/>
  <c r="FS181" i="21"/>
  <c r="FS180" i="21"/>
  <c r="FS183" i="21"/>
  <c r="FT181" i="21"/>
  <c r="FT180" i="21"/>
  <c r="FT183" i="21"/>
  <c r="FU181" i="21"/>
  <c r="FU180" i="21" s="1"/>
  <c r="FU183" i="21" s="1"/>
  <c r="FV181" i="21"/>
  <c r="FV180" i="21" s="1"/>
  <c r="FV183" i="21" s="1"/>
  <c r="FW181" i="21"/>
  <c r="FW180" i="21" s="1"/>
  <c r="FW183" i="21" s="1"/>
  <c r="AC1" i="20"/>
  <c r="FQ181" i="17"/>
  <c r="FQ180" i="17"/>
  <c r="FQ185" i="17" s="1"/>
  <c r="FR181" i="17"/>
  <c r="FR180" i="17" s="1"/>
  <c r="FR182" i="17" s="1"/>
  <c r="FS181" i="17"/>
  <c r="FS180" i="17" s="1"/>
  <c r="FT181" i="17"/>
  <c r="FT180" i="17" s="1"/>
  <c r="FT182" i="17" s="1"/>
  <c r="FU181" i="17"/>
  <c r="FU180" i="17" s="1"/>
  <c r="FU183" i="17" s="1"/>
  <c r="FU186" i="17" s="1"/>
  <c r="FV181" i="17"/>
  <c r="FV180" i="17" s="1"/>
  <c r="FV182" i="17" s="1"/>
  <c r="FN181" i="21"/>
  <c r="FN180" i="21" s="1"/>
  <c r="FN183" i="21" s="1"/>
  <c r="FO181" i="21"/>
  <c r="FO180" i="21"/>
  <c r="FP181" i="21"/>
  <c r="FP180" i="21" s="1"/>
  <c r="FP183" i="21" s="1"/>
  <c r="FJ181" i="21"/>
  <c r="FJ180" i="21" s="1"/>
  <c r="FK181" i="21"/>
  <c r="FK180" i="21"/>
  <c r="FK183" i="21" s="1"/>
  <c r="FL181" i="21"/>
  <c r="FL180" i="21" s="1"/>
  <c r="FM181" i="21"/>
  <c r="FM180" i="21"/>
  <c r="FM183" i="21" s="1"/>
  <c r="AB1" i="20"/>
  <c r="FJ181" i="17"/>
  <c r="FJ180" i="17" s="1"/>
  <c r="FJ183" i="17" s="1"/>
  <c r="FJ186" i="17" s="1"/>
  <c r="FK181" i="17"/>
  <c r="FK180" i="17" s="1"/>
  <c r="FK185" i="17" s="1"/>
  <c r="FL181" i="17"/>
  <c r="FL180" i="17" s="1"/>
  <c r="FL182" i="17" s="1"/>
  <c r="FM181" i="17"/>
  <c r="FM180" i="17" s="1"/>
  <c r="FM182" i="17" s="1"/>
  <c r="FN181" i="17"/>
  <c r="FN180" i="17" s="1"/>
  <c r="FN182" i="17" s="1"/>
  <c r="FO181" i="17"/>
  <c r="FO180" i="17" s="1"/>
  <c r="FP181" i="17"/>
  <c r="FP180" i="17" s="1"/>
  <c r="FP185" i="17" s="1"/>
  <c r="FF181" i="21"/>
  <c r="FF180" i="21"/>
  <c r="FF183" i="21" s="1"/>
  <c r="FG181" i="21"/>
  <c r="FG180" i="21" s="1"/>
  <c r="FG183" i="21"/>
  <c r="FH181" i="21"/>
  <c r="FH180" i="21" s="1"/>
  <c r="FH183" i="21" s="1"/>
  <c r="FI181" i="21"/>
  <c r="FI180" i="21"/>
  <c r="FI183" i="21" s="1"/>
  <c r="FC181" i="21"/>
  <c r="FC180" i="21"/>
  <c r="FC183" i="21" s="1"/>
  <c r="FD181" i="21"/>
  <c r="FD180" i="21" s="1"/>
  <c r="FD183" i="21"/>
  <c r="FE181" i="21"/>
  <c r="FE180" i="21" s="1"/>
  <c r="FE183" i="21" s="1"/>
  <c r="AA1" i="20"/>
  <c r="FC181" i="17"/>
  <c r="FC180" i="17" s="1"/>
  <c r="FD181" i="17"/>
  <c r="FD180" i="17" s="1"/>
  <c r="FD185" i="17" s="1"/>
  <c r="FE181" i="17"/>
  <c r="FE180" i="17" s="1"/>
  <c r="FF181" i="17"/>
  <c r="FF180" i="17" s="1"/>
  <c r="FG181" i="17"/>
  <c r="FG180" i="17" s="1"/>
  <c r="FH181" i="17"/>
  <c r="FH180" i="17" s="1"/>
  <c r="FH183" i="17" s="1"/>
  <c r="FH186" i="17" s="1"/>
  <c r="FI181" i="17"/>
  <c r="FI180" i="17" s="1"/>
  <c r="FI185" i="17" s="1"/>
  <c r="EY181" i="21"/>
  <c r="EY180" i="21"/>
  <c r="EY183" i="21" s="1"/>
  <c r="EZ181" i="21"/>
  <c r="EZ180" i="21"/>
  <c r="EZ183" i="21" s="1"/>
  <c r="FA181" i="21"/>
  <c r="FA180" i="21" s="1"/>
  <c r="FA183" i="21"/>
  <c r="FB181" i="21"/>
  <c r="FB180" i="21" s="1"/>
  <c r="FB183" i="21" s="1"/>
  <c r="EV181" i="21"/>
  <c r="EV180" i="21"/>
  <c r="EW181" i="21"/>
  <c r="EW180" i="21" s="1"/>
  <c r="EW183" i="21" s="1"/>
  <c r="EX181" i="21"/>
  <c r="EX180" i="21" s="1"/>
  <c r="EX183" i="21" s="1"/>
  <c r="Z1" i="20"/>
  <c r="EV181" i="17"/>
  <c r="EV180" i="17" s="1"/>
  <c r="EV183" i="17" s="1"/>
  <c r="EV186" i="17" s="1"/>
  <c r="EW181" i="17"/>
  <c r="EW180" i="17" s="1"/>
  <c r="EX181" i="17"/>
  <c r="EX180" i="17" s="1"/>
  <c r="EY181" i="17"/>
  <c r="EY180" i="17" s="1"/>
  <c r="EY183" i="17" s="1"/>
  <c r="EY186" i="17" s="1"/>
  <c r="EZ181" i="17"/>
  <c r="EZ180" i="17" s="1"/>
  <c r="EZ185" i="17" s="1"/>
  <c r="FA181" i="17"/>
  <c r="FA180" i="17" s="1"/>
  <c r="FB181" i="17"/>
  <c r="FB180" i="17" s="1"/>
  <c r="EU181" i="21"/>
  <c r="EU180" i="21" s="1"/>
  <c r="ET181" i="21"/>
  <c r="ET180" i="21"/>
  <c r="ES181" i="21"/>
  <c r="ES180" i="21" s="1"/>
  <c r="ER181" i="21"/>
  <c r="ER180" i="21" s="1"/>
  <c r="EQ181" i="21"/>
  <c r="EQ180" i="21" s="1"/>
  <c r="EP181" i="21"/>
  <c r="EP180" i="21" s="1"/>
  <c r="EO181" i="21"/>
  <c r="EO180" i="21"/>
  <c r="Y1" i="20"/>
  <c r="AJ10" i="32"/>
  <c r="AJ11" i="32"/>
  <c r="AJ12" i="32"/>
  <c r="AJ13" i="32" s="1"/>
  <c r="AJ14" i="32" s="1"/>
  <c r="EK181" i="21"/>
  <c r="EK180" i="21" s="1"/>
  <c r="EL181" i="21"/>
  <c r="EL180" i="21"/>
  <c r="EM181" i="21"/>
  <c r="EM180" i="21" s="1"/>
  <c r="EN181" i="21"/>
  <c r="EN180" i="21"/>
  <c r="EH181" i="21"/>
  <c r="EH180" i="21" s="1"/>
  <c r="EI181" i="21"/>
  <c r="EI180" i="21"/>
  <c r="EJ181" i="21"/>
  <c r="EJ180" i="21" s="1"/>
  <c r="X1" i="20"/>
  <c r="AQ7" i="32"/>
  <c r="AS6" i="32"/>
  <c r="AT6" i="32"/>
  <c r="AR6" i="32"/>
  <c r="AM13" i="32"/>
  <c r="AM14" i="32"/>
  <c r="EA181" i="21"/>
  <c r="EA180" i="21"/>
  <c r="EA184" i="21" s="1"/>
  <c r="EB181" i="21"/>
  <c r="EB180" i="21"/>
  <c r="EB184" i="21" s="1"/>
  <c r="EC181" i="21"/>
  <c r="EC180" i="21" s="1"/>
  <c r="EC184" i="21" s="1"/>
  <c r="ED181" i="21"/>
  <c r="ED180" i="21" s="1"/>
  <c r="ED184" i="21" s="1"/>
  <c r="EE181" i="21"/>
  <c r="EE180" i="21"/>
  <c r="EF181" i="21"/>
  <c r="EF180" i="21" s="1"/>
  <c r="EG181" i="21"/>
  <c r="EG180" i="21" s="1"/>
  <c r="EG184" i="21" s="1"/>
  <c r="W1" i="20"/>
  <c r="A187" i="75"/>
  <c r="EH193" i="75"/>
  <c r="AC17" i="97"/>
  <c r="AD17" i="97"/>
  <c r="AE17" i="97"/>
  <c r="DW181" i="21"/>
  <c r="DW180" i="21" s="1"/>
  <c r="DX181" i="21"/>
  <c r="DX180" i="21"/>
  <c r="DY181" i="21"/>
  <c r="DY180" i="21" s="1"/>
  <c r="DZ181" i="21"/>
  <c r="DZ180" i="21"/>
  <c r="DQ181" i="21"/>
  <c r="DQ180" i="21" s="1"/>
  <c r="DR181" i="21"/>
  <c r="DR180" i="21"/>
  <c r="DS181" i="21"/>
  <c r="DS180" i="21" s="1"/>
  <c r="DT181" i="21"/>
  <c r="DT180" i="21"/>
  <c r="DU181" i="21"/>
  <c r="DU180" i="21" s="1"/>
  <c r="DV181" i="21"/>
  <c r="DV180" i="21"/>
  <c r="DQ181" i="17"/>
  <c r="DQ180" i="17" s="1"/>
  <c r="U186" i="19"/>
  <c r="DT181" i="17"/>
  <c r="DT180" i="17" s="1"/>
  <c r="DT185" i="17" s="1"/>
  <c r="DU181" i="17"/>
  <c r="DU180" i="17" s="1"/>
  <c r="DV181" i="17"/>
  <c r="DV180" i="17" s="1"/>
  <c r="DW181" i="17"/>
  <c r="DW180" i="17" s="1"/>
  <c r="DX181" i="17"/>
  <c r="DX180" i="17" s="1"/>
  <c r="DX183" i="17" s="1"/>
  <c r="DX186" i="17" s="1"/>
  <c r="DY181" i="17"/>
  <c r="DY180" i="17" s="1"/>
  <c r="DY182" i="17" s="1"/>
  <c r="DZ181" i="17"/>
  <c r="DZ180" i="17" s="1"/>
  <c r="DZ182" i="17" s="1"/>
  <c r="V1" i="20"/>
  <c r="V185" i="19"/>
  <c r="N39" i="32"/>
  <c r="N40" i="32"/>
  <c r="P7" i="32"/>
  <c r="P8" i="32" s="1"/>
  <c r="P9" i="32"/>
  <c r="P10" i="32" s="1"/>
  <c r="P11" i="32" s="1"/>
  <c r="P12" i="32" s="1"/>
  <c r="P13" i="32" s="1"/>
  <c r="P14" i="32" s="1"/>
  <c r="G5" i="32"/>
  <c r="G16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1" i="32"/>
  <c r="G32" i="32"/>
  <c r="G33" i="32"/>
  <c r="G34" i="32"/>
  <c r="G35" i="32"/>
  <c r="G36" i="32"/>
  <c r="A36" i="32" s="1"/>
  <c r="G37" i="32"/>
  <c r="A37" i="32" s="1"/>
  <c r="G38" i="32"/>
  <c r="A38" i="32" s="1"/>
  <c r="G39" i="32"/>
  <c r="A39" i="32"/>
  <c r="G40" i="32"/>
  <c r="A40" i="32" s="1"/>
  <c r="G15" i="32"/>
  <c r="G7" i="32"/>
  <c r="G8" i="32"/>
  <c r="G9" i="32"/>
  <c r="G10" i="32"/>
  <c r="A10" i="32" s="1"/>
  <c r="G11" i="32"/>
  <c r="G12" i="32"/>
  <c r="G13" i="32"/>
  <c r="G14" i="32"/>
  <c r="G6" i="32"/>
  <c r="A6" i="32" s="1"/>
  <c r="H40" i="32"/>
  <c r="H39" i="32"/>
  <c r="J36" i="32"/>
  <c r="J37" i="32"/>
  <c r="K37" i="32" s="1"/>
  <c r="J38" i="32"/>
  <c r="J39" i="32"/>
  <c r="J40" i="32"/>
  <c r="J35" i="32"/>
  <c r="K35" i="32" s="1"/>
  <c r="Y9" i="32"/>
  <c r="Y10" i="32"/>
  <c r="Y11" i="32"/>
  <c r="Y13" i="32"/>
  <c r="Y14" i="32"/>
  <c r="Y15" i="32"/>
  <c r="Y16" i="32"/>
  <c r="Y17" i="32"/>
  <c r="Y8" i="32"/>
  <c r="DJ181" i="17"/>
  <c r="DJ180" i="17" s="1"/>
  <c r="DJ185" i="17" s="1"/>
  <c r="U1" i="20"/>
  <c r="DM181" i="21"/>
  <c r="DM180" i="21"/>
  <c r="DM184" i="21"/>
  <c r="DN181" i="21"/>
  <c r="DN180" i="21" s="1"/>
  <c r="DO181" i="21"/>
  <c r="DO180" i="21" s="1"/>
  <c r="DO184" i="21" s="1"/>
  <c r="DP181" i="21"/>
  <c r="DP180" i="21"/>
  <c r="DF181" i="21"/>
  <c r="DF180" i="21"/>
  <c r="DG181" i="21"/>
  <c r="DG180" i="21" s="1"/>
  <c r="DH181" i="21"/>
  <c r="DH180" i="21" s="1"/>
  <c r="DI181" i="21"/>
  <c r="DI180" i="21" s="1"/>
  <c r="DJ181" i="21"/>
  <c r="DJ180" i="21"/>
  <c r="DK181" i="21"/>
  <c r="DK180" i="21" s="1"/>
  <c r="DL181" i="21"/>
  <c r="DL180" i="21" s="1"/>
  <c r="T1" i="20"/>
  <c r="T185" i="19"/>
  <c r="DF181" i="17"/>
  <c r="DF180" i="17" s="1"/>
  <c r="DF183" i="17" s="1"/>
  <c r="DF186" i="17" s="1"/>
  <c r="DG181" i="17"/>
  <c r="DG180" i="17" s="1"/>
  <c r="DH181" i="17"/>
  <c r="DH180" i="17" s="1"/>
  <c r="DI181" i="17"/>
  <c r="DI180" i="17" s="1"/>
  <c r="DI182" i="17" s="1"/>
  <c r="DK181" i="17"/>
  <c r="DK180" i="17" s="1"/>
  <c r="DK183" i="17" s="1"/>
  <c r="DK186" i="17" s="1"/>
  <c r="DL181" i="17"/>
  <c r="DL180" i="17" s="1"/>
  <c r="DE181" i="21"/>
  <c r="DE180" i="21" s="1"/>
  <c r="DE181" i="17"/>
  <c r="DE180" i="17" s="1"/>
  <c r="S185" i="19"/>
  <c r="AB17" i="97"/>
  <c r="CY181" i="21"/>
  <c r="CY180" i="21"/>
  <c r="CZ181" i="21"/>
  <c r="CZ180" i="21" s="1"/>
  <c r="CZ183" i="21" s="1"/>
  <c r="DA181" i="21"/>
  <c r="DA180" i="21" s="1"/>
  <c r="DA183" i="21" s="1"/>
  <c r="DB181" i="21"/>
  <c r="DB180" i="21"/>
  <c r="DC181" i="21"/>
  <c r="DC180" i="21" s="1"/>
  <c r="DD181" i="21"/>
  <c r="DD180" i="21"/>
  <c r="S1" i="20"/>
  <c r="CY181" i="17"/>
  <c r="CY180" i="17" s="1"/>
  <c r="CY185" i="17" s="1"/>
  <c r="CZ181" i="17"/>
  <c r="CZ180" i="17" s="1"/>
  <c r="DA181" i="17"/>
  <c r="DA180" i="17" s="1"/>
  <c r="DA185" i="17" s="1"/>
  <c r="DB181" i="17"/>
  <c r="DB180" i="17" s="1"/>
  <c r="DB182" i="17" s="1"/>
  <c r="DC181" i="17"/>
  <c r="DC180" i="17" s="1"/>
  <c r="DC185" i="17" s="1"/>
  <c r="DD181" i="17"/>
  <c r="DD180" i="17" s="1"/>
  <c r="DD185" i="17" s="1"/>
  <c r="AA17" i="97"/>
  <c r="CV181" i="21"/>
  <c r="CV180" i="21"/>
  <c r="CW181" i="21"/>
  <c r="CW180" i="21" s="1"/>
  <c r="CX181" i="21"/>
  <c r="CX180" i="21" s="1"/>
  <c r="R185" i="20"/>
  <c r="R1" i="20"/>
  <c r="Q1" i="20"/>
  <c r="CV181" i="17"/>
  <c r="CV180" i="17" s="1"/>
  <c r="CV185" i="17" s="1"/>
  <c r="CW181" i="17"/>
  <c r="CW180" i="17" s="1"/>
  <c r="CX181" i="17"/>
  <c r="CX180" i="17" s="1"/>
  <c r="CX183" i="17" s="1"/>
  <c r="CX186" i="17" s="1"/>
  <c r="N1" i="20"/>
  <c r="M1" i="20"/>
  <c r="P1" i="20"/>
  <c r="CE181" i="21"/>
  <c r="CE180" i="21"/>
  <c r="CE182" i="21" s="1"/>
  <c r="CD181" i="17"/>
  <c r="CD180" i="17" s="1"/>
  <c r="CD185" i="17" s="1"/>
  <c r="C37" i="96"/>
  <c r="M1" i="100"/>
  <c r="E3" i="97"/>
  <c r="X17" i="97"/>
  <c r="O2" i="20"/>
  <c r="O1" i="19"/>
  <c r="P1" i="19" s="1"/>
  <c r="Q1" i="19" s="1"/>
  <c r="R1" i="19" s="1"/>
  <c r="S1" i="19" s="1"/>
  <c r="T1" i="19" s="1"/>
  <c r="U1" i="19" s="1"/>
  <c r="E186" i="17"/>
  <c r="BW181" i="21"/>
  <c r="BW180" i="21" s="1"/>
  <c r="BW182" i="21" s="1"/>
  <c r="BX181" i="21"/>
  <c r="BX180" i="21" s="1"/>
  <c r="BX183" i="21" s="1"/>
  <c r="BY181" i="21"/>
  <c r="BY180" i="21"/>
  <c r="BY182" i="21"/>
  <c r="BZ181" i="21"/>
  <c r="BZ180" i="21" s="1"/>
  <c r="BZ182" i="21"/>
  <c r="CA181" i="21"/>
  <c r="CA180" i="21" s="1"/>
  <c r="CB181" i="21"/>
  <c r="CB180" i="21"/>
  <c r="CB184" i="21"/>
  <c r="CC181" i="21"/>
  <c r="CC180" i="21" s="1"/>
  <c r="CC184" i="21"/>
  <c r="CD181" i="21"/>
  <c r="CD180" i="21" s="1"/>
  <c r="CF181" i="21"/>
  <c r="CF180" i="21"/>
  <c r="CF184" i="21"/>
  <c r="CG181" i="21"/>
  <c r="CG180" i="21" s="1"/>
  <c r="CH181" i="21"/>
  <c r="CH180" i="21" s="1"/>
  <c r="CH183" i="21" s="1"/>
  <c r="CI181" i="21"/>
  <c r="CI180" i="21"/>
  <c r="CJ181" i="21"/>
  <c r="CJ180" i="21" s="1"/>
  <c r="CK181" i="21"/>
  <c r="CK180" i="21"/>
  <c r="CK183" i="21" s="1"/>
  <c r="CL181" i="21"/>
  <c r="CL180" i="21" s="1"/>
  <c r="CL183" i="21" s="1"/>
  <c r="CM181" i="21"/>
  <c r="CM180" i="21" s="1"/>
  <c r="CN181" i="21"/>
  <c r="CN180" i="21"/>
  <c r="CN182" i="21" s="1"/>
  <c r="CO181" i="21"/>
  <c r="CO180" i="21" s="1"/>
  <c r="CP181" i="21"/>
  <c r="CP180" i="21"/>
  <c r="CQ181" i="21"/>
  <c r="CQ180" i="21" s="1"/>
  <c r="CQ183" i="21"/>
  <c r="CR181" i="21"/>
  <c r="CR180" i="21" s="1"/>
  <c r="CS181" i="21"/>
  <c r="CS180" i="21"/>
  <c r="CT181" i="21"/>
  <c r="CT180" i="21" s="1"/>
  <c r="CU181" i="21"/>
  <c r="CU180" i="21"/>
  <c r="BI181" i="21"/>
  <c r="BI180" i="21" s="1"/>
  <c r="BJ181" i="21"/>
  <c r="BJ180" i="21"/>
  <c r="BK181" i="21"/>
  <c r="BK180" i="21" s="1"/>
  <c r="BL181" i="21"/>
  <c r="BL180" i="21"/>
  <c r="BL183" i="21" s="1"/>
  <c r="BM181" i="21"/>
  <c r="BM180" i="21" s="1"/>
  <c r="BN181" i="21"/>
  <c r="BN180" i="21"/>
  <c r="BN182" i="21" s="1"/>
  <c r="BO181" i="21"/>
  <c r="BO180" i="21"/>
  <c r="BP181" i="21"/>
  <c r="BP180" i="21" s="1"/>
  <c r="BQ181" i="21"/>
  <c r="BQ180" i="21"/>
  <c r="BQ183" i="21"/>
  <c r="BR181" i="21"/>
  <c r="BR180" i="21" s="1"/>
  <c r="BS181" i="21"/>
  <c r="BS180" i="21" s="1"/>
  <c r="BS182" i="21" s="1"/>
  <c r="BT181" i="21"/>
  <c r="BT180" i="21"/>
  <c r="BT184" i="21"/>
  <c r="BU181" i="21"/>
  <c r="BU180" i="21" s="1"/>
  <c r="BV181" i="21"/>
  <c r="BV180" i="21" s="1"/>
  <c r="BV182" i="21" s="1"/>
  <c r="E4" i="100"/>
  <c r="D4" i="100"/>
  <c r="F4" i="100"/>
  <c r="C4" i="100"/>
  <c r="M5" i="100"/>
  <c r="B5" i="100"/>
  <c r="A5" i="100"/>
  <c r="A6" i="100" s="1"/>
  <c r="A7" i="100" s="1"/>
  <c r="A8" i="100" s="1"/>
  <c r="A9" i="100" s="1"/>
  <c r="A10" i="100" s="1"/>
  <c r="A11" i="100" s="1"/>
  <c r="A12" i="100" s="1"/>
  <c r="A13" i="100" s="1"/>
  <c r="A14" i="100" s="1"/>
  <c r="A15" i="100" s="1"/>
  <c r="A16" i="100" s="1"/>
  <c r="A17" i="100" s="1"/>
  <c r="A18" i="100" s="1"/>
  <c r="A19" i="100" s="1"/>
  <c r="A20" i="100" s="1"/>
  <c r="A21" i="100" s="1"/>
  <c r="A22" i="100" s="1"/>
  <c r="A23" i="100" s="1"/>
  <c r="A24" i="100" s="1"/>
  <c r="A25" i="100" s="1"/>
  <c r="A26" i="100" s="1"/>
  <c r="A27" i="100" s="1"/>
  <c r="A28" i="100" s="1"/>
  <c r="A29" i="100" s="1"/>
  <c r="A30" i="100" s="1"/>
  <c r="A31" i="100" s="1"/>
  <c r="A32" i="100" s="1"/>
  <c r="A33" i="100" s="1"/>
  <c r="A34" i="100" s="1"/>
  <c r="A35" i="100" s="1"/>
  <c r="A36" i="100" s="1"/>
  <c r="A37" i="100" s="1"/>
  <c r="A38" i="100" s="1"/>
  <c r="A39" i="100" s="1"/>
  <c r="A40" i="100" s="1"/>
  <c r="A41" i="100" s="1"/>
  <c r="A42" i="100" s="1"/>
  <c r="A43" i="100" s="1"/>
  <c r="A44" i="100" s="1"/>
  <c r="A45" i="100" s="1"/>
  <c r="A46" i="100" s="1"/>
  <c r="A47" i="100" s="1"/>
  <c r="A48" i="100" s="1"/>
  <c r="A49" i="100" s="1"/>
  <c r="A50" i="100" s="1"/>
  <c r="A51" i="100" s="1"/>
  <c r="A52" i="100" s="1"/>
  <c r="A53" i="100" s="1"/>
  <c r="A54" i="100" s="1"/>
  <c r="A55" i="100" s="1"/>
  <c r="A56" i="100" s="1"/>
  <c r="A57" i="100" s="1"/>
  <c r="A58" i="100" s="1"/>
  <c r="A59" i="100" s="1"/>
  <c r="A60" i="100" s="1"/>
  <c r="A61" i="100" s="1"/>
  <c r="A62" i="100" s="1"/>
  <c r="A63" i="100" s="1"/>
  <c r="A64" i="100" s="1"/>
  <c r="A65" i="100" s="1"/>
  <c r="A66" i="100" s="1"/>
  <c r="A67" i="100" s="1"/>
  <c r="W17" i="97"/>
  <c r="H1" i="20"/>
  <c r="I1" i="20"/>
  <c r="J1" i="20"/>
  <c r="K1" i="20"/>
  <c r="BH181" i="17"/>
  <c r="BH180" i="17" s="1"/>
  <c r="BE181" i="21"/>
  <c r="BE180" i="21"/>
  <c r="BF181" i="21"/>
  <c r="BF180" i="21"/>
  <c r="BF183" i="21" s="1"/>
  <c r="BG181" i="21"/>
  <c r="BG180" i="21"/>
  <c r="BH181" i="21"/>
  <c r="BH180" i="21" s="1"/>
  <c r="BH184" i="21" s="1"/>
  <c r="BF181" i="17"/>
  <c r="BF180" i="17" s="1"/>
  <c r="BE181" i="17"/>
  <c r="BE180" i="17" s="1"/>
  <c r="BE2" i="17"/>
  <c r="BF2" i="17" s="1"/>
  <c r="BF1" i="17" s="1"/>
  <c r="BD181" i="21"/>
  <c r="BD180" i="21"/>
  <c r="BD182" i="21" s="1"/>
  <c r="BC181" i="21"/>
  <c r="BC180" i="21"/>
  <c r="BD46" i="17"/>
  <c r="BB181" i="21"/>
  <c r="BB180" i="21"/>
  <c r="BC1" i="17"/>
  <c r="BB1" i="17"/>
  <c r="P18" i="86"/>
  <c r="N13" i="86"/>
  <c r="J15" i="86"/>
  <c r="J16" i="86"/>
  <c r="J17" i="86" s="1"/>
  <c r="Q1" i="97"/>
  <c r="R1" i="97"/>
  <c r="S1" i="97"/>
  <c r="N4" i="97"/>
  <c r="K6" i="97"/>
  <c r="K7" i="97"/>
  <c r="K8" i="97"/>
  <c r="K9" i="97"/>
  <c r="K10" i="97"/>
  <c r="K11" i="97"/>
  <c r="K12" i="97"/>
  <c r="K13" i="97"/>
  <c r="K14" i="97"/>
  <c r="K15" i="97"/>
  <c r="K16" i="97"/>
  <c r="K17" i="97"/>
  <c r="K18" i="97"/>
  <c r="K19" i="97"/>
  <c r="K20" i="97"/>
  <c r="K21" i="97"/>
  <c r="K22" i="97"/>
  <c r="K23" i="97"/>
  <c r="K24" i="97"/>
  <c r="K25" i="97"/>
  <c r="K26" i="97"/>
  <c r="K27" i="97"/>
  <c r="K28" i="97"/>
  <c r="K29" i="97"/>
  <c r="K30" i="97"/>
  <c r="K31" i="97"/>
  <c r="K32" i="97"/>
  <c r="K33" i="97"/>
  <c r="K34" i="97"/>
  <c r="K35" i="97"/>
  <c r="K36" i="97"/>
  <c r="K37" i="97"/>
  <c r="K38" i="97"/>
  <c r="K39" i="97"/>
  <c r="K40" i="97"/>
  <c r="K41" i="97"/>
  <c r="K42" i="97"/>
  <c r="K43" i="97"/>
  <c r="K44" i="97"/>
  <c r="K45" i="97"/>
  <c r="K46" i="97"/>
  <c r="K47" i="97"/>
  <c r="K48" i="97"/>
  <c r="K49" i="97"/>
  <c r="K50" i="97"/>
  <c r="K51" i="97"/>
  <c r="K52" i="97"/>
  <c r="K53" i="97"/>
  <c r="K54" i="97"/>
  <c r="K55" i="97"/>
  <c r="K56" i="97"/>
  <c r="K57" i="97"/>
  <c r="K58" i="97"/>
  <c r="K59" i="97"/>
  <c r="K60" i="97"/>
  <c r="K61" i="97"/>
  <c r="K62" i="97"/>
  <c r="K63" i="97"/>
  <c r="K64" i="97"/>
  <c r="K65" i="97"/>
  <c r="K66" i="97"/>
  <c r="K67" i="97"/>
  <c r="K68" i="97"/>
  <c r="K69" i="97"/>
  <c r="K70" i="97"/>
  <c r="K71" i="97"/>
  <c r="K72" i="97"/>
  <c r="K73" i="97"/>
  <c r="K74" i="97"/>
  <c r="K75" i="97"/>
  <c r="K76" i="97"/>
  <c r="K77" i="97"/>
  <c r="K78" i="97"/>
  <c r="K79" i="97"/>
  <c r="K80" i="97"/>
  <c r="K81" i="97"/>
  <c r="K82" i="97"/>
  <c r="K83" i="97"/>
  <c r="K84" i="97"/>
  <c r="K85" i="97"/>
  <c r="K86" i="97"/>
  <c r="K87" i="97"/>
  <c r="K88" i="97"/>
  <c r="K89" i="97"/>
  <c r="K90" i="97"/>
  <c r="K91" i="97"/>
  <c r="K92" i="97"/>
  <c r="K93" i="97"/>
  <c r="K94" i="97"/>
  <c r="K95" i="97"/>
  <c r="K96" i="97"/>
  <c r="K97" i="97"/>
  <c r="K98" i="97"/>
  <c r="K99" i="97"/>
  <c r="K100" i="97"/>
  <c r="K101" i="97"/>
  <c r="K102" i="97"/>
  <c r="K103" i="97"/>
  <c r="K104" i="97"/>
  <c r="K105" i="97"/>
  <c r="K106" i="97"/>
  <c r="K107" i="97"/>
  <c r="K108" i="97"/>
  <c r="K109" i="97"/>
  <c r="K110" i="97"/>
  <c r="K111" i="97"/>
  <c r="K112" i="97"/>
  <c r="K113" i="97"/>
  <c r="K114" i="97"/>
  <c r="K115" i="97"/>
  <c r="K116" i="97"/>
  <c r="K117" i="97"/>
  <c r="K118" i="97"/>
  <c r="K119" i="97"/>
  <c r="K120" i="97"/>
  <c r="K121" i="97"/>
  <c r="K122" i="97"/>
  <c r="K123" i="97"/>
  <c r="K124" i="97"/>
  <c r="K125" i="97"/>
  <c r="K126" i="97"/>
  <c r="K127" i="97"/>
  <c r="K128" i="97"/>
  <c r="K129" i="97"/>
  <c r="K130" i="97"/>
  <c r="K131" i="97"/>
  <c r="K132" i="97"/>
  <c r="K133" i="97"/>
  <c r="K134" i="97"/>
  <c r="K135" i="97"/>
  <c r="K136" i="97"/>
  <c r="K137" i="97"/>
  <c r="K138" i="97"/>
  <c r="K139" i="97"/>
  <c r="K140" i="97"/>
  <c r="K141" i="97"/>
  <c r="K142" i="97"/>
  <c r="K143" i="97"/>
  <c r="K144" i="97"/>
  <c r="K145" i="97"/>
  <c r="K146" i="97"/>
  <c r="K147" i="97"/>
  <c r="K148" i="97"/>
  <c r="K149" i="97"/>
  <c r="K150" i="97"/>
  <c r="K151" i="97"/>
  <c r="K152" i="97"/>
  <c r="K153" i="97"/>
  <c r="K154" i="97"/>
  <c r="K155" i="97"/>
  <c r="K156" i="97"/>
  <c r="K157" i="97"/>
  <c r="K158" i="97"/>
  <c r="K159" i="97"/>
  <c r="K160" i="97"/>
  <c r="K161" i="97"/>
  <c r="K162" i="97"/>
  <c r="K163" i="97"/>
  <c r="K164" i="97"/>
  <c r="K165" i="97"/>
  <c r="K166" i="97"/>
  <c r="K167" i="97"/>
  <c r="K168" i="97"/>
  <c r="K169" i="97"/>
  <c r="K170" i="97"/>
  <c r="K171" i="97"/>
  <c r="K172" i="97"/>
  <c r="K173" i="97"/>
  <c r="K174" i="97"/>
  <c r="K175" i="97"/>
  <c r="K176" i="97"/>
  <c r="K177" i="97"/>
  <c r="K178" i="97"/>
  <c r="K179" i="97"/>
  <c r="K180" i="97"/>
  <c r="K181" i="97"/>
  <c r="K182" i="97"/>
  <c r="K183" i="97"/>
  <c r="K184" i="97"/>
  <c r="K185" i="97"/>
  <c r="K186" i="97"/>
  <c r="K187" i="97"/>
  <c r="K188" i="97"/>
  <c r="K189" i="97"/>
  <c r="K190" i="97"/>
  <c r="K191" i="97"/>
  <c r="K192" i="97"/>
  <c r="K193" i="97"/>
  <c r="K194" i="97"/>
  <c r="K195" i="97"/>
  <c r="K196" i="97"/>
  <c r="K197" i="97"/>
  <c r="K198" i="97"/>
  <c r="K199" i="97"/>
  <c r="K200" i="97"/>
  <c r="K201" i="97"/>
  <c r="K202" i="97"/>
  <c r="K203" i="97"/>
  <c r="K204" i="97"/>
  <c r="K205" i="97"/>
  <c r="K206" i="97"/>
  <c r="K207" i="97"/>
  <c r="K208" i="97"/>
  <c r="K209" i="97"/>
  <c r="K210" i="97"/>
  <c r="K211" i="97"/>
  <c r="K212" i="97"/>
  <c r="K213" i="97"/>
  <c r="K214" i="97"/>
  <c r="K215" i="97"/>
  <c r="K216" i="97"/>
  <c r="K217" i="97"/>
  <c r="K218" i="97"/>
  <c r="K219" i="97"/>
  <c r="K220" i="97"/>
  <c r="K221" i="97"/>
  <c r="K222" i="97"/>
  <c r="K223" i="97"/>
  <c r="K224" i="97"/>
  <c r="K225" i="97"/>
  <c r="K226" i="97"/>
  <c r="K227" i="97"/>
  <c r="K228" i="97"/>
  <c r="K229" i="97"/>
  <c r="K230" i="97"/>
  <c r="K231" i="97"/>
  <c r="K232" i="97"/>
  <c r="K233" i="97"/>
  <c r="K234" i="97"/>
  <c r="K235" i="97"/>
  <c r="K236" i="97"/>
  <c r="K237" i="97"/>
  <c r="K238" i="97"/>
  <c r="K239" i="97"/>
  <c r="K240" i="97"/>
  <c r="K241" i="97"/>
  <c r="K242" i="97"/>
  <c r="K243" i="97"/>
  <c r="K244" i="97"/>
  <c r="K245" i="97"/>
  <c r="K246" i="97"/>
  <c r="K247" i="97"/>
  <c r="K248" i="97"/>
  <c r="K249" i="97"/>
  <c r="K250" i="97"/>
  <c r="K251" i="97"/>
  <c r="K252" i="97"/>
  <c r="K253" i="97"/>
  <c r="K254" i="97"/>
  <c r="K255" i="97"/>
  <c r="K256" i="97"/>
  <c r="K257" i="97"/>
  <c r="K258" i="97"/>
  <c r="K259" i="97"/>
  <c r="K260" i="97"/>
  <c r="K261" i="97"/>
  <c r="K262" i="97"/>
  <c r="K263" i="97"/>
  <c r="K264" i="97"/>
  <c r="K265" i="97"/>
  <c r="K266" i="97"/>
  <c r="K267" i="97"/>
  <c r="K268" i="97"/>
  <c r="K269" i="97"/>
  <c r="K270" i="97"/>
  <c r="K271" i="97"/>
  <c r="K272" i="97"/>
  <c r="K273" i="97"/>
  <c r="K274" i="97"/>
  <c r="K275" i="97"/>
  <c r="K276" i="97"/>
  <c r="K277" i="97"/>
  <c r="K278" i="97"/>
  <c r="K279" i="97"/>
  <c r="K280" i="97"/>
  <c r="K281" i="97"/>
  <c r="K282" i="97"/>
  <c r="K283" i="97"/>
  <c r="K284" i="97"/>
  <c r="K285" i="97"/>
  <c r="K286" i="97"/>
  <c r="K287" i="97"/>
  <c r="K288" i="97"/>
  <c r="K289" i="97"/>
  <c r="K290" i="97"/>
  <c r="K291" i="97"/>
  <c r="K292" i="97"/>
  <c r="K293" i="97"/>
  <c r="K294" i="97"/>
  <c r="K295" i="97"/>
  <c r="K296" i="97"/>
  <c r="K297" i="97"/>
  <c r="K298" i="97"/>
  <c r="K299" i="97"/>
  <c r="K300" i="97"/>
  <c r="K301" i="97"/>
  <c r="K302" i="97"/>
  <c r="K303" i="97"/>
  <c r="K304" i="97"/>
  <c r="K305" i="97"/>
  <c r="K306" i="97"/>
  <c r="K307" i="97"/>
  <c r="K308" i="97"/>
  <c r="K309" i="97"/>
  <c r="K310" i="97"/>
  <c r="K311" i="97"/>
  <c r="K312" i="97"/>
  <c r="K313" i="97"/>
  <c r="K314" i="97"/>
  <c r="K315" i="97"/>
  <c r="K316" i="97"/>
  <c r="K317" i="97"/>
  <c r="K318" i="97"/>
  <c r="K319" i="97"/>
  <c r="K320" i="97"/>
  <c r="K321" i="97"/>
  <c r="K322" i="97"/>
  <c r="K323" i="97"/>
  <c r="K324" i="97"/>
  <c r="K325" i="97"/>
  <c r="K326" i="97"/>
  <c r="K327" i="97"/>
  <c r="K328" i="97"/>
  <c r="K329" i="97"/>
  <c r="K330" i="97"/>
  <c r="K331" i="97"/>
  <c r="K332" i="97"/>
  <c r="K333" i="97"/>
  <c r="K334" i="97"/>
  <c r="K335" i="97"/>
  <c r="K336" i="97"/>
  <c r="K337" i="97"/>
  <c r="K338" i="97"/>
  <c r="K339" i="97"/>
  <c r="K340" i="97"/>
  <c r="K341" i="97"/>
  <c r="K342" i="97"/>
  <c r="K343" i="97"/>
  <c r="K344" i="97"/>
  <c r="K345" i="97"/>
  <c r="K346" i="97"/>
  <c r="K347" i="97"/>
  <c r="K348" i="97"/>
  <c r="K349" i="97"/>
  <c r="K350" i="97"/>
  <c r="K351" i="97"/>
  <c r="K352" i="97"/>
  <c r="K353" i="97"/>
  <c r="K354" i="97"/>
  <c r="K355" i="97"/>
  <c r="K356" i="97"/>
  <c r="K357" i="97"/>
  <c r="K358" i="97"/>
  <c r="K359" i="97"/>
  <c r="K360" i="97"/>
  <c r="K361" i="97"/>
  <c r="K362" i="97"/>
  <c r="K363" i="97"/>
  <c r="K364" i="97"/>
  <c r="K365" i="97"/>
  <c r="K366" i="97"/>
  <c r="K367" i="97"/>
  <c r="K368" i="97"/>
  <c r="K369" i="97"/>
  <c r="K370" i="97"/>
  <c r="K371" i="97"/>
  <c r="K372" i="97"/>
  <c r="K373" i="97"/>
  <c r="K374" i="97"/>
  <c r="K375" i="97"/>
  <c r="K376" i="97"/>
  <c r="K377" i="97"/>
  <c r="K378" i="97"/>
  <c r="K379" i="97"/>
  <c r="K380" i="97"/>
  <c r="K381" i="97"/>
  <c r="K382" i="97"/>
  <c r="K383" i="97"/>
  <c r="K384" i="97"/>
  <c r="K385" i="97"/>
  <c r="K386" i="97"/>
  <c r="K387" i="97"/>
  <c r="K388" i="97"/>
  <c r="K389" i="97"/>
  <c r="K390" i="97"/>
  <c r="K391" i="97"/>
  <c r="K392" i="97"/>
  <c r="K393" i="97"/>
  <c r="K394" i="97"/>
  <c r="K395" i="97"/>
  <c r="K396" i="97"/>
  <c r="K397" i="97"/>
  <c r="K398" i="97"/>
  <c r="K399" i="97"/>
  <c r="K400" i="97"/>
  <c r="K401" i="97"/>
  <c r="K402" i="97"/>
  <c r="K403" i="97"/>
  <c r="K404" i="97"/>
  <c r="K405" i="97"/>
  <c r="K406" i="97"/>
  <c r="K407" i="97"/>
  <c r="K408" i="97"/>
  <c r="K409" i="97"/>
  <c r="K410" i="97"/>
  <c r="K411" i="97"/>
  <c r="K412" i="97"/>
  <c r="K413" i="97"/>
  <c r="K414" i="97"/>
  <c r="K415" i="97"/>
  <c r="K416" i="97"/>
  <c r="K417" i="97"/>
  <c r="K418" i="97"/>
  <c r="K419" i="97"/>
  <c r="K420" i="97"/>
  <c r="K421" i="97"/>
  <c r="K422" i="97"/>
  <c r="K423" i="97"/>
  <c r="K424" i="97"/>
  <c r="K425" i="97"/>
  <c r="K426" i="97"/>
  <c r="K427" i="97"/>
  <c r="K428" i="97"/>
  <c r="K429" i="97"/>
  <c r="K430" i="97"/>
  <c r="K431" i="97"/>
  <c r="K432" i="97"/>
  <c r="K433" i="97"/>
  <c r="K434" i="97"/>
  <c r="K435" i="97"/>
  <c r="K436" i="97"/>
  <c r="K437" i="97"/>
  <c r="K438" i="97"/>
  <c r="K439" i="97"/>
  <c r="K440" i="97"/>
  <c r="K441" i="97"/>
  <c r="K442" i="97"/>
  <c r="K443" i="97"/>
  <c r="K444" i="97"/>
  <c r="K445" i="97"/>
  <c r="K446" i="97"/>
  <c r="K447" i="97"/>
  <c r="K448" i="97"/>
  <c r="K449" i="97"/>
  <c r="K450" i="97"/>
  <c r="K451" i="97"/>
  <c r="K452" i="97"/>
  <c r="K453" i="97"/>
  <c r="K454" i="97"/>
  <c r="K455" i="97"/>
  <c r="K456" i="97"/>
  <c r="K457" i="97"/>
  <c r="K458" i="97"/>
  <c r="K459" i="97"/>
  <c r="K460" i="97"/>
  <c r="K461" i="97"/>
  <c r="K462" i="97"/>
  <c r="K463" i="97"/>
  <c r="K464" i="97"/>
  <c r="K465" i="97"/>
  <c r="K466" i="97"/>
  <c r="K467" i="97"/>
  <c r="K468" i="97"/>
  <c r="K469" i="97"/>
  <c r="K470" i="97"/>
  <c r="K471" i="97"/>
  <c r="K472" i="97"/>
  <c r="K473" i="97"/>
  <c r="K474" i="97"/>
  <c r="K475" i="97"/>
  <c r="K476" i="97"/>
  <c r="K477" i="97"/>
  <c r="K478" i="97"/>
  <c r="K479" i="97"/>
  <c r="K480" i="97"/>
  <c r="K481" i="97"/>
  <c r="K482" i="97"/>
  <c r="K483" i="97"/>
  <c r="K484" i="97"/>
  <c r="K485" i="97"/>
  <c r="K486" i="97"/>
  <c r="K487" i="97"/>
  <c r="K488" i="97"/>
  <c r="K489" i="97"/>
  <c r="K490" i="97"/>
  <c r="K491" i="97"/>
  <c r="K492" i="97"/>
  <c r="K493" i="97"/>
  <c r="K494" i="97"/>
  <c r="K495" i="97"/>
  <c r="K496" i="97"/>
  <c r="K497" i="97"/>
  <c r="K498" i="97"/>
  <c r="K499" i="97"/>
  <c r="K500" i="97"/>
  <c r="K501" i="97"/>
  <c r="K502" i="97"/>
  <c r="K503" i="97"/>
  <c r="K504" i="97"/>
  <c r="K505" i="97"/>
  <c r="K506" i="97"/>
  <c r="K507" i="97"/>
  <c r="K508" i="97"/>
  <c r="K509" i="97"/>
  <c r="K510" i="97"/>
  <c r="K511" i="97"/>
  <c r="K512" i="97"/>
  <c r="K513" i="97"/>
  <c r="K514" i="97"/>
  <c r="K515" i="97"/>
  <c r="K516" i="97"/>
  <c r="K517" i="97"/>
  <c r="K518" i="97"/>
  <c r="K519" i="97"/>
  <c r="K520" i="97"/>
  <c r="K521" i="97"/>
  <c r="K522" i="97"/>
  <c r="K523" i="97"/>
  <c r="K524" i="97"/>
  <c r="K525" i="97"/>
  <c r="K526" i="97"/>
  <c r="K527" i="97"/>
  <c r="K528" i="97"/>
  <c r="K529" i="97"/>
  <c r="K530" i="97"/>
  <c r="K531" i="97"/>
  <c r="K532" i="97"/>
  <c r="K533" i="97"/>
  <c r="K534" i="97"/>
  <c r="K535" i="97"/>
  <c r="K536" i="97"/>
  <c r="K537" i="97"/>
  <c r="K538" i="97"/>
  <c r="K539" i="97"/>
  <c r="K540" i="97"/>
  <c r="K541" i="97"/>
  <c r="K542" i="97"/>
  <c r="K543" i="97"/>
  <c r="K544" i="97"/>
  <c r="K545" i="97"/>
  <c r="K546" i="97"/>
  <c r="K547" i="97"/>
  <c r="K548" i="97"/>
  <c r="K549" i="97"/>
  <c r="K550" i="97"/>
  <c r="K551" i="97"/>
  <c r="K552" i="97"/>
  <c r="K553" i="97"/>
  <c r="K554" i="97"/>
  <c r="K555" i="97"/>
  <c r="K556" i="97"/>
  <c r="K557" i="97"/>
  <c r="K558" i="97"/>
  <c r="K559" i="97"/>
  <c r="K560" i="97"/>
  <c r="K561" i="97"/>
  <c r="K562" i="97"/>
  <c r="K563" i="97"/>
  <c r="K564" i="97"/>
  <c r="K565" i="97"/>
  <c r="K566" i="97"/>
  <c r="K567" i="97"/>
  <c r="K568" i="97"/>
  <c r="K569" i="97"/>
  <c r="K570" i="97"/>
  <c r="K571" i="97"/>
  <c r="K572" i="97"/>
  <c r="K573" i="97"/>
  <c r="K574" i="97"/>
  <c r="K575" i="97"/>
  <c r="K576" i="97"/>
  <c r="K577" i="97"/>
  <c r="K578" i="97"/>
  <c r="K579" i="97"/>
  <c r="K580" i="97"/>
  <c r="K581" i="97"/>
  <c r="K582" i="97"/>
  <c r="K583" i="97"/>
  <c r="K584" i="97"/>
  <c r="K585" i="97"/>
  <c r="K586" i="97"/>
  <c r="K587" i="97"/>
  <c r="K588" i="97"/>
  <c r="K589" i="97"/>
  <c r="K590" i="97"/>
  <c r="K591" i="97"/>
  <c r="K592" i="97"/>
  <c r="K593" i="97"/>
  <c r="K594" i="97"/>
  <c r="K595" i="97"/>
  <c r="K596" i="97"/>
  <c r="K597" i="97"/>
  <c r="K598" i="97"/>
  <c r="K599" i="97"/>
  <c r="K600" i="97"/>
  <c r="K601" i="97"/>
  <c r="K602" i="97"/>
  <c r="K603" i="97"/>
  <c r="K604" i="97"/>
  <c r="K605" i="97"/>
  <c r="K606" i="97"/>
  <c r="K607" i="97"/>
  <c r="K608" i="97"/>
  <c r="K609" i="97"/>
  <c r="K610" i="97"/>
  <c r="K611" i="97"/>
  <c r="K612" i="97"/>
  <c r="K613" i="97"/>
  <c r="K614" i="97"/>
  <c r="K615" i="97"/>
  <c r="K616" i="97"/>
  <c r="K617" i="97"/>
  <c r="K618" i="97"/>
  <c r="K619" i="97"/>
  <c r="K620" i="97"/>
  <c r="K621" i="97"/>
  <c r="K622" i="97"/>
  <c r="K623" i="97"/>
  <c r="K624" i="97"/>
  <c r="K625" i="97"/>
  <c r="K626" i="97"/>
  <c r="K627" i="97"/>
  <c r="K628" i="97"/>
  <c r="K629" i="97"/>
  <c r="K630" i="97"/>
  <c r="K631" i="97"/>
  <c r="K632" i="97"/>
  <c r="K633" i="97"/>
  <c r="K634" i="97"/>
  <c r="K635" i="97"/>
  <c r="K636" i="97"/>
  <c r="K637" i="97"/>
  <c r="K638" i="97"/>
  <c r="K639" i="97"/>
  <c r="K640" i="97"/>
  <c r="K641" i="97"/>
  <c r="K642" i="97"/>
  <c r="K643" i="97"/>
  <c r="K644" i="97"/>
  <c r="K645" i="97"/>
  <c r="K646" i="97"/>
  <c r="K647" i="97"/>
  <c r="K648" i="97"/>
  <c r="K649" i="97"/>
  <c r="K650" i="97"/>
  <c r="K651" i="97"/>
  <c r="K652" i="97"/>
  <c r="K653" i="97"/>
  <c r="K654" i="97"/>
  <c r="K655" i="97"/>
  <c r="K656" i="97"/>
  <c r="K657" i="97"/>
  <c r="K658" i="97"/>
  <c r="K659" i="97"/>
  <c r="K660" i="97"/>
  <c r="K661" i="97"/>
  <c r="K662" i="97"/>
  <c r="K663" i="97"/>
  <c r="K664" i="97"/>
  <c r="K665" i="97"/>
  <c r="K666" i="97"/>
  <c r="K667" i="97"/>
  <c r="K668" i="97"/>
  <c r="K669" i="97"/>
  <c r="K670" i="97"/>
  <c r="K671" i="97"/>
  <c r="K672" i="97"/>
  <c r="K673" i="97"/>
  <c r="K674" i="97"/>
  <c r="K675" i="97"/>
  <c r="K676" i="97"/>
  <c r="K677" i="97"/>
  <c r="K678" i="97"/>
  <c r="K679" i="97"/>
  <c r="K680" i="97"/>
  <c r="K681" i="97"/>
  <c r="K682" i="97"/>
  <c r="K683" i="97"/>
  <c r="K684" i="97"/>
  <c r="K685" i="97"/>
  <c r="K686" i="97"/>
  <c r="K687" i="97"/>
  <c r="K688" i="97"/>
  <c r="K689" i="97"/>
  <c r="K690" i="97"/>
  <c r="K691" i="97"/>
  <c r="K692" i="97"/>
  <c r="K693" i="97"/>
  <c r="K694" i="97"/>
  <c r="K695" i="97"/>
  <c r="K696" i="97"/>
  <c r="K697" i="97"/>
  <c r="K698" i="97"/>
  <c r="K699" i="97"/>
  <c r="K700" i="97"/>
  <c r="K701" i="97"/>
  <c r="K702" i="97"/>
  <c r="K703" i="97"/>
  <c r="K704" i="97"/>
  <c r="K705" i="97"/>
  <c r="K706" i="97"/>
  <c r="K707" i="97"/>
  <c r="K708" i="97"/>
  <c r="K709" i="97"/>
  <c r="K710" i="97"/>
  <c r="K711" i="97"/>
  <c r="K712" i="97"/>
  <c r="K713" i="97"/>
  <c r="K714" i="97"/>
  <c r="K715" i="97"/>
  <c r="K716" i="97"/>
  <c r="K717" i="97"/>
  <c r="K718" i="97"/>
  <c r="K719" i="97"/>
  <c r="K720" i="97"/>
  <c r="K721" i="97"/>
  <c r="K722" i="97"/>
  <c r="K723" i="97"/>
  <c r="K724" i="97"/>
  <c r="K725" i="97"/>
  <c r="K726" i="97"/>
  <c r="K727" i="97"/>
  <c r="K728" i="97"/>
  <c r="K729" i="97"/>
  <c r="K730" i="97"/>
  <c r="K731" i="97"/>
  <c r="K732" i="97"/>
  <c r="K733" i="97"/>
  <c r="K734" i="97"/>
  <c r="K735" i="97"/>
  <c r="K736" i="97"/>
  <c r="K737" i="97"/>
  <c r="K738" i="97"/>
  <c r="K739" i="97"/>
  <c r="K740" i="97"/>
  <c r="K741" i="97"/>
  <c r="K742" i="97"/>
  <c r="K743" i="97"/>
  <c r="K744" i="97"/>
  <c r="K745" i="97"/>
  <c r="K746" i="97"/>
  <c r="K747" i="97"/>
  <c r="K748" i="97"/>
  <c r="K749" i="97"/>
  <c r="K750" i="97"/>
  <c r="K751" i="97"/>
  <c r="K752" i="97"/>
  <c r="K753" i="97"/>
  <c r="K754" i="97"/>
  <c r="K755" i="97"/>
  <c r="K756" i="97"/>
  <c r="K757" i="97"/>
  <c r="K758" i="97"/>
  <c r="K759" i="97"/>
  <c r="K760" i="97"/>
  <c r="K761" i="97"/>
  <c r="K762" i="97"/>
  <c r="K763" i="97"/>
  <c r="K764" i="97"/>
  <c r="K765" i="97"/>
  <c r="K766" i="97"/>
  <c r="K767" i="97"/>
  <c r="K768" i="97"/>
  <c r="K769" i="97"/>
  <c r="K770" i="97"/>
  <c r="K771" i="97"/>
  <c r="K772" i="97"/>
  <c r="K773" i="97"/>
  <c r="K774" i="97"/>
  <c r="K775" i="97"/>
  <c r="K776" i="97"/>
  <c r="K777" i="97"/>
  <c r="K778" i="97"/>
  <c r="K779" i="97"/>
  <c r="K780" i="97"/>
  <c r="K781" i="97"/>
  <c r="K782" i="97"/>
  <c r="K783" i="97"/>
  <c r="K784" i="97"/>
  <c r="K785" i="97"/>
  <c r="D3" i="96"/>
  <c r="E3" i="96" s="1"/>
  <c r="F3" i="96" s="1"/>
  <c r="G3" i="96" s="1"/>
  <c r="H3" i="96" s="1"/>
  <c r="I3" i="96" s="1"/>
  <c r="J3" i="96" s="1"/>
  <c r="K3" i="96" s="1"/>
  <c r="L3" i="96" s="1"/>
  <c r="M3" i="96" s="1"/>
  <c r="N3" i="96" s="1"/>
  <c r="O3" i="96" s="1"/>
  <c r="P3" i="96" s="1"/>
  <c r="Q3" i="96" s="1"/>
  <c r="R3" i="96" s="1"/>
  <c r="C12" i="96" s="1"/>
  <c r="C15" i="96"/>
  <c r="U22" i="96" s="1"/>
  <c r="W22" i="96" s="1"/>
  <c r="A20" i="96"/>
  <c r="A21" i="96" s="1"/>
  <c r="A22" i="96" s="1"/>
  <c r="A23" i="96" s="1"/>
  <c r="A24" i="96" s="1"/>
  <c r="A25" i="96" s="1"/>
  <c r="A26" i="96" s="1"/>
  <c r="A27" i="96" s="1"/>
  <c r="A28" i="96" s="1"/>
  <c r="C32" i="96"/>
  <c r="AZ181" i="21"/>
  <c r="AZ180" i="21" s="1"/>
  <c r="BA181" i="21"/>
  <c r="BA180" i="21" s="1"/>
  <c r="BA184" i="21"/>
  <c r="BA1" i="17"/>
  <c r="AZ2" i="21"/>
  <c r="BA2" i="21" s="1"/>
  <c r="AZ1" i="17"/>
  <c r="AY1" i="17"/>
  <c r="AY181" i="21"/>
  <c r="AY180" i="21" s="1"/>
  <c r="AY1" i="21"/>
  <c r="AX1" i="21"/>
  <c r="AX1" i="17"/>
  <c r="AW1" i="21"/>
  <c r="AW1" i="17"/>
  <c r="D1" i="21"/>
  <c r="AU1" i="21"/>
  <c r="AV1" i="21"/>
  <c r="AT1" i="21"/>
  <c r="AV1" i="17"/>
  <c r="AU1" i="17"/>
  <c r="L1" i="20"/>
  <c r="AT1" i="17"/>
  <c r="AS1" i="17"/>
  <c r="AL181" i="17"/>
  <c r="AL180" i="17" s="1"/>
  <c r="AL183" i="17" s="1"/>
  <c r="AL186" i="17" s="1"/>
  <c r="AM181" i="17"/>
  <c r="AM180" i="17" s="1"/>
  <c r="AM183" i="17" s="1"/>
  <c r="AM186" i="17" s="1"/>
  <c r="AN181" i="17"/>
  <c r="AN180" i="17" s="1"/>
  <c r="AO181" i="17"/>
  <c r="AO180" i="17" s="1"/>
  <c r="AO185" i="17" s="1"/>
  <c r="AP181" i="17"/>
  <c r="AP180" i="17" s="1"/>
  <c r="AP182" i="17" s="1"/>
  <c r="HY182" i="57"/>
  <c r="HY181" i="57" s="1"/>
  <c r="HX182" i="57"/>
  <c r="HX181" i="57" s="1"/>
  <c r="HX184" i="57"/>
  <c r="HW182" i="57"/>
  <c r="HW181" i="57" s="1"/>
  <c r="HV182" i="57"/>
  <c r="HV181" i="57"/>
  <c r="HU182" i="57"/>
  <c r="HU181" i="57" s="1"/>
  <c r="HT182" i="57"/>
  <c r="HT181" i="57"/>
  <c r="HS182" i="57"/>
  <c r="HS181" i="57" s="1"/>
  <c r="HR182" i="57"/>
  <c r="HR181" i="57"/>
  <c r="HR184" i="57" s="1"/>
  <c r="HQ182" i="57"/>
  <c r="HQ181" i="57" s="1"/>
  <c r="HP182" i="57"/>
  <c r="HP181" i="57" s="1"/>
  <c r="HP184" i="57" s="1"/>
  <c r="HO182" i="57"/>
  <c r="HO181" i="57"/>
  <c r="HN182" i="57"/>
  <c r="HN181" i="57" s="1"/>
  <c r="HM182" i="57"/>
  <c r="HM181" i="57"/>
  <c r="HL182" i="57"/>
  <c r="HL181" i="57" s="1"/>
  <c r="HK182" i="57"/>
  <c r="HK181" i="57"/>
  <c r="HJ182" i="57"/>
  <c r="HJ181" i="57" s="1"/>
  <c r="HJ184" i="57" s="1"/>
  <c r="HI182" i="57"/>
  <c r="HI181" i="57"/>
  <c r="HI183" i="57" s="1"/>
  <c r="HH182" i="57"/>
  <c r="HH181" i="57"/>
  <c r="HG182" i="57"/>
  <c r="HG181" i="57" s="1"/>
  <c r="HF182" i="57"/>
  <c r="HF181" i="57"/>
  <c r="HF183" i="57" s="1"/>
  <c r="HE182" i="57"/>
  <c r="HE181" i="57" s="1"/>
  <c r="HD182" i="57"/>
  <c r="HD181" i="57" s="1"/>
  <c r="HC182" i="57"/>
  <c r="HC181" i="57" s="1"/>
  <c r="HB182" i="57"/>
  <c r="HB181" i="57"/>
  <c r="HB184" i="57" s="1"/>
  <c r="HA182" i="57"/>
  <c r="HA181" i="57"/>
  <c r="GZ182" i="57"/>
  <c r="GZ181" i="57" s="1"/>
  <c r="GY182" i="57"/>
  <c r="GY181" i="57"/>
  <c r="GX182" i="57"/>
  <c r="GX181" i="57" s="1"/>
  <c r="GW182" i="57"/>
  <c r="GW181" i="57"/>
  <c r="GV182" i="57"/>
  <c r="GV181" i="57" s="1"/>
  <c r="GU182" i="57"/>
  <c r="GU181" i="57"/>
  <c r="GU184" i="57"/>
  <c r="GT182" i="57"/>
  <c r="GT181" i="57" s="1"/>
  <c r="GS182" i="57"/>
  <c r="GS181" i="57"/>
  <c r="GR182" i="57"/>
  <c r="GR181" i="57" s="1"/>
  <c r="GQ182" i="57"/>
  <c r="GQ181" i="57" s="1"/>
  <c r="GQ184" i="57" s="1"/>
  <c r="GP182" i="57"/>
  <c r="GP181" i="57"/>
  <c r="GO182" i="57"/>
  <c r="GO181" i="57" s="1"/>
  <c r="GN182" i="57"/>
  <c r="GN181" i="57"/>
  <c r="GM182" i="57"/>
  <c r="GM181" i="57" s="1"/>
  <c r="GM183" i="57" s="1"/>
  <c r="GL182" i="57"/>
  <c r="GL181" i="57" s="1"/>
  <c r="GL183" i="57" s="1"/>
  <c r="GK182" i="57"/>
  <c r="GK181" i="57"/>
  <c r="GK183" i="57" s="1"/>
  <c r="GJ182" i="57"/>
  <c r="GJ181" i="57" s="1"/>
  <c r="GI182" i="57"/>
  <c r="GI181" i="57"/>
  <c r="GH182" i="57"/>
  <c r="GH181" i="57" s="1"/>
  <c r="GG182" i="57"/>
  <c r="GG181" i="57"/>
  <c r="GF182" i="57"/>
  <c r="GF181" i="57" s="1"/>
  <c r="GE182" i="57"/>
  <c r="GE181" i="57" s="1"/>
  <c r="GD182" i="57"/>
  <c r="GD181" i="57" s="1"/>
  <c r="GC182" i="57"/>
  <c r="GC181" i="57" s="1"/>
  <c r="GB182" i="57"/>
  <c r="GB181" i="57" s="1"/>
  <c r="GA182" i="57"/>
  <c r="GA181" i="57" s="1"/>
  <c r="FZ182" i="57"/>
  <c r="FZ181" i="57" s="1"/>
  <c r="FZ184" i="57" s="1"/>
  <c r="FY182" i="57"/>
  <c r="FY181" i="57" s="1"/>
  <c r="FY184" i="57" s="1"/>
  <c r="FX182" i="57"/>
  <c r="FX181" i="57" s="1"/>
  <c r="FX184" i="57" s="1"/>
  <c r="FW182" i="57"/>
  <c r="FW181" i="57"/>
  <c r="FV182" i="57"/>
  <c r="FV181" i="57" s="1"/>
  <c r="FV183" i="57" s="1"/>
  <c r="FU182" i="57"/>
  <c r="FU181" i="57" s="1"/>
  <c r="FT182" i="57"/>
  <c r="FT181" i="57" s="1"/>
  <c r="FT184" i="57"/>
  <c r="FS182" i="57"/>
  <c r="FS181" i="57" s="1"/>
  <c r="FR182" i="57"/>
  <c r="FR181" i="57"/>
  <c r="FQ182" i="57"/>
  <c r="FQ181" i="57" s="1"/>
  <c r="FP182" i="57"/>
  <c r="FP181" i="57"/>
  <c r="FP184" i="57"/>
  <c r="FO182" i="57"/>
  <c r="FO181" i="57" s="1"/>
  <c r="FN182" i="57"/>
  <c r="FN181" i="57" s="1"/>
  <c r="FN183" i="57" s="1"/>
  <c r="FM182" i="57"/>
  <c r="FM181" i="57"/>
  <c r="FM183" i="57" s="1"/>
  <c r="FL182" i="57"/>
  <c r="FL181" i="57" s="1"/>
  <c r="FK182" i="57"/>
  <c r="FK181" i="57" s="1"/>
  <c r="FJ182" i="57"/>
  <c r="FJ181" i="57" s="1"/>
  <c r="FI182" i="57"/>
  <c r="FI181" i="57"/>
  <c r="FH182" i="57"/>
  <c r="FH181" i="57" s="1"/>
  <c r="FG182" i="57"/>
  <c r="FG181" i="57" s="1"/>
  <c r="FF182" i="57"/>
  <c r="FF181" i="57" s="1"/>
  <c r="FE182" i="57"/>
  <c r="FE181" i="57" s="1"/>
  <c r="FD182" i="57"/>
  <c r="FD181" i="57" s="1"/>
  <c r="FD184" i="57"/>
  <c r="FC182" i="57"/>
  <c r="FC181" i="57" s="1"/>
  <c r="FB182" i="57"/>
  <c r="FB181" i="57"/>
  <c r="FA182" i="57"/>
  <c r="FA181" i="57" s="1"/>
  <c r="FA183" i="57" s="1"/>
  <c r="EZ182" i="57"/>
  <c r="EZ181" i="57" s="1"/>
  <c r="EZ184" i="57" s="1"/>
  <c r="EY182" i="57"/>
  <c r="EY181" i="57"/>
  <c r="EY184" i="57" s="1"/>
  <c r="EX182" i="57"/>
  <c r="EX181" i="57" s="1"/>
  <c r="EW182" i="57"/>
  <c r="EW181" i="57"/>
  <c r="EW183" i="57" s="1"/>
  <c r="EV182" i="57"/>
  <c r="EV181" i="57"/>
  <c r="EU182" i="57"/>
  <c r="EU181" i="57" s="1"/>
  <c r="EU184" i="57" s="1"/>
  <c r="ET182" i="57"/>
  <c r="ET181" i="57" s="1"/>
  <c r="ES182" i="57"/>
  <c r="ES181" i="57" s="1"/>
  <c r="ES183" i="57" s="1"/>
  <c r="ER182" i="57"/>
  <c r="ER181" i="57" s="1"/>
  <c r="EQ182" i="57"/>
  <c r="EQ181" i="57"/>
  <c r="EQ183" i="57" s="1"/>
  <c r="EP182" i="57"/>
  <c r="EP181" i="57" s="1"/>
  <c r="EO182" i="57"/>
  <c r="EO181" i="57" s="1"/>
  <c r="EN182" i="57"/>
  <c r="EN181" i="57" s="1"/>
  <c r="EM182" i="57"/>
  <c r="EM181" i="57"/>
  <c r="EL182" i="57"/>
  <c r="EL181" i="57" s="1"/>
  <c r="EK182" i="57"/>
  <c r="EK181" i="57"/>
  <c r="EJ182" i="57"/>
  <c r="EJ181" i="57" s="1"/>
  <c r="EJ183" i="57" s="1"/>
  <c r="EI182" i="57"/>
  <c r="EI181" i="57" s="1"/>
  <c r="EH182" i="57"/>
  <c r="EH181" i="57"/>
  <c r="EH184" i="57" s="1"/>
  <c r="EG182" i="57"/>
  <c r="EG181" i="57" s="1"/>
  <c r="EF182" i="57"/>
  <c r="EF181" i="57" s="1"/>
  <c r="EE182" i="57"/>
  <c r="EE181" i="57" s="1"/>
  <c r="EE184" i="57" s="1"/>
  <c r="ED182" i="57"/>
  <c r="ED181" i="57" s="1"/>
  <c r="EC182" i="57"/>
  <c r="EC181" i="57"/>
  <c r="EB182" i="57"/>
  <c r="EB181" i="57" s="1"/>
  <c r="EB183" i="57" s="1"/>
  <c r="EA182" i="57"/>
  <c r="EA181" i="57"/>
  <c r="EA184" i="57" s="1"/>
  <c r="DZ182" i="57"/>
  <c r="DZ181" i="57"/>
  <c r="DY182" i="57"/>
  <c r="DY181" i="57" s="1"/>
  <c r="DY183" i="57" s="1"/>
  <c r="DX182" i="57"/>
  <c r="DX181" i="57" s="1"/>
  <c r="DW182" i="57"/>
  <c r="DW181" i="57" s="1"/>
  <c r="DV182" i="57"/>
  <c r="DV181" i="57"/>
  <c r="DU182" i="57"/>
  <c r="DU181" i="57" s="1"/>
  <c r="DU184" i="57" s="1"/>
  <c r="DT182" i="57"/>
  <c r="DT181" i="57" s="1"/>
  <c r="DT184" i="57" s="1"/>
  <c r="DS182" i="57"/>
  <c r="DS181" i="57" s="1"/>
  <c r="DS184" i="57" s="1"/>
  <c r="DR182" i="57"/>
  <c r="DR181" i="57"/>
  <c r="DR183" i="57" s="1"/>
  <c r="DQ182" i="57"/>
  <c r="DQ181" i="57" s="1"/>
  <c r="DP182" i="57"/>
  <c r="DP181" i="57"/>
  <c r="DO182" i="57"/>
  <c r="DO181" i="57" s="1"/>
  <c r="DN182" i="57"/>
  <c r="DN181" i="57" s="1"/>
  <c r="DM182" i="57"/>
  <c r="DM181" i="57" s="1"/>
  <c r="DL182" i="57"/>
  <c r="DL181" i="57" s="1"/>
  <c r="DK182" i="57"/>
  <c r="DK181" i="57" s="1"/>
  <c r="DJ182" i="57"/>
  <c r="DJ181" i="57"/>
  <c r="DI182" i="57"/>
  <c r="DI181" i="57" s="1"/>
  <c r="DH182" i="57"/>
  <c r="DH181" i="57"/>
  <c r="DG182" i="57"/>
  <c r="DG181" i="57" s="1"/>
  <c r="DF182" i="57"/>
  <c r="DF181" i="57" s="1"/>
  <c r="DF184" i="57" s="1"/>
  <c r="DE182" i="57"/>
  <c r="DE181" i="57"/>
  <c r="DD182" i="57"/>
  <c r="DD181" i="57" s="1"/>
  <c r="DC182" i="57"/>
  <c r="DC181" i="57"/>
  <c r="DB182" i="57"/>
  <c r="DB181" i="57" s="1"/>
  <c r="DA182" i="57"/>
  <c r="DA181" i="57"/>
  <c r="CZ182" i="57"/>
  <c r="CZ181" i="57" s="1"/>
  <c r="CY182" i="57"/>
  <c r="CY181" i="57"/>
  <c r="CY184" i="57" s="1"/>
  <c r="CX182" i="57"/>
  <c r="CX181" i="57" s="1"/>
  <c r="CW182" i="57"/>
  <c r="CW181" i="57" s="1"/>
  <c r="CV182" i="57"/>
  <c r="CV181" i="57" s="1"/>
  <c r="CU182" i="57"/>
  <c r="CU181" i="57"/>
  <c r="CU183" i="57" s="1"/>
  <c r="CT182" i="57"/>
  <c r="CT181" i="57"/>
  <c r="CS182" i="57"/>
  <c r="CS181" i="57" s="1"/>
  <c r="CR182" i="57"/>
  <c r="CR181" i="57"/>
  <c r="CQ182" i="57"/>
  <c r="CQ181" i="57" s="1"/>
  <c r="CQ184" i="57" s="1"/>
  <c r="CP182" i="57"/>
  <c r="CP181" i="57"/>
  <c r="CP183" i="57" s="1"/>
  <c r="CO182" i="57"/>
  <c r="CO181" i="57"/>
  <c r="CO184" i="57"/>
  <c r="CN182" i="57"/>
  <c r="CN181" i="57" s="1"/>
  <c r="CM182" i="57"/>
  <c r="CM181" i="57" s="1"/>
  <c r="CL182" i="57"/>
  <c r="CL181" i="57" s="1"/>
  <c r="CL183" i="57"/>
  <c r="CK182" i="57"/>
  <c r="CK181" i="57" s="1"/>
  <c r="CJ182" i="57"/>
  <c r="CJ181" i="57"/>
  <c r="CI182" i="57"/>
  <c r="CI181" i="57" s="1"/>
  <c r="CH182" i="57"/>
  <c r="CH181" i="57"/>
  <c r="CH183" i="57"/>
  <c r="CG182" i="57"/>
  <c r="CG181" i="57" s="1"/>
  <c r="CG183" i="57"/>
  <c r="CF182" i="57"/>
  <c r="CF181" i="57" s="1"/>
  <c r="CE182" i="57"/>
  <c r="CE181" i="57"/>
  <c r="CD182" i="57"/>
  <c r="CD181" i="57" s="1"/>
  <c r="CD183" i="57" s="1"/>
  <c r="CC182" i="57"/>
  <c r="CC181" i="57"/>
  <c r="CB182" i="57"/>
  <c r="CB181" i="57" s="1"/>
  <c r="CA182" i="57"/>
  <c r="CA181" i="57" s="1"/>
  <c r="BZ182" i="57"/>
  <c r="BZ181" i="57" s="1"/>
  <c r="BY182" i="57"/>
  <c r="BY181" i="57"/>
  <c r="BX182" i="57"/>
  <c r="BX181" i="57" s="1"/>
  <c r="BX184" i="57"/>
  <c r="BW182" i="57"/>
  <c r="BW181" i="57" s="1"/>
  <c r="BW184" i="57" s="1"/>
  <c r="BV182" i="57"/>
  <c r="BV181" i="57" s="1"/>
  <c r="BU182" i="57"/>
  <c r="BU181" i="57" s="1"/>
  <c r="BT182" i="57"/>
  <c r="BT181" i="57"/>
  <c r="BS182" i="57"/>
  <c r="BS181" i="57" s="1"/>
  <c r="BR182" i="57"/>
  <c r="BR181" i="57" s="1"/>
  <c r="BR184" i="57" s="1"/>
  <c r="BQ182" i="57"/>
  <c r="BQ181" i="57"/>
  <c r="BP182" i="57"/>
  <c r="BP181" i="57" s="1"/>
  <c r="BO182" i="57"/>
  <c r="BO181" i="57"/>
  <c r="BN182" i="57"/>
  <c r="BN181" i="57" s="1"/>
  <c r="BM182" i="57"/>
  <c r="BM181" i="57"/>
  <c r="BL182" i="57"/>
  <c r="BL181" i="57" s="1"/>
  <c r="BK182" i="57"/>
  <c r="BK181" i="57"/>
  <c r="BJ182" i="57"/>
  <c r="BJ181" i="57" s="1"/>
  <c r="BI182" i="57"/>
  <c r="BI181" i="57"/>
  <c r="BH182" i="57"/>
  <c r="BH181" i="57" s="1"/>
  <c r="BG182" i="57"/>
  <c r="BG181" i="57"/>
  <c r="BG184" i="57" s="1"/>
  <c r="BF182" i="57"/>
  <c r="BF181" i="57" s="1"/>
  <c r="BF183" i="57" s="1"/>
  <c r="BE182" i="57"/>
  <c r="BE181" i="57" s="1"/>
  <c r="BD182" i="57"/>
  <c r="BD181" i="57"/>
  <c r="BC182" i="57"/>
  <c r="BC181" i="57" s="1"/>
  <c r="BC184" i="57" s="1"/>
  <c r="BB182" i="57"/>
  <c r="BB181" i="57" s="1"/>
  <c r="BA182" i="57"/>
  <c r="BA181" i="57" s="1"/>
  <c r="BA183" i="57"/>
  <c r="AZ182" i="57"/>
  <c r="AZ181" i="57" s="1"/>
  <c r="AY182" i="57"/>
  <c r="AY181" i="57"/>
  <c r="AY183" i="57"/>
  <c r="AX182" i="57"/>
  <c r="AX181" i="57" s="1"/>
  <c r="AX184" i="57" s="1"/>
  <c r="AW182" i="57"/>
  <c r="AW181" i="57" s="1"/>
  <c r="AV182" i="57"/>
  <c r="AV181" i="57"/>
  <c r="AU182" i="57"/>
  <c r="AU181" i="57" s="1"/>
  <c r="AT182" i="57"/>
  <c r="AT181" i="57"/>
  <c r="AS182" i="57"/>
  <c r="AS181" i="57" s="1"/>
  <c r="AR182" i="57"/>
  <c r="AR181" i="57"/>
  <c r="AQ182" i="57"/>
  <c r="AQ181" i="57" s="1"/>
  <c r="AP182" i="57"/>
  <c r="AP181" i="57"/>
  <c r="AP184" i="57"/>
  <c r="AO182" i="57"/>
  <c r="AO181" i="57" s="1"/>
  <c r="AO183" i="57"/>
  <c r="AN182" i="57"/>
  <c r="AN181" i="57" s="1"/>
  <c r="AN183" i="57" s="1"/>
  <c r="AM182" i="57"/>
  <c r="AM181" i="57"/>
  <c r="AL182" i="57"/>
  <c r="AL181" i="57" s="1"/>
  <c r="AL183" i="57" s="1"/>
  <c r="AK182" i="57"/>
  <c r="AK181" i="57" s="1"/>
  <c r="AJ182" i="57"/>
  <c r="AI182" i="57"/>
  <c r="AI181" i="57" s="1"/>
  <c r="AH182" i="57"/>
  <c r="AH181" i="57" s="1"/>
  <c r="AG182" i="57"/>
  <c r="AG181" i="57" s="1"/>
  <c r="AG183" i="57" s="1"/>
  <c r="AF182" i="57"/>
  <c r="AE182" i="57"/>
  <c r="AD182" i="57"/>
  <c r="AD181" i="57" s="1"/>
  <c r="AD183" i="57" s="1"/>
  <c r="AC182" i="57"/>
  <c r="AB182" i="57"/>
  <c r="AA182" i="57"/>
  <c r="AA181" i="57" s="1"/>
  <c r="Z182" i="57"/>
  <c r="Z181" i="57" s="1"/>
  <c r="Z183" i="57" s="1"/>
  <c r="Y182" i="57"/>
  <c r="X182" i="57"/>
  <c r="W182" i="57"/>
  <c r="V182" i="57"/>
  <c r="V181" i="57" s="1"/>
  <c r="V183" i="57" s="1"/>
  <c r="U182" i="57"/>
  <c r="T182" i="57"/>
  <c r="S182" i="57"/>
  <c r="R182" i="57"/>
  <c r="Q182" i="57"/>
  <c r="P182" i="57"/>
  <c r="O182" i="57"/>
  <c r="N182" i="57"/>
  <c r="N181" i="57"/>
  <c r="N183" i="57" s="1"/>
  <c r="M182" i="57"/>
  <c r="L182" i="57"/>
  <c r="K182" i="57"/>
  <c r="K181" i="57" s="1"/>
  <c r="J182" i="57"/>
  <c r="I182" i="57"/>
  <c r="H182" i="57"/>
  <c r="G182" i="57"/>
  <c r="G181" i="57" s="1"/>
  <c r="G183" i="57"/>
  <c r="F182" i="57"/>
  <c r="E182" i="57"/>
  <c r="D182" i="57"/>
  <c r="D181" i="57"/>
  <c r="D184" i="57"/>
  <c r="HZ182" i="57"/>
  <c r="HZ181" i="57" s="1"/>
  <c r="HZ183" i="57" s="1"/>
  <c r="AM181" i="21"/>
  <c r="AM180" i="21"/>
  <c r="AM184" i="21"/>
  <c r="AL181" i="21"/>
  <c r="AL180" i="21" s="1"/>
  <c r="AK181" i="21"/>
  <c r="AK180" i="21"/>
  <c r="AJ181" i="21"/>
  <c r="AJ180" i="21" s="1"/>
  <c r="AI181" i="21"/>
  <c r="AI180" i="21"/>
  <c r="AH181" i="21"/>
  <c r="AH180" i="21" s="1"/>
  <c r="AG181" i="21"/>
  <c r="AG180" i="21" s="1"/>
  <c r="AF181" i="21"/>
  <c r="AF180" i="21" s="1"/>
  <c r="D2" i="49"/>
  <c r="E180" i="17"/>
  <c r="E185" i="17" s="1"/>
  <c r="AN181" i="21"/>
  <c r="AN180" i="21" s="1"/>
  <c r="AO181" i="21"/>
  <c r="AO180" i="21" s="1"/>
  <c r="AP181" i="21"/>
  <c r="AP180" i="21"/>
  <c r="AQ181" i="21"/>
  <c r="AQ180" i="21" s="1"/>
  <c r="AR181" i="21"/>
  <c r="AR180" i="21"/>
  <c r="AS181" i="21"/>
  <c r="AS180" i="21" s="1"/>
  <c r="AT181" i="21"/>
  <c r="AT180" i="21" s="1"/>
  <c r="AT183" i="21" s="1"/>
  <c r="AU181" i="21"/>
  <c r="AU180" i="21"/>
  <c r="AV181" i="21"/>
  <c r="AV180" i="21"/>
  <c r="AW181" i="21"/>
  <c r="AW180" i="21"/>
  <c r="AX181" i="21"/>
  <c r="AX180" i="21"/>
  <c r="W69" i="17"/>
  <c r="G185" i="20"/>
  <c r="G1" i="20"/>
  <c r="AB181" i="21"/>
  <c r="AB180" i="21" s="1"/>
  <c r="AC181" i="21"/>
  <c r="AC180" i="21" s="1"/>
  <c r="AD181" i="21"/>
  <c r="AD180" i="21" s="1"/>
  <c r="AE181" i="21"/>
  <c r="AE180" i="21" s="1"/>
  <c r="AA181" i="21"/>
  <c r="AA180" i="21" s="1"/>
  <c r="F35" i="86"/>
  <c r="G35" i="86" s="1"/>
  <c r="I35" i="86" s="1"/>
  <c r="F34" i="86"/>
  <c r="G34" i="86" s="1"/>
  <c r="F33" i="86"/>
  <c r="G33" i="86" s="1"/>
  <c r="I33" i="86" s="1"/>
  <c r="F32" i="86"/>
  <c r="G32" i="86" s="1"/>
  <c r="I32" i="86" s="1"/>
  <c r="F31" i="86"/>
  <c r="G31" i="86" s="1"/>
  <c r="I31" i="86" s="1"/>
  <c r="F30" i="86"/>
  <c r="G30" i="86" s="1"/>
  <c r="I30" i="86" s="1"/>
  <c r="F29" i="86"/>
  <c r="G29" i="86" s="1"/>
  <c r="I29" i="86" s="1"/>
  <c r="F28" i="86"/>
  <c r="G28" i="86" s="1"/>
  <c r="I28" i="86" s="1"/>
  <c r="F27" i="86"/>
  <c r="G27" i="86" s="1"/>
  <c r="I27" i="86" s="1"/>
  <c r="F26" i="86"/>
  <c r="G26" i="86" s="1"/>
  <c r="I26" i="86" s="1"/>
  <c r="F25" i="86"/>
  <c r="G25" i="86" s="1"/>
  <c r="I25" i="86" s="1"/>
  <c r="F24" i="86"/>
  <c r="G24" i="86" s="1"/>
  <c r="I24" i="86" s="1"/>
  <c r="F23" i="86"/>
  <c r="G23" i="86" s="1"/>
  <c r="I23" i="86" s="1"/>
  <c r="F22" i="86"/>
  <c r="G22" i="86" s="1"/>
  <c r="I22" i="86" s="1"/>
  <c r="F21" i="86"/>
  <c r="G21" i="86" s="1"/>
  <c r="I21" i="86" s="1"/>
  <c r="F20" i="86"/>
  <c r="G20" i="86" s="1"/>
  <c r="I20" i="86" s="1"/>
  <c r="F19" i="86"/>
  <c r="G19" i="86" s="1"/>
  <c r="I19" i="86" s="1"/>
  <c r="F18" i="86"/>
  <c r="G18" i="86" s="1"/>
  <c r="I18" i="86" s="1"/>
  <c r="F17" i="86"/>
  <c r="G17" i="86" s="1"/>
  <c r="I17" i="86" s="1"/>
  <c r="F16" i="86"/>
  <c r="G16" i="86" s="1"/>
  <c r="I16" i="86" s="1"/>
  <c r="F15" i="86"/>
  <c r="G15" i="86" s="1"/>
  <c r="I15" i="86" s="1"/>
  <c r="F14" i="86"/>
  <c r="G14" i="86" s="1"/>
  <c r="I14" i="86" s="1"/>
  <c r="F13" i="86"/>
  <c r="G13" i="86" s="1"/>
  <c r="I13" i="86" s="1"/>
  <c r="F37" i="86"/>
  <c r="G37" i="86" s="1"/>
  <c r="I37" i="86" s="1"/>
  <c r="F38" i="86"/>
  <c r="G38" i="86" s="1"/>
  <c r="I38" i="86" s="1"/>
  <c r="F39" i="86"/>
  <c r="G39" i="86" s="1"/>
  <c r="F40" i="86"/>
  <c r="G40" i="86" s="1"/>
  <c r="F36" i="86"/>
  <c r="G36" i="86" s="1"/>
  <c r="I36" i="86" s="1"/>
  <c r="A8" i="86"/>
  <c r="E9" i="86"/>
  <c r="H4" i="88" s="1"/>
  <c r="E8" i="86"/>
  <c r="G4" i="88" s="1"/>
  <c r="E196" i="86"/>
  <c r="E197" i="86"/>
  <c r="E198" i="86"/>
  <c r="E199" i="86"/>
  <c r="E200" i="86"/>
  <c r="E201" i="86"/>
  <c r="E202" i="86"/>
  <c r="E203" i="86"/>
  <c r="E204" i="86"/>
  <c r="E205" i="86"/>
  <c r="E206" i="86"/>
  <c r="E207" i="86"/>
  <c r="E208" i="86"/>
  <c r="E209" i="86"/>
  <c r="E210" i="86"/>
  <c r="E211" i="86"/>
  <c r="E212" i="86"/>
  <c r="E213" i="86"/>
  <c r="E214" i="86"/>
  <c r="E215" i="86"/>
  <c r="E195" i="86"/>
  <c r="GY5" i="86"/>
  <c r="Z2" i="17"/>
  <c r="Z1" i="17" s="1"/>
  <c r="Y181" i="21"/>
  <c r="Y180" i="21" s="1"/>
  <c r="Y184" i="21" s="1"/>
  <c r="Z181" i="21"/>
  <c r="Z180" i="21" s="1"/>
  <c r="GY4" i="86"/>
  <c r="C3" i="86"/>
  <c r="D3" i="86"/>
  <c r="E3" i="86" s="1"/>
  <c r="F3" i="86" s="1"/>
  <c r="G3" i="86" s="1"/>
  <c r="H3" i="86" s="1"/>
  <c r="I3" i="86" s="1"/>
  <c r="J3" i="86" s="1"/>
  <c r="K3" i="86" s="1"/>
  <c r="L3" i="86" s="1"/>
  <c r="N3" i="86" s="1"/>
  <c r="O3" i="86" s="1"/>
  <c r="P3" i="86" s="1"/>
  <c r="Q3" i="86" s="1"/>
  <c r="R3" i="86" s="1"/>
  <c r="S3" i="86" s="1"/>
  <c r="T3" i="86" s="1"/>
  <c r="U3" i="86" s="1"/>
  <c r="V3" i="86" s="1"/>
  <c r="W3" i="86" s="1"/>
  <c r="X3" i="86" s="1"/>
  <c r="Y3" i="86" s="1"/>
  <c r="Z3" i="86" s="1"/>
  <c r="AA3" i="86" s="1"/>
  <c r="AB3" i="86" s="1"/>
  <c r="AC3" i="86" s="1"/>
  <c r="AD3" i="86" s="1"/>
  <c r="AE3" i="86" s="1"/>
  <c r="AF3" i="86" s="1"/>
  <c r="AG3" i="86" s="1"/>
  <c r="AH3" i="86" s="1"/>
  <c r="AI3" i="86" s="1"/>
  <c r="AJ3" i="86" s="1"/>
  <c r="AK3" i="86" s="1"/>
  <c r="AL3" i="86" s="1"/>
  <c r="AM3" i="86" s="1"/>
  <c r="AN3" i="86" s="1"/>
  <c r="AO3" i="86" s="1"/>
  <c r="AP3" i="86" s="1"/>
  <c r="AQ3" i="86" s="1"/>
  <c r="AR3" i="86" s="1"/>
  <c r="AS3" i="86" s="1"/>
  <c r="AT3" i="86" s="1"/>
  <c r="AU3" i="86" s="1"/>
  <c r="AV3" i="86" s="1"/>
  <c r="AW3" i="86" s="1"/>
  <c r="AX3" i="86" s="1"/>
  <c r="AY3" i="86" s="1"/>
  <c r="AZ3" i="86" s="1"/>
  <c r="BA3" i="86" s="1"/>
  <c r="BB3" i="86" s="1"/>
  <c r="BC3" i="86" s="1"/>
  <c r="BD3" i="86" s="1"/>
  <c r="BE3" i="86" s="1"/>
  <c r="BF3" i="86" s="1"/>
  <c r="BG3" i="86" s="1"/>
  <c r="BH3" i="86" s="1"/>
  <c r="BI3" i="86" s="1"/>
  <c r="BJ3" i="86" s="1"/>
  <c r="BK3" i="86" s="1"/>
  <c r="BL3" i="86" s="1"/>
  <c r="BM3" i="86" s="1"/>
  <c r="BN3" i="86" s="1"/>
  <c r="BO3" i="86" s="1"/>
  <c r="BP3" i="86" s="1"/>
  <c r="BQ3" i="86" s="1"/>
  <c r="BR3" i="86" s="1"/>
  <c r="BS3" i="86" s="1"/>
  <c r="BT3" i="86" s="1"/>
  <c r="BU3" i="86" s="1"/>
  <c r="BV3" i="86" s="1"/>
  <c r="BW3" i="86" s="1"/>
  <c r="BX3" i="86" s="1"/>
  <c r="BY3" i="86" s="1"/>
  <c r="BZ3" i="86" s="1"/>
  <c r="CA3" i="86" s="1"/>
  <c r="CB3" i="86" s="1"/>
  <c r="CC3" i="86" s="1"/>
  <c r="CD3" i="86" s="1"/>
  <c r="CE3" i="86" s="1"/>
  <c r="CF3" i="86" s="1"/>
  <c r="CG3" i="86" s="1"/>
  <c r="CH3" i="86" s="1"/>
  <c r="CI3" i="86" s="1"/>
  <c r="CJ3" i="86" s="1"/>
  <c r="CK3" i="86" s="1"/>
  <c r="CL3" i="86" s="1"/>
  <c r="CM3" i="86" s="1"/>
  <c r="CN3" i="86" s="1"/>
  <c r="CO3" i="86" s="1"/>
  <c r="CP3" i="86" s="1"/>
  <c r="CQ3" i="86" s="1"/>
  <c r="CR3" i="86" s="1"/>
  <c r="CS3" i="86" s="1"/>
  <c r="CT3" i="86" s="1"/>
  <c r="CU3" i="86" s="1"/>
  <c r="CV3" i="86" s="1"/>
  <c r="CW3" i="86" s="1"/>
  <c r="CX3" i="86" s="1"/>
  <c r="CY3" i="86" s="1"/>
  <c r="CZ3" i="86" s="1"/>
  <c r="DA3" i="86" s="1"/>
  <c r="DB3" i="86" s="1"/>
  <c r="DC3" i="86" s="1"/>
  <c r="DD3" i="86" s="1"/>
  <c r="DE3" i="86" s="1"/>
  <c r="DF3" i="86" s="1"/>
  <c r="DG3" i="86" s="1"/>
  <c r="DH3" i="86" s="1"/>
  <c r="DI3" i="86" s="1"/>
  <c r="DJ3" i="86" s="1"/>
  <c r="DK3" i="86" s="1"/>
  <c r="DL3" i="86" s="1"/>
  <c r="DM3" i="86" s="1"/>
  <c r="DN3" i="86" s="1"/>
  <c r="DO3" i="86" s="1"/>
  <c r="DP3" i="86" s="1"/>
  <c r="DQ3" i="86" s="1"/>
  <c r="DR3" i="86" s="1"/>
  <c r="DS3" i="86" s="1"/>
  <c r="DT3" i="86" s="1"/>
  <c r="DU3" i="86" s="1"/>
  <c r="DV3" i="86" s="1"/>
  <c r="DW3" i="86" s="1"/>
  <c r="DX3" i="86" s="1"/>
  <c r="DY3" i="86" s="1"/>
  <c r="DZ3" i="86" s="1"/>
  <c r="EA3" i="86" s="1"/>
  <c r="EB3" i="86" s="1"/>
  <c r="EC3" i="86" s="1"/>
  <c r="ED3" i="86" s="1"/>
  <c r="EE3" i="86" s="1"/>
  <c r="EF3" i="86" s="1"/>
  <c r="EG3" i="86" s="1"/>
  <c r="EH3" i="86" s="1"/>
  <c r="EI3" i="86" s="1"/>
  <c r="EJ3" i="86" s="1"/>
  <c r="EK3" i="86" s="1"/>
  <c r="EL3" i="86" s="1"/>
  <c r="EM3" i="86" s="1"/>
  <c r="EN3" i="86" s="1"/>
  <c r="EO3" i="86" s="1"/>
  <c r="EP3" i="86" s="1"/>
  <c r="EQ3" i="86" s="1"/>
  <c r="ER3" i="86" s="1"/>
  <c r="ES3" i="86" s="1"/>
  <c r="ET3" i="86" s="1"/>
  <c r="EU3" i="86" s="1"/>
  <c r="EV3" i="86" s="1"/>
  <c r="EW3" i="86" s="1"/>
  <c r="EX3" i="86" s="1"/>
  <c r="EY3" i="86" s="1"/>
  <c r="EZ3" i="86" s="1"/>
  <c r="FA3" i="86" s="1"/>
  <c r="FB3" i="86" s="1"/>
  <c r="FC3" i="86" s="1"/>
  <c r="FD3" i="86" s="1"/>
  <c r="FE3" i="86" s="1"/>
  <c r="FF3" i="86" s="1"/>
  <c r="FG3" i="86" s="1"/>
  <c r="FH3" i="86" s="1"/>
  <c r="FI3" i="86" s="1"/>
  <c r="FJ3" i="86" s="1"/>
  <c r="FK3" i="86" s="1"/>
  <c r="FL3" i="86" s="1"/>
  <c r="FM3" i="86" s="1"/>
  <c r="FN3" i="86" s="1"/>
  <c r="FO3" i="86" s="1"/>
  <c r="FP3" i="86" s="1"/>
  <c r="FQ3" i="86" s="1"/>
  <c r="FR3" i="86" s="1"/>
  <c r="FS3" i="86" s="1"/>
  <c r="FT3" i="86" s="1"/>
  <c r="FU3" i="86" s="1"/>
  <c r="FV3" i="86" s="1"/>
  <c r="FW3" i="86" s="1"/>
  <c r="FX3" i="86" s="1"/>
  <c r="FY3" i="86" s="1"/>
  <c r="FZ3" i="86" s="1"/>
  <c r="GA3" i="86" s="1"/>
  <c r="GB3" i="86" s="1"/>
  <c r="GC3" i="86" s="1"/>
  <c r="GD3" i="86" s="1"/>
  <c r="GE3" i="86" s="1"/>
  <c r="GF3" i="86" s="1"/>
  <c r="GG3" i="86" s="1"/>
  <c r="GH3" i="86" s="1"/>
  <c r="GI3" i="86" s="1"/>
  <c r="GJ3" i="86" s="1"/>
  <c r="GK3" i="86" s="1"/>
  <c r="GL3" i="86" s="1"/>
  <c r="GM3" i="86" s="1"/>
  <c r="GN3" i="86" s="1"/>
  <c r="GO3" i="86" s="1"/>
  <c r="GP3" i="86" s="1"/>
  <c r="GQ3" i="86" s="1"/>
  <c r="GR3" i="86" s="1"/>
  <c r="GS3" i="86" s="1"/>
  <c r="GT3" i="86" s="1"/>
  <c r="GU3" i="86" s="1"/>
  <c r="GV3" i="86" s="1"/>
  <c r="GW3" i="86" s="1"/>
  <c r="GX3" i="86" s="1"/>
  <c r="D2" i="86"/>
  <c r="E2" i="86" s="1"/>
  <c r="F2" i="86" s="1"/>
  <c r="G2" i="86" s="1"/>
  <c r="H2" i="86" s="1"/>
  <c r="I2" i="86" s="1"/>
  <c r="J2" i="86" s="1"/>
  <c r="K2" i="86" s="1"/>
  <c r="L2" i="86" s="1"/>
  <c r="N2" i="86" s="1"/>
  <c r="O2" i="86" s="1"/>
  <c r="P2" i="86" s="1"/>
  <c r="Q2" i="86" s="1"/>
  <c r="R2" i="86" s="1"/>
  <c r="S2" i="86" s="1"/>
  <c r="T2" i="86" s="1"/>
  <c r="U2" i="86" s="1"/>
  <c r="V2" i="86" s="1"/>
  <c r="W2" i="86" s="1"/>
  <c r="X2" i="86" s="1"/>
  <c r="Y2" i="86" s="1"/>
  <c r="Z2" i="86" s="1"/>
  <c r="AA2" i="86" s="1"/>
  <c r="AB2" i="86" s="1"/>
  <c r="AC2" i="86" s="1"/>
  <c r="AD2" i="86" s="1"/>
  <c r="AE2" i="86" s="1"/>
  <c r="AF2" i="86" s="1"/>
  <c r="AG2" i="86" s="1"/>
  <c r="AH2" i="86" s="1"/>
  <c r="AI2" i="86" s="1"/>
  <c r="AJ2" i="86" s="1"/>
  <c r="AK2" i="86" s="1"/>
  <c r="AL2" i="86" s="1"/>
  <c r="AM2" i="86" s="1"/>
  <c r="AN2" i="86" s="1"/>
  <c r="AO2" i="86" s="1"/>
  <c r="AP2" i="86" s="1"/>
  <c r="AQ2" i="86" s="1"/>
  <c r="AR2" i="86" s="1"/>
  <c r="AS2" i="86" s="1"/>
  <c r="AT2" i="86" s="1"/>
  <c r="AU2" i="86" s="1"/>
  <c r="AV2" i="86" s="1"/>
  <c r="AW2" i="86" s="1"/>
  <c r="AX2" i="86" s="1"/>
  <c r="AY2" i="86" s="1"/>
  <c r="AZ2" i="86" s="1"/>
  <c r="BA2" i="86" s="1"/>
  <c r="BB2" i="86" s="1"/>
  <c r="BC2" i="86" s="1"/>
  <c r="BD2" i="86" s="1"/>
  <c r="BE2" i="86" s="1"/>
  <c r="BF2" i="86" s="1"/>
  <c r="BG2" i="86" s="1"/>
  <c r="BH2" i="86" s="1"/>
  <c r="BI2" i="86" s="1"/>
  <c r="BJ2" i="86" s="1"/>
  <c r="BK2" i="86" s="1"/>
  <c r="BL2" i="86" s="1"/>
  <c r="BM2" i="86" s="1"/>
  <c r="BN2" i="86" s="1"/>
  <c r="BO2" i="86" s="1"/>
  <c r="BP2" i="86" s="1"/>
  <c r="BQ2" i="86" s="1"/>
  <c r="BR2" i="86" s="1"/>
  <c r="BS2" i="86" s="1"/>
  <c r="BT2" i="86" s="1"/>
  <c r="BU2" i="86" s="1"/>
  <c r="BV2" i="86" s="1"/>
  <c r="BW2" i="86" s="1"/>
  <c r="BX2" i="86" s="1"/>
  <c r="BY2" i="86" s="1"/>
  <c r="BZ2" i="86" s="1"/>
  <c r="CA2" i="86" s="1"/>
  <c r="CB2" i="86" s="1"/>
  <c r="CC2" i="86" s="1"/>
  <c r="CD2" i="86" s="1"/>
  <c r="CE2" i="86" s="1"/>
  <c r="CF2" i="86" s="1"/>
  <c r="CG2" i="86" s="1"/>
  <c r="CH2" i="86" s="1"/>
  <c r="CI2" i="86" s="1"/>
  <c r="CJ2" i="86" s="1"/>
  <c r="CK2" i="86" s="1"/>
  <c r="CL2" i="86" s="1"/>
  <c r="CM2" i="86" s="1"/>
  <c r="CN2" i="86" s="1"/>
  <c r="CO2" i="86" s="1"/>
  <c r="CP2" i="86" s="1"/>
  <c r="CQ2" i="86" s="1"/>
  <c r="CR2" i="86" s="1"/>
  <c r="CS2" i="86" s="1"/>
  <c r="CT2" i="86" s="1"/>
  <c r="CU2" i="86" s="1"/>
  <c r="CV2" i="86" s="1"/>
  <c r="CW2" i="86" s="1"/>
  <c r="CX2" i="86" s="1"/>
  <c r="CY2" i="86" s="1"/>
  <c r="CZ2" i="86" s="1"/>
  <c r="DA2" i="86" s="1"/>
  <c r="DB2" i="86" s="1"/>
  <c r="DC2" i="86" s="1"/>
  <c r="DD2" i="86" s="1"/>
  <c r="DE2" i="86" s="1"/>
  <c r="DF2" i="86" s="1"/>
  <c r="DG2" i="86" s="1"/>
  <c r="DH2" i="86" s="1"/>
  <c r="DI2" i="86" s="1"/>
  <c r="DJ2" i="86" s="1"/>
  <c r="DK2" i="86" s="1"/>
  <c r="DL2" i="86" s="1"/>
  <c r="DM2" i="86" s="1"/>
  <c r="DN2" i="86" s="1"/>
  <c r="DO2" i="86" s="1"/>
  <c r="DP2" i="86" s="1"/>
  <c r="DQ2" i="86" s="1"/>
  <c r="DR2" i="86" s="1"/>
  <c r="DS2" i="86" s="1"/>
  <c r="DT2" i="86" s="1"/>
  <c r="DU2" i="86" s="1"/>
  <c r="DV2" i="86" s="1"/>
  <c r="DW2" i="86" s="1"/>
  <c r="DX2" i="86" s="1"/>
  <c r="DY2" i="86" s="1"/>
  <c r="DZ2" i="86" s="1"/>
  <c r="EA2" i="86" s="1"/>
  <c r="EB2" i="86" s="1"/>
  <c r="EC2" i="86" s="1"/>
  <c r="ED2" i="86" s="1"/>
  <c r="EE2" i="86" s="1"/>
  <c r="EF2" i="86" s="1"/>
  <c r="EG2" i="86" s="1"/>
  <c r="EH2" i="86" s="1"/>
  <c r="EI2" i="86" s="1"/>
  <c r="EJ2" i="86" s="1"/>
  <c r="EK2" i="86" s="1"/>
  <c r="EL2" i="86" s="1"/>
  <c r="EM2" i="86" s="1"/>
  <c r="EN2" i="86" s="1"/>
  <c r="EO2" i="86" s="1"/>
  <c r="EP2" i="86" s="1"/>
  <c r="EQ2" i="86" s="1"/>
  <c r="ER2" i="86" s="1"/>
  <c r="ES2" i="86" s="1"/>
  <c r="ET2" i="86" s="1"/>
  <c r="EU2" i="86" s="1"/>
  <c r="EV2" i="86" s="1"/>
  <c r="EW2" i="86" s="1"/>
  <c r="EX2" i="86" s="1"/>
  <c r="EY2" i="86" s="1"/>
  <c r="EZ2" i="86" s="1"/>
  <c r="FA2" i="86" s="1"/>
  <c r="FB2" i="86" s="1"/>
  <c r="FC2" i="86" s="1"/>
  <c r="FD2" i="86" s="1"/>
  <c r="FE2" i="86" s="1"/>
  <c r="FF2" i="86" s="1"/>
  <c r="FG2" i="86" s="1"/>
  <c r="FH2" i="86" s="1"/>
  <c r="FI2" i="86" s="1"/>
  <c r="FJ2" i="86" s="1"/>
  <c r="FK2" i="86" s="1"/>
  <c r="FL2" i="86" s="1"/>
  <c r="FM2" i="86" s="1"/>
  <c r="FN2" i="86" s="1"/>
  <c r="FO2" i="86" s="1"/>
  <c r="FP2" i="86" s="1"/>
  <c r="FQ2" i="86" s="1"/>
  <c r="FR2" i="86" s="1"/>
  <c r="FS2" i="86" s="1"/>
  <c r="FT2" i="86" s="1"/>
  <c r="FU2" i="86" s="1"/>
  <c r="FV2" i="86" s="1"/>
  <c r="FW2" i="86" s="1"/>
  <c r="FX2" i="86" s="1"/>
  <c r="FY2" i="86" s="1"/>
  <c r="FZ2" i="86" s="1"/>
  <c r="GA2" i="86" s="1"/>
  <c r="GB2" i="86" s="1"/>
  <c r="GC2" i="86" s="1"/>
  <c r="GD2" i="86" s="1"/>
  <c r="GE2" i="86" s="1"/>
  <c r="GF2" i="86" s="1"/>
  <c r="GG2" i="86" s="1"/>
  <c r="GH2" i="86" s="1"/>
  <c r="GI2" i="86" s="1"/>
  <c r="GJ2" i="86" s="1"/>
  <c r="GK2" i="86" s="1"/>
  <c r="GL2" i="86" s="1"/>
  <c r="GM2" i="86" s="1"/>
  <c r="GN2" i="86" s="1"/>
  <c r="GO2" i="86" s="1"/>
  <c r="GP2" i="86" s="1"/>
  <c r="GQ2" i="86" s="1"/>
  <c r="GR2" i="86" s="1"/>
  <c r="GS2" i="86" s="1"/>
  <c r="GT2" i="86" s="1"/>
  <c r="GU2" i="86" s="1"/>
  <c r="GV2" i="86" s="1"/>
  <c r="GW2" i="86" s="1"/>
  <c r="GX2" i="86" s="1"/>
  <c r="D1" i="86"/>
  <c r="E1" i="86" s="1"/>
  <c r="F1" i="86" s="1"/>
  <c r="G1" i="86" s="1"/>
  <c r="H1" i="86" s="1"/>
  <c r="I1" i="86" s="1"/>
  <c r="J1" i="86" s="1"/>
  <c r="K1" i="86" s="1"/>
  <c r="L1" i="86" s="1"/>
  <c r="N1" i="86" s="1"/>
  <c r="O1" i="86" s="1"/>
  <c r="P1" i="86" s="1"/>
  <c r="Q1" i="86" s="1"/>
  <c r="R1" i="86" s="1"/>
  <c r="S1" i="86" s="1"/>
  <c r="T1" i="86"/>
  <c r="U1" i="86" s="1"/>
  <c r="V1" i="86" s="1"/>
  <c r="W1" i="86" s="1"/>
  <c r="X1" i="86" s="1"/>
  <c r="Y1" i="86" s="1"/>
  <c r="Z1" i="86" s="1"/>
  <c r="AA1" i="86" s="1"/>
  <c r="AB1" i="86" s="1"/>
  <c r="AC1" i="86" s="1"/>
  <c r="AD1" i="86" s="1"/>
  <c r="AE1" i="86" s="1"/>
  <c r="AF1" i="86" s="1"/>
  <c r="AG1" i="86" s="1"/>
  <c r="AH1" i="86" s="1"/>
  <c r="AI1" i="86" s="1"/>
  <c r="AJ1" i="86" s="1"/>
  <c r="AK1" i="86" s="1"/>
  <c r="AL1" i="86" s="1"/>
  <c r="AM1" i="86" s="1"/>
  <c r="AN1" i="86" s="1"/>
  <c r="AO1" i="86" s="1"/>
  <c r="AP1" i="86" s="1"/>
  <c r="AQ1" i="86" s="1"/>
  <c r="AR1" i="86" s="1"/>
  <c r="AS1" i="86" s="1"/>
  <c r="AT1" i="86" s="1"/>
  <c r="AU1" i="86" s="1"/>
  <c r="AV1" i="86" s="1"/>
  <c r="AW1" i="86" s="1"/>
  <c r="AX1" i="86" s="1"/>
  <c r="AY1" i="86" s="1"/>
  <c r="AZ1" i="86" s="1"/>
  <c r="BA1" i="86" s="1"/>
  <c r="BB1" i="86" s="1"/>
  <c r="BC1" i="86" s="1"/>
  <c r="BD1" i="86" s="1"/>
  <c r="BE1" i="86" s="1"/>
  <c r="BF1" i="86" s="1"/>
  <c r="BG1" i="86" s="1"/>
  <c r="BH1" i="86" s="1"/>
  <c r="BI1" i="86" s="1"/>
  <c r="BJ1" i="86" s="1"/>
  <c r="BK1" i="86" s="1"/>
  <c r="BL1" i="86" s="1"/>
  <c r="BM1" i="86" s="1"/>
  <c r="BN1" i="86" s="1"/>
  <c r="BO1" i="86" s="1"/>
  <c r="BP1" i="86" s="1"/>
  <c r="BQ1" i="86" s="1"/>
  <c r="BR1" i="86" s="1"/>
  <c r="BS1" i="86" s="1"/>
  <c r="BT1" i="86" s="1"/>
  <c r="BU1" i="86" s="1"/>
  <c r="BV1" i="86" s="1"/>
  <c r="BW1" i="86" s="1"/>
  <c r="BX1" i="86" s="1"/>
  <c r="BY1" i="86" s="1"/>
  <c r="BZ1" i="86" s="1"/>
  <c r="CA1" i="86" s="1"/>
  <c r="CB1" i="86" s="1"/>
  <c r="CC1" i="86" s="1"/>
  <c r="CD1" i="86" s="1"/>
  <c r="CE1" i="86" s="1"/>
  <c r="CF1" i="86" s="1"/>
  <c r="CG1" i="86" s="1"/>
  <c r="CH1" i="86" s="1"/>
  <c r="CI1" i="86" s="1"/>
  <c r="CJ1" i="86" s="1"/>
  <c r="CK1" i="86" s="1"/>
  <c r="CL1" i="86" s="1"/>
  <c r="CM1" i="86" s="1"/>
  <c r="CN1" i="86" s="1"/>
  <c r="CO1" i="86" s="1"/>
  <c r="CP1" i="86" s="1"/>
  <c r="CQ1" i="86" s="1"/>
  <c r="CR1" i="86" s="1"/>
  <c r="CS1" i="86" s="1"/>
  <c r="CT1" i="86" s="1"/>
  <c r="CU1" i="86" s="1"/>
  <c r="CV1" i="86" s="1"/>
  <c r="CW1" i="86" s="1"/>
  <c r="CX1" i="86" s="1"/>
  <c r="CY1" i="86" s="1"/>
  <c r="CZ1" i="86" s="1"/>
  <c r="DA1" i="86" s="1"/>
  <c r="DB1" i="86" s="1"/>
  <c r="DC1" i="86" s="1"/>
  <c r="DD1" i="86" s="1"/>
  <c r="DE1" i="86" s="1"/>
  <c r="DF1" i="86" s="1"/>
  <c r="DG1" i="86" s="1"/>
  <c r="DH1" i="86" s="1"/>
  <c r="DI1" i="86" s="1"/>
  <c r="DJ1" i="86" s="1"/>
  <c r="DK1" i="86" s="1"/>
  <c r="DL1" i="86" s="1"/>
  <c r="DM1" i="86" s="1"/>
  <c r="DN1" i="86" s="1"/>
  <c r="DO1" i="86" s="1"/>
  <c r="DP1" i="86" s="1"/>
  <c r="DQ1" i="86" s="1"/>
  <c r="DR1" i="86" s="1"/>
  <c r="DS1" i="86" s="1"/>
  <c r="DT1" i="86" s="1"/>
  <c r="DU1" i="86" s="1"/>
  <c r="DV1" i="86" s="1"/>
  <c r="DW1" i="86" s="1"/>
  <c r="DX1" i="86" s="1"/>
  <c r="DY1" i="86" s="1"/>
  <c r="DZ1" i="86" s="1"/>
  <c r="EA1" i="86" s="1"/>
  <c r="EB1" i="86" s="1"/>
  <c r="EC1" i="86" s="1"/>
  <c r="ED1" i="86" s="1"/>
  <c r="EE1" i="86" s="1"/>
  <c r="EF1" i="86" s="1"/>
  <c r="EG1" i="86" s="1"/>
  <c r="EH1" i="86" s="1"/>
  <c r="EI1" i="86" s="1"/>
  <c r="EJ1" i="86" s="1"/>
  <c r="EK1" i="86" s="1"/>
  <c r="EL1" i="86" s="1"/>
  <c r="EM1" i="86" s="1"/>
  <c r="EN1" i="86" s="1"/>
  <c r="EO1" i="86" s="1"/>
  <c r="EP1" i="86" s="1"/>
  <c r="EQ1" i="86" s="1"/>
  <c r="ER1" i="86" s="1"/>
  <c r="ES1" i="86" s="1"/>
  <c r="ET1" i="86" s="1"/>
  <c r="EU1" i="86" s="1"/>
  <c r="EV1" i="86" s="1"/>
  <c r="EW1" i="86" s="1"/>
  <c r="EX1" i="86" s="1"/>
  <c r="EY1" i="86" s="1"/>
  <c r="EZ1" i="86" s="1"/>
  <c r="FA1" i="86" s="1"/>
  <c r="FB1" i="86" s="1"/>
  <c r="FC1" i="86" s="1"/>
  <c r="FD1" i="86" s="1"/>
  <c r="FE1" i="86" s="1"/>
  <c r="FF1" i="86" s="1"/>
  <c r="FG1" i="86" s="1"/>
  <c r="FH1" i="86" s="1"/>
  <c r="FI1" i="86" s="1"/>
  <c r="FJ1" i="86" s="1"/>
  <c r="FK1" i="86" s="1"/>
  <c r="FL1" i="86" s="1"/>
  <c r="FM1" i="86" s="1"/>
  <c r="FN1" i="86" s="1"/>
  <c r="FO1" i="86" s="1"/>
  <c r="FP1" i="86" s="1"/>
  <c r="FQ1" i="86" s="1"/>
  <c r="FR1" i="86" s="1"/>
  <c r="FS1" i="86" s="1"/>
  <c r="FT1" i="86" s="1"/>
  <c r="FU1" i="86" s="1"/>
  <c r="FV1" i="86" s="1"/>
  <c r="FW1" i="86" s="1"/>
  <c r="FX1" i="86" s="1"/>
  <c r="FY1" i="86" s="1"/>
  <c r="FZ1" i="86" s="1"/>
  <c r="GA1" i="86" s="1"/>
  <c r="GB1" i="86" s="1"/>
  <c r="GC1" i="86" s="1"/>
  <c r="GD1" i="86" s="1"/>
  <c r="GE1" i="86" s="1"/>
  <c r="GF1" i="86" s="1"/>
  <c r="GG1" i="86" s="1"/>
  <c r="GH1" i="86" s="1"/>
  <c r="GI1" i="86" s="1"/>
  <c r="GJ1" i="86" s="1"/>
  <c r="GK1" i="86" s="1"/>
  <c r="GL1" i="86" s="1"/>
  <c r="GM1" i="86" s="1"/>
  <c r="GN1" i="86" s="1"/>
  <c r="GO1" i="86" s="1"/>
  <c r="GP1" i="86" s="1"/>
  <c r="GQ1" i="86" s="1"/>
  <c r="GR1" i="86" s="1"/>
  <c r="GS1" i="86" s="1"/>
  <c r="GT1" i="86" s="1"/>
  <c r="GU1" i="86" s="1"/>
  <c r="GV1" i="86" s="1"/>
  <c r="GW1" i="86" s="1"/>
  <c r="GX1" i="86" s="1"/>
  <c r="C18" i="85"/>
  <c r="G185" i="19"/>
  <c r="U1" i="17"/>
  <c r="T1" i="17"/>
  <c r="S2" i="21"/>
  <c r="T2" i="21" s="1"/>
  <c r="E3" i="57"/>
  <c r="F3" i="57"/>
  <c r="G3" i="57" s="1"/>
  <c r="H3" i="57" s="1"/>
  <c r="I3" i="57" s="1"/>
  <c r="J3" i="57" s="1"/>
  <c r="K3" i="57" s="1"/>
  <c r="L3" i="57" s="1"/>
  <c r="M3" i="57" s="1"/>
  <c r="N3" i="57"/>
  <c r="O3" i="57" s="1"/>
  <c r="P3" i="57" s="1"/>
  <c r="Q3" i="57" s="1"/>
  <c r="R3" i="57" s="1"/>
  <c r="S3" i="57" s="1"/>
  <c r="T3" i="57" s="1"/>
  <c r="U3" i="57" s="1"/>
  <c r="V3" i="57" s="1"/>
  <c r="W3" i="57" s="1"/>
  <c r="X3" i="57" s="1"/>
  <c r="Y3" i="57" s="1"/>
  <c r="Z3" i="57" s="1"/>
  <c r="AA3" i="57" s="1"/>
  <c r="AB3" i="57" s="1"/>
  <c r="AC3" i="57" s="1"/>
  <c r="AD3" i="57"/>
  <c r="AE3" i="57" s="1"/>
  <c r="AF3" i="57" s="1"/>
  <c r="AG3" i="57" s="1"/>
  <c r="AH3" i="57" s="1"/>
  <c r="AI3" i="57" s="1"/>
  <c r="AJ3" i="57" s="1"/>
  <c r="AK3" i="57" s="1"/>
  <c r="AL3" i="57" s="1"/>
  <c r="AM3" i="57" s="1"/>
  <c r="AN3" i="57" s="1"/>
  <c r="AO3" i="57" s="1"/>
  <c r="AP3" i="57" s="1"/>
  <c r="AQ3" i="57" s="1"/>
  <c r="AR3" i="57" s="1"/>
  <c r="AS3" i="57" s="1"/>
  <c r="AT3" i="57" s="1"/>
  <c r="AU3" i="57" s="1"/>
  <c r="AV3" i="57" s="1"/>
  <c r="AW3" i="57" s="1"/>
  <c r="AX3" i="57" s="1"/>
  <c r="AY3" i="57" s="1"/>
  <c r="AZ3" i="57" s="1"/>
  <c r="BA3" i="57" s="1"/>
  <c r="BB3" i="57" s="1"/>
  <c r="BC3" i="57" s="1"/>
  <c r="BD3" i="57" s="1"/>
  <c r="BE3" i="57" s="1"/>
  <c r="BF3" i="57" s="1"/>
  <c r="BG3" i="57" s="1"/>
  <c r="BH3" i="57" s="1"/>
  <c r="BI3" i="57" s="1"/>
  <c r="BJ3" i="57" s="1"/>
  <c r="BK3" i="57" s="1"/>
  <c r="BL3" i="57" s="1"/>
  <c r="BM3" i="57" s="1"/>
  <c r="BN3" i="57" s="1"/>
  <c r="BO3" i="57" s="1"/>
  <c r="BP3" i="57" s="1"/>
  <c r="BQ3" i="57" s="1"/>
  <c r="BR3" i="57" s="1"/>
  <c r="BS3" i="57" s="1"/>
  <c r="BT3" i="57" s="1"/>
  <c r="BU3" i="57" s="1"/>
  <c r="BV3" i="57" s="1"/>
  <c r="BW3" i="57" s="1"/>
  <c r="BX3" i="57" s="1"/>
  <c r="BY3" i="57" s="1"/>
  <c r="BZ3" i="57" s="1"/>
  <c r="CA3" i="57" s="1"/>
  <c r="CB3" i="57" s="1"/>
  <c r="CC3" i="57" s="1"/>
  <c r="CD3" i="57" s="1"/>
  <c r="CE3" i="57" s="1"/>
  <c r="CF3" i="57" s="1"/>
  <c r="CG3" i="57" s="1"/>
  <c r="CH3" i="57" s="1"/>
  <c r="CI3" i="57" s="1"/>
  <c r="CJ3" i="57" s="1"/>
  <c r="CK3" i="57" s="1"/>
  <c r="CL3" i="57" s="1"/>
  <c r="CM3" i="57" s="1"/>
  <c r="CN3" i="57" s="1"/>
  <c r="CO3" i="57" s="1"/>
  <c r="CP3" i="57" s="1"/>
  <c r="CQ3" i="57" s="1"/>
  <c r="CR3" i="57" s="1"/>
  <c r="CS3" i="57" s="1"/>
  <c r="CT3" i="57" s="1"/>
  <c r="CU3" i="57" s="1"/>
  <c r="CV3" i="57" s="1"/>
  <c r="CW3" i="57" s="1"/>
  <c r="CX3" i="57" s="1"/>
  <c r="CY3" i="57" s="1"/>
  <c r="CZ3" i="57" s="1"/>
  <c r="DA3" i="57" s="1"/>
  <c r="DB3" i="57" s="1"/>
  <c r="DC3" i="57" s="1"/>
  <c r="DD3" i="57" s="1"/>
  <c r="DE3" i="57" s="1"/>
  <c r="DF3" i="57" s="1"/>
  <c r="DG3" i="57" s="1"/>
  <c r="DH3" i="57" s="1"/>
  <c r="DI3" i="57" s="1"/>
  <c r="DJ3" i="57" s="1"/>
  <c r="DK3" i="57" s="1"/>
  <c r="DL3" i="57" s="1"/>
  <c r="DM3" i="57" s="1"/>
  <c r="DN3" i="57" s="1"/>
  <c r="DO3" i="57" s="1"/>
  <c r="DP3" i="57" s="1"/>
  <c r="DQ3" i="57" s="1"/>
  <c r="DR3" i="57" s="1"/>
  <c r="DS3" i="57" s="1"/>
  <c r="DT3" i="57" s="1"/>
  <c r="DU3" i="57" s="1"/>
  <c r="DV3" i="57" s="1"/>
  <c r="DW3" i="57" s="1"/>
  <c r="DX3" i="57" s="1"/>
  <c r="DY3" i="57" s="1"/>
  <c r="DZ3" i="57" s="1"/>
  <c r="EA3" i="57" s="1"/>
  <c r="EB3" i="57" s="1"/>
  <c r="EC3" i="57" s="1"/>
  <c r="ED3" i="57" s="1"/>
  <c r="EE3" i="57" s="1"/>
  <c r="EF3" i="57" s="1"/>
  <c r="EG3" i="57" s="1"/>
  <c r="EH3" i="57" s="1"/>
  <c r="EI3" i="57" s="1"/>
  <c r="EJ3" i="57" s="1"/>
  <c r="EK3" i="57" s="1"/>
  <c r="EL3" i="57" s="1"/>
  <c r="EM3" i="57" s="1"/>
  <c r="EN3" i="57" s="1"/>
  <c r="EO3" i="57" s="1"/>
  <c r="EP3" i="57" s="1"/>
  <c r="EQ3" i="57" s="1"/>
  <c r="ER3" i="57" s="1"/>
  <c r="ES3" i="57" s="1"/>
  <c r="ET3" i="57" s="1"/>
  <c r="EU3" i="57" s="1"/>
  <c r="EV3" i="57" s="1"/>
  <c r="EW3" i="57" s="1"/>
  <c r="EX3" i="57" s="1"/>
  <c r="EY3" i="57" s="1"/>
  <c r="EZ3" i="57" s="1"/>
  <c r="FA3" i="57" s="1"/>
  <c r="FB3" i="57" s="1"/>
  <c r="FC3" i="57" s="1"/>
  <c r="FD3" i="57" s="1"/>
  <c r="FE3" i="57" s="1"/>
  <c r="FF3" i="57" s="1"/>
  <c r="FG3" i="57" s="1"/>
  <c r="FH3" i="57" s="1"/>
  <c r="FI3" i="57" s="1"/>
  <c r="FJ3" i="57" s="1"/>
  <c r="FK3" i="57" s="1"/>
  <c r="FL3" i="57" s="1"/>
  <c r="FM3" i="57" s="1"/>
  <c r="FN3" i="57" s="1"/>
  <c r="FO3" i="57" s="1"/>
  <c r="FP3" i="57" s="1"/>
  <c r="FQ3" i="57" s="1"/>
  <c r="FR3" i="57" s="1"/>
  <c r="FS3" i="57" s="1"/>
  <c r="FT3" i="57" s="1"/>
  <c r="FU3" i="57" s="1"/>
  <c r="FV3" i="57" s="1"/>
  <c r="FW3" i="57" s="1"/>
  <c r="FX3" i="57" s="1"/>
  <c r="FY3" i="57" s="1"/>
  <c r="FZ3" i="57" s="1"/>
  <c r="GA3" i="57" s="1"/>
  <c r="GB3" i="57" s="1"/>
  <c r="GC3" i="57" s="1"/>
  <c r="GD3" i="57" s="1"/>
  <c r="GE3" i="57" s="1"/>
  <c r="GF3" i="57" s="1"/>
  <c r="GG3" i="57" s="1"/>
  <c r="GH3" i="57" s="1"/>
  <c r="GI3" i="57" s="1"/>
  <c r="GJ3" i="57" s="1"/>
  <c r="GK3" i="57" s="1"/>
  <c r="GL3" i="57" s="1"/>
  <c r="GM3" i="57" s="1"/>
  <c r="GN3" i="57" s="1"/>
  <c r="GO3" i="57" s="1"/>
  <c r="GP3" i="57" s="1"/>
  <c r="GQ3" i="57" s="1"/>
  <c r="GR3" i="57" s="1"/>
  <c r="GS3" i="57" s="1"/>
  <c r="GT3" i="57" s="1"/>
  <c r="GU3" i="57" s="1"/>
  <c r="GV3" i="57" s="1"/>
  <c r="GW3" i="57" s="1"/>
  <c r="GX3" i="57" s="1"/>
  <c r="GY3" i="57" s="1"/>
  <c r="GZ3" i="57" s="1"/>
  <c r="HA3" i="57" s="1"/>
  <c r="HB3" i="57" s="1"/>
  <c r="HC3" i="57" s="1"/>
  <c r="HD3" i="57" s="1"/>
  <c r="HE3" i="57" s="1"/>
  <c r="HF3" i="57" s="1"/>
  <c r="HG3" i="57" s="1"/>
  <c r="HH3" i="57" s="1"/>
  <c r="HI3" i="57" s="1"/>
  <c r="HJ3" i="57" s="1"/>
  <c r="HK3" i="57" s="1"/>
  <c r="HL3" i="57" s="1"/>
  <c r="HM3" i="57" s="1"/>
  <c r="HN3" i="57" s="1"/>
  <c r="HO3" i="57" s="1"/>
  <c r="HP3" i="57" s="1"/>
  <c r="HQ3" i="57" s="1"/>
  <c r="HR3" i="57" s="1"/>
  <c r="HS3" i="57" s="1"/>
  <c r="HT3" i="57" s="1"/>
  <c r="HU3" i="57" s="1"/>
  <c r="HV3" i="57" s="1"/>
  <c r="HW3" i="57" s="1"/>
  <c r="HX3" i="57" s="1"/>
  <c r="HY3" i="57" s="1"/>
  <c r="HZ3" i="57" s="1"/>
  <c r="M186" i="20"/>
  <c r="N185" i="20"/>
  <c r="O185" i="20"/>
  <c r="P185" i="20"/>
  <c r="Q185" i="20"/>
  <c r="HS1" i="17"/>
  <c r="HR1" i="17"/>
  <c r="HQ1" i="17"/>
  <c r="HP1" i="17"/>
  <c r="HO1" i="17"/>
  <c r="HN1" i="17"/>
  <c r="HM1" i="17"/>
  <c r="HL1" i="17"/>
  <c r="HK1" i="17"/>
  <c r="HJ1" i="17"/>
  <c r="HI1" i="17"/>
  <c r="HH1" i="17"/>
  <c r="HG1" i="17"/>
  <c r="BD1" i="17"/>
  <c r="AR1" i="17"/>
  <c r="AQ1" i="17"/>
  <c r="AP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Y1" i="17"/>
  <c r="X1" i="17"/>
  <c r="W1" i="17"/>
  <c r="V1" i="17"/>
  <c r="S1" i="17"/>
  <c r="R1" i="17"/>
  <c r="Q1" i="17"/>
  <c r="P1" i="17"/>
  <c r="C6" i="32"/>
  <c r="C7" i="32" s="1"/>
  <c r="C8" i="32" s="1"/>
  <c r="C9" i="32"/>
  <c r="C10" i="32" s="1"/>
  <c r="C11" i="32" s="1"/>
  <c r="C12" i="32" s="1"/>
  <c r="C13" i="32" s="1"/>
  <c r="C14" i="32" s="1"/>
  <c r="C15" i="32" s="1"/>
  <c r="C16" i="32" s="1"/>
  <c r="C17" i="32" s="1"/>
  <c r="C18" i="32" s="1"/>
  <c r="C19" i="32" s="1"/>
  <c r="C20" i="32" s="1"/>
  <c r="C21" i="32"/>
  <c r="C22" i="32" s="1"/>
  <c r="C23" i="32" s="1"/>
  <c r="C24" i="32" s="1"/>
  <c r="C25" i="32" s="1"/>
  <c r="C26" i="32" s="1"/>
  <c r="C27" i="32" s="1"/>
  <c r="C28" i="32" s="1"/>
  <c r="C29" i="32" s="1"/>
  <c r="C30" i="32" s="1"/>
  <c r="C31" i="32" s="1"/>
  <c r="C32" i="32" s="1"/>
  <c r="C33" i="32" s="1"/>
  <c r="C34" i="32" s="1"/>
  <c r="C35" i="32" s="1"/>
  <c r="C36" i="32" s="1"/>
  <c r="C37" i="32" s="1"/>
  <c r="C38" i="32" s="1"/>
  <c r="C39" i="32" s="1"/>
  <c r="C40" i="32" s="1"/>
  <c r="AG7" i="32"/>
  <c r="B183" i="17"/>
  <c r="B6" i="32"/>
  <c r="B7" i="32"/>
  <c r="B8" i="32" s="1"/>
  <c r="B9" i="32" s="1"/>
  <c r="B10" i="32" s="1"/>
  <c r="B11" i="32"/>
  <c r="B12" i="32" s="1"/>
  <c r="B13" i="32" s="1"/>
  <c r="B14" i="32" s="1"/>
  <c r="B15" i="32" s="1"/>
  <c r="B16" i="32" s="1"/>
  <c r="B17" i="32" s="1"/>
  <c r="B18" i="32" s="1"/>
  <c r="B19" i="32" s="1"/>
  <c r="B20" i="32" s="1"/>
  <c r="B21" i="32" s="1"/>
  <c r="B22" i="32" s="1"/>
  <c r="B23" i="32" s="1"/>
  <c r="B24" i="32" s="1"/>
  <c r="B25" i="32" s="1"/>
  <c r="B26" i="32" s="1"/>
  <c r="B27" i="32"/>
  <c r="B28" i="32" s="1"/>
  <c r="B29" i="32" s="1"/>
  <c r="B30" i="32" s="1"/>
  <c r="B31" i="32" s="1"/>
  <c r="B32" i="32" s="1"/>
  <c r="B33" i="32" s="1"/>
  <c r="B34" i="32" s="1"/>
  <c r="B35" i="32" s="1"/>
  <c r="B36" i="32" s="1"/>
  <c r="B37" i="32" s="1"/>
  <c r="B38" i="32" s="1"/>
  <c r="B39" i="32" s="1"/>
  <c r="B40" i="32" s="1"/>
  <c r="B64" i="75"/>
  <c r="B46" i="75"/>
  <c r="B42" i="75"/>
  <c r="B34" i="75"/>
  <c r="B19" i="17"/>
  <c r="J181" i="17"/>
  <c r="J180" i="17" s="1"/>
  <c r="J183" i="17" s="1"/>
  <c r="J186" i="17" s="1"/>
  <c r="K181" i="17"/>
  <c r="K180" i="17" s="1"/>
  <c r="K182" i="17" s="1"/>
  <c r="L181" i="17"/>
  <c r="L180" i="17" s="1"/>
  <c r="M181" i="17"/>
  <c r="M180" i="17" s="1"/>
  <c r="M185" i="17" s="1"/>
  <c r="N181" i="17"/>
  <c r="N180" i="17" s="1"/>
  <c r="O181" i="17"/>
  <c r="O180" i="17" s="1"/>
  <c r="O185" i="17" s="1"/>
  <c r="P181" i="17"/>
  <c r="P180" i="17" s="1"/>
  <c r="Q181" i="17"/>
  <c r="Q180" i="17" s="1"/>
  <c r="R181" i="17"/>
  <c r="R180" i="17" s="1"/>
  <c r="R183" i="17" s="1"/>
  <c r="R186" i="17" s="1"/>
  <c r="S181" i="17"/>
  <c r="S180" i="17" s="1"/>
  <c r="T181" i="17"/>
  <c r="T180" i="17" s="1"/>
  <c r="T185" i="17" s="1"/>
  <c r="U181" i="17"/>
  <c r="U180" i="17" s="1"/>
  <c r="V181" i="17"/>
  <c r="V180" i="17" s="1"/>
  <c r="W181" i="17"/>
  <c r="W180" i="17" s="1"/>
  <c r="W185" i="17" s="1"/>
  <c r="X181" i="17"/>
  <c r="X180" i="17" s="1"/>
  <c r="X185" i="17" s="1"/>
  <c r="Y181" i="17"/>
  <c r="Y180" i="17" s="1"/>
  <c r="Z181" i="17"/>
  <c r="Z180" i="17" s="1"/>
  <c r="AA181" i="17"/>
  <c r="AA180" i="17" s="1"/>
  <c r="AA183" i="17" s="1"/>
  <c r="AA186" i="17" s="1"/>
  <c r="AB181" i="17"/>
  <c r="AB180" i="17" s="1"/>
  <c r="AB182" i="17" s="1"/>
  <c r="AC181" i="17"/>
  <c r="AC180" i="17" s="1"/>
  <c r="AD181" i="17"/>
  <c r="AD180" i="17" s="1"/>
  <c r="AD182" i="17" s="1"/>
  <c r="AE181" i="17"/>
  <c r="AE180" i="17" s="1"/>
  <c r="AE182" i="17" s="1"/>
  <c r="AF181" i="17"/>
  <c r="AF180" i="17" s="1"/>
  <c r="AG181" i="17"/>
  <c r="AG180" i="17" s="1"/>
  <c r="AG185" i="17" s="1"/>
  <c r="AH181" i="17"/>
  <c r="AH180" i="17" s="1"/>
  <c r="AH185" i="17" s="1"/>
  <c r="AI181" i="17"/>
  <c r="AI180" i="17" s="1"/>
  <c r="AJ181" i="17"/>
  <c r="AJ180" i="17" s="1"/>
  <c r="AK181" i="17"/>
  <c r="AK180" i="17" s="1"/>
  <c r="AK185" i="17" s="1"/>
  <c r="AQ181" i="17"/>
  <c r="AQ180" i="17" s="1"/>
  <c r="AR181" i="17"/>
  <c r="AR180" i="17" s="1"/>
  <c r="AR185" i="17" s="1"/>
  <c r="AS181" i="17"/>
  <c r="AS180" i="17" s="1"/>
  <c r="AS185" i="17" s="1"/>
  <c r="AT181" i="17"/>
  <c r="AT180" i="17" s="1"/>
  <c r="AT183" i="17" s="1"/>
  <c r="AT186" i="17" s="1"/>
  <c r="AU181" i="17"/>
  <c r="AU180" i="17" s="1"/>
  <c r="AU185" i="17" s="1"/>
  <c r="AV181" i="17"/>
  <c r="AV180" i="17" s="1"/>
  <c r="AW181" i="17"/>
  <c r="AW180" i="17" s="1"/>
  <c r="AW182" i="17" s="1"/>
  <c r="AX181" i="17"/>
  <c r="AX180" i="17" s="1"/>
  <c r="AY181" i="17"/>
  <c r="AY180" i="17" s="1"/>
  <c r="AY183" i="17" s="1"/>
  <c r="AY186" i="17" s="1"/>
  <c r="AZ181" i="17"/>
  <c r="AZ180" i="17" s="1"/>
  <c r="AZ182" i="17" s="1"/>
  <c r="BA181" i="17"/>
  <c r="BA180" i="17" s="1"/>
  <c r="BA185" i="17" s="1"/>
  <c r="BB181" i="17"/>
  <c r="BB180" i="17" s="1"/>
  <c r="BB182" i="17" s="1"/>
  <c r="BC181" i="17"/>
  <c r="BC180" i="17" s="1"/>
  <c r="BC185" i="17" s="1"/>
  <c r="BD181" i="17"/>
  <c r="BD180" i="17" s="1"/>
  <c r="BD185" i="17" s="1"/>
  <c r="BG181" i="17"/>
  <c r="BG180" i="17" s="1"/>
  <c r="BI181" i="17"/>
  <c r="BI180" i="17" s="1"/>
  <c r="BI185" i="17" s="1"/>
  <c r="BJ181" i="17"/>
  <c r="BJ180" i="17" s="1"/>
  <c r="BJ185" i="17" s="1"/>
  <c r="BK181" i="17"/>
  <c r="BK180" i="17" s="1"/>
  <c r="BK185" i="17" s="1"/>
  <c r="BL181" i="17"/>
  <c r="BL180" i="17" s="1"/>
  <c r="BM181" i="17"/>
  <c r="BM180" i="17" s="1"/>
  <c r="BM185" i="17" s="1"/>
  <c r="BN181" i="17"/>
  <c r="BN180" i="17" s="1"/>
  <c r="BN182" i="17" s="1"/>
  <c r="BO181" i="17"/>
  <c r="BO180" i="17" s="1"/>
  <c r="BP181" i="17"/>
  <c r="BP180" i="17" s="1"/>
  <c r="BQ181" i="17"/>
  <c r="BQ180" i="17" s="1"/>
  <c r="BR181" i="17"/>
  <c r="BR180" i="17" s="1"/>
  <c r="BR182" i="17" s="1"/>
  <c r="BS181" i="17"/>
  <c r="BS180" i="17" s="1"/>
  <c r="BS185" i="17" s="1"/>
  <c r="BT181" i="17"/>
  <c r="BT180" i="17" s="1"/>
  <c r="BT183" i="17" s="1"/>
  <c r="BT186" i="17" s="1"/>
  <c r="BU181" i="17"/>
  <c r="BU180" i="17" s="1"/>
  <c r="BV181" i="17"/>
  <c r="BV180" i="17" s="1"/>
  <c r="BV182" i="17" s="1"/>
  <c r="BW181" i="17"/>
  <c r="BW180" i="17" s="1"/>
  <c r="BW183" i="17" s="1"/>
  <c r="BW186" i="17" s="1"/>
  <c r="BX181" i="17"/>
  <c r="BX180" i="17" s="1"/>
  <c r="BY181" i="17"/>
  <c r="BY180" i="17" s="1"/>
  <c r="BZ181" i="17"/>
  <c r="BZ180" i="17" s="1"/>
  <c r="BZ182" i="17" s="1"/>
  <c r="CA181" i="17"/>
  <c r="CA180" i="17" s="1"/>
  <c r="CB181" i="17"/>
  <c r="CB180" i="17" s="1"/>
  <c r="CB185" i="17" s="1"/>
  <c r="CC181" i="17"/>
  <c r="CC180" i="17" s="1"/>
  <c r="CE181" i="17"/>
  <c r="CE180" i="17" s="1"/>
  <c r="CE185" i="17" s="1"/>
  <c r="CF181" i="17"/>
  <c r="CF180" i="17" s="1"/>
  <c r="CF185" i="17" s="1"/>
  <c r="CG181" i="17"/>
  <c r="CG180" i="17" s="1"/>
  <c r="CH181" i="17"/>
  <c r="CH180" i="17" s="1"/>
  <c r="CH182" i="17" s="1"/>
  <c r="CI181" i="17"/>
  <c r="CI180" i="17" s="1"/>
  <c r="CI183" i="17" s="1"/>
  <c r="CJ181" i="17"/>
  <c r="CJ180" i="17" s="1"/>
  <c r="CK181" i="17"/>
  <c r="CK180" i="17" s="1"/>
  <c r="CK183" i="17" s="1"/>
  <c r="CL181" i="17"/>
  <c r="CL180" i="17" s="1"/>
  <c r="CM181" i="17"/>
  <c r="CM180" i="17" s="1"/>
  <c r="CM182" i="17" s="1"/>
  <c r="CN181" i="17"/>
  <c r="CN180" i="17" s="1"/>
  <c r="CN182" i="17" s="1"/>
  <c r="CO181" i="17"/>
  <c r="CO180" i="17" s="1"/>
  <c r="CP181" i="17"/>
  <c r="CP180" i="17" s="1"/>
  <c r="CQ181" i="17"/>
  <c r="CQ180" i="17" s="1"/>
  <c r="CQ183" i="17" s="1"/>
  <c r="CQ186" i="17" s="1"/>
  <c r="CR181" i="17"/>
  <c r="CR180" i="17" s="1"/>
  <c r="CR185" i="17" s="1"/>
  <c r="CS181" i="17"/>
  <c r="CS180" i="17" s="1"/>
  <c r="CS183" i="17" s="1"/>
  <c r="CS186" i="17" s="1"/>
  <c r="CT181" i="17"/>
  <c r="CT180" i="17" s="1"/>
  <c r="CU181" i="17"/>
  <c r="CU180" i="17" s="1"/>
  <c r="CU183" i="17" s="1"/>
  <c r="CU186" i="17" s="1"/>
  <c r="DM181" i="17"/>
  <c r="DM180" i="17" s="1"/>
  <c r="DN181" i="17"/>
  <c r="DN180" i="17" s="1"/>
  <c r="DN185" i="17" s="1"/>
  <c r="DO181" i="17"/>
  <c r="DO180" i="17" s="1"/>
  <c r="DP181" i="17"/>
  <c r="DP180" i="17" s="1"/>
  <c r="DR181" i="17"/>
  <c r="DR180" i="17" s="1"/>
  <c r="DR182" i="17" s="1"/>
  <c r="DS181" i="17"/>
  <c r="DS180" i="17" s="1"/>
  <c r="DS185" i="17" s="1"/>
  <c r="EA181" i="17"/>
  <c r="EA180" i="17" s="1"/>
  <c r="EB181" i="17"/>
  <c r="EB180" i="17" s="1"/>
  <c r="EB183" i="17" s="1"/>
  <c r="EB186" i="17" s="1"/>
  <c r="EC181" i="17"/>
  <c r="EC180" i="17" s="1"/>
  <c r="EC182" i="17" s="1"/>
  <c r="ED181" i="17"/>
  <c r="ED180" i="17" s="1"/>
  <c r="EE181" i="17"/>
  <c r="EE180" i="17" s="1"/>
  <c r="EE182" i="17" s="1"/>
  <c r="EF181" i="17"/>
  <c r="EF180" i="17" s="1"/>
  <c r="EF183" i="17" s="1"/>
  <c r="EF186" i="17" s="1"/>
  <c r="EG181" i="17"/>
  <c r="EG180" i="17" s="1"/>
  <c r="EG185" i="17" s="1"/>
  <c r="EH181" i="17"/>
  <c r="EH180" i="17" s="1"/>
  <c r="EI181" i="17"/>
  <c r="EI180" i="17" s="1"/>
  <c r="EI183" i="17" s="1"/>
  <c r="EI186" i="17" s="1"/>
  <c r="EJ181" i="17"/>
  <c r="EJ180" i="17" s="1"/>
  <c r="EJ183" i="17" s="1"/>
  <c r="EJ186" i="17" s="1"/>
  <c r="EK181" i="17"/>
  <c r="EK180" i="17" s="1"/>
  <c r="EK183" i="17" s="1"/>
  <c r="EK186" i="17" s="1"/>
  <c r="EL181" i="17"/>
  <c r="EL180" i="17" s="1"/>
  <c r="EL185" i="17" s="1"/>
  <c r="EM181" i="17"/>
  <c r="EM180" i="17" s="1"/>
  <c r="EM182" i="17" s="1"/>
  <c r="EN181" i="17"/>
  <c r="EN180" i="17" s="1"/>
  <c r="EO181" i="17"/>
  <c r="EO180" i="17" s="1"/>
  <c r="EO182" i="17" s="1"/>
  <c r="EP181" i="17"/>
  <c r="EP180" i="17" s="1"/>
  <c r="EP182" i="17" s="1"/>
  <c r="EQ181" i="17"/>
  <c r="EQ180" i="17" s="1"/>
  <c r="ER181" i="17"/>
  <c r="ER180" i="17" s="1"/>
  <c r="ES181" i="17"/>
  <c r="ES180" i="17" s="1"/>
  <c r="ES185" i="17" s="1"/>
  <c r="ET181" i="17"/>
  <c r="ET180" i="17" s="1"/>
  <c r="EU181" i="17"/>
  <c r="EU180" i="17" s="1"/>
  <c r="FY185" i="17"/>
  <c r="GF185" i="17"/>
  <c r="GN185" i="17"/>
  <c r="I181" i="17"/>
  <c r="I180" i="17" s="1"/>
  <c r="I183" i="17" s="1"/>
  <c r="I186" i="17" s="1"/>
  <c r="G181" i="17"/>
  <c r="G180" i="17" s="1"/>
  <c r="F181" i="17"/>
  <c r="F180" i="17" s="1"/>
  <c r="F185" i="17" s="1"/>
  <c r="X181" i="21"/>
  <c r="X180" i="21" s="1"/>
  <c r="X182" i="21"/>
  <c r="W181" i="21"/>
  <c r="W180" i="21" s="1"/>
  <c r="V181" i="21"/>
  <c r="V180" i="21"/>
  <c r="U181" i="21"/>
  <c r="U180" i="21" s="1"/>
  <c r="U182" i="21" s="1"/>
  <c r="T181" i="21"/>
  <c r="T180" i="21"/>
  <c r="T182" i="21" s="1"/>
  <c r="S181" i="21"/>
  <c r="S180" i="21"/>
  <c r="R181" i="21"/>
  <c r="R180" i="21" s="1"/>
  <c r="R184" i="21" s="1"/>
  <c r="Q181" i="21"/>
  <c r="Q180" i="21" s="1"/>
  <c r="P181" i="21"/>
  <c r="P180" i="21" s="1"/>
  <c r="O181" i="21"/>
  <c r="O180" i="21"/>
  <c r="N181" i="21"/>
  <c r="N180" i="21" s="1"/>
  <c r="N183" i="21"/>
  <c r="M181" i="21"/>
  <c r="M180" i="21" s="1"/>
  <c r="L181" i="21"/>
  <c r="L180" i="21"/>
  <c r="K181" i="21"/>
  <c r="K180" i="21" s="1"/>
  <c r="K184" i="21" s="1"/>
  <c r="J181" i="21"/>
  <c r="J180" i="21"/>
  <c r="I181" i="21"/>
  <c r="I180" i="21" s="1"/>
  <c r="I183" i="21"/>
  <c r="H181" i="21"/>
  <c r="H180" i="21" s="1"/>
  <c r="G181" i="21"/>
  <c r="G180" i="21"/>
  <c r="G183" i="21"/>
  <c r="E181" i="21"/>
  <c r="E180" i="21" s="1"/>
  <c r="F181" i="21"/>
  <c r="F180" i="21" s="1"/>
  <c r="F2" i="21"/>
  <c r="G2" i="21" s="1"/>
  <c r="H2" i="21" s="1"/>
  <c r="I2" i="21" s="1"/>
  <c r="J2" i="21" s="1"/>
  <c r="K2" i="21" s="1"/>
  <c r="B18" i="17"/>
  <c r="B20" i="17"/>
  <c r="B20" i="21" s="1"/>
  <c r="B43" i="75"/>
  <c r="B45" i="75"/>
  <c r="B47" i="75"/>
  <c r="B4" i="17"/>
  <c r="B4" i="21" s="1"/>
  <c r="B5" i="17"/>
  <c r="B5" i="20" s="1"/>
  <c r="B6" i="17"/>
  <c r="B6" i="20" s="1"/>
  <c r="B7" i="17"/>
  <c r="B7" i="21" s="1"/>
  <c r="B8" i="17"/>
  <c r="B8" i="21" s="1"/>
  <c r="B9" i="17"/>
  <c r="B9" i="21" s="1"/>
  <c r="B10" i="17"/>
  <c r="B10" i="20" s="1"/>
  <c r="B11" i="17"/>
  <c r="B12" i="17"/>
  <c r="B12" i="20" s="1"/>
  <c r="B14" i="17"/>
  <c r="B14" i="21" s="1"/>
  <c r="B15" i="17"/>
  <c r="B15" i="20" s="1"/>
  <c r="B16" i="17"/>
  <c r="B17" i="17"/>
  <c r="B17" i="20" s="1"/>
  <c r="B21" i="17"/>
  <c r="B21" i="21" s="1"/>
  <c r="B22" i="17"/>
  <c r="B22" i="20" s="1"/>
  <c r="B25" i="17"/>
  <c r="B25" i="21" s="1"/>
  <c r="B26" i="17"/>
  <c r="B26" i="21" s="1"/>
  <c r="B27" i="17"/>
  <c r="B27" i="21" s="1"/>
  <c r="B28" i="17"/>
  <c r="B28" i="20" s="1"/>
  <c r="B29" i="17"/>
  <c r="B29" i="20" s="1"/>
  <c r="B30" i="17"/>
  <c r="B30" i="21" s="1"/>
  <c r="B31" i="17"/>
  <c r="B31" i="20" s="1"/>
  <c r="B32" i="17"/>
  <c r="B32" i="21" s="1"/>
  <c r="B33" i="17"/>
  <c r="B36" i="17"/>
  <c r="B36" i="20" s="1"/>
  <c r="B37" i="17"/>
  <c r="B37" i="20" s="1"/>
  <c r="B38" i="17"/>
  <c r="B38" i="21" s="1"/>
  <c r="B39" i="17"/>
  <c r="B40" i="17"/>
  <c r="B40" i="21" s="1"/>
  <c r="B41" i="17"/>
  <c r="B41" i="20" s="1"/>
  <c r="B43" i="17"/>
  <c r="B43" i="21" s="1"/>
  <c r="B45" i="17"/>
  <c r="B45" i="20" s="1"/>
  <c r="B47" i="17"/>
  <c r="B47" i="20" s="1"/>
  <c r="B48" i="17"/>
  <c r="B48" i="21" s="1"/>
  <c r="B49" i="17"/>
  <c r="B49" i="21" s="1"/>
  <c r="B50" i="17"/>
  <c r="B50" i="20" s="1"/>
  <c r="B51" i="17"/>
  <c r="B51" i="20" s="1"/>
  <c r="B52" i="17"/>
  <c r="B52" i="20" s="1"/>
  <c r="B53" i="17"/>
  <c r="B53" i="20" s="1"/>
  <c r="B54" i="17"/>
  <c r="B54" i="20" s="1"/>
  <c r="B55" i="17"/>
  <c r="B55" i="20" s="1"/>
  <c r="B56" i="17"/>
  <c r="B56" i="21" s="1"/>
  <c r="B57" i="17"/>
  <c r="B57" i="21" s="1"/>
  <c r="B58" i="17"/>
  <c r="B58" i="20" s="1"/>
  <c r="B59" i="17"/>
  <c r="B59" i="20" s="1"/>
  <c r="B60" i="17"/>
  <c r="B60" i="20" s="1"/>
  <c r="B62" i="17"/>
  <c r="B62" i="20" s="1"/>
  <c r="B63" i="17"/>
  <c r="B63" i="21" s="1"/>
  <c r="B65" i="17"/>
  <c r="B65" i="21" s="1"/>
  <c r="B66" i="17"/>
  <c r="B66" i="21" s="1"/>
  <c r="B67" i="17"/>
  <c r="B67" i="20" s="1"/>
  <c r="B68" i="17"/>
  <c r="B68" i="21" s="1"/>
  <c r="B69" i="17"/>
  <c r="B69" i="20" s="1"/>
  <c r="B71" i="17"/>
  <c r="B71" i="21" s="1"/>
  <c r="B73" i="17"/>
  <c r="B73" i="20" s="1"/>
  <c r="B74" i="17"/>
  <c r="B74" i="20" s="1"/>
  <c r="B75" i="17"/>
  <c r="B75" i="20" s="1"/>
  <c r="B76" i="17"/>
  <c r="B76" i="20" s="1"/>
  <c r="B77" i="17"/>
  <c r="B77" i="21" s="1"/>
  <c r="B78" i="17"/>
  <c r="B78" i="20" s="1"/>
  <c r="B79" i="17"/>
  <c r="B79" i="21" s="1"/>
  <c r="B80" i="17"/>
  <c r="B80" i="20" s="1"/>
  <c r="B81" i="17"/>
  <c r="B81" i="21" s="1"/>
  <c r="B82" i="17"/>
  <c r="B82" i="20" s="1"/>
  <c r="B83" i="17"/>
  <c r="B83" i="21" s="1"/>
  <c r="B84" i="17"/>
  <c r="B84" i="21" s="1"/>
  <c r="B85" i="17"/>
  <c r="B85" i="21" s="1"/>
  <c r="B86" i="17"/>
  <c r="B86" i="20" s="1"/>
  <c r="B87" i="17"/>
  <c r="B87" i="21" s="1"/>
  <c r="B88" i="17"/>
  <c r="B88" i="20" s="1"/>
  <c r="B89" i="17"/>
  <c r="B89" i="21" s="1"/>
  <c r="B90" i="17"/>
  <c r="B90" i="21" s="1"/>
  <c r="B91" i="17"/>
  <c r="B91" i="21" s="1"/>
  <c r="B92" i="17"/>
  <c r="B92" i="21" s="1"/>
  <c r="B93" i="17"/>
  <c r="B93" i="20" s="1"/>
  <c r="B94" i="17"/>
  <c r="B94" i="20" s="1"/>
  <c r="B95" i="17"/>
  <c r="B95" i="21" s="1"/>
  <c r="B96" i="17"/>
  <c r="B96" i="20" s="1"/>
  <c r="B97" i="17"/>
  <c r="B97" i="20" s="1"/>
  <c r="B98" i="17"/>
  <c r="B98" i="21" s="1"/>
  <c r="B99" i="17"/>
  <c r="B99" i="20" s="1"/>
  <c r="B100" i="17"/>
  <c r="B100" i="20" s="1"/>
  <c r="B101" i="17"/>
  <c r="B101" i="21" s="1"/>
  <c r="B102" i="17"/>
  <c r="B102" i="20" s="1"/>
  <c r="B103" i="17"/>
  <c r="B103" i="21" s="1"/>
  <c r="B104" i="17"/>
  <c r="B104" i="20" s="1"/>
  <c r="B105" i="17"/>
  <c r="B105" i="21" s="1"/>
  <c r="B106" i="17"/>
  <c r="B106" i="21" s="1"/>
  <c r="B107" i="17"/>
  <c r="B107" i="20" s="1"/>
  <c r="B108" i="17"/>
  <c r="B108" i="20" s="1"/>
  <c r="B109" i="17"/>
  <c r="B109" i="20" s="1"/>
  <c r="B110" i="17"/>
  <c r="B110" i="20" s="1"/>
  <c r="B111" i="17"/>
  <c r="B111" i="20" s="1"/>
  <c r="B112" i="17"/>
  <c r="B112" i="20" s="1"/>
  <c r="B113" i="17"/>
  <c r="B113" i="21" s="1"/>
  <c r="B114" i="17"/>
  <c r="B114" i="21" s="1"/>
  <c r="B115" i="17"/>
  <c r="B115" i="21" s="1"/>
  <c r="B116" i="17"/>
  <c r="B116" i="21" s="1"/>
  <c r="B117" i="17"/>
  <c r="B117" i="21" s="1"/>
  <c r="B118" i="17"/>
  <c r="B118" i="20" s="1"/>
  <c r="B119" i="17"/>
  <c r="B119" i="20" s="1"/>
  <c r="B120" i="17"/>
  <c r="B120" i="20" s="1"/>
  <c r="B121" i="17"/>
  <c r="B121" i="21" s="1"/>
  <c r="B122" i="17"/>
  <c r="B122" i="21" s="1"/>
  <c r="B123" i="17"/>
  <c r="B123" i="21" s="1"/>
  <c r="B124" i="17"/>
  <c r="B124" i="21" s="1"/>
  <c r="B125" i="17"/>
  <c r="B125" i="20" s="1"/>
  <c r="B126" i="17"/>
  <c r="B126" i="20" s="1"/>
  <c r="B127" i="17"/>
  <c r="B127" i="21" s="1"/>
  <c r="B128" i="17"/>
  <c r="B128" i="21" s="1"/>
  <c r="B129" i="17"/>
  <c r="B129" i="20" s="1"/>
  <c r="B130" i="17"/>
  <c r="B130" i="20" s="1"/>
  <c r="B131" i="17"/>
  <c r="B131" i="21" s="1"/>
  <c r="B132" i="17"/>
  <c r="B132" i="21" s="1"/>
  <c r="B133" i="17"/>
  <c r="B133" i="21" s="1"/>
  <c r="B134" i="17"/>
  <c r="B134" i="20" s="1"/>
  <c r="B135" i="17"/>
  <c r="B135" i="20" s="1"/>
  <c r="B136" i="17"/>
  <c r="B136" i="20" s="1"/>
  <c r="B137" i="17"/>
  <c r="B137" i="21" s="1"/>
  <c r="B138" i="17"/>
  <c r="B139" i="17"/>
  <c r="B139" i="20" s="1"/>
  <c r="B140" i="17"/>
  <c r="B140" i="21" s="1"/>
  <c r="B141" i="17"/>
  <c r="B141" i="20" s="1"/>
  <c r="B142" i="17"/>
  <c r="B142" i="20" s="1"/>
  <c r="B143" i="17"/>
  <c r="B143" i="20" s="1"/>
  <c r="B143" i="21" s="1"/>
  <c r="B144" i="17"/>
  <c r="B144" i="20" s="1"/>
  <c r="B144" i="21" s="1"/>
  <c r="B145" i="17"/>
  <c r="B145" i="20" s="1"/>
  <c r="B145" i="21" s="1"/>
  <c r="B146" i="17"/>
  <c r="B146" i="20" s="1"/>
  <c r="B146" i="21" s="1"/>
  <c r="B147" i="17"/>
  <c r="B147" i="20" s="1"/>
  <c r="B147" i="21" s="1"/>
  <c r="B148" i="17"/>
  <c r="B148" i="20" s="1"/>
  <c r="B148" i="21" s="1"/>
  <c r="B149" i="17"/>
  <c r="B149" i="20" s="1"/>
  <c r="B151" i="17"/>
  <c r="B151" i="20" s="1"/>
  <c r="B153" i="21" s="1"/>
  <c r="B152" i="17"/>
  <c r="B152" i="20" s="1"/>
  <c r="B154" i="21" s="1"/>
  <c r="B153" i="17"/>
  <c r="B153" i="20" s="1"/>
  <c r="B155" i="21" s="1"/>
  <c r="B154" i="17"/>
  <c r="B154" i="20" s="1"/>
  <c r="B156" i="21" s="1"/>
  <c r="B156" i="17"/>
  <c r="B156" i="20" s="1"/>
  <c r="B158" i="21" s="1"/>
  <c r="B157" i="17"/>
  <c r="B157" i="20" s="1"/>
  <c r="B159" i="21" s="1"/>
  <c r="B158" i="17"/>
  <c r="B158" i="20" s="1"/>
  <c r="B160" i="21" s="1"/>
  <c r="B159" i="17"/>
  <c r="B159" i="20" s="1"/>
  <c r="B161" i="21" s="1"/>
  <c r="B160" i="17"/>
  <c r="B160" i="20" s="1"/>
  <c r="B162" i="21" s="1"/>
  <c r="B161" i="17"/>
  <c r="B161" i="20" s="1"/>
  <c r="B163" i="21" s="1"/>
  <c r="B162" i="17"/>
  <c r="B162" i="20" s="1"/>
  <c r="B164" i="21" s="1"/>
  <c r="B163" i="17"/>
  <c r="B163" i="20" s="1"/>
  <c r="B165" i="21" s="1"/>
  <c r="B164" i="17"/>
  <c r="B164" i="20" s="1"/>
  <c r="B165" i="17"/>
  <c r="B165" i="20" s="1"/>
  <c r="B166" i="17"/>
  <c r="B166" i="20" s="1"/>
  <c r="B166" i="21" s="1"/>
  <c r="B167" i="17"/>
  <c r="B167" i="20" s="1"/>
  <c r="B167" i="21" s="1"/>
  <c r="B170" i="17"/>
  <c r="B170" i="20" s="1"/>
  <c r="B170" i="21" s="1"/>
  <c r="B171" i="17"/>
  <c r="B171" i="20" s="1"/>
  <c r="B172" i="17"/>
  <c r="B172" i="20" s="1"/>
  <c r="B173" i="17"/>
  <c r="B173" i="20" s="1"/>
  <c r="B174" i="17"/>
  <c r="B174" i="20" s="1"/>
  <c r="B175" i="17"/>
  <c r="B175" i="20" s="1"/>
  <c r="B176" i="17"/>
  <c r="B176" i="20" s="1"/>
  <c r="B177" i="17"/>
  <c r="B177" i="20" s="1"/>
  <c r="B178" i="17"/>
  <c r="B178" i="20" s="1"/>
  <c r="B179" i="17"/>
  <c r="B179" i="20" s="1"/>
  <c r="B180" i="17"/>
  <c r="B181" i="17"/>
  <c r="B182" i="17"/>
  <c r="B41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2" i="75"/>
  <c r="B63" i="75"/>
  <c r="B65" i="75"/>
  <c r="B66" i="75"/>
  <c r="B67" i="75"/>
  <c r="B68" i="75"/>
  <c r="B69" i="75"/>
  <c r="B71" i="75"/>
  <c r="B73" i="75"/>
  <c r="B74" i="75"/>
  <c r="B75" i="75"/>
  <c r="B76" i="75"/>
  <c r="B77" i="75"/>
  <c r="B78" i="75"/>
  <c r="B79" i="75"/>
  <c r="B80" i="75"/>
  <c r="B81" i="75"/>
  <c r="B82" i="75"/>
  <c r="B83" i="75"/>
  <c r="B84" i="75"/>
  <c r="B85" i="75"/>
  <c r="B86" i="75"/>
  <c r="B87" i="75"/>
  <c r="B88" i="75"/>
  <c r="B89" i="75"/>
  <c r="B90" i="75"/>
  <c r="B91" i="75"/>
  <c r="B92" i="75"/>
  <c r="B93" i="75"/>
  <c r="B94" i="75"/>
  <c r="B95" i="75"/>
  <c r="B96" i="75"/>
  <c r="B97" i="75"/>
  <c r="B98" i="75"/>
  <c r="B99" i="75"/>
  <c r="B100" i="75"/>
  <c r="B101" i="75"/>
  <c r="B102" i="75"/>
  <c r="B103" i="75"/>
  <c r="B104" i="75"/>
  <c r="B105" i="75"/>
  <c r="B106" i="75"/>
  <c r="B107" i="75"/>
  <c r="B108" i="75"/>
  <c r="B109" i="75"/>
  <c r="B110" i="75"/>
  <c r="B111" i="75"/>
  <c r="B112" i="75"/>
  <c r="B113" i="75"/>
  <c r="B114" i="75"/>
  <c r="B115" i="75"/>
  <c r="B116" i="75"/>
  <c r="B117" i="75"/>
  <c r="B118" i="75"/>
  <c r="B119" i="75"/>
  <c r="B120" i="75"/>
  <c r="B121" i="75"/>
  <c r="B122" i="75"/>
  <c r="B123" i="75"/>
  <c r="B124" i="75"/>
  <c r="B125" i="75"/>
  <c r="B126" i="75"/>
  <c r="B127" i="75"/>
  <c r="B128" i="75"/>
  <c r="B129" i="75"/>
  <c r="B130" i="75"/>
  <c r="B131" i="75"/>
  <c r="B132" i="75"/>
  <c r="B133" i="75"/>
  <c r="B134" i="75"/>
  <c r="B135" i="75"/>
  <c r="B136" i="75"/>
  <c r="B137" i="75"/>
  <c r="B138" i="75"/>
  <c r="B139" i="75"/>
  <c r="B140" i="75"/>
  <c r="B141" i="75"/>
  <c r="B142" i="75"/>
  <c r="B143" i="75"/>
  <c r="B144" i="75"/>
  <c r="B145" i="75"/>
  <c r="B146" i="75"/>
  <c r="B147" i="75"/>
  <c r="B149" i="75"/>
  <c r="B150" i="75"/>
  <c r="B151" i="75"/>
  <c r="B152" i="75"/>
  <c r="B154" i="75"/>
  <c r="B155" i="75"/>
  <c r="B156" i="75"/>
  <c r="B157" i="75"/>
  <c r="B158" i="75"/>
  <c r="B159" i="75"/>
  <c r="B160" i="75"/>
  <c r="B161" i="75"/>
  <c r="B162" i="75"/>
  <c r="B163" i="75"/>
  <c r="B166" i="75"/>
  <c r="B167" i="75"/>
  <c r="B170" i="75"/>
  <c r="B171" i="75"/>
  <c r="B173" i="75"/>
  <c r="B174" i="75"/>
  <c r="B178" i="75"/>
  <c r="B179" i="75"/>
  <c r="B180" i="75"/>
  <c r="B181" i="75"/>
  <c r="B182" i="75"/>
  <c r="B183" i="75"/>
  <c r="B4" i="75"/>
  <c r="B5" i="75"/>
  <c r="B6" i="75"/>
  <c r="B7" i="75"/>
  <c r="B8" i="75"/>
  <c r="B9" i="75"/>
  <c r="B10" i="75"/>
  <c r="B11" i="75"/>
  <c r="B12" i="75"/>
  <c r="B14" i="75"/>
  <c r="B15" i="75"/>
  <c r="B16" i="75"/>
  <c r="B17" i="75"/>
  <c r="B18" i="75"/>
  <c r="B20" i="75"/>
  <c r="B21" i="75"/>
  <c r="B22" i="75"/>
  <c r="B25" i="75"/>
  <c r="B26" i="75"/>
  <c r="B27" i="75"/>
  <c r="B28" i="75"/>
  <c r="B29" i="75"/>
  <c r="B30" i="75"/>
  <c r="B31" i="75"/>
  <c r="B32" i="75"/>
  <c r="B33" i="75"/>
  <c r="B36" i="75"/>
  <c r="B37" i="75"/>
  <c r="B38" i="75"/>
  <c r="B39" i="75"/>
  <c r="B40" i="75"/>
  <c r="E3" i="50"/>
  <c r="F3" i="50" s="1"/>
  <c r="G3" i="50" s="1"/>
  <c r="H3" i="50" s="1"/>
  <c r="I3" i="50" s="1"/>
  <c r="J3" i="50" s="1"/>
  <c r="K3" i="50" s="1"/>
  <c r="L3" i="50" s="1"/>
  <c r="M3" i="50" s="1"/>
  <c r="N3" i="50" s="1"/>
  <c r="O3" i="50" s="1"/>
  <c r="P3" i="50" s="1"/>
  <c r="Q3" i="50" s="1"/>
  <c r="R3" i="50" s="1"/>
  <c r="S3" i="50" s="1"/>
  <c r="T3" i="50" s="1"/>
  <c r="U3" i="50" s="1"/>
  <c r="V3" i="50" s="1"/>
  <c r="W3" i="50" s="1"/>
  <c r="X3" i="50" s="1"/>
  <c r="Y3" i="50" s="1"/>
  <c r="Z3" i="50" s="1"/>
  <c r="AA3" i="50" s="1"/>
  <c r="AB3" i="50" s="1"/>
  <c r="AC3" i="50" s="1"/>
  <c r="AD3" i="50" s="1"/>
  <c r="AE3" i="50" s="1"/>
  <c r="AF3" i="50" s="1"/>
  <c r="AG3" i="50" s="1"/>
  <c r="AH3" i="50" s="1"/>
  <c r="AI3" i="50" s="1"/>
  <c r="AJ3" i="50" s="1"/>
  <c r="A5" i="45"/>
  <c r="A6" i="45" s="1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A36" i="45" s="1"/>
  <c r="A37" i="45" s="1"/>
  <c r="A38" i="45" s="1"/>
  <c r="A39" i="45" s="1"/>
  <c r="A40" i="45" s="1"/>
  <c r="A41" i="45" s="1"/>
  <c r="A42" i="45" s="1"/>
  <c r="A43" i="45" s="1"/>
  <c r="A44" i="45" s="1"/>
  <c r="A45" i="45" s="1"/>
  <c r="A46" i="45" s="1"/>
  <c r="A47" i="45" s="1"/>
  <c r="A48" i="45" s="1"/>
  <c r="A49" i="45" s="1"/>
  <c r="A50" i="45" s="1"/>
  <c r="A51" i="45" s="1"/>
  <c r="A52" i="45" s="1"/>
  <c r="A53" i="45" s="1"/>
  <c r="A54" i="45" s="1"/>
  <c r="A55" i="45" s="1"/>
  <c r="A56" i="45" s="1"/>
  <c r="A57" i="45" s="1"/>
  <c r="A58" i="45" s="1"/>
  <c r="A59" i="45" s="1"/>
  <c r="A60" i="45" s="1"/>
  <c r="A61" i="45" s="1"/>
  <c r="A62" i="45" s="1"/>
  <c r="A63" i="45" s="1"/>
  <c r="A64" i="45" s="1"/>
  <c r="A65" i="45" s="1"/>
  <c r="A66" i="45" s="1"/>
  <c r="A67" i="45" s="1"/>
  <c r="A68" i="45" s="1"/>
  <c r="A69" i="45" s="1"/>
  <c r="A70" i="45" s="1"/>
  <c r="A71" i="45" s="1"/>
  <c r="A72" i="45" s="1"/>
  <c r="A73" i="45" s="1"/>
  <c r="A74" i="45" s="1"/>
  <c r="A75" i="45" s="1"/>
  <c r="A76" i="45" s="1"/>
  <c r="A77" i="45" s="1"/>
  <c r="A78" i="45" s="1"/>
  <c r="A79" i="45" s="1"/>
  <c r="A80" i="45" s="1"/>
  <c r="A81" i="45" s="1"/>
  <c r="A82" i="45" s="1"/>
  <c r="A83" i="45" s="1"/>
  <c r="A84" i="45" s="1"/>
  <c r="A85" i="45" s="1"/>
  <c r="A86" i="45" s="1"/>
  <c r="A87" i="45" s="1"/>
  <c r="A88" i="45" s="1"/>
  <c r="A89" i="45" s="1"/>
  <c r="A90" i="45" s="1"/>
  <c r="A91" i="45" s="1"/>
  <c r="A92" i="45" s="1"/>
  <c r="A93" i="45" s="1"/>
  <c r="A94" i="45" s="1"/>
  <c r="A95" i="45" s="1"/>
  <c r="A96" i="45" s="1"/>
  <c r="A97" i="45" s="1"/>
  <c r="A98" i="45" s="1"/>
  <c r="A99" i="45" s="1"/>
  <c r="A100" i="45" s="1"/>
  <c r="A101" i="45" s="1"/>
  <c r="A102" i="45" s="1"/>
  <c r="A103" i="45" s="1"/>
  <c r="A104" i="45" s="1"/>
  <c r="A105" i="45" s="1"/>
  <c r="A106" i="45" s="1"/>
  <c r="A107" i="45" s="1"/>
  <c r="A108" i="45" s="1"/>
  <c r="A109" i="45" s="1"/>
  <c r="A110" i="45" s="1"/>
  <c r="A111" i="45" s="1"/>
  <c r="A112" i="45" s="1"/>
  <c r="A113" i="45" s="1"/>
  <c r="A114" i="45" s="1"/>
  <c r="A115" i="45" s="1"/>
  <c r="A116" i="45" s="1"/>
  <c r="A117" i="45" s="1"/>
  <c r="A118" i="45" s="1"/>
  <c r="A119" i="45" s="1"/>
  <c r="A120" i="45" s="1"/>
  <c r="A121" i="45" s="1"/>
  <c r="A122" i="45" s="1"/>
  <c r="A123" i="45" s="1"/>
  <c r="A124" i="45" s="1"/>
  <c r="A125" i="45" s="1"/>
  <c r="A126" i="45" s="1"/>
  <c r="A127" i="45" s="1"/>
  <c r="A128" i="45" s="1"/>
  <c r="A129" i="45" s="1"/>
  <c r="A130" i="45" s="1"/>
  <c r="A131" i="45" s="1"/>
  <c r="A132" i="45" s="1"/>
  <c r="A133" i="45" s="1"/>
  <c r="A134" i="45" s="1"/>
  <c r="A135" i="45" s="1"/>
  <c r="A136" i="45" s="1"/>
  <c r="A137" i="45" s="1"/>
  <c r="A138" i="45" s="1"/>
  <c r="A139" i="45" s="1"/>
  <c r="A140" i="45" s="1"/>
  <c r="A141" i="45" s="1"/>
  <c r="A142" i="45" s="1"/>
  <c r="A143" i="45" s="1"/>
  <c r="A144" i="45" s="1"/>
  <c r="A145" i="45" s="1"/>
  <c r="A146" i="45" s="1"/>
  <c r="A147" i="45" s="1"/>
  <c r="A148" i="45" s="1"/>
  <c r="A149" i="45" s="1"/>
  <c r="A150" i="45" s="1"/>
  <c r="A151" i="45" s="1"/>
  <c r="A152" i="45" s="1"/>
  <c r="A153" i="45" s="1"/>
  <c r="A154" i="45" s="1"/>
  <c r="A155" i="45" s="1"/>
  <c r="A156" i="45" s="1"/>
  <c r="A157" i="45" s="1"/>
  <c r="A158" i="45" s="1"/>
  <c r="A159" i="45" s="1"/>
  <c r="A160" i="45" s="1"/>
  <c r="A161" i="45" s="1"/>
  <c r="A162" i="45" s="1"/>
  <c r="A163" i="45" s="1"/>
  <c r="A164" i="45" s="1"/>
  <c r="A165" i="45" s="1"/>
  <c r="A166" i="45" s="1"/>
  <c r="A167" i="45" s="1"/>
  <c r="A168" i="45" s="1"/>
  <c r="A169" i="45" s="1"/>
  <c r="A170" i="45" s="1"/>
  <c r="A171" i="45" s="1"/>
  <c r="A172" i="45" s="1"/>
  <c r="A173" i="45" s="1"/>
  <c r="A174" i="45" s="1"/>
  <c r="A175" i="45" s="1"/>
  <c r="A176" i="45" s="1"/>
  <c r="A177" i="45" s="1"/>
  <c r="A178" i="45" s="1"/>
  <c r="A179" i="45" s="1"/>
  <c r="A180" i="45" s="1"/>
  <c r="A181" i="45" s="1"/>
  <c r="A182" i="45" s="1"/>
  <c r="A183" i="45" s="1"/>
  <c r="A184" i="45" s="1"/>
  <c r="AJ181" i="57"/>
  <c r="AJ184" i="57" s="1"/>
  <c r="E1" i="17"/>
  <c r="F2" i="17"/>
  <c r="G2" i="17"/>
  <c r="L20" i="45"/>
  <c r="F1" i="20"/>
  <c r="E1" i="20"/>
  <c r="F6" i="32"/>
  <c r="F8" i="32"/>
  <c r="F9" i="32" s="1"/>
  <c r="F10" i="32"/>
  <c r="F11" i="32" s="1"/>
  <c r="F12" i="32" s="1"/>
  <c r="F13" i="32" s="1"/>
  <c r="Y211" i="75"/>
  <c r="X211" i="75"/>
  <c r="W211" i="75"/>
  <c r="V211" i="75"/>
  <c r="U211" i="75"/>
  <c r="T211" i="75"/>
  <c r="S211" i="75"/>
  <c r="R211" i="75"/>
  <c r="Z207" i="75"/>
  <c r="Y205" i="75"/>
  <c r="X205" i="75"/>
  <c r="W205" i="75"/>
  <c r="V205" i="75"/>
  <c r="U205" i="75"/>
  <c r="T205" i="75"/>
  <c r="S205" i="75"/>
  <c r="H189" i="75"/>
  <c r="I189" i="75" s="1"/>
  <c r="J189" i="75"/>
  <c r="K189" i="75" s="1"/>
  <c r="L189" i="75" s="1"/>
  <c r="M189" i="75" s="1"/>
  <c r="N189" i="75" s="1"/>
  <c r="O189" i="75" s="1"/>
  <c r="P189" i="75" s="1"/>
  <c r="Q189" i="75" s="1"/>
  <c r="R189" i="75" s="1"/>
  <c r="S189" i="75" s="1"/>
  <c r="T189" i="75" s="1"/>
  <c r="U189" i="75" s="1"/>
  <c r="V189" i="75" s="1"/>
  <c r="W189" i="75" s="1"/>
  <c r="X189" i="75" s="1"/>
  <c r="Y189" i="75" s="1"/>
  <c r="Z189" i="75" s="1"/>
  <c r="AA189" i="75" s="1"/>
  <c r="AB189" i="75" s="1"/>
  <c r="AC189" i="75" s="1"/>
  <c r="AD189" i="75" s="1"/>
  <c r="AE189" i="75" s="1"/>
  <c r="AF189" i="75" s="1"/>
  <c r="AG189" i="75" s="1"/>
  <c r="AH189" i="75" s="1"/>
  <c r="AI189" i="75" s="1"/>
  <c r="AJ189" i="75" s="1"/>
  <c r="AK189" i="75" s="1"/>
  <c r="AL189" i="75" s="1"/>
  <c r="AM189" i="75" s="1"/>
  <c r="AN189" i="75" s="1"/>
  <c r="AO189" i="75" s="1"/>
  <c r="AP189" i="75" s="1"/>
  <c r="AQ189" i="75" s="1"/>
  <c r="AR189" i="75" s="1"/>
  <c r="AS189" i="75" s="1"/>
  <c r="AT189" i="75" s="1"/>
  <c r="AU189" i="75" s="1"/>
  <c r="AV189" i="75" s="1"/>
  <c r="AW189" i="75" s="1"/>
  <c r="AX189" i="75" s="1"/>
  <c r="AY189" i="75" s="1"/>
  <c r="AZ189" i="75" s="1"/>
  <c r="BA189" i="75" s="1"/>
  <c r="BB189" i="75" s="1"/>
  <c r="BC189" i="75" s="1"/>
  <c r="BD189" i="75" s="1"/>
  <c r="BE189" i="75" s="1"/>
  <c r="BF189" i="75" s="1"/>
  <c r="BG189" i="75" s="1"/>
  <c r="BH189" i="75" s="1"/>
  <c r="BI189" i="75" s="1"/>
  <c r="BJ189" i="75" s="1"/>
  <c r="BK189" i="75" s="1"/>
  <c r="BL189" i="75" s="1"/>
  <c r="BM189" i="75" s="1"/>
  <c r="BN189" i="75" s="1"/>
  <c r="BO189" i="75" s="1"/>
  <c r="BP189" i="75" s="1"/>
  <c r="BQ189" i="75" s="1"/>
  <c r="BR189" i="75" s="1"/>
  <c r="BS189" i="75" s="1"/>
  <c r="BT189" i="75" s="1"/>
  <c r="BU189" i="75" s="1"/>
  <c r="BV189" i="75" s="1"/>
  <c r="BW189" i="75" s="1"/>
  <c r="BX189" i="75" s="1"/>
  <c r="BY189" i="75" s="1"/>
  <c r="BZ189" i="75" s="1"/>
  <c r="CA189" i="75" s="1"/>
  <c r="CB189" i="75" s="1"/>
  <c r="CC189" i="75" s="1"/>
  <c r="CD189" i="75" s="1"/>
  <c r="CE189" i="75" s="1"/>
  <c r="CF189" i="75" s="1"/>
  <c r="CG189" i="75" s="1"/>
  <c r="CH189" i="75" s="1"/>
  <c r="CI189" i="75" s="1"/>
  <c r="CJ189" i="75" s="1"/>
  <c r="CK189" i="75" s="1"/>
  <c r="CL189" i="75" s="1"/>
  <c r="CM189" i="75" s="1"/>
  <c r="CN189" i="75" s="1"/>
  <c r="CO189" i="75" s="1"/>
  <c r="CP189" i="75" s="1"/>
  <c r="CQ189" i="75" s="1"/>
  <c r="CR189" i="75" s="1"/>
  <c r="CS189" i="75" s="1"/>
  <c r="CT189" i="75" s="1"/>
  <c r="CU189" i="75" s="1"/>
  <c r="CV189" i="75" s="1"/>
  <c r="CW189" i="75" s="1"/>
  <c r="CX189" i="75" s="1"/>
  <c r="CY189" i="75" s="1"/>
  <c r="CZ189" i="75" s="1"/>
  <c r="DA189" i="75" s="1"/>
  <c r="DB189" i="75" s="1"/>
  <c r="DC189" i="75" s="1"/>
  <c r="DD189" i="75" s="1"/>
  <c r="DE189" i="75" s="1"/>
  <c r="DF189" i="75" s="1"/>
  <c r="DG189" i="75" s="1"/>
  <c r="DH189" i="75" s="1"/>
  <c r="DI189" i="75" s="1"/>
  <c r="DJ189" i="75" s="1"/>
  <c r="DK189" i="75" s="1"/>
  <c r="DL189" i="75" s="1"/>
  <c r="DM189" i="75" s="1"/>
  <c r="DN189" i="75" s="1"/>
  <c r="DO189" i="75" s="1"/>
  <c r="DP189" i="75" s="1"/>
  <c r="DQ189" i="75" s="1"/>
  <c r="DR189" i="75" s="1"/>
  <c r="DS189" i="75" s="1"/>
  <c r="DT189" i="75" s="1"/>
  <c r="DU189" i="75" s="1"/>
  <c r="DV189" i="75" s="1"/>
  <c r="DW189" i="75" s="1"/>
  <c r="DX189" i="75" s="1"/>
  <c r="DY189" i="75" s="1"/>
  <c r="DZ189" i="75" s="1"/>
  <c r="EA189" i="75" s="1"/>
  <c r="EB189" i="75" s="1"/>
  <c r="EC189" i="75" s="1"/>
  <c r="ED189" i="75" s="1"/>
  <c r="EE189" i="75" s="1"/>
  <c r="EF189" i="75" s="1"/>
  <c r="EG189" i="75" s="1"/>
  <c r="EH189" i="75" s="1"/>
  <c r="EI189" i="75" s="1"/>
  <c r="EJ189" i="75" s="1"/>
  <c r="EK189" i="75" s="1"/>
  <c r="EL189" i="75" s="1"/>
  <c r="EM189" i="75" s="1"/>
  <c r="EN189" i="75" s="1"/>
  <c r="EO189" i="75" s="1"/>
  <c r="EP189" i="75" s="1"/>
  <c r="EQ189" i="75" s="1"/>
  <c r="ER189" i="75" s="1"/>
  <c r="ES189" i="75" s="1"/>
  <c r="ET189" i="75" s="1"/>
  <c r="EU189" i="75" s="1"/>
  <c r="EV189" i="75" s="1"/>
  <c r="EW189" i="75" s="1"/>
  <c r="EX189" i="75" s="1"/>
  <c r="EY189" i="75" s="1"/>
  <c r="EZ189" i="75" s="1"/>
  <c r="FA189" i="75" s="1"/>
  <c r="FB189" i="75" s="1"/>
  <c r="FC189" i="75" s="1"/>
  <c r="FD189" i="75" s="1"/>
  <c r="FE189" i="75" s="1"/>
  <c r="FF189" i="75" s="1"/>
  <c r="FG189" i="75" s="1"/>
  <c r="FH189" i="75" s="1"/>
  <c r="FI189" i="75" s="1"/>
  <c r="FJ189" i="75" s="1"/>
  <c r="FK189" i="75" s="1"/>
  <c r="FL189" i="75" s="1"/>
  <c r="FM189" i="75" s="1"/>
  <c r="FN189" i="75" s="1"/>
  <c r="FO189" i="75" s="1"/>
  <c r="FP189" i="75" s="1"/>
  <c r="FQ189" i="75" s="1"/>
  <c r="FR189" i="75" s="1"/>
  <c r="FS189" i="75" s="1"/>
  <c r="FT189" i="75" s="1"/>
  <c r="FU189" i="75" s="1"/>
  <c r="FV189" i="75" s="1"/>
  <c r="FW189" i="75" s="1"/>
  <c r="FX189" i="75" s="1"/>
  <c r="FY189" i="75" s="1"/>
  <c r="FZ189" i="75" s="1"/>
  <c r="GA189" i="75" s="1"/>
  <c r="GB189" i="75" s="1"/>
  <c r="GC189" i="75" s="1"/>
  <c r="GD189" i="75" s="1"/>
  <c r="GE189" i="75" s="1"/>
  <c r="GF189" i="75" s="1"/>
  <c r="GG189" i="75" s="1"/>
  <c r="GH189" i="75" s="1"/>
  <c r="GI189" i="75" s="1"/>
  <c r="GJ189" i="75" s="1"/>
  <c r="GK189" i="75" s="1"/>
  <c r="GL189" i="75" s="1"/>
  <c r="GM189" i="75" s="1"/>
  <c r="GN189" i="75" s="1"/>
  <c r="GO189" i="75" s="1"/>
  <c r="GP189" i="75" s="1"/>
  <c r="GQ189" i="75" s="1"/>
  <c r="GR189" i="75" s="1"/>
  <c r="GS189" i="75" s="1"/>
  <c r="GT189" i="75" s="1"/>
  <c r="GU189" i="75" s="1"/>
  <c r="GV189" i="75" s="1"/>
  <c r="GW189" i="75" s="1"/>
  <c r="GX189" i="75" s="1"/>
  <c r="GY189" i="75" s="1"/>
  <c r="GZ189" i="75" s="1"/>
  <c r="HA189" i="75" s="1"/>
  <c r="HB189" i="75" s="1"/>
  <c r="HC189" i="75" s="1"/>
  <c r="HD189" i="75" s="1"/>
  <c r="HE189" i="75" s="1"/>
  <c r="HF189" i="75" s="1"/>
  <c r="HG189" i="75" s="1"/>
  <c r="HH189" i="75" s="1"/>
  <c r="HI189" i="75" s="1"/>
  <c r="HJ189" i="75" s="1"/>
  <c r="HK189" i="75" s="1"/>
  <c r="HL189" i="75" s="1"/>
  <c r="HM189" i="75" s="1"/>
  <c r="HN189" i="75" s="1"/>
  <c r="HO189" i="75" s="1"/>
  <c r="HP189" i="75" s="1"/>
  <c r="HQ189" i="75" s="1"/>
  <c r="HR189" i="75" s="1"/>
  <c r="HS189" i="75" s="1"/>
  <c r="HT189" i="75" s="1"/>
  <c r="HU189" i="75" s="1"/>
  <c r="HV189" i="75" s="1"/>
  <c r="HW189" i="75" s="1"/>
  <c r="HX189" i="75" s="1"/>
  <c r="HY189" i="75" s="1"/>
  <c r="HZ189" i="75" s="1"/>
  <c r="IA189" i="75" s="1"/>
  <c r="IB189" i="75" s="1"/>
  <c r="IC189" i="75" s="1"/>
  <c r="ID181" i="75"/>
  <c r="ID180" i="75" s="1"/>
  <c r="IC181" i="75"/>
  <c r="IC180" i="75" s="1"/>
  <c r="IC183" i="75"/>
  <c r="IB181" i="75"/>
  <c r="IB180" i="75"/>
  <c r="IA181" i="75"/>
  <c r="IA180" i="75"/>
  <c r="IA183" i="75" s="1"/>
  <c r="HZ181" i="75"/>
  <c r="HZ180" i="75" s="1"/>
  <c r="HZ182" i="75"/>
  <c r="HY181" i="75"/>
  <c r="HY180" i="75"/>
  <c r="HX181" i="75"/>
  <c r="HX180" i="75"/>
  <c r="HX182" i="75" s="1"/>
  <c r="HW181" i="75"/>
  <c r="HW180" i="75" s="1"/>
  <c r="HW182" i="75"/>
  <c r="HV181" i="75"/>
  <c r="HV180" i="75"/>
  <c r="HV182" i="75" s="1"/>
  <c r="HU181" i="75"/>
  <c r="HU180" i="75" s="1"/>
  <c r="HT181" i="75"/>
  <c r="HT180" i="75" s="1"/>
  <c r="HT182" i="75" s="1"/>
  <c r="HS181" i="75"/>
  <c r="HS180" i="75"/>
  <c r="HR181" i="75"/>
  <c r="HR180" i="75"/>
  <c r="HR182" i="75" s="1"/>
  <c r="HQ181" i="75"/>
  <c r="HQ180" i="75" s="1"/>
  <c r="HP181" i="75"/>
  <c r="HP180" i="75" s="1"/>
  <c r="HO181" i="75"/>
  <c r="HO180" i="75" s="1"/>
  <c r="HO182" i="75" s="1"/>
  <c r="HN181" i="75"/>
  <c r="HN180" i="75"/>
  <c r="HN182" i="75" s="1"/>
  <c r="HM181" i="75"/>
  <c r="HM180" i="75" s="1"/>
  <c r="HL181" i="75"/>
  <c r="HL180" i="75" s="1"/>
  <c r="HL182" i="75"/>
  <c r="HK181" i="75"/>
  <c r="HK180" i="75"/>
  <c r="HK182" i="75" s="1"/>
  <c r="HH181" i="75"/>
  <c r="HG181" i="75"/>
  <c r="HG180" i="75"/>
  <c r="HF181" i="75"/>
  <c r="HF180" i="75"/>
  <c r="HF183" i="75" s="1"/>
  <c r="HE181" i="75"/>
  <c r="HE180" i="75" s="1"/>
  <c r="HC181" i="75"/>
  <c r="HC180" i="75" s="1"/>
  <c r="HC182" i="75"/>
  <c r="HB181" i="75"/>
  <c r="HD181" i="75"/>
  <c r="HD180" i="75" s="1"/>
  <c r="GZ181" i="75"/>
  <c r="HA181" i="75" s="1"/>
  <c r="HA180" i="75"/>
  <c r="HA182" i="75" s="1"/>
  <c r="GY181" i="75"/>
  <c r="GY180" i="75" s="1"/>
  <c r="GY182" i="75"/>
  <c r="GX181" i="75"/>
  <c r="GX180" i="75"/>
  <c r="GX182" i="75" s="1"/>
  <c r="GW181" i="75"/>
  <c r="GW180" i="75" s="1"/>
  <c r="GV181" i="75"/>
  <c r="GV180" i="75" s="1"/>
  <c r="GU181" i="75"/>
  <c r="GU180" i="75" s="1"/>
  <c r="GT181" i="75"/>
  <c r="GT180" i="75" s="1"/>
  <c r="GS181" i="75"/>
  <c r="GS180" i="75" s="1"/>
  <c r="GR181" i="75"/>
  <c r="GR180" i="75" s="1"/>
  <c r="GQ181" i="75"/>
  <c r="GQ180" i="75" s="1"/>
  <c r="GQ182" i="75"/>
  <c r="GP181" i="75"/>
  <c r="GP180" i="75"/>
  <c r="GO181" i="75"/>
  <c r="GO180" i="75"/>
  <c r="GO182" i="75" s="1"/>
  <c r="GN181" i="75"/>
  <c r="GN180" i="75" s="1"/>
  <c r="GN183" i="75"/>
  <c r="GM181" i="75"/>
  <c r="GM180" i="75"/>
  <c r="GM182" i="75" s="1"/>
  <c r="GL181" i="75"/>
  <c r="GL180" i="75" s="1"/>
  <c r="GK181" i="75"/>
  <c r="GK180" i="75" s="1"/>
  <c r="GK183" i="75" s="1"/>
  <c r="GJ181" i="75"/>
  <c r="GJ180" i="75"/>
  <c r="GI181" i="75"/>
  <c r="GI180" i="75"/>
  <c r="GI182" i="75" s="1"/>
  <c r="GH181" i="75"/>
  <c r="GH180" i="75" s="1"/>
  <c r="GH182" i="75" s="1"/>
  <c r="GG181" i="75"/>
  <c r="GG180" i="75"/>
  <c r="GF181" i="75"/>
  <c r="GF180" i="75"/>
  <c r="GF182" i="75" s="1"/>
  <c r="GE181" i="75"/>
  <c r="GE180" i="75" s="1"/>
  <c r="GE182" i="75" s="1"/>
  <c r="GD181" i="75"/>
  <c r="GD180" i="75"/>
  <c r="GD182" i="75" s="1"/>
  <c r="GC181" i="75"/>
  <c r="GC180" i="75" s="1"/>
  <c r="GC182" i="75" s="1"/>
  <c r="GB181" i="75"/>
  <c r="GB180" i="75"/>
  <c r="GA181" i="75"/>
  <c r="GA180" i="75"/>
  <c r="GA182" i="75" s="1"/>
  <c r="FZ181" i="75"/>
  <c r="FZ180" i="75" s="1"/>
  <c r="FZ183" i="75" s="1"/>
  <c r="FY181" i="75"/>
  <c r="FY180" i="75"/>
  <c r="FY182" i="75" s="1"/>
  <c r="FX181" i="75"/>
  <c r="FX180" i="75" s="1"/>
  <c r="FW181" i="75"/>
  <c r="FW180" i="75" s="1"/>
  <c r="FV181" i="75"/>
  <c r="FV180" i="75" s="1"/>
  <c r="FU181" i="75"/>
  <c r="FU180" i="75" s="1"/>
  <c r="FU182" i="75"/>
  <c r="FT181" i="75"/>
  <c r="FT180" i="75"/>
  <c r="FS181" i="75"/>
  <c r="FS180" i="75"/>
  <c r="FR181" i="75"/>
  <c r="FR180" i="75"/>
  <c r="FR182" i="75" s="1"/>
  <c r="FQ181" i="75"/>
  <c r="FQ180" i="75" s="1"/>
  <c r="FP181" i="75"/>
  <c r="FP180" i="75" s="1"/>
  <c r="FO181" i="75"/>
  <c r="FO180" i="75" s="1"/>
  <c r="FN181" i="75"/>
  <c r="FN180" i="75" s="1"/>
  <c r="FM181" i="75"/>
  <c r="FM180" i="75" s="1"/>
  <c r="FM182" i="75"/>
  <c r="FL181" i="75"/>
  <c r="FL180" i="75"/>
  <c r="FL182" i="75" s="1"/>
  <c r="FK181" i="75"/>
  <c r="FK180" i="75" s="1"/>
  <c r="FJ181" i="75"/>
  <c r="FJ180" i="75" s="1"/>
  <c r="FJ182" i="75" s="1"/>
  <c r="FI181" i="75"/>
  <c r="FI180" i="75"/>
  <c r="FH181" i="75"/>
  <c r="FH180" i="75"/>
  <c r="FH182" i="75" s="1"/>
  <c r="FG181" i="75"/>
  <c r="FG180" i="75" s="1"/>
  <c r="FF181" i="75"/>
  <c r="FF180" i="75" s="1"/>
  <c r="FE181" i="75"/>
  <c r="FE180" i="75" s="1"/>
  <c r="FD181" i="75"/>
  <c r="FD180" i="75" s="1"/>
  <c r="FC181" i="75"/>
  <c r="FC180" i="75" s="1"/>
  <c r="FC182" i="75" s="1"/>
  <c r="FB181" i="75"/>
  <c r="FB180" i="75"/>
  <c r="FA181" i="75"/>
  <c r="FA180" i="75"/>
  <c r="FA182" i="75" s="1"/>
  <c r="EZ181" i="75"/>
  <c r="EZ180" i="75" s="1"/>
  <c r="EZ182" i="75" s="1"/>
  <c r="EY181" i="75"/>
  <c r="EY180" i="75"/>
  <c r="EY182" i="75" s="1"/>
  <c r="EX181" i="75"/>
  <c r="EX180" i="75" s="1"/>
  <c r="EW181" i="75"/>
  <c r="EW180" i="75" s="1"/>
  <c r="EW182" i="75"/>
  <c r="EV181" i="75"/>
  <c r="EV180" i="75"/>
  <c r="EV182" i="75" s="1"/>
  <c r="EU181" i="75"/>
  <c r="EU180" i="75" s="1"/>
  <c r="ET181" i="75"/>
  <c r="ET180" i="75" s="1"/>
  <c r="ET182" i="75" s="1"/>
  <c r="ES181" i="75"/>
  <c r="ES180" i="75"/>
  <c r="ER181" i="75"/>
  <c r="ER180" i="75"/>
  <c r="EQ181" i="75"/>
  <c r="EQ180" i="75"/>
  <c r="EP181" i="75"/>
  <c r="EP180" i="75"/>
  <c r="EP182" i="75" s="1"/>
  <c r="EO181" i="75"/>
  <c r="EO180" i="75" s="1"/>
  <c r="EO182" i="75" s="1"/>
  <c r="EN181" i="75"/>
  <c r="EN180" i="75"/>
  <c r="EN182" i="75" s="1"/>
  <c r="EM181" i="75"/>
  <c r="EM180" i="75" s="1"/>
  <c r="EL181" i="75"/>
  <c r="EL180" i="75" s="1"/>
  <c r="EL182" i="75"/>
  <c r="EK181" i="75"/>
  <c r="EK180" i="75"/>
  <c r="EJ181" i="75"/>
  <c r="EJ180" i="75"/>
  <c r="EJ183" i="75" s="1"/>
  <c r="EI181" i="75"/>
  <c r="EI180" i="75" s="1"/>
  <c r="EI182" i="75"/>
  <c r="EH181" i="75"/>
  <c r="EH180" i="75"/>
  <c r="EH182" i="75" s="1"/>
  <c r="EG181" i="75"/>
  <c r="EG180" i="75" s="1"/>
  <c r="EF181" i="75"/>
  <c r="EF180" i="75" s="1"/>
  <c r="EF182" i="75" s="1"/>
  <c r="EE181" i="75"/>
  <c r="EE180" i="75"/>
  <c r="EE182" i="75" s="1"/>
  <c r="ED181" i="75"/>
  <c r="ED180" i="75" s="1"/>
  <c r="ED182" i="75" s="1"/>
  <c r="EC181" i="75"/>
  <c r="EC180" i="75"/>
  <c r="EB181" i="75"/>
  <c r="EB180" i="75"/>
  <c r="EB182" i="75" s="1"/>
  <c r="EA181" i="75"/>
  <c r="EA180" i="75" s="1"/>
  <c r="EA182" i="75" s="1"/>
  <c r="DZ181" i="75"/>
  <c r="DZ180" i="75"/>
  <c r="DY181" i="75"/>
  <c r="DY180" i="75"/>
  <c r="DX181" i="75"/>
  <c r="DX180" i="75"/>
  <c r="DX182" i="75" s="1"/>
  <c r="DW181" i="75"/>
  <c r="DW180" i="75" s="1"/>
  <c r="DV181" i="75"/>
  <c r="DV180" i="75" s="1"/>
  <c r="DV182" i="75"/>
  <c r="DU181" i="75"/>
  <c r="DU180" i="75"/>
  <c r="DU182" i="75" s="1"/>
  <c r="DT181" i="75"/>
  <c r="DT180" i="75" s="1"/>
  <c r="DT182" i="75"/>
  <c r="DS181" i="75"/>
  <c r="DS180" i="75"/>
  <c r="DR181" i="75"/>
  <c r="DR180" i="75"/>
  <c r="DR182" i="75" s="1"/>
  <c r="DQ181" i="75"/>
  <c r="DQ180" i="75" s="1"/>
  <c r="DQ182" i="75"/>
  <c r="DP181" i="75"/>
  <c r="DP180" i="75"/>
  <c r="DP182" i="75" s="1"/>
  <c r="DO181" i="75"/>
  <c r="DO180" i="75" s="1"/>
  <c r="DO183" i="75"/>
  <c r="DN181" i="75"/>
  <c r="DN180" i="75"/>
  <c r="DM181" i="75"/>
  <c r="DM180" i="75"/>
  <c r="DM182" i="75" s="1"/>
  <c r="DL181" i="75"/>
  <c r="DL180" i="75" s="1"/>
  <c r="DL182" i="75"/>
  <c r="DK181" i="75"/>
  <c r="DK180" i="75"/>
  <c r="DK182" i="75" s="1"/>
  <c r="DJ181" i="75"/>
  <c r="DJ180" i="75" s="1"/>
  <c r="DI181" i="75"/>
  <c r="DI180" i="75" s="1"/>
  <c r="DI182" i="75" s="1"/>
  <c r="DH181" i="75"/>
  <c r="DH180" i="75"/>
  <c r="DH183" i="75" s="1"/>
  <c r="DG181" i="75"/>
  <c r="DG180" i="75" s="1"/>
  <c r="DF181" i="75"/>
  <c r="DF180" i="75" s="1"/>
  <c r="DE181" i="75"/>
  <c r="DE180" i="75" s="1"/>
  <c r="DD181" i="75"/>
  <c r="DD180" i="75" s="1"/>
  <c r="DD182" i="75"/>
  <c r="DC181" i="75"/>
  <c r="DC180" i="75"/>
  <c r="DB181" i="75"/>
  <c r="DB180" i="75"/>
  <c r="DA181" i="75"/>
  <c r="DA180" i="75"/>
  <c r="CZ181" i="75"/>
  <c r="CZ180" i="75"/>
  <c r="CY181" i="75"/>
  <c r="CY180" i="75"/>
  <c r="CX181" i="75"/>
  <c r="CX180" i="75"/>
  <c r="CW181" i="75"/>
  <c r="CW180" i="75"/>
  <c r="CW182" i="75" s="1"/>
  <c r="CV181" i="75"/>
  <c r="CV180" i="75" s="1"/>
  <c r="CU181" i="75"/>
  <c r="CU180" i="75" s="1"/>
  <c r="CU182" i="75" s="1"/>
  <c r="CT181" i="75"/>
  <c r="CT180" i="75"/>
  <c r="CT182" i="75" s="1"/>
  <c r="CS181" i="75"/>
  <c r="CS180" i="75" s="1"/>
  <c r="CR181" i="75"/>
  <c r="CR180" i="75" s="1"/>
  <c r="CR182" i="75"/>
  <c r="CQ181" i="75"/>
  <c r="CQ180" i="75"/>
  <c r="CP181" i="75"/>
  <c r="CP180" i="75"/>
  <c r="CO181" i="75"/>
  <c r="CO180" i="75"/>
  <c r="CN181" i="75"/>
  <c r="CN180" i="75"/>
  <c r="CN182" i="75" s="1"/>
  <c r="CM181" i="75"/>
  <c r="CM180" i="75" s="1"/>
  <c r="CM183" i="75"/>
  <c r="CL181" i="75"/>
  <c r="CL180" i="75"/>
  <c r="CL182" i="75" s="1"/>
  <c r="CK181" i="75"/>
  <c r="CK180" i="75" s="1"/>
  <c r="CK182" i="75"/>
  <c r="CJ181" i="75"/>
  <c r="CJ180" i="75"/>
  <c r="CI181" i="75"/>
  <c r="CI180" i="75"/>
  <c r="CH181" i="75"/>
  <c r="CH180" i="75"/>
  <c r="CG181" i="75"/>
  <c r="CG180" i="75"/>
  <c r="CF181" i="75"/>
  <c r="CF180" i="75"/>
  <c r="CE181" i="75"/>
  <c r="CE180" i="75"/>
  <c r="CD181" i="75"/>
  <c r="CD180" i="75"/>
  <c r="CC181" i="75"/>
  <c r="CC180" i="75"/>
  <c r="CB181" i="75"/>
  <c r="CB180" i="75"/>
  <c r="CB182" i="75" s="1"/>
  <c r="CA181" i="75"/>
  <c r="CA180" i="75" s="1"/>
  <c r="BZ181" i="75"/>
  <c r="BZ180" i="75" s="1"/>
  <c r="BZ182" i="75" s="1"/>
  <c r="BY181" i="75"/>
  <c r="BY180" i="75"/>
  <c r="BX181" i="75"/>
  <c r="BX180" i="75"/>
  <c r="BX182" i="75" s="1"/>
  <c r="BW181" i="75"/>
  <c r="BW180" i="75" s="1"/>
  <c r="BV181" i="75"/>
  <c r="BV180" i="75" s="1"/>
  <c r="BV182" i="75"/>
  <c r="BU181" i="75"/>
  <c r="BU180" i="75"/>
  <c r="BT181" i="75"/>
  <c r="BT180" i="75"/>
  <c r="BS181" i="75"/>
  <c r="BS180" i="75"/>
  <c r="BR181" i="75"/>
  <c r="BR180" i="75"/>
  <c r="BR182" i="75" s="1"/>
  <c r="BQ181" i="75"/>
  <c r="BQ180" i="75" s="1"/>
  <c r="BP181" i="75"/>
  <c r="BP180" i="75" s="1"/>
  <c r="BO181" i="75"/>
  <c r="BO180" i="75" s="1"/>
  <c r="BO182" i="75"/>
  <c r="BN181" i="75"/>
  <c r="BN180" i="75"/>
  <c r="BM181" i="75"/>
  <c r="BM180" i="75"/>
  <c r="BL181" i="75"/>
  <c r="BL180" i="75"/>
  <c r="BK181" i="75"/>
  <c r="BK180" i="75"/>
  <c r="BK182" i="75" s="1"/>
  <c r="BJ181" i="75"/>
  <c r="BJ180" i="75" s="1"/>
  <c r="BI181" i="75"/>
  <c r="BI180" i="75" s="1"/>
  <c r="BH181" i="75"/>
  <c r="BH180" i="75" s="1"/>
  <c r="BH183" i="75"/>
  <c r="BG181" i="75"/>
  <c r="BG180" i="75"/>
  <c r="BG182" i="75" s="1"/>
  <c r="BF181" i="75"/>
  <c r="BF180" i="75" s="1"/>
  <c r="BE181" i="75"/>
  <c r="BE180" i="75" s="1"/>
  <c r="BD181" i="75"/>
  <c r="BD180" i="75" s="1"/>
  <c r="BC181" i="75"/>
  <c r="BC180" i="75" s="1"/>
  <c r="BC182" i="75" s="1"/>
  <c r="BB181" i="75"/>
  <c r="BB180" i="75"/>
  <c r="BA181" i="75"/>
  <c r="BA180" i="75"/>
  <c r="AZ181" i="75"/>
  <c r="AZ180" i="75"/>
  <c r="AY181" i="75"/>
  <c r="AY180" i="75"/>
  <c r="AY182" i="75" s="1"/>
  <c r="AX181" i="75"/>
  <c r="AX180" i="75" s="1"/>
  <c r="AX182" i="75" s="1"/>
  <c r="AW181" i="75"/>
  <c r="AW180" i="75"/>
  <c r="AV181" i="75"/>
  <c r="AV180" i="75"/>
  <c r="AU181" i="75"/>
  <c r="AU180" i="75"/>
  <c r="AT181" i="75"/>
  <c r="AT180" i="75"/>
  <c r="AT182" i="75" s="1"/>
  <c r="AS181" i="75"/>
  <c r="AS180" i="75" s="1"/>
  <c r="AR181" i="75"/>
  <c r="AR180" i="75" s="1"/>
  <c r="AQ181" i="75"/>
  <c r="AQ180" i="75" s="1"/>
  <c r="AP181" i="75"/>
  <c r="AP180" i="75" s="1"/>
  <c r="AO181" i="75"/>
  <c r="AO180" i="75" s="1"/>
  <c r="AN181" i="75"/>
  <c r="AN180" i="75" s="1"/>
  <c r="AM181" i="75"/>
  <c r="AM180" i="75" s="1"/>
  <c r="AL181" i="75"/>
  <c r="AL180" i="75" s="1"/>
  <c r="AL182" i="75"/>
  <c r="AK181" i="75"/>
  <c r="AK180" i="75"/>
  <c r="AJ181" i="75"/>
  <c r="AJ180" i="75"/>
  <c r="AJ182" i="75" s="1"/>
  <c r="AI181" i="75"/>
  <c r="AI180" i="75" s="1"/>
  <c r="AI182" i="75"/>
  <c r="AH181" i="75"/>
  <c r="AH180" i="75"/>
  <c r="AG181" i="75"/>
  <c r="AG180" i="75"/>
  <c r="AF181" i="75"/>
  <c r="AF180" i="75"/>
  <c r="AE181" i="75"/>
  <c r="AE180" i="75"/>
  <c r="AD181" i="75"/>
  <c r="AD180" i="75"/>
  <c r="AD183" i="75" s="1"/>
  <c r="AC181" i="75"/>
  <c r="AC180" i="75" s="1"/>
  <c r="AB181" i="75"/>
  <c r="AB180" i="75" s="1"/>
  <c r="AB182" i="75" s="1"/>
  <c r="AA181" i="75"/>
  <c r="AA180" i="75"/>
  <c r="Z181" i="75"/>
  <c r="Z180" i="75"/>
  <c r="Y181" i="75"/>
  <c r="Y180" i="75"/>
  <c r="X181" i="75"/>
  <c r="X180" i="75"/>
  <c r="X183" i="75" s="1"/>
  <c r="W181" i="75"/>
  <c r="W180" i="75" s="1"/>
  <c r="W182" i="75" s="1"/>
  <c r="V181" i="75"/>
  <c r="V180" i="75"/>
  <c r="V183" i="75" s="1"/>
  <c r="U181" i="75"/>
  <c r="U180" i="75" s="1"/>
  <c r="U182" i="75" s="1"/>
  <c r="T181" i="75"/>
  <c r="S181" i="75"/>
  <c r="R181" i="75"/>
  <c r="Q181" i="75"/>
  <c r="P181" i="75"/>
  <c r="O181" i="75"/>
  <c r="N181" i="75"/>
  <c r="M181" i="75"/>
  <c r="L181" i="75"/>
  <c r="K181" i="75"/>
  <c r="J181" i="75"/>
  <c r="I181" i="75"/>
  <c r="H181" i="75"/>
  <c r="H180" i="75"/>
  <c r="G181" i="75"/>
  <c r="G180" i="75"/>
  <c r="G182" i="75" s="1"/>
  <c r="IE161" i="75"/>
  <c r="IE160" i="75"/>
  <c r="IF160" i="75"/>
  <c r="Z54" i="75"/>
  <c r="X54" i="75"/>
  <c r="W54" i="75"/>
  <c r="T44" i="75"/>
  <c r="S44" i="75"/>
  <c r="R44" i="75"/>
  <c r="Q44" i="75"/>
  <c r="P44" i="75"/>
  <c r="O44" i="75"/>
  <c r="N44" i="75"/>
  <c r="N180" i="75" s="1"/>
  <c r="M44" i="75"/>
  <c r="L44" i="75"/>
  <c r="K44" i="75"/>
  <c r="J44" i="75"/>
  <c r="I44" i="75"/>
  <c r="B3" i="75"/>
  <c r="A3" i="75"/>
  <c r="A4" i="75" s="1"/>
  <c r="A5" i="75"/>
  <c r="A6" i="75" s="1"/>
  <c r="A7" i="75" s="1"/>
  <c r="A8" i="75" s="1"/>
  <c r="A9" i="75" s="1"/>
  <c r="A10" i="75" s="1"/>
  <c r="A11" i="75" s="1"/>
  <c r="A12" i="75" s="1"/>
  <c r="A13" i="75" s="1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A26" i="75" s="1"/>
  <c r="A27" i="75" s="1"/>
  <c r="A28" i="75" s="1"/>
  <c r="A29" i="75" s="1"/>
  <c r="A30" i="75" s="1"/>
  <c r="A31" i="75" s="1"/>
  <c r="A32" i="75" s="1"/>
  <c r="A33" i="75" s="1"/>
  <c r="A34" i="75" s="1"/>
  <c r="A35" i="75" s="1"/>
  <c r="A36" i="75" s="1"/>
  <c r="A37" i="75" s="1"/>
  <c r="A38" i="75" s="1"/>
  <c r="A39" i="75" s="1"/>
  <c r="A40" i="75" s="1"/>
  <c r="A41" i="75" s="1"/>
  <c r="A42" i="75" s="1"/>
  <c r="A43" i="75" s="1"/>
  <c r="A44" i="75" s="1"/>
  <c r="A45" i="75" s="1"/>
  <c r="A46" i="75" s="1"/>
  <c r="A47" i="75" s="1"/>
  <c r="A48" i="75" s="1"/>
  <c r="A49" i="75" s="1"/>
  <c r="A50" i="75" s="1"/>
  <c r="A51" i="75" s="1"/>
  <c r="A52" i="75" s="1"/>
  <c r="A53" i="75" s="1"/>
  <c r="A54" i="75" s="1"/>
  <c r="A55" i="75" s="1"/>
  <c r="A56" i="75" s="1"/>
  <c r="A57" i="75" s="1"/>
  <c r="A58" i="75" s="1"/>
  <c r="A59" i="75" s="1"/>
  <c r="A60" i="75" s="1"/>
  <c r="A61" i="75" s="1"/>
  <c r="A62" i="75" s="1"/>
  <c r="A63" i="75" s="1"/>
  <c r="A64" i="75" s="1"/>
  <c r="A65" i="75" s="1"/>
  <c r="A66" i="75" s="1"/>
  <c r="A67" i="75" s="1"/>
  <c r="A68" i="75" s="1"/>
  <c r="A69" i="75" s="1"/>
  <c r="A70" i="75" s="1"/>
  <c r="A71" i="75" s="1"/>
  <c r="A72" i="75" s="1"/>
  <c r="A73" i="75" s="1"/>
  <c r="A74" i="75" s="1"/>
  <c r="A75" i="75" s="1"/>
  <c r="A76" i="75" s="1"/>
  <c r="A77" i="75" s="1"/>
  <c r="A78" i="75" s="1"/>
  <c r="A79" i="75" s="1"/>
  <c r="A80" i="75" s="1"/>
  <c r="A81" i="75" s="1"/>
  <c r="A82" i="75" s="1"/>
  <c r="A83" i="75" s="1"/>
  <c r="A84" i="75" s="1"/>
  <c r="A85" i="75" s="1"/>
  <c r="A86" i="75" s="1"/>
  <c r="A87" i="75" s="1"/>
  <c r="A88" i="75" s="1"/>
  <c r="A89" i="75" s="1"/>
  <c r="A90" i="75" s="1"/>
  <c r="A91" i="75" s="1"/>
  <c r="A92" i="75" s="1"/>
  <c r="A93" i="75" s="1"/>
  <c r="A94" i="75" s="1"/>
  <c r="A95" i="75" s="1"/>
  <c r="A96" i="75" s="1"/>
  <c r="A97" i="75" s="1"/>
  <c r="A98" i="75" s="1"/>
  <c r="A99" i="75" s="1"/>
  <c r="A100" i="75" s="1"/>
  <c r="A101" i="75" s="1"/>
  <c r="A102" i="75" s="1"/>
  <c r="A103" i="75" s="1"/>
  <c r="A104" i="75" s="1"/>
  <c r="A105" i="75" s="1"/>
  <c r="A106" i="75" s="1"/>
  <c r="A107" i="75" s="1"/>
  <c r="A108" i="75" s="1"/>
  <c r="A109" i="75" s="1"/>
  <c r="A110" i="75" s="1"/>
  <c r="A111" i="75" s="1"/>
  <c r="A112" i="75" s="1"/>
  <c r="A113" i="75" s="1"/>
  <c r="A114" i="75" s="1"/>
  <c r="A115" i="75" s="1"/>
  <c r="A116" i="75" s="1"/>
  <c r="A117" i="75" s="1"/>
  <c r="A118" i="75" s="1"/>
  <c r="A119" i="75" s="1"/>
  <c r="A120" i="75" s="1"/>
  <c r="A121" i="75" s="1"/>
  <c r="A122" i="75" s="1"/>
  <c r="A123" i="75" s="1"/>
  <c r="A124" i="75" s="1"/>
  <c r="A125" i="75" s="1"/>
  <c r="A126" i="75" s="1"/>
  <c r="A127" i="75" s="1"/>
  <c r="A128" i="75" s="1"/>
  <c r="A129" i="75" s="1"/>
  <c r="A130" i="75" s="1"/>
  <c r="A131" i="75" s="1"/>
  <c r="A132" i="75" s="1"/>
  <c r="A133" i="75" s="1"/>
  <c r="A134" i="75" s="1"/>
  <c r="A135" i="75" s="1"/>
  <c r="A136" i="75" s="1"/>
  <c r="A137" i="75" s="1"/>
  <c r="A138" i="75" s="1"/>
  <c r="A139" i="75" s="1"/>
  <c r="A140" i="75" s="1"/>
  <c r="A141" i="75" s="1"/>
  <c r="A142" i="75" s="1"/>
  <c r="A143" i="75" s="1"/>
  <c r="A144" i="75" s="1"/>
  <c r="A145" i="75" s="1"/>
  <c r="A146" i="75" s="1"/>
  <c r="A147" i="75" s="1"/>
  <c r="A148" i="75" s="1"/>
  <c r="A149" i="75" s="1"/>
  <c r="A150" i="75" s="1"/>
  <c r="A151" i="75" s="1"/>
  <c r="A152" i="75" s="1"/>
  <c r="A153" i="75" s="1"/>
  <c r="A154" i="75" s="1"/>
  <c r="A155" i="75" s="1"/>
  <c r="A156" i="75" s="1"/>
  <c r="A157" i="75" s="1"/>
  <c r="A158" i="75" s="1"/>
  <c r="A159" i="75" s="1"/>
  <c r="A160" i="75" s="1"/>
  <c r="A161" i="75" s="1"/>
  <c r="A162" i="75" s="1"/>
  <c r="A163" i="75" s="1"/>
  <c r="A164" i="75" s="1"/>
  <c r="A165" i="75" s="1"/>
  <c r="A166" i="75" s="1"/>
  <c r="A167" i="75" s="1"/>
  <c r="A168" i="75" s="1"/>
  <c r="A169" i="75" s="1"/>
  <c r="A170" i="75" s="1"/>
  <c r="A171" i="75" s="1"/>
  <c r="A172" i="75" s="1"/>
  <c r="A173" i="75" s="1"/>
  <c r="A174" i="75" s="1"/>
  <c r="A175" i="75" s="1"/>
  <c r="A176" i="75" s="1"/>
  <c r="A177" i="75" s="1"/>
  <c r="A178" i="75" s="1"/>
  <c r="A179" i="75" s="1"/>
  <c r="A180" i="75" s="1"/>
  <c r="A181" i="75" s="1"/>
  <c r="A182" i="75" s="1"/>
  <c r="A183" i="75" s="1"/>
  <c r="A184" i="75" s="1"/>
  <c r="A185" i="75" s="1"/>
  <c r="GV2" i="75"/>
  <c r="GV1" i="75"/>
  <c r="GR2" i="75"/>
  <c r="GR1" i="75"/>
  <c r="ER2" i="75"/>
  <c r="ES2" i="75"/>
  <c r="ET2" i="75" s="1"/>
  <c r="EU2" i="75" s="1"/>
  <c r="AU2" i="75"/>
  <c r="AU1" i="75"/>
  <c r="AB2" i="75"/>
  <c r="GU1" i="75"/>
  <c r="GQ1" i="75"/>
  <c r="EQ1" i="75"/>
  <c r="AT1" i="75"/>
  <c r="AS1" i="75"/>
  <c r="AR1" i="75"/>
  <c r="AQ1" i="75"/>
  <c r="AP1" i="75"/>
  <c r="AO1" i="75"/>
  <c r="AN1" i="75"/>
  <c r="AM1" i="75"/>
  <c r="AL1" i="75"/>
  <c r="AK1" i="75"/>
  <c r="AJ1" i="75"/>
  <c r="AI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3" i="1"/>
  <c r="D7" i="32"/>
  <c r="D8" i="32"/>
  <c r="D9" i="32" s="1"/>
  <c r="D10" i="32"/>
  <c r="D11" i="32" s="1"/>
  <c r="D12" i="32" s="1"/>
  <c r="D13" i="32" s="1"/>
  <c r="D14" i="32" s="1"/>
  <c r="D15" i="32" s="1"/>
  <c r="D16" i="32" s="1"/>
  <c r="D17" i="32" s="1"/>
  <c r="D18" i="32" s="1"/>
  <c r="D19" i="32" s="1"/>
  <c r="D20" i="32" s="1"/>
  <c r="D21" i="32" s="1"/>
  <c r="D22" i="32" s="1"/>
  <c r="D23" i="32" s="1"/>
  <c r="D24" i="32" s="1"/>
  <c r="D25" i="32" s="1"/>
  <c r="D26" i="32" s="1"/>
  <c r="D27" i="32" s="1"/>
  <c r="D28" i="32" s="1"/>
  <c r="D29" i="32" s="1"/>
  <c r="D30" i="32" s="1"/>
  <c r="D31" i="32" s="1"/>
  <c r="D32" i="32" s="1"/>
  <c r="D33" i="32" s="1"/>
  <c r="D34" i="32" s="1"/>
  <c r="D35" i="32" s="1"/>
  <c r="D36" i="32" s="1"/>
  <c r="D37" i="32" s="1"/>
  <c r="D38" i="32" s="1"/>
  <c r="D39" i="32" s="1"/>
  <c r="D40" i="32" s="1"/>
  <c r="EP108" i="1"/>
  <c r="H181" i="17"/>
  <c r="H180" i="17" s="1"/>
  <c r="AF181" i="57"/>
  <c r="AF184" i="57" s="1"/>
  <c r="AE181" i="57"/>
  <c r="AE184" i="57"/>
  <c r="AC181" i="57"/>
  <c r="AC183" i="57" s="1"/>
  <c r="AB181" i="57"/>
  <c r="AB184" i="57"/>
  <c r="AA183" i="57"/>
  <c r="Y181" i="57"/>
  <c r="X181" i="57"/>
  <c r="W181" i="57"/>
  <c r="U181" i="57"/>
  <c r="U183" i="57" s="1"/>
  <c r="T181" i="57"/>
  <c r="S181" i="57"/>
  <c r="S184" i="57"/>
  <c r="R181" i="57"/>
  <c r="R184" i="57" s="1"/>
  <c r="Q181" i="57"/>
  <c r="Q184" i="57" s="1"/>
  <c r="Q183" i="57"/>
  <c r="P181" i="57"/>
  <c r="P183" i="57"/>
  <c r="O181" i="57"/>
  <c r="O183" i="57" s="1"/>
  <c r="M181" i="57"/>
  <c r="M183" i="57"/>
  <c r="L181" i="57"/>
  <c r="J181" i="57"/>
  <c r="I181" i="57"/>
  <c r="I184" i="57"/>
  <c r="H181" i="57"/>
  <c r="H184" i="57" s="1"/>
  <c r="F181" i="57"/>
  <c r="E181" i="57"/>
  <c r="A5" i="57"/>
  <c r="A6" i="57"/>
  <c r="A7" i="57" s="1"/>
  <c r="A8" i="57" s="1"/>
  <c r="A9" i="57" s="1"/>
  <c r="A10" i="57" s="1"/>
  <c r="A11" i="57" s="1"/>
  <c r="A12" i="57" s="1"/>
  <c r="A13" i="57" s="1"/>
  <c r="A14" i="57"/>
  <c r="A15" i="57" s="1"/>
  <c r="A16" i="57" s="1"/>
  <c r="A17" i="57" s="1"/>
  <c r="A18" i="57" s="1"/>
  <c r="A19" i="57" s="1"/>
  <c r="A20" i="57" s="1"/>
  <c r="A21" i="57" s="1"/>
  <c r="A22" i="57" s="1"/>
  <c r="A23" i="57" s="1"/>
  <c r="A24" i="57" s="1"/>
  <c r="A25" i="57" s="1"/>
  <c r="A26" i="57" s="1"/>
  <c r="A27" i="57" s="1"/>
  <c r="A28" i="57" s="1"/>
  <c r="A29" i="57" s="1"/>
  <c r="A30" i="57" s="1"/>
  <c r="A31" i="57" s="1"/>
  <c r="A32" i="57" s="1"/>
  <c r="A33" i="57" s="1"/>
  <c r="A34" i="57" s="1"/>
  <c r="A35" i="57" s="1"/>
  <c r="A36" i="57" s="1"/>
  <c r="A37" i="57" s="1"/>
  <c r="A38" i="57" s="1"/>
  <c r="A39" i="57" s="1"/>
  <c r="A40" i="57" s="1"/>
  <c r="A41" i="57" s="1"/>
  <c r="A42" i="57" s="1"/>
  <c r="A43" i="57" s="1"/>
  <c r="A44" i="57" s="1"/>
  <c r="A45" i="57" s="1"/>
  <c r="A46" i="57" s="1"/>
  <c r="A47" i="57" s="1"/>
  <c r="A48" i="57" s="1"/>
  <c r="A49" i="57" s="1"/>
  <c r="A50" i="57" s="1"/>
  <c r="A51" i="57" s="1"/>
  <c r="A52" i="57" s="1"/>
  <c r="A53" i="57" s="1"/>
  <c r="A54" i="57" s="1"/>
  <c r="A55" i="57" s="1"/>
  <c r="A56" i="57" s="1"/>
  <c r="A57" i="57" s="1"/>
  <c r="A58" i="57" s="1"/>
  <c r="A59" i="57" s="1"/>
  <c r="A60" i="57" s="1"/>
  <c r="A61" i="57" s="1"/>
  <c r="A62" i="57" s="1"/>
  <c r="A63" i="57" s="1"/>
  <c r="A64" i="57" s="1"/>
  <c r="A65" i="57" s="1"/>
  <c r="A66" i="57" s="1"/>
  <c r="A67" i="57" s="1"/>
  <c r="A68" i="57" s="1"/>
  <c r="A69" i="57" s="1"/>
  <c r="A70" i="57" s="1"/>
  <c r="A71" i="57" s="1"/>
  <c r="A72" i="57" s="1"/>
  <c r="A73" i="57" s="1"/>
  <c r="A74" i="57" s="1"/>
  <c r="A75" i="57" s="1"/>
  <c r="A76" i="57" s="1"/>
  <c r="A77" i="57" s="1"/>
  <c r="A78" i="57" s="1"/>
  <c r="A79" i="57" s="1"/>
  <c r="A80" i="57" s="1"/>
  <c r="A81" i="57" s="1"/>
  <c r="A82" i="57" s="1"/>
  <c r="A83" i="57" s="1"/>
  <c r="A84" i="57" s="1"/>
  <c r="A85" i="57" s="1"/>
  <c r="A86" i="57" s="1"/>
  <c r="A87" i="57" s="1"/>
  <c r="A88" i="57" s="1"/>
  <c r="A89" i="57" s="1"/>
  <c r="A90" i="57" s="1"/>
  <c r="A91" i="57" s="1"/>
  <c r="A92" i="57" s="1"/>
  <c r="A93" i="57" s="1"/>
  <c r="A94" i="57" s="1"/>
  <c r="A95" i="57" s="1"/>
  <c r="A96" i="57" s="1"/>
  <c r="A97" i="57" s="1"/>
  <c r="A98" i="57" s="1"/>
  <c r="A99" i="57" s="1"/>
  <c r="A100" i="57" s="1"/>
  <c r="A101" i="57" s="1"/>
  <c r="A102" i="57" s="1"/>
  <c r="A103" i="57" s="1"/>
  <c r="A104" i="57" s="1"/>
  <c r="A105" i="57" s="1"/>
  <c r="A106" i="57" s="1"/>
  <c r="A107" i="57" s="1"/>
  <c r="A108" i="57" s="1"/>
  <c r="A109" i="57" s="1"/>
  <c r="A110" i="57" s="1"/>
  <c r="A111" i="57" s="1"/>
  <c r="A112" i="57" s="1"/>
  <c r="A113" i="57" s="1"/>
  <c r="A114" i="57" s="1"/>
  <c r="A115" i="57" s="1"/>
  <c r="A116" i="57" s="1"/>
  <c r="A117" i="57" s="1"/>
  <c r="A118" i="57" s="1"/>
  <c r="A119" i="57" s="1"/>
  <c r="A120" i="57" s="1"/>
  <c r="A121" i="57" s="1"/>
  <c r="A122" i="57" s="1"/>
  <c r="A123" i="57" s="1"/>
  <c r="A124" i="57" s="1"/>
  <c r="A125" i="57" s="1"/>
  <c r="A126" i="57" s="1"/>
  <c r="A127" i="57" s="1"/>
  <c r="A128" i="57" s="1"/>
  <c r="A129" i="57" s="1"/>
  <c r="A130" i="57" s="1"/>
  <c r="A131" i="57" s="1"/>
  <c r="A132" i="57" s="1"/>
  <c r="A133" i="57" s="1"/>
  <c r="A134" i="57" s="1"/>
  <c r="A135" i="57" s="1"/>
  <c r="A136" i="57" s="1"/>
  <c r="A137" i="57" s="1"/>
  <c r="A138" i="57" s="1"/>
  <c r="A139" i="57" s="1"/>
  <c r="A140" i="57" s="1"/>
  <c r="A141" i="57" s="1"/>
  <c r="A142" i="57" s="1"/>
  <c r="A143" i="57" s="1"/>
  <c r="A144" i="57" s="1"/>
  <c r="A145" i="57" s="1"/>
  <c r="A146" i="57" s="1"/>
  <c r="A147" i="57" s="1"/>
  <c r="A148" i="57" s="1"/>
  <c r="A149" i="57" s="1"/>
  <c r="A150" i="57" s="1"/>
  <c r="A151" i="57" s="1"/>
  <c r="A152" i="57" s="1"/>
  <c r="A153" i="57" s="1"/>
  <c r="A154" i="57" s="1"/>
  <c r="A155" i="57" s="1"/>
  <c r="A156" i="57" s="1"/>
  <c r="A157" i="57" s="1"/>
  <c r="A158" i="57" s="1"/>
  <c r="A159" i="57" s="1"/>
  <c r="A160" i="57" s="1"/>
  <c r="A161" i="57" s="1"/>
  <c r="A162" i="57" s="1"/>
  <c r="A163" i="57" s="1"/>
  <c r="A164" i="57" s="1"/>
  <c r="A165" i="57" s="1"/>
  <c r="A166" i="57" s="1"/>
  <c r="A167" i="57" s="1"/>
  <c r="A168" i="57" s="1"/>
  <c r="A169" i="57" s="1"/>
  <c r="A170" i="57" s="1"/>
  <c r="A171" i="57" s="1"/>
  <c r="A172" i="57" s="1"/>
  <c r="A173" i="57" s="1"/>
  <c r="A174" i="57" s="1"/>
  <c r="A175" i="57" s="1"/>
  <c r="A176" i="57" s="1"/>
  <c r="A177" i="57" s="1"/>
  <c r="A178" i="57" s="1"/>
  <c r="A179" i="57" s="1"/>
  <c r="A180" i="57" s="1"/>
  <c r="A181" i="57" s="1"/>
  <c r="A182" i="57" s="1"/>
  <c r="A183" i="57" s="1"/>
  <c r="A184" i="57" s="1"/>
  <c r="AL16" i="32"/>
  <c r="E3" i="45"/>
  <c r="F3" i="45" s="1"/>
  <c r="G3" i="45" s="1"/>
  <c r="H3" i="45" s="1"/>
  <c r="I3" i="45" s="1"/>
  <c r="J3" i="45" s="1"/>
  <c r="K3" i="45" s="1"/>
  <c r="AF7" i="32"/>
  <c r="AF8" i="32" s="1"/>
  <c r="AF9" i="32" s="1"/>
  <c r="AF10" i="32" s="1"/>
  <c r="AF11" i="32" s="1"/>
  <c r="AF12" i="32" s="1"/>
  <c r="AF13" i="32" s="1"/>
  <c r="AD61" i="32"/>
  <c r="AD62" i="32"/>
  <c r="AD63" i="32"/>
  <c r="AD64" i="32" s="1"/>
  <c r="AD65" i="32" s="1"/>
  <c r="A11" i="49"/>
  <c r="B11" i="49" s="1"/>
  <c r="A12" i="49"/>
  <c r="B12" i="49" s="1"/>
  <c r="A13" i="49"/>
  <c r="B13" i="49"/>
  <c r="A14" i="49"/>
  <c r="B14" i="49" s="1"/>
  <c r="A15" i="49"/>
  <c r="B15" i="49"/>
  <c r="A16" i="49"/>
  <c r="B16" i="49" s="1"/>
  <c r="A17" i="49"/>
  <c r="B17" i="49" s="1"/>
  <c r="A18" i="49"/>
  <c r="B18" i="49" s="1"/>
  <c r="A19" i="49"/>
  <c r="B19" i="49" s="1"/>
  <c r="A20" i="49"/>
  <c r="B20" i="49" s="1"/>
  <c r="A21" i="49"/>
  <c r="B21" i="49" s="1"/>
  <c r="A22" i="49"/>
  <c r="B22" i="49" s="1"/>
  <c r="A23" i="49"/>
  <c r="B23" i="49"/>
  <c r="A10" i="49"/>
  <c r="B10" i="49" s="1"/>
  <c r="A9" i="49"/>
  <c r="A5" i="50"/>
  <c r="A6" i="50" s="1"/>
  <c r="A7" i="50" s="1"/>
  <c r="A8" i="50" s="1"/>
  <c r="A9" i="50" s="1"/>
  <c r="A10" i="50" s="1"/>
  <c r="A11" i="50" s="1"/>
  <c r="A12" i="50" s="1"/>
  <c r="A13" i="50" s="1"/>
  <c r="A14" i="50" s="1"/>
  <c r="A15" i="50" s="1"/>
  <c r="A16" i="50" s="1"/>
  <c r="A17" i="50" s="1"/>
  <c r="A18" i="50" s="1"/>
  <c r="A19" i="50" s="1"/>
  <c r="A20" i="50" s="1"/>
  <c r="A21" i="50" s="1"/>
  <c r="A22" i="50" s="1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A43" i="50" s="1"/>
  <c r="A44" i="50" s="1"/>
  <c r="A45" i="50" s="1"/>
  <c r="A46" i="50" s="1"/>
  <c r="A47" i="50" s="1"/>
  <c r="A48" i="50" s="1"/>
  <c r="A49" i="50" s="1"/>
  <c r="A50" i="50" s="1"/>
  <c r="A51" i="50" s="1"/>
  <c r="A52" i="50" s="1"/>
  <c r="A53" i="50" s="1"/>
  <c r="A54" i="50" s="1"/>
  <c r="A55" i="50" s="1"/>
  <c r="A56" i="50" s="1"/>
  <c r="A57" i="50" s="1"/>
  <c r="A58" i="50" s="1"/>
  <c r="A59" i="50" s="1"/>
  <c r="A60" i="50" s="1"/>
  <c r="A61" i="50" s="1"/>
  <c r="A62" i="50" s="1"/>
  <c r="A63" i="50" s="1"/>
  <c r="A64" i="50" s="1"/>
  <c r="A65" i="50" s="1"/>
  <c r="A66" i="50" s="1"/>
  <c r="A67" i="50" s="1"/>
  <c r="A68" i="50" s="1"/>
  <c r="A69" i="50" s="1"/>
  <c r="A70" i="50" s="1"/>
  <c r="A71" i="50" s="1"/>
  <c r="A72" i="50" s="1"/>
  <c r="A73" i="50" s="1"/>
  <c r="A74" i="50" s="1"/>
  <c r="A75" i="50" s="1"/>
  <c r="A76" i="50" s="1"/>
  <c r="A77" i="50" s="1"/>
  <c r="A78" i="50" s="1"/>
  <c r="A79" i="50" s="1"/>
  <c r="A80" i="50" s="1"/>
  <c r="A81" i="50" s="1"/>
  <c r="A82" i="50" s="1"/>
  <c r="A83" i="50" s="1"/>
  <c r="A84" i="50" s="1"/>
  <c r="A85" i="50" s="1"/>
  <c r="A86" i="50" s="1"/>
  <c r="A87" i="50" s="1"/>
  <c r="A88" i="50" s="1"/>
  <c r="A89" i="50" s="1"/>
  <c r="A90" i="50" s="1"/>
  <c r="A91" i="50" s="1"/>
  <c r="A92" i="50" s="1"/>
  <c r="A93" i="50" s="1"/>
  <c r="A94" i="50" s="1"/>
  <c r="A95" i="50" s="1"/>
  <c r="A96" i="50" s="1"/>
  <c r="A97" i="50" s="1"/>
  <c r="A98" i="50" s="1"/>
  <c r="A99" i="50" s="1"/>
  <c r="A100" i="50" s="1"/>
  <c r="A101" i="50" s="1"/>
  <c r="A102" i="50" s="1"/>
  <c r="A103" i="50" s="1"/>
  <c r="A104" i="50" s="1"/>
  <c r="A105" i="50" s="1"/>
  <c r="A106" i="50" s="1"/>
  <c r="A107" i="50" s="1"/>
  <c r="A108" i="50" s="1"/>
  <c r="A109" i="50" s="1"/>
  <c r="A110" i="50" s="1"/>
  <c r="A111" i="50" s="1"/>
  <c r="A112" i="50" s="1"/>
  <c r="A113" i="50" s="1"/>
  <c r="A114" i="50" s="1"/>
  <c r="A115" i="50" s="1"/>
  <c r="A116" i="50" s="1"/>
  <c r="A117" i="50" s="1"/>
  <c r="A118" i="50" s="1"/>
  <c r="A119" i="50" s="1"/>
  <c r="A120" i="50" s="1"/>
  <c r="A121" i="50" s="1"/>
  <c r="A122" i="50" s="1"/>
  <c r="A123" i="50" s="1"/>
  <c r="A124" i="50" s="1"/>
  <c r="A125" i="50" s="1"/>
  <c r="A126" i="50" s="1"/>
  <c r="A127" i="50" s="1"/>
  <c r="A128" i="50" s="1"/>
  <c r="A129" i="50" s="1"/>
  <c r="A130" i="50" s="1"/>
  <c r="A131" i="50" s="1"/>
  <c r="A132" i="50" s="1"/>
  <c r="A133" i="50" s="1"/>
  <c r="A134" i="50" s="1"/>
  <c r="A135" i="50" s="1"/>
  <c r="A136" i="50" s="1"/>
  <c r="A137" i="50" s="1"/>
  <c r="A138" i="50" s="1"/>
  <c r="A139" i="50" s="1"/>
  <c r="A140" i="50" s="1"/>
  <c r="A141" i="50" s="1"/>
  <c r="A142" i="50" s="1"/>
  <c r="A143" i="50" s="1"/>
  <c r="A144" i="50" s="1"/>
  <c r="A145" i="50" s="1"/>
  <c r="A146" i="50" s="1"/>
  <c r="A147" i="50" s="1"/>
  <c r="A148" i="50" s="1"/>
  <c r="A149" i="50" s="1"/>
  <c r="A150" i="50" s="1"/>
  <c r="A151" i="50" s="1"/>
  <c r="A152" i="50" s="1"/>
  <c r="A153" i="50" s="1"/>
  <c r="A154" i="50" s="1"/>
  <c r="A155" i="50" s="1"/>
  <c r="A156" i="50" s="1"/>
  <c r="A157" i="50" s="1"/>
  <c r="A158" i="50" s="1"/>
  <c r="A159" i="50" s="1"/>
  <c r="A160" i="50" s="1"/>
  <c r="A161" i="50" s="1"/>
  <c r="A162" i="50" s="1"/>
  <c r="A163" i="50" s="1"/>
  <c r="A164" i="50" s="1"/>
  <c r="A165" i="50" s="1"/>
  <c r="A166" i="50" s="1"/>
  <c r="A167" i="50" s="1"/>
  <c r="A168" i="50" s="1"/>
  <c r="A169" i="50" s="1"/>
  <c r="A170" i="50" s="1"/>
  <c r="A171" i="50" s="1"/>
  <c r="A172" i="50" s="1"/>
  <c r="A173" i="50" s="1"/>
  <c r="A174" i="50" s="1"/>
  <c r="A175" i="50" s="1"/>
  <c r="A176" i="50" s="1"/>
  <c r="A177" i="50" s="1"/>
  <c r="A178" i="50" s="1"/>
  <c r="A179" i="50" s="1"/>
  <c r="A180" i="50" s="1"/>
  <c r="A181" i="50" s="1"/>
  <c r="A182" i="50" s="1"/>
  <c r="A183" i="50" s="1"/>
  <c r="A184" i="50" s="1"/>
  <c r="AA185" i="19"/>
  <c r="Z185" i="19"/>
  <c r="Q186" i="19"/>
  <c r="L186" i="19"/>
  <c r="K185" i="19"/>
  <c r="H186" i="19"/>
  <c r="E185" i="19"/>
  <c r="F2" i="32"/>
  <c r="AC40" i="49" s="1"/>
  <c r="N1" i="17"/>
  <c r="O1" i="17"/>
  <c r="A3" i="20"/>
  <c r="A4" i="20" s="1"/>
  <c r="A5" i="20" s="1"/>
  <c r="A6" i="20" s="1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3" i="17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B3" i="17"/>
  <c r="B3" i="20" s="1"/>
  <c r="B4" i="1"/>
  <c r="B5" i="1"/>
  <c r="B6" i="1"/>
  <c r="B7" i="1" s="1"/>
  <c r="B8" i="1" s="1"/>
  <c r="B9" i="1" s="1"/>
  <c r="B10" i="1" s="1"/>
  <c r="B11" i="1" s="1"/>
  <c r="B12" i="1" s="1"/>
  <c r="B13" i="1" s="1"/>
  <c r="B14" i="1"/>
  <c r="B15" i="1" s="1"/>
  <c r="B16" i="1" s="1"/>
  <c r="B17" i="1" s="1"/>
  <c r="B18" i="1" s="1"/>
  <c r="F7" i="1"/>
  <c r="G5" i="1"/>
  <c r="F5" i="1"/>
  <c r="F6" i="1"/>
  <c r="J6" i="97"/>
  <c r="F4" i="1"/>
  <c r="GC183" i="75"/>
  <c r="GZ180" i="75"/>
  <c r="GZ182" i="75"/>
  <c r="J180" i="75"/>
  <c r="HT183" i="75"/>
  <c r="GE183" i="75"/>
  <c r="EE183" i="75"/>
  <c r="HW183" i="75"/>
  <c r="GQ183" i="75"/>
  <c r="EV183" i="75"/>
  <c r="CR183" i="75"/>
  <c r="HL183" i="75"/>
  <c r="HX183" i="75"/>
  <c r="ED183" i="75"/>
  <c r="K180" i="75"/>
  <c r="K182" i="75"/>
  <c r="M184" i="57"/>
  <c r="G184" i="57"/>
  <c r="ER1" i="75"/>
  <c r="AV2" i="75"/>
  <c r="FR183" i="75"/>
  <c r="AB183" i="75"/>
  <c r="BR183" i="75"/>
  <c r="CW183" i="75"/>
  <c r="DU183" i="75"/>
  <c r="HC183" i="75"/>
  <c r="EY183" i="75"/>
  <c r="GW2" i="75"/>
  <c r="GW1" i="75"/>
  <c r="I180" i="75"/>
  <c r="M180" i="75"/>
  <c r="Q180" i="75"/>
  <c r="Q182" i="75"/>
  <c r="FU183" i="75"/>
  <c r="AJ183" i="75"/>
  <c r="EB183" i="75"/>
  <c r="HV183" i="75"/>
  <c r="CT183" i="75"/>
  <c r="DI183" i="75"/>
  <c r="DM183" i="75"/>
  <c r="DQ183" i="75"/>
  <c r="GA183" i="75"/>
  <c r="GX183" i="75"/>
  <c r="BX183" i="75"/>
  <c r="DX183" i="75"/>
  <c r="FJ183" i="75"/>
  <c r="AX183" i="75"/>
  <c r="EP183" i="75"/>
  <c r="CB183" i="75"/>
  <c r="HB180" i="75"/>
  <c r="HB182" i="75" s="1"/>
  <c r="BZ183" i="75"/>
  <c r="B72" i="17"/>
  <c r="B72" i="75"/>
  <c r="B70" i="75"/>
  <c r="B70" i="17"/>
  <c r="B13" i="17"/>
  <c r="B13" i="20" s="1"/>
  <c r="B13" i="75"/>
  <c r="B24" i="75"/>
  <c r="B24" i="17"/>
  <c r="B24" i="20" s="1"/>
  <c r="B64" i="17"/>
  <c r="B64" i="21" s="1"/>
  <c r="B148" i="75"/>
  <c r="B150" i="17"/>
  <c r="B150" i="20" s="1"/>
  <c r="B152" i="21" s="1"/>
  <c r="B169" i="75"/>
  <c r="B169" i="17"/>
  <c r="B169" i="20" s="1"/>
  <c r="B169" i="21" s="1"/>
  <c r="B19" i="75"/>
  <c r="B44" i="75"/>
  <c r="B44" i="17"/>
  <c r="B61" i="75"/>
  <c r="B61" i="17"/>
  <c r="B61" i="20" s="1"/>
  <c r="B155" i="17"/>
  <c r="B155" i="20" s="1"/>
  <c r="B157" i="21" s="1"/>
  <c r="B153" i="75"/>
  <c r="B42" i="17"/>
  <c r="B42" i="21" s="1"/>
  <c r="B35" i="17"/>
  <c r="B35" i="21" s="1"/>
  <c r="B35" i="75"/>
  <c r="B46" i="17"/>
  <c r="B46" i="20" s="1"/>
  <c r="B168" i="17"/>
  <c r="B168" i="20" s="1"/>
  <c r="B168" i="21" s="1"/>
  <c r="B168" i="75"/>
  <c r="S183" i="57"/>
  <c r="K184" i="57"/>
  <c r="K183" i="57"/>
  <c r="R183" i="57"/>
  <c r="Z184" i="57"/>
  <c r="N184" i="57"/>
  <c r="P184" i="57"/>
  <c r="X183" i="57"/>
  <c r="X184" i="57"/>
  <c r="AF183" i="57"/>
  <c r="D183" i="57"/>
  <c r="B69" i="21"/>
  <c r="B88" i="21"/>
  <c r="B11" i="21"/>
  <c r="B11" i="20"/>
  <c r="B33" i="21"/>
  <c r="B33" i="20"/>
  <c r="B138" i="20"/>
  <c r="B138" i="21"/>
  <c r="B126" i="21"/>
  <c r="B106" i="20"/>
  <c r="B94" i="21"/>
  <c r="B45" i="21"/>
  <c r="B18" i="21"/>
  <c r="B18" i="20"/>
  <c r="AT183" i="75"/>
  <c r="BV183" i="75"/>
  <c r="EH183" i="75"/>
  <c r="GD183" i="75"/>
  <c r="GH183" i="75"/>
  <c r="DL183" i="75"/>
  <c r="DT183" i="75"/>
  <c r="GM183" i="75"/>
  <c r="HR183" i="75"/>
  <c r="W183" i="75"/>
  <c r="EN183" i="75"/>
  <c r="CN183" i="75"/>
  <c r="GS2" i="75"/>
  <c r="GT2" i="75"/>
  <c r="GT1" i="75" s="1"/>
  <c r="L180" i="75"/>
  <c r="P180" i="75"/>
  <c r="P182" i="75"/>
  <c r="T180" i="75"/>
  <c r="HA183" i="75"/>
  <c r="BK183" i="75"/>
  <c r="DK183" i="75"/>
  <c r="BC183" i="75"/>
  <c r="AG184" i="57"/>
  <c r="AI184" i="57"/>
  <c r="AI183" i="57"/>
  <c r="I183" i="57"/>
  <c r="AA184" i="57"/>
  <c r="EO183" i="75"/>
  <c r="HN183" i="75"/>
  <c r="ES1" i="75"/>
  <c r="AI183" i="75"/>
  <c r="BG183" i="75"/>
  <c r="AY183" i="75"/>
  <c r="BO183" i="75"/>
  <c r="GY183" i="75"/>
  <c r="F14" i="32"/>
  <c r="F15" i="32" s="1"/>
  <c r="F16" i="32" s="1"/>
  <c r="A4" i="21"/>
  <c r="A5" i="21"/>
  <c r="A6" i="21"/>
  <c r="A7" i="21" s="1"/>
  <c r="A8" i="21" s="1"/>
  <c r="A9" i="21" s="1"/>
  <c r="A10" i="2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DA182" i="75"/>
  <c r="DA183" i="75"/>
  <c r="CK184" i="57"/>
  <c r="CK183" i="57"/>
  <c r="GR184" i="57"/>
  <c r="GR183" i="57"/>
  <c r="EA183" i="75"/>
  <c r="N184" i="21"/>
  <c r="AR184" i="57"/>
  <c r="AR183" i="57"/>
  <c r="DX183" i="57"/>
  <c r="DX184" i="57"/>
  <c r="HK184" i="57"/>
  <c r="HK183" i="57"/>
  <c r="HS183" i="57"/>
  <c r="HS184" i="57"/>
  <c r="FM183" i="75"/>
  <c r="FA183" i="75"/>
  <c r="FV182" i="75"/>
  <c r="FV183" i="75"/>
  <c r="IA182" i="75"/>
  <c r="K183" i="21"/>
  <c r="CT183" i="57"/>
  <c r="CT184" i="57"/>
  <c r="ET184" i="57"/>
  <c r="ET183" i="57"/>
  <c r="EX183" i="57"/>
  <c r="EX184" i="57"/>
  <c r="HQ183" i="57"/>
  <c r="HQ184" i="57"/>
  <c r="X182" i="75"/>
  <c r="BS184" i="57"/>
  <c r="BS183" i="57"/>
  <c r="HM184" i="57"/>
  <c r="HM183" i="57"/>
  <c r="DR183" i="75"/>
  <c r="FC183" i="75"/>
  <c r="FO182" i="75"/>
  <c r="FO183" i="75"/>
  <c r="AD183" i="21"/>
  <c r="AD184" i="21"/>
  <c r="FS184" i="57"/>
  <c r="FS183" i="57"/>
  <c r="FW183" i="57"/>
  <c r="FW184" i="57"/>
  <c r="GY184" i="57"/>
  <c r="GY183" i="57"/>
  <c r="HG184" i="57"/>
  <c r="HG183" i="57"/>
  <c r="HO184" i="57"/>
  <c r="HO183" i="57"/>
  <c r="DU183" i="57"/>
  <c r="DR184" i="57"/>
  <c r="BF184" i="57"/>
  <c r="BW183" i="57"/>
  <c r="DF183" i="57"/>
  <c r="HX183" i="57"/>
  <c r="AP183" i="57"/>
  <c r="CQ183" i="57"/>
  <c r="GK184" i="57"/>
  <c r="AP183" i="75"/>
  <c r="AP182" i="75"/>
  <c r="IC182" i="75"/>
  <c r="CR183" i="57"/>
  <c r="CR184" i="57"/>
  <c r="DC183" i="57"/>
  <c r="DC184" i="57"/>
  <c r="DG184" i="57"/>
  <c r="DG183" i="57"/>
  <c r="DK183" i="57"/>
  <c r="DK184" i="57"/>
  <c r="DO184" i="57"/>
  <c r="DO183" i="57"/>
  <c r="EV183" i="57"/>
  <c r="EV184" i="57"/>
  <c r="FF184" i="57"/>
  <c r="FF183" i="57"/>
  <c r="FJ183" i="57"/>
  <c r="FJ184" i="57"/>
  <c r="FU183" i="57"/>
  <c r="FU184" i="57"/>
  <c r="GF184" i="57"/>
  <c r="GF183" i="57"/>
  <c r="GJ184" i="57"/>
  <c r="GJ183" i="57"/>
  <c r="GT184" i="57"/>
  <c r="GT183" i="57"/>
  <c r="HE184" i="57"/>
  <c r="HE183" i="57"/>
  <c r="U185" i="19"/>
  <c r="V182" i="75"/>
  <c r="AU183" i="75"/>
  <c r="AU182" i="75"/>
  <c r="AW183" i="75"/>
  <c r="AW182" i="75"/>
  <c r="EJ182" i="75"/>
  <c r="FS182" i="75"/>
  <c r="FS183" i="75"/>
  <c r="AK184" i="57"/>
  <c r="AK183" i="57"/>
  <c r="AT184" i="57"/>
  <c r="AT183" i="57"/>
  <c r="BD184" i="57"/>
  <c r="BD183" i="57"/>
  <c r="BU184" i="57"/>
  <c r="BU183" i="57"/>
  <c r="CA183" i="57"/>
  <c r="CA184" i="57"/>
  <c r="CZ183" i="57"/>
  <c r="CZ184" i="57"/>
  <c r="DD184" i="57"/>
  <c r="DD183" i="57"/>
  <c r="DL184" i="57"/>
  <c r="DL183" i="57"/>
  <c r="DP183" i="57"/>
  <c r="DP184" i="57"/>
  <c r="DZ183" i="57"/>
  <c r="DZ184" i="57"/>
  <c r="FG184" i="57"/>
  <c r="FG183" i="57"/>
  <c r="FK184" i="57"/>
  <c r="FK183" i="57"/>
  <c r="FO183" i="57"/>
  <c r="FO184" i="57"/>
  <c r="GG184" i="57"/>
  <c r="GG183" i="57"/>
  <c r="GN183" i="57"/>
  <c r="GN184" i="57"/>
  <c r="Z186" i="19"/>
  <c r="GP183" i="75"/>
  <c r="GP182" i="75"/>
  <c r="AC183" i="75"/>
  <c r="AC182" i="75"/>
  <c r="AK183" i="75"/>
  <c r="AK182" i="75"/>
  <c r="BH182" i="75"/>
  <c r="BQ183" i="75"/>
  <c r="BQ182" i="75"/>
  <c r="CK183" i="75"/>
  <c r="CY182" i="75"/>
  <c r="CY183" i="75"/>
  <c r="EQ182" i="75"/>
  <c r="EQ183" i="75"/>
  <c r="BO183" i="57"/>
  <c r="BO184" i="57"/>
  <c r="BV183" i="57"/>
  <c r="BV184" i="57"/>
  <c r="CB184" i="57"/>
  <c r="CB183" i="57"/>
  <c r="DA183" i="57"/>
  <c r="DA184" i="57"/>
  <c r="DM184" i="57"/>
  <c r="DM183" i="57"/>
  <c r="EG183" i="57"/>
  <c r="EG184" i="57"/>
  <c r="FH183" i="57"/>
  <c r="FH184" i="57"/>
  <c r="FL184" i="57"/>
  <c r="FL183" i="57"/>
  <c r="GD183" i="57"/>
  <c r="GD184" i="57"/>
  <c r="GH183" i="57"/>
  <c r="GH184" i="57"/>
  <c r="HP183" i="75"/>
  <c r="HP182" i="75"/>
  <c r="AX184" i="21"/>
  <c r="AX183" i="21"/>
  <c r="HZ184" i="57"/>
  <c r="AM184" i="57"/>
  <c r="AM183" i="57"/>
  <c r="AZ184" i="57"/>
  <c r="AZ183" i="57"/>
  <c r="BK184" i="57"/>
  <c r="BK183" i="57"/>
  <c r="CN183" i="57"/>
  <c r="CN184" i="57"/>
  <c r="CX184" i="57"/>
  <c r="CX183" i="57"/>
  <c r="DB183" i="57"/>
  <c r="DB184" i="57"/>
  <c r="DJ183" i="57"/>
  <c r="DJ184" i="57"/>
  <c r="DN184" i="57"/>
  <c r="DN183" i="57"/>
  <c r="EO183" i="57"/>
  <c r="EO184" i="57"/>
  <c r="FB184" i="57"/>
  <c r="FB183" i="57"/>
  <c r="FE183" i="57"/>
  <c r="FE184" i="57"/>
  <c r="FI183" i="57"/>
  <c r="FI184" i="57"/>
  <c r="GA184" i="57"/>
  <c r="GA183" i="57"/>
  <c r="GE184" i="57"/>
  <c r="GE183" i="57"/>
  <c r="GI184" i="57"/>
  <c r="GI183" i="57"/>
  <c r="GW183" i="57"/>
  <c r="GW184" i="57"/>
  <c r="U183" i="75"/>
  <c r="AL183" i="75"/>
  <c r="BN183" i="75"/>
  <c r="BN182" i="75"/>
  <c r="BY183" i="75"/>
  <c r="BY182" i="75"/>
  <c r="CI183" i="75"/>
  <c r="CI182" i="75"/>
  <c r="CO183" i="75"/>
  <c r="CO182" i="75"/>
  <c r="FG183" i="75"/>
  <c r="FG182" i="75"/>
  <c r="FP183" i="75"/>
  <c r="FP182" i="75"/>
  <c r="Y183" i="21"/>
  <c r="AT184" i="21"/>
  <c r="BC183" i="57"/>
  <c r="EQ184" i="57"/>
  <c r="DS183" i="57"/>
  <c r="BX183" i="57"/>
  <c r="EB184" i="57"/>
  <c r="HF184" i="57"/>
  <c r="GL184" i="57"/>
  <c r="CL184" i="57"/>
  <c r="AO184" i="57"/>
  <c r="BA184" i="57"/>
  <c r="AZ1" i="21"/>
  <c r="BF184" i="21"/>
  <c r="AD182" i="75"/>
  <c r="BI183" i="75"/>
  <c r="BI182" i="75"/>
  <c r="CS183" i="75"/>
  <c r="CS182" i="75"/>
  <c r="EI183" i="75"/>
  <c r="ES183" i="75"/>
  <c r="ES182" i="75"/>
  <c r="EZ183" i="75"/>
  <c r="G184" i="21"/>
  <c r="DO182" i="75"/>
  <c r="EG183" i="75"/>
  <c r="EG182" i="75"/>
  <c r="EX183" i="75"/>
  <c r="EX182" i="75"/>
  <c r="FD183" i="75"/>
  <c r="FD182" i="75"/>
  <c r="GJ183" i="75"/>
  <c r="GJ182" i="75"/>
  <c r="HE183" i="75"/>
  <c r="HE182" i="75"/>
  <c r="CU184" i="57"/>
  <c r="DY184" i="57"/>
  <c r="CP184" i="57"/>
  <c r="AX183" i="57"/>
  <c r="FT183" i="57"/>
  <c r="FN184" i="57"/>
  <c r="AN184" i="57"/>
  <c r="BM183" i="75"/>
  <c r="BM182" i="75"/>
  <c r="DS183" i="75"/>
  <c r="DS182" i="75"/>
  <c r="DV183" i="75"/>
  <c r="EF183" i="75"/>
  <c r="EK183" i="75"/>
  <c r="EK182" i="75"/>
  <c r="EW183" i="75"/>
  <c r="GI183" i="75"/>
  <c r="GO183" i="75"/>
  <c r="HD183" i="75"/>
  <c r="HD182" i="75"/>
  <c r="HQ183" i="75"/>
  <c r="HQ182" i="75"/>
  <c r="HY183" i="75"/>
  <c r="HY182" i="75"/>
  <c r="BG183" i="57"/>
  <c r="EJ184" i="57"/>
  <c r="N14" i="86"/>
  <c r="AE183" i="17"/>
  <c r="AE186" i="17" s="1"/>
  <c r="AE185" i="17"/>
  <c r="AL185" i="17"/>
  <c r="AD185" i="17"/>
  <c r="P185" i="17"/>
  <c r="AZ185" i="17"/>
  <c r="S182" i="17"/>
  <c r="S183" i="17"/>
  <c r="S186" i="17" s="1"/>
  <c r="S185" i="17"/>
  <c r="AP185" i="17"/>
  <c r="AA182" i="17"/>
  <c r="R182" i="17"/>
  <c r="EW185" i="17"/>
  <c r="EE183" i="17"/>
  <c r="EE186" i="17" s="1"/>
  <c r="BP185" i="17"/>
  <c r="AK182" i="17"/>
  <c r="AK183" i="17"/>
  <c r="AK186" i="17" s="1"/>
  <c r="X182" i="17"/>
  <c r="B116" i="20"/>
  <c r="HB185" i="17"/>
  <c r="EB182" i="17"/>
  <c r="AG182" i="17"/>
  <c r="BG2" i="17"/>
  <c r="BH2" i="17"/>
  <c r="BH1" i="17" s="1"/>
  <c r="I182" i="17"/>
  <c r="GE185" i="17"/>
  <c r="FA185" i="17"/>
  <c r="EO183" i="17"/>
  <c r="EO186" i="17" s="1"/>
  <c r="EL182" i="17"/>
  <c r="EL183" i="17"/>
  <c r="EL186" i="17" s="1"/>
  <c r="EG183" i="17"/>
  <c r="EG186" i="17" s="1"/>
  <c r="DN182" i="17"/>
  <c r="CR183" i="17"/>
  <c r="CR186" i="17" s="1"/>
  <c r="BU182" i="17"/>
  <c r="BU183" i="17"/>
  <c r="BU186" i="17" s="1"/>
  <c r="BU185" i="17"/>
  <c r="BN185" i="17"/>
  <c r="BD182" i="17"/>
  <c r="BA182" i="17"/>
  <c r="BA183" i="17"/>
  <c r="BA186" i="17" s="1"/>
  <c r="AC182" i="17"/>
  <c r="AC183" i="17"/>
  <c r="AC186" i="17" s="1"/>
  <c r="HC185" i="17"/>
  <c r="EM185" i="17"/>
  <c r="DY185" i="17"/>
  <c r="BB185" i="17"/>
  <c r="BB183" i="17"/>
  <c r="BB186" i="17" s="1"/>
  <c r="AS182" i="17"/>
  <c r="AS183" i="17"/>
  <c r="AS186" i="17" s="1"/>
  <c r="K185" i="17"/>
  <c r="GR185" i="17"/>
  <c r="GC185" i="17"/>
  <c r="DL185" i="17"/>
  <c r="CS182" i="17"/>
  <c r="BL185" i="17"/>
  <c r="BL182" i="17"/>
  <c r="BL183" i="17"/>
  <c r="BL186" i="17" s="1"/>
  <c r="O182" i="17"/>
  <c r="O183" i="17"/>
  <c r="O186" i="17" s="1"/>
  <c r="F1" i="17"/>
  <c r="GG185" i="17"/>
  <c r="FF185" i="17"/>
  <c r="EI182" i="17"/>
  <c r="EI185" i="17"/>
  <c r="EF182" i="17"/>
  <c r="CB183" i="17"/>
  <c r="CB186" i="17" s="1"/>
  <c r="BT185" i="17"/>
  <c r="DG185" i="17"/>
  <c r="DE185" i="17"/>
  <c r="DB185" i="17"/>
  <c r="CU185" i="17"/>
  <c r="CP182" i="17"/>
  <c r="CP185" i="17"/>
  <c r="CP183" i="17"/>
  <c r="CP186" i="17" s="1"/>
  <c r="Q186" i="20"/>
  <c r="CM185" i="17"/>
  <c r="CK182" i="17"/>
  <c r="CK185" i="17"/>
  <c r="CK186" i="17"/>
  <c r="CI186" i="17"/>
  <c r="CF182" i="17"/>
  <c r="O186" i="20"/>
  <c r="N17" i="97"/>
  <c r="CL183" i="75"/>
  <c r="J8" i="97"/>
  <c r="J9" i="97"/>
  <c r="J7" i="97"/>
  <c r="AA184" i="21"/>
  <c r="AA183" i="21"/>
  <c r="AE184" i="21"/>
  <c r="AE183" i="21"/>
  <c r="AC185" i="17"/>
  <c r="P186" i="20"/>
  <c r="M185" i="20"/>
  <c r="H186" i="20"/>
  <c r="H185" i="20"/>
  <c r="L183" i="21"/>
  <c r="L184" i="21"/>
  <c r="J184" i="21"/>
  <c r="J183" i="21"/>
  <c r="I185" i="17"/>
  <c r="BG185" i="17"/>
  <c r="G186" i="19"/>
  <c r="O184" i="21"/>
  <c r="O183" i="21"/>
  <c r="AY185" i="17"/>
  <c r="L185" i="20"/>
  <c r="L186" i="20"/>
  <c r="I185" i="20"/>
  <c r="I186" i="20"/>
  <c r="BY184" i="57"/>
  <c r="BY183" i="57"/>
  <c r="EC184" i="57"/>
  <c r="EC183" i="57"/>
  <c r="GC183" i="57"/>
  <c r="GC184" i="57"/>
  <c r="AQ184" i="57"/>
  <c r="AQ183" i="57"/>
  <c r="AS184" i="57"/>
  <c r="AS183" i="57"/>
  <c r="BI184" i="57"/>
  <c r="BI183" i="57"/>
  <c r="BQ184" i="57"/>
  <c r="BQ183" i="57"/>
  <c r="BT184" i="57"/>
  <c r="BT183" i="57"/>
  <c r="DV183" i="57"/>
  <c r="DV184" i="57"/>
  <c r="FQ183" i="57"/>
  <c r="FQ184" i="57"/>
  <c r="GZ184" i="57"/>
  <c r="GZ183" i="57"/>
  <c r="HU184" i="57"/>
  <c r="HU183" i="57"/>
  <c r="R183" i="21"/>
  <c r="K185" i="20"/>
  <c r="K186" i="20"/>
  <c r="AV184" i="21"/>
  <c r="AV183" i="21"/>
  <c r="I184" i="21"/>
  <c r="J185" i="20"/>
  <c r="J186" i="20"/>
  <c r="F185" i="20"/>
  <c r="F186" i="20"/>
  <c r="AR184" i="21"/>
  <c r="AR183" i="21"/>
  <c r="AP184" i="21"/>
  <c r="AP183" i="21"/>
  <c r="AM183" i="21"/>
  <c r="EU183" i="57"/>
  <c r="AO184" i="21"/>
  <c r="AO183" i="21"/>
  <c r="AW184" i="21"/>
  <c r="AW183" i="21"/>
  <c r="AW183" i="57"/>
  <c r="AW184" i="57"/>
  <c r="EF183" i="57"/>
  <c r="EF184" i="57"/>
  <c r="GP184" i="57"/>
  <c r="GP183" i="57"/>
  <c r="AC184" i="21"/>
  <c r="AC183" i="21"/>
  <c r="AS183" i="21"/>
  <c r="AS184" i="21"/>
  <c r="CE183" i="57"/>
  <c r="CE184" i="57"/>
  <c r="CV183" i="57"/>
  <c r="CV184" i="57"/>
  <c r="HV184" i="57"/>
  <c r="HV183" i="57"/>
  <c r="AF184" i="21"/>
  <c r="AF183" i="21"/>
  <c r="EH183" i="57"/>
  <c r="AL184" i="57"/>
  <c r="EZ183" i="57"/>
  <c r="DQ183" i="57"/>
  <c r="DQ184" i="57"/>
  <c r="BP184" i="57"/>
  <c r="BP183" i="57"/>
  <c r="CG184" i="57"/>
  <c r="BA183" i="21"/>
  <c r="BM184" i="57"/>
  <c r="BM183" i="57"/>
  <c r="CF184" i="57"/>
  <c r="CF183" i="57"/>
  <c r="GQ183" i="57"/>
  <c r="EE183" i="57"/>
  <c r="CY183" i="57"/>
  <c r="HI184" i="57"/>
  <c r="CD184" i="57"/>
  <c r="FZ183" i="57"/>
  <c r="CH184" i="57"/>
  <c r="DT183" i="57"/>
  <c r="FD183" i="57"/>
  <c r="CC184" i="57"/>
  <c r="CC183" i="57"/>
  <c r="J18" i="86"/>
  <c r="N17" i="86" s="1"/>
  <c r="N16" i="86"/>
  <c r="N15" i="86"/>
  <c r="BB184" i="21"/>
  <c r="BH183" i="21"/>
  <c r="N186" i="20"/>
  <c r="K182" i="21"/>
  <c r="O17" i="97"/>
  <c r="I182" i="21"/>
  <c r="L182" i="21"/>
  <c r="G182" i="21"/>
  <c r="J182" i="21"/>
  <c r="P17" i="97"/>
  <c r="Y182" i="21"/>
  <c r="AR182" i="21"/>
  <c r="AG182" i="21"/>
  <c r="AS182" i="21"/>
  <c r="AO182" i="21"/>
  <c r="N182" i="21"/>
  <c r="AC182" i="21"/>
  <c r="O182" i="21"/>
  <c r="AA182" i="21"/>
  <c r="BA182" i="21"/>
  <c r="AE182" i="21"/>
  <c r="AQ182" i="21"/>
  <c r="AD182" i="21"/>
  <c r="Q17" i="97"/>
  <c r="R182" i="21"/>
  <c r="AF182" i="21"/>
  <c r="AW182" i="21"/>
  <c r="AV182" i="21"/>
  <c r="AP182" i="21"/>
  <c r="AT182" i="21"/>
  <c r="AM182" i="21"/>
  <c r="AX182" i="21"/>
  <c r="R17" i="97"/>
  <c r="BF182" i="21"/>
  <c r="S17" i="97"/>
  <c r="T17" i="97"/>
  <c r="BH182" i="21"/>
  <c r="U17" i="97"/>
  <c r="BI182" i="21"/>
  <c r="V17" i="97"/>
  <c r="BL182" i="21"/>
  <c r="BM182" i="21"/>
  <c r="BO182" i="21"/>
  <c r="BQ182" i="21"/>
  <c r="BR182" i="21"/>
  <c r="BT182" i="21"/>
  <c r="BU182" i="21"/>
  <c r="K38" i="32"/>
  <c r="K36" i="32"/>
  <c r="U25" i="96"/>
  <c r="W25" i="96" s="1"/>
  <c r="CG182" i="75"/>
  <c r="CG183" i="75"/>
  <c r="BW182" i="75"/>
  <c r="BW183" i="75"/>
  <c r="CX182" i="75"/>
  <c r="CX183" i="75"/>
  <c r="GW182" i="75"/>
  <c r="GW183" i="75"/>
  <c r="HY183" i="57"/>
  <c r="HY184" i="57"/>
  <c r="BO183" i="21"/>
  <c r="BO184" i="21"/>
  <c r="DI183" i="21"/>
  <c r="DI184" i="21"/>
  <c r="CM182" i="75"/>
  <c r="DG182" i="75"/>
  <c r="DG183" i="75"/>
  <c r="HS182" i="75"/>
  <c r="HS183" i="75"/>
  <c r="T186" i="19"/>
  <c r="DK183" i="21"/>
  <c r="DK184" i="21"/>
  <c r="HP183" i="57"/>
  <c r="E5" i="100"/>
  <c r="G186" i="20"/>
  <c r="FY183" i="57"/>
  <c r="FP183" i="57"/>
  <c r="HR183" i="57"/>
  <c r="C5" i="100"/>
  <c r="EW184" i="57"/>
  <c r="FV184" i="57"/>
  <c r="CO183" i="57"/>
  <c r="EM183" i="17"/>
  <c r="EM186" i="17" s="1"/>
  <c r="G49" i="32"/>
  <c r="EE185" i="17"/>
  <c r="M182" i="75"/>
  <c r="M183" i="75"/>
  <c r="ET183" i="75"/>
  <c r="GG182" i="75"/>
  <c r="GG183" i="75"/>
  <c r="HK183" i="75"/>
  <c r="EM182" i="75"/>
  <c r="EM183" i="75"/>
  <c r="B132" i="20"/>
  <c r="F184" i="21"/>
  <c r="F183" i="21"/>
  <c r="DS183" i="17"/>
  <c r="DS186" i="17" s="1"/>
  <c r="DO182" i="17"/>
  <c r="DO183" i="17"/>
  <c r="DO186" i="17" s="1"/>
  <c r="DO185" i="17"/>
  <c r="CT185" i="17"/>
  <c r="CT182" i="17"/>
  <c r="AW185" i="17"/>
  <c r="DV182" i="17"/>
  <c r="DV183" i="17"/>
  <c r="DV186" i="17" s="1"/>
  <c r="DV185" i="17"/>
  <c r="CT183" i="17"/>
  <c r="CT186" i="17" s="1"/>
  <c r="FB182" i="75"/>
  <c r="FB183" i="75"/>
  <c r="GR182" i="75"/>
  <c r="GR183" i="75"/>
  <c r="GV182" i="75"/>
  <c r="GV183" i="75"/>
  <c r="HU183" i="75"/>
  <c r="HU182" i="75"/>
  <c r="AH184" i="57"/>
  <c r="AH183" i="57"/>
  <c r="BB183" i="21"/>
  <c r="BB182" i="21"/>
  <c r="F182" i="21"/>
  <c r="GN182" i="75"/>
  <c r="K183" i="75"/>
  <c r="DY182" i="75"/>
  <c r="DY183" i="75"/>
  <c r="GZ183" i="75"/>
  <c r="V184" i="57"/>
  <c r="H3" i="1"/>
  <c r="I3" i="1"/>
  <c r="I7" i="1" s="1"/>
  <c r="G7" i="1"/>
  <c r="G4" i="1"/>
  <c r="H182" i="75"/>
  <c r="H183" i="75"/>
  <c r="BP182" i="75"/>
  <c r="BP183" i="75"/>
  <c r="BT182" i="75"/>
  <c r="BT183" i="75"/>
  <c r="CA182" i="75"/>
  <c r="CA183" i="75"/>
  <c r="E186" i="19"/>
  <c r="I186" i="45"/>
  <c r="Q183" i="75"/>
  <c r="AA182" i="75"/>
  <c r="AA183" i="75"/>
  <c r="AQ182" i="75"/>
  <c r="AQ183" i="75"/>
  <c r="DH182" i="75"/>
  <c r="DW182" i="75"/>
  <c r="DW183" i="75"/>
  <c r="FF182" i="75"/>
  <c r="FF183" i="75"/>
  <c r="FI182" i="75"/>
  <c r="FI183" i="75"/>
  <c r="GS182" i="75"/>
  <c r="GS183" i="75"/>
  <c r="L184" i="57"/>
  <c r="L183" i="57"/>
  <c r="AB183" i="57"/>
  <c r="DC182" i="75"/>
  <c r="DC183" i="75"/>
  <c r="FT182" i="75"/>
  <c r="FT183" i="75"/>
  <c r="FX182" i="75"/>
  <c r="FX183" i="75"/>
  <c r="GB182" i="75"/>
  <c r="GB183" i="75"/>
  <c r="GL182" i="75"/>
  <c r="GL183" i="75"/>
  <c r="HM182" i="75"/>
  <c r="HM183" i="75"/>
  <c r="B39" i="21"/>
  <c r="B39" i="20"/>
  <c r="B29" i="21"/>
  <c r="G6" i="1"/>
  <c r="AB1" i="75"/>
  <c r="AC2" i="75"/>
  <c r="AC1" i="75" s="1"/>
  <c r="AG182" i="75"/>
  <c r="AG183" i="75"/>
  <c r="AS182" i="75"/>
  <c r="AS183" i="75"/>
  <c r="BA182" i="75"/>
  <c r="BA183" i="75"/>
  <c r="BD182" i="75"/>
  <c r="BD183" i="75"/>
  <c r="BF182" i="75"/>
  <c r="BF183" i="75"/>
  <c r="CD182" i="75"/>
  <c r="CD183" i="75"/>
  <c r="CJ182" i="75"/>
  <c r="CJ183" i="75"/>
  <c r="FN182" i="75"/>
  <c r="FN183" i="75"/>
  <c r="HI181" i="75"/>
  <c r="HJ181" i="75" s="1"/>
  <c r="HJ180" i="75" s="1"/>
  <c r="HH180" i="75"/>
  <c r="IB182" i="75"/>
  <c r="IB183" i="75"/>
  <c r="BZ183" i="57"/>
  <c r="BZ184" i="57"/>
  <c r="DE184" i="57"/>
  <c r="DE183" i="57"/>
  <c r="DH183" i="57"/>
  <c r="DH184" i="57"/>
  <c r="EK184" i="57"/>
  <c r="EK183" i="57"/>
  <c r="DE182" i="17"/>
  <c r="DE183" i="17"/>
  <c r="DE186" i="17" s="1"/>
  <c r="BI184" i="21"/>
  <c r="BI183" i="21"/>
  <c r="CY183" i="17"/>
  <c r="CY186" i="17" s="1"/>
  <c r="FR183" i="57"/>
  <c r="FR184" i="57"/>
  <c r="BU184" i="21"/>
  <c r="BU183" i="21"/>
  <c r="DJ184" i="21"/>
  <c r="DJ183" i="21"/>
  <c r="GU183" i="57"/>
  <c r="BN184" i="57"/>
  <c r="BN183" i="57"/>
  <c r="CO183" i="21"/>
  <c r="CO184" i="21"/>
  <c r="CW183" i="21"/>
  <c r="CW184" i="21"/>
  <c r="DD182" i="17"/>
  <c r="AU184" i="57"/>
  <c r="AU183" i="57"/>
  <c r="EM184" i="57"/>
  <c r="EM183" i="57"/>
  <c r="HN183" i="57"/>
  <c r="HN184" i="57"/>
  <c r="BM183" i="21"/>
  <c r="BM184" i="21"/>
  <c r="CT184" i="21"/>
  <c r="CT183" i="21"/>
  <c r="V1" i="19"/>
  <c r="W1" i="19" s="1"/>
  <c r="X1" i="19" s="1"/>
  <c r="Y1" i="19" s="1"/>
  <c r="Z1" i="19" s="1"/>
  <c r="AA1" i="19" s="1"/>
  <c r="AB1" i="19" s="1"/>
  <c r="AC1" i="19" s="1"/>
  <c r="AD1" i="19" s="1"/>
  <c r="AE1" i="19" s="1"/>
  <c r="AF1" i="19" s="1"/>
  <c r="AG1" i="19" s="1"/>
  <c r="CY183" i="21"/>
  <c r="CY184" i="21"/>
  <c r="S186" i="19"/>
  <c r="DJ183" i="17"/>
  <c r="DJ186" i="17" s="1"/>
  <c r="EY183" i="57"/>
  <c r="FA184" i="57"/>
  <c r="HB183" i="57"/>
  <c r="R186" i="20"/>
  <c r="BR183" i="57"/>
  <c r="HJ183" i="57"/>
  <c r="DX182" i="17"/>
  <c r="EU1" i="75"/>
  <c r="EV2" i="75"/>
  <c r="EV1" i="75" s="1"/>
  <c r="ET1" i="75"/>
  <c r="U184" i="21"/>
  <c r="U183" i="21"/>
  <c r="CM183" i="57"/>
  <c r="CM184" i="57"/>
  <c r="GO183" i="57"/>
  <c r="GO184" i="57"/>
  <c r="H183" i="21"/>
  <c r="T183" i="21"/>
  <c r="T184" i="21"/>
  <c r="ER183" i="57"/>
  <c r="ER184" i="57"/>
  <c r="X184" i="21"/>
  <c r="X183" i="21"/>
  <c r="AV184" i="57"/>
  <c r="AV183" i="57"/>
  <c r="EN184" i="57"/>
  <c r="EN183" i="57"/>
  <c r="O3" i="97"/>
  <c r="O4" i="97"/>
  <c r="P3" i="97" s="1"/>
  <c r="BD184" i="21"/>
  <c r="BD183" i="21"/>
  <c r="AQ183" i="21"/>
  <c r="AQ184" i="21"/>
  <c r="ED184" i="57"/>
  <c r="ED183" i="57"/>
  <c r="EL183" i="57"/>
  <c r="EL184" i="57"/>
  <c r="HA183" i="57"/>
  <c r="HA184" i="57"/>
  <c r="HC183" i="57"/>
  <c r="HC184" i="57"/>
  <c r="EA183" i="57"/>
  <c r="FX183" i="57"/>
  <c r="BB183" i="57"/>
  <c r="BB184" i="57"/>
  <c r="BJ183" i="57"/>
  <c r="BJ184" i="57"/>
  <c r="CW183" i="57"/>
  <c r="CW184" i="57"/>
  <c r="DI183" i="57"/>
  <c r="DI184" i="57"/>
  <c r="HL184" i="57"/>
  <c r="HL183" i="57"/>
  <c r="AG184" i="21"/>
  <c r="AG183" i="21"/>
  <c r="GM184" i="57"/>
  <c r="BH184" i="57"/>
  <c r="BH183" i="57"/>
  <c r="CJ184" i="57"/>
  <c r="CJ183" i="57"/>
  <c r="EP183" i="57"/>
  <c r="EP184" i="57"/>
  <c r="FC184" i="57"/>
  <c r="FC183" i="57"/>
  <c r="GB183" i="57"/>
  <c r="GB184" i="57"/>
  <c r="HH183" i="57"/>
  <c r="HH184" i="57"/>
  <c r="HT183" i="57"/>
  <c r="HT184" i="57"/>
  <c r="CI183" i="57"/>
  <c r="CI184" i="57"/>
  <c r="EI183" i="57"/>
  <c r="EI184" i="57"/>
  <c r="BL183" i="57"/>
  <c r="BL184" i="57"/>
  <c r="DW184" i="57"/>
  <c r="DW183" i="57"/>
  <c r="GS183" i="57"/>
  <c r="GS184" i="57"/>
  <c r="GX183" i="57"/>
  <c r="GX184" i="57"/>
  <c r="ES184" i="57"/>
  <c r="BG184" i="21"/>
  <c r="BV184" i="21"/>
  <c r="BV183" i="21"/>
  <c r="BS184" i="21"/>
  <c r="BS183" i="21"/>
  <c r="BN184" i="21"/>
  <c r="BN183" i="21"/>
  <c r="CD183" i="17"/>
  <c r="CD186" i="17" s="1"/>
  <c r="V186" i="19"/>
  <c r="DL183" i="21"/>
  <c r="DL184" i="21"/>
  <c r="CR184" i="21"/>
  <c r="CR183" i="21"/>
  <c r="CM183" i="21"/>
  <c r="CM182" i="21"/>
  <c r="CM184" i="21"/>
  <c r="CJ184" i="21"/>
  <c r="CJ183" i="21"/>
  <c r="CJ182" i="21"/>
  <c r="CD182" i="21"/>
  <c r="CD183" i="21"/>
  <c r="CD184" i="21"/>
  <c r="CA182" i="21"/>
  <c r="CA184" i="21"/>
  <c r="CA183" i="21"/>
  <c r="AG185" i="19"/>
  <c r="CL184" i="21"/>
  <c r="CL182" i="21"/>
  <c r="CG184" i="21"/>
  <c r="CG183" i="21"/>
  <c r="CG182" i="21"/>
  <c r="CC182" i="21"/>
  <c r="CC183" i="21"/>
  <c r="BX182" i="21"/>
  <c r="BX184" i="21"/>
  <c r="CE184" i="21"/>
  <c r="CE183" i="21"/>
  <c r="S185" i="20"/>
  <c r="S186" i="20"/>
  <c r="CN184" i="21"/>
  <c r="CN183" i="21"/>
  <c r="CI183" i="21"/>
  <c r="CI182" i="21"/>
  <c r="CI184" i="21"/>
  <c r="CF183" i="21"/>
  <c r="CF182" i="21"/>
  <c r="BZ183" i="21"/>
  <c r="BZ184" i="21"/>
  <c r="BW183" i="21"/>
  <c r="BW184" i="21"/>
  <c r="CQ184" i="21"/>
  <c r="CS184" i="21"/>
  <c r="CS183" i="21"/>
  <c r="CP183" i="21"/>
  <c r="CP184" i="21"/>
  <c r="CK184" i="21"/>
  <c r="CK182" i="21"/>
  <c r="CH182" i="21"/>
  <c r="CH184" i="21"/>
  <c r="CB183" i="21"/>
  <c r="CB182" i="21"/>
  <c r="BY183" i="21"/>
  <c r="BY184" i="21"/>
  <c r="CV183" i="17"/>
  <c r="CV186" i="17" s="1"/>
  <c r="DF184" i="21"/>
  <c r="DF183" i="21"/>
  <c r="DH183" i="21"/>
  <c r="DH184" i="21"/>
  <c r="DA183" i="17"/>
  <c r="DA186" i="17" s="1"/>
  <c r="DL183" i="17"/>
  <c r="DL186" i="17" s="1"/>
  <c r="DL182" i="17"/>
  <c r="H5" i="1"/>
  <c r="AP6" i="32"/>
  <c r="N38" i="32"/>
  <c r="N37" i="32"/>
  <c r="E186" i="45"/>
  <c r="AE183" i="75"/>
  <c r="AE182" i="75"/>
  <c r="CS184" i="57"/>
  <c r="CS183" i="57"/>
  <c r="U20" i="96"/>
  <c r="W20" i="96" s="1"/>
  <c r="U18" i="96"/>
  <c r="U26" i="96"/>
  <c r="W26" i="96" s="1"/>
  <c r="U28" i="96"/>
  <c r="W28" i="96" s="1"/>
  <c r="U23" i="96"/>
  <c r="W23" i="96"/>
  <c r="C14" i="96"/>
  <c r="U19" i="96"/>
  <c r="W19" i="96" s="1"/>
  <c r="U27" i="96"/>
  <c r="W27" i="96" s="1"/>
  <c r="U21" i="96"/>
  <c r="W21" i="96" s="1"/>
  <c r="U24" i="96"/>
  <c r="W24" i="96" s="1"/>
  <c r="F186" i="45"/>
  <c r="N182" i="75"/>
  <c r="N183" i="75"/>
  <c r="Z182" i="75"/>
  <c r="Z183" i="75"/>
  <c r="AM182" i="75"/>
  <c r="AM183" i="75"/>
  <c r="CP182" i="75"/>
  <c r="CP183" i="75"/>
  <c r="FQ182" i="75"/>
  <c r="FQ183" i="75"/>
  <c r="E185" i="20"/>
  <c r="E186" i="20"/>
  <c r="J182" i="75"/>
  <c r="J183" i="75"/>
  <c r="O184" i="57"/>
  <c r="AE183" i="57"/>
  <c r="BS183" i="75"/>
  <c r="BS182" i="75"/>
  <c r="AB186" i="19"/>
  <c r="H186" i="45"/>
  <c r="J184" i="57"/>
  <c r="J183" i="57"/>
  <c r="DN182" i="75"/>
  <c r="DN183" i="75"/>
  <c r="GT183" i="75"/>
  <c r="GT182" i="75"/>
  <c r="J11" i="97"/>
  <c r="HB183" i="75"/>
  <c r="BB182" i="75"/>
  <c r="BB183" i="75"/>
  <c r="EU182" i="75"/>
  <c r="EU183" i="75"/>
  <c r="FW182" i="75"/>
  <c r="FW183" i="75"/>
  <c r="FL183" i="75"/>
  <c r="HF182" i="75"/>
  <c r="FY183" i="75"/>
  <c r="AY184" i="57"/>
  <c r="FM184" i="57"/>
  <c r="GS1" i="75"/>
  <c r="EL183" i="75"/>
  <c r="AD184" i="57"/>
  <c r="HZ183" i="75"/>
  <c r="AJ183" i="57"/>
  <c r="GF183" i="75"/>
  <c r="GV183" i="57"/>
  <c r="GV184" i="57"/>
  <c r="D18" i="85"/>
  <c r="O1" i="20"/>
  <c r="HW184" i="57"/>
  <c r="HW183" i="57"/>
  <c r="O180" i="75"/>
  <c r="S180" i="75"/>
  <c r="S182" i="75" s="1"/>
  <c r="BE1" i="17"/>
  <c r="DA184" i="21"/>
  <c r="HI180" i="75"/>
  <c r="HI182" i="75" s="1"/>
  <c r="HJ182" i="75"/>
  <c r="L182" i="75"/>
  <c r="L183" i="75"/>
  <c r="I185" i="19"/>
  <c r="I186" i="19"/>
  <c r="J12" i="97"/>
  <c r="J10" i="97"/>
  <c r="J14" i="97"/>
  <c r="J13" i="97"/>
  <c r="CH183" i="75"/>
  <c r="CH182" i="75"/>
  <c r="CV182" i="75"/>
  <c r="CV183" i="75"/>
  <c r="CF182" i="75"/>
  <c r="CF183" i="75"/>
  <c r="HG183" i="75"/>
  <c r="HG182" i="75"/>
  <c r="FZ182" i="75"/>
  <c r="P183" i="75"/>
  <c r="HO183" i="75"/>
  <c r="AZ182" i="75"/>
  <c r="AZ183" i="75"/>
  <c r="CC182" i="75"/>
  <c r="CC183" i="75"/>
  <c r="AA186" i="19"/>
  <c r="DD183" i="75"/>
  <c r="GU182" i="75"/>
  <c r="GU183" i="75"/>
  <c r="BE182" i="75"/>
  <c r="BE183" i="75"/>
  <c r="DB182" i="75"/>
  <c r="DB183" i="75"/>
  <c r="EC182" i="75"/>
  <c r="EC183" i="75"/>
  <c r="CZ182" i="75"/>
  <c r="CZ183" i="75"/>
  <c r="DE182" i="75"/>
  <c r="DE183" i="75"/>
  <c r="DZ182" i="75"/>
  <c r="DZ183" i="75"/>
  <c r="GK182" i="75"/>
  <c r="AO182" i="75"/>
  <c r="AO183" i="75"/>
  <c r="BJ182" i="75"/>
  <c r="BJ183" i="75"/>
  <c r="FK182" i="75"/>
  <c r="FK183" i="75"/>
  <c r="EK184" i="21"/>
  <c r="EK183" i="21"/>
  <c r="BR183" i="21"/>
  <c r="BR184" i="21"/>
  <c r="EN184" i="21"/>
  <c r="EN183" i="21"/>
  <c r="B34" i="17"/>
  <c r="B34" i="21" s="1"/>
  <c r="AG8" i="32"/>
  <c r="AG9" i="32"/>
  <c r="AP7" i="32"/>
  <c r="HD184" i="57"/>
  <c r="HD183" i="57"/>
  <c r="CX183" i="21"/>
  <c r="CX184" i="21"/>
  <c r="B6" i="100"/>
  <c r="D5" i="100"/>
  <c r="F5" i="100"/>
  <c r="G5" i="100" s="1"/>
  <c r="EF184" i="21"/>
  <c r="EF183" i="21"/>
  <c r="EE184" i="21"/>
  <c r="EE183" i="21"/>
  <c r="EL184" i="21"/>
  <c r="EL183" i="21"/>
  <c r="BH6" i="32"/>
  <c r="BH5" i="32" s="1"/>
  <c r="Q184" i="21"/>
  <c r="Q182" i="21"/>
  <c r="Q183" i="21"/>
  <c r="AI182" i="21"/>
  <c r="AI184" i="21"/>
  <c r="AI183" i="21"/>
  <c r="BB2" i="21"/>
  <c r="BB1" i="21" s="1"/>
  <c r="BC2" i="21"/>
  <c r="BA1" i="21"/>
  <c r="AZ184" i="21"/>
  <c r="AZ183" i="21"/>
  <c r="AZ182" i="21"/>
  <c r="BE184" i="21"/>
  <c r="BE183" i="21"/>
  <c r="BE182" i="21"/>
  <c r="CV183" i="21"/>
  <c r="CV184" i="21"/>
  <c r="DB184" i="21"/>
  <c r="DB183" i="21"/>
  <c r="DU184" i="21"/>
  <c r="DU183" i="21"/>
  <c r="DQ184" i="21"/>
  <c r="DQ183" i="21"/>
  <c r="DW184" i="21"/>
  <c r="DW183" i="21"/>
  <c r="EJ184" i="21"/>
  <c r="EJ183" i="21"/>
  <c r="H184" i="21"/>
  <c r="H182" i="21"/>
  <c r="AJ184" i="21"/>
  <c r="AJ182" i="21"/>
  <c r="AJ183" i="21"/>
  <c r="AY184" i="21"/>
  <c r="AY182" i="21"/>
  <c r="AY183" i="21"/>
  <c r="BC183" i="21"/>
  <c r="BC182" i="21"/>
  <c r="BC184" i="21"/>
  <c r="BG182" i="21"/>
  <c r="BG183" i="21"/>
  <c r="BP183" i="21"/>
  <c r="BP182" i="21"/>
  <c r="BP184" i="21"/>
  <c r="BK182" i="21"/>
  <c r="BK183" i="21"/>
  <c r="BK184" i="21"/>
  <c r="CU184" i="21"/>
  <c r="CU183" i="21"/>
  <c r="DD183" i="21"/>
  <c r="DD184" i="21"/>
  <c r="DN184" i="21"/>
  <c r="DN183" i="21"/>
  <c r="DT184" i="21"/>
  <c r="DT183" i="21"/>
  <c r="DZ184" i="21"/>
  <c r="DZ183" i="21"/>
  <c r="EI184" i="21"/>
  <c r="EI183" i="21"/>
  <c r="E184" i="21"/>
  <c r="E182" i="21"/>
  <c r="E183" i="21"/>
  <c r="M184" i="21"/>
  <c r="M182" i="21"/>
  <c r="M183" i="21"/>
  <c r="V183" i="21"/>
  <c r="V184" i="21"/>
  <c r="V182" i="21"/>
  <c r="Z184" i="21"/>
  <c r="Z183" i="21"/>
  <c r="Z182" i="21"/>
  <c r="AB182" i="21"/>
  <c r="AB183" i="21"/>
  <c r="AB184" i="21"/>
  <c r="AU182" i="21"/>
  <c r="AU184" i="21"/>
  <c r="AU183" i="21"/>
  <c r="AK184" i="21"/>
  <c r="AK183" i="21"/>
  <c r="AK182" i="21"/>
  <c r="BJ183" i="21"/>
  <c r="BJ184" i="21"/>
  <c r="BJ182" i="21"/>
  <c r="DP184" i="21"/>
  <c r="DP183" i="21"/>
  <c r="DS184" i="21"/>
  <c r="DS183" i="21"/>
  <c r="DY184" i="21"/>
  <c r="DY183" i="21"/>
  <c r="EH184" i="21"/>
  <c r="EH183" i="21"/>
  <c r="P184" i="21"/>
  <c r="P183" i="21"/>
  <c r="P182" i="21"/>
  <c r="S184" i="21"/>
  <c r="S183" i="21"/>
  <c r="S182" i="21"/>
  <c r="W184" i="21"/>
  <c r="W183" i="21"/>
  <c r="W182" i="21"/>
  <c r="AN184" i="21"/>
  <c r="AN182" i="21"/>
  <c r="AN183" i="21"/>
  <c r="AH183" i="21"/>
  <c r="AH182" i="21"/>
  <c r="AH184" i="21"/>
  <c r="AL184" i="21"/>
  <c r="AL182" i="21"/>
  <c r="AL183" i="21"/>
  <c r="DE183" i="21"/>
  <c r="DE184" i="21"/>
  <c r="DG184" i="21"/>
  <c r="DG183" i="21"/>
  <c r="DV184" i="21"/>
  <c r="DV183" i="21"/>
  <c r="DR184" i="21"/>
  <c r="DR183" i="21"/>
  <c r="DX184" i="21"/>
  <c r="DX183" i="21"/>
  <c r="CZ184" i="21"/>
  <c r="DO183" i="21"/>
  <c r="EA183" i="21"/>
  <c r="EC183" i="21"/>
  <c r="BT183" i="21"/>
  <c r="EG183" i="21"/>
  <c r="BL184" i="21"/>
  <c r="DM183" i="21"/>
  <c r="EB183" i="21"/>
  <c r="ED183" i="21"/>
  <c r="BQ184" i="21"/>
  <c r="G1" i="17"/>
  <c r="H2" i="17"/>
  <c r="I2" i="17" s="1"/>
  <c r="I1" i="17" s="1"/>
  <c r="DG183" i="17"/>
  <c r="DG186" i="17" s="1"/>
  <c r="DG182" i="17"/>
  <c r="CX185" i="17"/>
  <c r="AF17" i="97"/>
  <c r="EU185" i="17"/>
  <c r="EU182" i="17"/>
  <c r="EU183" i="17"/>
  <c r="EU186" i="17" s="1"/>
  <c r="ET182" i="17"/>
  <c r="ET185" i="17"/>
  <c r="ET183" i="17"/>
  <c r="ET186" i="17" s="1"/>
  <c r="F17" i="32"/>
  <c r="F18" i="32" s="1"/>
  <c r="F19" i="32" s="1"/>
  <c r="F20" i="32" s="1"/>
  <c r="F21" i="32" s="1"/>
  <c r="F22" i="32" s="1"/>
  <c r="F23" i="32" s="1"/>
  <c r="F24" i="32" s="1"/>
  <c r="F25" i="32" s="1"/>
  <c r="F26" i="32" s="1"/>
  <c r="F27" i="32" s="1"/>
  <c r="F28" i="32" s="1"/>
  <c r="F29" i="32" s="1"/>
  <c r="F30" i="32" s="1"/>
  <c r="F31" i="32" s="1"/>
  <c r="F32" i="32" s="1"/>
  <c r="F33" i="32" s="1"/>
  <c r="F34" i="32" s="1"/>
  <c r="F35" i="32" s="1"/>
  <c r="S183" i="75"/>
  <c r="B7" i="100"/>
  <c r="D7" i="100" s="1"/>
  <c r="B23" i="75"/>
  <c r="B23" i="17"/>
  <c r="B23" i="20" s="1"/>
  <c r="A28" i="32"/>
  <c r="G183" i="17"/>
  <c r="G186" i="17" s="1"/>
  <c r="G185" i="17"/>
  <c r="G182" i="17"/>
  <c r="BV183" i="17"/>
  <c r="BV186" i="17" s="1"/>
  <c r="AJ185" i="17"/>
  <c r="AJ182" i="17"/>
  <c r="AJ183" i="17"/>
  <c r="AJ186" i="17" s="1"/>
  <c r="BS183" i="17"/>
  <c r="BS186" i="17" s="1"/>
  <c r="CV182" i="17"/>
  <c r="DS182" i="17"/>
  <c r="CM183" i="17"/>
  <c r="CM186" i="17" s="1"/>
  <c r="CB182" i="17"/>
  <c r="CS185" i="17"/>
  <c r="W182" i="17"/>
  <c r="AG183" i="17"/>
  <c r="AG186" i="17" s="1"/>
  <c r="AM182" i="17"/>
  <c r="B110" i="21"/>
  <c r="GP185" i="17"/>
  <c r="BP182" i="17"/>
  <c r="BP183" i="17"/>
  <c r="BP186" i="17" s="1"/>
  <c r="BG182" i="17"/>
  <c r="BG183" i="17"/>
  <c r="BG186" i="17" s="1"/>
  <c r="AP183" i="17"/>
  <c r="AP186" i="17" s="1"/>
  <c r="DB183" i="17"/>
  <c r="DB186" i="17" s="1"/>
  <c r="DA182" i="17"/>
  <c r="DJ182" i="17"/>
  <c r="AA185" i="17"/>
  <c r="DN183" i="17"/>
  <c r="DN186" i="17" s="1"/>
  <c r="B60" i="21"/>
  <c r="B66" i="20"/>
  <c r="B16" i="21"/>
  <c r="B16" i="20"/>
  <c r="P182" i="17"/>
  <c r="P183" i="17"/>
  <c r="P186" i="17" s="1"/>
  <c r="HJ183" i="75"/>
  <c r="D186" i="45"/>
  <c r="G186" i="45"/>
  <c r="BI2" i="17"/>
  <c r="BJ2" i="17" s="1"/>
  <c r="I182" i="75"/>
  <c r="I183" i="75"/>
  <c r="W183" i="57"/>
  <c r="W184" i="57"/>
  <c r="T183" i="75"/>
  <c r="T182" i="75"/>
  <c r="GX2" i="75"/>
  <c r="GY2" i="75" s="1"/>
  <c r="E184" i="57"/>
  <c r="E183" i="57"/>
  <c r="BU182" i="75"/>
  <c r="BU183" i="75"/>
  <c r="K186" i="45"/>
  <c r="AH183" i="75"/>
  <c r="AH182" i="75"/>
  <c r="I4" i="1"/>
  <c r="H7" i="1"/>
  <c r="H4" i="1"/>
  <c r="AV1" i="75"/>
  <c r="AW2" i="75"/>
  <c r="W185" i="19"/>
  <c r="W186" i="19"/>
  <c r="AN182" i="75"/>
  <c r="AN183" i="75"/>
  <c r="AV183" i="75"/>
  <c r="AV182" i="75"/>
  <c r="R180" i="75"/>
  <c r="R183" i="75" s="1"/>
  <c r="EW183" i="17"/>
  <c r="EW186" i="17" s="1"/>
  <c r="EW182" i="17"/>
  <c r="EV183" i="21"/>
  <c r="EV184" i="21"/>
  <c r="EP183" i="21"/>
  <c r="EP184" i="21"/>
  <c r="G4" i="100"/>
  <c r="D17" i="96"/>
  <c r="E17" i="96"/>
  <c r="F17" i="96"/>
  <c r="BE184" i="57"/>
  <c r="BE183" i="57"/>
  <c r="FL183" i="17"/>
  <c r="FL186" i="17" s="1"/>
  <c r="FO183" i="21"/>
  <c r="EM184" i="21"/>
  <c r="EM183" i="21"/>
  <c r="EQ183" i="21"/>
  <c r="EQ184" i="21"/>
  <c r="ET183" i="21"/>
  <c r="ET184" i="21"/>
  <c r="FD183" i="17"/>
  <c r="FD186" i="17" s="1"/>
  <c r="FN183" i="17"/>
  <c r="FN186" i="17" s="1"/>
  <c r="FJ183" i="21"/>
  <c r="EU183" i="21"/>
  <c r="EU184" i="21"/>
  <c r="ER183" i="21"/>
  <c r="ER184" i="21"/>
  <c r="FA182" i="17"/>
  <c r="FA183" i="17"/>
  <c r="FA186" i="17" s="1"/>
  <c r="FP182" i="17"/>
  <c r="FL183" i="21"/>
  <c r="FI182" i="17"/>
  <c r="FI183" i="17"/>
  <c r="FI186" i="17" s="1"/>
  <c r="FM185" i="17"/>
  <c r="FJ182" i="17"/>
  <c r="FJ185" i="17"/>
  <c r="AX2" i="75"/>
  <c r="AY2" i="75" s="1"/>
  <c r="AW1" i="75"/>
  <c r="R182" i="75"/>
  <c r="BI1" i="17"/>
  <c r="AX1" i="75"/>
  <c r="A29" i="32"/>
  <c r="A31" i="32"/>
  <c r="A30" i="32"/>
  <c r="H1" i="17"/>
  <c r="F7" i="100"/>
  <c r="G7" i="100"/>
  <c r="C7" i="100"/>
  <c r="E7" i="100"/>
  <c r="J3" i="1"/>
  <c r="I5" i="1"/>
  <c r="BD2" i="21"/>
  <c r="BD1" i="21" s="1"/>
  <c r="BC1" i="21"/>
  <c r="BI6" i="32"/>
  <c r="BJ6" i="32" s="1"/>
  <c r="H6" i="1"/>
  <c r="I6" i="1" s="1"/>
  <c r="BG1" i="17"/>
  <c r="EW2" i="75"/>
  <c r="EX2" i="75" s="1"/>
  <c r="F184" i="57"/>
  <c r="F183" i="57"/>
  <c r="T183" i="57"/>
  <c r="T184" i="57"/>
  <c r="Y184" i="57"/>
  <c r="Y183" i="57"/>
  <c r="Y182" i="75"/>
  <c r="Y183" i="75"/>
  <c r="AF183" i="75"/>
  <c r="AF182" i="75"/>
  <c r="AR182" i="75"/>
  <c r="AR183" i="75"/>
  <c r="BL182" i="75"/>
  <c r="BL183" i="75"/>
  <c r="CE182" i="75"/>
  <c r="CE183" i="75"/>
  <c r="CQ182" i="75"/>
  <c r="CQ183" i="75"/>
  <c r="DF182" i="75"/>
  <c r="DF183" i="75"/>
  <c r="DJ182" i="75"/>
  <c r="DJ183" i="75"/>
  <c r="ER182" i="75"/>
  <c r="ER183" i="75"/>
  <c r="FE182" i="75"/>
  <c r="FE183" i="75"/>
  <c r="EO183" i="21"/>
  <c r="EO184" i="21"/>
  <c r="GC183" i="17"/>
  <c r="GC186" i="17" s="1"/>
  <c r="GC182" i="17"/>
  <c r="GQ183" i="21"/>
  <c r="GN183" i="21"/>
  <c r="GM183" i="21"/>
  <c r="ES183" i="21"/>
  <c r="ES184" i="21"/>
  <c r="FY183" i="21"/>
  <c r="GH183" i="21"/>
  <c r="GP183" i="21"/>
  <c r="FT185" i="17"/>
  <c r="FT183" i="17"/>
  <c r="FT186" i="17" s="1"/>
  <c r="GE183" i="21"/>
  <c r="GJ183" i="21"/>
  <c r="GR183" i="21"/>
  <c r="GR183" i="17"/>
  <c r="GR186" i="17" s="1"/>
  <c r="FZ183" i="21"/>
  <c r="GN183" i="17"/>
  <c r="GN186" i="17" s="1"/>
  <c r="GN182" i="17"/>
  <c r="BE2" i="21"/>
  <c r="EW1" i="75"/>
  <c r="J7" i="1"/>
  <c r="J5" i="1"/>
  <c r="J2" i="17"/>
  <c r="K2" i="17"/>
  <c r="J1" i="17"/>
  <c r="BE1" i="21"/>
  <c r="BF2" i="21"/>
  <c r="BF1" i="21" s="1"/>
  <c r="K1" i="17"/>
  <c r="BG2" i="21"/>
  <c r="BG1" i="21" s="1"/>
  <c r="BI5" i="32"/>
  <c r="G17" i="96"/>
  <c r="H17" i="96"/>
  <c r="L2" i="17"/>
  <c r="J4" i="1"/>
  <c r="K3" i="1"/>
  <c r="I17" i="96"/>
  <c r="O183" i="75"/>
  <c r="O182" i="75"/>
  <c r="V12" i="96"/>
  <c r="AD2" i="75"/>
  <c r="AP8" i="32"/>
  <c r="E6" i="100"/>
  <c r="CU183" i="75"/>
  <c r="AC184" i="57"/>
  <c r="FH183" i="75"/>
  <c r="DP183" i="75"/>
  <c r="DC184" i="21"/>
  <c r="DC183" i="21"/>
  <c r="GG183" i="17"/>
  <c r="GG186" i="17" s="1"/>
  <c r="FQ182" i="17"/>
  <c r="GV183" i="21"/>
  <c r="FF182" i="17"/>
  <c r="FF183" i="17"/>
  <c r="FF186" i="17" s="1"/>
  <c r="GI183" i="17"/>
  <c r="GI186" i="17" s="1"/>
  <c r="GV182" i="17"/>
  <c r="FW182" i="17"/>
  <c r="J17" i="96"/>
  <c r="AE2" i="75"/>
  <c r="AD1" i="75"/>
  <c r="K5" i="1"/>
  <c r="L3" i="1"/>
  <c r="K4" i="1"/>
  <c r="K7" i="1"/>
  <c r="M2" i="17"/>
  <c r="M1" i="17" s="1"/>
  <c r="L1" i="17"/>
  <c r="A33" i="32"/>
  <c r="K17" i="96"/>
  <c r="AF2" i="75"/>
  <c r="AE1" i="75"/>
  <c r="L17" i="96"/>
  <c r="AF1" i="75"/>
  <c r="AG2" i="75"/>
  <c r="AG1" i="75"/>
  <c r="AH2" i="75"/>
  <c r="M17" i="96"/>
  <c r="AH1" i="75"/>
  <c r="N17" i="96"/>
  <c r="O17" i="96"/>
  <c r="A34" i="32"/>
  <c r="P17" i="96"/>
  <c r="Q17" i="96"/>
  <c r="R17" i="96"/>
  <c r="I25" i="96"/>
  <c r="R27" i="96"/>
  <c r="P18" i="96"/>
  <c r="O26" i="96"/>
  <c r="N26" i="96"/>
  <c r="L26" i="96"/>
  <c r="K18" i="96"/>
  <c r="I23" i="96"/>
  <c r="G22" i="96"/>
  <c r="J20" i="96"/>
  <c r="E23" i="96"/>
  <c r="R23" i="96"/>
  <c r="Q21" i="96"/>
  <c r="O23" i="96"/>
  <c r="N27" i="96"/>
  <c r="L21" i="96"/>
  <c r="K26" i="96"/>
  <c r="G24" i="96"/>
  <c r="H25" i="96"/>
  <c r="E25" i="96"/>
  <c r="H26" i="96"/>
  <c r="J24" i="96"/>
  <c r="Q24" i="96"/>
  <c r="P23" i="96"/>
  <c r="N18" i="96"/>
  <c r="M21" i="96"/>
  <c r="L25" i="96"/>
  <c r="H18" i="96"/>
  <c r="D21" i="96"/>
  <c r="I21" i="96"/>
  <c r="E26" i="96"/>
  <c r="G18" i="96"/>
  <c r="R21" i="96"/>
  <c r="Q18" i="96"/>
  <c r="O21" i="96"/>
  <c r="N22" i="96"/>
  <c r="L24" i="96"/>
  <c r="K28" i="96"/>
  <c r="F22" i="96"/>
  <c r="E27" i="96"/>
  <c r="F21" i="96"/>
  <c r="I20" i="96"/>
  <c r="R24" i="96"/>
  <c r="P20" i="96"/>
  <c r="O19" i="96"/>
  <c r="M19" i="96"/>
  <c r="L23" i="96"/>
  <c r="D18" i="96"/>
  <c r="H19" i="96"/>
  <c r="J21" i="96"/>
  <c r="I18" i="96"/>
  <c r="I19" i="96"/>
  <c r="R28" i="96"/>
  <c r="P21" i="96"/>
  <c r="O25" i="96"/>
  <c r="M22" i="96"/>
  <c r="L27" i="96"/>
  <c r="G26" i="96"/>
  <c r="H23" i="96"/>
  <c r="I22" i="96"/>
  <c r="J19" i="96"/>
  <c r="F18" i="96"/>
  <c r="R19" i="96"/>
  <c r="Q27" i="96"/>
  <c r="P22" i="96"/>
  <c r="N21" i="96"/>
  <c r="M27" i="96"/>
  <c r="K21" i="96"/>
  <c r="F20" i="96"/>
  <c r="F27" i="96"/>
  <c r="J22" i="96"/>
  <c r="D19" i="96"/>
  <c r="E20" i="96"/>
  <c r="R20" i="96"/>
  <c r="P26" i="96"/>
  <c r="O22" i="96"/>
  <c r="M28" i="96"/>
  <c r="L22" i="96"/>
  <c r="E19" i="96"/>
  <c r="F24" i="96"/>
  <c r="G28" i="96"/>
  <c r="G25" i="96"/>
  <c r="I24" i="96"/>
  <c r="Q19" i="96"/>
  <c r="P24" i="96"/>
  <c r="N20" i="96"/>
  <c r="M26" i="96"/>
  <c r="K27" i="96"/>
  <c r="F28" i="96"/>
  <c r="E22" i="96"/>
  <c r="D23" i="96"/>
  <c r="E28" i="96"/>
  <c r="D25" i="96"/>
  <c r="Q26" i="96"/>
  <c r="P27" i="96"/>
  <c r="O20" i="96"/>
  <c r="M23" i="96"/>
  <c r="L28" i="96"/>
  <c r="H20" i="96"/>
  <c r="G21" i="96"/>
  <c r="J25" i="96"/>
  <c r="J23" i="96"/>
  <c r="H28" i="96"/>
  <c r="R22" i="96"/>
  <c r="Q20" i="96"/>
  <c r="O18" i="96"/>
  <c r="N24" i="96"/>
  <c r="L20" i="96"/>
  <c r="K24" i="96"/>
  <c r="H27" i="96"/>
  <c r="D26" i="96"/>
  <c r="F26" i="96"/>
  <c r="F23" i="96"/>
  <c r="H24" i="96"/>
  <c r="Q22" i="96"/>
  <c r="P19" i="96"/>
  <c r="N25" i="96"/>
  <c r="M20" i="96"/>
  <c r="K25" i="96"/>
  <c r="K23" i="96"/>
  <c r="J18" i="96"/>
  <c r="G23" i="96"/>
  <c r="J28" i="96"/>
  <c r="E24" i="96"/>
  <c r="R25" i="96"/>
  <c r="Q28" i="96"/>
  <c r="O28" i="96"/>
  <c r="N19" i="96"/>
  <c r="L19" i="96"/>
  <c r="K19" i="96"/>
  <c r="H22" i="96"/>
  <c r="E21" i="96"/>
  <c r="D20" i="96"/>
  <c r="D22" i="96"/>
  <c r="F25" i="96"/>
  <c r="Q25" i="96"/>
  <c r="P25" i="96"/>
  <c r="N28" i="96"/>
  <c r="M25" i="96"/>
  <c r="K20" i="96"/>
  <c r="D28" i="96"/>
  <c r="G20" i="96"/>
  <c r="D24" i="96"/>
  <c r="F19" i="96"/>
  <c r="G27" i="96"/>
  <c r="R18" i="96"/>
  <c r="P28" i="96"/>
  <c r="O27" i="96"/>
  <c r="M24" i="96"/>
  <c r="L18" i="96"/>
  <c r="J26" i="96"/>
  <c r="I27" i="96"/>
  <c r="H21" i="96"/>
  <c r="D27" i="96"/>
  <c r="E18" i="96"/>
  <c r="R26" i="96"/>
  <c r="Q23" i="96"/>
  <c r="O24" i="96"/>
  <c r="N23" i="96"/>
  <c r="M18" i="96"/>
  <c r="K22" i="96"/>
  <c r="J27" i="96"/>
  <c r="I28" i="96"/>
  <c r="G19" i="96"/>
  <c r="I26" i="96"/>
  <c r="B103" i="20" l="1"/>
  <c r="B91" i="20"/>
  <c r="B75" i="21"/>
  <c r="B19" i="20"/>
  <c r="B123" i="20"/>
  <c r="U29" i="96"/>
  <c r="V24" i="96" s="1"/>
  <c r="V28" i="96"/>
  <c r="C11" i="96"/>
  <c r="B53" i="21"/>
  <c r="B125" i="21"/>
  <c r="B3" i="21"/>
  <c r="B121" i="20"/>
  <c r="B24" i="21"/>
  <c r="B129" i="21"/>
  <c r="B85" i="20"/>
  <c r="B22" i="21"/>
  <c r="B92" i="20"/>
  <c r="B49" i="20"/>
  <c r="B135" i="21"/>
  <c r="B89" i="20"/>
  <c r="B100" i="21"/>
  <c r="B57" i="20"/>
  <c r="B81" i="20"/>
  <c r="B15" i="21"/>
  <c r="B38" i="20"/>
  <c r="B62" i="21"/>
  <c r="B51" i="21"/>
  <c r="B20" i="20"/>
  <c r="B134" i="21"/>
  <c r="B128" i="20"/>
  <c r="B12" i="21"/>
  <c r="B109" i="21"/>
  <c r="B77" i="20"/>
  <c r="B4" i="20"/>
  <c r="B73" i="21"/>
  <c r="B58" i="21"/>
  <c r="B131" i="20"/>
  <c r="B26" i="20"/>
  <c r="B8" i="20"/>
  <c r="B95" i="20"/>
  <c r="B137" i="20"/>
  <c r="B65" i="20"/>
  <c r="B140" i="20"/>
  <c r="B82" i="21"/>
  <c r="B130" i="21"/>
  <c r="B74" i="21"/>
  <c r="B7" i="20"/>
  <c r="B30" i="20"/>
  <c r="B112" i="21"/>
  <c r="B141" i="21"/>
  <c r="B118" i="21"/>
  <c r="B31" i="21"/>
  <c r="B115" i="20"/>
  <c r="B108" i="21"/>
  <c r="B111" i="21"/>
  <c r="B107" i="21"/>
  <c r="B86" i="21"/>
  <c r="B41" i="21"/>
  <c r="B46" i="21"/>
  <c r="B56" i="20"/>
  <c r="B68" i="20"/>
  <c r="B78" i="21"/>
  <c r="B59" i="21"/>
  <c r="B37" i="21"/>
  <c r="B5" i="21"/>
  <c r="B27" i="20"/>
  <c r="H185" i="19"/>
  <c r="Y186" i="19"/>
  <c r="Y185" i="19"/>
  <c r="R186" i="19"/>
  <c r="R185" i="19"/>
  <c r="J185" i="19"/>
  <c r="J186" i="19"/>
  <c r="F186" i="19"/>
  <c r="F185" i="19"/>
  <c r="B19" i="21"/>
  <c r="B71" i="20"/>
  <c r="B14" i="20"/>
  <c r="B98" i="20"/>
  <c r="B50" i="21"/>
  <c r="B36" i="21"/>
  <c r="B120" i="21"/>
  <c r="B101" i="20"/>
  <c r="A20" i="19"/>
  <c r="A21" i="19" s="1"/>
  <c r="A22" i="19" s="1"/>
  <c r="A23" i="19" s="1"/>
  <c r="A24" i="19" s="1"/>
  <c r="W17" i="32" s="1"/>
  <c r="W8" i="32"/>
  <c r="B76" i="21"/>
  <c r="AD185" i="19"/>
  <c r="B124" i="20"/>
  <c r="B9" i="20"/>
  <c r="B87" i="20"/>
  <c r="B21" i="20"/>
  <c r="B40" i="20"/>
  <c r="B117" i="20"/>
  <c r="B99" i="21"/>
  <c r="B48" i="20"/>
  <c r="B35" i="20"/>
  <c r="B114" i="20"/>
  <c r="B47" i="21"/>
  <c r="B139" i="21"/>
  <c r="B127" i="20"/>
  <c r="B23" i="21"/>
  <c r="O186" i="19"/>
  <c r="O185" i="19"/>
  <c r="B151" i="21"/>
  <c r="B149" i="21"/>
  <c r="AF186" i="19"/>
  <c r="AF185" i="19"/>
  <c r="M186" i="19"/>
  <c r="M185" i="19"/>
  <c r="X186" i="19"/>
  <c r="X185" i="19"/>
  <c r="B133" i="20"/>
  <c r="B67" i="21"/>
  <c r="B28" i="21"/>
  <c r="B122" i="20"/>
  <c r="B119" i="21"/>
  <c r="B97" i="21"/>
  <c r="B17" i="21"/>
  <c r="B63" i="20"/>
  <c r="B93" i="21"/>
  <c r="B25" i="20"/>
  <c r="B6" i="21"/>
  <c r="B32" i="20"/>
  <c r="B43" i="20"/>
  <c r="B80" i="21"/>
  <c r="B150" i="21"/>
  <c r="B105" i="20"/>
  <c r="AC185" i="19"/>
  <c r="B42" i="20"/>
  <c r="AB185" i="19"/>
  <c r="K186" i="19"/>
  <c r="B13" i="21"/>
  <c r="Q185" i="19"/>
  <c r="B52" i="21"/>
  <c r="B79" i="20"/>
  <c r="B102" i="21"/>
  <c r="B54" i="21"/>
  <c r="B113" i="20"/>
  <c r="B55" i="21"/>
  <c r="B96" i="21"/>
  <c r="AE186" i="19"/>
  <c r="B10" i="21"/>
  <c r="B136" i="21"/>
  <c r="B84" i="20"/>
  <c r="B90" i="20"/>
  <c r="B83" i="20"/>
  <c r="B104" i="21"/>
  <c r="B61" i="21"/>
  <c r="A188" i="17"/>
  <c r="AB8" i="32"/>
  <c r="AC33" i="49"/>
  <c r="A188" i="75"/>
  <c r="A188" i="19"/>
  <c r="GH183" i="17"/>
  <c r="GH186" i="17" s="1"/>
  <c r="GH185" i="17"/>
  <c r="GH182" i="17"/>
  <c r="GQ183" i="17"/>
  <c r="GQ186" i="17" s="1"/>
  <c r="GQ185" i="17"/>
  <c r="GQ182" i="17"/>
  <c r="FR183" i="17"/>
  <c r="FR186" i="17" s="1"/>
  <c r="FV185" i="17"/>
  <c r="EV182" i="17"/>
  <c r="CI182" i="17"/>
  <c r="BV185" i="17"/>
  <c r="CX182" i="17"/>
  <c r="DD183" i="17"/>
  <c r="DD186" i="17" s="1"/>
  <c r="DY183" i="17"/>
  <c r="DY186" i="17" s="1"/>
  <c r="CQ185" i="17"/>
  <c r="AY182" i="17"/>
  <c r="BZ185" i="17"/>
  <c r="BR185" i="17"/>
  <c r="EV185" i="17"/>
  <c r="GT185" i="17"/>
  <c r="AU183" i="17"/>
  <c r="AU186" i="17" s="1"/>
  <c r="EJ182" i="17"/>
  <c r="J182" i="17"/>
  <c r="GP182" i="17"/>
  <c r="EF185" i="17"/>
  <c r="CE182" i="17"/>
  <c r="CD182" i="17"/>
  <c r="AM185" i="17"/>
  <c r="CQ182" i="17"/>
  <c r="CU182" i="17"/>
  <c r="BZ183" i="17"/>
  <c r="BZ186" i="17" s="1"/>
  <c r="BJ183" i="17"/>
  <c r="BJ186" i="17" s="1"/>
  <c r="BN183" i="17"/>
  <c r="BN186" i="17" s="1"/>
  <c r="BR183" i="17"/>
  <c r="BR186" i="17" s="1"/>
  <c r="AU182" i="17"/>
  <c r="R185" i="17"/>
  <c r="FM183" i="17"/>
  <c r="FM186" i="17" s="1"/>
  <c r="FD182" i="17"/>
  <c r="AD183" i="17"/>
  <c r="AD186" i="17" s="1"/>
  <c r="CI185" i="17"/>
  <c r="DI183" i="17"/>
  <c r="DI186" i="17" s="1"/>
  <c r="EJ185" i="17"/>
  <c r="J185" i="17"/>
  <c r="DI185" i="17"/>
  <c r="BJ182" i="17"/>
  <c r="EB185" i="17"/>
  <c r="GL183" i="17"/>
  <c r="GL186" i="17" s="1"/>
  <c r="GL185" i="17"/>
  <c r="Q185" i="17"/>
  <c r="Q183" i="17"/>
  <c r="Q186" i="17" s="1"/>
  <c r="GI182" i="17"/>
  <c r="FQ183" i="17"/>
  <c r="FQ186" i="17" s="1"/>
  <c r="FU182" i="17"/>
  <c r="FP183" i="17"/>
  <c r="FP186" i="17" s="1"/>
  <c r="FL185" i="17"/>
  <c r="EY182" i="17"/>
  <c r="AR183" i="17"/>
  <c r="AR186" i="17" s="1"/>
  <c r="GO185" i="17"/>
  <c r="T183" i="17"/>
  <c r="T186" i="17" s="1"/>
  <c r="DR183" i="17"/>
  <c r="DR186" i="17" s="1"/>
  <c r="BK183" i="17"/>
  <c r="BK186" i="17" s="1"/>
  <c r="EG182" i="17"/>
  <c r="EC185" i="17"/>
  <c r="AZ183" i="17"/>
  <c r="AZ186" i="17" s="1"/>
  <c r="GT182" i="17"/>
  <c r="FU185" i="17"/>
  <c r="GO182" i="17"/>
  <c r="AL182" i="17"/>
  <c r="EO185" i="17"/>
  <c r="BS182" i="17"/>
  <c r="CY182" i="17"/>
  <c r="T182" i="17"/>
  <c r="CF183" i="17"/>
  <c r="CF186" i="17" s="1"/>
  <c r="DR185" i="17"/>
  <c r="BW185" i="17"/>
  <c r="BK182" i="17"/>
  <c r="DX185" i="17"/>
  <c r="EY185" i="17"/>
  <c r="GD185" i="17"/>
  <c r="EC183" i="17"/>
  <c r="EC186" i="17" s="1"/>
  <c r="M183" i="17"/>
  <c r="M186" i="17" s="1"/>
  <c r="DT183" i="17"/>
  <c r="DT186" i="17" s="1"/>
  <c r="M182" i="17"/>
  <c r="AR182" i="17"/>
  <c r="BD183" i="17"/>
  <c r="BD186" i="17" s="1"/>
  <c r="X183" i="17"/>
  <c r="X186" i="17" s="1"/>
  <c r="AB183" i="17"/>
  <c r="AB186" i="17" s="1"/>
  <c r="ER185" i="17"/>
  <c r="ER182" i="17"/>
  <c r="ER183" i="17"/>
  <c r="ER186" i="17" s="1"/>
  <c r="V185" i="17"/>
  <c r="V183" i="17"/>
  <c r="V186" i="17" s="1"/>
  <c r="V182" i="17"/>
  <c r="GB182" i="17"/>
  <c r="GB185" i="17"/>
  <c r="CG183" i="17"/>
  <c r="CG186" i="17" s="1"/>
  <c r="CG182" i="17"/>
  <c r="CG185" i="17"/>
  <c r="Y185" i="17"/>
  <c r="Y183" i="17"/>
  <c r="Y186" i="17" s="1"/>
  <c r="Y182" i="17"/>
  <c r="GX185" i="17"/>
  <c r="GX182" i="17"/>
  <c r="DW182" i="17"/>
  <c r="DW185" i="17"/>
  <c r="AV185" i="17"/>
  <c r="AV183" i="17"/>
  <c r="AV186" i="17" s="1"/>
  <c r="AV182" i="17"/>
  <c r="AN182" i="17"/>
  <c r="AN183" i="17"/>
  <c r="AN186" i="17" s="1"/>
  <c r="AN185" i="17"/>
  <c r="CZ185" i="17"/>
  <c r="CZ183" i="17"/>
  <c r="CZ186" i="17" s="1"/>
  <c r="EH182" i="17"/>
  <c r="EH185" i="17"/>
  <c r="EH183" i="17"/>
  <c r="EH186" i="17" s="1"/>
  <c r="CA182" i="17"/>
  <c r="CA185" i="17"/>
  <c r="CA183" i="17"/>
  <c r="CA186" i="17" s="1"/>
  <c r="AF183" i="17"/>
  <c r="AF186" i="17" s="1"/>
  <c r="AF185" i="17"/>
  <c r="AF182" i="17"/>
  <c r="L182" i="17"/>
  <c r="L183" i="17"/>
  <c r="L186" i="17" s="1"/>
  <c r="L185" i="17"/>
  <c r="EX183" i="17"/>
  <c r="EX186" i="17" s="1"/>
  <c r="EX185" i="17"/>
  <c r="EX182" i="17"/>
  <c r="GY185" i="17"/>
  <c r="GY182" i="17"/>
  <c r="GY183" i="17"/>
  <c r="GY186" i="17" s="1"/>
  <c r="CL182" i="17"/>
  <c r="CL183" i="17"/>
  <c r="CL186" i="17" s="1"/>
  <c r="CL185" i="17"/>
  <c r="AQ185" i="17"/>
  <c r="AQ182" i="17"/>
  <c r="AQ183" i="17"/>
  <c r="AQ186" i="17" s="1"/>
  <c r="DQ185" i="17"/>
  <c r="DQ183" i="17"/>
  <c r="DQ186" i="17" s="1"/>
  <c r="DQ182" i="17"/>
  <c r="EN183" i="17"/>
  <c r="EN186" i="17" s="1"/>
  <c r="EN182" i="17"/>
  <c r="EN185" i="17"/>
  <c r="DM182" i="17"/>
  <c r="DM185" i="17"/>
  <c r="DM183" i="17"/>
  <c r="DM186" i="17" s="1"/>
  <c r="BQ183" i="17"/>
  <c r="BQ186" i="17" s="1"/>
  <c r="BQ182" i="17"/>
  <c r="BQ185" i="17"/>
  <c r="U185" i="17"/>
  <c r="U182" i="17"/>
  <c r="U183" i="17"/>
  <c r="U186" i="17" s="1"/>
  <c r="FE183" i="17"/>
  <c r="FE186" i="17" s="1"/>
  <c r="FE185" i="17"/>
  <c r="FE182" i="17"/>
  <c r="GA185" i="17"/>
  <c r="GA183" i="17"/>
  <c r="GA186" i="17" s="1"/>
  <c r="GA182" i="17"/>
  <c r="GK183" i="17"/>
  <c r="GK186" i="17" s="1"/>
  <c r="GK185" i="17"/>
  <c r="DP182" i="17"/>
  <c r="DP185" i="17"/>
  <c r="DP183" i="17"/>
  <c r="DP186" i="17" s="1"/>
  <c r="Z182" i="17"/>
  <c r="Z183" i="17"/>
  <c r="Z186" i="17" s="1"/>
  <c r="Z185" i="17"/>
  <c r="GW183" i="17"/>
  <c r="GW186" i="17" s="1"/>
  <c r="GW182" i="17"/>
  <c r="GW185" i="17"/>
  <c r="GS183" i="17"/>
  <c r="GS186" i="17" s="1"/>
  <c r="FZ183" i="17"/>
  <c r="FZ186" i="17" s="1"/>
  <c r="FR185" i="17"/>
  <c r="GM183" i="17"/>
  <c r="GM186" i="17" s="1"/>
  <c r="FN185" i="17"/>
  <c r="EZ183" i="17"/>
  <c r="EZ186" i="17" s="1"/>
  <c r="EK182" i="17"/>
  <c r="BC183" i="17"/>
  <c r="BC186" i="17" s="1"/>
  <c r="EP183" i="17"/>
  <c r="EP186" i="17" s="1"/>
  <c r="DZ183" i="17"/>
  <c r="DZ186" i="17" s="1"/>
  <c r="AO182" i="17"/>
  <c r="DT182" i="17"/>
  <c r="AW183" i="17"/>
  <c r="AW186" i="17" s="1"/>
  <c r="AB185" i="17"/>
  <c r="CH185" i="17"/>
  <c r="CN185" i="17"/>
  <c r="DF185" i="17"/>
  <c r="BT182" i="17"/>
  <c r="DZ185" i="17"/>
  <c r="GV185" i="17"/>
  <c r="GM185" i="17"/>
  <c r="AH183" i="17"/>
  <c r="AH186" i="17" s="1"/>
  <c r="BW182" i="17"/>
  <c r="K183" i="17"/>
  <c r="K186" i="17" s="1"/>
  <c r="W183" i="17"/>
  <c r="W186" i="17" s="1"/>
  <c r="CR182" i="17"/>
  <c r="EK185" i="17"/>
  <c r="F183" i="17"/>
  <c r="F186" i="17" s="1"/>
  <c r="GB183" i="17"/>
  <c r="GB186" i="17" s="1"/>
  <c r="M29" i="96"/>
  <c r="M32" i="96" s="1"/>
  <c r="GS182" i="17"/>
  <c r="GX183" i="17"/>
  <c r="GX186" i="17" s="1"/>
  <c r="FZ182" i="17"/>
  <c r="FK182" i="17"/>
  <c r="EZ182" i="17"/>
  <c r="Q182" i="17"/>
  <c r="ES182" i="17"/>
  <c r="BM183" i="17"/>
  <c r="BM186" i="17" s="1"/>
  <c r="EP185" i="17"/>
  <c r="CZ182" i="17"/>
  <c r="DF182" i="17"/>
  <c r="DW183" i="17"/>
  <c r="DW186" i="17" s="1"/>
  <c r="DC183" i="17"/>
  <c r="DC186" i="17" s="1"/>
  <c r="AT182" i="17"/>
  <c r="CH183" i="17"/>
  <c r="CH186" i="17" s="1"/>
  <c r="CN183" i="17"/>
  <c r="CN186" i="17" s="1"/>
  <c r="AO183" i="17"/>
  <c r="AO186" i="17" s="1"/>
  <c r="AH182" i="17"/>
  <c r="DK185" i="17"/>
  <c r="F182" i="17"/>
  <c r="FV183" i="17"/>
  <c r="FV186" i="17" s="1"/>
  <c r="FK183" i="17"/>
  <c r="FK186" i="17" s="1"/>
  <c r="FH185" i="17"/>
  <c r="HA185" i="17"/>
  <c r="BI182" i="17"/>
  <c r="DC182" i="17"/>
  <c r="AT185" i="17"/>
  <c r="BM182" i="17"/>
  <c r="DK182" i="17"/>
  <c r="CE183" i="17"/>
  <c r="CE186" i="17" s="1"/>
  <c r="BC182" i="17"/>
  <c r="BI183" i="17"/>
  <c r="BI186" i="17" s="1"/>
  <c r="ES183" i="17"/>
  <c r="ES186" i="17" s="1"/>
  <c r="FH182" i="17"/>
  <c r="FW185" i="17"/>
  <c r="ED185" i="17"/>
  <c r="ED182" i="17"/>
  <c r="ED183" i="17"/>
  <c r="ED186" i="17" s="1"/>
  <c r="EA185" i="17"/>
  <c r="EA183" i="17"/>
  <c r="EA186" i="17" s="1"/>
  <c r="EA182" i="17"/>
  <c r="N182" i="17"/>
  <c r="N183" i="17"/>
  <c r="N186" i="17" s="1"/>
  <c r="N185" i="17"/>
  <c r="BE185" i="17"/>
  <c r="BE182" i="17"/>
  <c r="BE183" i="17"/>
  <c r="BE186" i="17" s="1"/>
  <c r="CW182" i="17"/>
  <c r="CW185" i="17"/>
  <c r="CW183" i="17"/>
  <c r="CW186" i="17" s="1"/>
  <c r="GJ182" i="17"/>
  <c r="GJ185" i="17"/>
  <c r="GJ183" i="17"/>
  <c r="GJ186" i="17" s="1"/>
  <c r="CC182" i="17"/>
  <c r="CC185" i="17"/>
  <c r="CC183" i="17"/>
  <c r="CC186" i="17" s="1"/>
  <c r="BF182" i="17"/>
  <c r="BF183" i="17"/>
  <c r="BF186" i="17" s="1"/>
  <c r="BF185" i="17"/>
  <c r="BH182" i="17"/>
  <c r="BH185" i="17"/>
  <c r="BH183" i="17"/>
  <c r="BH186" i="17" s="1"/>
  <c r="FG185" i="17"/>
  <c r="FG183" i="17"/>
  <c r="FG186" i="17" s="1"/>
  <c r="FG182" i="17"/>
  <c r="CJ185" i="17"/>
  <c r="CJ183" i="17"/>
  <c r="CJ186" i="17" s="1"/>
  <c r="CJ182" i="17"/>
  <c r="BY183" i="17"/>
  <c r="BY186" i="17" s="1"/>
  <c r="BY185" i="17"/>
  <c r="BY182" i="17"/>
  <c r="BO185" i="17"/>
  <c r="BO182" i="17"/>
  <c r="BO183" i="17"/>
  <c r="BO186" i="17" s="1"/>
  <c r="DH183" i="17"/>
  <c r="DH186" i="17" s="1"/>
  <c r="DH185" i="17"/>
  <c r="DH182" i="17"/>
  <c r="FB182" i="17"/>
  <c r="FB185" i="17"/>
  <c r="FB183" i="17"/>
  <c r="FB186" i="17" s="1"/>
  <c r="FC183" i="17"/>
  <c r="FC186" i="17" s="1"/>
  <c r="FC185" i="17"/>
  <c r="FC182" i="17"/>
  <c r="GU185" i="17"/>
  <c r="GU182" i="17"/>
  <c r="GU183" i="17"/>
  <c r="GU186" i="17" s="1"/>
  <c r="EQ182" i="17"/>
  <c r="EQ185" i="17"/>
  <c r="EQ183" i="17"/>
  <c r="EQ186" i="17" s="1"/>
  <c r="CO185" i="17"/>
  <c r="CO183" i="17"/>
  <c r="CO186" i="17" s="1"/>
  <c r="CO182" i="17"/>
  <c r="BX182" i="17"/>
  <c r="BX185" i="17"/>
  <c r="BX183" i="17"/>
  <c r="BX186" i="17" s="1"/>
  <c r="AX185" i="17"/>
  <c r="AX183" i="17"/>
  <c r="AX186" i="17" s="1"/>
  <c r="AX182" i="17"/>
  <c r="AI182" i="17"/>
  <c r="AI183" i="17"/>
  <c r="AI186" i="17" s="1"/>
  <c r="AI185" i="17"/>
  <c r="DU185" i="17"/>
  <c r="DU182" i="17"/>
  <c r="DU183" i="17"/>
  <c r="DU186" i="17" s="1"/>
  <c r="FO183" i="17"/>
  <c r="FO186" i="17" s="1"/>
  <c r="FO182" i="17"/>
  <c r="FO185" i="17"/>
  <c r="FS185" i="17"/>
  <c r="FS183" i="17"/>
  <c r="FS186" i="17" s="1"/>
  <c r="FS182" i="17"/>
  <c r="FX183" i="17"/>
  <c r="FX186" i="17" s="1"/>
  <c r="FX182" i="17"/>
  <c r="FX185" i="17"/>
  <c r="F29" i="96"/>
  <c r="F32" i="96" s="1"/>
  <c r="GD182" i="17"/>
  <c r="GL182" i="17"/>
  <c r="GK182" i="17"/>
  <c r="E29" i="96"/>
  <c r="E32" i="96" s="1"/>
  <c r="HA183" i="17"/>
  <c r="HA186" i="17" s="1"/>
  <c r="I29" i="96"/>
  <c r="I31" i="96" s="1"/>
  <c r="D29" i="96"/>
  <c r="D30" i="96" s="1"/>
  <c r="Q29" i="96"/>
  <c r="Q32" i="96" s="1"/>
  <c r="H29" i="96"/>
  <c r="H32" i="96" s="1"/>
  <c r="J29" i="96"/>
  <c r="J31" i="96" s="1"/>
  <c r="L29" i="96"/>
  <c r="L32" i="96" s="1"/>
  <c r="R29" i="96"/>
  <c r="R32" i="96" s="1"/>
  <c r="G29" i="96"/>
  <c r="G32" i="96" s="1"/>
  <c r="N29" i="96"/>
  <c r="N30" i="96" s="1"/>
  <c r="K29" i="96"/>
  <c r="K30" i="96" s="1"/>
  <c r="P29" i="96"/>
  <c r="P32" i="96" s="1"/>
  <c r="O29" i="96"/>
  <c r="O32" i="96" s="1"/>
  <c r="L5" i="1"/>
  <c r="L4" i="1"/>
  <c r="M3" i="1"/>
  <c r="L7" i="1"/>
  <c r="BJ5" i="32"/>
  <c r="BK6" i="32"/>
  <c r="EY2" i="75"/>
  <c r="EX1" i="75"/>
  <c r="BK2" i="17"/>
  <c r="BJ1" i="17"/>
  <c r="B19" i="1"/>
  <c r="AA8" i="32"/>
  <c r="A23" i="17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J15" i="97"/>
  <c r="J6" i="1"/>
  <c r="AY1" i="75"/>
  <c r="AZ2" i="75"/>
  <c r="GY1" i="75"/>
  <c r="GZ2" i="75"/>
  <c r="F36" i="32"/>
  <c r="F37" i="32" s="1"/>
  <c r="F38" i="32" s="1"/>
  <c r="F39" i="32" s="1"/>
  <c r="F40" i="32" s="1"/>
  <c r="Q2" i="32"/>
  <c r="AP9" i="32"/>
  <c r="AG10" i="32"/>
  <c r="N185" i="19"/>
  <c r="N186" i="19"/>
  <c r="J186" i="45"/>
  <c r="H182" i="17"/>
  <c r="H185" i="17"/>
  <c r="H183" i="17"/>
  <c r="V18" i="96"/>
  <c r="X8" i="32"/>
  <c r="V21" i="96"/>
  <c r="V20" i="96"/>
  <c r="V26" i="96"/>
  <c r="GX1" i="75"/>
  <c r="B64" i="20"/>
  <c r="HI183" i="75"/>
  <c r="B34" i="20"/>
  <c r="HH183" i="75"/>
  <c r="A196" i="75" s="1"/>
  <c r="HH182" i="75"/>
  <c r="B72" i="20"/>
  <c r="B72" i="21"/>
  <c r="V25" i="96"/>
  <c r="V19" i="96"/>
  <c r="B2" i="20"/>
  <c r="BH2" i="21"/>
  <c r="B8" i="100"/>
  <c r="D6" i="100"/>
  <c r="F6" i="100"/>
  <c r="C6" i="100"/>
  <c r="B70" i="21"/>
  <c r="B70" i="20"/>
  <c r="V27" i="96"/>
  <c r="J19" i="86"/>
  <c r="L185" i="19"/>
  <c r="P4" i="97"/>
  <c r="B2" i="75"/>
  <c r="B44" i="20"/>
  <c r="B44" i="21"/>
  <c r="P185" i="19"/>
  <c r="P186" i="19"/>
  <c r="H183" i="57"/>
  <c r="U184" i="57"/>
  <c r="GZ183" i="17"/>
  <c r="GZ186" i="17" s="1"/>
  <c r="GZ182" i="17"/>
  <c r="GZ185" i="17"/>
  <c r="HF183" i="21"/>
  <c r="GE183" i="17"/>
  <c r="GE186" i="17" s="1"/>
  <c r="GE182" i="17"/>
  <c r="FY182" i="17"/>
  <c r="FY183" i="17"/>
  <c r="FY186" i="17" s="1"/>
  <c r="GF182" i="17"/>
  <c r="GF183" i="17"/>
  <c r="GF186" i="17" s="1"/>
  <c r="HC183" i="21"/>
  <c r="AH186" i="19"/>
  <c r="HC182" i="17"/>
  <c r="HC183" i="17"/>
  <c r="HC186" i="17" s="1"/>
  <c r="HB183" i="17"/>
  <c r="HB186" i="17" s="1"/>
  <c r="HB182" i="17"/>
  <c r="HD183" i="21"/>
  <c r="H31" i="86"/>
  <c r="H40" i="86"/>
  <c r="H17" i="86"/>
  <c r="H29" i="86"/>
  <c r="H27" i="86"/>
  <c r="H21" i="86"/>
  <c r="H39" i="86"/>
  <c r="H20" i="86"/>
  <c r="H214" i="86"/>
  <c r="H26" i="86"/>
  <c r="H36" i="86"/>
  <c r="H23" i="86"/>
  <c r="H33" i="86"/>
  <c r="H14" i="86"/>
  <c r="H15" i="86"/>
  <c r="H35" i="86"/>
  <c r="I34" i="86"/>
  <c r="I39" i="86" s="1"/>
  <c r="I40" i="86" s="1"/>
  <c r="H13" i="86"/>
  <c r="H37" i="86"/>
  <c r="H22" i="86"/>
  <c r="H16" i="86"/>
  <c r="H25" i="86"/>
  <c r="H215" i="86"/>
  <c r="H38" i="86"/>
  <c r="H212" i="86"/>
  <c r="H30" i="86"/>
  <c r="H34" i="86"/>
  <c r="H18" i="86"/>
  <c r="H28" i="86"/>
  <c r="H19" i="86"/>
  <c r="H32" i="86"/>
  <c r="H213" i="86"/>
  <c r="H24" i="86"/>
  <c r="G31" i="96" l="1"/>
  <c r="T12" i="96"/>
  <c r="T14" i="96" s="1"/>
  <c r="V23" i="96"/>
  <c r="V22" i="96"/>
  <c r="H31" i="96"/>
  <c r="M31" i="96"/>
  <c r="M30" i="96"/>
  <c r="A25" i="19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K32" i="96"/>
  <c r="O30" i="96"/>
  <c r="N31" i="96"/>
  <c r="R31" i="96"/>
  <c r="E31" i="96"/>
  <c r="E30" i="96"/>
  <c r="F30" i="96"/>
  <c r="R30" i="96"/>
  <c r="F31" i="96"/>
  <c r="P30" i="96"/>
  <c r="D31" i="96"/>
  <c r="J32" i="96"/>
  <c r="I32" i="96"/>
  <c r="N32" i="96"/>
  <c r="G30" i="96"/>
  <c r="J30" i="96"/>
  <c r="K31" i="96"/>
  <c r="H30" i="96"/>
  <c r="O31" i="96"/>
  <c r="L30" i="96"/>
  <c r="D32" i="96"/>
  <c r="L31" i="96"/>
  <c r="P31" i="96"/>
  <c r="Q3" i="97"/>
  <c r="Q4" i="97"/>
  <c r="J20" i="86"/>
  <c r="N18" i="86"/>
  <c r="D8" i="100"/>
  <c r="E8" i="100"/>
  <c r="B9" i="100"/>
  <c r="C8" i="100"/>
  <c r="F8" i="100"/>
  <c r="G8" i="100" s="1"/>
  <c r="HA2" i="75"/>
  <c r="GZ1" i="75"/>
  <c r="Z8" i="32"/>
  <c r="B20" i="1"/>
  <c r="BK5" i="32"/>
  <c r="BL6" i="32"/>
  <c r="B2" i="17"/>
  <c r="BL2" i="17"/>
  <c r="BK1" i="17"/>
  <c r="M4" i="1"/>
  <c r="M7" i="1"/>
  <c r="N3" i="1"/>
  <c r="M5" i="1"/>
  <c r="Q30" i="96"/>
  <c r="Q31" i="96"/>
  <c r="G6" i="100"/>
  <c r="BI2" i="21"/>
  <c r="BH1" i="21"/>
  <c r="A196" i="17"/>
  <c r="H186" i="17"/>
  <c r="F17" i="1"/>
  <c r="F19" i="1"/>
  <c r="G19" i="1" s="1"/>
  <c r="H19" i="1" s="1"/>
  <c r="I19" i="1" s="1"/>
  <c r="J19" i="1" s="1"/>
  <c r="K19" i="1" s="1"/>
  <c r="J17" i="97"/>
  <c r="J18" i="97"/>
  <c r="J16" i="97"/>
  <c r="K6" i="1"/>
  <c r="EY1" i="75"/>
  <c r="EZ2" i="75"/>
  <c r="AH8" i="32" a="1"/>
  <c r="AH8" i="32" s="1"/>
  <c r="AH6" i="32" a="1"/>
  <c r="AH6" i="32" s="1"/>
  <c r="AH13" i="32" a="1"/>
  <c r="AH13" i="32" s="1"/>
  <c r="AH10" i="32" a="1"/>
  <c r="AH10" i="32" s="1"/>
  <c r="AH11" i="32" a="1"/>
  <c r="AH11" i="32" s="1"/>
  <c r="AH9" i="32" a="1"/>
  <c r="AH9" i="32" s="1"/>
  <c r="AH7" i="32" a="1"/>
  <c r="AH7" i="32" s="1"/>
  <c r="AH14" i="32" a="1"/>
  <c r="AH14" i="32" s="1"/>
  <c r="AH12" i="32" a="1"/>
  <c r="AH12" i="32" s="1"/>
  <c r="AP10" i="32"/>
  <c r="AG11" i="32"/>
  <c r="BA2" i="75"/>
  <c r="AZ1" i="75"/>
  <c r="I30" i="96"/>
  <c r="I34" i="96"/>
  <c r="B2" i="19" l="1"/>
  <c r="S18" i="97" s="1"/>
  <c r="Z2" i="32"/>
  <c r="Z4" i="32" s="1"/>
  <c r="BI1" i="21"/>
  <c r="BJ2" i="21"/>
  <c r="HA1" i="75"/>
  <c r="HB2" i="75"/>
  <c r="J21" i="86"/>
  <c r="N20" i="86" s="1"/>
  <c r="J19" i="97"/>
  <c r="L6" i="1"/>
  <c r="F51" i="86"/>
  <c r="F67" i="86"/>
  <c r="F66" i="86"/>
  <c r="F55" i="86"/>
  <c r="F52" i="86"/>
  <c r="F72" i="86"/>
  <c r="F44" i="86"/>
  <c r="F62" i="86"/>
  <c r="F58" i="86"/>
  <c r="F68" i="86"/>
  <c r="F50" i="86"/>
  <c r="F60" i="86"/>
  <c r="F70" i="86"/>
  <c r="F49" i="86"/>
  <c r="F43" i="86"/>
  <c r="F65" i="86"/>
  <c r="F42" i="86"/>
  <c r="F63" i="86"/>
  <c r="F47" i="86"/>
  <c r="F45" i="86"/>
  <c r="F71" i="86"/>
  <c r="F53" i="86"/>
  <c r="F56" i="86"/>
  <c r="F54" i="86"/>
  <c r="F61" i="86"/>
  <c r="F64" i="86"/>
  <c r="F48" i="86"/>
  <c r="F59" i="86"/>
  <c r="F57" i="86"/>
  <c r="F46" i="86"/>
  <c r="F41" i="86"/>
  <c r="F69" i="86"/>
  <c r="X12" i="32"/>
  <c r="B21" i="1"/>
  <c r="B22" i="1" s="1"/>
  <c r="B23" i="1" s="1"/>
  <c r="BA1" i="75"/>
  <c r="BB2" i="75"/>
  <c r="O3" i="1"/>
  <c r="N7" i="1"/>
  <c r="N5" i="1"/>
  <c r="N4" i="1"/>
  <c r="BL5" i="32"/>
  <c r="BM6" i="32"/>
  <c r="F9" i="100"/>
  <c r="E9" i="100"/>
  <c r="C9" i="100"/>
  <c r="B10" i="100"/>
  <c r="G9" i="100"/>
  <c r="D9" i="100"/>
  <c r="R3" i="97"/>
  <c r="R4" i="97"/>
  <c r="AP11" i="32"/>
  <c r="AG12" i="32"/>
  <c r="L19" i="1"/>
  <c r="FA2" i="75"/>
  <c r="EZ1" i="75"/>
  <c r="F18" i="1"/>
  <c r="G18" i="1" s="1"/>
  <c r="H18" i="1" s="1"/>
  <c r="I18" i="1" s="1"/>
  <c r="J18" i="1" s="1"/>
  <c r="K18" i="1" s="1"/>
  <c r="G17" i="1"/>
  <c r="H17" i="1" s="1"/>
  <c r="I17" i="1" s="1"/>
  <c r="J17" i="1" s="1"/>
  <c r="K17" i="1" s="1"/>
  <c r="L17" i="1" s="1"/>
  <c r="BM2" i="17"/>
  <c r="BL1" i="17"/>
  <c r="N19" i="86"/>
  <c r="P18" i="97" l="1"/>
  <c r="R18" i="97"/>
  <c r="N18" i="97"/>
  <c r="O18" i="97"/>
  <c r="AP18" i="97"/>
  <c r="U18" i="97"/>
  <c r="X18" i="97"/>
  <c r="AQ18" i="97"/>
  <c r="AQ21" i="97" s="1"/>
  <c r="AF18" i="97"/>
  <c r="Q18" i="97"/>
  <c r="AE18" i="97"/>
  <c r="W18" i="97"/>
  <c r="AB18" i="97"/>
  <c r="AD18" i="97"/>
  <c r="AA18" i="97"/>
  <c r="AC18" i="97"/>
  <c r="T18" i="97"/>
  <c r="V18" i="97"/>
  <c r="M19" i="1"/>
  <c r="L18" i="1"/>
  <c r="M18" i="1" s="1"/>
  <c r="M17" i="1"/>
  <c r="BC2" i="75"/>
  <c r="BB1" i="75"/>
  <c r="X13" i="32"/>
  <c r="AA13" i="32"/>
  <c r="B24" i="1"/>
  <c r="AB13" i="32"/>
  <c r="G57" i="86"/>
  <c r="I57" i="86" s="1"/>
  <c r="H57" i="86"/>
  <c r="G48" i="86"/>
  <c r="I48" i="86" s="1"/>
  <c r="H48" i="86"/>
  <c r="G64" i="86"/>
  <c r="I64" i="86" s="1"/>
  <c r="H64" i="86"/>
  <c r="G71" i="86"/>
  <c r="I71" i="86" s="1"/>
  <c r="H71" i="86"/>
  <c r="G63" i="86"/>
  <c r="I63" i="86" s="1"/>
  <c r="H63" i="86"/>
  <c r="G42" i="86"/>
  <c r="I42" i="86" s="1"/>
  <c r="H42" i="86"/>
  <c r="G70" i="86"/>
  <c r="I70" i="86" s="1"/>
  <c r="H70" i="86"/>
  <c r="G58" i="86"/>
  <c r="I58" i="86" s="1"/>
  <c r="H58" i="86"/>
  <c r="G44" i="86"/>
  <c r="I44" i="86" s="1"/>
  <c r="H44" i="86"/>
  <c r="G55" i="86"/>
  <c r="I55" i="86" s="1"/>
  <c r="H55" i="86"/>
  <c r="HC2" i="75"/>
  <c r="HB1" i="75"/>
  <c r="BN2" i="17"/>
  <c r="BM1" i="17"/>
  <c r="FB2" i="75"/>
  <c r="FA1" i="75"/>
  <c r="P3" i="1"/>
  <c r="O5" i="1"/>
  <c r="O4" i="1"/>
  <c r="O7" i="1"/>
  <c r="AA12" i="32"/>
  <c r="Z12" i="32"/>
  <c r="AB12" i="32"/>
  <c r="G61" i="86"/>
  <c r="I61" i="86" s="1"/>
  <c r="H61" i="86"/>
  <c r="G56" i="86"/>
  <c r="I56" i="86" s="1"/>
  <c r="H56" i="86"/>
  <c r="G45" i="86"/>
  <c r="I45" i="86" s="1"/>
  <c r="H45" i="86"/>
  <c r="G65" i="86"/>
  <c r="I65" i="86" s="1"/>
  <c r="H65" i="86"/>
  <c r="G60" i="86"/>
  <c r="I60" i="86" s="1"/>
  <c r="H60" i="86"/>
  <c r="G62" i="86"/>
  <c r="I62" i="86" s="1"/>
  <c r="H62" i="86"/>
  <c r="G72" i="86"/>
  <c r="I72" i="86" s="1"/>
  <c r="H72" i="86"/>
  <c r="F74" i="86"/>
  <c r="G51" i="86"/>
  <c r="I51" i="86" s="1"/>
  <c r="H51" i="86"/>
  <c r="J22" i="86"/>
  <c r="N21" i="86"/>
  <c r="BN6" i="32"/>
  <c r="BM5" i="32"/>
  <c r="AG13" i="32"/>
  <c r="G8" i="1"/>
  <c r="H8" i="1" s="1"/>
  <c r="S4" i="97"/>
  <c r="S3" i="97"/>
  <c r="F10" i="100"/>
  <c r="G10" i="100"/>
  <c r="C10" i="100"/>
  <c r="B11" i="100"/>
  <c r="E10" i="100"/>
  <c r="D10" i="100"/>
  <c r="F73" i="86"/>
  <c r="G41" i="86"/>
  <c r="H41" i="86"/>
  <c r="G59" i="86"/>
  <c r="I59" i="86" s="1"/>
  <c r="H59" i="86"/>
  <c r="G54" i="86"/>
  <c r="I54" i="86" s="1"/>
  <c r="H54" i="86"/>
  <c r="G47" i="86"/>
  <c r="I47" i="86" s="1"/>
  <c r="H47" i="86"/>
  <c r="G43" i="86"/>
  <c r="I43" i="86" s="1"/>
  <c r="H43" i="86"/>
  <c r="G50" i="86"/>
  <c r="I50" i="86" s="1"/>
  <c r="H50" i="86"/>
  <c r="G52" i="86"/>
  <c r="I52" i="86" s="1"/>
  <c r="H52" i="86"/>
  <c r="G66" i="86"/>
  <c r="I66" i="86" s="1"/>
  <c r="H66" i="86"/>
  <c r="J20" i="97"/>
  <c r="M6" i="1"/>
  <c r="G69" i="86"/>
  <c r="I69" i="86" s="1"/>
  <c r="H69" i="86"/>
  <c r="G46" i="86"/>
  <c r="I46" i="86" s="1"/>
  <c r="H46" i="86"/>
  <c r="G53" i="86"/>
  <c r="I53" i="86" s="1"/>
  <c r="H53" i="86"/>
  <c r="G49" i="86"/>
  <c r="I49" i="86" s="1"/>
  <c r="H49" i="86"/>
  <c r="G68" i="86"/>
  <c r="I68" i="86" s="1"/>
  <c r="H68" i="86"/>
  <c r="G67" i="86"/>
  <c r="I67" i="86" s="1"/>
  <c r="H67" i="86"/>
  <c r="BJ1" i="21"/>
  <c r="BK2" i="21"/>
  <c r="BK1" i="21" l="1"/>
  <c r="BL2" i="21"/>
  <c r="J23" i="97"/>
  <c r="J21" i="97"/>
  <c r="J22" i="97"/>
  <c r="N6" i="1"/>
  <c r="I41" i="86"/>
  <c r="C11" i="100"/>
  <c r="B12" i="100"/>
  <c r="D11" i="100"/>
  <c r="F11" i="100"/>
  <c r="G11" i="100" s="1"/>
  <c r="E11" i="100"/>
  <c r="FB1" i="75"/>
  <c r="FC2" i="75"/>
  <c r="Z13" i="32"/>
  <c r="B25" i="1"/>
  <c r="A35" i="32"/>
  <c r="J23" i="86"/>
  <c r="N22" i="86" s="1"/>
  <c r="T4" i="97"/>
  <c r="T3" i="97"/>
  <c r="BO6" i="32"/>
  <c r="BN5" i="32"/>
  <c r="G74" i="86"/>
  <c r="I74" i="86" s="1"/>
  <c r="H74" i="86"/>
  <c r="P7" i="1"/>
  <c r="P4" i="1"/>
  <c r="Q3" i="1"/>
  <c r="P5" i="1"/>
  <c r="BD2" i="75"/>
  <c r="BC1" i="75"/>
  <c r="G73" i="86"/>
  <c r="I73" i="86" s="1"/>
  <c r="H73" i="86"/>
  <c r="AG14" i="32"/>
  <c r="AP14" i="32" s="1"/>
  <c r="AP13" i="32"/>
  <c r="BN1" i="17"/>
  <c r="BO2" i="17"/>
  <c r="HD2" i="75"/>
  <c r="HC1" i="75"/>
  <c r="Q5" i="1" l="1"/>
  <c r="Q4" i="1"/>
  <c r="R3" i="1"/>
  <c r="Q7" i="1"/>
  <c r="X14" i="32"/>
  <c r="AB14" i="32"/>
  <c r="B26" i="1"/>
  <c r="B27" i="1" s="1"/>
  <c r="D12" i="100"/>
  <c r="B13" i="100"/>
  <c r="E12" i="100"/>
  <c r="C12" i="100"/>
  <c r="G12" i="100"/>
  <c r="F12" i="100"/>
  <c r="J24" i="97"/>
  <c r="O6" i="1"/>
  <c r="HE2" i="75"/>
  <c r="HD1" i="75"/>
  <c r="N19" i="1"/>
  <c r="O19" i="1" s="1"/>
  <c r="BE2" i="75"/>
  <c r="BD1" i="75"/>
  <c r="N18" i="1"/>
  <c r="O18" i="1" s="1"/>
  <c r="FC1" i="75"/>
  <c r="FD2" i="75"/>
  <c r="BL1" i="21"/>
  <c r="BM2" i="21"/>
  <c r="BO1" i="17"/>
  <c r="BP2" i="17"/>
  <c r="F75" i="86"/>
  <c r="U3" i="97"/>
  <c r="U4" i="97"/>
  <c r="N17" i="1"/>
  <c r="O17" i="1" s="1"/>
  <c r="BO5" i="32"/>
  <c r="BP6" i="32"/>
  <c r="J24" i="86"/>
  <c r="N23" i="86"/>
  <c r="I8" i="1"/>
  <c r="J8" i="1" s="1"/>
  <c r="HE1" i="75" l="1"/>
  <c r="HF2" i="75"/>
  <c r="R7" i="1"/>
  <c r="S3" i="1"/>
  <c r="R4" i="1"/>
  <c r="R5" i="1"/>
  <c r="V4" i="97"/>
  <c r="V3" i="97"/>
  <c r="N24" i="86"/>
  <c r="J25" i="86"/>
  <c r="BP5" i="32"/>
  <c r="BQ6" i="32"/>
  <c r="FD1" i="75"/>
  <c r="FE2" i="75"/>
  <c r="BE1" i="75"/>
  <c r="BF2" i="75"/>
  <c r="P19" i="1"/>
  <c r="B14" i="100"/>
  <c r="F13" i="100"/>
  <c r="E13" i="100"/>
  <c r="G13" i="100"/>
  <c r="C13" i="100"/>
  <c r="D13" i="100"/>
  <c r="G75" i="86"/>
  <c r="H75" i="86"/>
  <c r="BQ2" i="17"/>
  <c r="BP1" i="17"/>
  <c r="BM1" i="21"/>
  <c r="BN2" i="21"/>
  <c r="K8" i="1"/>
  <c r="P17" i="1"/>
  <c r="F76" i="86"/>
  <c r="P18" i="1"/>
  <c r="J25" i="97"/>
  <c r="P6" i="1"/>
  <c r="AA14" i="32"/>
  <c r="B28" i="1"/>
  <c r="Q17" i="1" l="1"/>
  <c r="Z14" i="32"/>
  <c r="B29" i="1"/>
  <c r="B30" i="1" s="1"/>
  <c r="B31" i="1" s="1"/>
  <c r="B32" i="1" s="1"/>
  <c r="B33" i="1" s="1"/>
  <c r="B34" i="1" s="1"/>
  <c r="B35" i="1" s="1"/>
  <c r="G76" i="86"/>
  <c r="I76" i="86" s="1"/>
  <c r="H76" i="86"/>
  <c r="BO2" i="21"/>
  <c r="BN1" i="21"/>
  <c r="I75" i="86"/>
  <c r="E14" i="100"/>
  <c r="D14" i="100"/>
  <c r="C14" i="100"/>
  <c r="F14" i="100"/>
  <c r="B15" i="100"/>
  <c r="G14" i="100"/>
  <c r="W3" i="97"/>
  <c r="W4" i="97"/>
  <c r="Q18" i="1"/>
  <c r="BF1" i="75"/>
  <c r="BG2" i="75"/>
  <c r="J26" i="97"/>
  <c r="Q6" i="1"/>
  <c r="BR2" i="17"/>
  <c r="BQ1" i="17"/>
  <c r="F77" i="86"/>
  <c r="S4" i="1"/>
  <c r="T3" i="1"/>
  <c r="S7" i="1"/>
  <c r="S5" i="1"/>
  <c r="HG2" i="75"/>
  <c r="HF1" i="75"/>
  <c r="FF2" i="75"/>
  <c r="FE1" i="75"/>
  <c r="BQ5" i="32"/>
  <c r="BR6" i="32"/>
  <c r="L8" i="1" l="1"/>
  <c r="M8" i="1" s="1"/>
  <c r="Q19" i="1"/>
  <c r="G77" i="86"/>
  <c r="H77" i="86"/>
  <c r="BS2" i="17"/>
  <c r="BR1" i="17"/>
  <c r="R17" i="1"/>
  <c r="R18" i="1"/>
  <c r="BG1" i="75"/>
  <c r="BH2" i="75"/>
  <c r="X4" i="97"/>
  <c r="X3" i="97"/>
  <c r="BR5" i="32"/>
  <c r="BS6" i="32"/>
  <c r="T4" i="1"/>
  <c r="T5" i="1"/>
  <c r="T7" i="1"/>
  <c r="U3" i="1"/>
  <c r="FG2" i="75"/>
  <c r="FF1" i="75"/>
  <c r="HG1" i="75"/>
  <c r="HH2" i="75"/>
  <c r="D15" i="100"/>
  <c r="C15" i="100"/>
  <c r="B16" i="100"/>
  <c r="F15" i="100"/>
  <c r="E15" i="100"/>
  <c r="G15" i="100"/>
  <c r="BP2" i="21"/>
  <c r="BO1" i="21"/>
  <c r="J28" i="97"/>
  <c r="J27" i="97"/>
  <c r="R6" i="1"/>
  <c r="R19" i="1"/>
  <c r="B36" i="1"/>
  <c r="B37" i="1" s="1"/>
  <c r="X15" i="32"/>
  <c r="AB15" i="32"/>
  <c r="S19" i="1" l="1"/>
  <c r="U7" i="1"/>
  <c r="U4" i="1"/>
  <c r="U5" i="1"/>
  <c r="V3" i="1"/>
  <c r="Y3" i="97"/>
  <c r="Y4" i="97"/>
  <c r="S17" i="1"/>
  <c r="I77" i="86"/>
  <c r="B38" i="1"/>
  <c r="AA15" i="32"/>
  <c r="HH1" i="75"/>
  <c r="HI2" i="75"/>
  <c r="FH2" i="75"/>
  <c r="FG1" i="75"/>
  <c r="BT6" i="32"/>
  <c r="BS5" i="32"/>
  <c r="BT2" i="17"/>
  <c r="BS1" i="17"/>
  <c r="F79" i="86"/>
  <c r="J29" i="97"/>
  <c r="S6" i="1"/>
  <c r="N8" i="1"/>
  <c r="BI2" i="75"/>
  <c r="BH1" i="75"/>
  <c r="BQ2" i="21"/>
  <c r="BP1" i="21"/>
  <c r="E16" i="100"/>
  <c r="D16" i="100"/>
  <c r="C16" i="100"/>
  <c r="B17" i="100"/>
  <c r="F16" i="100"/>
  <c r="G16" i="100" s="1"/>
  <c r="S18" i="1"/>
  <c r="C17" i="100" l="1"/>
  <c r="E17" i="100"/>
  <c r="G17" i="100"/>
  <c r="B18" i="100"/>
  <c r="D17" i="100"/>
  <c r="F17" i="100"/>
  <c r="BJ2" i="75"/>
  <c r="BI1" i="75"/>
  <c r="O8" i="1"/>
  <c r="G79" i="86"/>
  <c r="I79" i="86" s="1"/>
  <c r="H79" i="86"/>
  <c r="BT5" i="32"/>
  <c r="BU6" i="32"/>
  <c r="HI1" i="75"/>
  <c r="HJ2" i="75"/>
  <c r="T18" i="1"/>
  <c r="J30" i="97"/>
  <c r="J31" i="97"/>
  <c r="T6" i="1"/>
  <c r="Z3" i="97"/>
  <c r="Z4" i="97"/>
  <c r="BQ1" i="21"/>
  <c r="BR2" i="21"/>
  <c r="FH1" i="75"/>
  <c r="FI2" i="75"/>
  <c r="B39" i="1"/>
  <c r="B40" i="1" s="1"/>
  <c r="B41" i="1" s="1"/>
  <c r="B42" i="1" s="1"/>
  <c r="B43" i="1" s="1"/>
  <c r="B44" i="1" s="1"/>
  <c r="B45" i="1" s="1"/>
  <c r="Z15" i="32"/>
  <c r="Y7" i="97"/>
  <c r="Y10" i="97"/>
  <c r="Y11" i="97"/>
  <c r="Y15" i="97"/>
  <c r="Y14" i="97"/>
  <c r="Y6" i="97"/>
  <c r="Y5" i="97"/>
  <c r="Y13" i="97"/>
  <c r="Y12" i="97"/>
  <c r="Y8" i="97"/>
  <c r="Y9" i="97"/>
  <c r="T19" i="1"/>
  <c r="T17" i="1"/>
  <c r="BU2" i="17"/>
  <c r="BT1" i="17"/>
  <c r="V5" i="1"/>
  <c r="W3" i="1"/>
  <c r="V4" i="1"/>
  <c r="V7" i="1"/>
  <c r="BV2" i="17" l="1"/>
  <c r="BU1" i="17"/>
  <c r="AB16" i="32"/>
  <c r="X16" i="32"/>
  <c r="B46" i="1"/>
  <c r="B47" i="1" s="1"/>
  <c r="Z13" i="97"/>
  <c r="Z14" i="97"/>
  <c r="Z10" i="97"/>
  <c r="Z8" i="97"/>
  <c r="Z5" i="97"/>
  <c r="Z6" i="97"/>
  <c r="Z9" i="97"/>
  <c r="Z12" i="97"/>
  <c r="Z11" i="97"/>
  <c r="Z7" i="97"/>
  <c r="Z15" i="97"/>
  <c r="Y17" i="97"/>
  <c r="Y18" i="97" s="1"/>
  <c r="FJ2" i="75"/>
  <c r="FI1" i="75"/>
  <c r="J32" i="97"/>
  <c r="J33" i="97"/>
  <c r="J34" i="97"/>
  <c r="U6" i="1"/>
  <c r="V6" i="1" s="1"/>
  <c r="W6" i="1" s="1"/>
  <c r="U19" i="1"/>
  <c r="W7" i="1"/>
  <c r="W5" i="1"/>
  <c r="W4" i="1"/>
  <c r="X3" i="1"/>
  <c r="HJ1" i="75"/>
  <c r="HK2" i="75"/>
  <c r="U17" i="1"/>
  <c r="V17" i="1" s="1"/>
  <c r="BR1" i="21"/>
  <c r="BS2" i="21"/>
  <c r="AA4" i="97"/>
  <c r="AA3" i="97"/>
  <c r="U18" i="1"/>
  <c r="BU5" i="32"/>
  <c r="BV6" i="32"/>
  <c r="BJ1" i="75"/>
  <c r="BK2" i="75"/>
  <c r="E18" i="100"/>
  <c r="D18" i="100"/>
  <c r="B19" i="100"/>
  <c r="C18" i="100"/>
  <c r="F18" i="100"/>
  <c r="G18" i="100" s="1"/>
  <c r="P8" i="1" l="1"/>
  <c r="Q8" i="1" s="1"/>
  <c r="V18" i="1"/>
  <c r="F19" i="100"/>
  <c r="G19" i="100" s="1"/>
  <c r="D19" i="100"/>
  <c r="B20" i="100"/>
  <c r="E19" i="100"/>
  <c r="C19" i="100"/>
  <c r="BK1" i="75"/>
  <c r="BL2" i="75"/>
  <c r="BS1" i="21"/>
  <c r="BT2" i="21"/>
  <c r="Z17" i="97"/>
  <c r="Z18" i="97" s="1"/>
  <c r="BV1" i="17"/>
  <c r="BW2" i="17"/>
  <c r="AB3" i="97"/>
  <c r="AB4" i="97"/>
  <c r="V19" i="1"/>
  <c r="FJ1" i="75"/>
  <c r="FK2" i="75"/>
  <c r="BV5" i="32"/>
  <c r="BW6" i="32"/>
  <c r="HK1" i="75"/>
  <c r="HL2" i="75"/>
  <c r="X5" i="1"/>
  <c r="X7" i="1"/>
  <c r="X6" i="1"/>
  <c r="X4" i="1"/>
  <c r="Y3" i="1"/>
  <c r="B48" i="1"/>
  <c r="AA16" i="32"/>
  <c r="BT1" i="21" l="1"/>
  <c r="BU2" i="21"/>
  <c r="HM2" i="75"/>
  <c r="HL1" i="75"/>
  <c r="BW5" i="32"/>
  <c r="BX6" i="32"/>
  <c r="AC4" i="97"/>
  <c r="AC3" i="97"/>
  <c r="BW1" i="17"/>
  <c r="BX2" i="17"/>
  <c r="W17" i="1"/>
  <c r="B49" i="1"/>
  <c r="B50" i="1" s="1"/>
  <c r="B51" i="1" s="1"/>
  <c r="B52" i="1" s="1"/>
  <c r="B53" i="1" s="1"/>
  <c r="B54" i="1" s="1"/>
  <c r="B55" i="1" s="1"/>
  <c r="Z16" i="32"/>
  <c r="FK1" i="75"/>
  <c r="FL2" i="75"/>
  <c r="BL1" i="75"/>
  <c r="BM2" i="75"/>
  <c r="D20" i="100"/>
  <c r="B21" i="100"/>
  <c r="C20" i="100"/>
  <c r="G20" i="100"/>
  <c r="E20" i="100"/>
  <c r="F20" i="100"/>
  <c r="Y5" i="1"/>
  <c r="Y7" i="1"/>
  <c r="Y4" i="1"/>
  <c r="Z3" i="1"/>
  <c r="Y6" i="1"/>
  <c r="W19" i="1"/>
  <c r="R8" i="1"/>
  <c r="W18" i="1"/>
  <c r="X18" i="1" l="1"/>
  <c r="S8" i="1"/>
  <c r="AD4" i="97"/>
  <c r="AD3" i="97"/>
  <c r="X19" i="1"/>
  <c r="FM2" i="75"/>
  <c r="FL1" i="75"/>
  <c r="X17" i="1"/>
  <c r="BY2" i="17"/>
  <c r="BX1" i="17"/>
  <c r="BX5" i="32"/>
  <c r="BY6" i="32"/>
  <c r="Z4" i="1"/>
  <c r="AA3" i="1"/>
  <c r="Z6" i="1"/>
  <c r="Z5" i="1"/>
  <c r="Z7" i="1"/>
  <c r="E21" i="100"/>
  <c r="B22" i="100"/>
  <c r="D21" i="100"/>
  <c r="C21" i="100"/>
  <c r="F21" i="100"/>
  <c r="G21" i="100"/>
  <c r="BM1" i="75"/>
  <c r="BN2" i="75"/>
  <c r="AB10" i="32"/>
  <c r="B56" i="1"/>
  <c r="B57" i="1" s="1"/>
  <c r="X10" i="32"/>
  <c r="HN2" i="75"/>
  <c r="HM1" i="75"/>
  <c r="BV2" i="21"/>
  <c r="BU1" i="21"/>
  <c r="Y18" i="1" l="1"/>
  <c r="BY1" i="17"/>
  <c r="BZ2" i="17"/>
  <c r="BV1" i="21"/>
  <c r="BW2" i="21"/>
  <c r="AA4" i="1"/>
  <c r="AA7" i="1"/>
  <c r="AA5" i="1"/>
  <c r="AA6" i="1"/>
  <c r="AB3" i="1"/>
  <c r="T8" i="1"/>
  <c r="FM1" i="75"/>
  <c r="FN2" i="75"/>
  <c r="Y19" i="1"/>
  <c r="F22" i="100"/>
  <c r="G22" i="100" s="1"/>
  <c r="B23" i="100"/>
  <c r="E22" i="100"/>
  <c r="C22" i="100"/>
  <c r="D22" i="100"/>
  <c r="Y17" i="1"/>
  <c r="AA10" i="32"/>
  <c r="B58" i="1"/>
  <c r="HO2" i="75"/>
  <c r="HN1" i="75"/>
  <c r="BO2" i="75"/>
  <c r="BN1" i="75"/>
  <c r="BY5" i="32"/>
  <c r="BZ6" i="32"/>
  <c r="AE4" i="97"/>
  <c r="AE3" i="97"/>
  <c r="Z18" i="1" l="1"/>
  <c r="FN1" i="75"/>
  <c r="FO2" i="75"/>
  <c r="AF3" i="97"/>
  <c r="AF4" i="97"/>
  <c r="B59" i="1"/>
  <c r="B60" i="1" s="1"/>
  <c r="Z10" i="32"/>
  <c r="BW1" i="21"/>
  <c r="BX2" i="21"/>
  <c r="U8" i="1"/>
  <c r="AB5" i="1"/>
  <c r="AC3" i="1"/>
  <c r="AB4" i="1"/>
  <c r="AB7" i="1"/>
  <c r="AB6" i="1"/>
  <c r="BO1" i="75"/>
  <c r="BP2" i="75"/>
  <c r="HP2" i="75"/>
  <c r="HO1" i="75"/>
  <c r="Z17" i="1"/>
  <c r="D23" i="100"/>
  <c r="B24" i="100"/>
  <c r="F23" i="100"/>
  <c r="G23" i="100"/>
  <c r="E23" i="100"/>
  <c r="C23" i="100"/>
  <c r="Z19" i="1"/>
  <c r="CA6" i="32"/>
  <c r="BZ5" i="32"/>
  <c r="CA2" i="17"/>
  <c r="BZ1" i="17"/>
  <c r="BY2" i="21" l="1"/>
  <c r="BX1" i="21"/>
  <c r="FP2" i="75"/>
  <c r="FO1" i="75"/>
  <c r="BQ2" i="75"/>
  <c r="BP1" i="75"/>
  <c r="V8" i="1"/>
  <c r="X9" i="32"/>
  <c r="B61" i="1"/>
  <c r="B62" i="1" s="1"/>
  <c r="AB9" i="32"/>
  <c r="AG4" i="97"/>
  <c r="AG3" i="97"/>
  <c r="AA19" i="1"/>
  <c r="AA17" i="1"/>
  <c r="AC5" i="1"/>
  <c r="AC4" i="1"/>
  <c r="AC6" i="1"/>
  <c r="AC7" i="1"/>
  <c r="AD3" i="1"/>
  <c r="HQ2" i="75"/>
  <c r="HP1" i="75"/>
  <c r="AA18" i="1"/>
  <c r="CA1" i="17"/>
  <c r="CB2" i="17"/>
  <c r="CB6" i="32"/>
  <c r="CA5" i="32"/>
  <c r="F24" i="100"/>
  <c r="G24" i="100" s="1"/>
  <c r="C24" i="100"/>
  <c r="E24" i="100"/>
  <c r="B25" i="100"/>
  <c r="D24" i="100"/>
  <c r="AB17" i="1" l="1"/>
  <c r="AC17" i="1" s="1"/>
  <c r="BQ1" i="75"/>
  <c r="BR2" i="75"/>
  <c r="FQ2" i="75"/>
  <c r="FP1" i="75"/>
  <c r="HQ1" i="75"/>
  <c r="HR2" i="75"/>
  <c r="AG8" i="97"/>
  <c r="AG7" i="97"/>
  <c r="AG9" i="97"/>
  <c r="AG6" i="97"/>
  <c r="AG14" i="97"/>
  <c r="AG5" i="97"/>
  <c r="AG10" i="97"/>
  <c r="AG12" i="97"/>
  <c r="AG13" i="97"/>
  <c r="AG15" i="97"/>
  <c r="AG11" i="97"/>
  <c r="AA9" i="32"/>
  <c r="B63" i="1"/>
  <c r="BY1" i="21"/>
  <c r="BZ2" i="21"/>
  <c r="AH4" i="97"/>
  <c r="AH3" i="97"/>
  <c r="E25" i="100"/>
  <c r="B26" i="100"/>
  <c r="C25" i="100"/>
  <c r="F25" i="100"/>
  <c r="G25" i="100" s="1"/>
  <c r="D25" i="100"/>
  <c r="CB5" i="32"/>
  <c r="CC6" i="32"/>
  <c r="CB1" i="17"/>
  <c r="CC2" i="17"/>
  <c r="AD6" i="1"/>
  <c r="AD7" i="1"/>
  <c r="AD5" i="1"/>
  <c r="AE3" i="1"/>
  <c r="AD4" i="1"/>
  <c r="W8" i="1"/>
  <c r="AB18" i="1" l="1"/>
  <c r="AC18" i="1" s="1"/>
  <c r="BZ1" i="21"/>
  <c r="CA2" i="21"/>
  <c r="AG17" i="97"/>
  <c r="AG18" i="97" s="1"/>
  <c r="AB19" i="1"/>
  <c r="AE5" i="1"/>
  <c r="AE4" i="1"/>
  <c r="AE6" i="1"/>
  <c r="AE7" i="1"/>
  <c r="AF3" i="1"/>
  <c r="B27" i="100"/>
  <c r="D26" i="100"/>
  <c r="E26" i="100"/>
  <c r="C26" i="100"/>
  <c r="F26" i="100"/>
  <c r="G26" i="100"/>
  <c r="Z9" i="32"/>
  <c r="B64" i="1"/>
  <c r="B65" i="1" s="1"/>
  <c r="FR2" i="75"/>
  <c r="FQ1" i="75"/>
  <c r="X8" i="1"/>
  <c r="AH5" i="97"/>
  <c r="AH6" i="97"/>
  <c r="AH7" i="97"/>
  <c r="AH8" i="97"/>
  <c r="AH9" i="97"/>
  <c r="AH10" i="97"/>
  <c r="AH11" i="97"/>
  <c r="AH12" i="97"/>
  <c r="AH13" i="97"/>
  <c r="AH14" i="97"/>
  <c r="AH15" i="97"/>
  <c r="CC1" i="17"/>
  <c r="CD2" i="17"/>
  <c r="CC5" i="32"/>
  <c r="CD6" i="32"/>
  <c r="AI4" i="97"/>
  <c r="AI3" i="97"/>
  <c r="HS2" i="75"/>
  <c r="HR1" i="75"/>
  <c r="BR1" i="75"/>
  <c r="BS2" i="75"/>
  <c r="AD18" i="1" l="1"/>
  <c r="FR1" i="75"/>
  <c r="FS2" i="75"/>
  <c r="AA56" i="1"/>
  <c r="AB56" i="1" s="1"/>
  <c r="AC56" i="1" s="1"/>
  <c r="M56" i="1"/>
  <c r="N56" i="1" s="1"/>
  <c r="O56" i="1" s="1"/>
  <c r="P56" i="1" s="1"/>
  <c r="Q56" i="1" s="1"/>
  <c r="R56" i="1" s="1"/>
  <c r="S56" i="1" s="1"/>
  <c r="F58" i="1"/>
  <c r="G58" i="1" s="1"/>
  <c r="H58" i="1" s="1"/>
  <c r="I58" i="1" s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F56" i="1"/>
  <c r="BT2" i="75"/>
  <c r="BS1" i="75"/>
  <c r="CE6" i="32"/>
  <c r="CD5" i="32"/>
  <c r="X11" i="32"/>
  <c r="B66" i="1"/>
  <c r="B67" i="1" s="1"/>
  <c r="AB11" i="32"/>
  <c r="Z57" i="1"/>
  <c r="AA57" i="1" s="1"/>
  <c r="AB57" i="1" s="1"/>
  <c r="AC57" i="1" s="1"/>
  <c r="AC19" i="1"/>
  <c r="AD17" i="1"/>
  <c r="AI5" i="97"/>
  <c r="AI6" i="97"/>
  <c r="AI7" i="97"/>
  <c r="AI8" i="97"/>
  <c r="AI9" i="97"/>
  <c r="AI10" i="97"/>
  <c r="AI11" i="97"/>
  <c r="AI12" i="97"/>
  <c r="AI13" i="97"/>
  <c r="AI14" i="97"/>
  <c r="AI15" i="97"/>
  <c r="AJ3" i="97"/>
  <c r="AJ4" i="97"/>
  <c r="HS1" i="75"/>
  <c r="HT2" i="75"/>
  <c r="CD1" i="17"/>
  <c r="CE2" i="17"/>
  <c r="AH17" i="97"/>
  <c r="AH18" i="97" s="1"/>
  <c r="T56" i="1"/>
  <c r="U56" i="1" s="1"/>
  <c r="V56" i="1" s="1"/>
  <c r="W56" i="1" s="1"/>
  <c r="X56" i="1" s="1"/>
  <c r="Y56" i="1" s="1"/>
  <c r="Z56" i="1" s="1"/>
  <c r="E27" i="100"/>
  <c r="G27" i="100"/>
  <c r="B28" i="100"/>
  <c r="C27" i="100"/>
  <c r="F27" i="100"/>
  <c r="D27" i="100"/>
  <c r="AF7" i="1"/>
  <c r="AF4" i="1"/>
  <c r="AF5" i="1"/>
  <c r="AG3" i="1"/>
  <c r="AF6" i="1"/>
  <c r="CA1" i="21"/>
  <c r="CB2" i="21"/>
  <c r="Y8" i="1"/>
  <c r="AD56" i="1" l="1"/>
  <c r="Z8" i="1"/>
  <c r="AD57" i="1"/>
  <c r="AD58" i="1"/>
  <c r="AE58" i="1" s="1"/>
  <c r="G56" i="1"/>
  <c r="H56" i="1" s="1"/>
  <c r="I56" i="1" s="1"/>
  <c r="J56" i="1" s="1"/>
  <c r="K56" i="1" s="1"/>
  <c r="L56" i="1" s="1"/>
  <c r="F57" i="1"/>
  <c r="G57" i="1" s="1"/>
  <c r="H57" i="1" s="1"/>
  <c r="I57" i="1" s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CF2" i="17"/>
  <c r="CE1" i="17"/>
  <c r="AK4" i="97"/>
  <c r="AK3" i="97"/>
  <c r="B68" i="1"/>
  <c r="AA11" i="32"/>
  <c r="CF6" i="32"/>
  <c r="CE5" i="32"/>
  <c r="AG7" i="1"/>
  <c r="AG5" i="1"/>
  <c r="AG4" i="1"/>
  <c r="AG6" i="1"/>
  <c r="AH3" i="1"/>
  <c r="AJ7" i="97"/>
  <c r="AJ9" i="97"/>
  <c r="AJ11" i="97"/>
  <c r="AJ13" i="97"/>
  <c r="AJ15" i="97"/>
  <c r="AJ5" i="97"/>
  <c r="AJ6" i="97"/>
  <c r="AJ10" i="97"/>
  <c r="AJ14" i="97"/>
  <c r="AJ8" i="97"/>
  <c r="AJ12" i="97"/>
  <c r="FS1" i="75"/>
  <c r="FT2" i="75"/>
  <c r="CB1" i="21"/>
  <c r="CC2" i="21"/>
  <c r="HT1" i="75"/>
  <c r="HU2" i="75"/>
  <c r="AI17" i="97"/>
  <c r="AI18" i="97" s="1"/>
  <c r="AE17" i="1"/>
  <c r="AD19" i="1"/>
  <c r="BU2" i="75"/>
  <c r="BT1" i="75"/>
  <c r="C28" i="100"/>
  <c r="F28" i="100"/>
  <c r="G28" i="100" s="1"/>
  <c r="D28" i="100"/>
  <c r="E28" i="100"/>
  <c r="B29" i="100"/>
  <c r="AE18" i="1"/>
  <c r="AA8" i="1" l="1"/>
  <c r="AE56" i="1"/>
  <c r="AF18" i="1"/>
  <c r="B30" i="100"/>
  <c r="C29" i="100"/>
  <c r="E29" i="100"/>
  <c r="D29" i="100"/>
  <c r="F29" i="100"/>
  <c r="G29" i="100" s="1"/>
  <c r="AJ17" i="97"/>
  <c r="AJ18" i="97" s="1"/>
  <c r="CG6" i="32"/>
  <c r="CF5" i="32"/>
  <c r="AL4" i="97"/>
  <c r="AL3" i="97"/>
  <c r="BV2" i="75"/>
  <c r="BU1" i="75"/>
  <c r="AE19" i="1"/>
  <c r="AH5" i="1"/>
  <c r="AH4" i="1"/>
  <c r="AH7" i="1"/>
  <c r="AI3" i="1"/>
  <c r="AH6" i="1"/>
  <c r="Z11" i="32"/>
  <c r="B69" i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AF58" i="1"/>
  <c r="AF17" i="1"/>
  <c r="HU1" i="75"/>
  <c r="HV2" i="75"/>
  <c r="CD2" i="21"/>
  <c r="CC1" i="21"/>
  <c r="AE57" i="1"/>
  <c r="AF57" i="1" s="1"/>
  <c r="CF1" i="17"/>
  <c r="CG2" i="17"/>
  <c r="FU2" i="75"/>
  <c r="FT1" i="75"/>
  <c r="AK5" i="97"/>
  <c r="AK7" i="97"/>
  <c r="AK9" i="97"/>
  <c r="AK11" i="97"/>
  <c r="AK13" i="97"/>
  <c r="AK15" i="97"/>
  <c r="AK6" i="97"/>
  <c r="AK10" i="97"/>
  <c r="AK14" i="97"/>
  <c r="AK12" i="97"/>
  <c r="AK8" i="97"/>
  <c r="AF56" i="1" l="1"/>
  <c r="AG18" i="1"/>
  <c r="AB8" i="1"/>
  <c r="CH2" i="17"/>
  <c r="CG1" i="17"/>
  <c r="HW2" i="75"/>
  <c r="HV1" i="75"/>
  <c r="AM4" i="97"/>
  <c r="AM3" i="97"/>
  <c r="F30" i="100"/>
  <c r="G30" i="100" s="1"/>
  <c r="C30" i="100"/>
  <c r="E30" i="100"/>
  <c r="B31" i="100"/>
  <c r="D30" i="100"/>
  <c r="AG56" i="1"/>
  <c r="CE2" i="21"/>
  <c r="CD1" i="21"/>
  <c r="AF19" i="1"/>
  <c r="AL5" i="97"/>
  <c r="AL6" i="97"/>
  <c r="AL7" i="97"/>
  <c r="AL8" i="97"/>
  <c r="AL9" i="97"/>
  <c r="AL10" i="97"/>
  <c r="AL11" i="97"/>
  <c r="AL12" i="97"/>
  <c r="AL13" i="97"/>
  <c r="AL14" i="97"/>
  <c r="AL15" i="97"/>
  <c r="AA17" i="32"/>
  <c r="AM2" i="32" s="1"/>
  <c r="AM6" i="32" s="1"/>
  <c r="B112" i="1"/>
  <c r="B113" i="1" s="1"/>
  <c r="B114" i="1" s="1"/>
  <c r="B115" i="1" s="1"/>
  <c r="X17" i="32"/>
  <c r="C2" i="32" s="1"/>
  <c r="Z17" i="32"/>
  <c r="AB17" i="32"/>
  <c r="AY3" i="32" s="1"/>
  <c r="C132" i="1" s="1"/>
  <c r="AG133" i="1" s="1"/>
  <c r="AK17" i="97"/>
  <c r="AK18" i="97" s="1"/>
  <c r="FV2" i="75"/>
  <c r="FU1" i="75"/>
  <c r="AG57" i="1"/>
  <c r="AG17" i="1"/>
  <c r="AI6" i="1"/>
  <c r="AI7" i="1"/>
  <c r="AI4" i="1"/>
  <c r="AJ3" i="1"/>
  <c r="AI5" i="1"/>
  <c r="BV1" i="75"/>
  <c r="BW2" i="75"/>
  <c r="CH6" i="32"/>
  <c r="CG5" i="32"/>
  <c r="E133" i="1" l="1"/>
  <c r="D133" i="1"/>
  <c r="J133" i="1"/>
  <c r="G133" i="1"/>
  <c r="I133" i="1"/>
  <c r="H133" i="1"/>
  <c r="K133" i="1"/>
  <c r="F133" i="1"/>
  <c r="M133" i="1"/>
  <c r="L133" i="1"/>
  <c r="O133" i="1"/>
  <c r="N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C133" i="1"/>
  <c r="AB133" i="1"/>
  <c r="AD133" i="1"/>
  <c r="AE133" i="1"/>
  <c r="AF133" i="1"/>
  <c r="J6" i="32"/>
  <c r="J7" i="32"/>
  <c r="AG58" i="1"/>
  <c r="CH5" i="32"/>
  <c r="CI6" i="32"/>
  <c r="AJ6" i="1"/>
  <c r="AJ5" i="1"/>
  <c r="AJ4" i="1"/>
  <c r="AK3" i="1"/>
  <c r="AJ7" i="1"/>
  <c r="FV1" i="75"/>
  <c r="FW2" i="75"/>
  <c r="CF2" i="21"/>
  <c r="CE1" i="21"/>
  <c r="CH1" i="17"/>
  <c r="CI2" i="17"/>
  <c r="B116" i="1"/>
  <c r="B117" i="1" s="1"/>
  <c r="B118" i="1" s="1"/>
  <c r="AL17" i="97"/>
  <c r="AL18" i="97" s="1"/>
  <c r="HX2" i="75"/>
  <c r="HW1" i="75"/>
  <c r="BX2" i="75"/>
  <c r="BW1" i="75"/>
  <c r="AH58" i="1"/>
  <c r="AC8" i="1"/>
  <c r="AM5" i="97"/>
  <c r="AM6" i="97"/>
  <c r="AM7" i="97"/>
  <c r="AM8" i="97"/>
  <c r="AM9" i="97"/>
  <c r="AM10" i="97"/>
  <c r="AM11" i="97"/>
  <c r="AM12" i="97"/>
  <c r="AM13" i="97"/>
  <c r="AM14" i="97"/>
  <c r="AM15" i="97"/>
  <c r="AH133" i="1"/>
  <c r="AH17" i="1"/>
  <c r="AG19" i="1"/>
  <c r="B32" i="100"/>
  <c r="F31" i="100"/>
  <c r="G31" i="100" s="1"/>
  <c r="E31" i="100"/>
  <c r="D31" i="100"/>
  <c r="C31" i="100"/>
  <c r="AN4" i="97"/>
  <c r="AN3" i="97"/>
  <c r="AH18" i="1"/>
  <c r="AI17" i="1" l="1"/>
  <c r="AJ17" i="1" s="1"/>
  <c r="AI18" i="1"/>
  <c r="AH57" i="1"/>
  <c r="B119" i="1"/>
  <c r="B120" i="1" s="1"/>
  <c r="B121" i="1" s="1"/>
  <c r="CJ2" i="17"/>
  <c r="CI1" i="17"/>
  <c r="FX2" i="75"/>
  <c r="FW1" i="75"/>
  <c r="AH19" i="1"/>
  <c r="AM17" i="97"/>
  <c r="AM18" i="97" s="1"/>
  <c r="AD8" i="1"/>
  <c r="AH56" i="1"/>
  <c r="HX1" i="75"/>
  <c r="HY2" i="75"/>
  <c r="CF1" i="21"/>
  <c r="CG2" i="21"/>
  <c r="CJ6" i="32"/>
  <c r="CI5" i="32"/>
  <c r="B33" i="100"/>
  <c r="C32" i="100"/>
  <c r="D32" i="100"/>
  <c r="F32" i="100"/>
  <c r="E32" i="100"/>
  <c r="G32" i="100"/>
  <c r="AN5" i="97"/>
  <c r="AN6" i="97"/>
  <c r="AN7" i="97"/>
  <c r="AN8" i="97"/>
  <c r="AN9" i="97"/>
  <c r="AN10" i="97"/>
  <c r="AN11" i="97"/>
  <c r="AN12" i="97"/>
  <c r="AN13" i="97"/>
  <c r="AN14" i="97"/>
  <c r="AN15" i="97"/>
  <c r="AO3" i="97"/>
  <c r="AO4" i="97"/>
  <c r="AI133" i="1"/>
  <c r="BY2" i="75"/>
  <c r="BX1" i="75"/>
  <c r="AK7" i="1"/>
  <c r="AK5" i="1"/>
  <c r="AK6" i="1"/>
  <c r="AL3" i="1"/>
  <c r="AK4" i="1"/>
  <c r="AO5" i="97" l="1"/>
  <c r="AO6" i="97"/>
  <c r="AO7" i="97"/>
  <c r="AO8" i="97"/>
  <c r="AO9" i="97"/>
  <c r="AO10" i="97"/>
  <c r="AO11" i="97"/>
  <c r="AO12" i="97"/>
  <c r="AO13" i="97"/>
  <c r="AO14" i="97"/>
  <c r="AO15" i="97"/>
  <c r="AN17" i="97"/>
  <c r="AN18" i="97" s="1"/>
  <c r="HY1" i="75"/>
  <c r="HZ2" i="75"/>
  <c r="AI56" i="1"/>
  <c r="AI19" i="1"/>
  <c r="BY1" i="75"/>
  <c r="BZ2" i="75"/>
  <c r="CG1" i="21"/>
  <c r="CH2" i="21"/>
  <c r="FY2" i="75"/>
  <c r="FX1" i="75"/>
  <c r="B122" i="1"/>
  <c r="B123" i="1" s="1"/>
  <c r="AJ18" i="1"/>
  <c r="AP4" i="97"/>
  <c r="AP3" i="97"/>
  <c r="AI58" i="1"/>
  <c r="B34" i="100"/>
  <c r="F33" i="100"/>
  <c r="C33" i="100"/>
  <c r="G33" i="100"/>
  <c r="D33" i="100"/>
  <c r="E33" i="100"/>
  <c r="CK6" i="32"/>
  <c r="CJ5" i="32"/>
  <c r="AE8" i="1"/>
  <c r="AI57" i="1"/>
  <c r="AL4" i="1"/>
  <c r="AL6" i="1"/>
  <c r="AM3" i="1"/>
  <c r="AL5" i="1"/>
  <c r="AL7" i="1"/>
  <c r="AJ133" i="1"/>
  <c r="CK2" i="17"/>
  <c r="CJ1" i="17"/>
  <c r="AJ57" i="1" l="1"/>
  <c r="AK57" i="1" s="1"/>
  <c r="CA2" i="75"/>
  <c r="BZ1" i="75"/>
  <c r="AJ19" i="1"/>
  <c r="FY1" i="75"/>
  <c r="FZ2" i="75"/>
  <c r="CK1" i="17"/>
  <c r="CL2" i="17"/>
  <c r="AQ3" i="97"/>
  <c r="AQ4" i="97"/>
  <c r="M4" i="97" s="1"/>
  <c r="H4" i="97" s="1"/>
  <c r="AF8" i="1"/>
  <c r="AK18" i="1"/>
  <c r="B124" i="1"/>
  <c r="CK5" i="32"/>
  <c r="CL6" i="32"/>
  <c r="AJ58" i="1"/>
  <c r="CI2" i="21"/>
  <c r="CH1" i="21"/>
  <c r="AJ56" i="1"/>
  <c r="AO17" i="97"/>
  <c r="AO18" i="97" s="1"/>
  <c r="J1" i="97" s="1"/>
  <c r="AK133" i="1"/>
  <c r="AM5" i="1"/>
  <c r="AM4" i="1"/>
  <c r="AM7" i="1"/>
  <c r="AM6" i="1"/>
  <c r="AN3" i="1"/>
  <c r="B35" i="100"/>
  <c r="C34" i="100"/>
  <c r="E34" i="100"/>
  <c r="D34" i="100"/>
  <c r="F34" i="100"/>
  <c r="G34" i="100"/>
  <c r="HZ1" i="75"/>
  <c r="IA2" i="75"/>
  <c r="AK17" i="1"/>
  <c r="AK56" i="1" l="1"/>
  <c r="AK58" i="1"/>
  <c r="AL58" i="1" s="1"/>
  <c r="AL17" i="1"/>
  <c r="AG8" i="1"/>
  <c r="CM2" i="17"/>
  <c r="CL1" i="17"/>
  <c r="FZ1" i="75"/>
  <c r="GA2" i="75"/>
  <c r="AO3" i="1"/>
  <c r="AN6" i="1"/>
  <c r="AN5" i="1"/>
  <c r="AN4" i="1"/>
  <c r="AN7" i="1"/>
  <c r="B125" i="1"/>
  <c r="F35" i="100"/>
  <c r="G35" i="100" s="1"/>
  <c r="E35" i="100"/>
  <c r="D35" i="100"/>
  <c r="B36" i="100"/>
  <c r="C35" i="100"/>
  <c r="CJ2" i="21"/>
  <c r="CI1" i="21"/>
  <c r="IB2" i="75"/>
  <c r="IA1" i="75"/>
  <c r="AL133" i="1"/>
  <c r="CL5" i="32"/>
  <c r="AL18" i="1"/>
  <c r="AK19" i="1"/>
  <c r="CA1" i="75"/>
  <c r="CB2" i="75"/>
  <c r="AL19" i="1" l="1"/>
  <c r="B37" i="100"/>
  <c r="F36" i="100"/>
  <c r="G36" i="100" s="1"/>
  <c r="D36" i="100"/>
  <c r="E36" i="100"/>
  <c r="C36" i="100"/>
  <c r="B126" i="1"/>
  <c r="B127" i="1" s="1"/>
  <c r="CC2" i="75"/>
  <c r="CB1" i="75"/>
  <c r="CK2" i="21"/>
  <c r="CJ1" i="21"/>
  <c r="AO6" i="1"/>
  <c r="AO4" i="1"/>
  <c r="AP3" i="1"/>
  <c r="AO7" i="1"/>
  <c r="AO5" i="1"/>
  <c r="AL56" i="1"/>
  <c r="AM56" i="1" s="1"/>
  <c r="GB2" i="75"/>
  <c r="GA1" i="75"/>
  <c r="IB1" i="75"/>
  <c r="IC2" i="75"/>
  <c r="AL57" i="1"/>
  <c r="AM57" i="1" s="1"/>
  <c r="CM1" i="17"/>
  <c r="CN2" i="17"/>
  <c r="GC2" i="75" l="1"/>
  <c r="GB1" i="75"/>
  <c r="CC1" i="75"/>
  <c r="CD2" i="75"/>
  <c r="AN133" i="1"/>
  <c r="B128" i="1"/>
  <c r="AM58" i="1"/>
  <c r="AP4" i="1"/>
  <c r="AP6" i="1"/>
  <c r="AP5" i="1"/>
  <c r="AP7" i="1"/>
  <c r="AQ3" i="1"/>
  <c r="C37" i="100"/>
  <c r="E37" i="100"/>
  <c r="D37" i="100"/>
  <c r="F37" i="100"/>
  <c r="G37" i="100" s="1"/>
  <c r="B38" i="100"/>
  <c r="ID2" i="75"/>
  <c r="IC1" i="75"/>
  <c r="AM133" i="1"/>
  <c r="AM17" i="1"/>
  <c r="AN17" i="1" s="1"/>
  <c r="AH8" i="1"/>
  <c r="AI8" i="1" s="1"/>
  <c r="CL2" i="21"/>
  <c r="CK1" i="21"/>
  <c r="CN1" i="17"/>
  <c r="CO2" i="17"/>
  <c r="AN56" i="1"/>
  <c r="AM18" i="1"/>
  <c r="AN18" i="1" s="1"/>
  <c r="AM19" i="1"/>
  <c r="AO18" i="1" l="1"/>
  <c r="AN57" i="1"/>
  <c r="GC1" i="75"/>
  <c r="GD2" i="75"/>
  <c r="CO1" i="17"/>
  <c r="CP2" i="17"/>
  <c r="AO133" i="1"/>
  <c r="AO17" i="1"/>
  <c r="ID1" i="75"/>
  <c r="E38" i="100"/>
  <c r="F38" i="100"/>
  <c r="G38" i="100" s="1"/>
  <c r="C38" i="100"/>
  <c r="B39" i="100"/>
  <c r="D38" i="100"/>
  <c r="AN58" i="1"/>
  <c r="B129" i="1"/>
  <c r="B130" i="1" s="1"/>
  <c r="B131" i="1" s="1"/>
  <c r="B132" i="1" s="1"/>
  <c r="B133" i="1" s="1"/>
  <c r="B134" i="1" s="1"/>
  <c r="B135" i="1" s="1"/>
  <c r="B136" i="1" s="1"/>
  <c r="AN19" i="1"/>
  <c r="AJ8" i="1"/>
  <c r="CL1" i="21"/>
  <c r="CM2" i="21"/>
  <c r="AQ7" i="1"/>
  <c r="AQ4" i="1"/>
  <c r="AQ6" i="1"/>
  <c r="AQ5" i="1"/>
  <c r="AR3" i="1"/>
  <c r="CE2" i="75"/>
  <c r="CD1" i="75"/>
  <c r="CF2" i="75" l="1"/>
  <c r="CE1" i="75"/>
  <c r="AO56" i="1"/>
  <c r="AR4" i="1"/>
  <c r="AR7" i="1"/>
  <c r="AR6" i="1"/>
  <c r="AS3" i="1"/>
  <c r="AR5" i="1"/>
  <c r="AO19" i="1"/>
  <c r="AO58" i="1"/>
  <c r="C39" i="100"/>
  <c r="D39" i="100"/>
  <c r="E39" i="100"/>
  <c r="F39" i="100"/>
  <c r="G39" i="100" s="1"/>
  <c r="B40" i="100"/>
  <c r="CM1" i="21"/>
  <c r="CN2" i="21"/>
  <c r="AO57" i="1"/>
  <c r="GD1" i="75"/>
  <c r="GE2" i="75"/>
  <c r="CP1" i="17"/>
  <c r="CQ2" i="17"/>
  <c r="AP57" i="1" l="1"/>
  <c r="AP56" i="1"/>
  <c r="CG2" i="75"/>
  <c r="CF1" i="75"/>
  <c r="AP133" i="1"/>
  <c r="AP18" i="1"/>
  <c r="AQ18" i="1" s="1"/>
  <c r="B41" i="100"/>
  <c r="C40" i="100"/>
  <c r="F40" i="100"/>
  <c r="G40" i="100" s="1"/>
  <c r="D40" i="100"/>
  <c r="E40" i="100"/>
  <c r="AQ133" i="1"/>
  <c r="CQ1" i="17"/>
  <c r="CR2" i="17"/>
  <c r="CO2" i="21"/>
  <c r="CN1" i="21"/>
  <c r="AP19" i="1"/>
  <c r="AK8" i="1"/>
  <c r="AL8" i="1" s="1"/>
  <c r="AP17" i="1"/>
  <c r="AQ17" i="1" s="1"/>
  <c r="AP58" i="1"/>
  <c r="AS5" i="1"/>
  <c r="AS7" i="1"/>
  <c r="AS6" i="1"/>
  <c r="AS4" i="1"/>
  <c r="AT3" i="1"/>
  <c r="GE1" i="75"/>
  <c r="GF2" i="75"/>
  <c r="AQ56" i="1" l="1"/>
  <c r="AQ58" i="1"/>
  <c r="AQ57" i="1"/>
  <c r="AR133" i="1"/>
  <c r="C41" i="100"/>
  <c r="F41" i="100"/>
  <c r="E41" i="100"/>
  <c r="G41" i="100"/>
  <c r="B42" i="100"/>
  <c r="D41" i="100"/>
  <c r="CS2" i="17"/>
  <c r="CR1" i="17"/>
  <c r="AR18" i="1"/>
  <c r="CH2" i="75"/>
  <c r="CG1" i="75"/>
  <c r="GG2" i="75"/>
  <c r="GF1" i="75"/>
  <c r="AQ19" i="1"/>
  <c r="AR17" i="1"/>
  <c r="AT5" i="1"/>
  <c r="AT6" i="1"/>
  <c r="AT7" i="1"/>
  <c r="AT4" i="1"/>
  <c r="AU3" i="1"/>
  <c r="AM8" i="1"/>
  <c r="CO46" i="21"/>
  <c r="CO182" i="21" s="1"/>
  <c r="CO1" i="21"/>
  <c r="CP2" i="21"/>
  <c r="CQ2" i="21" l="1"/>
  <c r="CP46" i="21"/>
  <c r="CP182" i="21" s="1"/>
  <c r="CP1" i="21"/>
  <c r="AR56" i="1"/>
  <c r="AV3" i="1"/>
  <c r="AU6" i="1"/>
  <c r="AU7" i="1"/>
  <c r="AU4" i="1"/>
  <c r="AU5" i="1"/>
  <c r="AR19" i="1"/>
  <c r="AR58" i="1"/>
  <c r="AR57" i="1"/>
  <c r="GG1" i="75"/>
  <c r="GH2" i="75"/>
  <c r="AS17" i="1"/>
  <c r="AS18" i="1"/>
  <c r="CH1" i="75"/>
  <c r="CI2" i="75"/>
  <c r="CS1" i="17"/>
  <c r="CT2" i="17"/>
  <c r="B43" i="100"/>
  <c r="E42" i="100"/>
  <c r="D42" i="100"/>
  <c r="C42" i="100"/>
  <c r="F42" i="100"/>
  <c r="G42" i="100" s="1"/>
  <c r="AS57" i="1" l="1"/>
  <c r="AS58" i="1"/>
  <c r="D43" i="100"/>
  <c r="E43" i="100"/>
  <c r="F43" i="100"/>
  <c r="C43" i="100"/>
  <c r="G43" i="100"/>
  <c r="B44" i="100"/>
  <c r="CI1" i="75"/>
  <c r="CJ2" i="75"/>
  <c r="AT57" i="1"/>
  <c r="AW3" i="1"/>
  <c r="AV6" i="1"/>
  <c r="AV4" i="1"/>
  <c r="AV7" i="1"/>
  <c r="AV5" i="1"/>
  <c r="AS56" i="1"/>
  <c r="AT56" i="1" s="1"/>
  <c r="CT1" i="17"/>
  <c r="CU2" i="17"/>
  <c r="AS133" i="1"/>
  <c r="GI2" i="75"/>
  <c r="GH1" i="75"/>
  <c r="AS19" i="1"/>
  <c r="AT58" i="1"/>
  <c r="AN8" i="1"/>
  <c r="CQ1" i="21"/>
  <c r="CR2" i="21"/>
  <c r="CQ46" i="21"/>
  <c r="CQ182" i="21" s="1"/>
  <c r="AU133" i="1" l="1"/>
  <c r="AT133" i="1"/>
  <c r="AO8" i="1"/>
  <c r="AP8" i="1" s="1"/>
  <c r="AT19" i="1"/>
  <c r="CV2" i="17"/>
  <c r="CU1" i="17"/>
  <c r="CR46" i="21"/>
  <c r="CR182" i="21" s="1"/>
  <c r="CS2" i="21"/>
  <c r="CR1" i="21"/>
  <c r="AW4" i="1"/>
  <c r="AX3" i="1"/>
  <c r="AW7" i="1"/>
  <c r="AW6" i="1"/>
  <c r="AW5" i="1"/>
  <c r="CK2" i="75"/>
  <c r="CJ1" i="75"/>
  <c r="F44" i="100"/>
  <c r="B45" i="100"/>
  <c r="D44" i="100"/>
  <c r="C44" i="100"/>
  <c r="G44" i="100"/>
  <c r="E44" i="100"/>
  <c r="AU57" i="1"/>
  <c r="GI1" i="75"/>
  <c r="GJ2" i="75"/>
  <c r="AT18" i="1"/>
  <c r="AU18" i="1" s="1"/>
  <c r="AT17" i="1"/>
  <c r="AU17" i="1" s="1"/>
  <c r="AV18" i="1" l="1"/>
  <c r="AU19" i="1"/>
  <c r="AQ8" i="1"/>
  <c r="AV57" i="1"/>
  <c r="C45" i="100"/>
  <c r="D45" i="100"/>
  <c r="E45" i="100"/>
  <c r="F45" i="100"/>
  <c r="G45" i="100" s="1"/>
  <c r="B46" i="100"/>
  <c r="GK2" i="75"/>
  <c r="GJ1" i="75"/>
  <c r="CK1" i="75"/>
  <c r="CL2" i="75"/>
  <c r="AV133" i="1"/>
  <c r="AV17" i="1"/>
  <c r="CS46" i="21"/>
  <c r="CS182" i="21" s="1"/>
  <c r="CS1" i="21"/>
  <c r="CT2" i="21"/>
  <c r="AX6" i="1"/>
  <c r="AX7" i="1"/>
  <c r="AX5" i="1"/>
  <c r="AY3" i="1"/>
  <c r="AX4" i="1"/>
  <c r="AU56" i="1"/>
  <c r="AU58" i="1"/>
  <c r="AV58" i="1" s="1"/>
  <c r="CV1" i="17"/>
  <c r="CW2" i="17"/>
  <c r="CX2" i="17" l="1"/>
  <c r="CW1" i="17"/>
  <c r="CT46" i="21"/>
  <c r="CT182" i="21" s="1"/>
  <c r="CT1" i="21"/>
  <c r="CU2" i="21"/>
  <c r="CL1" i="75"/>
  <c r="CM2" i="75"/>
  <c r="AV56" i="1"/>
  <c r="GK1" i="75"/>
  <c r="GL2" i="75"/>
  <c r="AV19" i="1"/>
  <c r="AW57" i="1"/>
  <c r="AW58" i="1"/>
  <c r="AY4" i="1"/>
  <c r="AZ3" i="1"/>
  <c r="AY7" i="1"/>
  <c r="AY6" i="1"/>
  <c r="AY5" i="1"/>
  <c r="E46" i="100"/>
  <c r="F46" i="100"/>
  <c r="C46" i="100"/>
  <c r="G46" i="100"/>
  <c r="B47" i="100"/>
  <c r="D46" i="100"/>
  <c r="AW19" i="1" l="1"/>
  <c r="CM1" i="75"/>
  <c r="CN2" i="75"/>
  <c r="CV2" i="21"/>
  <c r="CU46" i="21"/>
  <c r="CU182" i="21" s="1"/>
  <c r="CU1" i="21"/>
  <c r="AX133" i="1"/>
  <c r="AW133" i="1"/>
  <c r="AW18" i="1"/>
  <c r="AX18" i="1" s="1"/>
  <c r="AR8" i="1"/>
  <c r="AS8" i="1" s="1"/>
  <c r="E47" i="100"/>
  <c r="C47" i="100"/>
  <c r="D47" i="100"/>
  <c r="B48" i="100"/>
  <c r="F47" i="100"/>
  <c r="G47" i="100" s="1"/>
  <c r="BA3" i="1"/>
  <c r="AZ6" i="1"/>
  <c r="AZ5" i="1"/>
  <c r="AZ7" i="1"/>
  <c r="AZ4" i="1"/>
  <c r="AX57" i="1"/>
  <c r="GL1" i="75"/>
  <c r="GM2" i="75"/>
  <c r="AW56" i="1"/>
  <c r="AW17" i="1"/>
  <c r="AX17" i="1" s="1"/>
  <c r="CX1" i="17"/>
  <c r="CY2" i="17"/>
  <c r="AY133" i="1" l="1"/>
  <c r="AX19" i="1"/>
  <c r="CY1" i="17"/>
  <c r="CZ2" i="17"/>
  <c r="AT8" i="1"/>
  <c r="AY18" i="1"/>
  <c r="AY57" i="1"/>
  <c r="AY17" i="1"/>
  <c r="GN2" i="75"/>
  <c r="GM1" i="75"/>
  <c r="AX58" i="1"/>
  <c r="AY58" i="1" s="1"/>
  <c r="AX56" i="1"/>
  <c r="AY56" i="1" s="1"/>
  <c r="BA7" i="1"/>
  <c r="BA4" i="1"/>
  <c r="BA6" i="1"/>
  <c r="BB3" i="1"/>
  <c r="BA5" i="1"/>
  <c r="E48" i="100"/>
  <c r="D48" i="100"/>
  <c r="C48" i="100"/>
  <c r="B49" i="100"/>
  <c r="F48" i="100"/>
  <c r="G48" i="100" s="1"/>
  <c r="CW2" i="21"/>
  <c r="CV1" i="21"/>
  <c r="CV46" i="21"/>
  <c r="CV182" i="21" s="1"/>
  <c r="CN1" i="75"/>
  <c r="CO2" i="75"/>
  <c r="AZ17" i="1" l="1"/>
  <c r="AU8" i="1"/>
  <c r="AZ18" i="1"/>
  <c r="AY19" i="1"/>
  <c r="AZ57" i="1"/>
  <c r="CO1" i="75"/>
  <c r="CP2" i="75"/>
  <c r="CW1" i="21"/>
  <c r="CX2" i="21"/>
  <c r="CW46" i="21"/>
  <c r="CW182" i="21" s="1"/>
  <c r="F49" i="100"/>
  <c r="G49" i="100" s="1"/>
  <c r="C49" i="100"/>
  <c r="E49" i="100"/>
  <c r="D49" i="100"/>
  <c r="B50" i="100"/>
  <c r="AZ58" i="1"/>
  <c r="BC3" i="1"/>
  <c r="BB4" i="1"/>
  <c r="BB5" i="1"/>
  <c r="BB6" i="1"/>
  <c r="BB7" i="1"/>
  <c r="AZ133" i="1"/>
  <c r="GO2" i="75"/>
  <c r="GN1" i="75"/>
  <c r="DA2" i="17"/>
  <c r="CZ1" i="17"/>
  <c r="AZ56" i="1" l="1"/>
  <c r="DB2" i="17"/>
  <c r="DA1" i="17"/>
  <c r="BC4" i="1"/>
  <c r="BC5" i="1"/>
  <c r="BC6" i="1"/>
  <c r="BC7" i="1"/>
  <c r="BD3" i="1"/>
  <c r="GO1" i="75"/>
  <c r="GP2" i="75"/>
  <c r="BA56" i="1"/>
  <c r="CY2" i="21"/>
  <c r="CX1" i="21"/>
  <c r="CX46" i="21"/>
  <c r="CX182" i="21" s="1"/>
  <c r="BA58" i="1"/>
  <c r="G50" i="100"/>
  <c r="C50" i="100"/>
  <c r="B51" i="100"/>
  <c r="E50" i="100"/>
  <c r="D50" i="100"/>
  <c r="F50" i="100"/>
  <c r="CQ2" i="75"/>
  <c r="CP1" i="75"/>
  <c r="AZ19" i="1"/>
  <c r="BB58" i="1" l="1"/>
  <c r="GP1" i="75"/>
  <c r="BD4" i="1"/>
  <c r="BD7" i="1"/>
  <c r="BD6" i="1"/>
  <c r="BD5" i="1"/>
  <c r="BE3" i="1"/>
  <c r="CR2" i="75"/>
  <c r="CQ1" i="75"/>
  <c r="C51" i="100"/>
  <c r="E51" i="100"/>
  <c r="D51" i="100"/>
  <c r="F51" i="100"/>
  <c r="G51" i="100" s="1"/>
  <c r="B52" i="100"/>
  <c r="CY1" i="21"/>
  <c r="CZ2" i="21"/>
  <c r="CY46" i="21"/>
  <c r="CY182" i="21" s="1"/>
  <c r="BA19" i="1"/>
  <c r="BA133" i="1"/>
  <c r="BA17" i="1"/>
  <c r="BB17" i="1" s="1"/>
  <c r="BA18" i="1"/>
  <c r="BB18" i="1" s="1"/>
  <c r="AV8" i="1"/>
  <c r="DB1" i="17"/>
  <c r="DC2" i="17"/>
  <c r="BA57" i="1"/>
  <c r="BB57" i="1" s="1"/>
  <c r="AW8" i="1" l="1"/>
  <c r="DD2" i="17"/>
  <c r="DC1" i="17"/>
  <c r="BB19" i="1"/>
  <c r="BB133" i="1"/>
  <c r="CZ46" i="21"/>
  <c r="CZ182" i="21" s="1"/>
  <c r="DA2" i="21"/>
  <c r="CZ1" i="21"/>
  <c r="D52" i="100"/>
  <c r="E52" i="100"/>
  <c r="C52" i="100"/>
  <c r="B53" i="100"/>
  <c r="F52" i="100"/>
  <c r="G52" i="100"/>
  <c r="BE4" i="1"/>
  <c r="BE7" i="1"/>
  <c r="BF3" i="1"/>
  <c r="BE5" i="1"/>
  <c r="BE6" i="1"/>
  <c r="CR1" i="75"/>
  <c r="CS2" i="75"/>
  <c r="AX8" i="1"/>
  <c r="BB56" i="1"/>
  <c r="BD133" i="1" l="1"/>
  <c r="CS1" i="75"/>
  <c r="CT2" i="75"/>
  <c r="BC56" i="1"/>
  <c r="BF5" i="1"/>
  <c r="BF7" i="1"/>
  <c r="BF6" i="1"/>
  <c r="BF4" i="1"/>
  <c r="BG3" i="1"/>
  <c r="DB2" i="21"/>
  <c r="DA1" i="21"/>
  <c r="DA46" i="21"/>
  <c r="DA182" i="21" s="1"/>
  <c r="BC19" i="1"/>
  <c r="BC57" i="1"/>
  <c r="BC58" i="1"/>
  <c r="AY8" i="1"/>
  <c r="BC133" i="1"/>
  <c r="BC17" i="1"/>
  <c r="BD17" i="1" s="1"/>
  <c r="F53" i="100"/>
  <c r="D53" i="100"/>
  <c r="G53" i="100"/>
  <c r="B54" i="100"/>
  <c r="E53" i="100"/>
  <c r="C53" i="100"/>
  <c r="BC18" i="1"/>
  <c r="BD18" i="1" s="1"/>
  <c r="AM7" i="32" s="1"/>
  <c r="DD1" i="17"/>
  <c r="DE2" i="17"/>
  <c r="BD58" i="1" l="1"/>
  <c r="DE1" i="17"/>
  <c r="DF2" i="17"/>
  <c r="B55" i="100"/>
  <c r="E54" i="100"/>
  <c r="D54" i="100"/>
  <c r="F54" i="100"/>
  <c r="C54" i="100"/>
  <c r="G54" i="100"/>
  <c r="BE133" i="1"/>
  <c r="BE18" i="1"/>
  <c r="BE17" i="1"/>
  <c r="AZ8" i="1"/>
  <c r="BG7" i="1"/>
  <c r="BG6" i="1"/>
  <c r="BG4" i="1"/>
  <c r="BG5" i="1"/>
  <c r="BH3" i="1"/>
  <c r="DB1" i="21"/>
  <c r="DC2" i="21"/>
  <c r="DB46" i="21"/>
  <c r="DB182" i="21" s="1"/>
  <c r="BD56" i="1"/>
  <c r="BD57" i="1"/>
  <c r="BD19" i="1"/>
  <c r="CU2" i="75"/>
  <c r="CT1" i="75"/>
  <c r="CU1" i="75" l="1"/>
  <c r="CV2" i="75"/>
  <c r="BE19" i="1"/>
  <c r="BH4" i="1"/>
  <c r="BH5" i="1"/>
  <c r="BI3" i="1"/>
  <c r="BH7" i="1"/>
  <c r="BH6" i="1"/>
  <c r="BE57" i="1"/>
  <c r="BF57" i="1" s="1"/>
  <c r="BE58" i="1"/>
  <c r="BE56" i="1"/>
  <c r="C55" i="100"/>
  <c r="B56" i="100"/>
  <c r="D55" i="100"/>
  <c r="E55" i="100"/>
  <c r="F55" i="100"/>
  <c r="G55" i="100"/>
  <c r="DD2" i="21"/>
  <c r="DC46" i="21"/>
  <c r="DC182" i="21" s="1"/>
  <c r="DC1" i="21"/>
  <c r="BA8" i="1"/>
  <c r="DG2" i="17"/>
  <c r="DF1" i="17"/>
  <c r="BF56" i="1" l="1"/>
  <c r="BF58" i="1"/>
  <c r="CV1" i="75"/>
  <c r="CW2" i="75"/>
  <c r="E56" i="100"/>
  <c r="D56" i="100"/>
  <c r="F56" i="100"/>
  <c r="C56" i="100"/>
  <c r="G56" i="100"/>
  <c r="B57" i="100"/>
  <c r="BG133" i="1"/>
  <c r="BI6" i="1"/>
  <c r="BJ3" i="1"/>
  <c r="BI7" i="1"/>
  <c r="BI4" i="1"/>
  <c r="BI5" i="1"/>
  <c r="BB8" i="1"/>
  <c r="BF133" i="1"/>
  <c r="BF19" i="1"/>
  <c r="DH2" i="17"/>
  <c r="DG1" i="17"/>
  <c r="DE2" i="21"/>
  <c r="DD1" i="21"/>
  <c r="DD46" i="21"/>
  <c r="DD182" i="21" s="1"/>
  <c r="BF17" i="1"/>
  <c r="BG17" i="1" s="1"/>
  <c r="BF18" i="1"/>
  <c r="BG18" i="1" s="1"/>
  <c r="BG58" i="1" l="1"/>
  <c r="BH58" i="1" s="1"/>
  <c r="BJ7" i="1"/>
  <c r="BJ6" i="1"/>
  <c r="BJ5" i="1"/>
  <c r="BJ4" i="1"/>
  <c r="BK3" i="1"/>
  <c r="BG19" i="1"/>
  <c r="BG56" i="1"/>
  <c r="DH1" i="17"/>
  <c r="DI2" i="17"/>
  <c r="DF2" i="21"/>
  <c r="DE1" i="21"/>
  <c r="DE46" i="21"/>
  <c r="DE182" i="21" s="1"/>
  <c r="BH17" i="1"/>
  <c r="BG57" i="1"/>
  <c r="CX2" i="75"/>
  <c r="CW1" i="75"/>
  <c r="BH18" i="1"/>
  <c r="E57" i="100"/>
  <c r="C57" i="100"/>
  <c r="D57" i="100"/>
  <c r="F57" i="100"/>
  <c r="G57" i="100" s="1"/>
  <c r="B58" i="100"/>
  <c r="BH57" i="1" l="1"/>
  <c r="BI18" i="1"/>
  <c r="BI17" i="1"/>
  <c r="CY2" i="75"/>
  <c r="CX1" i="75"/>
  <c r="DF46" i="21"/>
  <c r="DF182" i="21" s="1"/>
  <c r="DG2" i="21"/>
  <c r="DF1" i="21"/>
  <c r="BH133" i="1"/>
  <c r="DJ2" i="17"/>
  <c r="DI1" i="17"/>
  <c r="E58" i="100"/>
  <c r="F58" i="100"/>
  <c r="D58" i="100"/>
  <c r="G58" i="100"/>
  <c r="B59" i="100"/>
  <c r="C58" i="100"/>
  <c r="BI133" i="1"/>
  <c r="BH56" i="1"/>
  <c r="BH19" i="1"/>
  <c r="BI57" i="1"/>
  <c r="BC8" i="1"/>
  <c r="BD8" i="1" s="1"/>
  <c r="BL3" i="1"/>
  <c r="BK5" i="1"/>
  <c r="BK7" i="1"/>
  <c r="BK4" i="1"/>
  <c r="BK6" i="1"/>
  <c r="BI58" i="1" l="1"/>
  <c r="BJ133" i="1"/>
  <c r="BJ17" i="1"/>
  <c r="BJ18" i="1"/>
  <c r="DJ1" i="17"/>
  <c r="DK2" i="17"/>
  <c r="DG1" i="21"/>
  <c r="DG46" i="21"/>
  <c r="DG182" i="21" s="1"/>
  <c r="DH2" i="21"/>
  <c r="CZ2" i="75"/>
  <c r="CY1" i="75"/>
  <c r="BJ57" i="1"/>
  <c r="BM3" i="1"/>
  <c r="BL4" i="1"/>
  <c r="BL5" i="1"/>
  <c r="BL6" i="1"/>
  <c r="BL7" i="1"/>
  <c r="BE8" i="1"/>
  <c r="BI19" i="1"/>
  <c r="BI56" i="1"/>
  <c r="G59" i="100"/>
  <c r="E59" i="100"/>
  <c r="D59" i="100"/>
  <c r="B60" i="100"/>
  <c r="C59" i="100"/>
  <c r="F59" i="100"/>
  <c r="BJ58" i="1" l="1"/>
  <c r="E60" i="100"/>
  <c r="B61" i="100"/>
  <c r="D60" i="100"/>
  <c r="F60" i="100"/>
  <c r="G60" i="100" s="1"/>
  <c r="C60" i="100"/>
  <c r="BF8" i="1"/>
  <c r="CZ1" i="75"/>
  <c r="DA2" i="75"/>
  <c r="DL2" i="17"/>
  <c r="DK1" i="17"/>
  <c r="BK17" i="1"/>
  <c r="BK133" i="1"/>
  <c r="BJ19" i="1"/>
  <c r="BM5" i="1"/>
  <c r="BM7" i="1"/>
  <c r="BM4" i="1"/>
  <c r="BN3" i="1"/>
  <c r="BM6" i="1"/>
  <c r="AJ22" i="32"/>
  <c r="BJ56" i="1"/>
  <c r="DH1" i="21"/>
  <c r="DI2" i="21"/>
  <c r="DH46" i="21"/>
  <c r="DH182" i="21" s="1"/>
  <c r="BK18" i="1"/>
  <c r="BK56" i="1" l="1"/>
  <c r="DM2" i="17"/>
  <c r="DL1" i="17"/>
  <c r="BK58" i="1"/>
  <c r="DB2" i="75"/>
  <c r="DA1" i="75"/>
  <c r="C61" i="100"/>
  <c r="D61" i="100"/>
  <c r="E61" i="100"/>
  <c r="F61" i="100"/>
  <c r="G61" i="100" s="1"/>
  <c r="B62" i="100"/>
  <c r="BN7" i="1"/>
  <c r="BO3" i="1"/>
  <c r="BN4" i="1"/>
  <c r="BN6" i="1"/>
  <c r="BN5" i="1"/>
  <c r="DJ2" i="21"/>
  <c r="DI1" i="21"/>
  <c r="DI46" i="21"/>
  <c r="DI182" i="21" s="1"/>
  <c r="BL56" i="1"/>
  <c r="BG8" i="1"/>
  <c r="BK19" i="1"/>
  <c r="BK57" i="1"/>
  <c r="BL57" i="1" l="1"/>
  <c r="BM57" i="1" s="1"/>
  <c r="BL18" i="1"/>
  <c r="DM1" i="17"/>
  <c r="DN2" i="17"/>
  <c r="DJ1" i="21"/>
  <c r="DK2" i="21"/>
  <c r="DJ46" i="21"/>
  <c r="DJ182" i="21" s="1"/>
  <c r="D62" i="100"/>
  <c r="B63" i="100"/>
  <c r="E62" i="100"/>
  <c r="C62" i="100"/>
  <c r="F62" i="100"/>
  <c r="G62" i="100" s="1"/>
  <c r="BL19" i="1"/>
  <c r="BL133" i="1"/>
  <c r="BO5" i="1"/>
  <c r="BO6" i="1"/>
  <c r="BO7" i="1"/>
  <c r="BP3" i="1"/>
  <c r="BO4" i="1"/>
  <c r="BL17" i="1"/>
  <c r="BL58" i="1"/>
  <c r="BM58" i="1" s="1"/>
  <c r="DC2" i="75"/>
  <c r="DB1" i="75"/>
  <c r="BM56" i="1" l="1"/>
  <c r="DD2" i="75"/>
  <c r="DC1" i="75"/>
  <c r="BM133" i="1"/>
  <c r="BM17" i="1"/>
  <c r="BN17" i="1" s="1"/>
  <c r="BM19" i="1"/>
  <c r="D63" i="100"/>
  <c r="C63" i="100"/>
  <c r="B64" i="100"/>
  <c r="E63" i="100"/>
  <c r="F63" i="100"/>
  <c r="G63" i="100" s="1"/>
  <c r="BN133" i="1"/>
  <c r="BQ3" i="1"/>
  <c r="BP6" i="1"/>
  <c r="BP7" i="1"/>
  <c r="BP5" i="1"/>
  <c r="BP4" i="1"/>
  <c r="DL2" i="21"/>
  <c r="DK46" i="21"/>
  <c r="DK182" i="21" s="1"/>
  <c r="DK1" i="21"/>
  <c r="BM18" i="1"/>
  <c r="BN18" i="1" s="1"/>
  <c r="DN1" i="17"/>
  <c r="DO2" i="17"/>
  <c r="BH8" i="1"/>
  <c r="BI8" i="1" s="1"/>
  <c r="DP2" i="17" l="1"/>
  <c r="DO1" i="17"/>
  <c r="BN19" i="1"/>
  <c r="BN56" i="1"/>
  <c r="BO56" i="1" s="1"/>
  <c r="DL46" i="21"/>
  <c r="DL182" i="21" s="1"/>
  <c r="DL1" i="21"/>
  <c r="DM2" i="21"/>
  <c r="BJ8" i="1"/>
  <c r="B65" i="100"/>
  <c r="E64" i="100"/>
  <c r="D64" i="100"/>
  <c r="C64" i="100"/>
  <c r="F64" i="100"/>
  <c r="G64" i="100"/>
  <c r="BN57" i="1"/>
  <c r="BQ4" i="1"/>
  <c r="BQ5" i="1"/>
  <c r="BR3" i="1"/>
  <c r="BQ7" i="1"/>
  <c r="BQ6" i="1"/>
  <c r="BN58" i="1"/>
  <c r="BO58" i="1" s="1"/>
  <c r="DD1" i="75"/>
  <c r="DE2" i="75"/>
  <c r="BK8" i="1" l="1"/>
  <c r="DP1" i="17"/>
  <c r="DQ2" i="17"/>
  <c r="BR5" i="1"/>
  <c r="BR7" i="1"/>
  <c r="BR4" i="1"/>
  <c r="BS3" i="1"/>
  <c r="BR6" i="1"/>
  <c r="DM1" i="21"/>
  <c r="DM46" i="21"/>
  <c r="DM182" i="21" s="1"/>
  <c r="DN2" i="21"/>
  <c r="BO57" i="1"/>
  <c r="BO19" i="1"/>
  <c r="DF2" i="75"/>
  <c r="DE1" i="75"/>
  <c r="BO133" i="1"/>
  <c r="BO17" i="1"/>
  <c r="BP17" i="1" s="1"/>
  <c r="BO18" i="1"/>
  <c r="BP18" i="1" s="1"/>
  <c r="D65" i="100"/>
  <c r="F65" i="100"/>
  <c r="C65" i="100"/>
  <c r="G65" i="100"/>
  <c r="E65" i="100"/>
  <c r="B66" i="100"/>
  <c r="BP133" i="1"/>
  <c r="BP58" i="1"/>
  <c r="DG2" i="75" l="1"/>
  <c r="DF1" i="75"/>
  <c r="BP57" i="1"/>
  <c r="DN1" i="21"/>
  <c r="DO2" i="21"/>
  <c r="DN46" i="21"/>
  <c r="DN182" i="21" s="1"/>
  <c r="DQ1" i="17"/>
  <c r="DR2" i="17"/>
  <c r="BP19" i="1"/>
  <c r="BQ133" i="1"/>
  <c r="BQ17" i="1"/>
  <c r="BR17" i="1" s="1"/>
  <c r="BQ18" i="1"/>
  <c r="D66" i="100"/>
  <c r="C66" i="100"/>
  <c r="E66" i="100"/>
  <c r="F66" i="100"/>
  <c r="B67" i="100"/>
  <c r="G66" i="100"/>
  <c r="BL8" i="1"/>
  <c r="BP56" i="1"/>
  <c r="BS5" i="1"/>
  <c r="BS6" i="1"/>
  <c r="BS4" i="1"/>
  <c r="BT3" i="1"/>
  <c r="BS7" i="1"/>
  <c r="DH2" i="75" l="1"/>
  <c r="DG1" i="75"/>
  <c r="DO1" i="21"/>
  <c r="DP2" i="21"/>
  <c r="DO46" i="21"/>
  <c r="DO182" i="21" s="1"/>
  <c r="BQ57" i="1"/>
  <c r="D67" i="100"/>
  <c r="E67" i="100"/>
  <c r="C67" i="100"/>
  <c r="B68" i="100"/>
  <c r="F67" i="100"/>
  <c r="G67" i="100" s="1"/>
  <c r="BR133" i="1"/>
  <c r="BT5" i="1"/>
  <c r="BT4" i="1"/>
  <c r="BT7" i="1"/>
  <c r="BU3" i="1"/>
  <c r="BT6" i="1"/>
  <c r="BM8" i="1"/>
  <c r="BQ56" i="1"/>
  <c r="BR56" i="1" s="1"/>
  <c r="BR18" i="1"/>
  <c r="BQ19" i="1"/>
  <c r="DR1" i="17"/>
  <c r="DS2" i="17"/>
  <c r="BQ58" i="1"/>
  <c r="BR58" i="1" s="1"/>
  <c r="BR57" i="1" l="1"/>
  <c r="BS57" i="1" s="1"/>
  <c r="BS58" i="1"/>
  <c r="BS18" i="1"/>
  <c r="BV3" i="1"/>
  <c r="BU6" i="1"/>
  <c r="BU4" i="1"/>
  <c r="BU7" i="1"/>
  <c r="BU5" i="1"/>
  <c r="BR19" i="1"/>
  <c r="B69" i="100"/>
  <c r="A68" i="100"/>
  <c r="E68" i="100"/>
  <c r="D68" i="100"/>
  <c r="F68" i="100"/>
  <c r="C68" i="100"/>
  <c r="G68" i="100"/>
  <c r="DS1" i="17"/>
  <c r="DT2" i="17"/>
  <c r="BN8" i="1"/>
  <c r="DQ2" i="21"/>
  <c r="DP46" i="21"/>
  <c r="DP182" i="21" s="1"/>
  <c r="DP1" i="21"/>
  <c r="DI2" i="75"/>
  <c r="DH1" i="75"/>
  <c r="BO8" i="1" l="1"/>
  <c r="BT133" i="1"/>
  <c r="DR2" i="21"/>
  <c r="DQ1" i="21"/>
  <c r="DQ46" i="21"/>
  <c r="DQ182" i="21" s="1"/>
  <c r="D69" i="100"/>
  <c r="B70" i="100"/>
  <c r="F69" i="100"/>
  <c r="G69" i="100" s="1"/>
  <c r="E69" i="100"/>
  <c r="C69" i="100"/>
  <c r="A69" i="100"/>
  <c r="BT18" i="1"/>
  <c r="BS133" i="1"/>
  <c r="BS17" i="1"/>
  <c r="BT17" i="1" s="1"/>
  <c r="DJ2" i="75"/>
  <c r="DI1" i="75"/>
  <c r="DT1" i="17"/>
  <c r="DU2" i="17"/>
  <c r="BT58" i="1"/>
  <c r="BV5" i="1"/>
  <c r="BV6" i="1"/>
  <c r="BV7" i="1"/>
  <c r="BV4" i="1"/>
  <c r="BW3" i="1"/>
  <c r="BS56" i="1"/>
  <c r="BS19" i="1"/>
  <c r="DR1" i="21" l="1"/>
  <c r="DR46" i="21"/>
  <c r="DR182" i="21" s="1"/>
  <c r="DS2" i="21"/>
  <c r="BT19" i="1"/>
  <c r="BT56" i="1"/>
  <c r="BT57" i="1"/>
  <c r="DU1" i="17"/>
  <c r="DV2" i="17"/>
  <c r="BW5" i="1"/>
  <c r="BW4" i="1"/>
  <c r="BX3" i="1"/>
  <c r="BW7" i="1"/>
  <c r="BW6" i="1"/>
  <c r="DJ1" i="75"/>
  <c r="DK2" i="75"/>
  <c r="A70" i="100"/>
  <c r="D70" i="100"/>
  <c r="F70" i="100"/>
  <c r="B71" i="100"/>
  <c r="E70" i="100"/>
  <c r="C70" i="100"/>
  <c r="G70" i="100"/>
  <c r="DL2" i="75" l="1"/>
  <c r="DK1" i="75"/>
  <c r="BU133" i="1"/>
  <c r="BP8" i="1"/>
  <c r="BU17" i="1"/>
  <c r="BX5" i="1"/>
  <c r="BX6" i="1"/>
  <c r="BX7" i="1"/>
  <c r="BY3" i="1"/>
  <c r="BX4" i="1"/>
  <c r="BU57" i="1"/>
  <c r="DT2" i="21"/>
  <c r="DS46" i="21"/>
  <c r="DS182" i="21" s="1"/>
  <c r="DS1" i="21"/>
  <c r="BU18" i="1"/>
  <c r="BU56" i="1"/>
  <c r="BU58" i="1"/>
  <c r="A71" i="100"/>
  <c r="B72" i="100"/>
  <c r="D71" i="100"/>
  <c r="E71" i="100"/>
  <c r="C71" i="100"/>
  <c r="F71" i="100"/>
  <c r="G71" i="100" s="1"/>
  <c r="DV1" i="17"/>
  <c r="DW2" i="17"/>
  <c r="BU19" i="1"/>
  <c r="BV56" i="1" l="1"/>
  <c r="BV19" i="1"/>
  <c r="BY6" i="1"/>
  <c r="BY7" i="1"/>
  <c r="BY5" i="1"/>
  <c r="BZ3" i="1"/>
  <c r="BY4" i="1"/>
  <c r="DW1" i="17"/>
  <c r="DX2" i="17"/>
  <c r="B73" i="100"/>
  <c r="A72" i="100"/>
  <c r="E72" i="100"/>
  <c r="D72" i="100"/>
  <c r="F72" i="100"/>
  <c r="G72" i="100" s="1"/>
  <c r="C72" i="100"/>
  <c r="BV133" i="1"/>
  <c r="BV17" i="1"/>
  <c r="BQ8" i="1"/>
  <c r="BR8" i="1" s="1"/>
  <c r="BV58" i="1"/>
  <c r="BV18" i="1"/>
  <c r="DT46" i="21"/>
  <c r="DT182" i="21" s="1"/>
  <c r="DT1" i="21"/>
  <c r="DU2" i="21"/>
  <c r="BV57" i="1"/>
  <c r="BW57" i="1" s="1"/>
  <c r="DM2" i="75"/>
  <c r="DL1" i="75"/>
  <c r="BW58" i="1" l="1"/>
  <c r="BZ7" i="1"/>
  <c r="CA3" i="1"/>
  <c r="BZ5" i="1"/>
  <c r="BZ6" i="1"/>
  <c r="BZ4" i="1"/>
  <c r="BW17" i="1"/>
  <c r="BW18" i="1"/>
  <c r="DU46" i="21"/>
  <c r="DU182" i="21" s="1"/>
  <c r="DV2" i="21"/>
  <c r="DU1" i="21"/>
  <c r="DY2" i="17"/>
  <c r="DX1" i="17"/>
  <c r="BS8" i="1"/>
  <c r="DN2" i="75"/>
  <c r="DM1" i="75"/>
  <c r="B74" i="100"/>
  <c r="E73" i="100"/>
  <c r="D73" i="100"/>
  <c r="G73" i="100"/>
  <c r="A73" i="100"/>
  <c r="C73" i="100"/>
  <c r="F73" i="100"/>
  <c r="BW133" i="1"/>
  <c r="BW19" i="1"/>
  <c r="BW56" i="1"/>
  <c r="BY133" i="1" l="1"/>
  <c r="BX19" i="1"/>
  <c r="C74" i="100"/>
  <c r="A74" i="100"/>
  <c r="B75" i="100"/>
  <c r="D74" i="100"/>
  <c r="F74" i="100"/>
  <c r="G74" i="100" s="1"/>
  <c r="E74" i="100"/>
  <c r="BT8" i="1"/>
  <c r="BX133" i="1"/>
  <c r="BX17" i="1"/>
  <c r="BY17" i="1" s="1"/>
  <c r="BX56" i="1"/>
  <c r="BX57" i="1"/>
  <c r="DO2" i="75"/>
  <c r="DN1" i="75"/>
  <c r="DV1" i="21"/>
  <c r="DV46" i="21"/>
  <c r="DV182" i="21" s="1"/>
  <c r="DW2" i="21"/>
  <c r="BX18" i="1"/>
  <c r="BY18" i="1" s="1"/>
  <c r="BX58" i="1"/>
  <c r="DY1" i="17"/>
  <c r="DZ2" i="17"/>
  <c r="CA5" i="1"/>
  <c r="CB3" i="1"/>
  <c r="CA7" i="1"/>
  <c r="CA4" i="1"/>
  <c r="CA6" i="1"/>
  <c r="BZ18" i="1" l="1"/>
  <c r="BZ17" i="1"/>
  <c r="BU8" i="1"/>
  <c r="BY58" i="1"/>
  <c r="BY57" i="1"/>
  <c r="BZ57" i="1" s="1"/>
  <c r="DP2" i="75"/>
  <c r="DO1" i="75"/>
  <c r="BY56" i="1"/>
  <c r="A75" i="100"/>
  <c r="F75" i="100"/>
  <c r="D75" i="100"/>
  <c r="C75" i="100"/>
  <c r="E75" i="100"/>
  <c r="G75" i="100"/>
  <c r="B76" i="100"/>
  <c r="BZ133" i="1"/>
  <c r="DZ1" i="17"/>
  <c r="EA2" i="17"/>
  <c r="BY19" i="1"/>
  <c r="CB6" i="1"/>
  <c r="CC3" i="1"/>
  <c r="CB4" i="1"/>
  <c r="CB7" i="1"/>
  <c r="CB5" i="1"/>
  <c r="DW1" i="21"/>
  <c r="DX2" i="21"/>
  <c r="DW46" i="21"/>
  <c r="DW182" i="21" s="1"/>
  <c r="BZ56" i="1" l="1"/>
  <c r="DX1" i="21"/>
  <c r="DY2" i="21"/>
  <c r="DX46" i="21"/>
  <c r="DX182" i="21" s="1"/>
  <c r="CA57" i="1"/>
  <c r="EA1" i="17"/>
  <c r="EB2" i="17"/>
  <c r="BZ19" i="1"/>
  <c r="CC4" i="1"/>
  <c r="CD3" i="1"/>
  <c r="CC5" i="1"/>
  <c r="CC7" i="1"/>
  <c r="CC6" i="1"/>
  <c r="C76" i="100"/>
  <c r="D76" i="100"/>
  <c r="A76" i="100"/>
  <c r="F76" i="100"/>
  <c r="B77" i="100"/>
  <c r="G76" i="100"/>
  <c r="E76" i="100"/>
  <c r="BZ58" i="1"/>
  <c r="DQ2" i="75"/>
  <c r="DP1" i="75"/>
  <c r="CA58" i="1" l="1"/>
  <c r="CA56" i="1"/>
  <c r="EB1" i="17"/>
  <c r="EC2" i="17"/>
  <c r="CD4" i="1"/>
  <c r="CD7" i="1"/>
  <c r="CD6" i="1"/>
  <c r="CE3" i="1"/>
  <c r="CD5" i="1"/>
  <c r="CA19" i="1"/>
  <c r="DQ1" i="75"/>
  <c r="DR2" i="75"/>
  <c r="B78" i="100"/>
  <c r="C77" i="100"/>
  <c r="F77" i="100"/>
  <c r="A77" i="100"/>
  <c r="G77" i="100"/>
  <c r="E77" i="100"/>
  <c r="D77" i="100"/>
  <c r="CB57" i="1"/>
  <c r="CA133" i="1"/>
  <c r="CA17" i="1"/>
  <c r="CA18" i="1"/>
  <c r="BV8" i="1"/>
  <c r="BW8" i="1" s="1"/>
  <c r="DY46" i="21"/>
  <c r="DY182" i="21" s="1"/>
  <c r="DZ2" i="21"/>
  <c r="DY1" i="21"/>
  <c r="BX8" i="1" l="1"/>
  <c r="CB18" i="1"/>
  <c r="CC18" i="1" s="1"/>
  <c r="CB17" i="1"/>
  <c r="CC17" i="1" s="1"/>
  <c r="CB56" i="1"/>
  <c r="CE4" i="1"/>
  <c r="CE7" i="1"/>
  <c r="CE5" i="1"/>
  <c r="CE6" i="1"/>
  <c r="CF3" i="1"/>
  <c r="CB133" i="1"/>
  <c r="CB19" i="1"/>
  <c r="ED2" i="17"/>
  <c r="EC1" i="17"/>
  <c r="A78" i="100"/>
  <c r="B79" i="100"/>
  <c r="C78" i="100"/>
  <c r="E78" i="100"/>
  <c r="F78" i="100"/>
  <c r="G78" i="100" s="1"/>
  <c r="D78" i="100"/>
  <c r="CB58" i="1"/>
  <c r="EA2" i="21"/>
  <c r="DZ46" i="21"/>
  <c r="DZ182" i="21" s="1"/>
  <c r="DZ1" i="21"/>
  <c r="CC133" i="1"/>
  <c r="DR1" i="75"/>
  <c r="DS2" i="75"/>
  <c r="CC56" i="1" l="1"/>
  <c r="CC19" i="1"/>
  <c r="EB2" i="21"/>
  <c r="EA1" i="21"/>
  <c r="EA46" i="21"/>
  <c r="EA182" i="21" s="1"/>
  <c r="A79" i="100"/>
  <c r="B80" i="100"/>
  <c r="D79" i="100"/>
  <c r="C79" i="100"/>
  <c r="F79" i="100"/>
  <c r="E79" i="100"/>
  <c r="G79" i="100"/>
  <c r="DS1" i="75"/>
  <c r="DT2" i="75"/>
  <c r="CC58" i="1"/>
  <c r="CF7" i="1"/>
  <c r="CF4" i="1"/>
  <c r="CG3" i="1"/>
  <c r="CF5" i="1"/>
  <c r="CF6" i="1"/>
  <c r="CC57" i="1"/>
  <c r="ED1" i="17"/>
  <c r="EE2" i="17"/>
  <c r="CE133" i="1" l="1"/>
  <c r="CE17" i="1"/>
  <c r="CD19" i="1"/>
  <c r="EE1" i="17"/>
  <c r="EF2" i="17"/>
  <c r="CG5" i="1"/>
  <c r="CG7" i="1"/>
  <c r="CH3" i="1"/>
  <c r="CG6" i="1"/>
  <c r="CG4" i="1"/>
  <c r="CD57" i="1"/>
  <c r="CE57" i="1" s="1"/>
  <c r="CD58" i="1"/>
  <c r="DU2" i="75"/>
  <c r="DT1" i="75"/>
  <c r="D80" i="100"/>
  <c r="A80" i="100"/>
  <c r="E80" i="100"/>
  <c r="B81" i="100"/>
  <c r="C80" i="100"/>
  <c r="F80" i="100"/>
  <c r="G80" i="100" s="1"/>
  <c r="EB1" i="21"/>
  <c r="EC2" i="21"/>
  <c r="EB46" i="21"/>
  <c r="EB182" i="21" s="1"/>
  <c r="CD56" i="1"/>
  <c r="CD133" i="1"/>
  <c r="CD17" i="1"/>
  <c r="CD18" i="1"/>
  <c r="CE18" i="1" s="1"/>
  <c r="BY8" i="1"/>
  <c r="BZ8" i="1" s="1"/>
  <c r="CE58" i="1" l="1"/>
  <c r="EF1" i="17"/>
  <c r="EG2" i="17"/>
  <c r="EC1" i="21"/>
  <c r="ED2" i="21"/>
  <c r="EC46" i="21"/>
  <c r="EC182" i="21" s="1"/>
  <c r="E81" i="100"/>
  <c r="C81" i="100"/>
  <c r="F81" i="100"/>
  <c r="A81" i="100"/>
  <c r="G81" i="100"/>
  <c r="D81" i="100"/>
  <c r="B82" i="100"/>
  <c r="DV2" i="75"/>
  <c r="DU1" i="75"/>
  <c r="CH7" i="1"/>
  <c r="CH6" i="1"/>
  <c r="CH5" i="1"/>
  <c r="CI3" i="1"/>
  <c r="CH4" i="1"/>
  <c r="CF18" i="1"/>
  <c r="CE56" i="1"/>
  <c r="CF56" i="1" s="1"/>
  <c r="CE19" i="1"/>
  <c r="CG18" i="1" l="1"/>
  <c r="DW2" i="75"/>
  <c r="DV1" i="75"/>
  <c r="CF57" i="1"/>
  <c r="EG1" i="17"/>
  <c r="EH2" i="17"/>
  <c r="CF133" i="1"/>
  <c r="CG133" i="1"/>
  <c r="CF17" i="1"/>
  <c r="CG17" i="1" s="1"/>
  <c r="CF19" i="1"/>
  <c r="CG56" i="1"/>
  <c r="CF58" i="1"/>
  <c r="CI6" i="1"/>
  <c r="CI5" i="1"/>
  <c r="CI4" i="1"/>
  <c r="CI7" i="1"/>
  <c r="CJ3" i="1"/>
  <c r="CA8" i="1"/>
  <c r="CB8" i="1" s="1"/>
  <c r="C82" i="100"/>
  <c r="A82" i="100"/>
  <c r="D82" i="100"/>
  <c r="G82" i="100"/>
  <c r="E82" i="100"/>
  <c r="B83" i="100"/>
  <c r="F82" i="100"/>
  <c r="ED1" i="21"/>
  <c r="EE2" i="21"/>
  <c r="ED46" i="21"/>
  <c r="ED182" i="21" s="1"/>
  <c r="CG58" i="1" l="1"/>
  <c r="EE1" i="21"/>
  <c r="EF2" i="21"/>
  <c r="EE46" i="21"/>
  <c r="EE182" i="21" s="1"/>
  <c r="CJ7" i="1"/>
  <c r="CJ4" i="1"/>
  <c r="CJ5" i="1"/>
  <c r="CK3" i="1"/>
  <c r="CJ6" i="1"/>
  <c r="CG19" i="1"/>
  <c r="A83" i="100"/>
  <c r="B84" i="100"/>
  <c r="D83" i="100"/>
  <c r="F83" i="100"/>
  <c r="G83" i="100" s="1"/>
  <c r="C83" i="100"/>
  <c r="E83" i="100"/>
  <c r="CC8" i="1"/>
  <c r="EI2" i="17"/>
  <c r="EH1" i="17"/>
  <c r="CG57" i="1"/>
  <c r="DX2" i="75"/>
  <c r="DW1" i="75"/>
  <c r="CH58" i="1" l="1"/>
  <c r="CH57" i="1"/>
  <c r="CD8" i="1"/>
  <c r="EJ2" i="17"/>
  <c r="EI1" i="17"/>
  <c r="CH17" i="1"/>
  <c r="CI17" i="1" s="1"/>
  <c r="EF46" i="21"/>
  <c r="EF182" i="21" s="1"/>
  <c r="EF1" i="21"/>
  <c r="EG2" i="21"/>
  <c r="CH56" i="1"/>
  <c r="CL3" i="1"/>
  <c r="CK5" i="1"/>
  <c r="CK6" i="1"/>
  <c r="CK7" i="1"/>
  <c r="CK4" i="1"/>
  <c r="DY2" i="75"/>
  <c r="DX1" i="75"/>
  <c r="CH133" i="1"/>
  <c r="CH18" i="1"/>
  <c r="AM8" i="32" s="1"/>
  <c r="CI133" i="1"/>
  <c r="CI18" i="1"/>
  <c r="B85" i="100"/>
  <c r="C84" i="100"/>
  <c r="E84" i="100"/>
  <c r="D84" i="100"/>
  <c r="F84" i="100"/>
  <c r="G84" i="100" s="1"/>
  <c r="A84" i="100"/>
  <c r="CH19" i="1"/>
  <c r="CI56" i="1" l="1"/>
  <c r="EK2" i="17"/>
  <c r="EJ1" i="17"/>
  <c r="CI19" i="1"/>
  <c r="C85" i="100"/>
  <c r="A85" i="100"/>
  <c r="B86" i="100"/>
  <c r="D85" i="100"/>
  <c r="F85" i="100"/>
  <c r="G85" i="100" s="1"/>
  <c r="E85" i="100"/>
  <c r="DZ2" i="75"/>
  <c r="DY1" i="75"/>
  <c r="CL6" i="1"/>
  <c r="CM3" i="1"/>
  <c r="CL7" i="1"/>
  <c r="CL4" i="1"/>
  <c r="CL5" i="1"/>
  <c r="EG1" i="21"/>
  <c r="EG46" i="21"/>
  <c r="EG182" i="21" s="1"/>
  <c r="EH2" i="21"/>
  <c r="CI57" i="1"/>
  <c r="CI58" i="1"/>
  <c r="CJ17" i="1"/>
  <c r="CJ58" i="1" l="1"/>
  <c r="EA2" i="75"/>
  <c r="DZ1" i="75"/>
  <c r="EK1" i="17"/>
  <c r="EL2" i="17"/>
  <c r="F86" i="100"/>
  <c r="A86" i="100"/>
  <c r="G86" i="100"/>
  <c r="D86" i="100"/>
  <c r="C86" i="100"/>
  <c r="E86" i="100"/>
  <c r="B87" i="100"/>
  <c r="CJ19" i="1"/>
  <c r="EI2" i="21"/>
  <c r="EH1" i="21"/>
  <c r="EH46" i="21"/>
  <c r="EH182" i="21" s="1"/>
  <c r="CJ133" i="1"/>
  <c r="CE8" i="1"/>
  <c r="CJ57" i="1"/>
  <c r="CN3" i="1"/>
  <c r="CM4" i="1"/>
  <c r="CM5" i="1"/>
  <c r="CM6" i="1"/>
  <c r="CM7" i="1"/>
  <c r="CJ18" i="1"/>
  <c r="CJ56" i="1"/>
  <c r="CK56" i="1" s="1"/>
  <c r="CK57" i="1" l="1"/>
  <c r="EB2" i="75"/>
  <c r="EA1" i="75"/>
  <c r="CK133" i="1"/>
  <c r="CK19" i="1"/>
  <c r="C87" i="100"/>
  <c r="E87" i="100"/>
  <c r="G87" i="100"/>
  <c r="D87" i="100"/>
  <c r="B88" i="100"/>
  <c r="F87" i="100"/>
  <c r="A87" i="100"/>
  <c r="CF8" i="1"/>
  <c r="CG8" i="1" s="1"/>
  <c r="CL133" i="1"/>
  <c r="CL17" i="1"/>
  <c r="EJ2" i="21"/>
  <c r="EI46" i="21"/>
  <c r="EI182" i="21" s="1"/>
  <c r="EI1" i="21"/>
  <c r="CK17" i="1"/>
  <c r="CK18" i="1"/>
  <c r="CL18" i="1" s="1"/>
  <c r="CN7" i="1"/>
  <c r="CN4" i="1"/>
  <c r="CO3" i="1"/>
  <c r="CN6" i="1"/>
  <c r="CN5" i="1"/>
  <c r="CK58" i="1"/>
  <c r="CL58" i="1" s="1"/>
  <c r="EL1" i="17"/>
  <c r="EM2" i="17"/>
  <c r="CL56" i="1" l="1"/>
  <c r="E88" i="100"/>
  <c r="B89" i="100"/>
  <c r="C88" i="100"/>
  <c r="A88" i="100"/>
  <c r="F88" i="100"/>
  <c r="G88" i="100" s="1"/>
  <c r="D88" i="100"/>
  <c r="EN2" i="17"/>
  <c r="EM1" i="17"/>
  <c r="CO7" i="1"/>
  <c r="CO5" i="1"/>
  <c r="CO4" i="1"/>
  <c r="CP3" i="1"/>
  <c r="CO6" i="1"/>
  <c r="EK2" i="21"/>
  <c r="EJ1" i="21"/>
  <c r="EJ46" i="21"/>
  <c r="EJ182" i="21" s="1"/>
  <c r="CM17" i="1"/>
  <c r="CL19" i="1"/>
  <c r="CL57" i="1"/>
  <c r="EB1" i="75"/>
  <c r="EC2" i="75"/>
  <c r="CN17" i="1" l="1"/>
  <c r="CH8" i="1"/>
  <c r="EN1" i="17"/>
  <c r="EO2" i="17"/>
  <c r="CM18" i="1"/>
  <c r="CN18" i="1" s="1"/>
  <c r="CM56" i="1"/>
  <c r="CN133" i="1"/>
  <c r="CI8" i="1"/>
  <c r="CP5" i="1"/>
  <c r="CQ3" i="1"/>
  <c r="CP6" i="1"/>
  <c r="CP7" i="1"/>
  <c r="CP4" i="1"/>
  <c r="EC1" i="75"/>
  <c r="ED2" i="75"/>
  <c r="CM19" i="1"/>
  <c r="EK46" i="21"/>
  <c r="EK182" i="21" s="1"/>
  <c r="EK1" i="21"/>
  <c r="EL2" i="21"/>
  <c r="CM133" i="1"/>
  <c r="CM57" i="1"/>
  <c r="CN57" i="1" s="1"/>
  <c r="B90" i="100"/>
  <c r="E89" i="100"/>
  <c r="A89" i="100"/>
  <c r="F89" i="100"/>
  <c r="G89" i="100" s="1"/>
  <c r="C89" i="100"/>
  <c r="D89" i="100"/>
  <c r="CM58" i="1"/>
  <c r="CN58" i="1" s="1"/>
  <c r="CQ7" i="1" l="1"/>
  <c r="CQ4" i="1"/>
  <c r="CR3" i="1"/>
  <c r="CQ5" i="1"/>
  <c r="CQ6" i="1"/>
  <c r="F90" i="100"/>
  <c r="G90" i="100" s="1"/>
  <c r="C90" i="100"/>
  <c r="D90" i="100"/>
  <c r="B91" i="100"/>
  <c r="A90" i="100"/>
  <c r="E90" i="100"/>
  <c r="CO58" i="1"/>
  <c r="EL46" i="21"/>
  <c r="EL182" i="21" s="1"/>
  <c r="EL1" i="21"/>
  <c r="EM2" i="21"/>
  <c r="CN19" i="1"/>
  <c r="ED1" i="75"/>
  <c r="EE2" i="75"/>
  <c r="CO18" i="1"/>
  <c r="EP2" i="17"/>
  <c r="EO1" i="17"/>
  <c r="CN56" i="1"/>
  <c r="EQ2" i="17" l="1"/>
  <c r="EP1" i="17"/>
  <c r="EM1" i="21"/>
  <c r="EN2" i="21"/>
  <c r="EM46" i="21"/>
  <c r="EM182" i="21" s="1"/>
  <c r="CO56" i="1"/>
  <c r="CO57" i="1"/>
  <c r="CP58" i="1"/>
  <c r="CO19" i="1"/>
  <c r="B92" i="100"/>
  <c r="F91" i="100"/>
  <c r="G91" i="100" s="1"/>
  <c r="C91" i="100"/>
  <c r="A91" i="100"/>
  <c r="E91" i="100"/>
  <c r="D91" i="100"/>
  <c r="EE1" i="75"/>
  <c r="EF2" i="75"/>
  <c r="CO133" i="1"/>
  <c r="CO17" i="1"/>
  <c r="CP17" i="1" s="1"/>
  <c r="CJ8" i="1"/>
  <c r="CR7" i="1"/>
  <c r="CR5" i="1"/>
  <c r="CR4" i="1"/>
  <c r="CS3" i="1"/>
  <c r="CR6" i="1"/>
  <c r="CP133" i="1" l="1"/>
  <c r="CS4" i="1"/>
  <c r="CS6" i="1"/>
  <c r="CS7" i="1"/>
  <c r="CT3" i="1"/>
  <c r="CS5" i="1"/>
  <c r="CK8" i="1"/>
  <c r="CL8" i="1" s="1"/>
  <c r="CP56" i="1"/>
  <c r="EN1" i="21"/>
  <c r="EN46" i="21"/>
  <c r="EN182" i="21" s="1"/>
  <c r="EO2" i="21"/>
  <c r="EQ1" i="17"/>
  <c r="ER2" i="17"/>
  <c r="EG2" i="75"/>
  <c r="EF1" i="75"/>
  <c r="A92" i="100"/>
  <c r="E92" i="100"/>
  <c r="C92" i="100"/>
  <c r="F92" i="100"/>
  <c r="G92" i="100" s="1"/>
  <c r="D92" i="100"/>
  <c r="B93" i="100"/>
  <c r="CP19" i="1"/>
  <c r="CQ58" i="1"/>
  <c r="CP18" i="1"/>
  <c r="CQ18" i="1" s="1"/>
  <c r="CP57" i="1"/>
  <c r="CQ133" i="1"/>
  <c r="CQ17" i="1"/>
  <c r="CQ56" i="1" l="1"/>
  <c r="EO46" i="21"/>
  <c r="EO182" i="21" s="1"/>
  <c r="EO1" i="21"/>
  <c r="EP2" i="21"/>
  <c r="CT4" i="1"/>
  <c r="CT7" i="1"/>
  <c r="CU3" i="1"/>
  <c r="CT6" i="1"/>
  <c r="CT5" i="1"/>
  <c r="CQ19" i="1"/>
  <c r="C93" i="100"/>
  <c r="B94" i="100"/>
  <c r="E93" i="100"/>
  <c r="D93" i="100"/>
  <c r="A93" i="100"/>
  <c r="F93" i="100"/>
  <c r="G93" i="100" s="1"/>
  <c r="EH2" i="75"/>
  <c r="EG1" i="75"/>
  <c r="CR18" i="1"/>
  <c r="CR17" i="1"/>
  <c r="CQ57" i="1"/>
  <c r="CR57" i="1" s="1"/>
  <c r="ER1" i="17"/>
  <c r="ES2" i="17"/>
  <c r="CS18" i="1" l="1"/>
  <c r="CU6" i="1"/>
  <c r="CU7" i="1"/>
  <c r="CV3" i="1"/>
  <c r="CU4" i="1"/>
  <c r="CU5" i="1"/>
  <c r="CR56" i="1"/>
  <c r="CR133" i="1"/>
  <c r="D94" i="100"/>
  <c r="E94" i="100"/>
  <c r="B95" i="100"/>
  <c r="C94" i="100"/>
  <c r="F94" i="100"/>
  <c r="G94" i="100" s="1"/>
  <c r="A94" i="100"/>
  <c r="CR19" i="1"/>
  <c r="CM8" i="1"/>
  <c r="CN8" i="1" s="1"/>
  <c r="EI2" i="75"/>
  <c r="EH1" i="75"/>
  <c r="EQ2" i="21"/>
  <c r="EP1" i="21"/>
  <c r="EP46" i="21"/>
  <c r="EP182" i="21" s="1"/>
  <c r="CR58" i="1"/>
  <c r="CS133" i="1"/>
  <c r="CS17" i="1"/>
  <c r="ES1" i="17"/>
  <c r="ET2" i="17"/>
  <c r="CS57" i="1"/>
  <c r="CT133" i="1" l="1"/>
  <c r="CT18" i="1"/>
  <c r="EQ1" i="21"/>
  <c r="EQ46" i="21"/>
  <c r="EQ182" i="21" s="1"/>
  <c r="ER2" i="21"/>
  <c r="CO8" i="1"/>
  <c r="CS56" i="1"/>
  <c r="EU2" i="17"/>
  <c r="ET1" i="17"/>
  <c r="CV4" i="1"/>
  <c r="CV6" i="1"/>
  <c r="CW3" i="1"/>
  <c r="CV5" i="1"/>
  <c r="CV7" i="1"/>
  <c r="CS19" i="1"/>
  <c r="CT17" i="1"/>
  <c r="CS58" i="1"/>
  <c r="EI1" i="75"/>
  <c r="EJ2" i="75"/>
  <c r="E95" i="100"/>
  <c r="B96" i="100"/>
  <c r="F95" i="100"/>
  <c r="D95" i="100"/>
  <c r="A95" i="100"/>
  <c r="C95" i="100"/>
  <c r="G95" i="100"/>
  <c r="C96" i="100" l="1"/>
  <c r="F96" i="100"/>
  <c r="G96" i="100" s="1"/>
  <c r="B97" i="100"/>
  <c r="E96" i="100"/>
  <c r="A96" i="100"/>
  <c r="D96" i="100"/>
  <c r="EJ1" i="75"/>
  <c r="EK2" i="75"/>
  <c r="CW4" i="1"/>
  <c r="CW7" i="1"/>
  <c r="CW5" i="1"/>
  <c r="CW6" i="1"/>
  <c r="CX3" i="1"/>
  <c r="CT57" i="1"/>
  <c r="CT56" i="1"/>
  <c r="CT58" i="1"/>
  <c r="CT19" i="1"/>
  <c r="CU17" i="1"/>
  <c r="EV2" i="17"/>
  <c r="EU1" i="17"/>
  <c r="CP8" i="1"/>
  <c r="ER46" i="21"/>
  <c r="ER182" i="21" s="1"/>
  <c r="ER1" i="21"/>
  <c r="ES2" i="21"/>
  <c r="CU18" i="1"/>
  <c r="CV18" i="1" l="1"/>
  <c r="CQ8" i="1"/>
  <c r="CV17" i="1"/>
  <c r="ES46" i="21"/>
  <c r="ES182" i="21" s="1"/>
  <c r="ET2" i="21"/>
  <c r="ES1" i="21"/>
  <c r="CU58" i="1"/>
  <c r="CV133" i="1"/>
  <c r="CU57" i="1"/>
  <c r="EV1" i="17"/>
  <c r="EW2" i="17"/>
  <c r="CU133" i="1"/>
  <c r="CU56" i="1"/>
  <c r="CX5" i="1"/>
  <c r="CX7" i="1"/>
  <c r="CY3" i="1"/>
  <c r="CX6" i="1"/>
  <c r="CX4" i="1"/>
  <c r="EL2" i="75"/>
  <c r="EK1" i="75"/>
  <c r="A97" i="100"/>
  <c r="E97" i="100"/>
  <c r="B98" i="100"/>
  <c r="G97" i="100"/>
  <c r="C97" i="100"/>
  <c r="D97" i="100"/>
  <c r="F97" i="100"/>
  <c r="CU19" i="1"/>
  <c r="CV58" i="1" l="1"/>
  <c r="CW58" i="1" s="1"/>
  <c r="CV19" i="1"/>
  <c r="B99" i="100"/>
  <c r="A98" i="100"/>
  <c r="D98" i="100"/>
  <c r="C98" i="100"/>
  <c r="E98" i="100"/>
  <c r="F98" i="100"/>
  <c r="G98" i="100" s="1"/>
  <c r="CY7" i="1"/>
  <c r="CZ3" i="1"/>
  <c r="CY4" i="1"/>
  <c r="CY5" i="1"/>
  <c r="CY6" i="1"/>
  <c r="EW1" i="17"/>
  <c r="EX2" i="17"/>
  <c r="ET46" i="21"/>
  <c r="ET182" i="21" s="1"/>
  <c r="EU2" i="21"/>
  <c r="ET1" i="21"/>
  <c r="EM2" i="75"/>
  <c r="EL1" i="75"/>
  <c r="CV56" i="1"/>
  <c r="CW56" i="1" s="1"/>
  <c r="CV57" i="1"/>
  <c r="CW57" i="1" s="1"/>
  <c r="CW133" i="1" l="1"/>
  <c r="CW17" i="1"/>
  <c r="CR8" i="1"/>
  <c r="CW18" i="1"/>
  <c r="EN2" i="75"/>
  <c r="EM1" i="75"/>
  <c r="EX1" i="17"/>
  <c r="EY2" i="17"/>
  <c r="B100" i="100"/>
  <c r="C99" i="100"/>
  <c r="D99" i="100"/>
  <c r="E99" i="100"/>
  <c r="F99" i="100"/>
  <c r="A99" i="100"/>
  <c r="G99" i="100"/>
  <c r="EV2" i="21"/>
  <c r="EU46" i="21"/>
  <c r="EU182" i="21" s="1"/>
  <c r="EU1" i="21"/>
  <c r="CZ6" i="1"/>
  <c r="DA3" i="1"/>
  <c r="CZ7" i="1"/>
  <c r="CZ4" i="1"/>
  <c r="CZ5" i="1"/>
  <c r="CW19" i="1"/>
  <c r="CX18" i="1" l="1"/>
  <c r="CY18" i="1" s="1"/>
  <c r="DA5" i="1"/>
  <c r="DA4" i="1"/>
  <c r="DA6" i="1"/>
  <c r="DA7" i="1"/>
  <c r="DB3" i="1"/>
  <c r="EV1" i="21"/>
  <c r="EW2" i="21"/>
  <c r="EV46" i="21"/>
  <c r="EV182" i="21" s="1"/>
  <c r="CY133" i="1"/>
  <c r="CX19" i="1"/>
  <c r="CX57" i="1"/>
  <c r="CX133" i="1"/>
  <c r="CX58" i="1"/>
  <c r="C100" i="100"/>
  <c r="B101" i="100"/>
  <c r="F100" i="100"/>
  <c r="E100" i="100"/>
  <c r="G100" i="100"/>
  <c r="A100" i="100"/>
  <c r="D100" i="100"/>
  <c r="EY1" i="17"/>
  <c r="EZ2" i="17"/>
  <c r="EN1" i="75"/>
  <c r="EO2" i="75"/>
  <c r="CS8" i="1"/>
  <c r="CT8" i="1" s="1"/>
  <c r="CX56" i="1"/>
  <c r="CX17" i="1"/>
  <c r="CY17" i="1" s="1"/>
  <c r="CY56" i="1" l="1"/>
  <c r="EP2" i="75"/>
  <c r="EO1" i="75"/>
  <c r="EZ1" i="17"/>
  <c r="FA2" i="17"/>
  <c r="CY58" i="1"/>
  <c r="CY57" i="1"/>
  <c r="CY19" i="1"/>
  <c r="EW46" i="21"/>
  <c r="EW182" i="21" s="1"/>
  <c r="EW1" i="21"/>
  <c r="EX2" i="21"/>
  <c r="DB7" i="1"/>
  <c r="DB6" i="1"/>
  <c r="DB5" i="1"/>
  <c r="DC3" i="1"/>
  <c r="DB4" i="1"/>
  <c r="F101" i="100"/>
  <c r="C101" i="100"/>
  <c r="G101" i="100"/>
  <c r="B102" i="100"/>
  <c r="A101" i="100"/>
  <c r="D101" i="100"/>
  <c r="E101" i="100"/>
  <c r="CZ18" i="1"/>
  <c r="CZ57" i="1" l="1"/>
  <c r="CZ58" i="1"/>
  <c r="EP1" i="75"/>
  <c r="C1" i="75"/>
  <c r="R208" i="75"/>
  <c r="R209" i="75" s="1"/>
  <c r="Y208" i="75"/>
  <c r="Y209" i="75" s="1"/>
  <c r="Z208" i="75"/>
  <c r="T208" i="75"/>
  <c r="T209" i="75" s="1"/>
  <c r="X208" i="75"/>
  <c r="X209" i="75" s="1"/>
  <c r="W208" i="75"/>
  <c r="W209" i="75" s="1"/>
  <c r="U208" i="75"/>
  <c r="U209" i="75" s="1"/>
  <c r="S208" i="75"/>
  <c r="S209" i="75" s="1"/>
  <c r="V208" i="75"/>
  <c r="V209" i="75" s="1"/>
  <c r="DC5" i="1"/>
  <c r="DC6" i="1"/>
  <c r="DD3" i="1"/>
  <c r="DC7" i="1"/>
  <c r="DC4" i="1"/>
  <c r="DA133" i="1"/>
  <c r="FA1" i="17"/>
  <c r="FB2" i="17"/>
  <c r="DA18" i="1"/>
  <c r="CZ19" i="1"/>
  <c r="EX1" i="21"/>
  <c r="EX46" i="21"/>
  <c r="EX182" i="21" s="1"/>
  <c r="EY2" i="21"/>
  <c r="CZ133" i="1"/>
  <c r="CZ17" i="1"/>
  <c r="DA17" i="1" s="1"/>
  <c r="CZ56" i="1"/>
  <c r="DA56" i="1" s="1"/>
  <c r="A102" i="100"/>
  <c r="E102" i="100"/>
  <c r="F102" i="100"/>
  <c r="D102" i="100"/>
  <c r="G102" i="100"/>
  <c r="B103" i="100"/>
  <c r="C102" i="100"/>
  <c r="CU8" i="1"/>
  <c r="CV8" i="1" s="1"/>
  <c r="DD4" i="1" l="1"/>
  <c r="DD7" i="1"/>
  <c r="DD6" i="1"/>
  <c r="DE3" i="1"/>
  <c r="DD5" i="1"/>
  <c r="EZ2" i="21"/>
  <c r="EY1" i="21"/>
  <c r="EY46" i="21"/>
  <c r="EY182" i="21" s="1"/>
  <c r="FB1" i="17"/>
  <c r="FC2" i="17"/>
  <c r="C103" i="100"/>
  <c r="F103" i="100"/>
  <c r="G103" i="100" s="1"/>
  <c r="D103" i="100"/>
  <c r="A103" i="100"/>
  <c r="E103" i="100"/>
  <c r="B104" i="100"/>
  <c r="DA57" i="1"/>
  <c r="DB18" i="1"/>
  <c r="DA58" i="1"/>
  <c r="DA19" i="1"/>
  <c r="DC18" i="1" l="1"/>
  <c r="DB58" i="1"/>
  <c r="DB57" i="1"/>
  <c r="FD2" i="17"/>
  <c r="FC1" i="17"/>
  <c r="D104" i="100"/>
  <c r="E104" i="100"/>
  <c r="F104" i="100"/>
  <c r="G104" i="100"/>
  <c r="B105" i="100"/>
  <c r="A104" i="100"/>
  <c r="C104" i="100"/>
  <c r="DB133" i="1"/>
  <c r="DB19" i="1"/>
  <c r="DB17" i="1"/>
  <c r="DC17" i="1" s="1"/>
  <c r="DB56" i="1"/>
  <c r="CW8" i="1"/>
  <c r="CX8" i="1" s="1"/>
  <c r="DC133" i="1"/>
  <c r="DF3" i="1"/>
  <c r="DE6" i="1"/>
  <c r="DE7" i="1"/>
  <c r="DE4" i="1"/>
  <c r="DE5" i="1"/>
  <c r="EZ1" i="21"/>
  <c r="EZ46" i="21"/>
  <c r="EZ182" i="21" s="1"/>
  <c r="FA2" i="21"/>
  <c r="FA1" i="21" l="1"/>
  <c r="FB2" i="21"/>
  <c r="FA46" i="21"/>
  <c r="FA182" i="21" s="1"/>
  <c r="DG3" i="1"/>
  <c r="DF7" i="1"/>
  <c r="DF6" i="1"/>
  <c r="DF4" i="1"/>
  <c r="DF5" i="1"/>
  <c r="DC56" i="1"/>
  <c r="DC19" i="1"/>
  <c r="B106" i="100"/>
  <c r="C105" i="100"/>
  <c r="F105" i="100"/>
  <c r="E105" i="100"/>
  <c r="A105" i="100"/>
  <c r="D105" i="100"/>
  <c r="G105" i="100"/>
  <c r="FE2" i="17"/>
  <c r="FD1" i="17"/>
  <c r="DC58" i="1"/>
  <c r="DD58" i="1" s="1"/>
  <c r="DC57" i="1"/>
  <c r="DE133" i="1" l="1"/>
  <c r="FB1" i="21"/>
  <c r="FC2" i="21"/>
  <c r="FB46" i="21"/>
  <c r="FB182" i="21" s="1"/>
  <c r="DD133" i="1"/>
  <c r="DD18" i="1"/>
  <c r="DE18" i="1" s="1"/>
  <c r="DD56" i="1"/>
  <c r="DD57" i="1"/>
  <c r="FF2" i="17"/>
  <c r="FE1" i="17"/>
  <c r="DE58" i="1"/>
  <c r="G106" i="100"/>
  <c r="B107" i="100"/>
  <c r="E106" i="100"/>
  <c r="C106" i="100"/>
  <c r="D106" i="100"/>
  <c r="F106" i="100"/>
  <c r="A106" i="100"/>
  <c r="DD19" i="1"/>
  <c r="CY8" i="1"/>
  <c r="CZ8" i="1" s="1"/>
  <c r="DD17" i="1"/>
  <c r="DE17" i="1" s="1"/>
  <c r="DG4" i="1"/>
  <c r="DG6" i="1"/>
  <c r="DG7" i="1"/>
  <c r="DH3" i="1"/>
  <c r="DG5" i="1"/>
  <c r="DE56" i="1" l="1"/>
  <c r="DE19" i="1"/>
  <c r="DH5" i="1"/>
  <c r="DH6" i="1"/>
  <c r="DH7" i="1"/>
  <c r="DI3" i="1"/>
  <c r="DH4" i="1"/>
  <c r="B108" i="100"/>
  <c r="E107" i="100"/>
  <c r="A107" i="100"/>
  <c r="D107" i="100"/>
  <c r="F107" i="100"/>
  <c r="G107" i="100" s="1"/>
  <c r="C107" i="100"/>
  <c r="FF1" i="17"/>
  <c r="FG2" i="17"/>
  <c r="DE57" i="1"/>
  <c r="DA8" i="1"/>
  <c r="FC46" i="21"/>
  <c r="FC182" i="21" s="1"/>
  <c r="FD2" i="21"/>
  <c r="FC1" i="21"/>
  <c r="DB8" i="1" l="1"/>
  <c r="DC8" i="1" s="1"/>
  <c r="DF57" i="1"/>
  <c r="DG133" i="1"/>
  <c r="DG17" i="1"/>
  <c r="F108" i="100"/>
  <c r="G108" i="100" s="1"/>
  <c r="D108" i="100"/>
  <c r="C108" i="100"/>
  <c r="E108" i="100"/>
  <c r="A108" i="100"/>
  <c r="B109" i="100"/>
  <c r="DJ3" i="1"/>
  <c r="DI6" i="1"/>
  <c r="DI7" i="1"/>
  <c r="DI4" i="1"/>
  <c r="DI5" i="1"/>
  <c r="DF133" i="1"/>
  <c r="FE2" i="21"/>
  <c r="FD1" i="21"/>
  <c r="FD46" i="21"/>
  <c r="FD182" i="21" s="1"/>
  <c r="DF19" i="1"/>
  <c r="DF17" i="1"/>
  <c r="DF18" i="1"/>
  <c r="DG18" i="1" s="1"/>
  <c r="FH2" i="17"/>
  <c r="FG1" i="17"/>
  <c r="DF56" i="1"/>
  <c r="DF58" i="1"/>
  <c r="DG58" i="1" l="1"/>
  <c r="DG19" i="1"/>
  <c r="FE1" i="21"/>
  <c r="FF2" i="21"/>
  <c r="FE46" i="21"/>
  <c r="FE182" i="21" s="1"/>
  <c r="DH18" i="1"/>
  <c r="D109" i="100"/>
  <c r="E109" i="100"/>
  <c r="B110" i="100"/>
  <c r="A109" i="100"/>
  <c r="C109" i="100"/>
  <c r="F109" i="100"/>
  <c r="G109" i="100" s="1"/>
  <c r="FI2" i="17"/>
  <c r="FH1" i="17"/>
  <c r="DJ5" i="1"/>
  <c r="DK3" i="1"/>
  <c r="DJ6" i="1"/>
  <c r="DJ7" i="1"/>
  <c r="DJ4" i="1"/>
  <c r="DH133" i="1"/>
  <c r="DH58" i="1"/>
  <c r="DG56" i="1"/>
  <c r="DH56" i="1" s="1"/>
  <c r="DG57" i="1"/>
  <c r="DH57" i="1" s="1"/>
  <c r="DH17" i="1"/>
  <c r="DI17" i="1" l="1"/>
  <c r="D110" i="100"/>
  <c r="A110" i="100"/>
  <c r="E110" i="100"/>
  <c r="C110" i="100"/>
  <c r="B111" i="100"/>
  <c r="F110" i="100"/>
  <c r="G110" i="100" s="1"/>
  <c r="FF46" i="21"/>
  <c r="FF182" i="21" s="1"/>
  <c r="FG2" i="21"/>
  <c r="FF1" i="21"/>
  <c r="DI133" i="1"/>
  <c r="DK6" i="1"/>
  <c r="DK4" i="1"/>
  <c r="DL3" i="1"/>
  <c r="DK7" i="1"/>
  <c r="DK5" i="1"/>
  <c r="DI57" i="1"/>
  <c r="FI1" i="17"/>
  <c r="FJ2" i="17"/>
  <c r="DI18" i="1"/>
  <c r="DH19" i="1"/>
  <c r="DD8" i="1"/>
  <c r="DI56" i="1" l="1"/>
  <c r="DJ56" i="1" s="1"/>
  <c r="DI58" i="1"/>
  <c r="FG46" i="21"/>
  <c r="FG182" i="21" s="1"/>
  <c r="FG1" i="21"/>
  <c r="FH2" i="21"/>
  <c r="DL6" i="1"/>
  <c r="DM3" i="1"/>
  <c r="DL4" i="1"/>
  <c r="DL7" i="1"/>
  <c r="DL5" i="1"/>
  <c r="E111" i="100"/>
  <c r="D111" i="100"/>
  <c r="B112" i="100"/>
  <c r="C111" i="100"/>
  <c r="F111" i="100"/>
  <c r="G111" i="100" s="1"/>
  <c r="A111" i="100"/>
  <c r="DJ17" i="1"/>
  <c r="DI19" i="1"/>
  <c r="FK2" i="17"/>
  <c r="FJ1" i="17"/>
  <c r="DE8" i="1" l="1"/>
  <c r="FL2" i="17"/>
  <c r="FK1" i="17"/>
  <c r="DJ18" i="1"/>
  <c r="C112" i="100"/>
  <c r="E112" i="100"/>
  <c r="A112" i="100"/>
  <c r="D112" i="100"/>
  <c r="F112" i="100"/>
  <c r="G112" i="100" s="1"/>
  <c r="B113" i="100"/>
  <c r="DJ58" i="1"/>
  <c r="DK17" i="1"/>
  <c r="DM6" i="1"/>
  <c r="DM4" i="1"/>
  <c r="DN3" i="1"/>
  <c r="DM7" i="1"/>
  <c r="DM5" i="1"/>
  <c r="DJ19" i="1"/>
  <c r="DJ133" i="1"/>
  <c r="FI2" i="21"/>
  <c r="FH46" i="21"/>
  <c r="FH182" i="21" s="1"/>
  <c r="FH1" i="21"/>
  <c r="DJ57" i="1"/>
  <c r="DK57" i="1" l="1"/>
  <c r="FM2" i="17"/>
  <c r="FL1" i="17"/>
  <c r="FI1" i="21"/>
  <c r="FI46" i="21"/>
  <c r="FI182" i="21" s="1"/>
  <c r="FJ2" i="21"/>
  <c r="F113" i="100"/>
  <c r="G113" i="100" s="1"/>
  <c r="B114" i="100"/>
  <c r="C113" i="100"/>
  <c r="E113" i="100"/>
  <c r="D113" i="100"/>
  <c r="A113" i="100"/>
  <c r="DL57" i="1"/>
  <c r="DK19" i="1"/>
  <c r="DN6" i="1"/>
  <c r="DN4" i="1"/>
  <c r="DO3" i="1"/>
  <c r="DN5" i="1"/>
  <c r="DN7" i="1"/>
  <c r="DK133" i="1"/>
  <c r="DK58" i="1"/>
  <c r="DL58" i="1" s="1"/>
  <c r="DF8" i="1"/>
  <c r="DK56" i="1"/>
  <c r="DL56" i="1" s="1"/>
  <c r="DK18" i="1"/>
  <c r="DL18" i="1" l="1"/>
  <c r="DG8" i="1"/>
  <c r="DL19" i="1"/>
  <c r="FM1" i="17"/>
  <c r="FN2" i="17"/>
  <c r="DM58" i="1"/>
  <c r="DH8" i="1"/>
  <c r="DO5" i="1"/>
  <c r="DO6" i="1"/>
  <c r="DO4" i="1"/>
  <c r="DO7" i="1"/>
  <c r="DP3" i="1"/>
  <c r="DL133" i="1"/>
  <c r="DM57" i="1"/>
  <c r="B115" i="100"/>
  <c r="F114" i="100"/>
  <c r="E114" i="100"/>
  <c r="G114" i="100"/>
  <c r="D114" i="100"/>
  <c r="A114" i="100"/>
  <c r="C114" i="100"/>
  <c r="FJ1" i="21"/>
  <c r="FK2" i="21"/>
  <c r="FJ46" i="21"/>
  <c r="FJ182" i="21" s="1"/>
  <c r="DL17" i="1"/>
  <c r="DM56" i="1" l="1"/>
  <c r="DI8" i="1"/>
  <c r="DN58" i="1"/>
  <c r="DM19" i="1"/>
  <c r="F115" i="100"/>
  <c r="A115" i="100"/>
  <c r="C115" i="100"/>
  <c r="E115" i="100"/>
  <c r="G115" i="100"/>
  <c r="D115" i="100"/>
  <c r="B116" i="100"/>
  <c r="DM133" i="1"/>
  <c r="DM17" i="1"/>
  <c r="DP6" i="1"/>
  <c r="DP5" i="1"/>
  <c r="DP7" i="1"/>
  <c r="DP4" i="1"/>
  <c r="DQ3" i="1"/>
  <c r="DM18" i="1"/>
  <c r="AM9" i="32" s="1"/>
  <c r="DN133" i="1"/>
  <c r="DN18" i="1"/>
  <c r="DN17" i="1"/>
  <c r="FL2" i="21"/>
  <c r="FK1" i="21"/>
  <c r="FK46" i="21"/>
  <c r="FK182" i="21" s="1"/>
  <c r="FN1" i="17"/>
  <c r="FO2" i="17"/>
  <c r="DJ8" i="1" l="1"/>
  <c r="DO18" i="1"/>
  <c r="FM2" i="21"/>
  <c r="FL46" i="21"/>
  <c r="FL182" i="21" s="1"/>
  <c r="FL1" i="21"/>
  <c r="DQ5" i="1"/>
  <c r="DR3" i="1"/>
  <c r="DQ6" i="1"/>
  <c r="DQ4" i="1"/>
  <c r="DQ7" i="1"/>
  <c r="FP2" i="17"/>
  <c r="FO1" i="17"/>
  <c r="DO133" i="1"/>
  <c r="DO17" i="1"/>
  <c r="C116" i="100"/>
  <c r="F116" i="100"/>
  <c r="G116" i="100" s="1"/>
  <c r="E116" i="100"/>
  <c r="A116" i="100"/>
  <c r="B117" i="100"/>
  <c r="D116" i="100"/>
  <c r="DN19" i="1"/>
  <c r="DN56" i="1"/>
  <c r="DN57" i="1"/>
  <c r="DO57" i="1" s="1"/>
  <c r="DO56" i="1" l="1"/>
  <c r="DP56" i="1" s="1"/>
  <c r="D117" i="100"/>
  <c r="E117" i="100"/>
  <c r="F117" i="100"/>
  <c r="C117" i="100"/>
  <c r="G117" i="100"/>
  <c r="B118" i="100"/>
  <c r="A117" i="100"/>
  <c r="DP57" i="1"/>
  <c r="DP133" i="1"/>
  <c r="DP17" i="1"/>
  <c r="DO19" i="1"/>
  <c r="DR7" i="1"/>
  <c r="DR5" i="1"/>
  <c r="DR4" i="1"/>
  <c r="DS3" i="1"/>
  <c r="DR6" i="1"/>
  <c r="DO58" i="1"/>
  <c r="DP58" i="1" s="1"/>
  <c r="FP1" i="17"/>
  <c r="FQ2" i="17"/>
  <c r="FM46" i="21"/>
  <c r="FM182" i="21" s="1"/>
  <c r="FN2" i="21"/>
  <c r="FM1" i="21"/>
  <c r="DP18" i="1"/>
  <c r="DQ18" i="1" s="1"/>
  <c r="DK8" i="1"/>
  <c r="DQ56" i="1" l="1"/>
  <c r="DL8" i="1"/>
  <c r="DQ17" i="1"/>
  <c r="DT3" i="1"/>
  <c r="DS7" i="1"/>
  <c r="DS4" i="1"/>
  <c r="DS6" i="1"/>
  <c r="DS5" i="1"/>
  <c r="DQ133" i="1"/>
  <c r="D118" i="100"/>
  <c r="C118" i="100"/>
  <c r="E118" i="100"/>
  <c r="B119" i="100"/>
  <c r="F118" i="100"/>
  <c r="G118" i="100" s="1"/>
  <c r="A118" i="100"/>
  <c r="FN46" i="21"/>
  <c r="FN182" i="21" s="1"/>
  <c r="FN1" i="21"/>
  <c r="FO2" i="21"/>
  <c r="FQ1" i="17"/>
  <c r="FR2" i="17"/>
  <c r="DP19" i="1"/>
  <c r="DQ57" i="1" l="1"/>
  <c r="DQ58" i="1"/>
  <c r="DR58" i="1" s="1"/>
  <c r="DT5" i="1"/>
  <c r="DT7" i="1"/>
  <c r="DT6" i="1"/>
  <c r="DU3" i="1"/>
  <c r="DT4" i="1"/>
  <c r="FO1" i="21"/>
  <c r="FP2" i="21"/>
  <c r="FO46" i="21"/>
  <c r="FO182" i="21" s="1"/>
  <c r="D119" i="100"/>
  <c r="E119" i="100"/>
  <c r="A119" i="100"/>
  <c r="C119" i="100"/>
  <c r="B120" i="100"/>
  <c r="F119" i="100"/>
  <c r="G119" i="100" s="1"/>
  <c r="FS2" i="17"/>
  <c r="FR1" i="17"/>
  <c r="DR17" i="1"/>
  <c r="DR56" i="1"/>
  <c r="DQ19" i="1"/>
  <c r="DM8" i="1"/>
  <c r="DR57" i="1"/>
  <c r="DU4" i="1" l="1"/>
  <c r="DU6" i="1"/>
  <c r="DV3" i="1"/>
  <c r="DU5" i="1"/>
  <c r="DU7" i="1"/>
  <c r="DS133" i="1"/>
  <c r="FQ2" i="21"/>
  <c r="FP1" i="21"/>
  <c r="FP46" i="21"/>
  <c r="FP182" i="21" s="1"/>
  <c r="DR133" i="1"/>
  <c r="DR18" i="1"/>
  <c r="DS18" i="1" s="1"/>
  <c r="FS1" i="17"/>
  <c r="FT2" i="17"/>
  <c r="DN8" i="1"/>
  <c r="DS57" i="1"/>
  <c r="DR19" i="1"/>
  <c r="DS17" i="1"/>
  <c r="A120" i="100"/>
  <c r="C120" i="100"/>
  <c r="E120" i="100"/>
  <c r="F120" i="100"/>
  <c r="G120" i="100" s="1"/>
  <c r="D120" i="100"/>
  <c r="B121" i="100"/>
  <c r="DO8" i="1" l="1"/>
  <c r="DT18" i="1"/>
  <c r="FQ1" i="21"/>
  <c r="FR2" i="21"/>
  <c r="FQ46" i="21"/>
  <c r="FQ182" i="21" s="1"/>
  <c r="DS58" i="1"/>
  <c r="DV5" i="1"/>
  <c r="DW3" i="1"/>
  <c r="DV4" i="1"/>
  <c r="DV6" i="1"/>
  <c r="DV7" i="1"/>
  <c r="D121" i="100"/>
  <c r="E121" i="100"/>
  <c r="F121" i="100"/>
  <c r="G121" i="100" s="1"/>
  <c r="C121" i="100"/>
  <c r="B122" i="100"/>
  <c r="A121" i="100"/>
  <c r="DS19" i="1"/>
  <c r="DT133" i="1"/>
  <c r="DT17" i="1"/>
  <c r="FU2" i="17"/>
  <c r="FT1" i="17"/>
  <c r="DS56" i="1"/>
  <c r="DU133" i="1" l="1"/>
  <c r="DU17" i="1"/>
  <c r="DP8" i="1"/>
  <c r="DT56" i="1"/>
  <c r="DT19" i="1"/>
  <c r="E122" i="100"/>
  <c r="B123" i="100"/>
  <c r="A122" i="100"/>
  <c r="F122" i="100"/>
  <c r="G122" i="100"/>
  <c r="C122" i="100"/>
  <c r="D122" i="100"/>
  <c r="DW5" i="1"/>
  <c r="DW4" i="1"/>
  <c r="DX3" i="1"/>
  <c r="DW7" i="1"/>
  <c r="DW6" i="1"/>
  <c r="FV2" i="17"/>
  <c r="FU1" i="17"/>
  <c r="DT58" i="1"/>
  <c r="FS2" i="21"/>
  <c r="FR1" i="21"/>
  <c r="FR46" i="21"/>
  <c r="FR182" i="21" s="1"/>
  <c r="DU18" i="1"/>
  <c r="DT57" i="1"/>
  <c r="DU58" i="1" l="1"/>
  <c r="DU57" i="1"/>
  <c r="DV18" i="1"/>
  <c r="DX7" i="1"/>
  <c r="DY3" i="1"/>
  <c r="DX4" i="1"/>
  <c r="DX6" i="1"/>
  <c r="DX5" i="1"/>
  <c r="D123" i="100"/>
  <c r="F123" i="100"/>
  <c r="G123" i="100" s="1"/>
  <c r="E123" i="100"/>
  <c r="C123" i="100"/>
  <c r="B124" i="100"/>
  <c r="A123" i="100"/>
  <c r="DV17" i="1"/>
  <c r="FT2" i="21"/>
  <c r="FS1" i="21"/>
  <c r="FS46" i="21"/>
  <c r="FS182" i="21" s="1"/>
  <c r="DV133" i="1"/>
  <c r="DU56" i="1"/>
  <c r="DQ8" i="1"/>
  <c r="FW2" i="17"/>
  <c r="FV1" i="17"/>
  <c r="DU19" i="1"/>
  <c r="DV58" i="1"/>
  <c r="DV56" i="1" l="1"/>
  <c r="DW133" i="1"/>
  <c r="DW18" i="1"/>
  <c r="DW17" i="1"/>
  <c r="DY6" i="1"/>
  <c r="DY7" i="1"/>
  <c r="DZ3" i="1"/>
  <c r="DY5" i="1"/>
  <c r="DY4" i="1"/>
  <c r="FT46" i="21"/>
  <c r="FT182" i="21" s="1"/>
  <c r="FU2" i="21"/>
  <c r="FT1" i="21"/>
  <c r="DR8" i="1"/>
  <c r="DV19" i="1"/>
  <c r="FW1" i="17"/>
  <c r="FX2" i="17"/>
  <c r="DV57" i="1"/>
  <c r="D124" i="100"/>
  <c r="F124" i="100"/>
  <c r="G124" i="100" s="1"/>
  <c r="A124" i="100"/>
  <c r="C124" i="100"/>
  <c r="B125" i="100"/>
  <c r="E124" i="100"/>
  <c r="DW57" i="1" l="1"/>
  <c r="DW19" i="1"/>
  <c r="DW56" i="1"/>
  <c r="B126" i="100"/>
  <c r="C125" i="100"/>
  <c r="E125" i="100"/>
  <c r="F125" i="100"/>
  <c r="D125" i="100"/>
  <c r="A125" i="100"/>
  <c r="G125" i="100"/>
  <c r="FX1" i="17"/>
  <c r="FY2" i="17"/>
  <c r="FV2" i="21"/>
  <c r="FU46" i="21"/>
  <c r="FU182" i="21" s="1"/>
  <c r="FU1" i="21"/>
  <c r="DZ7" i="1"/>
  <c r="EA3" i="1"/>
  <c r="DZ6" i="1"/>
  <c r="DZ5" i="1"/>
  <c r="DZ4" i="1"/>
  <c r="DW58" i="1"/>
  <c r="DX18" i="1"/>
  <c r="DS8" i="1" l="1"/>
  <c r="C126" i="100"/>
  <c r="F126" i="100"/>
  <c r="G126" i="100" s="1"/>
  <c r="A126" i="100"/>
  <c r="E126" i="100"/>
  <c r="B127" i="100"/>
  <c r="D126" i="100"/>
  <c r="DX58" i="1"/>
  <c r="FV1" i="21"/>
  <c r="FV46" i="21"/>
  <c r="FV182" i="21" s="1"/>
  <c r="FW2" i="21"/>
  <c r="DX17" i="1"/>
  <c r="EB3" i="1"/>
  <c r="EA5" i="1"/>
  <c r="EA7" i="1"/>
  <c r="EA4" i="1"/>
  <c r="EA6" i="1"/>
  <c r="FZ2" i="17"/>
  <c r="FY1" i="17"/>
  <c r="DX133" i="1"/>
  <c r="DX57" i="1"/>
  <c r="DY57" i="1" s="1"/>
  <c r="DX56" i="1"/>
  <c r="DY56" i="1" s="1"/>
  <c r="DX19" i="1"/>
  <c r="DT8" i="1" l="1"/>
  <c r="DY58" i="1"/>
  <c r="DU8" i="1"/>
  <c r="E127" i="100"/>
  <c r="D127" i="100"/>
  <c r="A127" i="100"/>
  <c r="C127" i="100"/>
  <c r="F127" i="100"/>
  <c r="G127" i="100" s="1"/>
  <c r="B128" i="100"/>
  <c r="GA2" i="17"/>
  <c r="FZ1" i="17"/>
  <c r="DY17" i="1"/>
  <c r="DZ17" i="1" s="1"/>
  <c r="FX2" i="21"/>
  <c r="FW1" i="21"/>
  <c r="FW46" i="21"/>
  <c r="FW182" i="21" s="1"/>
  <c r="EB4" i="1"/>
  <c r="EB6" i="1"/>
  <c r="EC3" i="1"/>
  <c r="EB7" i="1"/>
  <c r="EB5" i="1"/>
  <c r="DY19" i="1"/>
  <c r="DY133" i="1"/>
  <c r="DZ56" i="1"/>
  <c r="DY18" i="1"/>
  <c r="DZ18" i="1" s="1"/>
  <c r="DZ19" i="1" l="1"/>
  <c r="FX46" i="21"/>
  <c r="FX182" i="21" s="1"/>
  <c r="FX1" i="21"/>
  <c r="FY2" i="21"/>
  <c r="EC4" i="1"/>
  <c r="EC6" i="1"/>
  <c r="EC7" i="1"/>
  <c r="ED3" i="1"/>
  <c r="EC5" i="1"/>
  <c r="GA1" i="17"/>
  <c r="GB2" i="17"/>
  <c r="DZ133" i="1"/>
  <c r="DZ58" i="1"/>
  <c r="C128" i="100"/>
  <c r="G128" i="100"/>
  <c r="A128" i="100"/>
  <c r="E128" i="100"/>
  <c r="F128" i="100"/>
  <c r="B129" i="100"/>
  <c r="D128" i="100"/>
  <c r="DZ57" i="1"/>
  <c r="DV8" i="1"/>
  <c r="DW8" i="1" s="1"/>
  <c r="EA17" i="1" l="1"/>
  <c r="EA18" i="1"/>
  <c r="EB18" i="1" s="1"/>
  <c r="FZ2" i="21"/>
  <c r="FY46" i="21"/>
  <c r="FY182" i="21" s="1"/>
  <c r="FY1" i="21"/>
  <c r="EA58" i="1"/>
  <c r="EA133" i="1"/>
  <c r="EB133" i="1"/>
  <c r="EB17" i="1"/>
  <c r="D129" i="100"/>
  <c r="F129" i="100"/>
  <c r="G129" i="100" s="1"/>
  <c r="E129" i="100"/>
  <c r="B130" i="100"/>
  <c r="C129" i="100"/>
  <c r="A129" i="100"/>
  <c r="EA57" i="1"/>
  <c r="GC2" i="17"/>
  <c r="GB1" i="17"/>
  <c r="ED6" i="1"/>
  <c r="ED7" i="1"/>
  <c r="ED4" i="1"/>
  <c r="EE3" i="1"/>
  <c r="ED5" i="1"/>
  <c r="EA19" i="1"/>
  <c r="EA56" i="1"/>
  <c r="EB57" i="1" l="1"/>
  <c r="EB58" i="1"/>
  <c r="GA2" i="21"/>
  <c r="FZ1" i="21"/>
  <c r="FZ46" i="21"/>
  <c r="FZ182" i="21" s="1"/>
  <c r="EB19" i="1"/>
  <c r="GD2" i="17"/>
  <c r="GC1" i="17"/>
  <c r="B131" i="100"/>
  <c r="A130" i="100"/>
  <c r="C130" i="100"/>
  <c r="D130" i="100"/>
  <c r="F130" i="100"/>
  <c r="E130" i="100"/>
  <c r="G130" i="100"/>
  <c r="EE6" i="1"/>
  <c r="EE7" i="1"/>
  <c r="EE5" i="1"/>
  <c r="EF3" i="1"/>
  <c r="EE4" i="1"/>
  <c r="EB56" i="1"/>
  <c r="GD1" i="17" l="1"/>
  <c r="GE2" i="17"/>
  <c r="GB2" i="21"/>
  <c r="GA1" i="21"/>
  <c r="GA46" i="21"/>
  <c r="GA182" i="21" s="1"/>
  <c r="ED133" i="1"/>
  <c r="EC133" i="1"/>
  <c r="DX8" i="1"/>
  <c r="DY8" i="1" s="1"/>
  <c r="EC57" i="1"/>
  <c r="EC18" i="1"/>
  <c r="ED18" i="1" s="1"/>
  <c r="EC56" i="1"/>
  <c r="EF5" i="1"/>
  <c r="EF7" i="1"/>
  <c r="EF6" i="1"/>
  <c r="EG3" i="1"/>
  <c r="EF4" i="1"/>
  <c r="EC58" i="1"/>
  <c r="EC17" i="1"/>
  <c r="ED17" i="1" s="1"/>
  <c r="A131" i="100"/>
  <c r="D131" i="100"/>
  <c r="C131" i="100"/>
  <c r="B132" i="100"/>
  <c r="E131" i="100"/>
  <c r="F131" i="100"/>
  <c r="G131" i="100" s="1"/>
  <c r="EC19" i="1"/>
  <c r="ED57" i="1" l="1"/>
  <c r="ED56" i="1"/>
  <c r="EE56" i="1" s="1"/>
  <c r="ED58" i="1"/>
  <c r="ED19" i="1"/>
  <c r="C132" i="100"/>
  <c r="B133" i="100"/>
  <c r="D132" i="100"/>
  <c r="A132" i="100"/>
  <c r="E132" i="100"/>
  <c r="F132" i="100"/>
  <c r="G132" i="100" s="1"/>
  <c r="GB1" i="21"/>
  <c r="GC2" i="21"/>
  <c r="GB46" i="21"/>
  <c r="GB182" i="21" s="1"/>
  <c r="EE18" i="1"/>
  <c r="EH3" i="1"/>
  <c r="EG4" i="1"/>
  <c r="EG7" i="1"/>
  <c r="EG6" i="1"/>
  <c r="EG5" i="1"/>
  <c r="DZ8" i="1"/>
  <c r="GF2" i="17"/>
  <c r="GE1" i="17"/>
  <c r="EE17" i="1" l="1"/>
  <c r="EF17" i="1" s="1"/>
  <c r="EH5" i="1"/>
  <c r="EH4" i="1"/>
  <c r="EH7" i="1"/>
  <c r="EI3" i="1"/>
  <c r="EH6" i="1"/>
  <c r="EE58" i="1"/>
  <c r="EF58" i="1" s="1"/>
  <c r="EA8" i="1"/>
  <c r="GC46" i="21"/>
  <c r="GC182" i="21" s="1"/>
  <c r="GC1" i="21"/>
  <c r="GD2" i="21"/>
  <c r="EE19" i="1"/>
  <c r="EF18" i="1"/>
  <c r="D133" i="100"/>
  <c r="C133" i="100"/>
  <c r="F133" i="100"/>
  <c r="E133" i="100"/>
  <c r="G133" i="100"/>
  <c r="A133" i="100"/>
  <c r="B134" i="100"/>
  <c r="GG2" i="17"/>
  <c r="GF1" i="17"/>
  <c r="EE133" i="1"/>
  <c r="EE57" i="1"/>
  <c r="EF57" i="1" s="1"/>
  <c r="EI5" i="1" l="1"/>
  <c r="EI6" i="1"/>
  <c r="EI4" i="1"/>
  <c r="EJ3" i="1"/>
  <c r="EI7" i="1"/>
  <c r="GG1" i="17"/>
  <c r="GH2" i="17"/>
  <c r="GD46" i="21"/>
  <c r="GD182" i="21" s="1"/>
  <c r="GD1" i="21"/>
  <c r="GE2" i="21"/>
  <c r="EF133" i="1"/>
  <c r="EG58" i="1"/>
  <c r="EG57" i="1"/>
  <c r="F134" i="100"/>
  <c r="B135" i="100"/>
  <c r="G134" i="100"/>
  <c r="D134" i="100"/>
  <c r="C134" i="100"/>
  <c r="A134" i="100"/>
  <c r="E134" i="100"/>
  <c r="EF19" i="1"/>
  <c r="EF56" i="1"/>
  <c r="EG56" i="1" s="1"/>
  <c r="EG17" i="1"/>
  <c r="EH133" i="1" l="1"/>
  <c r="EG133" i="1"/>
  <c r="EG18" i="1"/>
  <c r="EH18" i="1" s="1"/>
  <c r="EK3" i="1"/>
  <c r="EJ6" i="1"/>
  <c r="EJ5" i="1"/>
  <c r="EJ4" i="1"/>
  <c r="EJ7" i="1"/>
  <c r="EH58" i="1"/>
  <c r="EH17" i="1"/>
  <c r="EG19" i="1"/>
  <c r="F135" i="100"/>
  <c r="G135" i="100" s="1"/>
  <c r="A135" i="100"/>
  <c r="D135" i="100"/>
  <c r="E135" i="100"/>
  <c r="C135" i="100"/>
  <c r="B136" i="100"/>
  <c r="GF2" i="21"/>
  <c r="GE46" i="21"/>
  <c r="GE182" i="21" s="1"/>
  <c r="GE1" i="21"/>
  <c r="GH1" i="17"/>
  <c r="GI2" i="17"/>
  <c r="EB8" i="1"/>
  <c r="EC8" i="1" s="1"/>
  <c r="EH57" i="1" l="1"/>
  <c r="EI57" i="1" s="1"/>
  <c r="EH56" i="1"/>
  <c r="ED8" i="1"/>
  <c r="EH19" i="1"/>
  <c r="EK7" i="1"/>
  <c r="EL3" i="1"/>
  <c r="EK5" i="1"/>
  <c r="EK4" i="1"/>
  <c r="EK6" i="1"/>
  <c r="EI18" i="1"/>
  <c r="EI133" i="1"/>
  <c r="EI17" i="1"/>
  <c r="GJ2" i="17"/>
  <c r="GI1" i="17"/>
  <c r="GF1" i="21"/>
  <c r="GG2" i="21"/>
  <c r="GF46" i="21"/>
  <c r="GF182" i="21" s="1"/>
  <c r="B137" i="100"/>
  <c r="D136" i="100"/>
  <c r="F136" i="100"/>
  <c r="E136" i="100"/>
  <c r="G136" i="100"/>
  <c r="C136" i="100"/>
  <c r="A136" i="100"/>
  <c r="EI56" i="1" l="1"/>
  <c r="EJ57" i="1"/>
  <c r="EL7" i="1"/>
  <c r="EL4" i="1"/>
  <c r="EL6" i="1"/>
  <c r="EM3" i="1"/>
  <c r="EL5" i="1"/>
  <c r="EI19" i="1"/>
  <c r="C137" i="100"/>
  <c r="B138" i="100"/>
  <c r="E137" i="100"/>
  <c r="A137" i="100"/>
  <c r="F137" i="100"/>
  <c r="D137" i="100"/>
  <c r="G137" i="100"/>
  <c r="GH2" i="21"/>
  <c r="GG46" i="21"/>
  <c r="GG182" i="21" s="1"/>
  <c r="GG1" i="21"/>
  <c r="GJ1" i="17"/>
  <c r="GK2" i="17"/>
  <c r="EI58" i="1"/>
  <c r="EJ58" i="1" l="1"/>
  <c r="B139" i="100"/>
  <c r="C138" i="100"/>
  <c r="E138" i="100"/>
  <c r="A138" i="100"/>
  <c r="F138" i="100"/>
  <c r="G138" i="100"/>
  <c r="D138" i="100"/>
  <c r="EJ19" i="1"/>
  <c r="GK1" i="17"/>
  <c r="GL2" i="17"/>
  <c r="EJ133" i="1"/>
  <c r="GI2" i="21"/>
  <c r="GH1" i="21"/>
  <c r="GH46" i="21"/>
  <c r="GH182" i="21" s="1"/>
  <c r="EE8" i="1"/>
  <c r="EF8" i="1" s="1"/>
  <c r="EJ17" i="1"/>
  <c r="EK57" i="1"/>
  <c r="EM7" i="1"/>
  <c r="EN3" i="1"/>
  <c r="EM5" i="1"/>
  <c r="EM4" i="1"/>
  <c r="EM6" i="1"/>
  <c r="EJ18" i="1"/>
  <c r="EK18" i="1" s="1"/>
  <c r="EJ56" i="1"/>
  <c r="EK56" i="1" l="1"/>
  <c r="EL56" i="1" s="1"/>
  <c r="EK58" i="1"/>
  <c r="EG8" i="1"/>
  <c r="EK17" i="1"/>
  <c r="EK133" i="1"/>
  <c r="E139" i="100"/>
  <c r="B140" i="100"/>
  <c r="F139" i="100"/>
  <c r="C139" i="100"/>
  <c r="G139" i="100"/>
  <c r="A139" i="100"/>
  <c r="D139" i="100"/>
  <c r="EK19" i="1"/>
  <c r="GJ2" i="21"/>
  <c r="GI46" i="21"/>
  <c r="GI182" i="21" s="1"/>
  <c r="GI1" i="21"/>
  <c r="EL57" i="1"/>
  <c r="EL133" i="1"/>
  <c r="EL18" i="1"/>
  <c r="EN4" i="1"/>
  <c r="EO3" i="1"/>
  <c r="EN6" i="1"/>
  <c r="EN5" i="1"/>
  <c r="EN7" i="1"/>
  <c r="EL17" i="1"/>
  <c r="GL1" i="17"/>
  <c r="GM2" i="17"/>
  <c r="EL58" i="1" l="1"/>
  <c r="EM58" i="1" s="1"/>
  <c r="EL19" i="1"/>
  <c r="EM57" i="1"/>
  <c r="EM18" i="1"/>
  <c r="D140" i="100"/>
  <c r="A140" i="100"/>
  <c r="C140" i="100"/>
  <c r="E140" i="100"/>
  <c r="F140" i="100"/>
  <c r="G140" i="100" s="1"/>
  <c r="B141" i="100"/>
  <c r="GJ1" i="21"/>
  <c r="GJ46" i="21"/>
  <c r="GJ182" i="21" s="1"/>
  <c r="GK2" i="21"/>
  <c r="GN2" i="17"/>
  <c r="GM1" i="17"/>
  <c r="EM17" i="1"/>
  <c r="EP3" i="1"/>
  <c r="EO7" i="1"/>
  <c r="EO4" i="1"/>
  <c r="EO6" i="1"/>
  <c r="EO5" i="1"/>
  <c r="EM56" i="1"/>
  <c r="EM133" i="1" l="1"/>
  <c r="EH8" i="1"/>
  <c r="GK1" i="21"/>
  <c r="GK46" i="21"/>
  <c r="GK182" i="21" s="1"/>
  <c r="GL2" i="21"/>
  <c r="EN56" i="1"/>
  <c r="EP7" i="1"/>
  <c r="EQ3" i="1"/>
  <c r="EP5" i="1"/>
  <c r="EP4" i="1"/>
  <c r="EP6" i="1"/>
  <c r="EM19" i="1"/>
  <c r="GO2" i="17"/>
  <c r="GN1" i="17"/>
  <c r="E141" i="100"/>
  <c r="C141" i="100"/>
  <c r="D141" i="100"/>
  <c r="A141" i="100"/>
  <c r="F141" i="100"/>
  <c r="G141" i="100" s="1"/>
  <c r="B142" i="100"/>
  <c r="EN57" i="1"/>
  <c r="GO1" i="17" l="1"/>
  <c r="GP2" i="17"/>
  <c r="A142" i="100"/>
  <c r="C142" i="100"/>
  <c r="D142" i="100"/>
  <c r="F142" i="100"/>
  <c r="E142" i="100"/>
  <c r="G142" i="100"/>
  <c r="B143" i="100"/>
  <c r="EN19" i="1"/>
  <c r="EN58" i="1"/>
  <c r="EO56" i="1"/>
  <c r="EN133" i="1"/>
  <c r="EN17" i="1"/>
  <c r="EQ4" i="1"/>
  <c r="ER3" i="1"/>
  <c r="EQ5" i="1"/>
  <c r="EQ6" i="1"/>
  <c r="EQ7" i="1"/>
  <c r="EN18" i="1"/>
  <c r="GM2" i="21"/>
  <c r="GL1" i="21"/>
  <c r="GL46" i="21"/>
  <c r="GL182" i="21" s="1"/>
  <c r="EI8" i="1"/>
  <c r="EJ8" i="1" l="1"/>
  <c r="EO18" i="1"/>
  <c r="EO17" i="1"/>
  <c r="C143" i="100"/>
  <c r="F143" i="100"/>
  <c r="G143" i="100" s="1"/>
  <c r="A143" i="100"/>
  <c r="B144" i="100"/>
  <c r="D143" i="100"/>
  <c r="E143" i="100"/>
  <c r="EO133" i="1"/>
  <c r="EP18" i="1"/>
  <c r="EO58" i="1"/>
  <c r="EO57" i="1"/>
  <c r="GM46" i="21"/>
  <c r="GM182" i="21" s="1"/>
  <c r="GM1" i="21"/>
  <c r="GN2" i="21"/>
  <c r="ES3" i="1"/>
  <c r="ER4" i="1"/>
  <c r="ER7" i="1"/>
  <c r="ER6" i="1"/>
  <c r="ER5" i="1"/>
  <c r="EO19" i="1"/>
  <c r="GQ2" i="17"/>
  <c r="GP1" i="17"/>
  <c r="EQ18" i="1" l="1"/>
  <c r="EP58" i="1"/>
  <c r="EQ58" i="1" s="1"/>
  <c r="EP57" i="1"/>
  <c r="EQ57" i="1" s="1"/>
  <c r="GN1" i="21"/>
  <c r="GO2" i="21"/>
  <c r="GN46" i="21"/>
  <c r="GN182" i="21" s="1"/>
  <c r="EP56" i="1"/>
  <c r="EQ56" i="1" s="1"/>
  <c r="ET3" i="1"/>
  <c r="ES5" i="1"/>
  <c r="ES4" i="1"/>
  <c r="ES6" i="1"/>
  <c r="ES7" i="1"/>
  <c r="EQ133" i="1"/>
  <c r="EK8" i="1"/>
  <c r="EL8" i="1" s="1"/>
  <c r="EM8" i="1" s="1"/>
  <c r="EP19" i="1"/>
  <c r="EP133" i="1"/>
  <c r="EP17" i="1"/>
  <c r="EQ17" i="1" s="1"/>
  <c r="GR2" i="17"/>
  <c r="GQ1" i="17"/>
  <c r="C144" i="100"/>
  <c r="A144" i="100"/>
  <c r="E144" i="100"/>
  <c r="F144" i="100"/>
  <c r="G144" i="100" s="1"/>
  <c r="D144" i="100"/>
  <c r="B145" i="100"/>
  <c r="ER17" i="1" l="1"/>
  <c r="GS2" i="17"/>
  <c r="GR1" i="17"/>
  <c r="EQ19" i="1"/>
  <c r="GO1" i="21"/>
  <c r="GO46" i="21"/>
  <c r="GO182" i="21" s="1"/>
  <c r="GP2" i="21"/>
  <c r="ER133" i="1"/>
  <c r="ER18" i="1"/>
  <c r="AM10" i="32" s="1"/>
  <c r="B146" i="100"/>
  <c r="F145" i="100"/>
  <c r="G145" i="100" s="1"/>
  <c r="D145" i="100"/>
  <c r="A145" i="100"/>
  <c r="E145" i="100"/>
  <c r="C145" i="100"/>
  <c r="EU3" i="1"/>
  <c r="ET4" i="1"/>
  <c r="ET7" i="1"/>
  <c r="ET5" i="1"/>
  <c r="ET6" i="1"/>
  <c r="ER58" i="1"/>
  <c r="ES133" i="1" l="1"/>
  <c r="ES18" i="1"/>
  <c r="ES17" i="1"/>
  <c r="EN8" i="1"/>
  <c r="GT2" i="17"/>
  <c r="GS1" i="17"/>
  <c r="GP46" i="21"/>
  <c r="GP182" i="21" s="1"/>
  <c r="GQ2" i="21"/>
  <c r="GP1" i="21"/>
  <c r="ER19" i="1"/>
  <c r="EU4" i="1"/>
  <c r="EU7" i="1"/>
  <c r="EU5" i="1"/>
  <c r="EU6" i="1"/>
  <c r="EV3" i="1"/>
  <c r="ER57" i="1"/>
  <c r="ER56" i="1"/>
  <c r="D146" i="100"/>
  <c r="F146" i="100"/>
  <c r="B147" i="100"/>
  <c r="G146" i="100"/>
  <c r="A146" i="100"/>
  <c r="C146" i="100"/>
  <c r="E146" i="100"/>
  <c r="ET18" i="1" l="1"/>
  <c r="ES57" i="1"/>
  <c r="GR2" i="21"/>
  <c r="GQ46" i="21"/>
  <c r="GQ182" i="21" s="1"/>
  <c r="GQ1" i="21"/>
  <c r="E147" i="100"/>
  <c r="F147" i="100"/>
  <c r="G147" i="100" s="1"/>
  <c r="A147" i="100"/>
  <c r="C147" i="100"/>
  <c r="B148" i="100"/>
  <c r="D147" i="100"/>
  <c r="ES56" i="1"/>
  <c r="ET133" i="1"/>
  <c r="ES19" i="1"/>
  <c r="EV7" i="1"/>
  <c r="EW3" i="1"/>
  <c r="EV6" i="1"/>
  <c r="EV4" i="1"/>
  <c r="EV5" i="1"/>
  <c r="EO8" i="1"/>
  <c r="GT1" i="17"/>
  <c r="GU2" i="17"/>
  <c r="ET17" i="1"/>
  <c r="ES58" i="1"/>
  <c r="ET58" i="1" l="1"/>
  <c r="EP8" i="1"/>
  <c r="GS2" i="21"/>
  <c r="GR1" i="21"/>
  <c r="GR46" i="21"/>
  <c r="GR182" i="21" s="1"/>
  <c r="EU133" i="1"/>
  <c r="EU17" i="1"/>
  <c r="EW6" i="1"/>
  <c r="EX3" i="1"/>
  <c r="EW7" i="1"/>
  <c r="EW4" i="1"/>
  <c r="EW5" i="1"/>
  <c r="ET19" i="1"/>
  <c r="ET56" i="1"/>
  <c r="A148" i="100"/>
  <c r="D148" i="100"/>
  <c r="C148" i="100"/>
  <c r="E148" i="100"/>
  <c r="F148" i="100"/>
  <c r="G148" i="100" s="1"/>
  <c r="B149" i="100"/>
  <c r="ET57" i="1"/>
  <c r="GU1" i="17"/>
  <c r="GV2" i="17"/>
  <c r="EU18" i="1"/>
  <c r="GW2" i="17" l="1"/>
  <c r="GV1" i="17"/>
  <c r="EU58" i="1"/>
  <c r="C149" i="100"/>
  <c r="D149" i="100"/>
  <c r="F149" i="100"/>
  <c r="A149" i="100"/>
  <c r="G149" i="100"/>
  <c r="B150" i="100"/>
  <c r="E149" i="100"/>
  <c r="EV17" i="1"/>
  <c r="EU57" i="1"/>
  <c r="EV57" i="1" s="1"/>
  <c r="EU56" i="1"/>
  <c r="EU19" i="1"/>
  <c r="EX4" i="1"/>
  <c r="EX7" i="1"/>
  <c r="EX5" i="1"/>
  <c r="EX6" i="1"/>
  <c r="EY3" i="1"/>
  <c r="GT2" i="21"/>
  <c r="GS1" i="21"/>
  <c r="GS46" i="21"/>
  <c r="GS182" i="21" s="1"/>
  <c r="EV56" i="1" l="1"/>
  <c r="EV58" i="1"/>
  <c r="EZ3" i="1"/>
  <c r="EY6" i="1"/>
  <c r="EY5" i="1"/>
  <c r="EY7" i="1"/>
  <c r="EY4" i="1"/>
  <c r="EW133" i="1"/>
  <c r="EW17" i="1"/>
  <c r="E150" i="100"/>
  <c r="B151" i="100"/>
  <c r="A150" i="100"/>
  <c r="F150" i="100"/>
  <c r="G150" i="100" s="1"/>
  <c r="C150" i="100"/>
  <c r="D150" i="100"/>
  <c r="GT1" i="21"/>
  <c r="GT46" i="21"/>
  <c r="GT182" i="21" s="1"/>
  <c r="GU2" i="21"/>
  <c r="EV19" i="1"/>
  <c r="EV133" i="1"/>
  <c r="EQ8" i="1"/>
  <c r="ER8" i="1" s="1"/>
  <c r="EV18" i="1"/>
  <c r="EW18" i="1" s="1"/>
  <c r="GX2" i="17"/>
  <c r="GW1" i="17"/>
  <c r="EW58" i="1"/>
  <c r="GY2" i="17" l="1"/>
  <c r="GX1" i="17"/>
  <c r="GU1" i="21"/>
  <c r="GU46" i="21"/>
  <c r="GU182" i="21" s="1"/>
  <c r="GV2" i="21"/>
  <c r="D151" i="100"/>
  <c r="F151" i="100"/>
  <c r="G151" i="100" s="1"/>
  <c r="C151" i="100"/>
  <c r="B152" i="100"/>
  <c r="A151" i="100"/>
  <c r="E151" i="100"/>
  <c r="ES8" i="1"/>
  <c r="EW56" i="1"/>
  <c r="EX56" i="1" s="1"/>
  <c r="EW57" i="1"/>
  <c r="EX57" i="1" s="1"/>
  <c r="EX133" i="1"/>
  <c r="EX18" i="1"/>
  <c r="EW19" i="1"/>
  <c r="EX17" i="1"/>
  <c r="EZ5" i="1"/>
  <c r="EZ6" i="1"/>
  <c r="EZ7" i="1"/>
  <c r="EZ4" i="1"/>
  <c r="FA3" i="1"/>
  <c r="EY17" i="1" l="1"/>
  <c r="ET8" i="1"/>
  <c r="EY18" i="1"/>
  <c r="FA4" i="1"/>
  <c r="FA7" i="1"/>
  <c r="FA5" i="1"/>
  <c r="FA6" i="1"/>
  <c r="FB3" i="1"/>
  <c r="EY133" i="1"/>
  <c r="D152" i="100"/>
  <c r="E152" i="100"/>
  <c r="C152" i="100"/>
  <c r="A152" i="100"/>
  <c r="B153" i="100"/>
  <c r="F152" i="100"/>
  <c r="G152" i="100" s="1"/>
  <c r="EX19" i="1"/>
  <c r="GW2" i="21"/>
  <c r="GV1" i="21"/>
  <c r="GV46" i="21"/>
  <c r="GV182" i="21" s="1"/>
  <c r="GY1" i="17"/>
  <c r="GZ2" i="17"/>
  <c r="EX58" i="1"/>
  <c r="EZ133" i="1" l="1"/>
  <c r="EZ17" i="1"/>
  <c r="EU8" i="1"/>
  <c r="B154" i="100"/>
  <c r="E153" i="100"/>
  <c r="A153" i="100"/>
  <c r="D153" i="100"/>
  <c r="C153" i="100"/>
  <c r="F153" i="100"/>
  <c r="G153" i="100" s="1"/>
  <c r="EY58" i="1"/>
  <c r="HA2" i="17"/>
  <c r="GZ1" i="17"/>
  <c r="EY57" i="1"/>
  <c r="EY56" i="1"/>
  <c r="EY19" i="1"/>
  <c r="FB6" i="1"/>
  <c r="FB5" i="1"/>
  <c r="FB4" i="1"/>
  <c r="FC3" i="1"/>
  <c r="FB7" i="1"/>
  <c r="GW1" i="21"/>
  <c r="GW46" i="21"/>
  <c r="GW182" i="21" s="1"/>
  <c r="GX2" i="21"/>
  <c r="EZ18" i="1"/>
  <c r="EZ58" i="1" l="1"/>
  <c r="GY2" i="21"/>
  <c r="GX1" i="21"/>
  <c r="GX46" i="21"/>
  <c r="GX182" i="21" s="1"/>
  <c r="FC7" i="1"/>
  <c r="FC5" i="1"/>
  <c r="FC6" i="1"/>
  <c r="FD3" i="1"/>
  <c r="FC4" i="1"/>
  <c r="EZ57" i="1"/>
  <c r="FA17" i="1"/>
  <c r="FA133" i="1"/>
  <c r="FA18" i="1"/>
  <c r="EZ19" i="1"/>
  <c r="EZ56" i="1"/>
  <c r="HA1" i="17"/>
  <c r="HB2" i="17"/>
  <c r="A154" i="100"/>
  <c r="D154" i="100"/>
  <c r="F154" i="100"/>
  <c r="G154" i="100" s="1"/>
  <c r="E154" i="100"/>
  <c r="C154" i="100"/>
  <c r="B155" i="100"/>
  <c r="EV8" i="1"/>
  <c r="FA56" i="1" l="1"/>
  <c r="FA19" i="1"/>
  <c r="FA57" i="1"/>
  <c r="F155" i="100"/>
  <c r="G155" i="100" s="1"/>
  <c r="B156" i="100"/>
  <c r="C155" i="100"/>
  <c r="A155" i="100"/>
  <c r="E155" i="100"/>
  <c r="D155" i="100"/>
  <c r="FB18" i="1"/>
  <c r="HC2" i="17"/>
  <c r="HB1" i="17"/>
  <c r="FD6" i="1"/>
  <c r="FE3" i="1"/>
  <c r="FD7" i="1"/>
  <c r="FD4" i="1"/>
  <c r="FD5" i="1"/>
  <c r="GZ2" i="21"/>
  <c r="GY1" i="21"/>
  <c r="GY46" i="21"/>
  <c r="GY182" i="21" s="1"/>
  <c r="FA58" i="1"/>
  <c r="FB58" i="1" l="1"/>
  <c r="FC18" i="1"/>
  <c r="FC133" i="1"/>
  <c r="A156" i="100"/>
  <c r="D156" i="100"/>
  <c r="B157" i="100"/>
  <c r="C156" i="100"/>
  <c r="F156" i="100"/>
  <c r="G156" i="100" s="1"/>
  <c r="E156" i="100"/>
  <c r="HC1" i="17"/>
  <c r="GZ1" i="21"/>
  <c r="GZ46" i="21"/>
  <c r="GZ182" i="21" s="1"/>
  <c r="HA2" i="21"/>
  <c r="FE4" i="1"/>
  <c r="FE6" i="1"/>
  <c r="FF3" i="1"/>
  <c r="FE5" i="1"/>
  <c r="FE7" i="1"/>
  <c r="FB57" i="1"/>
  <c r="FB133" i="1"/>
  <c r="FB17" i="1"/>
  <c r="FC17" i="1" s="1"/>
  <c r="FB56" i="1"/>
  <c r="EW8" i="1"/>
  <c r="EX8" i="1" s="1"/>
  <c r="FB19" i="1"/>
  <c r="E157" i="100" l="1"/>
  <c r="A157" i="100"/>
  <c r="B158" i="100"/>
  <c r="F157" i="100"/>
  <c r="G157" i="100" s="1"/>
  <c r="C157" i="100"/>
  <c r="D157" i="100"/>
  <c r="FC19" i="1"/>
  <c r="FD133" i="1"/>
  <c r="FD17" i="1"/>
  <c r="FC57" i="1"/>
  <c r="HA182" i="21"/>
  <c r="HA1" i="21"/>
  <c r="HB2" i="21"/>
  <c r="EY8" i="1"/>
  <c r="FC58" i="1"/>
  <c r="FF4" i="1"/>
  <c r="FF6" i="1"/>
  <c r="FG3" i="1"/>
  <c r="FF5" i="1"/>
  <c r="FF7" i="1"/>
  <c r="FC56" i="1"/>
  <c r="FD18" i="1"/>
  <c r="FD58" i="1" l="1"/>
  <c r="FD57" i="1"/>
  <c r="FE57" i="1" s="1"/>
  <c r="FE18" i="1"/>
  <c r="EZ8" i="1"/>
  <c r="FE17" i="1"/>
  <c r="FD19" i="1"/>
  <c r="FE133" i="1"/>
  <c r="FG7" i="1"/>
  <c r="FG6" i="1"/>
  <c r="FG4" i="1"/>
  <c r="FH3" i="1"/>
  <c r="FG5" i="1"/>
  <c r="HC2" i="21"/>
  <c r="HB182" i="21"/>
  <c r="HB1" i="21"/>
  <c r="FD56" i="1"/>
  <c r="FE56" i="1" s="1"/>
  <c r="C158" i="100"/>
  <c r="E158" i="100"/>
  <c r="B159" i="100"/>
  <c r="D158" i="100"/>
  <c r="F158" i="100"/>
  <c r="A158" i="100"/>
  <c r="G158" i="100"/>
  <c r="FA8" i="1" l="1"/>
  <c r="FE58" i="1"/>
  <c r="FF56" i="1"/>
  <c r="FH4" i="1"/>
  <c r="FH5" i="1"/>
  <c r="FI3" i="1"/>
  <c r="FH7" i="1"/>
  <c r="FH6" i="1"/>
  <c r="B160" i="100"/>
  <c r="C159" i="100"/>
  <c r="F159" i="100"/>
  <c r="G159" i="100" s="1"/>
  <c r="A159" i="100"/>
  <c r="E159" i="100"/>
  <c r="D159" i="100"/>
  <c r="HC182" i="21"/>
  <c r="HD2" i="21"/>
  <c r="HC1" i="21"/>
  <c r="F171" i="86"/>
  <c r="G6" i="49"/>
  <c r="AM16" i="32" s="1"/>
  <c r="B18" i="85"/>
  <c r="F97" i="86"/>
  <c r="F112" i="86"/>
  <c r="F94" i="86"/>
  <c r="F101" i="86"/>
  <c r="F92" i="86"/>
  <c r="F107" i="86"/>
  <c r="F114" i="86"/>
  <c r="F133" i="86"/>
  <c r="F213" i="86"/>
  <c r="G213" i="86" s="1"/>
  <c r="I213" i="86" s="1"/>
  <c r="F158" i="86"/>
  <c r="F187" i="86"/>
  <c r="F163" i="86"/>
  <c r="D6" i="49"/>
  <c r="F167" i="86"/>
  <c r="F102" i="86"/>
  <c r="F157" i="86"/>
  <c r="F139" i="86"/>
  <c r="F205" i="86"/>
  <c r="F132" i="86"/>
  <c r="F207" i="86"/>
  <c r="F170" i="86"/>
  <c r="F183" i="86"/>
  <c r="O4" i="88"/>
  <c r="F180" i="86"/>
  <c r="F206" i="86"/>
  <c r="F81" i="86"/>
  <c r="F186" i="86"/>
  <c r="F120" i="86"/>
  <c r="F80" i="86"/>
  <c r="F78" i="86"/>
  <c r="F125" i="86"/>
  <c r="F156" i="86"/>
  <c r="F103" i="86"/>
  <c r="F195" i="86"/>
  <c r="F117" i="86"/>
  <c r="F110" i="86"/>
  <c r="F124" i="86"/>
  <c r="F90" i="86"/>
  <c r="F91" i="86"/>
  <c r="F153" i="86"/>
  <c r="F173" i="86"/>
  <c r="F210" i="86"/>
  <c r="F192" i="86"/>
  <c r="F123" i="86"/>
  <c r="F162" i="86"/>
  <c r="F160" i="86"/>
  <c r="F134" i="86"/>
  <c r="F193" i="86"/>
  <c r="F93" i="86"/>
  <c r="F150" i="86"/>
  <c r="F130" i="86"/>
  <c r="F109" i="86"/>
  <c r="F176" i="86"/>
  <c r="F137" i="86"/>
  <c r="F145" i="86"/>
  <c r="F216" i="86"/>
  <c r="G216" i="86" s="1"/>
  <c r="I216" i="86" s="1"/>
  <c r="F136" i="86"/>
  <c r="F209" i="86"/>
  <c r="F96" i="86"/>
  <c r="F135" i="86"/>
  <c r="F141" i="86"/>
  <c r="F164" i="86"/>
  <c r="F198" i="86"/>
  <c r="F148" i="86"/>
  <c r="F152" i="86"/>
  <c r="F208" i="86"/>
  <c r="F106" i="86"/>
  <c r="F201" i="86"/>
  <c r="F161" i="86"/>
  <c r="F178" i="86"/>
  <c r="F95" i="86"/>
  <c r="F98" i="86"/>
  <c r="F202" i="86"/>
  <c r="F147" i="86"/>
  <c r="F88" i="86"/>
  <c r="F82" i="86"/>
  <c r="F154" i="86"/>
  <c r="F142" i="86"/>
  <c r="F111" i="86"/>
  <c r="F200" i="86"/>
  <c r="F126" i="86"/>
  <c r="F203" i="86"/>
  <c r="F122" i="86"/>
  <c r="F131" i="86"/>
  <c r="F191" i="86"/>
  <c r="F182" i="86"/>
  <c r="F149" i="86"/>
  <c r="F155" i="86"/>
  <c r="F174" i="86"/>
  <c r="F85" i="86"/>
  <c r="F212" i="86"/>
  <c r="G212" i="86" s="1"/>
  <c r="I212" i="86" s="1"/>
  <c r="F211" i="86"/>
  <c r="F87" i="86"/>
  <c r="F143" i="86"/>
  <c r="F121" i="86"/>
  <c r="F116" i="86"/>
  <c r="F84" i="86"/>
  <c r="F175" i="86"/>
  <c r="F89" i="86"/>
  <c r="F199" i="86"/>
  <c r="F128" i="86"/>
  <c r="F166" i="86"/>
  <c r="F83" i="86"/>
  <c r="F113" i="86"/>
  <c r="F119" i="86"/>
  <c r="F194" i="86"/>
  <c r="F118" i="86"/>
  <c r="F151" i="86"/>
  <c r="F86" i="86"/>
  <c r="F214" i="86"/>
  <c r="G214" i="86" s="1"/>
  <c r="I214" i="86" s="1"/>
  <c r="F169" i="86"/>
  <c r="F159" i="86"/>
  <c r="F144" i="86"/>
  <c r="F104" i="86"/>
  <c r="F196" i="86"/>
  <c r="F129" i="86"/>
  <c r="F188" i="86"/>
  <c r="F197" i="86"/>
  <c r="F168" i="86"/>
  <c r="F185" i="86"/>
  <c r="F146" i="86"/>
  <c r="F215" i="86"/>
  <c r="G215" i="86" s="1"/>
  <c r="I215" i="86" s="1"/>
  <c r="F184" i="86"/>
  <c r="F204" i="86"/>
  <c r="F115" i="86"/>
  <c r="F165" i="86"/>
  <c r="F140" i="86"/>
  <c r="F138" i="86"/>
  <c r="F189" i="86"/>
  <c r="F100" i="86"/>
  <c r="F105" i="86"/>
  <c r="F181" i="86"/>
  <c r="F177" i="86"/>
  <c r="F99" i="86"/>
  <c r="F127" i="86"/>
  <c r="F179" i="86"/>
  <c r="F172" i="86"/>
  <c r="F190" i="86"/>
  <c r="F108" i="86"/>
  <c r="FF133" i="1"/>
  <c r="FF17" i="1"/>
  <c r="FF18" i="1"/>
  <c r="FE19" i="1"/>
  <c r="G127" i="86" l="1"/>
  <c r="I127" i="86" s="1"/>
  <c r="H127" i="86"/>
  <c r="G105" i="86"/>
  <c r="I105" i="86" s="1"/>
  <c r="H105" i="86"/>
  <c r="G138" i="86"/>
  <c r="I138" i="86" s="1"/>
  <c r="H138" i="86"/>
  <c r="G204" i="86"/>
  <c r="I204" i="86" s="1"/>
  <c r="H204" i="86"/>
  <c r="G197" i="86"/>
  <c r="I197" i="86" s="1"/>
  <c r="H197" i="86"/>
  <c r="G196" i="86"/>
  <c r="I196" i="86" s="1"/>
  <c r="H196" i="86"/>
  <c r="G151" i="86"/>
  <c r="I151" i="86" s="1"/>
  <c r="H151" i="86"/>
  <c r="G119" i="86"/>
  <c r="I119" i="86" s="1"/>
  <c r="H119" i="86"/>
  <c r="G128" i="86"/>
  <c r="I128" i="86" s="1"/>
  <c r="H128" i="86"/>
  <c r="G175" i="86"/>
  <c r="I175" i="86" s="1"/>
  <c r="H175" i="86"/>
  <c r="G121" i="86"/>
  <c r="I121" i="86" s="1"/>
  <c r="H121" i="86"/>
  <c r="G87" i="86"/>
  <c r="I87" i="86" s="1"/>
  <c r="H87" i="86"/>
  <c r="G191" i="86"/>
  <c r="I191" i="86" s="1"/>
  <c r="H191" i="86"/>
  <c r="G122" i="86"/>
  <c r="I122" i="86" s="1"/>
  <c r="H122" i="86"/>
  <c r="G154" i="86"/>
  <c r="I154" i="86" s="1"/>
  <c r="H154" i="86"/>
  <c r="G98" i="86"/>
  <c r="I98" i="86" s="1"/>
  <c r="H98" i="86"/>
  <c r="G152" i="86"/>
  <c r="I152" i="86" s="1"/>
  <c r="H152" i="86"/>
  <c r="G141" i="86"/>
  <c r="I141" i="86" s="1"/>
  <c r="H141" i="86"/>
  <c r="G96" i="86"/>
  <c r="I96" i="86" s="1"/>
  <c r="H96" i="86"/>
  <c r="G137" i="86"/>
  <c r="H137" i="86"/>
  <c r="G130" i="86"/>
  <c r="I130" i="86" s="1"/>
  <c r="H130" i="86"/>
  <c r="G134" i="86"/>
  <c r="I134" i="86" s="1"/>
  <c r="H134" i="86"/>
  <c r="G123" i="86"/>
  <c r="I123" i="86" s="1"/>
  <c r="H123" i="86"/>
  <c r="G173" i="86"/>
  <c r="I173" i="86" s="1"/>
  <c r="H173" i="86"/>
  <c r="G90" i="86"/>
  <c r="I90" i="86" s="1"/>
  <c r="H90" i="86"/>
  <c r="G156" i="86"/>
  <c r="I156" i="86" s="1"/>
  <c r="H156" i="86"/>
  <c r="G186" i="86"/>
  <c r="I186" i="86" s="1"/>
  <c r="H186" i="86"/>
  <c r="G139" i="86"/>
  <c r="I139" i="86" s="1"/>
  <c r="H139" i="86"/>
  <c r="G102" i="86"/>
  <c r="I102" i="86" s="1"/>
  <c r="H102" i="86"/>
  <c r="G187" i="86"/>
  <c r="I187" i="86" s="1"/>
  <c r="H187" i="86"/>
  <c r="G114" i="86"/>
  <c r="I114" i="86" s="1"/>
  <c r="H114" i="86"/>
  <c r="G97" i="86"/>
  <c r="I97" i="86" s="1"/>
  <c r="H97" i="86"/>
  <c r="G171" i="86"/>
  <c r="I171" i="86" s="1"/>
  <c r="H171" i="86"/>
  <c r="FF19" i="1"/>
  <c r="G172" i="86"/>
  <c r="I172" i="86" s="1"/>
  <c r="H172" i="86"/>
  <c r="G99" i="86"/>
  <c r="I99" i="86" s="1"/>
  <c r="H99" i="86"/>
  <c r="G100" i="86"/>
  <c r="I100" i="86" s="1"/>
  <c r="H100" i="86"/>
  <c r="G140" i="86"/>
  <c r="I140" i="86" s="1"/>
  <c r="H140" i="86"/>
  <c r="G146" i="86"/>
  <c r="I146" i="86" s="1"/>
  <c r="H146" i="86"/>
  <c r="G104" i="86"/>
  <c r="I104" i="86" s="1"/>
  <c r="H104" i="86"/>
  <c r="G169" i="86"/>
  <c r="I169" i="86" s="1"/>
  <c r="H169" i="86"/>
  <c r="G118" i="86"/>
  <c r="I118" i="86" s="1"/>
  <c r="H118" i="86"/>
  <c r="G113" i="86"/>
  <c r="I113" i="86" s="1"/>
  <c r="H113" i="86"/>
  <c r="G199" i="86"/>
  <c r="I199" i="86" s="1"/>
  <c r="H199" i="86"/>
  <c r="G84" i="86"/>
  <c r="I84" i="86" s="1"/>
  <c r="H84" i="86"/>
  <c r="G85" i="86"/>
  <c r="I85" i="86" s="1"/>
  <c r="H85" i="86"/>
  <c r="G155" i="86"/>
  <c r="I155" i="86" s="1"/>
  <c r="H155" i="86"/>
  <c r="G203" i="86"/>
  <c r="I203" i="86" s="1"/>
  <c r="H203" i="86"/>
  <c r="G82" i="86"/>
  <c r="I82" i="86" s="1"/>
  <c r="H82" i="86"/>
  <c r="G95" i="86"/>
  <c r="I95" i="86" s="1"/>
  <c r="H95" i="86"/>
  <c r="G201" i="86"/>
  <c r="I201" i="86" s="1"/>
  <c r="H201" i="86"/>
  <c r="G148" i="86"/>
  <c r="I148" i="86" s="1"/>
  <c r="H148" i="86"/>
  <c r="G209" i="86"/>
  <c r="I209" i="86" s="1"/>
  <c r="H209" i="86"/>
  <c r="G145" i="86"/>
  <c r="I145" i="86" s="1"/>
  <c r="H145" i="86"/>
  <c r="G150" i="86"/>
  <c r="I150" i="86" s="1"/>
  <c r="H150" i="86"/>
  <c r="G192" i="86"/>
  <c r="I192" i="86" s="1"/>
  <c r="H192" i="86"/>
  <c r="G153" i="86"/>
  <c r="I153" i="86" s="1"/>
  <c r="H153" i="86"/>
  <c r="G124" i="86"/>
  <c r="H124" i="86"/>
  <c r="G125" i="86"/>
  <c r="I125" i="86" s="1"/>
  <c r="H125" i="86"/>
  <c r="G81" i="86"/>
  <c r="I81" i="86" s="1"/>
  <c r="H81" i="86"/>
  <c r="G183" i="86"/>
  <c r="I183" i="86" s="1"/>
  <c r="H183" i="86"/>
  <c r="G132" i="86"/>
  <c r="I132" i="86" s="1"/>
  <c r="H132" i="86"/>
  <c r="G167" i="86"/>
  <c r="I167" i="86" s="1"/>
  <c r="H167" i="86"/>
  <c r="G158" i="86"/>
  <c r="I158" i="86" s="1"/>
  <c r="H158" i="86"/>
  <c r="G107" i="86"/>
  <c r="I107" i="86" s="1"/>
  <c r="H107" i="86"/>
  <c r="G94" i="86"/>
  <c r="I94" i="86" s="1"/>
  <c r="H94" i="86"/>
  <c r="A160" i="100"/>
  <c r="B161" i="100"/>
  <c r="F160" i="100"/>
  <c r="G160" i="100" s="1"/>
  <c r="D160" i="100"/>
  <c r="C160" i="100"/>
  <c r="E160" i="100"/>
  <c r="FG56" i="1"/>
  <c r="G108" i="86"/>
  <c r="I108" i="86" s="1"/>
  <c r="H108" i="86"/>
  <c r="G177" i="86"/>
  <c r="I177" i="86" s="1"/>
  <c r="H177" i="86"/>
  <c r="G165" i="86"/>
  <c r="I165" i="86" s="1"/>
  <c r="H165" i="86"/>
  <c r="G184" i="86"/>
  <c r="I184" i="86" s="1"/>
  <c r="H184" i="86"/>
  <c r="G185" i="86"/>
  <c r="I185" i="86" s="1"/>
  <c r="H185" i="86"/>
  <c r="G188" i="86"/>
  <c r="I188" i="86" s="1"/>
  <c r="H188" i="86"/>
  <c r="G144" i="86"/>
  <c r="I144" i="86" s="1"/>
  <c r="H144" i="86"/>
  <c r="G83" i="86"/>
  <c r="I83" i="86" s="1"/>
  <c r="H83" i="86"/>
  <c r="G174" i="86"/>
  <c r="I174" i="86" s="1"/>
  <c r="H174" i="86"/>
  <c r="G149" i="86"/>
  <c r="I149" i="86" s="1"/>
  <c r="H149" i="86"/>
  <c r="G131" i="86"/>
  <c r="I131" i="86" s="1"/>
  <c r="H131" i="86"/>
  <c r="G126" i="86"/>
  <c r="H126" i="86"/>
  <c r="G111" i="86"/>
  <c r="I111" i="86" s="1"/>
  <c r="H111" i="86"/>
  <c r="G88" i="86"/>
  <c r="I88" i="86" s="1"/>
  <c r="H88" i="86"/>
  <c r="G178" i="86"/>
  <c r="I178" i="86" s="1"/>
  <c r="H178" i="86"/>
  <c r="G106" i="86"/>
  <c r="I106" i="86" s="1"/>
  <c r="H106" i="86"/>
  <c r="G198" i="86"/>
  <c r="I198" i="86" s="1"/>
  <c r="H198" i="86"/>
  <c r="G136" i="86"/>
  <c r="I136" i="86" s="1"/>
  <c r="H136" i="86"/>
  <c r="G176" i="86"/>
  <c r="I176" i="86" s="1"/>
  <c r="H176" i="86"/>
  <c r="G93" i="86"/>
  <c r="H93" i="86"/>
  <c r="G160" i="86"/>
  <c r="I160" i="86" s="1"/>
  <c r="H160" i="86"/>
  <c r="G91" i="86"/>
  <c r="I91" i="86" s="1"/>
  <c r="H91" i="86"/>
  <c r="G110" i="86"/>
  <c r="I110" i="86" s="1"/>
  <c r="H110" i="86"/>
  <c r="G195" i="86"/>
  <c r="I195" i="86" s="1"/>
  <c r="H195" i="86"/>
  <c r="G78" i="86"/>
  <c r="H78" i="86"/>
  <c r="G120" i="86"/>
  <c r="H120" i="86"/>
  <c r="G206" i="86"/>
  <c r="I206" i="86" s="1"/>
  <c r="H206" i="86"/>
  <c r="G170" i="86"/>
  <c r="I170" i="86" s="1"/>
  <c r="H170" i="86"/>
  <c r="G92" i="86"/>
  <c r="I92" i="86" s="1"/>
  <c r="H92" i="86"/>
  <c r="G112" i="86"/>
  <c r="I112" i="86" s="1"/>
  <c r="H112" i="86"/>
  <c r="HD1" i="21"/>
  <c r="HD182" i="21"/>
  <c r="HE2" i="21"/>
  <c r="FF58" i="1"/>
  <c r="G190" i="86"/>
  <c r="I190" i="86" s="1"/>
  <c r="H190" i="86"/>
  <c r="G179" i="86"/>
  <c r="I179" i="86" s="1"/>
  <c r="H179" i="86"/>
  <c r="G181" i="86"/>
  <c r="I181" i="86" s="1"/>
  <c r="H181" i="86"/>
  <c r="G189" i="86"/>
  <c r="I189" i="86" s="1"/>
  <c r="H189" i="86"/>
  <c r="G115" i="86"/>
  <c r="I115" i="86" s="1"/>
  <c r="H115" i="86"/>
  <c r="G168" i="86"/>
  <c r="I168" i="86" s="1"/>
  <c r="H168" i="86"/>
  <c r="G129" i="86"/>
  <c r="I129" i="86" s="1"/>
  <c r="H129" i="86"/>
  <c r="G159" i="86"/>
  <c r="I159" i="86" s="1"/>
  <c r="H159" i="86"/>
  <c r="G86" i="86"/>
  <c r="I86" i="86" s="1"/>
  <c r="H86" i="86"/>
  <c r="G194" i="86"/>
  <c r="I194" i="86" s="1"/>
  <c r="H194" i="86"/>
  <c r="G166" i="86"/>
  <c r="I166" i="86" s="1"/>
  <c r="H166" i="86"/>
  <c r="G89" i="86"/>
  <c r="I89" i="86" s="1"/>
  <c r="H89" i="86"/>
  <c r="G116" i="86"/>
  <c r="I116" i="86" s="1"/>
  <c r="H116" i="86"/>
  <c r="G143" i="86"/>
  <c r="I143" i="86" s="1"/>
  <c r="H143" i="86"/>
  <c r="G211" i="86"/>
  <c r="I211" i="86" s="1"/>
  <c r="H211" i="86"/>
  <c r="G182" i="86"/>
  <c r="I182" i="86" s="1"/>
  <c r="H182" i="86"/>
  <c r="G200" i="86"/>
  <c r="I200" i="86" s="1"/>
  <c r="H200" i="86"/>
  <c r="G142" i="86"/>
  <c r="I142" i="86" s="1"/>
  <c r="H142" i="86"/>
  <c r="G147" i="86"/>
  <c r="I147" i="86" s="1"/>
  <c r="H147" i="86"/>
  <c r="G202" i="86"/>
  <c r="I202" i="86" s="1"/>
  <c r="H202" i="86"/>
  <c r="G161" i="86"/>
  <c r="I161" i="86" s="1"/>
  <c r="H161" i="86"/>
  <c r="G208" i="86"/>
  <c r="I208" i="86" s="1"/>
  <c r="H208" i="86"/>
  <c r="G164" i="86"/>
  <c r="I164" i="86" s="1"/>
  <c r="H164" i="86"/>
  <c r="G135" i="86"/>
  <c r="I135" i="86" s="1"/>
  <c r="H135" i="86"/>
  <c r="G109" i="86"/>
  <c r="I109" i="86" s="1"/>
  <c r="H109" i="86"/>
  <c r="G193" i="86"/>
  <c r="I193" i="86" s="1"/>
  <c r="H193" i="86"/>
  <c r="G162" i="86"/>
  <c r="I162" i="86" s="1"/>
  <c r="H162" i="86"/>
  <c r="G210" i="86"/>
  <c r="I210" i="86" s="1"/>
  <c r="H210" i="86"/>
  <c r="G117" i="86"/>
  <c r="H117" i="86"/>
  <c r="G103" i="86"/>
  <c r="I103" i="86" s="1"/>
  <c r="H103" i="86"/>
  <c r="G80" i="86"/>
  <c r="I80" i="86" s="1"/>
  <c r="H80" i="86"/>
  <c r="G180" i="86"/>
  <c r="I180" i="86" s="1"/>
  <c r="H180" i="86"/>
  <c r="G207" i="86"/>
  <c r="I207" i="86" s="1"/>
  <c r="H207" i="86"/>
  <c r="G205" i="86"/>
  <c r="I205" i="86" s="1"/>
  <c r="H205" i="86"/>
  <c r="G157" i="86"/>
  <c r="I157" i="86" s="1"/>
  <c r="H157" i="86"/>
  <c r="G163" i="86"/>
  <c r="I163" i="86" s="1"/>
  <c r="H163" i="86"/>
  <c r="G133" i="86"/>
  <c r="I133" i="86" s="1"/>
  <c r="H133" i="86"/>
  <c r="G101" i="86"/>
  <c r="I101" i="86" s="1"/>
  <c r="H101" i="86"/>
  <c r="FI4" i="1"/>
  <c r="FI7" i="1"/>
  <c r="FI5" i="1"/>
  <c r="FI6" i="1"/>
  <c r="FJ3" i="1"/>
  <c r="FG17" i="1"/>
  <c r="FF57" i="1"/>
  <c r="FG57" i="1" l="1"/>
  <c r="FG58" i="1"/>
  <c r="K13" i="86" a="1"/>
  <c r="K20" i="86" s="1"/>
  <c r="O19" i="86" s="1"/>
  <c r="FG18" i="1"/>
  <c r="FG19" i="1"/>
  <c r="FH56" i="1"/>
  <c r="FJ4" i="1"/>
  <c r="FJ5" i="1"/>
  <c r="FJ7" i="1"/>
  <c r="FK3" i="1"/>
  <c r="FJ6" i="1"/>
  <c r="I78" i="86"/>
  <c r="I93" i="86" s="1"/>
  <c r="H10" i="86"/>
  <c r="F161" i="100"/>
  <c r="G161" i="100" s="1"/>
  <c r="D161" i="100"/>
  <c r="A161" i="100"/>
  <c r="C161" i="100"/>
  <c r="E161" i="100"/>
  <c r="B162" i="100"/>
  <c r="HE182" i="21"/>
  <c r="HE1" i="21"/>
  <c r="HF2" i="21"/>
  <c r="FH57" i="1"/>
  <c r="FG133" i="1"/>
  <c r="FB8" i="1"/>
  <c r="FH58" i="1" l="1"/>
  <c r="K16" i="86"/>
  <c r="O15" i="86" s="1"/>
  <c r="K13" i="86"/>
  <c r="O13" i="86" s="1"/>
  <c r="K23" i="86"/>
  <c r="O22" i="86" s="1"/>
  <c r="K24" i="86"/>
  <c r="O23" i="86" s="1"/>
  <c r="K21" i="86"/>
  <c r="O20" i="86" s="1"/>
  <c r="K17" i="86"/>
  <c r="O16" i="86" s="1"/>
  <c r="K14" i="86"/>
  <c r="K19" i="86"/>
  <c r="O18" i="86" s="1"/>
  <c r="K18" i="86"/>
  <c r="O17" i="86" s="1"/>
  <c r="K22" i="86"/>
  <c r="O21" i="86" s="1"/>
  <c r="K15" i="86"/>
  <c r="K25" i="86"/>
  <c r="O24" i="86" s="1"/>
  <c r="I117" i="86"/>
  <c r="I120" i="86" s="1"/>
  <c r="I124" i="86" s="1"/>
  <c r="I126" i="86" s="1"/>
  <c r="I137" i="86" s="1"/>
  <c r="FI133" i="1"/>
  <c r="FI57" i="1"/>
  <c r="FH133" i="1"/>
  <c r="FC8" i="1"/>
  <c r="FD8" i="1" s="1"/>
  <c r="HF182" i="21"/>
  <c r="HF1" i="21"/>
  <c r="W4" i="32"/>
  <c r="W3" i="32"/>
  <c r="E18" i="85"/>
  <c r="AC54" i="49"/>
  <c r="Q3" i="32"/>
  <c r="Q26" i="88"/>
  <c r="AD54" i="49"/>
  <c r="R3" i="32"/>
  <c r="R4" i="32" s="1"/>
  <c r="W2" i="32"/>
  <c r="Q27" i="88"/>
  <c r="B163" i="100"/>
  <c r="F162" i="100"/>
  <c r="G162" i="100" s="1"/>
  <c r="E162" i="100"/>
  <c r="D162" i="100"/>
  <c r="A162" i="100"/>
  <c r="C162" i="100"/>
  <c r="FK6" i="1"/>
  <c r="FL3" i="1"/>
  <c r="FK5" i="1"/>
  <c r="FK7" i="1"/>
  <c r="FK4" i="1"/>
  <c r="FH19" i="1"/>
  <c r="FH18" i="1"/>
  <c r="FI18" i="1" s="1"/>
  <c r="FH17" i="1"/>
  <c r="FI17" i="1" s="1"/>
  <c r="B25" i="88"/>
  <c r="S9" i="88"/>
  <c r="O14" i="86" l="1"/>
  <c r="P20" i="86" s="1"/>
  <c r="K26" i="86"/>
  <c r="S10" i="88"/>
  <c r="T9" i="88"/>
  <c r="U9" i="88" s="1"/>
  <c r="FM3" i="1"/>
  <c r="FL5" i="1"/>
  <c r="FL7" i="1"/>
  <c r="FL6" i="1"/>
  <c r="FL4" i="1"/>
  <c r="FI58" i="1"/>
  <c r="B164" i="100"/>
  <c r="D163" i="100"/>
  <c r="E163" i="100"/>
  <c r="F163" i="100"/>
  <c r="C163" i="100"/>
  <c r="G163" i="100"/>
  <c r="A163" i="100"/>
  <c r="FI56" i="1"/>
  <c r="FI19" i="1"/>
  <c r="FJ18" i="1"/>
  <c r="A199" i="17"/>
  <c r="A199" i="75" s="1"/>
  <c r="C135" i="1"/>
  <c r="Q4" i="32"/>
  <c r="P19" i="86" l="1"/>
  <c r="P15" i="86"/>
  <c r="P16" i="86"/>
  <c r="P22" i="86"/>
  <c r="O25" i="86"/>
  <c r="P14" i="86"/>
  <c r="P23" i="86"/>
  <c r="P24" i="86"/>
  <c r="P21" i="86"/>
  <c r="P17" i="86"/>
  <c r="P13" i="86"/>
  <c r="FJ58" i="1"/>
  <c r="FM6" i="1"/>
  <c r="FM5" i="1"/>
  <c r="FN3" i="1"/>
  <c r="FM7" i="1"/>
  <c r="FM4" i="1"/>
  <c r="FJ19" i="1"/>
  <c r="FJ17" i="1"/>
  <c r="FJ56" i="1"/>
  <c r="FJ133" i="1"/>
  <c r="FE8" i="1"/>
  <c r="FJ57" i="1"/>
  <c r="B165" i="100"/>
  <c r="C164" i="100"/>
  <c r="D164" i="100"/>
  <c r="A164" i="100"/>
  <c r="F164" i="100"/>
  <c r="E164" i="100"/>
  <c r="G164" i="100"/>
  <c r="S11" i="88"/>
  <c r="T10" i="88"/>
  <c r="U10" i="88" s="1"/>
  <c r="FK57" i="1" l="1"/>
  <c r="S12" i="88"/>
  <c r="T12" i="88" s="1"/>
  <c r="U12" i="88" s="1"/>
  <c r="T11" i="88"/>
  <c r="U11" i="88" s="1"/>
  <c r="FK133" i="1"/>
  <c r="FK17" i="1"/>
  <c r="FL17" i="1" s="1"/>
  <c r="E165" i="100"/>
  <c r="D165" i="100"/>
  <c r="F165" i="100"/>
  <c r="G165" i="100" s="1"/>
  <c r="B166" i="100"/>
  <c r="C165" i="100"/>
  <c r="A165" i="100"/>
  <c r="FK56" i="1"/>
  <c r="FL133" i="1"/>
  <c r="FF8" i="1"/>
  <c r="FG8" i="1" s="1"/>
  <c r="FK19" i="1"/>
  <c r="FO3" i="1"/>
  <c r="FN7" i="1"/>
  <c r="FN4" i="1"/>
  <c r="FN6" i="1"/>
  <c r="FN5" i="1"/>
  <c r="FK58" i="1"/>
  <c r="FK18" i="1"/>
  <c r="FL18" i="1" s="1"/>
  <c r="FM18" i="1" s="1"/>
  <c r="FH8" i="1" l="1"/>
  <c r="FM17" i="1"/>
  <c r="FL58" i="1"/>
  <c r="FL56" i="1"/>
  <c r="S13" i="88"/>
  <c r="T13" i="88" s="1"/>
  <c r="U13" i="88" s="1"/>
  <c r="FO6" i="1"/>
  <c r="FO7" i="1"/>
  <c r="FO5" i="1"/>
  <c r="FP3" i="1"/>
  <c r="FO4" i="1"/>
  <c r="FL57" i="1"/>
  <c r="FM57" i="1" s="1"/>
  <c r="FM56" i="1"/>
  <c r="FM58" i="1"/>
  <c r="FL19" i="1"/>
  <c r="FM133" i="1"/>
  <c r="B167" i="100"/>
  <c r="A166" i="100"/>
  <c r="E166" i="100"/>
  <c r="D166" i="100"/>
  <c r="F166" i="100"/>
  <c r="G166" i="100" s="1"/>
  <c r="C166" i="100"/>
  <c r="S14" i="88" l="1"/>
  <c r="T14" i="88" s="1"/>
  <c r="U14" i="88" s="1"/>
  <c r="C167" i="100"/>
  <c r="D167" i="100"/>
  <c r="E167" i="100"/>
  <c r="B168" i="100"/>
  <c r="A167" i="100"/>
  <c r="F167" i="100"/>
  <c r="G167" i="100" s="1"/>
  <c r="FM19" i="1"/>
  <c r="FN133" i="1"/>
  <c r="FI8" i="1"/>
  <c r="FN58" i="1"/>
  <c r="FQ3" i="1"/>
  <c r="FP6" i="1"/>
  <c r="FP4" i="1"/>
  <c r="FP7" i="1"/>
  <c r="FP5" i="1"/>
  <c r="FN18" i="1"/>
  <c r="FN17" i="1"/>
  <c r="FN56" i="1" l="1"/>
  <c r="FN57" i="1"/>
  <c r="FO18" i="1"/>
  <c r="S15" i="88"/>
  <c r="S16" i="88" s="1"/>
  <c r="FQ6" i="1"/>
  <c r="FQ7" i="1"/>
  <c r="FR3" i="1"/>
  <c r="FQ4" i="1"/>
  <c r="FQ5" i="1"/>
  <c r="FO133" i="1"/>
  <c r="D168" i="100"/>
  <c r="C168" i="100"/>
  <c r="E168" i="100"/>
  <c r="F168" i="100"/>
  <c r="B169" i="100"/>
  <c r="G168" i="100"/>
  <c r="A168" i="100"/>
  <c r="FO17" i="1"/>
  <c r="FO58" i="1"/>
  <c r="FJ8" i="1"/>
  <c r="FN19" i="1"/>
  <c r="T15" i="88" l="1"/>
  <c r="U15" i="88" s="1"/>
  <c r="FK8" i="1"/>
  <c r="E169" i="100"/>
  <c r="C169" i="100"/>
  <c r="D169" i="100"/>
  <c r="A169" i="100"/>
  <c r="B170" i="100"/>
  <c r="F169" i="100"/>
  <c r="G169" i="100" s="1"/>
  <c r="FO19" i="1"/>
  <c r="T16" i="88"/>
  <c r="U16" i="88" s="1"/>
  <c r="S17" i="88"/>
  <c r="FS3" i="1"/>
  <c r="FR6" i="1"/>
  <c r="FR7" i="1"/>
  <c r="FR4" i="1"/>
  <c r="FR5" i="1"/>
  <c r="FP58" i="1"/>
  <c r="FO56" i="1"/>
  <c r="FO57" i="1"/>
  <c r="FP57" i="1" s="1"/>
  <c r="FP17" i="1" l="1"/>
  <c r="FQ17" i="1" s="1"/>
  <c r="FP56" i="1"/>
  <c r="FQ56" i="1" s="1"/>
  <c r="FL8" i="1"/>
  <c r="FQ133" i="1"/>
  <c r="FS7" i="1"/>
  <c r="FS5" i="1"/>
  <c r="FS4" i="1"/>
  <c r="FS6" i="1"/>
  <c r="FT3" i="1"/>
  <c r="FQ57" i="1"/>
  <c r="FP19" i="1"/>
  <c r="FP133" i="1"/>
  <c r="FP18" i="1"/>
  <c r="FQ18" i="1" s="1"/>
  <c r="T17" i="88"/>
  <c r="U17" i="88" s="1"/>
  <c r="S18" i="88"/>
  <c r="A170" i="100"/>
  <c r="F170" i="100"/>
  <c r="G170" i="100" s="1"/>
  <c r="E170" i="100"/>
  <c r="C170" i="100"/>
  <c r="D170" i="100"/>
  <c r="B171" i="100"/>
  <c r="T18" i="88" l="1"/>
  <c r="U18" i="88" s="1"/>
  <c r="S19" i="88"/>
  <c r="FT5" i="1"/>
  <c r="FT4" i="1"/>
  <c r="FT7" i="1"/>
  <c r="FU3" i="1"/>
  <c r="FT6" i="1"/>
  <c r="C171" i="100"/>
  <c r="B172" i="100"/>
  <c r="D171" i="100"/>
  <c r="F171" i="100"/>
  <c r="G171" i="100"/>
  <c r="E171" i="100"/>
  <c r="A171" i="100"/>
  <c r="FQ19" i="1"/>
  <c r="FQ58" i="1"/>
  <c r="FR58" i="1" l="1"/>
  <c r="FR56" i="1"/>
  <c r="FR133" i="1"/>
  <c r="FR17" i="1"/>
  <c r="FM8" i="1"/>
  <c r="FR19" i="1"/>
  <c r="FR18" i="1"/>
  <c r="FU6" i="1"/>
  <c r="FU4" i="1"/>
  <c r="FU5" i="1"/>
  <c r="FV3" i="1"/>
  <c r="FU7" i="1"/>
  <c r="S20" i="88"/>
  <c r="T19" i="88"/>
  <c r="U19" i="88" s="1"/>
  <c r="FR57" i="1"/>
  <c r="C172" i="100"/>
  <c r="F172" i="100"/>
  <c r="G172" i="100" s="1"/>
  <c r="B173" i="100"/>
  <c r="A172" i="100"/>
  <c r="E172" i="100"/>
  <c r="D172" i="100"/>
  <c r="FS58" i="1"/>
  <c r="FS18" i="1" l="1"/>
  <c r="FS57" i="1"/>
  <c r="B174" i="100"/>
  <c r="D173" i="100"/>
  <c r="C173" i="100"/>
  <c r="A173" i="100"/>
  <c r="F173" i="100"/>
  <c r="E173" i="100"/>
  <c r="G173" i="100"/>
  <c r="FS19" i="1"/>
  <c r="T20" i="88"/>
  <c r="U20" i="88" s="1"/>
  <c r="S21" i="88"/>
  <c r="FN8" i="1"/>
  <c r="FO8" i="1" s="1"/>
  <c r="FT58" i="1"/>
  <c r="FW3" i="1"/>
  <c r="FV4" i="1"/>
  <c r="FV5" i="1"/>
  <c r="FV6" i="1"/>
  <c r="FV7" i="1"/>
  <c r="FT18" i="1"/>
  <c r="FS56" i="1"/>
  <c r="FT56" i="1" s="1"/>
  <c r="FT133" i="1"/>
  <c r="FT57" i="1"/>
  <c r="FS133" i="1"/>
  <c r="FS17" i="1"/>
  <c r="FT17" i="1" s="1"/>
  <c r="FW7" i="1" l="1"/>
  <c r="FW5" i="1"/>
  <c r="FX3" i="1"/>
  <c r="FW4" i="1"/>
  <c r="FW6" i="1"/>
  <c r="T21" i="88"/>
  <c r="U21" i="88" s="1"/>
  <c r="S22" i="88"/>
  <c r="F174" i="100"/>
  <c r="G174" i="100" s="1"/>
  <c r="A174" i="100"/>
  <c r="C174" i="100"/>
  <c r="B175" i="100"/>
  <c r="E174" i="100"/>
  <c r="D174" i="100"/>
  <c r="FT19" i="1"/>
  <c r="FU56" i="1"/>
  <c r="FU57" i="1" l="1"/>
  <c r="FV57" i="1" s="1"/>
  <c r="T22" i="88"/>
  <c r="U22" i="88" s="1"/>
  <c r="S23" i="88"/>
  <c r="T23" i="88" s="1"/>
  <c r="U23" i="88" s="1"/>
  <c r="FU133" i="1"/>
  <c r="FP8" i="1"/>
  <c r="FU18" i="1"/>
  <c r="B176" i="100"/>
  <c r="C175" i="100"/>
  <c r="E175" i="100"/>
  <c r="D175" i="100"/>
  <c r="F175" i="100"/>
  <c r="A175" i="100"/>
  <c r="G175" i="100"/>
  <c r="FX5" i="1"/>
  <c r="FY3" i="1"/>
  <c r="FX7" i="1"/>
  <c r="FX4" i="1"/>
  <c r="FX6" i="1"/>
  <c r="FU19" i="1"/>
  <c r="FU17" i="1"/>
  <c r="FU58" i="1"/>
  <c r="FV58" i="1" s="1"/>
  <c r="FV17" i="1" l="1"/>
  <c r="FW133" i="1"/>
  <c r="FW18" i="1"/>
  <c r="FV19" i="1"/>
  <c r="FV56" i="1"/>
  <c r="FZ3" i="1"/>
  <c r="FY4" i="1"/>
  <c r="FY7" i="1"/>
  <c r="FY5" i="1"/>
  <c r="FY6" i="1"/>
  <c r="FV18" i="1"/>
  <c r="AM11" i="32" s="1"/>
  <c r="FW17" i="1"/>
  <c r="D176" i="100"/>
  <c r="A176" i="100"/>
  <c r="B177" i="100"/>
  <c r="E176" i="100"/>
  <c r="C176" i="100"/>
  <c r="F176" i="100"/>
  <c r="G176" i="100" s="1"/>
  <c r="FV133" i="1"/>
  <c r="FQ8" i="1"/>
  <c r="FR8" i="1" s="1"/>
  <c r="E177" i="100" l="1"/>
  <c r="A177" i="100"/>
  <c r="B178" i="100"/>
  <c r="F177" i="100"/>
  <c r="G177" i="100" s="1"/>
  <c r="C177" i="100"/>
  <c r="D177" i="100"/>
  <c r="FW57" i="1"/>
  <c r="FW58" i="1"/>
  <c r="FW19" i="1"/>
  <c r="FW56" i="1"/>
  <c r="FX56" i="1" s="1"/>
  <c r="GA3" i="1"/>
  <c r="FZ4" i="1"/>
  <c r="FZ5" i="1"/>
  <c r="FZ7" i="1"/>
  <c r="FZ6" i="1"/>
  <c r="FX133" i="1" l="1"/>
  <c r="FX18" i="1"/>
  <c r="FY18" i="1" s="1"/>
  <c r="FY133" i="1"/>
  <c r="FY17" i="1"/>
  <c r="D178" i="100"/>
  <c r="B179" i="100"/>
  <c r="F178" i="100"/>
  <c r="A178" i="100"/>
  <c r="C178" i="100"/>
  <c r="E178" i="100"/>
  <c r="G178" i="100"/>
  <c r="GA7" i="1"/>
  <c r="GA6" i="1"/>
  <c r="GB3" i="1"/>
  <c r="GA4" i="1"/>
  <c r="GA5" i="1"/>
  <c r="FS8" i="1"/>
  <c r="FT8" i="1" s="1"/>
  <c r="FX17" i="1"/>
  <c r="FX19" i="1"/>
  <c r="FX58" i="1"/>
  <c r="FX57" i="1"/>
  <c r="FY57" i="1" l="1"/>
  <c r="FY56" i="1"/>
  <c r="FZ17" i="1"/>
  <c r="FY19" i="1"/>
  <c r="FY58" i="1"/>
  <c r="GB6" i="1"/>
  <c r="GB5" i="1"/>
  <c r="GC3" i="1"/>
  <c r="GB7" i="1"/>
  <c r="GB4" i="1"/>
  <c r="FZ18" i="1"/>
  <c r="A179" i="100"/>
  <c r="F179" i="100"/>
  <c r="G179" i="100" s="1"/>
  <c r="D179" i="100"/>
  <c r="C179" i="100"/>
  <c r="B180" i="100"/>
  <c r="E179" i="100"/>
  <c r="GA18" i="1" l="1"/>
  <c r="GA17" i="1"/>
  <c r="GC7" i="1"/>
  <c r="GC4" i="1"/>
  <c r="GD3" i="1"/>
  <c r="GC5" i="1"/>
  <c r="GC6" i="1"/>
  <c r="FZ58" i="1"/>
  <c r="FZ57" i="1"/>
  <c r="FU8" i="1"/>
  <c r="FV8" i="1" s="1"/>
  <c r="GA133" i="1"/>
  <c r="FZ56" i="1"/>
  <c r="GA56" i="1" s="1"/>
  <c r="A180" i="100"/>
  <c r="D180" i="100"/>
  <c r="E180" i="100"/>
  <c r="F180" i="100"/>
  <c r="C180" i="100"/>
  <c r="G180" i="100"/>
  <c r="B181" i="100"/>
  <c r="FZ19" i="1"/>
  <c r="FZ133" i="1"/>
  <c r="GD6" i="1" l="1"/>
  <c r="GD4" i="1"/>
  <c r="GD7" i="1"/>
  <c r="GE3" i="1"/>
  <c r="GD5" i="1"/>
  <c r="GA19" i="1"/>
  <c r="B182" i="100"/>
  <c r="E181" i="100"/>
  <c r="A181" i="100"/>
  <c r="F181" i="100"/>
  <c r="G181" i="100" s="1"/>
  <c r="C181" i="100"/>
  <c r="D181" i="100"/>
  <c r="GB56" i="1"/>
  <c r="GA58" i="1"/>
  <c r="GB58" i="1" s="1"/>
  <c r="FW8" i="1"/>
  <c r="GA57" i="1"/>
  <c r="GB57" i="1" s="1"/>
  <c r="FX8" i="1" l="1"/>
  <c r="A182" i="100"/>
  <c r="D182" i="100"/>
  <c r="B183" i="100"/>
  <c r="F182" i="100"/>
  <c r="C182" i="100"/>
  <c r="G182" i="100"/>
  <c r="E182" i="100"/>
  <c r="GB19" i="1"/>
  <c r="GC133" i="1"/>
  <c r="GC58" i="1"/>
  <c r="GB133" i="1"/>
  <c r="GB17" i="1"/>
  <c r="GC17" i="1" s="1"/>
  <c r="GB18" i="1"/>
  <c r="GC18" i="1" s="1"/>
  <c r="FY8" i="1"/>
  <c r="GC57" i="1"/>
  <c r="GF3" i="1"/>
  <c r="GE7" i="1"/>
  <c r="GE5" i="1"/>
  <c r="GE6" i="1"/>
  <c r="GE4" i="1"/>
  <c r="GD17" i="1" l="1"/>
  <c r="GE17" i="1" s="1"/>
  <c r="GC19" i="1"/>
  <c r="GC56" i="1"/>
  <c r="GG3" i="1"/>
  <c r="GF4" i="1"/>
  <c r="GF6" i="1"/>
  <c r="GF5" i="1"/>
  <c r="GF7" i="1"/>
  <c r="GD133" i="1"/>
  <c r="GD18" i="1"/>
  <c r="GD58" i="1"/>
  <c r="D183" i="100"/>
  <c r="A183" i="100"/>
  <c r="E183" i="100"/>
  <c r="B184" i="100"/>
  <c r="C183" i="100"/>
  <c r="F183" i="100"/>
  <c r="G183" i="100" s="1"/>
  <c r="GE18" i="1" l="1"/>
  <c r="GD56" i="1"/>
  <c r="GF18" i="1"/>
  <c r="GG6" i="1"/>
  <c r="GH3" i="1"/>
  <c r="GG5" i="1"/>
  <c r="GG7" i="1"/>
  <c r="GG4" i="1"/>
  <c r="GD19" i="1"/>
  <c r="F184" i="100"/>
  <c r="G184" i="100" s="1"/>
  <c r="D184" i="100"/>
  <c r="B185" i="100"/>
  <c r="A184" i="100"/>
  <c r="E184" i="100"/>
  <c r="C184" i="100"/>
  <c r="GD57" i="1"/>
  <c r="GE57" i="1" s="1"/>
  <c r="GE133" i="1"/>
  <c r="FZ8" i="1"/>
  <c r="GA8" i="1" l="1"/>
  <c r="GE19" i="1"/>
  <c r="GE56" i="1"/>
  <c r="GH4" i="1"/>
  <c r="GH7" i="1"/>
  <c r="GH5" i="1"/>
  <c r="GI3" i="1"/>
  <c r="GH6" i="1"/>
  <c r="F185" i="100"/>
  <c r="G185" i="100" s="1"/>
  <c r="A185" i="100"/>
  <c r="B186" i="100"/>
  <c r="D185" i="100"/>
  <c r="C185" i="100"/>
  <c r="E185" i="100"/>
  <c r="GF133" i="1"/>
  <c r="GF17" i="1"/>
  <c r="GE58" i="1"/>
  <c r="GF58" i="1" s="1"/>
  <c r="GJ3" i="1" l="1"/>
  <c r="GI5" i="1"/>
  <c r="GI4" i="1"/>
  <c r="GI6" i="1"/>
  <c r="GI7" i="1"/>
  <c r="GF19" i="1"/>
  <c r="GG58" i="1"/>
  <c r="GF56" i="1"/>
  <c r="GG56" i="1" s="1"/>
  <c r="F186" i="100"/>
  <c r="G186" i="100" s="1"/>
  <c r="D186" i="100"/>
  <c r="C186" i="100"/>
  <c r="A186" i="100"/>
  <c r="E186" i="100"/>
  <c r="B187" i="100"/>
  <c r="GF57" i="1"/>
  <c r="GG57" i="1" l="1"/>
  <c r="E187" i="100"/>
  <c r="F187" i="100"/>
  <c r="G187" i="100" s="1"/>
  <c r="A187" i="100"/>
  <c r="C187" i="100"/>
  <c r="D187" i="100"/>
  <c r="B188" i="100"/>
  <c r="GG133" i="1"/>
  <c r="GG18" i="1"/>
  <c r="GH18" i="1" s="1"/>
  <c r="GB8" i="1"/>
  <c r="GC8" i="1" s="1"/>
  <c r="GG17" i="1"/>
  <c r="GH17" i="1" s="1"/>
  <c r="GH56" i="1"/>
  <c r="GG19" i="1"/>
  <c r="GK3" i="1"/>
  <c r="GJ5" i="1"/>
  <c r="GJ6" i="1"/>
  <c r="GJ7" i="1"/>
  <c r="GJ4" i="1"/>
  <c r="GH133" i="1"/>
  <c r="GI17" i="1" l="1"/>
  <c r="GI133" i="1"/>
  <c r="GI18" i="1"/>
  <c r="GH58" i="1"/>
  <c r="GL3" i="1"/>
  <c r="GK7" i="1"/>
  <c r="GK5" i="1"/>
  <c r="GK4" i="1"/>
  <c r="GK6" i="1"/>
  <c r="GI56" i="1"/>
  <c r="C188" i="100"/>
  <c r="D188" i="100"/>
  <c r="F188" i="100"/>
  <c r="G188" i="100" s="1"/>
  <c r="B189" i="100"/>
  <c r="A188" i="100"/>
  <c r="E188" i="100"/>
  <c r="GH19" i="1"/>
  <c r="GD8" i="1"/>
  <c r="GH57" i="1"/>
  <c r="GI57" i="1" l="1"/>
  <c r="GJ57" i="1" s="1"/>
  <c r="GJ133" i="1"/>
  <c r="GJ17" i="1"/>
  <c r="GM3" i="1"/>
  <c r="GL7" i="1"/>
  <c r="GL4" i="1"/>
  <c r="GL6" i="1"/>
  <c r="GL5" i="1"/>
  <c r="GI19" i="1"/>
  <c r="GJ18" i="1"/>
  <c r="GE8" i="1"/>
  <c r="A189" i="100"/>
  <c r="E189" i="100"/>
  <c r="D189" i="100"/>
  <c r="B190" i="100"/>
  <c r="F189" i="100"/>
  <c r="C189" i="100"/>
  <c r="G189" i="100"/>
  <c r="GI58" i="1"/>
  <c r="GJ58" i="1" l="1"/>
  <c r="GK58" i="1" s="1"/>
  <c r="GJ56" i="1"/>
  <c r="GK57" i="1"/>
  <c r="GN3" i="1"/>
  <c r="GM4" i="1"/>
  <c r="GM6" i="1"/>
  <c r="GM5" i="1"/>
  <c r="GM7" i="1"/>
  <c r="GF8" i="1"/>
  <c r="E190" i="100"/>
  <c r="F190" i="100"/>
  <c r="G190" i="100" s="1"/>
  <c r="B191" i="100"/>
  <c r="A190" i="100"/>
  <c r="D190" i="100"/>
  <c r="C190" i="100"/>
  <c r="GJ19" i="1"/>
  <c r="GK17" i="1"/>
  <c r="GL17" i="1" l="1"/>
  <c r="GK19" i="1"/>
  <c r="F191" i="100"/>
  <c r="G191" i="100" s="1"/>
  <c r="D191" i="100"/>
  <c r="B192" i="100"/>
  <c r="C191" i="100"/>
  <c r="A191" i="100"/>
  <c r="E191" i="100"/>
  <c r="GK133" i="1"/>
  <c r="GN6" i="1"/>
  <c r="GN5" i="1"/>
  <c r="GN4" i="1"/>
  <c r="GO3" i="1"/>
  <c r="GN7" i="1"/>
  <c r="GK18" i="1"/>
  <c r="GK56" i="1"/>
  <c r="GL56" i="1" s="1"/>
  <c r="GL18" i="1" l="1"/>
  <c r="GL19" i="1"/>
  <c r="GL133" i="1"/>
  <c r="GG8" i="1"/>
  <c r="GH8" i="1" s="1"/>
  <c r="GO7" i="1"/>
  <c r="GO5" i="1"/>
  <c r="GO6" i="1"/>
  <c r="GP3" i="1"/>
  <c r="GO4" i="1"/>
  <c r="F192" i="100"/>
  <c r="A192" i="100"/>
  <c r="G192" i="100"/>
  <c r="B193" i="100"/>
  <c r="D192" i="100"/>
  <c r="E192" i="100"/>
  <c r="C192" i="100"/>
  <c r="GL58" i="1"/>
  <c r="GL57" i="1"/>
  <c r="GM18" i="1" l="1"/>
  <c r="GN18" i="1" s="1"/>
  <c r="GM57" i="1"/>
  <c r="GM58" i="1"/>
  <c r="GN133" i="1"/>
  <c r="GM133" i="1"/>
  <c r="GM17" i="1"/>
  <c r="GN17" i="1" s="1"/>
  <c r="GM19" i="1"/>
  <c r="A193" i="100"/>
  <c r="E193" i="100"/>
  <c r="C193" i="100"/>
  <c r="B194" i="100"/>
  <c r="F193" i="100"/>
  <c r="D193" i="100"/>
  <c r="G193" i="100"/>
  <c r="GN58" i="1"/>
  <c r="GI8" i="1"/>
  <c r="GP5" i="1"/>
  <c r="GP4" i="1"/>
  <c r="GP6" i="1"/>
  <c r="GQ3" i="1"/>
  <c r="GP7" i="1"/>
  <c r="GM56" i="1"/>
  <c r="GN56" i="1" s="1"/>
  <c r="GR3" i="1" l="1"/>
  <c r="GQ6" i="1"/>
  <c r="GQ5" i="1"/>
  <c r="GQ7" i="1"/>
  <c r="GQ4" i="1"/>
  <c r="GN19" i="1"/>
  <c r="GN57" i="1"/>
  <c r="GO56" i="1"/>
  <c r="B195" i="100"/>
  <c r="D194" i="100"/>
  <c r="E194" i="100"/>
  <c r="F194" i="100"/>
  <c r="G194" i="100" s="1"/>
  <c r="A194" i="100"/>
  <c r="C194" i="100"/>
  <c r="GO18" i="1"/>
  <c r="GO17" i="1"/>
  <c r="GJ8" i="1" l="1"/>
  <c r="GP17" i="1"/>
  <c r="GS3" i="1"/>
  <c r="GR5" i="1"/>
  <c r="GR7" i="1"/>
  <c r="GR4" i="1"/>
  <c r="GR6" i="1"/>
  <c r="GO58" i="1"/>
  <c r="GO57" i="1"/>
  <c r="GO19" i="1"/>
  <c r="GO133" i="1"/>
  <c r="B196" i="100"/>
  <c r="D195" i="100"/>
  <c r="F195" i="100"/>
  <c r="G195" i="100" s="1"/>
  <c r="A195" i="100"/>
  <c r="E195" i="100"/>
  <c r="C195" i="100"/>
  <c r="GK8" i="1" l="1"/>
  <c r="GQ17" i="1"/>
  <c r="GP19" i="1"/>
  <c r="GP58" i="1"/>
  <c r="GS4" i="1"/>
  <c r="GS5" i="1"/>
  <c r="GS6" i="1"/>
  <c r="GT3" i="1"/>
  <c r="GS7" i="1"/>
  <c r="GP56" i="1"/>
  <c r="GQ133" i="1"/>
  <c r="F196" i="100"/>
  <c r="G196" i="100" s="1"/>
  <c r="A196" i="100"/>
  <c r="C196" i="100"/>
  <c r="D196" i="100"/>
  <c r="E196" i="100"/>
  <c r="B197" i="100"/>
  <c r="GP57" i="1"/>
  <c r="GQ57" i="1" s="1"/>
  <c r="GP133" i="1"/>
  <c r="GP18" i="1"/>
  <c r="GQ18" i="1" s="1"/>
  <c r="GL8" i="1"/>
  <c r="GQ56" i="1" l="1"/>
  <c r="GR56" i="1" s="1"/>
  <c r="GR133" i="1"/>
  <c r="GR18" i="1"/>
  <c r="GM8" i="1"/>
  <c r="C197" i="100"/>
  <c r="E197" i="100"/>
  <c r="B198" i="100"/>
  <c r="D197" i="100"/>
  <c r="A197" i="100"/>
  <c r="F197" i="100"/>
  <c r="G197" i="100" s="1"/>
  <c r="GT6" i="1"/>
  <c r="GT5" i="1"/>
  <c r="GT7" i="1"/>
  <c r="GT4" i="1"/>
  <c r="GU3" i="1"/>
  <c r="GQ19" i="1"/>
  <c r="GQ58" i="1"/>
  <c r="GR17" i="1"/>
  <c r="GR58" i="1" l="1"/>
  <c r="E198" i="100"/>
  <c r="C198" i="100"/>
  <c r="F198" i="100"/>
  <c r="D198" i="100"/>
  <c r="G198" i="100"/>
  <c r="A198" i="100"/>
  <c r="B199" i="100"/>
  <c r="GN8" i="1"/>
  <c r="GR19" i="1"/>
  <c r="GU4" i="1"/>
  <c r="GU5" i="1"/>
  <c r="GU6" i="1"/>
  <c r="GU7" i="1"/>
  <c r="GV3" i="1"/>
  <c r="GR57" i="1"/>
  <c r="GS17" i="1" l="1"/>
  <c r="GS18" i="1"/>
  <c r="GS57" i="1"/>
  <c r="GT57" i="1" s="1"/>
  <c r="GW3" i="1"/>
  <c r="GV7" i="1"/>
  <c r="GV5" i="1"/>
  <c r="GV4" i="1"/>
  <c r="GV6" i="1"/>
  <c r="GS19" i="1"/>
  <c r="D199" i="100"/>
  <c r="C199" i="100"/>
  <c r="E199" i="100"/>
  <c r="B200" i="100"/>
  <c r="A199" i="100"/>
  <c r="F199" i="100"/>
  <c r="G199" i="100" s="1"/>
  <c r="GO8" i="1"/>
  <c r="GS133" i="1"/>
  <c r="GS58" i="1"/>
  <c r="GT58" i="1" s="1"/>
  <c r="GS56" i="1"/>
  <c r="E200" i="100" l="1"/>
  <c r="F200" i="100"/>
  <c r="G200" i="100" s="1"/>
  <c r="D200" i="100"/>
  <c r="B201" i="100"/>
  <c r="A200" i="100"/>
  <c r="C200" i="100"/>
  <c r="GT133" i="1"/>
  <c r="GT17" i="1"/>
  <c r="GT19" i="1"/>
  <c r="GT18" i="1"/>
  <c r="GU57" i="1"/>
  <c r="GU58" i="1"/>
  <c r="GP8" i="1"/>
  <c r="GX3" i="1"/>
  <c r="GW4" i="1"/>
  <c r="GW7" i="1"/>
  <c r="GW5" i="1"/>
  <c r="GW6" i="1"/>
  <c r="GT56" i="1"/>
  <c r="GU56" i="1" s="1"/>
  <c r="GQ8" i="1" l="1"/>
  <c r="GU19" i="1"/>
  <c r="GU18" i="1"/>
  <c r="GU17" i="1"/>
  <c r="GV17" i="1" s="1"/>
  <c r="GU133" i="1"/>
  <c r="GX4" i="1"/>
  <c r="GY3" i="1"/>
  <c r="GX7" i="1"/>
  <c r="GX6" i="1"/>
  <c r="GX5" i="1"/>
  <c r="GV58" i="1"/>
  <c r="GW58" i="1" s="1"/>
  <c r="B202" i="100"/>
  <c r="A201" i="100"/>
  <c r="F201" i="100"/>
  <c r="G201" i="100" s="1"/>
  <c r="D201" i="100"/>
  <c r="C201" i="100"/>
  <c r="E201" i="100"/>
  <c r="GV57" i="1" l="1"/>
  <c r="GW57" i="1" s="1"/>
  <c r="GV19" i="1"/>
  <c r="GV133" i="1"/>
  <c r="GY5" i="1"/>
  <c r="GY4" i="1"/>
  <c r="GY6" i="1"/>
  <c r="GY7" i="1"/>
  <c r="GZ3" i="1"/>
  <c r="C202" i="100"/>
  <c r="F202" i="100"/>
  <c r="G202" i="100" s="1"/>
  <c r="A202" i="100"/>
  <c r="B203" i="100"/>
  <c r="D202" i="100"/>
  <c r="E202" i="100"/>
  <c r="GV18" i="1"/>
  <c r="GV56" i="1"/>
  <c r="GW56" i="1" s="1"/>
  <c r="GW18" i="1" l="1"/>
  <c r="D203" i="100"/>
  <c r="B204" i="100"/>
  <c r="F203" i="100"/>
  <c r="C203" i="100"/>
  <c r="G203" i="100"/>
  <c r="A203" i="100"/>
  <c r="E203" i="100"/>
  <c r="GW133" i="1"/>
  <c r="GZ7" i="1"/>
  <c r="GZ6" i="1"/>
  <c r="HA3" i="1"/>
  <c r="GZ5" i="1"/>
  <c r="GZ4" i="1"/>
  <c r="GW19" i="1"/>
  <c r="GR8" i="1"/>
  <c r="GS8" i="1" s="1"/>
  <c r="GW17" i="1"/>
  <c r="GX17" i="1" s="1"/>
  <c r="GX133" i="1" l="1"/>
  <c r="GY17" i="1"/>
  <c r="GX18" i="1"/>
  <c r="GX58" i="1"/>
  <c r="GY58" i="1" s="1"/>
  <c r="GX57" i="1"/>
  <c r="B205" i="100"/>
  <c r="C204" i="100"/>
  <c r="D204" i="100"/>
  <c r="F204" i="100"/>
  <c r="G204" i="100" s="1"/>
  <c r="A204" i="100"/>
  <c r="E204" i="100"/>
  <c r="GX56" i="1"/>
  <c r="HB3" i="1"/>
  <c r="HA5" i="1"/>
  <c r="HA6" i="1"/>
  <c r="HA7" i="1"/>
  <c r="HA4" i="1"/>
  <c r="GX19" i="1"/>
  <c r="GT8" i="1" l="1"/>
  <c r="GY56" i="1"/>
  <c r="GZ56" i="1" s="1"/>
  <c r="GY57" i="1"/>
  <c r="GZ57" i="1" s="1"/>
  <c r="GY19" i="1"/>
  <c r="GU8" i="1"/>
  <c r="HB4" i="1"/>
  <c r="HB7" i="1"/>
  <c r="HB6" i="1"/>
  <c r="HB5" i="1"/>
  <c r="HC3" i="1"/>
  <c r="B206" i="100"/>
  <c r="E205" i="100"/>
  <c r="D205" i="100"/>
  <c r="C205" i="100"/>
  <c r="F205" i="100"/>
  <c r="G205" i="100" s="1"/>
  <c r="A205" i="100"/>
  <c r="GY18" i="1"/>
  <c r="GZ18" i="1" s="1"/>
  <c r="GY133" i="1"/>
  <c r="GZ17" i="1" l="1"/>
  <c r="HA57" i="1"/>
  <c r="GV8" i="1"/>
  <c r="GZ133" i="1"/>
  <c r="GZ19" i="1"/>
  <c r="GZ58" i="1"/>
  <c r="HA58" i="1" s="1"/>
  <c r="HA18" i="1"/>
  <c r="AM12" i="32" s="1"/>
  <c r="AT7" i="32" s="1"/>
  <c r="E206" i="100"/>
  <c r="D206" i="100"/>
  <c r="A206" i="100"/>
  <c r="B207" i="100"/>
  <c r="C206" i="100"/>
  <c r="F206" i="100"/>
  <c r="G206" i="100" s="1"/>
  <c r="HC4" i="1"/>
  <c r="HC7" i="1"/>
  <c r="HD3" i="1"/>
  <c r="HC5" i="1"/>
  <c r="HC6" i="1"/>
  <c r="GW8" i="1" l="1"/>
  <c r="HA56" i="1"/>
  <c r="HB56" i="1" s="1"/>
  <c r="D207" i="100"/>
  <c r="F207" i="100"/>
  <c r="G207" i="100" s="1"/>
  <c r="C207" i="100"/>
  <c r="B208" i="100"/>
  <c r="E207" i="100"/>
  <c r="A207" i="100"/>
  <c r="HB133" i="1"/>
  <c r="HB18" i="1"/>
  <c r="HA133" i="1"/>
  <c r="HA17" i="1"/>
  <c r="HB17" i="1" s="1"/>
  <c r="HD4" i="1"/>
  <c r="HE3" i="1"/>
  <c r="HD5" i="1"/>
  <c r="HD6" i="1"/>
  <c r="HD7" i="1"/>
  <c r="HB58" i="1"/>
  <c r="HA19" i="1"/>
  <c r="HC17" i="1" l="1"/>
  <c r="HC18" i="1"/>
  <c r="HB57" i="1"/>
  <c r="HC133" i="1"/>
  <c r="A208" i="100"/>
  <c r="B209" i="100"/>
  <c r="F208" i="100"/>
  <c r="G208" i="100" s="1"/>
  <c r="D208" i="100"/>
  <c r="C208" i="100"/>
  <c r="E208" i="100"/>
  <c r="HB19" i="1"/>
  <c r="HE5" i="1"/>
  <c r="HF3" i="1"/>
  <c r="HE4" i="1"/>
  <c r="HE7" i="1"/>
  <c r="HE6" i="1"/>
  <c r="GX8" i="1"/>
  <c r="HF4" i="1" l="1"/>
  <c r="HF7" i="1"/>
  <c r="HF6" i="1"/>
  <c r="HG3" i="1"/>
  <c r="HF5" i="1"/>
  <c r="HC19" i="1"/>
  <c r="HC57" i="1"/>
  <c r="HD18" i="1"/>
  <c r="HC58" i="1"/>
  <c r="HC56" i="1"/>
  <c r="HD17" i="1"/>
  <c r="HD133" i="1"/>
  <c r="GY8" i="1"/>
  <c r="B210" i="100"/>
  <c r="A209" i="100"/>
  <c r="C209" i="100"/>
  <c r="D209" i="100"/>
  <c r="F209" i="100"/>
  <c r="E209" i="100"/>
  <c r="G209" i="100"/>
  <c r="HD58" i="1" l="1"/>
  <c r="HD57" i="1"/>
  <c r="HE133" i="1"/>
  <c r="HD56" i="1"/>
  <c r="HE18" i="1"/>
  <c r="D210" i="100"/>
  <c r="E210" i="100"/>
  <c r="F210" i="100"/>
  <c r="C210" i="100"/>
  <c r="B211" i="100"/>
  <c r="A210" i="100"/>
  <c r="G210" i="100"/>
  <c r="GZ8" i="1"/>
  <c r="HE17" i="1"/>
  <c r="HG6" i="1"/>
  <c r="HG4" i="1"/>
  <c r="HG5" i="1"/>
  <c r="HH3" i="1"/>
  <c r="HG7" i="1"/>
  <c r="HD19" i="1"/>
  <c r="HE57" i="1"/>
  <c r="HF133" i="1" l="1"/>
  <c r="C211" i="100"/>
  <c r="E211" i="100"/>
  <c r="A211" i="100"/>
  <c r="B212" i="100"/>
  <c r="D211" i="100"/>
  <c r="F211" i="100"/>
  <c r="G211" i="100" s="1"/>
  <c r="HH4" i="1"/>
  <c r="HH6" i="1"/>
  <c r="HH7" i="1"/>
  <c r="HH5" i="1"/>
  <c r="HI3" i="1"/>
  <c r="HA8" i="1"/>
  <c r="HE56" i="1"/>
  <c r="HE19" i="1"/>
  <c r="HE58" i="1"/>
  <c r="HF17" i="1"/>
  <c r="HF18" i="1"/>
  <c r="HG18" i="1" l="1"/>
  <c r="HF58" i="1"/>
  <c r="HG58" i="1" s="1"/>
  <c r="HF56" i="1"/>
  <c r="E212" i="100"/>
  <c r="F212" i="100"/>
  <c r="B213" i="100"/>
  <c r="A212" i="100"/>
  <c r="G212" i="100"/>
  <c r="C212" i="100"/>
  <c r="D212" i="100"/>
  <c r="HG133" i="1"/>
  <c r="HG17" i="1"/>
  <c r="HF19" i="1"/>
  <c r="HB8" i="1"/>
  <c r="HI7" i="1"/>
  <c r="HI6" i="1"/>
  <c r="HJ3" i="1"/>
  <c r="HI4" i="1"/>
  <c r="HI5" i="1"/>
  <c r="HF57" i="1"/>
  <c r="HG56" i="1" l="1"/>
  <c r="HH133" i="1"/>
  <c r="HH17" i="1"/>
  <c r="HJ7" i="1"/>
  <c r="HJ6" i="1"/>
  <c r="HJ4" i="1"/>
  <c r="HJ5" i="1"/>
  <c r="HK3" i="1"/>
  <c r="HC8" i="1"/>
  <c r="HH18" i="1"/>
  <c r="HH58" i="1"/>
  <c r="HG19" i="1"/>
  <c r="HG57" i="1"/>
  <c r="HH57" i="1" s="1"/>
  <c r="B214" i="100"/>
  <c r="C213" i="100"/>
  <c r="E213" i="100"/>
  <c r="D213" i="100"/>
  <c r="A213" i="100"/>
  <c r="F213" i="100"/>
  <c r="G213" i="100"/>
  <c r="HH19" i="1" l="1"/>
  <c r="B215" i="100"/>
  <c r="A214" i="100"/>
  <c r="D214" i="100"/>
  <c r="F214" i="100"/>
  <c r="G214" i="100"/>
  <c r="E214" i="100"/>
  <c r="C214" i="100"/>
  <c r="HI57" i="1"/>
  <c r="HH56" i="1"/>
  <c r="HK7" i="1"/>
  <c r="HK5" i="1"/>
  <c r="HL3" i="1"/>
  <c r="HK6" i="1"/>
  <c r="HK4" i="1"/>
  <c r="HI56" i="1" l="1"/>
  <c r="F215" i="100"/>
  <c r="E215" i="100"/>
  <c r="D215" i="100"/>
  <c r="B216" i="100"/>
  <c r="G215" i="100"/>
  <c r="A215" i="100"/>
  <c r="C215" i="100"/>
  <c r="HI133" i="1"/>
  <c r="HI17" i="1"/>
  <c r="HJ17" i="1" s="1"/>
  <c r="HL6" i="1"/>
  <c r="HL5" i="1"/>
  <c r="HL7" i="1"/>
  <c r="HM3" i="1"/>
  <c r="HL4" i="1"/>
  <c r="HI19" i="1"/>
  <c r="HJ133" i="1"/>
  <c r="HJ57" i="1"/>
  <c r="HI18" i="1"/>
  <c r="HJ18" i="1" s="1"/>
  <c r="HD8" i="1"/>
  <c r="HE8" i="1" s="1"/>
  <c r="HI58" i="1"/>
  <c r="HJ56" i="1" l="1"/>
  <c r="HK133" i="1"/>
  <c r="HM7" i="1"/>
  <c r="HM6" i="1"/>
  <c r="HM5" i="1"/>
  <c r="HM4" i="1"/>
  <c r="HN3" i="1"/>
  <c r="HF8" i="1"/>
  <c r="HJ58" i="1"/>
  <c r="HK18" i="1"/>
  <c r="HJ19" i="1"/>
  <c r="HK17" i="1"/>
  <c r="F216" i="100"/>
  <c r="D216" i="100"/>
  <c r="B217" i="100"/>
  <c r="G216" i="100"/>
  <c r="A216" i="100"/>
  <c r="C216" i="100"/>
  <c r="E216" i="100"/>
  <c r="HL133" i="1" l="1"/>
  <c r="HK58" i="1"/>
  <c r="HL17" i="1"/>
  <c r="HK19" i="1"/>
  <c r="HL18" i="1"/>
  <c r="HK56" i="1"/>
  <c r="HN6" i="1"/>
  <c r="HN4" i="1"/>
  <c r="HO3" i="1"/>
  <c r="HN7" i="1"/>
  <c r="HN5" i="1"/>
  <c r="F217" i="100"/>
  <c r="B218" i="100"/>
  <c r="A217" i="100"/>
  <c r="C217" i="100"/>
  <c r="D217" i="100"/>
  <c r="E217" i="100"/>
  <c r="G217" i="100"/>
  <c r="HG8" i="1"/>
  <c r="HK57" i="1"/>
  <c r="HL58" i="1" l="1"/>
  <c r="HL57" i="1"/>
  <c r="HM57" i="1" s="1"/>
  <c r="C218" i="100"/>
  <c r="D218" i="100"/>
  <c r="A218" i="100"/>
  <c r="B219" i="100"/>
  <c r="G218" i="100"/>
  <c r="E218" i="100"/>
  <c r="F218" i="100"/>
  <c r="HM17" i="1"/>
  <c r="HO4" i="1"/>
  <c r="HO5" i="1"/>
  <c r="HP3" i="1"/>
  <c r="HO7" i="1"/>
  <c r="HO6" i="1"/>
  <c r="HL56" i="1"/>
  <c r="HM56" i="1" s="1"/>
  <c r="HL19" i="1"/>
  <c r="HM58" i="1" l="1"/>
  <c r="HN17" i="1"/>
  <c r="HP7" i="1"/>
  <c r="HP4" i="1"/>
  <c r="HQ3" i="1"/>
  <c r="HP6" i="1"/>
  <c r="HP5" i="1"/>
  <c r="HN57" i="1"/>
  <c r="A219" i="100"/>
  <c r="E219" i="100"/>
  <c r="B220" i="100"/>
  <c r="G219" i="100"/>
  <c r="C219" i="100"/>
  <c r="F219" i="100"/>
  <c r="D219" i="100"/>
  <c r="HM133" i="1"/>
  <c r="HM19" i="1"/>
  <c r="HH8" i="1"/>
  <c r="HM18" i="1"/>
  <c r="HN18" i="1" s="1"/>
  <c r="HN58" i="1"/>
  <c r="HI8" i="1" l="1"/>
  <c r="A220" i="100"/>
  <c r="B221" i="100"/>
  <c r="D220" i="100"/>
  <c r="E220" i="100"/>
  <c r="F220" i="100"/>
  <c r="G220" i="100"/>
  <c r="C220" i="100"/>
  <c r="HN133" i="1"/>
  <c r="HO57" i="1"/>
  <c r="HQ4" i="1"/>
  <c r="HR3" i="1"/>
  <c r="HQ5" i="1"/>
  <c r="HQ7" i="1"/>
  <c r="HQ6" i="1"/>
  <c r="HN56" i="1"/>
  <c r="HO18" i="1"/>
  <c r="HO58" i="1"/>
  <c r="HN19" i="1"/>
  <c r="HJ8" i="1" l="1"/>
  <c r="HS3" i="1"/>
  <c r="HR4" i="1"/>
  <c r="HR5" i="1"/>
  <c r="HR6" i="1"/>
  <c r="HR7" i="1"/>
  <c r="HP57" i="1"/>
  <c r="HO56" i="1"/>
  <c r="HP56" i="1" s="1"/>
  <c r="HK8" i="1"/>
  <c r="G221" i="100"/>
  <c r="F221" i="100"/>
  <c r="A221" i="100"/>
  <c r="C221" i="100"/>
  <c r="D221" i="100"/>
  <c r="B222" i="100"/>
  <c r="E221" i="100"/>
  <c r="HO133" i="1"/>
  <c r="HO17" i="1"/>
  <c r="HO19" i="1"/>
  <c r="HP17" i="1" l="1"/>
  <c r="HP133" i="1"/>
  <c r="HT3" i="1"/>
  <c r="HS5" i="1"/>
  <c r="HS4" i="1"/>
  <c r="HS6" i="1"/>
  <c r="HS7" i="1"/>
  <c r="HP58" i="1"/>
  <c r="HP19" i="1"/>
  <c r="HQ57" i="1"/>
  <c r="HQ17" i="1"/>
  <c r="HL8" i="1"/>
  <c r="B223" i="100"/>
  <c r="G222" i="100"/>
  <c r="A222" i="100"/>
  <c r="D222" i="100"/>
  <c r="C222" i="100"/>
  <c r="E222" i="100"/>
  <c r="F222" i="100"/>
  <c r="HP18" i="1"/>
  <c r="HQ18" i="1" s="1"/>
  <c r="HR18" i="1" l="1"/>
  <c r="HR17" i="1"/>
  <c r="HR133" i="1"/>
  <c r="HT6" i="1"/>
  <c r="HT7" i="1"/>
  <c r="HT5" i="1"/>
  <c r="HU3" i="1"/>
  <c r="HT4" i="1"/>
  <c r="HQ56" i="1"/>
  <c r="G223" i="100"/>
  <c r="A223" i="100"/>
  <c r="D223" i="100"/>
  <c r="C223" i="100"/>
  <c r="F223" i="100"/>
  <c r="B224" i="100"/>
  <c r="E223" i="100"/>
  <c r="HQ19" i="1"/>
  <c r="HQ58" i="1"/>
  <c r="HM8" i="1"/>
  <c r="HQ133" i="1"/>
  <c r="E224" i="100" l="1"/>
  <c r="D224" i="100"/>
  <c r="F224" i="100"/>
  <c r="G224" i="100"/>
  <c r="A224" i="100"/>
  <c r="B225" i="100"/>
  <c r="C224" i="100"/>
  <c r="HR58" i="1"/>
  <c r="HR19" i="1"/>
  <c r="HR56" i="1"/>
  <c r="HU4" i="1"/>
  <c r="HU7" i="1"/>
  <c r="HV3" i="1"/>
  <c r="HU6" i="1"/>
  <c r="HU5" i="1"/>
  <c r="HN8" i="1"/>
  <c r="HR57" i="1"/>
  <c r="HO8" i="1" l="1"/>
  <c r="HS56" i="1"/>
  <c r="HT133" i="1"/>
  <c r="D225" i="100"/>
  <c r="F225" i="100"/>
  <c r="G225" i="100"/>
  <c r="A225" i="100"/>
  <c r="E225" i="100"/>
  <c r="C225" i="100"/>
  <c r="B226" i="100"/>
  <c r="HS133" i="1"/>
  <c r="HS18" i="1"/>
  <c r="HT18" i="1" s="1"/>
  <c r="HS58" i="1"/>
  <c r="HS57" i="1"/>
  <c r="HS17" i="1"/>
  <c r="HT17" i="1" s="1"/>
  <c r="HV7" i="1"/>
  <c r="HW3" i="1"/>
  <c r="HV4" i="1"/>
  <c r="HV6" i="1"/>
  <c r="HV5" i="1"/>
  <c r="HT56" i="1"/>
  <c r="HS19" i="1"/>
  <c r="HX3" i="1" l="1"/>
  <c r="HW4" i="1"/>
  <c r="HW6" i="1"/>
  <c r="HW5" i="1"/>
  <c r="HW7" i="1"/>
  <c r="HT57" i="1"/>
  <c r="HT19" i="1"/>
  <c r="HU17" i="1"/>
  <c r="HT58" i="1"/>
  <c r="B227" i="100"/>
  <c r="E226" i="100"/>
  <c r="G226" i="100"/>
  <c r="C226" i="100"/>
  <c r="D226" i="100"/>
  <c r="F226" i="100"/>
  <c r="A226" i="100"/>
  <c r="HU58" i="1" l="1"/>
  <c r="HV133" i="1"/>
  <c r="HV17" i="1"/>
  <c r="HU57" i="1"/>
  <c r="HX4" i="1"/>
  <c r="HX5" i="1"/>
  <c r="HY3" i="1"/>
  <c r="HX6" i="1"/>
  <c r="HX7" i="1"/>
  <c r="HV58" i="1"/>
  <c r="HU19" i="1"/>
  <c r="G227" i="100"/>
  <c r="A227" i="100"/>
  <c r="D227" i="100"/>
  <c r="F227" i="100"/>
  <c r="B228" i="100"/>
  <c r="C227" i="100"/>
  <c r="E227" i="100"/>
  <c r="HU133" i="1"/>
  <c r="HP8" i="1"/>
  <c r="HQ8" i="1" s="1"/>
  <c r="HU18" i="1"/>
  <c r="HV18" i="1" s="1"/>
  <c r="HU56" i="1"/>
  <c r="HR8" i="1" l="1"/>
  <c r="B229" i="100"/>
  <c r="A228" i="100"/>
  <c r="D228" i="100"/>
  <c r="G228" i="100"/>
  <c r="E228" i="100"/>
  <c r="C228" i="100"/>
  <c r="F228" i="100"/>
  <c r="HV56" i="1"/>
  <c r="HV57" i="1"/>
  <c r="HW58" i="1"/>
  <c r="HW17" i="1"/>
  <c r="HV19" i="1"/>
  <c r="HY6" i="1"/>
  <c r="HZ3" i="1"/>
  <c r="HY5" i="1"/>
  <c r="HY4" i="1"/>
  <c r="HY7" i="1"/>
  <c r="HX17" i="1" l="1"/>
  <c r="HW57" i="1"/>
  <c r="HW56" i="1"/>
  <c r="HS8" i="1"/>
  <c r="F229" i="100"/>
  <c r="D229" i="100"/>
  <c r="A229" i="100"/>
  <c r="C229" i="100"/>
  <c r="B230" i="100"/>
  <c r="G229" i="100"/>
  <c r="E229" i="100"/>
  <c r="HX133" i="1"/>
  <c r="IA3" i="1"/>
  <c r="HZ7" i="1"/>
  <c r="HZ6" i="1"/>
  <c r="HZ4" i="1"/>
  <c r="HZ5" i="1"/>
  <c r="HW19" i="1"/>
  <c r="HX58" i="1"/>
  <c r="HW18" i="1"/>
  <c r="HX18" i="1" s="1"/>
  <c r="HW133" i="1"/>
  <c r="HX57" i="1" l="1"/>
  <c r="C230" i="100"/>
  <c r="B231" i="100"/>
  <c r="E230" i="100"/>
  <c r="G230" i="100"/>
  <c r="D230" i="100"/>
  <c r="A230" i="100"/>
  <c r="F230" i="100"/>
  <c r="HY133" i="1"/>
  <c r="HY18" i="1"/>
  <c r="HX19" i="1"/>
  <c r="HX56" i="1"/>
  <c r="IA5" i="1"/>
  <c r="IA4" i="1"/>
  <c r="IA6" i="1"/>
  <c r="IB3" i="1"/>
  <c r="IA7" i="1"/>
  <c r="HY58" i="1"/>
  <c r="HT8" i="1"/>
  <c r="HY17" i="1"/>
  <c r="HU8" i="1" l="1"/>
  <c r="F231" i="100"/>
  <c r="C231" i="100"/>
  <c r="A231" i="100"/>
  <c r="B232" i="100"/>
  <c r="G231" i="100"/>
  <c r="D231" i="100"/>
  <c r="E231" i="100"/>
  <c r="HZ133" i="1"/>
  <c r="HZ18" i="1"/>
  <c r="HY56" i="1"/>
  <c r="HY19" i="1"/>
  <c r="HY57" i="1"/>
  <c r="HZ17" i="1"/>
  <c r="IB4" i="1"/>
  <c r="IB6" i="1"/>
  <c r="J35" i="97" s="1"/>
  <c r="IB5" i="1"/>
  <c r="IB7" i="1"/>
  <c r="J236" i="97"/>
  <c r="J555" i="97"/>
  <c r="U5" i="32"/>
  <c r="AL19" i="32" s="1"/>
  <c r="J709" i="97"/>
  <c r="J68" i="97"/>
  <c r="J473" i="97"/>
  <c r="J187" i="97"/>
  <c r="J379" i="97"/>
  <c r="J291" i="97"/>
  <c r="J195" i="97"/>
  <c r="J532" i="97"/>
  <c r="J409" i="97"/>
  <c r="J31" i="32"/>
  <c r="J148" i="97"/>
  <c r="J109" i="97"/>
  <c r="J633" i="97"/>
  <c r="J686" i="97"/>
  <c r="J461" i="97"/>
  <c r="J332" i="97"/>
  <c r="J672" i="97"/>
  <c r="J62" i="97"/>
  <c r="J206" i="97"/>
  <c r="J523" i="97"/>
  <c r="J253" i="97"/>
  <c r="J233" i="97"/>
  <c r="J763" i="97"/>
  <c r="J534" i="97"/>
  <c r="J614" i="97"/>
  <c r="J191" i="97"/>
  <c r="J627" i="97"/>
  <c r="J203" i="97"/>
  <c r="J301" i="97"/>
  <c r="J372" i="97"/>
  <c r="J440" i="97"/>
  <c r="J495" i="97"/>
  <c r="J333" i="97"/>
  <c r="J240" i="97"/>
  <c r="J668" i="97"/>
  <c r="J296" i="97"/>
  <c r="J489" i="97"/>
  <c r="J756" i="97"/>
  <c r="J770" i="97"/>
  <c r="J477" i="97"/>
  <c r="J142" i="97"/>
  <c r="J178" i="97"/>
  <c r="J334" i="97"/>
  <c r="J246" i="97"/>
  <c r="J630" i="97"/>
  <c r="J715" i="97"/>
  <c r="J347" i="97"/>
  <c r="J626" i="97"/>
  <c r="J750" i="97"/>
  <c r="J782" i="97"/>
  <c r="J227" i="97"/>
  <c r="J126" i="97"/>
  <c r="J528" i="97"/>
  <c r="J608" i="97"/>
  <c r="J132" i="97"/>
  <c r="J308" i="97"/>
  <c r="J337" i="97"/>
  <c r="J402" i="97"/>
  <c r="J395" i="97"/>
  <c r="J587" i="97"/>
  <c r="J77" i="97"/>
  <c r="J164" i="97"/>
  <c r="J434" i="97"/>
  <c r="J304" i="97"/>
  <c r="J661" i="97"/>
  <c r="J341" i="97"/>
  <c r="J658" i="97"/>
  <c r="J238" i="97"/>
  <c r="J168" i="97"/>
  <c r="J428" i="97"/>
  <c r="J46" i="97"/>
  <c r="J603" i="97"/>
  <c r="J497" i="97"/>
  <c r="J145" i="97"/>
  <c r="J66" i="97"/>
  <c r="J774" i="97"/>
  <c r="J154" i="97"/>
  <c r="J746" i="97"/>
  <c r="J471" i="97"/>
  <c r="J96" i="97"/>
  <c r="J529" i="97"/>
  <c r="J652" i="97"/>
  <c r="J631" i="97"/>
  <c r="J169" i="97"/>
  <c r="J389" i="97"/>
  <c r="J466" i="97"/>
  <c r="J14" i="32"/>
  <c r="J57" i="97"/>
  <c r="J336" i="97"/>
  <c r="J20" i="32"/>
  <c r="J155" i="97"/>
  <c r="J357" i="97"/>
  <c r="J768" i="97"/>
  <c r="J478" i="97"/>
  <c r="J517" i="97"/>
  <c r="J606" i="97"/>
  <c r="J563" i="97"/>
  <c r="J621" i="97"/>
  <c r="J340" i="97"/>
  <c r="J530" i="97"/>
  <c r="J760" i="97"/>
  <c r="J404" i="97"/>
  <c r="J10" i="32"/>
  <c r="J612" i="97"/>
  <c r="J503" i="97"/>
  <c r="J679" i="97"/>
  <c r="BI7" i="32"/>
  <c r="J235" i="97"/>
  <c r="J415" i="97"/>
  <c r="J75" i="97"/>
  <c r="J501" i="97"/>
  <c r="J421" i="97"/>
  <c r="J378" i="97"/>
  <c r="J572" i="97"/>
  <c r="J23" i="32"/>
  <c r="J432" i="97"/>
  <c r="J569" i="97"/>
  <c r="J550" i="97"/>
  <c r="J638" i="97"/>
  <c r="J636" i="97"/>
  <c r="J339" i="97"/>
  <c r="J474" i="97"/>
  <c r="J255" i="97"/>
  <c r="J579" i="97"/>
  <c r="BK7" i="32"/>
  <c r="J231" i="97"/>
  <c r="J39" i="97"/>
  <c r="J724" i="97"/>
  <c r="J429" i="97"/>
  <c r="J408" i="97"/>
  <c r="J653" i="97"/>
  <c r="J131" i="97"/>
  <c r="J200" i="97"/>
  <c r="J280" i="97"/>
  <c r="J546" i="97"/>
  <c r="J175" i="97"/>
  <c r="J108" i="97"/>
  <c r="J242" i="97"/>
  <c r="J365" i="97"/>
  <c r="J453" i="97"/>
  <c r="J228" i="97"/>
  <c r="J662" i="97"/>
  <c r="J521" i="97"/>
  <c r="J41" i="97"/>
  <c r="J185" i="97"/>
  <c r="J226" i="97"/>
  <c r="J773" i="97"/>
  <c r="J103" i="97"/>
  <c r="J177" i="97"/>
  <c r="J371" i="97"/>
  <c r="J352" i="97"/>
  <c r="J456" i="97"/>
  <c r="J37" i="97"/>
  <c r="J752" i="97"/>
  <c r="J405" i="97"/>
  <c r="J115" i="97"/>
  <c r="J766" i="97"/>
  <c r="J759" i="97"/>
  <c r="J729" i="97"/>
  <c r="J111" i="97"/>
  <c r="J383" i="97"/>
  <c r="J254" i="97"/>
  <c r="J673" i="97"/>
  <c r="J657" i="97"/>
  <c r="J223" i="97"/>
  <c r="J50" i="97"/>
  <c r="J302" i="97"/>
  <c r="J325" i="97"/>
  <c r="J775" i="97"/>
  <c r="J683" i="97"/>
  <c r="J486" i="97"/>
  <c r="J64" i="97"/>
  <c r="J114" i="97"/>
  <c r="J267" i="97"/>
  <c r="J193" i="97"/>
  <c r="J294" i="97"/>
  <c r="J190" i="97"/>
  <c r="J186" i="97"/>
  <c r="J618" i="97"/>
  <c r="J73" i="97"/>
  <c r="J361" i="97"/>
  <c r="J751" i="97"/>
  <c r="J741" i="97"/>
  <c r="J40" i="97"/>
  <c r="J675" i="97"/>
  <c r="J275" i="97"/>
  <c r="J86" i="97"/>
  <c r="J400" i="97"/>
  <c r="J772" i="97"/>
  <c r="J270" i="97"/>
  <c r="J619" i="97"/>
  <c r="J431" i="97"/>
  <c r="J650" i="97"/>
  <c r="J279" i="97"/>
  <c r="J430" i="97"/>
  <c r="J723" i="97"/>
  <c r="J765" i="97"/>
  <c r="J354" i="97"/>
  <c r="J139" i="97"/>
  <c r="J460" i="97"/>
  <c r="J198" i="97"/>
  <c r="J737" i="97"/>
  <c r="J214" i="97"/>
  <c r="J731" i="97"/>
  <c r="J261" i="97"/>
  <c r="J607" i="97"/>
  <c r="BJ7" i="32"/>
  <c r="J436" i="97"/>
  <c r="J435" i="97"/>
  <c r="J63" i="97"/>
  <c r="J544" i="97"/>
  <c r="J547" i="97"/>
  <c r="J548" i="97"/>
  <c r="J599" i="97"/>
  <c r="J266" i="97"/>
  <c r="J704" i="97"/>
  <c r="J100" i="97"/>
  <c r="J396" i="97"/>
  <c r="J295" i="97"/>
  <c r="J601" i="97"/>
  <c r="J469" i="97"/>
  <c r="J355" i="97"/>
  <c r="J561" i="97"/>
  <c r="J106" i="97"/>
  <c r="J13" i="32"/>
  <c r="J36" i="97"/>
  <c r="J173" i="97"/>
  <c r="J181" i="97"/>
  <c r="J93" i="97"/>
  <c r="J300" i="97"/>
  <c r="J747" i="97"/>
  <c r="J210" i="97"/>
  <c r="J678" i="97"/>
  <c r="J485" i="97"/>
  <c r="J393" i="97"/>
  <c r="J558" i="97"/>
  <c r="J398" i="97"/>
  <c r="J695" i="97"/>
  <c r="J127" i="97"/>
  <c r="J699" i="97"/>
  <c r="J725" i="97"/>
  <c r="J67" i="97"/>
  <c r="J107" i="97"/>
  <c r="J734" i="97"/>
  <c r="J137" i="97"/>
  <c r="J289" i="97"/>
  <c r="J504" i="97"/>
  <c r="J229" i="97"/>
  <c r="J424" i="97"/>
  <c r="J9" i="32"/>
  <c r="J677" i="97"/>
  <c r="J613" i="97"/>
  <c r="J684" i="97"/>
  <c r="J258" i="97"/>
  <c r="J748" i="97"/>
  <c r="J328" i="97"/>
  <c r="J581" i="97"/>
  <c r="J484" i="97"/>
  <c r="J141" i="97"/>
  <c r="J575" i="97"/>
  <c r="J785" i="97"/>
  <c r="J706" i="97"/>
  <c r="J423" i="97"/>
  <c r="J738" i="97"/>
  <c r="J567" i="97"/>
  <c r="J95" i="97"/>
  <c r="J516" i="97"/>
  <c r="J522" i="97"/>
  <c r="J540" i="97"/>
  <c r="J53" i="97"/>
  <c r="J256" i="97"/>
  <c r="AC55" i="49"/>
  <c r="J562" i="97"/>
  <c r="J505" i="97"/>
  <c r="J707" i="97"/>
  <c r="J161" i="97"/>
  <c r="J286" i="97"/>
  <c r="J574" i="97"/>
  <c r="J538" i="97"/>
  <c r="J284" i="97"/>
  <c r="J463" i="97"/>
  <c r="J326" i="97"/>
  <c r="J634" i="97"/>
  <c r="J269" i="97"/>
  <c r="J541" i="97"/>
  <c r="J208" i="97"/>
  <c r="J180" i="97"/>
  <c r="J263" i="97"/>
  <c r="J780" i="97"/>
  <c r="J576" i="97"/>
  <c r="J488" i="97"/>
  <c r="J368" i="97"/>
  <c r="J239" i="97"/>
  <c r="J381" i="97"/>
  <c r="J689" i="97"/>
  <c r="J700" i="97"/>
  <c r="J525" i="97"/>
  <c r="J401" i="97"/>
  <c r="J776" i="97"/>
  <c r="J472" i="97"/>
  <c r="J49" i="97"/>
  <c r="J584" i="97"/>
  <c r="J514" i="97"/>
  <c r="J588" i="97"/>
  <c r="J703" i="97"/>
  <c r="J713" i="97"/>
  <c r="J260" i="97"/>
  <c r="J413" i="97"/>
  <c r="J560" i="97"/>
  <c r="J513" i="97"/>
  <c r="J147" i="97"/>
  <c r="J509" i="97"/>
  <c r="J281" i="97"/>
  <c r="J128" i="97"/>
  <c r="J719" i="97"/>
  <c r="J121" i="97"/>
  <c r="J616" i="97"/>
  <c r="J531" i="97"/>
  <c r="J329" i="97"/>
  <c r="J506" i="97"/>
  <c r="J97" i="97"/>
  <c r="J727" i="97"/>
  <c r="J112" i="97"/>
  <c r="J559" i="97"/>
  <c r="J22" i="32"/>
  <c r="J720" i="97"/>
  <c r="J150" i="97"/>
  <c r="J144" i="97"/>
  <c r="J553" i="97"/>
  <c r="J196" i="97"/>
  <c r="J153" i="97"/>
  <c r="J293" i="97"/>
  <c r="J15" i="32"/>
  <c r="J74" i="97"/>
  <c r="J757" i="97"/>
  <c r="J78" i="97"/>
  <c r="J370" i="97"/>
  <c r="J682" i="97"/>
  <c r="J556" i="97"/>
  <c r="J118" i="97"/>
  <c r="J17" i="32"/>
  <c r="J359" i="97"/>
  <c r="J342" i="97"/>
  <c r="J645" i="97"/>
  <c r="J697" i="97"/>
  <c r="J655" i="97"/>
  <c r="J691" i="97"/>
  <c r="J12" i="32"/>
  <c r="J376" i="97"/>
  <c r="J399" i="97"/>
  <c r="J735" i="97"/>
  <c r="J635" i="97"/>
  <c r="J457" i="97"/>
  <c r="J476" i="97"/>
  <c r="J136" i="97"/>
  <c r="J241" i="97"/>
  <c r="J403" i="97"/>
  <c r="J297" i="97"/>
  <c r="J287" i="97"/>
  <c r="J438" i="97"/>
  <c r="J34" i="32"/>
  <c r="J232" i="97"/>
  <c r="J274" i="97"/>
  <c r="J490" i="97"/>
  <c r="J237" i="97"/>
  <c r="J642" i="97"/>
  <c r="J331" i="97"/>
  <c r="J101" i="97"/>
  <c r="J602" i="97"/>
  <c r="J374" i="97"/>
  <c r="J307" i="97"/>
  <c r="J524" i="97"/>
  <c r="J420" i="97"/>
  <c r="J450" i="97"/>
  <c r="J632" i="97"/>
  <c r="J492" i="97"/>
  <c r="J639" i="97"/>
  <c r="J589" i="97"/>
  <c r="J692" i="97"/>
  <c r="J549" i="97"/>
  <c r="J458" i="97"/>
  <c r="J318" i="97"/>
  <c r="J388" i="97"/>
  <c r="J407" i="97"/>
  <c r="J28" i="32"/>
  <c r="J459" i="97"/>
  <c r="J183" i="97"/>
  <c r="J43" i="97"/>
  <c r="J451" i="97"/>
  <c r="J129" i="97"/>
  <c r="J536" i="97"/>
  <c r="J585" i="97"/>
  <c r="J315" i="97"/>
  <c r="J390" i="97"/>
  <c r="J758" i="97"/>
  <c r="J245" i="97"/>
  <c r="J230" i="97"/>
  <c r="J674" i="97"/>
  <c r="J303" i="97"/>
  <c r="J419" i="97"/>
  <c r="J91" i="97"/>
  <c r="J94" i="97"/>
  <c r="J122" i="97"/>
  <c r="J205" i="97"/>
  <c r="J498" i="97"/>
  <c r="J276" i="97"/>
  <c r="J89" i="97"/>
  <c r="J353" i="97"/>
  <c r="J526" i="97"/>
  <c r="J19" i="32"/>
  <c r="J512" i="97"/>
  <c r="J468" i="97"/>
  <c r="J135" i="97"/>
  <c r="J778" i="97"/>
  <c r="J646" i="97"/>
  <c r="J494" i="97"/>
  <c r="J610" i="97"/>
  <c r="J745" i="97"/>
  <c r="J218" i="97"/>
  <c r="J693" i="97"/>
  <c r="J30" i="32"/>
  <c r="J380" i="97"/>
  <c r="J580" i="97"/>
  <c r="J189" i="97"/>
  <c r="J61" i="97"/>
  <c r="J54" i="97"/>
  <c r="J363" i="97"/>
  <c r="J551" i="97"/>
  <c r="J81" i="97"/>
  <c r="J620" i="97"/>
  <c r="J278" i="97"/>
  <c r="J58" i="97"/>
  <c r="J351" i="97"/>
  <c r="J578" i="97"/>
  <c r="J322" i="97"/>
  <c r="J449" i="97"/>
  <c r="J252" i="97"/>
  <c r="J755" i="97"/>
  <c r="J306" i="97"/>
  <c r="J615" i="97"/>
  <c r="J364" i="97"/>
  <c r="J117" i="97"/>
  <c r="J647" i="97"/>
  <c r="J690" i="97"/>
  <c r="J483" i="97"/>
  <c r="J465" i="97"/>
  <c r="J714" i="97"/>
  <c r="J113" i="97"/>
  <c r="J310" i="97"/>
  <c r="J360" i="97"/>
  <c r="J26" i="32"/>
  <c r="J224" i="97"/>
  <c r="J410" i="97"/>
  <c r="J577" i="97"/>
  <c r="J283" i="97"/>
  <c r="J92" i="97"/>
  <c r="J481" i="97"/>
  <c r="J533" i="97"/>
  <c r="J130" i="97"/>
  <c r="J698" i="97"/>
  <c r="J249" i="97"/>
  <c r="J149" i="97"/>
  <c r="J56" i="97"/>
  <c r="J44" i="97"/>
  <c r="J259" i="97"/>
  <c r="J417" i="97"/>
  <c r="J762" i="97"/>
  <c r="J406" i="97"/>
  <c r="J314" i="97"/>
  <c r="J151" i="97"/>
  <c r="J520" i="97"/>
  <c r="J545" i="97"/>
  <c r="J38" i="97"/>
  <c r="J411" i="97"/>
  <c r="J282" i="97"/>
  <c r="J500" i="97"/>
  <c r="J80" i="97"/>
  <c r="J625" i="97"/>
  <c r="J596" i="97"/>
  <c r="J654" i="97"/>
  <c r="J309" i="97"/>
  <c r="J264" i="97"/>
  <c r="J42" i="97"/>
  <c r="J125" i="97"/>
  <c r="J123" i="97"/>
  <c r="J656" i="97"/>
  <c r="J285" i="97"/>
  <c r="J119" i="97"/>
  <c r="J349" i="97"/>
  <c r="J605" i="97"/>
  <c r="J160" i="97"/>
  <c r="J397" i="97"/>
  <c r="J273" i="97"/>
  <c r="J617" i="97"/>
  <c r="J98" i="97"/>
  <c r="J104" i="97"/>
  <c r="J116" i="97"/>
  <c r="J445" i="97"/>
  <c r="J426" i="97"/>
  <c r="J446" i="97"/>
  <c r="J598" i="97"/>
  <c r="J166" i="97"/>
  <c r="J83" i="97"/>
  <c r="J343" i="97"/>
  <c r="J382" i="97"/>
  <c r="J176" i="97"/>
  <c r="J51" i="97"/>
  <c r="J21" i="32"/>
  <c r="J69" i="97"/>
  <c r="J570" i="97"/>
  <c r="J694" i="97"/>
  <c r="J416" i="97"/>
  <c r="J571" i="97"/>
  <c r="J79" i="97"/>
  <c r="J767" i="97"/>
  <c r="J85" i="97"/>
  <c r="J319" i="97"/>
  <c r="J262" i="97"/>
  <c r="J197" i="97"/>
  <c r="J172" i="97"/>
  <c r="J386" i="97"/>
  <c r="J84" i="97"/>
  <c r="J133" i="97"/>
  <c r="J761" i="97"/>
  <c r="J414" i="97"/>
  <c r="J298" i="97"/>
  <c r="J243" i="97"/>
  <c r="J16" i="32"/>
  <c r="J742" i="97"/>
  <c r="J565" i="97"/>
  <c r="J373" i="97"/>
  <c r="J502" i="97"/>
  <c r="J24" i="32"/>
  <c r="J392" i="97"/>
  <c r="J143" i="97"/>
  <c r="J47" i="97"/>
  <c r="J470" i="97"/>
  <c r="J696" i="97"/>
  <c r="J527" i="97"/>
  <c r="J201" i="97"/>
  <c r="J448" i="97"/>
  <c r="J124" i="97"/>
  <c r="J718" i="97"/>
  <c r="J184" i="97"/>
  <c r="J649" i="97"/>
  <c r="J375" i="97"/>
  <c r="J726" i="97"/>
  <c r="J664" i="97"/>
  <c r="J508" i="97"/>
  <c r="J597" i="97"/>
  <c r="J688" i="97"/>
  <c r="J217" i="97"/>
  <c r="J764" i="97"/>
  <c r="J637" i="97"/>
  <c r="J220" i="97"/>
  <c r="J27" i="32"/>
  <c r="J499" i="97"/>
  <c r="J592" i="97"/>
  <c r="J335" i="97"/>
  <c r="J59" i="97"/>
  <c r="J45" i="97"/>
  <c r="J600" i="97"/>
  <c r="J422" i="97"/>
  <c r="J552" i="97"/>
  <c r="J48" i="97"/>
  <c r="J277" i="97"/>
  <c r="J511" i="97"/>
  <c r="J202" i="97"/>
  <c r="J487" i="97"/>
  <c r="J716" i="97"/>
  <c r="J660" i="97"/>
  <c r="J777" i="97"/>
  <c r="J681" i="97"/>
  <c r="J566" i="97"/>
  <c r="J712" i="97"/>
  <c r="J72" i="97"/>
  <c r="J628" i="97"/>
  <c r="J739" i="97"/>
  <c r="J316" i="97"/>
  <c r="J537" i="97"/>
  <c r="J362" i="97"/>
  <c r="J442" i="97"/>
  <c r="J163" i="97"/>
  <c r="J358" i="97"/>
  <c r="J391" i="97"/>
  <c r="J387" i="97"/>
  <c r="J209" i="97"/>
  <c r="J670" i="97"/>
  <c r="J629" i="97"/>
  <c r="J290" i="97"/>
  <c r="J736" i="97"/>
  <c r="J680" i="97"/>
  <c r="BH7" i="32"/>
  <c r="J321" i="97"/>
  <c r="J564" i="97"/>
  <c r="J784" i="97"/>
  <c r="J482" i="97"/>
  <c r="J779" i="97"/>
  <c r="J733" i="97"/>
  <c r="J102" i="97"/>
  <c r="J594" i="97"/>
  <c r="J740" i="97"/>
  <c r="J305" i="97"/>
  <c r="J134" i="97"/>
  <c r="J783" i="97"/>
  <c r="J211" i="97"/>
  <c r="J225" i="97"/>
  <c r="J213" i="97"/>
  <c r="J464" i="97"/>
  <c r="J288" i="97"/>
  <c r="J701" i="97"/>
  <c r="J591" i="97"/>
  <c r="J327" i="97"/>
  <c r="J234" i="97"/>
  <c r="J595" i="97"/>
  <c r="J265" i="97"/>
  <c r="J317" i="97"/>
  <c r="J437" i="97"/>
  <c r="J356" i="97"/>
  <c r="J702" i="97"/>
  <c r="J207" i="97"/>
  <c r="J507" i="97"/>
  <c r="J194" i="97"/>
  <c r="J170" i="97"/>
  <c r="J439" i="97"/>
  <c r="J320" i="97"/>
  <c r="J215" i="97"/>
  <c r="J90" i="97"/>
  <c r="J367" i="97"/>
  <c r="J721" i="97"/>
  <c r="J743" i="97"/>
  <c r="J146" i="97"/>
  <c r="J158" i="97"/>
  <c r="J717" i="97"/>
  <c r="J475" i="97"/>
  <c r="J573" i="97"/>
  <c r="J199" i="97"/>
  <c r="J479" i="97"/>
  <c r="J311" i="97"/>
  <c r="J753" i="97"/>
  <c r="J659" i="97"/>
  <c r="J425" i="97"/>
  <c r="J82" i="97"/>
  <c r="J535" i="97"/>
  <c r="J369" i="97"/>
  <c r="J313" i="97"/>
  <c r="J542" i="97"/>
  <c r="J247" i="97"/>
  <c r="J251" i="97"/>
  <c r="J55" i="97"/>
  <c r="J366" i="97"/>
  <c r="J338" i="97"/>
  <c r="J665" i="97"/>
  <c r="J452" i="97"/>
  <c r="J685" i="97"/>
  <c r="J32" i="32"/>
  <c r="J52" i="97"/>
  <c r="J510" i="97"/>
  <c r="J754" i="97"/>
  <c r="J272" i="97"/>
  <c r="J377" i="97"/>
  <c r="J219" i="97"/>
  <c r="J248" i="97"/>
  <c r="J167" i="97"/>
  <c r="J212" i="97"/>
  <c r="J350" i="97"/>
  <c r="J648" i="97"/>
  <c r="J29" i="32"/>
  <c r="J590" i="97"/>
  <c r="J710" i="97"/>
  <c r="J447" i="97"/>
  <c r="J348" i="97"/>
  <c r="J70" i="97"/>
  <c r="J543" i="97"/>
  <c r="J769" i="97"/>
  <c r="J462" i="97"/>
  <c r="J671" i="97"/>
  <c r="J152" i="97"/>
  <c r="J418" i="97"/>
  <c r="J568" i="97"/>
  <c r="J204" i="97"/>
  <c r="J732" i="97"/>
  <c r="J781" i="97"/>
  <c r="J491" i="97"/>
  <c r="J192" i="97"/>
  <c r="J99" i="97"/>
  <c r="J222" i="97"/>
  <c r="J120" i="97"/>
  <c r="J666" i="97"/>
  <c r="J384" i="97"/>
  <c r="J730" i="97"/>
  <c r="J433" i="97"/>
  <c r="J159" i="97"/>
  <c r="J651" i="97"/>
  <c r="J518" i="97"/>
  <c r="J344" i="97"/>
  <c r="J641" i="97"/>
  <c r="J583" i="97"/>
  <c r="J412" i="97"/>
  <c r="J60" i="97"/>
  <c r="J257" i="97"/>
  <c r="J705" i="97"/>
  <c r="J330" i="97"/>
  <c r="J687" i="97"/>
  <c r="J71" i="97"/>
  <c r="J33" i="32"/>
  <c r="J188" i="97"/>
  <c r="J604" i="97"/>
  <c r="J25" i="32"/>
  <c r="J138" i="97"/>
  <c r="J244" i="97"/>
  <c r="J165" i="97"/>
  <c r="J593" i="97"/>
  <c r="J8" i="32"/>
  <c r="J676" i="97"/>
  <c r="J711" i="97"/>
  <c r="J480" i="97"/>
  <c r="J140" i="97"/>
  <c r="J179" i="97"/>
  <c r="J88" i="97"/>
  <c r="J454" i="97"/>
  <c r="J156" i="97"/>
  <c r="J324" i="97"/>
  <c r="J443" i="97"/>
  <c r="J623" i="97"/>
  <c r="J728" i="97"/>
  <c r="J444" i="97"/>
  <c r="J345" i="97"/>
  <c r="J65" i="97"/>
  <c r="J582" i="97"/>
  <c r="J110" i="97"/>
  <c r="J292" i="97"/>
  <c r="J312" i="97"/>
  <c r="J76" i="97"/>
  <c r="J708" i="97"/>
  <c r="J11" i="32"/>
  <c r="J221" i="97"/>
  <c r="J157" i="97"/>
  <c r="J640" i="97"/>
  <c r="J554" i="97"/>
  <c r="J611" i="97"/>
  <c r="J722" i="97"/>
  <c r="J557" i="97"/>
  <c r="J174" i="97"/>
  <c r="J624" i="97"/>
  <c r="J299" i="97"/>
  <c r="J271" i="97"/>
  <c r="J323" i="97"/>
  <c r="J609" i="97"/>
  <c r="J268" i="97"/>
  <c r="J493" i="97"/>
  <c r="J385" i="97"/>
  <c r="J250" i="97"/>
  <c r="J162" i="97"/>
  <c r="J496" i="97"/>
  <c r="J669" i="97"/>
  <c r="J394" i="97"/>
  <c r="J771" i="97"/>
  <c r="J346" i="97"/>
  <c r="J622" i="97"/>
  <c r="J643" i="97"/>
  <c r="J441" i="97"/>
  <c r="J467" i="97"/>
  <c r="J105" i="97"/>
  <c r="J18" i="32"/>
  <c r="J427" i="97"/>
  <c r="J749" i="97"/>
  <c r="J87" i="97"/>
  <c r="J182" i="97"/>
  <c r="J663" i="97"/>
  <c r="J744" i="97"/>
  <c r="J667" i="97"/>
  <c r="J539" i="97"/>
  <c r="J455" i="97"/>
  <c r="J171" i="97"/>
  <c r="J515" i="97"/>
  <c r="J586" i="97"/>
  <c r="J644" i="97"/>
  <c r="J519" i="97"/>
  <c r="J216" i="97"/>
  <c r="BL7" i="32"/>
  <c r="BN7" i="32"/>
  <c r="BM7" i="32"/>
  <c r="BT7" i="32"/>
  <c r="BO7" i="32"/>
  <c r="BP7" i="32"/>
  <c r="BQ7" i="32"/>
  <c r="BS7" i="32"/>
  <c r="BR7" i="32"/>
  <c r="BU7" i="32"/>
  <c r="BV7" i="32"/>
  <c r="BY7" i="32"/>
  <c r="BX7" i="32"/>
  <c r="BW7" i="32"/>
  <c r="BZ7" i="32"/>
  <c r="CA7" i="32"/>
  <c r="CB7" i="32"/>
  <c r="CH7" i="32"/>
  <c r="CF7" i="32"/>
  <c r="CD7" i="32"/>
  <c r="CE7" i="32"/>
  <c r="CC7" i="32"/>
  <c r="CG7" i="32"/>
  <c r="CI7" i="32"/>
  <c r="CJ7" i="32"/>
  <c r="CK7" i="32"/>
  <c r="AK22" i="32"/>
  <c r="J49" i="32" l="1"/>
  <c r="IA17" i="1"/>
  <c r="HV8" i="1"/>
  <c r="IA18" i="1"/>
  <c r="C232" i="100"/>
  <c r="G232" i="100"/>
  <c r="A232" i="100"/>
  <c r="F232" i="100"/>
  <c r="D232" i="100"/>
  <c r="B233" i="100"/>
  <c r="E232" i="100"/>
  <c r="HZ57" i="1"/>
  <c r="HZ19" i="1"/>
  <c r="IA133" i="1"/>
  <c r="HZ56" i="1"/>
  <c r="HZ58" i="1"/>
  <c r="IA58" i="1" s="1"/>
  <c r="IA19" i="1" l="1"/>
  <c r="IA56" i="1"/>
  <c r="IB56" i="1" s="1"/>
  <c r="IA57" i="1"/>
  <c r="IB57" i="1" s="1"/>
  <c r="G233" i="100"/>
  <c r="B234" i="100"/>
  <c r="A233" i="100"/>
  <c r="F233" i="100"/>
  <c r="D233" i="100"/>
  <c r="C233" i="100"/>
  <c r="E233" i="100"/>
  <c r="IB18" i="1"/>
  <c r="A234" i="100" l="1"/>
  <c r="C234" i="100"/>
  <c r="F234" i="100"/>
  <c r="D234" i="100"/>
  <c r="E234" i="100"/>
  <c r="B235" i="100"/>
  <c r="G234" i="100"/>
  <c r="IB133" i="1"/>
  <c r="HW8" i="1"/>
  <c r="HX8" i="1" s="1"/>
  <c r="HY8" i="1" s="1"/>
  <c r="HZ8" i="1" s="1"/>
  <c r="IA8" i="1" s="1"/>
  <c r="IB8" i="1" s="1"/>
  <c r="IB17" i="1"/>
  <c r="IB58" i="1"/>
  <c r="IB19" i="1"/>
  <c r="G235" i="100" l="1"/>
  <c r="D235" i="100"/>
  <c r="A235" i="100"/>
  <c r="E235" i="100"/>
  <c r="C235" i="100"/>
  <c r="B236" i="100"/>
  <c r="F235" i="100"/>
  <c r="IC99" i="1"/>
  <c r="A236" i="100" l="1"/>
  <c r="D236" i="100"/>
  <c r="C236" i="100"/>
  <c r="E236" i="100"/>
  <c r="B237" i="100"/>
  <c r="G236" i="100"/>
  <c r="F236" i="100"/>
  <c r="G237" i="100" l="1"/>
  <c r="F237" i="100"/>
  <c r="C237" i="100"/>
  <c r="A237" i="100"/>
  <c r="E237" i="100"/>
  <c r="D237" i="100"/>
  <c r="B238" i="100"/>
  <c r="D238" i="100" l="1"/>
  <c r="E238" i="100"/>
  <c r="F238" i="100"/>
  <c r="G238" i="100"/>
  <c r="B239" i="100"/>
  <c r="A238" i="100"/>
  <c r="C238" i="100"/>
  <c r="E239" i="100" l="1"/>
  <c r="F239" i="100"/>
  <c r="D239" i="100"/>
  <c r="B240" i="100"/>
  <c r="G239" i="100"/>
  <c r="C239" i="100"/>
  <c r="A239" i="100"/>
  <c r="A240" i="100" l="1"/>
  <c r="G240" i="100"/>
  <c r="C240" i="100"/>
  <c r="D240" i="100"/>
  <c r="B241" i="100"/>
  <c r="F240" i="100"/>
  <c r="E240" i="100"/>
  <c r="B242" i="100" l="1"/>
  <c r="C241" i="100"/>
  <c r="D241" i="100"/>
  <c r="E241" i="100"/>
  <c r="A241" i="100"/>
  <c r="F241" i="100"/>
  <c r="G241" i="100"/>
  <c r="AH61" i="1"/>
  <c r="AI61" i="1" s="1"/>
  <c r="AJ61" i="1" s="1"/>
  <c r="AK61" i="1" s="1"/>
  <c r="AL61" i="1" s="1"/>
  <c r="AM61" i="1" s="1"/>
  <c r="AN61" i="1" s="1"/>
  <c r="CI62" i="1"/>
  <c r="CJ62" i="1" s="1"/>
  <c r="CK62" i="1" s="1"/>
  <c r="CL62" i="1" s="1"/>
  <c r="BX61" i="1"/>
  <c r="BY61" i="1" s="1"/>
  <c r="BZ61" i="1" s="1"/>
  <c r="CA61" i="1" s="1"/>
  <c r="DN61" i="1"/>
  <c r="DO61" i="1" s="1"/>
  <c r="DP61" i="1" s="1"/>
  <c r="DQ61" i="1" s="1"/>
  <c r="DR61" i="1" s="1"/>
  <c r="DS61" i="1" s="1"/>
  <c r="DT61" i="1" s="1"/>
  <c r="DN62" i="1"/>
  <c r="DO62" i="1" s="1"/>
  <c r="DP62" i="1" s="1"/>
  <c r="DQ62" i="1" s="1"/>
  <c r="DR62" i="1" s="1"/>
  <c r="DS62" i="1" s="1"/>
  <c r="DT62" i="1" s="1"/>
  <c r="GM61" i="1"/>
  <c r="GN61" i="1" s="1"/>
  <c r="GO61" i="1" s="1"/>
  <c r="GP61" i="1" s="1"/>
  <c r="GQ61" i="1" s="1"/>
  <c r="GR61" i="1" s="1"/>
  <c r="GS61" i="1" s="1"/>
  <c r="CL61" i="1"/>
  <c r="FW62" i="1"/>
  <c r="FX62" i="1" s="1"/>
  <c r="FY62" i="1" s="1"/>
  <c r="DG61" i="1"/>
  <c r="DH61" i="1" s="1"/>
  <c r="DI61" i="1" s="1"/>
  <c r="DJ61" i="1" s="1"/>
  <c r="AO61" i="1"/>
  <c r="AP61" i="1" s="1"/>
  <c r="AQ61" i="1" s="1"/>
  <c r="AR61" i="1" s="1"/>
  <c r="AS61" i="1" s="1"/>
  <c r="AT61" i="1" s="1"/>
  <c r="AU61" i="1" s="1"/>
  <c r="ES62" i="1"/>
  <c r="ET62" i="1" s="1"/>
  <c r="EU62" i="1" s="1"/>
  <c r="EV62" i="1" s="1"/>
  <c r="EW62" i="1" s="1"/>
  <c r="FR61" i="1"/>
  <c r="FS61" i="1" s="1"/>
  <c r="FT61" i="1" s="1"/>
  <c r="FU61" i="1" s="1"/>
  <c r="FV61" i="1" s="1"/>
  <c r="FW61" i="1" s="1"/>
  <c r="FX61" i="1" s="1"/>
  <c r="AA61" i="1"/>
  <c r="AB61" i="1" s="1"/>
  <c r="AC61" i="1" s="1"/>
  <c r="AD61" i="1" s="1"/>
  <c r="AE61" i="1" s="1"/>
  <c r="AF61" i="1" s="1"/>
  <c r="AG61" i="1" s="1"/>
  <c r="EB61" i="1"/>
  <c r="EC61" i="1" s="1"/>
  <c r="ED61" i="1" s="1"/>
  <c r="EI61" i="1"/>
  <c r="EJ61" i="1" s="1"/>
  <c r="EK61" i="1" s="1"/>
  <c r="EL61" i="1" s="1"/>
  <c r="EM61" i="1" s="1"/>
  <c r="EN61" i="1" s="1"/>
  <c r="EO61" i="1" s="1"/>
  <c r="AV61" i="1"/>
  <c r="AW61" i="1" s="1"/>
  <c r="AX61" i="1" s="1"/>
  <c r="AY61" i="1" s="1"/>
  <c r="AZ61" i="1" s="1"/>
  <c r="BA61" i="1" s="1"/>
  <c r="BB61" i="1" s="1"/>
  <c r="BE62" i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BP62" i="1" s="1"/>
  <c r="EW61" i="1"/>
  <c r="CS61" i="1"/>
  <c r="CT61" i="1" s="1"/>
  <c r="CU61" i="1" s="1"/>
  <c r="CV61" i="1" s="1"/>
  <c r="CW61" i="1" s="1"/>
  <c r="GF61" i="1"/>
  <c r="GG61" i="1" s="1"/>
  <c r="GH61" i="1" s="1"/>
  <c r="GI61" i="1" s="1"/>
  <c r="GJ61" i="1" s="1"/>
  <c r="GK61" i="1" s="1"/>
  <c r="GL61" i="1" s="1"/>
  <c r="GT61" i="1"/>
  <c r="GU61" i="1" s="1"/>
  <c r="GV61" i="1" s="1"/>
  <c r="GW61" i="1" s="1"/>
  <c r="GX61" i="1" s="1"/>
  <c r="GY61" i="1" s="1"/>
  <c r="GZ61" i="1" s="1"/>
  <c r="FY61" i="1"/>
  <c r="FZ61" i="1" s="1"/>
  <c r="GA61" i="1" s="1"/>
  <c r="GB61" i="1" s="1"/>
  <c r="GC61" i="1" s="1"/>
  <c r="GD61" i="1" s="1"/>
  <c r="GE61" i="1" s="1"/>
  <c r="FK61" i="1"/>
  <c r="FL61" i="1" s="1"/>
  <c r="FM61" i="1" s="1"/>
  <c r="FN61" i="1" s="1"/>
  <c r="FO61" i="1" s="1"/>
  <c r="FP61" i="1" s="1"/>
  <c r="FQ61" i="1" s="1"/>
  <c r="CE61" i="1"/>
  <c r="CF61" i="1" s="1"/>
  <c r="CG61" i="1" s="1"/>
  <c r="CH61" i="1" s="1"/>
  <c r="CI61" i="1" s="1"/>
  <c r="CJ61" i="1" s="1"/>
  <c r="CK61" i="1" s="1"/>
  <c r="EP61" i="1"/>
  <c r="EQ61" i="1" s="1"/>
  <c r="ER61" i="1" s="1"/>
  <c r="ES61" i="1" s="1"/>
  <c r="ET61" i="1" s="1"/>
  <c r="EU61" i="1" s="1"/>
  <c r="EV61" i="1" s="1"/>
  <c r="BC61" i="1"/>
  <c r="BD61" i="1" s="1"/>
  <c r="BE61" i="1" s="1"/>
  <c r="BF61" i="1" s="1"/>
  <c r="BG61" i="1" s="1"/>
  <c r="BH61" i="1" s="1"/>
  <c r="BI61" i="1" s="1"/>
  <c r="CZ61" i="1"/>
  <c r="DA61" i="1" s="1"/>
  <c r="DB61" i="1" s="1"/>
  <c r="DC61" i="1" s="1"/>
  <c r="DD61" i="1" s="1"/>
  <c r="DE61" i="1" s="1"/>
  <c r="DF61" i="1" s="1"/>
  <c r="FZ62" i="1" l="1"/>
  <c r="GA62" i="1" s="1"/>
  <c r="GB62" i="1" s="1"/>
  <c r="GC62" i="1" s="1"/>
  <c r="GD62" i="1" s="1"/>
  <c r="GE62" i="1" s="1"/>
  <c r="GF62" i="1" s="1"/>
  <c r="GG62" i="1" s="1"/>
  <c r="GH62" i="1" s="1"/>
  <c r="GI62" i="1" s="1"/>
  <c r="GJ62" i="1" s="1"/>
  <c r="GK62" i="1" s="1"/>
  <c r="GL62" i="1" s="1"/>
  <c r="GM62" i="1" s="1"/>
  <c r="GN62" i="1" s="1"/>
  <c r="GO62" i="1" s="1"/>
  <c r="GP62" i="1" s="1"/>
  <c r="GQ62" i="1" s="1"/>
  <c r="GR62" i="1" s="1"/>
  <c r="GS62" i="1" s="1"/>
  <c r="GT62" i="1" s="1"/>
  <c r="GU62" i="1" s="1"/>
  <c r="GV62" i="1" s="1"/>
  <c r="GW62" i="1" s="1"/>
  <c r="GX62" i="1" s="1"/>
  <c r="GY62" i="1" s="1"/>
  <c r="GZ62" i="1" s="1"/>
  <c r="CM61" i="1"/>
  <c r="CN61" i="1" s="1"/>
  <c r="CO61" i="1" s="1"/>
  <c r="CP61" i="1" s="1"/>
  <c r="CQ61" i="1" s="1"/>
  <c r="CR61" i="1" s="1"/>
  <c r="CM62" i="1"/>
  <c r="CN62" i="1" s="1"/>
  <c r="CO62" i="1" s="1"/>
  <c r="CP62" i="1" s="1"/>
  <c r="CQ62" i="1" s="1"/>
  <c r="CR62" i="1" s="1"/>
  <c r="CS62" i="1" s="1"/>
  <c r="CT62" i="1" s="1"/>
  <c r="CU62" i="1" s="1"/>
  <c r="CV62" i="1" s="1"/>
  <c r="CW62" i="1" s="1"/>
  <c r="Z62" i="1"/>
  <c r="AA62" i="1" s="1"/>
  <c r="AB62" i="1" s="1"/>
  <c r="AC62" i="1" s="1"/>
  <c r="AD62" i="1" s="1"/>
  <c r="AE62" i="1" s="1"/>
  <c r="AF62" i="1" s="1"/>
  <c r="AG62" i="1" s="1"/>
  <c r="AH62" i="1" s="1"/>
  <c r="AI62" i="1" s="1"/>
  <c r="AJ62" i="1" s="1"/>
  <c r="AK62" i="1" s="1"/>
  <c r="AL62" i="1" s="1"/>
  <c r="AM62" i="1" s="1"/>
  <c r="AN62" i="1" s="1"/>
  <c r="AO62" i="1" s="1"/>
  <c r="AP62" i="1" s="1"/>
  <c r="AQ62" i="1" s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FD61" i="1"/>
  <c r="FE61" i="1" s="1"/>
  <c r="FF61" i="1" s="1"/>
  <c r="FG61" i="1" s="1"/>
  <c r="FH61" i="1" s="1"/>
  <c r="FI61" i="1" s="1"/>
  <c r="FJ61" i="1" s="1"/>
  <c r="M61" i="1"/>
  <c r="N61" i="1" s="1"/>
  <c r="O61" i="1" s="1"/>
  <c r="P61" i="1" s="1"/>
  <c r="Q61" i="1" s="1"/>
  <c r="R61" i="1" s="1"/>
  <c r="S61" i="1" s="1"/>
  <c r="CX61" i="1"/>
  <c r="CY61" i="1" s="1"/>
  <c r="DU61" i="1"/>
  <c r="DV61" i="1" s="1"/>
  <c r="DW61" i="1" s="1"/>
  <c r="DX61" i="1" s="1"/>
  <c r="DY61" i="1" s="1"/>
  <c r="DZ61" i="1" s="1"/>
  <c r="EA61" i="1" s="1"/>
  <c r="DK61" i="1"/>
  <c r="DL61" i="1" s="1"/>
  <c r="DM61" i="1" s="1"/>
  <c r="CB61" i="1"/>
  <c r="CC61" i="1" s="1"/>
  <c r="CD61" i="1" s="1"/>
  <c r="CX62" i="1"/>
  <c r="CY62" i="1" s="1"/>
  <c r="CZ62" i="1" s="1"/>
  <c r="DA62" i="1" s="1"/>
  <c r="DB62" i="1" s="1"/>
  <c r="DC62" i="1" s="1"/>
  <c r="DD62" i="1" s="1"/>
  <c r="DE62" i="1" s="1"/>
  <c r="DF62" i="1" s="1"/>
  <c r="DG62" i="1" s="1"/>
  <c r="DH62" i="1" s="1"/>
  <c r="DI62" i="1" s="1"/>
  <c r="DJ62" i="1" s="1"/>
  <c r="DK62" i="1" s="1"/>
  <c r="DL62" i="1" s="1"/>
  <c r="DM62" i="1" s="1"/>
  <c r="BQ61" i="1"/>
  <c r="BR61" i="1" s="1"/>
  <c r="BS61" i="1" s="1"/>
  <c r="BT61" i="1" s="1"/>
  <c r="BU61" i="1" s="1"/>
  <c r="BV61" i="1" s="1"/>
  <c r="BW61" i="1" s="1"/>
  <c r="T61" i="1"/>
  <c r="U61" i="1" s="1"/>
  <c r="BQ62" i="1"/>
  <c r="BR62" i="1" s="1"/>
  <c r="BS62" i="1" s="1"/>
  <c r="BT62" i="1" s="1"/>
  <c r="BU62" i="1" s="1"/>
  <c r="BV62" i="1" s="1"/>
  <c r="BW62" i="1" s="1"/>
  <c r="BX62" i="1" s="1"/>
  <c r="BY62" i="1" s="1"/>
  <c r="BZ62" i="1" s="1"/>
  <c r="CA62" i="1" s="1"/>
  <c r="CB62" i="1" s="1"/>
  <c r="CC62" i="1" s="1"/>
  <c r="CD62" i="1" s="1"/>
  <c r="CE62" i="1" s="1"/>
  <c r="CF62" i="1" s="1"/>
  <c r="CG62" i="1" s="1"/>
  <c r="CH62" i="1" s="1"/>
  <c r="BJ61" i="1"/>
  <c r="BK61" i="1" s="1"/>
  <c r="BL61" i="1" s="1"/>
  <c r="BM61" i="1" s="1"/>
  <c r="BN61" i="1" s="1"/>
  <c r="BO61" i="1" s="1"/>
  <c r="BP61" i="1" s="1"/>
  <c r="G242" i="100"/>
  <c r="B243" i="100"/>
  <c r="E242" i="100"/>
  <c r="A242" i="100"/>
  <c r="D242" i="100"/>
  <c r="F242" i="100"/>
  <c r="C242" i="100"/>
  <c r="F63" i="1"/>
  <c r="G63" i="1" s="1"/>
  <c r="H63" i="1" s="1"/>
  <c r="I63" i="1" s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F61" i="1"/>
  <c r="EX61" i="1"/>
  <c r="EY61" i="1" s="1"/>
  <c r="EZ61" i="1" s="1"/>
  <c r="FA61" i="1" s="1"/>
  <c r="FB61" i="1" s="1"/>
  <c r="FC61" i="1" s="1"/>
  <c r="EE61" i="1"/>
  <c r="EF61" i="1" s="1"/>
  <c r="EG61" i="1" s="1"/>
  <c r="EH61" i="1" s="1"/>
  <c r="EX62" i="1"/>
  <c r="EY62" i="1" s="1"/>
  <c r="EZ62" i="1" s="1"/>
  <c r="FA62" i="1" s="1"/>
  <c r="FB62" i="1" s="1"/>
  <c r="FC62" i="1" s="1"/>
  <c r="FD62" i="1" s="1"/>
  <c r="FE62" i="1" s="1"/>
  <c r="FF62" i="1" s="1"/>
  <c r="FG62" i="1" s="1"/>
  <c r="FH62" i="1" s="1"/>
  <c r="FI62" i="1" s="1"/>
  <c r="FJ62" i="1" s="1"/>
  <c r="FK62" i="1" s="1"/>
  <c r="FL62" i="1" s="1"/>
  <c r="FM62" i="1" s="1"/>
  <c r="FN62" i="1" s="1"/>
  <c r="FO62" i="1" s="1"/>
  <c r="FP62" i="1" s="1"/>
  <c r="FQ62" i="1" s="1"/>
  <c r="FR62" i="1" s="1"/>
  <c r="FS62" i="1" s="1"/>
  <c r="FT62" i="1" s="1"/>
  <c r="FU62" i="1" s="1"/>
  <c r="FV62" i="1" s="1"/>
  <c r="DU62" i="1"/>
  <c r="DV62" i="1" s="1"/>
  <c r="DW62" i="1" s="1"/>
  <c r="DX62" i="1" s="1"/>
  <c r="DY62" i="1" s="1"/>
  <c r="DZ62" i="1" s="1"/>
  <c r="EA62" i="1" s="1"/>
  <c r="EB62" i="1" s="1"/>
  <c r="EC62" i="1" s="1"/>
  <c r="ED62" i="1" s="1"/>
  <c r="EE62" i="1" s="1"/>
  <c r="EF62" i="1" s="1"/>
  <c r="EG62" i="1" s="1"/>
  <c r="EH62" i="1" s="1"/>
  <c r="EI62" i="1" s="1"/>
  <c r="EJ62" i="1" s="1"/>
  <c r="EK62" i="1" s="1"/>
  <c r="EL62" i="1" s="1"/>
  <c r="EM62" i="1" s="1"/>
  <c r="EN62" i="1" s="1"/>
  <c r="EO62" i="1" s="1"/>
  <c r="EP62" i="1" s="1"/>
  <c r="EQ62" i="1" s="1"/>
  <c r="ER62" i="1" s="1"/>
  <c r="G61" i="1" l="1"/>
  <c r="H61" i="1" s="1"/>
  <c r="I61" i="1" s="1"/>
  <c r="J61" i="1" s="1"/>
  <c r="K61" i="1" s="1"/>
  <c r="L61" i="1" s="1"/>
  <c r="F62" i="1"/>
  <c r="G62" i="1" s="1"/>
  <c r="H62" i="1" s="1"/>
  <c r="I62" i="1" s="1"/>
  <c r="J62" i="1" s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V61" i="1"/>
  <c r="W61" i="1" s="1"/>
  <c r="X61" i="1" s="1"/>
  <c r="Y61" i="1" s="1"/>
  <c r="Z61" i="1" s="1"/>
  <c r="V63" i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AK63" i="1" s="1"/>
  <c r="AL63" i="1" s="1"/>
  <c r="AM63" i="1" s="1"/>
  <c r="AN63" i="1" s="1"/>
  <c r="AO63" i="1" s="1"/>
  <c r="AP63" i="1" s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BP63" i="1" s="1"/>
  <c r="BQ63" i="1" s="1"/>
  <c r="BR63" i="1" s="1"/>
  <c r="BS63" i="1" s="1"/>
  <c r="BT63" i="1" s="1"/>
  <c r="BU63" i="1" s="1"/>
  <c r="BV63" i="1" s="1"/>
  <c r="BW63" i="1" s="1"/>
  <c r="BX63" i="1" s="1"/>
  <c r="BY63" i="1" s="1"/>
  <c r="BZ63" i="1" s="1"/>
  <c r="CA63" i="1" s="1"/>
  <c r="CB63" i="1" s="1"/>
  <c r="CC63" i="1" s="1"/>
  <c r="CD63" i="1" s="1"/>
  <c r="CE63" i="1" s="1"/>
  <c r="CF63" i="1" s="1"/>
  <c r="CG63" i="1" s="1"/>
  <c r="CH63" i="1" s="1"/>
  <c r="CI63" i="1" s="1"/>
  <c r="CJ63" i="1" s="1"/>
  <c r="CK63" i="1" s="1"/>
  <c r="CL63" i="1" s="1"/>
  <c r="CM63" i="1" s="1"/>
  <c r="CN63" i="1" s="1"/>
  <c r="CO63" i="1" s="1"/>
  <c r="CP63" i="1" s="1"/>
  <c r="CQ63" i="1" s="1"/>
  <c r="CR63" i="1" s="1"/>
  <c r="CS63" i="1" s="1"/>
  <c r="CT63" i="1" s="1"/>
  <c r="CU63" i="1" s="1"/>
  <c r="CV63" i="1" s="1"/>
  <c r="CW63" i="1" s="1"/>
  <c r="CX63" i="1" s="1"/>
  <c r="CY63" i="1" s="1"/>
  <c r="CZ63" i="1" s="1"/>
  <c r="DA63" i="1" s="1"/>
  <c r="DB63" i="1" s="1"/>
  <c r="DC63" i="1" s="1"/>
  <c r="DD63" i="1" s="1"/>
  <c r="DE63" i="1" s="1"/>
  <c r="DF63" i="1" s="1"/>
  <c r="DG63" i="1" s="1"/>
  <c r="DH63" i="1" s="1"/>
  <c r="DI63" i="1" s="1"/>
  <c r="DJ63" i="1" s="1"/>
  <c r="DK63" i="1" s="1"/>
  <c r="DL63" i="1" s="1"/>
  <c r="DM63" i="1" s="1"/>
  <c r="DN63" i="1" s="1"/>
  <c r="DO63" i="1" s="1"/>
  <c r="DP63" i="1" s="1"/>
  <c r="DQ63" i="1" s="1"/>
  <c r="DR63" i="1" s="1"/>
  <c r="DS63" i="1" s="1"/>
  <c r="DT63" i="1" s="1"/>
  <c r="DU63" i="1" s="1"/>
  <c r="DV63" i="1" s="1"/>
  <c r="DW63" i="1" s="1"/>
  <c r="DX63" i="1" s="1"/>
  <c r="DY63" i="1" s="1"/>
  <c r="DZ63" i="1" s="1"/>
  <c r="EA63" i="1" s="1"/>
  <c r="EB63" i="1" s="1"/>
  <c r="EC63" i="1" s="1"/>
  <c r="ED63" i="1" s="1"/>
  <c r="EE63" i="1" s="1"/>
  <c r="EF63" i="1" s="1"/>
  <c r="EG63" i="1" s="1"/>
  <c r="EH63" i="1" s="1"/>
  <c r="EI63" i="1" s="1"/>
  <c r="EJ63" i="1" s="1"/>
  <c r="EK63" i="1" s="1"/>
  <c r="EL63" i="1" s="1"/>
  <c r="EM63" i="1" s="1"/>
  <c r="EN63" i="1" s="1"/>
  <c r="EO63" i="1" s="1"/>
  <c r="EP63" i="1" s="1"/>
  <c r="EQ63" i="1" s="1"/>
  <c r="ER63" i="1" s="1"/>
  <c r="ES63" i="1" s="1"/>
  <c r="ET63" i="1" s="1"/>
  <c r="EU63" i="1" s="1"/>
  <c r="EV63" i="1" s="1"/>
  <c r="EW63" i="1" s="1"/>
  <c r="EX63" i="1" s="1"/>
  <c r="EY63" i="1" s="1"/>
  <c r="EZ63" i="1" s="1"/>
  <c r="FA63" i="1" s="1"/>
  <c r="FB63" i="1" s="1"/>
  <c r="FC63" i="1" s="1"/>
  <c r="FD63" i="1" s="1"/>
  <c r="FE63" i="1" s="1"/>
  <c r="FF63" i="1" s="1"/>
  <c r="FG63" i="1" s="1"/>
  <c r="FH63" i="1" s="1"/>
  <c r="FI63" i="1" s="1"/>
  <c r="FJ63" i="1" s="1"/>
  <c r="FK63" i="1" s="1"/>
  <c r="FL63" i="1" s="1"/>
  <c r="FM63" i="1" s="1"/>
  <c r="FN63" i="1" s="1"/>
  <c r="FO63" i="1" s="1"/>
  <c r="FP63" i="1" s="1"/>
  <c r="FQ63" i="1" s="1"/>
  <c r="FR63" i="1" s="1"/>
  <c r="FS63" i="1" s="1"/>
  <c r="FT63" i="1" s="1"/>
  <c r="FU63" i="1" s="1"/>
  <c r="FV63" i="1" s="1"/>
  <c r="FW63" i="1" s="1"/>
  <c r="FX63" i="1" s="1"/>
  <c r="FY63" i="1" s="1"/>
  <c r="FZ63" i="1" s="1"/>
  <c r="GA63" i="1" s="1"/>
  <c r="GB63" i="1" s="1"/>
  <c r="GC63" i="1" s="1"/>
  <c r="GD63" i="1" s="1"/>
  <c r="GE63" i="1" s="1"/>
  <c r="GF63" i="1" s="1"/>
  <c r="GG63" i="1" s="1"/>
  <c r="GH63" i="1" s="1"/>
  <c r="GI63" i="1" s="1"/>
  <c r="GJ63" i="1" s="1"/>
  <c r="GK63" i="1" s="1"/>
  <c r="GL63" i="1" s="1"/>
  <c r="GM63" i="1" s="1"/>
  <c r="GN63" i="1" s="1"/>
  <c r="GO63" i="1" s="1"/>
  <c r="GP63" i="1" s="1"/>
  <c r="GQ63" i="1" s="1"/>
  <c r="GR63" i="1" s="1"/>
  <c r="GS63" i="1" s="1"/>
  <c r="E243" i="100"/>
  <c r="F243" i="100"/>
  <c r="B244" i="100"/>
  <c r="A243" i="100"/>
  <c r="C243" i="100"/>
  <c r="D243" i="100"/>
  <c r="G243" i="100"/>
  <c r="D244" i="100" l="1"/>
  <c r="B245" i="100"/>
  <c r="F244" i="100"/>
  <c r="E244" i="100"/>
  <c r="C244" i="100"/>
  <c r="A244" i="100"/>
  <c r="G244" i="100"/>
  <c r="GT63" i="1"/>
  <c r="GU63" i="1" s="1"/>
  <c r="GV63" i="1" s="1"/>
  <c r="GW63" i="1" s="1"/>
  <c r="GX63" i="1" s="1"/>
  <c r="GY63" i="1" s="1"/>
  <c r="GZ63" i="1" s="1"/>
  <c r="IC103" i="1" l="1"/>
  <c r="C245" i="100"/>
  <c r="F245" i="100"/>
  <c r="D245" i="100"/>
  <c r="B246" i="100"/>
  <c r="E245" i="100"/>
  <c r="G245" i="100"/>
  <c r="A245" i="100"/>
  <c r="ID106" i="1" l="1"/>
  <c r="IC106" i="1"/>
  <c r="F246" i="100"/>
  <c r="E246" i="100"/>
  <c r="A246" i="100"/>
  <c r="G246" i="100"/>
  <c r="B247" i="100"/>
  <c r="C246" i="100"/>
  <c r="D246" i="100"/>
  <c r="G247" i="100" l="1"/>
  <c r="E247" i="100"/>
  <c r="B248" i="100"/>
  <c r="C247" i="100"/>
  <c r="A247" i="100"/>
  <c r="F247" i="100"/>
  <c r="D247" i="100"/>
  <c r="G248" i="100" l="1"/>
  <c r="B249" i="100"/>
  <c r="E248" i="100"/>
  <c r="A248" i="100"/>
  <c r="C248" i="100"/>
  <c r="D248" i="100"/>
  <c r="F248" i="100"/>
  <c r="C249" i="100" l="1"/>
  <c r="F249" i="100"/>
  <c r="B250" i="100"/>
  <c r="D249" i="100"/>
  <c r="E249" i="100"/>
  <c r="A249" i="100"/>
  <c r="G249" i="100"/>
  <c r="E250" i="100" l="1"/>
  <c r="F250" i="100"/>
  <c r="B251" i="100"/>
  <c r="D250" i="100"/>
  <c r="G250" i="100"/>
  <c r="A250" i="100"/>
  <c r="C250" i="100"/>
  <c r="C251" i="100" l="1"/>
  <c r="E251" i="100"/>
  <c r="F251" i="100"/>
  <c r="B252" i="100"/>
  <c r="A251" i="100"/>
  <c r="D251" i="100"/>
  <c r="G251" i="100"/>
  <c r="G252" i="100" l="1"/>
  <c r="F252" i="100"/>
  <c r="D252" i="100"/>
  <c r="A252" i="100"/>
  <c r="C252" i="100"/>
  <c r="E252" i="100"/>
  <c r="B253" i="100"/>
  <c r="G253" i="100" l="1"/>
  <c r="C253" i="100"/>
  <c r="E253" i="100"/>
  <c r="B254" i="100"/>
  <c r="D253" i="100"/>
  <c r="A253" i="100"/>
  <c r="F253" i="100"/>
  <c r="F254" i="100" l="1"/>
  <c r="C254" i="100"/>
  <c r="E254" i="100"/>
  <c r="A254" i="100"/>
  <c r="D254" i="100"/>
  <c r="G254" i="100"/>
  <c r="B255" i="100"/>
  <c r="G255" i="100" l="1"/>
  <c r="E255" i="100"/>
  <c r="A255" i="100"/>
  <c r="F255" i="100"/>
  <c r="B256" i="100"/>
  <c r="C255" i="100"/>
  <c r="D255" i="100"/>
  <c r="A256" i="100" l="1"/>
  <c r="C256" i="100"/>
  <c r="G256" i="100"/>
  <c r="F256" i="100"/>
  <c r="D256" i="100"/>
  <c r="B257" i="100"/>
  <c r="E256" i="100"/>
  <c r="B258" i="100" l="1"/>
  <c r="G257" i="100"/>
  <c r="D257" i="100"/>
  <c r="C257" i="100"/>
  <c r="F257" i="100"/>
  <c r="E257" i="100"/>
  <c r="A257" i="100"/>
  <c r="B259" i="100" l="1"/>
  <c r="C258" i="100"/>
  <c r="F258" i="100"/>
  <c r="D258" i="100"/>
  <c r="E258" i="100"/>
  <c r="A258" i="100"/>
  <c r="G258" i="100"/>
  <c r="D259" i="100" l="1"/>
  <c r="A259" i="100"/>
  <c r="B260" i="100"/>
  <c r="G259" i="100"/>
  <c r="C259" i="100"/>
  <c r="E259" i="100"/>
  <c r="F259" i="100"/>
  <c r="F260" i="100" l="1"/>
  <c r="C260" i="100"/>
  <c r="E260" i="100"/>
  <c r="B261" i="100"/>
  <c r="D260" i="100"/>
  <c r="A260" i="100"/>
  <c r="G260" i="100"/>
  <c r="B262" i="100" l="1"/>
  <c r="F261" i="100"/>
  <c r="G261" i="100"/>
  <c r="A261" i="100"/>
  <c r="E261" i="100"/>
  <c r="C261" i="100"/>
  <c r="D261" i="100"/>
  <c r="C262" i="100" l="1"/>
  <c r="B263" i="100"/>
  <c r="D262" i="100"/>
  <c r="G262" i="100"/>
  <c r="F262" i="100"/>
  <c r="A262" i="100"/>
  <c r="E262" i="100"/>
  <c r="E263" i="100" l="1"/>
  <c r="D263" i="100"/>
  <c r="B264" i="100"/>
  <c r="G263" i="100"/>
  <c r="C263" i="100"/>
  <c r="F263" i="100"/>
  <c r="A263" i="100"/>
  <c r="B265" i="100" l="1"/>
  <c r="A264" i="100"/>
  <c r="C264" i="100"/>
  <c r="F264" i="100"/>
  <c r="G264" i="100"/>
  <c r="E264" i="100"/>
  <c r="D264" i="100"/>
  <c r="G265" i="100" l="1"/>
  <c r="C265" i="100"/>
  <c r="E265" i="100"/>
  <c r="D265" i="100"/>
  <c r="F265" i="100"/>
  <c r="A265" i="100"/>
  <c r="B266" i="100"/>
  <c r="A266" i="100" l="1"/>
  <c r="G266" i="100"/>
  <c r="C266" i="100"/>
  <c r="E266" i="100"/>
  <c r="D266" i="100"/>
  <c r="F266" i="100"/>
  <c r="B267" i="100"/>
  <c r="A267" i="100" l="1"/>
  <c r="E267" i="100"/>
  <c r="G267" i="100"/>
  <c r="F267" i="100"/>
  <c r="B268" i="100"/>
  <c r="C267" i="100"/>
  <c r="D267" i="100"/>
  <c r="E268" i="100" l="1"/>
  <c r="E1" i="100" s="1"/>
  <c r="C268" i="100"/>
  <c r="C1" i="100" s="1"/>
  <c r="A268" i="100"/>
  <c r="F268" i="100"/>
  <c r="F1" i="100" s="1"/>
  <c r="G268" i="100"/>
  <c r="D268" i="100"/>
  <c r="D1" i="100" s="1"/>
  <c r="N1" i="100" l="1"/>
  <c r="O1" i="100" s="1"/>
  <c r="C38" i="96"/>
  <c r="L38" i="96" l="1"/>
  <c r="E37" i="96"/>
  <c r="J38" i="96"/>
  <c r="T38" i="96"/>
  <c r="P38" i="96"/>
  <c r="H38" i="96"/>
  <c r="N38" i="96" l="1"/>
  <c r="N39" i="96" s="1"/>
  <c r="I39" i="96"/>
  <c r="H39" i="96"/>
  <c r="I41" i="96"/>
  <c r="P39" i="96"/>
  <c r="N41" i="96"/>
  <c r="L39" i="96"/>
  <c r="M39" i="96"/>
  <c r="K41" i="96"/>
  <c r="T39" i="96"/>
  <c r="O41" i="96"/>
  <c r="J41" i="96"/>
  <c r="J39" i="96"/>
  <c r="K39" i="96"/>
  <c r="AY6" i="32" l="1"/>
  <c r="AX5" i="32"/>
  <c r="AX7" i="32"/>
  <c r="AZ6" i="32" l="1"/>
  <c r="AY5" i="32"/>
  <c r="AY7" i="32"/>
  <c r="AZ5" i="32" l="1"/>
  <c r="BA6" i="32"/>
  <c r="AZ7" i="32"/>
  <c r="BB6" i="32" l="1"/>
  <c r="BA7" i="32"/>
  <c r="BA5" i="32"/>
  <c r="BB7" i="32" l="1"/>
  <c r="BC6" i="32"/>
  <c r="BB5" i="32"/>
  <c r="BD6" i="32" l="1"/>
  <c r="BC7" i="32"/>
  <c r="BC5" i="32"/>
  <c r="BD5" i="32" l="1"/>
  <c r="BD7" i="32"/>
  <c r="Y4" i="32"/>
  <c r="AD55" i="49" l="1"/>
  <c r="W13" i="32" l="1"/>
  <c r="W11" i="32"/>
  <c r="W15" i="32"/>
  <c r="W14" i="32"/>
  <c r="W16" i="32"/>
  <c r="W9" i="32"/>
  <c r="W10" i="32"/>
  <c r="W12" i="32"/>
  <c r="W6" i="32" l="1"/>
  <c r="B2" i="32"/>
  <c r="AL13" i="32"/>
  <c r="AO13" i="32" s="1"/>
  <c r="AL6" i="32"/>
  <c r="AO6" i="32" s="1"/>
  <c r="AL11" i="32"/>
  <c r="AO11" i="32" s="1"/>
  <c r="AL8" i="32"/>
  <c r="AO8" i="32" s="1"/>
  <c r="AL7" i="32"/>
  <c r="AO7" i="32" s="1"/>
  <c r="AL9" i="32"/>
  <c r="AO9" i="32" s="1"/>
  <c r="AL14" i="32"/>
  <c r="AO14" i="32" s="1"/>
  <c r="AL10" i="32"/>
  <c r="AO10" i="32" s="1"/>
  <c r="AL12" i="32"/>
  <c r="AS7" i="32" l="1"/>
  <c r="AP12" i="32"/>
  <c r="AO12" i="32"/>
  <c r="I23" i="32"/>
  <c r="I21" i="32"/>
  <c r="I24" i="32"/>
  <c r="A24" i="32" s="1"/>
  <c r="U2" i="32"/>
  <c r="AK19" i="32" s="1"/>
  <c r="K1" i="32"/>
  <c r="H11" i="32"/>
  <c r="N11" i="32" s="1"/>
  <c r="H27" i="32"/>
  <c r="N27" i="32" s="1"/>
  <c r="AK11" i="32"/>
  <c r="H33" i="32"/>
  <c r="N33" i="32" s="1"/>
  <c r="I38" i="32"/>
  <c r="M38" i="32" s="1"/>
  <c r="O38" i="32" s="1"/>
  <c r="H7" i="32"/>
  <c r="H19" i="32"/>
  <c r="N19" i="32" s="1"/>
  <c r="H37" i="32"/>
  <c r="H9" i="32"/>
  <c r="N9" i="32" s="1"/>
  <c r="I37" i="32"/>
  <c r="M37" i="32" s="1"/>
  <c r="O37" i="32" s="1"/>
  <c r="H18" i="32"/>
  <c r="N18" i="32" s="1"/>
  <c r="I9" i="32"/>
  <c r="A9" i="32" s="1"/>
  <c r="H14" i="32"/>
  <c r="N14" i="32" s="1"/>
  <c r="I22" i="32"/>
  <c r="A22" i="32" s="1"/>
  <c r="I30" i="32"/>
  <c r="I10" i="32"/>
  <c r="I28" i="32"/>
  <c r="I13" i="32"/>
  <c r="A13" i="32" s="1"/>
  <c r="I17" i="32"/>
  <c r="A17" i="32" s="1"/>
  <c r="I8" i="32"/>
  <c r="A8" i="32" s="1"/>
  <c r="I16" i="32"/>
  <c r="A16" i="32" s="1"/>
  <c r="AK13" i="32"/>
  <c r="I36" i="32"/>
  <c r="M36" i="32" s="1"/>
  <c r="O36" i="32" s="1"/>
  <c r="H22" i="32"/>
  <c r="N22" i="32" s="1"/>
  <c r="H36" i="32"/>
  <c r="N36" i="32" s="1"/>
  <c r="H29" i="32"/>
  <c r="N29" i="32" s="1"/>
  <c r="AK10" i="32"/>
  <c r="I39" i="32"/>
  <c r="O39" i="32" s="1"/>
  <c r="H28" i="32"/>
  <c r="N28" i="32" s="1"/>
  <c r="AK7" i="32"/>
  <c r="H17" i="32"/>
  <c r="N17" i="32" s="1"/>
  <c r="H10" i="32"/>
  <c r="N10" i="32" s="1"/>
  <c r="H31" i="32"/>
  <c r="N31" i="32" s="1"/>
  <c r="I33" i="32"/>
  <c r="I32" i="32"/>
  <c r="A32" i="32" s="1"/>
  <c r="H6" i="32"/>
  <c r="N6" i="32" s="1"/>
  <c r="I14" i="32"/>
  <c r="A14" i="32" s="1"/>
  <c r="I34" i="32"/>
  <c r="I20" i="32"/>
  <c r="A20" i="32" s="1"/>
  <c r="H35" i="32"/>
  <c r="N35" i="32" s="1"/>
  <c r="H23" i="32"/>
  <c r="N23" i="32" s="1"/>
  <c r="AK6" i="32"/>
  <c r="H21" i="32"/>
  <c r="N21" i="32" s="1"/>
  <c r="H34" i="32"/>
  <c r="N34" i="32" s="1"/>
  <c r="K2" i="32"/>
  <c r="H12" i="32"/>
  <c r="N12" i="32" s="1"/>
  <c r="H15" i="32"/>
  <c r="N15" i="32" s="1"/>
  <c r="AK9" i="32"/>
  <c r="H32" i="32"/>
  <c r="N32" i="32" s="1"/>
  <c r="I40" i="32"/>
  <c r="O40" i="32" s="1"/>
  <c r="I11" i="32"/>
  <c r="A11" i="32" s="1"/>
  <c r="I35" i="32"/>
  <c r="M35" i="32" s="1"/>
  <c r="O35" i="32" s="1"/>
  <c r="I29" i="32"/>
  <c r="I26" i="32"/>
  <c r="A26" i="32" s="1"/>
  <c r="I12" i="32"/>
  <c r="A12" i="32" s="1"/>
  <c r="I19" i="32"/>
  <c r="A19" i="32" s="1"/>
  <c r="I31" i="32"/>
  <c r="S2" i="32"/>
  <c r="AN24" i="32" s="1"/>
  <c r="I7" i="32"/>
  <c r="I18" i="32"/>
  <c r="A18" i="32" s="1"/>
  <c r="K3" i="32"/>
  <c r="H8" i="32"/>
  <c r="N8" i="32" s="1"/>
  <c r="H20" i="32"/>
  <c r="N20" i="32" s="1"/>
  <c r="AK8" i="32"/>
  <c r="H26" i="32"/>
  <c r="N26" i="32" s="1"/>
  <c r="H13" i="32"/>
  <c r="N13" i="32" s="1"/>
  <c r="H38" i="32"/>
  <c r="AK12" i="32"/>
  <c r="AR7" i="32" s="1"/>
  <c r="H25" i="32"/>
  <c r="N25" i="32" s="1"/>
  <c r="H30" i="32"/>
  <c r="N30" i="32" s="1"/>
  <c r="H16" i="32"/>
  <c r="N16" i="32" s="1"/>
  <c r="H24" i="32"/>
  <c r="N24" i="32" s="1"/>
  <c r="I25" i="32"/>
  <c r="A25" i="32" s="1"/>
  <c r="I6" i="32"/>
  <c r="I27" i="32"/>
  <c r="A27" i="32" s="1"/>
  <c r="I15" i="32"/>
  <c r="A15" i="32" s="1"/>
  <c r="FX188" i="17"/>
  <c r="BJ8" i="32" s="1"/>
  <c r="GC188" i="17"/>
  <c r="BO8" i="32" s="1"/>
  <c r="GH188" i="17"/>
  <c r="BT8" i="32" s="1"/>
  <c r="CO188" i="17"/>
  <c r="AD188" i="17"/>
  <c r="EE188" i="17"/>
  <c r="AY188" i="17"/>
  <c r="BI188" i="17"/>
  <c r="DY188" i="17"/>
  <c r="BZ188" i="17"/>
  <c r="BK188" i="17"/>
  <c r="DT188" i="17"/>
  <c r="DF188" i="17"/>
  <c r="CS188" i="17"/>
  <c r="AA188" i="19"/>
  <c r="EC188" i="17"/>
  <c r="BW188" i="17"/>
  <c r="AX188" i="17"/>
  <c r="I188" i="17"/>
  <c r="CN188" i="17"/>
  <c r="DW188" i="17"/>
  <c r="FB188" i="17"/>
  <c r="CD188" i="17"/>
  <c r="AP188" i="17"/>
  <c r="AH188" i="17"/>
  <c r="T188" i="17"/>
  <c r="AR188" i="17"/>
  <c r="EK188" i="17"/>
  <c r="AM188" i="17"/>
  <c r="BJ188" i="17"/>
  <c r="N188" i="19"/>
  <c r="V188" i="19"/>
  <c r="BM188" i="17"/>
  <c r="AJ188" i="17"/>
  <c r="Z188" i="19"/>
  <c r="CW188" i="17"/>
  <c r="FU188" i="17"/>
  <c r="AN188" i="17"/>
  <c r="FM188" i="17"/>
  <c r="DK188" i="17"/>
  <c r="FL188" i="17"/>
  <c r="DL188" i="17"/>
  <c r="AC188" i="19"/>
  <c r="R188" i="19"/>
  <c r="H188" i="75"/>
  <c r="J188" i="17"/>
  <c r="AI188" i="17"/>
  <c r="DD188" i="17"/>
  <c r="X188" i="19"/>
  <c r="CF188" i="17"/>
  <c r="EO188" i="17"/>
  <c r="BL188" i="17"/>
  <c r="EX188" i="17"/>
  <c r="GQ188" i="17"/>
  <c r="CC8" i="32" s="1"/>
  <c r="GL188" i="17"/>
  <c r="BX8" i="32" s="1"/>
  <c r="GT188" i="17"/>
  <c r="CF8" i="32" s="1"/>
  <c r="GU188" i="17"/>
  <c r="CG8" i="32" s="1"/>
  <c r="L188" i="17"/>
  <c r="GX188" i="17"/>
  <c r="CJ8" i="32" s="1"/>
  <c r="GR188" i="17"/>
  <c r="CD8" i="32" s="1"/>
  <c r="GK188" i="17"/>
  <c r="BW8" i="32" s="1"/>
  <c r="GN188" i="17"/>
  <c r="BZ8" i="32" s="1"/>
  <c r="GZ188" i="17"/>
  <c r="CL8" i="32" s="1"/>
  <c r="L188" i="19"/>
  <c r="EA188" i="17"/>
  <c r="J188" i="19"/>
  <c r="BU188" i="17"/>
  <c r="I188" i="75"/>
  <c r="EV188" i="17"/>
  <c r="DA188" i="17"/>
  <c r="DC188" i="17"/>
  <c r="X188" i="17"/>
  <c r="EJ188" i="17"/>
  <c r="AF188" i="17"/>
  <c r="AZ188" i="17"/>
  <c r="FI188" i="17"/>
  <c r="DR188" i="17"/>
  <c r="CX188" i="17"/>
  <c r="S188" i="19"/>
  <c r="K188" i="19"/>
  <c r="AF188" i="19"/>
  <c r="EM188" i="17"/>
  <c r="ER188" i="17"/>
  <c r="FP188" i="17"/>
  <c r="FN188" i="17"/>
  <c r="BQ188" i="17"/>
  <c r="M188" i="19"/>
  <c r="W188" i="19"/>
  <c r="HC188" i="17"/>
  <c r="FD188" i="17"/>
  <c r="HA188" i="17"/>
  <c r="EU188" i="17"/>
  <c r="G188" i="19"/>
  <c r="FA188" i="17"/>
  <c r="J188" i="75"/>
  <c r="HB188" i="17"/>
  <c r="DJ188" i="17"/>
  <c r="AA188" i="17"/>
  <c r="CB188" i="17"/>
  <c r="AB188" i="19"/>
  <c r="EZ188" i="17"/>
  <c r="F188" i="17"/>
  <c r="U188" i="19"/>
  <c r="AV188" i="17"/>
  <c r="BG188" i="17"/>
  <c r="FC188" i="17"/>
  <c r="FK188" i="17"/>
  <c r="CU188" i="17"/>
  <c r="DQ188" i="17"/>
  <c r="U188" i="17"/>
  <c r="CE188" i="17"/>
  <c r="AS188" i="17"/>
  <c r="FS188" i="17"/>
  <c r="GS188" i="17"/>
  <c r="CE8" i="32" s="1"/>
  <c r="GM188" i="17"/>
  <c r="BY8" i="32" s="1"/>
  <c r="FZ188" i="17"/>
  <c r="BL8" i="32" s="1"/>
  <c r="FV188" i="17"/>
  <c r="BH8" i="32" s="1"/>
  <c r="GJ188" i="17"/>
  <c r="BV8" i="32" s="1"/>
  <c r="G188" i="75"/>
  <c r="P188" i="17"/>
  <c r="Q188" i="17"/>
  <c r="O188" i="17"/>
  <c r="P188" i="19"/>
  <c r="AT188" i="17"/>
  <c r="BS188" i="17"/>
  <c r="EG188" i="17"/>
  <c r="AE188" i="19"/>
  <c r="H188" i="19"/>
  <c r="BP188" i="17"/>
  <c r="DB188" i="17"/>
  <c r="FJ188" i="17"/>
  <c r="EQ188" i="17"/>
  <c r="V188" i="17"/>
  <c r="DE188" i="17"/>
  <c r="AQ188" i="17"/>
  <c r="BE188" i="17"/>
  <c r="CV188" i="17"/>
  <c r="ES188" i="17"/>
  <c r="T188" i="19"/>
  <c r="BY188" i="17"/>
  <c r="EF188" i="17"/>
  <c r="AE188" i="17"/>
  <c r="ET188" i="17"/>
  <c r="AK188" i="17"/>
  <c r="FT188" i="17"/>
  <c r="DG188" i="17"/>
  <c r="AG188" i="19"/>
  <c r="EL188" i="17"/>
  <c r="CQ188" i="17"/>
  <c r="CC188" i="17"/>
  <c r="BF188" i="17"/>
  <c r="CG188" i="17"/>
  <c r="BX188" i="17"/>
  <c r="BA188" i="17"/>
  <c r="F188" i="19"/>
  <c r="DN188" i="17"/>
  <c r="FE188" i="17"/>
  <c r="CJ188" i="17"/>
  <c r="G188" i="17"/>
  <c r="FQ188" i="17"/>
  <c r="AH188" i="19"/>
  <c r="AD188" i="19"/>
  <c r="FO188" i="17"/>
  <c r="AG188" i="17"/>
  <c r="Q188" i="19"/>
  <c r="O188" i="19"/>
  <c r="DM188" i="17"/>
  <c r="BH188" i="17"/>
  <c r="DS188" i="17"/>
  <c r="BR188" i="17"/>
  <c r="FF188" i="17"/>
  <c r="DX188" i="17"/>
  <c r="GP188" i="17"/>
  <c r="CB8" i="32" s="1"/>
  <c r="GD188" i="17"/>
  <c r="BP8" i="32" s="1"/>
  <c r="FW188" i="17"/>
  <c r="BI8" i="32" s="1"/>
  <c r="M188" i="17"/>
  <c r="GA188" i="17"/>
  <c r="BM8" i="32" s="1"/>
  <c r="E188" i="17"/>
  <c r="GE188" i="17"/>
  <c r="BQ8" i="32" s="1"/>
  <c r="GF188" i="17"/>
  <c r="BR8" i="32" s="1"/>
  <c r="E188" i="19"/>
  <c r="FR188" i="17"/>
  <c r="EY188" i="17"/>
  <c r="DU188" i="17"/>
  <c r="Y188" i="19"/>
  <c r="CP188" i="17"/>
  <c r="CL188" i="17"/>
  <c r="BV188" i="17"/>
  <c r="CH188" i="17"/>
  <c r="FH188" i="17"/>
  <c r="AU188" i="17"/>
  <c r="CT188" i="17"/>
  <c r="K188" i="17"/>
  <c r="Z188" i="17"/>
  <c r="BN188" i="17"/>
  <c r="H188" i="17"/>
  <c r="CM188" i="17"/>
  <c r="EH188" i="17"/>
  <c r="CY188" i="17"/>
  <c r="AL188" i="17"/>
  <c r="AB188" i="17"/>
  <c r="BO188" i="17"/>
  <c r="AC188" i="17"/>
  <c r="ED188" i="17"/>
  <c r="EW188" i="17"/>
  <c r="CZ188" i="17"/>
  <c r="EB188" i="17"/>
  <c r="CI188" i="17"/>
  <c r="DO188" i="17"/>
  <c r="I188" i="19"/>
  <c r="Y188" i="17"/>
  <c r="DP188" i="17"/>
  <c r="FG188" i="17"/>
  <c r="AW188" i="17"/>
  <c r="BC188" i="17"/>
  <c r="DV188" i="17"/>
  <c r="CK188" i="17"/>
  <c r="CR188" i="17"/>
  <c r="AO188" i="17"/>
  <c r="S188" i="17"/>
  <c r="DZ188" i="17"/>
  <c r="W188" i="17"/>
  <c r="DI188" i="17"/>
  <c r="DH188" i="17"/>
  <c r="EN188" i="17"/>
  <c r="BD188" i="17"/>
  <c r="EI188" i="17"/>
  <c r="CA188" i="17"/>
  <c r="EP188" i="17"/>
  <c r="BT188" i="17"/>
  <c r="BB188" i="17"/>
  <c r="GO188" i="17"/>
  <c r="CA8" i="32" s="1"/>
  <c r="N188" i="17"/>
  <c r="GG188" i="17"/>
  <c r="BS8" i="32" s="1"/>
  <c r="FY188" i="17"/>
  <c r="BK8" i="32" s="1"/>
  <c r="R188" i="17"/>
  <c r="GW188" i="17"/>
  <c r="CI8" i="32" s="1"/>
  <c r="GV188" i="17"/>
  <c r="CH8" i="32" s="1"/>
  <c r="GY188" i="17"/>
  <c r="CK8" i="32" s="1"/>
  <c r="GI188" i="17"/>
  <c r="BU8" i="32" s="1"/>
  <c r="GB188" i="17"/>
  <c r="BN8" i="32" s="1"/>
  <c r="BD8" i="32" l="1"/>
  <c r="AY8" i="32"/>
  <c r="K23" i="32"/>
  <c r="A23" i="32"/>
  <c r="K21" i="32"/>
  <c r="A21" i="32"/>
  <c r="BB8" i="32"/>
  <c r="AZ8" i="32"/>
  <c r="BA8" i="32"/>
  <c r="AX8" i="32"/>
  <c r="BC8" i="32"/>
  <c r="AO24" i="32"/>
  <c r="AP24" i="32" s="1"/>
  <c r="M15" i="32"/>
  <c r="O15" i="32" s="1"/>
  <c r="K15" i="32"/>
  <c r="M18" i="32"/>
  <c r="O18" i="32" s="1"/>
  <c r="K18" i="32"/>
  <c r="K19" i="32"/>
  <c r="M19" i="32"/>
  <c r="O19" i="32" s="1"/>
  <c r="K8" i="32"/>
  <c r="M8" i="32"/>
  <c r="O8" i="32" s="1"/>
  <c r="K10" i="32"/>
  <c r="M10" i="32"/>
  <c r="O10" i="32" s="1"/>
  <c r="M9" i="32"/>
  <c r="O9" i="32" s="1"/>
  <c r="K9" i="32"/>
  <c r="K188" i="75"/>
  <c r="K27" i="32"/>
  <c r="M27" i="32"/>
  <c r="O27" i="32" s="1"/>
  <c r="K7" i="32"/>
  <c r="A7" i="32"/>
  <c r="M7" i="32"/>
  <c r="O7" i="32" s="1"/>
  <c r="I49" i="32"/>
  <c r="K12" i="32"/>
  <c r="M12" i="32"/>
  <c r="O12" i="32" s="1"/>
  <c r="M11" i="32"/>
  <c r="O11" i="32" s="1"/>
  <c r="K11" i="32"/>
  <c r="M21" i="32"/>
  <c r="O21" i="32" s="1"/>
  <c r="K20" i="32"/>
  <c r="M20" i="32"/>
  <c r="O20" i="32" s="1"/>
  <c r="M32" i="32"/>
  <c r="O32" i="32" s="1"/>
  <c r="K32" i="32"/>
  <c r="M17" i="32"/>
  <c r="O17" i="32" s="1"/>
  <c r="K17" i="32"/>
  <c r="M30" i="32"/>
  <c r="O30" i="32" s="1"/>
  <c r="K30" i="32"/>
  <c r="AN19" i="32"/>
  <c r="AK23" i="32"/>
  <c r="AO19" i="32"/>
  <c r="B190" i="17"/>
  <c r="C190" i="17"/>
  <c r="A190" i="17"/>
  <c r="I50" i="32"/>
  <c r="K6" i="32"/>
  <c r="O6" i="32"/>
  <c r="M26" i="32"/>
  <c r="O26" i="32" s="1"/>
  <c r="K26" i="32"/>
  <c r="K34" i="32"/>
  <c r="M34" i="32"/>
  <c r="O34" i="32" s="1"/>
  <c r="M33" i="32"/>
  <c r="O33" i="32" s="1"/>
  <c r="K33" i="32"/>
  <c r="K13" i="32"/>
  <c r="M13" i="32"/>
  <c r="O13" i="32" s="1"/>
  <c r="M23" i="32"/>
  <c r="O23" i="32" s="1"/>
  <c r="K22" i="32"/>
  <c r="M22" i="32"/>
  <c r="O22" i="32" s="1"/>
  <c r="H49" i="32"/>
  <c r="N7" i="32"/>
  <c r="BQ51" i="32" s="1"/>
  <c r="K24" i="32"/>
  <c r="M24" i="32"/>
  <c r="O24" i="32" s="1"/>
  <c r="C190" i="19"/>
  <c r="B190" i="19"/>
  <c r="A190" i="19"/>
  <c r="K25" i="32"/>
  <c r="M25" i="32"/>
  <c r="O25" i="32" s="1"/>
  <c r="M31" i="32"/>
  <c r="O31" i="32" s="1"/>
  <c r="K31" i="32"/>
  <c r="M29" i="32"/>
  <c r="O29" i="32" s="1"/>
  <c r="K29" i="32"/>
  <c r="M14" i="32"/>
  <c r="O14" i="32" s="1"/>
  <c r="K14" i="32"/>
  <c r="K16" i="32"/>
  <c r="M16" i="32"/>
  <c r="O16" i="32" s="1"/>
  <c r="K28" i="32"/>
  <c r="M28" i="32"/>
  <c r="O28" i="32" s="1"/>
  <c r="AS9" i="32"/>
  <c r="AT9" i="32"/>
  <c r="AV24" i="32" l="1"/>
  <c r="K49" i="32"/>
  <c r="K54" i="32" s="1"/>
  <c r="BO51" i="32"/>
  <c r="BQ70" i="32"/>
  <c r="BR70" i="32" s="1"/>
  <c r="BP51" i="32"/>
  <c r="BP70" i="32" s="1"/>
  <c r="A191" i="17" a="1"/>
  <c r="A191" i="17" s="1"/>
  <c r="BS58" i="32" s="1"/>
  <c r="BU75" i="32" s="1"/>
  <c r="A192" i="17"/>
  <c r="BR58" i="32"/>
  <c r="BT75" i="32" s="1"/>
  <c r="BS75" i="32" s="1"/>
  <c r="AK24" i="32"/>
  <c r="L188" i="75"/>
  <c r="BQ53" i="32"/>
  <c r="A192" i="19"/>
  <c r="A191" i="19"/>
  <c r="BS51" i="32" s="1"/>
  <c r="BU70" i="32" s="1"/>
  <c r="BR51" i="32"/>
  <c r="BT70" i="32" s="1"/>
  <c r="C191" i="17" a="1"/>
  <c r="C191" i="17" s="1"/>
  <c r="BS60" i="32" s="1"/>
  <c r="BU77" i="32" s="1"/>
  <c r="BR60" i="32"/>
  <c r="BT77" i="32" s="1"/>
  <c r="BS77" i="32" s="1"/>
  <c r="BT57" i="32"/>
  <c r="C192" i="17"/>
  <c r="BQ52" i="32"/>
  <c r="BR52" i="32"/>
  <c r="BT71" i="32" s="1"/>
  <c r="B192" i="19"/>
  <c r="B191" i="19"/>
  <c r="BS52" i="32" s="1"/>
  <c r="BU71" i="32" s="1"/>
  <c r="B192" i="17"/>
  <c r="B191" i="17" a="1"/>
  <c r="B191" i="17" s="1"/>
  <c r="BS59" i="32" s="1"/>
  <c r="BU76" i="32" s="1"/>
  <c r="BR59" i="32"/>
  <c r="BT76" i="32" s="1"/>
  <c r="BS76" i="32" s="1"/>
  <c r="C192" i="19"/>
  <c r="C191" i="19"/>
  <c r="BS53" i="32" s="1"/>
  <c r="BU72" i="32" s="1"/>
  <c r="BR53" i="32"/>
  <c r="BT72" i="32" s="1"/>
  <c r="AP20" i="32"/>
  <c r="AV20" i="32"/>
  <c r="AM20" i="32"/>
  <c r="K55" i="32"/>
  <c r="I51" i="32"/>
  <c r="I52" i="32" s="1"/>
  <c r="K52" i="32" l="1"/>
  <c r="BO53" i="32"/>
  <c r="BQ72" i="32"/>
  <c r="BR72" i="32" s="1"/>
  <c r="BP53" i="32"/>
  <c r="BP72" i="32" s="1"/>
  <c r="BS71" i="32"/>
  <c r="BS72" i="32"/>
  <c r="BO52" i="32"/>
  <c r="BQ71" i="32"/>
  <c r="BR71" i="32" s="1"/>
  <c r="BP52" i="32"/>
  <c r="BP71" i="32" s="1"/>
  <c r="BS70" i="32"/>
  <c r="BV70" i="32"/>
  <c r="BW70" i="32" s="1"/>
  <c r="AQ20" i="32"/>
  <c r="M188" i="75"/>
  <c r="N188" i="75" l="1"/>
  <c r="O188" i="75" s="1"/>
  <c r="BV72" i="32"/>
  <c r="BW72" i="32" s="1"/>
  <c r="BV71" i="32"/>
  <c r="BW71" i="32" s="1"/>
  <c r="P188" i="75" l="1"/>
  <c r="Q188" i="75" l="1"/>
  <c r="R188" i="75" s="1"/>
  <c r="S188" i="75" s="1"/>
  <c r="T188" i="75" l="1"/>
  <c r="U188" i="75" s="1"/>
  <c r="V188" i="75" s="1"/>
  <c r="W188" i="75" s="1"/>
  <c r="X188" i="75" s="1"/>
  <c r="Y188" i="75" s="1"/>
  <c r="Z188" i="75" s="1"/>
  <c r="AA188" i="75" s="1"/>
  <c r="AB188" i="75" s="1"/>
  <c r="AC188" i="75" s="1"/>
  <c r="AD188" i="75" s="1"/>
  <c r="AE188" i="75" s="1"/>
  <c r="AF188" i="75" s="1"/>
  <c r="AG188" i="75" s="1"/>
  <c r="AH188" i="75" s="1"/>
  <c r="AI188" i="75" s="1"/>
  <c r="AJ188" i="75" s="1"/>
  <c r="AK188" i="75" s="1"/>
  <c r="AL188" i="75" s="1"/>
  <c r="AM188" i="75" s="1"/>
  <c r="AN188" i="75" s="1"/>
  <c r="AO188" i="75" s="1"/>
  <c r="AP188" i="75" s="1"/>
  <c r="AQ188" i="75" s="1"/>
  <c r="AR188" i="75" s="1"/>
  <c r="AS188" i="75" s="1"/>
  <c r="AT188" i="75" s="1"/>
  <c r="AU188" i="75" s="1"/>
  <c r="AV188" i="75" s="1"/>
  <c r="AW188" i="75" s="1"/>
  <c r="AX188" i="75" s="1"/>
  <c r="AY188" i="75" s="1"/>
  <c r="AZ188" i="75" s="1"/>
  <c r="BA188" i="75" s="1"/>
  <c r="BB188" i="75" s="1"/>
  <c r="BC188" i="75" s="1"/>
  <c r="BD188" i="75" s="1"/>
  <c r="BE188" i="75" s="1"/>
  <c r="BF188" i="75" s="1"/>
  <c r="BG188" i="75" s="1"/>
  <c r="BH188" i="75" s="1"/>
  <c r="BI188" i="75" s="1"/>
  <c r="BJ188" i="75" s="1"/>
  <c r="BK188" i="75" s="1"/>
  <c r="BL188" i="75" s="1"/>
  <c r="BM188" i="75" s="1"/>
  <c r="BN188" i="75" s="1"/>
  <c r="BO188" i="75" s="1"/>
  <c r="BP188" i="75" s="1"/>
  <c r="BQ188" i="75" s="1"/>
  <c r="BR188" i="75" s="1"/>
  <c r="BS188" i="75" s="1"/>
  <c r="BT188" i="75" s="1"/>
  <c r="BU188" i="75" s="1"/>
  <c r="BV188" i="75" s="1"/>
  <c r="BW188" i="75" s="1"/>
  <c r="BX188" i="75" s="1"/>
  <c r="BY188" i="75" s="1"/>
  <c r="BZ188" i="75" s="1"/>
  <c r="CA188" i="75" s="1"/>
  <c r="CB188" i="75" s="1"/>
  <c r="CC188" i="75" s="1"/>
  <c r="CD188" i="75" s="1"/>
  <c r="CE188" i="75" s="1"/>
  <c r="CF188" i="75" s="1"/>
  <c r="CG188" i="75" s="1"/>
  <c r="CH188" i="75" s="1"/>
  <c r="CI188" i="75" s="1"/>
  <c r="CJ188" i="75" s="1"/>
  <c r="CK188" i="75" s="1"/>
  <c r="CL188" i="75" s="1"/>
  <c r="CM188" i="75" s="1"/>
  <c r="CN188" i="75" s="1"/>
  <c r="CO188" i="75" s="1"/>
  <c r="CP188" i="75" s="1"/>
  <c r="CQ188" i="75" s="1"/>
  <c r="CR188" i="75" s="1"/>
  <c r="CS188" i="75" s="1"/>
  <c r="CT188" i="75" s="1"/>
  <c r="CU188" i="75" s="1"/>
  <c r="CV188" i="75" s="1"/>
  <c r="CW188" i="75" s="1"/>
  <c r="CX188" i="75" s="1"/>
  <c r="CY188" i="75" s="1"/>
  <c r="CZ188" i="75" s="1"/>
  <c r="DA188" i="75" s="1"/>
  <c r="DB188" i="75" s="1"/>
  <c r="DC188" i="75" s="1"/>
  <c r="DD188" i="75" s="1"/>
  <c r="DE188" i="75" s="1"/>
  <c r="DF188" i="75" s="1"/>
  <c r="DG188" i="75" s="1"/>
  <c r="DH188" i="75" s="1"/>
  <c r="DI188" i="75" s="1"/>
  <c r="DJ188" i="75" s="1"/>
  <c r="DK188" i="75" s="1"/>
  <c r="DL188" i="75" s="1"/>
  <c r="DM188" i="75" s="1"/>
  <c r="DN188" i="75" s="1"/>
  <c r="DO188" i="75" s="1"/>
  <c r="DP188" i="75" s="1"/>
  <c r="DQ188" i="75" s="1"/>
  <c r="DR188" i="75" s="1"/>
  <c r="DS188" i="75" s="1"/>
  <c r="DT188" i="75" s="1"/>
  <c r="DU188" i="75" s="1"/>
  <c r="DV188" i="75" s="1"/>
  <c r="DW188" i="75" s="1"/>
  <c r="DX188" i="75" s="1"/>
  <c r="DY188" i="75" s="1"/>
  <c r="DZ188" i="75" s="1"/>
  <c r="EA188" i="75" s="1"/>
  <c r="EB188" i="75" s="1"/>
  <c r="EC188" i="75" s="1"/>
  <c r="ED188" i="75" s="1"/>
  <c r="EE188" i="75" s="1"/>
  <c r="EF188" i="75" s="1"/>
  <c r="EG188" i="75" s="1"/>
  <c r="EH188" i="75" s="1"/>
  <c r="EI188" i="75" s="1"/>
  <c r="EJ188" i="75" s="1"/>
  <c r="EK188" i="75" s="1"/>
  <c r="EL188" i="75" s="1"/>
  <c r="EM188" i="75" s="1"/>
  <c r="EN188" i="75" s="1"/>
  <c r="EO188" i="75" s="1"/>
  <c r="EP188" i="75" s="1"/>
  <c r="EQ188" i="75" s="1"/>
  <c r="ER188" i="75" s="1"/>
  <c r="ES188" i="75" s="1"/>
  <c r="ET188" i="75" s="1"/>
  <c r="EU188" i="75" s="1"/>
  <c r="EV188" i="75" s="1"/>
  <c r="EW188" i="75" s="1"/>
  <c r="EX188" i="75" s="1"/>
  <c r="EY188" i="75" s="1"/>
  <c r="EZ188" i="75" s="1"/>
  <c r="FA188" i="75" s="1"/>
  <c r="FB188" i="75" s="1"/>
  <c r="FC188" i="75" s="1"/>
  <c r="FD188" i="75" s="1"/>
  <c r="FE188" i="75" s="1"/>
  <c r="FF188" i="75" s="1"/>
  <c r="FG188" i="75" s="1"/>
  <c r="FH188" i="75" s="1"/>
  <c r="FI188" i="75" s="1"/>
  <c r="FJ188" i="75" s="1"/>
  <c r="FK188" i="75" s="1"/>
  <c r="FL188" i="75" s="1"/>
  <c r="FM188" i="75" s="1"/>
  <c r="FN188" i="75" s="1"/>
  <c r="FO188" i="75" s="1"/>
  <c r="FP188" i="75" s="1"/>
  <c r="FQ188" i="75" s="1"/>
  <c r="FR188" i="75" s="1"/>
  <c r="FS188" i="75" s="1"/>
  <c r="FT188" i="75" s="1"/>
  <c r="FU188" i="75" s="1"/>
  <c r="FV188" i="75" s="1"/>
  <c r="FW188" i="75" s="1"/>
  <c r="FX188" i="75" s="1"/>
  <c r="FY188" i="75" s="1"/>
  <c r="FZ188" i="75" s="1"/>
  <c r="GA188" i="75" s="1"/>
  <c r="GB188" i="75" s="1"/>
  <c r="GC188" i="75" s="1"/>
  <c r="GD188" i="75" s="1"/>
  <c r="GE188" i="75" s="1"/>
  <c r="GF188" i="75" s="1"/>
  <c r="GG188" i="75" s="1"/>
  <c r="GH188" i="75" s="1"/>
  <c r="GI188" i="75" s="1"/>
  <c r="GJ188" i="75" s="1"/>
  <c r="GK188" i="75" s="1"/>
  <c r="GL188" i="75" s="1"/>
  <c r="GM188" i="75" s="1"/>
  <c r="GN188" i="75" s="1"/>
  <c r="GO188" i="75" s="1"/>
  <c r="GP188" i="75" s="1"/>
  <c r="GQ188" i="75" s="1"/>
  <c r="GR188" i="75" s="1"/>
  <c r="GS188" i="75" s="1"/>
  <c r="GT188" i="75" s="1"/>
  <c r="GU188" i="75" s="1"/>
  <c r="GV188" i="75" s="1"/>
  <c r="GW188" i="75" s="1"/>
  <c r="GX188" i="75" s="1"/>
  <c r="GY188" i="75" s="1"/>
  <c r="GZ188" i="75" s="1"/>
  <c r="HA188" i="75" s="1"/>
  <c r="HB188" i="75" s="1"/>
  <c r="HC188" i="75" s="1"/>
  <c r="HD188" i="75" s="1"/>
  <c r="HE188" i="75" s="1"/>
  <c r="HF188" i="75" s="1"/>
  <c r="HG188" i="75" s="1"/>
  <c r="HH188" i="75" s="1"/>
  <c r="HI188" i="75" s="1"/>
  <c r="HJ188" i="75" s="1"/>
  <c r="HK188" i="75" s="1"/>
  <c r="HL188" i="75" s="1"/>
  <c r="HM188" i="75" s="1"/>
  <c r="HN188" i="75" s="1"/>
  <c r="HO188" i="75" s="1"/>
  <c r="HP188" i="75" s="1"/>
  <c r="HQ188" i="75" s="1"/>
  <c r="HR188" i="75" s="1"/>
  <c r="HS188" i="75" s="1"/>
  <c r="HT188" i="75" s="1"/>
  <c r="HU188" i="75" s="1"/>
  <c r="HV188" i="75" s="1"/>
  <c r="HW188" i="75" s="1"/>
  <c r="HX188" i="75" s="1"/>
  <c r="HY188" i="75" s="1"/>
  <c r="HZ188" i="75" s="1"/>
  <c r="IA188" i="75" s="1"/>
  <c r="IB188" i="75" s="1"/>
  <c r="IC188" i="75" s="1"/>
  <c r="B190" i="75" l="1"/>
  <c r="C190" i="75"/>
  <c r="A190" i="75"/>
  <c r="A192" i="75" l="1"/>
  <c r="BQ58" i="32"/>
  <c r="BQ75" i="32" s="1"/>
  <c r="A193" i="75"/>
  <c r="A191" i="75" a="1"/>
  <c r="A191" i="75" s="1"/>
  <c r="BP58" i="32" s="1"/>
  <c r="BP75" i="32" s="1"/>
  <c r="C192" i="75"/>
  <c r="C193" i="75"/>
  <c r="BQ60" i="32"/>
  <c r="BQ77" i="32" s="1"/>
  <c r="C191" i="75" a="1"/>
  <c r="C191" i="75" s="1"/>
  <c r="BP60" i="32" s="1"/>
  <c r="BP77" i="32" s="1"/>
  <c r="B192" i="75"/>
  <c r="B193" i="75"/>
  <c r="B191" i="75" a="1"/>
  <c r="B191" i="75" s="1"/>
  <c r="BP59" i="32" s="1"/>
  <c r="BP76" i="32" s="1"/>
  <c r="BQ59" i="32"/>
  <c r="BQ76" i="32" s="1"/>
  <c r="BV76" i="32" l="1"/>
  <c r="BW76" i="32" s="1"/>
  <c r="BR76" i="32"/>
  <c r="BR77" i="32"/>
  <c r="BV77" i="32"/>
  <c r="BW77" i="32" s="1"/>
  <c r="BV75" i="32"/>
  <c r="BW75" i="32" s="1"/>
  <c r="BR75" i="32"/>
</calcChain>
</file>

<file path=xl/comments1.xml><?xml version="1.0" encoding="utf-8"?>
<comments xmlns="http://schemas.openxmlformats.org/spreadsheetml/2006/main">
  <authors>
    <author>Adriano Magalhaes Moreira</author>
  </authors>
  <commentList>
    <comment ref="A35" authorId="0" shapeId="0">
      <text>
        <r>
          <rPr>
            <b/>
            <sz val="9"/>
            <color indexed="81"/>
            <rFont val="Tahoma"/>
            <family val="2"/>
          </rPr>
          <t>Adriano Magalhaes Moreira:</t>
        </r>
        <r>
          <rPr>
            <sz val="9"/>
            <color indexed="81"/>
            <rFont val="Tahoma"/>
            <family val="2"/>
          </rPr>
          <t xml:space="preserve">
Separar decimal</t>
        </r>
      </text>
    </comment>
    <comment ref="C118" authorId="0" shapeId="0">
      <text>
        <r>
          <rPr>
            <b/>
            <sz val="9"/>
            <color indexed="81"/>
            <rFont val="Tahoma"/>
            <family val="2"/>
          </rPr>
          <t>Adriano Magalhaes Moreira:</t>
        </r>
        <r>
          <rPr>
            <sz val="9"/>
            <color indexed="81"/>
            <rFont val="Tahoma"/>
            <family val="2"/>
          </rPr>
          <t xml:space="preserve">
XAROPE</t>
        </r>
      </text>
    </comment>
    <comment ref="C119" authorId="0" shapeId="0">
      <text>
        <r>
          <rPr>
            <b/>
            <sz val="9"/>
            <color indexed="81"/>
            <rFont val="Tahoma"/>
            <family val="2"/>
          </rPr>
          <t>Adriano Magalhaes Moreira:</t>
        </r>
        <r>
          <rPr>
            <sz val="9"/>
            <color indexed="81"/>
            <rFont val="Tahoma"/>
            <family val="2"/>
          </rPr>
          <t xml:space="preserve">
Todos de xarope</t>
        </r>
      </text>
    </comment>
  </commentList>
</comments>
</file>

<file path=xl/comments2.xml><?xml version="1.0" encoding="utf-8"?>
<comments xmlns="http://schemas.openxmlformats.org/spreadsheetml/2006/main">
  <authors>
    <author>Adriano Magalhaes Moreira</author>
  </authors>
  <commentList>
    <comment ref="A35" authorId="0" shapeId="0">
      <text>
        <r>
          <rPr>
            <b/>
            <sz val="9"/>
            <color indexed="81"/>
            <rFont val="Tahoma"/>
            <family val="2"/>
          </rPr>
          <t>Adriano Magalhaes Moreira:</t>
        </r>
        <r>
          <rPr>
            <sz val="9"/>
            <color indexed="81"/>
            <rFont val="Tahoma"/>
            <family val="2"/>
          </rPr>
          <t xml:space="preserve">
Separar decimal</t>
        </r>
      </text>
    </comment>
    <comment ref="C118" authorId="0" shapeId="0">
      <text>
        <r>
          <rPr>
            <b/>
            <sz val="9"/>
            <color indexed="81"/>
            <rFont val="Tahoma"/>
            <family val="2"/>
          </rPr>
          <t>Adriano Magalhaes Moreira:</t>
        </r>
        <r>
          <rPr>
            <sz val="9"/>
            <color indexed="81"/>
            <rFont val="Tahoma"/>
            <family val="2"/>
          </rPr>
          <t xml:space="preserve">
XAROPE</t>
        </r>
      </text>
    </comment>
    <comment ref="C119" authorId="0" shapeId="0">
      <text>
        <r>
          <rPr>
            <b/>
            <sz val="9"/>
            <color indexed="81"/>
            <rFont val="Tahoma"/>
            <family val="2"/>
          </rPr>
          <t>Adriano Magalhaes Moreira:</t>
        </r>
        <r>
          <rPr>
            <sz val="9"/>
            <color indexed="81"/>
            <rFont val="Tahoma"/>
            <family val="2"/>
          </rPr>
          <t xml:space="preserve">
Todos de xarope</t>
        </r>
      </text>
    </comment>
  </commentList>
</comments>
</file>

<file path=xl/sharedStrings.xml><?xml version="1.0" encoding="utf-8"?>
<sst xmlns="http://schemas.openxmlformats.org/spreadsheetml/2006/main" count="1281" uniqueCount="464">
  <si>
    <t xml:space="preserve">Data </t>
  </si>
  <si>
    <t>Día Ferias</t>
  </si>
  <si>
    <t>Día da semana</t>
  </si>
  <si>
    <t>Semana Nº</t>
  </si>
  <si>
    <t>Mes Nº</t>
  </si>
  <si>
    <t>Ton/día</t>
  </si>
  <si>
    <t>%</t>
  </si>
  <si>
    <t>Kg/TC</t>
  </si>
  <si>
    <t>Torta por tonelada de cana</t>
  </si>
  <si>
    <t>ºGL</t>
  </si>
  <si>
    <t>Volumen de Flegmaça</t>
  </si>
  <si>
    <t>Volumen de vinhaça</t>
  </si>
  <si>
    <t>Kg ART/TC</t>
  </si>
  <si>
    <t>Kg ATR/TC</t>
  </si>
  <si>
    <t>Lts/día</t>
  </si>
  <si>
    <t>Horas</t>
  </si>
  <si>
    <t>Días de Lluvia</t>
  </si>
  <si>
    <t>Data</t>
  </si>
  <si>
    <t>Abril</t>
  </si>
  <si>
    <t>Agosto</t>
  </si>
  <si>
    <t>Dia safra calendario</t>
  </si>
  <si>
    <t>.</t>
  </si>
  <si>
    <t>Dias Safra</t>
  </si>
  <si>
    <t>kg</t>
  </si>
  <si>
    <t>kg/tc</t>
  </si>
  <si>
    <t>LT</t>
  </si>
  <si>
    <t>Kgs/TC</t>
  </si>
  <si>
    <t>m3</t>
  </si>
  <si>
    <t>°GL</t>
  </si>
  <si>
    <t>Semana Calendario</t>
  </si>
  <si>
    <t>Semana</t>
  </si>
  <si>
    <t>Real</t>
  </si>
  <si>
    <t>Acumulado Safra</t>
  </si>
  <si>
    <t>Presupuesto</t>
  </si>
  <si>
    <t>Var %</t>
  </si>
  <si>
    <t>Dia</t>
  </si>
  <si>
    <t>Ppto</t>
  </si>
  <si>
    <t>Mês Nº</t>
  </si>
  <si>
    <t>l</t>
  </si>
  <si>
    <t>kWH/TC</t>
  </si>
  <si>
    <t>KWH</t>
  </si>
  <si>
    <t>kWH</t>
  </si>
  <si>
    <t>uS/m</t>
  </si>
  <si>
    <t>mg A. Ac/l</t>
  </si>
  <si>
    <t>INPM</t>
  </si>
  <si>
    <t>h</t>
  </si>
  <si>
    <t>ppm</t>
  </si>
  <si>
    <t>m³</t>
  </si>
  <si>
    <t>g H2SO4/l</t>
  </si>
  <si>
    <t>mg/l</t>
  </si>
  <si>
    <t>ºZ</t>
  </si>
  <si>
    <t>ºBx</t>
  </si>
  <si>
    <t>TON.</t>
  </si>
  <si>
    <t>L/TC</t>
  </si>
  <si>
    <t>KG/TC</t>
  </si>
  <si>
    <t>SACOS/TC</t>
  </si>
  <si>
    <t>t</t>
  </si>
  <si>
    <t>M3</t>
  </si>
  <si>
    <t>LTS</t>
  </si>
  <si>
    <t>LITROS</t>
  </si>
  <si>
    <t>HHMM</t>
  </si>
  <si>
    <t>mg/l solid</t>
  </si>
  <si>
    <t>TON/H</t>
  </si>
  <si>
    <t>TON</t>
  </si>
  <si>
    <t>TON/dia</t>
  </si>
  <si>
    <t>Horas Perdidas</t>
  </si>
  <si>
    <t>DIA</t>
  </si>
  <si>
    <t>Unid. Medida</t>
  </si>
  <si>
    <t>ENTRADA CANA</t>
  </si>
  <si>
    <t>Indice</t>
  </si>
  <si>
    <t>Semanal</t>
  </si>
  <si>
    <t>Mensal</t>
  </si>
  <si>
    <t>Acumulado</t>
  </si>
  <si>
    <t>Inicio Mês</t>
  </si>
  <si>
    <t/>
  </si>
  <si>
    <t>Inicio Safra</t>
  </si>
  <si>
    <t>Mês</t>
  </si>
  <si>
    <t>Fecha</t>
  </si>
  <si>
    <t>Inicio Semana</t>
  </si>
  <si>
    <t>Total</t>
  </si>
  <si>
    <t>Mês =&gt;&gt;</t>
  </si>
  <si>
    <t>Real %</t>
  </si>
  <si>
    <t>Dias</t>
  </si>
  <si>
    <t>Maio</t>
  </si>
  <si>
    <t>Junho</t>
  </si>
  <si>
    <t>Julho</t>
  </si>
  <si>
    <t>Setembro</t>
  </si>
  <si>
    <t>Outubro</t>
  </si>
  <si>
    <t>Novembro</t>
  </si>
  <si>
    <t xml:space="preserve">         9:32</t>
  </si>
  <si>
    <t xml:space="preserve">         2:06</t>
  </si>
  <si>
    <t xml:space="preserve">         7:23</t>
  </si>
  <si>
    <t xml:space="preserve">         9:05</t>
  </si>
  <si>
    <t xml:space="preserve">        10:28</t>
  </si>
  <si>
    <t xml:space="preserve">         8:32</t>
  </si>
  <si>
    <t xml:space="preserve">         8:53</t>
  </si>
  <si>
    <t xml:space="preserve">         8:02</t>
  </si>
  <si>
    <t>Chuva</t>
  </si>
  <si>
    <t xml:space="preserve">         6:20</t>
  </si>
  <si>
    <t xml:space="preserve">         8:45</t>
  </si>
  <si>
    <t xml:space="preserve">         8:46</t>
  </si>
  <si>
    <t>Industria</t>
  </si>
  <si>
    <t>UN</t>
  </si>
  <si>
    <t>Titulo do Gráfico</t>
  </si>
  <si>
    <t>Safra15</t>
  </si>
  <si>
    <t>Sem 1</t>
  </si>
  <si>
    <t>Sem 2</t>
  </si>
  <si>
    <t>Sem 3</t>
  </si>
  <si>
    <t>Sem 4</t>
  </si>
  <si>
    <t>Sem 5</t>
  </si>
  <si>
    <t>Sem 6</t>
  </si>
  <si>
    <t>Sem 7</t>
  </si>
  <si>
    <t>Sem 8</t>
  </si>
  <si>
    <t>Sem 9</t>
  </si>
  <si>
    <t>Sem 10</t>
  </si>
  <si>
    <t>Sem 11</t>
  </si>
  <si>
    <t>Sem 12</t>
  </si>
  <si>
    <t>Sem 13</t>
  </si>
  <si>
    <t>Sem 14</t>
  </si>
  <si>
    <t>Sem 15</t>
  </si>
  <si>
    <t>Sem 16</t>
  </si>
  <si>
    <t>Sem 17</t>
  </si>
  <si>
    <t>Sem 18</t>
  </si>
  <si>
    <t>Sem 19</t>
  </si>
  <si>
    <t>Sem 20</t>
  </si>
  <si>
    <t>Sem 21</t>
  </si>
  <si>
    <t>Sem 22</t>
  </si>
  <si>
    <t>Sem 23</t>
  </si>
  <si>
    <t>Sem 24</t>
  </si>
  <si>
    <t>Sem 25</t>
  </si>
  <si>
    <t>Sem 26</t>
  </si>
  <si>
    <t>Sem 27</t>
  </si>
  <si>
    <t>Sem 28</t>
  </si>
  <si>
    <t>Sem 29</t>
  </si>
  <si>
    <t>Sem 30</t>
  </si>
  <si>
    <t>Sem 31</t>
  </si>
  <si>
    <t>Sem 32</t>
  </si>
  <si>
    <t>Sem 33</t>
  </si>
  <si>
    <t>Sem 34</t>
  </si>
  <si>
    <t>Sem 35</t>
  </si>
  <si>
    <t>-</t>
  </si>
  <si>
    <t>Meta Acumulada</t>
  </si>
  <si>
    <t>gl</t>
  </si>
  <si>
    <t>Atualizado Até:</t>
  </si>
  <si>
    <t xml:space="preserve">         8:31</t>
  </si>
  <si>
    <t xml:space="preserve">         7:50</t>
  </si>
  <si>
    <t xml:space="preserve">         8:08</t>
  </si>
  <si>
    <t xml:space="preserve">         6:58</t>
  </si>
  <si>
    <t>Periodo</t>
  </si>
  <si>
    <t xml:space="preserve">         7:51</t>
  </si>
  <si>
    <t xml:space="preserve">         7:27</t>
  </si>
  <si>
    <t xml:space="preserve">         7:41</t>
  </si>
  <si>
    <t xml:space="preserve">         7:07</t>
  </si>
  <si>
    <t>Base Gráfico Mês</t>
  </si>
  <si>
    <t>Meta Mês</t>
  </si>
  <si>
    <t xml:space="preserve">         7:20</t>
  </si>
  <si>
    <t xml:space="preserve">         7:52</t>
  </si>
  <si>
    <t xml:space="preserve">         7:28</t>
  </si>
  <si>
    <t xml:space="preserve">         7:02</t>
  </si>
  <si>
    <t xml:space="preserve">         6:59</t>
  </si>
  <si>
    <t xml:space="preserve">         8:29</t>
  </si>
  <si>
    <t xml:space="preserve">         6:25</t>
  </si>
  <si>
    <t xml:space="preserve">         7:22</t>
  </si>
  <si>
    <t>Fim da Semana</t>
  </si>
  <si>
    <t>Inicio da Semana</t>
  </si>
  <si>
    <t>Dias de Safra Semana</t>
  </si>
  <si>
    <t>Dias de Safra Acumulado</t>
  </si>
  <si>
    <t xml:space="preserve">        23:44</t>
  </si>
  <si>
    <t xml:space="preserve">         0:16</t>
  </si>
  <si>
    <t xml:space="preserve">         6:43</t>
  </si>
  <si>
    <t xml:space="preserve">         6:24</t>
  </si>
  <si>
    <t xml:space="preserve">         7:11</t>
  </si>
  <si>
    <t>Acumulado até</t>
  </si>
  <si>
    <t xml:space="preserve">         7:26</t>
  </si>
  <si>
    <t>Bucha</t>
  </si>
  <si>
    <t>Caldeira</t>
  </si>
  <si>
    <t>Operacional</t>
  </si>
  <si>
    <t>Parada Programada</t>
  </si>
  <si>
    <t>Qtd</t>
  </si>
  <si>
    <t>Evaporação Entressafra - Anidro</t>
  </si>
  <si>
    <t>1º Melhor</t>
  </si>
  <si>
    <t>2º Melhor</t>
  </si>
  <si>
    <t>3º Melhor</t>
  </si>
  <si>
    <t xml:space="preserve">        24:00</t>
  </si>
  <si>
    <t xml:space="preserve">         0:00</t>
  </si>
  <si>
    <t xml:space="preserve">         6:15</t>
  </si>
  <si>
    <t xml:space="preserve">        17:45</t>
  </si>
  <si>
    <t xml:space="preserve">         8:14</t>
  </si>
  <si>
    <t>B.Semanal</t>
  </si>
  <si>
    <t>B.Mensal</t>
  </si>
  <si>
    <t>B.Acum</t>
  </si>
  <si>
    <t>Paradas</t>
  </si>
  <si>
    <t>B.Diário</t>
  </si>
  <si>
    <t>Média ponderada Rendimiento Alcohol Producido Equivalente (lt/TC)</t>
  </si>
  <si>
    <t>Dezembro</t>
  </si>
  <si>
    <t>xx</t>
  </si>
  <si>
    <t xml:space="preserve">         6:11</t>
  </si>
  <si>
    <t xml:space="preserve">         7:01</t>
  </si>
  <si>
    <t xml:space="preserve">         5:10</t>
  </si>
  <si>
    <t xml:space="preserve">         6:57</t>
  </si>
  <si>
    <t xml:space="preserve">         7:44</t>
  </si>
  <si>
    <t xml:space="preserve">         6:07</t>
  </si>
  <si>
    <t xml:space="preserve">        18:39</t>
  </si>
  <si>
    <t xml:space="preserve">         5:21</t>
  </si>
  <si>
    <t xml:space="preserve">         7:08</t>
  </si>
  <si>
    <t xml:space="preserve">         7:43</t>
  </si>
  <si>
    <t xml:space="preserve">        16:17</t>
  </si>
  <si>
    <t xml:space="preserve">         9:22</t>
  </si>
  <si>
    <t xml:space="preserve">        13:00</t>
  </si>
  <si>
    <t xml:space="preserve">        11:00</t>
  </si>
  <si>
    <t xml:space="preserve">        23:14</t>
  </si>
  <si>
    <t xml:space="preserve">         0:46</t>
  </si>
  <si>
    <t xml:space="preserve">        23:19</t>
  </si>
  <si>
    <t xml:space="preserve">         0:41</t>
  </si>
  <si>
    <t xml:space="preserve">        21:48</t>
  </si>
  <si>
    <t xml:space="preserve">         2:12</t>
  </si>
  <si>
    <t xml:space="preserve">         6:36</t>
  </si>
  <si>
    <t xml:space="preserve"> </t>
  </si>
  <si>
    <t xml:space="preserve">        23:17</t>
  </si>
  <si>
    <t xml:space="preserve">         0:43</t>
  </si>
  <si>
    <t xml:space="preserve">        20:53</t>
  </si>
  <si>
    <t xml:space="preserve">         3:07</t>
  </si>
  <si>
    <t xml:space="preserve">         3:45</t>
  </si>
  <si>
    <t xml:space="preserve">        20:15</t>
  </si>
  <si>
    <t xml:space="preserve">         6:12</t>
  </si>
  <si>
    <t xml:space="preserve">         5:44</t>
  </si>
  <si>
    <t xml:space="preserve">         6:22</t>
  </si>
  <si>
    <t>Semana Inicio</t>
  </si>
  <si>
    <t>Ppto Total</t>
  </si>
  <si>
    <t xml:space="preserve">         6:13</t>
  </si>
  <si>
    <t>Safra16</t>
  </si>
  <si>
    <t>Meta16</t>
  </si>
  <si>
    <t>2016 vs Meta</t>
  </si>
  <si>
    <t>Evolução 2016</t>
  </si>
  <si>
    <t>2015- ACUMULADO</t>
  </si>
  <si>
    <t>Meta 2016</t>
  </si>
  <si>
    <t>Real2016</t>
  </si>
  <si>
    <t>Meta 16 Acum</t>
  </si>
  <si>
    <t>2015 - MENSAL</t>
  </si>
  <si>
    <t>Calendario Real de 2015</t>
  </si>
  <si>
    <t>Semana Real de 2015</t>
  </si>
  <si>
    <t>Data Fim Semana</t>
  </si>
  <si>
    <t>Dias de Safra 2016</t>
  </si>
  <si>
    <t>Semana Real de 2016</t>
  </si>
  <si>
    <t>Período Realizado</t>
  </si>
  <si>
    <t>14/04/2015 á 20/04/2015</t>
  </si>
  <si>
    <t>21/04/2015 á 27/04/2015</t>
  </si>
  <si>
    <t>28/04/2015 á 04/05/2015</t>
  </si>
  <si>
    <t>05/05/2015 á 11/05/2015</t>
  </si>
  <si>
    <t>12/05/2015 á 18/05/2015</t>
  </si>
  <si>
    <t>19/05/2015 á 25/05/2015</t>
  </si>
  <si>
    <t>26/05/2015 á 01/06/2015</t>
  </si>
  <si>
    <t>02/06/2015 á 08/06/2015</t>
  </si>
  <si>
    <t>09/06/2015 á 15/06/2015</t>
  </si>
  <si>
    <t>16/06/2015 á 22/06/2015</t>
  </si>
  <si>
    <t>23/06/2015 á 29/06/2015</t>
  </si>
  <si>
    <t>30/06/2015 á 06/07/2015</t>
  </si>
  <si>
    <t>07/07/2015 á 13/07/2015</t>
  </si>
  <si>
    <t>14/07/2015 á 20/07/2015</t>
  </si>
  <si>
    <t>21/07/2015 á 27/07/2015</t>
  </si>
  <si>
    <t>28/07/2015 á 03/08/2015</t>
  </si>
  <si>
    <t>04/08/2015 á 10/08/2015</t>
  </si>
  <si>
    <t>11/08/2015 á 17/08/2015</t>
  </si>
  <si>
    <t>18/08/2015 á 24/08/2015</t>
  </si>
  <si>
    <t>25/08/2015 á 31/08/2015</t>
  </si>
  <si>
    <t>01/09/2015 á 07/09/2015</t>
  </si>
  <si>
    <t>08/09/2015 á 14/09/2015</t>
  </si>
  <si>
    <t>15/09/2015 á 21/09/2015</t>
  </si>
  <si>
    <t>22/09/2015 á 28/09/2015</t>
  </si>
  <si>
    <t>29/09/2015 á 05/10/2015</t>
  </si>
  <si>
    <t>06/10/2015 á 12/10/2015</t>
  </si>
  <si>
    <t>13/10/2015 á 19/10/2015</t>
  </si>
  <si>
    <t>20/10/2015 á 26/10/2015</t>
  </si>
  <si>
    <t>27/10/2015 á 02/11/2015</t>
  </si>
  <si>
    <t>03/11/2015 á 09/11/2015</t>
  </si>
  <si>
    <t>10/11/2015 á 16/11/2015</t>
  </si>
  <si>
    <t>17/11/2015 á 23/11/2015</t>
  </si>
  <si>
    <t>24/11/2015 á 30/11/2015</t>
  </si>
  <si>
    <t>R. Acumulado 2016</t>
  </si>
  <si>
    <t>Col Dia</t>
  </si>
  <si>
    <t>Lin Real</t>
  </si>
  <si>
    <t>Lin Ppto</t>
  </si>
  <si>
    <t>Col Ppt Mês</t>
  </si>
  <si>
    <t>DataSafra16</t>
  </si>
  <si>
    <t>Coluna Mês 15</t>
  </si>
  <si>
    <t>Ranking Semana</t>
  </si>
  <si>
    <t>Ranking Dia</t>
  </si>
  <si>
    <t>Para maior 16</t>
  </si>
  <si>
    <t>a</t>
  </si>
  <si>
    <t>Setor/Motivo</t>
  </si>
  <si>
    <t>Programa Diário</t>
  </si>
  <si>
    <t>S U E R T E</t>
  </si>
  <si>
    <t>BOLETIM  INDUSTRIAL DIARIO</t>
  </si>
  <si>
    <t>Mês=&gt;</t>
  </si>
  <si>
    <t>BOLETIM INDUSTRIAL ACUMULADO/DIA</t>
  </si>
  <si>
    <t>Liberar Planilhas</t>
  </si>
  <si>
    <t>BOLETIM INDUSTRIAL ACUM DO MÊS Semanal</t>
  </si>
  <si>
    <t>70:55</t>
  </si>
  <si>
    <t>Moagem Efetiva Acumulada</t>
  </si>
  <si>
    <t>Horas Efetivas</t>
  </si>
  <si>
    <t>Moagem Acum</t>
  </si>
  <si>
    <t>Moagem Efetiva</t>
  </si>
  <si>
    <t>Día Safra</t>
  </si>
  <si>
    <t>Data Ppto</t>
  </si>
  <si>
    <t>Data Real</t>
  </si>
  <si>
    <t>Moenda diaria Ppto Original</t>
  </si>
  <si>
    <t>Molienda diaria ajustada (sem chuva)</t>
  </si>
  <si>
    <t>Molienda diaria (real)</t>
  </si>
  <si>
    <t>412:25</t>
  </si>
  <si>
    <t>115:35</t>
  </si>
  <si>
    <t>Colunas</t>
  </si>
  <si>
    <t>Data inicial</t>
  </si>
  <si>
    <t>Data final</t>
  </si>
  <si>
    <t>Data moagem</t>
  </si>
  <si>
    <t xml:space="preserve">Colunas </t>
  </si>
  <si>
    <t>Ppto Original</t>
  </si>
  <si>
    <t>Ppto (sem chuva)</t>
  </si>
  <si>
    <t>Atingiu</t>
  </si>
  <si>
    <t>Corresp 16</t>
  </si>
  <si>
    <t>Saber utilizar efetivamente os recursos para ter êxito!</t>
  </si>
  <si>
    <t>Recursos do Administrador</t>
  </si>
  <si>
    <t>Acum 2015</t>
  </si>
  <si>
    <t>Orçamento 2016</t>
  </si>
  <si>
    <t>Seguimento</t>
  </si>
  <si>
    <t>Base de dados</t>
  </si>
  <si>
    <r>
      <t xml:space="preserve">Vale do Paraná S/A - Álcool e Açúcar
</t>
    </r>
    <r>
      <rPr>
        <b/>
        <sz val="12"/>
        <rFont val="Arial"/>
        <family val="2"/>
      </rPr>
      <t>RELATÓRIO DE PARADAS NO PROCESSO POR MOTIVO - SAFRA 2016</t>
    </r>
    <r>
      <rPr>
        <sz val="12"/>
        <rFont val="Arial"/>
        <family val="2"/>
      </rPr>
      <t xml:space="preserve">
Planejamento e Controle de Manutenção</t>
    </r>
  </si>
  <si>
    <t>DESCRIÇÃO PARADA</t>
  </si>
  <si>
    <t>MOTIVO</t>
  </si>
  <si>
    <t>DATA DO BOLETIN</t>
  </si>
  <si>
    <t>INÍCIO DA PARADA</t>
  </si>
  <si>
    <t>FIM DA PARADA</t>
  </si>
  <si>
    <t>TEMPO TOTAL DA PARADA</t>
  </si>
  <si>
    <t>INICIO DE SAFRA 2016</t>
  </si>
  <si>
    <t>INICIO DE SAFRA</t>
  </si>
  <si>
    <t>PARADA PROGRAMADA</t>
  </si>
  <si>
    <t>OPERACIONAL</t>
  </si>
  <si>
    <t>CHUVA</t>
  </si>
  <si>
    <t>Painel Produção Industrial</t>
  </si>
  <si>
    <t>Vizulaiza</t>
  </si>
  <si>
    <t>Janeiro</t>
  </si>
  <si>
    <t>Fevereiro</t>
  </si>
  <si>
    <t>Março</t>
  </si>
  <si>
    <t>BUCHA</t>
  </si>
  <si>
    <t>CALDEIRA</t>
  </si>
  <si>
    <t>Atualizado até</t>
  </si>
  <si>
    <t>Não considera chuvas</t>
  </si>
  <si>
    <t>Diário</t>
  </si>
  <si>
    <t>HORAS PERDIDAS NO PROCESSO INDUSTRIAL</t>
  </si>
  <si>
    <t>Painel Paradas</t>
  </si>
  <si>
    <t>(%) Paticipação Total</t>
  </si>
  <si>
    <t>hh:mm</t>
  </si>
  <si>
    <t>Faixa de Frequencia</t>
  </si>
  <si>
    <t>% Acumuada</t>
  </si>
  <si>
    <t>Faixa Moagem</t>
  </si>
  <si>
    <t>Moagem p/ Frequencia</t>
  </si>
  <si>
    <t>Meta Atingidas</t>
  </si>
  <si>
    <t>Dias de Meta Atingida Sem Chuva</t>
  </si>
  <si>
    <t>PROCESSO</t>
  </si>
  <si>
    <t>TRANSPORTE</t>
  </si>
  <si>
    <t>MANUT-MECANICA</t>
  </si>
  <si>
    <t>GERADOR</t>
  </si>
  <si>
    <t>MANUT-ELETRICA</t>
  </si>
  <si>
    <t>MANUT-AUTOMAÇÃO</t>
  </si>
  <si>
    <t>Gerador</t>
  </si>
  <si>
    <t>Manut-Automação</t>
  </si>
  <si>
    <t>Manut-Eletrica</t>
  </si>
  <si>
    <t>Manut-Mecanica</t>
  </si>
  <si>
    <t>Processo</t>
  </si>
  <si>
    <t>Transporte</t>
  </si>
  <si>
    <t>Industria (hs)</t>
  </si>
  <si>
    <t>Agrícola</t>
  </si>
  <si>
    <t>Chuva (hs)</t>
  </si>
  <si>
    <t>Tempo Perdido diário de Safra</t>
  </si>
  <si>
    <t>Tota-&gt;</t>
  </si>
  <si>
    <t>Ultima data base</t>
  </si>
  <si>
    <t>Período</t>
  </si>
  <si>
    <t>Agricola</t>
  </si>
  <si>
    <t>Sem. Safra</t>
  </si>
  <si>
    <t>H. Efetivas Moagem</t>
  </si>
  <si>
    <t>Parada Total (Hs)</t>
  </si>
  <si>
    <t>Paradas Total (dias)</t>
  </si>
  <si>
    <t>Indicadores</t>
  </si>
  <si>
    <t>Ranking 2015</t>
  </si>
  <si>
    <t>Ranking 2016</t>
  </si>
  <si>
    <t>=DESLOC(Plan1!$A$3;Plan1!$F$3;0;Plan1!$F$2;1)</t>
  </si>
  <si>
    <t>Semana Selecionada</t>
  </si>
  <si>
    <t>15/ 16</t>
  </si>
  <si>
    <t>16 / M</t>
  </si>
  <si>
    <t>Linha Ppto</t>
  </si>
  <si>
    <t>Avance Mês</t>
  </si>
  <si>
    <t>Meta Dia</t>
  </si>
  <si>
    <t>Grafico Diario Semana</t>
  </si>
  <si>
    <t>Grafico Diario Mês</t>
  </si>
  <si>
    <t>Mês de Safra</t>
  </si>
  <si>
    <t>Largura do Minigrafico Acum</t>
  </si>
  <si>
    <t>DADOS DO MINI GRAFICO</t>
  </si>
  <si>
    <t>Dias de Safra Real</t>
  </si>
  <si>
    <t>Dias Realizado</t>
  </si>
  <si>
    <t>Mês Atual</t>
  </si>
  <si>
    <t>Semana Selec</t>
  </si>
  <si>
    <t>Efetiva (ton/h)</t>
  </si>
  <si>
    <t>Dia Efetivo (ton)</t>
  </si>
  <si>
    <t>2930:58</t>
  </si>
  <si>
    <t>2953:44</t>
  </si>
  <si>
    <t>2977:02</t>
  </si>
  <si>
    <t>2998:34</t>
  </si>
  <si>
    <t>861:02</t>
  </si>
  <si>
    <t>862:16</t>
  </si>
  <si>
    <t>862:58</t>
  </si>
  <si>
    <t>865:26</t>
  </si>
  <si>
    <t>894:16</t>
  </si>
  <si>
    <t>895:26</t>
  </si>
  <si>
    <t>896:31</t>
  </si>
  <si>
    <t>912:41</t>
  </si>
  <si>
    <t>920:11</t>
  </si>
  <si>
    <t>0:00</t>
  </si>
  <si>
    <t>Indicador 1</t>
  </si>
  <si>
    <t>Indicador Semana</t>
  </si>
  <si>
    <t>Indicador 1 Mensal</t>
  </si>
  <si>
    <t>Indicador 1 Acumulado</t>
  </si>
  <si>
    <t>Indicador 2 - Diario</t>
  </si>
  <si>
    <t>Indicador 2 - Semanal</t>
  </si>
  <si>
    <t>Indicador 2 - Mensal</t>
  </si>
  <si>
    <t>Indicador 2 - Acumulado</t>
  </si>
  <si>
    <t>Indicador 3</t>
  </si>
  <si>
    <t>Indicador 3 - Semanal</t>
  </si>
  <si>
    <t>Indicador 3 - Mensal</t>
  </si>
  <si>
    <t>Indicador  3 - Acumulado</t>
  </si>
  <si>
    <t>Indicador 3 - Diario</t>
  </si>
  <si>
    <t>Indicador 4 - Diario</t>
  </si>
  <si>
    <t>Indicador 4 - Semanal</t>
  </si>
  <si>
    <t>Indicador 4 - Mensal</t>
  </si>
  <si>
    <t>Indicador 4 - Acumulado</t>
  </si>
  <si>
    <t>Indicador 5</t>
  </si>
  <si>
    <t>Indicador 6</t>
  </si>
  <si>
    <t>Indicador 6 diario</t>
  </si>
  <si>
    <t>Indicador 6 - Acumulado</t>
  </si>
  <si>
    <t>Indicador 7 - Diario</t>
  </si>
  <si>
    <t>Indicador 7 - Semanal</t>
  </si>
  <si>
    <t>Indicador 7 - Mensal</t>
  </si>
  <si>
    <t>Indicador 7 - Acumulado</t>
  </si>
  <si>
    <t>Indicador 8 - Diario</t>
  </si>
  <si>
    <t>Indicador 8 - Semanal</t>
  </si>
  <si>
    <t>Indicador 8 - Mensal</t>
  </si>
  <si>
    <t>Indicador 8 - Acumulado</t>
  </si>
  <si>
    <t>Indicador  9 - Diario</t>
  </si>
  <si>
    <t>Indicador  9 - Semanal</t>
  </si>
  <si>
    <t>Indicador  9 - Mensal</t>
  </si>
  <si>
    <t>Indicador  9 - Acmulado</t>
  </si>
  <si>
    <t>Indicador 10 - Diario</t>
  </si>
  <si>
    <t>Indicador 10 - Acumulado</t>
  </si>
  <si>
    <t>Programa de Planejamento</t>
  </si>
  <si>
    <t>Indicador 2</t>
  </si>
  <si>
    <t>Indicador 4</t>
  </si>
  <si>
    <t>Indicador 7</t>
  </si>
  <si>
    <t>Indicador 8</t>
  </si>
  <si>
    <t>Indicador 9</t>
  </si>
  <si>
    <t>Indicador 10</t>
  </si>
  <si>
    <t>Indicador</t>
  </si>
  <si>
    <t>==&gt; Semana</t>
  </si>
  <si>
    <t>BOLETIM  SEMANAL</t>
  </si>
  <si>
    <t>Avance 2016</t>
  </si>
  <si>
    <t>Indicador 1  Acumulada</t>
  </si>
  <si>
    <t>Painel  Diário Indicador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</si>
</sst>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41" formatCode="_-* #,##0_-;\-* #,##0_-;_-* &quot;-&quot;_-;_-@_-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/mmm/yy"/>
    <numFmt numFmtId="165" formatCode="[$-416]dddd"/>
    <numFmt numFmtId="166" formatCode="_-* #,##0.00_-;\-* #,##0.00_-;_-* &quot;-&quot;_-;_-@_-"/>
    <numFmt numFmtId="167" formatCode="_-* #,##0.0_-;\-* #,##0.0_-;_-* &quot;-&quot;_-;_-@_-"/>
    <numFmt numFmtId="168" formatCode="0.000%"/>
    <numFmt numFmtId="169" formatCode="_-* #,##0.0000_-;\-* #,##0.0000_-;_-* &quot;-&quot;??_-;_-@_-"/>
    <numFmt numFmtId="170" formatCode="_-* #,##0.000_-;\-* #,##0.000_-;_-* &quot;-&quot;???_-;_-@_-"/>
    <numFmt numFmtId="171" formatCode="#,##0.0000"/>
    <numFmt numFmtId="172" formatCode="_-* #,##0.00_-;\-* #,##0.00_-;_-* \-??_-;_-@_-"/>
    <numFmt numFmtId="173" formatCode="_-* #,##0_-;\-* #,##0_-;_-* &quot;-&quot;??_-;_-@_-"/>
    <numFmt numFmtId="174" formatCode="0.0"/>
    <numFmt numFmtId="175" formatCode="#,##0_ ;\-#,##0\ "/>
    <numFmt numFmtId="176" formatCode="#,##0.0"/>
    <numFmt numFmtId="177" formatCode="_-* #,##0.00000_-;\-* #,##0.00000_-;_-* &quot;-&quot;??_-;_-@_-"/>
    <numFmt numFmtId="178" formatCode="0.0%"/>
    <numFmt numFmtId="179" formatCode="_ * #,##0.00_ ;_ * \-#,##0.00_ ;_ * &quot;-&quot;??_ ;_ @_ "/>
    <numFmt numFmtId="180" formatCode="_-* #,##0.0_-;\-* #,##0.0_-;_-* &quot;-&quot;?_-;_-@_-"/>
    <numFmt numFmtId="181" formatCode="#,##0.00_ ;[Red]\-#,##0.00\ "/>
    <numFmt numFmtId="182" formatCode="_-* #,##0.0_-;\-* #,##0.0_-;_-* &quot;-&quot;??_-;_-@_-"/>
    <numFmt numFmtId="183" formatCode="_-* #,##0.000_-;\-* #,##0.000_-;_-* &quot;-&quot;??_-;_-@_-"/>
    <numFmt numFmtId="184" formatCode="[h]:mm:ss;@"/>
    <numFmt numFmtId="185" formatCode="#,##0.000"/>
    <numFmt numFmtId="186" formatCode="0.0000"/>
    <numFmt numFmtId="187" formatCode="00"/>
    <numFmt numFmtId="188" formatCode="_(* #,##0.00_);_(* \(#,##0.00\);_(* &quot;-&quot;??_);_(@_)"/>
    <numFmt numFmtId="189" formatCode="[h]:mm;@"/>
    <numFmt numFmtId="190" formatCode="dd/mm"/>
    <numFmt numFmtId="191" formatCode="[$-416]d\-mmm\-yy;@"/>
    <numFmt numFmtId="192" formatCode="[$-416]dd\-mmm;@"/>
    <numFmt numFmtId="193" formatCode="[$-F800]dddd\,\ mmmm\ dd\,\ yyyy"/>
    <numFmt numFmtId="194" formatCode="[$-F400]h:mm:ss\ AM/PM"/>
    <numFmt numFmtId="195" formatCode="d/m;@"/>
    <numFmt numFmtId="196" formatCode="dd/mm/yy\ hh:mm;@"/>
    <numFmt numFmtId="197" formatCode="dd/mm/yy;@"/>
  </numFmts>
  <fonts count="22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indexed="8"/>
      <name val="Calibri"/>
      <family val="2"/>
    </font>
    <font>
      <i/>
      <sz val="10"/>
      <color indexed="8"/>
      <name val="Calibri"/>
      <family val="2"/>
    </font>
    <font>
      <i/>
      <sz val="11"/>
      <color indexed="8"/>
      <name val="Calibri"/>
      <family val="2"/>
    </font>
    <font>
      <sz val="11"/>
      <color theme="0"/>
      <name val="Calibri"/>
      <family val="2"/>
    </font>
    <font>
      <sz val="10"/>
      <color theme="1"/>
      <name val="Calibri"/>
      <family val="2"/>
    </font>
    <font>
      <b/>
      <sz val="18"/>
      <color indexed="62"/>
      <name val="Calibri"/>
      <family val="2"/>
    </font>
    <font>
      <i/>
      <sz val="11"/>
      <color theme="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color theme="1"/>
      <name val="Calibri"/>
      <family val="2"/>
    </font>
    <font>
      <sz val="10"/>
      <name val="Arial"/>
      <family val="2"/>
    </font>
    <font>
      <b/>
      <i/>
      <sz val="10"/>
      <color theme="9" tint="-0.499984740745262"/>
      <name val="Calibri"/>
      <family val="2"/>
    </font>
    <font>
      <sz val="12"/>
      <color theme="0"/>
      <name val="Calibri"/>
      <family val="2"/>
      <scheme val="minor"/>
    </font>
    <font>
      <sz val="11"/>
      <color rgb="FFFF0000"/>
      <name val="Calibri"/>
      <family val="2"/>
    </font>
    <font>
      <sz val="12"/>
      <color theme="0" tint="-0.1499984740745262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0"/>
      <color indexed="8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Helv"/>
    </font>
    <font>
      <sz val="12"/>
      <color indexed="8"/>
      <name val="Calibri"/>
      <family val="2"/>
    </font>
    <font>
      <b/>
      <sz val="10"/>
      <name val="Calibri"/>
      <family val="2"/>
      <scheme val="minor"/>
    </font>
    <font>
      <sz val="10"/>
      <color indexed="0"/>
      <name val="Arial"/>
      <family val="2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Arial"/>
      <family val="2"/>
    </font>
    <font>
      <u/>
      <sz val="9"/>
      <color theme="10"/>
      <name val="Arial"/>
      <family val="2"/>
    </font>
    <font>
      <b/>
      <sz val="8"/>
      <name val="Arial"/>
      <family val="2"/>
    </font>
    <font>
      <b/>
      <sz val="8"/>
      <color theme="1"/>
      <name val="Calibri"/>
      <family val="2"/>
      <scheme val="minor"/>
    </font>
    <font>
      <sz val="8"/>
      <color rgb="FF000000"/>
      <name val="Segoe UI"/>
      <family val="2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0"/>
      <color indexed="8"/>
      <name val="Trebuchet MS"/>
      <family val="2"/>
    </font>
    <font>
      <b/>
      <sz val="14"/>
      <color theme="4" tint="-0.499984740745262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Webdings"/>
      <family val="1"/>
      <charset val="2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0"/>
      <name val="Calibri"/>
      <family val="2"/>
    </font>
    <font>
      <sz val="16"/>
      <color theme="1"/>
      <name val="Calibri"/>
      <family val="2"/>
      <scheme val="minor"/>
    </font>
    <font>
      <b/>
      <sz val="14"/>
      <color theme="0"/>
      <name val="Arial"/>
      <family val="2"/>
    </font>
    <font>
      <sz val="14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0"/>
      <name val="Arial"/>
      <family val="2"/>
    </font>
    <font>
      <sz val="10"/>
      <color theme="1"/>
      <name val="Arial"/>
      <family val="2"/>
    </font>
    <font>
      <sz val="20"/>
      <color theme="0"/>
      <name val="Calibri"/>
      <family val="2"/>
      <scheme val="minor"/>
    </font>
    <font>
      <b/>
      <sz val="22"/>
      <color theme="0"/>
      <name val="Comic Sans MS"/>
      <family val="4"/>
    </font>
    <font>
      <i/>
      <sz val="20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0"/>
      <color theme="0" tint="-0.34998626667073579"/>
      <name val="Arial"/>
      <family val="2"/>
    </font>
    <font>
      <sz val="12"/>
      <color rgb="FF00B050"/>
      <name val="Calibri"/>
      <family val="2"/>
      <scheme val="minor"/>
    </font>
    <font>
      <sz val="12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0"/>
      <color theme="1" tint="0.14999847407452621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8"/>
      <color rgb="FFC00000"/>
      <name val="Arial"/>
      <family val="2"/>
    </font>
    <font>
      <sz val="10"/>
      <color theme="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6"/>
      <color theme="0" tint="-0.499984740745262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9"/>
      <color rgb="FFFF0000"/>
      <name val="Arial"/>
      <family val="2"/>
    </font>
    <font>
      <sz val="9"/>
      <color theme="1"/>
      <name val="Arial"/>
      <family val="2"/>
    </font>
    <font>
      <sz val="9"/>
      <color indexed="0"/>
      <name val="Arial"/>
      <family val="2"/>
    </font>
    <font>
      <sz val="18"/>
      <color theme="1"/>
      <name val="Comic Sans MS"/>
      <family val="4"/>
    </font>
    <font>
      <sz val="16"/>
      <color theme="1"/>
      <name val="Comic Sans MS"/>
      <family val="4"/>
    </font>
    <font>
      <sz val="12"/>
      <color theme="8" tint="0.59999389629810485"/>
      <name val="Calibri"/>
      <family val="2"/>
      <scheme val="minor"/>
    </font>
    <font>
      <b/>
      <sz val="12"/>
      <color theme="8" tint="0.59999389629810485"/>
      <name val="Calibri"/>
      <family val="2"/>
      <scheme val="minor"/>
    </font>
    <font>
      <i/>
      <sz val="10"/>
      <name val="Arial"/>
      <family val="2"/>
    </font>
    <font>
      <b/>
      <sz val="9"/>
      <color theme="0"/>
      <name val="Arial"/>
      <family val="2"/>
    </font>
    <font>
      <b/>
      <sz val="16"/>
      <name val="Arial"/>
      <family val="2"/>
    </font>
    <font>
      <b/>
      <sz val="11"/>
      <color rgb="FFFF0000"/>
      <name val="Arial"/>
      <family val="2"/>
    </font>
    <font>
      <sz val="10"/>
      <color theme="4" tint="-0.499984740745262"/>
      <name val="Arial"/>
      <family val="2"/>
    </font>
    <font>
      <b/>
      <sz val="14"/>
      <color theme="4" tint="-0.499984740745262"/>
      <name val="Arial"/>
      <family val="2"/>
    </font>
    <font>
      <b/>
      <sz val="14"/>
      <color rgb="FF00B050"/>
      <name val="Arial"/>
      <family val="2"/>
    </font>
    <font>
      <b/>
      <sz val="14"/>
      <color rgb="FFFF0000"/>
      <name val="Arial"/>
      <family val="2"/>
    </font>
    <font>
      <b/>
      <sz val="18"/>
      <color theme="0"/>
      <name val="Arial"/>
      <family val="2"/>
    </font>
    <font>
      <b/>
      <sz val="11"/>
      <name val="Arial"/>
      <family val="2"/>
    </font>
    <font>
      <b/>
      <sz val="11"/>
      <color theme="0"/>
      <name val="Arial"/>
      <family val="2"/>
    </font>
    <font>
      <b/>
      <sz val="11"/>
      <color theme="6" tint="-0.499984740745262"/>
      <name val="Arial"/>
      <family val="2"/>
    </font>
    <font>
      <sz val="14"/>
      <name val="Arial"/>
      <family val="2"/>
    </font>
    <font>
      <sz val="20"/>
      <color rgb="FF006600"/>
      <name val="Calibri"/>
      <family val="2"/>
      <scheme val="minor"/>
    </font>
    <font>
      <sz val="18"/>
      <color rgb="FF006600"/>
      <name val="Calibri"/>
      <family val="2"/>
      <scheme val="minor"/>
    </font>
    <font>
      <sz val="18"/>
      <color rgb="FF00B050"/>
      <name val="Calibri"/>
      <family val="2"/>
      <scheme val="minor"/>
    </font>
    <font>
      <b/>
      <sz val="16"/>
      <color theme="0" tint="-0.499984740745262"/>
      <name val="Calibri"/>
      <family val="2"/>
      <scheme val="minor"/>
    </font>
    <font>
      <sz val="12"/>
      <color rgb="FF0066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rgb="FFFF0000"/>
      <name val="Calibri"/>
      <family val="2"/>
      <scheme val="minor"/>
    </font>
    <font>
      <sz val="16"/>
      <color rgb="FF006600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theme="3" tint="-0.49998474074526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9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33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/>
        <bgColor theme="4"/>
      </patternFill>
    </fill>
    <fill>
      <patternFill patternType="solid">
        <fgColor theme="6" tint="0.59999389629810485"/>
        <bgColor indexed="64"/>
      </patternFill>
    </fill>
  </fills>
  <borders count="9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6795556505021"/>
      </left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8" tint="-0.499984740745262"/>
      </left>
      <right/>
      <top/>
      <bottom style="thin">
        <color theme="8" tint="-0.499984740745262"/>
      </bottom>
      <diagonal/>
    </border>
    <border>
      <left/>
      <right/>
      <top/>
      <bottom style="thin">
        <color theme="8" tint="-0.499984740745262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0" tint="-0.24994659260841701"/>
      </top>
      <bottom style="thin">
        <color theme="4" tint="-0.49998474074526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4.9989318521683403E-2"/>
      </top>
      <bottom style="thin">
        <color theme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0" tint="-0.2499465926084170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/>
      <diagonal/>
    </border>
    <border>
      <left/>
      <right/>
      <top style="thin">
        <color theme="1" tint="4.9989318521683403E-2"/>
      </top>
      <bottom/>
      <diagonal/>
    </border>
    <border>
      <left/>
      <right style="thin">
        <color theme="0" tint="-0.34998626667073579"/>
      </right>
      <top style="thin">
        <color theme="1" tint="4.9989318521683403E-2"/>
      </top>
      <bottom/>
      <diagonal/>
    </border>
    <border>
      <left style="thin">
        <color theme="1" tint="4.9989318521683403E-2"/>
      </left>
      <right/>
      <top/>
      <bottom style="thin">
        <color theme="0" tint="-0.34998626667073579"/>
      </bottom>
      <diagonal/>
    </border>
    <border>
      <left style="hair">
        <color theme="0" tint="-0.24994659260841701"/>
      </left>
      <right/>
      <top/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 style="thin">
        <color theme="4" tint="-0.499984740745262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 style="thick">
        <color theme="0"/>
      </left>
      <right/>
      <top/>
      <bottom style="thin">
        <color theme="0" tint="-4.9989318521683403E-2"/>
      </bottom>
      <diagonal/>
    </border>
    <border>
      <left style="thick">
        <color theme="0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ck">
        <color theme="0"/>
      </left>
      <right/>
      <top style="thin">
        <color theme="0" tint="-4.9989318521683403E-2"/>
      </top>
      <bottom/>
      <diagonal/>
    </border>
    <border>
      <left style="thin">
        <color theme="8" tint="-0.499984740745262"/>
      </left>
      <right style="thin">
        <color theme="0" tint="-0.24994659260841701"/>
      </right>
      <top style="thin">
        <color theme="8" tint="-0.499984740745262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8" tint="-0.499984740745262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8" tint="-0.499984740745262"/>
      </top>
      <bottom style="thin">
        <color theme="0" tint="-0.14996795556505021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0" tint="-4.9989318521683403E-2"/>
      </right>
      <top style="thin">
        <color theme="0" tint="-0.14996795556505021"/>
      </top>
      <bottom/>
      <diagonal/>
    </border>
    <border>
      <left/>
      <right style="thin">
        <color theme="0" tint="-0.24994659260841701"/>
      </right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 style="thin">
        <color theme="0" tint="-0.24994659260841701"/>
      </bottom>
      <diagonal/>
    </border>
    <border>
      <left/>
      <right/>
      <top style="thin">
        <color auto="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auto="1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auto="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auto="1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1"/>
      </top>
      <bottom style="double">
        <color indexed="64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</borders>
  <cellStyleXfs count="630">
    <xf numFmtId="0" fontId="0" fillId="0" borderId="0"/>
    <xf numFmtId="43" fontId="104" fillId="0" borderId="0" applyFont="0" applyFill="0" applyBorder="0" applyAlignment="0" applyProtection="0"/>
    <xf numFmtId="41" fontId="104" fillId="0" borderId="0" applyFont="0" applyFill="0" applyBorder="0" applyAlignment="0" applyProtection="0"/>
    <xf numFmtId="9" fontId="104" fillId="0" borderId="0" applyFont="0" applyFill="0" applyBorder="0" applyAlignment="0" applyProtection="0"/>
    <xf numFmtId="0" fontId="105" fillId="2" borderId="1" applyNumberFormat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7" fillId="0" borderId="0"/>
    <xf numFmtId="9" fontId="121" fillId="0" borderId="0"/>
    <xf numFmtId="172" fontId="121" fillId="0" borderId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NumberFormat="0" applyFill="0" applyBorder="0" applyAlignment="0" applyProtection="0"/>
    <xf numFmtId="0" fontId="103" fillId="0" borderId="0"/>
    <xf numFmtId="0" fontId="104" fillId="0" borderId="0"/>
    <xf numFmtId="9" fontId="104" fillId="0" borderId="0" applyFont="0" applyFill="0" applyBorder="0" applyAlignment="0" applyProtection="0"/>
    <xf numFmtId="43" fontId="104" fillId="0" borderId="0" applyFont="0" applyFill="0" applyBorder="0" applyAlignment="0" applyProtection="0"/>
    <xf numFmtId="41" fontId="104" fillId="0" borderId="0" applyFont="0" applyFill="0" applyBorder="0" applyAlignment="0" applyProtection="0"/>
    <xf numFmtId="0" fontId="102" fillId="0" borderId="0"/>
    <xf numFmtId="0" fontId="101" fillId="0" borderId="0"/>
    <xf numFmtId="43" fontId="101" fillId="0" borderId="0" applyFont="0" applyFill="0" applyBorder="0" applyAlignment="0" applyProtection="0"/>
    <xf numFmtId="9" fontId="101" fillId="0" borderId="0" applyFont="0" applyFill="0" applyBorder="0" applyAlignment="0" applyProtection="0"/>
    <xf numFmtId="0" fontId="144" fillId="0" borderId="0"/>
    <xf numFmtId="0" fontId="145" fillId="0" borderId="0"/>
    <xf numFmtId="0" fontId="99" fillId="0" borderId="0"/>
    <xf numFmtId="43" fontId="99" fillId="0" borderId="0" applyFont="0" applyFill="0" applyBorder="0" applyAlignment="0" applyProtection="0"/>
    <xf numFmtId="0" fontId="147" fillId="0" borderId="0" applyNumberFormat="0" applyFill="0" applyBorder="0" applyAlignment="0" applyProtection="0"/>
    <xf numFmtId="0" fontId="98" fillId="0" borderId="0"/>
    <xf numFmtId="0" fontId="104" fillId="0" borderId="0"/>
    <xf numFmtId="43" fontId="104" fillId="0" borderId="0" applyFont="0" applyFill="0" applyBorder="0" applyAlignment="0" applyProtection="0"/>
    <xf numFmtId="41" fontId="104" fillId="0" borderId="0" applyFont="0" applyFill="0" applyBorder="0" applyAlignment="0" applyProtection="0"/>
    <xf numFmtId="9" fontId="104" fillId="0" borderId="0" applyFont="0" applyFill="0" applyBorder="0" applyAlignment="0" applyProtection="0"/>
    <xf numFmtId="0" fontId="105" fillId="2" borderId="1" applyNumberFormat="0" applyAlignment="0" applyProtection="0"/>
    <xf numFmtId="0" fontId="98" fillId="0" borderId="0"/>
    <xf numFmtId="43" fontId="104" fillId="0" borderId="0" applyFont="0" applyFill="0" applyBorder="0" applyAlignment="0" applyProtection="0"/>
    <xf numFmtId="0" fontId="104" fillId="0" borderId="0"/>
    <xf numFmtId="0" fontId="98" fillId="0" borderId="0"/>
    <xf numFmtId="0" fontId="98" fillId="0" borderId="0"/>
    <xf numFmtId="43" fontId="98" fillId="0" borderId="0" applyFont="0" applyFill="0" applyBorder="0" applyAlignment="0" applyProtection="0"/>
    <xf numFmtId="9" fontId="98" fillId="0" borderId="0" applyFont="0" applyFill="0" applyBorder="0" applyAlignment="0" applyProtection="0"/>
    <xf numFmtId="0" fontId="98" fillId="0" borderId="0"/>
    <xf numFmtId="43" fontId="98" fillId="0" borderId="0" applyFont="0" applyFill="0" applyBorder="0" applyAlignment="0" applyProtection="0"/>
    <xf numFmtId="0" fontId="105" fillId="2" borderId="1" applyNumberFormat="0" applyAlignment="0" applyProtection="0"/>
    <xf numFmtId="41" fontId="104" fillId="0" borderId="0" applyFont="0" applyFill="0" applyBorder="0" applyAlignment="0" applyProtection="0"/>
    <xf numFmtId="9" fontId="104" fillId="0" borderId="0" applyFont="0" applyFill="0" applyBorder="0" applyAlignment="0" applyProtection="0"/>
    <xf numFmtId="0" fontId="115" fillId="0" borderId="0"/>
    <xf numFmtId="43" fontId="115" fillId="0" borderId="0" applyFont="0" applyFill="0" applyBorder="0" applyAlignment="0" applyProtection="0"/>
    <xf numFmtId="9" fontId="115" fillId="0" borderId="0" applyFont="0" applyFill="0" applyBorder="0" applyAlignment="0" applyProtection="0"/>
    <xf numFmtId="0" fontId="97" fillId="0" borderId="0"/>
    <xf numFmtId="0" fontId="97" fillId="0" borderId="0"/>
    <xf numFmtId="0" fontId="121" fillId="0" borderId="0"/>
    <xf numFmtId="9" fontId="121" fillId="0" borderId="0" applyFont="0" applyFill="0" applyBorder="0" applyAlignment="0" applyProtection="0"/>
    <xf numFmtId="179" fontId="121" fillId="0" borderId="0" applyFont="0" applyFill="0" applyBorder="0" applyAlignment="0" applyProtection="0"/>
    <xf numFmtId="0" fontId="121" fillId="0" borderId="0"/>
    <xf numFmtId="0" fontId="153" fillId="0" borderId="0" applyNumberFormat="0" applyFill="0" applyBorder="0" applyAlignment="0" applyProtection="0">
      <alignment vertical="top"/>
      <protection locked="0"/>
    </xf>
    <xf numFmtId="0" fontId="94" fillId="0" borderId="0"/>
    <xf numFmtId="43" fontId="94" fillId="0" borderId="0" applyFont="0" applyFill="0" applyBorder="0" applyAlignment="0" applyProtection="0"/>
    <xf numFmtId="0" fontId="121" fillId="0" borderId="0"/>
    <xf numFmtId="43" fontId="145" fillId="0" borderId="0" applyFont="0" applyFill="0" applyBorder="0" applyAlignment="0" applyProtection="0"/>
    <xf numFmtId="0" fontId="92" fillId="0" borderId="0"/>
    <xf numFmtId="0" fontId="121" fillId="0" borderId="0"/>
    <xf numFmtId="0" fontId="90" fillId="0" borderId="0"/>
    <xf numFmtId="188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0" fontId="87" fillId="0" borderId="0"/>
    <xf numFmtId="43" fontId="87" fillId="0" borderId="0" applyFont="0" applyFill="0" applyBorder="0" applyAlignment="0" applyProtection="0"/>
    <xf numFmtId="0" fontId="86" fillId="0" borderId="0"/>
    <xf numFmtId="43" fontId="86" fillId="0" borderId="0" applyFont="0" applyFill="0" applyBorder="0" applyAlignment="0" applyProtection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5" fillId="0" borderId="0"/>
    <xf numFmtId="0" fontId="82" fillId="0" borderId="0"/>
    <xf numFmtId="43" fontId="82" fillId="0" borderId="0" applyFont="0" applyFill="0" applyBorder="0" applyAlignment="0" applyProtection="0"/>
    <xf numFmtId="0" fontId="81" fillId="0" borderId="0"/>
    <xf numFmtId="43" fontId="81" fillId="0" borderId="0" applyFont="0" applyFill="0" applyBorder="0" applyAlignment="0" applyProtection="0"/>
    <xf numFmtId="0" fontId="78" fillId="0" borderId="0"/>
    <xf numFmtId="43" fontId="78" fillId="0" borderId="0" applyFont="0" applyFill="0" applyBorder="0" applyAlignment="0" applyProtection="0"/>
    <xf numFmtId="9" fontId="78" fillId="0" borderId="0" applyFont="0" applyFill="0" applyBorder="0" applyAlignment="0" applyProtection="0"/>
    <xf numFmtId="0" fontId="78" fillId="0" borderId="0"/>
    <xf numFmtId="0" fontId="147" fillId="0" borderId="0" applyNumberFormat="0" applyFill="0" applyBorder="0" applyAlignment="0" applyProtection="0"/>
    <xf numFmtId="43" fontId="115" fillId="0" borderId="0" applyFont="0" applyFill="0" applyBorder="0" applyAlignment="0" applyProtection="0"/>
    <xf numFmtId="9" fontId="115" fillId="0" borderId="0" applyFont="0" applyFill="0" applyBorder="0" applyAlignment="0" applyProtection="0"/>
    <xf numFmtId="0" fontId="76" fillId="0" borderId="0"/>
    <xf numFmtId="0" fontId="75" fillId="0" borderId="0"/>
    <xf numFmtId="0" fontId="74" fillId="0" borderId="0"/>
    <xf numFmtId="0" fontId="72" fillId="0" borderId="0"/>
    <xf numFmtId="0" fontId="71" fillId="0" borderId="0"/>
    <xf numFmtId="0" fontId="69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43" fontId="58" fillId="0" borderId="0" applyFont="0" applyFill="0" applyBorder="0" applyAlignment="0" applyProtection="0"/>
    <xf numFmtId="9" fontId="58" fillId="0" borderId="0" applyFont="0" applyFill="0" applyBorder="0" applyAlignment="0" applyProtection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48" fillId="0" borderId="0"/>
    <xf numFmtId="0" fontId="47" fillId="0" borderId="0"/>
    <xf numFmtId="0" fontId="45" fillId="0" borderId="0"/>
    <xf numFmtId="0" fontId="44" fillId="0" borderId="0"/>
    <xf numFmtId="0" fontId="43" fillId="0" borderId="0"/>
    <xf numFmtId="0" fontId="41" fillId="0" borderId="0"/>
    <xf numFmtId="0" fontId="40" fillId="0" borderId="0"/>
    <xf numFmtId="9" fontId="121" fillId="0" borderId="0" applyFill="0" applyBorder="0" applyAlignment="0" applyProtection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41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104" fillId="0" borderId="0"/>
    <xf numFmtId="43" fontId="104" fillId="0" borderId="0" applyFont="0" applyFill="0" applyBorder="0" applyAlignment="0" applyProtection="0"/>
    <xf numFmtId="41" fontId="104" fillId="0" borderId="0" applyFont="0" applyFill="0" applyBorder="0" applyAlignment="0" applyProtection="0"/>
    <xf numFmtId="9" fontId="104" fillId="0" borderId="0" applyFont="0" applyFill="0" applyBorder="0" applyAlignment="0" applyProtection="0"/>
    <xf numFmtId="0" fontId="105" fillId="2" borderId="1" applyNumberFormat="0" applyAlignment="0" applyProtection="0"/>
    <xf numFmtId="0" fontId="24" fillId="0" borderId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0" fontId="24" fillId="0" borderId="0"/>
    <xf numFmtId="0" fontId="24" fillId="0" borderId="0"/>
    <xf numFmtId="188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4" fontId="10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2" fillId="0" borderId="0"/>
    <xf numFmtId="43" fontId="22" fillId="0" borderId="0" applyFont="0" applyFill="0" applyBorder="0" applyAlignment="0" applyProtection="0"/>
    <xf numFmtId="0" fontId="104" fillId="0" borderId="0"/>
    <xf numFmtId="43" fontId="104" fillId="0" borderId="0" applyFont="0" applyFill="0" applyBorder="0" applyAlignment="0" applyProtection="0"/>
    <xf numFmtId="41" fontId="104" fillId="0" borderId="0" applyFont="0" applyFill="0" applyBorder="0" applyAlignment="0" applyProtection="0"/>
    <xf numFmtId="9" fontId="104" fillId="0" borderId="0" applyFont="0" applyFill="0" applyBorder="0" applyAlignment="0" applyProtection="0"/>
    <xf numFmtId="0" fontId="105" fillId="2" borderId="1" applyNumberFormat="0" applyAlignment="0" applyProtection="0"/>
    <xf numFmtId="0" fontId="22" fillId="0" borderId="0"/>
    <xf numFmtId="43" fontId="104" fillId="0" borderId="0" applyFont="0" applyFill="0" applyBorder="0" applyAlignment="0" applyProtection="0"/>
    <xf numFmtId="41" fontId="104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104" fillId="0" borderId="0" applyFont="0" applyFill="0" applyBorder="0" applyAlignment="0" applyProtection="0"/>
    <xf numFmtId="41" fontId="104" fillId="0" borderId="0" applyFont="0" applyFill="0" applyBorder="0" applyAlignment="0" applyProtection="0"/>
    <xf numFmtId="0" fontId="22" fillId="0" borderId="0"/>
    <xf numFmtId="43" fontId="104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41" fontId="104" fillId="0" borderId="0" applyFont="0" applyFill="0" applyBorder="0" applyAlignment="0" applyProtection="0"/>
    <xf numFmtId="43" fontId="115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43" fontId="145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44" fontId="104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43" fontId="115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43" fontId="104" fillId="0" borderId="0" applyFont="0" applyFill="0" applyBorder="0" applyAlignment="0" applyProtection="0"/>
    <xf numFmtId="41" fontId="104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44" fontId="104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2" fillId="0" borderId="0"/>
  </cellStyleXfs>
  <cellXfs count="2436">
    <xf numFmtId="0" fontId="0" fillId="0" borderId="0" xfId="0"/>
    <xf numFmtId="0" fontId="108" fillId="0" borderId="0" xfId="0" applyFont="1"/>
    <xf numFmtId="0" fontId="114" fillId="3" borderId="0" xfId="0" applyFont="1" applyFill="1"/>
    <xf numFmtId="164" fontId="114" fillId="3" borderId="0" xfId="4" applyNumberFormat="1" applyFont="1" applyFill="1" applyBorder="1" applyAlignment="1">
      <alignment horizontal="center" vertical="center"/>
    </xf>
    <xf numFmtId="0" fontId="108" fillId="0" borderId="0" xfId="0" applyFont="1" applyBorder="1"/>
    <xf numFmtId="0" fontId="115" fillId="0" borderId="0" xfId="0" applyFont="1" applyBorder="1"/>
    <xf numFmtId="0" fontId="112" fillId="0" borderId="2" xfId="0" applyFont="1" applyFill="1" applyBorder="1" applyAlignment="1">
      <alignment vertical="center" wrapText="1"/>
    </xf>
    <xf numFmtId="0" fontId="111" fillId="0" borderId="2" xfId="0" applyFont="1" applyFill="1" applyBorder="1" applyAlignment="1">
      <alignment vertical="center" wrapText="1"/>
    </xf>
    <xf numFmtId="0" fontId="108" fillId="0" borderId="2" xfId="0" applyFont="1" applyBorder="1"/>
    <xf numFmtId="41" fontId="114" fillId="3" borderId="0" xfId="2" applyFont="1" applyFill="1"/>
    <xf numFmtId="0" fontId="113" fillId="0" borderId="2" xfId="0" applyFont="1" applyFill="1" applyBorder="1" applyAlignment="1">
      <alignment horizontal="center"/>
    </xf>
    <xf numFmtId="0" fontId="113" fillId="0" borderId="2" xfId="0" applyFont="1" applyBorder="1" applyAlignment="1">
      <alignment horizontal="center"/>
    </xf>
    <xf numFmtId="0" fontId="112" fillId="4" borderId="2" xfId="0" applyFont="1" applyFill="1" applyBorder="1" applyAlignment="1">
      <alignment vertical="center" wrapText="1"/>
    </xf>
    <xf numFmtId="0" fontId="111" fillId="4" borderId="2" xfId="0" applyFont="1" applyFill="1" applyBorder="1" applyAlignment="1">
      <alignment vertical="center" wrapText="1"/>
    </xf>
    <xf numFmtId="0" fontId="108" fillId="0" borderId="0" xfId="0" applyFont="1" applyAlignment="1">
      <alignment horizontal="center"/>
    </xf>
    <xf numFmtId="0" fontId="0" fillId="0" borderId="0" xfId="0" applyFont="1"/>
    <xf numFmtId="41" fontId="108" fillId="0" borderId="2" xfId="2" applyFont="1" applyBorder="1"/>
    <xf numFmtId="41" fontId="108" fillId="0" borderId="0" xfId="2" applyFont="1"/>
    <xf numFmtId="41" fontId="108" fillId="0" borderId="2" xfId="2" applyFont="1" applyBorder="1" applyAlignment="1">
      <alignment horizontal="center"/>
    </xf>
    <xf numFmtId="41" fontId="117" fillId="0" borderId="0" xfId="2" applyFont="1"/>
    <xf numFmtId="41" fontId="114" fillId="3" borderId="0" xfId="2" applyFont="1" applyFill="1" applyAlignment="1">
      <alignment horizontal="center"/>
    </xf>
    <xf numFmtId="0" fontId="117" fillId="4" borderId="2" xfId="0" applyFont="1" applyFill="1" applyBorder="1"/>
    <xf numFmtId="41" fontId="117" fillId="4" borderId="2" xfId="2" applyFont="1" applyFill="1" applyBorder="1"/>
    <xf numFmtId="41" fontId="117" fillId="4" borderId="2" xfId="2" applyFont="1" applyFill="1" applyBorder="1" applyAlignment="1">
      <alignment horizontal="center"/>
    </xf>
    <xf numFmtId="10" fontId="117" fillId="4" borderId="2" xfId="3" applyNumberFormat="1" applyFont="1" applyFill="1" applyBorder="1"/>
    <xf numFmtId="167" fontId="114" fillId="3" borderId="0" xfId="2" applyNumberFormat="1" applyFont="1" applyFill="1"/>
    <xf numFmtId="166" fontId="114" fillId="3" borderId="0" xfId="2" applyNumberFormat="1" applyFont="1" applyFill="1"/>
    <xf numFmtId="166" fontId="108" fillId="0" borderId="2" xfId="2" applyNumberFormat="1" applyFont="1" applyBorder="1"/>
    <xf numFmtId="41" fontId="120" fillId="0" borderId="0" xfId="2" applyFont="1"/>
    <xf numFmtId="41" fontId="120" fillId="0" borderId="0" xfId="2" applyFont="1" applyFill="1"/>
    <xf numFmtId="41" fontId="108" fillId="0" borderId="0" xfId="2" applyFont="1" applyBorder="1" applyAlignment="1">
      <alignment horizontal="center"/>
    </xf>
    <xf numFmtId="41" fontId="108" fillId="0" borderId="0" xfId="2" applyFont="1" applyBorder="1"/>
    <xf numFmtId="0" fontId="114" fillId="6" borderId="0" xfId="0" applyFont="1" applyFill="1"/>
    <xf numFmtId="41" fontId="114" fillId="6" borderId="0" xfId="2" applyFont="1" applyFill="1" applyAlignment="1">
      <alignment horizontal="center"/>
    </xf>
    <xf numFmtId="166" fontId="114" fillId="6" borderId="0" xfId="2" applyNumberFormat="1" applyFont="1" applyFill="1"/>
    <xf numFmtId="41" fontId="114" fillId="3" borderId="0" xfId="2" applyNumberFormat="1" applyFont="1" applyFill="1"/>
    <xf numFmtId="0" fontId="114" fillId="7" borderId="0" xfId="0" applyFont="1" applyFill="1"/>
    <xf numFmtId="41" fontId="114" fillId="7" borderId="0" xfId="2" applyFont="1" applyFill="1" applyAlignment="1">
      <alignment horizontal="center"/>
    </xf>
    <xf numFmtId="41" fontId="114" fillId="7" borderId="0" xfId="2" applyNumberFormat="1" applyFont="1" applyFill="1"/>
    <xf numFmtId="0" fontId="108" fillId="0" borderId="2" xfId="0" applyFont="1" applyBorder="1" applyAlignment="1">
      <alignment horizontal="center"/>
    </xf>
    <xf numFmtId="41" fontId="114" fillId="6" borderId="0" xfId="2" applyFont="1" applyFill="1"/>
    <xf numFmtId="41" fontId="108" fillId="8" borderId="0" xfId="2" applyFont="1" applyFill="1"/>
    <xf numFmtId="41" fontId="122" fillId="4" borderId="2" xfId="2" applyFont="1" applyFill="1" applyBorder="1" applyAlignment="1">
      <alignment horizontal="center" vertical="center" wrapText="1"/>
    </xf>
    <xf numFmtId="167" fontId="108" fillId="0" borderId="0" xfId="2" applyNumberFormat="1" applyFont="1"/>
    <xf numFmtId="166" fontId="108" fillId="0" borderId="2" xfId="2" applyNumberFormat="1" applyFont="1" applyBorder="1" applyAlignment="1">
      <alignment horizontal="center"/>
    </xf>
    <xf numFmtId="166" fontId="108" fillId="0" borderId="0" xfId="2" applyNumberFormat="1" applyFont="1"/>
    <xf numFmtId="167" fontId="114" fillId="3" borderId="0" xfId="2" applyNumberFormat="1" applyFont="1" applyFill="1" applyAlignment="1">
      <alignment horizontal="center"/>
    </xf>
    <xf numFmtId="41" fontId="114" fillId="9" borderId="0" xfId="2" applyFont="1" applyFill="1"/>
    <xf numFmtId="9" fontId="108" fillId="0" borderId="0" xfId="3" applyFont="1"/>
    <xf numFmtId="41" fontId="124" fillId="0" borderId="0" xfId="2" applyFont="1"/>
    <xf numFmtId="0" fontId="0" fillId="0" borderId="0" xfId="0" applyBorder="1"/>
    <xf numFmtId="0" fontId="106" fillId="0" borderId="0" xfId="0" applyFont="1"/>
    <xf numFmtId="173" fontId="0" fillId="0" borderId="0" xfId="1" applyNumberFormat="1" applyFont="1"/>
    <xf numFmtId="173" fontId="0" fillId="0" borderId="0" xfId="0" applyNumberFormat="1"/>
    <xf numFmtId="3" fontId="0" fillId="0" borderId="0" xfId="0" applyNumberFormat="1"/>
    <xf numFmtId="1" fontId="124" fillId="0" borderId="0" xfId="0" applyNumberFormat="1" applyFont="1"/>
    <xf numFmtId="41" fontId="114" fillId="8" borderId="0" xfId="2" applyNumberFormat="1" applyFont="1" applyFill="1"/>
    <xf numFmtId="41" fontId="108" fillId="0" borderId="0" xfId="0" applyNumberFormat="1" applyFont="1"/>
    <xf numFmtId="0" fontId="130" fillId="0" borderId="0" xfId="181" applyFont="1" applyFill="1" applyBorder="1" applyAlignment="1">
      <alignment vertical="center"/>
    </xf>
    <xf numFmtId="175" fontId="130" fillId="0" borderId="0" xfId="181" applyNumberFormat="1" applyFont="1" applyBorder="1" applyAlignment="1">
      <alignment horizontal="center" vertical="center"/>
    </xf>
    <xf numFmtId="0" fontId="129" fillId="0" borderId="0" xfId="181" applyFont="1" applyBorder="1" applyAlignment="1">
      <alignment vertical="center"/>
    </xf>
    <xf numFmtId="0" fontId="126" fillId="0" borderId="0" xfId="0" applyFont="1"/>
    <xf numFmtId="0" fontId="111" fillId="0" borderId="2" xfId="0" applyFont="1" applyBorder="1"/>
    <xf numFmtId="14" fontId="0" fillId="0" borderId="0" xfId="0" applyNumberFormat="1"/>
    <xf numFmtId="16" fontId="0" fillId="0" borderId="0" xfId="0" applyNumberFormat="1"/>
    <xf numFmtId="0" fontId="102" fillId="0" borderId="0" xfId="185"/>
    <xf numFmtId="0" fontId="108" fillId="0" borderId="0" xfId="185" applyFont="1" applyFill="1" applyBorder="1"/>
    <xf numFmtId="0" fontId="102" fillId="0" borderId="0" xfId="185" applyNumberFormat="1"/>
    <xf numFmtId="0" fontId="134" fillId="13" borderId="0" xfId="185" applyFont="1" applyFill="1" applyBorder="1"/>
    <xf numFmtId="4" fontId="102" fillId="0" borderId="0" xfId="185" applyNumberFormat="1"/>
    <xf numFmtId="3" fontId="102" fillId="0" borderId="0" xfId="185" applyNumberFormat="1"/>
    <xf numFmtId="0" fontId="135" fillId="0" borderId="0" xfId="185" applyFont="1" applyFill="1" applyBorder="1"/>
    <xf numFmtId="20" fontId="102" fillId="0" borderId="0" xfId="185" applyNumberFormat="1"/>
    <xf numFmtId="0" fontId="134" fillId="0" borderId="0" xfId="185" applyFont="1" applyFill="1" applyBorder="1"/>
    <xf numFmtId="14" fontId="128" fillId="5" borderId="0" xfId="185" applyNumberFormat="1" applyFont="1" applyFill="1"/>
    <xf numFmtId="14" fontId="128" fillId="5" borderId="0" xfId="185" applyNumberFormat="1" applyFont="1" applyFill="1" applyAlignment="1">
      <alignment horizontal="center"/>
    </xf>
    <xf numFmtId="0" fontId="136" fillId="14" borderId="0" xfId="185" applyFont="1" applyFill="1" applyBorder="1"/>
    <xf numFmtId="0" fontId="101" fillId="0" borderId="0" xfId="186"/>
    <xf numFmtId="4" fontId="101" fillId="0" borderId="0" xfId="186" applyNumberFormat="1"/>
    <xf numFmtId="0" fontId="101" fillId="0" borderId="0" xfId="186" applyNumberFormat="1"/>
    <xf numFmtId="46" fontId="101" fillId="0" borderId="0" xfId="186" applyNumberFormat="1"/>
    <xf numFmtId="20" fontId="101" fillId="0" borderId="0" xfId="186" applyNumberFormat="1"/>
    <xf numFmtId="3" fontId="101" fillId="0" borderId="0" xfId="186" applyNumberFormat="1"/>
    <xf numFmtId="0" fontId="101" fillId="0" borderId="0" xfId="186"/>
    <xf numFmtId="43" fontId="0" fillId="0" borderId="0" xfId="1" applyFont="1"/>
    <xf numFmtId="0" fontId="101" fillId="0" borderId="0" xfId="186" applyAlignment="1">
      <alignment horizontal="center"/>
    </xf>
    <xf numFmtId="0" fontId="101" fillId="0" borderId="0" xfId="186" applyFill="1"/>
    <xf numFmtId="0" fontId="129" fillId="0" borderId="0" xfId="186" applyFont="1" applyFill="1" applyAlignment="1">
      <alignment horizontal="center"/>
    </xf>
    <xf numFmtId="46" fontId="102" fillId="0" borderId="0" xfId="185" applyNumberFormat="1"/>
    <xf numFmtId="169" fontId="102" fillId="0" borderId="0" xfId="1" applyNumberFormat="1" applyFont="1"/>
    <xf numFmtId="168" fontId="102" fillId="0" borderId="0" xfId="3" applyNumberFormat="1" applyFont="1"/>
    <xf numFmtId="43" fontId="102" fillId="0" borderId="0" xfId="1" applyFont="1"/>
    <xf numFmtId="0" fontId="100" fillId="0" borderId="0" xfId="185" applyFont="1"/>
    <xf numFmtId="43" fontId="102" fillId="0" borderId="0" xfId="185" applyNumberFormat="1"/>
    <xf numFmtId="43" fontId="141" fillId="0" borderId="0" xfId="1" applyFont="1"/>
    <xf numFmtId="0" fontId="102" fillId="20" borderId="0" xfId="185" applyFill="1"/>
    <xf numFmtId="0" fontId="129" fillId="20" borderId="0" xfId="185" applyFont="1" applyFill="1"/>
    <xf numFmtId="0" fontId="131" fillId="20" borderId="0" xfId="0" applyNumberFormat="1" applyFont="1" applyFill="1" applyAlignment="1">
      <alignment horizontal="left"/>
    </xf>
    <xf numFmtId="0" fontId="0" fillId="0" borderId="0" xfId="0" applyFill="1"/>
    <xf numFmtId="0" fontId="102" fillId="0" borderId="0" xfId="3" applyNumberFormat="1" applyFont="1"/>
    <xf numFmtId="10" fontId="102" fillId="0" borderId="0" xfId="3" applyNumberFormat="1" applyFont="1"/>
    <xf numFmtId="0" fontId="127" fillId="3" borderId="0" xfId="186" applyFont="1" applyFill="1" applyAlignment="1">
      <alignment horizontal="center"/>
    </xf>
    <xf numFmtId="0" fontId="134" fillId="13" borderId="0" xfId="185" applyFont="1" applyFill="1" applyBorder="1" applyAlignment="1">
      <alignment horizontal="left"/>
    </xf>
    <xf numFmtId="0" fontId="130" fillId="20" borderId="0" xfId="185" applyFont="1" applyFill="1"/>
    <xf numFmtId="43" fontId="101" fillId="0" borderId="0" xfId="1" applyFont="1"/>
    <xf numFmtId="0" fontId="0" fillId="8" borderId="0" xfId="0" applyFill="1"/>
    <xf numFmtId="164" fontId="118" fillId="0" borderId="0" xfId="4" applyNumberFormat="1" applyFont="1" applyFill="1" applyBorder="1" applyAlignment="1">
      <alignment horizontal="center" vertical="center"/>
    </xf>
    <xf numFmtId="0" fontId="129" fillId="20" borderId="0" xfId="185" applyFont="1" applyFill="1" applyAlignment="1">
      <alignment horizontal="center"/>
    </xf>
    <xf numFmtId="0" fontId="131" fillId="20" borderId="0" xfId="0" applyNumberFormat="1" applyFont="1" applyFill="1" applyAlignment="1">
      <alignment horizontal="center"/>
    </xf>
    <xf numFmtId="0" fontId="136" fillId="14" borderId="0" xfId="185" applyFont="1" applyFill="1" applyBorder="1" applyAlignment="1">
      <alignment horizontal="center"/>
    </xf>
    <xf numFmtId="0" fontId="127" fillId="23" borderId="0" xfId="185" applyFont="1" applyFill="1"/>
    <xf numFmtId="0" fontId="98" fillId="0" borderId="0" xfId="200"/>
    <xf numFmtId="0" fontId="98" fillId="0" borderId="0" xfId="200"/>
    <xf numFmtId="0" fontId="98" fillId="0" borderId="0" xfId="200"/>
    <xf numFmtId="0" fontId="134" fillId="13" borderId="0" xfId="203" applyFont="1" applyFill="1" applyBorder="1"/>
    <xf numFmtId="14" fontId="127" fillId="23" borderId="0" xfId="185" applyNumberFormat="1" applyFont="1" applyFill="1"/>
    <xf numFmtId="0" fontId="98" fillId="0" borderId="0" xfId="200"/>
    <xf numFmtId="0" fontId="134" fillId="13" borderId="0" xfId="185" applyFont="1" applyFill="1" applyBorder="1" applyAlignment="1">
      <alignment horizontal="center"/>
    </xf>
    <xf numFmtId="0" fontId="108" fillId="0" borderId="0" xfId="203" applyFont="1" applyFill="1" applyBorder="1"/>
    <xf numFmtId="0" fontId="134" fillId="13" borderId="0" xfId="203" applyFont="1" applyFill="1" applyBorder="1"/>
    <xf numFmtId="0" fontId="98" fillId="0" borderId="0" xfId="200"/>
    <xf numFmtId="20" fontId="98" fillId="0" borderId="0" xfId="200" applyNumberFormat="1"/>
    <xf numFmtId="46" fontId="98" fillId="0" borderId="0" xfId="200" applyNumberFormat="1"/>
    <xf numFmtId="3" fontId="98" fillId="0" borderId="0" xfId="200" applyNumberFormat="1"/>
    <xf numFmtId="0" fontId="98" fillId="0" borderId="0" xfId="200" applyNumberFormat="1"/>
    <xf numFmtId="4" fontId="98" fillId="0" borderId="0" xfId="200" applyNumberFormat="1"/>
    <xf numFmtId="0" fontId="128" fillId="24" borderId="0" xfId="185" applyFont="1" applyFill="1"/>
    <xf numFmtId="16" fontId="127" fillId="3" borderId="0" xfId="186" applyNumberFormat="1" applyFont="1" applyFill="1" applyAlignment="1">
      <alignment horizontal="center"/>
    </xf>
    <xf numFmtId="43" fontId="127" fillId="22" borderId="0" xfId="1" applyFont="1" applyFill="1"/>
    <xf numFmtId="173" fontId="101" fillId="0" borderId="0" xfId="1" applyNumberFormat="1" applyFont="1"/>
    <xf numFmtId="173" fontId="98" fillId="0" borderId="0" xfId="1" applyNumberFormat="1" applyFont="1"/>
    <xf numFmtId="0" fontId="96" fillId="0" borderId="0" xfId="185" applyFont="1"/>
    <xf numFmtId="0" fontId="108" fillId="8" borderId="0" xfId="185" applyFont="1" applyFill="1" applyBorder="1"/>
    <xf numFmtId="173" fontId="101" fillId="8" borderId="0" xfId="1" applyNumberFormat="1" applyFont="1" applyFill="1"/>
    <xf numFmtId="173" fontId="98" fillId="8" borderId="0" xfId="1" applyNumberFormat="1" applyFont="1" applyFill="1"/>
    <xf numFmtId="43" fontId="101" fillId="0" borderId="0" xfId="186" applyNumberFormat="1"/>
    <xf numFmtId="0" fontId="102" fillId="0" borderId="0" xfId="1" applyNumberFormat="1" applyFont="1"/>
    <xf numFmtId="43" fontId="98" fillId="0" borderId="0" xfId="1" applyFont="1"/>
    <xf numFmtId="183" fontId="98" fillId="0" borderId="0" xfId="1" applyNumberFormat="1" applyFont="1"/>
    <xf numFmtId="173" fontId="102" fillId="0" borderId="0" xfId="185" applyNumberFormat="1"/>
    <xf numFmtId="0" fontId="0" fillId="0" borderId="5" xfId="0" applyBorder="1"/>
    <xf numFmtId="43" fontId="0" fillId="0" borderId="0" xfId="0" applyNumberFormat="1"/>
    <xf numFmtId="0" fontId="0" fillId="0" borderId="0" xfId="0" applyNumberFormat="1"/>
    <xf numFmtId="0" fontId="0" fillId="0" borderId="6" xfId="0" applyBorder="1"/>
    <xf numFmtId="0" fontId="0" fillId="0" borderId="0" xfId="0" applyFill="1" applyBorder="1"/>
    <xf numFmtId="0" fontId="118" fillId="0" borderId="0" xfId="4" applyNumberFormat="1" applyFont="1" applyFill="1" applyBorder="1" applyAlignment="1">
      <alignment horizontal="center" vertical="center"/>
    </xf>
    <xf numFmtId="184" fontId="102" fillId="0" borderId="0" xfId="185" applyNumberFormat="1"/>
    <xf numFmtId="0" fontId="155" fillId="0" borderId="0" xfId="222" applyFont="1" applyAlignment="1">
      <alignment horizontal="center" vertical="center"/>
    </xf>
    <xf numFmtId="14" fontId="155" fillId="0" borderId="0" xfId="222" applyNumberFormat="1" applyFont="1" applyAlignment="1">
      <alignment horizontal="center" vertical="center"/>
    </xf>
    <xf numFmtId="0" fontId="138" fillId="0" borderId="0" xfId="224" applyFont="1"/>
    <xf numFmtId="0" fontId="126" fillId="0" borderId="0" xfId="222" applyFont="1"/>
    <xf numFmtId="4" fontId="138" fillId="0" borderId="0" xfId="224" applyNumberFormat="1" applyFont="1"/>
    <xf numFmtId="0" fontId="138" fillId="0" borderId="0" xfId="224" applyNumberFormat="1" applyFont="1"/>
    <xf numFmtId="0" fontId="126" fillId="29" borderId="0" xfId="222" applyFont="1" applyFill="1"/>
    <xf numFmtId="0" fontId="138" fillId="29" borderId="0" xfId="224" applyFont="1" applyFill="1"/>
    <xf numFmtId="46" fontId="138" fillId="0" borderId="0" xfId="224" applyNumberFormat="1" applyFont="1"/>
    <xf numFmtId="20" fontId="138" fillId="0" borderId="0" xfId="224" applyNumberFormat="1" applyFont="1"/>
    <xf numFmtId="171" fontId="138" fillId="0" borderId="0" xfId="224" applyNumberFormat="1" applyFont="1"/>
    <xf numFmtId="3" fontId="138" fillId="0" borderId="0" xfId="224" applyNumberFormat="1" applyFont="1"/>
    <xf numFmtId="185" fontId="138" fillId="0" borderId="0" xfId="224" applyNumberFormat="1" applyFont="1"/>
    <xf numFmtId="186" fontId="138" fillId="0" borderId="0" xfId="224" applyNumberFormat="1" applyFont="1"/>
    <xf numFmtId="0" fontId="126" fillId="0" borderId="0" xfId="222" applyFont="1" applyFill="1"/>
    <xf numFmtId="0" fontId="138" fillId="0" borderId="0" xfId="224" applyNumberFormat="1" applyFont="1" applyFill="1"/>
    <xf numFmtId="4" fontId="138" fillId="0" borderId="0" xfId="224" applyNumberFormat="1" applyFont="1" applyFill="1"/>
    <xf numFmtId="173" fontId="126" fillId="0" borderId="0" xfId="225" applyNumberFormat="1" applyFont="1"/>
    <xf numFmtId="187" fontId="0" fillId="0" borderId="0" xfId="0" applyNumberFormat="1"/>
    <xf numFmtId="0" fontId="101" fillId="8" borderId="0" xfId="186" applyFill="1"/>
    <xf numFmtId="43" fontId="101" fillId="8" borderId="0" xfId="1" applyFont="1" applyFill="1"/>
    <xf numFmtId="43" fontId="93" fillId="8" borderId="0" xfId="1" applyFont="1" applyFill="1"/>
    <xf numFmtId="0" fontId="102" fillId="8" borderId="0" xfId="185" applyFill="1"/>
    <xf numFmtId="0" fontId="106" fillId="8" borderId="0" xfId="0" applyFont="1" applyFill="1"/>
    <xf numFmtId="10" fontId="0" fillId="0" borderId="0" xfId="0" applyNumberFormat="1"/>
    <xf numFmtId="43" fontId="132" fillId="0" borderId="0" xfId="1" applyFont="1" applyBorder="1"/>
    <xf numFmtId="0" fontId="132" fillId="0" borderId="0" xfId="182" applyNumberFormat="1" applyFont="1" applyBorder="1"/>
    <xf numFmtId="10" fontId="0" fillId="0" borderId="0" xfId="1" applyNumberFormat="1" applyFont="1"/>
    <xf numFmtId="10" fontId="129" fillId="8" borderId="7" xfId="1" applyNumberFormat="1" applyFont="1" applyFill="1" applyBorder="1" applyAlignment="1">
      <alignment horizontal="center" vertical="center"/>
    </xf>
    <xf numFmtId="43" fontId="108" fillId="0" borderId="2" xfId="1" applyFont="1" applyBorder="1"/>
    <xf numFmtId="0" fontId="129" fillId="8" borderId="0" xfId="181" applyFont="1" applyFill="1" applyBorder="1" applyAlignment="1">
      <alignment vertical="center"/>
    </xf>
    <xf numFmtId="43" fontId="101" fillId="8" borderId="0" xfId="186" applyNumberFormat="1" applyFill="1"/>
    <xf numFmtId="0" fontId="155" fillId="0" borderId="0" xfId="226" applyFont="1"/>
    <xf numFmtId="0" fontId="138" fillId="0" borderId="0" xfId="227" applyFont="1"/>
    <xf numFmtId="0" fontId="126" fillId="0" borderId="0" xfId="226" applyFont="1"/>
    <xf numFmtId="0" fontId="126" fillId="29" borderId="0" xfId="226" applyFont="1" applyFill="1"/>
    <xf numFmtId="0" fontId="126" fillId="0" borderId="0" xfId="226" applyFont="1" applyFill="1"/>
    <xf numFmtId="183" fontId="126" fillId="0" borderId="0" xfId="225" applyNumberFormat="1" applyFont="1"/>
    <xf numFmtId="183" fontId="126" fillId="0" borderId="0" xfId="225" applyNumberFormat="1" applyFont="1" applyFill="1"/>
    <xf numFmtId="0" fontId="126" fillId="8" borderId="0" xfId="226" applyFont="1" applyFill="1"/>
    <xf numFmtId="43" fontId="101" fillId="0" borderId="0" xfId="1" applyFont="1" applyAlignment="1">
      <alignment horizontal="center"/>
    </xf>
    <xf numFmtId="43" fontId="132" fillId="0" borderId="0" xfId="182" applyNumberFormat="1" applyFont="1" applyBorder="1"/>
    <xf numFmtId="14" fontId="128" fillId="25" borderId="0" xfId="185" applyNumberFormat="1" applyFont="1" applyFill="1" applyAlignment="1">
      <alignment horizontal="center"/>
    </xf>
    <xf numFmtId="20" fontId="91" fillId="0" borderId="0" xfId="185" applyNumberFormat="1" applyFont="1"/>
    <xf numFmtId="0" fontId="0" fillId="12" borderId="7" xfId="0" applyFill="1" applyBorder="1"/>
    <xf numFmtId="0" fontId="0" fillId="30" borderId="0" xfId="0" applyFill="1"/>
    <xf numFmtId="0" fontId="158" fillId="0" borderId="0" xfId="0" applyFont="1" applyFill="1" applyBorder="1"/>
    <xf numFmtId="14" fontId="158" fillId="0" borderId="0" xfId="0" applyNumberFormat="1" applyFont="1" applyFill="1" applyBorder="1"/>
    <xf numFmtId="10" fontId="135" fillId="0" borderId="0" xfId="1" applyNumberFormat="1" applyFont="1" applyFill="1" applyBorder="1"/>
    <xf numFmtId="178" fontId="135" fillId="0" borderId="0" xfId="182" applyNumberFormat="1" applyFont="1" applyFill="1" applyBorder="1"/>
    <xf numFmtId="43" fontId="135" fillId="0" borderId="0" xfId="1" applyFont="1" applyFill="1" applyBorder="1"/>
    <xf numFmtId="0" fontId="118" fillId="0" borderId="0" xfId="186" applyFont="1" applyFill="1" applyBorder="1" applyAlignment="1">
      <alignment horizontal="center"/>
    </xf>
    <xf numFmtId="0" fontId="159" fillId="0" borderId="0" xfId="0" applyNumberFormat="1" applyFont="1" applyFill="1" applyBorder="1"/>
    <xf numFmtId="0" fontId="126" fillId="8" borderId="0" xfId="222" applyFont="1" applyFill="1"/>
    <xf numFmtId="0" fontId="155" fillId="0" borderId="7" xfId="222" applyNumberFormat="1" applyFont="1" applyBorder="1" applyAlignment="1">
      <alignment horizontal="center" vertical="center"/>
    </xf>
    <xf numFmtId="43" fontId="158" fillId="0" borderId="4" xfId="1" applyFont="1" applyFill="1" applyBorder="1"/>
    <xf numFmtId="175" fontId="119" fillId="27" borderId="7" xfId="181" applyNumberFormat="1" applyFont="1" applyFill="1" applyBorder="1" applyAlignment="1">
      <alignment horizontal="center" vertical="center"/>
    </xf>
    <xf numFmtId="0" fontId="123" fillId="0" borderId="0" xfId="0" applyFont="1"/>
    <xf numFmtId="46" fontId="89" fillId="0" borderId="0" xfId="185" applyNumberFormat="1" applyFont="1"/>
    <xf numFmtId="20" fontId="89" fillId="0" borderId="0" xfId="200" applyNumberFormat="1" applyFont="1"/>
    <xf numFmtId="46" fontId="89" fillId="0" borderId="0" xfId="200" applyNumberFormat="1" applyFont="1"/>
    <xf numFmtId="0" fontId="88" fillId="0" borderId="0" xfId="186" applyFont="1"/>
    <xf numFmtId="20" fontId="87" fillId="0" borderId="0" xfId="185" applyNumberFormat="1" applyFont="1"/>
    <xf numFmtId="20" fontId="87" fillId="0" borderId="0" xfId="1" applyNumberFormat="1" applyFont="1"/>
    <xf numFmtId="20" fontId="102" fillId="0" borderId="0" xfId="1" applyNumberFormat="1" applyFont="1"/>
    <xf numFmtId="20" fontId="101" fillId="0" borderId="0" xfId="186" applyNumberFormat="1" applyAlignment="1">
      <alignment horizontal="center"/>
    </xf>
    <xf numFmtId="0" fontId="112" fillId="0" borderId="0" xfId="0" applyFont="1" applyFill="1" applyBorder="1" applyAlignment="1">
      <alignment vertical="center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43" fontId="102" fillId="0" borderId="0" xfId="1" applyFont="1" applyFill="1"/>
    <xf numFmtId="173" fontId="102" fillId="8" borderId="0" xfId="1" applyNumberFormat="1" applyFont="1" applyFill="1"/>
    <xf numFmtId="173" fontId="108" fillId="8" borderId="0" xfId="1" applyNumberFormat="1" applyFont="1" applyFill="1" applyBorder="1"/>
    <xf numFmtId="0" fontId="141" fillId="8" borderId="0" xfId="226" applyFont="1" applyFill="1" applyAlignment="1">
      <alignment horizontal="center"/>
    </xf>
    <xf numFmtId="0" fontId="155" fillId="0" borderId="0" xfId="235" applyFont="1"/>
    <xf numFmtId="14" fontId="85" fillId="0" borderId="0" xfId="235" applyNumberFormat="1" applyAlignment="1">
      <alignment horizontal="center" vertical="center"/>
    </xf>
    <xf numFmtId="0" fontId="126" fillId="0" borderId="0" xfId="235" applyFont="1"/>
    <xf numFmtId="0" fontId="134" fillId="13" borderId="0" xfId="236" applyFont="1" applyFill="1" applyBorder="1" applyAlignment="1">
      <alignment horizontal="center"/>
    </xf>
    <xf numFmtId="0" fontId="136" fillId="14" borderId="0" xfId="236" applyFont="1" applyFill="1" applyBorder="1" applyAlignment="1">
      <alignment horizontal="center"/>
    </xf>
    <xf numFmtId="0" fontId="126" fillId="8" borderId="0" xfId="235" applyFont="1" applyFill="1"/>
    <xf numFmtId="0" fontId="108" fillId="0" borderId="0" xfId="236" applyFont="1" applyFill="1" applyBorder="1"/>
    <xf numFmtId="0" fontId="126" fillId="29" borderId="0" xfId="235" applyFont="1" applyFill="1"/>
    <xf numFmtId="3" fontId="126" fillId="0" borderId="0" xfId="235" applyNumberFormat="1" applyFont="1"/>
    <xf numFmtId="0" fontId="126" fillId="0" borderId="0" xfId="235" applyFont="1" applyFill="1"/>
    <xf numFmtId="187" fontId="152" fillId="31" borderId="12" xfId="0" applyNumberFormat="1" applyFont="1" applyFill="1" applyBorder="1" applyAlignment="1">
      <alignment horizontal="center" vertical="center"/>
    </xf>
    <xf numFmtId="16" fontId="121" fillId="32" borderId="0" xfId="0" applyNumberFormat="1" applyFont="1" applyFill="1" applyBorder="1"/>
    <xf numFmtId="16" fontId="121" fillId="32" borderId="8" xfId="0" applyNumberFormat="1" applyFont="1" applyFill="1" applyBorder="1"/>
    <xf numFmtId="184" fontId="152" fillId="31" borderId="12" xfId="0" applyNumberFormat="1" applyFont="1" applyFill="1" applyBorder="1" applyAlignment="1">
      <alignment horizontal="center" vertical="center"/>
    </xf>
    <xf numFmtId="0" fontId="121" fillId="0" borderId="0" xfId="217" applyAlignment="1">
      <alignment vertical="center"/>
    </xf>
    <xf numFmtId="0" fontId="163" fillId="0" borderId="0" xfId="0" applyFont="1"/>
    <xf numFmtId="43" fontId="151" fillId="0" borderId="0" xfId="0" applyNumberFormat="1" applyFont="1" applyBorder="1" applyAlignment="1">
      <alignment vertical="center"/>
    </xf>
    <xf numFmtId="0" fontId="0" fillId="0" borderId="16" xfId="0" applyBorder="1"/>
    <xf numFmtId="20" fontId="84" fillId="0" borderId="0" xfId="185" applyNumberFormat="1" applyFont="1"/>
    <xf numFmtId="0" fontId="0" fillId="0" borderId="0" xfId="0" applyAlignment="1"/>
    <xf numFmtId="0" fontId="101" fillId="0" borderId="0" xfId="186" applyAlignment="1"/>
    <xf numFmtId="0" fontId="0" fillId="0" borderId="18" xfId="0" applyBorder="1"/>
    <xf numFmtId="20" fontId="83" fillId="0" borderId="0" xfId="185" applyNumberFormat="1" applyFont="1"/>
    <xf numFmtId="14" fontId="128" fillId="5" borderId="0" xfId="185" applyNumberFormat="1" applyFont="1" applyFill="1" applyAlignment="1">
      <alignment horizontal="left"/>
    </xf>
    <xf numFmtId="0" fontId="126" fillId="0" borderId="0" xfId="235" applyFont="1" applyAlignment="1">
      <alignment horizontal="center"/>
    </xf>
    <xf numFmtId="43" fontId="126" fillId="0" borderId="0" xfId="1" applyFont="1"/>
    <xf numFmtId="43" fontId="138" fillId="0" borderId="0" xfId="1" applyFont="1"/>
    <xf numFmtId="0" fontId="123" fillId="0" borderId="0" xfId="0" applyFont="1" applyFill="1"/>
    <xf numFmtId="43" fontId="102" fillId="0" borderId="4" xfId="185" applyNumberFormat="1" applyBorder="1"/>
    <xf numFmtId="14" fontId="102" fillId="0" borderId="14" xfId="185" applyNumberFormat="1" applyBorder="1"/>
    <xf numFmtId="0" fontId="141" fillId="0" borderId="0" xfId="185" applyFont="1"/>
    <xf numFmtId="0" fontId="141" fillId="0" borderId="13" xfId="185" applyFont="1" applyBorder="1" applyAlignment="1">
      <alignment horizontal="center"/>
    </xf>
    <xf numFmtId="0" fontId="102" fillId="0" borderId="0" xfId="185" applyAlignment="1">
      <alignment horizontal="center"/>
    </xf>
    <xf numFmtId="0" fontId="102" fillId="0" borderId="0" xfId="185" applyAlignment="1">
      <alignment horizontal="center" vertical="center"/>
    </xf>
    <xf numFmtId="0" fontId="106" fillId="0" borderId="0" xfId="0" applyFont="1" applyFill="1" applyBorder="1" applyAlignment="1"/>
    <xf numFmtId="0" fontId="0" fillId="0" borderId="0" xfId="0" applyAlignment="1">
      <alignment horizontal="right"/>
    </xf>
    <xf numFmtId="9" fontId="102" fillId="0" borderId="0" xfId="185" applyNumberFormat="1"/>
    <xf numFmtId="20" fontId="126" fillId="0" borderId="0" xfId="235" applyNumberFormat="1" applyFont="1" applyFill="1"/>
    <xf numFmtId="0" fontId="130" fillId="8" borderId="0" xfId="181" applyFont="1" applyFill="1" applyBorder="1" applyAlignment="1">
      <alignment vertical="center"/>
    </xf>
    <xf numFmtId="0" fontId="0" fillId="0" borderId="8" xfId="0" applyBorder="1"/>
    <xf numFmtId="0" fontId="0" fillId="0" borderId="17" xfId="0" applyBorder="1"/>
    <xf numFmtId="0" fontId="0" fillId="0" borderId="0" xfId="0" applyAlignment="1">
      <alignment vertical="center"/>
    </xf>
    <xf numFmtId="20" fontId="0" fillId="0" borderId="0" xfId="0" applyNumberFormat="1"/>
    <xf numFmtId="46" fontId="0" fillId="0" borderId="0" xfId="0" applyNumberFormat="1"/>
    <xf numFmtId="43" fontId="102" fillId="8" borderId="0" xfId="1" applyFont="1" applyFill="1"/>
    <xf numFmtId="0" fontId="102" fillId="8" borderId="0" xfId="185" applyNumberFormat="1" applyFill="1"/>
    <xf numFmtId="173" fontId="0" fillId="0" borderId="20" xfId="1" applyNumberFormat="1" applyFont="1" applyBorder="1"/>
    <xf numFmtId="20" fontId="80" fillId="0" borderId="0" xfId="186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4" fontId="128" fillId="25" borderId="0" xfId="185" applyNumberFormat="1" applyFont="1" applyFill="1" applyAlignment="1">
      <alignment horizontal="left"/>
    </xf>
    <xf numFmtId="10" fontId="0" fillId="0" borderId="0" xfId="3" applyNumberFormat="1" applyFont="1"/>
    <xf numFmtId="0" fontId="79" fillId="0" borderId="0" xfId="185" applyFont="1"/>
    <xf numFmtId="0" fontId="0" fillId="8" borderId="0" xfId="0" applyFill="1" applyAlignment="1">
      <alignment horizontal="center"/>
    </xf>
    <xf numFmtId="0" fontId="0" fillId="0" borderId="0" xfId="0" applyBorder="1" applyAlignment="1">
      <alignment horizontal="center"/>
    </xf>
    <xf numFmtId="16" fontId="101" fillId="25" borderId="20" xfId="186" applyNumberFormat="1" applyFill="1" applyBorder="1" applyAlignment="1">
      <alignment horizontal="center"/>
    </xf>
    <xf numFmtId="16" fontId="127" fillId="25" borderId="20" xfId="186" applyNumberFormat="1" applyFont="1" applyFill="1" applyBorder="1" applyAlignment="1">
      <alignment horizontal="center"/>
    </xf>
    <xf numFmtId="0" fontId="101" fillId="0" borderId="0" xfId="186" applyAlignment="1">
      <alignment horizontal="right"/>
    </xf>
    <xf numFmtId="20" fontId="101" fillId="0" borderId="0" xfId="186" applyNumberFormat="1" applyAlignment="1">
      <alignment horizontal="right"/>
    </xf>
    <xf numFmtId="0" fontId="141" fillId="0" borderId="0" xfId="186" applyFont="1" applyAlignment="1">
      <alignment horizontal="center"/>
    </xf>
    <xf numFmtId="182" fontId="0" fillId="0" borderId="0" xfId="1" applyNumberFormat="1" applyFont="1" applyFill="1"/>
    <xf numFmtId="178" fontId="132" fillId="0" borderId="0" xfId="1" applyNumberFormat="1" applyFont="1" applyBorder="1"/>
    <xf numFmtId="182" fontId="158" fillId="0" borderId="4" xfId="1" applyNumberFormat="1" applyFont="1" applyFill="1" applyBorder="1"/>
    <xf numFmtId="182" fontId="0" fillId="0" borderId="0" xfId="0" applyNumberFormat="1"/>
    <xf numFmtId="43" fontId="101" fillId="0" borderId="0" xfId="1" applyFont="1" applyFill="1"/>
    <xf numFmtId="173" fontId="101" fillId="0" borderId="0" xfId="1" applyNumberFormat="1" applyFont="1" applyFill="1"/>
    <xf numFmtId="180" fontId="0" fillId="0" borderId="0" xfId="0" applyNumberFormat="1"/>
    <xf numFmtId="0" fontId="141" fillId="0" borderId="0" xfId="0" applyFont="1"/>
    <xf numFmtId="173" fontId="102" fillId="0" borderId="0" xfId="1" applyNumberFormat="1" applyFont="1"/>
    <xf numFmtId="46" fontId="102" fillId="0" borderId="0" xfId="185" applyNumberFormat="1" applyFill="1"/>
    <xf numFmtId="43" fontId="102" fillId="8" borderId="0" xfId="1" applyFont="1" applyFill="1" applyAlignment="1">
      <alignment horizontal="center"/>
    </xf>
    <xf numFmtId="0" fontId="102" fillId="8" borderId="0" xfId="185" applyNumberFormat="1" applyFill="1" applyAlignment="1">
      <alignment horizontal="center"/>
    </xf>
    <xf numFmtId="46" fontId="0" fillId="0" borderId="0" xfId="0" applyNumberFormat="1" applyAlignment="1">
      <alignment horizontal="right"/>
    </xf>
    <xf numFmtId="20" fontId="0" fillId="0" borderId="0" xfId="0" applyNumberFormat="1" applyAlignment="1">
      <alignment horizontal="right"/>
    </xf>
    <xf numFmtId="43" fontId="0" fillId="0" borderId="0" xfId="1" applyFont="1" applyAlignment="1">
      <alignment horizontal="center"/>
    </xf>
    <xf numFmtId="1" fontId="101" fillId="0" borderId="0" xfId="186" applyNumberFormat="1" applyAlignment="1">
      <alignment horizontal="center"/>
    </xf>
    <xf numFmtId="43" fontId="108" fillId="0" borderId="0" xfId="1" applyFont="1" applyFill="1" applyBorder="1"/>
    <xf numFmtId="43" fontId="101" fillId="0" borderId="0" xfId="1" applyFont="1" applyAlignment="1">
      <alignment horizontal="right"/>
    </xf>
    <xf numFmtId="43" fontId="101" fillId="9" borderId="0" xfId="1" applyFont="1" applyFill="1"/>
    <xf numFmtId="9" fontId="0" fillId="0" borderId="0" xfId="3" applyFont="1"/>
    <xf numFmtId="4" fontId="0" fillId="0" borderId="0" xfId="0" applyNumberFormat="1"/>
    <xf numFmtId="43" fontId="101" fillId="33" borderId="0" xfId="1" applyFont="1" applyFill="1"/>
    <xf numFmtId="43" fontId="101" fillId="33" borderId="0" xfId="186" applyNumberFormat="1" applyFill="1"/>
    <xf numFmtId="173" fontId="0" fillId="0" borderId="0" xfId="1" applyNumberFormat="1" applyFont="1" applyAlignment="1">
      <alignment horizontal="center"/>
    </xf>
    <xf numFmtId="16" fontId="102" fillId="0" borderId="0" xfId="185" applyNumberFormat="1"/>
    <xf numFmtId="14" fontId="102" fillId="0" borderId="0" xfId="185" applyNumberFormat="1"/>
    <xf numFmtId="173" fontId="101" fillId="0" borderId="0" xfId="1" applyNumberFormat="1" applyFont="1" applyAlignment="1">
      <alignment horizontal="center"/>
    </xf>
    <xf numFmtId="0" fontId="104" fillId="0" borderId="0" xfId="0" applyFont="1" applyFill="1"/>
    <xf numFmtId="0" fontId="77" fillId="0" borderId="0" xfId="186" applyFont="1" applyAlignment="1">
      <alignment horizontal="center"/>
    </xf>
    <xf numFmtId="173" fontId="101" fillId="0" borderId="0" xfId="1" applyNumberFormat="1" applyFont="1" applyAlignment="1">
      <alignment horizontal="right"/>
    </xf>
    <xf numFmtId="43" fontId="0" fillId="0" borderId="0" xfId="1" applyNumberFormat="1" applyFont="1"/>
    <xf numFmtId="170" fontId="0" fillId="0" borderId="0" xfId="0" applyNumberFormat="1"/>
    <xf numFmtId="0" fontId="123" fillId="16" borderId="0" xfId="0" applyFont="1" applyFill="1"/>
    <xf numFmtId="0" fontId="0" fillId="16" borderId="0" xfId="0" applyFill="1" applyBorder="1"/>
    <xf numFmtId="0" fontId="0" fillId="0" borderId="0" xfId="0" applyAlignment="1">
      <alignment vertical="top"/>
    </xf>
    <xf numFmtId="0" fontId="0" fillId="17" borderId="0" xfId="0" applyFill="1"/>
    <xf numFmtId="0" fontId="106" fillId="8" borderId="7" xfId="0" applyFont="1" applyFill="1" applyBorder="1"/>
    <xf numFmtId="0" fontId="167" fillId="16" borderId="26" xfId="0" applyFont="1" applyFill="1" applyBorder="1"/>
    <xf numFmtId="0" fontId="0" fillId="16" borderId="26" xfId="0" applyFill="1" applyBorder="1"/>
    <xf numFmtId="0" fontId="0" fillId="0" borderId="9" xfId="0" applyBorder="1" applyAlignment="1">
      <alignment vertical="center"/>
    </xf>
    <xf numFmtId="43" fontId="0" fillId="0" borderId="11" xfId="1" applyFont="1" applyBorder="1" applyAlignment="1">
      <alignment vertical="center"/>
    </xf>
    <xf numFmtId="9" fontId="0" fillId="0" borderId="0" xfId="0" applyNumberFormat="1"/>
    <xf numFmtId="0" fontId="106" fillId="0" borderId="9" xfId="0" applyNumberFormat="1" applyFont="1" applyBorder="1"/>
    <xf numFmtId="0" fontId="106" fillId="0" borderId="10" xfId="0" applyNumberFormat="1" applyFont="1" applyBorder="1"/>
    <xf numFmtId="0" fontId="125" fillId="16" borderId="0" xfId="0" applyFont="1" applyFill="1" applyBorder="1"/>
    <xf numFmtId="14" fontId="106" fillId="0" borderId="7" xfId="0" applyNumberFormat="1" applyFont="1" applyBorder="1"/>
    <xf numFmtId="173" fontId="106" fillId="0" borderId="11" xfId="0" applyNumberFormat="1" applyFont="1" applyBorder="1"/>
    <xf numFmtId="165" fontId="112" fillId="0" borderId="20" xfId="0" applyNumberFormat="1" applyFont="1" applyFill="1" applyBorder="1" applyAlignment="1">
      <alignment horizontal="center" vertical="center" wrapText="1"/>
    </xf>
    <xf numFmtId="165" fontId="112" fillId="35" borderId="20" xfId="0" applyNumberFormat="1" applyFont="1" applyFill="1" applyBorder="1" applyAlignment="1">
      <alignment horizontal="center" vertical="center" wrapText="1"/>
    </xf>
    <xf numFmtId="0" fontId="113" fillId="0" borderId="20" xfId="0" applyFont="1" applyBorder="1" applyAlignment="1">
      <alignment horizontal="center"/>
    </xf>
    <xf numFmtId="43" fontId="108" fillId="0" borderId="0" xfId="1" applyFont="1" applyBorder="1"/>
    <xf numFmtId="173" fontId="0" fillId="8" borderId="0" xfId="1" applyNumberFormat="1" applyFont="1" applyFill="1"/>
    <xf numFmtId="173" fontId="0" fillId="0" borderId="0" xfId="1" applyNumberFormat="1" applyFont="1" applyFill="1"/>
    <xf numFmtId="46" fontId="98" fillId="0" borderId="0" xfId="200" applyNumberFormat="1" applyFill="1"/>
    <xf numFmtId="4" fontId="101" fillId="0" borderId="0" xfId="186" applyNumberFormat="1" applyFill="1"/>
    <xf numFmtId="14" fontId="0" fillId="11" borderId="0" xfId="0" applyNumberFormat="1" applyFill="1"/>
    <xf numFmtId="14" fontId="137" fillId="11" borderId="0" xfId="0" applyNumberFormat="1" applyFont="1" applyFill="1"/>
    <xf numFmtId="0" fontId="165" fillId="0" borderId="0" xfId="222" applyFont="1"/>
    <xf numFmtId="0" fontId="169" fillId="25" borderId="0" xfId="0" applyFont="1" applyFill="1"/>
    <xf numFmtId="164" fontId="170" fillId="25" borderId="0" xfId="4" applyNumberFormat="1" applyFont="1" applyFill="1" applyBorder="1" applyAlignment="1">
      <alignment horizontal="center" vertical="center"/>
    </xf>
    <xf numFmtId="0" fontId="170" fillId="25" borderId="0" xfId="4" applyNumberFormat="1" applyFont="1" applyFill="1" applyBorder="1" applyAlignment="1">
      <alignment horizontal="center" vertical="center"/>
    </xf>
    <xf numFmtId="0" fontId="133" fillId="12" borderId="20" xfId="0" applyFont="1" applyFill="1" applyBorder="1" applyAlignment="1">
      <alignment horizontal="center" vertical="center" wrapText="1"/>
    </xf>
    <xf numFmtId="14" fontId="133" fillId="12" borderId="20" xfId="0" applyNumberFormat="1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/>
    </xf>
    <xf numFmtId="14" fontId="0" fillId="0" borderId="20" xfId="0" applyNumberFormat="1" applyBorder="1" applyAlignment="1">
      <alignment horizontal="center" vertical="center"/>
    </xf>
    <xf numFmtId="4" fontId="106" fillId="0" borderId="0" xfId="0" applyNumberFormat="1" applyFont="1"/>
    <xf numFmtId="14" fontId="0" fillId="25" borderId="20" xfId="0" applyNumberFormat="1" applyFill="1" applyBorder="1" applyAlignment="1">
      <alignment horizontal="center" vertical="center"/>
    </xf>
    <xf numFmtId="14" fontId="126" fillId="0" borderId="0" xfId="0" applyNumberFormat="1" applyFont="1" applyAlignment="1">
      <alignment horizontal="left" vertical="center"/>
    </xf>
    <xf numFmtId="184" fontId="138" fillId="0" borderId="0" xfId="227" applyNumberFormat="1" applyFont="1"/>
    <xf numFmtId="184" fontId="126" fillId="0" borderId="0" xfId="235" applyNumberFormat="1" applyFont="1"/>
    <xf numFmtId="184" fontId="126" fillId="0" borderId="0" xfId="235" applyNumberFormat="1" applyFont="1" applyFill="1"/>
    <xf numFmtId="0" fontId="108" fillId="30" borderId="0" xfId="236" applyFont="1" applyFill="1" applyBorder="1"/>
    <xf numFmtId="0" fontId="135" fillId="0" borderId="0" xfId="203" applyFont="1" applyFill="1" applyBorder="1"/>
    <xf numFmtId="43" fontId="76" fillId="8" borderId="0" xfId="1" applyFont="1" applyFill="1"/>
    <xf numFmtId="0" fontId="149" fillId="36" borderId="0" xfId="222" applyFont="1" applyFill="1"/>
    <xf numFmtId="0" fontId="149" fillId="36" borderId="0" xfId="226" applyFont="1" applyFill="1"/>
    <xf numFmtId="0" fontId="98" fillId="0" borderId="0" xfId="200" applyFill="1"/>
    <xf numFmtId="0" fontId="95" fillId="0" borderId="0" xfId="186" applyFont="1" applyFill="1"/>
    <xf numFmtId="3" fontId="98" fillId="0" borderId="0" xfId="200" applyNumberFormat="1" applyFill="1"/>
    <xf numFmtId="175" fontId="129" fillId="18" borderId="7" xfId="181" applyNumberFormat="1" applyFont="1" applyFill="1" applyBorder="1" applyAlignment="1">
      <alignment horizontal="center" vertical="center"/>
    </xf>
    <xf numFmtId="182" fontId="0" fillId="18" borderId="0" xfId="1" applyNumberFormat="1" applyFont="1" applyFill="1"/>
    <xf numFmtId="175" fontId="129" fillId="37" borderId="7" xfId="181" applyNumberFormat="1" applyFont="1" applyFill="1" applyBorder="1" applyAlignment="1">
      <alignment horizontal="center" vertical="center"/>
    </xf>
    <xf numFmtId="175" fontId="129" fillId="38" borderId="7" xfId="181" applyNumberFormat="1" applyFont="1" applyFill="1" applyBorder="1" applyAlignment="1">
      <alignment horizontal="center" vertical="center"/>
    </xf>
    <xf numFmtId="182" fontId="0" fillId="38" borderId="0" xfId="1" applyNumberFormat="1" applyFont="1" applyFill="1"/>
    <xf numFmtId="0" fontId="75" fillId="0" borderId="0" xfId="253"/>
    <xf numFmtId="185" fontId="75" fillId="0" borderId="0" xfId="253" applyNumberFormat="1"/>
    <xf numFmtId="4" fontId="75" fillId="0" borderId="0" xfId="253" applyNumberFormat="1"/>
    <xf numFmtId="3" fontId="75" fillId="0" borderId="0" xfId="253" applyNumberFormat="1"/>
    <xf numFmtId="171" fontId="75" fillId="0" borderId="0" xfId="253" applyNumberFormat="1"/>
    <xf numFmtId="176" fontId="75" fillId="0" borderId="0" xfId="253" applyNumberFormat="1"/>
    <xf numFmtId="0" fontId="75" fillId="0" borderId="0" xfId="253"/>
    <xf numFmtId="185" fontId="75" fillId="0" borderId="0" xfId="253" applyNumberFormat="1"/>
    <xf numFmtId="4" fontId="75" fillId="0" borderId="0" xfId="253" applyNumberFormat="1"/>
    <xf numFmtId="3" fontId="75" fillId="0" borderId="0" xfId="253" applyNumberFormat="1"/>
    <xf numFmtId="171" fontId="75" fillId="0" borderId="0" xfId="253" applyNumberFormat="1"/>
    <xf numFmtId="176" fontId="75" fillId="0" borderId="0" xfId="253" applyNumberFormat="1"/>
    <xf numFmtId="0" fontId="75" fillId="0" borderId="0" xfId="253"/>
    <xf numFmtId="185" fontId="75" fillId="0" borderId="0" xfId="253" applyNumberFormat="1"/>
    <xf numFmtId="4" fontId="75" fillId="0" borderId="0" xfId="253" applyNumberFormat="1"/>
    <xf numFmtId="3" fontId="75" fillId="0" borderId="0" xfId="253" applyNumberFormat="1"/>
    <xf numFmtId="171" fontId="75" fillId="0" borderId="0" xfId="253" applyNumberFormat="1"/>
    <xf numFmtId="176" fontId="75" fillId="0" borderId="0" xfId="253" applyNumberFormat="1"/>
    <xf numFmtId="0" fontId="75" fillId="0" borderId="0" xfId="253"/>
    <xf numFmtId="185" fontId="75" fillId="0" borderId="0" xfId="253" applyNumberFormat="1"/>
    <xf numFmtId="4" fontId="75" fillId="0" borderId="0" xfId="253" applyNumberFormat="1"/>
    <xf numFmtId="3" fontId="75" fillId="0" borderId="0" xfId="253" applyNumberFormat="1"/>
    <xf numFmtId="171" fontId="75" fillId="0" borderId="0" xfId="253" applyNumberFormat="1"/>
    <xf numFmtId="176" fontId="75" fillId="0" borderId="0" xfId="253" applyNumberFormat="1"/>
    <xf numFmtId="0" fontId="75" fillId="0" borderId="0" xfId="253"/>
    <xf numFmtId="185" fontId="75" fillId="0" borderId="0" xfId="253" applyNumberFormat="1"/>
    <xf numFmtId="4" fontId="75" fillId="0" borderId="0" xfId="253" applyNumberFormat="1"/>
    <xf numFmtId="3" fontId="75" fillId="0" borderId="0" xfId="253" applyNumberFormat="1"/>
    <xf numFmtId="171" fontId="75" fillId="0" borderId="0" xfId="253" applyNumberFormat="1"/>
    <xf numFmtId="176" fontId="75" fillId="0" borderId="0" xfId="253" applyNumberFormat="1"/>
    <xf numFmtId="0" fontId="75" fillId="0" borderId="0" xfId="253"/>
    <xf numFmtId="185" fontId="75" fillId="0" borderId="0" xfId="253" applyNumberFormat="1"/>
    <xf numFmtId="4" fontId="75" fillId="0" borderId="0" xfId="253" applyNumberFormat="1"/>
    <xf numFmtId="3" fontId="75" fillId="0" borderId="0" xfId="253" applyNumberFormat="1"/>
    <xf numFmtId="171" fontId="75" fillId="0" borderId="0" xfId="253" applyNumberFormat="1"/>
    <xf numFmtId="176" fontId="75" fillId="0" borderId="0" xfId="253" applyNumberFormat="1"/>
    <xf numFmtId="181" fontId="126" fillId="0" borderId="0" xfId="0" applyNumberFormat="1" applyFont="1" applyFill="1" applyBorder="1" applyAlignment="1">
      <alignment horizontal="center" vertical="center"/>
    </xf>
    <xf numFmtId="0" fontId="126" fillId="0" borderId="0" xfId="0" applyFont="1" applyBorder="1" applyAlignment="1">
      <alignment vertical="center"/>
    </xf>
    <xf numFmtId="0" fontId="0" fillId="0" borderId="0" xfId="0" applyFont="1" applyBorder="1" applyAlignment="1">
      <alignment horizontal="left" vertical="center"/>
    </xf>
    <xf numFmtId="4" fontId="0" fillId="0" borderId="0" xfId="1" applyNumberFormat="1" applyFont="1" applyBorder="1" applyAlignment="1">
      <alignment horizontal="center" vertical="center"/>
    </xf>
    <xf numFmtId="4" fontId="0" fillId="0" borderId="27" xfId="0" applyNumberFormat="1" applyFont="1" applyFill="1" applyBorder="1" applyAlignment="1">
      <alignment horizontal="center" vertical="center"/>
    </xf>
    <xf numFmtId="43" fontId="0" fillId="0" borderId="0" xfId="0" applyNumberFormat="1" applyFont="1" applyFill="1" applyBorder="1" applyAlignment="1">
      <alignment horizontal="center" vertical="center"/>
    </xf>
    <xf numFmtId="9" fontId="160" fillId="28" borderId="0" xfId="217" applyNumberFormat="1" applyFont="1" applyFill="1" applyAlignment="1">
      <alignment horizontal="left" vertical="center"/>
    </xf>
    <xf numFmtId="175" fontId="130" fillId="0" borderId="0" xfId="181" applyNumberFormat="1" applyFont="1" applyFill="1" applyBorder="1" applyAlignment="1">
      <alignment horizontal="center" vertical="center"/>
    </xf>
    <xf numFmtId="10" fontId="101" fillId="0" borderId="0" xfId="3" applyNumberFormat="1" applyFont="1" applyFill="1" applyBorder="1" applyAlignment="1">
      <alignment horizontal="center" vertical="center"/>
    </xf>
    <xf numFmtId="0" fontId="130" fillId="4" borderId="0" xfId="181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14" fontId="102" fillId="0" borderId="0" xfId="185" applyNumberFormat="1" applyBorder="1"/>
    <xf numFmtId="0" fontId="102" fillId="0" borderId="0" xfId="185" applyBorder="1"/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14" fontId="155" fillId="8" borderId="0" xfId="235" applyNumberFormat="1" applyFont="1" applyFill="1" applyAlignment="1">
      <alignment horizontal="center"/>
    </xf>
    <xf numFmtId="182" fontId="0" fillId="8" borderId="0" xfId="1" applyNumberFormat="1" applyFont="1" applyFill="1"/>
    <xf numFmtId="0" fontId="0" fillId="0" borderId="4" xfId="0" applyFill="1" applyBorder="1"/>
    <xf numFmtId="0" fontId="0" fillId="0" borderId="14" xfId="0" applyFill="1" applyBorder="1"/>
    <xf numFmtId="0" fontId="0" fillId="0" borderId="18" xfId="0" applyFill="1" applyBorder="1"/>
    <xf numFmtId="0" fontId="106" fillId="8" borderId="1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/>
    </xf>
    <xf numFmtId="0" fontId="129" fillId="12" borderId="0" xfId="186" applyFont="1" applyFill="1" applyAlignment="1">
      <alignment horizontal="center"/>
    </xf>
    <xf numFmtId="43" fontId="131" fillId="20" borderId="0" xfId="1" applyFont="1" applyFill="1" applyAlignment="1">
      <alignment horizontal="left"/>
    </xf>
    <xf numFmtId="0" fontId="74" fillId="20" borderId="0" xfId="186" applyFont="1" applyFill="1" applyAlignment="1">
      <alignment horizontal="center"/>
    </xf>
    <xf numFmtId="0" fontId="128" fillId="24" borderId="0" xfId="185" applyFont="1" applyFill="1" applyAlignment="1">
      <alignment horizontal="center"/>
    </xf>
    <xf numFmtId="0" fontId="86" fillId="0" borderId="0" xfId="226" applyFont="1" applyAlignment="1">
      <alignment horizontal="center"/>
    </xf>
    <xf numFmtId="0" fontId="86" fillId="0" borderId="0" xfId="0" applyFont="1" applyAlignment="1">
      <alignment horizontal="center"/>
    </xf>
    <xf numFmtId="0" fontId="108" fillId="8" borderId="0" xfId="236" applyFont="1" applyFill="1" applyBorder="1"/>
    <xf numFmtId="49" fontId="74" fillId="0" borderId="0" xfId="254" applyNumberFormat="1"/>
    <xf numFmtId="0" fontId="74" fillId="0" borderId="0" xfId="254"/>
    <xf numFmtId="185" fontId="74" fillId="0" borderId="0" xfId="254" applyNumberFormat="1"/>
    <xf numFmtId="4" fontId="74" fillId="0" borderId="0" xfId="254" applyNumberFormat="1"/>
    <xf numFmtId="3" fontId="74" fillId="0" borderId="0" xfId="254" applyNumberFormat="1"/>
    <xf numFmtId="171" fontId="74" fillId="0" borderId="0" xfId="254" applyNumberFormat="1"/>
    <xf numFmtId="176" fontId="74" fillId="0" borderId="0" xfId="254" applyNumberFormat="1"/>
    <xf numFmtId="184" fontId="74" fillId="0" borderId="0" xfId="254" applyNumberFormat="1"/>
    <xf numFmtId="4" fontId="101" fillId="0" borderId="0" xfId="186" applyNumberFormat="1" applyAlignment="1">
      <alignment horizontal="center"/>
    </xf>
    <xf numFmtId="0" fontId="74" fillId="0" borderId="0" xfId="254"/>
    <xf numFmtId="0" fontId="74" fillId="0" borderId="0" xfId="254" applyNumberFormat="1"/>
    <xf numFmtId="184" fontId="74" fillId="0" borderId="0" xfId="254" applyNumberFormat="1"/>
    <xf numFmtId="3" fontId="101" fillId="0" borderId="0" xfId="186" applyNumberFormat="1" applyAlignment="1">
      <alignment horizontal="center"/>
    </xf>
    <xf numFmtId="0" fontId="74" fillId="0" borderId="0" xfId="254"/>
    <xf numFmtId="185" fontId="74" fillId="0" borderId="0" xfId="254" applyNumberFormat="1"/>
    <xf numFmtId="4" fontId="74" fillId="0" borderId="0" xfId="254" applyNumberFormat="1"/>
    <xf numFmtId="3" fontId="74" fillId="0" borderId="0" xfId="254" applyNumberFormat="1"/>
    <xf numFmtId="171" fontId="74" fillId="0" borderId="0" xfId="254" applyNumberFormat="1"/>
    <xf numFmtId="176" fontId="74" fillId="0" borderId="0" xfId="254" applyNumberFormat="1"/>
    <xf numFmtId="20" fontId="74" fillId="0" borderId="0" xfId="254" applyNumberFormat="1"/>
    <xf numFmtId="3" fontId="74" fillId="8" borderId="0" xfId="254" applyNumberFormat="1" applyFill="1"/>
    <xf numFmtId="43" fontId="74" fillId="8" borderId="0" xfId="1" applyFont="1" applyFill="1"/>
    <xf numFmtId="184" fontId="102" fillId="0" borderId="0" xfId="1" applyNumberFormat="1" applyFont="1"/>
    <xf numFmtId="0" fontId="74" fillId="0" borderId="0" xfId="254"/>
    <xf numFmtId="185" fontId="74" fillId="0" borderId="0" xfId="254" applyNumberFormat="1"/>
    <xf numFmtId="4" fontId="74" fillId="0" borderId="0" xfId="254" applyNumberFormat="1"/>
    <xf numFmtId="3" fontId="74" fillId="0" borderId="0" xfId="254" applyNumberFormat="1"/>
    <xf numFmtId="171" fontId="74" fillId="0" borderId="0" xfId="254" applyNumberFormat="1"/>
    <xf numFmtId="176" fontId="74" fillId="0" borderId="0" xfId="254" applyNumberFormat="1"/>
    <xf numFmtId="184" fontId="75" fillId="0" borderId="0" xfId="253" applyNumberFormat="1"/>
    <xf numFmtId="0" fontId="74" fillId="0" borderId="0" xfId="254"/>
    <xf numFmtId="185" fontId="74" fillId="0" borderId="0" xfId="254" applyNumberFormat="1"/>
    <xf numFmtId="4" fontId="74" fillId="0" borderId="0" xfId="254" applyNumberFormat="1"/>
    <xf numFmtId="3" fontId="74" fillId="0" borderId="0" xfId="254" applyNumberFormat="1"/>
    <xf numFmtId="171" fontId="74" fillId="0" borderId="0" xfId="254" applyNumberFormat="1"/>
    <xf numFmtId="176" fontId="74" fillId="0" borderId="0" xfId="254" applyNumberFormat="1"/>
    <xf numFmtId="0" fontId="74" fillId="0" borderId="0" xfId="254"/>
    <xf numFmtId="185" fontId="74" fillId="0" borderId="0" xfId="254" applyNumberFormat="1"/>
    <xf numFmtId="4" fontId="74" fillId="0" borderId="0" xfId="254" applyNumberFormat="1"/>
    <xf numFmtId="3" fontId="74" fillId="0" borderId="0" xfId="254" applyNumberFormat="1"/>
    <xf numFmtId="171" fontId="74" fillId="0" borderId="0" xfId="254" applyNumberFormat="1"/>
    <xf numFmtId="176" fontId="74" fillId="0" borderId="0" xfId="254" applyNumberFormat="1"/>
    <xf numFmtId="0" fontId="74" fillId="8" borderId="0" xfId="186" applyFont="1" applyFill="1" applyAlignment="1">
      <alignment horizontal="center"/>
    </xf>
    <xf numFmtId="0" fontId="74" fillId="0" borderId="0" xfId="254"/>
    <xf numFmtId="185" fontId="74" fillId="0" borderId="0" xfId="254" applyNumberFormat="1"/>
    <xf numFmtId="4" fontId="74" fillId="0" borderId="0" xfId="254" applyNumberFormat="1"/>
    <xf numFmtId="3" fontId="74" fillId="0" borderId="0" xfId="254" applyNumberFormat="1"/>
    <xf numFmtId="171" fontId="74" fillId="0" borderId="0" xfId="254" applyNumberFormat="1"/>
    <xf numFmtId="176" fontId="74" fillId="0" borderId="0" xfId="254" applyNumberFormat="1"/>
    <xf numFmtId="0" fontId="74" fillId="0" borderId="0" xfId="254"/>
    <xf numFmtId="185" fontId="74" fillId="0" borderId="0" xfId="254" applyNumberFormat="1"/>
    <xf numFmtId="4" fontId="74" fillId="0" borderId="0" xfId="254" applyNumberFormat="1"/>
    <xf numFmtId="3" fontId="74" fillId="0" borderId="0" xfId="254" applyNumberFormat="1"/>
    <xf numFmtId="171" fontId="74" fillId="0" borderId="0" xfId="254" applyNumberFormat="1"/>
    <xf numFmtId="176" fontId="74" fillId="0" borderId="0" xfId="254" applyNumberFormat="1"/>
    <xf numFmtId="43" fontId="74" fillId="0" borderId="0" xfId="1" applyFont="1"/>
    <xf numFmtId="0" fontId="73" fillId="0" borderId="0" xfId="186" applyFont="1" applyAlignment="1">
      <alignment horizontal="center"/>
    </xf>
    <xf numFmtId="0" fontId="0" fillId="0" borderId="14" xfId="0" applyBorder="1" applyAlignment="1">
      <alignment horizontal="center"/>
    </xf>
    <xf numFmtId="0" fontId="0" fillId="0" borderId="6" xfId="0" applyFill="1" applyBorder="1"/>
    <xf numFmtId="0" fontId="0" fillId="0" borderId="0" xfId="0" applyAlignment="1">
      <alignment horizontal="center" vertical="center"/>
    </xf>
    <xf numFmtId="43" fontId="114" fillId="3" borderId="0" xfId="1" applyFont="1" applyFill="1"/>
    <xf numFmtId="0" fontId="134" fillId="0" borderId="0" xfId="203" applyFont="1" applyFill="1" applyBorder="1"/>
    <xf numFmtId="14" fontId="0" fillId="0" borderId="0" xfId="1" applyNumberFormat="1" applyFont="1" applyAlignment="1">
      <alignment horizontal="center"/>
    </xf>
    <xf numFmtId="182" fontId="132" fillId="37" borderId="14" xfId="1" applyNumberFormat="1" applyFont="1" applyFill="1" applyBorder="1"/>
    <xf numFmtId="0" fontId="138" fillId="8" borderId="0" xfId="227" applyFont="1" applyFill="1"/>
    <xf numFmtId="0" fontId="131" fillId="0" borderId="27" xfId="0" applyFont="1" applyBorder="1" applyAlignment="1">
      <alignment vertical="center"/>
    </xf>
    <xf numFmtId="0" fontId="106" fillId="0" borderId="15" xfId="0" applyFont="1" applyBorder="1" applyAlignment="1">
      <alignment horizontal="right"/>
    </xf>
    <xf numFmtId="0" fontId="0" fillId="0" borderId="19" xfId="0" applyBorder="1"/>
    <xf numFmtId="0" fontId="130" fillId="4" borderId="5" xfId="181" applyFont="1" applyFill="1" applyBorder="1" applyAlignment="1">
      <alignment horizontal="left" vertical="center"/>
    </xf>
    <xf numFmtId="175" fontId="130" fillId="0" borderId="5" xfId="181" applyNumberFormat="1" applyFont="1" applyBorder="1" applyAlignment="1">
      <alignment horizontal="center" vertical="center"/>
    </xf>
    <xf numFmtId="43" fontId="126" fillId="0" borderId="5" xfId="1" applyNumberFormat="1" applyFont="1" applyBorder="1" applyAlignment="1">
      <alignment horizontal="center" vertical="center"/>
    </xf>
    <xf numFmtId="10" fontId="0" fillId="0" borderId="8" xfId="0" applyNumberFormat="1" applyBorder="1"/>
    <xf numFmtId="0" fontId="0" fillId="0" borderId="8" xfId="0" applyFill="1" applyBorder="1"/>
    <xf numFmtId="175" fontId="119" fillId="27" borderId="0" xfId="181" applyNumberFormat="1" applyFont="1" applyFill="1" applyBorder="1" applyAlignment="1">
      <alignment horizontal="center" vertical="center"/>
    </xf>
    <xf numFmtId="0" fontId="102" fillId="0" borderId="14" xfId="185" applyNumberFormat="1" applyBorder="1"/>
    <xf numFmtId="0" fontId="0" fillId="0" borderId="0" xfId="0" applyNumberFormat="1" applyAlignment="1">
      <alignment vertical="center"/>
    </xf>
    <xf numFmtId="0" fontId="72" fillId="0" borderId="0" xfId="255"/>
    <xf numFmtId="185" fontId="72" fillId="0" borderId="0" xfId="255" applyNumberFormat="1"/>
    <xf numFmtId="4" fontId="72" fillId="0" borderId="0" xfId="255" applyNumberFormat="1"/>
    <xf numFmtId="3" fontId="72" fillId="0" borderId="0" xfId="255" applyNumberFormat="1"/>
    <xf numFmtId="171" fontId="72" fillId="0" borderId="0" xfId="255" applyNumberFormat="1"/>
    <xf numFmtId="176" fontId="72" fillId="0" borderId="0" xfId="255" applyNumberFormat="1"/>
    <xf numFmtId="20" fontId="72" fillId="0" borderId="0" xfId="255" applyNumberFormat="1"/>
    <xf numFmtId="4" fontId="73" fillId="0" borderId="0" xfId="186" applyNumberFormat="1" applyFont="1" applyAlignment="1">
      <alignment horizontal="center"/>
    </xf>
    <xf numFmtId="0" fontId="101" fillId="0" borderId="0" xfId="186" applyNumberFormat="1" applyAlignment="1">
      <alignment horizontal="center"/>
    </xf>
    <xf numFmtId="0" fontId="73" fillId="0" borderId="0" xfId="186" applyNumberFormat="1" applyFont="1" applyAlignment="1">
      <alignment horizontal="center"/>
    </xf>
    <xf numFmtId="0" fontId="73" fillId="0" borderId="0" xfId="1" applyNumberFormat="1" applyFont="1" applyAlignment="1">
      <alignment horizontal="center"/>
    </xf>
    <xf numFmtId="0" fontId="101" fillId="8" borderId="0" xfId="1" applyNumberFormat="1" applyFont="1" applyFill="1"/>
    <xf numFmtId="0" fontId="101" fillId="0" borderId="0" xfId="1" applyNumberFormat="1" applyFont="1" applyAlignment="1">
      <alignment horizontal="center"/>
    </xf>
    <xf numFmtId="46" fontId="72" fillId="0" borderId="0" xfId="255" applyNumberFormat="1"/>
    <xf numFmtId="0" fontId="72" fillId="0" borderId="0" xfId="255"/>
    <xf numFmtId="185" fontId="72" fillId="0" borderId="0" xfId="255" applyNumberFormat="1"/>
    <xf numFmtId="4" fontId="72" fillId="0" borderId="0" xfId="255" applyNumberFormat="1"/>
    <xf numFmtId="3" fontId="72" fillId="0" borderId="0" xfId="255" applyNumberFormat="1"/>
    <xf numFmtId="171" fontId="72" fillId="0" borderId="0" xfId="255" applyNumberFormat="1"/>
    <xf numFmtId="176" fontId="72" fillId="0" borderId="0" xfId="255" applyNumberFormat="1"/>
    <xf numFmtId="0" fontId="72" fillId="0" borderId="0" xfId="255"/>
    <xf numFmtId="185" fontId="72" fillId="0" borderId="0" xfId="255" applyNumberFormat="1"/>
    <xf numFmtId="4" fontId="72" fillId="0" borderId="0" xfId="255" applyNumberFormat="1"/>
    <xf numFmtId="3" fontId="72" fillId="0" borderId="0" xfId="255" applyNumberFormat="1"/>
    <xf numFmtId="171" fontId="72" fillId="0" borderId="0" xfId="255" applyNumberFormat="1"/>
    <xf numFmtId="176" fontId="72" fillId="0" borderId="0" xfId="255" applyNumberFormat="1"/>
    <xf numFmtId="0" fontId="72" fillId="0" borderId="0" xfId="255"/>
    <xf numFmtId="185" fontId="72" fillId="0" borderId="0" xfId="255" applyNumberFormat="1"/>
    <xf numFmtId="4" fontId="72" fillId="0" borderId="0" xfId="255" applyNumberFormat="1"/>
    <xf numFmtId="3" fontId="72" fillId="0" borderId="0" xfId="255" applyNumberFormat="1"/>
    <xf numFmtId="171" fontId="72" fillId="0" borderId="0" xfId="255" applyNumberFormat="1"/>
    <xf numFmtId="176" fontId="72" fillId="0" borderId="0" xfId="255" applyNumberFormat="1"/>
    <xf numFmtId="0" fontId="72" fillId="0" borderId="0" xfId="255"/>
    <xf numFmtId="185" fontId="72" fillId="0" borderId="0" xfId="255" applyNumberFormat="1"/>
    <xf numFmtId="4" fontId="72" fillId="0" borderId="0" xfId="255" applyNumberFormat="1"/>
    <xf numFmtId="3" fontId="72" fillId="0" borderId="0" xfId="255" applyNumberFormat="1"/>
    <xf numFmtId="171" fontId="72" fillId="0" borderId="0" xfId="255" applyNumberFormat="1"/>
    <xf numFmtId="176" fontId="72" fillId="0" borderId="0" xfId="255" applyNumberFormat="1"/>
    <xf numFmtId="0" fontId="72" fillId="0" borderId="0" xfId="255"/>
    <xf numFmtId="185" fontId="72" fillId="0" borderId="0" xfId="255" applyNumberFormat="1"/>
    <xf numFmtId="4" fontId="72" fillId="0" borderId="0" xfId="255" applyNumberFormat="1"/>
    <xf numFmtId="3" fontId="72" fillId="0" borderId="0" xfId="255" applyNumberFormat="1"/>
    <xf numFmtId="171" fontId="72" fillId="0" borderId="0" xfId="255" applyNumberFormat="1"/>
    <xf numFmtId="176" fontId="72" fillId="0" borderId="0" xfId="255" applyNumberFormat="1"/>
    <xf numFmtId="0" fontId="130" fillId="38" borderId="13" xfId="181" applyNumberFormat="1" applyFont="1" applyFill="1" applyBorder="1" applyAlignment="1">
      <alignment horizontal="center" vertical="center"/>
    </xf>
    <xf numFmtId="182" fontId="132" fillId="38" borderId="14" xfId="1" applyNumberFormat="1" applyFont="1" applyFill="1" applyBorder="1"/>
    <xf numFmtId="0" fontId="130" fillId="37" borderId="13" xfId="181" applyNumberFormat="1" applyFont="1" applyFill="1" applyBorder="1" applyAlignment="1">
      <alignment horizontal="center" vertical="center"/>
    </xf>
    <xf numFmtId="0" fontId="130" fillId="18" borderId="13" xfId="181" applyNumberFormat="1" applyFont="1" applyFill="1" applyBorder="1" applyAlignment="1">
      <alignment horizontal="center" vertical="center"/>
    </xf>
    <xf numFmtId="43" fontId="129" fillId="18" borderId="14" xfId="1" applyFont="1" applyFill="1" applyBorder="1" applyAlignment="1">
      <alignment horizontal="center" vertical="center"/>
    </xf>
    <xf numFmtId="3" fontId="75" fillId="8" borderId="0" xfId="253" applyNumberFormat="1" applyFill="1"/>
    <xf numFmtId="3" fontId="72" fillId="8" borderId="0" xfId="255" applyNumberFormat="1" applyFill="1"/>
    <xf numFmtId="0" fontId="102" fillId="0" borderId="0" xfId="185" applyFill="1"/>
    <xf numFmtId="3" fontId="75" fillId="0" borderId="0" xfId="253" applyNumberFormat="1" applyFill="1"/>
    <xf numFmtId="3" fontId="74" fillId="0" borderId="0" xfId="254" applyNumberFormat="1" applyFill="1"/>
    <xf numFmtId="3" fontId="72" fillId="0" borderId="0" xfId="255" applyNumberFormat="1" applyFill="1"/>
    <xf numFmtId="43" fontId="0" fillId="0" borderId="0" xfId="1" applyFont="1" applyFill="1"/>
    <xf numFmtId="3" fontId="0" fillId="0" borderId="0" xfId="0" applyNumberFormat="1" applyFill="1"/>
    <xf numFmtId="0" fontId="0" fillId="8" borderId="0" xfId="0" applyNumberFormat="1" applyFill="1"/>
    <xf numFmtId="43" fontId="75" fillId="0" borderId="0" xfId="1" applyFont="1" applyFill="1"/>
    <xf numFmtId="43" fontId="75" fillId="0" borderId="0" xfId="1" applyFont="1"/>
    <xf numFmtId="0" fontId="0" fillId="0" borderId="14" xfId="0" applyBorder="1"/>
    <xf numFmtId="0" fontId="71" fillId="0" borderId="0" xfId="256"/>
    <xf numFmtId="185" fontId="71" fillId="0" borderId="0" xfId="256" applyNumberFormat="1"/>
    <xf numFmtId="4" fontId="71" fillId="0" borderId="0" xfId="256" applyNumberFormat="1"/>
    <xf numFmtId="3" fontId="71" fillId="0" borderId="0" xfId="256" applyNumberFormat="1"/>
    <xf numFmtId="171" fontId="71" fillId="0" borderId="0" xfId="256" applyNumberFormat="1"/>
    <xf numFmtId="176" fontId="71" fillId="0" borderId="0" xfId="256" applyNumberFormat="1"/>
    <xf numFmtId="3" fontId="71" fillId="8" borderId="0" xfId="256" applyNumberFormat="1" applyFill="1"/>
    <xf numFmtId="0" fontId="106" fillId="0" borderId="13" xfId="0" applyFont="1" applyBorder="1" applyAlignment="1">
      <alignment horizontal="center"/>
    </xf>
    <xf numFmtId="189" fontId="121" fillId="0" borderId="0" xfId="0" applyNumberFormat="1" applyFont="1" applyFill="1" applyBorder="1"/>
    <xf numFmtId="0" fontId="0" fillId="0" borderId="30" xfId="0" applyBorder="1"/>
    <xf numFmtId="0" fontId="70" fillId="0" borderId="0" xfId="0" applyFont="1" applyBorder="1" applyAlignment="1">
      <alignment horizontal="left" vertical="top" indent="1"/>
    </xf>
    <xf numFmtId="0" fontId="115" fillId="0" borderId="0" xfId="0" applyFont="1" applyFill="1" applyBorder="1"/>
    <xf numFmtId="0" fontId="0" fillId="16" borderId="0" xfId="0" applyFill="1"/>
    <xf numFmtId="0" fontId="177" fillId="16" borderId="0" xfId="0" applyFont="1" applyFill="1" applyAlignment="1">
      <alignment vertical="center"/>
    </xf>
    <xf numFmtId="0" fontId="128" fillId="17" borderId="0" xfId="185" applyFont="1" applyFill="1"/>
    <xf numFmtId="0" fontId="142" fillId="0" borderId="0" xfId="185" applyFont="1"/>
    <xf numFmtId="0" fontId="180" fillId="0" borderId="0" xfId="186" applyFont="1" applyFill="1" applyAlignment="1">
      <alignment horizontal="center" vertical="center"/>
    </xf>
    <xf numFmtId="0" fontId="181" fillId="0" borderId="0" xfId="186" applyFont="1" applyFill="1"/>
    <xf numFmtId="0" fontId="181" fillId="0" borderId="0" xfId="186" applyNumberFormat="1" applyFont="1" applyFill="1"/>
    <xf numFmtId="0" fontId="69" fillId="0" borderId="0" xfId="257"/>
    <xf numFmtId="185" fontId="69" fillId="0" borderId="0" xfId="257" applyNumberFormat="1"/>
    <xf numFmtId="4" fontId="69" fillId="0" borderId="0" xfId="257" applyNumberFormat="1"/>
    <xf numFmtId="3" fontId="69" fillId="0" borderId="0" xfId="257" applyNumberFormat="1"/>
    <xf numFmtId="171" fontId="69" fillId="0" borderId="0" xfId="257" applyNumberFormat="1"/>
    <xf numFmtId="176" fontId="69" fillId="0" borderId="0" xfId="257" applyNumberFormat="1"/>
    <xf numFmtId="0" fontId="101" fillId="0" borderId="0" xfId="186" applyFill="1" applyAlignment="1">
      <alignment horizontal="center"/>
    </xf>
    <xf numFmtId="43" fontId="128" fillId="17" borderId="0" xfId="1" applyFont="1" applyFill="1"/>
    <xf numFmtId="184" fontId="72" fillId="0" borderId="0" xfId="255" applyNumberFormat="1"/>
    <xf numFmtId="4" fontId="101" fillId="0" borderId="0" xfId="186" applyNumberFormat="1" applyAlignment="1">
      <alignment horizontal="right"/>
    </xf>
    <xf numFmtId="3" fontId="101" fillId="0" borderId="0" xfId="186" applyNumberFormat="1" applyAlignment="1">
      <alignment horizontal="right"/>
    </xf>
    <xf numFmtId="0" fontId="98" fillId="0" borderId="0" xfId="1" applyNumberFormat="1" applyFont="1"/>
    <xf numFmtId="0" fontId="69" fillId="0" borderId="0" xfId="257"/>
    <xf numFmtId="185" fontId="69" fillId="0" borderId="0" xfId="257" applyNumberFormat="1"/>
    <xf numFmtId="4" fontId="69" fillId="0" borderId="0" xfId="257" applyNumberFormat="1"/>
    <xf numFmtId="3" fontId="69" fillId="0" borderId="0" xfId="257" applyNumberFormat="1"/>
    <xf numFmtId="171" fontId="69" fillId="0" borderId="0" xfId="257" applyNumberFormat="1"/>
    <xf numFmtId="176" fontId="69" fillId="0" borderId="0" xfId="257" applyNumberFormat="1"/>
    <xf numFmtId="0" fontId="68" fillId="0" borderId="0" xfId="185" applyFont="1"/>
    <xf numFmtId="0" fontId="0" fillId="0" borderId="0" xfId="0" quotePrefix="1" applyAlignment="1">
      <alignment horizontal="right"/>
    </xf>
    <xf numFmtId="184" fontId="0" fillId="0" borderId="0" xfId="0" applyNumberFormat="1"/>
    <xf numFmtId="0" fontId="106" fillId="0" borderId="0" xfId="0" quotePrefix="1" applyFont="1" applyAlignment="1">
      <alignment horizontal="right"/>
    </xf>
    <xf numFmtId="43" fontId="106" fillId="0" borderId="0" xfId="1" applyFont="1"/>
    <xf numFmtId="43" fontId="0" fillId="0" borderId="0" xfId="0" applyNumberFormat="1" applyFill="1"/>
    <xf numFmtId="0" fontId="150" fillId="0" borderId="0" xfId="0" applyFont="1" applyAlignment="1">
      <alignment textRotation="90"/>
    </xf>
    <xf numFmtId="0" fontId="67" fillId="0" borderId="0" xfId="258"/>
    <xf numFmtId="185" fontId="67" fillId="0" borderId="0" xfId="258" applyNumberFormat="1"/>
    <xf numFmtId="4" fontId="67" fillId="0" borderId="0" xfId="258" applyNumberFormat="1"/>
    <xf numFmtId="3" fontId="67" fillId="0" borderId="0" xfId="258" applyNumberFormat="1"/>
    <xf numFmtId="171" fontId="67" fillId="0" borderId="0" xfId="258" applyNumberFormat="1"/>
    <xf numFmtId="176" fontId="67" fillId="0" borderId="0" xfId="258" applyNumberFormat="1"/>
    <xf numFmtId="3" fontId="67" fillId="8" borderId="0" xfId="258" applyNumberFormat="1" applyFill="1"/>
    <xf numFmtId="0" fontId="66" fillId="0" borderId="0" xfId="259"/>
    <xf numFmtId="185" fontId="66" fillId="0" borderId="0" xfId="259" applyNumberFormat="1"/>
    <xf numFmtId="4" fontId="66" fillId="0" borderId="0" xfId="259" applyNumberFormat="1"/>
    <xf numFmtId="3" fontId="66" fillId="0" borderId="0" xfId="259" applyNumberFormat="1"/>
    <xf numFmtId="171" fontId="66" fillId="0" borderId="0" xfId="259" applyNumberFormat="1"/>
    <xf numFmtId="176" fontId="66" fillId="0" borderId="0" xfId="259" applyNumberFormat="1"/>
    <xf numFmtId="194" fontId="66" fillId="0" borderId="0" xfId="259" applyNumberFormat="1"/>
    <xf numFmtId="3" fontId="66" fillId="8" borderId="0" xfId="259" applyNumberFormat="1" applyFill="1"/>
    <xf numFmtId="0" fontId="66" fillId="0" borderId="0" xfId="259"/>
    <xf numFmtId="185" fontId="66" fillId="0" borderId="0" xfId="259" applyNumberFormat="1"/>
    <xf numFmtId="4" fontId="66" fillId="0" borderId="0" xfId="259" applyNumberFormat="1"/>
    <xf numFmtId="3" fontId="66" fillId="0" borderId="0" xfId="259" applyNumberFormat="1"/>
    <xf numFmtId="171" fontId="66" fillId="0" borderId="0" xfId="259" applyNumberFormat="1"/>
    <xf numFmtId="176" fontId="66" fillId="0" borderId="0" xfId="259" applyNumberFormat="1"/>
    <xf numFmtId="0" fontId="66" fillId="0" borderId="0" xfId="259"/>
    <xf numFmtId="185" fontId="66" fillId="0" borderId="0" xfId="259" applyNumberFormat="1"/>
    <xf numFmtId="4" fontId="66" fillId="0" borderId="0" xfId="259" applyNumberFormat="1"/>
    <xf numFmtId="3" fontId="66" fillId="0" borderId="0" xfId="259" applyNumberFormat="1"/>
    <xf numFmtId="171" fontId="66" fillId="0" borderId="0" xfId="259" applyNumberFormat="1"/>
    <xf numFmtId="176" fontId="66" fillId="0" borderId="0" xfId="259" applyNumberFormat="1"/>
    <xf numFmtId="0" fontId="66" fillId="0" borderId="0" xfId="259"/>
    <xf numFmtId="185" fontId="66" fillId="0" borderId="0" xfId="259" applyNumberFormat="1"/>
    <xf numFmtId="4" fontId="66" fillId="0" borderId="0" xfId="259" applyNumberFormat="1"/>
    <xf numFmtId="3" fontId="66" fillId="0" borderId="0" xfId="259" applyNumberFormat="1"/>
    <xf numFmtId="171" fontId="66" fillId="0" borderId="0" xfId="259" applyNumberFormat="1"/>
    <xf numFmtId="176" fontId="66" fillId="0" borderId="0" xfId="259" applyNumberFormat="1"/>
    <xf numFmtId="185" fontId="71" fillId="0" borderId="0" xfId="256" applyNumberFormat="1" applyFill="1"/>
    <xf numFmtId="0" fontId="71" fillId="0" borderId="0" xfId="256" applyFill="1"/>
    <xf numFmtId="4" fontId="71" fillId="0" borderId="0" xfId="256" applyNumberFormat="1" applyFill="1"/>
    <xf numFmtId="3" fontId="71" fillId="0" borderId="0" xfId="256" applyNumberFormat="1" applyFill="1"/>
    <xf numFmtId="171" fontId="71" fillId="0" borderId="0" xfId="256" applyNumberFormat="1" applyFill="1"/>
    <xf numFmtId="176" fontId="71" fillId="0" borderId="0" xfId="256" applyNumberFormat="1" applyFill="1"/>
    <xf numFmtId="0" fontId="66" fillId="0" borderId="0" xfId="259"/>
    <xf numFmtId="185" fontId="66" fillId="0" borderId="0" xfId="259" applyNumberFormat="1"/>
    <xf numFmtId="4" fontId="66" fillId="0" borderId="0" xfId="259" applyNumberFormat="1"/>
    <xf numFmtId="3" fontId="66" fillId="0" borderId="0" xfId="259" applyNumberFormat="1"/>
    <xf numFmtId="171" fontId="66" fillId="0" borderId="0" xfId="259" applyNumberFormat="1"/>
    <xf numFmtId="176" fontId="66" fillId="0" borderId="0" xfId="259" applyNumberFormat="1"/>
    <xf numFmtId="184" fontId="101" fillId="0" borderId="0" xfId="186" applyNumberFormat="1"/>
    <xf numFmtId="184" fontId="108" fillId="0" borderId="0" xfId="185" applyNumberFormat="1" applyFont="1" applyFill="1" applyBorder="1"/>
    <xf numFmtId="184" fontId="72" fillId="0" borderId="0" xfId="255" applyNumberFormat="1" applyFill="1"/>
    <xf numFmtId="184" fontId="101" fillId="0" borderId="0" xfId="186" applyNumberFormat="1" applyAlignment="1">
      <alignment horizontal="right"/>
    </xf>
    <xf numFmtId="184" fontId="66" fillId="0" borderId="0" xfId="259" applyNumberFormat="1"/>
    <xf numFmtId="184" fontId="101" fillId="0" borderId="0" xfId="186" applyNumberFormat="1" applyAlignment="1">
      <alignment horizontal="center"/>
    </xf>
    <xf numFmtId="43" fontId="183" fillId="0" borderId="38" xfId="1" applyFont="1" applyFill="1" applyBorder="1" applyAlignment="1">
      <alignment horizontal="center" vertical="center"/>
    </xf>
    <xf numFmtId="1" fontId="114" fillId="3" borderId="0" xfId="4" applyNumberFormat="1" applyFont="1" applyFill="1" applyBorder="1" applyAlignment="1">
      <alignment horizontal="center" vertical="center"/>
    </xf>
    <xf numFmtId="195" fontId="114" fillId="3" borderId="0" xfId="4" applyNumberFormat="1" applyFont="1" applyFill="1" applyBorder="1" applyAlignment="1">
      <alignment horizontal="center" vertical="center"/>
    </xf>
    <xf numFmtId="169" fontId="0" fillId="0" borderId="0" xfId="0" applyNumberFormat="1"/>
    <xf numFmtId="0" fontId="184" fillId="0" borderId="0" xfId="0" applyFont="1"/>
    <xf numFmtId="173" fontId="184" fillId="0" borderId="0" xfId="1" applyNumberFormat="1" applyFont="1"/>
    <xf numFmtId="173" fontId="184" fillId="0" borderId="0" xfId="0" applyNumberFormat="1" applyFont="1"/>
    <xf numFmtId="0" fontId="157" fillId="0" borderId="0" xfId="0" applyFont="1"/>
    <xf numFmtId="173" fontId="157" fillId="0" borderId="0" xfId="1" applyNumberFormat="1" applyFont="1"/>
    <xf numFmtId="0" fontId="185" fillId="0" borderId="0" xfId="0" applyFont="1"/>
    <xf numFmtId="173" fontId="186" fillId="0" borderId="0" xfId="0" applyNumberFormat="1" applyFont="1"/>
    <xf numFmtId="0" fontId="65" fillId="0" borderId="0" xfId="260"/>
    <xf numFmtId="49" fontId="65" fillId="0" borderId="0" xfId="260" applyNumberFormat="1"/>
    <xf numFmtId="185" fontId="65" fillId="0" borderId="0" xfId="260" applyNumberFormat="1"/>
    <xf numFmtId="4" fontId="65" fillId="0" borderId="0" xfId="260" applyNumberFormat="1"/>
    <xf numFmtId="3" fontId="65" fillId="0" borderId="0" xfId="260" applyNumberFormat="1"/>
    <xf numFmtId="171" fontId="65" fillId="0" borderId="0" xfId="260" applyNumberFormat="1"/>
    <xf numFmtId="176" fontId="65" fillId="0" borderId="0" xfId="260" applyNumberFormat="1"/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72" fillId="17" borderId="0" xfId="0" applyFont="1" applyFill="1" applyBorder="1" applyAlignment="1">
      <alignment vertical="center"/>
    </xf>
    <xf numFmtId="0" fontId="172" fillId="17" borderId="45" xfId="0" applyFont="1" applyFill="1" applyBorder="1" applyAlignment="1">
      <alignment vertical="center"/>
    </xf>
    <xf numFmtId="0" fontId="172" fillId="17" borderId="21" xfId="0" applyFont="1" applyFill="1" applyBorder="1" applyAlignment="1">
      <alignment vertical="center"/>
    </xf>
    <xf numFmtId="0" fontId="167" fillId="16" borderId="0" xfId="0" applyFont="1" applyFill="1" applyAlignment="1">
      <alignment vertical="center"/>
    </xf>
    <xf numFmtId="0" fontId="0" fillId="0" borderId="0" xfId="0" applyAlignment="1">
      <alignment horizontal="center" vertical="center" wrapText="1"/>
    </xf>
    <xf numFmtId="193" fontId="128" fillId="17" borderId="0" xfId="0" applyNumberFormat="1" applyFont="1" applyFill="1" applyAlignment="1"/>
    <xf numFmtId="0" fontId="64" fillId="0" borderId="0" xfId="261"/>
    <xf numFmtId="185" fontId="64" fillId="0" borderId="0" xfId="261" applyNumberFormat="1"/>
    <xf numFmtId="4" fontId="64" fillId="0" borderId="0" xfId="261" applyNumberFormat="1"/>
    <xf numFmtId="3" fontId="64" fillId="0" borderId="0" xfId="261" applyNumberFormat="1"/>
    <xf numFmtId="171" fontId="64" fillId="0" borderId="0" xfId="261" applyNumberFormat="1"/>
    <xf numFmtId="176" fontId="64" fillId="0" borderId="0" xfId="261" applyNumberFormat="1"/>
    <xf numFmtId="184" fontId="64" fillId="0" borderId="0" xfId="261" applyNumberFormat="1"/>
    <xf numFmtId="20" fontId="72" fillId="0" borderId="0" xfId="255" applyNumberFormat="1" applyFill="1"/>
    <xf numFmtId="194" fontId="66" fillId="0" borderId="0" xfId="259" applyNumberFormat="1" applyFill="1"/>
    <xf numFmtId="3" fontId="64" fillId="8" borderId="0" xfId="261" applyNumberFormat="1" applyFill="1"/>
    <xf numFmtId="173" fontId="158" fillId="0" borderId="4" xfId="1" applyNumberFormat="1" applyFont="1" applyFill="1" applyBorder="1"/>
    <xf numFmtId="0" fontId="129" fillId="37" borderId="0" xfId="0" applyFont="1" applyFill="1"/>
    <xf numFmtId="16" fontId="129" fillId="37" borderId="0" xfId="0" applyNumberFormat="1" applyFont="1" applyFill="1" applyAlignment="1">
      <alignment horizontal="left"/>
    </xf>
    <xf numFmtId="193" fontId="129" fillId="37" borderId="0" xfId="0" applyNumberFormat="1" applyFont="1" applyFill="1" applyAlignment="1"/>
    <xf numFmtId="0" fontId="63" fillId="0" borderId="0" xfId="262"/>
    <xf numFmtId="185" fontId="63" fillId="0" borderId="0" xfId="262" applyNumberFormat="1"/>
    <xf numFmtId="4" fontId="63" fillId="0" borderId="0" xfId="262" applyNumberFormat="1"/>
    <xf numFmtId="3" fontId="63" fillId="0" borderId="0" xfId="262" applyNumberFormat="1"/>
    <xf numFmtId="171" fontId="63" fillId="0" borderId="0" xfId="262" applyNumberFormat="1"/>
    <xf numFmtId="176" fontId="63" fillId="0" borderId="0" xfId="262" applyNumberFormat="1"/>
    <xf numFmtId="184" fontId="63" fillId="0" borderId="0" xfId="262" applyNumberFormat="1"/>
    <xf numFmtId="0" fontId="74" fillId="8" borderId="0" xfId="254" applyNumberFormat="1" applyFill="1"/>
    <xf numFmtId="14" fontId="0" fillId="0" borderId="0" xfId="1" applyNumberFormat="1" applyFont="1"/>
    <xf numFmtId="16" fontId="180" fillId="0" borderId="0" xfId="186" applyNumberFormat="1" applyFont="1" applyFill="1" applyAlignment="1">
      <alignment horizontal="center" vertical="center"/>
    </xf>
    <xf numFmtId="185" fontId="72" fillId="8" borderId="0" xfId="255" applyNumberFormat="1" applyFill="1"/>
    <xf numFmtId="0" fontId="191" fillId="0" borderId="0" xfId="0" applyFont="1" applyAlignment="1">
      <alignment horizontal="center" vertical="center"/>
    </xf>
    <xf numFmtId="0" fontId="98" fillId="8" borderId="0" xfId="200" applyNumberFormat="1" applyFill="1"/>
    <xf numFmtId="0" fontId="62" fillId="0" borderId="0" xfId="263"/>
    <xf numFmtId="185" fontId="62" fillId="0" borderId="0" xfId="263" applyNumberFormat="1"/>
    <xf numFmtId="4" fontId="62" fillId="0" borderId="0" xfId="263" applyNumberFormat="1"/>
    <xf numFmtId="3" fontId="62" fillId="0" borderId="0" xfId="263" applyNumberFormat="1"/>
    <xf numFmtId="171" fontId="62" fillId="0" borderId="0" xfId="263" applyNumberFormat="1"/>
    <xf numFmtId="176" fontId="62" fillId="0" borderId="0" xfId="263" applyNumberFormat="1"/>
    <xf numFmtId="0" fontId="62" fillId="0" borderId="0" xfId="263" applyNumberFormat="1"/>
    <xf numFmtId="184" fontId="62" fillId="0" borderId="0" xfId="263" applyNumberFormat="1"/>
    <xf numFmtId="0" fontId="61" fillId="0" borderId="0" xfId="264"/>
    <xf numFmtId="185" fontId="61" fillId="0" borderId="0" xfId="264" applyNumberFormat="1"/>
    <xf numFmtId="4" fontId="61" fillId="0" borderId="0" xfId="264" applyNumberFormat="1"/>
    <xf numFmtId="3" fontId="61" fillId="0" borderId="0" xfId="264" applyNumberFormat="1"/>
    <xf numFmtId="171" fontId="61" fillId="0" borderId="0" xfId="264" applyNumberFormat="1"/>
    <xf numFmtId="176" fontId="61" fillId="0" borderId="0" xfId="264" applyNumberFormat="1"/>
    <xf numFmtId="184" fontId="61" fillId="0" borderId="0" xfId="264" applyNumberFormat="1"/>
    <xf numFmtId="0" fontId="61" fillId="0" borderId="0" xfId="264"/>
    <xf numFmtId="185" fontId="61" fillId="0" borderId="0" xfId="264" applyNumberFormat="1"/>
    <xf numFmtId="4" fontId="61" fillId="0" borderId="0" xfId="264" applyNumberFormat="1"/>
    <xf numFmtId="3" fontId="61" fillId="0" borderId="0" xfId="264" applyNumberFormat="1"/>
    <xf numFmtId="171" fontId="61" fillId="0" borderId="0" xfId="264" applyNumberFormat="1"/>
    <xf numFmtId="176" fontId="61" fillId="0" borderId="0" xfId="264" applyNumberFormat="1"/>
    <xf numFmtId="184" fontId="61" fillId="0" borderId="0" xfId="264" applyNumberFormat="1"/>
    <xf numFmtId="0" fontId="61" fillId="0" borderId="0" xfId="264"/>
    <xf numFmtId="185" fontId="61" fillId="0" borderId="0" xfId="264" applyNumberFormat="1"/>
    <xf numFmtId="4" fontId="61" fillId="0" borderId="0" xfId="264" applyNumberFormat="1"/>
    <xf numFmtId="3" fontId="61" fillId="0" borderId="0" xfId="264" applyNumberFormat="1"/>
    <xf numFmtId="171" fontId="61" fillId="0" borderId="0" xfId="264" applyNumberFormat="1"/>
    <xf numFmtId="176" fontId="61" fillId="0" borderId="0" xfId="264" applyNumberFormat="1"/>
    <xf numFmtId="184" fontId="61" fillId="0" borderId="0" xfId="264" applyNumberFormat="1"/>
    <xf numFmtId="0" fontId="61" fillId="0" borderId="0" xfId="264"/>
    <xf numFmtId="185" fontId="61" fillId="0" borderId="0" xfId="264" applyNumberFormat="1"/>
    <xf numFmtId="4" fontId="61" fillId="0" borderId="0" xfId="264" applyNumberFormat="1"/>
    <xf numFmtId="3" fontId="61" fillId="0" borderId="0" xfId="264" applyNumberFormat="1"/>
    <xf numFmtId="171" fontId="61" fillId="0" borderId="0" xfId="264" applyNumberFormat="1"/>
    <xf numFmtId="176" fontId="61" fillId="0" borderId="0" xfId="264" applyNumberFormat="1"/>
    <xf numFmtId="184" fontId="61" fillId="0" borderId="0" xfId="264" applyNumberFormat="1"/>
    <xf numFmtId="0" fontId="61" fillId="0" borderId="0" xfId="264"/>
    <xf numFmtId="185" fontId="61" fillId="0" borderId="0" xfId="264" applyNumberFormat="1"/>
    <xf numFmtId="4" fontId="61" fillId="0" borderId="0" xfId="264" applyNumberFormat="1"/>
    <xf numFmtId="3" fontId="61" fillId="0" borderId="0" xfId="264" applyNumberFormat="1"/>
    <xf numFmtId="171" fontId="61" fillId="0" borderId="0" xfId="264" applyNumberFormat="1"/>
    <xf numFmtId="176" fontId="61" fillId="0" borderId="0" xfId="264" applyNumberFormat="1"/>
    <xf numFmtId="184" fontId="61" fillId="0" borderId="0" xfId="264" applyNumberFormat="1"/>
    <xf numFmtId="185" fontId="101" fillId="0" borderId="0" xfId="186" applyNumberFormat="1" applyFill="1" applyAlignment="1">
      <alignment horizontal="right"/>
    </xf>
    <xf numFmtId="0" fontId="61" fillId="0" borderId="0" xfId="264"/>
    <xf numFmtId="185" fontId="61" fillId="0" borderId="0" xfId="264" applyNumberFormat="1"/>
    <xf numFmtId="4" fontId="61" fillId="0" borderId="0" xfId="264" applyNumberFormat="1"/>
    <xf numFmtId="3" fontId="61" fillId="0" borderId="0" xfId="264" applyNumberFormat="1"/>
    <xf numFmtId="171" fontId="61" fillId="0" borderId="0" xfId="264" applyNumberFormat="1"/>
    <xf numFmtId="176" fontId="61" fillId="0" borderId="0" xfId="264" applyNumberFormat="1"/>
    <xf numFmtId="0" fontId="61" fillId="0" borderId="0" xfId="264"/>
    <xf numFmtId="185" fontId="61" fillId="0" borderId="0" xfId="264" applyNumberFormat="1"/>
    <xf numFmtId="4" fontId="61" fillId="0" borderId="0" xfId="264" applyNumberFormat="1"/>
    <xf numFmtId="3" fontId="61" fillId="0" borderId="0" xfId="264" applyNumberFormat="1"/>
    <xf numFmtId="171" fontId="61" fillId="0" borderId="0" xfId="264" applyNumberFormat="1"/>
    <xf numFmtId="176" fontId="61" fillId="0" borderId="0" xfId="264" applyNumberFormat="1"/>
    <xf numFmtId="0" fontId="187" fillId="0" borderId="0" xfId="0" applyFont="1" applyAlignment="1">
      <alignment vertical="center"/>
    </xf>
    <xf numFmtId="16" fontId="187" fillId="0" borderId="0" xfId="0" applyNumberFormat="1" applyFont="1" applyAlignment="1">
      <alignment horizontal="center" vertical="center"/>
    </xf>
    <xf numFmtId="0" fontId="187" fillId="0" borderId="0" xfId="0" applyNumberFormat="1" applyFont="1" applyAlignment="1">
      <alignment horizontal="center" vertical="center"/>
    </xf>
    <xf numFmtId="185" fontId="0" fillId="0" borderId="0" xfId="0" applyNumberFormat="1"/>
    <xf numFmtId="171" fontId="0" fillId="0" borderId="0" xfId="0" applyNumberFormat="1"/>
    <xf numFmtId="176" fontId="0" fillId="0" borderId="0" xfId="0" applyNumberFormat="1"/>
    <xf numFmtId="3" fontId="0" fillId="8" borderId="0" xfId="0" applyNumberFormat="1" applyFill="1"/>
    <xf numFmtId="176" fontId="0" fillId="8" borderId="0" xfId="0" applyNumberFormat="1" applyFill="1"/>
    <xf numFmtId="183" fontId="101" fillId="8" borderId="0" xfId="1" applyNumberFormat="1" applyFont="1" applyFill="1"/>
    <xf numFmtId="21" fontId="102" fillId="0" borderId="0" xfId="1" applyNumberFormat="1" applyFont="1"/>
    <xf numFmtId="0" fontId="60" fillId="0" borderId="0" xfId="265"/>
    <xf numFmtId="185" fontId="60" fillId="0" borderId="0" xfId="265" applyNumberFormat="1"/>
    <xf numFmtId="4" fontId="60" fillId="0" borderId="0" xfId="265" applyNumberFormat="1"/>
    <xf numFmtId="3" fontId="60" fillId="0" borderId="0" xfId="265" applyNumberFormat="1"/>
    <xf numFmtId="171" fontId="60" fillId="0" borderId="0" xfId="265" applyNumberFormat="1"/>
    <xf numFmtId="176" fontId="60" fillId="0" borderId="0" xfId="265" applyNumberFormat="1"/>
    <xf numFmtId="184" fontId="60" fillId="0" borderId="0" xfId="265" applyNumberFormat="1"/>
    <xf numFmtId="0" fontId="0" fillId="37" borderId="0" xfId="0" applyFill="1"/>
    <xf numFmtId="0" fontId="181" fillId="37" borderId="0" xfId="186" applyFont="1" applyFill="1"/>
    <xf numFmtId="0" fontId="125" fillId="0" borderId="0" xfId="0" applyFont="1" applyFill="1" applyAlignment="1"/>
    <xf numFmtId="0" fontId="125" fillId="0" borderId="0" xfId="0" applyFont="1" applyFill="1" applyAlignment="1">
      <alignment vertical="top"/>
    </xf>
    <xf numFmtId="0" fontId="172" fillId="0" borderId="0" xfId="0" applyFont="1" applyFill="1" applyBorder="1" applyAlignment="1">
      <alignment vertical="center"/>
    </xf>
    <xf numFmtId="43" fontId="101" fillId="23" borderId="0" xfId="1" applyFont="1" applyFill="1"/>
    <xf numFmtId="0" fontId="59" fillId="0" borderId="0" xfId="266"/>
    <xf numFmtId="185" fontId="59" fillId="0" borderId="0" xfId="266" applyNumberFormat="1"/>
    <xf numFmtId="4" fontId="59" fillId="0" borderId="0" xfId="266" applyNumberFormat="1"/>
    <xf numFmtId="3" fontId="59" fillId="0" borderId="0" xfId="266" applyNumberFormat="1"/>
    <xf numFmtId="171" fontId="59" fillId="0" borderId="0" xfId="266" applyNumberFormat="1"/>
    <xf numFmtId="176" fontId="59" fillId="0" borderId="0" xfId="266" applyNumberFormat="1"/>
    <xf numFmtId="184" fontId="59" fillId="0" borderId="0" xfId="266" applyNumberFormat="1"/>
    <xf numFmtId="0" fontId="98" fillId="8" borderId="0" xfId="200" applyFill="1"/>
    <xf numFmtId="190" fontId="0" fillId="0" borderId="0" xfId="0" applyNumberFormat="1"/>
    <xf numFmtId="0" fontId="127" fillId="3" borderId="0" xfId="186" applyNumberFormat="1" applyFont="1" applyFill="1" applyAlignment="1">
      <alignment horizontal="center"/>
    </xf>
    <xf numFmtId="0" fontId="0" fillId="0" borderId="15" xfId="0" applyBorder="1"/>
    <xf numFmtId="10" fontId="106" fillId="0" borderId="0" xfId="1" applyNumberFormat="1" applyFont="1" applyAlignment="1">
      <alignment horizontal="center"/>
    </xf>
    <xf numFmtId="10" fontId="141" fillId="0" borderId="0" xfId="3" applyNumberFormat="1" applyFont="1" applyBorder="1" applyAlignment="1">
      <alignment horizontal="center" vertical="center"/>
    </xf>
    <xf numFmtId="10" fontId="0" fillId="0" borderId="18" xfId="0" applyNumberFormat="1" applyBorder="1"/>
    <xf numFmtId="43" fontId="0" fillId="0" borderId="0" xfId="0" applyNumberFormat="1" applyBorder="1" applyAlignment="1">
      <alignment vertical="center"/>
    </xf>
    <xf numFmtId="0" fontId="0" fillId="0" borderId="51" xfId="0" applyBorder="1"/>
    <xf numFmtId="0" fontId="0" fillId="0" borderId="52" xfId="0" applyBorder="1"/>
    <xf numFmtId="178" fontId="141" fillId="0" borderId="0" xfId="3" applyNumberFormat="1" applyFont="1" applyBorder="1" applyAlignment="1">
      <alignment horizontal="center" vertical="center"/>
    </xf>
    <xf numFmtId="0" fontId="161" fillId="0" borderId="51" xfId="0" applyFont="1" applyBorder="1"/>
    <xf numFmtId="0" fontId="0" fillId="0" borderId="25" xfId="0" applyBorder="1"/>
    <xf numFmtId="0" fontId="0" fillId="0" borderId="23" xfId="0" applyBorder="1"/>
    <xf numFmtId="0" fontId="0" fillId="0" borderId="25" xfId="0" applyBorder="1" applyAlignment="1">
      <alignment vertical="center"/>
    </xf>
    <xf numFmtId="43" fontId="0" fillId="0" borderId="23" xfId="0" applyNumberFormat="1" applyBorder="1" applyAlignment="1">
      <alignment horizontal="left" vertical="center"/>
    </xf>
    <xf numFmtId="0" fontId="131" fillId="0" borderId="0" xfId="0" applyFont="1" applyBorder="1" applyAlignment="1">
      <alignment vertical="center"/>
    </xf>
    <xf numFmtId="9" fontId="195" fillId="0" borderId="0" xfId="3" applyFont="1" applyAlignment="1">
      <alignment vertical="center"/>
    </xf>
    <xf numFmtId="0" fontId="0" fillId="37" borderId="0" xfId="0" applyFill="1" applyBorder="1"/>
    <xf numFmtId="0" fontId="0" fillId="37" borderId="3" xfId="0" applyFill="1" applyBorder="1"/>
    <xf numFmtId="0" fontId="141" fillId="0" borderId="0" xfId="0" applyFont="1" applyAlignment="1">
      <alignment horizontal="center" vertical="center" textRotation="90"/>
    </xf>
    <xf numFmtId="0" fontId="70" fillId="0" borderId="0" xfId="0" applyFont="1" applyBorder="1" applyAlignment="1">
      <alignment vertical="top"/>
    </xf>
    <xf numFmtId="0" fontId="0" fillId="0" borderId="0" xfId="0" applyAlignment="1">
      <alignment horizontal="left" vertical="center"/>
    </xf>
    <xf numFmtId="0" fontId="0" fillId="0" borderId="60" xfId="0" applyBorder="1" applyAlignment="1">
      <alignment horizontal="left" vertical="top" indent="1"/>
    </xf>
    <xf numFmtId="0" fontId="0" fillId="0" borderId="61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56" fillId="0" borderId="0" xfId="271"/>
    <xf numFmtId="185" fontId="56" fillId="0" borderId="0" xfId="271" applyNumberFormat="1"/>
    <xf numFmtId="4" fontId="56" fillId="0" borderId="0" xfId="271" applyNumberFormat="1"/>
    <xf numFmtId="3" fontId="56" fillId="0" borderId="0" xfId="271" applyNumberFormat="1"/>
    <xf numFmtId="171" fontId="56" fillId="0" borderId="0" xfId="271" applyNumberFormat="1"/>
    <xf numFmtId="176" fontId="56" fillId="0" borderId="0" xfId="271" applyNumberFormat="1"/>
    <xf numFmtId="184" fontId="56" fillId="0" borderId="0" xfId="271" applyNumberFormat="1"/>
    <xf numFmtId="0" fontId="56" fillId="0" borderId="0" xfId="271"/>
    <xf numFmtId="185" fontId="56" fillId="0" borderId="0" xfId="271" applyNumberFormat="1"/>
    <xf numFmtId="4" fontId="56" fillId="0" borderId="0" xfId="271" applyNumberFormat="1"/>
    <xf numFmtId="3" fontId="56" fillId="0" borderId="0" xfId="271" applyNumberFormat="1"/>
    <xf numFmtId="171" fontId="56" fillId="0" borderId="0" xfId="271" applyNumberFormat="1"/>
    <xf numFmtId="176" fontId="56" fillId="0" borderId="0" xfId="271" applyNumberFormat="1"/>
    <xf numFmtId="4" fontId="56" fillId="0" borderId="0" xfId="271" applyNumberFormat="1"/>
    <xf numFmtId="43" fontId="98" fillId="0" borderId="0" xfId="200" applyNumberFormat="1" applyFill="1"/>
    <xf numFmtId="184" fontId="121" fillId="0" borderId="0" xfId="217" applyNumberFormat="1" applyAlignment="1">
      <alignment vertical="center"/>
    </xf>
    <xf numFmtId="0" fontId="194" fillId="0" borderId="0" xfId="217" applyFont="1" applyAlignment="1">
      <alignment horizontal="center" vertical="center"/>
    </xf>
    <xf numFmtId="191" fontId="146" fillId="40" borderId="20" xfId="217" applyNumberFormat="1" applyFont="1" applyFill="1" applyBorder="1" applyAlignment="1">
      <alignment horizontal="center" vertical="center" wrapText="1"/>
    </xf>
    <xf numFmtId="20" fontId="198" fillId="0" borderId="0" xfId="217" applyNumberFormat="1" applyFont="1" applyAlignment="1">
      <alignment horizontal="center" vertical="center" wrapText="1"/>
    </xf>
    <xf numFmtId="0" fontId="198" fillId="0" borderId="0" xfId="217" applyFont="1" applyAlignment="1">
      <alignment horizontal="center" vertical="center" wrapText="1"/>
    </xf>
    <xf numFmtId="0" fontId="199" fillId="0" borderId="63" xfId="217" applyFont="1" applyBorder="1" applyAlignment="1">
      <alignment vertical="center" wrapText="1"/>
    </xf>
    <xf numFmtId="196" fontId="199" fillId="0" borderId="63" xfId="217" applyNumberFormat="1" applyFont="1" applyBorder="1" applyAlignment="1" applyProtection="1">
      <alignment horizontal="center" vertical="center"/>
      <protection locked="0"/>
    </xf>
    <xf numFmtId="184" fontId="194" fillId="0" borderId="0" xfId="217" applyNumberFormat="1" applyFont="1" applyAlignment="1">
      <alignment horizontal="center" vertical="center"/>
    </xf>
    <xf numFmtId="0" fontId="194" fillId="0" borderId="0" xfId="217" applyFont="1" applyFill="1" applyAlignment="1">
      <alignment horizontal="center" vertical="center"/>
    </xf>
    <xf numFmtId="20" fontId="194" fillId="0" borderId="0" xfId="217" applyNumberFormat="1" applyFont="1" applyAlignment="1">
      <alignment vertical="center"/>
    </xf>
    <xf numFmtId="0" fontId="194" fillId="0" borderId="0" xfId="217" applyFont="1" applyAlignment="1">
      <alignment vertical="center"/>
    </xf>
    <xf numFmtId="20" fontId="200" fillId="0" borderId="0" xfId="217" applyNumberFormat="1" applyFont="1" applyAlignment="1">
      <alignment vertical="center"/>
    </xf>
    <xf numFmtId="0" fontId="200" fillId="0" borderId="0" xfId="217" applyFont="1" applyAlignment="1">
      <alignment horizontal="center" vertical="center"/>
    </xf>
    <xf numFmtId="191" fontId="146" fillId="40" borderId="20" xfId="217" applyNumberFormat="1" applyFont="1" applyFill="1" applyBorder="1" applyAlignment="1">
      <alignment horizontal="left" vertical="center" wrapText="1" indent="1"/>
    </xf>
    <xf numFmtId="0" fontId="199" fillId="0" borderId="63" xfId="217" applyFont="1" applyBorder="1" applyAlignment="1">
      <alignment horizontal="left" vertical="center" wrapText="1" indent="1"/>
    </xf>
    <xf numFmtId="0" fontId="55" fillId="0" borderId="0" xfId="272"/>
    <xf numFmtId="185" fontId="55" fillId="0" borderId="0" xfId="272" applyNumberFormat="1"/>
    <xf numFmtId="4" fontId="55" fillId="0" borderId="0" xfId="272" applyNumberFormat="1"/>
    <xf numFmtId="3" fontId="55" fillId="0" borderId="0" xfId="272" applyNumberFormat="1"/>
    <xf numFmtId="171" fontId="55" fillId="0" borderId="0" xfId="272" applyNumberFormat="1"/>
    <xf numFmtId="176" fontId="55" fillId="0" borderId="0" xfId="272" applyNumberFormat="1"/>
    <xf numFmtId="3" fontId="55" fillId="8" borderId="0" xfId="272" applyNumberFormat="1" applyFill="1"/>
    <xf numFmtId="3" fontId="53" fillId="8" borderId="0" xfId="274" applyNumberFormat="1" applyFill="1"/>
    <xf numFmtId="0" fontId="53" fillId="0" borderId="0" xfId="274"/>
    <xf numFmtId="185" fontId="53" fillId="0" borderId="0" xfId="274" applyNumberFormat="1"/>
    <xf numFmtId="4" fontId="53" fillId="0" borderId="0" xfId="274" applyNumberFormat="1"/>
    <xf numFmtId="3" fontId="53" fillId="0" borderId="0" xfId="274" applyNumberFormat="1"/>
    <xf numFmtId="171" fontId="53" fillId="0" borderId="0" xfId="274" applyNumberFormat="1"/>
    <xf numFmtId="176" fontId="53" fillId="0" borderId="0" xfId="274" applyNumberFormat="1"/>
    <xf numFmtId="0" fontId="53" fillId="0" borderId="0" xfId="274"/>
    <xf numFmtId="185" fontId="53" fillId="0" borderId="0" xfId="274" applyNumberFormat="1"/>
    <xf numFmtId="4" fontId="53" fillId="0" borderId="0" xfId="274" applyNumberFormat="1"/>
    <xf numFmtId="3" fontId="53" fillId="0" borderId="0" xfId="274" applyNumberFormat="1"/>
    <xf numFmtId="171" fontId="53" fillId="0" borderId="0" xfId="274" applyNumberFormat="1"/>
    <xf numFmtId="176" fontId="53" fillId="0" borderId="0" xfId="274" applyNumberFormat="1"/>
    <xf numFmtId="0" fontId="53" fillId="0" borderId="0" xfId="274"/>
    <xf numFmtId="185" fontId="53" fillId="0" borderId="0" xfId="274" applyNumberFormat="1"/>
    <xf numFmtId="4" fontId="53" fillId="0" borderId="0" xfId="274" applyNumberFormat="1"/>
    <xf numFmtId="3" fontId="53" fillId="0" borderId="0" xfId="274" applyNumberFormat="1"/>
    <xf numFmtId="171" fontId="53" fillId="0" borderId="0" xfId="274" applyNumberFormat="1"/>
    <xf numFmtId="176" fontId="53" fillId="0" borderId="0" xfId="274" applyNumberFormat="1"/>
    <xf numFmtId="43" fontId="126" fillId="0" borderId="0" xfId="1" applyNumberFormat="1" applyFont="1" applyBorder="1" applyAlignment="1">
      <alignment horizontal="center" vertical="center"/>
    </xf>
    <xf numFmtId="0" fontId="52" fillId="0" borderId="0" xfId="275"/>
    <xf numFmtId="185" fontId="52" fillId="0" borderId="0" xfId="275" applyNumberFormat="1"/>
    <xf numFmtId="4" fontId="52" fillId="0" borderId="0" xfId="275" applyNumberFormat="1"/>
    <xf numFmtId="3" fontId="52" fillId="0" borderId="0" xfId="275" applyNumberFormat="1"/>
    <xf numFmtId="171" fontId="52" fillId="0" borderId="0" xfId="275" applyNumberFormat="1"/>
    <xf numFmtId="176" fontId="52" fillId="0" borderId="0" xfId="275" applyNumberFormat="1"/>
    <xf numFmtId="3" fontId="52" fillId="8" borderId="0" xfId="275" applyNumberFormat="1" applyFill="1"/>
    <xf numFmtId="0" fontId="52" fillId="0" borderId="0" xfId="275"/>
    <xf numFmtId="185" fontId="52" fillId="0" borderId="0" xfId="275" applyNumberFormat="1"/>
    <xf numFmtId="4" fontId="52" fillId="0" borderId="0" xfId="275" applyNumberFormat="1"/>
    <xf numFmtId="3" fontId="52" fillId="0" borderId="0" xfId="275" applyNumberFormat="1"/>
    <xf numFmtId="171" fontId="52" fillId="0" borderId="0" xfId="275" applyNumberFormat="1"/>
    <xf numFmtId="176" fontId="52" fillId="0" borderId="0" xfId="275" applyNumberFormat="1"/>
    <xf numFmtId="0" fontId="52" fillId="0" borderId="0" xfId="185" applyFont="1"/>
    <xf numFmtId="0" fontId="52" fillId="0" borderId="0" xfId="275"/>
    <xf numFmtId="185" fontId="52" fillId="0" borderId="0" xfId="275" applyNumberFormat="1"/>
    <xf numFmtId="4" fontId="52" fillId="0" borderId="0" xfId="275" applyNumberFormat="1"/>
    <xf numFmtId="3" fontId="52" fillId="0" borderId="0" xfId="275" applyNumberFormat="1"/>
    <xf numFmtId="171" fontId="52" fillId="0" borderId="0" xfId="275" applyNumberFormat="1"/>
    <xf numFmtId="176" fontId="52" fillId="0" borderId="0" xfId="275" applyNumberFormat="1"/>
    <xf numFmtId="0" fontId="52" fillId="0" borderId="0" xfId="275"/>
    <xf numFmtId="185" fontId="52" fillId="0" borderId="0" xfId="275" applyNumberFormat="1"/>
    <xf numFmtId="4" fontId="52" fillId="0" borderId="0" xfId="275" applyNumberFormat="1"/>
    <xf numFmtId="3" fontId="52" fillId="0" borderId="0" xfId="275" applyNumberFormat="1"/>
    <xf numFmtId="171" fontId="52" fillId="0" borderId="0" xfId="275" applyNumberFormat="1"/>
    <xf numFmtId="176" fontId="52" fillId="0" borderId="0" xfId="275" applyNumberFormat="1"/>
    <xf numFmtId="184" fontId="52" fillId="0" borderId="0" xfId="275" applyNumberFormat="1"/>
    <xf numFmtId="0" fontId="52" fillId="0" borderId="0" xfId="275"/>
    <xf numFmtId="185" fontId="52" fillId="0" borderId="0" xfId="275" applyNumberFormat="1"/>
    <xf numFmtId="4" fontId="52" fillId="0" borderId="0" xfId="275" applyNumberFormat="1"/>
    <xf numFmtId="3" fontId="52" fillId="0" borderId="0" xfId="275" applyNumberFormat="1"/>
    <xf numFmtId="171" fontId="52" fillId="0" borderId="0" xfId="275" applyNumberFormat="1"/>
    <xf numFmtId="176" fontId="52" fillId="0" borderId="0" xfId="275" applyNumberFormat="1"/>
    <xf numFmtId="184" fontId="52" fillId="0" borderId="0" xfId="275" applyNumberFormat="1"/>
    <xf numFmtId="0" fontId="52" fillId="0" borderId="0" xfId="275"/>
    <xf numFmtId="185" fontId="52" fillId="0" borderId="0" xfId="275" applyNumberFormat="1"/>
    <xf numFmtId="4" fontId="52" fillId="0" borderId="0" xfId="275" applyNumberFormat="1"/>
    <xf numFmtId="3" fontId="52" fillId="0" borderId="0" xfId="275" applyNumberFormat="1"/>
    <xf numFmtId="171" fontId="52" fillId="0" borderId="0" xfId="275" applyNumberFormat="1"/>
    <xf numFmtId="176" fontId="52" fillId="0" borderId="0" xfId="275" applyNumberFormat="1"/>
    <xf numFmtId="184" fontId="52" fillId="0" borderId="0" xfId="275" applyNumberFormat="1"/>
    <xf numFmtId="0" fontId="202" fillId="0" borderId="0" xfId="0" applyFont="1"/>
    <xf numFmtId="0" fontId="203" fillId="0" borderId="0" xfId="0" applyFont="1"/>
    <xf numFmtId="0" fontId="0" fillId="0" borderId="29" xfId="0" applyBorder="1" applyAlignment="1">
      <alignment horizontal="left" vertical="center" indent="1"/>
    </xf>
    <xf numFmtId="0" fontId="51" fillId="0" borderId="0" xfId="276"/>
    <xf numFmtId="185" fontId="51" fillId="0" borderId="0" xfId="276" applyNumberFormat="1"/>
    <xf numFmtId="4" fontId="51" fillId="0" borderId="0" xfId="276" applyNumberFormat="1"/>
    <xf numFmtId="3" fontId="51" fillId="0" borderId="0" xfId="276" applyNumberFormat="1"/>
    <xf numFmtId="171" fontId="51" fillId="0" borderId="0" xfId="276" applyNumberFormat="1"/>
    <xf numFmtId="176" fontId="51" fillId="0" borderId="0" xfId="276" applyNumberFormat="1"/>
    <xf numFmtId="3" fontId="51" fillId="8" borderId="0" xfId="276" applyNumberFormat="1" applyFill="1"/>
    <xf numFmtId="0" fontId="51" fillId="0" borderId="0" xfId="276"/>
    <xf numFmtId="185" fontId="51" fillId="0" borderId="0" xfId="276" applyNumberFormat="1"/>
    <xf numFmtId="4" fontId="51" fillId="0" borderId="0" xfId="276" applyNumberFormat="1"/>
    <xf numFmtId="3" fontId="51" fillId="0" borderId="0" xfId="276" applyNumberFormat="1"/>
    <xf numFmtId="171" fontId="51" fillId="0" borderId="0" xfId="276" applyNumberFormat="1"/>
    <xf numFmtId="176" fontId="51" fillId="0" borderId="0" xfId="276" applyNumberFormat="1"/>
    <xf numFmtId="184" fontId="51" fillId="0" borderId="0" xfId="276" applyNumberFormat="1"/>
    <xf numFmtId="0" fontId="51" fillId="0" borderId="0" xfId="276"/>
    <xf numFmtId="185" fontId="51" fillId="0" borderId="0" xfId="276" applyNumberFormat="1"/>
    <xf numFmtId="4" fontId="51" fillId="0" borderId="0" xfId="276" applyNumberFormat="1"/>
    <xf numFmtId="3" fontId="51" fillId="0" borderId="0" xfId="276" applyNumberFormat="1"/>
    <xf numFmtId="171" fontId="51" fillId="0" borderId="0" xfId="276" applyNumberFormat="1"/>
    <xf numFmtId="176" fontId="51" fillId="0" borderId="0" xfId="276" applyNumberFormat="1"/>
    <xf numFmtId="184" fontId="51" fillId="0" borderId="0" xfId="276" applyNumberFormat="1"/>
    <xf numFmtId="0" fontId="157" fillId="0" borderId="0" xfId="0" applyNumberFormat="1" applyFont="1"/>
    <xf numFmtId="0" fontId="141" fillId="20" borderId="0" xfId="186" applyFont="1" applyFill="1" applyAlignment="1">
      <alignment horizontal="center"/>
    </xf>
    <xf numFmtId="16" fontId="141" fillId="21" borderId="0" xfId="186" applyNumberFormat="1" applyFont="1" applyFill="1" applyAlignment="1">
      <alignment horizontal="center"/>
    </xf>
    <xf numFmtId="16" fontId="141" fillId="37" borderId="0" xfId="186" applyNumberFormat="1" applyFont="1" applyFill="1" applyAlignment="1">
      <alignment horizontal="center"/>
    </xf>
    <xf numFmtId="16" fontId="106" fillId="39" borderId="0" xfId="0" applyNumberFormat="1" applyFont="1" applyFill="1" applyAlignment="1">
      <alignment horizontal="center"/>
    </xf>
    <xf numFmtId="16" fontId="106" fillId="0" borderId="0" xfId="0" applyNumberFormat="1" applyFont="1" applyAlignment="1">
      <alignment horizontal="center"/>
    </xf>
    <xf numFmtId="16" fontId="106" fillId="37" borderId="0" xfId="0" applyNumberFormat="1" applyFont="1" applyFill="1" applyAlignment="1">
      <alignment horizontal="center"/>
    </xf>
    <xf numFmtId="0" fontId="51" fillId="0" borderId="0" xfId="276"/>
    <xf numFmtId="185" fontId="51" fillId="0" borderId="0" xfId="276" applyNumberFormat="1"/>
    <xf numFmtId="4" fontId="51" fillId="0" borderId="0" xfId="276" applyNumberFormat="1"/>
    <xf numFmtId="3" fontId="51" fillId="0" borderId="0" xfId="276" applyNumberFormat="1"/>
    <xf numFmtId="171" fontId="51" fillId="0" borderId="0" xfId="276" applyNumberFormat="1"/>
    <xf numFmtId="176" fontId="51" fillId="0" borderId="0" xfId="276" applyNumberFormat="1"/>
    <xf numFmtId="184" fontId="51" fillId="0" borderId="0" xfId="276" applyNumberFormat="1"/>
    <xf numFmtId="4" fontId="51" fillId="0" borderId="0" xfId="276" applyNumberFormat="1"/>
    <xf numFmtId="3" fontId="55" fillId="0" borderId="0" xfId="272" applyNumberFormat="1" applyFill="1"/>
    <xf numFmtId="0" fontId="51" fillId="0" borderId="0" xfId="276"/>
    <xf numFmtId="185" fontId="51" fillId="0" borderId="0" xfId="276" applyNumberFormat="1"/>
    <xf numFmtId="4" fontId="51" fillId="0" borderId="0" xfId="276" applyNumberFormat="1"/>
    <xf numFmtId="3" fontId="51" fillId="0" borderId="0" xfId="276" applyNumberFormat="1"/>
    <xf numFmtId="171" fontId="51" fillId="0" borderId="0" xfId="276" applyNumberFormat="1"/>
    <xf numFmtId="176" fontId="51" fillId="0" borderId="0" xfId="276" applyNumberFormat="1"/>
    <xf numFmtId="0" fontId="0" fillId="0" borderId="0" xfId="0" applyAlignment="1">
      <alignment horizontal="left" indent="1"/>
    </xf>
    <xf numFmtId="0" fontId="148" fillId="16" borderId="36" xfId="0" applyFont="1" applyFill="1" applyBorder="1" applyAlignment="1">
      <alignment horizontal="left" indent="1"/>
    </xf>
    <xf numFmtId="189" fontId="126" fillId="15" borderId="66" xfId="0" applyNumberFormat="1" applyFont="1" applyFill="1" applyBorder="1" applyAlignment="1">
      <alignment horizontal="left" vertical="center" indent="2"/>
    </xf>
    <xf numFmtId="0" fontId="126" fillId="15" borderId="72" xfId="0" applyFont="1" applyFill="1" applyBorder="1" applyAlignment="1">
      <alignment horizontal="center" vertical="center"/>
    </xf>
    <xf numFmtId="189" fontId="126" fillId="15" borderId="77" xfId="0" applyNumberFormat="1" applyFont="1" applyFill="1" applyBorder="1" applyAlignment="1">
      <alignment horizontal="left" vertical="center"/>
    </xf>
    <xf numFmtId="0" fontId="126" fillId="15" borderId="66" xfId="0" applyFont="1" applyFill="1" applyBorder="1" applyAlignment="1">
      <alignment vertical="center"/>
    </xf>
    <xf numFmtId="0" fontId="194" fillId="0" borderId="0" xfId="217" applyNumberFormat="1" applyFont="1" applyAlignment="1">
      <alignment horizontal="center" vertical="center"/>
    </xf>
    <xf numFmtId="16" fontId="148" fillId="16" borderId="35" xfId="0" applyNumberFormat="1" applyFont="1" applyFill="1" applyBorder="1" applyAlignment="1">
      <alignment horizontal="center" vertical="center"/>
    </xf>
    <xf numFmtId="0" fontId="0" fillId="12" borderId="0" xfId="0" applyFill="1"/>
    <xf numFmtId="0" fontId="0" fillId="8" borderId="9" xfId="0" applyFill="1" applyBorder="1"/>
    <xf numFmtId="0" fontId="0" fillId="0" borderId="11" xfId="0" applyBorder="1"/>
    <xf numFmtId="16" fontId="198" fillId="0" borderId="0" xfId="217" applyNumberFormat="1" applyFont="1" applyAlignment="1">
      <alignment horizontal="center" vertical="center" wrapText="1"/>
    </xf>
    <xf numFmtId="184" fontId="198" fillId="8" borderId="0" xfId="217" applyNumberFormat="1" applyFont="1" applyFill="1" applyAlignment="1">
      <alignment horizontal="center" vertical="center" wrapText="1"/>
    </xf>
    <xf numFmtId="0" fontId="198" fillId="8" borderId="0" xfId="217" applyFont="1" applyFill="1" applyAlignment="1">
      <alignment horizontal="center" vertical="center" wrapText="1"/>
    </xf>
    <xf numFmtId="197" fontId="199" fillId="0" borderId="63" xfId="217" applyNumberFormat="1" applyFont="1" applyBorder="1" applyAlignment="1" applyProtection="1">
      <alignment horizontal="center" vertical="center"/>
      <protection locked="0"/>
    </xf>
    <xf numFmtId="189" fontId="199" fillId="0" borderId="63" xfId="217" applyNumberFormat="1" applyFont="1" applyFill="1" applyBorder="1" applyAlignment="1">
      <alignment horizontal="center" vertical="center"/>
    </xf>
    <xf numFmtId="16" fontId="123" fillId="0" borderId="0" xfId="0" applyNumberFormat="1" applyFont="1"/>
    <xf numFmtId="0" fontId="126" fillId="20" borderId="72" xfId="0" applyFont="1" applyFill="1" applyBorder="1" applyAlignment="1">
      <alignment vertical="center"/>
    </xf>
    <xf numFmtId="189" fontId="126" fillId="20" borderId="77" xfId="0" applyNumberFormat="1" applyFont="1" applyFill="1" applyBorder="1" applyAlignment="1">
      <alignment horizontal="left" vertical="center"/>
    </xf>
    <xf numFmtId="9" fontId="126" fillId="20" borderId="77" xfId="3" applyFont="1" applyFill="1" applyBorder="1" applyAlignment="1">
      <alignment horizontal="left" vertical="center"/>
    </xf>
    <xf numFmtId="189" fontId="0" fillId="20" borderId="73" xfId="0" applyNumberFormat="1" applyFill="1" applyBorder="1" applyAlignment="1">
      <alignment horizontal="center"/>
    </xf>
    <xf numFmtId="189" fontId="0" fillId="0" borderId="77" xfId="0" applyNumberFormat="1" applyBorder="1" applyAlignment="1">
      <alignment horizontal="center"/>
    </xf>
    <xf numFmtId="187" fontId="0" fillId="12" borderId="0" xfId="0" applyNumberFormat="1" applyFill="1"/>
    <xf numFmtId="0" fontId="0" fillId="42" borderId="0" xfId="0" applyFill="1"/>
    <xf numFmtId="0" fontId="0" fillId="42" borderId="0" xfId="0" applyFill="1" applyAlignment="1">
      <alignment horizontal="left" indent="1"/>
    </xf>
    <xf numFmtId="16" fontId="106" fillId="42" borderId="0" xfId="0" applyNumberFormat="1" applyFont="1" applyFill="1" applyAlignment="1">
      <alignment horizontal="left" indent="1"/>
    </xf>
    <xf numFmtId="16" fontId="0" fillId="42" borderId="15" xfId="0" applyNumberFormat="1" applyFill="1" applyBorder="1" applyAlignment="1">
      <alignment horizontal="left"/>
    </xf>
    <xf numFmtId="16" fontId="0" fillId="42" borderId="8" xfId="0" applyNumberFormat="1" applyFill="1" applyBorder="1" applyAlignment="1">
      <alignment horizontal="left"/>
    </xf>
    <xf numFmtId="0" fontId="166" fillId="16" borderId="0" xfId="0" applyFont="1" applyFill="1" applyBorder="1" applyAlignment="1">
      <alignment vertical="center"/>
    </xf>
    <xf numFmtId="0" fontId="0" fillId="0" borderId="0" xfId="0" applyBorder="1" applyAlignment="1">
      <alignment horizontal="left" vertical="center" indent="9"/>
    </xf>
    <xf numFmtId="0" fontId="0" fillId="0" borderId="0" xfId="0" applyAlignment="1">
      <alignment horizontal="left" indent="6"/>
    </xf>
    <xf numFmtId="0" fontId="0" fillId="0" borderId="0" xfId="0" applyAlignment="1">
      <alignment horizontal="left" vertical="center" indent="3"/>
    </xf>
    <xf numFmtId="3" fontId="102" fillId="0" borderId="0" xfId="185" applyNumberFormat="1" applyFill="1"/>
    <xf numFmtId="0" fontId="48" fillId="0" borderId="0" xfId="277"/>
    <xf numFmtId="185" fontId="48" fillId="0" borderId="0" xfId="277" applyNumberFormat="1"/>
    <xf numFmtId="4" fontId="48" fillId="0" borderId="0" xfId="277" applyNumberFormat="1"/>
    <xf numFmtId="3" fontId="48" fillId="0" borderId="0" xfId="277" applyNumberFormat="1"/>
    <xf numFmtId="171" fontId="48" fillId="0" borderId="0" xfId="277" applyNumberFormat="1"/>
    <xf numFmtId="176" fontId="48" fillId="0" borderId="0" xfId="277" applyNumberFormat="1"/>
    <xf numFmtId="184" fontId="48" fillId="0" borderId="0" xfId="277" applyNumberFormat="1"/>
    <xf numFmtId="14" fontId="187" fillId="0" borderId="0" xfId="0" applyNumberFormat="1" applyFont="1" applyAlignment="1">
      <alignment vertical="center"/>
    </xf>
    <xf numFmtId="0" fontId="48" fillId="0" borderId="0" xfId="277"/>
    <xf numFmtId="185" fontId="48" fillId="0" borderId="0" xfId="277" applyNumberFormat="1"/>
    <xf numFmtId="4" fontId="48" fillId="0" borderId="0" xfId="277" applyNumberFormat="1"/>
    <xf numFmtId="3" fontId="48" fillId="0" borderId="0" xfId="277" applyNumberFormat="1"/>
    <xf numFmtId="171" fontId="48" fillId="0" borderId="0" xfId="277" applyNumberFormat="1"/>
    <xf numFmtId="176" fontId="48" fillId="0" borderId="0" xfId="277" applyNumberFormat="1"/>
    <xf numFmtId="184" fontId="48" fillId="0" borderId="0" xfId="277" applyNumberFormat="1"/>
    <xf numFmtId="0" fontId="48" fillId="0" borderId="0" xfId="277"/>
    <xf numFmtId="185" fontId="48" fillId="0" borderId="0" xfId="277" applyNumberFormat="1"/>
    <xf numFmtId="4" fontId="48" fillId="0" borderId="0" xfId="277" applyNumberFormat="1"/>
    <xf numFmtId="3" fontId="48" fillId="0" borderId="0" xfId="277" applyNumberFormat="1"/>
    <xf numFmtId="171" fontId="48" fillId="0" borderId="0" xfId="277" applyNumberFormat="1"/>
    <xf numFmtId="176" fontId="48" fillId="0" borderId="0" xfId="277" applyNumberFormat="1"/>
    <xf numFmtId="46" fontId="48" fillId="0" borderId="0" xfId="277" applyNumberFormat="1"/>
    <xf numFmtId="0" fontId="48" fillId="0" borderId="0" xfId="277"/>
    <xf numFmtId="185" fontId="48" fillId="0" borderId="0" xfId="277" applyNumberFormat="1"/>
    <xf numFmtId="4" fontId="48" fillId="0" borderId="0" xfId="277" applyNumberFormat="1"/>
    <xf numFmtId="3" fontId="48" fillId="0" borderId="0" xfId="277" applyNumberFormat="1"/>
    <xf numFmtId="171" fontId="48" fillId="0" borderId="0" xfId="277" applyNumberFormat="1"/>
    <xf numFmtId="176" fontId="48" fillId="0" borderId="0" xfId="277" applyNumberFormat="1"/>
    <xf numFmtId="20" fontId="48" fillId="0" borderId="0" xfId="277" applyNumberFormat="1"/>
    <xf numFmtId="0" fontId="48" fillId="0" borderId="0" xfId="277"/>
    <xf numFmtId="185" fontId="48" fillId="0" borderId="0" xfId="277" applyNumberFormat="1"/>
    <xf numFmtId="4" fontId="48" fillId="0" borderId="0" xfId="277" applyNumberFormat="1"/>
    <xf numFmtId="3" fontId="48" fillId="0" borderId="0" xfId="277" applyNumberFormat="1"/>
    <xf numFmtId="171" fontId="48" fillId="0" borderId="0" xfId="277" applyNumberFormat="1"/>
    <xf numFmtId="176" fontId="48" fillId="0" borderId="0" xfId="277" applyNumberFormat="1"/>
    <xf numFmtId="20" fontId="48" fillId="0" borderId="0" xfId="277" applyNumberFormat="1"/>
    <xf numFmtId="0" fontId="48" fillId="0" borderId="0" xfId="277"/>
    <xf numFmtId="185" fontId="48" fillId="0" borderId="0" xfId="277" applyNumberFormat="1"/>
    <xf numFmtId="4" fontId="48" fillId="0" borderId="0" xfId="277" applyNumberFormat="1"/>
    <xf numFmtId="3" fontId="48" fillId="0" borderId="0" xfId="277" applyNumberFormat="1"/>
    <xf numFmtId="171" fontId="48" fillId="0" borderId="0" xfId="277" applyNumberFormat="1"/>
    <xf numFmtId="176" fontId="48" fillId="0" borderId="0" xfId="277" applyNumberFormat="1"/>
    <xf numFmtId="46" fontId="48" fillId="0" borderId="0" xfId="277" applyNumberFormat="1"/>
    <xf numFmtId="0" fontId="47" fillId="0" borderId="0" xfId="278"/>
    <xf numFmtId="185" fontId="47" fillId="0" borderId="0" xfId="278" applyNumberFormat="1"/>
    <xf numFmtId="4" fontId="47" fillId="0" borderId="0" xfId="278" applyNumberFormat="1"/>
    <xf numFmtId="3" fontId="47" fillId="0" borderId="0" xfId="278" applyNumberFormat="1"/>
    <xf numFmtId="171" fontId="47" fillId="0" borderId="0" xfId="278" applyNumberFormat="1"/>
    <xf numFmtId="176" fontId="47" fillId="0" borderId="0" xfId="278" applyNumberFormat="1"/>
    <xf numFmtId="184" fontId="47" fillId="0" borderId="0" xfId="278" applyNumberFormat="1"/>
    <xf numFmtId="0" fontId="47" fillId="0" borderId="0" xfId="278"/>
    <xf numFmtId="185" fontId="47" fillId="0" borderId="0" xfId="278" applyNumberFormat="1"/>
    <xf numFmtId="4" fontId="47" fillId="0" borderId="0" xfId="278" applyNumberFormat="1"/>
    <xf numFmtId="3" fontId="47" fillId="0" borderId="0" xfId="278" applyNumberFormat="1"/>
    <xf numFmtId="171" fontId="47" fillId="0" borderId="0" xfId="278" applyNumberFormat="1"/>
    <xf numFmtId="176" fontId="47" fillId="0" borderId="0" xfId="278" applyNumberFormat="1"/>
    <xf numFmtId="184" fontId="47" fillId="0" borderId="0" xfId="278" applyNumberFormat="1"/>
    <xf numFmtId="0" fontId="121" fillId="0" borderId="13" xfId="217" applyBorder="1" applyAlignment="1">
      <alignment horizontal="center" vertical="center"/>
    </xf>
    <xf numFmtId="16" fontId="175" fillId="16" borderId="14" xfId="217" applyNumberFormat="1" applyFont="1" applyFill="1" applyBorder="1" applyAlignment="1">
      <alignment horizontal="center" vertical="center" wrapText="1"/>
    </xf>
    <xf numFmtId="189" fontId="162" fillId="16" borderId="74" xfId="0" applyNumberFormat="1" applyFont="1" applyFill="1" applyBorder="1" applyAlignment="1"/>
    <xf numFmtId="189" fontId="162" fillId="16" borderId="75" xfId="0" applyNumberFormat="1" applyFont="1" applyFill="1" applyBorder="1" applyAlignment="1"/>
    <xf numFmtId="189" fontId="162" fillId="16" borderId="76" xfId="0" applyNumberFormat="1" applyFont="1" applyFill="1" applyBorder="1" applyAlignment="1"/>
    <xf numFmtId="9" fontId="126" fillId="15" borderId="68" xfId="3" applyFont="1" applyFill="1" applyBorder="1" applyAlignment="1">
      <alignment horizontal="left" vertical="center"/>
    </xf>
    <xf numFmtId="9" fontId="162" fillId="16" borderId="75" xfId="3" applyFont="1" applyFill="1" applyBorder="1" applyAlignment="1"/>
    <xf numFmtId="189" fontId="162" fillId="16" borderId="37" xfId="0" applyNumberFormat="1" applyFont="1" applyFill="1" applyBorder="1" applyAlignment="1">
      <alignment horizontal="center"/>
    </xf>
    <xf numFmtId="0" fontId="148" fillId="16" borderId="67" xfId="0" applyFont="1" applyFill="1" applyBorder="1" applyAlignment="1">
      <alignment horizontal="left"/>
    </xf>
    <xf numFmtId="0" fontId="0" fillId="15" borderId="0" xfId="0" applyFill="1"/>
    <xf numFmtId="0" fontId="123" fillId="15" borderId="0" xfId="0" applyFont="1" applyFill="1"/>
    <xf numFmtId="0" fontId="204" fillId="15" borderId="0" xfId="0" applyFont="1" applyFill="1"/>
    <xf numFmtId="0" fontId="205" fillId="15" borderId="0" xfId="0" applyFont="1" applyFill="1"/>
    <xf numFmtId="0" fontId="0" fillId="8" borderId="0" xfId="0" applyFill="1" applyAlignment="1">
      <alignment horizontal="center" vertical="center" wrapText="1"/>
    </xf>
    <xf numFmtId="182" fontId="0" fillId="0" borderId="0" xfId="1" applyNumberFormat="1" applyFont="1"/>
    <xf numFmtId="182" fontId="0" fillId="0" borderId="0" xfId="0" applyNumberFormat="1" applyAlignment="1">
      <alignment horizontal="center"/>
    </xf>
    <xf numFmtId="182" fontId="106" fillId="0" borderId="15" xfId="0" applyNumberFormat="1" applyFont="1" applyBorder="1"/>
    <xf numFmtId="173" fontId="184" fillId="0" borderId="0" xfId="1" applyNumberFormat="1" applyFont="1" applyAlignment="1">
      <alignment horizontal="center"/>
    </xf>
    <xf numFmtId="173" fontId="157" fillId="0" borderId="0" xfId="1" applyNumberFormat="1" applyFont="1" applyAlignment="1">
      <alignment horizontal="center"/>
    </xf>
    <xf numFmtId="173" fontId="186" fillId="0" borderId="0" xfId="0" applyNumberFormat="1" applyFont="1" applyAlignment="1">
      <alignment horizontal="center"/>
    </xf>
    <xf numFmtId="173" fontId="0" fillId="0" borderId="0" xfId="0" applyNumberFormat="1" applyAlignment="1">
      <alignment horizontal="center"/>
    </xf>
    <xf numFmtId="0" fontId="46" fillId="0" borderId="0" xfId="0" applyFont="1" applyAlignment="1">
      <alignment horizontal="center" vertical="center" wrapText="1"/>
    </xf>
    <xf numFmtId="0" fontId="168" fillId="0" borderId="0" xfId="0" applyFont="1" applyAlignment="1">
      <alignment vertical="center"/>
    </xf>
    <xf numFmtId="177" fontId="121" fillId="0" borderId="0" xfId="1" applyNumberFormat="1" applyFont="1" applyAlignment="1">
      <alignment vertical="center"/>
    </xf>
    <xf numFmtId="189" fontId="121" fillId="15" borderId="75" xfId="0" applyNumberFormat="1" applyFont="1" applyFill="1" applyBorder="1" applyAlignment="1"/>
    <xf numFmtId="189" fontId="121" fillId="15" borderId="81" xfId="0" applyNumberFormat="1" applyFont="1" applyFill="1" applyBorder="1" applyAlignment="1"/>
    <xf numFmtId="189" fontId="121" fillId="15" borderId="8" xfId="0" applyNumberFormat="1" applyFont="1" applyFill="1" applyBorder="1" applyAlignment="1"/>
    <xf numFmtId="0" fontId="0" fillId="20" borderId="0" xfId="0" applyFill="1"/>
    <xf numFmtId="0" fontId="45" fillId="0" borderId="0" xfId="279"/>
    <xf numFmtId="185" fontId="45" fillId="0" borderId="0" xfId="279" applyNumberFormat="1"/>
    <xf numFmtId="4" fontId="45" fillId="0" borderId="0" xfId="279" applyNumberFormat="1"/>
    <xf numFmtId="3" fontId="45" fillId="0" borderId="0" xfId="279" applyNumberFormat="1"/>
    <xf numFmtId="171" fontId="45" fillId="0" borderId="0" xfId="279" applyNumberFormat="1"/>
    <xf numFmtId="176" fontId="45" fillId="0" borderId="0" xfId="279" applyNumberFormat="1"/>
    <xf numFmtId="0" fontId="45" fillId="0" borderId="0" xfId="279"/>
    <xf numFmtId="185" fontId="45" fillId="0" borderId="0" xfId="279" applyNumberFormat="1"/>
    <xf numFmtId="4" fontId="45" fillId="0" borderId="0" xfId="279" applyNumberFormat="1"/>
    <xf numFmtId="3" fontId="45" fillId="0" borderId="0" xfId="279" applyNumberFormat="1"/>
    <xf numFmtId="171" fontId="45" fillId="0" borderId="0" xfId="279" applyNumberFormat="1"/>
    <xf numFmtId="176" fontId="45" fillId="0" borderId="0" xfId="279" applyNumberFormat="1"/>
    <xf numFmtId="43" fontId="74" fillId="8" borderId="0" xfId="1" applyFont="1" applyFill="1" applyAlignment="1">
      <alignment horizontal="right"/>
    </xf>
    <xf numFmtId="0" fontId="45" fillId="0" borderId="0" xfId="279"/>
    <xf numFmtId="185" fontId="45" fillId="0" borderId="0" xfId="279" applyNumberFormat="1"/>
    <xf numFmtId="4" fontId="45" fillId="0" borderId="0" xfId="279" applyNumberFormat="1"/>
    <xf numFmtId="3" fontId="45" fillId="0" borderId="0" xfId="279" applyNumberFormat="1"/>
    <xf numFmtId="171" fontId="45" fillId="0" borderId="0" xfId="279" applyNumberFormat="1"/>
    <xf numFmtId="176" fontId="45" fillId="0" borderId="0" xfId="279" applyNumberFormat="1"/>
    <xf numFmtId="0" fontId="45" fillId="0" borderId="0" xfId="279"/>
    <xf numFmtId="185" fontId="45" fillId="0" borderId="0" xfId="279" applyNumberFormat="1"/>
    <xf numFmtId="4" fontId="45" fillId="0" borderId="0" xfId="279" applyNumberFormat="1"/>
    <xf numFmtId="3" fontId="45" fillId="0" borderId="0" xfId="279" applyNumberFormat="1"/>
    <xf numFmtId="171" fontId="45" fillId="0" borderId="0" xfId="279" applyNumberFormat="1"/>
    <xf numFmtId="176" fontId="45" fillId="0" borderId="0" xfId="279" applyNumberFormat="1"/>
    <xf numFmtId="0" fontId="45" fillId="0" borderId="0" xfId="279"/>
    <xf numFmtId="185" fontId="45" fillId="0" borderId="0" xfId="279" applyNumberFormat="1"/>
    <xf numFmtId="4" fontId="45" fillId="0" borderId="0" xfId="279" applyNumberFormat="1"/>
    <xf numFmtId="3" fontId="45" fillId="0" borderId="0" xfId="279" applyNumberFormat="1"/>
    <xf numFmtId="171" fontId="45" fillId="0" borderId="0" xfId="279" applyNumberFormat="1"/>
    <xf numFmtId="176" fontId="45" fillId="0" borderId="0" xfId="279" applyNumberFormat="1"/>
    <xf numFmtId="43" fontId="101" fillId="0" borderId="0" xfId="1" applyNumberFormat="1" applyFont="1"/>
    <xf numFmtId="0" fontId="45" fillId="0" borderId="0" xfId="279"/>
    <xf numFmtId="185" fontId="45" fillId="0" borderId="0" xfId="279" applyNumberFormat="1"/>
    <xf numFmtId="4" fontId="45" fillId="0" borderId="0" xfId="279" applyNumberFormat="1"/>
    <xf numFmtId="3" fontId="45" fillId="0" borderId="0" xfId="279" applyNumberFormat="1"/>
    <xf numFmtId="171" fontId="45" fillId="0" borderId="0" xfId="279" applyNumberFormat="1"/>
    <xf numFmtId="176" fontId="45" fillId="0" borderId="0" xfId="279" applyNumberFormat="1"/>
    <xf numFmtId="173" fontId="0" fillId="8" borderId="14" xfId="0" applyNumberFormat="1" applyFill="1" applyBorder="1" applyAlignment="1">
      <alignment horizontal="center" vertical="center"/>
    </xf>
    <xf numFmtId="0" fontId="44" fillId="0" borderId="0" xfId="280"/>
    <xf numFmtId="185" fontId="44" fillId="0" borderId="0" xfId="280" applyNumberFormat="1"/>
    <xf numFmtId="4" fontId="44" fillId="0" borderId="0" xfId="280" applyNumberFormat="1"/>
    <xf numFmtId="3" fontId="44" fillId="0" borderId="0" xfId="280" applyNumberFormat="1"/>
    <xf numFmtId="171" fontId="44" fillId="0" borderId="0" xfId="280" applyNumberFormat="1"/>
    <xf numFmtId="176" fontId="44" fillId="0" borderId="0" xfId="280" applyNumberFormat="1"/>
    <xf numFmtId="184" fontId="44" fillId="0" borderId="0" xfId="280" applyNumberFormat="1"/>
    <xf numFmtId="0" fontId="44" fillId="0" borderId="0" xfId="280"/>
    <xf numFmtId="185" fontId="44" fillId="0" borderId="0" xfId="280" applyNumberFormat="1"/>
    <xf numFmtId="4" fontId="44" fillId="0" borderId="0" xfId="280" applyNumberFormat="1"/>
    <xf numFmtId="3" fontId="44" fillId="0" borderId="0" xfId="280" applyNumberFormat="1"/>
    <xf numFmtId="171" fontId="44" fillId="0" borderId="0" xfId="280" applyNumberFormat="1"/>
    <xf numFmtId="176" fontId="44" fillId="0" borderId="0" xfId="280" applyNumberFormat="1"/>
    <xf numFmtId="184" fontId="44" fillId="0" borderId="0" xfId="280" applyNumberFormat="1"/>
    <xf numFmtId="0" fontId="44" fillId="0" borderId="0" xfId="280"/>
    <xf numFmtId="185" fontId="44" fillId="0" borderId="0" xfId="280" applyNumberFormat="1"/>
    <xf numFmtId="4" fontId="44" fillId="0" borderId="0" xfId="280" applyNumberFormat="1"/>
    <xf numFmtId="3" fontId="44" fillId="0" borderId="0" xfId="280" applyNumberFormat="1"/>
    <xf numFmtId="171" fontId="44" fillId="0" borderId="0" xfId="280" applyNumberFormat="1"/>
    <xf numFmtId="176" fontId="44" fillId="0" borderId="0" xfId="280" applyNumberFormat="1"/>
    <xf numFmtId="184" fontId="44" fillId="0" borderId="0" xfId="280" applyNumberFormat="1"/>
    <xf numFmtId="0" fontId="44" fillId="0" borderId="0" xfId="280"/>
    <xf numFmtId="185" fontId="44" fillId="0" borderId="0" xfId="280" applyNumberFormat="1"/>
    <xf numFmtId="4" fontId="44" fillId="0" borderId="0" xfId="280" applyNumberFormat="1"/>
    <xf numFmtId="3" fontId="44" fillId="0" borderId="0" xfId="280" applyNumberFormat="1"/>
    <xf numFmtId="171" fontId="44" fillId="0" borderId="0" xfId="280" applyNumberFormat="1"/>
    <xf numFmtId="176" fontId="44" fillId="0" borderId="0" xfId="280" applyNumberFormat="1"/>
    <xf numFmtId="184" fontId="44" fillId="0" borderId="0" xfId="280" applyNumberFormat="1"/>
    <xf numFmtId="0" fontId="44" fillId="0" borderId="0" xfId="280"/>
    <xf numFmtId="185" fontId="44" fillId="0" borderId="0" xfId="280" applyNumberFormat="1"/>
    <xf numFmtId="4" fontId="44" fillId="0" borderId="0" xfId="280" applyNumberFormat="1"/>
    <xf numFmtId="3" fontId="44" fillId="0" borderId="0" xfId="280" applyNumberFormat="1"/>
    <xf numFmtId="171" fontId="44" fillId="0" borderId="0" xfId="280" applyNumberFormat="1"/>
    <xf numFmtId="176" fontId="44" fillId="0" borderId="0" xfId="280" applyNumberFormat="1"/>
    <xf numFmtId="184" fontId="44" fillId="0" borderId="0" xfId="280" applyNumberFormat="1"/>
    <xf numFmtId="0" fontId="44" fillId="0" borderId="0" xfId="280"/>
    <xf numFmtId="185" fontId="44" fillId="0" borderId="0" xfId="280" applyNumberFormat="1"/>
    <xf numFmtId="4" fontId="44" fillId="0" borderId="0" xfId="280" applyNumberFormat="1"/>
    <xf numFmtId="3" fontId="44" fillId="0" borderId="0" xfId="280" applyNumberFormat="1"/>
    <xf numFmtId="171" fontId="44" fillId="0" borderId="0" xfId="280" applyNumberFormat="1"/>
    <xf numFmtId="176" fontId="44" fillId="0" borderId="0" xfId="280" applyNumberFormat="1"/>
    <xf numFmtId="184" fontId="44" fillId="0" borderId="0" xfId="280" applyNumberFormat="1"/>
    <xf numFmtId="3" fontId="44" fillId="8" borderId="0" xfId="280" applyNumberFormat="1" applyFill="1"/>
    <xf numFmtId="0" fontId="44" fillId="0" borderId="0" xfId="280"/>
    <xf numFmtId="185" fontId="44" fillId="0" borderId="0" xfId="280" applyNumberFormat="1"/>
    <xf numFmtId="4" fontId="44" fillId="0" borderId="0" xfId="280" applyNumberFormat="1"/>
    <xf numFmtId="3" fontId="44" fillId="0" borderId="0" xfId="280" applyNumberFormat="1"/>
    <xf numFmtId="171" fontId="44" fillId="0" borderId="0" xfId="280" applyNumberFormat="1"/>
    <xf numFmtId="176" fontId="44" fillId="0" borderId="0" xfId="280" applyNumberFormat="1"/>
    <xf numFmtId="184" fontId="44" fillId="0" borderId="0" xfId="280" applyNumberFormat="1"/>
    <xf numFmtId="0" fontId="43" fillId="0" borderId="0" xfId="281"/>
    <xf numFmtId="185" fontId="43" fillId="0" borderId="0" xfId="281" applyNumberFormat="1"/>
    <xf numFmtId="4" fontId="43" fillId="0" borderId="0" xfId="281" applyNumberFormat="1"/>
    <xf numFmtId="3" fontId="43" fillId="0" borderId="0" xfId="281" applyNumberFormat="1"/>
    <xf numFmtId="171" fontId="43" fillId="0" borderId="0" xfId="281" applyNumberFormat="1"/>
    <xf numFmtId="176" fontId="43" fillId="0" borderId="0" xfId="281" applyNumberFormat="1"/>
    <xf numFmtId="20" fontId="43" fillId="0" borderId="0" xfId="281" applyNumberFormat="1"/>
    <xf numFmtId="46" fontId="43" fillId="0" borderId="0" xfId="281" applyNumberFormat="1"/>
    <xf numFmtId="0" fontId="0" fillId="0" borderId="20" xfId="0" applyBorder="1"/>
    <xf numFmtId="43" fontId="0" fillId="0" borderId="20" xfId="1" applyFont="1" applyBorder="1"/>
    <xf numFmtId="0" fontId="126" fillId="12" borderId="0" xfId="235" applyFont="1" applyFill="1"/>
    <xf numFmtId="0" fontId="188" fillId="8" borderId="0" xfId="0" applyFont="1" applyFill="1"/>
    <xf numFmtId="189" fontId="121" fillId="8" borderId="33" xfId="0" applyNumberFormat="1" applyFont="1" applyFill="1" applyBorder="1" applyAlignment="1"/>
    <xf numFmtId="189" fontId="0" fillId="0" borderId="77" xfId="0" applyNumberFormat="1" applyFont="1" applyBorder="1" applyAlignment="1">
      <alignment horizontal="center"/>
    </xf>
    <xf numFmtId="0" fontId="196" fillId="15" borderId="0" xfId="217" applyFont="1" applyFill="1" applyBorder="1" applyAlignment="1">
      <alignment horizontal="center" vertical="center" wrapText="1"/>
    </xf>
    <xf numFmtId="184" fontId="121" fillId="15" borderId="0" xfId="217" applyNumberFormat="1" applyFill="1" applyAlignment="1">
      <alignment vertical="center"/>
    </xf>
    <xf numFmtId="177" fontId="121" fillId="15" borderId="0" xfId="1" applyNumberFormat="1" applyFont="1" applyFill="1" applyAlignment="1">
      <alignment vertical="center"/>
    </xf>
    <xf numFmtId="0" fontId="121" fillId="15" borderId="0" xfId="217" applyFill="1" applyAlignment="1">
      <alignment vertical="center"/>
    </xf>
    <xf numFmtId="187" fontId="152" fillId="43" borderId="0" xfId="0" applyNumberFormat="1" applyFont="1" applyFill="1" applyBorder="1" applyAlignment="1">
      <alignment horizontal="center" vertical="center"/>
    </xf>
    <xf numFmtId="0" fontId="194" fillId="15" borderId="0" xfId="217" applyFont="1" applyFill="1" applyAlignment="1">
      <alignment horizontal="center" vertical="center"/>
    </xf>
    <xf numFmtId="197" fontId="146" fillId="40" borderId="9" xfId="217" applyNumberFormat="1" applyFont="1" applyFill="1" applyBorder="1" applyAlignment="1">
      <alignment horizontal="center" vertical="center" wrapText="1"/>
    </xf>
    <xf numFmtId="191" fontId="146" fillId="40" borderId="11" xfId="217" applyNumberFormat="1" applyFont="1" applyFill="1" applyBorder="1" applyAlignment="1">
      <alignment horizontal="center" vertical="center" wrapText="1"/>
    </xf>
    <xf numFmtId="189" fontId="193" fillId="16" borderId="13" xfId="217" applyNumberFormat="1" applyFont="1" applyFill="1" applyBorder="1" applyAlignment="1">
      <alignment horizontal="center" vertical="center"/>
    </xf>
    <xf numFmtId="189" fontId="146" fillId="40" borderId="14" xfId="217" applyNumberFormat="1" applyFont="1" applyFill="1" applyBorder="1" applyAlignment="1">
      <alignment horizontal="center" vertical="center" wrapText="1"/>
    </xf>
    <xf numFmtId="0" fontId="41" fillId="0" borderId="0" xfId="282"/>
    <xf numFmtId="185" fontId="41" fillId="0" borderId="0" xfId="282" applyNumberFormat="1"/>
    <xf numFmtId="4" fontId="41" fillId="0" borderId="0" xfId="282" applyNumberFormat="1"/>
    <xf numFmtId="3" fontId="41" fillId="0" borderId="0" xfId="282" applyNumberFormat="1"/>
    <xf numFmtId="171" fontId="41" fillId="0" borderId="0" xfId="282" applyNumberFormat="1"/>
    <xf numFmtId="176" fontId="41" fillId="0" borderId="0" xfId="282" applyNumberFormat="1"/>
    <xf numFmtId="184" fontId="41" fillId="0" borderId="0" xfId="282" applyNumberFormat="1"/>
    <xf numFmtId="0" fontId="41" fillId="0" borderId="0" xfId="282"/>
    <xf numFmtId="185" fontId="41" fillId="0" borderId="0" xfId="282" applyNumberFormat="1"/>
    <xf numFmtId="4" fontId="41" fillId="0" borderId="0" xfId="282" applyNumberFormat="1"/>
    <xf numFmtId="3" fontId="41" fillId="0" borderId="0" xfId="282" applyNumberFormat="1"/>
    <xf numFmtId="171" fontId="41" fillId="0" borderId="0" xfId="282" applyNumberFormat="1"/>
    <xf numFmtId="176" fontId="41" fillId="0" borderId="0" xfId="282" applyNumberFormat="1"/>
    <xf numFmtId="184" fontId="41" fillId="0" borderId="0" xfId="282" applyNumberFormat="1"/>
    <xf numFmtId="0" fontId="41" fillId="0" borderId="0" xfId="282"/>
    <xf numFmtId="185" fontId="41" fillId="0" borderId="0" xfId="282" applyNumberFormat="1"/>
    <xf numFmtId="4" fontId="41" fillId="0" borderId="0" xfId="282" applyNumberFormat="1"/>
    <xf numFmtId="3" fontId="41" fillId="0" borderId="0" xfId="282" applyNumberFormat="1"/>
    <xf numFmtId="171" fontId="41" fillId="0" borderId="0" xfId="282" applyNumberFormat="1"/>
    <xf numFmtId="176" fontId="41" fillId="0" borderId="0" xfId="282" applyNumberFormat="1"/>
    <xf numFmtId="184" fontId="41" fillId="0" borderId="0" xfId="282" applyNumberFormat="1"/>
    <xf numFmtId="184" fontId="102" fillId="0" borderId="0" xfId="185" applyNumberFormat="1" applyFill="1"/>
    <xf numFmtId="0" fontId="40" fillId="0" borderId="0" xfId="283"/>
    <xf numFmtId="185" fontId="40" fillId="0" borderId="0" xfId="283" applyNumberFormat="1"/>
    <xf numFmtId="4" fontId="40" fillId="0" borderId="0" xfId="283" applyNumberFormat="1"/>
    <xf numFmtId="3" fontId="40" fillId="0" borderId="0" xfId="283" applyNumberFormat="1"/>
    <xf numFmtId="171" fontId="40" fillId="0" borderId="0" xfId="283" applyNumberFormat="1"/>
    <xf numFmtId="176" fontId="40" fillId="0" borderId="0" xfId="283" applyNumberFormat="1"/>
    <xf numFmtId="0" fontId="40" fillId="0" borderId="0" xfId="283"/>
    <xf numFmtId="185" fontId="40" fillId="0" borderId="0" xfId="283" applyNumberFormat="1"/>
    <xf numFmtId="4" fontId="40" fillId="0" borderId="0" xfId="283" applyNumberFormat="1"/>
    <xf numFmtId="3" fontId="40" fillId="0" borderId="0" xfId="283" applyNumberFormat="1"/>
    <xf numFmtId="171" fontId="40" fillId="0" borderId="0" xfId="283" applyNumberFormat="1"/>
    <xf numFmtId="176" fontId="40" fillId="0" borderId="0" xfId="283" applyNumberFormat="1"/>
    <xf numFmtId="194" fontId="0" fillId="0" borderId="0" xfId="0" applyNumberFormat="1"/>
    <xf numFmtId="0" fontId="40" fillId="0" borderId="0" xfId="283"/>
    <xf numFmtId="185" fontId="40" fillId="0" borderId="0" xfId="283" applyNumberFormat="1"/>
    <xf numFmtId="4" fontId="40" fillId="0" borderId="0" xfId="283" applyNumberFormat="1"/>
    <xf numFmtId="3" fontId="40" fillId="0" borderId="0" xfId="283" applyNumberFormat="1"/>
    <xf numFmtId="171" fontId="40" fillId="0" borderId="0" xfId="283" applyNumberFormat="1"/>
    <xf numFmtId="176" fontId="40" fillId="0" borderId="0" xfId="283" applyNumberFormat="1"/>
    <xf numFmtId="0" fontId="40" fillId="0" borderId="0" xfId="283"/>
    <xf numFmtId="185" fontId="40" fillId="0" borderId="0" xfId="283" applyNumberFormat="1"/>
    <xf numFmtId="4" fontId="40" fillId="0" borderId="0" xfId="283" applyNumberFormat="1"/>
    <xf numFmtId="3" fontId="40" fillId="0" borderId="0" xfId="283" applyNumberFormat="1"/>
    <xf numFmtId="171" fontId="40" fillId="0" borderId="0" xfId="283" applyNumberFormat="1"/>
    <xf numFmtId="176" fontId="40" fillId="0" borderId="0" xfId="283" applyNumberFormat="1"/>
    <xf numFmtId="194" fontId="40" fillId="0" borderId="0" xfId="283" applyNumberFormat="1"/>
    <xf numFmtId="14" fontId="194" fillId="0" borderId="64" xfId="0" applyNumberFormat="1" applyFont="1" applyBorder="1" applyAlignment="1">
      <alignment horizontal="center" vertical="center"/>
    </xf>
    <xf numFmtId="46" fontId="194" fillId="0" borderId="64" xfId="0" applyNumberFormat="1" applyFont="1" applyFill="1" applyBorder="1" applyAlignment="1">
      <alignment horizontal="center" vertical="center"/>
    </xf>
    <xf numFmtId="196" fontId="194" fillId="0" borderId="64" xfId="0" applyNumberFormat="1" applyFont="1" applyBorder="1" applyAlignment="1" applyProtection="1">
      <alignment horizontal="center" vertical="center"/>
      <protection locked="0"/>
    </xf>
    <xf numFmtId="0" fontId="171" fillId="0" borderId="0" xfId="0" applyFont="1"/>
    <xf numFmtId="0" fontId="121" fillId="0" borderId="0" xfId="217"/>
    <xf numFmtId="14" fontId="152" fillId="0" borderId="15" xfId="217" applyNumberFormat="1" applyFont="1" applyBorder="1" applyAlignment="1">
      <alignment vertical="center"/>
    </xf>
    <xf numFmtId="14" fontId="152" fillId="0" borderId="10" xfId="217" applyNumberFormat="1" applyFont="1" applyBorder="1" applyAlignment="1">
      <alignment vertical="center"/>
    </xf>
    <xf numFmtId="189" fontId="152" fillId="0" borderId="14" xfId="217" applyNumberFormat="1" applyFont="1" applyBorder="1" applyAlignment="1">
      <alignment horizontal="center" vertical="center"/>
    </xf>
    <xf numFmtId="0" fontId="152" fillId="0" borderId="0" xfId="217" applyFont="1" applyBorder="1" applyAlignment="1">
      <alignment vertical="center"/>
    </xf>
    <xf numFmtId="14" fontId="152" fillId="0" borderId="0" xfId="217" applyNumberFormat="1" applyFont="1" applyBorder="1" applyAlignment="1">
      <alignment vertical="center"/>
    </xf>
    <xf numFmtId="0" fontId="152" fillId="0" borderId="0" xfId="217" applyFont="1" applyBorder="1"/>
    <xf numFmtId="0" fontId="208" fillId="0" borderId="0" xfId="217" applyFont="1" applyBorder="1" applyAlignment="1">
      <alignment horizontal="left" vertical="center"/>
    </xf>
    <xf numFmtId="0" fontId="210" fillId="0" borderId="0" xfId="217" applyFont="1"/>
    <xf numFmtId="9" fontId="192" fillId="0" borderId="0" xfId="284" applyFont="1"/>
    <xf numFmtId="0" fontId="152" fillId="0" borderId="0" xfId="217" applyFont="1"/>
    <xf numFmtId="184" fontId="121" fillId="0" borderId="0" xfId="217" applyNumberFormat="1"/>
    <xf numFmtId="184" fontId="152" fillId="8" borderId="0" xfId="217" applyNumberFormat="1" applyFont="1" applyFill="1"/>
    <xf numFmtId="0" fontId="121" fillId="8" borderId="0" xfId="217" applyFill="1"/>
    <xf numFmtId="14" fontId="152" fillId="8" borderId="0" xfId="217" applyNumberFormat="1" applyFont="1" applyFill="1"/>
    <xf numFmtId="0" fontId="206" fillId="0" borderId="0" xfId="217" applyFont="1"/>
    <xf numFmtId="0" fontId="162" fillId="44" borderId="0" xfId="217" applyFont="1" applyFill="1" applyBorder="1"/>
    <xf numFmtId="184" fontId="162" fillId="44" borderId="82" xfId="217" applyNumberFormat="1" applyFont="1" applyFill="1" applyBorder="1"/>
    <xf numFmtId="184" fontId="162" fillId="44" borderId="82" xfId="217" applyNumberFormat="1" applyFont="1" applyFill="1" applyBorder="1" applyAlignment="1">
      <alignment horizontal="center"/>
    </xf>
    <xf numFmtId="14" fontId="176" fillId="8" borderId="83" xfId="217" applyNumberFormat="1" applyFont="1" applyFill="1" applyBorder="1"/>
    <xf numFmtId="184" fontId="176" fillId="8" borderId="84" xfId="217" applyNumberFormat="1" applyFont="1" applyFill="1" applyBorder="1"/>
    <xf numFmtId="0" fontId="121" fillId="8" borderId="20" xfId="217" applyFill="1" applyBorder="1"/>
    <xf numFmtId="0" fontId="121" fillId="20" borderId="0" xfId="217" applyFill="1"/>
    <xf numFmtId="14" fontId="176" fillId="19" borderId="28" xfId="217" applyNumberFormat="1" applyFont="1" applyFill="1" applyBorder="1"/>
    <xf numFmtId="184" fontId="176" fillId="19" borderId="85" xfId="217" applyNumberFormat="1" applyFont="1" applyFill="1" applyBorder="1"/>
    <xf numFmtId="189" fontId="176" fillId="19" borderId="85" xfId="217" applyNumberFormat="1" applyFont="1" applyFill="1" applyBorder="1"/>
    <xf numFmtId="0" fontId="121" fillId="0" borderId="0" xfId="217" applyBorder="1"/>
    <xf numFmtId="0" fontId="121" fillId="8" borderId="18" xfId="217" applyFill="1" applyBorder="1"/>
    <xf numFmtId="0" fontId="121" fillId="8" borderId="15" xfId="217" applyFill="1" applyBorder="1"/>
    <xf numFmtId="0" fontId="121" fillId="8" borderId="19" xfId="217" applyFill="1" applyBorder="1"/>
    <xf numFmtId="0" fontId="121" fillId="8" borderId="5" xfId="217" applyFill="1" applyBorder="1"/>
    <xf numFmtId="0" fontId="121" fillId="8" borderId="0" xfId="217" applyFill="1" applyBorder="1"/>
    <xf numFmtId="0" fontId="121" fillId="8" borderId="6" xfId="217" applyFill="1" applyBorder="1"/>
    <xf numFmtId="0" fontId="121" fillId="8" borderId="16" xfId="217" applyFill="1" applyBorder="1"/>
    <xf numFmtId="0" fontId="121" fillId="8" borderId="8" xfId="217" applyFill="1" applyBorder="1"/>
    <xf numFmtId="0" fontId="121" fillId="8" borderId="17" xfId="217" applyFill="1" applyBorder="1"/>
    <xf numFmtId="0" fontId="39" fillId="0" borderId="0" xfId="285"/>
    <xf numFmtId="185" fontId="39" fillId="0" borderId="0" xfId="285" applyNumberFormat="1"/>
    <xf numFmtId="4" fontId="39" fillId="0" borderId="0" xfId="285" applyNumberFormat="1"/>
    <xf numFmtId="3" fontId="39" fillId="0" borderId="0" xfId="285" applyNumberFormat="1"/>
    <xf numFmtId="171" fontId="39" fillId="0" borderId="0" xfId="285" applyNumberFormat="1"/>
    <xf numFmtId="176" fontId="39" fillId="0" borderId="0" xfId="285" applyNumberFormat="1"/>
    <xf numFmtId="3" fontId="39" fillId="8" borderId="0" xfId="285" applyNumberFormat="1" applyFill="1"/>
    <xf numFmtId="3" fontId="102" fillId="8" borderId="0" xfId="185" applyNumberFormat="1" applyFill="1"/>
    <xf numFmtId="0" fontId="39" fillId="0" borderId="0" xfId="285"/>
    <xf numFmtId="185" fontId="39" fillId="0" borderId="0" xfId="285" applyNumberFormat="1"/>
    <xf numFmtId="4" fontId="39" fillId="0" borderId="0" xfId="285" applyNumberFormat="1"/>
    <xf numFmtId="3" fontId="39" fillId="0" borderId="0" xfId="285" applyNumberFormat="1"/>
    <xf numFmtId="171" fontId="39" fillId="0" borderId="0" xfId="285" applyNumberFormat="1"/>
    <xf numFmtId="176" fontId="39" fillId="0" borderId="0" xfId="285" applyNumberFormat="1"/>
    <xf numFmtId="184" fontId="39" fillId="0" borderId="0" xfId="285" applyNumberFormat="1"/>
    <xf numFmtId="173" fontId="74" fillId="8" borderId="0" xfId="1" applyNumberFormat="1" applyFont="1" applyFill="1" applyAlignment="1">
      <alignment horizontal="right"/>
    </xf>
    <xf numFmtId="173" fontId="138" fillId="0" borderId="0" xfId="1" applyNumberFormat="1" applyFont="1"/>
    <xf numFmtId="184" fontId="38" fillId="0" borderId="0" xfId="286" applyNumberFormat="1"/>
    <xf numFmtId="0" fontId="38" fillId="0" borderId="0" xfId="286"/>
    <xf numFmtId="185" fontId="38" fillId="0" borderId="0" xfId="286" applyNumberFormat="1"/>
    <xf numFmtId="4" fontId="38" fillId="0" borderId="0" xfId="286" applyNumberFormat="1"/>
    <xf numFmtId="3" fontId="38" fillId="0" borderId="0" xfId="286" applyNumberFormat="1"/>
    <xf numFmtId="171" fontId="38" fillId="0" borderId="0" xfId="286" applyNumberFormat="1"/>
    <xf numFmtId="176" fontId="38" fillId="0" borderId="0" xfId="286" applyNumberFormat="1"/>
    <xf numFmtId="184" fontId="38" fillId="0" borderId="0" xfId="286" applyNumberFormat="1"/>
    <xf numFmtId="0" fontId="38" fillId="0" borderId="0" xfId="286"/>
    <xf numFmtId="185" fontId="38" fillId="0" borderId="0" xfId="286" applyNumberFormat="1"/>
    <xf numFmtId="4" fontId="38" fillId="0" borderId="0" xfId="286" applyNumberFormat="1"/>
    <xf numFmtId="3" fontId="38" fillId="0" borderId="0" xfId="286" applyNumberFormat="1"/>
    <xf numFmtId="171" fontId="38" fillId="0" borderId="0" xfId="286" applyNumberFormat="1"/>
    <xf numFmtId="176" fontId="38" fillId="0" borderId="0" xfId="286" applyNumberFormat="1"/>
    <xf numFmtId="184" fontId="38" fillId="0" borderId="0" xfId="286" applyNumberFormat="1"/>
    <xf numFmtId="0" fontId="38" fillId="0" borderId="0" xfId="286"/>
    <xf numFmtId="185" fontId="38" fillId="0" borderId="0" xfId="286" applyNumberFormat="1"/>
    <xf numFmtId="4" fontId="38" fillId="0" borderId="0" xfId="286" applyNumberFormat="1"/>
    <xf numFmtId="3" fontId="38" fillId="0" borderId="0" xfId="286" applyNumberFormat="1"/>
    <xf numFmtId="171" fontId="38" fillId="0" borderId="0" xfId="286" applyNumberFormat="1"/>
    <xf numFmtId="176" fontId="38" fillId="0" borderId="0" xfId="286" applyNumberFormat="1"/>
    <xf numFmtId="184" fontId="38" fillId="0" borderId="0" xfId="286" applyNumberFormat="1"/>
    <xf numFmtId="0" fontId="74" fillId="0" borderId="0" xfId="254" applyNumberFormat="1" applyFill="1"/>
    <xf numFmtId="3" fontId="101" fillId="0" borderId="0" xfId="186" applyNumberFormat="1" applyFill="1" applyAlignment="1">
      <alignment horizontal="center"/>
    </xf>
    <xf numFmtId="0" fontId="101" fillId="0" borderId="0" xfId="186" applyNumberFormat="1" applyFill="1" applyAlignment="1">
      <alignment horizontal="center"/>
    </xf>
    <xf numFmtId="3" fontId="69" fillId="0" borderId="0" xfId="257" applyNumberFormat="1" applyFill="1"/>
    <xf numFmtId="3" fontId="101" fillId="0" borderId="0" xfId="186" applyNumberFormat="1" applyFill="1" applyAlignment="1">
      <alignment horizontal="right"/>
    </xf>
    <xf numFmtId="3" fontId="66" fillId="0" borderId="0" xfId="259" applyNumberFormat="1" applyFill="1"/>
    <xf numFmtId="3" fontId="65" fillId="0" borderId="0" xfId="260" applyNumberFormat="1" applyFill="1"/>
    <xf numFmtId="3" fontId="63" fillId="0" borderId="0" xfId="262" applyNumberFormat="1" applyFill="1"/>
    <xf numFmtId="3" fontId="62" fillId="0" borderId="0" xfId="263" applyNumberFormat="1" applyFill="1"/>
    <xf numFmtId="3" fontId="61" fillId="0" borderId="0" xfId="264" applyNumberFormat="1" applyFill="1"/>
    <xf numFmtId="4" fontId="60" fillId="0" borderId="0" xfId="265" applyNumberFormat="1" applyFill="1"/>
    <xf numFmtId="4" fontId="59" fillId="0" borderId="0" xfId="266" applyNumberFormat="1" applyFill="1"/>
    <xf numFmtId="4" fontId="0" fillId="0" borderId="0" xfId="0" applyNumberFormat="1" applyFill="1"/>
    <xf numFmtId="4" fontId="56" fillId="0" borderId="0" xfId="271" applyNumberFormat="1" applyFill="1"/>
    <xf numFmtId="185" fontId="59" fillId="0" borderId="0" xfId="266" applyNumberFormat="1" applyFill="1"/>
    <xf numFmtId="4" fontId="53" fillId="0" borderId="0" xfId="274" applyNumberFormat="1" applyFill="1"/>
    <xf numFmtId="4" fontId="52" fillId="0" borderId="0" xfId="275" applyNumberFormat="1" applyFill="1"/>
    <xf numFmtId="4" fontId="51" fillId="0" borderId="0" xfId="276" applyNumberFormat="1" applyFill="1"/>
    <xf numFmtId="4" fontId="101" fillId="0" borderId="0" xfId="186" applyNumberFormat="1" applyFill="1" applyAlignment="1">
      <alignment horizontal="center"/>
    </xf>
    <xf numFmtId="4" fontId="48" fillId="0" borderId="0" xfId="277" applyNumberFormat="1" applyFill="1"/>
    <xf numFmtId="4" fontId="47" fillId="0" borderId="0" xfId="278" applyNumberFormat="1" applyFill="1"/>
    <xf numFmtId="4" fontId="45" fillId="0" borderId="0" xfId="279" applyNumberFormat="1" applyFill="1"/>
    <xf numFmtId="4" fontId="44" fillId="0" borderId="0" xfId="280" applyNumberFormat="1" applyFill="1"/>
    <xf numFmtId="4" fontId="41" fillId="0" borderId="0" xfId="282" applyNumberFormat="1" applyFill="1"/>
    <xf numFmtId="4" fontId="38" fillId="0" borderId="0" xfId="286" applyNumberFormat="1"/>
    <xf numFmtId="4" fontId="38" fillId="0" borderId="0" xfId="286" applyNumberFormat="1"/>
    <xf numFmtId="4" fontId="39" fillId="8" borderId="0" xfId="285" applyNumberFormat="1" applyFill="1"/>
    <xf numFmtId="185" fontId="39" fillId="8" borderId="0" xfId="285" applyNumberFormat="1" applyFill="1"/>
    <xf numFmtId="43" fontId="126" fillId="0" borderId="0" xfId="222" applyNumberFormat="1" applyFont="1"/>
    <xf numFmtId="0" fontId="199" fillId="20" borderId="63" xfId="217" applyFont="1" applyFill="1" applyBorder="1" applyAlignment="1">
      <alignment horizontal="center" vertical="center" wrapText="1"/>
    </xf>
    <xf numFmtId="0" fontId="207" fillId="17" borderId="13" xfId="217" applyFont="1" applyFill="1" applyBorder="1" applyAlignment="1">
      <alignment horizontal="center" vertical="center" wrapText="1"/>
    </xf>
    <xf numFmtId="0" fontId="123" fillId="17" borderId="0" xfId="0" applyFont="1" applyFill="1" applyBorder="1"/>
    <xf numFmtId="0" fontId="193" fillId="34" borderId="13" xfId="217" applyFont="1" applyFill="1" applyBorder="1" applyAlignment="1">
      <alignment horizontal="center" vertical="center" wrapText="1"/>
    </xf>
    <xf numFmtId="0" fontId="106" fillId="0" borderId="20" xfId="0" applyFont="1" applyBorder="1" applyAlignment="1">
      <alignment horizontal="right" indent="1"/>
    </xf>
    <xf numFmtId="0" fontId="130" fillId="0" borderId="14" xfId="217" applyFont="1" applyBorder="1" applyAlignment="1">
      <alignment horizontal="right" vertical="center" indent="1"/>
    </xf>
    <xf numFmtId="9" fontId="216" fillId="0" borderId="11" xfId="3" applyFont="1" applyBorder="1" applyAlignment="1">
      <alignment horizontal="left" vertical="center"/>
    </xf>
    <xf numFmtId="173" fontId="209" fillId="0" borderId="9" xfId="1" applyNumberFormat="1" applyFont="1" applyBorder="1" applyAlignment="1">
      <alignment horizontal="center" vertical="center"/>
    </xf>
    <xf numFmtId="182" fontId="217" fillId="0" borderId="9" xfId="1" applyNumberFormat="1" applyFont="1" applyBorder="1" applyAlignment="1">
      <alignment horizontal="center" vertical="center"/>
    </xf>
    <xf numFmtId="174" fontId="215" fillId="0" borderId="9" xfId="1" applyNumberFormat="1" applyFont="1" applyBorder="1" applyAlignment="1">
      <alignment horizontal="center" vertical="center"/>
    </xf>
    <xf numFmtId="182" fontId="198" fillId="0" borderId="20" xfId="1" applyNumberFormat="1" applyFont="1" applyBorder="1" applyAlignment="1">
      <alignment horizontal="left" vertical="center"/>
    </xf>
    <xf numFmtId="0" fontId="193" fillId="0" borderId="14" xfId="217" applyFont="1" applyBorder="1" applyAlignment="1">
      <alignment horizontal="center" vertical="center" wrapText="1"/>
    </xf>
    <xf numFmtId="0" fontId="137" fillId="30" borderId="86" xfId="0" applyFont="1" applyFill="1" applyBorder="1" applyAlignment="1">
      <alignment horizontal="centerContinuous" vertical="center"/>
    </xf>
    <xf numFmtId="0" fontId="130" fillId="30" borderId="86" xfId="0" applyFont="1" applyFill="1" applyBorder="1" applyAlignment="1">
      <alignment horizontal="centerContinuous" vertical="center"/>
    </xf>
    <xf numFmtId="178" fontId="130" fillId="30" borderId="86" xfId="3" applyNumberFormat="1" applyFont="1" applyFill="1" applyBorder="1" applyAlignment="1">
      <alignment horizontal="center"/>
    </xf>
    <xf numFmtId="0" fontId="131" fillId="37" borderId="0" xfId="0" applyFont="1" applyFill="1"/>
    <xf numFmtId="0" fontId="146" fillId="37" borderId="0" xfId="0" applyFont="1" applyFill="1" applyBorder="1" applyAlignment="1">
      <alignment horizontal="left" indent="1"/>
    </xf>
    <xf numFmtId="0" fontId="146" fillId="37" borderId="0" xfId="0" applyFont="1" applyFill="1" applyBorder="1" applyAlignment="1">
      <alignment horizontal="left"/>
    </xf>
    <xf numFmtId="43" fontId="152" fillId="37" borderId="0" xfId="1" applyFont="1" applyFill="1" applyBorder="1" applyAlignment="1">
      <alignment horizontal="center"/>
    </xf>
    <xf numFmtId="182" fontId="152" fillId="15" borderId="78" xfId="1" applyNumberFormat="1" applyFont="1" applyFill="1" applyBorder="1" applyAlignment="1"/>
    <xf numFmtId="0" fontId="37" fillId="0" borderId="0" xfId="287"/>
    <xf numFmtId="185" fontId="37" fillId="0" borderId="0" xfId="287" applyNumberFormat="1"/>
    <xf numFmtId="4" fontId="37" fillId="0" borderId="0" xfId="287" applyNumberFormat="1"/>
    <xf numFmtId="3" fontId="37" fillId="0" borderId="0" xfId="287" applyNumberFormat="1"/>
    <xf numFmtId="171" fontId="37" fillId="0" borderId="0" xfId="287" applyNumberFormat="1"/>
    <xf numFmtId="176" fontId="37" fillId="0" borderId="0" xfId="287" applyNumberFormat="1"/>
    <xf numFmtId="0" fontId="37" fillId="0" borderId="0" xfId="287"/>
    <xf numFmtId="185" fontId="37" fillId="0" borderId="0" xfId="287" applyNumberFormat="1"/>
    <xf numFmtId="4" fontId="37" fillId="0" borderId="0" xfId="287" applyNumberFormat="1"/>
    <xf numFmtId="3" fontId="37" fillId="0" borderId="0" xfId="287" applyNumberFormat="1"/>
    <xf numFmtId="171" fontId="37" fillId="0" borderId="0" xfId="287" applyNumberFormat="1"/>
    <xf numFmtId="176" fontId="37" fillId="0" borderId="0" xfId="287" applyNumberFormat="1"/>
    <xf numFmtId="3" fontId="37" fillId="8" borderId="0" xfId="287" applyNumberFormat="1" applyFill="1"/>
    <xf numFmtId="0" fontId="37" fillId="0" borderId="0" xfId="287"/>
    <xf numFmtId="185" fontId="37" fillId="0" borderId="0" xfId="287" applyNumberFormat="1"/>
    <xf numFmtId="4" fontId="37" fillId="0" borderId="0" xfId="287" applyNumberFormat="1"/>
    <xf numFmtId="3" fontId="37" fillId="0" borderId="0" xfId="287" applyNumberFormat="1"/>
    <xf numFmtId="171" fontId="37" fillId="0" borderId="0" xfId="287" applyNumberFormat="1"/>
    <xf numFmtId="176" fontId="37" fillId="0" borderId="0" xfId="287" applyNumberFormat="1"/>
    <xf numFmtId="10" fontId="83" fillId="0" borderId="0" xfId="3" applyNumberFormat="1" applyFont="1"/>
    <xf numFmtId="0" fontId="36" fillId="0" borderId="0" xfId="288"/>
    <xf numFmtId="185" fontId="36" fillId="0" borderId="0" xfId="288" applyNumberFormat="1"/>
    <xf numFmtId="4" fontId="36" fillId="0" borderId="0" xfId="288" applyNumberFormat="1"/>
    <xf numFmtId="3" fontId="36" fillId="0" borderId="0" xfId="288" applyNumberFormat="1"/>
    <xf numFmtId="171" fontId="36" fillId="0" borderId="0" xfId="288" applyNumberFormat="1"/>
    <xf numFmtId="176" fontId="36" fillId="0" borderId="0" xfId="288" applyNumberFormat="1"/>
    <xf numFmtId="184" fontId="36" fillId="0" borderId="0" xfId="288" applyNumberFormat="1"/>
    <xf numFmtId="0" fontId="36" fillId="0" borderId="0" xfId="288"/>
    <xf numFmtId="185" fontId="36" fillId="0" borderId="0" xfId="288" applyNumberFormat="1"/>
    <xf numFmtId="4" fontId="36" fillId="0" borderId="0" xfId="288" applyNumberFormat="1"/>
    <xf numFmtId="3" fontId="36" fillId="0" borderId="0" xfId="288" applyNumberFormat="1"/>
    <xf numFmtId="171" fontId="36" fillId="0" borderId="0" xfId="288" applyNumberFormat="1"/>
    <xf numFmtId="176" fontId="36" fillId="0" borderId="0" xfId="288" applyNumberFormat="1"/>
    <xf numFmtId="184" fontId="36" fillId="0" borderId="0" xfId="288" applyNumberFormat="1"/>
    <xf numFmtId="0" fontId="36" fillId="0" borderId="0" xfId="288"/>
    <xf numFmtId="185" fontId="36" fillId="0" borderId="0" xfId="288" applyNumberFormat="1"/>
    <xf numFmtId="4" fontId="36" fillId="0" borderId="0" xfId="288" applyNumberFormat="1"/>
    <xf numFmtId="3" fontId="36" fillId="0" borderId="0" xfId="288" applyNumberFormat="1"/>
    <xf numFmtId="171" fontId="36" fillId="0" borderId="0" xfId="288" applyNumberFormat="1"/>
    <xf numFmtId="176" fontId="36" fillId="0" borderId="0" xfId="288" applyNumberFormat="1"/>
    <xf numFmtId="184" fontId="36" fillId="0" borderId="0" xfId="288" applyNumberFormat="1"/>
    <xf numFmtId="0" fontId="36" fillId="0" borderId="0" xfId="288"/>
    <xf numFmtId="185" fontId="36" fillId="0" borderId="0" xfId="288" applyNumberFormat="1"/>
    <xf numFmtId="4" fontId="36" fillId="0" borderId="0" xfId="288" applyNumberFormat="1"/>
    <xf numFmtId="3" fontId="36" fillId="0" borderId="0" xfId="288" applyNumberFormat="1"/>
    <xf numFmtId="171" fontId="36" fillId="0" borderId="0" xfId="288" applyNumberFormat="1"/>
    <xf numFmtId="176" fontId="36" fillId="0" borderId="0" xfId="288" applyNumberFormat="1"/>
    <xf numFmtId="184" fontId="36" fillId="0" borderId="0" xfId="288" applyNumberFormat="1"/>
    <xf numFmtId="0" fontId="36" fillId="0" borderId="0" xfId="288"/>
    <xf numFmtId="185" fontId="36" fillId="0" borderId="0" xfId="288" applyNumberFormat="1"/>
    <xf numFmtId="4" fontId="36" fillId="0" borderId="0" xfId="288" applyNumberFormat="1"/>
    <xf numFmtId="3" fontId="36" fillId="0" borderId="0" xfId="288" applyNumberFormat="1"/>
    <xf numFmtId="171" fontId="36" fillId="0" borderId="0" xfId="288" applyNumberFormat="1"/>
    <xf numFmtId="176" fontId="36" fillId="0" borderId="0" xfId="288" applyNumberFormat="1"/>
    <xf numFmtId="184" fontId="36" fillId="0" borderId="0" xfId="288" applyNumberFormat="1"/>
    <xf numFmtId="0" fontId="36" fillId="0" borderId="0" xfId="288"/>
    <xf numFmtId="185" fontId="36" fillId="0" borderId="0" xfId="288" applyNumberFormat="1"/>
    <xf numFmtId="4" fontId="36" fillId="0" borderId="0" xfId="288" applyNumberFormat="1"/>
    <xf numFmtId="3" fontId="36" fillId="0" borderId="0" xfId="288" applyNumberFormat="1"/>
    <xf numFmtId="171" fontId="36" fillId="0" borderId="0" xfId="288" applyNumberFormat="1"/>
    <xf numFmtId="176" fontId="36" fillId="0" borderId="0" xfId="288" applyNumberFormat="1"/>
    <xf numFmtId="184" fontId="36" fillId="0" borderId="0" xfId="288" applyNumberFormat="1"/>
    <xf numFmtId="0" fontId="36" fillId="0" borderId="0" xfId="288"/>
    <xf numFmtId="185" fontId="36" fillId="0" borderId="0" xfId="288" applyNumberFormat="1"/>
    <xf numFmtId="4" fontId="36" fillId="0" borderId="0" xfId="288" applyNumberFormat="1"/>
    <xf numFmtId="3" fontId="36" fillId="0" borderId="0" xfId="288" applyNumberFormat="1"/>
    <xf numFmtId="171" fontId="36" fillId="0" borderId="0" xfId="288" applyNumberFormat="1"/>
    <xf numFmtId="176" fontId="36" fillId="0" borderId="0" xfId="288" applyNumberFormat="1"/>
    <xf numFmtId="184" fontId="36" fillId="0" borderId="0" xfId="288" applyNumberFormat="1"/>
    <xf numFmtId="0" fontId="36" fillId="0" borderId="0" xfId="288"/>
    <xf numFmtId="185" fontId="36" fillId="0" borderId="0" xfId="288" applyNumberFormat="1"/>
    <xf numFmtId="4" fontId="36" fillId="0" borderId="0" xfId="288" applyNumberFormat="1"/>
    <xf numFmtId="3" fontId="36" fillId="0" borderId="0" xfId="288" applyNumberFormat="1"/>
    <xf numFmtId="171" fontId="36" fillId="0" borderId="0" xfId="288" applyNumberFormat="1"/>
    <xf numFmtId="176" fontId="36" fillId="0" borderId="0" xfId="288" applyNumberFormat="1"/>
    <xf numFmtId="184" fontId="36" fillId="0" borderId="0" xfId="288" applyNumberFormat="1"/>
    <xf numFmtId="0" fontId="36" fillId="0" borderId="0" xfId="288"/>
    <xf numFmtId="185" fontId="36" fillId="0" borderId="0" xfId="288" applyNumberFormat="1"/>
    <xf numFmtId="4" fontId="36" fillId="0" borderId="0" xfId="288" applyNumberFormat="1"/>
    <xf numFmtId="3" fontId="36" fillId="0" borderId="0" xfId="288" applyNumberFormat="1"/>
    <xf numFmtId="171" fontId="36" fillId="0" borderId="0" xfId="288" applyNumberFormat="1"/>
    <xf numFmtId="176" fontId="36" fillId="0" borderId="0" xfId="288" applyNumberFormat="1"/>
    <xf numFmtId="184" fontId="36" fillId="0" borderId="0" xfId="288" applyNumberFormat="1"/>
    <xf numFmtId="0" fontId="36" fillId="0" borderId="0" xfId="288"/>
    <xf numFmtId="185" fontId="36" fillId="0" borderId="0" xfId="288" applyNumberFormat="1"/>
    <xf numFmtId="4" fontId="36" fillId="0" borderId="0" xfId="288" applyNumberFormat="1"/>
    <xf numFmtId="3" fontId="36" fillId="0" borderId="0" xfId="288" applyNumberFormat="1"/>
    <xf numFmtId="171" fontId="36" fillId="0" borderId="0" xfId="288" applyNumberFormat="1"/>
    <xf numFmtId="176" fontId="36" fillId="0" borderId="0" xfId="288" applyNumberFormat="1"/>
    <xf numFmtId="184" fontId="36" fillId="0" borderId="0" xfId="288" applyNumberFormat="1"/>
    <xf numFmtId="0" fontId="36" fillId="0" borderId="0" xfId="288"/>
    <xf numFmtId="185" fontId="36" fillId="0" borderId="0" xfId="288" applyNumberFormat="1"/>
    <xf numFmtId="4" fontId="36" fillId="0" borderId="0" xfId="288" applyNumberFormat="1"/>
    <xf numFmtId="3" fontId="36" fillId="0" borderId="0" xfId="288" applyNumberFormat="1"/>
    <xf numFmtId="171" fontId="36" fillId="0" borderId="0" xfId="288" applyNumberFormat="1"/>
    <xf numFmtId="176" fontId="36" fillId="0" borderId="0" xfId="288" applyNumberFormat="1"/>
    <xf numFmtId="184" fontId="36" fillId="0" borderId="0" xfId="288" applyNumberFormat="1"/>
    <xf numFmtId="0" fontId="36" fillId="0" borderId="0" xfId="288"/>
    <xf numFmtId="185" fontId="36" fillId="0" borderId="0" xfId="288" applyNumberFormat="1"/>
    <xf numFmtId="4" fontId="36" fillId="0" borderId="0" xfId="288" applyNumberFormat="1"/>
    <xf numFmtId="3" fontId="36" fillId="0" borderId="0" xfId="288" applyNumberFormat="1"/>
    <xf numFmtId="171" fontId="36" fillId="0" borderId="0" xfId="288" applyNumberFormat="1"/>
    <xf numFmtId="176" fontId="36" fillId="0" borderId="0" xfId="288" applyNumberFormat="1"/>
    <xf numFmtId="184" fontId="36" fillId="0" borderId="0" xfId="288" applyNumberFormat="1"/>
    <xf numFmtId="0" fontId="194" fillId="20" borderId="64" xfId="0" applyNumberFormat="1" applyFont="1" applyFill="1" applyBorder="1" applyAlignment="1">
      <alignment horizontal="center" vertical="center" wrapText="1"/>
    </xf>
    <xf numFmtId="0" fontId="198" fillId="15" borderId="0" xfId="217" applyFont="1" applyFill="1" applyAlignment="1">
      <alignment horizontal="right" vertical="center" indent="1"/>
    </xf>
    <xf numFmtId="0" fontId="193" fillId="12" borderId="0" xfId="217" applyFont="1" applyFill="1" applyAlignment="1">
      <alignment horizontal="left" vertical="center"/>
    </xf>
    <xf numFmtId="21" fontId="0" fillId="0" borderId="0" xfId="0" applyNumberFormat="1"/>
    <xf numFmtId="0" fontId="35" fillId="0" borderId="0" xfId="289"/>
    <xf numFmtId="185" fontId="35" fillId="0" borderId="0" xfId="289" applyNumberFormat="1"/>
    <xf numFmtId="4" fontId="35" fillId="0" borderId="0" xfId="289" applyNumberFormat="1"/>
    <xf numFmtId="3" fontId="35" fillId="0" borderId="0" xfId="289" applyNumberFormat="1"/>
    <xf numFmtId="171" fontId="35" fillId="0" borderId="0" xfId="289" applyNumberFormat="1"/>
    <xf numFmtId="176" fontId="35" fillId="0" borderId="0" xfId="289" applyNumberFormat="1"/>
    <xf numFmtId="184" fontId="35" fillId="0" borderId="0" xfId="289" applyNumberFormat="1"/>
    <xf numFmtId="3" fontId="36" fillId="8" borderId="0" xfId="288" applyNumberFormat="1" applyFill="1"/>
    <xf numFmtId="0" fontId="34" fillId="0" borderId="0" xfId="290"/>
    <xf numFmtId="185" fontId="34" fillId="0" borderId="0" xfId="290" applyNumberFormat="1"/>
    <xf numFmtId="4" fontId="34" fillId="0" borderId="0" xfId="290" applyNumberFormat="1"/>
    <xf numFmtId="3" fontId="34" fillId="0" borderId="0" xfId="290" applyNumberFormat="1"/>
    <xf numFmtId="171" fontId="34" fillId="0" borderId="0" xfId="290" applyNumberFormat="1"/>
    <xf numFmtId="176" fontId="34" fillId="0" borderId="0" xfId="290" applyNumberFormat="1"/>
    <xf numFmtId="184" fontId="34" fillId="0" borderId="0" xfId="290" applyNumberFormat="1"/>
    <xf numFmtId="0" fontId="34" fillId="0" borderId="0" xfId="290"/>
    <xf numFmtId="185" fontId="34" fillId="0" borderId="0" xfId="290" applyNumberFormat="1"/>
    <xf numFmtId="4" fontId="34" fillId="0" borderId="0" xfId="290" applyNumberFormat="1"/>
    <xf numFmtId="3" fontId="34" fillId="0" borderId="0" xfId="290" applyNumberFormat="1"/>
    <xf numFmtId="171" fontId="34" fillId="0" borderId="0" xfId="290" applyNumberFormat="1"/>
    <xf numFmtId="176" fontId="34" fillId="0" borderId="0" xfId="290" applyNumberFormat="1"/>
    <xf numFmtId="184" fontId="34" fillId="0" borderId="0" xfId="290" applyNumberFormat="1"/>
    <xf numFmtId="0" fontId="34" fillId="0" borderId="0" xfId="290"/>
    <xf numFmtId="185" fontId="34" fillId="0" borderId="0" xfId="290" applyNumberFormat="1"/>
    <xf numFmtId="4" fontId="34" fillId="0" borderId="0" xfId="290" applyNumberFormat="1"/>
    <xf numFmtId="3" fontId="34" fillId="0" borderId="0" xfId="290" applyNumberFormat="1"/>
    <xf numFmtId="171" fontId="34" fillId="0" borderId="0" xfId="290" applyNumberFormat="1"/>
    <xf numFmtId="176" fontId="34" fillId="0" borderId="0" xfId="290" applyNumberFormat="1"/>
    <xf numFmtId="184" fontId="34" fillId="0" borderId="0" xfId="290" applyNumberFormat="1"/>
    <xf numFmtId="0" fontId="34" fillId="0" borderId="0" xfId="290"/>
    <xf numFmtId="185" fontId="34" fillId="0" borderId="0" xfId="290" applyNumberFormat="1"/>
    <xf numFmtId="4" fontId="34" fillId="0" borderId="0" xfId="290" applyNumberFormat="1"/>
    <xf numFmtId="3" fontId="34" fillId="0" borderId="0" xfId="290" applyNumberFormat="1"/>
    <xf numFmtId="171" fontId="34" fillId="0" borderId="0" xfId="290" applyNumberFormat="1"/>
    <xf numFmtId="176" fontId="34" fillId="0" borderId="0" xfId="290" applyNumberFormat="1"/>
    <xf numFmtId="184" fontId="34" fillId="0" borderId="0" xfId="290" applyNumberFormat="1"/>
    <xf numFmtId="0" fontId="34" fillId="0" borderId="0" xfId="290"/>
    <xf numFmtId="185" fontId="34" fillId="0" borderId="0" xfId="290" applyNumberFormat="1"/>
    <xf numFmtId="4" fontId="34" fillId="0" borderId="0" xfId="290" applyNumberFormat="1"/>
    <xf numFmtId="3" fontId="34" fillId="0" borderId="0" xfId="290" applyNumberFormat="1"/>
    <xf numFmtId="171" fontId="34" fillId="0" borderId="0" xfId="290" applyNumberFormat="1"/>
    <xf numFmtId="176" fontId="34" fillId="0" borderId="0" xfId="290" applyNumberFormat="1"/>
    <xf numFmtId="3" fontId="34" fillId="8" borderId="0" xfId="290" applyNumberFormat="1" applyFill="1"/>
    <xf numFmtId="0" fontId="34" fillId="0" borderId="0" xfId="290"/>
    <xf numFmtId="185" fontId="34" fillId="0" borderId="0" xfId="290" applyNumberFormat="1"/>
    <xf numFmtId="4" fontId="34" fillId="0" borderId="0" xfId="290" applyNumberFormat="1"/>
    <xf numFmtId="3" fontId="34" fillId="0" borderId="0" xfId="290" applyNumberFormat="1"/>
    <xf numFmtId="171" fontId="34" fillId="0" borderId="0" xfId="290" applyNumberFormat="1"/>
    <xf numFmtId="176" fontId="34" fillId="0" borderId="0" xfId="290" applyNumberFormat="1"/>
    <xf numFmtId="184" fontId="34" fillId="0" borderId="0" xfId="290" applyNumberFormat="1"/>
    <xf numFmtId="0" fontId="34" fillId="0" borderId="0" xfId="290"/>
    <xf numFmtId="185" fontId="34" fillId="0" borderId="0" xfId="290" applyNumberFormat="1"/>
    <xf numFmtId="4" fontId="34" fillId="0" borderId="0" xfId="290" applyNumberFormat="1"/>
    <xf numFmtId="3" fontId="34" fillId="0" borderId="0" xfId="290" applyNumberFormat="1"/>
    <xf numFmtId="171" fontId="34" fillId="0" borderId="0" xfId="290" applyNumberFormat="1"/>
    <xf numFmtId="176" fontId="34" fillId="0" borderId="0" xfId="290" applyNumberFormat="1"/>
    <xf numFmtId="184" fontId="34" fillId="0" borderId="0" xfId="290" applyNumberFormat="1"/>
    <xf numFmtId="0" fontId="34" fillId="0" borderId="0" xfId="290"/>
    <xf numFmtId="185" fontId="34" fillId="0" borderId="0" xfId="290" applyNumberFormat="1"/>
    <xf numFmtId="4" fontId="34" fillId="0" borderId="0" xfId="290" applyNumberFormat="1"/>
    <xf numFmtId="3" fontId="34" fillId="0" borderId="0" xfId="290" applyNumberFormat="1"/>
    <xf numFmtId="171" fontId="34" fillId="0" borderId="0" xfId="290" applyNumberFormat="1"/>
    <xf numFmtId="176" fontId="34" fillId="0" borderId="0" xfId="290" applyNumberFormat="1"/>
    <xf numFmtId="184" fontId="34" fillId="0" borderId="0" xfId="290" applyNumberFormat="1"/>
    <xf numFmtId="43" fontId="36" fillId="0" borderId="0" xfId="1" applyFont="1"/>
    <xf numFmtId="0" fontId="33" fillId="17" borderId="0" xfId="0" applyFont="1" applyFill="1"/>
    <xf numFmtId="0" fontId="128" fillId="17" borderId="43" xfId="0" applyFont="1" applyFill="1" applyBorder="1" applyAlignment="1">
      <alignment horizontal="center"/>
    </xf>
    <xf numFmtId="0" fontId="128" fillId="17" borderId="44" xfId="0" applyFont="1" applyFill="1" applyBorder="1" applyAlignment="1">
      <alignment horizontal="center"/>
    </xf>
    <xf numFmtId="0" fontId="128" fillId="17" borderId="41" xfId="0" applyFont="1" applyFill="1" applyBorder="1" applyAlignment="1">
      <alignment horizontal="center"/>
    </xf>
    <xf numFmtId="0" fontId="33" fillId="17" borderId="42" xfId="0" applyFont="1" applyFill="1" applyBorder="1"/>
    <xf numFmtId="14" fontId="128" fillId="17" borderId="46" xfId="0" applyNumberFormat="1" applyFont="1" applyFill="1" applyBorder="1" applyAlignment="1">
      <alignment horizontal="center"/>
    </xf>
    <xf numFmtId="14" fontId="128" fillId="17" borderId="47" xfId="0" applyNumberFormat="1" applyFont="1" applyFill="1" applyBorder="1" applyAlignment="1">
      <alignment horizontal="center"/>
    </xf>
    <xf numFmtId="0" fontId="32" fillId="0" borderId="0" xfId="297"/>
    <xf numFmtId="185" fontId="32" fillId="0" borderId="0" xfId="297" applyNumberFormat="1"/>
    <xf numFmtId="4" fontId="32" fillId="0" borderId="0" xfId="297" applyNumberFormat="1"/>
    <xf numFmtId="3" fontId="32" fillId="0" borderId="0" xfId="297" applyNumberFormat="1"/>
    <xf numFmtId="171" fontId="32" fillId="0" borderId="0" xfId="297" applyNumberFormat="1"/>
    <xf numFmtId="176" fontId="32" fillId="0" borderId="0" xfId="297" applyNumberFormat="1"/>
    <xf numFmtId="184" fontId="32" fillId="0" borderId="0" xfId="297" applyNumberFormat="1"/>
    <xf numFmtId="0" fontId="32" fillId="0" borderId="0" xfId="297"/>
    <xf numFmtId="185" fontId="32" fillId="0" borderId="0" xfId="297" applyNumberFormat="1"/>
    <xf numFmtId="4" fontId="32" fillId="0" borderId="0" xfId="297" applyNumberFormat="1"/>
    <xf numFmtId="3" fontId="32" fillId="0" borderId="0" xfId="297" applyNumberFormat="1"/>
    <xf numFmtId="171" fontId="32" fillId="0" borderId="0" xfId="297" applyNumberFormat="1"/>
    <xf numFmtId="176" fontId="32" fillId="0" borderId="0" xfId="297" applyNumberFormat="1"/>
    <xf numFmtId="184" fontId="32" fillId="0" borderId="0" xfId="297" applyNumberFormat="1"/>
    <xf numFmtId="3" fontId="32" fillId="8" borderId="0" xfId="297" applyNumberFormat="1" applyFill="1"/>
    <xf numFmtId="0" fontId="32" fillId="0" borderId="0" xfId="297"/>
    <xf numFmtId="185" fontId="32" fillId="0" borderId="0" xfId="297" applyNumberFormat="1"/>
    <xf numFmtId="4" fontId="32" fillId="0" borderId="0" xfId="297" applyNumberFormat="1"/>
    <xf numFmtId="3" fontId="32" fillId="0" borderId="0" xfId="297" applyNumberFormat="1"/>
    <xf numFmtId="171" fontId="32" fillId="0" borderId="0" xfId="297" applyNumberFormat="1"/>
    <xf numFmtId="176" fontId="32" fillId="0" borderId="0" xfId="297" applyNumberFormat="1"/>
    <xf numFmtId="184" fontId="32" fillId="0" borderId="0" xfId="297" applyNumberFormat="1"/>
    <xf numFmtId="0" fontId="32" fillId="0" borderId="0" xfId="297"/>
    <xf numFmtId="185" fontId="32" fillId="0" borderId="0" xfId="297" applyNumberFormat="1"/>
    <xf numFmtId="4" fontId="32" fillId="0" borderId="0" xfId="297" applyNumberFormat="1"/>
    <xf numFmtId="3" fontId="32" fillId="0" borderId="0" xfId="297" applyNumberFormat="1"/>
    <xf numFmtId="171" fontId="32" fillId="0" borderId="0" xfId="297" applyNumberFormat="1"/>
    <xf numFmtId="176" fontId="32" fillId="0" borderId="0" xfId="297" applyNumberFormat="1"/>
    <xf numFmtId="184" fontId="32" fillId="0" borderId="0" xfId="297" applyNumberFormat="1"/>
    <xf numFmtId="0" fontId="31" fillId="0" borderId="0" xfId="298"/>
    <xf numFmtId="185" fontId="31" fillId="0" borderId="0" xfId="298" applyNumberFormat="1"/>
    <xf numFmtId="4" fontId="31" fillId="0" borderId="0" xfId="298" applyNumberFormat="1"/>
    <xf numFmtId="3" fontId="31" fillId="0" borderId="0" xfId="298" applyNumberFormat="1"/>
    <xf numFmtId="171" fontId="31" fillId="0" borderId="0" xfId="298" applyNumberFormat="1"/>
    <xf numFmtId="176" fontId="31" fillId="0" borderId="0" xfId="298" applyNumberFormat="1"/>
    <xf numFmtId="194" fontId="31" fillId="0" borderId="0" xfId="298" applyNumberFormat="1"/>
    <xf numFmtId="0" fontId="31" fillId="0" borderId="0" xfId="298"/>
    <xf numFmtId="185" fontId="31" fillId="0" borderId="0" xfId="298" applyNumberFormat="1"/>
    <xf numFmtId="4" fontId="31" fillId="0" borderId="0" xfId="298" applyNumberFormat="1"/>
    <xf numFmtId="3" fontId="31" fillId="0" borderId="0" xfId="298" applyNumberFormat="1"/>
    <xf numFmtId="171" fontId="31" fillId="0" borderId="0" xfId="298" applyNumberFormat="1"/>
    <xf numFmtId="176" fontId="31" fillId="0" borderId="0" xfId="298" applyNumberFormat="1"/>
    <xf numFmtId="194" fontId="31" fillId="0" borderId="0" xfId="298" applyNumberFormat="1"/>
    <xf numFmtId="0" fontId="31" fillId="0" borderId="0" xfId="298"/>
    <xf numFmtId="185" fontId="31" fillId="0" borderId="0" xfId="298" applyNumberFormat="1"/>
    <xf numFmtId="4" fontId="31" fillId="0" borderId="0" xfId="298" applyNumberFormat="1"/>
    <xf numFmtId="3" fontId="31" fillId="0" borderId="0" xfId="298" applyNumberFormat="1"/>
    <xf numFmtId="171" fontId="31" fillId="0" borderId="0" xfId="298" applyNumberFormat="1"/>
    <xf numFmtId="176" fontId="31" fillId="0" borderId="0" xfId="298" applyNumberFormat="1"/>
    <xf numFmtId="194" fontId="31" fillId="0" borderId="0" xfId="298" applyNumberFormat="1"/>
    <xf numFmtId="0" fontId="31" fillId="0" borderId="0" xfId="298"/>
    <xf numFmtId="185" fontId="31" fillId="0" borderId="0" xfId="298" applyNumberFormat="1"/>
    <xf numFmtId="4" fontId="31" fillId="0" borderId="0" xfId="298" applyNumberFormat="1"/>
    <xf numFmtId="3" fontId="31" fillId="0" borderId="0" xfId="298" applyNumberFormat="1"/>
    <xf numFmtId="171" fontId="31" fillId="0" borderId="0" xfId="298" applyNumberFormat="1"/>
    <xf numFmtId="176" fontId="31" fillId="0" borderId="0" xfId="298" applyNumberFormat="1"/>
    <xf numFmtId="194" fontId="31" fillId="0" borderId="0" xfId="298" applyNumberFormat="1"/>
    <xf numFmtId="0" fontId="31" fillId="0" borderId="0" xfId="298"/>
    <xf numFmtId="185" fontId="31" fillId="0" borderId="0" xfId="298" applyNumberFormat="1"/>
    <xf numFmtId="4" fontId="31" fillId="0" borderId="0" xfId="298" applyNumberFormat="1"/>
    <xf numFmtId="3" fontId="31" fillId="0" borderId="0" xfId="298" applyNumberFormat="1"/>
    <xf numFmtId="171" fontId="31" fillId="0" borderId="0" xfId="298" applyNumberFormat="1"/>
    <xf numFmtId="176" fontId="31" fillId="0" borderId="0" xfId="298" applyNumberFormat="1"/>
    <xf numFmtId="194" fontId="31" fillId="0" borderId="0" xfId="298" applyNumberFormat="1"/>
    <xf numFmtId="0" fontId="30" fillId="0" borderId="0" xfId="299"/>
    <xf numFmtId="185" fontId="30" fillId="0" borderId="0" xfId="299" applyNumberFormat="1"/>
    <xf numFmtId="4" fontId="30" fillId="0" borderId="0" xfId="299" applyNumberFormat="1"/>
    <xf numFmtId="3" fontId="30" fillId="0" borderId="0" xfId="299" applyNumberFormat="1"/>
    <xf numFmtId="171" fontId="30" fillId="0" borderId="0" xfId="299" applyNumberFormat="1"/>
    <xf numFmtId="176" fontId="30" fillId="0" borderId="0" xfId="299" applyNumberFormat="1"/>
    <xf numFmtId="194" fontId="30" fillId="0" borderId="0" xfId="299" applyNumberFormat="1"/>
    <xf numFmtId="0" fontId="30" fillId="0" borderId="0" xfId="299"/>
    <xf numFmtId="185" fontId="30" fillId="0" borderId="0" xfId="299" applyNumberFormat="1"/>
    <xf numFmtId="4" fontId="30" fillId="0" borderId="0" xfId="299" applyNumberFormat="1"/>
    <xf numFmtId="3" fontId="30" fillId="0" borderId="0" xfId="299" applyNumberFormat="1"/>
    <xf numFmtId="171" fontId="30" fillId="0" borderId="0" xfId="299" applyNumberFormat="1"/>
    <xf numFmtId="176" fontId="30" fillId="0" borderId="0" xfId="299" applyNumberFormat="1"/>
    <xf numFmtId="194" fontId="30" fillId="0" borderId="0" xfId="299" applyNumberFormat="1"/>
    <xf numFmtId="0" fontId="29" fillId="0" borderId="0" xfId="300"/>
    <xf numFmtId="185" fontId="29" fillId="0" borderId="0" xfId="300" applyNumberFormat="1"/>
    <xf numFmtId="4" fontId="29" fillId="0" borderId="0" xfId="300" applyNumberFormat="1"/>
    <xf numFmtId="3" fontId="29" fillId="0" borderId="0" xfId="300" applyNumberFormat="1"/>
    <xf numFmtId="171" fontId="29" fillId="0" borderId="0" xfId="300" applyNumberFormat="1"/>
    <xf numFmtId="176" fontId="29" fillId="0" borderId="0" xfId="300" applyNumberFormat="1"/>
    <xf numFmtId="194" fontId="29" fillId="0" borderId="0" xfId="300" applyNumberFormat="1"/>
    <xf numFmtId="3" fontId="30" fillId="0" borderId="0" xfId="299" applyNumberFormat="1" applyFill="1"/>
    <xf numFmtId="0" fontId="29" fillId="0" borderId="0" xfId="300"/>
    <xf numFmtId="185" fontId="29" fillId="0" borderId="0" xfId="300" applyNumberFormat="1"/>
    <xf numFmtId="4" fontId="29" fillId="0" borderId="0" xfId="300" applyNumberFormat="1"/>
    <xf numFmtId="3" fontId="29" fillId="0" borderId="0" xfId="300" applyNumberFormat="1"/>
    <xf numFmtId="171" fontId="29" fillId="0" borderId="0" xfId="300" applyNumberFormat="1"/>
    <xf numFmtId="176" fontId="29" fillId="0" borderId="0" xfId="300" applyNumberFormat="1"/>
    <xf numFmtId="194" fontId="29" fillId="0" borderId="0" xfId="300" applyNumberFormat="1"/>
    <xf numFmtId="0" fontId="29" fillId="0" borderId="0" xfId="300"/>
    <xf numFmtId="185" fontId="29" fillId="0" borderId="0" xfId="300" applyNumberFormat="1"/>
    <xf numFmtId="4" fontId="29" fillId="0" borderId="0" xfId="300" applyNumberFormat="1"/>
    <xf numFmtId="3" fontId="29" fillId="0" borderId="0" xfId="300" applyNumberFormat="1"/>
    <xf numFmtId="171" fontId="29" fillId="0" borderId="0" xfId="300" applyNumberFormat="1"/>
    <xf numFmtId="176" fontId="29" fillId="0" borderId="0" xfId="300" applyNumberFormat="1"/>
    <xf numFmtId="194" fontId="29" fillId="0" borderId="0" xfId="300" applyNumberFormat="1"/>
    <xf numFmtId="0" fontId="29" fillId="0" borderId="0" xfId="300"/>
    <xf numFmtId="185" fontId="29" fillId="0" borderId="0" xfId="300" applyNumberFormat="1"/>
    <xf numFmtId="4" fontId="29" fillId="0" borderId="0" xfId="300" applyNumberFormat="1"/>
    <xf numFmtId="3" fontId="29" fillId="0" borderId="0" xfId="300" applyNumberFormat="1"/>
    <xf numFmtId="171" fontId="29" fillId="0" borderId="0" xfId="300" applyNumberFormat="1"/>
    <xf numFmtId="176" fontId="29" fillId="0" borderId="0" xfId="300" applyNumberFormat="1"/>
    <xf numFmtId="194" fontId="29" fillId="0" borderId="0" xfId="300" applyNumberFormat="1"/>
    <xf numFmtId="0" fontId="27" fillId="0" borderId="0" xfId="302"/>
    <xf numFmtId="185" fontId="27" fillId="0" borderId="0" xfId="302" applyNumberFormat="1"/>
    <xf numFmtId="4" fontId="27" fillId="0" borderId="0" xfId="302" applyNumberFormat="1"/>
    <xf numFmtId="3" fontId="27" fillId="0" borderId="0" xfId="302" applyNumberFormat="1"/>
    <xf numFmtId="171" fontId="27" fillId="0" borderId="0" xfId="302" applyNumberFormat="1"/>
    <xf numFmtId="176" fontId="27" fillId="0" borderId="0" xfId="302" applyNumberFormat="1"/>
    <xf numFmtId="194" fontId="27" fillId="0" borderId="0" xfId="302" applyNumberFormat="1"/>
    <xf numFmtId="43" fontId="101" fillId="26" borderId="0" xfId="186" applyNumberFormat="1" applyFill="1"/>
    <xf numFmtId="0" fontId="27" fillId="0" borderId="0" xfId="302"/>
    <xf numFmtId="185" fontId="27" fillId="0" borderId="0" xfId="302" applyNumberFormat="1"/>
    <xf numFmtId="4" fontId="27" fillId="0" borderId="0" xfId="302" applyNumberFormat="1"/>
    <xf numFmtId="3" fontId="27" fillId="0" borderId="0" xfId="302" applyNumberFormat="1"/>
    <xf numFmtId="171" fontId="27" fillId="0" borderId="0" xfId="302" applyNumberFormat="1"/>
    <xf numFmtId="176" fontId="27" fillId="0" borderId="0" xfId="302" applyNumberFormat="1"/>
    <xf numFmtId="194" fontId="27" fillId="0" borderId="0" xfId="302" applyNumberFormat="1"/>
    <xf numFmtId="0" fontId="27" fillId="0" borderId="0" xfId="302"/>
    <xf numFmtId="185" fontId="27" fillId="0" borderId="0" xfId="302" applyNumberFormat="1"/>
    <xf numFmtId="4" fontId="27" fillId="0" borderId="0" xfId="302" applyNumberFormat="1"/>
    <xf numFmtId="3" fontId="27" fillId="0" borderId="0" xfId="302" applyNumberFormat="1"/>
    <xf numFmtId="171" fontId="27" fillId="0" borderId="0" xfId="302" applyNumberFormat="1"/>
    <xf numFmtId="176" fontId="27" fillId="0" borderId="0" xfId="302" applyNumberFormat="1"/>
    <xf numFmtId="194" fontId="27" fillId="0" borderId="0" xfId="302" applyNumberFormat="1"/>
    <xf numFmtId="0" fontId="27" fillId="0" borderId="0" xfId="302"/>
    <xf numFmtId="185" fontId="27" fillId="0" borderId="0" xfId="302" applyNumberFormat="1"/>
    <xf numFmtId="4" fontId="27" fillId="0" borderId="0" xfId="302" applyNumberFormat="1"/>
    <xf numFmtId="3" fontId="27" fillId="0" borderId="0" xfId="302" applyNumberFormat="1"/>
    <xf numFmtId="171" fontId="27" fillId="0" borderId="0" xfId="302" applyNumberFormat="1"/>
    <xf numFmtId="176" fontId="27" fillId="0" borderId="0" xfId="302" applyNumberFormat="1"/>
    <xf numFmtId="194" fontId="27" fillId="0" borderId="0" xfId="302" applyNumberFormat="1"/>
    <xf numFmtId="0" fontId="27" fillId="0" borderId="0" xfId="302"/>
    <xf numFmtId="185" fontId="27" fillId="0" borderId="0" xfId="302" applyNumberFormat="1"/>
    <xf numFmtId="4" fontId="27" fillId="0" borderId="0" xfId="302" applyNumberFormat="1"/>
    <xf numFmtId="3" fontId="27" fillId="0" borderId="0" xfId="302" applyNumberFormat="1"/>
    <xf numFmtId="171" fontId="27" fillId="0" borderId="0" xfId="302" applyNumberFormat="1"/>
    <xf numFmtId="176" fontId="27" fillId="0" borderId="0" xfId="302" applyNumberFormat="1"/>
    <xf numFmtId="194" fontId="27" fillId="0" borderId="0" xfId="302" applyNumberFormat="1"/>
    <xf numFmtId="0" fontId="26" fillId="8" borderId="0" xfId="303" applyFill="1"/>
    <xf numFmtId="0" fontId="26" fillId="0" borderId="0" xfId="303"/>
    <xf numFmtId="185" fontId="26" fillId="0" borderId="0" xfId="303" applyNumberFormat="1"/>
    <xf numFmtId="4" fontId="26" fillId="0" borderId="0" xfId="303" applyNumberFormat="1"/>
    <xf numFmtId="3" fontId="26" fillId="0" borderId="0" xfId="303" applyNumberFormat="1"/>
    <xf numFmtId="171" fontId="26" fillId="0" borderId="0" xfId="303" applyNumberFormat="1"/>
    <xf numFmtId="176" fontId="26" fillId="0" borderId="0" xfId="303" applyNumberFormat="1"/>
    <xf numFmtId="194" fontId="26" fillId="0" borderId="0" xfId="303" applyNumberFormat="1"/>
    <xf numFmtId="0" fontId="0" fillId="0" borderId="0" xfId="0" applyNumberFormat="1" applyAlignment="1">
      <alignment horizontal="center"/>
    </xf>
    <xf numFmtId="43" fontId="0" fillId="8" borderId="0" xfId="0" applyNumberFormat="1" applyFill="1"/>
    <xf numFmtId="192" fontId="0" fillId="8" borderId="0" xfId="0" applyNumberFormat="1" applyFont="1" applyFill="1" applyBorder="1" applyAlignment="1">
      <alignment horizontal="left" vertical="center"/>
    </xf>
    <xf numFmtId="43" fontId="126" fillId="8" borderId="0" xfId="0" applyNumberFormat="1" applyFont="1" applyFill="1"/>
    <xf numFmtId="192" fontId="0" fillId="8" borderId="0" xfId="0" applyNumberFormat="1" applyFont="1" applyFill="1" applyBorder="1" applyAlignment="1">
      <alignment horizontal="center" vertical="center"/>
    </xf>
    <xf numFmtId="43" fontId="132" fillId="0" borderId="5" xfId="1" applyFont="1" applyBorder="1"/>
    <xf numFmtId="175" fontId="129" fillId="8" borderId="20" xfId="181" applyNumberFormat="1" applyFont="1" applyFill="1" applyBorder="1" applyAlignment="1">
      <alignment horizontal="center" vertical="center"/>
    </xf>
    <xf numFmtId="178" fontId="132" fillId="0" borderId="4" xfId="182" applyNumberFormat="1" applyFont="1" applyBorder="1"/>
    <xf numFmtId="0" fontId="0" fillId="0" borderId="4" xfId="0" applyBorder="1"/>
    <xf numFmtId="0" fontId="106" fillId="8" borderId="18" xfId="0" applyNumberFormat="1" applyFont="1" applyFill="1" applyBorder="1" applyAlignment="1">
      <alignment horizontal="center"/>
    </xf>
    <xf numFmtId="0" fontId="106" fillId="8" borderId="19" xfId="0" applyNumberFormat="1" applyFont="1" applyFill="1" applyBorder="1" applyAlignment="1">
      <alignment horizontal="center"/>
    </xf>
    <xf numFmtId="192" fontId="171" fillId="0" borderId="54" xfId="0" applyNumberFormat="1" applyFont="1" applyBorder="1" applyAlignment="1">
      <alignment horizontal="right" vertical="center"/>
    </xf>
    <xf numFmtId="43" fontId="171" fillId="0" borderId="54" xfId="1" applyFont="1" applyBorder="1" applyAlignment="1">
      <alignment horizontal="right" vertical="center"/>
    </xf>
    <xf numFmtId="4" fontId="171" fillId="0" borderId="54" xfId="0" applyNumberFormat="1" applyFont="1" applyFill="1" applyBorder="1" applyAlignment="1">
      <alignment horizontal="center" vertical="center"/>
    </xf>
    <xf numFmtId="192" fontId="171" fillId="0" borderId="54" xfId="0" applyNumberFormat="1" applyFont="1" applyFill="1" applyBorder="1" applyAlignment="1">
      <alignment horizontal="center" vertical="center"/>
    </xf>
    <xf numFmtId="181" fontId="171" fillId="0" borderId="55" xfId="0" applyNumberFormat="1" applyFont="1" applyFill="1" applyBorder="1" applyAlignment="1">
      <alignment horizontal="center" vertical="center"/>
    </xf>
    <xf numFmtId="181" fontId="171" fillId="0" borderId="58" xfId="0" applyNumberFormat="1" applyFont="1" applyFill="1" applyBorder="1" applyAlignment="1">
      <alignment horizontal="center" vertical="center"/>
    </xf>
    <xf numFmtId="181" fontId="171" fillId="0" borderId="56" xfId="0" applyNumberFormat="1" applyFont="1" applyFill="1" applyBorder="1" applyAlignment="1">
      <alignment horizontal="center" vertical="center"/>
    </xf>
    <xf numFmtId="181" fontId="171" fillId="0" borderId="59" xfId="0" applyNumberFormat="1" applyFont="1" applyFill="1" applyBorder="1" applyAlignment="1">
      <alignment horizontal="center" vertical="center"/>
    </xf>
    <xf numFmtId="9" fontId="160" fillId="28" borderId="0" xfId="3" applyFont="1" applyFill="1" applyAlignment="1">
      <alignment horizontal="center" vertical="center"/>
    </xf>
    <xf numFmtId="0" fontId="0" fillId="16" borderId="0" xfId="0" applyFill="1" applyBorder="1" applyAlignment="1">
      <alignment horizontal="left" vertical="center" indent="2"/>
    </xf>
    <xf numFmtId="0" fontId="0" fillId="8" borderId="0" xfId="0" applyFill="1" applyAlignment="1">
      <alignment horizontal="left" vertical="center" indent="2"/>
    </xf>
    <xf numFmtId="0" fontId="0" fillId="0" borderId="0" xfId="0" applyAlignment="1">
      <alignment horizontal="left" vertical="center" indent="2"/>
    </xf>
    <xf numFmtId="0" fontId="0" fillId="37" borderId="0" xfId="0" applyFill="1" applyAlignment="1">
      <alignment horizontal="left" vertical="center" indent="2"/>
    </xf>
    <xf numFmtId="0" fontId="0" fillId="0" borderId="51" xfId="0" applyBorder="1" applyAlignment="1">
      <alignment horizontal="left" vertical="center" indent="2"/>
    </xf>
    <xf numFmtId="0" fontId="0" fillId="0" borderId="0" xfId="0" applyBorder="1" applyAlignment="1">
      <alignment horizontal="left" vertical="center" indent="2"/>
    </xf>
    <xf numFmtId="0" fontId="0" fillId="0" borderId="52" xfId="0" applyBorder="1" applyAlignment="1">
      <alignment horizontal="left" vertical="center" indent="2"/>
    </xf>
    <xf numFmtId="0" fontId="106" fillId="0" borderId="51" xfId="0" applyFont="1" applyBorder="1" applyAlignment="1">
      <alignment horizontal="left" vertical="center" wrapText="1" indent="2"/>
    </xf>
    <xf numFmtId="0" fontId="106" fillId="0" borderId="52" xfId="0" applyFont="1" applyBorder="1" applyAlignment="1">
      <alignment horizontal="left" vertical="center" wrapText="1" indent="2"/>
    </xf>
    <xf numFmtId="0" fontId="106" fillId="0" borderId="0" xfId="0" applyFont="1" applyBorder="1" applyAlignment="1">
      <alignment horizontal="left" vertical="center" wrapText="1" indent="2"/>
    </xf>
    <xf numFmtId="0" fontId="0" fillId="0" borderId="0" xfId="0" applyFill="1" applyAlignment="1">
      <alignment horizontal="left" vertical="center" indent="2"/>
    </xf>
    <xf numFmtId="0" fontId="0" fillId="37" borderId="0" xfId="0" applyFill="1" applyAlignment="1">
      <alignment vertical="top"/>
    </xf>
    <xf numFmtId="0" fontId="0" fillId="16" borderId="0" xfId="0" applyFill="1" applyBorder="1" applyAlignment="1">
      <alignment vertical="top"/>
    </xf>
    <xf numFmtId="0" fontId="0" fillId="0" borderId="5" xfId="0" applyFill="1" applyBorder="1"/>
    <xf numFmtId="0" fontId="25" fillId="0" borderId="0" xfId="304"/>
    <xf numFmtId="185" fontId="25" fillId="0" borderId="0" xfId="304" applyNumberFormat="1"/>
    <xf numFmtId="4" fontId="25" fillId="0" borderId="0" xfId="304" applyNumberFormat="1"/>
    <xf numFmtId="3" fontId="25" fillId="0" borderId="0" xfId="304" applyNumberFormat="1"/>
    <xf numFmtId="171" fontId="25" fillId="0" borderId="0" xfId="304" applyNumberFormat="1"/>
    <xf numFmtId="176" fontId="25" fillId="0" borderId="0" xfId="304" applyNumberFormat="1"/>
    <xf numFmtId="194" fontId="25" fillId="0" borderId="0" xfId="304" applyNumberFormat="1"/>
    <xf numFmtId="0" fontId="25" fillId="0" borderId="0" xfId="304"/>
    <xf numFmtId="185" fontId="25" fillId="0" borderId="0" xfId="304" applyNumberFormat="1"/>
    <xf numFmtId="4" fontId="25" fillId="0" borderId="0" xfId="304" applyNumberFormat="1"/>
    <xf numFmtId="3" fontId="25" fillId="0" borderId="0" xfId="304" applyNumberFormat="1"/>
    <xf numFmtId="171" fontId="25" fillId="0" borderId="0" xfId="304" applyNumberFormat="1"/>
    <xf numFmtId="176" fontId="25" fillId="0" borderId="0" xfId="304" applyNumberFormat="1"/>
    <xf numFmtId="194" fontId="25" fillId="0" borderId="0" xfId="304" applyNumberFormat="1"/>
    <xf numFmtId="0" fontId="25" fillId="0" borderId="0" xfId="304"/>
    <xf numFmtId="185" fontId="25" fillId="0" borderId="0" xfId="304" applyNumberFormat="1"/>
    <xf numFmtId="4" fontId="25" fillId="0" borderId="0" xfId="304" applyNumberFormat="1"/>
    <xf numFmtId="3" fontId="25" fillId="0" borderId="0" xfId="304" applyNumberFormat="1"/>
    <xf numFmtId="171" fontId="25" fillId="0" borderId="0" xfId="304" applyNumberFormat="1"/>
    <xf numFmtId="176" fontId="25" fillId="0" borderId="0" xfId="304" applyNumberFormat="1"/>
    <xf numFmtId="194" fontId="25" fillId="0" borderId="0" xfId="304" applyNumberFormat="1"/>
    <xf numFmtId="0" fontId="25" fillId="8" borderId="0" xfId="304" applyFill="1"/>
    <xf numFmtId="0" fontId="126" fillId="24" borderId="0" xfId="235" applyFont="1" applyFill="1"/>
    <xf numFmtId="4" fontId="27" fillId="24" borderId="0" xfId="302" applyNumberFormat="1" applyFill="1"/>
    <xf numFmtId="0" fontId="24" fillId="0" borderId="0" xfId="305"/>
    <xf numFmtId="185" fontId="24" fillId="0" borderId="0" xfId="305" applyNumberFormat="1"/>
    <xf numFmtId="4" fontId="24" fillId="0" borderId="0" xfId="305" applyNumberFormat="1"/>
    <xf numFmtId="3" fontId="24" fillId="0" borderId="0" xfId="305" applyNumberFormat="1"/>
    <xf numFmtId="171" fontId="24" fillId="0" borderId="0" xfId="305" applyNumberFormat="1"/>
    <xf numFmtId="176" fontId="24" fillId="0" borderId="0" xfId="305" applyNumberFormat="1"/>
    <xf numFmtId="194" fontId="24" fillId="0" borderId="0" xfId="305" applyNumberFormat="1"/>
    <xf numFmtId="176" fontId="24" fillId="0" borderId="0" xfId="331" applyNumberFormat="1"/>
    <xf numFmtId="194" fontId="24" fillId="0" borderId="0" xfId="331" applyNumberFormat="1"/>
    <xf numFmtId="171" fontId="24" fillId="0" borderId="0" xfId="331" applyNumberFormat="1"/>
    <xf numFmtId="185" fontId="24" fillId="0" borderId="0" xfId="331" applyNumberFormat="1"/>
    <xf numFmtId="4" fontId="24" fillId="0" borderId="0" xfId="331" applyNumberFormat="1"/>
    <xf numFmtId="3" fontId="24" fillId="0" borderId="0" xfId="331" applyNumberFormat="1"/>
    <xf numFmtId="0" fontId="24" fillId="0" borderId="0" xfId="331"/>
    <xf numFmtId="4" fontId="24" fillId="0" borderId="0" xfId="331" applyNumberFormat="1"/>
    <xf numFmtId="171" fontId="24" fillId="0" borderId="0" xfId="331" applyNumberFormat="1"/>
    <xf numFmtId="0" fontId="24" fillId="0" borderId="0" xfId="331"/>
    <xf numFmtId="3" fontId="24" fillId="0" borderId="0" xfId="331" applyNumberFormat="1"/>
    <xf numFmtId="185" fontId="24" fillId="0" borderId="0" xfId="331" applyNumberFormat="1"/>
    <xf numFmtId="0" fontId="24" fillId="0" borderId="0" xfId="305"/>
    <xf numFmtId="185" fontId="24" fillId="0" borderId="0" xfId="305" applyNumberFormat="1"/>
    <xf numFmtId="4" fontId="24" fillId="0" borderId="0" xfId="305" applyNumberFormat="1"/>
    <xf numFmtId="3" fontId="24" fillId="0" borderId="0" xfId="305" applyNumberFormat="1"/>
    <xf numFmtId="171" fontId="24" fillId="0" borderId="0" xfId="305" applyNumberFormat="1"/>
    <xf numFmtId="176" fontId="24" fillId="0" borderId="0" xfId="305" applyNumberFormat="1"/>
    <xf numFmtId="194" fontId="24" fillId="0" borderId="0" xfId="305" applyNumberFormat="1"/>
    <xf numFmtId="176" fontId="24" fillId="0" borderId="0" xfId="331" applyNumberFormat="1"/>
    <xf numFmtId="194" fontId="24" fillId="0" borderId="0" xfId="331" applyNumberFormat="1"/>
    <xf numFmtId="0" fontId="24" fillId="0" borderId="0" xfId="331"/>
    <xf numFmtId="185" fontId="24" fillId="0" borderId="0" xfId="331" applyNumberFormat="1"/>
    <xf numFmtId="4" fontId="24" fillId="0" borderId="0" xfId="331" applyNumberFormat="1"/>
    <xf numFmtId="3" fontId="24" fillId="0" borderId="0" xfId="331" applyNumberFormat="1"/>
    <xf numFmtId="171" fontId="24" fillId="0" borderId="0" xfId="331" applyNumberFormat="1"/>
    <xf numFmtId="176" fontId="24" fillId="0" borderId="0" xfId="331" applyNumberFormat="1"/>
    <xf numFmtId="194" fontId="24" fillId="0" borderId="0" xfId="331" applyNumberFormat="1"/>
    <xf numFmtId="0" fontId="24" fillId="0" borderId="0" xfId="331"/>
    <xf numFmtId="185" fontId="24" fillId="0" borderId="0" xfId="331" applyNumberFormat="1"/>
    <xf numFmtId="4" fontId="24" fillId="0" borderId="0" xfId="331" applyNumberFormat="1"/>
    <xf numFmtId="3" fontId="24" fillId="0" borderId="0" xfId="331" applyNumberFormat="1"/>
    <xf numFmtId="171" fontId="24" fillId="0" borderId="0" xfId="331" applyNumberFormat="1"/>
    <xf numFmtId="176" fontId="24" fillId="0" borderId="0" xfId="331" applyNumberFormat="1"/>
    <xf numFmtId="194" fontId="24" fillId="0" borderId="0" xfId="331" applyNumberFormat="1"/>
    <xf numFmtId="14" fontId="200" fillId="0" borderId="64" xfId="0" applyNumberFormat="1" applyFont="1" applyFill="1" applyBorder="1" applyAlignment="1">
      <alignment horizontal="center" vertical="center"/>
    </xf>
    <xf numFmtId="46" fontId="200" fillId="0" borderId="64" xfId="0" applyNumberFormat="1" applyFont="1" applyFill="1" applyBorder="1" applyAlignment="1">
      <alignment horizontal="center" vertical="center"/>
    </xf>
    <xf numFmtId="196" fontId="200" fillId="0" borderId="64" xfId="0" applyNumberFormat="1" applyFont="1" applyFill="1" applyBorder="1" applyAlignment="1" applyProtection="1">
      <alignment horizontal="center" vertical="center"/>
      <protection locked="0"/>
    </xf>
    <xf numFmtId="14" fontId="194" fillId="0" borderId="64" xfId="0" applyNumberFormat="1" applyFont="1" applyFill="1" applyBorder="1" applyAlignment="1">
      <alignment horizontal="center" vertical="center"/>
    </xf>
    <xf numFmtId="196" fontId="194" fillId="0" borderId="64" xfId="0" applyNumberFormat="1" applyFont="1" applyFill="1" applyBorder="1" applyAlignment="1" applyProtection="1">
      <alignment horizontal="center" vertical="center"/>
      <protection locked="0"/>
    </xf>
    <xf numFmtId="43" fontId="23" fillId="8" borderId="0" xfId="1" quotePrefix="1" applyFont="1" applyFill="1"/>
    <xf numFmtId="0" fontId="22" fillId="0" borderId="0" xfId="405"/>
    <xf numFmtId="185" fontId="22" fillId="0" borderId="0" xfId="405" applyNumberFormat="1"/>
    <xf numFmtId="4" fontId="22" fillId="0" borderId="0" xfId="405" applyNumberFormat="1"/>
    <xf numFmtId="3" fontId="22" fillId="0" borderId="0" xfId="405" applyNumberFormat="1"/>
    <xf numFmtId="171" fontId="22" fillId="0" borderId="0" xfId="405" applyNumberFormat="1"/>
    <xf numFmtId="176" fontId="22" fillId="0" borderId="0" xfId="405" applyNumberFormat="1"/>
    <xf numFmtId="184" fontId="22" fillId="0" borderId="0" xfId="405" applyNumberFormat="1"/>
    <xf numFmtId="3" fontId="22" fillId="8" borderId="0" xfId="405" applyNumberFormat="1" applyFill="1"/>
    <xf numFmtId="0" fontId="22" fillId="0" borderId="0" xfId="538"/>
    <xf numFmtId="185" fontId="22" fillId="0" borderId="0" xfId="538" applyNumberFormat="1"/>
    <xf numFmtId="4" fontId="22" fillId="0" borderId="0" xfId="538" applyNumberFormat="1"/>
    <xf numFmtId="3" fontId="22" fillId="0" borderId="0" xfId="538" applyNumberFormat="1"/>
    <xf numFmtId="171" fontId="22" fillId="0" borderId="0" xfId="538" applyNumberFormat="1"/>
    <xf numFmtId="176" fontId="22" fillId="0" borderId="0" xfId="538" applyNumberFormat="1"/>
    <xf numFmtId="184" fontId="22" fillId="0" borderId="0" xfId="538" applyNumberFormat="1"/>
    <xf numFmtId="0" fontId="22" fillId="0" borderId="0" xfId="538"/>
    <xf numFmtId="185" fontId="22" fillId="0" borderId="0" xfId="538" applyNumberFormat="1"/>
    <xf numFmtId="4" fontId="22" fillId="0" borderId="0" xfId="538" applyNumberFormat="1"/>
    <xf numFmtId="3" fontId="22" fillId="0" borderId="0" xfId="538" applyNumberFormat="1"/>
    <xf numFmtId="171" fontId="22" fillId="0" borderId="0" xfId="538" applyNumberFormat="1"/>
    <xf numFmtId="176" fontId="22" fillId="0" borderId="0" xfId="538" applyNumberFormat="1"/>
    <xf numFmtId="184" fontId="22" fillId="0" borderId="0" xfId="538" applyNumberFormat="1"/>
    <xf numFmtId="0" fontId="22" fillId="0" borderId="0" xfId="538"/>
    <xf numFmtId="185" fontId="22" fillId="0" borderId="0" xfId="538" applyNumberFormat="1"/>
    <xf numFmtId="4" fontId="22" fillId="0" borderId="0" xfId="538" applyNumberFormat="1"/>
    <xf numFmtId="3" fontId="22" fillId="0" borderId="0" xfId="538" applyNumberFormat="1"/>
    <xf numFmtId="171" fontId="22" fillId="0" borderId="0" xfId="538" applyNumberFormat="1"/>
    <xf numFmtId="176" fontId="22" fillId="0" borderId="0" xfId="538" applyNumberFormat="1"/>
    <xf numFmtId="184" fontId="22" fillId="0" borderId="0" xfId="538" applyNumberFormat="1"/>
    <xf numFmtId="0" fontId="22" fillId="8" borderId="0" xfId="405" applyFill="1"/>
    <xf numFmtId="164" fontId="118" fillId="8" borderId="0" xfId="4" applyNumberFormat="1" applyFont="1" applyFill="1" applyBorder="1" applyAlignment="1">
      <alignment horizontal="center" vertical="center"/>
    </xf>
    <xf numFmtId="0" fontId="118" fillId="8" borderId="0" xfId="4" applyNumberFormat="1" applyFont="1" applyFill="1" applyBorder="1" applyAlignment="1">
      <alignment horizontal="center" vertical="center"/>
    </xf>
    <xf numFmtId="0" fontId="137" fillId="8" borderId="0" xfId="0" applyFont="1" applyFill="1"/>
    <xf numFmtId="0" fontId="160" fillId="28" borderId="0" xfId="217" applyFont="1" applyFill="1" applyAlignment="1">
      <alignment horizontal="right" vertical="center"/>
    </xf>
    <xf numFmtId="0" fontId="121" fillId="0" borderId="0" xfId="217" quotePrefix="1"/>
    <xf numFmtId="9" fontId="182" fillId="0" borderId="0" xfId="3" applyFont="1"/>
    <xf numFmtId="175" fontId="0" fillId="0" borderId="0" xfId="0" applyNumberFormat="1"/>
    <xf numFmtId="10" fontId="0" fillId="25" borderId="0" xfId="0" applyNumberFormat="1" applyFill="1" applyAlignment="1">
      <alignment horizontal="center" vertical="center"/>
    </xf>
    <xf numFmtId="0" fontId="221" fillId="0" borderId="0" xfId="0" applyFont="1" applyBorder="1" applyAlignment="1">
      <alignment horizontal="right" vertical="center"/>
    </xf>
    <xf numFmtId="10" fontId="184" fillId="25" borderId="0" xfId="0" applyNumberFormat="1" applyFont="1" applyFill="1" applyAlignment="1">
      <alignment horizontal="center" vertical="center"/>
    </xf>
    <xf numFmtId="0" fontId="221" fillId="0" borderId="0" xfId="0" applyFont="1" applyBorder="1" applyAlignment="1">
      <alignment horizontal="right"/>
    </xf>
    <xf numFmtId="178" fontId="219" fillId="0" borderId="0" xfId="0" applyNumberFormat="1" applyFont="1" applyAlignment="1">
      <alignment horizontal="center" vertical="center"/>
    </xf>
    <xf numFmtId="178" fontId="220" fillId="0" borderId="0" xfId="0" applyNumberFormat="1" applyFont="1" applyAlignment="1">
      <alignment horizontal="center" vertical="center"/>
    </xf>
    <xf numFmtId="192" fontId="143" fillId="0" borderId="54" xfId="0" applyNumberFormat="1" applyFont="1" applyBorder="1" applyAlignment="1">
      <alignment horizontal="right" vertical="center"/>
    </xf>
    <xf numFmtId="43" fontId="143" fillId="0" borderId="54" xfId="1" applyFont="1" applyBorder="1" applyAlignment="1">
      <alignment horizontal="right" vertical="center"/>
    </xf>
    <xf numFmtId="181" fontId="143" fillId="0" borderId="54" xfId="0" applyNumberFormat="1" applyFont="1" applyFill="1" applyBorder="1" applyAlignment="1">
      <alignment horizontal="center" vertical="center"/>
    </xf>
    <xf numFmtId="181" fontId="143" fillId="0" borderId="57" xfId="0" applyNumberFormat="1" applyFont="1" applyFill="1" applyBorder="1" applyAlignment="1">
      <alignment horizontal="center" vertical="center"/>
    </xf>
    <xf numFmtId="4" fontId="143" fillId="0" borderId="54" xfId="0" applyNumberFormat="1" applyFont="1" applyFill="1" applyBorder="1" applyAlignment="1">
      <alignment horizontal="center" vertical="center"/>
    </xf>
    <xf numFmtId="192" fontId="143" fillId="0" borderId="54" xfId="0" applyNumberFormat="1" applyFont="1" applyFill="1" applyBorder="1" applyAlignment="1">
      <alignment horizontal="center" vertical="center"/>
    </xf>
    <xf numFmtId="9" fontId="222" fillId="0" borderId="0" xfId="3" applyFont="1" applyAlignment="1">
      <alignment vertical="center"/>
    </xf>
    <xf numFmtId="0" fontId="123" fillId="0" borderId="0" xfId="0" applyFont="1" applyFill="1" applyBorder="1"/>
    <xf numFmtId="0" fontId="123" fillId="0" borderId="0" xfId="0" applyFont="1" applyAlignment="1">
      <alignment vertical="top"/>
    </xf>
    <xf numFmtId="0" fontId="106" fillId="8" borderId="0" xfId="0" applyFont="1" applyFill="1" applyBorder="1"/>
    <xf numFmtId="190" fontId="0" fillId="8" borderId="0" xfId="0" applyNumberFormat="1" applyFill="1"/>
    <xf numFmtId="0" fontId="21" fillId="0" borderId="0" xfId="612"/>
    <xf numFmtId="185" fontId="21" fillId="0" borderId="0" xfId="612" applyNumberFormat="1"/>
    <xf numFmtId="4" fontId="21" fillId="0" borderId="0" xfId="612" applyNumberFormat="1"/>
    <xf numFmtId="3" fontId="21" fillId="0" borderId="0" xfId="612" applyNumberFormat="1"/>
    <xf numFmtId="194" fontId="21" fillId="0" borderId="0" xfId="612" applyNumberFormat="1"/>
    <xf numFmtId="171" fontId="21" fillId="0" borderId="0" xfId="612" applyNumberFormat="1"/>
    <xf numFmtId="176" fontId="21" fillId="0" borderId="0" xfId="612" applyNumberFormat="1"/>
    <xf numFmtId="0" fontId="21" fillId="8" borderId="0" xfId="612" applyFill="1"/>
    <xf numFmtId="0" fontId="21" fillId="0" borderId="0" xfId="612"/>
    <xf numFmtId="185" fontId="21" fillId="0" borderId="0" xfId="612" applyNumberFormat="1"/>
    <xf numFmtId="4" fontId="21" fillId="0" borderId="0" xfId="612" applyNumberFormat="1"/>
    <xf numFmtId="3" fontId="21" fillId="0" borderId="0" xfId="612" applyNumberFormat="1"/>
    <xf numFmtId="171" fontId="21" fillId="0" borderId="0" xfId="612" applyNumberFormat="1"/>
    <xf numFmtId="176" fontId="21" fillId="0" borderId="0" xfId="612" applyNumberFormat="1"/>
    <xf numFmtId="194" fontId="21" fillId="0" borderId="0" xfId="612" applyNumberFormat="1"/>
    <xf numFmtId="0" fontId="21" fillId="0" borderId="0" xfId="612"/>
    <xf numFmtId="185" fontId="21" fillId="0" borderId="0" xfId="612" applyNumberFormat="1"/>
    <xf numFmtId="4" fontId="21" fillId="0" borderId="0" xfId="612" applyNumberFormat="1"/>
    <xf numFmtId="3" fontId="21" fillId="0" borderId="0" xfId="612" applyNumberFormat="1"/>
    <xf numFmtId="171" fontId="21" fillId="0" borderId="0" xfId="612" applyNumberFormat="1"/>
    <xf numFmtId="176" fontId="21" fillId="0" borderId="0" xfId="612" applyNumberFormat="1"/>
    <xf numFmtId="194" fontId="21" fillId="0" borderId="0" xfId="612" applyNumberFormat="1"/>
    <xf numFmtId="0" fontId="21" fillId="0" borderId="0" xfId="612"/>
    <xf numFmtId="185" fontId="21" fillId="0" borderId="0" xfId="612" applyNumberFormat="1"/>
    <xf numFmtId="4" fontId="21" fillId="0" borderId="0" xfId="612" applyNumberFormat="1"/>
    <xf numFmtId="3" fontId="21" fillId="0" borderId="0" xfId="612" applyNumberFormat="1"/>
    <xf numFmtId="171" fontId="21" fillId="0" borderId="0" xfId="612" applyNumberFormat="1"/>
    <xf numFmtId="176" fontId="21" fillId="0" borderId="0" xfId="612" applyNumberFormat="1"/>
    <xf numFmtId="194" fontId="21" fillId="0" borderId="0" xfId="612" applyNumberFormat="1"/>
    <xf numFmtId="0" fontId="21" fillId="0" borderId="0" xfId="612"/>
    <xf numFmtId="185" fontId="21" fillId="0" borderId="0" xfId="612" applyNumberFormat="1"/>
    <xf numFmtId="4" fontId="21" fillId="0" borderId="0" xfId="612" applyNumberFormat="1"/>
    <xf numFmtId="3" fontId="21" fillId="0" borderId="0" xfId="612" applyNumberFormat="1"/>
    <xf numFmtId="171" fontId="21" fillId="0" borderId="0" xfId="612" applyNumberFormat="1"/>
    <xf numFmtId="176" fontId="21" fillId="0" borderId="0" xfId="612" applyNumberFormat="1"/>
    <xf numFmtId="194" fontId="21" fillId="0" borderId="0" xfId="612" applyNumberFormat="1"/>
    <xf numFmtId="178" fontId="0" fillId="0" borderId="0" xfId="0" applyNumberFormat="1" applyAlignment="1">
      <alignment vertical="center"/>
    </xf>
    <xf numFmtId="178" fontId="0" fillId="0" borderId="0" xfId="3" applyNumberFormat="1" applyFont="1" applyAlignment="1">
      <alignment horizontal="center"/>
    </xf>
    <xf numFmtId="178" fontId="223" fillId="0" borderId="0" xfId="3" applyNumberFormat="1" applyFont="1" applyAlignment="1">
      <alignment horizontal="center"/>
    </xf>
    <xf numFmtId="182" fontId="150" fillId="0" borderId="0" xfId="1" applyNumberFormat="1" applyFont="1"/>
    <xf numFmtId="14" fontId="150" fillId="8" borderId="0" xfId="0" applyNumberFormat="1" applyFont="1" applyFill="1"/>
    <xf numFmtId="14" fontId="150" fillId="0" borderId="0" xfId="0" applyNumberFormat="1" applyFont="1"/>
    <xf numFmtId="0" fontId="118" fillId="0" borderId="0" xfId="1" applyNumberFormat="1" applyFont="1" applyFill="1" applyBorder="1" applyAlignment="1">
      <alignment horizontal="center"/>
    </xf>
    <xf numFmtId="9" fontId="20" fillId="0" borderId="0" xfId="185" applyNumberFormat="1" applyFont="1"/>
    <xf numFmtId="0" fontId="20" fillId="0" borderId="0" xfId="185" applyFont="1"/>
    <xf numFmtId="0" fontId="108" fillId="8" borderId="0" xfId="0" applyFont="1" applyFill="1"/>
    <xf numFmtId="43" fontId="129" fillId="8" borderId="0" xfId="1" applyFont="1" applyFill="1" applyBorder="1" applyAlignment="1">
      <alignment vertical="center"/>
    </xf>
    <xf numFmtId="173" fontId="224" fillId="0" borderId="0" xfId="1" applyNumberFormat="1" applyFont="1" applyFill="1" applyBorder="1"/>
    <xf numFmtId="173" fontId="224" fillId="0" borderId="0" xfId="1" applyNumberFormat="1" applyFont="1" applyFill="1"/>
    <xf numFmtId="0" fontId="137" fillId="37" borderId="49" xfId="0" applyFont="1" applyFill="1" applyBorder="1" applyAlignment="1">
      <alignment horizontal="left" vertical="center" indent="1"/>
    </xf>
    <xf numFmtId="9" fontId="126" fillId="0" borderId="0" xfId="0" applyNumberFormat="1" applyFont="1" applyAlignment="1">
      <alignment horizontal="center" vertical="center"/>
    </xf>
    <xf numFmtId="9" fontId="149" fillId="0" borderId="0" xfId="0" applyNumberFormat="1" applyFont="1" applyAlignment="1">
      <alignment vertical="center"/>
    </xf>
    <xf numFmtId="9" fontId="126" fillId="0" borderId="0" xfId="0" applyNumberFormat="1" applyFont="1" applyAlignment="1">
      <alignment vertical="center"/>
    </xf>
    <xf numFmtId="43" fontId="132" fillId="0" borderId="4" xfId="1" applyFont="1" applyBorder="1"/>
    <xf numFmtId="43" fontId="132" fillId="0" borderId="16" xfId="1" applyFont="1" applyBorder="1"/>
    <xf numFmtId="43" fontId="132" fillId="0" borderId="14" xfId="1" applyFont="1" applyBorder="1"/>
    <xf numFmtId="173" fontId="160" fillId="28" borderId="0" xfId="217" applyNumberFormat="1" applyFont="1" applyFill="1" applyAlignment="1">
      <alignment horizontal="left" vertical="center"/>
    </xf>
    <xf numFmtId="0" fontId="0" fillId="0" borderId="0" xfId="0" applyFill="1" applyBorder="1" applyAlignment="1">
      <alignment vertical="center"/>
    </xf>
    <xf numFmtId="178" fontId="226" fillId="0" borderId="0" xfId="3" applyNumberFormat="1" applyFont="1" applyAlignment="1">
      <alignment horizontal="center" vertical="center"/>
    </xf>
    <xf numFmtId="178" fontId="227" fillId="0" borderId="0" xfId="0" applyNumberFormat="1" applyFont="1" applyAlignment="1">
      <alignment horizontal="center" vertical="center"/>
    </xf>
    <xf numFmtId="0" fontId="182" fillId="0" borderId="0" xfId="0" applyFont="1" applyFill="1" applyBorder="1" applyAlignment="1">
      <alignment vertical="center"/>
    </xf>
    <xf numFmtId="173" fontId="143" fillId="0" borderId="0" xfId="1" applyNumberFormat="1" applyFont="1"/>
    <xf numFmtId="0" fontId="19" fillId="0" borderId="0" xfId="613"/>
    <xf numFmtId="185" fontId="19" fillId="0" borderId="0" xfId="613" applyNumberFormat="1"/>
    <xf numFmtId="4" fontId="19" fillId="0" borderId="0" xfId="613" applyNumberFormat="1"/>
    <xf numFmtId="3" fontId="19" fillId="0" borderId="0" xfId="613" applyNumberFormat="1"/>
    <xf numFmtId="171" fontId="19" fillId="0" borderId="0" xfId="613" applyNumberFormat="1"/>
    <xf numFmtId="176" fontId="19" fillId="0" borderId="0" xfId="613" applyNumberFormat="1"/>
    <xf numFmtId="184" fontId="19" fillId="0" borderId="0" xfId="613" applyNumberFormat="1"/>
    <xf numFmtId="0" fontId="19" fillId="0" borderId="0" xfId="613"/>
    <xf numFmtId="185" fontId="19" fillId="0" borderId="0" xfId="613" applyNumberFormat="1"/>
    <xf numFmtId="4" fontId="19" fillId="0" borderId="0" xfId="613" applyNumberFormat="1"/>
    <xf numFmtId="3" fontId="19" fillId="0" borderId="0" xfId="613" applyNumberFormat="1"/>
    <xf numFmtId="171" fontId="19" fillId="0" borderId="0" xfId="613" applyNumberFormat="1"/>
    <xf numFmtId="176" fontId="19" fillId="0" borderId="0" xfId="613" applyNumberFormat="1"/>
    <xf numFmtId="184" fontId="19" fillId="0" borderId="0" xfId="613" applyNumberFormat="1"/>
    <xf numFmtId="0" fontId="19" fillId="0" borderId="0" xfId="613"/>
    <xf numFmtId="185" fontId="19" fillId="0" borderId="0" xfId="613" applyNumberFormat="1"/>
    <xf numFmtId="4" fontId="19" fillId="0" borderId="0" xfId="613" applyNumberFormat="1"/>
    <xf numFmtId="3" fontId="19" fillId="0" borderId="0" xfId="613" applyNumberFormat="1"/>
    <xf numFmtId="171" fontId="19" fillId="0" borderId="0" xfId="613" applyNumberFormat="1"/>
    <xf numFmtId="176" fontId="19" fillId="0" borderId="0" xfId="613" applyNumberFormat="1"/>
    <xf numFmtId="184" fontId="19" fillId="0" borderId="0" xfId="613" applyNumberFormat="1"/>
    <xf numFmtId="0" fontId="194" fillId="0" borderId="64" xfId="0" applyFont="1" applyBorder="1" applyAlignment="1">
      <alignment horizontal="left" vertical="center" wrapText="1"/>
    </xf>
    <xf numFmtId="0" fontId="200" fillId="41" borderId="64" xfId="0" applyFont="1" applyFill="1" applyBorder="1" applyAlignment="1">
      <alignment horizontal="center" vertical="center"/>
    </xf>
    <xf numFmtId="0" fontId="16" fillId="0" borderId="0" xfId="616"/>
    <xf numFmtId="185" fontId="16" fillId="0" borderId="0" xfId="616" applyNumberFormat="1"/>
    <xf numFmtId="4" fontId="16" fillId="0" borderId="0" xfId="616" applyNumberFormat="1"/>
    <xf numFmtId="3" fontId="16" fillId="0" borderId="0" xfId="616" applyNumberFormat="1"/>
    <xf numFmtId="171" fontId="16" fillId="0" borderId="0" xfId="616" applyNumberFormat="1"/>
    <xf numFmtId="176" fontId="16" fillId="0" borderId="0" xfId="616" applyNumberFormat="1"/>
    <xf numFmtId="194" fontId="16" fillId="0" borderId="0" xfId="616" applyNumberFormat="1"/>
    <xf numFmtId="0" fontId="16" fillId="0" borderId="0" xfId="616"/>
    <xf numFmtId="185" fontId="16" fillId="0" borderId="0" xfId="616" applyNumberFormat="1"/>
    <xf numFmtId="4" fontId="16" fillId="0" borderId="0" xfId="616" applyNumberFormat="1"/>
    <xf numFmtId="3" fontId="16" fillId="0" borderId="0" xfId="616" applyNumberFormat="1"/>
    <xf numFmtId="171" fontId="16" fillId="0" borderId="0" xfId="616" applyNumberFormat="1"/>
    <xf numFmtId="176" fontId="16" fillId="0" borderId="0" xfId="616" applyNumberFormat="1"/>
    <xf numFmtId="194" fontId="16" fillId="0" borderId="0" xfId="616" applyNumberFormat="1"/>
    <xf numFmtId="0" fontId="16" fillId="0" borderId="0" xfId="616"/>
    <xf numFmtId="185" fontId="16" fillId="0" borderId="0" xfId="616" applyNumberFormat="1"/>
    <xf numFmtId="4" fontId="16" fillId="0" borderId="0" xfId="616" applyNumberFormat="1"/>
    <xf numFmtId="3" fontId="16" fillId="0" borderId="0" xfId="616" applyNumberFormat="1"/>
    <xf numFmtId="171" fontId="16" fillId="0" borderId="0" xfId="616" applyNumberFormat="1"/>
    <xf numFmtId="176" fontId="16" fillId="0" borderId="0" xfId="616" applyNumberFormat="1"/>
    <xf numFmtId="194" fontId="16" fillId="0" borderId="0" xfId="616" applyNumberFormat="1"/>
    <xf numFmtId="0" fontId="16" fillId="0" borderId="0" xfId="616"/>
    <xf numFmtId="185" fontId="16" fillId="0" borderId="0" xfId="616" applyNumberFormat="1"/>
    <xf numFmtId="4" fontId="16" fillId="0" borderId="0" xfId="616" applyNumberFormat="1"/>
    <xf numFmtId="3" fontId="16" fillId="0" borderId="0" xfId="616" applyNumberFormat="1"/>
    <xf numFmtId="171" fontId="16" fillId="0" borderId="0" xfId="616" applyNumberFormat="1"/>
    <xf numFmtId="176" fontId="16" fillId="0" borderId="0" xfId="616" applyNumberFormat="1"/>
    <xf numFmtId="194" fontId="16" fillId="0" borderId="0" xfId="616" applyNumberFormat="1"/>
    <xf numFmtId="0" fontId="15" fillId="0" borderId="0" xfId="617"/>
    <xf numFmtId="185" fontId="15" fillId="0" borderId="0" xfId="617" applyNumberFormat="1"/>
    <xf numFmtId="4" fontId="15" fillId="0" borderId="0" xfId="617" applyNumberFormat="1"/>
    <xf numFmtId="3" fontId="15" fillId="0" borderId="0" xfId="617" applyNumberFormat="1"/>
    <xf numFmtId="171" fontId="15" fillId="0" borderId="0" xfId="617" applyNumberFormat="1"/>
    <xf numFmtId="176" fontId="15" fillId="0" borderId="0" xfId="617" applyNumberFormat="1"/>
    <xf numFmtId="194" fontId="15" fillId="0" borderId="0" xfId="617" applyNumberFormat="1"/>
    <xf numFmtId="0" fontId="14" fillId="0" borderId="0" xfId="618"/>
    <xf numFmtId="185" fontId="14" fillId="0" borderId="0" xfId="618" applyNumberFormat="1"/>
    <xf numFmtId="4" fontId="14" fillId="0" borderId="0" xfId="618" applyNumberFormat="1"/>
    <xf numFmtId="3" fontId="14" fillId="0" borderId="0" xfId="618" applyNumberFormat="1"/>
    <xf numFmtId="171" fontId="14" fillId="0" borderId="0" xfId="618" applyNumberFormat="1"/>
    <xf numFmtId="176" fontId="14" fillId="0" borderId="0" xfId="618" applyNumberFormat="1"/>
    <xf numFmtId="194" fontId="14" fillId="0" borderId="0" xfId="618" applyNumberFormat="1"/>
    <xf numFmtId="0" fontId="14" fillId="0" borderId="0" xfId="618"/>
    <xf numFmtId="185" fontId="14" fillId="0" borderId="0" xfId="618" applyNumberFormat="1"/>
    <xf numFmtId="4" fontId="14" fillId="0" borderId="0" xfId="618" applyNumberFormat="1"/>
    <xf numFmtId="3" fontId="14" fillId="0" borderId="0" xfId="618" applyNumberFormat="1"/>
    <xf numFmtId="171" fontId="14" fillId="0" borderId="0" xfId="618" applyNumberFormat="1"/>
    <xf numFmtId="176" fontId="14" fillId="0" borderId="0" xfId="618" applyNumberFormat="1"/>
    <xf numFmtId="194" fontId="14" fillId="0" borderId="0" xfId="618" applyNumberFormat="1"/>
    <xf numFmtId="0" fontId="14" fillId="0" borderId="0" xfId="618"/>
    <xf numFmtId="185" fontId="14" fillId="0" borderId="0" xfId="618" applyNumberFormat="1"/>
    <xf numFmtId="4" fontId="14" fillId="0" borderId="0" xfId="618" applyNumberFormat="1"/>
    <xf numFmtId="3" fontId="14" fillId="0" borderId="0" xfId="618" applyNumberFormat="1"/>
    <xf numFmtId="171" fontId="14" fillId="0" borderId="0" xfId="618" applyNumberFormat="1"/>
    <xf numFmtId="176" fontId="14" fillId="0" borderId="0" xfId="618" applyNumberFormat="1"/>
    <xf numFmtId="194" fontId="14" fillId="0" borderId="0" xfId="618" applyNumberFormat="1"/>
    <xf numFmtId="0" fontId="14" fillId="0" borderId="0" xfId="618"/>
    <xf numFmtId="185" fontId="14" fillId="0" borderId="0" xfId="618" applyNumberFormat="1"/>
    <xf numFmtId="4" fontId="14" fillId="0" borderId="0" xfId="618" applyNumberFormat="1"/>
    <xf numFmtId="3" fontId="14" fillId="0" borderId="0" xfId="618" applyNumberFormat="1"/>
    <xf numFmtId="171" fontId="14" fillId="0" borderId="0" xfId="618" applyNumberFormat="1"/>
    <xf numFmtId="176" fontId="14" fillId="0" borderId="0" xfId="618" applyNumberFormat="1"/>
    <xf numFmtId="194" fontId="14" fillId="0" borderId="0" xfId="618" applyNumberFormat="1"/>
    <xf numFmtId="0" fontId="14" fillId="0" borderId="0" xfId="618"/>
    <xf numFmtId="185" fontId="14" fillId="0" borderId="0" xfId="618" applyNumberFormat="1"/>
    <xf numFmtId="4" fontId="14" fillId="0" borderId="0" xfId="618" applyNumberFormat="1"/>
    <xf numFmtId="3" fontId="14" fillId="0" borderId="0" xfId="618" applyNumberFormat="1"/>
    <xf numFmtId="171" fontId="14" fillId="0" borderId="0" xfId="618" applyNumberFormat="1"/>
    <xf numFmtId="176" fontId="14" fillId="0" borderId="0" xfId="618" applyNumberFormat="1"/>
    <xf numFmtId="194" fontId="14" fillId="0" borderId="0" xfId="618" applyNumberFormat="1"/>
    <xf numFmtId="0" fontId="14" fillId="0" borderId="0" xfId="618"/>
    <xf numFmtId="49" fontId="14" fillId="0" borderId="0" xfId="618" applyNumberFormat="1"/>
    <xf numFmtId="185" fontId="14" fillId="0" borderId="0" xfId="618" applyNumberFormat="1"/>
    <xf numFmtId="4" fontId="14" fillId="0" borderId="0" xfId="618" applyNumberFormat="1"/>
    <xf numFmtId="3" fontId="14" fillId="0" borderId="0" xfId="618" applyNumberFormat="1"/>
    <xf numFmtId="171" fontId="14" fillId="0" borderId="0" xfId="618" applyNumberFormat="1"/>
    <xf numFmtId="176" fontId="14" fillId="0" borderId="0" xfId="618" applyNumberFormat="1"/>
    <xf numFmtId="0" fontId="13" fillId="0" borderId="0" xfId="619"/>
    <xf numFmtId="185" fontId="13" fillId="0" borderId="0" xfId="619" applyNumberFormat="1"/>
    <xf numFmtId="4" fontId="13" fillId="0" borderId="0" xfId="619" applyNumberFormat="1"/>
    <xf numFmtId="3" fontId="13" fillId="0" borderId="0" xfId="619" applyNumberFormat="1"/>
    <xf numFmtId="171" fontId="13" fillId="0" borderId="0" xfId="619" applyNumberFormat="1"/>
    <xf numFmtId="176" fontId="13" fillId="0" borderId="0" xfId="619" applyNumberFormat="1"/>
    <xf numFmtId="194" fontId="13" fillId="0" borderId="0" xfId="619" applyNumberFormat="1"/>
    <xf numFmtId="0" fontId="13" fillId="0" borderId="0" xfId="619"/>
    <xf numFmtId="185" fontId="13" fillId="0" borderId="0" xfId="619" applyNumberFormat="1"/>
    <xf numFmtId="4" fontId="13" fillId="0" borderId="0" xfId="619" applyNumberFormat="1"/>
    <xf numFmtId="3" fontId="13" fillId="0" borderId="0" xfId="619" applyNumberFormat="1"/>
    <xf numFmtId="171" fontId="13" fillId="0" borderId="0" xfId="619" applyNumberFormat="1"/>
    <xf numFmtId="176" fontId="13" fillId="0" borderId="0" xfId="619" applyNumberFormat="1"/>
    <xf numFmtId="194" fontId="13" fillId="0" borderId="0" xfId="619" applyNumberFormat="1"/>
    <xf numFmtId="0" fontId="13" fillId="0" borderId="0" xfId="619"/>
    <xf numFmtId="185" fontId="13" fillId="0" borderId="0" xfId="619" applyNumberFormat="1"/>
    <xf numFmtId="4" fontId="13" fillId="0" borderId="0" xfId="619" applyNumberFormat="1"/>
    <xf numFmtId="3" fontId="13" fillId="0" borderId="0" xfId="619" applyNumberFormat="1"/>
    <xf numFmtId="171" fontId="13" fillId="0" borderId="0" xfId="619" applyNumberFormat="1"/>
    <xf numFmtId="176" fontId="13" fillId="0" borderId="0" xfId="619" applyNumberFormat="1"/>
    <xf numFmtId="194" fontId="13" fillId="0" borderId="0" xfId="619" applyNumberFormat="1"/>
    <xf numFmtId="0" fontId="13" fillId="0" borderId="0" xfId="619"/>
    <xf numFmtId="185" fontId="13" fillId="0" borderId="0" xfId="619" applyNumberFormat="1"/>
    <xf numFmtId="4" fontId="13" fillId="0" borderId="0" xfId="619" applyNumberFormat="1"/>
    <xf numFmtId="3" fontId="13" fillId="0" borderId="0" xfId="619" applyNumberFormat="1"/>
    <xf numFmtId="171" fontId="13" fillId="0" borderId="0" xfId="619" applyNumberFormat="1"/>
    <xf numFmtId="176" fontId="13" fillId="0" borderId="0" xfId="619" applyNumberFormat="1"/>
    <xf numFmtId="194" fontId="13" fillId="0" borderId="0" xfId="619" applyNumberFormat="1"/>
    <xf numFmtId="0" fontId="13" fillId="0" borderId="0" xfId="619"/>
    <xf numFmtId="185" fontId="13" fillId="0" borderId="0" xfId="619" applyNumberFormat="1"/>
    <xf numFmtId="4" fontId="13" fillId="0" borderId="0" xfId="619" applyNumberFormat="1"/>
    <xf numFmtId="3" fontId="13" fillId="0" borderId="0" xfId="619" applyNumberFormat="1"/>
    <xf numFmtId="171" fontId="13" fillId="0" borderId="0" xfId="619" applyNumberFormat="1"/>
    <xf numFmtId="176" fontId="13" fillId="0" borderId="0" xfId="619" applyNumberFormat="1"/>
    <xf numFmtId="194" fontId="13" fillId="0" borderId="0" xfId="619" applyNumberFormat="1"/>
    <xf numFmtId="0" fontId="13" fillId="0" borderId="0" xfId="619"/>
    <xf numFmtId="185" fontId="13" fillId="0" borderId="0" xfId="619" applyNumberFormat="1"/>
    <xf numFmtId="4" fontId="13" fillId="0" borderId="0" xfId="619" applyNumberFormat="1"/>
    <xf numFmtId="3" fontId="13" fillId="0" borderId="0" xfId="619" applyNumberFormat="1"/>
    <xf numFmtId="171" fontId="13" fillId="0" borderId="0" xfId="619" applyNumberFormat="1"/>
    <xf numFmtId="176" fontId="13" fillId="0" borderId="0" xfId="619" applyNumberFormat="1"/>
    <xf numFmtId="194" fontId="13" fillId="0" borderId="0" xfId="619" applyNumberFormat="1"/>
    <xf numFmtId="0" fontId="13" fillId="8" borderId="0" xfId="619" applyFill="1"/>
    <xf numFmtId="0" fontId="12" fillId="0" borderId="0" xfId="620"/>
    <xf numFmtId="185" fontId="12" fillId="0" borderId="0" xfId="620" applyNumberFormat="1"/>
    <xf numFmtId="4" fontId="12" fillId="0" borderId="0" xfId="620" applyNumberFormat="1"/>
    <xf numFmtId="3" fontId="12" fillId="0" borderId="0" xfId="620" applyNumberFormat="1"/>
    <xf numFmtId="171" fontId="12" fillId="0" borderId="0" xfId="620" applyNumberFormat="1"/>
    <xf numFmtId="176" fontId="12" fillId="0" borderId="0" xfId="620" applyNumberFormat="1"/>
    <xf numFmtId="194" fontId="12" fillId="0" borderId="0" xfId="620" applyNumberFormat="1"/>
    <xf numFmtId="0" fontId="12" fillId="0" borderId="0" xfId="620"/>
    <xf numFmtId="0" fontId="12" fillId="0" borderId="0" xfId="620"/>
    <xf numFmtId="185" fontId="12" fillId="0" borderId="0" xfId="620" applyNumberFormat="1"/>
    <xf numFmtId="4" fontId="12" fillId="0" borderId="0" xfId="620" applyNumberFormat="1"/>
    <xf numFmtId="3" fontId="12" fillId="0" borderId="0" xfId="620" applyNumberFormat="1"/>
    <xf numFmtId="171" fontId="12" fillId="0" borderId="0" xfId="620" applyNumberFormat="1"/>
    <xf numFmtId="176" fontId="12" fillId="0" borderId="0" xfId="620" applyNumberFormat="1"/>
    <xf numFmtId="194" fontId="12" fillId="0" borderId="0" xfId="620" applyNumberFormat="1"/>
    <xf numFmtId="0" fontId="12" fillId="8" borderId="0" xfId="620" applyFill="1"/>
    <xf numFmtId="0" fontId="12" fillId="0" borderId="0" xfId="620"/>
    <xf numFmtId="185" fontId="12" fillId="0" borderId="0" xfId="620" applyNumberFormat="1"/>
    <xf numFmtId="4" fontId="12" fillId="0" borderId="0" xfId="620" applyNumberFormat="1"/>
    <xf numFmtId="3" fontId="12" fillId="0" borderId="0" xfId="620" applyNumberFormat="1"/>
    <xf numFmtId="171" fontId="12" fillId="0" borderId="0" xfId="620" applyNumberFormat="1"/>
    <xf numFmtId="176" fontId="12" fillId="0" borderId="0" xfId="620" applyNumberFormat="1"/>
    <xf numFmtId="194" fontId="12" fillId="0" borderId="0" xfId="620" applyNumberFormat="1"/>
    <xf numFmtId="0" fontId="12" fillId="0" borderId="0" xfId="620"/>
    <xf numFmtId="185" fontId="12" fillId="0" borderId="0" xfId="620" applyNumberFormat="1"/>
    <xf numFmtId="4" fontId="12" fillId="0" borderId="0" xfId="620" applyNumberFormat="1"/>
    <xf numFmtId="3" fontId="12" fillId="0" borderId="0" xfId="620" applyNumberFormat="1"/>
    <xf numFmtId="171" fontId="12" fillId="0" borderId="0" xfId="620" applyNumberFormat="1"/>
    <xf numFmtId="176" fontId="12" fillId="0" borderId="0" xfId="620" applyNumberFormat="1"/>
    <xf numFmtId="194" fontId="12" fillId="0" borderId="0" xfId="620" applyNumberFormat="1"/>
    <xf numFmtId="0" fontId="12" fillId="0" borderId="0" xfId="620"/>
    <xf numFmtId="185" fontId="12" fillId="0" borderId="0" xfId="620" applyNumberFormat="1"/>
    <xf numFmtId="4" fontId="12" fillId="0" borderId="0" xfId="620" applyNumberFormat="1"/>
    <xf numFmtId="3" fontId="12" fillId="0" borderId="0" xfId="620" applyNumberFormat="1"/>
    <xf numFmtId="171" fontId="12" fillId="0" borderId="0" xfId="620" applyNumberFormat="1"/>
    <xf numFmtId="176" fontId="12" fillId="0" borderId="0" xfId="620" applyNumberFormat="1"/>
    <xf numFmtId="194" fontId="12" fillId="0" borderId="0" xfId="620" applyNumberFormat="1"/>
    <xf numFmtId="0" fontId="12" fillId="0" borderId="0" xfId="620"/>
    <xf numFmtId="185" fontId="12" fillId="0" borderId="0" xfId="620" applyNumberFormat="1"/>
    <xf numFmtId="4" fontId="12" fillId="0" borderId="0" xfId="620" applyNumberFormat="1"/>
    <xf numFmtId="3" fontId="12" fillId="0" borderId="0" xfId="620" applyNumberFormat="1"/>
    <xf numFmtId="171" fontId="12" fillId="0" borderId="0" xfId="620" applyNumberFormat="1"/>
    <xf numFmtId="176" fontId="12" fillId="0" borderId="0" xfId="620" applyNumberFormat="1"/>
    <xf numFmtId="0" fontId="12" fillId="0" borderId="0" xfId="620"/>
    <xf numFmtId="185" fontId="12" fillId="0" borderId="0" xfId="620" applyNumberFormat="1"/>
    <xf numFmtId="4" fontId="12" fillId="0" borderId="0" xfId="620" applyNumberFormat="1"/>
    <xf numFmtId="3" fontId="12" fillId="0" borderId="0" xfId="620" applyNumberFormat="1"/>
    <xf numFmtId="171" fontId="12" fillId="0" borderId="0" xfId="620" applyNumberFormat="1"/>
    <xf numFmtId="176" fontId="12" fillId="0" borderId="0" xfId="620" applyNumberFormat="1"/>
    <xf numFmtId="194" fontId="12" fillId="0" borderId="0" xfId="620" applyNumberFormat="1"/>
    <xf numFmtId="0" fontId="11" fillId="0" borderId="0" xfId="621"/>
    <xf numFmtId="185" fontId="11" fillId="0" borderId="0" xfId="621" applyNumberFormat="1"/>
    <xf numFmtId="4" fontId="11" fillId="0" borderId="0" xfId="621" applyNumberFormat="1"/>
    <xf numFmtId="3" fontId="11" fillId="0" borderId="0" xfId="621" applyNumberFormat="1"/>
    <xf numFmtId="171" fontId="11" fillId="0" borderId="0" xfId="621" applyNumberFormat="1"/>
    <xf numFmtId="176" fontId="11" fillId="0" borderId="0" xfId="621" applyNumberFormat="1"/>
    <xf numFmtId="194" fontId="11" fillId="0" borderId="0" xfId="621" applyNumberFormat="1"/>
    <xf numFmtId="0" fontId="11" fillId="8" borderId="0" xfId="621" applyFill="1"/>
    <xf numFmtId="0" fontId="11" fillId="0" borderId="0" xfId="621"/>
    <xf numFmtId="185" fontId="11" fillId="0" borderId="0" xfId="621" applyNumberFormat="1"/>
    <xf numFmtId="4" fontId="11" fillId="0" borderId="0" xfId="621" applyNumberFormat="1"/>
    <xf numFmtId="3" fontId="11" fillId="0" borderId="0" xfId="621" applyNumberFormat="1"/>
    <xf numFmtId="171" fontId="11" fillId="0" borderId="0" xfId="621" applyNumberFormat="1"/>
    <xf numFmtId="176" fontId="11" fillId="0" borderId="0" xfId="621" applyNumberFormat="1"/>
    <xf numFmtId="194" fontId="11" fillId="0" borderId="0" xfId="621" applyNumberFormat="1"/>
    <xf numFmtId="0" fontId="11" fillId="0" borderId="0" xfId="621"/>
    <xf numFmtId="185" fontId="11" fillId="0" borderId="0" xfId="621" applyNumberFormat="1"/>
    <xf numFmtId="4" fontId="11" fillId="0" borderId="0" xfId="621" applyNumberFormat="1"/>
    <xf numFmtId="3" fontId="11" fillId="0" borderId="0" xfId="621" applyNumberFormat="1"/>
    <xf numFmtId="171" fontId="11" fillId="0" borderId="0" xfId="621" applyNumberFormat="1"/>
    <xf numFmtId="176" fontId="11" fillId="0" borderId="0" xfId="621" applyNumberFormat="1"/>
    <xf numFmtId="194" fontId="11" fillId="0" borderId="0" xfId="621" applyNumberFormat="1"/>
    <xf numFmtId="0" fontId="11" fillId="0" borderId="0" xfId="621"/>
    <xf numFmtId="185" fontId="11" fillId="0" borderId="0" xfId="621" applyNumberFormat="1"/>
    <xf numFmtId="4" fontId="11" fillId="0" borderId="0" xfId="621" applyNumberFormat="1"/>
    <xf numFmtId="3" fontId="11" fillId="0" borderId="0" xfId="621" applyNumberFormat="1"/>
    <xf numFmtId="171" fontId="11" fillId="0" borderId="0" xfId="621" applyNumberFormat="1"/>
    <xf numFmtId="176" fontId="11" fillId="0" borderId="0" xfId="621" applyNumberFormat="1"/>
    <xf numFmtId="194" fontId="11" fillId="0" borderId="0" xfId="621" applyNumberFormat="1"/>
    <xf numFmtId="0" fontId="11" fillId="0" borderId="0" xfId="621"/>
    <xf numFmtId="185" fontId="11" fillId="0" borderId="0" xfId="621" applyNumberFormat="1"/>
    <xf numFmtId="4" fontId="11" fillId="0" borderId="0" xfId="621" applyNumberFormat="1"/>
    <xf numFmtId="3" fontId="11" fillId="0" borderId="0" xfId="621" applyNumberFormat="1"/>
    <xf numFmtId="171" fontId="11" fillId="0" borderId="0" xfId="621" applyNumberFormat="1"/>
    <xf numFmtId="176" fontId="11" fillId="0" borderId="0" xfId="621" applyNumberFormat="1"/>
    <xf numFmtId="194" fontId="11" fillId="0" borderId="0" xfId="621" applyNumberFormat="1"/>
    <xf numFmtId="0" fontId="10" fillId="0" borderId="0" xfId="622"/>
    <xf numFmtId="185" fontId="10" fillId="0" borderId="0" xfId="622" applyNumberFormat="1"/>
    <xf numFmtId="4" fontId="10" fillId="0" borderId="0" xfId="622" applyNumberFormat="1"/>
    <xf numFmtId="3" fontId="10" fillId="0" borderId="0" xfId="622" applyNumberFormat="1"/>
    <xf numFmtId="171" fontId="10" fillId="0" borderId="0" xfId="622" applyNumberFormat="1"/>
    <xf numFmtId="176" fontId="10" fillId="0" borderId="0" xfId="622" applyNumberFormat="1"/>
    <xf numFmtId="194" fontId="10" fillId="0" borderId="0" xfId="622" applyNumberFormat="1"/>
    <xf numFmtId="0" fontId="10" fillId="0" borderId="0" xfId="622"/>
    <xf numFmtId="185" fontId="10" fillId="0" borderId="0" xfId="622" applyNumberFormat="1"/>
    <xf numFmtId="4" fontId="10" fillId="0" borderId="0" xfId="622" applyNumberFormat="1"/>
    <xf numFmtId="3" fontId="10" fillId="0" borderId="0" xfId="622" applyNumberFormat="1"/>
    <xf numFmtId="171" fontId="10" fillId="0" borderId="0" xfId="622" applyNumberFormat="1"/>
    <xf numFmtId="176" fontId="10" fillId="0" borderId="0" xfId="622" applyNumberFormat="1"/>
    <xf numFmtId="194" fontId="10" fillId="0" borderId="0" xfId="622" applyNumberFormat="1"/>
    <xf numFmtId="0" fontId="10" fillId="0" borderId="0" xfId="622"/>
    <xf numFmtId="185" fontId="10" fillId="0" borderId="0" xfId="622" applyNumberFormat="1"/>
    <xf numFmtId="4" fontId="10" fillId="0" borderId="0" xfId="622" applyNumberFormat="1"/>
    <xf numFmtId="3" fontId="10" fillId="0" borderId="0" xfId="622" applyNumberFormat="1"/>
    <xf numFmtId="171" fontId="10" fillId="0" borderId="0" xfId="622" applyNumberFormat="1"/>
    <xf numFmtId="176" fontId="10" fillId="0" borderId="0" xfId="622" applyNumberFormat="1"/>
    <xf numFmtId="194" fontId="10" fillId="0" borderId="0" xfId="622" applyNumberFormat="1"/>
    <xf numFmtId="0" fontId="10" fillId="0" borderId="0" xfId="622"/>
    <xf numFmtId="185" fontId="10" fillId="0" borderId="0" xfId="622" applyNumberFormat="1"/>
    <xf numFmtId="4" fontId="10" fillId="0" borderId="0" xfId="622" applyNumberFormat="1"/>
    <xf numFmtId="3" fontId="10" fillId="0" borderId="0" xfId="622" applyNumberFormat="1"/>
    <xf numFmtId="171" fontId="10" fillId="0" borderId="0" xfId="622" applyNumberFormat="1"/>
    <xf numFmtId="176" fontId="10" fillId="0" borderId="0" xfId="622" applyNumberFormat="1"/>
    <xf numFmtId="194" fontId="10" fillId="0" borderId="0" xfId="622" applyNumberFormat="1"/>
    <xf numFmtId="0" fontId="10" fillId="8" borderId="0" xfId="622" applyFill="1"/>
    <xf numFmtId="0" fontId="10" fillId="0" borderId="0" xfId="622"/>
    <xf numFmtId="185" fontId="10" fillId="0" borderId="0" xfId="622" applyNumberFormat="1"/>
    <xf numFmtId="4" fontId="10" fillId="0" borderId="0" xfId="622" applyNumberFormat="1"/>
    <xf numFmtId="3" fontId="10" fillId="0" borderId="0" xfId="622" applyNumberFormat="1"/>
    <xf numFmtId="171" fontId="10" fillId="0" borderId="0" xfId="622" applyNumberFormat="1"/>
    <xf numFmtId="176" fontId="10" fillId="0" borderId="0" xfId="622" applyNumberFormat="1"/>
    <xf numFmtId="194" fontId="10" fillId="0" borderId="0" xfId="622" applyNumberFormat="1"/>
    <xf numFmtId="0" fontId="10" fillId="0" borderId="0" xfId="622"/>
    <xf numFmtId="185" fontId="10" fillId="0" borderId="0" xfId="622" applyNumberFormat="1"/>
    <xf numFmtId="4" fontId="10" fillId="0" borderId="0" xfId="622" applyNumberFormat="1"/>
    <xf numFmtId="3" fontId="10" fillId="0" borderId="0" xfId="622" applyNumberFormat="1"/>
    <xf numFmtId="171" fontId="10" fillId="0" borderId="0" xfId="622" applyNumberFormat="1"/>
    <xf numFmtId="176" fontId="10" fillId="0" borderId="0" xfId="622" applyNumberFormat="1"/>
    <xf numFmtId="194" fontId="10" fillId="0" borderId="0" xfId="622" applyNumberFormat="1"/>
    <xf numFmtId="0" fontId="9" fillId="0" borderId="0" xfId="623"/>
    <xf numFmtId="185" fontId="9" fillId="0" borderId="0" xfId="623" applyNumberFormat="1"/>
    <xf numFmtId="4" fontId="9" fillId="0" borderId="0" xfId="623" applyNumberFormat="1"/>
    <xf numFmtId="3" fontId="9" fillId="0" borderId="0" xfId="623" applyNumberFormat="1"/>
    <xf numFmtId="171" fontId="9" fillId="0" borderId="0" xfId="623" applyNumberFormat="1"/>
    <xf numFmtId="176" fontId="9" fillId="0" borderId="0" xfId="623" applyNumberFormat="1"/>
    <xf numFmtId="194" fontId="9" fillId="0" borderId="0" xfId="623" applyNumberFormat="1"/>
    <xf numFmtId="3" fontId="9" fillId="8" borderId="0" xfId="623" applyNumberFormat="1" applyFill="1"/>
    <xf numFmtId="0" fontId="9" fillId="0" borderId="0" xfId="623"/>
    <xf numFmtId="185" fontId="9" fillId="0" borderId="0" xfId="623" applyNumberFormat="1"/>
    <xf numFmtId="4" fontId="9" fillId="0" borderId="0" xfId="623" applyNumberFormat="1"/>
    <xf numFmtId="3" fontId="9" fillId="0" borderId="0" xfId="623" applyNumberFormat="1"/>
    <xf numFmtId="171" fontId="9" fillId="0" borderId="0" xfId="623" applyNumberFormat="1"/>
    <xf numFmtId="176" fontId="9" fillId="0" borderId="0" xfId="623" applyNumberFormat="1"/>
    <xf numFmtId="194" fontId="9" fillId="0" borderId="0" xfId="623" applyNumberFormat="1"/>
    <xf numFmtId="0" fontId="9" fillId="0" borderId="0" xfId="623"/>
    <xf numFmtId="185" fontId="9" fillId="0" borderId="0" xfId="623" applyNumberFormat="1"/>
    <xf numFmtId="4" fontId="9" fillId="0" borderId="0" xfId="623" applyNumberFormat="1"/>
    <xf numFmtId="3" fontId="9" fillId="0" borderId="0" xfId="623" applyNumberFormat="1"/>
    <xf numFmtId="171" fontId="9" fillId="0" borderId="0" xfId="623" applyNumberFormat="1"/>
    <xf numFmtId="176" fontId="9" fillId="0" borderId="0" xfId="623" applyNumberFormat="1"/>
    <xf numFmtId="194" fontId="9" fillId="0" borderId="0" xfId="623" applyNumberFormat="1"/>
    <xf numFmtId="0" fontId="9" fillId="0" borderId="0" xfId="623"/>
    <xf numFmtId="185" fontId="9" fillId="0" borderId="0" xfId="623" applyNumberFormat="1"/>
    <xf numFmtId="4" fontId="9" fillId="0" borderId="0" xfId="623" applyNumberFormat="1"/>
    <xf numFmtId="3" fontId="9" fillId="0" borderId="0" xfId="623" applyNumberFormat="1"/>
    <xf numFmtId="171" fontId="9" fillId="0" borderId="0" xfId="623" applyNumberFormat="1"/>
    <xf numFmtId="176" fontId="9" fillId="0" borderId="0" xfId="623" applyNumberFormat="1"/>
    <xf numFmtId="194" fontId="9" fillId="0" borderId="0" xfId="623" applyNumberFormat="1"/>
    <xf numFmtId="0" fontId="9" fillId="0" borderId="0" xfId="623"/>
    <xf numFmtId="185" fontId="9" fillId="0" borderId="0" xfId="623" applyNumberFormat="1"/>
    <xf numFmtId="4" fontId="9" fillId="0" borderId="0" xfId="623" applyNumberFormat="1"/>
    <xf numFmtId="3" fontId="9" fillId="0" borderId="0" xfId="623" applyNumberFormat="1"/>
    <xf numFmtId="171" fontId="9" fillId="0" borderId="0" xfId="623" applyNumberFormat="1"/>
    <xf numFmtId="176" fontId="9" fillId="0" borderId="0" xfId="623" applyNumberFormat="1"/>
    <xf numFmtId="194" fontId="9" fillId="0" borderId="0" xfId="623" applyNumberFormat="1"/>
    <xf numFmtId="0" fontId="9" fillId="0" borderId="0" xfId="623"/>
    <xf numFmtId="185" fontId="9" fillId="0" borderId="0" xfId="623" applyNumberFormat="1"/>
    <xf numFmtId="4" fontId="9" fillId="0" borderId="0" xfId="623" applyNumberFormat="1"/>
    <xf numFmtId="3" fontId="9" fillId="0" borderId="0" xfId="623" applyNumberFormat="1"/>
    <xf numFmtId="171" fontId="9" fillId="0" borderId="0" xfId="623" applyNumberFormat="1"/>
    <xf numFmtId="176" fontId="9" fillId="0" borderId="0" xfId="623" applyNumberFormat="1"/>
    <xf numFmtId="194" fontId="9" fillId="0" borderId="0" xfId="623" applyNumberFormat="1"/>
    <xf numFmtId="0" fontId="142" fillId="0" borderId="0" xfId="185" applyFont="1" applyAlignment="1">
      <alignment horizontal="right"/>
    </xf>
    <xf numFmtId="14" fontId="128" fillId="5" borderId="0" xfId="185" applyNumberFormat="1" applyFont="1" applyFill="1" applyAlignment="1">
      <alignment horizontal="right"/>
    </xf>
    <xf numFmtId="185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84" fontId="0" fillId="0" borderId="0" xfId="0" applyNumberFormat="1" applyAlignment="1">
      <alignment horizontal="right"/>
    </xf>
    <xf numFmtId="171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3" fontId="9" fillId="8" borderId="0" xfId="623" applyNumberFormat="1" applyFill="1" applyAlignment="1">
      <alignment horizontal="right"/>
    </xf>
    <xf numFmtId="43" fontId="98" fillId="0" borderId="0" xfId="200" applyNumberFormat="1" applyFill="1" applyAlignment="1">
      <alignment horizontal="right"/>
    </xf>
    <xf numFmtId="43" fontId="102" fillId="0" borderId="0" xfId="185" applyNumberFormat="1" applyAlignment="1">
      <alignment horizontal="right"/>
    </xf>
    <xf numFmtId="43" fontId="102" fillId="8" borderId="0" xfId="1" applyFont="1" applyFill="1" applyAlignment="1">
      <alignment horizontal="right"/>
    </xf>
    <xf numFmtId="0" fontId="8" fillId="0" borderId="0" xfId="624"/>
    <xf numFmtId="185" fontId="8" fillId="0" borderId="0" xfId="624" applyNumberFormat="1"/>
    <xf numFmtId="4" fontId="8" fillId="0" borderId="0" xfId="624" applyNumberFormat="1"/>
    <xf numFmtId="3" fontId="8" fillId="0" borderId="0" xfId="624" applyNumberFormat="1"/>
    <xf numFmtId="171" fontId="8" fillId="0" borderId="0" xfId="624" applyNumberFormat="1"/>
    <xf numFmtId="176" fontId="8" fillId="0" borderId="0" xfId="624" applyNumberFormat="1"/>
    <xf numFmtId="194" fontId="8" fillId="0" borderId="0" xfId="624" applyNumberFormat="1"/>
    <xf numFmtId="0" fontId="7" fillId="0" borderId="0" xfId="625"/>
    <xf numFmtId="185" fontId="7" fillId="0" borderId="0" xfId="625" applyNumberFormat="1"/>
    <xf numFmtId="4" fontId="7" fillId="0" borderId="0" xfId="625" applyNumberFormat="1"/>
    <xf numFmtId="3" fontId="7" fillId="0" borderId="0" xfId="625" applyNumberFormat="1"/>
    <xf numFmtId="171" fontId="7" fillId="0" borderId="0" xfId="625" applyNumberFormat="1"/>
    <xf numFmtId="176" fontId="7" fillId="0" borderId="0" xfId="625" applyNumberFormat="1"/>
    <xf numFmtId="0" fontId="7" fillId="0" borderId="0" xfId="625"/>
    <xf numFmtId="185" fontId="7" fillId="0" borderId="0" xfId="625" applyNumberFormat="1"/>
    <xf numFmtId="4" fontId="7" fillId="0" borderId="0" xfId="625" applyNumberFormat="1"/>
    <xf numFmtId="3" fontId="7" fillId="0" borderId="0" xfId="625" applyNumberFormat="1"/>
    <xf numFmtId="171" fontId="7" fillId="0" borderId="0" xfId="625" applyNumberFormat="1"/>
    <xf numFmtId="176" fontId="7" fillId="0" borderId="0" xfId="625" applyNumberFormat="1"/>
    <xf numFmtId="194" fontId="7" fillId="0" borderId="0" xfId="625" applyNumberFormat="1"/>
    <xf numFmtId="0" fontId="7" fillId="0" borderId="0" xfId="625"/>
    <xf numFmtId="185" fontId="7" fillId="0" borderId="0" xfId="625" applyNumberFormat="1"/>
    <xf numFmtId="4" fontId="7" fillId="0" borderId="0" xfId="625" applyNumberFormat="1"/>
    <xf numFmtId="3" fontId="7" fillId="0" borderId="0" xfId="625" applyNumberFormat="1"/>
    <xf numFmtId="171" fontId="7" fillId="0" borderId="0" xfId="625" applyNumberFormat="1"/>
    <xf numFmtId="176" fontId="7" fillId="0" borderId="0" xfId="625" applyNumberFormat="1"/>
    <xf numFmtId="194" fontId="7" fillId="0" borderId="0" xfId="625" applyNumberFormat="1"/>
    <xf numFmtId="14" fontId="0" fillId="23" borderId="0" xfId="1" applyNumberFormat="1" applyFont="1" applyFill="1"/>
    <xf numFmtId="16" fontId="128" fillId="23" borderId="0" xfId="186" applyNumberFormat="1" applyFont="1" applyFill="1" applyAlignment="1">
      <alignment horizontal="center" vertical="center"/>
    </xf>
    <xf numFmtId="43" fontId="0" fillId="25" borderId="0" xfId="1" applyNumberFormat="1" applyFont="1" applyFill="1"/>
    <xf numFmtId="14" fontId="201" fillId="0" borderId="64" xfId="0" applyNumberFormat="1" applyFont="1" applyFill="1" applyBorder="1" applyAlignment="1" applyProtection="1">
      <alignment horizontal="center" vertical="center"/>
      <protection locked="0"/>
    </xf>
    <xf numFmtId="196" fontId="201" fillId="0" borderId="64" xfId="0" applyNumberFormat="1" applyFont="1" applyFill="1" applyBorder="1" applyAlignment="1" applyProtection="1">
      <alignment horizontal="center" vertical="center"/>
      <protection locked="0"/>
    </xf>
    <xf numFmtId="14" fontId="201" fillId="0" borderId="64" xfId="0" applyNumberFormat="1" applyFont="1" applyBorder="1" applyAlignment="1" applyProtection="1">
      <alignment horizontal="center" vertical="center"/>
      <protection locked="0"/>
    </xf>
    <xf numFmtId="196" fontId="201" fillId="0" borderId="64" xfId="0" applyNumberFormat="1" applyFont="1" applyBorder="1" applyAlignment="1" applyProtection="1">
      <alignment horizontal="center" vertical="center"/>
      <protection locked="0"/>
    </xf>
    <xf numFmtId="0" fontId="200" fillId="0" borderId="64" xfId="0" applyFont="1" applyBorder="1" applyAlignment="1">
      <alignment horizontal="left" vertical="center" wrapText="1"/>
    </xf>
    <xf numFmtId="0" fontId="200" fillId="0" borderId="64" xfId="0" applyFont="1" applyFill="1" applyBorder="1" applyAlignment="1">
      <alignment horizontal="left" vertical="center" wrapText="1"/>
    </xf>
    <xf numFmtId="0" fontId="200" fillId="0" borderId="64" xfId="0" applyFont="1" applyFill="1" applyBorder="1" applyAlignment="1">
      <alignment horizontal="center" vertical="center"/>
    </xf>
    <xf numFmtId="0" fontId="194" fillId="0" borderId="64" xfId="0" applyFont="1" applyFill="1" applyBorder="1" applyAlignment="1">
      <alignment horizontal="left" vertical="center" wrapText="1"/>
    </xf>
    <xf numFmtId="197" fontId="218" fillId="25" borderId="0" xfId="217" applyNumberFormat="1" applyFont="1" applyFill="1" applyAlignment="1">
      <alignment horizontal="center" vertical="center"/>
    </xf>
    <xf numFmtId="0" fontId="0" fillId="0" borderId="0" xfId="0" applyNumberFormat="1" applyAlignment="1">
      <alignment horizontal="left"/>
    </xf>
    <xf numFmtId="0" fontId="6" fillId="0" borderId="0" xfId="626"/>
    <xf numFmtId="0" fontId="6" fillId="0" borderId="0" xfId="626"/>
    <xf numFmtId="0" fontId="6" fillId="0" borderId="0" xfId="626"/>
    <xf numFmtId="0" fontId="6" fillId="0" borderId="0" xfId="626"/>
    <xf numFmtId="0" fontId="6" fillId="0" borderId="0" xfId="626"/>
    <xf numFmtId="185" fontId="6" fillId="0" borderId="0" xfId="626" applyNumberFormat="1"/>
    <xf numFmtId="4" fontId="6" fillId="0" borderId="0" xfId="626" applyNumberFormat="1"/>
    <xf numFmtId="3" fontId="6" fillId="0" borderId="0" xfId="626" applyNumberFormat="1"/>
    <xf numFmtId="171" fontId="6" fillId="0" borderId="0" xfId="626" applyNumberFormat="1"/>
    <xf numFmtId="176" fontId="6" fillId="0" borderId="0" xfId="626" applyNumberFormat="1"/>
    <xf numFmtId="194" fontId="6" fillId="0" borderId="0" xfId="626" applyNumberFormat="1"/>
    <xf numFmtId="194" fontId="5" fillId="0" borderId="0" xfId="627" applyNumberFormat="1"/>
    <xf numFmtId="194" fontId="5" fillId="0" borderId="0" xfId="627" applyNumberFormat="1"/>
    <xf numFmtId="185" fontId="6" fillId="0" borderId="0" xfId="626" applyNumberFormat="1" applyFill="1"/>
    <xf numFmtId="0" fontId="4" fillId="8" borderId="0" xfId="628" applyFill="1"/>
    <xf numFmtId="0" fontId="4" fillId="0" borderId="0" xfId="628"/>
    <xf numFmtId="49" fontId="4" fillId="0" borderId="0" xfId="628" applyNumberFormat="1"/>
    <xf numFmtId="185" fontId="4" fillId="0" borderId="0" xfId="628" applyNumberFormat="1"/>
    <xf numFmtId="4" fontId="4" fillId="0" borderId="0" xfId="628" applyNumberFormat="1"/>
    <xf numFmtId="3" fontId="4" fillId="0" borderId="0" xfId="628" applyNumberFormat="1"/>
    <xf numFmtId="171" fontId="4" fillId="0" borderId="0" xfId="628" applyNumberFormat="1"/>
    <xf numFmtId="176" fontId="4" fillId="0" borderId="0" xfId="628" applyNumberFormat="1"/>
    <xf numFmtId="166" fontId="114" fillId="8" borderId="0" xfId="2" applyNumberFormat="1" applyFont="1" applyFill="1"/>
    <xf numFmtId="184" fontId="5" fillId="0" borderId="0" xfId="627" applyNumberFormat="1"/>
    <xf numFmtId="184" fontId="6" fillId="10" borderId="0" xfId="626" applyNumberFormat="1" applyFill="1"/>
    <xf numFmtId="184" fontId="4" fillId="10" borderId="0" xfId="628" applyNumberFormat="1" applyFill="1"/>
    <xf numFmtId="0" fontId="10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5" fillId="25" borderId="0" xfId="0" applyFont="1" applyFill="1" applyBorder="1"/>
    <xf numFmtId="0" fontId="0" fillId="25" borderId="0" xfId="0" applyFill="1"/>
    <xf numFmtId="41" fontId="114" fillId="6" borderId="0" xfId="2" applyFont="1" applyFill="1" applyAlignment="1"/>
    <xf numFmtId="0" fontId="120" fillId="45" borderId="20" xfId="0" applyFont="1" applyFill="1" applyBorder="1"/>
    <xf numFmtId="41" fontId="120" fillId="45" borderId="20" xfId="2" applyFont="1" applyFill="1" applyBorder="1" applyAlignment="1">
      <alignment horizontal="center"/>
    </xf>
    <xf numFmtId="166" fontId="120" fillId="45" borderId="20" xfId="2" applyNumberFormat="1" applyFont="1" applyFill="1" applyBorder="1"/>
    <xf numFmtId="0" fontId="108" fillId="18" borderId="20" xfId="0" applyFont="1" applyFill="1" applyBorder="1"/>
    <xf numFmtId="41" fontId="108" fillId="18" borderId="20" xfId="2" applyFont="1" applyFill="1" applyBorder="1" applyAlignment="1">
      <alignment horizontal="center"/>
    </xf>
    <xf numFmtId="43" fontId="108" fillId="18" borderId="20" xfId="1" applyFont="1" applyFill="1" applyBorder="1"/>
    <xf numFmtId="0" fontId="182" fillId="16" borderId="0" xfId="0" applyFont="1" applyFill="1" applyBorder="1" applyAlignment="1">
      <alignment horizontal="left" vertical="center" indent="2"/>
    </xf>
    <xf numFmtId="0" fontId="3" fillId="0" borderId="0" xfId="186" applyFont="1"/>
    <xf numFmtId="0" fontId="136" fillId="14" borderId="0" xfId="185" quotePrefix="1" applyFont="1" applyFill="1" applyBorder="1" applyAlignment="1">
      <alignment horizontal="center"/>
    </xf>
    <xf numFmtId="43" fontId="126" fillId="8" borderId="0" xfId="1" applyFont="1" applyFill="1"/>
    <xf numFmtId="171" fontId="74" fillId="0" borderId="0" xfId="254" applyNumberFormat="1" applyFill="1"/>
    <xf numFmtId="0" fontId="74" fillId="0" borderId="0" xfId="254" applyFill="1"/>
    <xf numFmtId="4" fontId="74" fillId="0" borderId="0" xfId="254" applyNumberFormat="1" applyFill="1"/>
    <xf numFmtId="176" fontId="74" fillId="0" borderId="0" xfId="254" applyNumberFormat="1" applyFill="1"/>
    <xf numFmtId="0" fontId="112" fillId="0" borderId="20" xfId="0" applyFont="1" applyFill="1" applyBorder="1" applyAlignment="1">
      <alignment vertical="center" wrapText="1"/>
    </xf>
    <xf numFmtId="0" fontId="112" fillId="0" borderId="20" xfId="0" applyNumberFormat="1" applyFont="1" applyFill="1" applyBorder="1" applyAlignment="1">
      <alignment vertical="center" wrapText="1"/>
    </xf>
    <xf numFmtId="3" fontId="2" fillId="0" borderId="0" xfId="629" applyNumberFormat="1"/>
    <xf numFmtId="0" fontId="0" fillId="0" borderId="61" xfId="0" applyBorder="1" applyAlignment="1">
      <alignment horizontal="center" vertical="top" wrapText="1"/>
    </xf>
    <xf numFmtId="0" fontId="177" fillId="16" borderId="0" xfId="0" applyFont="1" applyFill="1" applyAlignment="1">
      <alignment horizontal="center" vertical="center"/>
    </xf>
    <xf numFmtId="0" fontId="56" fillId="0" borderId="31" xfId="0" applyFont="1" applyBorder="1" applyAlignment="1">
      <alignment horizontal="left" vertical="center" indent="3"/>
    </xf>
    <xf numFmtId="0" fontId="70" fillId="0" borderId="48" xfId="0" applyFont="1" applyBorder="1" applyAlignment="1">
      <alignment horizontal="left" vertical="center" indent="3"/>
    </xf>
    <xf numFmtId="0" fontId="70" fillId="0" borderId="32" xfId="0" applyFont="1" applyBorder="1" applyAlignment="1">
      <alignment horizontal="left" vertical="center" indent="3"/>
    </xf>
    <xf numFmtId="0" fontId="52" fillId="0" borderId="31" xfId="0" applyFont="1" applyBorder="1" applyAlignment="1">
      <alignment horizontal="left" vertical="center" indent="3"/>
    </xf>
    <xf numFmtId="0" fontId="33" fillId="0" borderId="31" xfId="0" applyFont="1" applyBorder="1" applyAlignment="1">
      <alignment horizontal="left" vertical="center" indent="3"/>
    </xf>
    <xf numFmtId="0" fontId="52" fillId="0" borderId="48" xfId="0" applyFont="1" applyBorder="1" applyAlignment="1">
      <alignment horizontal="left" vertical="center" indent="3"/>
    </xf>
    <xf numFmtId="0" fontId="52" fillId="0" borderId="32" xfId="0" applyFont="1" applyBorder="1" applyAlignment="1">
      <alignment horizontal="left" vertical="center" indent="3"/>
    </xf>
    <xf numFmtId="0" fontId="179" fillId="17" borderId="0" xfId="0" applyFont="1" applyFill="1" applyBorder="1" applyAlignment="1">
      <alignment horizontal="center" vertical="top"/>
    </xf>
    <xf numFmtId="0" fontId="178" fillId="16" borderId="0" xfId="0" applyFont="1" applyFill="1" applyBorder="1" applyAlignment="1">
      <alignment horizontal="center"/>
    </xf>
    <xf numFmtId="193" fontId="129" fillId="37" borderId="0" xfId="0" applyNumberFormat="1" applyFont="1" applyFill="1" applyAlignment="1" applyProtection="1">
      <alignment horizontal="center"/>
      <protection locked="0"/>
    </xf>
    <xf numFmtId="0" fontId="56" fillId="0" borderId="48" xfId="0" applyFont="1" applyBorder="1" applyAlignment="1">
      <alignment horizontal="left" vertical="center" indent="3"/>
    </xf>
    <xf numFmtId="0" fontId="56" fillId="0" borderId="32" xfId="0" applyFont="1" applyBorder="1" applyAlignment="1">
      <alignment horizontal="left" vertical="center" indent="3"/>
    </xf>
    <xf numFmtId="0" fontId="49" fillId="0" borderId="31" xfId="0" applyFont="1" applyBorder="1" applyAlignment="1">
      <alignment horizontal="left" vertical="center" indent="3"/>
    </xf>
    <xf numFmtId="0" fontId="50" fillId="0" borderId="48" xfId="0" applyFont="1" applyBorder="1" applyAlignment="1">
      <alignment horizontal="left" vertical="center" indent="3"/>
    </xf>
    <xf numFmtId="0" fontId="50" fillId="0" borderId="32" xfId="0" applyFont="1" applyBorder="1" applyAlignment="1">
      <alignment horizontal="left" vertical="center" indent="3"/>
    </xf>
    <xf numFmtId="0" fontId="42" fillId="0" borderId="31" xfId="0" applyFont="1" applyBorder="1" applyAlignment="1">
      <alignment horizontal="left" vertical="center" indent="3"/>
    </xf>
    <xf numFmtId="9" fontId="154" fillId="0" borderId="16" xfId="3" applyFont="1" applyBorder="1" applyAlignment="1">
      <alignment horizontal="center" vertical="center"/>
    </xf>
    <xf numFmtId="9" fontId="154" fillId="0" borderId="17" xfId="3" applyFont="1" applyBorder="1" applyAlignment="1">
      <alignment horizontal="center" vertical="center"/>
    </xf>
    <xf numFmtId="189" fontId="152" fillId="0" borderId="5" xfId="217" applyNumberFormat="1" applyFont="1" applyBorder="1" applyAlignment="1">
      <alignment horizontal="center" vertical="center"/>
    </xf>
    <xf numFmtId="189" fontId="152" fillId="0" borderId="6" xfId="217" applyNumberFormat="1" applyFont="1" applyBorder="1" applyAlignment="1">
      <alignment horizontal="center" vertical="center"/>
    </xf>
    <xf numFmtId="0" fontId="207" fillId="17" borderId="18" xfId="217" applyFont="1" applyFill="1" applyBorder="1" applyAlignment="1">
      <alignment horizontal="center" vertical="center" wrapText="1"/>
    </xf>
    <xf numFmtId="0" fontId="207" fillId="17" borderId="15" xfId="217" applyFont="1" applyFill="1" applyBorder="1" applyAlignment="1">
      <alignment horizontal="center" vertical="center" wrapText="1"/>
    </xf>
    <xf numFmtId="0" fontId="207" fillId="17" borderId="19" xfId="217" applyFont="1" applyFill="1" applyBorder="1" applyAlignment="1">
      <alignment horizontal="center" vertical="center" wrapText="1"/>
    </xf>
    <xf numFmtId="189" fontId="152" fillId="0" borderId="0" xfId="217" applyNumberFormat="1" applyFont="1" applyBorder="1" applyAlignment="1">
      <alignment horizontal="center" vertical="center"/>
    </xf>
    <xf numFmtId="9" fontId="154" fillId="0" borderId="8" xfId="3" applyFont="1" applyBorder="1" applyAlignment="1">
      <alignment horizontal="center" vertical="center"/>
    </xf>
    <xf numFmtId="0" fontId="166" fillId="16" borderId="0" xfId="0" applyFont="1" applyFill="1" applyBorder="1" applyAlignment="1">
      <alignment horizontal="center" vertical="center"/>
    </xf>
    <xf numFmtId="0" fontId="148" fillId="16" borderId="24" xfId="0" applyFont="1" applyFill="1" applyBorder="1" applyAlignment="1">
      <alignment horizontal="center" vertical="center"/>
    </xf>
    <xf numFmtId="0" fontId="148" fillId="16" borderId="79" xfId="0" applyFont="1" applyFill="1" applyBorder="1" applyAlignment="1">
      <alignment horizontal="center" vertical="center"/>
    </xf>
    <xf numFmtId="0" fontId="148" fillId="16" borderId="80" xfId="0" applyFont="1" applyFill="1" applyBorder="1" applyAlignment="1">
      <alignment horizontal="center" vertical="center"/>
    </xf>
    <xf numFmtId="0" fontId="164" fillId="0" borderId="20" xfId="0" applyFont="1" applyBorder="1" applyAlignment="1">
      <alignment horizontal="center" vertical="center" textRotation="180"/>
    </xf>
    <xf numFmtId="0" fontId="126" fillId="42" borderId="18" xfId="0" applyFont="1" applyFill="1" applyBorder="1" applyAlignment="1">
      <alignment horizontal="center" textRotation="90"/>
    </xf>
    <xf numFmtId="0" fontId="126" fillId="42" borderId="16" xfId="0" applyFont="1" applyFill="1" applyBorder="1" applyAlignment="1">
      <alignment horizontal="center" textRotation="90"/>
    </xf>
    <xf numFmtId="0" fontId="148" fillId="16" borderId="34" xfId="0" applyFont="1" applyFill="1" applyBorder="1" applyAlignment="1">
      <alignment horizontal="center" vertical="center"/>
    </xf>
    <xf numFmtId="0" fontId="148" fillId="16" borderId="65" xfId="0" applyFont="1" applyFill="1" applyBorder="1" applyAlignment="1">
      <alignment horizontal="center" vertical="center"/>
    </xf>
    <xf numFmtId="0" fontId="148" fillId="16" borderId="69" xfId="0" applyFont="1" applyFill="1" applyBorder="1" applyAlignment="1">
      <alignment horizontal="center" vertical="center"/>
    </xf>
    <xf numFmtId="0" fontId="148" fillId="16" borderId="70" xfId="0" applyFont="1" applyFill="1" applyBorder="1" applyAlignment="1">
      <alignment horizontal="center" vertical="center"/>
    </xf>
    <xf numFmtId="0" fontId="148" fillId="16" borderId="71" xfId="0" applyFont="1" applyFill="1" applyBorder="1" applyAlignment="1">
      <alignment horizontal="center" vertical="center"/>
    </xf>
    <xf numFmtId="9" fontId="121" fillId="15" borderId="8" xfId="3" applyFont="1" applyFill="1" applyBorder="1" applyAlignment="1">
      <alignment horizontal="center"/>
    </xf>
    <xf numFmtId="9" fontId="121" fillId="15" borderId="17" xfId="3" applyFont="1" applyFill="1" applyBorder="1" applyAlignment="1">
      <alignment horizontal="center"/>
    </xf>
    <xf numFmtId="9" fontId="121" fillId="15" borderId="75" xfId="3" applyFont="1" applyFill="1" applyBorder="1" applyAlignment="1">
      <alignment horizontal="center"/>
    </xf>
    <xf numFmtId="9" fontId="121" fillId="15" borderId="76" xfId="3" applyFont="1" applyFill="1" applyBorder="1" applyAlignment="1">
      <alignment horizontal="center"/>
    </xf>
    <xf numFmtId="0" fontId="214" fillId="17" borderId="0" xfId="217" applyFont="1" applyFill="1" applyBorder="1" applyAlignment="1">
      <alignment horizontal="center" vertical="center"/>
    </xf>
    <xf numFmtId="0" fontId="207" fillId="25" borderId="18" xfId="217" applyFont="1" applyFill="1" applyBorder="1" applyAlignment="1">
      <alignment horizontal="center" vertical="center" wrapText="1"/>
    </xf>
    <xf numFmtId="0" fontId="207" fillId="25" borderId="19" xfId="217" applyFont="1" applyFill="1" applyBorder="1" applyAlignment="1">
      <alignment horizontal="center" vertical="center" wrapText="1"/>
    </xf>
    <xf numFmtId="189" fontId="212" fillId="0" borderId="16" xfId="217" applyNumberFormat="1" applyFont="1" applyBorder="1" applyAlignment="1">
      <alignment horizontal="left" vertical="center" indent="1"/>
    </xf>
    <xf numFmtId="189" fontId="212" fillId="0" borderId="17" xfId="217" applyNumberFormat="1" applyFont="1" applyBorder="1" applyAlignment="1">
      <alignment horizontal="left" vertical="center" indent="1"/>
    </xf>
    <xf numFmtId="189" fontId="211" fillId="0" borderId="16" xfId="217" applyNumberFormat="1" applyFont="1" applyBorder="1" applyAlignment="1">
      <alignment horizontal="left" vertical="center" indent="1"/>
    </xf>
    <xf numFmtId="189" fontId="211" fillId="0" borderId="17" xfId="217" applyNumberFormat="1" applyFont="1" applyBorder="1" applyAlignment="1">
      <alignment horizontal="left" vertical="center" indent="1"/>
    </xf>
    <xf numFmtId="0" fontId="207" fillId="9" borderId="18" xfId="217" applyFont="1" applyFill="1" applyBorder="1" applyAlignment="1">
      <alignment horizontal="center" vertical="center" wrapText="1"/>
    </xf>
    <xf numFmtId="0" fontId="207" fillId="9" borderId="19" xfId="217" applyFont="1" applyFill="1" applyBorder="1" applyAlignment="1">
      <alignment horizontal="center" vertical="center" wrapText="1"/>
    </xf>
    <xf numFmtId="189" fontId="213" fillId="0" borderId="16" xfId="217" applyNumberFormat="1" applyFont="1" applyBorder="1" applyAlignment="1">
      <alignment horizontal="left" vertical="center" indent="1"/>
    </xf>
    <xf numFmtId="189" fontId="213" fillId="0" borderId="17" xfId="217" applyNumberFormat="1" applyFont="1" applyBorder="1" applyAlignment="1">
      <alignment horizontal="left" vertical="center" indent="1"/>
    </xf>
    <xf numFmtId="0" fontId="196" fillId="0" borderId="9" xfId="217" applyFont="1" applyFill="1" applyBorder="1" applyAlignment="1">
      <alignment horizontal="center" vertical="center" wrapText="1"/>
    </xf>
    <xf numFmtId="0" fontId="196" fillId="0" borderId="10" xfId="217" applyFont="1" applyFill="1" applyBorder="1" applyAlignment="1">
      <alignment horizontal="center" vertical="center" wrapText="1"/>
    </xf>
    <xf numFmtId="0" fontId="196" fillId="0" borderId="11" xfId="217" applyFont="1" applyFill="1" applyBorder="1" applyAlignment="1">
      <alignment horizontal="center" vertical="center" wrapText="1"/>
    </xf>
    <xf numFmtId="0" fontId="128" fillId="17" borderId="0" xfId="186" applyFont="1" applyFill="1" applyAlignment="1">
      <alignment horizontal="center" vertical="center"/>
    </xf>
    <xf numFmtId="0" fontId="127" fillId="17" borderId="0" xfId="185" applyFont="1" applyFill="1" applyAlignment="1">
      <alignment horizontal="center"/>
    </xf>
    <xf numFmtId="0" fontId="168" fillId="0" borderId="0" xfId="0" applyFont="1" applyAlignment="1">
      <alignment horizontal="center" vertical="center"/>
    </xf>
    <xf numFmtId="173" fontId="0" fillId="0" borderId="0" xfId="1" applyNumberFormat="1" applyFont="1" applyAlignment="1">
      <alignment horizontal="center"/>
    </xf>
    <xf numFmtId="0" fontId="128" fillId="17" borderId="39" xfId="0" applyFont="1" applyFill="1" applyBorder="1" applyAlignment="1">
      <alignment horizontal="left"/>
    </xf>
    <xf numFmtId="0" fontId="128" fillId="17" borderId="40" xfId="0" applyFont="1" applyFill="1" applyBorder="1" applyAlignment="1">
      <alignment horizontal="left"/>
    </xf>
    <xf numFmtId="0" fontId="167" fillId="16" borderId="0" xfId="0" applyFont="1" applyFill="1" applyAlignment="1">
      <alignment horizontal="center" vertical="center"/>
    </xf>
    <xf numFmtId="193" fontId="128" fillId="17" borderId="0" xfId="0" applyNumberFormat="1" applyFont="1" applyFill="1" applyAlignment="1">
      <alignment horizontal="right"/>
    </xf>
    <xf numFmtId="0" fontId="106" fillId="0" borderId="0" xfId="0" applyFont="1" applyAlignment="1">
      <alignment horizontal="center"/>
    </xf>
    <xf numFmtId="0" fontId="127" fillId="17" borderId="0" xfId="186" applyFont="1" applyFill="1" applyAlignment="1">
      <alignment horizontal="center"/>
    </xf>
    <xf numFmtId="0" fontId="127" fillId="17" borderId="0" xfId="186" applyFont="1" applyFill="1" applyAlignment="1">
      <alignment horizontal="center" vertical="center"/>
    </xf>
    <xf numFmtId="14" fontId="106" fillId="0" borderId="15" xfId="0" applyNumberFormat="1" applyFont="1" applyFill="1" applyBorder="1" applyAlignment="1">
      <alignment horizontal="center"/>
    </xf>
    <xf numFmtId="0" fontId="130" fillId="12" borderId="0" xfId="181" applyFont="1" applyFill="1" applyBorder="1" applyAlignment="1">
      <alignment horizontal="center" vertical="center"/>
    </xf>
    <xf numFmtId="0" fontId="131" fillId="0" borderId="0" xfId="0" applyFont="1" applyBorder="1" applyAlignment="1">
      <alignment horizontal="center" vertical="center"/>
    </xf>
    <xf numFmtId="0" fontId="106" fillId="8" borderId="18" xfId="0" applyFont="1" applyFill="1" applyBorder="1" applyAlignment="1">
      <alignment horizontal="center"/>
    </xf>
    <xf numFmtId="0" fontId="106" fillId="8" borderId="19" xfId="0" applyFont="1" applyFill="1" applyBorder="1" applyAlignment="1">
      <alignment horizontal="center"/>
    </xf>
    <xf numFmtId="0" fontId="0" fillId="0" borderId="0" xfId="0" applyAlignment="1">
      <alignment horizontal="center"/>
    </xf>
    <xf numFmtId="173" fontId="174" fillId="0" borderId="0" xfId="1" applyNumberFormat="1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53" xfId="0" applyFill="1" applyBorder="1" applyAlignment="1">
      <alignment horizontal="center"/>
    </xf>
    <xf numFmtId="0" fontId="102" fillId="4" borderId="22" xfId="185" applyFill="1" applyBorder="1" applyAlignment="1">
      <alignment horizontal="center"/>
    </xf>
    <xf numFmtId="0" fontId="102" fillId="4" borderId="21" xfId="185" applyFill="1" applyBorder="1" applyAlignment="1">
      <alignment horizontal="center"/>
    </xf>
    <xf numFmtId="0" fontId="166" fillId="16" borderId="0" xfId="0" applyFont="1" applyFill="1" applyBorder="1" applyAlignment="1">
      <alignment horizontal="left" indent="3"/>
    </xf>
    <xf numFmtId="0" fontId="177" fillId="16" borderId="26" xfId="0" applyFont="1" applyFill="1" applyBorder="1" applyAlignment="1">
      <alignment horizontal="center" vertical="top"/>
    </xf>
    <xf numFmtId="0" fontId="173" fillId="16" borderId="28" xfId="0" applyFont="1" applyFill="1" applyBorder="1" applyAlignment="1">
      <alignment horizontal="center"/>
    </xf>
    <xf numFmtId="14" fontId="137" fillId="37" borderId="0" xfId="0" applyNumberFormat="1" applyFont="1" applyFill="1" applyBorder="1" applyAlignment="1">
      <alignment horizontal="center" vertical="center"/>
    </xf>
    <xf numFmtId="0" fontId="225" fillId="16" borderId="87" xfId="0" applyFont="1" applyFill="1" applyBorder="1" applyAlignment="1">
      <alignment horizontal="center" vertical="center"/>
    </xf>
    <xf numFmtId="0" fontId="225" fillId="16" borderId="50" xfId="0" applyFont="1" applyFill="1" applyBorder="1" applyAlignment="1">
      <alignment horizontal="center" vertical="center"/>
    </xf>
    <xf numFmtId="0" fontId="225" fillId="16" borderId="88" xfId="0" applyFont="1" applyFill="1" applyBorder="1" applyAlignment="1">
      <alignment horizontal="center" vertical="center"/>
    </xf>
    <xf numFmtId="0" fontId="225" fillId="16" borderId="89" xfId="0" applyFont="1" applyFill="1" applyBorder="1" applyAlignment="1">
      <alignment horizontal="center" vertical="center"/>
    </xf>
    <xf numFmtId="0" fontId="225" fillId="16" borderId="0" xfId="0" applyFont="1" applyFill="1" applyBorder="1" applyAlignment="1">
      <alignment horizontal="center" vertical="center"/>
    </xf>
    <xf numFmtId="0" fontId="225" fillId="16" borderId="90" xfId="0" applyFont="1" applyFill="1" applyBorder="1" applyAlignment="1">
      <alignment horizontal="center" vertical="center"/>
    </xf>
    <xf numFmtId="0" fontId="116" fillId="0" borderId="0" xfId="0" applyFont="1" applyAlignment="1">
      <alignment horizontal="left" vertical="center"/>
    </xf>
    <xf numFmtId="0" fontId="1" fillId="0" borderId="31" xfId="0" applyFont="1" applyBorder="1" applyAlignment="1">
      <alignment horizontal="left" vertical="center" indent="3"/>
    </xf>
  </cellXfs>
  <cellStyles count="630">
    <cellStyle name="Comma0 - Estilo5" xfId="189"/>
    <cellStyle name="Entrada" xfId="4" builtinId="20"/>
    <cellStyle name="Entrada 2" xfId="199"/>
    <cellStyle name="Entrada 3" xfId="209"/>
    <cellStyle name="Entrada 4" xfId="310"/>
    <cellStyle name="Entrada 5" xfId="411"/>
    <cellStyle name="Excel Built-in Normal" xfId="190"/>
    <cellStyle name="Excel Built-in Normal 1" xfId="147"/>
    <cellStyle name="Hiperligação 2" xfId="22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" xfId="87" builtinId="8" hidden="1"/>
    <cellStyle name="Hiperlink" xfId="89" builtinId="8" hidden="1"/>
    <cellStyle name="Hiperlink" xfId="91" builtinId="8" hidden="1"/>
    <cellStyle name="Hiperlink" xfId="93" builtinId="8" hidden="1"/>
    <cellStyle name="Hiperlink" xfId="95" builtinId="8" hidden="1"/>
    <cellStyle name="Hiperlink" xfId="97" builtinId="8" hidden="1"/>
    <cellStyle name="Hiperlink" xfId="99" builtinId="8" hidden="1"/>
    <cellStyle name="Hiperlink" xfId="101" builtinId="8" hidden="1"/>
    <cellStyle name="Hiperlink" xfId="103" builtinId="8" hidden="1"/>
    <cellStyle name="Hiperlink" xfId="105" builtinId="8" hidden="1"/>
    <cellStyle name="Hiperlink" xfId="107" builtinId="8" hidden="1"/>
    <cellStyle name="Hiperlink" xfId="109" builtinId="8" hidden="1"/>
    <cellStyle name="Hiperlink" xfId="111" builtinId="8" hidden="1"/>
    <cellStyle name="Hiperlink" xfId="113" builtinId="8" hidden="1"/>
    <cellStyle name="Hiperlink" xfId="115" builtinId="8" hidden="1"/>
    <cellStyle name="Hiperlink" xfId="117" builtinId="8" hidden="1"/>
    <cellStyle name="Hiperlink" xfId="119" builtinId="8" hidden="1"/>
    <cellStyle name="Hiperlink" xfId="121" builtinId="8" hidden="1"/>
    <cellStyle name="Hiperlink" xfId="123" builtinId="8" hidden="1"/>
    <cellStyle name="Hiperlink" xfId="125" builtinId="8" hidden="1"/>
    <cellStyle name="Hiperlink" xfId="127" builtinId="8" hidden="1"/>
    <cellStyle name="Hiperlink" xfId="129" builtinId="8" hidden="1"/>
    <cellStyle name="Hiperlink" xfId="131" builtinId="8" hidden="1"/>
    <cellStyle name="Hiperlink" xfId="133" builtinId="8" hidden="1"/>
    <cellStyle name="Hiperlink" xfId="135" builtinId="8" hidden="1"/>
    <cellStyle name="Hiperlink" xfId="137" builtinId="8" hidden="1"/>
    <cellStyle name="Hiperlink" xfId="139" builtinId="8" hidden="1"/>
    <cellStyle name="Hiperlink" xfId="141" builtinId="8" hidden="1"/>
    <cellStyle name="Hiperlink" xfId="143" builtinId="8" hidden="1"/>
    <cellStyle name="Hiperlink" xfId="145" builtinId="8" hidden="1"/>
    <cellStyle name="Hiperlink" xfId="150" builtinId="8" hidden="1"/>
    <cellStyle name="Hiperlink" xfId="152" builtinId="8" hidden="1"/>
    <cellStyle name="Hiperlink" xfId="154" builtinId="8" hidden="1"/>
    <cellStyle name="Hiperlink" xfId="156" builtinId="8" hidden="1"/>
    <cellStyle name="Hiperlink" xfId="158" builtinId="8" hidden="1"/>
    <cellStyle name="Hiperlink" xfId="160" builtinId="8" hidden="1"/>
    <cellStyle name="Hiperlink" xfId="162" builtinId="8" hidden="1"/>
    <cellStyle name="Hiperlink" xfId="164" builtinId="8" hidden="1"/>
    <cellStyle name="Hiperlink" xfId="166" builtinId="8" hidden="1"/>
    <cellStyle name="Hiperlink" xfId="168" builtinId="8" hidden="1"/>
    <cellStyle name="Hiperlink" xfId="170" builtinId="8" hidden="1"/>
    <cellStyle name="Hiperlink" xfId="172" builtinId="8" hidden="1"/>
    <cellStyle name="Hiperlink" xfId="174" builtinId="8" hidden="1"/>
    <cellStyle name="Hiperlink" xfId="176" builtinId="8" hidden="1"/>
    <cellStyle name="Hiperlink" xfId="178" builtinId="8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Hiperlink Visitado" xfId="88" builtinId="9" hidden="1"/>
    <cellStyle name="Hiperlink Visitado" xfId="90" builtinId="9" hidden="1"/>
    <cellStyle name="Hiperlink Visitado" xfId="92" builtinId="9" hidden="1"/>
    <cellStyle name="Hiperlink Visitado" xfId="94" builtinId="9" hidden="1"/>
    <cellStyle name="Hiperlink Visitado" xfId="96" builtinId="9" hidden="1"/>
    <cellStyle name="Hiperlink Visitado" xfId="98" builtinId="9" hidden="1"/>
    <cellStyle name="Hiperlink Visitado" xfId="100" builtinId="9" hidden="1"/>
    <cellStyle name="Hiperlink Visitado" xfId="102" builtinId="9" hidden="1"/>
    <cellStyle name="Hiperlink Visitado" xfId="104" builtinId="9" hidden="1"/>
    <cellStyle name="Hiperlink Visitado" xfId="106" builtinId="9" hidden="1"/>
    <cellStyle name="Hiperlink Visitado" xfId="108" builtinId="9" hidden="1"/>
    <cellStyle name="Hiperlink Visitado" xfId="110" builtinId="9" hidden="1"/>
    <cellStyle name="Hiperlink Visitado" xfId="112" builtinId="9" hidden="1"/>
    <cellStyle name="Hiperlink Visitado" xfId="114" builtinId="9" hidden="1"/>
    <cellStyle name="Hiperlink Visitado" xfId="116" builtinId="9" hidden="1"/>
    <cellStyle name="Hiperlink Visitado" xfId="118" builtinId="9" hidden="1"/>
    <cellStyle name="Hiperlink Visitado" xfId="120" builtinId="9" hidden="1"/>
    <cellStyle name="Hiperlink Visitado" xfId="122" builtinId="9" hidden="1"/>
    <cellStyle name="Hiperlink Visitado" xfId="124" builtinId="9" hidden="1"/>
    <cellStyle name="Hiperlink Visitado" xfId="126" builtinId="9" hidden="1"/>
    <cellStyle name="Hiperlink Visitado" xfId="128" builtinId="9" hidden="1"/>
    <cellStyle name="Hiperlink Visitado" xfId="130" builtinId="9" hidden="1"/>
    <cellStyle name="Hiperlink Visitado" xfId="132" builtinId="9" hidden="1"/>
    <cellStyle name="Hiperlink Visitado" xfId="134" builtinId="9" hidden="1"/>
    <cellStyle name="Hiperlink Visitado" xfId="136" builtinId="9" hidden="1"/>
    <cellStyle name="Hiperlink Visitado" xfId="138" builtinId="9" hidden="1"/>
    <cellStyle name="Hiperlink Visitado" xfId="140" builtinId="9" hidden="1"/>
    <cellStyle name="Hiperlink Visitado" xfId="142" builtinId="9" hidden="1"/>
    <cellStyle name="Hiperlink Visitado" xfId="144" builtinId="9" hidden="1"/>
    <cellStyle name="Hiperlink Visitado" xfId="146" builtinId="9" hidden="1"/>
    <cellStyle name="Hiperlink Visitado" xfId="151" builtinId="9" hidden="1"/>
    <cellStyle name="Hiperlink Visitado" xfId="153" builtinId="9" hidden="1"/>
    <cellStyle name="Hiperlink Visitado" xfId="155" builtinId="9" hidden="1"/>
    <cellStyle name="Hiperlink Visitado" xfId="157" builtinId="9" hidden="1"/>
    <cellStyle name="Hiperlink Visitado" xfId="159" builtinId="9" hidden="1"/>
    <cellStyle name="Hiperlink Visitado" xfId="161" builtinId="9" hidden="1"/>
    <cellStyle name="Hiperlink Visitado" xfId="163" builtinId="9" hidden="1"/>
    <cellStyle name="Hiperlink Visitado" xfId="165" builtinId="9" hidden="1"/>
    <cellStyle name="Hiperlink Visitado" xfId="167" builtinId="9" hidden="1"/>
    <cellStyle name="Hiperlink Visitado" xfId="169" builtinId="9" hidden="1"/>
    <cellStyle name="Hiperlink Visitado" xfId="171" builtinId="9" hidden="1"/>
    <cellStyle name="Hiperlink Visitado" xfId="173" builtinId="9" hidden="1"/>
    <cellStyle name="Hiperlink Visitado" xfId="175" builtinId="9" hidden="1"/>
    <cellStyle name="Hiperlink Visitado" xfId="177" builtinId="9" hidden="1"/>
    <cellStyle name="Hiperlink Visitado" xfId="179" builtinId="9" hidden="1"/>
    <cellStyle name="Millares [0] 2" xfId="184"/>
    <cellStyle name="Millares [0] 2 2" xfId="414"/>
    <cellStyle name="Millares 2" xfId="183"/>
    <cellStyle name="Millares 2 2" xfId="413"/>
    <cellStyle name="Millares 3" xfId="213"/>
    <cellStyle name="Millares 3 2" xfId="433"/>
    <cellStyle name="Moeda 2" xfId="344"/>
    <cellStyle name="Moeda 2 2" xfId="551"/>
    <cellStyle name="Moeda 3" xfId="453"/>
    <cellStyle name="Normal" xfId="0" builtinId="0"/>
    <cellStyle name="Normal 10" xfId="212"/>
    <cellStyle name="Normal 11" xfId="217"/>
    <cellStyle name="Normal 12" xfId="228"/>
    <cellStyle name="Normal 12 2" xfId="331"/>
    <cellStyle name="Normal 12 2 2" xfId="538"/>
    <cellStyle name="Normal 12 3" xfId="440"/>
    <cellStyle name="Normal 13" xfId="241"/>
    <cellStyle name="Normal 13 2" xfId="345"/>
    <cellStyle name="Normal 13 2 2" xfId="552"/>
    <cellStyle name="Normal 13 3" xfId="454"/>
    <cellStyle name="Normal 14" xfId="243"/>
    <cellStyle name="Normal 14 2" xfId="347"/>
    <cellStyle name="Normal 14 2 2" xfId="554"/>
    <cellStyle name="Normal 14 3" xfId="456"/>
    <cellStyle name="Normal 15" xfId="245"/>
    <cellStyle name="Normal 15 2" xfId="349"/>
    <cellStyle name="Normal 15 2 2" xfId="556"/>
    <cellStyle name="Normal 15 3" xfId="458"/>
    <cellStyle name="Normal 16" xfId="252"/>
    <cellStyle name="Normal 16 2" xfId="353"/>
    <cellStyle name="Normal 16 2 2" xfId="560"/>
    <cellStyle name="Normal 16 3" xfId="463"/>
    <cellStyle name="Normal 16 4" xfId="629"/>
    <cellStyle name="Normal 17" xfId="253"/>
    <cellStyle name="Normal 17 2" xfId="354"/>
    <cellStyle name="Normal 17 2 2" xfId="561"/>
    <cellStyle name="Normal 17 3" xfId="464"/>
    <cellStyle name="Normal 18" xfId="254"/>
    <cellStyle name="Normal 18 2" xfId="355"/>
    <cellStyle name="Normal 18 2 2" xfId="562"/>
    <cellStyle name="Normal 18 3" xfId="465"/>
    <cellStyle name="Normal 19" xfId="255"/>
    <cellStyle name="Normal 19 2" xfId="356"/>
    <cellStyle name="Normal 19 2 2" xfId="563"/>
    <cellStyle name="Normal 19 3" xfId="466"/>
    <cellStyle name="Normal 2" xfId="180"/>
    <cellStyle name="Normal 2 2" xfId="181"/>
    <cellStyle name="Normal 2 3" xfId="200"/>
    <cellStyle name="Normal 2 3 2" xfId="238"/>
    <cellStyle name="Normal 2 3 2 2" xfId="341"/>
    <cellStyle name="Normal 2 3 2 2 2" xfId="548"/>
    <cellStyle name="Normal 2 3 2 3" xfId="450"/>
    <cellStyle name="Normal 2 3 3" xfId="319"/>
    <cellStyle name="Normal 2 3 3 2" xfId="526"/>
    <cellStyle name="Normal 2 3 4" xfId="424"/>
    <cellStyle name="Normal 2 4" xfId="215"/>
    <cellStyle name="Normal 2 4 2" xfId="326"/>
    <cellStyle name="Normal 2 4 2 2" xfId="533"/>
    <cellStyle name="Normal 2 4 3" xfId="434"/>
    <cellStyle name="Normal 2 5" xfId="311"/>
    <cellStyle name="Normal 2 5 2" xfId="518"/>
    <cellStyle name="Normal 2 6" xfId="412"/>
    <cellStyle name="Normal 20" xfId="256"/>
    <cellStyle name="Normal 20 2" xfId="357"/>
    <cellStyle name="Normal 20 2 2" xfId="564"/>
    <cellStyle name="Normal 20 3" xfId="467"/>
    <cellStyle name="Normal 21" xfId="257"/>
    <cellStyle name="Normal 21 2" xfId="358"/>
    <cellStyle name="Normal 21 2 2" xfId="565"/>
    <cellStyle name="Normal 21 3" xfId="468"/>
    <cellStyle name="Normal 22" xfId="258"/>
    <cellStyle name="Normal 22 2" xfId="359"/>
    <cellStyle name="Normal 22 2 2" xfId="566"/>
    <cellStyle name="Normal 22 3" xfId="469"/>
    <cellStyle name="Normal 23" xfId="259"/>
    <cellStyle name="Normal 23 2" xfId="360"/>
    <cellStyle name="Normal 23 2 2" xfId="567"/>
    <cellStyle name="Normal 23 3" xfId="470"/>
    <cellStyle name="Normal 24" xfId="260"/>
    <cellStyle name="Normal 24 2" xfId="361"/>
    <cellStyle name="Normal 24 2 2" xfId="568"/>
    <cellStyle name="Normal 24 3" xfId="471"/>
    <cellStyle name="Normal 25" xfId="261"/>
    <cellStyle name="Normal 25 2" xfId="362"/>
    <cellStyle name="Normal 25 2 2" xfId="569"/>
    <cellStyle name="Normal 25 3" xfId="472"/>
    <cellStyle name="Normal 26" xfId="262"/>
    <cellStyle name="Normal 26 2" xfId="363"/>
    <cellStyle name="Normal 26 2 2" xfId="570"/>
    <cellStyle name="Normal 26 3" xfId="473"/>
    <cellStyle name="Normal 27" xfId="263"/>
    <cellStyle name="Normal 27 2" xfId="364"/>
    <cellStyle name="Normal 27 2 2" xfId="571"/>
    <cellStyle name="Normal 27 3" xfId="474"/>
    <cellStyle name="Normal 28" xfId="264"/>
    <cellStyle name="Normal 28 2" xfId="365"/>
    <cellStyle name="Normal 28 2 2" xfId="572"/>
    <cellStyle name="Normal 28 3" xfId="475"/>
    <cellStyle name="Normal 29" xfId="265"/>
    <cellStyle name="Normal 29 2" xfId="366"/>
    <cellStyle name="Normal 29 2 2" xfId="573"/>
    <cellStyle name="Normal 29 3" xfId="476"/>
    <cellStyle name="Normal 3" xfId="185"/>
    <cellStyle name="Normal 3 2" xfId="203"/>
    <cellStyle name="Normal 3 2 2" xfId="240"/>
    <cellStyle name="Normal 3 2 2 2" xfId="343"/>
    <cellStyle name="Normal 3 2 2 2 2" xfId="550"/>
    <cellStyle name="Normal 3 2 2 3" xfId="452"/>
    <cellStyle name="Normal 3 2 3" xfId="320"/>
    <cellStyle name="Normal 3 2 3 2" xfId="527"/>
    <cellStyle name="Normal 3 2 4" xfId="426"/>
    <cellStyle name="Normal 3 3" xfId="216"/>
    <cellStyle name="Normal 3 3 2" xfId="327"/>
    <cellStyle name="Normal 3 3 2 2" xfId="534"/>
    <cellStyle name="Normal 3 3 3" xfId="435"/>
    <cellStyle name="Normal 3 4" xfId="236"/>
    <cellStyle name="Normal 3 4 2" xfId="339"/>
    <cellStyle name="Normal 3 4 2 2" xfId="546"/>
    <cellStyle name="Normal 3 4 3" xfId="448"/>
    <cellStyle name="Normal 3 5" xfId="248"/>
    <cellStyle name="Normal 3 5 2" xfId="352"/>
    <cellStyle name="Normal 3 5 2 2" xfId="559"/>
    <cellStyle name="Normal 3 5 3" xfId="461"/>
    <cellStyle name="Normal 3 6" xfId="292"/>
    <cellStyle name="Normal 3 6 2" xfId="392"/>
    <cellStyle name="Normal 3 6 2 2" xfId="599"/>
    <cellStyle name="Normal 3 6 3" xfId="502"/>
    <cellStyle name="Normal 3 7" xfId="312"/>
    <cellStyle name="Normal 3 7 2" xfId="519"/>
    <cellStyle name="Normal 3 8" xfId="415"/>
    <cellStyle name="Normal 30" xfId="266"/>
    <cellStyle name="Normal 30 2" xfId="367"/>
    <cellStyle name="Normal 30 2 2" xfId="574"/>
    <cellStyle name="Normal 30 3" xfId="477"/>
    <cellStyle name="Normal 31" xfId="267"/>
    <cellStyle name="Normal 31 2" xfId="368"/>
    <cellStyle name="Normal 31 2 2" xfId="575"/>
    <cellStyle name="Normal 31 3" xfId="478"/>
    <cellStyle name="Normal 32" xfId="270"/>
    <cellStyle name="Normal 32 2" xfId="371"/>
    <cellStyle name="Normal 32 2 2" xfId="578"/>
    <cellStyle name="Normal 32 3" xfId="481"/>
    <cellStyle name="Normal 33" xfId="271"/>
    <cellStyle name="Normal 33 2" xfId="372"/>
    <cellStyle name="Normal 33 2 2" xfId="579"/>
    <cellStyle name="Normal 33 3" xfId="482"/>
    <cellStyle name="Normal 34" xfId="272"/>
    <cellStyle name="Normal 34 2" xfId="373"/>
    <cellStyle name="Normal 34 2 2" xfId="580"/>
    <cellStyle name="Normal 34 3" xfId="483"/>
    <cellStyle name="Normal 35" xfId="273"/>
    <cellStyle name="Normal 35 2" xfId="374"/>
    <cellStyle name="Normal 35 2 2" xfId="581"/>
    <cellStyle name="Normal 35 3" xfId="484"/>
    <cellStyle name="Normal 36" xfId="274"/>
    <cellStyle name="Normal 36 2" xfId="375"/>
    <cellStyle name="Normal 36 2 2" xfId="582"/>
    <cellStyle name="Normal 36 3" xfId="485"/>
    <cellStyle name="Normal 37" xfId="275"/>
    <cellStyle name="Normal 37 2" xfId="376"/>
    <cellStyle name="Normal 37 2 2" xfId="583"/>
    <cellStyle name="Normal 37 3" xfId="486"/>
    <cellStyle name="Normal 38" xfId="276"/>
    <cellStyle name="Normal 38 2" xfId="377"/>
    <cellStyle name="Normal 38 2 2" xfId="584"/>
    <cellStyle name="Normal 38 3" xfId="487"/>
    <cellStyle name="Normal 39" xfId="277"/>
    <cellStyle name="Normal 39 2" xfId="378"/>
    <cellStyle name="Normal 39 2 2" xfId="585"/>
    <cellStyle name="Normal 39 3" xfId="488"/>
    <cellStyle name="Normal 4" xfId="186"/>
    <cellStyle name="Normal 4 2" xfId="204"/>
    <cellStyle name="Normal 4 2 2" xfId="220"/>
    <cellStyle name="Normal 4 2 3" xfId="321"/>
    <cellStyle name="Normal 4 2 3 2" xfId="528"/>
    <cellStyle name="Normal 4 2 4" xfId="427"/>
    <cellStyle name="Normal 4 3" xfId="231"/>
    <cellStyle name="Normal 4 3 2" xfId="233"/>
    <cellStyle name="Normal 4 3 2 2" xfId="336"/>
    <cellStyle name="Normal 4 3 2 2 2" xfId="543"/>
    <cellStyle name="Normal 4 3 2 3" xfId="445"/>
    <cellStyle name="Normal 4 3 3" xfId="334"/>
    <cellStyle name="Normal 4 3 3 2" xfId="541"/>
    <cellStyle name="Normal 4 3 4" xfId="443"/>
    <cellStyle name="Normal 4 4" xfId="237"/>
    <cellStyle name="Normal 4 4 2" xfId="340"/>
    <cellStyle name="Normal 4 4 2 2" xfId="547"/>
    <cellStyle name="Normal 4 4 3" xfId="449"/>
    <cellStyle name="Normal 4 5" xfId="249"/>
    <cellStyle name="Normal 4 6" xfId="293"/>
    <cellStyle name="Normal 4 6 2" xfId="393"/>
    <cellStyle name="Normal 4 6 2 2" xfId="600"/>
    <cellStyle name="Normal 4 6 3" xfId="503"/>
    <cellStyle name="Normal 4 7" xfId="313"/>
    <cellStyle name="Normal 4 7 2" xfId="520"/>
    <cellStyle name="Normal 4 8" xfId="416"/>
    <cellStyle name="Normal 40" xfId="278"/>
    <cellStyle name="Normal 40 2" xfId="379"/>
    <cellStyle name="Normal 40 2 2" xfId="586"/>
    <cellStyle name="Normal 40 3" xfId="489"/>
    <cellStyle name="Normal 41" xfId="279"/>
    <cellStyle name="Normal 41 2" xfId="380"/>
    <cellStyle name="Normal 41 2 2" xfId="587"/>
    <cellStyle name="Normal 41 3" xfId="490"/>
    <cellStyle name="Normal 42" xfId="280"/>
    <cellStyle name="Normal 42 2" xfId="381"/>
    <cellStyle name="Normal 42 2 2" xfId="588"/>
    <cellStyle name="Normal 42 3" xfId="491"/>
    <cellStyle name="Normal 43" xfId="281"/>
    <cellStyle name="Normal 43 2" xfId="382"/>
    <cellStyle name="Normal 43 2 2" xfId="589"/>
    <cellStyle name="Normal 43 3" xfId="492"/>
    <cellStyle name="Normal 44" xfId="282"/>
    <cellStyle name="Normal 44 2" xfId="383"/>
    <cellStyle name="Normal 44 2 2" xfId="590"/>
    <cellStyle name="Normal 44 3" xfId="493"/>
    <cellStyle name="Normal 45" xfId="283"/>
    <cellStyle name="Normal 45 2" xfId="384"/>
    <cellStyle name="Normal 45 2 2" xfId="591"/>
    <cellStyle name="Normal 45 3" xfId="494"/>
    <cellStyle name="Normal 46" xfId="285"/>
    <cellStyle name="Normal 46 2" xfId="385"/>
    <cellStyle name="Normal 46 2 2" xfId="592"/>
    <cellStyle name="Normal 46 3" xfId="495"/>
    <cellStyle name="Normal 47" xfId="286"/>
    <cellStyle name="Normal 47 2" xfId="386"/>
    <cellStyle name="Normal 47 2 2" xfId="593"/>
    <cellStyle name="Normal 47 3" xfId="496"/>
    <cellStyle name="Normal 48" xfId="287"/>
    <cellStyle name="Normal 48 2" xfId="387"/>
    <cellStyle name="Normal 48 2 2" xfId="594"/>
    <cellStyle name="Normal 48 3" xfId="497"/>
    <cellStyle name="Normal 49" xfId="288"/>
    <cellStyle name="Normal 49 2" xfId="388"/>
    <cellStyle name="Normal 49 2 2" xfId="595"/>
    <cellStyle name="Normal 49 3" xfId="498"/>
    <cellStyle name="Normal 5" xfId="191"/>
    <cellStyle name="Normal 5 2" xfId="207"/>
    <cellStyle name="Normal 5 2 2" xfId="324"/>
    <cellStyle name="Normal 5 2 2 2" xfId="531"/>
    <cellStyle name="Normal 5 2 3" xfId="430"/>
    <cellStyle name="Normal 5 3" xfId="222"/>
    <cellStyle name="Normal 5 3 2" xfId="328"/>
    <cellStyle name="Normal 5 3 2 2" xfId="535"/>
    <cellStyle name="Normal 5 3 3" xfId="436"/>
    <cellStyle name="Normal 5 4" xfId="226"/>
    <cellStyle name="Normal 5 4 2" xfId="235"/>
    <cellStyle name="Normal 5 4 2 2" xfId="338"/>
    <cellStyle name="Normal 5 4 2 2 2" xfId="545"/>
    <cellStyle name="Normal 5 4 2 3" xfId="447"/>
    <cellStyle name="Normal 5 4 3" xfId="330"/>
    <cellStyle name="Normal 5 4 3 2" xfId="537"/>
    <cellStyle name="Normal 5 4 4" xfId="439"/>
    <cellStyle name="Normal 5 5" xfId="316"/>
    <cellStyle name="Normal 5 5 2" xfId="523"/>
    <cellStyle name="Normal 5 6" xfId="419"/>
    <cellStyle name="Normal 50" xfId="289"/>
    <cellStyle name="Normal 50 2" xfId="389"/>
    <cellStyle name="Normal 50 2 2" xfId="596"/>
    <cellStyle name="Normal 50 3" xfId="499"/>
    <cellStyle name="Normal 51" xfId="290"/>
    <cellStyle name="Normal 51 2" xfId="390"/>
    <cellStyle name="Normal 51 2 2" xfId="597"/>
    <cellStyle name="Normal 51 3" xfId="500"/>
    <cellStyle name="Normal 52" xfId="291"/>
    <cellStyle name="Normal 52 2" xfId="391"/>
    <cellStyle name="Normal 52 2 2" xfId="598"/>
    <cellStyle name="Normal 52 3" xfId="501"/>
    <cellStyle name="Normal 53" xfId="297"/>
    <cellStyle name="Normal 53 2" xfId="397"/>
    <cellStyle name="Normal 53 2 2" xfId="604"/>
    <cellStyle name="Normal 53 3" xfId="507"/>
    <cellStyle name="Normal 54" xfId="298"/>
    <cellStyle name="Normal 54 2" xfId="398"/>
    <cellStyle name="Normal 54 2 2" xfId="605"/>
    <cellStyle name="Normal 54 3" xfId="508"/>
    <cellStyle name="Normal 55" xfId="299"/>
    <cellStyle name="Normal 55 2" xfId="399"/>
    <cellStyle name="Normal 55 2 2" xfId="606"/>
    <cellStyle name="Normal 55 3" xfId="509"/>
    <cellStyle name="Normal 56" xfId="300"/>
    <cellStyle name="Normal 56 2" xfId="400"/>
    <cellStyle name="Normal 56 2 2" xfId="607"/>
    <cellStyle name="Normal 56 3" xfId="510"/>
    <cellStyle name="Normal 57" xfId="301"/>
    <cellStyle name="Normal 57 2" xfId="401"/>
    <cellStyle name="Normal 57 2 2" xfId="608"/>
    <cellStyle name="Normal 57 3" xfId="511"/>
    <cellStyle name="Normal 58" xfId="302"/>
    <cellStyle name="Normal 58 2" xfId="402"/>
    <cellStyle name="Normal 58 2 2" xfId="609"/>
    <cellStyle name="Normal 58 3" xfId="512"/>
    <cellStyle name="Normal 59" xfId="303"/>
    <cellStyle name="Normal 59 2" xfId="403"/>
    <cellStyle name="Normal 59 2 2" xfId="610"/>
    <cellStyle name="Normal 59 3" xfId="513"/>
    <cellStyle name="Normal 6" xfId="193"/>
    <cellStyle name="Normal 60" xfId="304"/>
    <cellStyle name="Normal 60 2" xfId="404"/>
    <cellStyle name="Normal 60 2 2" xfId="611"/>
    <cellStyle name="Normal 60 3" xfId="514"/>
    <cellStyle name="Normal 61" xfId="305"/>
    <cellStyle name="Normal 61 2" xfId="515"/>
    <cellStyle name="Normal 62" xfId="306"/>
    <cellStyle name="Normal 63" xfId="407"/>
    <cellStyle name="Normal 64" xfId="405"/>
    <cellStyle name="Normal 65" xfId="612"/>
    <cellStyle name="Normal 66" xfId="613"/>
    <cellStyle name="Normal 67" xfId="614"/>
    <cellStyle name="Normal 68" xfId="615"/>
    <cellStyle name="Normal 69" xfId="616"/>
    <cellStyle name="Normal 7" xfId="195"/>
    <cellStyle name="Normal 70" xfId="617"/>
    <cellStyle name="Normal 71" xfId="618"/>
    <cellStyle name="Normal 72" xfId="619"/>
    <cellStyle name="Normal 73" xfId="620"/>
    <cellStyle name="Normal 74" xfId="621"/>
    <cellStyle name="Normal 75" xfId="622"/>
    <cellStyle name="Normal 76" xfId="623"/>
    <cellStyle name="Normal 77" xfId="624"/>
    <cellStyle name="Normal 78" xfId="625"/>
    <cellStyle name="Normal 79" xfId="626"/>
    <cellStyle name="Normal 8" xfId="194"/>
    <cellStyle name="Normal 8 2" xfId="239"/>
    <cellStyle name="Normal 8 2 2" xfId="342"/>
    <cellStyle name="Normal 8 2 2 2" xfId="549"/>
    <cellStyle name="Normal 8 2 3" xfId="451"/>
    <cellStyle name="Normal 8 3" xfId="318"/>
    <cellStyle name="Normal 8 3 2" xfId="525"/>
    <cellStyle name="Normal 8 4" xfId="421"/>
    <cellStyle name="Normal 80" xfId="627"/>
    <cellStyle name="Normal 81" xfId="628"/>
    <cellStyle name="Normal 9" xfId="202"/>
    <cellStyle name="Normal_BI mes" xfId="224"/>
    <cellStyle name="Normal_Plan1" xfId="227"/>
    <cellStyle name="Percentagem 2" xfId="218"/>
    <cellStyle name="Percentagem 3" xfId="230"/>
    <cellStyle name="Percentagem 3 2" xfId="333"/>
    <cellStyle name="Percentagem 3 2 2" xfId="540"/>
    <cellStyle name="Percentagem 3 3" xfId="442"/>
    <cellStyle name="Porcentagem" xfId="3" builtinId="5"/>
    <cellStyle name="Porcentagem 10" xfId="296"/>
    <cellStyle name="Porcentagem 10 2" xfId="396"/>
    <cellStyle name="Porcentagem 10 2 2" xfId="603"/>
    <cellStyle name="Porcentagem 10 3" xfId="506"/>
    <cellStyle name="Porcentagem 11" xfId="309"/>
    <cellStyle name="Porcentagem 12" xfId="410"/>
    <cellStyle name="Porcentagem 2" xfId="188"/>
    <cellStyle name="Porcentagem 2 2" xfId="206"/>
    <cellStyle name="Porcentagem 2 2 2" xfId="323"/>
    <cellStyle name="Porcentagem 2 2 2 2" xfId="530"/>
    <cellStyle name="Porcentagem 2 2 3" xfId="429"/>
    <cellStyle name="Porcentagem 2 3" xfId="315"/>
    <cellStyle name="Porcentagem 2 3 2" xfId="522"/>
    <cellStyle name="Porcentagem 2 4" xfId="418"/>
    <cellStyle name="Porcentagem 3" xfId="148"/>
    <cellStyle name="Porcentagem 4" xfId="198"/>
    <cellStyle name="Porcentagem 5" xfId="211"/>
    <cellStyle name="Porcentagem 6" xfId="247"/>
    <cellStyle name="Porcentagem 6 2" xfId="351"/>
    <cellStyle name="Porcentagem 6 2 2" xfId="558"/>
    <cellStyle name="Porcentagem 6 3" xfId="460"/>
    <cellStyle name="Porcentagem 7" xfId="251"/>
    <cellStyle name="Porcentagem 8" xfId="269"/>
    <cellStyle name="Porcentagem 8 2" xfId="370"/>
    <cellStyle name="Porcentagem 8 2 2" xfId="577"/>
    <cellStyle name="Porcentagem 8 3" xfId="480"/>
    <cellStyle name="Porcentagem 9" xfId="284"/>
    <cellStyle name="Porcentaje 2" xfId="182"/>
    <cellStyle name="Porcentaje 3" xfId="214"/>
    <cellStyle name="Separador de milhares [0]" xfId="2" builtinId="6"/>
    <cellStyle name="Separador de milhares [0] 2" xfId="197"/>
    <cellStyle name="Separador de milhares [0] 2 2" xfId="423"/>
    <cellStyle name="Separador de milhares [0] 3" xfId="210"/>
    <cellStyle name="Separador de milhares [0] 3 2" xfId="432"/>
    <cellStyle name="Separador de milhares [0] 4" xfId="295"/>
    <cellStyle name="Separador de milhares [0] 4 2" xfId="395"/>
    <cellStyle name="Separador de milhares [0] 4 2 2" xfId="602"/>
    <cellStyle name="Separador de milhares [0] 4 3" xfId="505"/>
    <cellStyle name="Separador de milhares [0] 5" xfId="308"/>
    <cellStyle name="Separador de milhares [0] 5 2" xfId="517"/>
    <cellStyle name="Separador de milhares [0] 6" xfId="409"/>
    <cellStyle name="Vírgula" xfId="1" builtinId="3"/>
    <cellStyle name="Vírgula 10" xfId="242"/>
    <cellStyle name="Vírgula 10 2" xfId="346"/>
    <cellStyle name="Vírgula 10 2 2" xfId="553"/>
    <cellStyle name="Vírgula 10 3" xfId="455"/>
    <cellStyle name="Vírgula 11" xfId="244"/>
    <cellStyle name="Vírgula 11 2" xfId="348"/>
    <cellStyle name="Vírgula 11 2 2" xfId="555"/>
    <cellStyle name="Vírgula 11 3" xfId="457"/>
    <cellStyle name="Vírgula 12" xfId="246"/>
    <cellStyle name="Vírgula 12 2" xfId="350"/>
    <cellStyle name="Vírgula 12 2 2" xfId="557"/>
    <cellStyle name="Vírgula 12 3" xfId="459"/>
    <cellStyle name="Vírgula 13" xfId="250"/>
    <cellStyle name="Vírgula 13 2" xfId="462"/>
    <cellStyle name="Vírgula 14" xfId="268"/>
    <cellStyle name="Vírgula 14 2" xfId="369"/>
    <cellStyle name="Vírgula 14 2 2" xfId="576"/>
    <cellStyle name="Vírgula 14 3" xfId="479"/>
    <cellStyle name="Vírgula 15" xfId="294"/>
    <cellStyle name="Vírgula 15 2" xfId="394"/>
    <cellStyle name="Vírgula 15 2 2" xfId="601"/>
    <cellStyle name="Vírgula 15 3" xfId="504"/>
    <cellStyle name="Vírgula 16" xfId="307"/>
    <cellStyle name="Vírgula 16 2" xfId="516"/>
    <cellStyle name="Vírgula 17" xfId="408"/>
    <cellStyle name="Vírgula 18" xfId="406"/>
    <cellStyle name="Vírgula 2" xfId="187"/>
    <cellStyle name="Vírgula 2 2" xfId="205"/>
    <cellStyle name="Vírgula 2 2 2" xfId="322"/>
    <cellStyle name="Vírgula 2 2 2 2" xfId="529"/>
    <cellStyle name="Vírgula 2 2 3" xfId="428"/>
    <cellStyle name="Vírgula 2 3" xfId="232"/>
    <cellStyle name="Vírgula 2 3 2" xfId="234"/>
    <cellStyle name="Vírgula 2 3 2 2" xfId="337"/>
    <cellStyle name="Vírgula 2 3 2 2 2" xfId="544"/>
    <cellStyle name="Vírgula 2 3 2 3" xfId="446"/>
    <cellStyle name="Vírgula 2 3 3" xfId="335"/>
    <cellStyle name="Vírgula 2 3 3 2" xfId="542"/>
    <cellStyle name="Vírgula 2 3 4" xfId="444"/>
    <cellStyle name="Vírgula 2 4" xfId="314"/>
    <cellStyle name="Vírgula 2 4 2" xfId="521"/>
    <cellStyle name="Vírgula 2 5" xfId="417"/>
    <cellStyle name="Vírgula 3" xfId="149"/>
    <cellStyle name="Vírgula 3 2" xfId="223"/>
    <cellStyle name="Vírgula 3 2 2" xfId="329"/>
    <cellStyle name="Vírgula 3 2 2 2" xfId="536"/>
    <cellStyle name="Vírgula 3 2 3" xfId="437"/>
    <cellStyle name="Vírgula 4" xfId="192"/>
    <cellStyle name="Vírgula 4 2" xfId="208"/>
    <cellStyle name="Vírgula 4 2 2" xfId="325"/>
    <cellStyle name="Vírgula 4 2 2 2" xfId="532"/>
    <cellStyle name="Vírgula 4 2 3" xfId="431"/>
    <cellStyle name="Vírgula 4 3" xfId="317"/>
    <cellStyle name="Vírgula 4 3 2" xfId="524"/>
    <cellStyle name="Vírgula 4 4" xfId="420"/>
    <cellStyle name="Vírgula 5" xfId="196"/>
    <cellStyle name="Vírgula 5 2" xfId="422"/>
    <cellStyle name="Vírgula 6" xfId="201"/>
    <cellStyle name="Vírgula 6 2" xfId="425"/>
    <cellStyle name="Vírgula 7" xfId="219"/>
    <cellStyle name="Vírgula 8" xfId="225"/>
    <cellStyle name="Vírgula 8 2" xfId="438"/>
    <cellStyle name="Vírgula 9" xfId="229"/>
    <cellStyle name="Vírgula 9 2" xfId="332"/>
    <cellStyle name="Vírgula 9 2 2" xfId="539"/>
    <cellStyle name="Vírgula 9 3" xfId="441"/>
  </cellStyles>
  <dxfs count="78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 patternType="solid">
          <fgColor indexed="64"/>
          <bgColor theme="4" tint="-0.499984740745262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 patternType="solid">
          <fgColor indexed="64"/>
          <bgColor theme="4" tint="-0.499984740745262"/>
        </patternFill>
      </fill>
    </dxf>
    <dxf>
      <font>
        <color theme="0"/>
      </font>
      <fill>
        <patternFill patternType="solid">
          <fgColor indexed="64"/>
          <bgColor theme="4" tint="-0.499984740745262"/>
        </patternFill>
      </fill>
    </dxf>
    <dxf>
      <font>
        <color theme="0"/>
      </font>
      <fill>
        <patternFill patternType="solid">
          <fgColor indexed="64"/>
          <bgColor theme="4" tint="-0.499984740745262"/>
        </patternFill>
      </fill>
    </dxf>
    <dxf>
      <font>
        <color theme="0"/>
      </font>
      <fill>
        <patternFill patternType="solid">
          <fgColor indexed="64"/>
          <bgColor theme="4" tint="-0.499984740745262"/>
        </patternFill>
      </fill>
    </dxf>
    <dxf>
      <font>
        <color theme="0"/>
      </font>
      <fill>
        <patternFill patternType="solid">
          <fgColor indexed="64"/>
          <bgColor theme="4" tint="-0.249977111117893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b val="0"/>
        <i val="0"/>
        <color rgb="FF0066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  <border>
        <left/>
        <right/>
        <top/>
        <bottom/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top style="hair">
          <color auto="1"/>
        </top>
        <bottom style="hair">
          <color auto="1"/>
        </bottom>
        <vertical/>
        <horizontal/>
      </border>
    </dxf>
    <dxf>
      <border>
        <top style="hair">
          <color auto="1"/>
        </top>
        <bottom style="hair">
          <color auto="1"/>
        </bottom>
        <vertical/>
        <horizontal/>
      </border>
    </dxf>
    <dxf>
      <border>
        <top style="hair">
          <color auto="1"/>
        </top>
        <bottom style="hair">
          <color auto="1"/>
        </bottom>
        <vertical/>
        <horizontal/>
      </border>
    </dxf>
    <dxf>
      <border>
        <top style="hair">
          <color auto="1"/>
        </top>
        <bottom style="hair">
          <color auto="1"/>
        </bottom>
        <vertical/>
        <horizontal/>
      </border>
    </dxf>
    <dxf>
      <border>
        <top style="hair">
          <color auto="1"/>
        </top>
        <bottom style="hair">
          <color auto="1"/>
        </bottom>
        <vertical/>
        <horizontal/>
      </border>
    </dxf>
    <dxf>
      <border>
        <top style="hair">
          <color auto="1"/>
        </top>
        <bottom style="hair">
          <color auto="1"/>
        </bottom>
        <vertical/>
        <horizontal/>
      </border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numFmt numFmtId="33" formatCode="_-* #,##0_-;\-* #,##0_-;_-* &quot;-&quot;_-;_-@_-"/>
    </dxf>
    <dxf>
      <fill>
        <patternFill>
          <bgColor theme="3" tint="0.79998168889431442"/>
        </patternFill>
      </fill>
    </dxf>
    <dxf>
      <numFmt numFmtId="33" formatCode="_-* #,##0_-;\-* #,##0_-;_-* &quot;-&quot;_-;_-@_-"/>
    </dxf>
    <dxf>
      <fill>
        <patternFill>
          <bgColor theme="3" tint="0.79998168889431442"/>
        </patternFill>
      </fill>
    </dxf>
    <dxf>
      <font>
        <color theme="0" tint="-0.34998626667073579"/>
      </font>
    </dxf>
    <dxf>
      <numFmt numFmtId="33" formatCode="_-* #,##0_-;\-* #,##0_-;_-* &quot;-&quot;_-;_-@_-"/>
    </dxf>
    <dxf>
      <numFmt numFmtId="33" formatCode="_-* #,##0_-;\-* #,##0_-;_-* &quot;-&quot;_-;_-@_-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9" defaultPivotStyle="PivotStyleMedium4"/>
  <colors>
    <mruColors>
      <color rgb="FFFF0000"/>
      <color rgb="FFE9921F"/>
      <color rgb="FF006600"/>
      <color rgb="FF31859C"/>
      <color rgb="FFFF3300"/>
      <color rgb="FFCC0000"/>
      <color rgb="FFFFFF99"/>
      <color rgb="FFFFFFCC"/>
      <color rgb="FFFFFF66"/>
      <color rgb="FFC51F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'Painel Paradas'!$C$32</c:f>
          <c:strCache>
            <c:ptCount val="1"/>
            <c:pt idx="0">
              <c:v>Chuva</c:v>
            </c:pt>
          </c:strCache>
        </c:strRef>
      </c:tx>
      <c:layout>
        <c:manualLayout>
          <c:xMode val="edge"/>
          <c:yMode val="edge"/>
          <c:x val="0.40498946327361252"/>
          <c:y val="1.34680134680134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'Painel Paradas'!$D$17:$R$17</c:f>
              <c:strCache>
                <c:ptCount val="1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  <c:pt idx="12">
                  <c:v>00/jan</c:v>
                </c:pt>
                <c:pt idx="13">
                  <c:v>00/jan</c:v>
                </c:pt>
                <c:pt idx="14">
                  <c:v>00/jan</c:v>
                </c:pt>
              </c:strCache>
            </c:strRef>
          </c:tx>
          <c:spPr>
            <a:solidFill>
              <a:srgbClr val="C51F0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'Painel Paradas'!$D$17:$R$17</c:f>
              <c:strCache>
                <c:ptCount val="15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  <c:pt idx="12">
                  <c:v>00/jan</c:v>
                </c:pt>
                <c:pt idx="13">
                  <c:v>00/jan</c:v>
                </c:pt>
                <c:pt idx="14">
                  <c:v>00/jan</c:v>
                </c:pt>
              </c:strCache>
            </c:strRef>
          </c:cat>
          <c:val>
            <c:numRef>
              <c:f>'Painel Paradas'!$D$32:$R$32</c:f>
              <c:numCache>
                <c:formatCode>[h]:mm;@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3.8937500000029104</c:v>
                </c:pt>
                <c:pt idx="4">
                  <c:v>10.117361111115315</c:v>
                </c:pt>
                <c:pt idx="5">
                  <c:v>5.6361111111027036</c:v>
                </c:pt>
                <c:pt idx="6">
                  <c:v>0</c:v>
                </c:pt>
                <c:pt idx="7">
                  <c:v>3.843750000007276</c:v>
                </c:pt>
                <c:pt idx="8">
                  <c:v>5.9388888889074822</c:v>
                </c:pt>
                <c:pt idx="9">
                  <c:v>3.5361111111111114</c:v>
                </c:pt>
                <c:pt idx="10">
                  <c:v>0.21527777777777779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3485152"/>
        <c:axId val="222769040"/>
      </c:barChart>
      <c:catAx>
        <c:axId val="19348515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22769040"/>
        <c:crosses val="autoZero"/>
        <c:auto val="1"/>
        <c:lblAlgn val="ctr"/>
        <c:lblOffset val="100"/>
        <c:noMultiLvlLbl val="1"/>
      </c:catAx>
      <c:valAx>
        <c:axId val="222769040"/>
        <c:scaling>
          <c:orientation val="minMax"/>
        </c:scaling>
        <c:delete val="1"/>
        <c:axPos val="l"/>
        <c:numFmt formatCode="[h]:mm;@" sourceLinked="1"/>
        <c:majorTickMark val="none"/>
        <c:minorTickMark val="none"/>
        <c:tickLblPos val="nextTo"/>
        <c:crossAx val="19348515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65000"/>
              <a:lumOff val="35000"/>
            </a:schemeClr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89272862171853E-2"/>
          <c:y val="7.9730224704240446E-2"/>
          <c:w val="0.9354032900371555"/>
          <c:h val="0.66988195706305942"/>
        </c:manualLayout>
      </c:layout>
      <c:lineChart>
        <c:grouping val="standard"/>
        <c:varyColors val="0"/>
        <c:ser>
          <c:idx val="1"/>
          <c:order val="1"/>
          <c:tx>
            <c:strRef>
              <c:f>B.Gráfico!$D$2</c:f>
              <c:strCache>
                <c:ptCount val="1"/>
                <c:pt idx="0">
                  <c:v>Industria</c:v>
                </c:pt>
              </c:strCache>
            </c:strRef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numRef>
              <c:f>[0]!dataparada</c:f>
              <c:numCache>
                <c:formatCode>m/d/yyyy</c:formatCode>
                <c:ptCount val="206"/>
                <c:pt idx="0">
                  <c:v>42471</c:v>
                </c:pt>
                <c:pt idx="1">
                  <c:v>42472</c:v>
                </c:pt>
                <c:pt idx="2">
                  <c:v>42473</c:v>
                </c:pt>
                <c:pt idx="3">
                  <c:v>42474</c:v>
                </c:pt>
                <c:pt idx="4">
                  <c:v>42475</c:v>
                </c:pt>
                <c:pt idx="5">
                  <c:v>42476</c:v>
                </c:pt>
                <c:pt idx="6">
                  <c:v>42477</c:v>
                </c:pt>
                <c:pt idx="7">
                  <c:v>42478</c:v>
                </c:pt>
                <c:pt idx="8">
                  <c:v>42479</c:v>
                </c:pt>
                <c:pt idx="9">
                  <c:v>42480</c:v>
                </c:pt>
                <c:pt idx="10">
                  <c:v>42481</c:v>
                </c:pt>
                <c:pt idx="11">
                  <c:v>42482</c:v>
                </c:pt>
                <c:pt idx="12">
                  <c:v>42483</c:v>
                </c:pt>
                <c:pt idx="13">
                  <c:v>42484</c:v>
                </c:pt>
                <c:pt idx="14">
                  <c:v>42485</c:v>
                </c:pt>
                <c:pt idx="15">
                  <c:v>42486</c:v>
                </c:pt>
                <c:pt idx="16">
                  <c:v>42487</c:v>
                </c:pt>
                <c:pt idx="17">
                  <c:v>42488</c:v>
                </c:pt>
                <c:pt idx="18">
                  <c:v>42489</c:v>
                </c:pt>
                <c:pt idx="19">
                  <c:v>42490</c:v>
                </c:pt>
                <c:pt idx="20">
                  <c:v>42491</c:v>
                </c:pt>
                <c:pt idx="21">
                  <c:v>42492</c:v>
                </c:pt>
                <c:pt idx="22">
                  <c:v>42493</c:v>
                </c:pt>
                <c:pt idx="23">
                  <c:v>42494</c:v>
                </c:pt>
                <c:pt idx="24">
                  <c:v>42495</c:v>
                </c:pt>
                <c:pt idx="25">
                  <c:v>42496</c:v>
                </c:pt>
                <c:pt idx="26">
                  <c:v>42497</c:v>
                </c:pt>
                <c:pt idx="27">
                  <c:v>42498</c:v>
                </c:pt>
                <c:pt idx="28">
                  <c:v>42499</c:v>
                </c:pt>
                <c:pt idx="29">
                  <c:v>42500</c:v>
                </c:pt>
                <c:pt idx="30">
                  <c:v>42501</c:v>
                </c:pt>
                <c:pt idx="31">
                  <c:v>42502</c:v>
                </c:pt>
                <c:pt idx="32">
                  <c:v>42503</c:v>
                </c:pt>
                <c:pt idx="33">
                  <c:v>42504</c:v>
                </c:pt>
                <c:pt idx="34">
                  <c:v>42505</c:v>
                </c:pt>
                <c:pt idx="35">
                  <c:v>42506</c:v>
                </c:pt>
                <c:pt idx="36">
                  <c:v>42507</c:v>
                </c:pt>
                <c:pt idx="37">
                  <c:v>42508</c:v>
                </c:pt>
                <c:pt idx="38">
                  <c:v>42509</c:v>
                </c:pt>
                <c:pt idx="39">
                  <c:v>42510</c:v>
                </c:pt>
                <c:pt idx="40">
                  <c:v>42511</c:v>
                </c:pt>
                <c:pt idx="41">
                  <c:v>42512</c:v>
                </c:pt>
                <c:pt idx="42">
                  <c:v>42513</c:v>
                </c:pt>
                <c:pt idx="43">
                  <c:v>42514</c:v>
                </c:pt>
                <c:pt idx="44">
                  <c:v>42515</c:v>
                </c:pt>
                <c:pt idx="45">
                  <c:v>42516</c:v>
                </c:pt>
                <c:pt idx="46">
                  <c:v>42517</c:v>
                </c:pt>
                <c:pt idx="47">
                  <c:v>42518</c:v>
                </c:pt>
                <c:pt idx="48">
                  <c:v>42519</c:v>
                </c:pt>
                <c:pt idx="49">
                  <c:v>42520</c:v>
                </c:pt>
                <c:pt idx="50">
                  <c:v>42521</c:v>
                </c:pt>
                <c:pt idx="51">
                  <c:v>42522</c:v>
                </c:pt>
                <c:pt idx="52">
                  <c:v>42523</c:v>
                </c:pt>
                <c:pt idx="53">
                  <c:v>42524</c:v>
                </c:pt>
                <c:pt idx="54">
                  <c:v>42525</c:v>
                </c:pt>
                <c:pt idx="55">
                  <c:v>42526</c:v>
                </c:pt>
                <c:pt idx="56">
                  <c:v>42527</c:v>
                </c:pt>
                <c:pt idx="57">
                  <c:v>42528</c:v>
                </c:pt>
                <c:pt idx="58">
                  <c:v>42529</c:v>
                </c:pt>
                <c:pt idx="59">
                  <c:v>42530</c:v>
                </c:pt>
                <c:pt idx="60">
                  <c:v>42531</c:v>
                </c:pt>
                <c:pt idx="61">
                  <c:v>42532</c:v>
                </c:pt>
                <c:pt idx="62">
                  <c:v>42533</c:v>
                </c:pt>
                <c:pt idx="63">
                  <c:v>42534</c:v>
                </c:pt>
                <c:pt idx="64">
                  <c:v>42535</c:v>
                </c:pt>
                <c:pt idx="65">
                  <c:v>42536</c:v>
                </c:pt>
                <c:pt idx="66">
                  <c:v>42537</c:v>
                </c:pt>
                <c:pt idx="67">
                  <c:v>42538</c:v>
                </c:pt>
                <c:pt idx="68">
                  <c:v>42539</c:v>
                </c:pt>
                <c:pt idx="69">
                  <c:v>42540</c:v>
                </c:pt>
                <c:pt idx="70">
                  <c:v>42541</c:v>
                </c:pt>
                <c:pt idx="71">
                  <c:v>42542</c:v>
                </c:pt>
                <c:pt idx="72">
                  <c:v>42543</c:v>
                </c:pt>
                <c:pt idx="73">
                  <c:v>42544</c:v>
                </c:pt>
                <c:pt idx="74">
                  <c:v>42545</c:v>
                </c:pt>
                <c:pt idx="75">
                  <c:v>42546</c:v>
                </c:pt>
                <c:pt idx="76">
                  <c:v>42547</c:v>
                </c:pt>
                <c:pt idx="77">
                  <c:v>42548</c:v>
                </c:pt>
                <c:pt idx="78">
                  <c:v>42549</c:v>
                </c:pt>
                <c:pt idx="79">
                  <c:v>42550</c:v>
                </c:pt>
                <c:pt idx="80">
                  <c:v>42551</c:v>
                </c:pt>
                <c:pt idx="81">
                  <c:v>42552</c:v>
                </c:pt>
                <c:pt idx="82">
                  <c:v>42553</c:v>
                </c:pt>
                <c:pt idx="83">
                  <c:v>42554</c:v>
                </c:pt>
                <c:pt idx="84">
                  <c:v>42555</c:v>
                </c:pt>
                <c:pt idx="85">
                  <c:v>42556</c:v>
                </c:pt>
                <c:pt idx="86">
                  <c:v>42557</c:v>
                </c:pt>
                <c:pt idx="87">
                  <c:v>42558</c:v>
                </c:pt>
                <c:pt idx="88">
                  <c:v>42559</c:v>
                </c:pt>
                <c:pt idx="89">
                  <c:v>42560</c:v>
                </c:pt>
                <c:pt idx="90">
                  <c:v>42561</c:v>
                </c:pt>
                <c:pt idx="91">
                  <c:v>42562</c:v>
                </c:pt>
                <c:pt idx="92">
                  <c:v>42563</c:v>
                </c:pt>
                <c:pt idx="93">
                  <c:v>42564</c:v>
                </c:pt>
                <c:pt idx="94">
                  <c:v>42565</c:v>
                </c:pt>
                <c:pt idx="95">
                  <c:v>42566</c:v>
                </c:pt>
                <c:pt idx="96">
                  <c:v>42567</c:v>
                </c:pt>
                <c:pt idx="97">
                  <c:v>42568</c:v>
                </c:pt>
                <c:pt idx="98">
                  <c:v>42569</c:v>
                </c:pt>
                <c:pt idx="99">
                  <c:v>42570</c:v>
                </c:pt>
                <c:pt idx="100">
                  <c:v>42571</c:v>
                </c:pt>
                <c:pt idx="101">
                  <c:v>42572</c:v>
                </c:pt>
                <c:pt idx="102">
                  <c:v>42573</c:v>
                </c:pt>
                <c:pt idx="103">
                  <c:v>42574</c:v>
                </c:pt>
                <c:pt idx="104">
                  <c:v>42575</c:v>
                </c:pt>
                <c:pt idx="105">
                  <c:v>42576</c:v>
                </c:pt>
                <c:pt idx="106">
                  <c:v>42577</c:v>
                </c:pt>
                <c:pt idx="107">
                  <c:v>42578</c:v>
                </c:pt>
                <c:pt idx="108">
                  <c:v>42579</c:v>
                </c:pt>
                <c:pt idx="109">
                  <c:v>42580</c:v>
                </c:pt>
                <c:pt idx="110">
                  <c:v>42581</c:v>
                </c:pt>
                <c:pt idx="111">
                  <c:v>42582</c:v>
                </c:pt>
                <c:pt idx="112">
                  <c:v>42583</c:v>
                </c:pt>
                <c:pt idx="113">
                  <c:v>42584</c:v>
                </c:pt>
                <c:pt idx="114">
                  <c:v>42585</c:v>
                </c:pt>
                <c:pt idx="115">
                  <c:v>42586</c:v>
                </c:pt>
                <c:pt idx="116">
                  <c:v>42587</c:v>
                </c:pt>
                <c:pt idx="117">
                  <c:v>42588</c:v>
                </c:pt>
                <c:pt idx="118">
                  <c:v>42589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42595</c:v>
                </c:pt>
                <c:pt idx="125">
                  <c:v>42596</c:v>
                </c:pt>
                <c:pt idx="126">
                  <c:v>42597</c:v>
                </c:pt>
                <c:pt idx="127">
                  <c:v>42598</c:v>
                </c:pt>
                <c:pt idx="128">
                  <c:v>42599</c:v>
                </c:pt>
                <c:pt idx="129">
                  <c:v>42600</c:v>
                </c:pt>
                <c:pt idx="130">
                  <c:v>42601</c:v>
                </c:pt>
                <c:pt idx="131">
                  <c:v>42602</c:v>
                </c:pt>
                <c:pt idx="132">
                  <c:v>42603</c:v>
                </c:pt>
                <c:pt idx="133">
                  <c:v>42604</c:v>
                </c:pt>
                <c:pt idx="134">
                  <c:v>42605</c:v>
                </c:pt>
                <c:pt idx="135">
                  <c:v>42606</c:v>
                </c:pt>
                <c:pt idx="136">
                  <c:v>42607</c:v>
                </c:pt>
                <c:pt idx="137">
                  <c:v>42608</c:v>
                </c:pt>
                <c:pt idx="138">
                  <c:v>42609</c:v>
                </c:pt>
                <c:pt idx="139">
                  <c:v>42610</c:v>
                </c:pt>
                <c:pt idx="140">
                  <c:v>42611</c:v>
                </c:pt>
                <c:pt idx="141">
                  <c:v>42612</c:v>
                </c:pt>
                <c:pt idx="142">
                  <c:v>42613</c:v>
                </c:pt>
                <c:pt idx="143">
                  <c:v>42614</c:v>
                </c:pt>
                <c:pt idx="144">
                  <c:v>42615</c:v>
                </c:pt>
                <c:pt idx="145">
                  <c:v>42616</c:v>
                </c:pt>
                <c:pt idx="146">
                  <c:v>42617</c:v>
                </c:pt>
                <c:pt idx="147">
                  <c:v>42618</c:v>
                </c:pt>
                <c:pt idx="148">
                  <c:v>42619</c:v>
                </c:pt>
                <c:pt idx="149">
                  <c:v>42620</c:v>
                </c:pt>
                <c:pt idx="150">
                  <c:v>42621</c:v>
                </c:pt>
                <c:pt idx="151">
                  <c:v>42622</c:v>
                </c:pt>
                <c:pt idx="152">
                  <c:v>42623</c:v>
                </c:pt>
                <c:pt idx="153">
                  <c:v>42624</c:v>
                </c:pt>
                <c:pt idx="154">
                  <c:v>42625</c:v>
                </c:pt>
                <c:pt idx="155">
                  <c:v>42626</c:v>
                </c:pt>
                <c:pt idx="156">
                  <c:v>42627</c:v>
                </c:pt>
                <c:pt idx="157">
                  <c:v>42628</c:v>
                </c:pt>
                <c:pt idx="158">
                  <c:v>42629</c:v>
                </c:pt>
                <c:pt idx="159">
                  <c:v>42630</c:v>
                </c:pt>
                <c:pt idx="160">
                  <c:v>42631</c:v>
                </c:pt>
                <c:pt idx="161">
                  <c:v>42632</c:v>
                </c:pt>
                <c:pt idx="162">
                  <c:v>42633</c:v>
                </c:pt>
                <c:pt idx="163">
                  <c:v>42634</c:v>
                </c:pt>
                <c:pt idx="164">
                  <c:v>42635</c:v>
                </c:pt>
                <c:pt idx="165">
                  <c:v>42636</c:v>
                </c:pt>
                <c:pt idx="166">
                  <c:v>42637</c:v>
                </c:pt>
                <c:pt idx="167">
                  <c:v>42638</c:v>
                </c:pt>
                <c:pt idx="168">
                  <c:v>42639</c:v>
                </c:pt>
                <c:pt idx="169">
                  <c:v>42640</c:v>
                </c:pt>
                <c:pt idx="170">
                  <c:v>42641</c:v>
                </c:pt>
                <c:pt idx="171">
                  <c:v>42642</c:v>
                </c:pt>
                <c:pt idx="172">
                  <c:v>42643</c:v>
                </c:pt>
                <c:pt idx="173">
                  <c:v>42644</c:v>
                </c:pt>
                <c:pt idx="174">
                  <c:v>42645</c:v>
                </c:pt>
                <c:pt idx="175">
                  <c:v>42646</c:v>
                </c:pt>
                <c:pt idx="176">
                  <c:v>42647</c:v>
                </c:pt>
                <c:pt idx="177">
                  <c:v>42648</c:v>
                </c:pt>
                <c:pt idx="178">
                  <c:v>42649</c:v>
                </c:pt>
                <c:pt idx="179">
                  <c:v>42650</c:v>
                </c:pt>
                <c:pt idx="180">
                  <c:v>42651</c:v>
                </c:pt>
                <c:pt idx="181">
                  <c:v>42652</c:v>
                </c:pt>
                <c:pt idx="182">
                  <c:v>42653</c:v>
                </c:pt>
                <c:pt idx="183">
                  <c:v>42654</c:v>
                </c:pt>
                <c:pt idx="184">
                  <c:v>42655</c:v>
                </c:pt>
                <c:pt idx="185">
                  <c:v>42656</c:v>
                </c:pt>
                <c:pt idx="186">
                  <c:v>42657</c:v>
                </c:pt>
                <c:pt idx="187">
                  <c:v>42658</c:v>
                </c:pt>
                <c:pt idx="188">
                  <c:v>42659</c:v>
                </c:pt>
                <c:pt idx="189">
                  <c:v>42660</c:v>
                </c:pt>
                <c:pt idx="190">
                  <c:v>42661</c:v>
                </c:pt>
                <c:pt idx="191">
                  <c:v>42662</c:v>
                </c:pt>
                <c:pt idx="192">
                  <c:v>42663</c:v>
                </c:pt>
                <c:pt idx="193">
                  <c:v>42664</c:v>
                </c:pt>
                <c:pt idx="194">
                  <c:v>42665</c:v>
                </c:pt>
                <c:pt idx="195">
                  <c:v>42666</c:v>
                </c:pt>
                <c:pt idx="196">
                  <c:v>42667</c:v>
                </c:pt>
                <c:pt idx="197">
                  <c:v>42668</c:v>
                </c:pt>
                <c:pt idx="198">
                  <c:v>42669</c:v>
                </c:pt>
                <c:pt idx="199">
                  <c:v>42670</c:v>
                </c:pt>
                <c:pt idx="200">
                  <c:v>42671</c:v>
                </c:pt>
                <c:pt idx="201">
                  <c:v>42672</c:v>
                </c:pt>
                <c:pt idx="202">
                  <c:v>42673</c:v>
                </c:pt>
                <c:pt idx="203">
                  <c:v>42674</c:v>
                </c:pt>
                <c:pt idx="204">
                  <c:v>42675</c:v>
                </c:pt>
                <c:pt idx="205">
                  <c:v>42676</c:v>
                </c:pt>
              </c:numCache>
            </c:numRef>
          </c:cat>
          <c:val>
            <c:numRef>
              <c:f>[0]!industria</c:f>
              <c:numCache>
                <c:formatCode>[h]:mm:ss;@</c:formatCode>
                <c:ptCount val="206"/>
                <c:pt idx="0">
                  <c:v>0.12361111111385981</c:v>
                </c:pt>
                <c:pt idx="1">
                  <c:v>0.24791666666715173</c:v>
                </c:pt>
                <c:pt idx="2">
                  <c:v>0</c:v>
                </c:pt>
                <c:pt idx="3">
                  <c:v>6.9444444452528842E-3</c:v>
                </c:pt>
                <c:pt idx="4">
                  <c:v>9.7916666672972497E-2</c:v>
                </c:pt>
                <c:pt idx="5">
                  <c:v>3.4722222218988463E-2</c:v>
                </c:pt>
                <c:pt idx="6">
                  <c:v>0</c:v>
                </c:pt>
                <c:pt idx="7">
                  <c:v>4.1666666671517305E-2</c:v>
                </c:pt>
                <c:pt idx="8">
                  <c:v>1.2500000004365575E-2</c:v>
                </c:pt>
                <c:pt idx="9">
                  <c:v>7.2916666664241347E-2</c:v>
                </c:pt>
                <c:pt idx="10">
                  <c:v>0</c:v>
                </c:pt>
                <c:pt idx="11">
                  <c:v>2.6388888887595385E-2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3.8194444437976927E-2</c:v>
                </c:pt>
                <c:pt idx="21">
                  <c:v>0</c:v>
                </c:pt>
                <c:pt idx="22">
                  <c:v>0.17013888889050577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0.10902777778392192</c:v>
                </c:pt>
                <c:pt idx="35">
                  <c:v>0.5965277777868323</c:v>
                </c:pt>
                <c:pt idx="36">
                  <c:v>0.11666666666860692</c:v>
                </c:pt>
                <c:pt idx="37">
                  <c:v>6.5972222218988463E-2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4.9999999995634425E-2</c:v>
                </c:pt>
                <c:pt idx="44">
                  <c:v>4.3055555557657499E-2</c:v>
                </c:pt>
                <c:pt idx="45">
                  <c:v>1.6666666670062114E-2</c:v>
                </c:pt>
                <c:pt idx="46">
                  <c:v>9.0277777781011537E-3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0.16388888888888889</c:v>
                </c:pt>
                <c:pt idx="56">
                  <c:v>0.77569444444088731</c:v>
                </c:pt>
                <c:pt idx="57">
                  <c:v>8.3333333335758653E-2</c:v>
                </c:pt>
                <c:pt idx="58">
                  <c:v>5.9722222220443655E-2</c:v>
                </c:pt>
                <c:pt idx="59">
                  <c:v>0.33541666666860692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6.9444444452528842E-3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6.1111111106583849E-2</c:v>
                </c:pt>
                <c:pt idx="74">
                  <c:v>0</c:v>
                </c:pt>
                <c:pt idx="75">
                  <c:v>6.9444444452528842E-3</c:v>
                </c:pt>
                <c:pt idx="76">
                  <c:v>0</c:v>
                </c:pt>
                <c:pt idx="77">
                  <c:v>0</c:v>
                </c:pt>
                <c:pt idx="78">
                  <c:v>0.18958333332557231</c:v>
                </c:pt>
                <c:pt idx="79">
                  <c:v>0</c:v>
                </c:pt>
                <c:pt idx="80">
                  <c:v>0</c:v>
                </c:pt>
                <c:pt idx="81">
                  <c:v>0.11805555555474712</c:v>
                </c:pt>
                <c:pt idx="82">
                  <c:v>0.20277777778392192</c:v>
                </c:pt>
                <c:pt idx="83">
                  <c:v>0</c:v>
                </c:pt>
                <c:pt idx="84">
                  <c:v>5.694444444088731E-2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2.2916666668606922E-2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3.680555555911269E-2</c:v>
                </c:pt>
                <c:pt idx="98">
                  <c:v>0.10277777777810115</c:v>
                </c:pt>
                <c:pt idx="99">
                  <c:v>0.3555555555576575</c:v>
                </c:pt>
                <c:pt idx="100">
                  <c:v>0</c:v>
                </c:pt>
                <c:pt idx="101">
                  <c:v>0</c:v>
                </c:pt>
                <c:pt idx="102">
                  <c:v>0.19097222221898846</c:v>
                </c:pt>
                <c:pt idx="103">
                  <c:v>0</c:v>
                </c:pt>
                <c:pt idx="104">
                  <c:v>0</c:v>
                </c:pt>
                <c:pt idx="105">
                  <c:v>2.6388888887595385E-2</c:v>
                </c:pt>
                <c:pt idx="106">
                  <c:v>2.7777777773735579E-2</c:v>
                </c:pt>
                <c:pt idx="107">
                  <c:v>0</c:v>
                </c:pt>
                <c:pt idx="108">
                  <c:v>5.5555555591126904E-3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1.2499999997089617E-2</c:v>
                </c:pt>
                <c:pt idx="113">
                  <c:v>0</c:v>
                </c:pt>
                <c:pt idx="114">
                  <c:v>0</c:v>
                </c:pt>
                <c:pt idx="115">
                  <c:v>3.6111111105128657E-2</c:v>
                </c:pt>
                <c:pt idx="116">
                  <c:v>2.8472222220443655E-2</c:v>
                </c:pt>
                <c:pt idx="117">
                  <c:v>0</c:v>
                </c:pt>
                <c:pt idx="118">
                  <c:v>0</c:v>
                </c:pt>
                <c:pt idx="119">
                  <c:v>3.6111111112404615E-2</c:v>
                </c:pt>
                <c:pt idx="120">
                  <c:v>0.23958333332848269</c:v>
                </c:pt>
                <c:pt idx="121">
                  <c:v>0</c:v>
                </c:pt>
                <c:pt idx="122">
                  <c:v>0</c:v>
                </c:pt>
                <c:pt idx="123">
                  <c:v>1.5972222223354038E-2</c:v>
                </c:pt>
                <c:pt idx="124">
                  <c:v>0</c:v>
                </c:pt>
                <c:pt idx="125">
                  <c:v>6.9444444379769266E-3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3.1944444446708076E-2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3.1250000007275958E-2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3.9583333333333331E-2</c:v>
                </c:pt>
                <c:pt idx="151">
                  <c:v>0</c:v>
                </c:pt>
                <c:pt idx="152">
                  <c:v>-6.9388939039072284E-18</c:v>
                </c:pt>
                <c:pt idx="153">
                  <c:v>0</c:v>
                </c:pt>
                <c:pt idx="154">
                  <c:v>0</c:v>
                </c:pt>
                <c:pt idx="155">
                  <c:v>6.8750000000000006E-2</c:v>
                </c:pt>
                <c:pt idx="156">
                  <c:v>8.3333333333333332E-3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9.2361111111111102E-2</c:v>
                </c:pt>
                <c:pt idx="161">
                  <c:v>4.2361111111111072E-2</c:v>
                </c:pt>
                <c:pt idx="162">
                  <c:v>9.3749999999999972E-2</c:v>
                </c:pt>
                <c:pt idx="163">
                  <c:v>0</c:v>
                </c:pt>
                <c:pt idx="164">
                  <c:v>2.6388888888888892E-2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-6.9388939039072284E-18</c:v>
                </c:pt>
                <c:pt idx="176">
                  <c:v>0</c:v>
                </c:pt>
                <c:pt idx="177">
                  <c:v>2.9166666666666664E-2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6.9444444444444441E-3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1.4583333333333337E-2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2.430555555555558E-2</c:v>
                </c:pt>
                <c:pt idx="198">
                  <c:v>8.3333333333333592E-3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0.10625000000000001</c:v>
                </c:pt>
                <c:pt idx="20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B4-497B-B7AC-089B70E35336}"/>
            </c:ext>
          </c:extLst>
        </c:ser>
        <c:ser>
          <c:idx val="2"/>
          <c:order val="2"/>
          <c:tx>
            <c:strRef>
              <c:f>B.Gráfico!$E$2</c:f>
              <c:strCache>
                <c:ptCount val="1"/>
                <c:pt idx="0">
                  <c:v>Agrícola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[0]!dataparada</c:f>
              <c:numCache>
                <c:formatCode>m/d/yyyy</c:formatCode>
                <c:ptCount val="206"/>
                <c:pt idx="0">
                  <c:v>42471</c:v>
                </c:pt>
                <c:pt idx="1">
                  <c:v>42472</c:v>
                </c:pt>
                <c:pt idx="2">
                  <c:v>42473</c:v>
                </c:pt>
                <c:pt idx="3">
                  <c:v>42474</c:v>
                </c:pt>
                <c:pt idx="4">
                  <c:v>42475</c:v>
                </c:pt>
                <c:pt idx="5">
                  <c:v>42476</c:v>
                </c:pt>
                <c:pt idx="6">
                  <c:v>42477</c:v>
                </c:pt>
                <c:pt idx="7">
                  <c:v>42478</c:v>
                </c:pt>
                <c:pt idx="8">
                  <c:v>42479</c:v>
                </c:pt>
                <c:pt idx="9">
                  <c:v>42480</c:v>
                </c:pt>
                <c:pt idx="10">
                  <c:v>42481</c:v>
                </c:pt>
                <c:pt idx="11">
                  <c:v>42482</c:v>
                </c:pt>
                <c:pt idx="12">
                  <c:v>42483</c:v>
                </c:pt>
                <c:pt idx="13">
                  <c:v>42484</c:v>
                </c:pt>
                <c:pt idx="14">
                  <c:v>42485</c:v>
                </c:pt>
                <c:pt idx="15">
                  <c:v>42486</c:v>
                </c:pt>
                <c:pt idx="16">
                  <c:v>42487</c:v>
                </c:pt>
                <c:pt idx="17">
                  <c:v>42488</c:v>
                </c:pt>
                <c:pt idx="18">
                  <c:v>42489</c:v>
                </c:pt>
                <c:pt idx="19">
                  <c:v>42490</c:v>
                </c:pt>
                <c:pt idx="20">
                  <c:v>42491</c:v>
                </c:pt>
                <c:pt idx="21">
                  <c:v>42492</c:v>
                </c:pt>
                <c:pt idx="22">
                  <c:v>42493</c:v>
                </c:pt>
                <c:pt idx="23">
                  <c:v>42494</c:v>
                </c:pt>
                <c:pt idx="24">
                  <c:v>42495</c:v>
                </c:pt>
                <c:pt idx="25">
                  <c:v>42496</c:v>
                </c:pt>
                <c:pt idx="26">
                  <c:v>42497</c:v>
                </c:pt>
                <c:pt idx="27">
                  <c:v>42498</c:v>
                </c:pt>
                <c:pt idx="28">
                  <c:v>42499</c:v>
                </c:pt>
                <c:pt idx="29">
                  <c:v>42500</c:v>
                </c:pt>
                <c:pt idx="30">
                  <c:v>42501</c:v>
                </c:pt>
                <c:pt idx="31">
                  <c:v>42502</c:v>
                </c:pt>
                <c:pt idx="32">
                  <c:v>42503</c:v>
                </c:pt>
                <c:pt idx="33">
                  <c:v>42504</c:v>
                </c:pt>
                <c:pt idx="34">
                  <c:v>42505</c:v>
                </c:pt>
                <c:pt idx="35">
                  <c:v>42506</c:v>
                </c:pt>
                <c:pt idx="36">
                  <c:v>42507</c:v>
                </c:pt>
                <c:pt idx="37">
                  <c:v>42508</c:v>
                </c:pt>
                <c:pt idx="38">
                  <c:v>42509</c:v>
                </c:pt>
                <c:pt idx="39">
                  <c:v>42510</c:v>
                </c:pt>
                <c:pt idx="40">
                  <c:v>42511</c:v>
                </c:pt>
                <c:pt idx="41">
                  <c:v>42512</c:v>
                </c:pt>
                <c:pt idx="42">
                  <c:v>42513</c:v>
                </c:pt>
                <c:pt idx="43">
                  <c:v>42514</c:v>
                </c:pt>
                <c:pt idx="44">
                  <c:v>42515</c:v>
                </c:pt>
                <c:pt idx="45">
                  <c:v>42516</c:v>
                </c:pt>
                <c:pt idx="46">
                  <c:v>42517</c:v>
                </c:pt>
                <c:pt idx="47">
                  <c:v>42518</c:v>
                </c:pt>
                <c:pt idx="48">
                  <c:v>42519</c:v>
                </c:pt>
                <c:pt idx="49">
                  <c:v>42520</c:v>
                </c:pt>
                <c:pt idx="50">
                  <c:v>42521</c:v>
                </c:pt>
                <c:pt idx="51">
                  <c:v>42522</c:v>
                </c:pt>
                <c:pt idx="52">
                  <c:v>42523</c:v>
                </c:pt>
                <c:pt idx="53">
                  <c:v>42524</c:v>
                </c:pt>
                <c:pt idx="54">
                  <c:v>42525</c:v>
                </c:pt>
                <c:pt idx="55">
                  <c:v>42526</c:v>
                </c:pt>
                <c:pt idx="56">
                  <c:v>42527</c:v>
                </c:pt>
                <c:pt idx="57">
                  <c:v>42528</c:v>
                </c:pt>
                <c:pt idx="58">
                  <c:v>42529</c:v>
                </c:pt>
                <c:pt idx="59">
                  <c:v>42530</c:v>
                </c:pt>
                <c:pt idx="60">
                  <c:v>42531</c:v>
                </c:pt>
                <c:pt idx="61">
                  <c:v>42532</c:v>
                </c:pt>
                <c:pt idx="62">
                  <c:v>42533</c:v>
                </c:pt>
                <c:pt idx="63">
                  <c:v>42534</c:v>
                </c:pt>
                <c:pt idx="64">
                  <c:v>42535</c:v>
                </c:pt>
                <c:pt idx="65">
                  <c:v>42536</c:v>
                </c:pt>
                <c:pt idx="66">
                  <c:v>42537</c:v>
                </c:pt>
                <c:pt idx="67">
                  <c:v>42538</c:v>
                </c:pt>
                <c:pt idx="68">
                  <c:v>42539</c:v>
                </c:pt>
                <c:pt idx="69">
                  <c:v>42540</c:v>
                </c:pt>
                <c:pt idx="70">
                  <c:v>42541</c:v>
                </c:pt>
                <c:pt idx="71">
                  <c:v>42542</c:v>
                </c:pt>
                <c:pt idx="72">
                  <c:v>42543</c:v>
                </c:pt>
                <c:pt idx="73">
                  <c:v>42544</c:v>
                </c:pt>
                <c:pt idx="74">
                  <c:v>42545</c:v>
                </c:pt>
                <c:pt idx="75">
                  <c:v>42546</c:v>
                </c:pt>
                <c:pt idx="76">
                  <c:v>42547</c:v>
                </c:pt>
                <c:pt idx="77">
                  <c:v>42548</c:v>
                </c:pt>
                <c:pt idx="78">
                  <c:v>42549</c:v>
                </c:pt>
                <c:pt idx="79">
                  <c:v>42550</c:v>
                </c:pt>
                <c:pt idx="80">
                  <c:v>42551</c:v>
                </c:pt>
                <c:pt idx="81">
                  <c:v>42552</c:v>
                </c:pt>
                <c:pt idx="82">
                  <c:v>42553</c:v>
                </c:pt>
                <c:pt idx="83">
                  <c:v>42554</c:v>
                </c:pt>
                <c:pt idx="84">
                  <c:v>42555</c:v>
                </c:pt>
                <c:pt idx="85">
                  <c:v>42556</c:v>
                </c:pt>
                <c:pt idx="86">
                  <c:v>42557</c:v>
                </c:pt>
                <c:pt idx="87">
                  <c:v>42558</c:v>
                </c:pt>
                <c:pt idx="88">
                  <c:v>42559</c:v>
                </c:pt>
                <c:pt idx="89">
                  <c:v>42560</c:v>
                </c:pt>
                <c:pt idx="90">
                  <c:v>42561</c:v>
                </c:pt>
                <c:pt idx="91">
                  <c:v>42562</c:v>
                </c:pt>
                <c:pt idx="92">
                  <c:v>42563</c:v>
                </c:pt>
                <c:pt idx="93">
                  <c:v>42564</c:v>
                </c:pt>
                <c:pt idx="94">
                  <c:v>42565</c:v>
                </c:pt>
                <c:pt idx="95">
                  <c:v>42566</c:v>
                </c:pt>
                <c:pt idx="96">
                  <c:v>42567</c:v>
                </c:pt>
                <c:pt idx="97">
                  <c:v>42568</c:v>
                </c:pt>
                <c:pt idx="98">
                  <c:v>42569</c:v>
                </c:pt>
                <c:pt idx="99">
                  <c:v>42570</c:v>
                </c:pt>
                <c:pt idx="100">
                  <c:v>42571</c:v>
                </c:pt>
                <c:pt idx="101">
                  <c:v>42572</c:v>
                </c:pt>
                <c:pt idx="102">
                  <c:v>42573</c:v>
                </c:pt>
                <c:pt idx="103">
                  <c:v>42574</c:v>
                </c:pt>
                <c:pt idx="104">
                  <c:v>42575</c:v>
                </c:pt>
                <c:pt idx="105">
                  <c:v>42576</c:v>
                </c:pt>
                <c:pt idx="106">
                  <c:v>42577</c:v>
                </c:pt>
                <c:pt idx="107">
                  <c:v>42578</c:v>
                </c:pt>
                <c:pt idx="108">
                  <c:v>42579</c:v>
                </c:pt>
                <c:pt idx="109">
                  <c:v>42580</c:v>
                </c:pt>
                <c:pt idx="110">
                  <c:v>42581</c:v>
                </c:pt>
                <c:pt idx="111">
                  <c:v>42582</c:v>
                </c:pt>
                <c:pt idx="112">
                  <c:v>42583</c:v>
                </c:pt>
                <c:pt idx="113">
                  <c:v>42584</c:v>
                </c:pt>
                <c:pt idx="114">
                  <c:v>42585</c:v>
                </c:pt>
                <c:pt idx="115">
                  <c:v>42586</c:v>
                </c:pt>
                <c:pt idx="116">
                  <c:v>42587</c:v>
                </c:pt>
                <c:pt idx="117">
                  <c:v>42588</c:v>
                </c:pt>
                <c:pt idx="118">
                  <c:v>42589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42595</c:v>
                </c:pt>
                <c:pt idx="125">
                  <c:v>42596</c:v>
                </c:pt>
                <c:pt idx="126">
                  <c:v>42597</c:v>
                </c:pt>
                <c:pt idx="127">
                  <c:v>42598</c:v>
                </c:pt>
                <c:pt idx="128">
                  <c:v>42599</c:v>
                </c:pt>
                <c:pt idx="129">
                  <c:v>42600</c:v>
                </c:pt>
                <c:pt idx="130">
                  <c:v>42601</c:v>
                </c:pt>
                <c:pt idx="131">
                  <c:v>42602</c:v>
                </c:pt>
                <c:pt idx="132">
                  <c:v>42603</c:v>
                </c:pt>
                <c:pt idx="133">
                  <c:v>42604</c:v>
                </c:pt>
                <c:pt idx="134">
                  <c:v>42605</c:v>
                </c:pt>
                <c:pt idx="135">
                  <c:v>42606</c:v>
                </c:pt>
                <c:pt idx="136">
                  <c:v>42607</c:v>
                </c:pt>
                <c:pt idx="137">
                  <c:v>42608</c:v>
                </c:pt>
                <c:pt idx="138">
                  <c:v>42609</c:v>
                </c:pt>
                <c:pt idx="139">
                  <c:v>42610</c:v>
                </c:pt>
                <c:pt idx="140">
                  <c:v>42611</c:v>
                </c:pt>
                <c:pt idx="141">
                  <c:v>42612</c:v>
                </c:pt>
                <c:pt idx="142">
                  <c:v>42613</c:v>
                </c:pt>
                <c:pt idx="143">
                  <c:v>42614</c:v>
                </c:pt>
                <c:pt idx="144">
                  <c:v>42615</c:v>
                </c:pt>
                <c:pt idx="145">
                  <c:v>42616</c:v>
                </c:pt>
                <c:pt idx="146">
                  <c:v>42617</c:v>
                </c:pt>
                <c:pt idx="147">
                  <c:v>42618</c:v>
                </c:pt>
                <c:pt idx="148">
                  <c:v>42619</c:v>
                </c:pt>
                <c:pt idx="149">
                  <c:v>42620</c:v>
                </c:pt>
                <c:pt idx="150">
                  <c:v>42621</c:v>
                </c:pt>
                <c:pt idx="151">
                  <c:v>42622</c:v>
                </c:pt>
                <c:pt idx="152">
                  <c:v>42623</c:v>
                </c:pt>
                <c:pt idx="153">
                  <c:v>42624</c:v>
                </c:pt>
                <c:pt idx="154">
                  <c:v>42625</c:v>
                </c:pt>
                <c:pt idx="155">
                  <c:v>42626</c:v>
                </c:pt>
                <c:pt idx="156">
                  <c:v>42627</c:v>
                </c:pt>
                <c:pt idx="157">
                  <c:v>42628</c:v>
                </c:pt>
                <c:pt idx="158">
                  <c:v>42629</c:v>
                </c:pt>
                <c:pt idx="159">
                  <c:v>42630</c:v>
                </c:pt>
                <c:pt idx="160">
                  <c:v>42631</c:v>
                </c:pt>
                <c:pt idx="161">
                  <c:v>42632</c:v>
                </c:pt>
                <c:pt idx="162">
                  <c:v>42633</c:v>
                </c:pt>
                <c:pt idx="163">
                  <c:v>42634</c:v>
                </c:pt>
                <c:pt idx="164">
                  <c:v>42635</c:v>
                </c:pt>
                <c:pt idx="165">
                  <c:v>42636</c:v>
                </c:pt>
                <c:pt idx="166">
                  <c:v>42637</c:v>
                </c:pt>
                <c:pt idx="167">
                  <c:v>42638</c:v>
                </c:pt>
                <c:pt idx="168">
                  <c:v>42639</c:v>
                </c:pt>
                <c:pt idx="169">
                  <c:v>42640</c:v>
                </c:pt>
                <c:pt idx="170">
                  <c:v>42641</c:v>
                </c:pt>
                <c:pt idx="171">
                  <c:v>42642</c:v>
                </c:pt>
                <c:pt idx="172">
                  <c:v>42643</c:v>
                </c:pt>
                <c:pt idx="173">
                  <c:v>42644</c:v>
                </c:pt>
                <c:pt idx="174">
                  <c:v>42645</c:v>
                </c:pt>
                <c:pt idx="175">
                  <c:v>42646</c:v>
                </c:pt>
                <c:pt idx="176">
                  <c:v>42647</c:v>
                </c:pt>
                <c:pt idx="177">
                  <c:v>42648</c:v>
                </c:pt>
                <c:pt idx="178">
                  <c:v>42649</c:v>
                </c:pt>
                <c:pt idx="179">
                  <c:v>42650</c:v>
                </c:pt>
                <c:pt idx="180">
                  <c:v>42651</c:v>
                </c:pt>
                <c:pt idx="181">
                  <c:v>42652</c:v>
                </c:pt>
                <c:pt idx="182">
                  <c:v>42653</c:v>
                </c:pt>
                <c:pt idx="183">
                  <c:v>42654</c:v>
                </c:pt>
                <c:pt idx="184">
                  <c:v>42655</c:v>
                </c:pt>
                <c:pt idx="185">
                  <c:v>42656</c:v>
                </c:pt>
                <c:pt idx="186">
                  <c:v>42657</c:v>
                </c:pt>
                <c:pt idx="187">
                  <c:v>42658</c:v>
                </c:pt>
                <c:pt idx="188">
                  <c:v>42659</c:v>
                </c:pt>
                <c:pt idx="189">
                  <c:v>42660</c:v>
                </c:pt>
                <c:pt idx="190">
                  <c:v>42661</c:v>
                </c:pt>
                <c:pt idx="191">
                  <c:v>42662</c:v>
                </c:pt>
                <c:pt idx="192">
                  <c:v>42663</c:v>
                </c:pt>
                <c:pt idx="193">
                  <c:v>42664</c:v>
                </c:pt>
                <c:pt idx="194">
                  <c:v>42665</c:v>
                </c:pt>
                <c:pt idx="195">
                  <c:v>42666</c:v>
                </c:pt>
                <c:pt idx="196">
                  <c:v>42667</c:v>
                </c:pt>
                <c:pt idx="197">
                  <c:v>42668</c:v>
                </c:pt>
                <c:pt idx="198">
                  <c:v>42669</c:v>
                </c:pt>
                <c:pt idx="199">
                  <c:v>42670</c:v>
                </c:pt>
                <c:pt idx="200">
                  <c:v>42671</c:v>
                </c:pt>
                <c:pt idx="201">
                  <c:v>42672</c:v>
                </c:pt>
                <c:pt idx="202">
                  <c:v>42673</c:v>
                </c:pt>
                <c:pt idx="203">
                  <c:v>42674</c:v>
                </c:pt>
                <c:pt idx="204">
                  <c:v>42675</c:v>
                </c:pt>
                <c:pt idx="205">
                  <c:v>42676</c:v>
                </c:pt>
              </c:numCache>
            </c:numRef>
          </c:cat>
          <c:val>
            <c:numRef>
              <c:f>[0]!Agricola</c:f>
              <c:numCache>
                <c:formatCode>[h]:mm:ss;@</c:formatCode>
                <c:ptCount val="206"/>
                <c:pt idx="0">
                  <c:v>1.5277777776645962E-2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6.9444444452528842E-3</c:v>
                </c:pt>
                <c:pt idx="7">
                  <c:v>1.0416666664241347E-2</c:v>
                </c:pt>
                <c:pt idx="8">
                  <c:v>0</c:v>
                </c:pt>
                <c:pt idx="9">
                  <c:v>0</c:v>
                </c:pt>
                <c:pt idx="10">
                  <c:v>2.2222222221898846E-2</c:v>
                </c:pt>
                <c:pt idx="11">
                  <c:v>5.2083333335758653E-2</c:v>
                </c:pt>
                <c:pt idx="12">
                  <c:v>2.2222222221898846E-2</c:v>
                </c:pt>
                <c:pt idx="13">
                  <c:v>3.4722222226264421E-2</c:v>
                </c:pt>
                <c:pt idx="14">
                  <c:v>5.6250000001455192E-2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1.8750000002910383E-2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1.1805555557657499E-2</c:v>
                </c:pt>
                <c:pt idx="39">
                  <c:v>2.9861111113859806E-2</c:v>
                </c:pt>
                <c:pt idx="40">
                  <c:v>0</c:v>
                </c:pt>
                <c:pt idx="41">
                  <c:v>0</c:v>
                </c:pt>
                <c:pt idx="42">
                  <c:v>3.7499999998544808E-2</c:v>
                </c:pt>
                <c:pt idx="43">
                  <c:v>0</c:v>
                </c:pt>
                <c:pt idx="44">
                  <c:v>4.2361111110949423E-2</c:v>
                </c:pt>
                <c:pt idx="45">
                  <c:v>6.9444444452528842E-3</c:v>
                </c:pt>
                <c:pt idx="46">
                  <c:v>3.4722222189884633E-3</c:v>
                </c:pt>
                <c:pt idx="47">
                  <c:v>5.9722222213167697E-2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1.4583333329937886E-2</c:v>
                </c:pt>
                <c:pt idx="65">
                  <c:v>9.0277777781011537E-3</c:v>
                </c:pt>
                <c:pt idx="66">
                  <c:v>1.3194444444444444E-2</c:v>
                </c:pt>
                <c:pt idx="67">
                  <c:v>0</c:v>
                </c:pt>
                <c:pt idx="68">
                  <c:v>1.3888888890505768E-2</c:v>
                </c:pt>
                <c:pt idx="69">
                  <c:v>0</c:v>
                </c:pt>
                <c:pt idx="70">
                  <c:v>0</c:v>
                </c:pt>
                <c:pt idx="71">
                  <c:v>2.7777777781011537E-2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1.8750000002910383E-2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3.1250000007275958E-2</c:v>
                </c:pt>
                <c:pt idx="83">
                  <c:v>0</c:v>
                </c:pt>
                <c:pt idx="84">
                  <c:v>4.652777778392192E-2</c:v>
                </c:pt>
                <c:pt idx="85">
                  <c:v>5.8333333334303461E-2</c:v>
                </c:pt>
                <c:pt idx="86">
                  <c:v>3.1944444446708076E-2</c:v>
                </c:pt>
                <c:pt idx="87">
                  <c:v>1.5972222223354038E-2</c:v>
                </c:pt>
                <c:pt idx="88">
                  <c:v>0</c:v>
                </c:pt>
                <c:pt idx="89">
                  <c:v>1.1111111111111112E-2</c:v>
                </c:pt>
                <c:pt idx="90">
                  <c:v>0</c:v>
                </c:pt>
                <c:pt idx="91">
                  <c:v>2.1527777775190771E-2</c:v>
                </c:pt>
                <c:pt idx="92">
                  <c:v>0</c:v>
                </c:pt>
                <c:pt idx="93">
                  <c:v>4.2361111110949423E-2</c:v>
                </c:pt>
                <c:pt idx="94">
                  <c:v>2.7083333334303461E-2</c:v>
                </c:pt>
                <c:pt idx="95">
                  <c:v>6.1111111113859806E-2</c:v>
                </c:pt>
                <c:pt idx="96">
                  <c:v>0</c:v>
                </c:pt>
                <c:pt idx="97">
                  <c:v>0</c:v>
                </c:pt>
                <c:pt idx="98">
                  <c:v>3.4722222189884633E-3</c:v>
                </c:pt>
                <c:pt idx="99">
                  <c:v>0</c:v>
                </c:pt>
                <c:pt idx="100">
                  <c:v>8.3333333313930797E-3</c:v>
                </c:pt>
                <c:pt idx="101">
                  <c:v>0</c:v>
                </c:pt>
                <c:pt idx="102">
                  <c:v>0</c:v>
                </c:pt>
                <c:pt idx="103">
                  <c:v>1.3194444443797693E-2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5.4166666668606922E-2</c:v>
                </c:pt>
                <c:pt idx="109">
                  <c:v>2.7083333334303461E-2</c:v>
                </c:pt>
                <c:pt idx="110">
                  <c:v>2.7083333334303461E-2</c:v>
                </c:pt>
                <c:pt idx="111">
                  <c:v>0</c:v>
                </c:pt>
                <c:pt idx="112">
                  <c:v>2.1527777775190771E-2</c:v>
                </c:pt>
                <c:pt idx="113">
                  <c:v>9.7222222248092294E-3</c:v>
                </c:pt>
                <c:pt idx="114">
                  <c:v>3.1249999992724042E-2</c:v>
                </c:pt>
                <c:pt idx="115">
                  <c:v>1.7361111109494232E-2</c:v>
                </c:pt>
                <c:pt idx="116">
                  <c:v>9.0277777781011537E-3</c:v>
                </c:pt>
                <c:pt idx="117">
                  <c:v>5.4166666646779049E-2</c:v>
                </c:pt>
                <c:pt idx="118">
                  <c:v>6.3888888893416151E-2</c:v>
                </c:pt>
                <c:pt idx="119">
                  <c:v>2.2222222221898846E-2</c:v>
                </c:pt>
                <c:pt idx="120">
                  <c:v>1.4583333337213844E-2</c:v>
                </c:pt>
                <c:pt idx="121">
                  <c:v>6.7361111105128657E-2</c:v>
                </c:pt>
                <c:pt idx="122">
                  <c:v>2.569444444088731E-2</c:v>
                </c:pt>
                <c:pt idx="123">
                  <c:v>1.3194444443797693E-2</c:v>
                </c:pt>
                <c:pt idx="124">
                  <c:v>0</c:v>
                </c:pt>
                <c:pt idx="125">
                  <c:v>5.5555555562023073E-2</c:v>
                </c:pt>
                <c:pt idx="126">
                  <c:v>5.3472222214622889E-2</c:v>
                </c:pt>
                <c:pt idx="127">
                  <c:v>1.1111111118225381E-2</c:v>
                </c:pt>
                <c:pt idx="128">
                  <c:v>9.0277777781011537E-3</c:v>
                </c:pt>
                <c:pt idx="129">
                  <c:v>0</c:v>
                </c:pt>
                <c:pt idx="130">
                  <c:v>2.569444444088731E-2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3.1249999992724042E-2</c:v>
                </c:pt>
                <c:pt idx="135">
                  <c:v>3.2638888893416151E-2</c:v>
                </c:pt>
                <c:pt idx="136">
                  <c:v>4.9999999988358468E-2</c:v>
                </c:pt>
                <c:pt idx="137">
                  <c:v>1.4583333329937886E-2</c:v>
                </c:pt>
                <c:pt idx="138">
                  <c:v>4.2361111110949423E-2</c:v>
                </c:pt>
                <c:pt idx="139">
                  <c:v>3.2638888886140194E-2</c:v>
                </c:pt>
                <c:pt idx="140">
                  <c:v>3.8194444459804799E-2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5.7638888888888892E-2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9.7222222222222224E-3</c:v>
                </c:pt>
                <c:pt idx="158">
                  <c:v>5.1388888888888887E-2</c:v>
                </c:pt>
                <c:pt idx="159">
                  <c:v>2.9166666666666667E-2</c:v>
                </c:pt>
                <c:pt idx="160">
                  <c:v>1.0416666666666666E-2</c:v>
                </c:pt>
                <c:pt idx="161">
                  <c:v>0</c:v>
                </c:pt>
                <c:pt idx="162">
                  <c:v>0</c:v>
                </c:pt>
                <c:pt idx="163">
                  <c:v>2.0833333333333332E-2</c:v>
                </c:pt>
                <c:pt idx="164">
                  <c:v>0</c:v>
                </c:pt>
                <c:pt idx="165">
                  <c:v>5.2083333333333336E-2</c:v>
                </c:pt>
                <c:pt idx="166">
                  <c:v>1.7361111111111112E-2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3.7499999999999999E-2</c:v>
                </c:pt>
                <c:pt idx="171">
                  <c:v>3.6805555555555557E-2</c:v>
                </c:pt>
                <c:pt idx="172">
                  <c:v>0</c:v>
                </c:pt>
                <c:pt idx="173">
                  <c:v>0</c:v>
                </c:pt>
                <c:pt idx="174">
                  <c:v>3.8194444444444448E-2</c:v>
                </c:pt>
                <c:pt idx="175">
                  <c:v>1.3888888888888888E-2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1.3888888888888888E-2</c:v>
                </c:pt>
                <c:pt idx="180">
                  <c:v>4.8611111111111119E-2</c:v>
                </c:pt>
                <c:pt idx="181">
                  <c:v>0</c:v>
                </c:pt>
                <c:pt idx="182">
                  <c:v>2.0138888888888887E-2</c:v>
                </c:pt>
                <c:pt idx="183">
                  <c:v>1.8055555555555557E-2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2.4305555555555552E-2</c:v>
                </c:pt>
                <c:pt idx="191">
                  <c:v>3.1944444444444449E-2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B4-497B-B7AC-089B70E35336}"/>
            </c:ext>
          </c:extLst>
        </c:ser>
        <c:ser>
          <c:idx val="0"/>
          <c:order val="0"/>
          <c:tx>
            <c:strRef>
              <c:f>B.Gráfico!$C$2</c:f>
              <c:strCache>
                <c:ptCount val="1"/>
                <c:pt idx="0">
                  <c:v>Chuva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[0]!dataparada</c:f>
              <c:numCache>
                <c:formatCode>m/d/yyyy</c:formatCode>
                <c:ptCount val="206"/>
                <c:pt idx="0">
                  <c:v>42471</c:v>
                </c:pt>
                <c:pt idx="1">
                  <c:v>42472</c:v>
                </c:pt>
                <c:pt idx="2">
                  <c:v>42473</c:v>
                </c:pt>
                <c:pt idx="3">
                  <c:v>42474</c:v>
                </c:pt>
                <c:pt idx="4">
                  <c:v>42475</c:v>
                </c:pt>
                <c:pt idx="5">
                  <c:v>42476</c:v>
                </c:pt>
                <c:pt idx="6">
                  <c:v>42477</c:v>
                </c:pt>
                <c:pt idx="7">
                  <c:v>42478</c:v>
                </c:pt>
                <c:pt idx="8">
                  <c:v>42479</c:v>
                </c:pt>
                <c:pt idx="9">
                  <c:v>42480</c:v>
                </c:pt>
                <c:pt idx="10">
                  <c:v>42481</c:v>
                </c:pt>
                <c:pt idx="11">
                  <c:v>42482</c:v>
                </c:pt>
                <c:pt idx="12">
                  <c:v>42483</c:v>
                </c:pt>
                <c:pt idx="13">
                  <c:v>42484</c:v>
                </c:pt>
                <c:pt idx="14">
                  <c:v>42485</c:v>
                </c:pt>
                <c:pt idx="15">
                  <c:v>42486</c:v>
                </c:pt>
                <c:pt idx="16">
                  <c:v>42487</c:v>
                </c:pt>
                <c:pt idx="17">
                  <c:v>42488</c:v>
                </c:pt>
                <c:pt idx="18">
                  <c:v>42489</c:v>
                </c:pt>
                <c:pt idx="19">
                  <c:v>42490</c:v>
                </c:pt>
                <c:pt idx="20">
                  <c:v>42491</c:v>
                </c:pt>
                <c:pt idx="21">
                  <c:v>42492</c:v>
                </c:pt>
                <c:pt idx="22">
                  <c:v>42493</c:v>
                </c:pt>
                <c:pt idx="23">
                  <c:v>42494</c:v>
                </c:pt>
                <c:pt idx="24">
                  <c:v>42495</c:v>
                </c:pt>
                <c:pt idx="25">
                  <c:v>42496</c:v>
                </c:pt>
                <c:pt idx="26">
                  <c:v>42497</c:v>
                </c:pt>
                <c:pt idx="27">
                  <c:v>42498</c:v>
                </c:pt>
                <c:pt idx="28">
                  <c:v>42499</c:v>
                </c:pt>
                <c:pt idx="29">
                  <c:v>42500</c:v>
                </c:pt>
                <c:pt idx="30">
                  <c:v>42501</c:v>
                </c:pt>
                <c:pt idx="31">
                  <c:v>42502</c:v>
                </c:pt>
                <c:pt idx="32">
                  <c:v>42503</c:v>
                </c:pt>
                <c:pt idx="33">
                  <c:v>42504</c:v>
                </c:pt>
                <c:pt idx="34">
                  <c:v>42505</c:v>
                </c:pt>
                <c:pt idx="35">
                  <c:v>42506</c:v>
                </c:pt>
                <c:pt idx="36">
                  <c:v>42507</c:v>
                </c:pt>
                <c:pt idx="37">
                  <c:v>42508</c:v>
                </c:pt>
                <c:pt idx="38">
                  <c:v>42509</c:v>
                </c:pt>
                <c:pt idx="39">
                  <c:v>42510</c:v>
                </c:pt>
                <c:pt idx="40">
                  <c:v>42511</c:v>
                </c:pt>
                <c:pt idx="41">
                  <c:v>42512</c:v>
                </c:pt>
                <c:pt idx="42">
                  <c:v>42513</c:v>
                </c:pt>
                <c:pt idx="43">
                  <c:v>42514</c:v>
                </c:pt>
                <c:pt idx="44">
                  <c:v>42515</c:v>
                </c:pt>
                <c:pt idx="45">
                  <c:v>42516</c:v>
                </c:pt>
                <c:pt idx="46">
                  <c:v>42517</c:v>
                </c:pt>
                <c:pt idx="47">
                  <c:v>42518</c:v>
                </c:pt>
                <c:pt idx="48">
                  <c:v>42519</c:v>
                </c:pt>
                <c:pt idx="49">
                  <c:v>42520</c:v>
                </c:pt>
                <c:pt idx="50">
                  <c:v>42521</c:v>
                </c:pt>
                <c:pt idx="51">
                  <c:v>42522</c:v>
                </c:pt>
                <c:pt idx="52">
                  <c:v>42523</c:v>
                </c:pt>
                <c:pt idx="53">
                  <c:v>42524</c:v>
                </c:pt>
                <c:pt idx="54">
                  <c:v>42525</c:v>
                </c:pt>
                <c:pt idx="55">
                  <c:v>42526</c:v>
                </c:pt>
                <c:pt idx="56">
                  <c:v>42527</c:v>
                </c:pt>
                <c:pt idx="57">
                  <c:v>42528</c:v>
                </c:pt>
                <c:pt idx="58">
                  <c:v>42529</c:v>
                </c:pt>
                <c:pt idx="59">
                  <c:v>42530</c:v>
                </c:pt>
                <c:pt idx="60">
                  <c:v>42531</c:v>
                </c:pt>
                <c:pt idx="61">
                  <c:v>42532</c:v>
                </c:pt>
                <c:pt idx="62">
                  <c:v>42533</c:v>
                </c:pt>
                <c:pt idx="63">
                  <c:v>42534</c:v>
                </c:pt>
                <c:pt idx="64">
                  <c:v>42535</c:v>
                </c:pt>
                <c:pt idx="65">
                  <c:v>42536</c:v>
                </c:pt>
                <c:pt idx="66">
                  <c:v>42537</c:v>
                </c:pt>
                <c:pt idx="67">
                  <c:v>42538</c:v>
                </c:pt>
                <c:pt idx="68">
                  <c:v>42539</c:v>
                </c:pt>
                <c:pt idx="69">
                  <c:v>42540</c:v>
                </c:pt>
                <c:pt idx="70">
                  <c:v>42541</c:v>
                </c:pt>
                <c:pt idx="71">
                  <c:v>42542</c:v>
                </c:pt>
                <c:pt idx="72">
                  <c:v>42543</c:v>
                </c:pt>
                <c:pt idx="73">
                  <c:v>42544</c:v>
                </c:pt>
                <c:pt idx="74">
                  <c:v>42545</c:v>
                </c:pt>
                <c:pt idx="75">
                  <c:v>42546</c:v>
                </c:pt>
                <c:pt idx="76">
                  <c:v>42547</c:v>
                </c:pt>
                <c:pt idx="77">
                  <c:v>42548</c:v>
                </c:pt>
                <c:pt idx="78">
                  <c:v>42549</c:v>
                </c:pt>
                <c:pt idx="79">
                  <c:v>42550</c:v>
                </c:pt>
                <c:pt idx="80">
                  <c:v>42551</c:v>
                </c:pt>
                <c:pt idx="81">
                  <c:v>42552</c:v>
                </c:pt>
                <c:pt idx="82">
                  <c:v>42553</c:v>
                </c:pt>
                <c:pt idx="83">
                  <c:v>42554</c:v>
                </c:pt>
                <c:pt idx="84">
                  <c:v>42555</c:v>
                </c:pt>
                <c:pt idx="85">
                  <c:v>42556</c:v>
                </c:pt>
                <c:pt idx="86">
                  <c:v>42557</c:v>
                </c:pt>
                <c:pt idx="87">
                  <c:v>42558</c:v>
                </c:pt>
                <c:pt idx="88">
                  <c:v>42559</c:v>
                </c:pt>
                <c:pt idx="89">
                  <c:v>42560</c:v>
                </c:pt>
                <c:pt idx="90">
                  <c:v>42561</c:v>
                </c:pt>
                <c:pt idx="91">
                  <c:v>42562</c:v>
                </c:pt>
                <c:pt idx="92">
                  <c:v>42563</c:v>
                </c:pt>
                <c:pt idx="93">
                  <c:v>42564</c:v>
                </c:pt>
                <c:pt idx="94">
                  <c:v>42565</c:v>
                </c:pt>
                <c:pt idx="95">
                  <c:v>42566</c:v>
                </c:pt>
                <c:pt idx="96">
                  <c:v>42567</c:v>
                </c:pt>
                <c:pt idx="97">
                  <c:v>42568</c:v>
                </c:pt>
                <c:pt idx="98">
                  <c:v>42569</c:v>
                </c:pt>
                <c:pt idx="99">
                  <c:v>42570</c:v>
                </c:pt>
                <c:pt idx="100">
                  <c:v>42571</c:v>
                </c:pt>
                <c:pt idx="101">
                  <c:v>42572</c:v>
                </c:pt>
                <c:pt idx="102">
                  <c:v>42573</c:v>
                </c:pt>
                <c:pt idx="103">
                  <c:v>42574</c:v>
                </c:pt>
                <c:pt idx="104">
                  <c:v>42575</c:v>
                </c:pt>
                <c:pt idx="105">
                  <c:v>42576</c:v>
                </c:pt>
                <c:pt idx="106">
                  <c:v>42577</c:v>
                </c:pt>
                <c:pt idx="107">
                  <c:v>42578</c:v>
                </c:pt>
                <c:pt idx="108">
                  <c:v>42579</c:v>
                </c:pt>
                <c:pt idx="109">
                  <c:v>42580</c:v>
                </c:pt>
                <c:pt idx="110">
                  <c:v>42581</c:v>
                </c:pt>
                <c:pt idx="111">
                  <c:v>42582</c:v>
                </c:pt>
                <c:pt idx="112">
                  <c:v>42583</c:v>
                </c:pt>
                <c:pt idx="113">
                  <c:v>42584</c:v>
                </c:pt>
                <c:pt idx="114">
                  <c:v>42585</c:v>
                </c:pt>
                <c:pt idx="115">
                  <c:v>42586</c:v>
                </c:pt>
                <c:pt idx="116">
                  <c:v>42587</c:v>
                </c:pt>
                <c:pt idx="117">
                  <c:v>42588</c:v>
                </c:pt>
                <c:pt idx="118">
                  <c:v>42589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42595</c:v>
                </c:pt>
                <c:pt idx="125">
                  <c:v>42596</c:v>
                </c:pt>
                <c:pt idx="126">
                  <c:v>42597</c:v>
                </c:pt>
                <c:pt idx="127">
                  <c:v>42598</c:v>
                </c:pt>
                <c:pt idx="128">
                  <c:v>42599</c:v>
                </c:pt>
                <c:pt idx="129">
                  <c:v>42600</c:v>
                </c:pt>
                <c:pt idx="130">
                  <c:v>42601</c:v>
                </c:pt>
                <c:pt idx="131">
                  <c:v>42602</c:v>
                </c:pt>
                <c:pt idx="132">
                  <c:v>42603</c:v>
                </c:pt>
                <c:pt idx="133">
                  <c:v>42604</c:v>
                </c:pt>
                <c:pt idx="134">
                  <c:v>42605</c:v>
                </c:pt>
                <c:pt idx="135">
                  <c:v>42606</c:v>
                </c:pt>
                <c:pt idx="136">
                  <c:v>42607</c:v>
                </c:pt>
                <c:pt idx="137">
                  <c:v>42608</c:v>
                </c:pt>
                <c:pt idx="138">
                  <c:v>42609</c:v>
                </c:pt>
                <c:pt idx="139">
                  <c:v>42610</c:v>
                </c:pt>
                <c:pt idx="140">
                  <c:v>42611</c:v>
                </c:pt>
                <c:pt idx="141">
                  <c:v>42612</c:v>
                </c:pt>
                <c:pt idx="142">
                  <c:v>42613</c:v>
                </c:pt>
                <c:pt idx="143">
                  <c:v>42614</c:v>
                </c:pt>
                <c:pt idx="144">
                  <c:v>42615</c:v>
                </c:pt>
                <c:pt idx="145">
                  <c:v>42616</c:v>
                </c:pt>
                <c:pt idx="146">
                  <c:v>42617</c:v>
                </c:pt>
                <c:pt idx="147">
                  <c:v>42618</c:v>
                </c:pt>
                <c:pt idx="148">
                  <c:v>42619</c:v>
                </c:pt>
                <c:pt idx="149">
                  <c:v>42620</c:v>
                </c:pt>
                <c:pt idx="150">
                  <c:v>42621</c:v>
                </c:pt>
                <c:pt idx="151">
                  <c:v>42622</c:v>
                </c:pt>
                <c:pt idx="152">
                  <c:v>42623</c:v>
                </c:pt>
                <c:pt idx="153">
                  <c:v>42624</c:v>
                </c:pt>
                <c:pt idx="154">
                  <c:v>42625</c:v>
                </c:pt>
                <c:pt idx="155">
                  <c:v>42626</c:v>
                </c:pt>
                <c:pt idx="156">
                  <c:v>42627</c:v>
                </c:pt>
                <c:pt idx="157">
                  <c:v>42628</c:v>
                </c:pt>
                <c:pt idx="158">
                  <c:v>42629</c:v>
                </c:pt>
                <c:pt idx="159">
                  <c:v>42630</c:v>
                </c:pt>
                <c:pt idx="160">
                  <c:v>42631</c:v>
                </c:pt>
                <c:pt idx="161">
                  <c:v>42632</c:v>
                </c:pt>
                <c:pt idx="162">
                  <c:v>42633</c:v>
                </c:pt>
                <c:pt idx="163">
                  <c:v>42634</c:v>
                </c:pt>
                <c:pt idx="164">
                  <c:v>42635</c:v>
                </c:pt>
                <c:pt idx="165">
                  <c:v>42636</c:v>
                </c:pt>
                <c:pt idx="166">
                  <c:v>42637</c:v>
                </c:pt>
                <c:pt idx="167">
                  <c:v>42638</c:v>
                </c:pt>
                <c:pt idx="168">
                  <c:v>42639</c:v>
                </c:pt>
                <c:pt idx="169">
                  <c:v>42640</c:v>
                </c:pt>
                <c:pt idx="170">
                  <c:v>42641</c:v>
                </c:pt>
                <c:pt idx="171">
                  <c:v>42642</c:v>
                </c:pt>
                <c:pt idx="172">
                  <c:v>42643</c:v>
                </c:pt>
                <c:pt idx="173">
                  <c:v>42644</c:v>
                </c:pt>
                <c:pt idx="174">
                  <c:v>42645</c:v>
                </c:pt>
                <c:pt idx="175">
                  <c:v>42646</c:v>
                </c:pt>
                <c:pt idx="176">
                  <c:v>42647</c:v>
                </c:pt>
                <c:pt idx="177">
                  <c:v>42648</c:v>
                </c:pt>
                <c:pt idx="178">
                  <c:v>42649</c:v>
                </c:pt>
                <c:pt idx="179">
                  <c:v>42650</c:v>
                </c:pt>
                <c:pt idx="180">
                  <c:v>42651</c:v>
                </c:pt>
                <c:pt idx="181">
                  <c:v>42652</c:v>
                </c:pt>
                <c:pt idx="182">
                  <c:v>42653</c:v>
                </c:pt>
                <c:pt idx="183">
                  <c:v>42654</c:v>
                </c:pt>
                <c:pt idx="184">
                  <c:v>42655</c:v>
                </c:pt>
                <c:pt idx="185">
                  <c:v>42656</c:v>
                </c:pt>
                <c:pt idx="186">
                  <c:v>42657</c:v>
                </c:pt>
                <c:pt idx="187">
                  <c:v>42658</c:v>
                </c:pt>
                <c:pt idx="188">
                  <c:v>42659</c:v>
                </c:pt>
                <c:pt idx="189">
                  <c:v>42660</c:v>
                </c:pt>
                <c:pt idx="190">
                  <c:v>42661</c:v>
                </c:pt>
                <c:pt idx="191">
                  <c:v>42662</c:v>
                </c:pt>
                <c:pt idx="192">
                  <c:v>42663</c:v>
                </c:pt>
                <c:pt idx="193">
                  <c:v>42664</c:v>
                </c:pt>
                <c:pt idx="194">
                  <c:v>42665</c:v>
                </c:pt>
                <c:pt idx="195">
                  <c:v>42666</c:v>
                </c:pt>
                <c:pt idx="196">
                  <c:v>42667</c:v>
                </c:pt>
                <c:pt idx="197">
                  <c:v>42668</c:v>
                </c:pt>
                <c:pt idx="198">
                  <c:v>42669</c:v>
                </c:pt>
                <c:pt idx="199">
                  <c:v>42670</c:v>
                </c:pt>
                <c:pt idx="200">
                  <c:v>42671</c:v>
                </c:pt>
                <c:pt idx="201">
                  <c:v>42672</c:v>
                </c:pt>
                <c:pt idx="202">
                  <c:v>42673</c:v>
                </c:pt>
                <c:pt idx="203">
                  <c:v>42674</c:v>
                </c:pt>
                <c:pt idx="204">
                  <c:v>42675</c:v>
                </c:pt>
                <c:pt idx="205">
                  <c:v>42676</c:v>
                </c:pt>
              </c:numCache>
            </c:numRef>
          </c:cat>
          <c:val>
            <c:numRef>
              <c:f>[0]!Chuva</c:f>
              <c:numCache>
                <c:formatCode>[h]:mm:ss;@</c:formatCode>
                <c:ptCount val="2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7.0833333331393078E-2</c:v>
                </c:pt>
                <c:pt idx="15">
                  <c:v>1</c:v>
                </c:pt>
                <c:pt idx="16">
                  <c:v>1</c:v>
                </c:pt>
                <c:pt idx="17">
                  <c:v>0.47916666666424135</c:v>
                </c:pt>
                <c:pt idx="18">
                  <c:v>0.94097222222626442</c:v>
                </c:pt>
                <c:pt idx="19">
                  <c:v>0.40277777778101154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0.25555555555911269</c:v>
                </c:pt>
                <c:pt idx="29">
                  <c:v>1</c:v>
                </c:pt>
                <c:pt idx="30">
                  <c:v>1</c:v>
                </c:pt>
                <c:pt idx="31">
                  <c:v>0.88194444444525288</c:v>
                </c:pt>
                <c:pt idx="32">
                  <c:v>1</c:v>
                </c:pt>
                <c:pt idx="33">
                  <c:v>1</c:v>
                </c:pt>
                <c:pt idx="34">
                  <c:v>0.20833333333575865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0.16666666666424135</c:v>
                </c:pt>
                <c:pt idx="40">
                  <c:v>1</c:v>
                </c:pt>
                <c:pt idx="41">
                  <c:v>0.58680555556202307</c:v>
                </c:pt>
                <c:pt idx="42">
                  <c:v>3.2638888886140194E-2</c:v>
                </c:pt>
                <c:pt idx="43">
                  <c:v>9.0277777781011537E-3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6.6666666665696539E-2</c:v>
                </c:pt>
                <c:pt idx="48">
                  <c:v>1</c:v>
                </c:pt>
                <c:pt idx="49">
                  <c:v>0.90972222221898846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5.8333333333333327E-2</c:v>
                </c:pt>
                <c:pt idx="56">
                  <c:v>0</c:v>
                </c:pt>
                <c:pt idx="57">
                  <c:v>0.86388888888905058</c:v>
                </c:pt>
                <c:pt idx="58">
                  <c:v>0.6444444444423425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4.2361111110949423E-2</c:v>
                </c:pt>
                <c:pt idx="63">
                  <c:v>2.7083333327027503E-2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0.22569444444525288</c:v>
                </c:pt>
                <c:pt idx="132">
                  <c:v>1</c:v>
                </c:pt>
                <c:pt idx="133">
                  <c:v>0.27777777778101154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0.34027777778101154</c:v>
                </c:pt>
                <c:pt idx="141">
                  <c:v>1</c:v>
                </c:pt>
                <c:pt idx="142">
                  <c:v>1</c:v>
                </c:pt>
                <c:pt idx="143">
                  <c:v>0.43472222222771961</c:v>
                </c:pt>
                <c:pt idx="144">
                  <c:v>4.3055555564933456E-2</c:v>
                </c:pt>
                <c:pt idx="145">
                  <c:v>0.74444444444816327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0.85069444444444453</c:v>
                </c:pt>
                <c:pt idx="150">
                  <c:v>0.20833333333333334</c:v>
                </c:pt>
                <c:pt idx="151">
                  <c:v>0</c:v>
                </c:pt>
                <c:pt idx="152">
                  <c:v>1.7361111111111112E-2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0.47986111111111107</c:v>
                </c:pt>
                <c:pt idx="162">
                  <c:v>0.16041666666666668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5.9027777777777776E-2</c:v>
                </c:pt>
                <c:pt idx="176">
                  <c:v>7.9861111111111119E-2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0.67361111111111116</c:v>
                </c:pt>
                <c:pt idx="187">
                  <c:v>0.3125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0.15069444444444444</c:v>
                </c:pt>
                <c:pt idx="193">
                  <c:v>6.25E-2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0.4236111111111111</c:v>
                </c:pt>
                <c:pt idx="198">
                  <c:v>0.47222222222222227</c:v>
                </c:pt>
                <c:pt idx="199">
                  <c:v>1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0.30208333333333331</c:v>
                </c:pt>
                <c:pt idx="204">
                  <c:v>0.21527777777777779</c:v>
                </c:pt>
                <c:pt idx="205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2B4-497B-B7AC-089B70E35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2765512"/>
        <c:axId val="222771784"/>
      </c:lineChart>
      <c:dateAx>
        <c:axId val="2227655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2771784"/>
        <c:crosses val="autoZero"/>
        <c:auto val="1"/>
        <c:lblOffset val="100"/>
        <c:baseTimeUnit val="days"/>
      </c:dateAx>
      <c:valAx>
        <c:axId val="222771784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050" b="0">
                    <a:solidFill>
                      <a:schemeClr val="bg1">
                        <a:lumMod val="50000"/>
                      </a:schemeClr>
                    </a:solidFill>
                  </a:defRPr>
                </a:pPr>
                <a:r>
                  <a:rPr lang="pt-BR" sz="1050" b="0">
                    <a:solidFill>
                      <a:schemeClr val="bg1">
                        <a:lumMod val="50000"/>
                      </a:schemeClr>
                    </a:solidFill>
                  </a:rPr>
                  <a:t>Horas</a:t>
                </a:r>
              </a:p>
            </c:rich>
          </c:tx>
          <c:layout>
            <c:manualLayout>
              <c:xMode val="edge"/>
              <c:yMode val="edge"/>
              <c:x val="1.8627491184295122E-3"/>
              <c:y val="0.39952357058712606"/>
            </c:manualLayout>
          </c:layout>
          <c:overlay val="0"/>
        </c:title>
        <c:numFmt formatCode="[h]:mm;@" sourceLinked="0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27655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75210967980402E-2"/>
          <c:y val="3.9184810093917326E-2"/>
          <c:w val="0.93002755461301057"/>
          <c:h val="0.70859544193986412"/>
        </c:manualLayout>
      </c:layout>
      <c:lineChart>
        <c:grouping val="standard"/>
        <c:varyColors val="0"/>
        <c:ser>
          <c:idx val="0"/>
          <c:order val="0"/>
          <c:tx>
            <c:strRef>
              <c:f>CMD_Moagem!$D$12</c:f>
              <c:strCache>
                <c:ptCount val="1"/>
                <c:pt idx="0">
                  <c:v>Ppto Original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[0]!DataMoagem</c:f>
              <c:numCache>
                <c:formatCode>dd/mm</c:formatCode>
                <c:ptCount val="185"/>
                <c:pt idx="0">
                  <c:v>42485</c:v>
                </c:pt>
                <c:pt idx="1">
                  <c:v>42486</c:v>
                </c:pt>
                <c:pt idx="2">
                  <c:v>42487</c:v>
                </c:pt>
                <c:pt idx="3">
                  <c:v>42488</c:v>
                </c:pt>
                <c:pt idx="4">
                  <c:v>42489</c:v>
                </c:pt>
                <c:pt idx="5">
                  <c:v>42490</c:v>
                </c:pt>
                <c:pt idx="6">
                  <c:v>42491</c:v>
                </c:pt>
                <c:pt idx="7">
                  <c:v>42492</c:v>
                </c:pt>
                <c:pt idx="8">
                  <c:v>42493</c:v>
                </c:pt>
                <c:pt idx="9">
                  <c:v>42494</c:v>
                </c:pt>
                <c:pt idx="10">
                  <c:v>42495</c:v>
                </c:pt>
                <c:pt idx="11">
                  <c:v>42496</c:v>
                </c:pt>
                <c:pt idx="12">
                  <c:v>42497</c:v>
                </c:pt>
                <c:pt idx="13">
                  <c:v>42498</c:v>
                </c:pt>
                <c:pt idx="14">
                  <c:v>42499</c:v>
                </c:pt>
                <c:pt idx="15">
                  <c:v>42500</c:v>
                </c:pt>
                <c:pt idx="16">
                  <c:v>42501</c:v>
                </c:pt>
                <c:pt idx="17">
                  <c:v>42502</c:v>
                </c:pt>
                <c:pt idx="18">
                  <c:v>42503</c:v>
                </c:pt>
                <c:pt idx="19">
                  <c:v>42504</c:v>
                </c:pt>
                <c:pt idx="20">
                  <c:v>42505</c:v>
                </c:pt>
                <c:pt idx="21">
                  <c:v>42506</c:v>
                </c:pt>
                <c:pt idx="22">
                  <c:v>42507</c:v>
                </c:pt>
                <c:pt idx="23">
                  <c:v>42508</c:v>
                </c:pt>
                <c:pt idx="24">
                  <c:v>42509</c:v>
                </c:pt>
                <c:pt idx="25">
                  <c:v>42510</c:v>
                </c:pt>
                <c:pt idx="26">
                  <c:v>42511</c:v>
                </c:pt>
                <c:pt idx="27">
                  <c:v>42512</c:v>
                </c:pt>
                <c:pt idx="28">
                  <c:v>42513</c:v>
                </c:pt>
                <c:pt idx="29">
                  <c:v>42514</c:v>
                </c:pt>
                <c:pt idx="30">
                  <c:v>42515</c:v>
                </c:pt>
                <c:pt idx="31">
                  <c:v>42516</c:v>
                </c:pt>
                <c:pt idx="32">
                  <c:v>42517</c:v>
                </c:pt>
                <c:pt idx="33">
                  <c:v>42518</c:v>
                </c:pt>
                <c:pt idx="34">
                  <c:v>42519</c:v>
                </c:pt>
                <c:pt idx="35">
                  <c:v>42520</c:v>
                </c:pt>
                <c:pt idx="36">
                  <c:v>42521</c:v>
                </c:pt>
                <c:pt idx="37">
                  <c:v>42522</c:v>
                </c:pt>
                <c:pt idx="38">
                  <c:v>42523</c:v>
                </c:pt>
                <c:pt idx="39">
                  <c:v>42524</c:v>
                </c:pt>
                <c:pt idx="40">
                  <c:v>42525</c:v>
                </c:pt>
                <c:pt idx="41">
                  <c:v>42526</c:v>
                </c:pt>
                <c:pt idx="42">
                  <c:v>42527</c:v>
                </c:pt>
                <c:pt idx="43">
                  <c:v>42528</c:v>
                </c:pt>
                <c:pt idx="44">
                  <c:v>42529</c:v>
                </c:pt>
                <c:pt idx="45">
                  <c:v>42530</c:v>
                </c:pt>
                <c:pt idx="46">
                  <c:v>42531</c:v>
                </c:pt>
                <c:pt idx="47">
                  <c:v>42532</c:v>
                </c:pt>
                <c:pt idx="48">
                  <c:v>42533</c:v>
                </c:pt>
                <c:pt idx="49">
                  <c:v>42534</c:v>
                </c:pt>
                <c:pt idx="50">
                  <c:v>42535</c:v>
                </c:pt>
                <c:pt idx="51">
                  <c:v>42536</c:v>
                </c:pt>
                <c:pt idx="52">
                  <c:v>42537</c:v>
                </c:pt>
                <c:pt idx="53">
                  <c:v>42538</c:v>
                </c:pt>
                <c:pt idx="54">
                  <c:v>42539</c:v>
                </c:pt>
                <c:pt idx="55">
                  <c:v>42540</c:v>
                </c:pt>
                <c:pt idx="56">
                  <c:v>42541</c:v>
                </c:pt>
                <c:pt idx="57">
                  <c:v>42542</c:v>
                </c:pt>
                <c:pt idx="58">
                  <c:v>42543</c:v>
                </c:pt>
                <c:pt idx="59">
                  <c:v>42544</c:v>
                </c:pt>
                <c:pt idx="60">
                  <c:v>42545</c:v>
                </c:pt>
                <c:pt idx="61">
                  <c:v>42546</c:v>
                </c:pt>
                <c:pt idx="62">
                  <c:v>42547</c:v>
                </c:pt>
                <c:pt idx="63">
                  <c:v>42548</c:v>
                </c:pt>
                <c:pt idx="64">
                  <c:v>42549</c:v>
                </c:pt>
                <c:pt idx="65">
                  <c:v>42550</c:v>
                </c:pt>
                <c:pt idx="66">
                  <c:v>42551</c:v>
                </c:pt>
                <c:pt idx="67">
                  <c:v>42552</c:v>
                </c:pt>
                <c:pt idx="68">
                  <c:v>42553</c:v>
                </c:pt>
                <c:pt idx="69">
                  <c:v>42554</c:v>
                </c:pt>
                <c:pt idx="70">
                  <c:v>42555</c:v>
                </c:pt>
                <c:pt idx="71">
                  <c:v>42556</c:v>
                </c:pt>
                <c:pt idx="72">
                  <c:v>42557</c:v>
                </c:pt>
                <c:pt idx="73">
                  <c:v>42558</c:v>
                </c:pt>
                <c:pt idx="74">
                  <c:v>42559</c:v>
                </c:pt>
                <c:pt idx="75">
                  <c:v>42560</c:v>
                </c:pt>
                <c:pt idx="76">
                  <c:v>42561</c:v>
                </c:pt>
                <c:pt idx="77">
                  <c:v>42562</c:v>
                </c:pt>
                <c:pt idx="78">
                  <c:v>42563</c:v>
                </c:pt>
                <c:pt idx="79">
                  <c:v>42564</c:v>
                </c:pt>
                <c:pt idx="80">
                  <c:v>42565</c:v>
                </c:pt>
                <c:pt idx="81">
                  <c:v>42566</c:v>
                </c:pt>
                <c:pt idx="82">
                  <c:v>42567</c:v>
                </c:pt>
                <c:pt idx="83">
                  <c:v>42568</c:v>
                </c:pt>
                <c:pt idx="84">
                  <c:v>42569</c:v>
                </c:pt>
                <c:pt idx="85">
                  <c:v>42570</c:v>
                </c:pt>
                <c:pt idx="86">
                  <c:v>42571</c:v>
                </c:pt>
                <c:pt idx="87">
                  <c:v>42572</c:v>
                </c:pt>
                <c:pt idx="88">
                  <c:v>42573</c:v>
                </c:pt>
                <c:pt idx="89">
                  <c:v>42574</c:v>
                </c:pt>
                <c:pt idx="90">
                  <c:v>42575</c:v>
                </c:pt>
                <c:pt idx="91">
                  <c:v>42576</c:v>
                </c:pt>
                <c:pt idx="92">
                  <c:v>42577</c:v>
                </c:pt>
                <c:pt idx="93">
                  <c:v>42578</c:v>
                </c:pt>
                <c:pt idx="94">
                  <c:v>42579</c:v>
                </c:pt>
                <c:pt idx="95">
                  <c:v>42580</c:v>
                </c:pt>
                <c:pt idx="96">
                  <c:v>42581</c:v>
                </c:pt>
                <c:pt idx="97">
                  <c:v>42582</c:v>
                </c:pt>
                <c:pt idx="98">
                  <c:v>42583</c:v>
                </c:pt>
                <c:pt idx="99">
                  <c:v>42584</c:v>
                </c:pt>
                <c:pt idx="100">
                  <c:v>42585</c:v>
                </c:pt>
                <c:pt idx="101">
                  <c:v>42586</c:v>
                </c:pt>
                <c:pt idx="102">
                  <c:v>42587</c:v>
                </c:pt>
                <c:pt idx="103">
                  <c:v>42588</c:v>
                </c:pt>
                <c:pt idx="104">
                  <c:v>42589</c:v>
                </c:pt>
                <c:pt idx="105">
                  <c:v>42590</c:v>
                </c:pt>
                <c:pt idx="106">
                  <c:v>42591</c:v>
                </c:pt>
                <c:pt idx="107">
                  <c:v>42592</c:v>
                </c:pt>
                <c:pt idx="108">
                  <c:v>42593</c:v>
                </c:pt>
                <c:pt idx="109">
                  <c:v>42594</c:v>
                </c:pt>
                <c:pt idx="110">
                  <c:v>42595</c:v>
                </c:pt>
                <c:pt idx="111">
                  <c:v>42596</c:v>
                </c:pt>
                <c:pt idx="112">
                  <c:v>42597</c:v>
                </c:pt>
                <c:pt idx="113">
                  <c:v>42598</c:v>
                </c:pt>
                <c:pt idx="114">
                  <c:v>42599</c:v>
                </c:pt>
                <c:pt idx="115">
                  <c:v>42600</c:v>
                </c:pt>
                <c:pt idx="116">
                  <c:v>42601</c:v>
                </c:pt>
                <c:pt idx="117">
                  <c:v>42602</c:v>
                </c:pt>
                <c:pt idx="118">
                  <c:v>42603</c:v>
                </c:pt>
                <c:pt idx="119">
                  <c:v>42604</c:v>
                </c:pt>
                <c:pt idx="120">
                  <c:v>42605</c:v>
                </c:pt>
                <c:pt idx="121">
                  <c:v>42606</c:v>
                </c:pt>
                <c:pt idx="122">
                  <c:v>42607</c:v>
                </c:pt>
                <c:pt idx="123">
                  <c:v>42608</c:v>
                </c:pt>
                <c:pt idx="124">
                  <c:v>42609</c:v>
                </c:pt>
                <c:pt idx="125">
                  <c:v>42610</c:v>
                </c:pt>
                <c:pt idx="126">
                  <c:v>42611</c:v>
                </c:pt>
                <c:pt idx="127">
                  <c:v>42612</c:v>
                </c:pt>
                <c:pt idx="128">
                  <c:v>42613</c:v>
                </c:pt>
                <c:pt idx="129">
                  <c:v>42614</c:v>
                </c:pt>
                <c:pt idx="130">
                  <c:v>42615</c:v>
                </c:pt>
                <c:pt idx="131">
                  <c:v>42616</c:v>
                </c:pt>
                <c:pt idx="132">
                  <c:v>42617</c:v>
                </c:pt>
                <c:pt idx="133">
                  <c:v>42618</c:v>
                </c:pt>
                <c:pt idx="134">
                  <c:v>42619</c:v>
                </c:pt>
                <c:pt idx="135">
                  <c:v>42620</c:v>
                </c:pt>
                <c:pt idx="136">
                  <c:v>42621</c:v>
                </c:pt>
                <c:pt idx="137">
                  <c:v>42622</c:v>
                </c:pt>
                <c:pt idx="138">
                  <c:v>42623</c:v>
                </c:pt>
                <c:pt idx="139">
                  <c:v>42624</c:v>
                </c:pt>
                <c:pt idx="140">
                  <c:v>42625</c:v>
                </c:pt>
                <c:pt idx="141">
                  <c:v>42626</c:v>
                </c:pt>
                <c:pt idx="142">
                  <c:v>42627</c:v>
                </c:pt>
                <c:pt idx="143">
                  <c:v>42628</c:v>
                </c:pt>
                <c:pt idx="144">
                  <c:v>42629</c:v>
                </c:pt>
                <c:pt idx="145">
                  <c:v>42630</c:v>
                </c:pt>
                <c:pt idx="146">
                  <c:v>42631</c:v>
                </c:pt>
                <c:pt idx="147">
                  <c:v>42632</c:v>
                </c:pt>
                <c:pt idx="148">
                  <c:v>42633</c:v>
                </c:pt>
                <c:pt idx="149">
                  <c:v>42634</c:v>
                </c:pt>
                <c:pt idx="150">
                  <c:v>42635</c:v>
                </c:pt>
                <c:pt idx="151">
                  <c:v>42636</c:v>
                </c:pt>
                <c:pt idx="152">
                  <c:v>42637</c:v>
                </c:pt>
                <c:pt idx="153">
                  <c:v>42638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42644</c:v>
                </c:pt>
                <c:pt idx="160">
                  <c:v>42645</c:v>
                </c:pt>
                <c:pt idx="161">
                  <c:v>42646</c:v>
                </c:pt>
                <c:pt idx="162">
                  <c:v>42647</c:v>
                </c:pt>
                <c:pt idx="163">
                  <c:v>42648</c:v>
                </c:pt>
                <c:pt idx="164">
                  <c:v>42649</c:v>
                </c:pt>
                <c:pt idx="165">
                  <c:v>42650</c:v>
                </c:pt>
                <c:pt idx="166">
                  <c:v>42651</c:v>
                </c:pt>
                <c:pt idx="167">
                  <c:v>42652</c:v>
                </c:pt>
                <c:pt idx="168">
                  <c:v>42653</c:v>
                </c:pt>
                <c:pt idx="169">
                  <c:v>42654</c:v>
                </c:pt>
                <c:pt idx="170">
                  <c:v>42655</c:v>
                </c:pt>
                <c:pt idx="171">
                  <c:v>42656</c:v>
                </c:pt>
                <c:pt idx="172">
                  <c:v>42657</c:v>
                </c:pt>
                <c:pt idx="173">
                  <c:v>42658</c:v>
                </c:pt>
                <c:pt idx="174">
                  <c:v>42659</c:v>
                </c:pt>
                <c:pt idx="175">
                  <c:v>42660</c:v>
                </c:pt>
                <c:pt idx="176">
                  <c:v>42661</c:v>
                </c:pt>
                <c:pt idx="177">
                  <c:v>42662</c:v>
                </c:pt>
                <c:pt idx="178">
                  <c:v>42663</c:v>
                </c:pt>
                <c:pt idx="179">
                  <c:v>42664</c:v>
                </c:pt>
                <c:pt idx="180">
                  <c:v>42665</c:v>
                </c:pt>
                <c:pt idx="181">
                  <c:v>42666</c:v>
                </c:pt>
                <c:pt idx="182">
                  <c:v>42667</c:v>
                </c:pt>
                <c:pt idx="183">
                  <c:v>42668</c:v>
                </c:pt>
                <c:pt idx="184">
                  <c:v>42669</c:v>
                </c:pt>
              </c:numCache>
            </c:numRef>
          </c:cat>
          <c:val>
            <c:numRef>
              <c:f>[0]!pptmoagem</c:f>
              <c:numCache>
                <c:formatCode>_(* #,##0.00_);_(* \(#,##0.00\);_(* "-"??_);_(@_)</c:formatCode>
                <c:ptCount val="185"/>
                <c:pt idx="0">
                  <c:v>6510</c:v>
                </c:pt>
                <c:pt idx="1">
                  <c:v>8680.0000000000018</c:v>
                </c:pt>
                <c:pt idx="2">
                  <c:v>8680.0000000000018</c:v>
                </c:pt>
                <c:pt idx="3">
                  <c:v>8680.0000000000018</c:v>
                </c:pt>
                <c:pt idx="4">
                  <c:v>8680.0000000000018</c:v>
                </c:pt>
                <c:pt idx="5">
                  <c:v>8680.0000000000018</c:v>
                </c:pt>
                <c:pt idx="6">
                  <c:v>3266.6666666666665</c:v>
                </c:pt>
                <c:pt idx="7">
                  <c:v>7350</c:v>
                </c:pt>
                <c:pt idx="8">
                  <c:v>9799.9999999999982</c:v>
                </c:pt>
                <c:pt idx="9">
                  <c:v>9799.9999999999982</c:v>
                </c:pt>
                <c:pt idx="10">
                  <c:v>9799.9999999999982</c:v>
                </c:pt>
                <c:pt idx="11">
                  <c:v>9799.9999999999982</c:v>
                </c:pt>
                <c:pt idx="12">
                  <c:v>9799.9999999999982</c:v>
                </c:pt>
                <c:pt idx="13">
                  <c:v>9799.9999999999982</c:v>
                </c:pt>
                <c:pt idx="14">
                  <c:v>9799.9999999999982</c:v>
                </c:pt>
                <c:pt idx="15">
                  <c:v>9799.9999999999982</c:v>
                </c:pt>
                <c:pt idx="16">
                  <c:v>9799.9999999999982</c:v>
                </c:pt>
                <c:pt idx="17">
                  <c:v>9799.9999999999982</c:v>
                </c:pt>
                <c:pt idx="18">
                  <c:v>9799.9999999999982</c:v>
                </c:pt>
                <c:pt idx="19">
                  <c:v>4899.9999999999991</c:v>
                </c:pt>
                <c:pt idx="20">
                  <c:v>9799.9999999999982</c:v>
                </c:pt>
                <c:pt idx="21">
                  <c:v>9799.9999999999982</c:v>
                </c:pt>
                <c:pt idx="22">
                  <c:v>9799.9999999999982</c:v>
                </c:pt>
                <c:pt idx="23">
                  <c:v>9799.9999999999982</c:v>
                </c:pt>
                <c:pt idx="24">
                  <c:v>9799.9999999999982</c:v>
                </c:pt>
                <c:pt idx="25">
                  <c:v>9799.9999999999982</c:v>
                </c:pt>
                <c:pt idx="26">
                  <c:v>4899.9999999999991</c:v>
                </c:pt>
                <c:pt idx="27">
                  <c:v>9799.9999999999982</c:v>
                </c:pt>
                <c:pt idx="28">
                  <c:v>9799.9999999999982</c:v>
                </c:pt>
                <c:pt idx="29">
                  <c:v>9799.9999999999982</c:v>
                </c:pt>
                <c:pt idx="30">
                  <c:v>9799.9999999999982</c:v>
                </c:pt>
                <c:pt idx="31">
                  <c:v>9799.9999999999982</c:v>
                </c:pt>
                <c:pt idx="32">
                  <c:v>9799.9999999999982</c:v>
                </c:pt>
                <c:pt idx="33">
                  <c:v>4899.9999999999991</c:v>
                </c:pt>
                <c:pt idx="34">
                  <c:v>9799.9999999999982</c:v>
                </c:pt>
                <c:pt idx="35">
                  <c:v>9799.9999999999982</c:v>
                </c:pt>
                <c:pt idx="36">
                  <c:v>9799.9999999999982</c:v>
                </c:pt>
                <c:pt idx="37">
                  <c:v>8680.0000000000018</c:v>
                </c:pt>
                <c:pt idx="38">
                  <c:v>8680.0000000000018</c:v>
                </c:pt>
                <c:pt idx="39">
                  <c:v>8680.0000000000018</c:v>
                </c:pt>
                <c:pt idx="40">
                  <c:v>4340.0000000000009</c:v>
                </c:pt>
                <c:pt idx="41">
                  <c:v>8680.0000000000018</c:v>
                </c:pt>
                <c:pt idx="42">
                  <c:v>8680.0000000000018</c:v>
                </c:pt>
                <c:pt idx="43">
                  <c:v>8680.0000000000018</c:v>
                </c:pt>
                <c:pt idx="44">
                  <c:v>8680.0000000000018</c:v>
                </c:pt>
                <c:pt idx="45">
                  <c:v>8680.0000000000018</c:v>
                </c:pt>
                <c:pt idx="46">
                  <c:v>8680.0000000000018</c:v>
                </c:pt>
                <c:pt idx="47">
                  <c:v>4340.0000000000009</c:v>
                </c:pt>
                <c:pt idx="48">
                  <c:v>8680.0000000000018</c:v>
                </c:pt>
                <c:pt idx="49">
                  <c:v>8680.0000000000018</c:v>
                </c:pt>
                <c:pt idx="50">
                  <c:v>8680.0000000000018</c:v>
                </c:pt>
                <c:pt idx="51">
                  <c:v>8680.0000000000018</c:v>
                </c:pt>
                <c:pt idx="52">
                  <c:v>8680.0000000000018</c:v>
                </c:pt>
                <c:pt idx="53">
                  <c:v>8680.0000000000018</c:v>
                </c:pt>
                <c:pt idx="54">
                  <c:v>4340.0000000000009</c:v>
                </c:pt>
                <c:pt idx="55">
                  <c:v>8680.0000000000018</c:v>
                </c:pt>
                <c:pt idx="56">
                  <c:v>8680.0000000000018</c:v>
                </c:pt>
                <c:pt idx="57">
                  <c:v>8680.0000000000018</c:v>
                </c:pt>
                <c:pt idx="58">
                  <c:v>8680.0000000000018</c:v>
                </c:pt>
                <c:pt idx="59">
                  <c:v>8680.0000000000018</c:v>
                </c:pt>
                <c:pt idx="60">
                  <c:v>8680.0000000000018</c:v>
                </c:pt>
                <c:pt idx="61">
                  <c:v>4340.0000000000009</c:v>
                </c:pt>
                <c:pt idx="62">
                  <c:v>8680.0000000000018</c:v>
                </c:pt>
                <c:pt idx="63">
                  <c:v>8680.0000000000018</c:v>
                </c:pt>
                <c:pt idx="64">
                  <c:v>8680.0000000000018</c:v>
                </c:pt>
                <c:pt idx="65">
                  <c:v>8680.0000000000018</c:v>
                </c:pt>
                <c:pt idx="66">
                  <c:v>8680.0000000000018</c:v>
                </c:pt>
                <c:pt idx="67">
                  <c:v>10850</c:v>
                </c:pt>
                <c:pt idx="68">
                  <c:v>5425</c:v>
                </c:pt>
                <c:pt idx="69">
                  <c:v>10850</c:v>
                </c:pt>
                <c:pt idx="70">
                  <c:v>10850</c:v>
                </c:pt>
                <c:pt idx="71">
                  <c:v>10850</c:v>
                </c:pt>
                <c:pt idx="72">
                  <c:v>10850</c:v>
                </c:pt>
                <c:pt idx="73">
                  <c:v>10850</c:v>
                </c:pt>
                <c:pt idx="74">
                  <c:v>10850</c:v>
                </c:pt>
                <c:pt idx="75">
                  <c:v>5425</c:v>
                </c:pt>
                <c:pt idx="76">
                  <c:v>10850</c:v>
                </c:pt>
                <c:pt idx="77">
                  <c:v>10850</c:v>
                </c:pt>
                <c:pt idx="78">
                  <c:v>10850</c:v>
                </c:pt>
                <c:pt idx="79">
                  <c:v>10850</c:v>
                </c:pt>
                <c:pt idx="80">
                  <c:v>10850</c:v>
                </c:pt>
                <c:pt idx="81">
                  <c:v>10850</c:v>
                </c:pt>
                <c:pt idx="82">
                  <c:v>5425</c:v>
                </c:pt>
                <c:pt idx="83">
                  <c:v>10850</c:v>
                </c:pt>
                <c:pt idx="84">
                  <c:v>10850</c:v>
                </c:pt>
                <c:pt idx="85">
                  <c:v>10850</c:v>
                </c:pt>
                <c:pt idx="86">
                  <c:v>10850</c:v>
                </c:pt>
                <c:pt idx="87">
                  <c:v>10850</c:v>
                </c:pt>
                <c:pt idx="88">
                  <c:v>10850</c:v>
                </c:pt>
                <c:pt idx="89">
                  <c:v>5425</c:v>
                </c:pt>
                <c:pt idx="90">
                  <c:v>10850</c:v>
                </c:pt>
                <c:pt idx="91">
                  <c:v>10850</c:v>
                </c:pt>
                <c:pt idx="92">
                  <c:v>10850</c:v>
                </c:pt>
                <c:pt idx="93">
                  <c:v>10850</c:v>
                </c:pt>
                <c:pt idx="94">
                  <c:v>10850</c:v>
                </c:pt>
                <c:pt idx="95">
                  <c:v>10850</c:v>
                </c:pt>
                <c:pt idx="96">
                  <c:v>5425</c:v>
                </c:pt>
                <c:pt idx="97">
                  <c:v>10850</c:v>
                </c:pt>
                <c:pt idx="98">
                  <c:v>10850</c:v>
                </c:pt>
                <c:pt idx="99">
                  <c:v>10850</c:v>
                </c:pt>
                <c:pt idx="100">
                  <c:v>10850</c:v>
                </c:pt>
                <c:pt idx="101">
                  <c:v>10850</c:v>
                </c:pt>
                <c:pt idx="102">
                  <c:v>10850</c:v>
                </c:pt>
                <c:pt idx="103">
                  <c:v>5425</c:v>
                </c:pt>
                <c:pt idx="104">
                  <c:v>10850</c:v>
                </c:pt>
                <c:pt idx="105">
                  <c:v>10850</c:v>
                </c:pt>
                <c:pt idx="106">
                  <c:v>10850</c:v>
                </c:pt>
                <c:pt idx="107">
                  <c:v>10850</c:v>
                </c:pt>
                <c:pt idx="108">
                  <c:v>10850</c:v>
                </c:pt>
                <c:pt idx="109">
                  <c:v>10850</c:v>
                </c:pt>
                <c:pt idx="110">
                  <c:v>5425</c:v>
                </c:pt>
                <c:pt idx="111">
                  <c:v>10850</c:v>
                </c:pt>
                <c:pt idx="112">
                  <c:v>10850</c:v>
                </c:pt>
                <c:pt idx="113">
                  <c:v>10850</c:v>
                </c:pt>
                <c:pt idx="114">
                  <c:v>10850</c:v>
                </c:pt>
                <c:pt idx="115">
                  <c:v>10850</c:v>
                </c:pt>
                <c:pt idx="116">
                  <c:v>10850</c:v>
                </c:pt>
                <c:pt idx="117">
                  <c:v>5425</c:v>
                </c:pt>
                <c:pt idx="118">
                  <c:v>10850</c:v>
                </c:pt>
                <c:pt idx="119">
                  <c:v>10850</c:v>
                </c:pt>
                <c:pt idx="120">
                  <c:v>10850</c:v>
                </c:pt>
                <c:pt idx="121">
                  <c:v>10850</c:v>
                </c:pt>
                <c:pt idx="122">
                  <c:v>10850</c:v>
                </c:pt>
                <c:pt idx="123">
                  <c:v>10850</c:v>
                </c:pt>
                <c:pt idx="124">
                  <c:v>5425</c:v>
                </c:pt>
                <c:pt idx="125">
                  <c:v>10850</c:v>
                </c:pt>
                <c:pt idx="126">
                  <c:v>10850</c:v>
                </c:pt>
                <c:pt idx="127">
                  <c:v>10850</c:v>
                </c:pt>
                <c:pt idx="128">
                  <c:v>10850</c:v>
                </c:pt>
                <c:pt idx="129">
                  <c:v>10126.666666666666</c:v>
                </c:pt>
                <c:pt idx="130">
                  <c:v>10126.666666666666</c:v>
                </c:pt>
                <c:pt idx="131">
                  <c:v>5063.333333333333</c:v>
                </c:pt>
                <c:pt idx="132">
                  <c:v>10126.666666666666</c:v>
                </c:pt>
                <c:pt idx="133">
                  <c:v>10126.666666666666</c:v>
                </c:pt>
                <c:pt idx="134">
                  <c:v>10126.666666666666</c:v>
                </c:pt>
                <c:pt idx="135">
                  <c:v>10126.666666666666</c:v>
                </c:pt>
                <c:pt idx="136">
                  <c:v>10126.666666666666</c:v>
                </c:pt>
                <c:pt idx="137">
                  <c:v>10126.666666666666</c:v>
                </c:pt>
                <c:pt idx="138">
                  <c:v>5063.333333333333</c:v>
                </c:pt>
                <c:pt idx="139">
                  <c:v>10126.666666666666</c:v>
                </c:pt>
                <c:pt idx="140">
                  <c:v>10126.666666666666</c:v>
                </c:pt>
                <c:pt idx="141">
                  <c:v>10126.666666666666</c:v>
                </c:pt>
                <c:pt idx="142">
                  <c:v>10126.666666666666</c:v>
                </c:pt>
                <c:pt idx="143">
                  <c:v>10126.666666666666</c:v>
                </c:pt>
                <c:pt idx="144">
                  <c:v>10126.666666666666</c:v>
                </c:pt>
                <c:pt idx="145">
                  <c:v>5063.333333333333</c:v>
                </c:pt>
                <c:pt idx="146">
                  <c:v>10126.666666666666</c:v>
                </c:pt>
                <c:pt idx="147">
                  <c:v>10126.666666666666</c:v>
                </c:pt>
                <c:pt idx="148">
                  <c:v>10126.666666666666</c:v>
                </c:pt>
                <c:pt idx="149">
                  <c:v>10126.666666666666</c:v>
                </c:pt>
                <c:pt idx="150">
                  <c:v>10126.666666666666</c:v>
                </c:pt>
                <c:pt idx="151">
                  <c:v>10126.666666666666</c:v>
                </c:pt>
                <c:pt idx="152">
                  <c:v>5063.333333333333</c:v>
                </c:pt>
                <c:pt idx="153">
                  <c:v>10126.666666666666</c:v>
                </c:pt>
                <c:pt idx="154">
                  <c:v>10126.666666666666</c:v>
                </c:pt>
                <c:pt idx="155">
                  <c:v>10126.666666666666</c:v>
                </c:pt>
                <c:pt idx="156">
                  <c:v>10126.666666666666</c:v>
                </c:pt>
                <c:pt idx="157">
                  <c:v>10126.666666666666</c:v>
                </c:pt>
                <c:pt idx="158">
                  <c:v>10126.666666666666</c:v>
                </c:pt>
                <c:pt idx="159">
                  <c:v>4199.9999999999991</c:v>
                </c:pt>
                <c:pt idx="160">
                  <c:v>8399.9999999999982</c:v>
                </c:pt>
                <c:pt idx="161">
                  <c:v>8399.9999999999982</c:v>
                </c:pt>
                <c:pt idx="162">
                  <c:v>8399.9999999999982</c:v>
                </c:pt>
                <c:pt idx="163">
                  <c:v>8399.9999999999982</c:v>
                </c:pt>
                <c:pt idx="164">
                  <c:v>8399.9999999999982</c:v>
                </c:pt>
                <c:pt idx="165">
                  <c:v>8399.9999999999982</c:v>
                </c:pt>
                <c:pt idx="166">
                  <c:v>4199.9999999999991</c:v>
                </c:pt>
                <c:pt idx="167">
                  <c:v>8399.9999999999982</c:v>
                </c:pt>
                <c:pt idx="168">
                  <c:v>8399.9999999999982</c:v>
                </c:pt>
                <c:pt idx="169">
                  <c:v>8399.9999999999982</c:v>
                </c:pt>
                <c:pt idx="170">
                  <c:v>8399.9999999999982</c:v>
                </c:pt>
                <c:pt idx="171">
                  <c:v>8399.9999999999982</c:v>
                </c:pt>
                <c:pt idx="172">
                  <c:v>8399.9999999999982</c:v>
                </c:pt>
                <c:pt idx="173">
                  <c:v>4199.9999999999991</c:v>
                </c:pt>
                <c:pt idx="174">
                  <c:v>8399.9999999999982</c:v>
                </c:pt>
                <c:pt idx="175">
                  <c:v>8399.9999999999982</c:v>
                </c:pt>
                <c:pt idx="176">
                  <c:v>8399.9999999999982</c:v>
                </c:pt>
                <c:pt idx="177">
                  <c:v>8399.9999999999982</c:v>
                </c:pt>
                <c:pt idx="178">
                  <c:v>8399.9999999999982</c:v>
                </c:pt>
                <c:pt idx="179">
                  <c:v>8399.9999999999982</c:v>
                </c:pt>
                <c:pt idx="180">
                  <c:v>4199.9999999999991</c:v>
                </c:pt>
                <c:pt idx="181">
                  <c:v>8399.9999999999982</c:v>
                </c:pt>
                <c:pt idx="182">
                  <c:v>8399.9999999999982</c:v>
                </c:pt>
                <c:pt idx="183">
                  <c:v>8399.9999999999982</c:v>
                </c:pt>
                <c:pt idx="184">
                  <c:v>8399.9999999999982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CMD_Moagem!$E$12</c:f>
              <c:strCache>
                <c:ptCount val="1"/>
                <c:pt idx="0">
                  <c:v>Ppto (sem chuva)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cat>
            <c:numRef>
              <c:f>[0]!DataMoagem</c:f>
              <c:numCache>
                <c:formatCode>dd/mm</c:formatCode>
                <c:ptCount val="185"/>
                <c:pt idx="0">
                  <c:v>42485</c:v>
                </c:pt>
                <c:pt idx="1">
                  <c:v>42486</c:v>
                </c:pt>
                <c:pt idx="2">
                  <c:v>42487</c:v>
                </c:pt>
                <c:pt idx="3">
                  <c:v>42488</c:v>
                </c:pt>
                <c:pt idx="4">
                  <c:v>42489</c:v>
                </c:pt>
                <c:pt idx="5">
                  <c:v>42490</c:v>
                </c:pt>
                <c:pt idx="6">
                  <c:v>42491</c:v>
                </c:pt>
                <c:pt idx="7">
                  <c:v>42492</c:v>
                </c:pt>
                <c:pt idx="8">
                  <c:v>42493</c:v>
                </c:pt>
                <c:pt idx="9">
                  <c:v>42494</c:v>
                </c:pt>
                <c:pt idx="10">
                  <c:v>42495</c:v>
                </c:pt>
                <c:pt idx="11">
                  <c:v>42496</c:v>
                </c:pt>
                <c:pt idx="12">
                  <c:v>42497</c:v>
                </c:pt>
                <c:pt idx="13">
                  <c:v>42498</c:v>
                </c:pt>
                <c:pt idx="14">
                  <c:v>42499</c:v>
                </c:pt>
                <c:pt idx="15">
                  <c:v>42500</c:v>
                </c:pt>
                <c:pt idx="16">
                  <c:v>42501</c:v>
                </c:pt>
                <c:pt idx="17">
                  <c:v>42502</c:v>
                </c:pt>
                <c:pt idx="18">
                  <c:v>42503</c:v>
                </c:pt>
                <c:pt idx="19">
                  <c:v>42504</c:v>
                </c:pt>
                <c:pt idx="20">
                  <c:v>42505</c:v>
                </c:pt>
                <c:pt idx="21">
                  <c:v>42506</c:v>
                </c:pt>
                <c:pt idx="22">
                  <c:v>42507</c:v>
                </c:pt>
                <c:pt idx="23">
                  <c:v>42508</c:v>
                </c:pt>
                <c:pt idx="24">
                  <c:v>42509</c:v>
                </c:pt>
                <c:pt idx="25">
                  <c:v>42510</c:v>
                </c:pt>
                <c:pt idx="26">
                  <c:v>42511</c:v>
                </c:pt>
                <c:pt idx="27">
                  <c:v>42512</c:v>
                </c:pt>
                <c:pt idx="28">
                  <c:v>42513</c:v>
                </c:pt>
                <c:pt idx="29">
                  <c:v>42514</c:v>
                </c:pt>
                <c:pt idx="30">
                  <c:v>42515</c:v>
                </c:pt>
                <c:pt idx="31">
                  <c:v>42516</c:v>
                </c:pt>
                <c:pt idx="32">
                  <c:v>42517</c:v>
                </c:pt>
                <c:pt idx="33">
                  <c:v>42518</c:v>
                </c:pt>
                <c:pt idx="34">
                  <c:v>42519</c:v>
                </c:pt>
                <c:pt idx="35">
                  <c:v>42520</c:v>
                </c:pt>
                <c:pt idx="36">
                  <c:v>42521</c:v>
                </c:pt>
                <c:pt idx="37">
                  <c:v>42522</c:v>
                </c:pt>
                <c:pt idx="38">
                  <c:v>42523</c:v>
                </c:pt>
                <c:pt idx="39">
                  <c:v>42524</c:v>
                </c:pt>
                <c:pt idx="40">
                  <c:v>42525</c:v>
                </c:pt>
                <c:pt idx="41">
                  <c:v>42526</c:v>
                </c:pt>
                <c:pt idx="42">
                  <c:v>42527</c:v>
                </c:pt>
                <c:pt idx="43">
                  <c:v>42528</c:v>
                </c:pt>
                <c:pt idx="44">
                  <c:v>42529</c:v>
                </c:pt>
                <c:pt idx="45">
                  <c:v>42530</c:v>
                </c:pt>
                <c:pt idx="46">
                  <c:v>42531</c:v>
                </c:pt>
                <c:pt idx="47">
                  <c:v>42532</c:v>
                </c:pt>
                <c:pt idx="48">
                  <c:v>42533</c:v>
                </c:pt>
                <c:pt idx="49">
                  <c:v>42534</c:v>
                </c:pt>
                <c:pt idx="50">
                  <c:v>42535</c:v>
                </c:pt>
                <c:pt idx="51">
                  <c:v>42536</c:v>
                </c:pt>
                <c:pt idx="52">
                  <c:v>42537</c:v>
                </c:pt>
                <c:pt idx="53">
                  <c:v>42538</c:v>
                </c:pt>
                <c:pt idx="54">
                  <c:v>42539</c:v>
                </c:pt>
                <c:pt idx="55">
                  <c:v>42540</c:v>
                </c:pt>
                <c:pt idx="56">
                  <c:v>42541</c:v>
                </c:pt>
                <c:pt idx="57">
                  <c:v>42542</c:v>
                </c:pt>
                <c:pt idx="58">
                  <c:v>42543</c:v>
                </c:pt>
                <c:pt idx="59">
                  <c:v>42544</c:v>
                </c:pt>
                <c:pt idx="60">
                  <c:v>42545</c:v>
                </c:pt>
                <c:pt idx="61">
                  <c:v>42546</c:v>
                </c:pt>
                <c:pt idx="62">
                  <c:v>42547</c:v>
                </c:pt>
                <c:pt idx="63">
                  <c:v>42548</c:v>
                </c:pt>
                <c:pt idx="64">
                  <c:v>42549</c:v>
                </c:pt>
                <c:pt idx="65">
                  <c:v>42550</c:v>
                </c:pt>
                <c:pt idx="66">
                  <c:v>42551</c:v>
                </c:pt>
                <c:pt idx="67">
                  <c:v>42552</c:v>
                </c:pt>
                <c:pt idx="68">
                  <c:v>42553</c:v>
                </c:pt>
                <c:pt idx="69">
                  <c:v>42554</c:v>
                </c:pt>
                <c:pt idx="70">
                  <c:v>42555</c:v>
                </c:pt>
                <c:pt idx="71">
                  <c:v>42556</c:v>
                </c:pt>
                <c:pt idx="72">
                  <c:v>42557</c:v>
                </c:pt>
                <c:pt idx="73">
                  <c:v>42558</c:v>
                </c:pt>
                <c:pt idx="74">
                  <c:v>42559</c:v>
                </c:pt>
                <c:pt idx="75">
                  <c:v>42560</c:v>
                </c:pt>
                <c:pt idx="76">
                  <c:v>42561</c:v>
                </c:pt>
                <c:pt idx="77">
                  <c:v>42562</c:v>
                </c:pt>
                <c:pt idx="78">
                  <c:v>42563</c:v>
                </c:pt>
                <c:pt idx="79">
                  <c:v>42564</c:v>
                </c:pt>
                <c:pt idx="80">
                  <c:v>42565</c:v>
                </c:pt>
                <c:pt idx="81">
                  <c:v>42566</c:v>
                </c:pt>
                <c:pt idx="82">
                  <c:v>42567</c:v>
                </c:pt>
                <c:pt idx="83">
                  <c:v>42568</c:v>
                </c:pt>
                <c:pt idx="84">
                  <c:v>42569</c:v>
                </c:pt>
                <c:pt idx="85">
                  <c:v>42570</c:v>
                </c:pt>
                <c:pt idx="86">
                  <c:v>42571</c:v>
                </c:pt>
                <c:pt idx="87">
                  <c:v>42572</c:v>
                </c:pt>
                <c:pt idx="88">
                  <c:v>42573</c:v>
                </c:pt>
                <c:pt idx="89">
                  <c:v>42574</c:v>
                </c:pt>
                <c:pt idx="90">
                  <c:v>42575</c:v>
                </c:pt>
                <c:pt idx="91">
                  <c:v>42576</c:v>
                </c:pt>
                <c:pt idx="92">
                  <c:v>42577</c:v>
                </c:pt>
                <c:pt idx="93">
                  <c:v>42578</c:v>
                </c:pt>
                <c:pt idx="94">
                  <c:v>42579</c:v>
                </c:pt>
                <c:pt idx="95">
                  <c:v>42580</c:v>
                </c:pt>
                <c:pt idx="96">
                  <c:v>42581</c:v>
                </c:pt>
                <c:pt idx="97">
                  <c:v>42582</c:v>
                </c:pt>
                <c:pt idx="98">
                  <c:v>42583</c:v>
                </c:pt>
                <c:pt idx="99">
                  <c:v>42584</c:v>
                </c:pt>
                <c:pt idx="100">
                  <c:v>42585</c:v>
                </c:pt>
                <c:pt idx="101">
                  <c:v>42586</c:v>
                </c:pt>
                <c:pt idx="102">
                  <c:v>42587</c:v>
                </c:pt>
                <c:pt idx="103">
                  <c:v>42588</c:v>
                </c:pt>
                <c:pt idx="104">
                  <c:v>42589</c:v>
                </c:pt>
                <c:pt idx="105">
                  <c:v>42590</c:v>
                </c:pt>
                <c:pt idx="106">
                  <c:v>42591</c:v>
                </c:pt>
                <c:pt idx="107">
                  <c:v>42592</c:v>
                </c:pt>
                <c:pt idx="108">
                  <c:v>42593</c:v>
                </c:pt>
                <c:pt idx="109">
                  <c:v>42594</c:v>
                </c:pt>
                <c:pt idx="110">
                  <c:v>42595</c:v>
                </c:pt>
                <c:pt idx="111">
                  <c:v>42596</c:v>
                </c:pt>
                <c:pt idx="112">
                  <c:v>42597</c:v>
                </c:pt>
                <c:pt idx="113">
                  <c:v>42598</c:v>
                </c:pt>
                <c:pt idx="114">
                  <c:v>42599</c:v>
                </c:pt>
                <c:pt idx="115">
                  <c:v>42600</c:v>
                </c:pt>
                <c:pt idx="116">
                  <c:v>42601</c:v>
                </c:pt>
                <c:pt idx="117">
                  <c:v>42602</c:v>
                </c:pt>
                <c:pt idx="118">
                  <c:v>42603</c:v>
                </c:pt>
                <c:pt idx="119">
                  <c:v>42604</c:v>
                </c:pt>
                <c:pt idx="120">
                  <c:v>42605</c:v>
                </c:pt>
                <c:pt idx="121">
                  <c:v>42606</c:v>
                </c:pt>
                <c:pt idx="122">
                  <c:v>42607</c:v>
                </c:pt>
                <c:pt idx="123">
                  <c:v>42608</c:v>
                </c:pt>
                <c:pt idx="124">
                  <c:v>42609</c:v>
                </c:pt>
                <c:pt idx="125">
                  <c:v>42610</c:v>
                </c:pt>
                <c:pt idx="126">
                  <c:v>42611</c:v>
                </c:pt>
                <c:pt idx="127">
                  <c:v>42612</c:v>
                </c:pt>
                <c:pt idx="128">
                  <c:v>42613</c:v>
                </c:pt>
                <c:pt idx="129">
                  <c:v>42614</c:v>
                </c:pt>
                <c:pt idx="130">
                  <c:v>42615</c:v>
                </c:pt>
                <c:pt idx="131">
                  <c:v>42616</c:v>
                </c:pt>
                <c:pt idx="132">
                  <c:v>42617</c:v>
                </c:pt>
                <c:pt idx="133">
                  <c:v>42618</c:v>
                </c:pt>
                <c:pt idx="134">
                  <c:v>42619</c:v>
                </c:pt>
                <c:pt idx="135">
                  <c:v>42620</c:v>
                </c:pt>
                <c:pt idx="136">
                  <c:v>42621</c:v>
                </c:pt>
                <c:pt idx="137">
                  <c:v>42622</c:v>
                </c:pt>
                <c:pt idx="138">
                  <c:v>42623</c:v>
                </c:pt>
                <c:pt idx="139">
                  <c:v>42624</c:v>
                </c:pt>
                <c:pt idx="140">
                  <c:v>42625</c:v>
                </c:pt>
                <c:pt idx="141">
                  <c:v>42626</c:v>
                </c:pt>
                <c:pt idx="142">
                  <c:v>42627</c:v>
                </c:pt>
                <c:pt idx="143">
                  <c:v>42628</c:v>
                </c:pt>
                <c:pt idx="144">
                  <c:v>42629</c:v>
                </c:pt>
                <c:pt idx="145">
                  <c:v>42630</c:v>
                </c:pt>
                <c:pt idx="146">
                  <c:v>42631</c:v>
                </c:pt>
                <c:pt idx="147">
                  <c:v>42632</c:v>
                </c:pt>
                <c:pt idx="148">
                  <c:v>42633</c:v>
                </c:pt>
                <c:pt idx="149">
                  <c:v>42634</c:v>
                </c:pt>
                <c:pt idx="150">
                  <c:v>42635</c:v>
                </c:pt>
                <c:pt idx="151">
                  <c:v>42636</c:v>
                </c:pt>
                <c:pt idx="152">
                  <c:v>42637</c:v>
                </c:pt>
                <c:pt idx="153">
                  <c:v>42638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42644</c:v>
                </c:pt>
                <c:pt idx="160">
                  <c:v>42645</c:v>
                </c:pt>
                <c:pt idx="161">
                  <c:v>42646</c:v>
                </c:pt>
                <c:pt idx="162">
                  <c:v>42647</c:v>
                </c:pt>
                <c:pt idx="163">
                  <c:v>42648</c:v>
                </c:pt>
                <c:pt idx="164">
                  <c:v>42649</c:v>
                </c:pt>
                <c:pt idx="165">
                  <c:v>42650</c:v>
                </c:pt>
                <c:pt idx="166">
                  <c:v>42651</c:v>
                </c:pt>
                <c:pt idx="167">
                  <c:v>42652</c:v>
                </c:pt>
                <c:pt idx="168">
                  <c:v>42653</c:v>
                </c:pt>
                <c:pt idx="169">
                  <c:v>42654</c:v>
                </c:pt>
                <c:pt idx="170">
                  <c:v>42655</c:v>
                </c:pt>
                <c:pt idx="171">
                  <c:v>42656</c:v>
                </c:pt>
                <c:pt idx="172">
                  <c:v>42657</c:v>
                </c:pt>
                <c:pt idx="173">
                  <c:v>42658</c:v>
                </c:pt>
                <c:pt idx="174">
                  <c:v>42659</c:v>
                </c:pt>
                <c:pt idx="175">
                  <c:v>42660</c:v>
                </c:pt>
                <c:pt idx="176">
                  <c:v>42661</c:v>
                </c:pt>
                <c:pt idx="177">
                  <c:v>42662</c:v>
                </c:pt>
                <c:pt idx="178">
                  <c:v>42663</c:v>
                </c:pt>
                <c:pt idx="179">
                  <c:v>42664</c:v>
                </c:pt>
                <c:pt idx="180">
                  <c:v>42665</c:v>
                </c:pt>
                <c:pt idx="181">
                  <c:v>42666</c:v>
                </c:pt>
                <c:pt idx="182">
                  <c:v>42667</c:v>
                </c:pt>
                <c:pt idx="183">
                  <c:v>42668</c:v>
                </c:pt>
                <c:pt idx="184">
                  <c:v>42669</c:v>
                </c:pt>
              </c:numCache>
            </c:numRef>
          </c:cat>
          <c:val>
            <c:numRef>
              <c:f>[0]!pptSemchuva</c:f>
              <c:numCache>
                <c:formatCode>_(* #,##0.00_);_(* \(#,##0.00\);_(* "-"??_);_(@_)</c:formatCode>
                <c:ptCount val="185"/>
                <c:pt idx="0">
                  <c:v>8137.5</c:v>
                </c:pt>
                <c:pt idx="1">
                  <c:v>10850</c:v>
                </c:pt>
                <c:pt idx="2">
                  <c:v>10850</c:v>
                </c:pt>
                <c:pt idx="3">
                  <c:v>10850</c:v>
                </c:pt>
                <c:pt idx="4">
                  <c:v>10850</c:v>
                </c:pt>
                <c:pt idx="5">
                  <c:v>10850</c:v>
                </c:pt>
                <c:pt idx="6">
                  <c:v>3616.6666666666665</c:v>
                </c:pt>
                <c:pt idx="7">
                  <c:v>8137.5</c:v>
                </c:pt>
                <c:pt idx="8">
                  <c:v>10850</c:v>
                </c:pt>
                <c:pt idx="9">
                  <c:v>10850</c:v>
                </c:pt>
                <c:pt idx="10">
                  <c:v>10850</c:v>
                </c:pt>
                <c:pt idx="11">
                  <c:v>10850</c:v>
                </c:pt>
                <c:pt idx="12">
                  <c:v>10850</c:v>
                </c:pt>
                <c:pt idx="13">
                  <c:v>10850</c:v>
                </c:pt>
                <c:pt idx="14">
                  <c:v>10850</c:v>
                </c:pt>
                <c:pt idx="15">
                  <c:v>10850</c:v>
                </c:pt>
                <c:pt idx="16">
                  <c:v>10850</c:v>
                </c:pt>
                <c:pt idx="17">
                  <c:v>10850</c:v>
                </c:pt>
                <c:pt idx="18">
                  <c:v>10850</c:v>
                </c:pt>
                <c:pt idx="19">
                  <c:v>5425</c:v>
                </c:pt>
                <c:pt idx="20">
                  <c:v>10850</c:v>
                </c:pt>
                <c:pt idx="21">
                  <c:v>10850</c:v>
                </c:pt>
                <c:pt idx="22">
                  <c:v>10850</c:v>
                </c:pt>
                <c:pt idx="23">
                  <c:v>10850</c:v>
                </c:pt>
                <c:pt idx="24">
                  <c:v>10850</c:v>
                </c:pt>
                <c:pt idx="25">
                  <c:v>10850</c:v>
                </c:pt>
                <c:pt idx="26">
                  <c:v>5425</c:v>
                </c:pt>
                <c:pt idx="27">
                  <c:v>10850</c:v>
                </c:pt>
                <c:pt idx="28">
                  <c:v>10850</c:v>
                </c:pt>
                <c:pt idx="29">
                  <c:v>10850</c:v>
                </c:pt>
                <c:pt idx="30">
                  <c:v>10850</c:v>
                </c:pt>
                <c:pt idx="31">
                  <c:v>10850</c:v>
                </c:pt>
                <c:pt idx="32">
                  <c:v>10850</c:v>
                </c:pt>
                <c:pt idx="33">
                  <c:v>5425</c:v>
                </c:pt>
                <c:pt idx="34">
                  <c:v>10850</c:v>
                </c:pt>
                <c:pt idx="35">
                  <c:v>10850</c:v>
                </c:pt>
                <c:pt idx="36">
                  <c:v>10850</c:v>
                </c:pt>
                <c:pt idx="37">
                  <c:v>10850</c:v>
                </c:pt>
                <c:pt idx="38">
                  <c:v>10850</c:v>
                </c:pt>
                <c:pt idx="39">
                  <c:v>10850</c:v>
                </c:pt>
                <c:pt idx="40">
                  <c:v>5425</c:v>
                </c:pt>
                <c:pt idx="41">
                  <c:v>10850</c:v>
                </c:pt>
                <c:pt idx="42">
                  <c:v>10850</c:v>
                </c:pt>
                <c:pt idx="43">
                  <c:v>10850</c:v>
                </c:pt>
                <c:pt idx="44">
                  <c:v>10850</c:v>
                </c:pt>
                <c:pt idx="45">
                  <c:v>10850</c:v>
                </c:pt>
                <c:pt idx="46">
                  <c:v>10850</c:v>
                </c:pt>
                <c:pt idx="47">
                  <c:v>5425</c:v>
                </c:pt>
                <c:pt idx="48">
                  <c:v>10850</c:v>
                </c:pt>
                <c:pt idx="49">
                  <c:v>10850</c:v>
                </c:pt>
                <c:pt idx="50">
                  <c:v>10850</c:v>
                </c:pt>
                <c:pt idx="51">
                  <c:v>10850</c:v>
                </c:pt>
                <c:pt idx="52">
                  <c:v>10850</c:v>
                </c:pt>
                <c:pt idx="53">
                  <c:v>10850</c:v>
                </c:pt>
                <c:pt idx="54">
                  <c:v>5425</c:v>
                </c:pt>
                <c:pt idx="55">
                  <c:v>10850</c:v>
                </c:pt>
                <c:pt idx="56">
                  <c:v>10850</c:v>
                </c:pt>
                <c:pt idx="57">
                  <c:v>10850</c:v>
                </c:pt>
                <c:pt idx="58">
                  <c:v>10850</c:v>
                </c:pt>
                <c:pt idx="59">
                  <c:v>10850</c:v>
                </c:pt>
                <c:pt idx="60">
                  <c:v>10850</c:v>
                </c:pt>
                <c:pt idx="61">
                  <c:v>5425</c:v>
                </c:pt>
                <c:pt idx="62">
                  <c:v>10850</c:v>
                </c:pt>
                <c:pt idx="63">
                  <c:v>10850</c:v>
                </c:pt>
                <c:pt idx="64">
                  <c:v>10850</c:v>
                </c:pt>
                <c:pt idx="65">
                  <c:v>10850</c:v>
                </c:pt>
                <c:pt idx="66">
                  <c:v>10850</c:v>
                </c:pt>
                <c:pt idx="67">
                  <c:v>10850</c:v>
                </c:pt>
                <c:pt idx="68">
                  <c:v>5425</c:v>
                </c:pt>
                <c:pt idx="69">
                  <c:v>10850</c:v>
                </c:pt>
                <c:pt idx="70">
                  <c:v>10850</c:v>
                </c:pt>
                <c:pt idx="71">
                  <c:v>10850</c:v>
                </c:pt>
                <c:pt idx="72">
                  <c:v>10850</c:v>
                </c:pt>
                <c:pt idx="73">
                  <c:v>10850</c:v>
                </c:pt>
                <c:pt idx="74">
                  <c:v>10850</c:v>
                </c:pt>
                <c:pt idx="75">
                  <c:v>5425</c:v>
                </c:pt>
                <c:pt idx="76">
                  <c:v>10850</c:v>
                </c:pt>
                <c:pt idx="77">
                  <c:v>10850</c:v>
                </c:pt>
                <c:pt idx="78">
                  <c:v>10850</c:v>
                </c:pt>
                <c:pt idx="79">
                  <c:v>10850</c:v>
                </c:pt>
                <c:pt idx="80">
                  <c:v>10850</c:v>
                </c:pt>
                <c:pt idx="81">
                  <c:v>10850</c:v>
                </c:pt>
                <c:pt idx="82">
                  <c:v>5425</c:v>
                </c:pt>
                <c:pt idx="83">
                  <c:v>10850</c:v>
                </c:pt>
                <c:pt idx="84">
                  <c:v>10850</c:v>
                </c:pt>
                <c:pt idx="85">
                  <c:v>10850</c:v>
                </c:pt>
                <c:pt idx="86">
                  <c:v>10850</c:v>
                </c:pt>
                <c:pt idx="87">
                  <c:v>10850</c:v>
                </c:pt>
                <c:pt idx="88">
                  <c:v>10850</c:v>
                </c:pt>
                <c:pt idx="89">
                  <c:v>5425</c:v>
                </c:pt>
                <c:pt idx="90">
                  <c:v>10850</c:v>
                </c:pt>
                <c:pt idx="91">
                  <c:v>10850</c:v>
                </c:pt>
                <c:pt idx="92">
                  <c:v>10850</c:v>
                </c:pt>
                <c:pt idx="93">
                  <c:v>10850</c:v>
                </c:pt>
                <c:pt idx="94">
                  <c:v>10850</c:v>
                </c:pt>
                <c:pt idx="95">
                  <c:v>10850</c:v>
                </c:pt>
                <c:pt idx="96">
                  <c:v>5425</c:v>
                </c:pt>
                <c:pt idx="97">
                  <c:v>10850</c:v>
                </c:pt>
                <c:pt idx="98">
                  <c:v>10850</c:v>
                </c:pt>
                <c:pt idx="99">
                  <c:v>10850</c:v>
                </c:pt>
                <c:pt idx="100">
                  <c:v>10850</c:v>
                </c:pt>
                <c:pt idx="101">
                  <c:v>10850</c:v>
                </c:pt>
                <c:pt idx="102">
                  <c:v>10850</c:v>
                </c:pt>
                <c:pt idx="103">
                  <c:v>5425</c:v>
                </c:pt>
                <c:pt idx="104">
                  <c:v>10850</c:v>
                </c:pt>
                <c:pt idx="105">
                  <c:v>10850</c:v>
                </c:pt>
                <c:pt idx="106">
                  <c:v>10850</c:v>
                </c:pt>
                <c:pt idx="107">
                  <c:v>10850</c:v>
                </c:pt>
                <c:pt idx="108">
                  <c:v>10850</c:v>
                </c:pt>
                <c:pt idx="109">
                  <c:v>10850</c:v>
                </c:pt>
                <c:pt idx="110">
                  <c:v>5425</c:v>
                </c:pt>
                <c:pt idx="111">
                  <c:v>10850</c:v>
                </c:pt>
                <c:pt idx="112">
                  <c:v>10850</c:v>
                </c:pt>
                <c:pt idx="113">
                  <c:v>10850</c:v>
                </c:pt>
                <c:pt idx="114">
                  <c:v>10850</c:v>
                </c:pt>
                <c:pt idx="115">
                  <c:v>10850</c:v>
                </c:pt>
                <c:pt idx="116">
                  <c:v>10850</c:v>
                </c:pt>
                <c:pt idx="117">
                  <c:v>5425</c:v>
                </c:pt>
                <c:pt idx="118">
                  <c:v>10850</c:v>
                </c:pt>
                <c:pt idx="119">
                  <c:v>10850</c:v>
                </c:pt>
                <c:pt idx="120">
                  <c:v>10850</c:v>
                </c:pt>
                <c:pt idx="121">
                  <c:v>10850</c:v>
                </c:pt>
                <c:pt idx="122">
                  <c:v>10850</c:v>
                </c:pt>
                <c:pt idx="123">
                  <c:v>10850</c:v>
                </c:pt>
                <c:pt idx="124">
                  <c:v>5425</c:v>
                </c:pt>
                <c:pt idx="125">
                  <c:v>10850</c:v>
                </c:pt>
                <c:pt idx="126">
                  <c:v>10850</c:v>
                </c:pt>
                <c:pt idx="127">
                  <c:v>10850</c:v>
                </c:pt>
                <c:pt idx="128">
                  <c:v>10850</c:v>
                </c:pt>
                <c:pt idx="129">
                  <c:v>10850</c:v>
                </c:pt>
                <c:pt idx="130">
                  <c:v>10850</c:v>
                </c:pt>
                <c:pt idx="131">
                  <c:v>5425</c:v>
                </c:pt>
                <c:pt idx="132">
                  <c:v>10850</c:v>
                </c:pt>
                <c:pt idx="133">
                  <c:v>10850</c:v>
                </c:pt>
                <c:pt idx="134">
                  <c:v>10850</c:v>
                </c:pt>
                <c:pt idx="135">
                  <c:v>10850</c:v>
                </c:pt>
                <c:pt idx="136">
                  <c:v>10850</c:v>
                </c:pt>
                <c:pt idx="137">
                  <c:v>10850</c:v>
                </c:pt>
                <c:pt idx="138">
                  <c:v>5425</c:v>
                </c:pt>
                <c:pt idx="139">
                  <c:v>10850</c:v>
                </c:pt>
                <c:pt idx="140">
                  <c:v>10850</c:v>
                </c:pt>
                <c:pt idx="141">
                  <c:v>10850</c:v>
                </c:pt>
                <c:pt idx="142">
                  <c:v>10850</c:v>
                </c:pt>
                <c:pt idx="143">
                  <c:v>10850</c:v>
                </c:pt>
                <c:pt idx="144">
                  <c:v>10850</c:v>
                </c:pt>
                <c:pt idx="145">
                  <c:v>5425</c:v>
                </c:pt>
                <c:pt idx="146">
                  <c:v>10850</c:v>
                </c:pt>
                <c:pt idx="147">
                  <c:v>10850</c:v>
                </c:pt>
                <c:pt idx="148">
                  <c:v>10850</c:v>
                </c:pt>
                <c:pt idx="149">
                  <c:v>10850</c:v>
                </c:pt>
                <c:pt idx="150">
                  <c:v>10850</c:v>
                </c:pt>
                <c:pt idx="151">
                  <c:v>10850</c:v>
                </c:pt>
                <c:pt idx="152">
                  <c:v>5425</c:v>
                </c:pt>
                <c:pt idx="153">
                  <c:v>10850</c:v>
                </c:pt>
                <c:pt idx="154">
                  <c:v>10850</c:v>
                </c:pt>
                <c:pt idx="155">
                  <c:v>10850</c:v>
                </c:pt>
                <c:pt idx="156">
                  <c:v>10850</c:v>
                </c:pt>
                <c:pt idx="157">
                  <c:v>10850</c:v>
                </c:pt>
                <c:pt idx="158">
                  <c:v>10850</c:v>
                </c:pt>
                <c:pt idx="159">
                  <c:v>5425</c:v>
                </c:pt>
                <c:pt idx="160">
                  <c:v>10850</c:v>
                </c:pt>
                <c:pt idx="161">
                  <c:v>10850</c:v>
                </c:pt>
                <c:pt idx="162">
                  <c:v>10850</c:v>
                </c:pt>
                <c:pt idx="163">
                  <c:v>10850</c:v>
                </c:pt>
                <c:pt idx="164">
                  <c:v>10850</c:v>
                </c:pt>
                <c:pt idx="165">
                  <c:v>10850</c:v>
                </c:pt>
                <c:pt idx="166">
                  <c:v>5425</c:v>
                </c:pt>
                <c:pt idx="167">
                  <c:v>5325.8333000000002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CMD_Moagem!$F$12</c:f>
              <c:strCache>
                <c:ptCount val="1"/>
                <c:pt idx="0">
                  <c:v>Real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dPt>
            <c:idx val="42"/>
            <c:marker>
              <c:spPr>
                <a:solidFill>
                  <a:schemeClr val="accent5">
                    <a:lumMod val="75000"/>
                  </a:schemeClr>
                </a:solidFill>
                <a:ln w="9525">
                  <a:solidFill>
                    <a:schemeClr val="accent5">
                      <a:lumMod val="75000"/>
                    </a:schemeClr>
                  </a:solidFill>
                </a:ln>
                <a:effectLst/>
              </c:spPr>
            </c:marker>
            <c:bubble3D val="0"/>
          </c:dPt>
          <c:cat>
            <c:numRef>
              <c:f>[0]!DataMoagem</c:f>
              <c:numCache>
                <c:formatCode>dd/mm</c:formatCode>
                <c:ptCount val="185"/>
                <c:pt idx="0">
                  <c:v>42485</c:v>
                </c:pt>
                <c:pt idx="1">
                  <c:v>42486</c:v>
                </c:pt>
                <c:pt idx="2">
                  <c:v>42487</c:v>
                </c:pt>
                <c:pt idx="3">
                  <c:v>42488</c:v>
                </c:pt>
                <c:pt idx="4">
                  <c:v>42489</c:v>
                </c:pt>
                <c:pt idx="5">
                  <c:v>42490</c:v>
                </c:pt>
                <c:pt idx="6">
                  <c:v>42491</c:v>
                </c:pt>
                <c:pt idx="7">
                  <c:v>42492</c:v>
                </c:pt>
                <c:pt idx="8">
                  <c:v>42493</c:v>
                </c:pt>
                <c:pt idx="9">
                  <c:v>42494</c:v>
                </c:pt>
                <c:pt idx="10">
                  <c:v>42495</c:v>
                </c:pt>
                <c:pt idx="11">
                  <c:v>42496</c:v>
                </c:pt>
                <c:pt idx="12">
                  <c:v>42497</c:v>
                </c:pt>
                <c:pt idx="13">
                  <c:v>42498</c:v>
                </c:pt>
                <c:pt idx="14">
                  <c:v>42499</c:v>
                </c:pt>
                <c:pt idx="15">
                  <c:v>42500</c:v>
                </c:pt>
                <c:pt idx="16">
                  <c:v>42501</c:v>
                </c:pt>
                <c:pt idx="17">
                  <c:v>42502</c:v>
                </c:pt>
                <c:pt idx="18">
                  <c:v>42503</c:v>
                </c:pt>
                <c:pt idx="19">
                  <c:v>42504</c:v>
                </c:pt>
                <c:pt idx="20">
                  <c:v>42505</c:v>
                </c:pt>
                <c:pt idx="21">
                  <c:v>42506</c:v>
                </c:pt>
                <c:pt idx="22">
                  <c:v>42507</c:v>
                </c:pt>
                <c:pt idx="23">
                  <c:v>42508</c:v>
                </c:pt>
                <c:pt idx="24">
                  <c:v>42509</c:v>
                </c:pt>
                <c:pt idx="25">
                  <c:v>42510</c:v>
                </c:pt>
                <c:pt idx="26">
                  <c:v>42511</c:v>
                </c:pt>
                <c:pt idx="27">
                  <c:v>42512</c:v>
                </c:pt>
                <c:pt idx="28">
                  <c:v>42513</c:v>
                </c:pt>
                <c:pt idx="29">
                  <c:v>42514</c:v>
                </c:pt>
                <c:pt idx="30">
                  <c:v>42515</c:v>
                </c:pt>
                <c:pt idx="31">
                  <c:v>42516</c:v>
                </c:pt>
                <c:pt idx="32">
                  <c:v>42517</c:v>
                </c:pt>
                <c:pt idx="33">
                  <c:v>42518</c:v>
                </c:pt>
                <c:pt idx="34">
                  <c:v>42519</c:v>
                </c:pt>
                <c:pt idx="35">
                  <c:v>42520</c:v>
                </c:pt>
                <c:pt idx="36">
                  <c:v>42521</c:v>
                </c:pt>
                <c:pt idx="37">
                  <c:v>42522</c:v>
                </c:pt>
                <c:pt idx="38">
                  <c:v>42523</c:v>
                </c:pt>
                <c:pt idx="39">
                  <c:v>42524</c:v>
                </c:pt>
                <c:pt idx="40">
                  <c:v>42525</c:v>
                </c:pt>
                <c:pt idx="41">
                  <c:v>42526</c:v>
                </c:pt>
                <c:pt idx="42">
                  <c:v>42527</c:v>
                </c:pt>
                <c:pt idx="43">
                  <c:v>42528</c:v>
                </c:pt>
                <c:pt idx="44">
                  <c:v>42529</c:v>
                </c:pt>
                <c:pt idx="45">
                  <c:v>42530</c:v>
                </c:pt>
                <c:pt idx="46">
                  <c:v>42531</c:v>
                </c:pt>
                <c:pt idx="47">
                  <c:v>42532</c:v>
                </c:pt>
                <c:pt idx="48">
                  <c:v>42533</c:v>
                </c:pt>
                <c:pt idx="49">
                  <c:v>42534</c:v>
                </c:pt>
                <c:pt idx="50">
                  <c:v>42535</c:v>
                </c:pt>
                <c:pt idx="51">
                  <c:v>42536</c:v>
                </c:pt>
                <c:pt idx="52">
                  <c:v>42537</c:v>
                </c:pt>
                <c:pt idx="53">
                  <c:v>42538</c:v>
                </c:pt>
                <c:pt idx="54">
                  <c:v>42539</c:v>
                </c:pt>
                <c:pt idx="55">
                  <c:v>42540</c:v>
                </c:pt>
                <c:pt idx="56">
                  <c:v>42541</c:v>
                </c:pt>
                <c:pt idx="57">
                  <c:v>42542</c:v>
                </c:pt>
                <c:pt idx="58">
                  <c:v>42543</c:v>
                </c:pt>
                <c:pt idx="59">
                  <c:v>42544</c:v>
                </c:pt>
                <c:pt idx="60">
                  <c:v>42545</c:v>
                </c:pt>
                <c:pt idx="61">
                  <c:v>42546</c:v>
                </c:pt>
                <c:pt idx="62">
                  <c:v>42547</c:v>
                </c:pt>
                <c:pt idx="63">
                  <c:v>42548</c:v>
                </c:pt>
                <c:pt idx="64">
                  <c:v>42549</c:v>
                </c:pt>
                <c:pt idx="65">
                  <c:v>42550</c:v>
                </c:pt>
                <c:pt idx="66">
                  <c:v>42551</c:v>
                </c:pt>
                <c:pt idx="67">
                  <c:v>42552</c:v>
                </c:pt>
                <c:pt idx="68">
                  <c:v>42553</c:v>
                </c:pt>
                <c:pt idx="69">
                  <c:v>42554</c:v>
                </c:pt>
                <c:pt idx="70">
                  <c:v>42555</c:v>
                </c:pt>
                <c:pt idx="71">
                  <c:v>42556</c:v>
                </c:pt>
                <c:pt idx="72">
                  <c:v>42557</c:v>
                </c:pt>
                <c:pt idx="73">
                  <c:v>42558</c:v>
                </c:pt>
                <c:pt idx="74">
                  <c:v>42559</c:v>
                </c:pt>
                <c:pt idx="75">
                  <c:v>42560</c:v>
                </c:pt>
                <c:pt idx="76">
                  <c:v>42561</c:v>
                </c:pt>
                <c:pt idx="77">
                  <c:v>42562</c:v>
                </c:pt>
                <c:pt idx="78">
                  <c:v>42563</c:v>
                </c:pt>
                <c:pt idx="79">
                  <c:v>42564</c:v>
                </c:pt>
                <c:pt idx="80">
                  <c:v>42565</c:v>
                </c:pt>
                <c:pt idx="81">
                  <c:v>42566</c:v>
                </c:pt>
                <c:pt idx="82">
                  <c:v>42567</c:v>
                </c:pt>
                <c:pt idx="83">
                  <c:v>42568</c:v>
                </c:pt>
                <c:pt idx="84">
                  <c:v>42569</c:v>
                </c:pt>
                <c:pt idx="85">
                  <c:v>42570</c:v>
                </c:pt>
                <c:pt idx="86">
                  <c:v>42571</c:v>
                </c:pt>
                <c:pt idx="87">
                  <c:v>42572</c:v>
                </c:pt>
                <c:pt idx="88">
                  <c:v>42573</c:v>
                </c:pt>
                <c:pt idx="89">
                  <c:v>42574</c:v>
                </c:pt>
                <c:pt idx="90">
                  <c:v>42575</c:v>
                </c:pt>
                <c:pt idx="91">
                  <c:v>42576</c:v>
                </c:pt>
                <c:pt idx="92">
                  <c:v>42577</c:v>
                </c:pt>
                <c:pt idx="93">
                  <c:v>42578</c:v>
                </c:pt>
                <c:pt idx="94">
                  <c:v>42579</c:v>
                </c:pt>
                <c:pt idx="95">
                  <c:v>42580</c:v>
                </c:pt>
                <c:pt idx="96">
                  <c:v>42581</c:v>
                </c:pt>
                <c:pt idx="97">
                  <c:v>42582</c:v>
                </c:pt>
                <c:pt idx="98">
                  <c:v>42583</c:v>
                </c:pt>
                <c:pt idx="99">
                  <c:v>42584</c:v>
                </c:pt>
                <c:pt idx="100">
                  <c:v>42585</c:v>
                </c:pt>
                <c:pt idx="101">
                  <c:v>42586</c:v>
                </c:pt>
                <c:pt idx="102">
                  <c:v>42587</c:v>
                </c:pt>
                <c:pt idx="103">
                  <c:v>42588</c:v>
                </c:pt>
                <c:pt idx="104">
                  <c:v>42589</c:v>
                </c:pt>
                <c:pt idx="105">
                  <c:v>42590</c:v>
                </c:pt>
                <c:pt idx="106">
                  <c:v>42591</c:v>
                </c:pt>
                <c:pt idx="107">
                  <c:v>42592</c:v>
                </c:pt>
                <c:pt idx="108">
                  <c:v>42593</c:v>
                </c:pt>
                <c:pt idx="109">
                  <c:v>42594</c:v>
                </c:pt>
                <c:pt idx="110">
                  <c:v>42595</c:v>
                </c:pt>
                <c:pt idx="111">
                  <c:v>42596</c:v>
                </c:pt>
                <c:pt idx="112">
                  <c:v>42597</c:v>
                </c:pt>
                <c:pt idx="113">
                  <c:v>42598</c:v>
                </c:pt>
                <c:pt idx="114">
                  <c:v>42599</c:v>
                </c:pt>
                <c:pt idx="115">
                  <c:v>42600</c:v>
                </c:pt>
                <c:pt idx="116">
                  <c:v>42601</c:v>
                </c:pt>
                <c:pt idx="117">
                  <c:v>42602</c:v>
                </c:pt>
                <c:pt idx="118">
                  <c:v>42603</c:v>
                </c:pt>
                <c:pt idx="119">
                  <c:v>42604</c:v>
                </c:pt>
                <c:pt idx="120">
                  <c:v>42605</c:v>
                </c:pt>
                <c:pt idx="121">
                  <c:v>42606</c:v>
                </c:pt>
                <c:pt idx="122">
                  <c:v>42607</c:v>
                </c:pt>
                <c:pt idx="123">
                  <c:v>42608</c:v>
                </c:pt>
                <c:pt idx="124">
                  <c:v>42609</c:v>
                </c:pt>
                <c:pt idx="125">
                  <c:v>42610</c:v>
                </c:pt>
                <c:pt idx="126">
                  <c:v>42611</c:v>
                </c:pt>
                <c:pt idx="127">
                  <c:v>42612</c:v>
                </c:pt>
                <c:pt idx="128">
                  <c:v>42613</c:v>
                </c:pt>
                <c:pt idx="129">
                  <c:v>42614</c:v>
                </c:pt>
                <c:pt idx="130">
                  <c:v>42615</c:v>
                </c:pt>
                <c:pt idx="131">
                  <c:v>42616</c:v>
                </c:pt>
                <c:pt idx="132">
                  <c:v>42617</c:v>
                </c:pt>
                <c:pt idx="133">
                  <c:v>42618</c:v>
                </c:pt>
                <c:pt idx="134">
                  <c:v>42619</c:v>
                </c:pt>
                <c:pt idx="135">
                  <c:v>42620</c:v>
                </c:pt>
                <c:pt idx="136">
                  <c:v>42621</c:v>
                </c:pt>
                <c:pt idx="137">
                  <c:v>42622</c:v>
                </c:pt>
                <c:pt idx="138">
                  <c:v>42623</c:v>
                </c:pt>
                <c:pt idx="139">
                  <c:v>42624</c:v>
                </c:pt>
                <c:pt idx="140">
                  <c:v>42625</c:v>
                </c:pt>
                <c:pt idx="141">
                  <c:v>42626</c:v>
                </c:pt>
                <c:pt idx="142">
                  <c:v>42627</c:v>
                </c:pt>
                <c:pt idx="143">
                  <c:v>42628</c:v>
                </c:pt>
                <c:pt idx="144">
                  <c:v>42629</c:v>
                </c:pt>
                <c:pt idx="145">
                  <c:v>42630</c:v>
                </c:pt>
                <c:pt idx="146">
                  <c:v>42631</c:v>
                </c:pt>
                <c:pt idx="147">
                  <c:v>42632</c:v>
                </c:pt>
                <c:pt idx="148">
                  <c:v>42633</c:v>
                </c:pt>
                <c:pt idx="149">
                  <c:v>42634</c:v>
                </c:pt>
                <c:pt idx="150">
                  <c:v>42635</c:v>
                </c:pt>
                <c:pt idx="151">
                  <c:v>42636</c:v>
                </c:pt>
                <c:pt idx="152">
                  <c:v>42637</c:v>
                </c:pt>
                <c:pt idx="153">
                  <c:v>42638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42644</c:v>
                </c:pt>
                <c:pt idx="160">
                  <c:v>42645</c:v>
                </c:pt>
                <c:pt idx="161">
                  <c:v>42646</c:v>
                </c:pt>
                <c:pt idx="162">
                  <c:v>42647</c:v>
                </c:pt>
                <c:pt idx="163">
                  <c:v>42648</c:v>
                </c:pt>
                <c:pt idx="164">
                  <c:v>42649</c:v>
                </c:pt>
                <c:pt idx="165">
                  <c:v>42650</c:v>
                </c:pt>
                <c:pt idx="166">
                  <c:v>42651</c:v>
                </c:pt>
                <c:pt idx="167">
                  <c:v>42652</c:v>
                </c:pt>
                <c:pt idx="168">
                  <c:v>42653</c:v>
                </c:pt>
                <c:pt idx="169">
                  <c:v>42654</c:v>
                </c:pt>
                <c:pt idx="170">
                  <c:v>42655</c:v>
                </c:pt>
                <c:pt idx="171">
                  <c:v>42656</c:v>
                </c:pt>
                <c:pt idx="172">
                  <c:v>42657</c:v>
                </c:pt>
                <c:pt idx="173">
                  <c:v>42658</c:v>
                </c:pt>
                <c:pt idx="174">
                  <c:v>42659</c:v>
                </c:pt>
                <c:pt idx="175">
                  <c:v>42660</c:v>
                </c:pt>
                <c:pt idx="176">
                  <c:v>42661</c:v>
                </c:pt>
                <c:pt idx="177">
                  <c:v>42662</c:v>
                </c:pt>
                <c:pt idx="178">
                  <c:v>42663</c:v>
                </c:pt>
                <c:pt idx="179">
                  <c:v>42664</c:v>
                </c:pt>
                <c:pt idx="180">
                  <c:v>42665</c:v>
                </c:pt>
                <c:pt idx="181">
                  <c:v>42666</c:v>
                </c:pt>
                <c:pt idx="182">
                  <c:v>42667</c:v>
                </c:pt>
                <c:pt idx="183">
                  <c:v>42668</c:v>
                </c:pt>
                <c:pt idx="184">
                  <c:v>42669</c:v>
                </c:pt>
              </c:numCache>
            </c:numRef>
          </c:cat>
          <c:val>
            <c:numRef>
              <c:f>[0]!moagemReal</c:f>
              <c:numCache>
                <c:formatCode>_(* #,##0.00_);_(* \(#,##0.00\);_(* "-"??_);_(@_)</c:formatCode>
                <c:ptCount val="185"/>
                <c:pt idx="0">
                  <c:v>7879.84</c:v>
                </c:pt>
                <c:pt idx="1">
                  <c:v>0</c:v>
                </c:pt>
                <c:pt idx="2">
                  <c:v>0</c:v>
                </c:pt>
                <c:pt idx="3">
                  <c:v>4320.0600000000004</c:v>
                </c:pt>
                <c:pt idx="4">
                  <c:v>403.92</c:v>
                </c:pt>
                <c:pt idx="5">
                  <c:v>4876.66</c:v>
                </c:pt>
                <c:pt idx="6">
                  <c:v>9094.6</c:v>
                </c:pt>
                <c:pt idx="7">
                  <c:v>10878.52</c:v>
                </c:pt>
                <c:pt idx="8">
                  <c:v>9173.7999999999993</c:v>
                </c:pt>
                <c:pt idx="9">
                  <c:v>10517.96</c:v>
                </c:pt>
                <c:pt idx="10">
                  <c:v>9713.68</c:v>
                </c:pt>
                <c:pt idx="11">
                  <c:v>10391.26</c:v>
                </c:pt>
                <c:pt idx="12">
                  <c:v>11172.8</c:v>
                </c:pt>
                <c:pt idx="13">
                  <c:v>11283.5</c:v>
                </c:pt>
                <c:pt idx="14">
                  <c:v>7334.34</c:v>
                </c:pt>
                <c:pt idx="15">
                  <c:v>0</c:v>
                </c:pt>
                <c:pt idx="16">
                  <c:v>0</c:v>
                </c:pt>
                <c:pt idx="17">
                  <c:v>1011.34</c:v>
                </c:pt>
                <c:pt idx="18">
                  <c:v>0</c:v>
                </c:pt>
                <c:pt idx="19">
                  <c:v>0</c:v>
                </c:pt>
                <c:pt idx="20">
                  <c:v>3723.4</c:v>
                </c:pt>
                <c:pt idx="21">
                  <c:v>2241.8000000000002</c:v>
                </c:pt>
                <c:pt idx="22">
                  <c:v>6115.26</c:v>
                </c:pt>
                <c:pt idx="23">
                  <c:v>8148.48</c:v>
                </c:pt>
                <c:pt idx="24">
                  <c:v>10462.92</c:v>
                </c:pt>
                <c:pt idx="25">
                  <c:v>7740.38</c:v>
                </c:pt>
                <c:pt idx="26">
                  <c:v>0</c:v>
                </c:pt>
                <c:pt idx="27">
                  <c:v>2766.94</c:v>
                </c:pt>
                <c:pt idx="28">
                  <c:v>7616.62</c:v>
                </c:pt>
                <c:pt idx="29">
                  <c:v>10549</c:v>
                </c:pt>
                <c:pt idx="30">
                  <c:v>9672.48</c:v>
                </c:pt>
                <c:pt idx="31">
                  <c:v>10201</c:v>
                </c:pt>
                <c:pt idx="32">
                  <c:v>10021</c:v>
                </c:pt>
                <c:pt idx="33">
                  <c:v>7917.42</c:v>
                </c:pt>
                <c:pt idx="34">
                  <c:v>0</c:v>
                </c:pt>
                <c:pt idx="35">
                  <c:v>609.4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1562.78</c:v>
                </c:pt>
                <c:pt idx="42">
                  <c:v>1307.8399999999999</c:v>
                </c:pt>
                <c:pt idx="43">
                  <c:v>267</c:v>
                </c:pt>
                <c:pt idx="44">
                  <c:v>1856.58</c:v>
                </c:pt>
                <c:pt idx="45">
                  <c:v>3955.44</c:v>
                </c:pt>
                <c:pt idx="46">
                  <c:v>6578.2</c:v>
                </c:pt>
                <c:pt idx="47">
                  <c:v>8371.08</c:v>
                </c:pt>
                <c:pt idx="48">
                  <c:v>9764.52</c:v>
                </c:pt>
                <c:pt idx="49">
                  <c:v>9931.68</c:v>
                </c:pt>
                <c:pt idx="50">
                  <c:v>9795.34</c:v>
                </c:pt>
                <c:pt idx="51">
                  <c:v>10027.98</c:v>
                </c:pt>
                <c:pt idx="52">
                  <c:v>10005.02</c:v>
                </c:pt>
                <c:pt idx="53">
                  <c:v>9541.0400000000009</c:v>
                </c:pt>
                <c:pt idx="54">
                  <c:v>9361.7999999999993</c:v>
                </c:pt>
                <c:pt idx="55">
                  <c:v>10188.459999999999</c:v>
                </c:pt>
                <c:pt idx="56">
                  <c:v>10053.92</c:v>
                </c:pt>
                <c:pt idx="57">
                  <c:v>10027.32</c:v>
                </c:pt>
                <c:pt idx="58">
                  <c:v>10099.02</c:v>
                </c:pt>
                <c:pt idx="59">
                  <c:v>9530.58</c:v>
                </c:pt>
                <c:pt idx="60">
                  <c:v>10426.299999999999</c:v>
                </c:pt>
                <c:pt idx="61">
                  <c:v>10082.08</c:v>
                </c:pt>
                <c:pt idx="62">
                  <c:v>10217.540000000001</c:v>
                </c:pt>
                <c:pt idx="63">
                  <c:v>10371.719999999999</c:v>
                </c:pt>
                <c:pt idx="64">
                  <c:v>8471.1200000000008</c:v>
                </c:pt>
                <c:pt idx="65">
                  <c:v>10813.88</c:v>
                </c:pt>
                <c:pt idx="66">
                  <c:v>11213.3</c:v>
                </c:pt>
                <c:pt idx="67">
                  <c:v>8705.2199999999993</c:v>
                </c:pt>
                <c:pt idx="68">
                  <c:v>7054.58</c:v>
                </c:pt>
                <c:pt idx="69">
                  <c:v>9992.36</c:v>
                </c:pt>
                <c:pt idx="70">
                  <c:v>9101.24</c:v>
                </c:pt>
                <c:pt idx="71">
                  <c:v>9019.42</c:v>
                </c:pt>
                <c:pt idx="72">
                  <c:v>8820.7199999999993</c:v>
                </c:pt>
                <c:pt idx="73">
                  <c:v>9167.2800000000007</c:v>
                </c:pt>
                <c:pt idx="74">
                  <c:v>9475.2000000000007</c:v>
                </c:pt>
                <c:pt idx="75">
                  <c:v>8865.14</c:v>
                </c:pt>
                <c:pt idx="76">
                  <c:v>9286.64</c:v>
                </c:pt>
                <c:pt idx="77">
                  <c:v>8821.0400000000009</c:v>
                </c:pt>
                <c:pt idx="78">
                  <c:v>9082</c:v>
                </c:pt>
                <c:pt idx="79">
                  <c:v>9133.92</c:v>
                </c:pt>
                <c:pt idx="80">
                  <c:v>9852.82</c:v>
                </c:pt>
                <c:pt idx="81">
                  <c:v>9115.02</c:v>
                </c:pt>
                <c:pt idx="82">
                  <c:v>9665.82</c:v>
                </c:pt>
                <c:pt idx="83">
                  <c:v>10058.82</c:v>
                </c:pt>
                <c:pt idx="84">
                  <c:v>9694.94</c:v>
                </c:pt>
                <c:pt idx="85">
                  <c:v>6572.92</c:v>
                </c:pt>
                <c:pt idx="86">
                  <c:v>10497.52</c:v>
                </c:pt>
                <c:pt idx="87">
                  <c:v>10195.620000000001</c:v>
                </c:pt>
                <c:pt idx="88">
                  <c:v>8493.52</c:v>
                </c:pt>
                <c:pt idx="89">
                  <c:v>10813.96</c:v>
                </c:pt>
                <c:pt idx="90">
                  <c:v>10911.62</c:v>
                </c:pt>
                <c:pt idx="91">
                  <c:v>9332.24</c:v>
                </c:pt>
                <c:pt idx="92">
                  <c:v>10530.42</c:v>
                </c:pt>
                <c:pt idx="93">
                  <c:v>11111.36</c:v>
                </c:pt>
                <c:pt idx="94">
                  <c:v>10339.66</c:v>
                </c:pt>
                <c:pt idx="95">
                  <c:v>10654.7</c:v>
                </c:pt>
                <c:pt idx="96">
                  <c:v>10460.5</c:v>
                </c:pt>
                <c:pt idx="97">
                  <c:v>11144.24</c:v>
                </c:pt>
                <c:pt idx="98">
                  <c:v>10644.58</c:v>
                </c:pt>
                <c:pt idx="99">
                  <c:v>10946.88</c:v>
                </c:pt>
                <c:pt idx="100">
                  <c:v>10066.5</c:v>
                </c:pt>
                <c:pt idx="101">
                  <c:v>10165.120000000001</c:v>
                </c:pt>
                <c:pt idx="102">
                  <c:v>10214.120000000001</c:v>
                </c:pt>
                <c:pt idx="103">
                  <c:v>9829.08</c:v>
                </c:pt>
                <c:pt idx="104">
                  <c:v>9537.76</c:v>
                </c:pt>
                <c:pt idx="105">
                  <c:v>10088.120000000001</c:v>
                </c:pt>
                <c:pt idx="106">
                  <c:v>7088.94</c:v>
                </c:pt>
                <c:pt idx="107">
                  <c:v>9275.34</c:v>
                </c:pt>
                <c:pt idx="108">
                  <c:v>9549.06</c:v>
                </c:pt>
                <c:pt idx="109">
                  <c:v>10266.56</c:v>
                </c:pt>
                <c:pt idx="110">
                  <c:v>10975.46</c:v>
                </c:pt>
                <c:pt idx="111">
                  <c:v>9786.66</c:v>
                </c:pt>
                <c:pt idx="112">
                  <c:v>8559.08</c:v>
                </c:pt>
                <c:pt idx="113">
                  <c:v>9420.34</c:v>
                </c:pt>
                <c:pt idx="114">
                  <c:v>10261.799999999999</c:v>
                </c:pt>
                <c:pt idx="115">
                  <c:v>10648.6</c:v>
                </c:pt>
                <c:pt idx="116">
                  <c:v>10588.04</c:v>
                </c:pt>
                <c:pt idx="117">
                  <c:v>6698.06</c:v>
                </c:pt>
                <c:pt idx="118">
                  <c:v>0</c:v>
                </c:pt>
                <c:pt idx="119">
                  <c:v>6171.16</c:v>
                </c:pt>
                <c:pt idx="120">
                  <c:v>10312.9</c:v>
                </c:pt>
                <c:pt idx="121">
                  <c:v>9566.9</c:v>
                </c:pt>
                <c:pt idx="122">
                  <c:v>9755.32</c:v>
                </c:pt>
                <c:pt idx="123">
                  <c:v>10270.36</c:v>
                </c:pt>
                <c:pt idx="124">
                  <c:v>10031.26</c:v>
                </c:pt>
                <c:pt idx="125">
                  <c:v>9607.5</c:v>
                </c:pt>
                <c:pt idx="126">
                  <c:v>5936.52</c:v>
                </c:pt>
                <c:pt idx="127">
                  <c:v>0</c:v>
                </c:pt>
                <c:pt idx="128">
                  <c:v>0</c:v>
                </c:pt>
                <c:pt idx="129">
                  <c:v>3816.96</c:v>
                </c:pt>
                <c:pt idx="130">
                  <c:v>7882.6</c:v>
                </c:pt>
                <c:pt idx="131">
                  <c:v>1735.46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835.2</c:v>
                </c:pt>
                <c:pt idx="136">
                  <c:v>6278.36</c:v>
                </c:pt>
                <c:pt idx="137">
                  <c:v>9144.2999999999993</c:v>
                </c:pt>
                <c:pt idx="138">
                  <c:v>9680.92</c:v>
                </c:pt>
                <c:pt idx="139">
                  <c:v>10179.299999999999</c:v>
                </c:pt>
                <c:pt idx="140">
                  <c:v>10226.82</c:v>
                </c:pt>
                <c:pt idx="141">
                  <c:v>9606.2999999999993</c:v>
                </c:pt>
                <c:pt idx="142">
                  <c:v>10838.02</c:v>
                </c:pt>
                <c:pt idx="143">
                  <c:v>10543.54</c:v>
                </c:pt>
                <c:pt idx="144">
                  <c:v>10155.6</c:v>
                </c:pt>
                <c:pt idx="145">
                  <c:v>10519.72</c:v>
                </c:pt>
                <c:pt idx="146">
                  <c:v>9521.6200000000008</c:v>
                </c:pt>
                <c:pt idx="147">
                  <c:v>4855.0600000000004</c:v>
                </c:pt>
                <c:pt idx="148">
                  <c:v>7315.84</c:v>
                </c:pt>
                <c:pt idx="149">
                  <c:v>9998.58</c:v>
                </c:pt>
                <c:pt idx="150">
                  <c:v>8714.74</c:v>
                </c:pt>
                <c:pt idx="151">
                  <c:v>9006.6</c:v>
                </c:pt>
                <c:pt idx="152">
                  <c:v>9088.14</c:v>
                </c:pt>
                <c:pt idx="153">
                  <c:v>9828.58</c:v>
                </c:pt>
                <c:pt idx="154">
                  <c:v>10003.06</c:v>
                </c:pt>
                <c:pt idx="155">
                  <c:v>9410.66</c:v>
                </c:pt>
                <c:pt idx="156">
                  <c:v>8624.34</c:v>
                </c:pt>
                <c:pt idx="157">
                  <c:v>8817.9599999999991</c:v>
                </c:pt>
                <c:pt idx="158">
                  <c:v>8896.2999999999993</c:v>
                </c:pt>
                <c:pt idx="159">
                  <c:v>9590.26</c:v>
                </c:pt>
                <c:pt idx="160">
                  <c:v>8919.16</c:v>
                </c:pt>
                <c:pt idx="161">
                  <c:v>8115.5</c:v>
                </c:pt>
                <c:pt idx="162">
                  <c:v>7756.1</c:v>
                </c:pt>
                <c:pt idx="163">
                  <c:v>8694.98</c:v>
                </c:pt>
                <c:pt idx="164">
                  <c:v>9483.4599999999991</c:v>
                </c:pt>
                <c:pt idx="165">
                  <c:v>9624.58</c:v>
                </c:pt>
                <c:pt idx="166">
                  <c:v>8659.86</c:v>
                </c:pt>
                <c:pt idx="167">
                  <c:v>9683.14</c:v>
                </c:pt>
                <c:pt idx="168">
                  <c:v>9379.64</c:v>
                </c:pt>
                <c:pt idx="169">
                  <c:v>9038.18</c:v>
                </c:pt>
                <c:pt idx="170">
                  <c:v>9109.94</c:v>
                </c:pt>
                <c:pt idx="171">
                  <c:v>9442.86</c:v>
                </c:pt>
                <c:pt idx="172">
                  <c:v>2709.86</c:v>
                </c:pt>
                <c:pt idx="173">
                  <c:v>5811.02</c:v>
                </c:pt>
                <c:pt idx="174">
                  <c:v>10340.66</c:v>
                </c:pt>
                <c:pt idx="175">
                  <c:v>10059.299999999999</c:v>
                </c:pt>
                <c:pt idx="176">
                  <c:v>9230.36</c:v>
                </c:pt>
                <c:pt idx="177">
                  <c:v>9083.66</c:v>
                </c:pt>
                <c:pt idx="178">
                  <c:v>6913.78</c:v>
                </c:pt>
                <c:pt idx="179">
                  <c:v>8569.06</c:v>
                </c:pt>
                <c:pt idx="180">
                  <c:v>10805.4</c:v>
                </c:pt>
                <c:pt idx="181">
                  <c:v>10451.719999999999</c:v>
                </c:pt>
                <c:pt idx="182">
                  <c:v>9832.5400000000009</c:v>
                </c:pt>
                <c:pt idx="183">
                  <c:v>4374.38</c:v>
                </c:pt>
                <c:pt idx="184">
                  <c:v>4308.4399999999996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CMD_Moagem!$G$12</c:f>
              <c:strCache>
                <c:ptCount val="1"/>
                <c:pt idx="0">
                  <c:v>Atingiu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val>
            <c:numRef>
              <c:f>[0]!Atingiu</c:f>
              <c:numCache>
                <c:formatCode>_(* #,##0.00_);_(* \(#,##0.00\);_(* "-"??_);_(@_)</c:formatCode>
                <c:ptCount val="18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10878.52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11172.8</c:v>
                </c:pt>
                <c:pt idx="13">
                  <c:v>11283.5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11213.3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10911.62</c:v>
                </c:pt>
                <c:pt idx="91">
                  <c:v>#N/A</c:v>
                </c:pt>
                <c:pt idx="92">
                  <c:v>#N/A</c:v>
                </c:pt>
                <c:pt idx="93">
                  <c:v>11111.36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11144.24</c:v>
                </c:pt>
                <c:pt idx="98">
                  <c:v>#N/A</c:v>
                </c:pt>
                <c:pt idx="99">
                  <c:v>10946.88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10975.46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769824"/>
        <c:axId val="222771000"/>
      </c:lineChart>
      <c:dateAx>
        <c:axId val="22276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2771000"/>
        <c:crosses val="autoZero"/>
        <c:auto val="1"/>
        <c:lblOffset val="100"/>
        <c:baseTimeUnit val="days"/>
      </c:dateAx>
      <c:valAx>
        <c:axId val="222771000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2769824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800">
                <a:solidFill>
                  <a:sysClr val="windowText" lastClr="000000"/>
                </a:solidFill>
              </a:rPr>
              <a:t>Histograma de Frequência de Moagem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CMD_Moagem!$O$12</c:f>
              <c:strCache>
                <c:ptCount val="1"/>
                <c:pt idx="0">
                  <c:v>Qtd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50000"/>
                </a:schemeClr>
              </a:solidFill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CMD_Moagem!$N$13:$N$24</c:f>
              <c:strCache>
                <c:ptCount val="12"/>
                <c:pt idx="0">
                  <c:v>0.000 a 0.000</c:v>
                </c:pt>
                <c:pt idx="1">
                  <c:v>1.000 a 2.000</c:v>
                </c:pt>
                <c:pt idx="2">
                  <c:v>2.000 a 3.000</c:v>
                </c:pt>
                <c:pt idx="3">
                  <c:v>3.000 a 4.000</c:v>
                </c:pt>
                <c:pt idx="4">
                  <c:v>4.000 a 5.000</c:v>
                </c:pt>
                <c:pt idx="5">
                  <c:v>5.000 a 6.000</c:v>
                </c:pt>
                <c:pt idx="6">
                  <c:v>6.000 a 7.000</c:v>
                </c:pt>
                <c:pt idx="7">
                  <c:v>7.000 a 8.000</c:v>
                </c:pt>
                <c:pt idx="8">
                  <c:v>8.000 a 9.000</c:v>
                </c:pt>
                <c:pt idx="9">
                  <c:v>9.000 a 10.000</c:v>
                </c:pt>
                <c:pt idx="10">
                  <c:v>10.000 a 11.000</c:v>
                </c:pt>
                <c:pt idx="11">
                  <c:v>11.000 a 12.000</c:v>
                </c:pt>
              </c:strCache>
            </c:strRef>
          </c:cat>
          <c:val>
            <c:numRef>
              <c:f>CMD_Moagem!$O$13:$O$24</c:f>
              <c:numCache>
                <c:formatCode>_-* #,##0.0_-;\-* #,##0.0_-;_-* "-"??_-;_-@_-</c:formatCode>
                <c:ptCount val="12"/>
                <c:pt idx="0">
                  <c:v>19</c:v>
                </c:pt>
                <c:pt idx="1">
                  <c:v>9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2</c:v>
                </c:pt>
                <c:pt idx="6">
                  <c:v>7</c:v>
                </c:pt>
                <c:pt idx="7">
                  <c:v>13</c:v>
                </c:pt>
                <c:pt idx="8">
                  <c:v>22</c:v>
                </c:pt>
                <c:pt idx="9">
                  <c:v>57</c:v>
                </c:pt>
                <c:pt idx="10">
                  <c:v>52</c:v>
                </c:pt>
                <c:pt idx="11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"/>
        <c:axId val="222770608"/>
        <c:axId val="222772176"/>
      </c:barChart>
      <c:lineChart>
        <c:grouping val="standard"/>
        <c:varyColors val="0"/>
        <c:ser>
          <c:idx val="1"/>
          <c:order val="1"/>
          <c:tx>
            <c:strRef>
              <c:f>CMD_Moagem!$P$12</c:f>
              <c:strCache>
                <c:ptCount val="1"/>
                <c:pt idx="0">
                  <c:v>% Acumuada</c:v>
                </c:pt>
              </c:strCache>
            </c:strRef>
          </c:tx>
          <c:spPr>
            <a:ln w="28575" cap="rnd">
              <a:solidFill>
                <a:srgbClr val="FF33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CMD_Moagem!$N$13:$N$24</c:f>
              <c:strCache>
                <c:ptCount val="12"/>
                <c:pt idx="0">
                  <c:v>0.000 a 0.000</c:v>
                </c:pt>
                <c:pt idx="1">
                  <c:v>1.000 a 2.000</c:v>
                </c:pt>
                <c:pt idx="2">
                  <c:v>2.000 a 3.000</c:v>
                </c:pt>
                <c:pt idx="3">
                  <c:v>3.000 a 4.000</c:v>
                </c:pt>
                <c:pt idx="4">
                  <c:v>4.000 a 5.000</c:v>
                </c:pt>
                <c:pt idx="5">
                  <c:v>5.000 a 6.000</c:v>
                </c:pt>
                <c:pt idx="6">
                  <c:v>6.000 a 7.000</c:v>
                </c:pt>
                <c:pt idx="7">
                  <c:v>7.000 a 8.000</c:v>
                </c:pt>
                <c:pt idx="8">
                  <c:v>8.000 a 9.000</c:v>
                </c:pt>
                <c:pt idx="9">
                  <c:v>9.000 a 10.000</c:v>
                </c:pt>
                <c:pt idx="10">
                  <c:v>10.000 a 11.000</c:v>
                </c:pt>
                <c:pt idx="11">
                  <c:v>11.000 a 12.000</c:v>
                </c:pt>
              </c:strCache>
            </c:strRef>
          </c:cat>
          <c:val>
            <c:numRef>
              <c:f>CMD_Moagem!$P$13:$P$24</c:f>
              <c:numCache>
                <c:formatCode>0%</c:formatCode>
                <c:ptCount val="12"/>
                <c:pt idx="0">
                  <c:v>9.5477386934673364E-2</c:v>
                </c:pt>
                <c:pt idx="1">
                  <c:v>0.1407035175879397</c:v>
                </c:pt>
                <c:pt idx="2">
                  <c:v>0.15577889447236182</c:v>
                </c:pt>
                <c:pt idx="3">
                  <c:v>0.17587939698492464</c:v>
                </c:pt>
                <c:pt idx="4">
                  <c:v>0.20603015075376885</c:v>
                </c:pt>
                <c:pt idx="5">
                  <c:v>#N/A</c:v>
                </c:pt>
                <c:pt idx="6">
                  <c:v>0.25125628140703515</c:v>
                </c:pt>
                <c:pt idx="7">
                  <c:v>0.3165829145728643</c:v>
                </c:pt>
                <c:pt idx="8">
                  <c:v>0.42713567839195982</c:v>
                </c:pt>
                <c:pt idx="9">
                  <c:v>0.71356783919597988</c:v>
                </c:pt>
                <c:pt idx="10">
                  <c:v>0.97487437185929648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764728"/>
        <c:axId val="222766296"/>
      </c:lineChart>
      <c:catAx>
        <c:axId val="22277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2772176"/>
        <c:crosses val="autoZero"/>
        <c:auto val="1"/>
        <c:lblAlgn val="ctr"/>
        <c:lblOffset val="100"/>
        <c:noMultiLvlLbl val="0"/>
      </c:catAx>
      <c:valAx>
        <c:axId val="22277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chemeClr val="tx1">
                        <a:lumMod val="50000"/>
                        <a:lumOff val="50000"/>
                      </a:schemeClr>
                    </a:solidFill>
                  </a:rPr>
                  <a:t>Qtd de Dias de Moagem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2770608"/>
        <c:crosses val="autoZero"/>
        <c:crossBetween val="between"/>
      </c:valAx>
      <c:valAx>
        <c:axId val="222766296"/>
        <c:scaling>
          <c:orientation val="minMax"/>
          <c:max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chemeClr val="tx1">
                        <a:lumMod val="50000"/>
                        <a:lumOff val="50000"/>
                      </a:schemeClr>
                    </a:solidFill>
                  </a:rPr>
                  <a:t>% Acumulada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2764728"/>
        <c:crosses val="max"/>
        <c:crossBetween val="between"/>
      </c:valAx>
      <c:catAx>
        <c:axId val="222764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27662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 verticalDpi="599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917147519658181E-2"/>
          <c:y val="7.2087361991324719E-2"/>
          <c:w val="0.89896694895154106"/>
          <c:h val="0.585371663919410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B.Grafico.R!$H$5</c:f>
              <c:strCache>
                <c:ptCount val="1"/>
                <c:pt idx="0">
                  <c:v>Safra15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B.Grafico.R!$G$6:$G$38</c:f>
              <c:strCache>
                <c:ptCount val="33"/>
                <c:pt idx="0">
                  <c:v>Sem 1</c:v>
                </c:pt>
                <c:pt idx="1">
                  <c:v>Sem 2</c:v>
                </c:pt>
                <c:pt idx="2">
                  <c:v>Sem 3</c:v>
                </c:pt>
                <c:pt idx="3">
                  <c:v>Sem 4</c:v>
                </c:pt>
                <c:pt idx="4">
                  <c:v>Sem 5</c:v>
                </c:pt>
                <c:pt idx="5">
                  <c:v>Sem 6</c:v>
                </c:pt>
                <c:pt idx="6">
                  <c:v>Sem 7</c:v>
                </c:pt>
                <c:pt idx="7">
                  <c:v>Sem 8</c:v>
                </c:pt>
                <c:pt idx="8">
                  <c:v>Sem 9</c:v>
                </c:pt>
                <c:pt idx="9">
                  <c:v>Sem 10</c:v>
                </c:pt>
                <c:pt idx="10">
                  <c:v>Sem 11</c:v>
                </c:pt>
                <c:pt idx="11">
                  <c:v>Sem 12</c:v>
                </c:pt>
                <c:pt idx="12">
                  <c:v>Sem 13</c:v>
                </c:pt>
                <c:pt idx="13">
                  <c:v>Sem 14</c:v>
                </c:pt>
                <c:pt idx="14">
                  <c:v>Sem 15</c:v>
                </c:pt>
                <c:pt idx="15">
                  <c:v>Sem 16</c:v>
                </c:pt>
                <c:pt idx="16">
                  <c:v>Sem 17</c:v>
                </c:pt>
                <c:pt idx="17">
                  <c:v>Sem 18</c:v>
                </c:pt>
                <c:pt idx="18">
                  <c:v>Sem 19</c:v>
                </c:pt>
                <c:pt idx="19">
                  <c:v>Sem 20</c:v>
                </c:pt>
                <c:pt idx="20">
                  <c:v>Sem 21</c:v>
                </c:pt>
                <c:pt idx="21">
                  <c:v>Sem 22</c:v>
                </c:pt>
                <c:pt idx="22">
                  <c:v>Sem 23</c:v>
                </c:pt>
                <c:pt idx="23">
                  <c:v>Sem 24</c:v>
                </c:pt>
                <c:pt idx="24">
                  <c:v>Sem 25</c:v>
                </c:pt>
                <c:pt idx="25">
                  <c:v>Sem 26</c:v>
                </c:pt>
                <c:pt idx="26">
                  <c:v>Sem 27</c:v>
                </c:pt>
                <c:pt idx="27">
                  <c:v>Sem 28</c:v>
                </c:pt>
                <c:pt idx="28">
                  <c:v>Sem 29</c:v>
                </c:pt>
                <c:pt idx="29">
                  <c:v>Sem 30</c:v>
                </c:pt>
                <c:pt idx="30">
                  <c:v>Sem 31</c:v>
                </c:pt>
                <c:pt idx="31">
                  <c:v>Sem 32</c:v>
                </c:pt>
                <c:pt idx="32">
                  <c:v>Sem 33</c:v>
                </c:pt>
              </c:strCache>
            </c:strRef>
          </c:cat>
          <c:val>
            <c:numRef>
              <c:f>B.Grafico.R!$H$6:$H$38</c:f>
              <c:numCache>
                <c:formatCode>_-* #,##0.0_-;\-* #,##0.0_-;_-* "-"??_-;_-@_-</c:formatCode>
                <c:ptCount val="33"/>
                <c:pt idx="0">
                  <c:v>44991.360000000001</c:v>
                </c:pt>
                <c:pt idx="1">
                  <c:v>40424.28</c:v>
                </c:pt>
                <c:pt idx="2">
                  <c:v>41555.279999999999</c:v>
                </c:pt>
                <c:pt idx="3">
                  <c:v>34714.89</c:v>
                </c:pt>
                <c:pt idx="4">
                  <c:v>44581.72</c:v>
                </c:pt>
                <c:pt idx="5">
                  <c:v>74952.600000000006</c:v>
                </c:pt>
                <c:pt idx="6">
                  <c:v>72211.44</c:v>
                </c:pt>
                <c:pt idx="7">
                  <c:v>67748.59</c:v>
                </c:pt>
                <c:pt idx="8">
                  <c:v>49261.66</c:v>
                </c:pt>
                <c:pt idx="9">
                  <c:v>75963.839999999997</c:v>
                </c:pt>
                <c:pt idx="10">
                  <c:v>55365.3</c:v>
                </c:pt>
                <c:pt idx="11">
                  <c:v>45043.740000000005</c:v>
                </c:pt>
                <c:pt idx="12">
                  <c:v>50674.5</c:v>
                </c:pt>
                <c:pt idx="13">
                  <c:v>44756.4</c:v>
                </c:pt>
                <c:pt idx="14">
                  <c:v>57587.040000000001</c:v>
                </c:pt>
                <c:pt idx="15">
                  <c:v>71842.080000000002</c:v>
                </c:pt>
                <c:pt idx="16">
                  <c:v>71362.62</c:v>
                </c:pt>
                <c:pt idx="17">
                  <c:v>60049.1</c:v>
                </c:pt>
                <c:pt idx="18">
                  <c:v>69161</c:v>
                </c:pt>
                <c:pt idx="19">
                  <c:v>47170.89</c:v>
                </c:pt>
                <c:pt idx="20">
                  <c:v>74424.92</c:v>
                </c:pt>
                <c:pt idx="21">
                  <c:v>41073.130000000005</c:v>
                </c:pt>
                <c:pt idx="22">
                  <c:v>50684.61</c:v>
                </c:pt>
                <c:pt idx="23">
                  <c:v>48808.7</c:v>
                </c:pt>
                <c:pt idx="24">
                  <c:v>43193.8</c:v>
                </c:pt>
                <c:pt idx="25">
                  <c:v>41988.1</c:v>
                </c:pt>
                <c:pt idx="26">
                  <c:v>61156.65</c:v>
                </c:pt>
                <c:pt idx="27">
                  <c:v>62360.729999999996</c:v>
                </c:pt>
                <c:pt idx="28">
                  <c:v>43449</c:v>
                </c:pt>
                <c:pt idx="29">
                  <c:v>74105.460000000006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221163328"/>
        <c:axId val="221163720"/>
      </c:barChart>
      <c:barChart>
        <c:barDir val="col"/>
        <c:grouping val="clustered"/>
        <c:varyColors val="0"/>
        <c:ser>
          <c:idx val="1"/>
          <c:order val="2"/>
          <c:tx>
            <c:strRef>
              <c:f>B.Grafico.R!$I$5</c:f>
              <c:strCache>
                <c:ptCount val="1"/>
                <c:pt idx="0">
                  <c:v>Safra16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B.Grafico.R!$G$6:$G$38</c:f>
              <c:strCache>
                <c:ptCount val="33"/>
                <c:pt idx="0">
                  <c:v>Sem 1</c:v>
                </c:pt>
                <c:pt idx="1">
                  <c:v>Sem 2</c:v>
                </c:pt>
                <c:pt idx="2">
                  <c:v>Sem 3</c:v>
                </c:pt>
                <c:pt idx="3">
                  <c:v>Sem 4</c:v>
                </c:pt>
                <c:pt idx="4">
                  <c:v>Sem 5</c:v>
                </c:pt>
                <c:pt idx="5">
                  <c:v>Sem 6</c:v>
                </c:pt>
                <c:pt idx="6">
                  <c:v>Sem 7</c:v>
                </c:pt>
                <c:pt idx="7">
                  <c:v>Sem 8</c:v>
                </c:pt>
                <c:pt idx="8">
                  <c:v>Sem 9</c:v>
                </c:pt>
                <c:pt idx="9">
                  <c:v>Sem 10</c:v>
                </c:pt>
                <c:pt idx="10">
                  <c:v>Sem 11</c:v>
                </c:pt>
                <c:pt idx="11">
                  <c:v>Sem 12</c:v>
                </c:pt>
                <c:pt idx="12">
                  <c:v>Sem 13</c:v>
                </c:pt>
                <c:pt idx="13">
                  <c:v>Sem 14</c:v>
                </c:pt>
                <c:pt idx="14">
                  <c:v>Sem 15</c:v>
                </c:pt>
                <c:pt idx="15">
                  <c:v>Sem 16</c:v>
                </c:pt>
                <c:pt idx="16">
                  <c:v>Sem 17</c:v>
                </c:pt>
                <c:pt idx="17">
                  <c:v>Sem 18</c:v>
                </c:pt>
                <c:pt idx="18">
                  <c:v>Sem 19</c:v>
                </c:pt>
                <c:pt idx="19">
                  <c:v>Sem 20</c:v>
                </c:pt>
                <c:pt idx="20">
                  <c:v>Sem 21</c:v>
                </c:pt>
                <c:pt idx="21">
                  <c:v>Sem 22</c:v>
                </c:pt>
                <c:pt idx="22">
                  <c:v>Sem 23</c:v>
                </c:pt>
                <c:pt idx="23">
                  <c:v>Sem 24</c:v>
                </c:pt>
                <c:pt idx="24">
                  <c:v>Sem 25</c:v>
                </c:pt>
                <c:pt idx="25">
                  <c:v>Sem 26</c:v>
                </c:pt>
                <c:pt idx="26">
                  <c:v>Sem 27</c:v>
                </c:pt>
                <c:pt idx="27">
                  <c:v>Sem 28</c:v>
                </c:pt>
                <c:pt idx="28">
                  <c:v>Sem 29</c:v>
                </c:pt>
                <c:pt idx="29">
                  <c:v>Sem 30</c:v>
                </c:pt>
                <c:pt idx="30">
                  <c:v>Sem 31</c:v>
                </c:pt>
                <c:pt idx="31">
                  <c:v>Sem 32</c:v>
                </c:pt>
                <c:pt idx="32">
                  <c:v>Sem 33</c:v>
                </c:pt>
              </c:strCache>
            </c:strRef>
          </c:cat>
          <c:val>
            <c:numRef>
              <c:f>B.Grafico.R!$I$6:$I$38</c:f>
              <c:numCache>
                <c:formatCode>_-* #,##0.0_-;\-* #,##0.0_-;_-* "-"??_-;_-@_-</c:formatCode>
                <c:ptCount val="33"/>
                <c:pt idx="0">
                  <c:v>70299</c:v>
                </c:pt>
                <c:pt idx="1">
                  <c:v>51826</c:v>
                </c:pt>
                <c:pt idx="2">
                  <c:v>53276</c:v>
                </c:pt>
                <c:pt idx="3">
                  <c:v>55103</c:v>
                </c:pt>
                <c:pt idx="4">
                  <c:v>71906</c:v>
                </c:pt>
                <c:pt idx="5">
                  <c:v>70710</c:v>
                </c:pt>
                <c:pt idx="6">
                  <c:v>68124</c:v>
                </c:pt>
                <c:pt idx="7">
                  <c:v>74449</c:v>
                </c:pt>
                <c:pt idx="8">
                  <c:v>50267</c:v>
                </c:pt>
                <c:pt idx="9">
                  <c:v>71664</c:v>
                </c:pt>
                <c:pt idx="10">
                  <c:v>61517</c:v>
                </c:pt>
                <c:pt idx="11">
                  <c:v>71498</c:v>
                </c:pt>
                <c:pt idx="12">
                  <c:v>67566</c:v>
                </c:pt>
                <c:pt idx="13">
                  <c:v>58890</c:v>
                </c:pt>
                <c:pt idx="14">
                  <c:v>66192</c:v>
                </c:pt>
                <c:pt idx="15">
                  <c:v>74064</c:v>
                </c:pt>
                <c:pt idx="16">
                  <c:v>72819</c:v>
                </c:pt>
                <c:pt idx="17">
                  <c:v>70646</c:v>
                </c:pt>
                <c:pt idx="18">
                  <c:v>69161</c:v>
                </c:pt>
                <c:pt idx="19">
                  <c:v>53001</c:v>
                </c:pt>
                <c:pt idx="20">
                  <c:v>69556</c:v>
                </c:pt>
                <c:pt idx="21">
                  <c:v>67333</c:v>
                </c:pt>
                <c:pt idx="22">
                  <c:v>56949</c:v>
                </c:pt>
                <c:pt idx="23">
                  <c:v>57422</c:v>
                </c:pt>
                <c:pt idx="24">
                  <c:v>66452</c:v>
                </c:pt>
                <c:pt idx="25">
                  <c:v>51205</c:v>
                </c:pt>
                <c:pt idx="26">
                  <c:v>71949</c:v>
                </c:pt>
                <c:pt idx="27">
                  <c:v>71679</c:v>
                </c:pt>
                <c:pt idx="28">
                  <c:v>72415</c:v>
                </c:pt>
                <c:pt idx="29">
                  <c:v>74854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val>
        </c:ser>
        <c:ser>
          <c:idx val="3"/>
          <c:order val="3"/>
          <c:tx>
            <c:v>SemAtual</c:v>
          </c:tx>
          <c:spPr>
            <a:solidFill>
              <a:srgbClr val="00B050"/>
            </a:solidFill>
          </c:spPr>
          <c:invertIfNegative val="0"/>
          <c:val>
            <c:numRef>
              <c:f>B.Grafico.R!$A$6:$A$38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_(* #,##0.00_);_(* \(#,##0.00\);_(* &quot;-&quot;??_);_(@_)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71949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221159800"/>
        <c:axId val="221160976"/>
      </c:barChart>
      <c:lineChart>
        <c:grouping val="standard"/>
        <c:varyColors val="0"/>
        <c:ser>
          <c:idx val="2"/>
          <c:order val="1"/>
          <c:tx>
            <c:strRef>
              <c:f>B.Grafico.R!$J$5</c:f>
              <c:strCache>
                <c:ptCount val="1"/>
                <c:pt idx="0">
                  <c:v>Meta16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  <a:headEnd w="sm" len="sm"/>
              <a:tailEnd type="none"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cat>
            <c:multiLvlStrRef>
              <c:f>B.Grafico.R!#REF!</c:f>
            </c:multiLvlStrRef>
          </c:cat>
          <c:val>
            <c:numRef>
              <c:f>B.Grafico.R!$J$6:$J$38</c:f>
              <c:numCache>
                <c:formatCode>_-* #,##0.0_-;\-* #,##0.0_-;_-* "-"??_-;_-@_-</c:formatCode>
                <c:ptCount val="33"/>
                <c:pt idx="0">
                  <c:v>68132</c:v>
                </c:pt>
                <c:pt idx="1">
                  <c:v>66345</c:v>
                </c:pt>
                <c:pt idx="2">
                  <c:v>71170</c:v>
                </c:pt>
                <c:pt idx="3">
                  <c:v>68073</c:v>
                </c:pt>
                <c:pt idx="4">
                  <c:v>58787</c:v>
                </c:pt>
                <c:pt idx="5">
                  <c:v>61767</c:v>
                </c:pt>
                <c:pt idx="6">
                  <c:v>62288</c:v>
                </c:pt>
                <c:pt idx="7">
                  <c:v>64787</c:v>
                </c:pt>
                <c:pt idx="8">
                  <c:v>70221</c:v>
                </c:pt>
                <c:pt idx="9">
                  <c:v>60723</c:v>
                </c:pt>
                <c:pt idx="10">
                  <c:v>66044</c:v>
                </c:pt>
                <c:pt idx="11">
                  <c:v>60315</c:v>
                </c:pt>
                <c:pt idx="12">
                  <c:v>58656</c:v>
                </c:pt>
                <c:pt idx="13">
                  <c:v>66358</c:v>
                </c:pt>
                <c:pt idx="14">
                  <c:v>65287</c:v>
                </c:pt>
                <c:pt idx="15">
                  <c:v>65661</c:v>
                </c:pt>
                <c:pt idx="16">
                  <c:v>70397</c:v>
                </c:pt>
                <c:pt idx="17">
                  <c:v>65519</c:v>
                </c:pt>
                <c:pt idx="18">
                  <c:v>57425</c:v>
                </c:pt>
                <c:pt idx="19">
                  <c:v>63950</c:v>
                </c:pt>
                <c:pt idx="20">
                  <c:v>68463</c:v>
                </c:pt>
                <c:pt idx="21">
                  <c:v>64756</c:v>
                </c:pt>
                <c:pt idx="22">
                  <c:v>74792</c:v>
                </c:pt>
                <c:pt idx="23">
                  <c:v>60469</c:v>
                </c:pt>
                <c:pt idx="24">
                  <c:v>57944</c:v>
                </c:pt>
                <c:pt idx="25">
                  <c:v>64557</c:v>
                </c:pt>
                <c:pt idx="26">
                  <c:v>61579</c:v>
                </c:pt>
                <c:pt idx="27">
                  <c:v>67641</c:v>
                </c:pt>
                <c:pt idx="28">
                  <c:v>67211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63328"/>
        <c:axId val="221163720"/>
        <c:extLst/>
      </c:lineChart>
      <c:catAx>
        <c:axId val="22116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1163720"/>
        <c:crosses val="autoZero"/>
        <c:auto val="1"/>
        <c:lblAlgn val="ctr"/>
        <c:lblOffset val="100"/>
        <c:noMultiLvlLbl val="0"/>
      </c:catAx>
      <c:valAx>
        <c:axId val="221163720"/>
        <c:scaling>
          <c:orientation val="minMax"/>
          <c:min val="5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_-* #,##0.0_-;\-* #,##0.0_-;_-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pt-BR"/>
          </a:p>
        </c:txPr>
        <c:crossAx val="221163328"/>
        <c:crosses val="autoZero"/>
        <c:crossBetween val="between"/>
      </c:valAx>
      <c:valAx>
        <c:axId val="221160976"/>
        <c:scaling>
          <c:orientation val="minMax"/>
        </c:scaling>
        <c:delete val="1"/>
        <c:axPos val="r"/>
        <c:numFmt formatCode="_-* #,##0.0_-;\-* #,##0.0_-;_-* &quot;-&quot;??_-;_-@_-" sourceLinked="1"/>
        <c:majorTickMark val="out"/>
        <c:minorTickMark val="none"/>
        <c:tickLblPos val="nextTo"/>
        <c:crossAx val="221159800"/>
        <c:crosses val="max"/>
        <c:crossBetween val="between"/>
      </c:valAx>
      <c:catAx>
        <c:axId val="221159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1160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26824194097400988"/>
          <c:y val="0.8988905423880561"/>
          <c:w val="0.4054846743002069"/>
          <c:h val="9.4895228193906875E-2"/>
        </c:manualLayout>
      </c:layout>
      <c:overlay val="0"/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917147519658181E-2"/>
          <c:y val="7.2087361991324719E-2"/>
          <c:w val="0.89896694895154106"/>
          <c:h val="0.6964939442456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B.Grafico.R!$H$5</c:f>
              <c:strCache>
                <c:ptCount val="1"/>
                <c:pt idx="0">
                  <c:v>Safra15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B.Grafico.R!$AI$6:$AI$13</c:f>
              <c:strCache>
                <c:ptCount val="8"/>
                <c:pt idx="0">
                  <c:v>Abril</c:v>
                </c:pt>
                <c:pt idx="1">
                  <c:v>Maio</c:v>
                </c:pt>
                <c:pt idx="2">
                  <c:v>Junho</c:v>
                </c:pt>
                <c:pt idx="3">
                  <c:v>Julho</c:v>
                </c:pt>
                <c:pt idx="4">
                  <c:v>Agosto</c:v>
                </c:pt>
                <c:pt idx="5">
                  <c:v>Setembro</c:v>
                </c:pt>
                <c:pt idx="6">
                  <c:v>Outubro</c:v>
                </c:pt>
                <c:pt idx="7">
                  <c:v>Novembro</c:v>
                </c:pt>
              </c:strCache>
            </c:strRef>
          </c:cat>
          <c:val>
            <c:numRef>
              <c:f>B.Grafico.R!$AK$6:$AK$13</c:f>
              <c:numCache>
                <c:formatCode>_(* #,##0.00_);_(* \(#,##0.00\);_(* "-"??_);_(@_)</c:formatCode>
                <c:ptCount val="8"/>
                <c:pt idx="0">
                  <c:v>52058.16</c:v>
                </c:pt>
                <c:pt idx="1">
                  <c:v>104905.57</c:v>
                </c:pt>
                <c:pt idx="2">
                  <c:v>151749.29</c:v>
                </c:pt>
                <c:pt idx="3">
                  <c:v>60927.020000000004</c:v>
                </c:pt>
                <c:pt idx="4">
                  <c:v>103180</c:v>
                </c:pt>
                <c:pt idx="5">
                  <c:v>153799.79999999999</c:v>
                </c:pt>
                <c:pt idx="6">
                  <c:v>202640.13</c:v>
                </c:pt>
                <c:pt idx="7">
                  <c:v>213618.78999999998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1165288"/>
        <c:axId val="221158624"/>
      </c:barChart>
      <c:barChart>
        <c:barDir val="col"/>
        <c:grouping val="clustered"/>
        <c:varyColors val="0"/>
        <c:ser>
          <c:idx val="1"/>
          <c:order val="2"/>
          <c:tx>
            <c:strRef>
              <c:f>B.Grafico.R!$I$5</c:f>
              <c:strCache>
                <c:ptCount val="1"/>
                <c:pt idx="0">
                  <c:v>Safra16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B.Grafico.R!$AI$6:$AI$13</c:f>
              <c:strCache>
                <c:ptCount val="8"/>
                <c:pt idx="0">
                  <c:v>Abril</c:v>
                </c:pt>
                <c:pt idx="1">
                  <c:v>Maio</c:v>
                </c:pt>
                <c:pt idx="2">
                  <c:v>Junho</c:v>
                </c:pt>
                <c:pt idx="3">
                  <c:v>Julho</c:v>
                </c:pt>
                <c:pt idx="4">
                  <c:v>Agosto</c:v>
                </c:pt>
                <c:pt idx="5">
                  <c:v>Setembro</c:v>
                </c:pt>
                <c:pt idx="6">
                  <c:v>Outubro</c:v>
                </c:pt>
                <c:pt idx="7">
                  <c:v>Novembro</c:v>
                </c:pt>
              </c:strCache>
            </c:strRef>
          </c:cat>
          <c:val>
            <c:numRef>
              <c:f>B.Grafico.R!$AL$6:$AL$13</c:f>
              <c:numCache>
                <c:formatCode>_-* #,##0.0_-;\-* #,##0.0_-;_-* "-"??_-;_-@_-</c:formatCode>
                <c:ptCount val="8"/>
                <c:pt idx="0">
                  <c:v>197077</c:v>
                </c:pt>
                <c:pt idx="1">
                  <c:v>277427</c:v>
                </c:pt>
                <c:pt idx="2">
                  <c:v>285250</c:v>
                </c:pt>
                <c:pt idx="3">
                  <c:v>283193</c:v>
                </c:pt>
                <c:pt idx="4">
                  <c:v>289127</c:v>
                </c:pt>
                <c:pt idx="5">
                  <c:v>281293</c:v>
                </c:pt>
                <c:pt idx="6">
                  <c:v>292907</c:v>
                </c:pt>
                <c:pt idx="7">
                  <c:v>46095</c:v>
                </c:pt>
              </c:numCache>
            </c:numRef>
          </c:val>
        </c:ser>
        <c:ser>
          <c:idx val="3"/>
          <c:order val="3"/>
          <c:tx>
            <c:v>MesAtual</c:v>
          </c:tx>
          <c:spPr>
            <a:solidFill>
              <a:srgbClr val="00B050"/>
            </a:solidFill>
          </c:spPr>
          <c:invertIfNegative val="0"/>
          <c:cat>
            <c:strRef>
              <c:f>B.Grafico.R!$AI$6:$AI$13</c:f>
              <c:strCache>
                <c:ptCount val="8"/>
                <c:pt idx="0">
                  <c:v>Abril</c:v>
                </c:pt>
                <c:pt idx="1">
                  <c:v>Maio</c:v>
                </c:pt>
                <c:pt idx="2">
                  <c:v>Junho</c:v>
                </c:pt>
                <c:pt idx="3">
                  <c:v>Julho</c:v>
                </c:pt>
                <c:pt idx="4">
                  <c:v>Agosto</c:v>
                </c:pt>
                <c:pt idx="5">
                  <c:v>Setembro</c:v>
                </c:pt>
                <c:pt idx="6">
                  <c:v>Outubro</c:v>
                </c:pt>
                <c:pt idx="7">
                  <c:v>Novembro</c:v>
                </c:pt>
              </c:strCache>
            </c:strRef>
          </c:cat>
          <c:val>
            <c:numRef>
              <c:f>B.Grafico.R!$AP$6:$AP$13</c:f>
              <c:numCache>
                <c:formatCode>_(* #,##0.00_);_(* \(#,##0.00\);_(*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292907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221162936"/>
        <c:axId val="221165680"/>
      </c:barChart>
      <c:lineChart>
        <c:grouping val="standard"/>
        <c:varyColors val="0"/>
        <c:ser>
          <c:idx val="2"/>
          <c:order val="1"/>
          <c:tx>
            <c:strRef>
              <c:f>B.Grafico.R!$J$5</c:f>
              <c:strCache>
                <c:ptCount val="1"/>
                <c:pt idx="0">
                  <c:v>Meta16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  <a:headEnd w="sm" len="sm"/>
              <a:tailEnd type="none"/>
            </a:ln>
            <a:effectLst/>
          </c:spPr>
          <c:marker>
            <c:symbol val="square"/>
            <c:size val="6"/>
            <c:spPr>
              <a:solidFill>
                <a:srgbClr val="FF0000"/>
              </a:solidFill>
              <a:ln>
                <a:noFill/>
              </a:ln>
            </c:spPr>
          </c:marker>
          <c:cat>
            <c:strRef>
              <c:f>B.Grafico.R!$AI$6:$AI$13</c:f>
              <c:strCache>
                <c:ptCount val="8"/>
                <c:pt idx="0">
                  <c:v>Abril</c:v>
                </c:pt>
                <c:pt idx="1">
                  <c:v>Maio</c:v>
                </c:pt>
                <c:pt idx="2">
                  <c:v>Junho</c:v>
                </c:pt>
                <c:pt idx="3">
                  <c:v>Julho</c:v>
                </c:pt>
                <c:pt idx="4">
                  <c:v>Agosto</c:v>
                </c:pt>
                <c:pt idx="5">
                  <c:v>Setembro</c:v>
                </c:pt>
                <c:pt idx="6">
                  <c:v>Outubro</c:v>
                </c:pt>
                <c:pt idx="7">
                  <c:v>Novembro</c:v>
                </c:pt>
              </c:strCache>
            </c:strRef>
          </c:cat>
          <c:val>
            <c:numRef>
              <c:f>B.Grafico.R!$AM$6:$AM$13</c:f>
              <c:numCache>
                <c:formatCode>_-* #,##0_-;\-* #,##0_-;_-* "-"??_-;_-@_-</c:formatCode>
                <c:ptCount val="8"/>
                <c:pt idx="0">
                  <c:v>197349</c:v>
                </c:pt>
                <c:pt idx="1">
                  <c:v>274174</c:v>
                </c:pt>
                <c:pt idx="2">
                  <c:v>284359</c:v>
                </c:pt>
                <c:pt idx="3">
                  <c:v>278732</c:v>
                </c:pt>
                <c:pt idx="4">
                  <c:v>285118</c:v>
                </c:pt>
                <c:pt idx="5">
                  <c:v>280283</c:v>
                </c:pt>
                <c:pt idx="6">
                  <c:v>288416</c:v>
                </c:pt>
                <c:pt idx="7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65288"/>
        <c:axId val="221158624"/>
        <c:extLst/>
      </c:lineChart>
      <c:catAx>
        <c:axId val="221165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1158624"/>
        <c:crosses val="autoZero"/>
        <c:auto val="1"/>
        <c:lblAlgn val="ctr"/>
        <c:lblOffset val="100"/>
        <c:noMultiLvlLbl val="0"/>
      </c:catAx>
      <c:valAx>
        <c:axId val="221158624"/>
        <c:scaling>
          <c:orientation val="minMax"/>
          <c:min val="5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_(* #,##0.00_);_(* \(#,##0.0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>
                    <a:lumMod val="50000"/>
                  </a:schemeClr>
                </a:solidFill>
              </a:defRPr>
            </a:pPr>
            <a:endParaRPr lang="pt-BR"/>
          </a:p>
        </c:txPr>
        <c:crossAx val="221165288"/>
        <c:crosses val="autoZero"/>
        <c:crossBetween val="between"/>
      </c:valAx>
      <c:valAx>
        <c:axId val="221165680"/>
        <c:scaling>
          <c:orientation val="minMax"/>
        </c:scaling>
        <c:delete val="1"/>
        <c:axPos val="r"/>
        <c:numFmt formatCode="_-* #,##0.0_-;\-* #,##0.0_-;_-* &quot;-&quot;??_-;_-@_-" sourceLinked="1"/>
        <c:majorTickMark val="out"/>
        <c:minorTickMark val="none"/>
        <c:tickLblPos val="nextTo"/>
        <c:crossAx val="221162936"/>
        <c:crosses val="max"/>
        <c:crossBetween val="between"/>
      </c:valAx>
      <c:catAx>
        <c:axId val="221162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1165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30564101094106338"/>
          <c:y val="0.88771924380439426"/>
          <c:w val="0.35861058142623081"/>
          <c:h val="9.4259887923933083E-2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68548582076796E-2"/>
          <c:y val="0.10359085281885076"/>
          <c:w val="0.89480873185412979"/>
          <c:h val="0.62068980814017971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B.Grafico.R!$AW$8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rgbClr val="31859C"/>
            </a:solidFill>
            <a:ln w="1905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B.Grafico.R!$AX$5:$BD$5</c:f>
              <c:numCache>
                <c:formatCode>General</c:formatCode>
                <c:ptCount val="7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</c:numCache>
            </c:numRef>
          </c:cat>
          <c:val>
            <c:numRef>
              <c:f>B.Grafico.R!$AX$8:$BD$8</c:f>
              <c:numCache>
                <c:formatCode>_(* #,##0.00_);_(* \(#,##0.00\);_(* "-"??_);_(@_)</c:formatCode>
                <c:ptCount val="7"/>
                <c:pt idx="0">
                  <c:v>9379.64</c:v>
                </c:pt>
                <c:pt idx="1">
                  <c:v>9038.18</c:v>
                </c:pt>
                <c:pt idx="2">
                  <c:v>9109.94</c:v>
                </c:pt>
                <c:pt idx="3">
                  <c:v>9442.86</c:v>
                </c:pt>
                <c:pt idx="4">
                  <c:v>2709.86</c:v>
                </c:pt>
                <c:pt idx="5">
                  <c:v>5811.02</c:v>
                </c:pt>
                <c:pt idx="6">
                  <c:v>10340.66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164504"/>
        <c:axId val="221159408"/>
      </c:barChart>
      <c:lineChart>
        <c:grouping val="standard"/>
        <c:varyColors val="0"/>
        <c:ser>
          <c:idx val="0"/>
          <c:order val="0"/>
          <c:tx>
            <c:strRef>
              <c:f>B.Grafico.R!$AW$7</c:f>
              <c:strCache>
                <c:ptCount val="1"/>
                <c:pt idx="0">
                  <c:v>Ppto</c:v>
                </c:pt>
              </c:strCache>
            </c:strRef>
          </c:tx>
          <c:spPr>
            <a:ln w="12700" cap="flat" cmpd="sng" algn="ctr">
              <a:solidFill>
                <a:srgbClr val="FF0000"/>
              </a:solidFill>
              <a:prstDash val="solid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3"/>
            <c:spPr>
              <a:solidFill>
                <a:srgbClr val="FF3300"/>
              </a:solidFill>
              <a:ln w="12700" cap="flat" cmpd="sng" algn="ctr">
                <a:noFill/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cat>
            <c:numRef>
              <c:f>B.Grafico.R!$AX$5:$BD$5</c:f>
              <c:numCache>
                <c:formatCode>General</c:formatCode>
                <c:ptCount val="7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</c:numCache>
            </c:numRef>
          </c:cat>
          <c:val>
            <c:numRef>
              <c:f>B.Grafico.R!$AX$7:$BD$7</c:f>
              <c:numCache>
                <c:formatCode>_(* #,##0.00_);_(* \(#,##0.00\);_(* "-"??_);_(@_)</c:formatCode>
                <c:ptCount val="7"/>
                <c:pt idx="0">
                  <c:v>7874</c:v>
                </c:pt>
                <c:pt idx="1">
                  <c:v>9490</c:v>
                </c:pt>
                <c:pt idx="2">
                  <c:v>11745</c:v>
                </c:pt>
                <c:pt idx="3">
                  <c:v>7161</c:v>
                </c:pt>
                <c:pt idx="4">
                  <c:v>7031</c:v>
                </c:pt>
                <c:pt idx="5">
                  <c:v>9071</c:v>
                </c:pt>
                <c:pt idx="6">
                  <c:v>9207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64504"/>
        <c:axId val="221159408"/>
      </c:lineChart>
      <c:catAx>
        <c:axId val="221164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1159408"/>
        <c:crosses val="autoZero"/>
        <c:auto val="1"/>
        <c:lblAlgn val="ctr"/>
        <c:lblOffset val="100"/>
        <c:noMultiLvlLbl val="1"/>
      </c:catAx>
      <c:valAx>
        <c:axId val="221159408"/>
        <c:scaling>
          <c:orientation val="minMax"/>
          <c:min val="50"/>
        </c:scaling>
        <c:delete val="1"/>
        <c:axPos val="l"/>
        <c:numFmt formatCode="_(* #,##0.00_);_(* \(#,##0.00\);_(* &quot;-&quot;??_);_(@_)" sourceLinked="1"/>
        <c:majorTickMark val="out"/>
        <c:minorTickMark val="none"/>
        <c:tickLblPos val="nextTo"/>
        <c:crossAx val="221164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392830908736342E-2"/>
          <c:y val="3.7897325279865633E-2"/>
          <c:w val="0.8987174021212887"/>
          <c:h val="0.6064515340123992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B.Grafico.R!$BG$8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rgbClr val="31859C"/>
            </a:solidFill>
            <a:ln w="19050"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cat>
            <c:numRef>
              <c:f>B.Grafico.R!$BH$5:$CL$5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B.Grafico.R!$BH$8:$CL$8</c:f>
              <c:numCache>
                <c:formatCode>_-* #,##0.0_-;\-* #,##0.0_-;_-* "-"??_-;_-@_-</c:formatCode>
                <c:ptCount val="31"/>
                <c:pt idx="0">
                  <c:v>9590.26</c:v>
                </c:pt>
                <c:pt idx="1">
                  <c:v>8919.16</c:v>
                </c:pt>
                <c:pt idx="2">
                  <c:v>8115.5</c:v>
                </c:pt>
                <c:pt idx="3">
                  <c:v>7756.1</c:v>
                </c:pt>
                <c:pt idx="4">
                  <c:v>8694.98</c:v>
                </c:pt>
                <c:pt idx="5">
                  <c:v>9483.4599999999991</c:v>
                </c:pt>
                <c:pt idx="6">
                  <c:v>9624.58</c:v>
                </c:pt>
                <c:pt idx="7">
                  <c:v>8659.86</c:v>
                </c:pt>
                <c:pt idx="8">
                  <c:v>9683.14</c:v>
                </c:pt>
                <c:pt idx="9">
                  <c:v>9379.64</c:v>
                </c:pt>
                <c:pt idx="10">
                  <c:v>9038.18</c:v>
                </c:pt>
                <c:pt idx="11">
                  <c:v>9109.94</c:v>
                </c:pt>
                <c:pt idx="12">
                  <c:v>9442.86</c:v>
                </c:pt>
                <c:pt idx="13">
                  <c:v>2709.86</c:v>
                </c:pt>
                <c:pt idx="14">
                  <c:v>5811.02</c:v>
                </c:pt>
                <c:pt idx="15">
                  <c:v>10340.66</c:v>
                </c:pt>
                <c:pt idx="16">
                  <c:v>10059.299999999999</c:v>
                </c:pt>
                <c:pt idx="17">
                  <c:v>9230.36</c:v>
                </c:pt>
                <c:pt idx="18">
                  <c:v>9083.66</c:v>
                </c:pt>
                <c:pt idx="19">
                  <c:v>6913.78</c:v>
                </c:pt>
                <c:pt idx="20">
                  <c:v>8569.06</c:v>
                </c:pt>
                <c:pt idx="21">
                  <c:v>10805.4</c:v>
                </c:pt>
                <c:pt idx="22">
                  <c:v>10451.719999999999</c:v>
                </c:pt>
                <c:pt idx="23">
                  <c:v>9832.5400000000009</c:v>
                </c:pt>
                <c:pt idx="24">
                  <c:v>4374.38</c:v>
                </c:pt>
                <c:pt idx="25">
                  <c:v>4308.4399999999996</c:v>
                </c:pt>
                <c:pt idx="26">
                  <c:v>0</c:v>
                </c:pt>
                <c:pt idx="27">
                  <c:v>7298.18</c:v>
                </c:pt>
                <c:pt idx="28">
                  <c:v>10224.58</c:v>
                </c:pt>
                <c:pt idx="29">
                  <c:v>10825.4</c:v>
                </c:pt>
                <c:pt idx="30">
                  <c:v>6486.48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801872"/>
        <c:axId val="433803832"/>
      </c:barChart>
      <c:lineChart>
        <c:grouping val="standard"/>
        <c:varyColors val="0"/>
        <c:ser>
          <c:idx val="0"/>
          <c:order val="0"/>
          <c:tx>
            <c:strRef>
              <c:f>B.Grafico.R!$BG$7</c:f>
              <c:strCache>
                <c:ptCount val="1"/>
                <c:pt idx="0">
                  <c:v>Ppto</c:v>
                </c:pt>
              </c:strCache>
            </c:strRef>
          </c:tx>
          <c:spPr>
            <a:ln w="12700" cap="flat" cmpd="sng" algn="ctr">
              <a:solidFill>
                <a:srgbClr val="FF0000"/>
              </a:solidFill>
              <a:prstDash val="solid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2"/>
            <c:spPr>
              <a:solidFill>
                <a:srgbClr val="FF3300"/>
              </a:solidFill>
              <a:ln w="12700" cap="flat" cmpd="sng" algn="ctr">
                <a:noFill/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cat>
            <c:numRef>
              <c:f>B.Grafico.R!$BH$5:$CL$5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B.Grafico.R!$BH$7:$CL$7</c:f>
              <c:numCache>
                <c:formatCode>_-* #,##0.0_-;\-* #,##0.0_-;_-* "-"??_-;_-@_-</c:formatCode>
                <c:ptCount val="31"/>
                <c:pt idx="0">
                  <c:v>7369</c:v>
                </c:pt>
                <c:pt idx="1">
                  <c:v>10945</c:v>
                </c:pt>
                <c:pt idx="2">
                  <c:v>8615</c:v>
                </c:pt>
                <c:pt idx="3">
                  <c:v>7313</c:v>
                </c:pt>
                <c:pt idx="4">
                  <c:v>11334</c:v>
                </c:pt>
                <c:pt idx="5">
                  <c:v>7730</c:v>
                </c:pt>
                <c:pt idx="6">
                  <c:v>11190</c:v>
                </c:pt>
                <c:pt idx="7">
                  <c:v>11247</c:v>
                </c:pt>
                <c:pt idx="8">
                  <c:v>7128</c:v>
                </c:pt>
                <c:pt idx="9">
                  <c:v>7874</c:v>
                </c:pt>
                <c:pt idx="10">
                  <c:v>9490</c:v>
                </c:pt>
                <c:pt idx="11">
                  <c:v>11745</c:v>
                </c:pt>
                <c:pt idx="12">
                  <c:v>7161</c:v>
                </c:pt>
                <c:pt idx="13">
                  <c:v>7031</c:v>
                </c:pt>
                <c:pt idx="14">
                  <c:v>9071</c:v>
                </c:pt>
                <c:pt idx="15">
                  <c:v>9207</c:v>
                </c:pt>
                <c:pt idx="16">
                  <c:v>11625</c:v>
                </c:pt>
                <c:pt idx="17">
                  <c:v>9045</c:v>
                </c:pt>
                <c:pt idx="18">
                  <c:v>6821</c:v>
                </c:pt>
                <c:pt idx="19">
                  <c:v>11028</c:v>
                </c:pt>
                <c:pt idx="20">
                  <c:v>7200</c:v>
                </c:pt>
                <c:pt idx="21">
                  <c:v>10435</c:v>
                </c:pt>
                <c:pt idx="22">
                  <c:v>11487</c:v>
                </c:pt>
                <c:pt idx="23">
                  <c:v>6712</c:v>
                </c:pt>
                <c:pt idx="24">
                  <c:v>10400</c:v>
                </c:pt>
                <c:pt idx="25">
                  <c:v>10818</c:v>
                </c:pt>
                <c:pt idx="26">
                  <c:v>11718</c:v>
                </c:pt>
                <c:pt idx="27">
                  <c:v>8831</c:v>
                </c:pt>
                <c:pt idx="28">
                  <c:v>11851</c:v>
                </c:pt>
                <c:pt idx="29">
                  <c:v>6881</c:v>
                </c:pt>
                <c:pt idx="3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801872"/>
        <c:axId val="433803832"/>
      </c:lineChart>
      <c:catAx>
        <c:axId val="433801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3803832"/>
        <c:crosses val="autoZero"/>
        <c:auto val="1"/>
        <c:lblAlgn val="ctr"/>
        <c:lblOffset val="100"/>
        <c:noMultiLvlLbl val="1"/>
      </c:catAx>
      <c:valAx>
        <c:axId val="433803832"/>
        <c:scaling>
          <c:orientation val="minMax"/>
        </c:scaling>
        <c:delete val="1"/>
        <c:axPos val="l"/>
        <c:numFmt formatCode="_-* #,##0.0_-;\-* #,##0.0_-;_-* &quot;-&quot;??_-;_-@_-" sourceLinked="1"/>
        <c:majorTickMark val="out"/>
        <c:minorTickMark val="none"/>
        <c:tickLblPos val="nextTo"/>
        <c:crossAx val="43380187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$A$3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fmlaLink="B1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Spin" dx="22" fmlaLink="$E$1" max="250" min="1" page="10" val="193"/>
</file>

<file path=xl/ctrlProps/ctrlProp17.xml><?xml version="1.0" encoding="utf-8"?>
<formControlPr xmlns="http://schemas.microsoft.com/office/spreadsheetml/2009/9/main" objectType="Spin" dx="22" fmlaLink="$H$1" max="35" page="10" val="12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Spin" dx="22" fmlaLink="B.Gráfico!$M$3" max="30000" page="10" val="206"/>
</file>

<file path=xl/ctrlProps/ctrlProp22.xml><?xml version="1.0" encoding="utf-8"?>
<formControlPr xmlns="http://schemas.microsoft.com/office/spreadsheetml/2009/9/main" objectType="Spin" dx="22" fmlaLink="B.Gráfico!$M$4" max="30000" min="1" page="10"/>
</file>

<file path=xl/ctrlProps/ctrlProp23.xml><?xml version="1.0" encoding="utf-8"?>
<formControlPr xmlns="http://schemas.microsoft.com/office/spreadsheetml/2009/9/main" objectType="CheckBox" checked="Checked" fmlaLink="B.Gráfico!$M$7" lockText="1" noThreeD="1"/>
</file>

<file path=xl/ctrlProps/ctrlProp24.xml><?xml version="1.0" encoding="utf-8"?>
<formControlPr xmlns="http://schemas.microsoft.com/office/spreadsheetml/2009/9/main" objectType="CheckBox" checked="Checked" fmlaLink="B.Gráfico!$M$8" lockText="1" noThreeD="1"/>
</file>

<file path=xl/ctrlProps/ctrlProp25.xml><?xml version="1.0" encoding="utf-8"?>
<formControlPr xmlns="http://schemas.microsoft.com/office/spreadsheetml/2009/9/main" objectType="CheckBox" checked="Checked" fmlaLink="B.Gráfico!$M$9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Spin" dx="22" fmlaLink="CMD_Moagem!$A$9" max="235" min="1" page="10" val="15"/>
</file>

<file path=xl/ctrlProps/ctrlProp29.xml><?xml version="1.0" encoding="utf-8"?>
<formControlPr xmlns="http://schemas.microsoft.com/office/spreadsheetml/2009/9/main" objectType="Spin" dx="22" fmlaLink="'PAINEL MOAGEM'!$D$4" max="235" min="1" page="10" val="185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Spin" dx="22" fmlaLink="$J$2" max="20" page="10" val="4"/>
</file>

<file path=xl/ctrlProps/ctrlProp33.xml><?xml version="1.0" encoding="utf-8"?>
<formControlPr xmlns="http://schemas.microsoft.com/office/spreadsheetml/2009/9/main" objectType="Radio" checked="Checked" firstButton="1" fmlaLink="B.Grafico.R!$E$2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Drop" dropLines="10" dropStyle="combo" dx="16" fmlaLink="B.Grafico.R!$J$1" fmlaRange="B.Grafico.R!$G$6:$G$40" noThreeD="1" sel="27" val="25"/>
</file>

<file path=xl/ctrlProps/ctrlProp46.xml><?xml version="1.0" encoding="utf-8"?>
<formControlPr xmlns="http://schemas.microsoft.com/office/spreadsheetml/2009/9/main" objectType="Spin" dx="22" fmlaLink="B.Grafico.R!$J$1" max="30000" page="10" val="27"/>
</file>

<file path=xl/ctrlProps/ctrlProp47.xml><?xml version="1.0" encoding="utf-8"?>
<formControlPr xmlns="http://schemas.microsoft.com/office/spreadsheetml/2009/9/main" objectType="Spin" dx="22" fmlaLink="B.Grafico.R!$AS$5" max="9" min="1" page="10" val="7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9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9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12" Type="http://schemas.openxmlformats.org/officeDocument/2006/relationships/chart" Target="../charts/chart7.xml"/><Relationship Id="rId2" Type="http://schemas.openxmlformats.org/officeDocument/2006/relationships/image" Target="../media/image10.png"/><Relationship Id="rId1" Type="http://schemas.openxmlformats.org/officeDocument/2006/relationships/chart" Target="../charts/chart5.xml"/><Relationship Id="rId6" Type="http://schemas.openxmlformats.org/officeDocument/2006/relationships/image" Target="../media/image13.emf"/><Relationship Id="rId11" Type="http://schemas.openxmlformats.org/officeDocument/2006/relationships/image" Target="../media/image18.emf"/><Relationship Id="rId5" Type="http://schemas.openxmlformats.org/officeDocument/2006/relationships/chart" Target="../charts/chart6.xml"/><Relationship Id="rId15" Type="http://schemas.openxmlformats.org/officeDocument/2006/relationships/chart" Target="../charts/chart8.xml"/><Relationship Id="rId10" Type="http://schemas.openxmlformats.org/officeDocument/2006/relationships/image" Target="../media/image17.emf"/><Relationship Id="rId4" Type="http://schemas.openxmlformats.org/officeDocument/2006/relationships/image" Target="../media/image12.emf"/><Relationship Id="rId9" Type="http://schemas.openxmlformats.org/officeDocument/2006/relationships/image" Target="../media/image16.emf"/><Relationship Id="rId14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23.png"/><Relationship Id="rId7" Type="http://schemas.openxmlformats.org/officeDocument/2006/relationships/image" Target="../media/image27.emf"/><Relationship Id="rId2" Type="http://schemas.openxmlformats.org/officeDocument/2006/relationships/image" Target="../media/image22.emf"/><Relationship Id="rId1" Type="http://schemas.openxmlformats.org/officeDocument/2006/relationships/image" Target="../media/image21.png"/><Relationship Id="rId6" Type="http://schemas.openxmlformats.org/officeDocument/2006/relationships/image" Target="../media/image26.emf"/><Relationship Id="rId5" Type="http://schemas.openxmlformats.org/officeDocument/2006/relationships/image" Target="../media/image25.png"/><Relationship Id="rId10" Type="http://schemas.openxmlformats.org/officeDocument/2006/relationships/image" Target="../media/image30.emf"/><Relationship Id="rId4" Type="http://schemas.openxmlformats.org/officeDocument/2006/relationships/image" Target="../media/image24.emf"/><Relationship Id="rId9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80123</xdr:colOff>
      <xdr:row>7</xdr:row>
      <xdr:rowOff>52108</xdr:rowOff>
    </xdr:from>
    <xdr:to>
      <xdr:col>5</xdr:col>
      <xdr:colOff>317723</xdr:colOff>
      <xdr:row>7</xdr:row>
      <xdr:rowOff>289708</xdr:rowOff>
    </xdr:to>
    <xdr:pic macro="[0]!PainelProd"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52098" y="1880908"/>
          <a:ext cx="237600" cy="237600"/>
        </a:xfrm>
        <a:prstGeom prst="rect">
          <a:avLst/>
        </a:prstGeom>
      </xdr:spPr>
    </xdr:pic>
    <xdr:clientData/>
  </xdr:twoCellAnchor>
  <xdr:twoCellAnchor editAs="oneCell">
    <xdr:from>
      <xdr:col>9</xdr:col>
      <xdr:colOff>67234</xdr:colOff>
      <xdr:row>9</xdr:row>
      <xdr:rowOff>35857</xdr:rowOff>
    </xdr:from>
    <xdr:to>
      <xdr:col>9</xdr:col>
      <xdr:colOff>304834</xdr:colOff>
      <xdr:row>9</xdr:row>
      <xdr:rowOff>273457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7834" y="2455207"/>
          <a:ext cx="237600" cy="237600"/>
        </a:xfrm>
        <a:prstGeom prst="rect">
          <a:avLst/>
        </a:prstGeom>
      </xdr:spPr>
    </xdr:pic>
    <xdr:clientData/>
  </xdr:twoCellAnchor>
  <xdr:twoCellAnchor editAs="oneCell">
    <xdr:from>
      <xdr:col>5</xdr:col>
      <xdr:colOff>67794</xdr:colOff>
      <xdr:row>13</xdr:row>
      <xdr:rowOff>28013</xdr:rowOff>
    </xdr:from>
    <xdr:to>
      <xdr:col>5</xdr:col>
      <xdr:colOff>305394</xdr:colOff>
      <xdr:row>13</xdr:row>
      <xdr:rowOff>265613</xdr:rowOff>
    </xdr:to>
    <xdr:pic macro="[0]!BoletimDiario"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9769" y="3628463"/>
          <a:ext cx="237600" cy="237600"/>
        </a:xfrm>
        <a:prstGeom prst="rect">
          <a:avLst/>
        </a:prstGeom>
      </xdr:spPr>
    </xdr:pic>
    <xdr:clientData/>
  </xdr:twoCellAnchor>
  <xdr:twoCellAnchor editAs="oneCell">
    <xdr:from>
      <xdr:col>1</xdr:col>
      <xdr:colOff>291353</xdr:colOff>
      <xdr:row>16</xdr:row>
      <xdr:rowOff>244848</xdr:rowOff>
    </xdr:from>
    <xdr:to>
      <xdr:col>1</xdr:col>
      <xdr:colOff>541403</xdr:colOff>
      <xdr:row>16</xdr:row>
      <xdr:rowOff>500501</xdr:rowOff>
    </xdr:to>
    <xdr:pic macro="[0]!BIDiario"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4253" y="3007098"/>
          <a:ext cx="250050" cy="255653"/>
        </a:xfrm>
        <a:prstGeom prst="rect">
          <a:avLst/>
        </a:prstGeom>
      </xdr:spPr>
    </xdr:pic>
    <xdr:clientData/>
  </xdr:twoCellAnchor>
  <xdr:twoCellAnchor editAs="oneCell">
    <xdr:from>
      <xdr:col>3</xdr:col>
      <xdr:colOff>303421</xdr:colOff>
      <xdr:row>16</xdr:row>
      <xdr:rowOff>244848</xdr:rowOff>
    </xdr:from>
    <xdr:to>
      <xdr:col>3</xdr:col>
      <xdr:colOff>553471</xdr:colOff>
      <xdr:row>16</xdr:row>
      <xdr:rowOff>500501</xdr:rowOff>
    </xdr:to>
    <xdr:pic macro="[0]!BIMensal"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1771" y="3007098"/>
          <a:ext cx="250050" cy="255653"/>
        </a:xfrm>
        <a:prstGeom prst="rect">
          <a:avLst/>
        </a:prstGeom>
      </xdr:spPr>
    </xdr:pic>
    <xdr:clientData/>
  </xdr:twoCellAnchor>
  <xdr:twoCellAnchor editAs="oneCell">
    <xdr:from>
      <xdr:col>5</xdr:col>
      <xdr:colOff>315489</xdr:colOff>
      <xdr:row>16</xdr:row>
      <xdr:rowOff>244848</xdr:rowOff>
    </xdr:from>
    <xdr:to>
      <xdr:col>5</xdr:col>
      <xdr:colOff>565539</xdr:colOff>
      <xdr:row>16</xdr:row>
      <xdr:rowOff>500501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9289" y="3007098"/>
          <a:ext cx="250050" cy="255653"/>
        </a:xfrm>
        <a:prstGeom prst="rect">
          <a:avLst/>
        </a:prstGeom>
      </xdr:spPr>
    </xdr:pic>
    <xdr:clientData/>
  </xdr:twoCellAnchor>
  <xdr:twoCellAnchor editAs="oneCell">
    <xdr:from>
      <xdr:col>8</xdr:col>
      <xdr:colOff>327557</xdr:colOff>
      <xdr:row>16</xdr:row>
      <xdr:rowOff>244848</xdr:rowOff>
    </xdr:from>
    <xdr:to>
      <xdr:col>8</xdr:col>
      <xdr:colOff>577607</xdr:colOff>
      <xdr:row>16</xdr:row>
      <xdr:rowOff>500501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532" y="3007098"/>
          <a:ext cx="250050" cy="255653"/>
        </a:xfrm>
        <a:prstGeom prst="rect">
          <a:avLst/>
        </a:prstGeom>
      </xdr:spPr>
    </xdr:pic>
    <xdr:clientData/>
  </xdr:twoCellAnchor>
  <xdr:twoCellAnchor editAs="oneCell">
    <xdr:from>
      <xdr:col>10</xdr:col>
      <xdr:colOff>311049</xdr:colOff>
      <xdr:row>16</xdr:row>
      <xdr:rowOff>235323</xdr:rowOff>
    </xdr:from>
    <xdr:to>
      <xdr:col>10</xdr:col>
      <xdr:colOff>561099</xdr:colOff>
      <xdr:row>16</xdr:row>
      <xdr:rowOff>490976</xdr:rowOff>
    </xdr:to>
    <xdr:pic>
      <xdr:nvPicPr>
        <xdr:cNvPr id="37" name="Imagem 3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3924" y="2997573"/>
          <a:ext cx="250050" cy="255653"/>
        </a:xfrm>
        <a:prstGeom prst="rect">
          <a:avLst/>
        </a:prstGeom>
      </xdr:spPr>
    </xdr:pic>
    <xdr:clientData/>
  </xdr:twoCellAnchor>
  <xdr:twoCellAnchor editAs="oneCell">
    <xdr:from>
      <xdr:col>12</xdr:col>
      <xdr:colOff>275492</xdr:colOff>
      <xdr:row>16</xdr:row>
      <xdr:rowOff>244848</xdr:rowOff>
    </xdr:from>
    <xdr:to>
      <xdr:col>12</xdr:col>
      <xdr:colOff>525542</xdr:colOff>
      <xdr:row>16</xdr:row>
      <xdr:rowOff>500501</xdr:rowOff>
    </xdr:to>
    <xdr:pic>
      <xdr:nvPicPr>
        <xdr:cNvPr id="39" name="Imagem 3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05292" y="3645273"/>
          <a:ext cx="250050" cy="255653"/>
        </a:xfrm>
        <a:prstGeom prst="rect">
          <a:avLst/>
        </a:prstGeom>
      </xdr:spPr>
    </xdr:pic>
    <xdr:clientData/>
  </xdr:twoCellAnchor>
  <xdr:twoCellAnchor editAs="oneCell">
    <xdr:from>
      <xdr:col>14</xdr:col>
      <xdr:colOff>306610</xdr:colOff>
      <xdr:row>16</xdr:row>
      <xdr:rowOff>244848</xdr:rowOff>
    </xdr:from>
    <xdr:to>
      <xdr:col>14</xdr:col>
      <xdr:colOff>556660</xdr:colOff>
      <xdr:row>16</xdr:row>
      <xdr:rowOff>500501</xdr:rowOff>
    </xdr:to>
    <xdr:pic>
      <xdr:nvPicPr>
        <xdr:cNvPr id="41" name="Imagem 4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5135" y="3711948"/>
          <a:ext cx="250050" cy="255653"/>
        </a:xfrm>
        <a:prstGeom prst="rect">
          <a:avLst/>
        </a:prstGeom>
      </xdr:spPr>
    </xdr:pic>
    <xdr:clientData/>
  </xdr:twoCellAnchor>
  <xdr:twoCellAnchor editAs="oneCell">
    <xdr:from>
      <xdr:col>5</xdr:col>
      <xdr:colOff>35296</xdr:colOff>
      <xdr:row>11</xdr:row>
      <xdr:rowOff>40901</xdr:rowOff>
    </xdr:from>
    <xdr:to>
      <xdr:col>5</xdr:col>
      <xdr:colOff>272896</xdr:colOff>
      <xdr:row>11</xdr:row>
      <xdr:rowOff>278501</xdr:rowOff>
    </xdr:to>
    <xdr:pic>
      <xdr:nvPicPr>
        <xdr:cNvPr id="43" name="Imagem 4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346" y="2269751"/>
          <a:ext cx="237600" cy="237600"/>
        </a:xfrm>
        <a:prstGeom prst="rect">
          <a:avLst/>
        </a:prstGeom>
      </xdr:spPr>
    </xdr:pic>
    <xdr:clientData/>
  </xdr:twoCellAnchor>
  <xdr:twoCellAnchor editAs="oneCell">
    <xdr:from>
      <xdr:col>2</xdr:col>
      <xdr:colOff>326372</xdr:colOff>
      <xdr:row>16</xdr:row>
      <xdr:rowOff>244848</xdr:rowOff>
    </xdr:from>
    <xdr:to>
      <xdr:col>2</xdr:col>
      <xdr:colOff>563795</xdr:colOff>
      <xdr:row>16</xdr:row>
      <xdr:rowOff>482271</xdr:rowOff>
    </xdr:to>
    <xdr:pic macro="[0]!BISemanal">
      <xdr:nvPicPr>
        <xdr:cNvPr id="45" name="Imagem 4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6997" y="3007098"/>
          <a:ext cx="237423" cy="237423"/>
        </a:xfrm>
        <a:prstGeom prst="rect">
          <a:avLst/>
        </a:prstGeom>
      </xdr:spPr>
    </xdr:pic>
    <xdr:clientData/>
  </xdr:twoCellAnchor>
  <xdr:twoCellAnchor editAs="oneCell">
    <xdr:from>
      <xdr:col>4</xdr:col>
      <xdr:colOff>307322</xdr:colOff>
      <xdr:row>16</xdr:row>
      <xdr:rowOff>244848</xdr:rowOff>
    </xdr:from>
    <xdr:to>
      <xdr:col>4</xdr:col>
      <xdr:colOff>544745</xdr:colOff>
      <xdr:row>16</xdr:row>
      <xdr:rowOff>482271</xdr:rowOff>
    </xdr:to>
    <xdr:pic macro="[0]!BIAcum">
      <xdr:nvPicPr>
        <xdr:cNvPr id="47" name="Imagem 4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3397" y="3007098"/>
          <a:ext cx="237423" cy="237423"/>
        </a:xfrm>
        <a:prstGeom prst="rect">
          <a:avLst/>
        </a:prstGeom>
      </xdr:spPr>
    </xdr:pic>
    <xdr:clientData/>
  </xdr:twoCellAnchor>
  <xdr:twoCellAnchor editAs="oneCell">
    <xdr:from>
      <xdr:col>9</xdr:col>
      <xdr:colOff>316847</xdr:colOff>
      <xdr:row>16</xdr:row>
      <xdr:rowOff>244848</xdr:rowOff>
    </xdr:from>
    <xdr:to>
      <xdr:col>9</xdr:col>
      <xdr:colOff>554270</xdr:colOff>
      <xdr:row>16</xdr:row>
      <xdr:rowOff>482271</xdr:rowOff>
    </xdr:to>
    <xdr:pic>
      <xdr:nvPicPr>
        <xdr:cNvPr id="49" name="Imagem 4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1547" y="3007098"/>
          <a:ext cx="237423" cy="237423"/>
        </a:xfrm>
        <a:prstGeom prst="rect">
          <a:avLst/>
        </a:prstGeom>
      </xdr:spPr>
    </xdr:pic>
    <xdr:clientData/>
  </xdr:twoCellAnchor>
  <xdr:twoCellAnchor editAs="oneCell">
    <xdr:from>
      <xdr:col>11</xdr:col>
      <xdr:colOff>345422</xdr:colOff>
      <xdr:row>16</xdr:row>
      <xdr:rowOff>244848</xdr:rowOff>
    </xdr:from>
    <xdr:to>
      <xdr:col>11</xdr:col>
      <xdr:colOff>582845</xdr:colOff>
      <xdr:row>16</xdr:row>
      <xdr:rowOff>482271</xdr:rowOff>
    </xdr:to>
    <xdr:pic>
      <xdr:nvPicPr>
        <xdr:cNvPr id="50" name="Imagem 49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65572" y="3007098"/>
          <a:ext cx="237423" cy="237423"/>
        </a:xfrm>
        <a:prstGeom prst="rect">
          <a:avLst/>
        </a:prstGeom>
      </xdr:spPr>
    </xdr:pic>
    <xdr:clientData/>
  </xdr:twoCellAnchor>
  <xdr:twoCellAnchor editAs="oneCell">
    <xdr:from>
      <xdr:col>13</xdr:col>
      <xdr:colOff>335897</xdr:colOff>
      <xdr:row>16</xdr:row>
      <xdr:rowOff>244848</xdr:rowOff>
    </xdr:from>
    <xdr:to>
      <xdr:col>13</xdr:col>
      <xdr:colOff>573320</xdr:colOff>
      <xdr:row>16</xdr:row>
      <xdr:rowOff>482271</xdr:rowOff>
    </xdr:to>
    <xdr:pic>
      <xdr:nvPicPr>
        <xdr:cNvPr id="51" name="Imagem 50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1497" y="3007098"/>
          <a:ext cx="237423" cy="237423"/>
        </a:xfrm>
        <a:prstGeom prst="rect">
          <a:avLst/>
        </a:prstGeom>
      </xdr:spPr>
    </xdr:pic>
    <xdr:clientData/>
  </xdr:twoCellAnchor>
  <xdr:twoCellAnchor editAs="oneCell">
    <xdr:from>
      <xdr:col>15</xdr:col>
      <xdr:colOff>259697</xdr:colOff>
      <xdr:row>16</xdr:row>
      <xdr:rowOff>244848</xdr:rowOff>
    </xdr:from>
    <xdr:to>
      <xdr:col>15</xdr:col>
      <xdr:colOff>497120</xdr:colOff>
      <xdr:row>16</xdr:row>
      <xdr:rowOff>482271</xdr:rowOff>
    </xdr:to>
    <xdr:pic macro="[0]!Paradas">
      <xdr:nvPicPr>
        <xdr:cNvPr id="52" name="Imagem 51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80222" y="3711948"/>
          <a:ext cx="237423" cy="237423"/>
        </a:xfrm>
        <a:prstGeom prst="rect">
          <a:avLst/>
        </a:prstGeom>
      </xdr:spPr>
    </xdr:pic>
    <xdr:clientData/>
  </xdr:twoCellAnchor>
  <xdr:twoCellAnchor editAs="oneCell">
    <xdr:from>
      <xdr:col>1</xdr:col>
      <xdr:colOff>51891</xdr:colOff>
      <xdr:row>7</xdr:row>
      <xdr:rowOff>35298</xdr:rowOff>
    </xdr:from>
    <xdr:to>
      <xdr:col>1</xdr:col>
      <xdr:colOff>289314</xdr:colOff>
      <xdr:row>7</xdr:row>
      <xdr:rowOff>272721</xdr:rowOff>
    </xdr:to>
    <xdr:pic macro="[0]!OrcamentoProd">
      <xdr:nvPicPr>
        <xdr:cNvPr id="53" name="Imagem 52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6791" y="1864098"/>
          <a:ext cx="237423" cy="237423"/>
        </a:xfrm>
        <a:prstGeom prst="rect">
          <a:avLst/>
        </a:prstGeom>
      </xdr:spPr>
    </xdr:pic>
    <xdr:clientData/>
  </xdr:twoCellAnchor>
  <xdr:twoCellAnchor editAs="oneCell">
    <xdr:from>
      <xdr:col>1</xdr:col>
      <xdr:colOff>29739</xdr:colOff>
      <xdr:row>9</xdr:row>
      <xdr:rowOff>25773</xdr:rowOff>
    </xdr:from>
    <xdr:to>
      <xdr:col>1</xdr:col>
      <xdr:colOff>267339</xdr:colOff>
      <xdr:row>9</xdr:row>
      <xdr:rowOff>268697</xdr:rowOff>
    </xdr:to>
    <xdr:pic macro="[0]!MetaProd">
      <xdr:nvPicPr>
        <xdr:cNvPr id="54" name="Imagem 5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4639" y="2445123"/>
          <a:ext cx="237600" cy="242924"/>
        </a:xfrm>
        <a:prstGeom prst="rect">
          <a:avLst/>
        </a:prstGeom>
      </xdr:spPr>
    </xdr:pic>
    <xdr:clientData/>
  </xdr:twoCellAnchor>
  <xdr:twoCellAnchor editAs="oneCell">
    <xdr:from>
      <xdr:col>1</xdr:col>
      <xdr:colOff>48790</xdr:colOff>
      <xdr:row>13</xdr:row>
      <xdr:rowOff>25773</xdr:rowOff>
    </xdr:from>
    <xdr:to>
      <xdr:col>1</xdr:col>
      <xdr:colOff>281183</xdr:colOff>
      <xdr:row>13</xdr:row>
      <xdr:rowOff>263373</xdr:rowOff>
    </xdr:to>
    <xdr:pic>
      <xdr:nvPicPr>
        <xdr:cNvPr id="56" name="Imagem 5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690" y="3626223"/>
          <a:ext cx="232393" cy="237600"/>
        </a:xfrm>
        <a:prstGeom prst="rect">
          <a:avLst/>
        </a:prstGeom>
      </xdr:spPr>
    </xdr:pic>
    <xdr:clientData/>
  </xdr:twoCellAnchor>
  <xdr:twoCellAnchor editAs="oneCell">
    <xdr:from>
      <xdr:col>2</xdr:col>
      <xdr:colOff>485775</xdr:colOff>
      <xdr:row>22</xdr:row>
      <xdr:rowOff>152400</xdr:rowOff>
    </xdr:from>
    <xdr:to>
      <xdr:col>3</xdr:col>
      <xdr:colOff>19012</xdr:colOff>
      <xdr:row>24</xdr:row>
      <xdr:rowOff>28537</xdr:rowOff>
    </xdr:to>
    <xdr:pic macro="[0]!MostraTodasPlan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4950" y="5219700"/>
          <a:ext cx="304762" cy="304762"/>
        </a:xfrm>
        <a:prstGeom prst="rect">
          <a:avLst/>
        </a:prstGeom>
      </xdr:spPr>
    </xdr:pic>
    <xdr:clientData/>
  </xdr:twoCellAnchor>
  <xdr:oneCellAnchor>
    <xdr:from>
      <xdr:col>6</xdr:col>
      <xdr:colOff>288272</xdr:colOff>
      <xdr:row>16</xdr:row>
      <xdr:rowOff>244848</xdr:rowOff>
    </xdr:from>
    <xdr:ext cx="237423" cy="237423"/>
    <xdr:pic>
      <xdr:nvPicPr>
        <xdr:cNvPr id="61" name="Imagem 60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69797" y="3007098"/>
          <a:ext cx="237423" cy="237423"/>
        </a:xfrm>
        <a:prstGeom prst="rect">
          <a:avLst/>
        </a:prstGeom>
      </xdr:spPr>
    </xdr:pic>
    <xdr:clientData/>
  </xdr:oneCellAnchor>
  <xdr:twoCellAnchor editAs="oneCell">
    <xdr:from>
      <xdr:col>7</xdr:col>
      <xdr:colOff>289457</xdr:colOff>
      <xdr:row>16</xdr:row>
      <xdr:rowOff>244848</xdr:rowOff>
    </xdr:from>
    <xdr:to>
      <xdr:col>7</xdr:col>
      <xdr:colOff>539507</xdr:colOff>
      <xdr:row>16</xdr:row>
      <xdr:rowOff>500501</xdr:rowOff>
    </xdr:to>
    <xdr:pic>
      <xdr:nvPicPr>
        <xdr:cNvPr id="62" name="Imagem 6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8707" y="3007098"/>
          <a:ext cx="250050" cy="255653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9</xdr:row>
      <xdr:rowOff>28575</xdr:rowOff>
    </xdr:from>
    <xdr:to>
      <xdr:col>5</xdr:col>
      <xdr:colOff>285225</xdr:colOff>
      <xdr:row>9</xdr:row>
      <xdr:rowOff>266175</xdr:rowOff>
    </xdr:to>
    <xdr:pic macro="[0]!PainelMoagem"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0" y="2447925"/>
          <a:ext cx="237600" cy="237600"/>
        </a:xfrm>
        <a:prstGeom prst="rect">
          <a:avLst/>
        </a:prstGeom>
      </xdr:spPr>
    </xdr:pic>
    <xdr:clientData/>
  </xdr:twoCellAnchor>
  <xdr:twoCellAnchor editAs="oneCell">
    <xdr:from>
      <xdr:col>1</xdr:col>
      <xdr:colOff>32096</xdr:colOff>
      <xdr:row>11</xdr:row>
      <xdr:rowOff>35700</xdr:rowOff>
    </xdr:from>
    <xdr:to>
      <xdr:col>1</xdr:col>
      <xdr:colOff>269696</xdr:colOff>
      <xdr:row>11</xdr:row>
      <xdr:rowOff>273300</xdr:rowOff>
    </xdr:to>
    <xdr:pic macro="[0]!ProgDiario"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6996" y="3045600"/>
          <a:ext cx="237600" cy="237600"/>
        </a:xfrm>
        <a:prstGeom prst="rect">
          <a:avLst/>
        </a:prstGeom>
      </xdr:spPr>
    </xdr:pic>
    <xdr:clientData/>
  </xdr:twoCellAnchor>
  <xdr:twoCellAnchor editAs="oneCell">
    <xdr:from>
      <xdr:col>9</xdr:col>
      <xdr:colOff>76201</xdr:colOff>
      <xdr:row>7</xdr:row>
      <xdr:rowOff>38101</xdr:rowOff>
    </xdr:from>
    <xdr:to>
      <xdr:col>9</xdr:col>
      <xdr:colOff>313801</xdr:colOff>
      <xdr:row>7</xdr:row>
      <xdr:rowOff>275701</xdr:rowOff>
    </xdr:to>
    <xdr:pic>
      <xdr:nvPicPr>
        <xdr:cNvPr id="38" name="Imagem 37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1" y="1866901"/>
          <a:ext cx="237600" cy="237600"/>
        </a:xfrm>
        <a:prstGeom prst="rect">
          <a:avLst/>
        </a:prstGeom>
      </xdr:spPr>
    </xdr:pic>
    <xdr:clientData/>
  </xdr:twoCellAnchor>
  <xdr:twoCellAnchor editAs="oneCell">
    <xdr:from>
      <xdr:col>9</xdr:col>
      <xdr:colOff>57150</xdr:colOff>
      <xdr:row>13</xdr:row>
      <xdr:rowOff>38100</xdr:rowOff>
    </xdr:from>
    <xdr:to>
      <xdr:col>9</xdr:col>
      <xdr:colOff>276225</xdr:colOff>
      <xdr:row>13</xdr:row>
      <xdr:rowOff>257175</xdr:rowOff>
    </xdr:to>
    <xdr:pic macro="[0]!PainelParadas"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22669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9</xdr:col>
      <xdr:colOff>44821</xdr:colOff>
      <xdr:row>11</xdr:row>
      <xdr:rowOff>40901</xdr:rowOff>
    </xdr:from>
    <xdr:to>
      <xdr:col>9</xdr:col>
      <xdr:colOff>282421</xdr:colOff>
      <xdr:row>11</xdr:row>
      <xdr:rowOff>278501</xdr:rowOff>
    </xdr:to>
    <xdr:pic>
      <xdr:nvPicPr>
        <xdr:cNvPr id="42" name="Imagem 4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1446" y="2269751"/>
          <a:ext cx="237600" cy="237600"/>
        </a:xfrm>
        <a:prstGeom prst="rect">
          <a:avLst/>
        </a:prstGeom>
      </xdr:spPr>
    </xdr:pic>
    <xdr:clientData/>
  </xdr:twoCellAnchor>
  <xdr:twoCellAnchor>
    <xdr:from>
      <xdr:col>14</xdr:col>
      <xdr:colOff>514349</xdr:colOff>
      <xdr:row>1</xdr:row>
      <xdr:rowOff>133350</xdr:rowOff>
    </xdr:from>
    <xdr:to>
      <xdr:col>15</xdr:col>
      <xdr:colOff>85724</xdr:colOff>
      <xdr:row>3</xdr:row>
      <xdr:rowOff>0</xdr:rowOff>
    </xdr:to>
    <xdr:sp macro="[0]!ocultar_tudo" textlink="">
      <xdr:nvSpPr>
        <xdr:cNvPr id="7" name="Arredondar Retângulo no Mesmo Canto Lateral 6"/>
        <xdr:cNvSpPr/>
      </xdr:nvSpPr>
      <xdr:spPr>
        <a:xfrm>
          <a:off x="11944349" y="333375"/>
          <a:ext cx="333375" cy="266700"/>
        </a:xfrm>
        <a:prstGeom prst="round2SameRect">
          <a:avLst/>
        </a:prstGeom>
        <a:noFill/>
        <a:ln>
          <a:solidFill>
            <a:schemeClr val="accent5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+</a:t>
          </a:r>
        </a:p>
      </xdr:txBody>
    </xdr:sp>
    <xdr:clientData/>
  </xdr:twoCellAnchor>
  <xdr:twoCellAnchor>
    <xdr:from>
      <xdr:col>14</xdr:col>
      <xdr:colOff>514349</xdr:colOff>
      <xdr:row>0</xdr:row>
      <xdr:rowOff>0</xdr:rowOff>
    </xdr:from>
    <xdr:to>
      <xdr:col>15</xdr:col>
      <xdr:colOff>85724</xdr:colOff>
      <xdr:row>1</xdr:row>
      <xdr:rowOff>66675</xdr:rowOff>
    </xdr:to>
    <xdr:sp macro="[0]!mostrar_tudo" textlink="">
      <xdr:nvSpPr>
        <xdr:cNvPr id="40" name="Arredondar Retângulo no Mesmo Canto Lateral 39"/>
        <xdr:cNvSpPr/>
      </xdr:nvSpPr>
      <xdr:spPr>
        <a:xfrm flipV="1">
          <a:off x="11944349" y="0"/>
          <a:ext cx="333375" cy="266700"/>
        </a:xfrm>
        <a:prstGeom prst="round2SameRect">
          <a:avLst/>
        </a:prstGeom>
        <a:noFill/>
        <a:ln>
          <a:solidFill>
            <a:schemeClr val="accent5">
              <a:lumMod val="60000"/>
              <a:lumOff val="40000"/>
            </a:schemeClr>
          </a:solidFill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tIns="360000" rtlCol="0" anchor="b"/>
        <a:lstStyle/>
        <a:p>
          <a:pPr algn="ctr"/>
          <a:r>
            <a:rPr lang="pt-BR" sz="2800" b="1"/>
            <a:t>-</a:t>
          </a:r>
        </a:p>
      </xdr:txBody>
    </xdr:sp>
    <xdr:clientData/>
  </xdr:twoCellAnchor>
  <xdr:oneCellAnchor>
    <xdr:from>
      <xdr:col>13</xdr:col>
      <xdr:colOff>76201</xdr:colOff>
      <xdr:row>7</xdr:row>
      <xdr:rowOff>38101</xdr:rowOff>
    </xdr:from>
    <xdr:ext cx="237600" cy="237600"/>
    <xdr:pic>
      <xdr:nvPicPr>
        <xdr:cNvPr id="46" name="Imagem 45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62826" y="1390651"/>
          <a:ext cx="237600" cy="237600"/>
        </a:xfrm>
        <a:prstGeom prst="rect">
          <a:avLst/>
        </a:prstGeom>
      </xdr:spPr>
    </xdr:pic>
    <xdr:clientData/>
  </xdr:oneCellAnchor>
  <xdr:twoCellAnchor>
    <xdr:from>
      <xdr:col>0</xdr:col>
      <xdr:colOff>152400</xdr:colOff>
      <xdr:row>0</xdr:row>
      <xdr:rowOff>85725</xdr:rowOff>
    </xdr:from>
    <xdr:to>
      <xdr:col>2</xdr:col>
      <xdr:colOff>533400</xdr:colOff>
      <xdr:row>2</xdr:row>
      <xdr:rowOff>95250</xdr:rowOff>
    </xdr:to>
    <xdr:sp macro="" textlink="">
      <xdr:nvSpPr>
        <xdr:cNvPr id="6" name="Retângulo 5"/>
        <xdr:cNvSpPr/>
      </xdr:nvSpPr>
      <xdr:spPr>
        <a:xfrm>
          <a:off x="152400" y="85725"/>
          <a:ext cx="1409700" cy="409575"/>
        </a:xfrm>
        <a:prstGeom prst="rect">
          <a:avLst/>
        </a:prstGeom>
        <a:ln w="12700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Logo da Empresa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9</xdr:row>
      <xdr:rowOff>104775</xdr:rowOff>
    </xdr:from>
    <xdr:to>
      <xdr:col>3</xdr:col>
      <xdr:colOff>9525</xdr:colOff>
      <xdr:row>15</xdr:row>
      <xdr:rowOff>38100</xdr:rowOff>
    </xdr:to>
    <xdr:sp macro="" textlink="">
      <xdr:nvSpPr>
        <xdr:cNvPr id="2" name="Retângulo 1"/>
        <xdr:cNvSpPr/>
      </xdr:nvSpPr>
      <xdr:spPr>
        <a:xfrm>
          <a:off x="2057400" y="1905000"/>
          <a:ext cx="9525" cy="11334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866775</xdr:colOff>
          <xdr:row>17</xdr:row>
          <xdr:rowOff>190500</xdr:rowOff>
        </xdr:to>
        <xdr:sp macro="" textlink="">
          <xdr:nvSpPr>
            <xdr:cNvPr id="1065985" name="Option Button 1" hidden="1">
              <a:extLst>
                <a:ext uri="{63B3BB69-23CF-44E3-9099-C40C66FF867C}">
                  <a14:compatExt spid="_x0000_s1065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19050</xdr:rowOff>
        </xdr:from>
        <xdr:to>
          <xdr:col>2</xdr:col>
          <xdr:colOff>866775</xdr:colOff>
          <xdr:row>18</xdr:row>
          <xdr:rowOff>171450</xdr:rowOff>
        </xdr:to>
        <xdr:sp macro="" textlink="">
          <xdr:nvSpPr>
            <xdr:cNvPr id="1065986" name="Option Button 2" hidden="1">
              <a:extLst>
                <a:ext uri="{63B3BB69-23CF-44E3-9099-C40C66FF867C}">
                  <a14:compatExt spid="_x0000_s1065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19050</xdr:rowOff>
        </xdr:from>
        <xdr:to>
          <xdr:col>2</xdr:col>
          <xdr:colOff>866775</xdr:colOff>
          <xdr:row>19</xdr:row>
          <xdr:rowOff>171450</xdr:rowOff>
        </xdr:to>
        <xdr:sp macro="" textlink="">
          <xdr:nvSpPr>
            <xdr:cNvPr id="1065987" name="Option Button 3" hidden="1">
              <a:extLst>
                <a:ext uri="{63B3BB69-23CF-44E3-9099-C40C66FF867C}">
                  <a14:compatExt spid="_x0000_s1065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38100</xdr:rowOff>
        </xdr:from>
        <xdr:to>
          <xdr:col>2</xdr:col>
          <xdr:colOff>866775</xdr:colOff>
          <xdr:row>20</xdr:row>
          <xdr:rowOff>190500</xdr:rowOff>
        </xdr:to>
        <xdr:sp macro="" textlink="">
          <xdr:nvSpPr>
            <xdr:cNvPr id="1065988" name="Option Button 4" hidden="1">
              <a:extLst>
                <a:ext uri="{63B3BB69-23CF-44E3-9099-C40C66FF867C}">
                  <a14:compatExt spid="_x0000_s1065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28575</xdr:rowOff>
        </xdr:from>
        <xdr:to>
          <xdr:col>2</xdr:col>
          <xdr:colOff>866775</xdr:colOff>
          <xdr:row>21</xdr:row>
          <xdr:rowOff>180975</xdr:rowOff>
        </xdr:to>
        <xdr:sp macro="" textlink="">
          <xdr:nvSpPr>
            <xdr:cNvPr id="1065989" name="Option Button 5" hidden="1">
              <a:extLst>
                <a:ext uri="{63B3BB69-23CF-44E3-9099-C40C66FF867C}">
                  <a14:compatExt spid="_x0000_s1065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28575</xdr:rowOff>
        </xdr:from>
        <xdr:to>
          <xdr:col>2</xdr:col>
          <xdr:colOff>866775</xdr:colOff>
          <xdr:row>22</xdr:row>
          <xdr:rowOff>180975</xdr:rowOff>
        </xdr:to>
        <xdr:sp macro="" textlink="">
          <xdr:nvSpPr>
            <xdr:cNvPr id="1065990" name="Option Button 6" hidden="1">
              <a:extLst>
                <a:ext uri="{63B3BB69-23CF-44E3-9099-C40C66FF867C}">
                  <a14:compatExt spid="_x0000_s1065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38100</xdr:rowOff>
        </xdr:from>
        <xdr:to>
          <xdr:col>2</xdr:col>
          <xdr:colOff>866775</xdr:colOff>
          <xdr:row>23</xdr:row>
          <xdr:rowOff>190500</xdr:rowOff>
        </xdr:to>
        <xdr:sp macro="" textlink="">
          <xdr:nvSpPr>
            <xdr:cNvPr id="1065991" name="Option Button 7" hidden="1">
              <a:extLst>
                <a:ext uri="{63B3BB69-23CF-44E3-9099-C40C66FF867C}">
                  <a14:compatExt spid="_x0000_s1065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38100</xdr:rowOff>
        </xdr:from>
        <xdr:to>
          <xdr:col>2</xdr:col>
          <xdr:colOff>866775</xdr:colOff>
          <xdr:row>24</xdr:row>
          <xdr:rowOff>190500</xdr:rowOff>
        </xdr:to>
        <xdr:sp macro="" textlink="">
          <xdr:nvSpPr>
            <xdr:cNvPr id="1065992" name="Option Button 8" hidden="1">
              <a:extLst>
                <a:ext uri="{63B3BB69-23CF-44E3-9099-C40C66FF867C}">
                  <a14:compatExt spid="_x0000_s1065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28575</xdr:rowOff>
        </xdr:from>
        <xdr:to>
          <xdr:col>2</xdr:col>
          <xdr:colOff>866775</xdr:colOff>
          <xdr:row>25</xdr:row>
          <xdr:rowOff>180975</xdr:rowOff>
        </xdr:to>
        <xdr:sp macro="" textlink="">
          <xdr:nvSpPr>
            <xdr:cNvPr id="1065993" name="Option Button 9" hidden="1">
              <a:extLst>
                <a:ext uri="{63B3BB69-23CF-44E3-9099-C40C66FF867C}">
                  <a14:compatExt spid="_x0000_s1065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47625</xdr:rowOff>
        </xdr:from>
        <xdr:to>
          <xdr:col>2</xdr:col>
          <xdr:colOff>866775</xdr:colOff>
          <xdr:row>27</xdr:row>
          <xdr:rowOff>0</xdr:rowOff>
        </xdr:to>
        <xdr:sp macro="" textlink="">
          <xdr:nvSpPr>
            <xdr:cNvPr id="1065994" name="Option Button 10" hidden="1">
              <a:extLst>
                <a:ext uri="{63B3BB69-23CF-44E3-9099-C40C66FF867C}">
                  <a14:compatExt spid="_x0000_s1065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38100</xdr:rowOff>
        </xdr:from>
        <xdr:to>
          <xdr:col>2</xdr:col>
          <xdr:colOff>866775</xdr:colOff>
          <xdr:row>27</xdr:row>
          <xdr:rowOff>190500</xdr:rowOff>
        </xdr:to>
        <xdr:sp macro="" textlink="">
          <xdr:nvSpPr>
            <xdr:cNvPr id="1065995" name="Option Button 11" hidden="1">
              <a:extLst>
                <a:ext uri="{63B3BB69-23CF-44E3-9099-C40C66FF867C}">
                  <a14:compatExt spid="_x0000_s1065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28</xdr:row>
          <xdr:rowOff>28575</xdr:rowOff>
        </xdr:from>
        <xdr:to>
          <xdr:col>2</xdr:col>
          <xdr:colOff>866775</xdr:colOff>
          <xdr:row>28</xdr:row>
          <xdr:rowOff>180975</xdr:rowOff>
        </xdr:to>
        <xdr:sp macro="" textlink="">
          <xdr:nvSpPr>
            <xdr:cNvPr id="1065996" name="Option Button 12" hidden="1">
              <a:extLst>
                <a:ext uri="{63B3BB69-23CF-44E3-9099-C40C66FF867C}">
                  <a14:compatExt spid="_x0000_s1065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950843</xdr:colOff>
      <xdr:row>7</xdr:row>
      <xdr:rowOff>1</xdr:rowOff>
    </xdr:from>
    <xdr:to>
      <xdr:col>19</xdr:col>
      <xdr:colOff>85126</xdr:colOff>
      <xdr:row>16</xdr:row>
      <xdr:rowOff>142876</xdr:rowOff>
    </xdr:to>
    <xdr:graphicFrame macro="">
      <xdr:nvGraphicFramePr>
        <xdr:cNvPr id="18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57150</xdr:rowOff>
        </xdr:from>
        <xdr:to>
          <xdr:col>2</xdr:col>
          <xdr:colOff>838200</xdr:colOff>
          <xdr:row>9</xdr:row>
          <xdr:rowOff>123825</xdr:rowOff>
        </xdr:to>
        <xdr:sp macro="" textlink="">
          <xdr:nvSpPr>
            <xdr:cNvPr id="1066000" name="Group Box 16" hidden="1">
              <a:extLst>
                <a:ext uri="{63B3BB69-23CF-44E3-9099-C40C66FF867C}">
                  <a14:compatExt spid="_x0000_s1066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Vizualização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7</xdr:row>
          <xdr:rowOff>57150</xdr:rowOff>
        </xdr:from>
        <xdr:to>
          <xdr:col>2</xdr:col>
          <xdr:colOff>523875</xdr:colOff>
          <xdr:row>7</xdr:row>
          <xdr:rowOff>276225</xdr:rowOff>
        </xdr:to>
        <xdr:sp macro="" textlink="">
          <xdr:nvSpPr>
            <xdr:cNvPr id="1066001" name="Option Button 17" hidden="1">
              <a:extLst>
                <a:ext uri="{63B3BB69-23CF-44E3-9099-C40C66FF867C}">
                  <a14:compatExt spid="_x0000_s1066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Diário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8</xdr:row>
          <xdr:rowOff>142875</xdr:rowOff>
        </xdr:from>
        <xdr:to>
          <xdr:col>2</xdr:col>
          <xdr:colOff>495300</xdr:colOff>
          <xdr:row>9</xdr:row>
          <xdr:rowOff>95250</xdr:rowOff>
        </xdr:to>
        <xdr:sp macro="" textlink="">
          <xdr:nvSpPr>
            <xdr:cNvPr id="1066002" name="Option Button 18" hidden="1">
              <a:extLst>
                <a:ext uri="{63B3BB69-23CF-44E3-9099-C40C66FF867C}">
                  <a14:compatExt spid="_x0000_s1066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12</xdr:row>
          <xdr:rowOff>95250</xdr:rowOff>
        </xdr:from>
        <xdr:to>
          <xdr:col>2</xdr:col>
          <xdr:colOff>847725</xdr:colOff>
          <xdr:row>14</xdr:row>
          <xdr:rowOff>190500</xdr:rowOff>
        </xdr:to>
        <xdr:sp macro="" textlink="">
          <xdr:nvSpPr>
            <xdr:cNvPr id="1066003" name="Spinner 19" hidden="1">
              <a:extLst>
                <a:ext uri="{63B3BB69-23CF-44E3-9099-C40C66FF867C}">
                  <a14:compatExt spid="_x0000_s1066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10</xdr:row>
          <xdr:rowOff>0</xdr:rowOff>
        </xdr:from>
        <xdr:to>
          <xdr:col>2</xdr:col>
          <xdr:colOff>857250</xdr:colOff>
          <xdr:row>11</xdr:row>
          <xdr:rowOff>219075</xdr:rowOff>
        </xdr:to>
        <xdr:sp macro="" textlink="">
          <xdr:nvSpPr>
            <xdr:cNvPr id="1066004" name="Spinner 20" hidden="1">
              <a:extLst>
                <a:ext uri="{63B3BB69-23CF-44E3-9099-C40C66FF867C}">
                  <a14:compatExt spid="_x0000_s1066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314325</xdr:colOff>
          <xdr:row>7</xdr:row>
          <xdr:rowOff>28575</xdr:rowOff>
        </xdr:from>
        <xdr:to>
          <xdr:col>17</xdr:col>
          <xdr:colOff>561975</xdr:colOff>
          <xdr:row>7</xdr:row>
          <xdr:rowOff>266700</xdr:rowOff>
        </xdr:to>
        <xdr:sp macro="" textlink="">
          <xdr:nvSpPr>
            <xdr:cNvPr id="1066005" name="Button 21" hidden="1">
              <a:extLst>
                <a:ext uri="{63B3BB69-23CF-44E3-9099-C40C66FF867C}">
                  <a14:compatExt spid="_x0000_s1066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7</xdr:row>
          <xdr:rowOff>28575</xdr:rowOff>
        </xdr:from>
        <xdr:to>
          <xdr:col>17</xdr:col>
          <xdr:colOff>285750</xdr:colOff>
          <xdr:row>7</xdr:row>
          <xdr:rowOff>266700</xdr:rowOff>
        </xdr:to>
        <xdr:sp macro="" textlink="">
          <xdr:nvSpPr>
            <xdr:cNvPr id="1066006" name="Button 22" hidden="1">
              <a:extLst>
                <a:ext uri="{63B3BB69-23CF-44E3-9099-C40C66FF867C}">
                  <a14:compatExt spid="_x0000_s1066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7</xdr:row>
          <xdr:rowOff>257175</xdr:rowOff>
        </xdr:from>
        <xdr:to>
          <xdr:col>2</xdr:col>
          <xdr:colOff>495300</xdr:colOff>
          <xdr:row>8</xdr:row>
          <xdr:rowOff>123825</xdr:rowOff>
        </xdr:to>
        <xdr:sp macro="" textlink="">
          <xdr:nvSpPr>
            <xdr:cNvPr id="1066007" name="Option Button 23" hidden="1">
              <a:extLst>
                <a:ext uri="{63B3BB69-23CF-44E3-9099-C40C66FF867C}">
                  <a14:compatExt spid="_x0000_s1066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Mensal</a:t>
              </a:r>
            </a:p>
          </xdr:txBody>
        </xdr:sp>
        <xdr:clientData/>
      </xdr:twoCellAnchor>
    </mc:Choice>
    <mc:Fallback/>
  </mc:AlternateContent>
  <xdr:absoluteAnchor>
    <xdr:pos x="76200" y="28576"/>
    <xdr:ext cx="809625" cy="214894"/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2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8576"/>
          <a:ext cx="809625" cy="214894"/>
        </a:xfrm>
        <a:prstGeom prst="rect">
          <a:avLst/>
        </a:prstGeom>
        <a:noFill/>
        <a:ln>
          <a:noFill/>
        </a:ln>
      </xdr:spPr>
    </xdr:pic>
    <xdr:clientData/>
  </xdr:absoluteAnchor>
  <xdr:twoCellAnchor>
    <xdr:from>
      <xdr:col>18</xdr:col>
      <xdr:colOff>38099</xdr:colOff>
      <xdr:row>7</xdr:row>
      <xdr:rowOff>257175</xdr:rowOff>
    </xdr:from>
    <xdr:to>
      <xdr:col>22</xdr:col>
      <xdr:colOff>228599</xdr:colOff>
      <xdr:row>9</xdr:row>
      <xdr:rowOff>141818</xdr:rowOff>
    </xdr:to>
    <xdr:grpSp>
      <xdr:nvGrpSpPr>
        <xdr:cNvPr id="3" name="Grupo 2"/>
        <xdr:cNvGrpSpPr/>
      </xdr:nvGrpSpPr>
      <xdr:grpSpPr>
        <a:xfrm>
          <a:off x="11580158" y="839881"/>
          <a:ext cx="1848970" cy="377702"/>
          <a:chOff x="11525249" y="619125"/>
          <a:chExt cx="1781175" cy="370418"/>
        </a:xfrm>
        <a:effectLst/>
      </xdr:grpSpPr>
      <xdr:sp macro="[0]!Paradas" textlink="">
        <xdr:nvSpPr>
          <xdr:cNvPr id="26" name="Arredondar Retângulo no Mesmo Canto Lateral 25"/>
          <xdr:cNvSpPr/>
        </xdr:nvSpPr>
        <xdr:spPr>
          <a:xfrm>
            <a:off x="11525249" y="619125"/>
            <a:ext cx="1781175" cy="349251"/>
          </a:xfrm>
          <a:prstGeom prst="round2SameRect">
            <a:avLst>
              <a:gd name="adj1" fmla="val 21818"/>
              <a:gd name="adj2" fmla="val 0"/>
            </a:avLst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</a:rPr>
              <a:t>     Detalhes</a:t>
            </a:r>
            <a:r>
              <a:rPr lang="pt-BR" sz="1200" b="1" baseline="0">
                <a:solidFill>
                  <a:sysClr val="windowText" lastClr="000000"/>
                </a:solidFill>
              </a:rPr>
              <a:t> histórico</a:t>
            </a:r>
            <a:endParaRPr lang="pt-BR" sz="1200" b="1">
              <a:solidFill>
                <a:sysClr val="windowText" lastClr="000000"/>
              </a:solidFill>
            </a:endParaRPr>
          </a:p>
        </xdr:txBody>
      </xdr:sp>
      <xdr:pic macro="[0]!Paradas">
        <xdr:nvPicPr>
          <xdr:cNvPr id="28" name="Imagem 27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533762" y="629711"/>
            <a:ext cx="359832" cy="359832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23533</xdr:colOff>
      <xdr:row>38</xdr:row>
      <xdr:rowOff>82924</xdr:rowOff>
    </xdr:from>
    <xdr:to>
      <xdr:col>5</xdr:col>
      <xdr:colOff>147358</xdr:colOff>
      <xdr:row>39</xdr:row>
      <xdr:rowOff>190501</xdr:rowOff>
    </xdr:to>
    <xdr:sp macro="" textlink="B.Gráfico!O1">
      <xdr:nvSpPr>
        <xdr:cNvPr id="29" name="Arredondar Retângulo no Mesmo Canto Lateral 28"/>
        <xdr:cNvSpPr/>
      </xdr:nvSpPr>
      <xdr:spPr bwMode="auto">
        <a:xfrm>
          <a:off x="23533" y="6795248"/>
          <a:ext cx="2790825" cy="320488"/>
        </a:xfrm>
        <a:prstGeom prst="round2SameRect">
          <a:avLst/>
        </a:prstGeom>
        <a:solidFill>
          <a:schemeClr val="bg1"/>
        </a:solidFill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fld id="{5B726A72-DF3A-48EF-A3D0-D87AA977B378}" type="TxLink">
            <a:rPr lang="en-US" sz="1200" b="0" i="1" u="none" strike="noStrike">
              <a:solidFill>
                <a:srgbClr val="FF0000"/>
              </a:solidFill>
              <a:latin typeface="Arial"/>
              <a:cs typeface="Arial"/>
            </a:rPr>
            <a:pPr algn="l"/>
            <a:t> </a:t>
          </a:fld>
          <a:endParaRPr lang="pt-BR" sz="16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47628</xdr:colOff>
      <xdr:row>39</xdr:row>
      <xdr:rowOff>171450</xdr:rowOff>
    </xdr:from>
    <xdr:to>
      <xdr:col>22</xdr:col>
      <xdr:colOff>137583</xdr:colOff>
      <xdr:row>58</xdr:row>
      <xdr:rowOff>85725</xdr:rowOff>
    </xdr:to>
    <xdr:graphicFrame macro="">
      <xdr:nvGraphicFramePr>
        <xdr:cNvPr id="30" name="Gráfico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0</xdr:col>
      <xdr:colOff>0</xdr:colOff>
      <xdr:row>35</xdr:row>
      <xdr:rowOff>160202</xdr:rowOff>
    </xdr:from>
    <xdr:ext cx="238125" cy="677998"/>
    <xdr:sp macro="" textlink="">
      <xdr:nvSpPr>
        <xdr:cNvPr id="32" name="CaixaDeTexto 31"/>
        <xdr:cNvSpPr txBox="1"/>
      </xdr:nvSpPr>
      <xdr:spPr>
        <a:xfrm>
          <a:off x="0" y="5722802"/>
          <a:ext cx="238125" cy="677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vert270" wrap="none" rtlCol="0" anchor="ctr">
          <a:noAutofit/>
        </a:bodyPr>
        <a:lstStyle/>
        <a:p>
          <a:r>
            <a:rPr lang="pt-BR" sz="1200"/>
            <a:t>Período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37</xdr:row>
          <xdr:rowOff>19050</xdr:rowOff>
        </xdr:from>
        <xdr:to>
          <xdr:col>3</xdr:col>
          <xdr:colOff>266700</xdr:colOff>
          <xdr:row>37</xdr:row>
          <xdr:rowOff>314325</xdr:rowOff>
        </xdr:to>
        <xdr:sp macro="" textlink="">
          <xdr:nvSpPr>
            <xdr:cNvPr id="1066008" name="Spinner 24" hidden="1">
              <a:extLst>
                <a:ext uri="{63B3BB69-23CF-44E3-9099-C40C66FF867C}">
                  <a14:compatExt spid="_x0000_s1066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36</xdr:row>
          <xdr:rowOff>0</xdr:rowOff>
        </xdr:from>
        <xdr:to>
          <xdr:col>3</xdr:col>
          <xdr:colOff>266700</xdr:colOff>
          <xdr:row>36</xdr:row>
          <xdr:rowOff>295275</xdr:rowOff>
        </xdr:to>
        <xdr:sp macro="" textlink="">
          <xdr:nvSpPr>
            <xdr:cNvPr id="1066009" name="Spinner 25" hidden="1">
              <a:extLst>
                <a:ext uri="{63B3BB69-23CF-44E3-9099-C40C66FF867C}">
                  <a14:compatExt spid="_x0000_s1066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238124</xdr:colOff>
      <xdr:row>37</xdr:row>
      <xdr:rowOff>38100</xdr:rowOff>
    </xdr:from>
    <xdr:to>
      <xdr:col>9</xdr:col>
      <xdr:colOff>0</xdr:colOff>
      <xdr:row>38</xdr:row>
      <xdr:rowOff>38100</xdr:rowOff>
    </xdr:to>
    <xdr:sp macro="" textlink="$I$39">
      <xdr:nvSpPr>
        <xdr:cNvPr id="33" name="CaixaDeTexto 32"/>
        <xdr:cNvSpPr txBox="1"/>
      </xdr:nvSpPr>
      <xdr:spPr>
        <a:xfrm>
          <a:off x="4886324" y="6191250"/>
          <a:ext cx="447676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9AE7B953-A4C4-4D7C-8E6A-5814BE6734E0}" type="TxLink">
            <a:rPr lang="en-US" sz="1000" b="1" i="0" u="none" strike="noStrike">
              <a:solidFill>
                <a:srgbClr val="244062"/>
              </a:solidFill>
              <a:latin typeface="Arial"/>
              <a:cs typeface="Arial"/>
            </a:rPr>
            <a:pPr algn="r"/>
            <a:t>14%</a:t>
          </a:fld>
          <a:endParaRPr lang="pt-BR" sz="10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257175</xdr:colOff>
      <xdr:row>37</xdr:row>
      <xdr:rowOff>57150</xdr:rowOff>
    </xdr:from>
    <xdr:to>
      <xdr:col>11</xdr:col>
      <xdr:colOff>28575</xdr:colOff>
      <xdr:row>38</xdr:row>
      <xdr:rowOff>19050</xdr:rowOff>
    </xdr:to>
    <xdr:sp macro="" textlink="$K$39">
      <xdr:nvSpPr>
        <xdr:cNvPr id="35" name="CaixaDeTexto 34"/>
        <xdr:cNvSpPr txBox="1"/>
      </xdr:nvSpPr>
      <xdr:spPr>
        <a:xfrm>
          <a:off x="6276975" y="6153150"/>
          <a:ext cx="45720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E1296B79-E2A5-4AA7-9CA3-AC6167CAC722}" type="TxLink">
            <a:rPr lang="en-US" sz="1000" b="1" i="0" u="none" strike="noStrike">
              <a:solidFill>
                <a:srgbClr val="00B050"/>
              </a:solidFill>
              <a:latin typeface="Arial"/>
              <a:cs typeface="Arial"/>
            </a:rPr>
            <a:pPr algn="r"/>
            <a:t>6%</a:t>
          </a:fld>
          <a:endParaRPr lang="pt-BR" sz="1000">
            <a:solidFill>
              <a:srgbClr val="00B05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28575</xdr:rowOff>
        </xdr:from>
        <xdr:to>
          <xdr:col>8</xdr:col>
          <xdr:colOff>371475</xdr:colOff>
          <xdr:row>36</xdr:row>
          <xdr:rowOff>228600</xdr:rowOff>
        </xdr:to>
        <xdr:sp macro="" textlink="">
          <xdr:nvSpPr>
            <xdr:cNvPr id="1066010" name="Check Box 26" hidden="1">
              <a:extLst>
                <a:ext uri="{63B3BB69-23CF-44E3-9099-C40C66FF867C}">
                  <a14:compatExt spid="_x0000_s1066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36</xdr:row>
          <xdr:rowOff>28575</xdr:rowOff>
        </xdr:from>
        <xdr:to>
          <xdr:col>10</xdr:col>
          <xdr:colOff>581025</xdr:colOff>
          <xdr:row>36</xdr:row>
          <xdr:rowOff>247650</xdr:rowOff>
        </xdr:to>
        <xdr:sp macro="" textlink="">
          <xdr:nvSpPr>
            <xdr:cNvPr id="1066011" name="Check Box 27" hidden="1">
              <a:extLst>
                <a:ext uri="{63B3BB69-23CF-44E3-9099-C40C66FF867C}">
                  <a14:compatExt spid="_x0000_s1066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36</xdr:row>
          <xdr:rowOff>38100</xdr:rowOff>
        </xdr:from>
        <xdr:to>
          <xdr:col>12</xdr:col>
          <xdr:colOff>590550</xdr:colOff>
          <xdr:row>36</xdr:row>
          <xdr:rowOff>228600</xdr:rowOff>
        </xdr:to>
        <xdr:sp macro="" textlink="">
          <xdr:nvSpPr>
            <xdr:cNvPr id="1066012" name="Check Box 28" hidden="1">
              <a:extLst>
                <a:ext uri="{63B3BB69-23CF-44E3-9099-C40C66FF867C}">
                  <a14:compatExt spid="_x0000_s1066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200025</xdr:colOff>
      <xdr:row>37</xdr:row>
      <xdr:rowOff>57150</xdr:rowOff>
    </xdr:from>
    <xdr:to>
      <xdr:col>12</xdr:col>
      <xdr:colOff>657225</xdr:colOff>
      <xdr:row>37</xdr:row>
      <xdr:rowOff>314325</xdr:rowOff>
    </xdr:to>
    <xdr:sp macro="" textlink="$M$39">
      <xdr:nvSpPr>
        <xdr:cNvPr id="40" name="CaixaDeTexto 39"/>
        <xdr:cNvSpPr txBox="1"/>
      </xdr:nvSpPr>
      <xdr:spPr>
        <a:xfrm>
          <a:off x="7591425" y="6153150"/>
          <a:ext cx="4572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B0BB817-1117-4B98-917D-F1F669116954}" type="TxLink">
            <a:rPr lang="en-US" sz="1000" b="1" i="0" u="none" strike="noStrike">
              <a:solidFill>
                <a:srgbClr val="FF0000"/>
              </a:solidFill>
              <a:latin typeface="Arial"/>
              <a:cs typeface="Arial"/>
            </a:rPr>
            <a:pPr algn="r"/>
            <a:t>81%</a:t>
          </a:fld>
          <a:endParaRPr lang="pt-BR" sz="900">
            <a:solidFill>
              <a:srgbClr val="FF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383598</xdr:colOff>
      <xdr:row>0</xdr:row>
      <xdr:rowOff>149802</xdr:rowOff>
    </xdr:from>
    <xdr:ext cx="1068562" cy="264560"/>
    <xdr:sp macro="" textlink="">
      <xdr:nvSpPr>
        <xdr:cNvPr id="2" name="CuadroTexto 19"/>
        <xdr:cNvSpPr txBox="1">
          <a:spLocks noChangeArrowheads="1"/>
        </xdr:cNvSpPr>
      </xdr:nvSpPr>
      <xdr:spPr bwMode="auto">
        <a:xfrm>
          <a:off x="383598" y="149802"/>
          <a:ext cx="1068562" cy="264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91440" tIns="45720" rIns="91440" bIns="45720" anchor="t" upright="1">
          <a:spAutoFit/>
        </a:bodyPr>
        <a:lstStyle/>
        <a:p>
          <a:pPr algn="l" rtl="1">
            <a:defRPr sz="1000"/>
          </a:pPr>
          <a:r>
            <a:rPr lang="pt-BR" sz="1100" b="1" i="0" strike="noStrike">
              <a:solidFill>
                <a:srgbClr val="339966"/>
              </a:solidFill>
              <a:latin typeface="Calibri"/>
            </a:rPr>
            <a:t>Vale do Paraná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28575</xdr:rowOff>
        </xdr:from>
        <xdr:to>
          <xdr:col>0</xdr:col>
          <xdr:colOff>228600</xdr:colOff>
          <xdr:row>2</xdr:row>
          <xdr:rowOff>209550</xdr:rowOff>
        </xdr:to>
        <xdr:sp macro="" textlink="">
          <xdr:nvSpPr>
            <xdr:cNvPr id="683023" name="Button 15" hidden="1">
              <a:extLst>
                <a:ext uri="{63B3BB69-23CF-44E3-9099-C40C66FF867C}">
                  <a14:compatExt spid="_x0000_s683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28575</xdr:rowOff>
        </xdr:from>
        <xdr:to>
          <xdr:col>0</xdr:col>
          <xdr:colOff>228600</xdr:colOff>
          <xdr:row>2</xdr:row>
          <xdr:rowOff>9525</xdr:rowOff>
        </xdr:to>
        <xdr:sp macro="" textlink="">
          <xdr:nvSpPr>
            <xdr:cNvPr id="683024" name="Button 16" hidden="1">
              <a:extLst>
                <a:ext uri="{63B3BB69-23CF-44E3-9099-C40C66FF867C}">
                  <a14:compatExt spid="_x0000_s683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301811</xdr:colOff>
      <xdr:row>21</xdr:row>
      <xdr:rowOff>57120</xdr:rowOff>
    </xdr:from>
    <xdr:to>
      <xdr:col>17</xdr:col>
      <xdr:colOff>628693</xdr:colOff>
      <xdr:row>22</xdr:row>
      <xdr:rowOff>157380</xdr:rowOff>
    </xdr:to>
    <xdr:sp macro="" textlink="">
      <xdr:nvSpPr>
        <xdr:cNvPr id="13" name="Triângulo retângulo 12"/>
        <xdr:cNvSpPr/>
      </xdr:nvSpPr>
      <xdr:spPr>
        <a:xfrm rot="13180014">
          <a:off x="9693461" y="3838545"/>
          <a:ext cx="326882" cy="300285"/>
        </a:xfrm>
        <a:prstGeom prst="rtTriangle">
          <a:avLst/>
        </a:prstGeom>
        <a:solidFill>
          <a:schemeClr val="tx1"/>
        </a:solidFill>
        <a:ln>
          <a:noFill/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6</xdr:row>
      <xdr:rowOff>70907</xdr:rowOff>
    </xdr:from>
    <xdr:to>
      <xdr:col>17</xdr:col>
      <xdr:colOff>571500</xdr:colOff>
      <xdr:row>23</xdr:row>
      <xdr:rowOff>256760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</xdr:row>
          <xdr:rowOff>19050</xdr:rowOff>
        </xdr:from>
        <xdr:to>
          <xdr:col>8</xdr:col>
          <xdr:colOff>228600</xdr:colOff>
          <xdr:row>3</xdr:row>
          <xdr:rowOff>209550</xdr:rowOff>
        </xdr:to>
        <xdr:sp macro="" textlink="">
          <xdr:nvSpPr>
            <xdr:cNvPr id="746498" name="Spinner 2" hidden="1">
              <a:extLst>
                <a:ext uri="{63B3BB69-23CF-44E3-9099-C40C66FF867C}">
                  <a14:compatExt spid="_x0000_s746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2</xdr:row>
          <xdr:rowOff>19050</xdr:rowOff>
        </xdr:from>
        <xdr:to>
          <xdr:col>4</xdr:col>
          <xdr:colOff>266700</xdr:colOff>
          <xdr:row>3</xdr:row>
          <xdr:rowOff>209550</xdr:rowOff>
        </xdr:to>
        <xdr:sp macro="" textlink="">
          <xdr:nvSpPr>
            <xdr:cNvPr id="746499" name="Spinner 3" hidden="1">
              <a:extLst>
                <a:ext uri="{63B3BB69-23CF-44E3-9099-C40C66FF867C}">
                  <a14:compatExt spid="_x0000_s746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1</xdr:row>
          <xdr:rowOff>57150</xdr:rowOff>
        </xdr:from>
        <xdr:to>
          <xdr:col>19</xdr:col>
          <xdr:colOff>685800</xdr:colOff>
          <xdr:row>3</xdr:row>
          <xdr:rowOff>47625</xdr:rowOff>
        </xdr:to>
        <xdr:sp macro="" textlink="">
          <xdr:nvSpPr>
            <xdr:cNvPr id="746500" name="Button 4" hidden="1">
              <a:extLst>
                <a:ext uri="{63B3BB69-23CF-44E3-9099-C40C66FF867C}">
                  <a14:compatExt spid="_x0000_s746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57150</xdr:colOff>
          <xdr:row>1</xdr:row>
          <xdr:rowOff>57150</xdr:rowOff>
        </xdr:from>
        <xdr:to>
          <xdr:col>19</xdr:col>
          <xdr:colOff>342900</xdr:colOff>
          <xdr:row>3</xdr:row>
          <xdr:rowOff>47625</xdr:rowOff>
        </xdr:to>
        <xdr:sp macro="" textlink="">
          <xdr:nvSpPr>
            <xdr:cNvPr id="746501" name="Button 5" hidden="1">
              <a:extLst>
                <a:ext uri="{63B3BB69-23CF-44E3-9099-C40C66FF867C}">
                  <a14:compatExt spid="_x0000_s746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624273</xdr:colOff>
      <xdr:row>21</xdr:row>
      <xdr:rowOff>195463</xdr:rowOff>
    </xdr:from>
    <xdr:to>
      <xdr:col>18</xdr:col>
      <xdr:colOff>2056</xdr:colOff>
      <xdr:row>23</xdr:row>
      <xdr:rowOff>180975</xdr:rowOff>
    </xdr:to>
    <xdr:sp macro="" textlink="B.Grafico.R!Q4">
      <xdr:nvSpPr>
        <xdr:cNvPr id="10" name="Pentágono 9"/>
        <xdr:cNvSpPr/>
      </xdr:nvSpPr>
      <xdr:spPr>
        <a:xfrm rot="10800000" flipV="1">
          <a:off x="8577648" y="3976888"/>
          <a:ext cx="1501858" cy="385562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DE6B240-D421-45E2-B77D-E469BC3FA8ED}" type="TxLink">
            <a:rPr lang="en-US" sz="12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pPr marL="0" indent="0" algn="ctr"/>
            <a:t>189 dias calendário</a:t>
          </a:fld>
          <a:endParaRPr lang="en-US" sz="1200" b="0" i="0" u="none" strike="noStrike">
            <a:solidFill>
              <a:sysClr val="windowText" lastClr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28</xdr:row>
      <xdr:rowOff>127000</xdr:rowOff>
    </xdr:from>
    <xdr:to>
      <xdr:col>18</xdr:col>
      <xdr:colOff>0</xdr:colOff>
      <xdr:row>42</xdr:row>
      <xdr:rowOff>24260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0</xdr:row>
          <xdr:rowOff>200025</xdr:rowOff>
        </xdr:from>
        <xdr:to>
          <xdr:col>10</xdr:col>
          <xdr:colOff>228600</xdr:colOff>
          <xdr:row>2</xdr:row>
          <xdr:rowOff>66675</xdr:rowOff>
        </xdr:to>
        <xdr:sp macro="" textlink="">
          <xdr:nvSpPr>
            <xdr:cNvPr id="571394" name="Spinner 2" hidden="1">
              <a:extLst>
                <a:ext uri="{63B3BB69-23CF-44E3-9099-C40C66FF867C}">
                  <a14:compatExt spid="_x0000_s57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40123</xdr:colOff>
      <xdr:row>1</xdr:row>
      <xdr:rowOff>382708</xdr:rowOff>
    </xdr:from>
    <xdr:to>
      <xdr:col>12</xdr:col>
      <xdr:colOff>28917</xdr:colOff>
      <xdr:row>1</xdr:row>
      <xdr:rowOff>508861</xdr:rowOff>
    </xdr:to>
    <xdr:sp macro="" textlink="">
      <xdr:nvSpPr>
        <xdr:cNvPr id="99" name="Triângulo retângulo 98"/>
        <xdr:cNvSpPr/>
      </xdr:nvSpPr>
      <xdr:spPr>
        <a:xfrm rot="10800000">
          <a:off x="2392798" y="611308"/>
          <a:ext cx="190500" cy="126153"/>
        </a:xfrm>
        <a:prstGeom prst="rtTriangle">
          <a:avLst/>
        </a:prstGeom>
        <a:solidFill>
          <a:schemeClr val="tx1"/>
        </a:solidFill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149678</xdr:colOff>
      <xdr:row>0</xdr:row>
      <xdr:rowOff>165685</xdr:rowOff>
    </xdr:from>
    <xdr:to>
      <xdr:col>25</xdr:col>
      <xdr:colOff>85034</xdr:colOff>
      <xdr:row>30</xdr:row>
      <xdr:rowOff>62592</xdr:rowOff>
    </xdr:to>
    <xdr:sp macro="" textlink="">
      <xdr:nvSpPr>
        <xdr:cNvPr id="100" name="Retângulo 99"/>
        <xdr:cNvSpPr/>
      </xdr:nvSpPr>
      <xdr:spPr>
        <a:xfrm>
          <a:off x="2517321" y="165685"/>
          <a:ext cx="10467284" cy="7870693"/>
        </a:xfrm>
        <a:prstGeom prst="rect">
          <a:avLst/>
        </a:prstGeom>
        <a:noFill/>
        <a:ln w="1905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2663</xdr:colOff>
      <xdr:row>24</xdr:row>
      <xdr:rowOff>36881</xdr:rowOff>
    </xdr:from>
    <xdr:to>
      <xdr:col>21</xdr:col>
      <xdr:colOff>0</xdr:colOff>
      <xdr:row>26</xdr:row>
      <xdr:rowOff>1813</xdr:rowOff>
    </xdr:to>
    <xdr:sp macro="" textlink="">
      <xdr:nvSpPr>
        <xdr:cNvPr id="115" name="Arredondar Retângulo no Mesmo Canto Lateral 114"/>
        <xdr:cNvSpPr/>
      </xdr:nvSpPr>
      <xdr:spPr>
        <a:xfrm>
          <a:off x="8279888" y="6342431"/>
          <a:ext cx="2092837" cy="307832"/>
        </a:xfrm>
        <a:prstGeom prst="round2SameRect">
          <a:avLst>
            <a:gd name="adj1" fmla="val 16667"/>
            <a:gd name="adj2" fmla="val 0"/>
          </a:avLst>
        </a:prstGeom>
        <a:solidFill>
          <a:srgbClr val="FF0000"/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600" b="0" i="0" u="none" strike="noStrike">
            <a:solidFill>
              <a:schemeClr val="bg1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757401</xdr:colOff>
      <xdr:row>24</xdr:row>
      <xdr:rowOff>6352</xdr:rowOff>
    </xdr:from>
    <xdr:to>
      <xdr:col>18</xdr:col>
      <xdr:colOff>11685</xdr:colOff>
      <xdr:row>25</xdr:row>
      <xdr:rowOff>65011</xdr:rowOff>
    </xdr:to>
    <xdr:sp macro="" textlink="">
      <xdr:nvSpPr>
        <xdr:cNvPr id="113" name="Arredondar Retângulo no Mesmo Canto Lateral 112"/>
        <xdr:cNvSpPr/>
      </xdr:nvSpPr>
      <xdr:spPr>
        <a:xfrm>
          <a:off x="5453226" y="5978527"/>
          <a:ext cx="2102259" cy="325359"/>
        </a:xfrm>
        <a:prstGeom prst="round2SameRect">
          <a:avLst>
            <a:gd name="adj1" fmla="val 16667"/>
            <a:gd name="adj2" fmla="val 0"/>
          </a:avLst>
        </a:prstGeom>
        <a:solidFill>
          <a:schemeClr val="accent5">
            <a:lumMod val="75000"/>
          </a:schemeClr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600" b="0" i="0" u="none" strike="noStrike">
            <a:solidFill>
              <a:schemeClr val="bg1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261490</xdr:colOff>
      <xdr:row>24</xdr:row>
      <xdr:rowOff>31227</xdr:rowOff>
    </xdr:from>
    <xdr:to>
      <xdr:col>15</xdr:col>
      <xdr:colOff>5177</xdr:colOff>
      <xdr:row>25</xdr:row>
      <xdr:rowOff>98721</xdr:rowOff>
    </xdr:to>
    <xdr:sp macro="" textlink="">
      <xdr:nvSpPr>
        <xdr:cNvPr id="19" name="Arredondar Retângulo no Mesmo Canto Lateral 18"/>
        <xdr:cNvSpPr/>
      </xdr:nvSpPr>
      <xdr:spPr>
        <a:xfrm>
          <a:off x="2603519" y="3964492"/>
          <a:ext cx="2085717" cy="336435"/>
        </a:xfrm>
        <a:prstGeom prst="round2SameRect">
          <a:avLst>
            <a:gd name="adj1" fmla="val 16667"/>
            <a:gd name="adj2" fmla="val 0"/>
          </a:avLst>
        </a:prstGeom>
        <a:solidFill>
          <a:schemeClr val="accent5">
            <a:lumMod val="50000"/>
          </a:schemeClr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600" b="0" i="0" u="none" strike="noStrike">
            <a:solidFill>
              <a:schemeClr val="bg1"/>
            </a:solidFill>
            <a:latin typeface="Calibri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38100</xdr:rowOff>
        </xdr:from>
        <xdr:to>
          <xdr:col>9</xdr:col>
          <xdr:colOff>38100</xdr:colOff>
          <xdr:row>9</xdr:row>
          <xdr:rowOff>295275</xdr:rowOff>
        </xdr:to>
        <xdr:sp macro="" textlink="">
          <xdr:nvSpPr>
            <xdr:cNvPr id="61441" name="Option 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10</xdr:row>
          <xdr:rowOff>57150</xdr:rowOff>
        </xdr:from>
        <xdr:to>
          <xdr:col>8</xdr:col>
          <xdr:colOff>114300</xdr:colOff>
          <xdr:row>10</xdr:row>
          <xdr:rowOff>247650</xdr:rowOff>
        </xdr:to>
        <xdr:sp macro="" textlink="">
          <xdr:nvSpPr>
            <xdr:cNvPr id="61442" name="Option Button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11</xdr:row>
          <xdr:rowOff>38100</xdr:rowOff>
        </xdr:from>
        <xdr:to>
          <xdr:col>8</xdr:col>
          <xdr:colOff>66675</xdr:colOff>
          <xdr:row>11</xdr:row>
          <xdr:rowOff>219075</xdr:rowOff>
        </xdr:to>
        <xdr:sp macro="" textlink="">
          <xdr:nvSpPr>
            <xdr:cNvPr id="61443" name="Option Button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38100</xdr:rowOff>
        </xdr:from>
        <xdr:to>
          <xdr:col>8</xdr:col>
          <xdr:colOff>85725</xdr:colOff>
          <xdr:row>12</xdr:row>
          <xdr:rowOff>238125</xdr:rowOff>
        </xdr:to>
        <xdr:sp macro="" textlink="">
          <xdr:nvSpPr>
            <xdr:cNvPr id="61444" name="Option Butto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9525</xdr:rowOff>
        </xdr:from>
        <xdr:to>
          <xdr:col>8</xdr:col>
          <xdr:colOff>85725</xdr:colOff>
          <xdr:row>13</xdr:row>
          <xdr:rowOff>247650</xdr:rowOff>
        </xdr:to>
        <xdr:sp macro="" textlink="">
          <xdr:nvSpPr>
            <xdr:cNvPr id="61445" name="Option Butto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9525</xdr:rowOff>
        </xdr:from>
        <xdr:to>
          <xdr:col>7</xdr:col>
          <xdr:colOff>200025</xdr:colOff>
          <xdr:row>14</xdr:row>
          <xdr:rowOff>247650</xdr:rowOff>
        </xdr:to>
        <xdr:sp macro="" textlink="">
          <xdr:nvSpPr>
            <xdr:cNvPr id="61446" name="Option Button 6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15</xdr:row>
          <xdr:rowOff>9525</xdr:rowOff>
        </xdr:from>
        <xdr:to>
          <xdr:col>9</xdr:col>
          <xdr:colOff>38100</xdr:colOff>
          <xdr:row>15</xdr:row>
          <xdr:rowOff>209550</xdr:rowOff>
        </xdr:to>
        <xdr:sp macro="" textlink="">
          <xdr:nvSpPr>
            <xdr:cNvPr id="61447" name="Option Button 7" hidden="1">
              <a:extLst>
                <a:ext uri="{63B3BB69-23CF-44E3-9099-C40C66FF867C}">
                  <a14:compatExt spid="_x0000_s6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28575</xdr:rowOff>
        </xdr:from>
        <xdr:to>
          <xdr:col>8</xdr:col>
          <xdr:colOff>180975</xdr:colOff>
          <xdr:row>16</xdr:row>
          <xdr:rowOff>247650</xdr:rowOff>
        </xdr:to>
        <xdr:sp macro="" textlink="">
          <xdr:nvSpPr>
            <xdr:cNvPr id="61448" name="Option Button 8" hidden="1">
              <a:extLst>
                <a:ext uri="{63B3BB69-23CF-44E3-9099-C40C66FF867C}">
                  <a14:compatExt spid="_x0000_s6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17</xdr:row>
          <xdr:rowOff>28575</xdr:rowOff>
        </xdr:from>
        <xdr:to>
          <xdr:col>8</xdr:col>
          <xdr:colOff>209550</xdr:colOff>
          <xdr:row>18</xdr:row>
          <xdr:rowOff>0</xdr:rowOff>
        </xdr:to>
        <xdr:sp macro="" textlink="">
          <xdr:nvSpPr>
            <xdr:cNvPr id="61449" name="Option Button 9" hidden="1">
              <a:extLst>
                <a:ext uri="{63B3BB69-23CF-44E3-9099-C40C66FF867C}">
                  <a14:compatExt spid="_x0000_s6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18</xdr:row>
          <xdr:rowOff>9525</xdr:rowOff>
        </xdr:from>
        <xdr:to>
          <xdr:col>8</xdr:col>
          <xdr:colOff>161925</xdr:colOff>
          <xdr:row>18</xdr:row>
          <xdr:rowOff>247650</xdr:rowOff>
        </xdr:to>
        <xdr:sp macro="" textlink="">
          <xdr:nvSpPr>
            <xdr:cNvPr id="61450" name="Option Button 10" hidden="1">
              <a:extLst>
                <a:ext uri="{63B3BB69-23CF-44E3-9099-C40C66FF867C}">
                  <a14:compatExt spid="_x0000_s6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9459</xdr:colOff>
      <xdr:row>29</xdr:row>
      <xdr:rowOff>84399</xdr:rowOff>
    </xdr:from>
    <xdr:to>
      <xdr:col>17</xdr:col>
      <xdr:colOff>802698</xdr:colOff>
      <xdr:row>29</xdr:row>
      <xdr:rowOff>335972</xdr:rowOff>
    </xdr:to>
    <xdr:sp macro="" textlink="">
      <xdr:nvSpPr>
        <xdr:cNvPr id="31" name="Retângulo 30"/>
        <xdr:cNvSpPr/>
      </xdr:nvSpPr>
      <xdr:spPr>
        <a:xfrm>
          <a:off x="5473345" y="7050638"/>
          <a:ext cx="1395046" cy="251573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600">
              <a:solidFill>
                <a:schemeClr val="tx1">
                  <a:lumMod val="50000"/>
                  <a:lumOff val="50000"/>
                </a:schemeClr>
              </a:solidFill>
            </a:rPr>
            <a:t>Var. 15/16</a:t>
          </a:r>
        </a:p>
      </xdr:txBody>
    </xdr:sp>
    <xdr:clientData/>
  </xdr:twoCellAnchor>
  <xdr:twoCellAnchor>
    <xdr:from>
      <xdr:col>16</xdr:col>
      <xdr:colOff>7284</xdr:colOff>
      <xdr:row>26</xdr:row>
      <xdr:rowOff>80894</xdr:rowOff>
    </xdr:from>
    <xdr:to>
      <xdr:col>17</xdr:col>
      <xdr:colOff>1464048</xdr:colOff>
      <xdr:row>27</xdr:row>
      <xdr:rowOff>117442</xdr:rowOff>
    </xdr:to>
    <xdr:sp macro="" textlink="B.Grafico.R!AK19">
      <xdr:nvSpPr>
        <xdr:cNvPr id="42" name="Retângulo 41"/>
        <xdr:cNvSpPr/>
      </xdr:nvSpPr>
      <xdr:spPr>
        <a:xfrm>
          <a:off x="5453343" y="6423423"/>
          <a:ext cx="2061881" cy="271872"/>
        </a:xfrm>
        <a:prstGeom prst="rect">
          <a:avLst/>
        </a:prstGeom>
        <a:noFill/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74E2B7C-D975-425F-9B1F-7A2D94EA1CC6}" type="TxLink">
            <a:rPr lang="en-US" sz="1800" b="0" i="0" u="none" strike="noStrike">
              <a:solidFill>
                <a:schemeClr val="accent5">
                  <a:lumMod val="75000"/>
                </a:schemeClr>
              </a:solidFill>
              <a:latin typeface="Calibri"/>
            </a:rPr>
            <a:pPr algn="ctr"/>
            <a:t> 1.453.777,28 </a:t>
          </a:fld>
          <a:endParaRPr lang="pt-BR" sz="1800" b="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twoCellAnchor>
    <xdr:from>
      <xdr:col>12</xdr:col>
      <xdr:colOff>15973</xdr:colOff>
      <xdr:row>26</xdr:row>
      <xdr:rowOff>47277</xdr:rowOff>
    </xdr:from>
    <xdr:to>
      <xdr:col>14</xdr:col>
      <xdr:colOff>220196</xdr:colOff>
      <xdr:row>27</xdr:row>
      <xdr:rowOff>136251</xdr:rowOff>
    </xdr:to>
    <xdr:sp macro="" textlink="B.Grafico.R!AN24">
      <xdr:nvSpPr>
        <xdr:cNvPr id="6" name="Retângulo 5"/>
        <xdr:cNvSpPr/>
      </xdr:nvSpPr>
      <xdr:spPr>
        <a:xfrm>
          <a:off x="2626944" y="6389806"/>
          <a:ext cx="2030781" cy="324298"/>
        </a:xfrm>
        <a:prstGeom prst="rect">
          <a:avLst/>
        </a:prstGeom>
        <a:noFill/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EA29BB8-FA89-4E49-8202-DAC03C786EF1}" type="TxLink">
            <a:rPr lang="en-US" sz="1800" b="0" i="0" u="none" strike="noStrike">
              <a:solidFill>
                <a:schemeClr val="accent5">
                  <a:lumMod val="50000"/>
                </a:schemeClr>
              </a:solidFill>
              <a:latin typeface="Calibri"/>
            </a:rPr>
            <a:pPr algn="ctr"/>
            <a:t> 1.441.024,74 </a:t>
          </a:fld>
          <a:endParaRPr lang="pt-BR" sz="1800" b="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16</xdr:col>
      <xdr:colOff>22412</xdr:colOff>
      <xdr:row>24</xdr:row>
      <xdr:rowOff>2124</xdr:rowOff>
    </xdr:from>
    <xdr:to>
      <xdr:col>17</xdr:col>
      <xdr:colOff>1467970</xdr:colOff>
      <xdr:row>25</xdr:row>
      <xdr:rowOff>32749</xdr:rowOff>
    </xdr:to>
    <xdr:sp macro="" textlink="">
      <xdr:nvSpPr>
        <xdr:cNvPr id="43" name="Retângulo 42"/>
        <xdr:cNvSpPr/>
      </xdr:nvSpPr>
      <xdr:spPr>
        <a:xfrm>
          <a:off x="5468471" y="3935389"/>
          <a:ext cx="2050675" cy="299566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800" b="0" i="0" u="none" strike="noStrike">
              <a:solidFill>
                <a:schemeClr val="bg1"/>
              </a:solidFill>
              <a:latin typeface="Calibri"/>
              <a:ea typeface="+mn-ea"/>
              <a:cs typeface="+mn-cs"/>
            </a:rPr>
            <a:t>2016</a:t>
          </a:r>
        </a:p>
      </xdr:txBody>
    </xdr:sp>
    <xdr:clientData/>
  </xdr:twoCellAnchor>
  <xdr:twoCellAnchor editAs="absolute">
    <xdr:from>
      <xdr:col>12</xdr:col>
      <xdr:colOff>12878</xdr:colOff>
      <xdr:row>3</xdr:row>
      <xdr:rowOff>22412</xdr:rowOff>
    </xdr:from>
    <xdr:to>
      <xdr:col>20</xdr:col>
      <xdr:colOff>403732</xdr:colOff>
      <xdr:row>12</xdr:row>
      <xdr:rowOff>104774</xdr:rowOff>
    </xdr:to>
    <xdr:graphicFrame macro="">
      <xdr:nvGraphicFramePr>
        <xdr:cNvPr id="61" name="Gráfico 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0</xdr:row>
          <xdr:rowOff>161925</xdr:rowOff>
        </xdr:from>
        <xdr:to>
          <xdr:col>26</xdr:col>
          <xdr:colOff>228600</xdr:colOff>
          <xdr:row>1</xdr:row>
          <xdr:rowOff>133350</xdr:rowOff>
        </xdr:to>
        <xdr:sp macro="" textlink="">
          <xdr:nvSpPr>
            <xdr:cNvPr id="532995" name="Button 6659" hidden="1">
              <a:extLst>
                <a:ext uri="{63B3BB69-23CF-44E3-9099-C40C66FF867C}">
                  <a14:compatExt spid="_x0000_s532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1</xdr:row>
          <xdr:rowOff>209550</xdr:rowOff>
        </xdr:from>
        <xdr:to>
          <xdr:col>26</xdr:col>
          <xdr:colOff>228600</xdr:colOff>
          <xdr:row>1</xdr:row>
          <xdr:rowOff>400050</xdr:rowOff>
        </xdr:to>
        <xdr:sp macro="" textlink="">
          <xdr:nvSpPr>
            <xdr:cNvPr id="532996" name="Button 6660" hidden="1">
              <a:extLst>
                <a:ext uri="{63B3BB69-23CF-44E3-9099-C40C66FF867C}">
                  <a14:compatExt spid="_x0000_s532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28575</xdr:colOff>
      <xdr:row>24</xdr:row>
      <xdr:rowOff>12792</xdr:rowOff>
    </xdr:from>
    <xdr:to>
      <xdr:col>20</xdr:col>
      <xdr:colOff>1321734</xdr:colOff>
      <xdr:row>26</xdr:row>
      <xdr:rowOff>19050</xdr:rowOff>
    </xdr:to>
    <xdr:sp macro="" textlink="">
      <xdr:nvSpPr>
        <xdr:cNvPr id="74" name="Retângulo 73"/>
        <xdr:cNvSpPr/>
      </xdr:nvSpPr>
      <xdr:spPr>
        <a:xfrm>
          <a:off x="8334375" y="6137367"/>
          <a:ext cx="2017059" cy="349158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800" b="0" i="0" u="none" strike="noStrike">
              <a:solidFill>
                <a:schemeClr val="bg1"/>
              </a:solidFill>
              <a:latin typeface="Calibri"/>
              <a:ea typeface="+mn-ea"/>
              <a:cs typeface="+mn-cs"/>
            </a:rPr>
            <a:t>Meta</a:t>
          </a:r>
        </a:p>
      </xdr:txBody>
    </xdr:sp>
    <xdr:clientData/>
  </xdr:twoCellAnchor>
  <xdr:twoCellAnchor>
    <xdr:from>
      <xdr:col>11</xdr:col>
      <xdr:colOff>258855</xdr:colOff>
      <xdr:row>24</xdr:row>
      <xdr:rowOff>12069</xdr:rowOff>
    </xdr:from>
    <xdr:to>
      <xdr:col>15</xdr:col>
      <xdr:colOff>9524</xdr:colOff>
      <xdr:row>26</xdr:row>
      <xdr:rowOff>28575</xdr:rowOff>
    </xdr:to>
    <xdr:sp macro="" textlink="">
      <xdr:nvSpPr>
        <xdr:cNvPr id="40" name="Retângulo 39"/>
        <xdr:cNvSpPr/>
      </xdr:nvSpPr>
      <xdr:spPr>
        <a:xfrm>
          <a:off x="2611530" y="6136644"/>
          <a:ext cx="2093819" cy="359406"/>
        </a:xfrm>
        <a:prstGeom prst="rect">
          <a:avLst/>
        </a:prstGeom>
        <a:noFill/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800" b="0" i="0" u="none" strike="noStrike">
              <a:solidFill>
                <a:schemeClr val="bg1"/>
              </a:solidFill>
              <a:latin typeface="Calibri"/>
              <a:ea typeface="+mn-ea"/>
              <a:cs typeface="+mn-cs"/>
            </a:rPr>
            <a:t>2015   </a:t>
          </a:r>
        </a:p>
      </xdr:txBody>
    </xdr:sp>
    <xdr:clientData/>
  </xdr:twoCellAnchor>
  <xdr:twoCellAnchor>
    <xdr:from>
      <xdr:col>19</xdr:col>
      <xdr:colOff>88368</xdr:colOff>
      <xdr:row>26</xdr:row>
      <xdr:rowOff>90419</xdr:rowOff>
    </xdr:from>
    <xdr:to>
      <xdr:col>20</xdr:col>
      <xdr:colOff>1358697</xdr:colOff>
      <xdr:row>27</xdr:row>
      <xdr:rowOff>173059</xdr:rowOff>
    </xdr:to>
    <xdr:sp macro="" textlink="B.Grafico.R!$AL$19">
      <xdr:nvSpPr>
        <xdr:cNvPr id="104" name="Retângulo 103"/>
        <xdr:cNvSpPr/>
      </xdr:nvSpPr>
      <xdr:spPr>
        <a:xfrm>
          <a:off x="8394168" y="6557894"/>
          <a:ext cx="1994229" cy="320765"/>
        </a:xfrm>
        <a:prstGeom prst="rect">
          <a:avLst/>
        </a:prstGeom>
        <a:noFill/>
        <a:effectLst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F4B83E4-9787-4B9A-8181-0B0265234D6C}" type="TxLink">
            <a:rPr lang="en-US" sz="1800" b="0" i="0" u="none" strike="noStrike">
              <a:solidFill>
                <a:srgbClr val="FF0000"/>
              </a:solidFill>
              <a:latin typeface="Calibri"/>
            </a:rPr>
            <a:pPr algn="ctr"/>
            <a:t> 1.756.090,00 </a:t>
          </a:fld>
          <a:endParaRPr lang="pt-BR" sz="2800" b="0">
            <a:solidFill>
              <a:srgbClr val="FF0000"/>
            </a:solidFill>
          </a:endParaRPr>
        </a:p>
      </xdr:txBody>
    </xdr:sp>
    <xdr:clientData/>
  </xdr:twoCellAnchor>
  <xdr:twoCellAnchor>
    <xdr:from>
      <xdr:col>19</xdr:col>
      <xdr:colOff>23607</xdr:colOff>
      <xdr:row>29</xdr:row>
      <xdr:rowOff>91862</xdr:rowOff>
    </xdr:from>
    <xdr:to>
      <xdr:col>20</xdr:col>
      <xdr:colOff>600075</xdr:colOff>
      <xdr:row>29</xdr:row>
      <xdr:rowOff>304799</xdr:rowOff>
    </xdr:to>
    <xdr:sp macro="" textlink="">
      <xdr:nvSpPr>
        <xdr:cNvPr id="109" name="Retângulo 108"/>
        <xdr:cNvSpPr/>
      </xdr:nvSpPr>
      <xdr:spPr>
        <a:xfrm>
          <a:off x="8329407" y="7245137"/>
          <a:ext cx="1300368" cy="212937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rPr>
            <a:t>Var. 16/M</a:t>
          </a:r>
        </a:p>
      </xdr:txBody>
    </xdr:sp>
    <xdr:clientData/>
  </xdr:twoCellAnchor>
  <xdr:twoCellAnchor>
    <xdr:from>
      <xdr:col>22</xdr:col>
      <xdr:colOff>733896</xdr:colOff>
      <xdr:row>23</xdr:row>
      <xdr:rowOff>62330</xdr:rowOff>
    </xdr:from>
    <xdr:to>
      <xdr:col>26</xdr:col>
      <xdr:colOff>2136</xdr:colOff>
      <xdr:row>25</xdr:row>
      <xdr:rowOff>16855</xdr:rowOff>
    </xdr:to>
    <xdr:grpSp>
      <xdr:nvGrpSpPr>
        <xdr:cNvPr id="35" name="Grupo 34"/>
        <xdr:cNvGrpSpPr/>
      </xdr:nvGrpSpPr>
      <xdr:grpSpPr>
        <a:xfrm>
          <a:off x="11429110" y="6335223"/>
          <a:ext cx="1649490" cy="349132"/>
          <a:chOff x="11139321" y="5923293"/>
          <a:chExt cx="1662804" cy="345916"/>
        </a:xfrm>
      </xdr:grpSpPr>
      <xdr:sp macro="" textlink="">
        <xdr:nvSpPr>
          <xdr:cNvPr id="92" name="Triângulo retângulo 91"/>
          <xdr:cNvSpPr/>
        </xdr:nvSpPr>
        <xdr:spPr>
          <a:xfrm rot="13180014">
            <a:off x="12634330" y="5923293"/>
            <a:ext cx="136355" cy="132413"/>
          </a:xfrm>
          <a:prstGeom prst="rtTriangle">
            <a:avLst/>
          </a:prstGeom>
          <a:solidFill>
            <a:schemeClr val="tx1"/>
          </a:solidFill>
          <a:ln>
            <a:solidFill>
              <a:schemeClr val="tx1"/>
            </a:solidFill>
          </a:ln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0" i="0" u="none" strike="noStrike">
                <a:solidFill>
                  <a:schemeClr val="bg1"/>
                </a:solidFill>
                <a:latin typeface="Calibri"/>
                <a:ea typeface="+mn-ea"/>
                <a:cs typeface="+mn-cs"/>
              </a:rPr>
              <a:t>'</a:t>
            </a:r>
          </a:p>
        </xdr:txBody>
      </xdr:sp>
      <xdr:sp macro="" textlink="B.Grafico.R!Q4">
        <xdr:nvSpPr>
          <xdr:cNvPr id="102" name="Pentágono 101"/>
          <xdr:cNvSpPr/>
        </xdr:nvSpPr>
        <xdr:spPr>
          <a:xfrm rot="10800000" flipV="1">
            <a:off x="11139321" y="5982823"/>
            <a:ext cx="1662804" cy="286386"/>
          </a:xfrm>
          <a:prstGeom prst="homePlate">
            <a:avLst/>
          </a:prstGeom>
          <a:solidFill>
            <a:schemeClr val="accent5">
              <a:lumMod val="75000"/>
            </a:schemeClr>
          </a:solidFill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8DE6B240-D421-45E2-B77D-E469BC3FA8ED}" type="TxLink">
              <a:rPr lang="en-US" sz="1300" b="0" i="0" u="none" strike="noStrike">
                <a:solidFill>
                  <a:schemeClr val="bg1"/>
                </a:solidFill>
                <a:latin typeface="Calibri"/>
                <a:ea typeface="+mn-ea"/>
                <a:cs typeface="+mn-cs"/>
              </a:rPr>
              <a:pPr marL="0" indent="0" algn="ctr"/>
              <a:t>189 dias calendário</a:t>
            </a:fld>
            <a:endParaRPr lang="en-US" sz="1300" b="0" i="0" u="none" strike="noStrike">
              <a:solidFill>
                <a:schemeClr val="bg1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175419</xdr:colOff>
      <xdr:row>1</xdr:row>
      <xdr:rowOff>7902</xdr:rowOff>
    </xdr:from>
    <xdr:to>
      <xdr:col>12</xdr:col>
      <xdr:colOff>156039</xdr:colOff>
      <xdr:row>2</xdr:row>
      <xdr:rowOff>1</xdr:rowOff>
    </xdr:to>
    <xdr:sp macro="" textlink="">
      <xdr:nvSpPr>
        <xdr:cNvPr id="116" name="Retângulo 115"/>
        <xdr:cNvSpPr/>
      </xdr:nvSpPr>
      <xdr:spPr>
        <a:xfrm>
          <a:off x="2528094" y="236502"/>
          <a:ext cx="247320" cy="515974"/>
        </a:xfrm>
        <a:prstGeom prst="rect">
          <a:avLst/>
        </a:prstGeom>
        <a:solidFill>
          <a:schemeClr val="bg1"/>
        </a:solidFill>
        <a:ln w="19050">
          <a:noFill/>
        </a:ln>
        <a:effectLst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30600</xdr:colOff>
      <xdr:row>1</xdr:row>
      <xdr:rowOff>4287</xdr:rowOff>
    </xdr:from>
    <xdr:to>
      <xdr:col>18</xdr:col>
      <xdr:colOff>703075</xdr:colOff>
      <xdr:row>1</xdr:row>
      <xdr:rowOff>399106</xdr:rowOff>
    </xdr:to>
    <xdr:sp macro="" textlink="">
      <xdr:nvSpPr>
        <xdr:cNvPr id="101" name="Pentágono 100"/>
        <xdr:cNvSpPr/>
      </xdr:nvSpPr>
      <xdr:spPr>
        <a:xfrm>
          <a:off x="2383275" y="232887"/>
          <a:ext cx="6059943" cy="509119"/>
        </a:xfrm>
        <a:prstGeom prst="homePlate">
          <a:avLst>
            <a:gd name="adj" fmla="val 40292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en-US" sz="2400" b="1" i="0" u="none" strike="noStrike">
            <a:solidFill>
              <a:schemeClr val="bg1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77010</xdr:colOff>
      <xdr:row>0</xdr:row>
      <xdr:rowOff>215279</xdr:rowOff>
    </xdr:from>
    <xdr:to>
      <xdr:col>20</xdr:col>
      <xdr:colOff>22412</xdr:colOff>
      <xdr:row>1</xdr:row>
      <xdr:rowOff>400051</xdr:rowOff>
    </xdr:to>
    <xdr:sp macro="" textlink="B.Grafico.R!F2">
      <xdr:nvSpPr>
        <xdr:cNvPr id="7" name="Retângulo 6"/>
        <xdr:cNvSpPr/>
      </xdr:nvSpPr>
      <xdr:spPr>
        <a:xfrm>
          <a:off x="2429685" y="215279"/>
          <a:ext cx="6622427" cy="413372"/>
        </a:xfrm>
        <a:prstGeom prst="rect">
          <a:avLst/>
        </a:prstGeom>
        <a:noFill/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0EE690FA-630E-4AFA-B3F6-EFA438CEC5D5}" type="TxLink">
            <a:rPr lang="en-US" sz="24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pPr marL="0" indent="0" algn="l"/>
            <a:t>Indicador 1</a:t>
          </a:fld>
          <a:endParaRPr lang="pt-BR" sz="2400" b="0" i="0" u="none" strike="noStrike">
            <a:solidFill>
              <a:sysClr val="windowText" lastClr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14307</xdr:colOff>
      <xdr:row>30</xdr:row>
      <xdr:rowOff>243522</xdr:rowOff>
    </xdr:from>
    <xdr:to>
      <xdr:col>26</xdr:col>
      <xdr:colOff>22770</xdr:colOff>
      <xdr:row>31</xdr:row>
      <xdr:rowOff>113362</xdr:rowOff>
    </xdr:to>
    <xdr:sp macro="" textlink="$AC$40">
      <xdr:nvSpPr>
        <xdr:cNvPr id="123" name="Retângulo 122"/>
        <xdr:cNvSpPr/>
      </xdr:nvSpPr>
      <xdr:spPr>
        <a:xfrm>
          <a:off x="2356336" y="8132463"/>
          <a:ext cx="10721287" cy="329281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D05689D-754D-4682-8CEE-39B0CBB3895F}" type="TxLink">
            <a:rPr lang="en-US" sz="2000" b="1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pPr marL="0" indent="0" algn="ctr"/>
            <a:t>Ranking:  [Indicador 1 ]</a:t>
          </a:fld>
          <a:endParaRPr lang="en-US" sz="2000" b="1" i="0" u="none" strike="noStrike">
            <a:solidFill>
              <a:sysClr val="windowText" lastClr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3</xdr:row>
          <xdr:rowOff>142875</xdr:rowOff>
        </xdr:from>
        <xdr:to>
          <xdr:col>27</xdr:col>
          <xdr:colOff>476250</xdr:colOff>
          <xdr:row>4</xdr:row>
          <xdr:rowOff>171450</xdr:rowOff>
        </xdr:to>
        <xdr:sp macro="" textlink="">
          <xdr:nvSpPr>
            <xdr:cNvPr id="1320958" name="Drop Down 11262" hidden="1">
              <a:extLst>
                <a:ext uri="{63B3BB69-23CF-44E3-9099-C40C66FF867C}">
                  <a14:compatExt spid="_x0000_s1320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720256</xdr:colOff>
      <xdr:row>4</xdr:row>
      <xdr:rowOff>186610</xdr:rowOff>
    </xdr:from>
    <xdr:to>
      <xdr:col>24</xdr:col>
      <xdr:colOff>540367</xdr:colOff>
      <xdr:row>12</xdr:row>
      <xdr:rowOff>104775</xdr:rowOff>
    </xdr:to>
    <xdr:sp macro="" textlink="">
      <xdr:nvSpPr>
        <xdr:cNvPr id="12" name="Retângulo 11"/>
        <xdr:cNvSpPr/>
      </xdr:nvSpPr>
      <xdr:spPr>
        <a:xfrm>
          <a:off x="9721381" y="1415335"/>
          <a:ext cx="2801436" cy="1994615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640773</xdr:colOff>
      <xdr:row>2</xdr:row>
      <xdr:rowOff>231532</xdr:rowOff>
    </xdr:from>
    <xdr:to>
      <xdr:col>24</xdr:col>
      <xdr:colOff>394476</xdr:colOff>
      <xdr:row>5</xdr:row>
      <xdr:rowOff>60992</xdr:rowOff>
    </xdr:to>
    <xdr:sp macro="" textlink="">
      <xdr:nvSpPr>
        <xdr:cNvPr id="76" name="Arredondar Retângulo no Mesmo Canto Lateral 75"/>
        <xdr:cNvSpPr/>
      </xdr:nvSpPr>
      <xdr:spPr>
        <a:xfrm>
          <a:off x="9679497" y="833111"/>
          <a:ext cx="2736532" cy="511249"/>
        </a:xfrm>
        <a:prstGeom prst="round2SameRect">
          <a:avLst>
            <a:gd name="adj1" fmla="val 0"/>
            <a:gd name="adj2" fmla="val 118"/>
          </a:avLst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600" b="0" i="0" u="none" strike="noStrike">
            <a:solidFill>
              <a:schemeClr val="bg1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773519</xdr:colOff>
      <xdr:row>5</xdr:row>
      <xdr:rowOff>183404</xdr:rowOff>
    </xdr:from>
    <xdr:to>
      <xdr:col>24</xdr:col>
      <xdr:colOff>508277</xdr:colOff>
      <xdr:row>10</xdr:row>
      <xdr:rowOff>85725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3219" y="1612154"/>
          <a:ext cx="2716083" cy="1169146"/>
        </a:xfrm>
        <a:prstGeom prst="rect">
          <a:avLst/>
        </a:prstGeom>
      </xdr:spPr>
    </xdr:pic>
    <xdr:clientData/>
  </xdr:twoCellAnchor>
  <xdr:twoCellAnchor>
    <xdr:from>
      <xdr:col>23</xdr:col>
      <xdr:colOff>145</xdr:colOff>
      <xdr:row>7</xdr:row>
      <xdr:rowOff>205005</xdr:rowOff>
    </xdr:from>
    <xdr:to>
      <xdr:col>25</xdr:col>
      <xdr:colOff>0</xdr:colOff>
      <xdr:row>9</xdr:row>
      <xdr:rowOff>1913</xdr:rowOff>
    </xdr:to>
    <xdr:sp macro="" textlink="B.Grafico.R!I49">
      <xdr:nvSpPr>
        <xdr:cNvPr id="8" name="CaixaDeTexto 7"/>
        <xdr:cNvSpPr txBox="1"/>
      </xdr:nvSpPr>
      <xdr:spPr>
        <a:xfrm>
          <a:off x="11172410" y="2031564"/>
          <a:ext cx="1456619" cy="323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2BB8D792-6E6F-4AAF-B763-ADB0F6D90E88}" type="TxLink">
            <a:rPr lang="en-US" sz="1600" b="0" i="0" u="none" strike="noStrike">
              <a:solidFill>
                <a:srgbClr val="000000"/>
              </a:solidFill>
              <a:latin typeface="Calibri"/>
            </a:rPr>
            <a:pPr algn="r"/>
            <a:t> 71.949,00 </a:t>
          </a:fld>
          <a:endParaRPr lang="pt-BR" sz="1400"/>
        </a:p>
      </xdr:txBody>
    </xdr:sp>
    <xdr:clientData/>
  </xdr:twoCellAnchor>
  <xdr:twoCellAnchor>
    <xdr:from>
      <xdr:col>22</xdr:col>
      <xdr:colOff>525057</xdr:colOff>
      <xdr:row>7</xdr:row>
      <xdr:rowOff>223944</xdr:rowOff>
    </xdr:from>
    <xdr:to>
      <xdr:col>23</xdr:col>
      <xdr:colOff>284653</xdr:colOff>
      <xdr:row>8</xdr:row>
      <xdr:rowOff>233652</xdr:rowOff>
    </xdr:to>
    <xdr:sp macro="" textlink="">
      <xdr:nvSpPr>
        <xdr:cNvPr id="10" name="CaixaDeTexto 9"/>
        <xdr:cNvSpPr txBox="1"/>
      </xdr:nvSpPr>
      <xdr:spPr>
        <a:xfrm>
          <a:off x="10923729" y="1892461"/>
          <a:ext cx="521596" cy="2790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pt-BR" sz="1200"/>
            <a:t>Real:</a:t>
          </a:r>
        </a:p>
      </xdr:txBody>
    </xdr:sp>
    <xdr:clientData/>
  </xdr:twoCellAnchor>
  <xdr:twoCellAnchor>
    <xdr:from>
      <xdr:col>22</xdr:col>
      <xdr:colOff>363775</xdr:colOff>
      <xdr:row>9</xdr:row>
      <xdr:rowOff>105099</xdr:rowOff>
    </xdr:from>
    <xdr:to>
      <xdr:col>23</xdr:col>
      <xdr:colOff>180274</xdr:colOff>
      <xdr:row>11</xdr:row>
      <xdr:rowOff>34880</xdr:rowOff>
    </xdr:to>
    <xdr:sp macro="" textlink="">
      <xdr:nvSpPr>
        <xdr:cNvPr id="87" name="CaixaDeTexto 86"/>
        <xdr:cNvSpPr txBox="1"/>
      </xdr:nvSpPr>
      <xdr:spPr>
        <a:xfrm>
          <a:off x="10762447" y="2299133"/>
          <a:ext cx="578499" cy="271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pt-BR" sz="1100"/>
            <a:t>Meta:</a:t>
          </a:r>
        </a:p>
      </xdr:txBody>
    </xdr:sp>
    <xdr:clientData/>
  </xdr:twoCellAnchor>
  <xdr:twoCellAnchor>
    <xdr:from>
      <xdr:col>22</xdr:col>
      <xdr:colOff>686277</xdr:colOff>
      <xdr:row>9</xdr:row>
      <xdr:rowOff>48117</xdr:rowOff>
    </xdr:from>
    <xdr:to>
      <xdr:col>24</xdr:col>
      <xdr:colOff>261702</xdr:colOff>
      <xdr:row>11</xdr:row>
      <xdr:rowOff>36842</xdr:rowOff>
    </xdr:to>
    <xdr:sp macro="" textlink="B.Grafico.R!J49">
      <xdr:nvSpPr>
        <xdr:cNvPr id="88" name="CaixaDeTexto 87"/>
        <xdr:cNvSpPr txBox="1"/>
      </xdr:nvSpPr>
      <xdr:spPr>
        <a:xfrm>
          <a:off x="11084949" y="2242151"/>
          <a:ext cx="1184822" cy="3303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FC013027-E0A0-43B1-AC1E-A8601CE0ED23}" type="TxLink">
            <a:rPr lang="en-US" sz="1400" b="0" i="0" u="none" strike="noStrike">
              <a:solidFill>
                <a:srgbClr val="000000"/>
              </a:solidFill>
              <a:latin typeface="Calibri"/>
            </a:rPr>
            <a:pPr algn="r"/>
            <a:t> 61.579,00 </a:t>
          </a:fld>
          <a:endParaRPr lang="pt-BR" sz="1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897261</xdr:colOff>
          <xdr:row>8</xdr:row>
          <xdr:rowOff>68413</xdr:rowOff>
        </xdr:from>
        <xdr:to>
          <xdr:col>22</xdr:col>
          <xdr:colOff>408565</xdr:colOff>
          <xdr:row>9</xdr:row>
          <xdr:rowOff>161925</xdr:rowOff>
        </xdr:to>
        <xdr:pic>
          <xdr:nvPicPr>
            <xdr:cNvPr id="91" name="Imagem 90"/>
            <xdr:cNvPicPr>
              <a:picLocks noChangeAspect="1" noChangeArrowheads="1"/>
              <a:extLst>
                <a:ext uri="{84589F7E-364E-4C9E-8A38-B11213B215E9}">
                  <a14:cameraTool cellRange="B.Grafico.R!$K$54" spid="_x0000_s136056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9926961" y="2163913"/>
              <a:ext cx="882904" cy="350687"/>
            </a:xfrm>
            <a:prstGeom prst="ellipse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20</xdr:col>
      <xdr:colOff>933760</xdr:colOff>
      <xdr:row>7</xdr:row>
      <xdr:rowOff>167853</xdr:rowOff>
    </xdr:from>
    <xdr:to>
      <xdr:col>22</xdr:col>
      <xdr:colOff>373320</xdr:colOff>
      <xdr:row>8</xdr:row>
      <xdr:rowOff>87183</xdr:rowOff>
    </xdr:to>
    <xdr:sp macro="" textlink="">
      <xdr:nvSpPr>
        <xdr:cNvPr id="94" name="Retângulo 93"/>
        <xdr:cNvSpPr/>
      </xdr:nvSpPr>
      <xdr:spPr>
        <a:xfrm>
          <a:off x="9959519" y="1836370"/>
          <a:ext cx="812473" cy="188658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chemeClr val="tx1">
                  <a:lumMod val="50000"/>
                  <a:lumOff val="50000"/>
                </a:schemeClr>
              </a:solidFill>
            </a:rPr>
            <a:t>Var. 15/16</a:t>
          </a:r>
        </a:p>
      </xdr:txBody>
    </xdr:sp>
    <xdr:clientData/>
  </xdr:twoCellAnchor>
  <xdr:twoCellAnchor>
    <xdr:from>
      <xdr:col>20</xdr:col>
      <xdr:colOff>937603</xdr:colOff>
      <xdr:row>9</xdr:row>
      <xdr:rowOff>124959</xdr:rowOff>
    </xdr:from>
    <xdr:to>
      <xdr:col>22</xdr:col>
      <xdr:colOff>417135</xdr:colOff>
      <xdr:row>10</xdr:row>
      <xdr:rowOff>9525</xdr:rowOff>
    </xdr:to>
    <xdr:sp macro="" textlink="">
      <xdr:nvSpPr>
        <xdr:cNvPr id="96" name="Retângulo 95"/>
        <xdr:cNvSpPr/>
      </xdr:nvSpPr>
      <xdr:spPr>
        <a:xfrm>
          <a:off x="9967303" y="2477634"/>
          <a:ext cx="851132" cy="227466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50000"/>
                  <a:lumOff val="50000"/>
                </a:schemeClr>
              </a:solidFill>
            </a:rPr>
            <a:t>Var. 16/M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963687</xdr:colOff>
          <xdr:row>6</xdr:row>
          <xdr:rowOff>99967</xdr:rowOff>
        </xdr:from>
        <xdr:to>
          <xdr:col>22</xdr:col>
          <xdr:colOff>419100</xdr:colOff>
          <xdr:row>7</xdr:row>
          <xdr:rowOff>150710</xdr:rowOff>
        </xdr:to>
        <xdr:pic>
          <xdr:nvPicPr>
            <xdr:cNvPr id="103" name="Imagem 102"/>
            <xdr:cNvPicPr>
              <a:picLocks noChangeAspect="1" noChangeArrowheads="1"/>
              <a:extLst>
                <a:ext uri="{84589F7E-364E-4C9E-8A38-B11213B215E9}">
                  <a14:cameraTool cellRange="B.Grafico.R!$K$55" spid="_x0000_s1360563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9993387" y="1728742"/>
              <a:ext cx="827013" cy="25076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23</xdr:col>
      <xdr:colOff>146</xdr:colOff>
      <xdr:row>6</xdr:row>
      <xdr:rowOff>81027</xdr:rowOff>
    </xdr:from>
    <xdr:to>
      <xdr:col>24</xdr:col>
      <xdr:colOff>337571</xdr:colOff>
      <xdr:row>7</xdr:row>
      <xdr:rowOff>205004</xdr:rowOff>
    </xdr:to>
    <xdr:sp macro="" textlink="B.Grafico.R!H49">
      <xdr:nvSpPr>
        <xdr:cNvPr id="107" name="CaixaDeTexto 106"/>
        <xdr:cNvSpPr txBox="1"/>
      </xdr:nvSpPr>
      <xdr:spPr>
        <a:xfrm>
          <a:off x="11160818" y="1552475"/>
          <a:ext cx="1184822" cy="321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D8942378-D9DF-4F6B-B4FD-1B7C577DF219}" type="TxLink">
            <a:rPr lang="en-US" sz="1400" b="0" i="0" u="none" strike="noStrike">
              <a:solidFill>
                <a:srgbClr val="000000"/>
              </a:solidFill>
              <a:latin typeface="Calibri"/>
            </a:rPr>
            <a:pPr algn="r"/>
            <a:t> 61.156,65 </a:t>
          </a:fld>
          <a:endParaRPr lang="pt-BR" sz="1600"/>
        </a:p>
      </xdr:txBody>
    </xdr:sp>
    <xdr:clientData/>
  </xdr:twoCellAnchor>
  <xdr:twoCellAnchor>
    <xdr:from>
      <xdr:col>22</xdr:col>
      <xdr:colOff>373168</xdr:colOff>
      <xdr:row>6</xdr:row>
      <xdr:rowOff>33486</xdr:rowOff>
    </xdr:from>
    <xdr:to>
      <xdr:col>23</xdr:col>
      <xdr:colOff>227600</xdr:colOff>
      <xdr:row>7</xdr:row>
      <xdr:rowOff>97018</xdr:rowOff>
    </xdr:to>
    <xdr:sp macro="" textlink="">
      <xdr:nvSpPr>
        <xdr:cNvPr id="110" name="CaixaDeTexto 109"/>
        <xdr:cNvSpPr txBox="1"/>
      </xdr:nvSpPr>
      <xdr:spPr>
        <a:xfrm>
          <a:off x="10771840" y="1504934"/>
          <a:ext cx="616432" cy="2606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pt-BR" sz="1100"/>
            <a:t>2015:</a:t>
          </a:r>
        </a:p>
      </xdr:txBody>
    </xdr:sp>
    <xdr:clientData/>
  </xdr:twoCellAnchor>
  <xdr:twoCellAnchor>
    <xdr:from>
      <xdr:col>20</xdr:col>
      <xdr:colOff>809833</xdr:colOff>
      <xdr:row>2</xdr:row>
      <xdr:rowOff>186293</xdr:rowOff>
    </xdr:from>
    <xdr:to>
      <xdr:col>23</xdr:col>
      <xdr:colOff>595992</xdr:colOff>
      <xdr:row>4</xdr:row>
      <xdr:rowOff>27143</xdr:rowOff>
    </xdr:to>
    <xdr:sp macro="" textlink="">
      <xdr:nvSpPr>
        <xdr:cNvPr id="117" name="CaixaDeTexto 116"/>
        <xdr:cNvSpPr txBox="1"/>
      </xdr:nvSpPr>
      <xdr:spPr>
        <a:xfrm>
          <a:off x="9839533" y="938768"/>
          <a:ext cx="1919759" cy="317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0" i="0" u="none" strike="noStrike">
              <a:solidFill>
                <a:sysClr val="windowText" lastClr="000000"/>
              </a:solidFill>
              <a:latin typeface="Calibri"/>
            </a:rPr>
            <a:t>Avance</a:t>
          </a:r>
          <a:r>
            <a:rPr lang="en-US" sz="2000" b="0" i="0" u="none" strike="noStrike" baseline="0">
              <a:solidFill>
                <a:sysClr val="windowText" lastClr="000000"/>
              </a:solidFill>
              <a:latin typeface="Calibri"/>
            </a:rPr>
            <a:t> Semana:</a:t>
          </a:r>
          <a:endParaRPr lang="en-US" sz="2000" b="0" i="0" u="none" strike="noStrike">
            <a:solidFill>
              <a:sysClr val="windowText" lastClr="000000"/>
            </a:solidFill>
            <a:latin typeface="Calibri"/>
          </a:endParaRPr>
        </a:p>
      </xdr:txBody>
    </xdr:sp>
    <xdr:clientData/>
  </xdr:twoCellAnchor>
  <xdr:twoCellAnchor>
    <xdr:from>
      <xdr:col>24</xdr:col>
      <xdr:colOff>8843</xdr:colOff>
      <xdr:row>2</xdr:row>
      <xdr:rowOff>192360</xdr:rowOff>
    </xdr:from>
    <xdr:to>
      <xdr:col>25</xdr:col>
      <xdr:colOff>16249</xdr:colOff>
      <xdr:row>5</xdr:row>
      <xdr:rowOff>108339</xdr:rowOff>
    </xdr:to>
    <xdr:sp macro="" textlink="B.Grafico.R!J1">
      <xdr:nvSpPr>
        <xdr:cNvPr id="11" name="Elipse 10"/>
        <xdr:cNvSpPr/>
      </xdr:nvSpPr>
      <xdr:spPr>
        <a:xfrm>
          <a:off x="12019868" y="944835"/>
          <a:ext cx="607481" cy="592254"/>
        </a:xfrm>
        <a:prstGeom prst="ellipse">
          <a:avLst/>
        </a:prstGeom>
        <a:solidFill>
          <a:srgbClr val="00B050"/>
        </a:solidFill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fld id="{5150B93B-EC19-4881-A9B0-9D212435DBE1}" type="TxLink">
            <a:rPr lang="en-US" sz="2000" b="0" i="0" u="none" strike="noStrike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pPr marL="0" indent="0" algn="ctr"/>
            <a:t>27</a:t>
          </a:fld>
          <a:endParaRPr lang="pt-BR" sz="2000" b="0" i="0" u="none" strike="noStrike">
            <a:solidFill>
              <a:sysClr val="windowText" lastClr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676275</xdr:colOff>
          <xdr:row>3</xdr:row>
          <xdr:rowOff>9525</xdr:rowOff>
        </xdr:from>
        <xdr:to>
          <xdr:col>20</xdr:col>
          <xdr:colOff>828675</xdr:colOff>
          <xdr:row>5</xdr:row>
          <xdr:rowOff>28575</xdr:rowOff>
        </xdr:to>
        <xdr:sp macro="" textlink="">
          <xdr:nvSpPr>
            <xdr:cNvPr id="1359960" name="Spinner 11352" hidden="1">
              <a:extLst>
                <a:ext uri="{63B3BB69-23CF-44E3-9099-C40C66FF867C}">
                  <a14:compatExt spid="_x0000_s1359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12</xdr:col>
      <xdr:colOff>31928</xdr:colOff>
      <xdr:row>13</xdr:row>
      <xdr:rowOff>36980</xdr:rowOff>
    </xdr:from>
    <xdr:to>
      <xdr:col>20</xdr:col>
      <xdr:colOff>389716</xdr:colOff>
      <xdr:row>22</xdr:row>
      <xdr:rowOff>49929</xdr:rowOff>
    </xdr:to>
    <xdr:graphicFrame macro="">
      <xdr:nvGraphicFramePr>
        <xdr:cNvPr id="105" name="Gráfico 10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676275</xdr:colOff>
      <xdr:row>28</xdr:row>
      <xdr:rowOff>339436</xdr:rowOff>
    </xdr:from>
    <xdr:to>
      <xdr:col>18</xdr:col>
      <xdr:colOff>132482</xdr:colOff>
      <xdr:row>30</xdr:row>
      <xdr:rowOff>61479</xdr:rowOff>
    </xdr:to>
    <xdr:grpSp>
      <xdr:nvGrpSpPr>
        <xdr:cNvPr id="25" name="Grupo 24"/>
        <xdr:cNvGrpSpPr/>
      </xdr:nvGrpSpPr>
      <xdr:grpSpPr>
        <a:xfrm>
          <a:off x="6949168" y="7537615"/>
          <a:ext cx="939385" cy="497650"/>
          <a:chOff x="6734175" y="7111711"/>
          <a:chExt cx="942107" cy="503093"/>
        </a:xfrm>
      </xdr:grpSpPr>
      <xdr:grpSp>
        <xdr:nvGrpSpPr>
          <xdr:cNvPr id="24" name="Grupo 23"/>
          <xdr:cNvGrpSpPr/>
        </xdr:nvGrpSpPr>
        <xdr:grpSpPr>
          <a:xfrm>
            <a:off x="7173189" y="7111711"/>
            <a:ext cx="503093" cy="503093"/>
            <a:chOff x="7192239" y="6921211"/>
            <a:chExt cx="503093" cy="503093"/>
          </a:xfrm>
        </xdr:grpSpPr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142" name="Imagem 141"/>
                <xdr:cNvPicPr>
                  <a:picLocks noChangeAspect="1" noChangeArrowheads="1"/>
                  <a:extLst>
                    <a:ext uri="{84589F7E-364E-4C9E-8A38-B11213B215E9}">
                      <a14:cameraTool cellRange="B.Grafico.R!AV24" spid="_x0000_s1360564"/>
                    </a:ext>
                  </a:extLst>
                </xdr:cNvPicPr>
              </xdr:nvPicPr>
              <xdr:blipFill rotWithShape="1">
                <a:blip xmlns:r="http://schemas.openxmlformats.org/officeDocument/2006/relationships" r:embed="rId6"/>
                <a:srcRect l="11205" t="14666" r="11948" b="10861"/>
                <a:stretch>
                  <a:fillRect/>
                </a:stretch>
              </xdr:blipFill>
              <xdr:spPr bwMode="auto">
                <a:xfrm>
                  <a:off x="7192239" y="6921211"/>
                  <a:ext cx="503093" cy="503093"/>
                </a:xfrm>
                <a:prstGeom prst="flowChartConnector">
                  <a:avLst/>
                </a:prstGeom>
                <a:noFill/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  <xdr:sp macro="" textlink="">
          <xdr:nvSpPr>
            <xdr:cNvPr id="21" name="Elipse 20"/>
            <xdr:cNvSpPr/>
          </xdr:nvSpPr>
          <xdr:spPr>
            <a:xfrm>
              <a:off x="7225576" y="6951768"/>
              <a:ext cx="438765" cy="438765"/>
            </a:xfrm>
            <a:prstGeom prst="ellipse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">
        <xdr:nvSpPr>
          <xdr:cNvPr id="22" name="Retângulo 21"/>
          <xdr:cNvSpPr/>
        </xdr:nvSpPr>
        <xdr:spPr>
          <a:xfrm>
            <a:off x="6734175" y="7229475"/>
            <a:ext cx="847725" cy="276225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581025</xdr:colOff>
          <xdr:row>29</xdr:row>
          <xdr:rowOff>50166</xdr:rowOff>
        </xdr:from>
        <xdr:to>
          <xdr:col>18</xdr:col>
          <xdr:colOff>42220</xdr:colOff>
          <xdr:row>29</xdr:row>
          <xdr:rowOff>340150</xdr:rowOff>
        </xdr:to>
        <xdr:pic>
          <xdr:nvPicPr>
            <xdr:cNvPr id="108" name="Imagem 107"/>
            <xdr:cNvPicPr>
              <a:picLocks noChangeAspect="1" noChangeArrowheads="1"/>
              <a:extLst>
                <a:ext uri="{84589F7E-364E-4C9E-8A38-B11213B215E9}">
                  <a14:cameraTool cellRange="B.Grafico.R!AP24" spid="_x0000_s136056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6829425" y="7536816"/>
              <a:ext cx="947095" cy="28998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20</xdr:col>
      <xdr:colOff>581025</xdr:colOff>
      <xdr:row>28</xdr:row>
      <xdr:rowOff>339436</xdr:rowOff>
    </xdr:from>
    <xdr:to>
      <xdr:col>22</xdr:col>
      <xdr:colOff>189632</xdr:colOff>
      <xdr:row>30</xdr:row>
      <xdr:rowOff>61479</xdr:rowOff>
    </xdr:to>
    <xdr:grpSp>
      <xdr:nvGrpSpPr>
        <xdr:cNvPr id="30" name="Grupo 29"/>
        <xdr:cNvGrpSpPr/>
      </xdr:nvGrpSpPr>
      <xdr:grpSpPr>
        <a:xfrm>
          <a:off x="9820275" y="7537615"/>
          <a:ext cx="1064571" cy="497650"/>
          <a:chOff x="9610725" y="7092661"/>
          <a:chExt cx="980207" cy="503093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144" name="Imagem 143"/>
              <xdr:cNvPicPr>
                <a:picLocks noChangeAspect="1" noChangeArrowheads="1"/>
                <a:extLst>
                  <a:ext uri="{84589F7E-364E-4C9E-8A38-B11213B215E9}">
                    <a14:cameraTool cellRange="B.Grafico.R!AV20" spid="_x0000_s1360566"/>
                  </a:ext>
                </a:extLst>
              </xdr:cNvPicPr>
            </xdr:nvPicPr>
            <xdr:blipFill rotWithShape="1">
              <a:blip xmlns:r="http://schemas.openxmlformats.org/officeDocument/2006/relationships" r:embed="rId8"/>
              <a:srcRect l="11205" t="14666" r="11948" b="10861"/>
              <a:stretch>
                <a:fillRect/>
              </a:stretch>
            </xdr:blipFill>
            <xdr:spPr bwMode="auto">
              <a:xfrm>
                <a:off x="10087839" y="7092661"/>
                <a:ext cx="503093" cy="503093"/>
              </a:xfrm>
              <a:prstGeom prst="flowChartConnector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">
        <xdr:nvSpPr>
          <xdr:cNvPr id="145" name="Elipse 144"/>
          <xdr:cNvSpPr/>
        </xdr:nvSpPr>
        <xdr:spPr>
          <a:xfrm>
            <a:off x="10121176" y="7123218"/>
            <a:ext cx="438765" cy="438765"/>
          </a:xfrm>
          <a:prstGeom prst="ellipse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7" name="Retângulo 146"/>
          <xdr:cNvSpPr/>
        </xdr:nvSpPr>
        <xdr:spPr>
          <a:xfrm>
            <a:off x="9610725" y="7206095"/>
            <a:ext cx="847725" cy="276225"/>
          </a:xfrm>
          <a:prstGeom prst="rect">
            <a:avLst/>
          </a:prstGeom>
          <a:solidFill>
            <a:schemeClr val="bg1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376327</xdr:colOff>
          <xdr:row>29</xdr:row>
          <xdr:rowOff>26172</xdr:rowOff>
        </xdr:from>
        <xdr:to>
          <xdr:col>22</xdr:col>
          <xdr:colOff>124444</xdr:colOff>
          <xdr:row>29</xdr:row>
          <xdr:rowOff>322505</xdr:rowOff>
        </xdr:to>
        <xdr:pic>
          <xdr:nvPicPr>
            <xdr:cNvPr id="114" name="Imagem 113"/>
            <xdr:cNvPicPr>
              <a:picLocks noChangeAspect="1" noChangeArrowheads="1"/>
              <a:extLst>
                <a:ext uri="{84589F7E-364E-4C9E-8A38-B11213B215E9}">
                  <a14:cameraTool cellRange="B.Grafico.R!$AP$20" spid="_x0000_s136056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9377452" y="7512822"/>
              <a:ext cx="1195917" cy="29633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13</xdr:col>
      <xdr:colOff>818035</xdr:colOff>
      <xdr:row>32</xdr:row>
      <xdr:rowOff>21161</xdr:rowOff>
    </xdr:from>
    <xdr:to>
      <xdr:col>23</xdr:col>
      <xdr:colOff>392207</xdr:colOff>
      <xdr:row>42</xdr:row>
      <xdr:rowOff>170328</xdr:rowOff>
    </xdr:to>
    <xdr:grpSp>
      <xdr:nvGrpSpPr>
        <xdr:cNvPr id="28" name="Grupo 27"/>
        <xdr:cNvGrpSpPr/>
      </xdr:nvGrpSpPr>
      <xdr:grpSpPr>
        <a:xfrm>
          <a:off x="4002106" y="8661697"/>
          <a:ext cx="7847315" cy="2190238"/>
          <a:chOff x="3843622" y="9673990"/>
          <a:chExt cx="7712943" cy="2320182"/>
        </a:xfrm>
      </xdr:grpSpPr>
      <xdr:sp macro="" textlink="">
        <xdr:nvSpPr>
          <xdr:cNvPr id="126" name="Retângulo 125"/>
          <xdr:cNvSpPr/>
        </xdr:nvSpPr>
        <xdr:spPr>
          <a:xfrm>
            <a:off x="7445400" y="9688390"/>
            <a:ext cx="3085637" cy="301481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2400" b="1" i="0" u="none" strike="noStrike">
                <a:solidFill>
                  <a:schemeClr val="accent5">
                    <a:lumMod val="75000"/>
                  </a:schemeClr>
                </a:solidFill>
                <a:latin typeface="Calibri"/>
                <a:ea typeface="+mn-ea"/>
                <a:cs typeface="+mn-cs"/>
              </a:rPr>
              <a:t>2016</a:t>
            </a:r>
          </a:p>
        </xdr:txBody>
      </xdr:sp>
      <xdr:sp macro="" textlink="">
        <xdr:nvSpPr>
          <xdr:cNvPr id="127" name="Retângulo 126"/>
          <xdr:cNvSpPr/>
        </xdr:nvSpPr>
        <xdr:spPr>
          <a:xfrm>
            <a:off x="4306775" y="9673990"/>
            <a:ext cx="3099294" cy="301481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2400" b="1" i="0" u="none" strike="noStrike">
                <a:solidFill>
                  <a:schemeClr val="accent5">
                    <a:lumMod val="50000"/>
                  </a:schemeClr>
                </a:solidFill>
                <a:latin typeface="Calibri"/>
                <a:ea typeface="+mn-ea"/>
                <a:cs typeface="+mn-cs"/>
              </a:rPr>
              <a:t>2015   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31" name="Imagem 130"/>
              <xdr:cNvPicPr>
                <a:picLocks noChangeAspect="1" noChangeArrowheads="1"/>
                <a:extLst>
                  <a:ext uri="{84589F7E-364E-4C9E-8A38-B11213B215E9}">
                    <a14:cameraTool cellRange="B.Grafico.R!$BP$70:$BW$72" spid="_x0000_s1360568"/>
                  </a:ext>
                </a:extLst>
              </xdr:cNvPicPr>
            </xdr:nvPicPr>
            <xdr:blipFill>
              <a:blip xmlns:r="http://schemas.openxmlformats.org/officeDocument/2006/relationships" r:embed="rId10"/>
              <a:srcRect/>
              <a:stretch>
                <a:fillRect/>
              </a:stretch>
            </xdr:blipFill>
            <xdr:spPr bwMode="auto">
              <a:xfrm>
                <a:off x="4265688" y="10071865"/>
                <a:ext cx="7268272" cy="895131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85" name="Imagem 84"/>
              <xdr:cNvPicPr>
                <a:picLocks noChangeAspect="1" noChangeArrowheads="1"/>
                <a:extLst>
                  <a:ext uri="{84589F7E-364E-4C9E-8A38-B11213B215E9}">
                    <a14:cameraTool cellRange="B.Grafico.R!$BP$75:$BW$77" spid="_x0000_s1360569"/>
                  </a:ext>
                </a:extLst>
              </xdr:cNvPicPr>
            </xdr:nvPicPr>
            <xdr:blipFill>
              <a:blip xmlns:r="http://schemas.openxmlformats.org/officeDocument/2006/relationships" r:embed="rId11"/>
              <a:srcRect/>
              <a:stretch>
                <a:fillRect/>
              </a:stretch>
            </xdr:blipFill>
            <xdr:spPr bwMode="auto">
              <a:xfrm>
                <a:off x="4288293" y="11083471"/>
                <a:ext cx="7268272" cy="789821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">
        <xdr:nvSpPr>
          <xdr:cNvPr id="14" name="CaixaDeTexto 13"/>
          <xdr:cNvSpPr txBox="1"/>
        </xdr:nvSpPr>
        <xdr:spPr>
          <a:xfrm rot="16200000">
            <a:off x="3501118" y="10323489"/>
            <a:ext cx="1054325" cy="3693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>
                <a:solidFill>
                  <a:schemeClr val="bg1">
                    <a:lumMod val="85000"/>
                  </a:schemeClr>
                </a:solidFill>
              </a:rPr>
              <a:t>Semanal</a:t>
            </a:r>
          </a:p>
        </xdr:txBody>
      </xdr:sp>
      <xdr:sp macro="" textlink="">
        <xdr:nvSpPr>
          <xdr:cNvPr id="139" name="CaixaDeTexto 138"/>
          <xdr:cNvSpPr txBox="1"/>
        </xdr:nvSpPr>
        <xdr:spPr>
          <a:xfrm rot="16200000">
            <a:off x="3515228" y="11282352"/>
            <a:ext cx="1054325" cy="36931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>
                <a:solidFill>
                  <a:schemeClr val="bg1">
                    <a:lumMod val="85000"/>
                  </a:schemeClr>
                </a:solidFill>
              </a:rPr>
              <a:t>Diario</a:t>
            </a:r>
          </a:p>
        </xdr:txBody>
      </xdr:sp>
    </xdr:grpSp>
    <xdr:clientData/>
  </xdr:twoCellAnchor>
  <xdr:twoCellAnchor editAs="absolute">
    <xdr:from>
      <xdr:col>20</xdr:col>
      <xdr:colOff>581986</xdr:colOff>
      <xdr:row>9</xdr:row>
      <xdr:rowOff>333374</xdr:rowOff>
    </xdr:from>
    <xdr:to>
      <xdr:col>24</xdr:col>
      <xdr:colOff>237724</xdr:colOff>
      <xdr:row>12</xdr:row>
      <xdr:rowOff>76200</xdr:rowOff>
    </xdr:to>
    <xdr:graphicFrame macro="">
      <xdr:nvGraphicFramePr>
        <xdr:cNvPr id="141" name="Gráfico 1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20</xdr:col>
      <xdr:colOff>619125</xdr:colOff>
      <xdr:row>2</xdr:row>
      <xdr:rowOff>58994</xdr:rowOff>
    </xdr:from>
    <xdr:ext cx="666750" cy="165600"/>
    <xdr:sp macro="" textlink="">
      <xdr:nvSpPr>
        <xdr:cNvPr id="13" name="CaixaDeTexto 12"/>
        <xdr:cNvSpPr txBox="1"/>
      </xdr:nvSpPr>
      <xdr:spPr>
        <a:xfrm>
          <a:off x="9648825" y="811469"/>
          <a:ext cx="666750" cy="165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r>
            <a:rPr lang="pt-BR" sz="1000"/>
            <a:t>Período:</a:t>
          </a:r>
        </a:p>
      </xdr:txBody>
    </xdr:sp>
    <xdr:clientData/>
  </xdr:oneCellAnchor>
  <xdr:oneCellAnchor>
    <xdr:from>
      <xdr:col>20</xdr:col>
      <xdr:colOff>781050</xdr:colOff>
      <xdr:row>1</xdr:row>
      <xdr:rowOff>201870</xdr:rowOff>
    </xdr:from>
    <xdr:ext cx="1447799" cy="255330"/>
    <xdr:sp macro="" textlink="$D$6">
      <xdr:nvSpPr>
        <xdr:cNvPr id="143" name="CaixaDeTexto 142"/>
        <xdr:cNvSpPr txBox="1"/>
      </xdr:nvSpPr>
      <xdr:spPr>
        <a:xfrm>
          <a:off x="9782175" y="430470"/>
          <a:ext cx="1447799" cy="2553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/>
          <a:fld id="{6937C158-3E0E-4F9E-BA79-2A850612F137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11/04/2016</a:t>
          </a:fld>
          <a:endParaRPr lang="en-US" sz="10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22</xdr:col>
      <xdr:colOff>657225</xdr:colOff>
      <xdr:row>1</xdr:row>
      <xdr:rowOff>268545</xdr:rowOff>
    </xdr:from>
    <xdr:ext cx="285750" cy="165600"/>
    <xdr:sp macro="" textlink="">
      <xdr:nvSpPr>
        <xdr:cNvPr id="146" name="CaixaDeTexto 145"/>
        <xdr:cNvSpPr txBox="1"/>
      </xdr:nvSpPr>
      <xdr:spPr>
        <a:xfrm>
          <a:off x="11029950" y="497145"/>
          <a:ext cx="285750" cy="165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/>
          <a:r>
            <a:rPr lang="pt-BR" sz="1000">
              <a:solidFill>
                <a:schemeClr val="tx1"/>
              </a:solidFill>
              <a:latin typeface="+mn-lt"/>
              <a:ea typeface="+mn-ea"/>
              <a:cs typeface="+mn-cs"/>
            </a:rPr>
            <a:t>à</a:t>
          </a:r>
        </a:p>
      </xdr:txBody>
    </xdr:sp>
    <xdr:clientData/>
  </xdr:oneCellAnchor>
  <xdr:oneCellAnchor>
    <xdr:from>
      <xdr:col>23</xdr:col>
      <xdr:colOff>228600</xdr:colOff>
      <xdr:row>1</xdr:row>
      <xdr:rowOff>182819</xdr:rowOff>
    </xdr:from>
    <xdr:ext cx="1352549" cy="283906"/>
    <xdr:sp macro="" textlink="$G$6">
      <xdr:nvSpPr>
        <xdr:cNvPr id="148" name="CaixaDeTexto 147"/>
        <xdr:cNvSpPr txBox="1"/>
      </xdr:nvSpPr>
      <xdr:spPr>
        <a:xfrm>
          <a:off x="11363325" y="411419"/>
          <a:ext cx="1352549" cy="2839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marL="0" indent="0" algn="ctr"/>
          <a:fld id="{265B66D7-FC79-4EBA-B353-C9A86ADF74BC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06/11/2016</a:t>
          </a:fld>
          <a:endParaRPr lang="en-US" sz="20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oneCellAnchor>
  <xdr:twoCellAnchor>
    <xdr:from>
      <xdr:col>20</xdr:col>
      <xdr:colOff>828676</xdr:colOff>
      <xdr:row>4</xdr:row>
      <xdr:rowOff>9525</xdr:rowOff>
    </xdr:from>
    <xdr:to>
      <xdr:col>23</xdr:col>
      <xdr:colOff>409576</xdr:colOff>
      <xdr:row>5</xdr:row>
      <xdr:rowOff>38099</xdr:rowOff>
    </xdr:to>
    <xdr:sp macro="" textlink="">
      <xdr:nvSpPr>
        <xdr:cNvPr id="149" name="CaixaDeTexto 148"/>
        <xdr:cNvSpPr txBox="1"/>
      </xdr:nvSpPr>
      <xdr:spPr>
        <a:xfrm>
          <a:off x="9858376" y="1238250"/>
          <a:ext cx="1714500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0" i="0" u="none" strike="noStrike">
              <a:solidFill>
                <a:sysClr val="windowText" lastClr="000000"/>
              </a:solidFill>
              <a:latin typeface="Calibri"/>
            </a:rPr>
            <a:t>Evolução da  Sem.</a:t>
          </a:r>
          <a:r>
            <a:rPr lang="en-US" sz="1000" b="0" i="0" u="none" strike="noStrike" baseline="0">
              <a:solidFill>
                <a:sysClr val="windowText" lastClr="000000"/>
              </a:solidFill>
              <a:latin typeface="Calibri"/>
            </a:rPr>
            <a:t> Anterior:</a:t>
          </a:r>
          <a:endParaRPr lang="en-US" sz="1000" b="0" i="0" u="none" strike="noStrike">
            <a:solidFill>
              <a:sysClr val="windowText" lastClr="000000"/>
            </a:solidFill>
            <a:latin typeface="Calibri"/>
          </a:endParaRPr>
        </a:p>
      </xdr:txBody>
    </xdr:sp>
    <xdr:clientData/>
  </xdr:twoCellAnchor>
  <xdr:twoCellAnchor>
    <xdr:from>
      <xdr:col>23</xdr:col>
      <xdr:colOff>238125</xdr:colOff>
      <xdr:row>3</xdr:row>
      <xdr:rowOff>219075</xdr:rowOff>
    </xdr:from>
    <xdr:to>
      <xdr:col>24</xdr:col>
      <xdr:colOff>66675</xdr:colOff>
      <xdr:row>5</xdr:row>
      <xdr:rowOff>9524</xdr:rowOff>
    </xdr:to>
    <xdr:sp macro="" textlink="B.Grafico.R!I52">
      <xdr:nvSpPr>
        <xdr:cNvPr id="17" name="CaixaDeTexto 16"/>
        <xdr:cNvSpPr txBox="1"/>
      </xdr:nvSpPr>
      <xdr:spPr>
        <a:xfrm>
          <a:off x="11401425" y="1209675"/>
          <a:ext cx="676275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08E788A-4314-48EA-9C61-8E0F538078F9}" type="TxLink">
            <a:rPr lang="en-US" sz="1200" b="0" i="0" u="none" strike="noStrike">
              <a:solidFill>
                <a:srgbClr val="000000"/>
              </a:solidFill>
              <a:latin typeface="Calibri"/>
            </a:rPr>
            <a:pPr algn="r"/>
            <a:t>+40,5%</a:t>
          </a:fld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20</xdr:col>
      <xdr:colOff>742951</xdr:colOff>
      <xdr:row>10</xdr:row>
      <xdr:rowOff>104776</xdr:rowOff>
    </xdr:from>
    <xdr:ext cx="152400" cy="695324"/>
    <xdr:sp macro="" textlink="">
      <xdr:nvSpPr>
        <xdr:cNvPr id="152" name="CaixaDeTexto 151"/>
        <xdr:cNvSpPr txBox="1"/>
      </xdr:nvSpPr>
      <xdr:spPr>
        <a:xfrm>
          <a:off x="9772651" y="2800351"/>
          <a:ext cx="152400" cy="69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vert270" wrap="square" rtlCol="0" anchor="ctr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bg1">
                  <a:lumMod val="65000"/>
                </a:schemeClr>
              </a:solidFill>
              <a:latin typeface="+mn-lt"/>
              <a:ea typeface="+mn-ea"/>
              <a:cs typeface="+mn-cs"/>
            </a:rPr>
            <a:t>Diário</a:t>
          </a:r>
        </a:p>
      </xdr:txBody>
    </xdr:sp>
    <xdr:clientData/>
  </xdr:oneCellAnchor>
  <xdr:twoCellAnchor>
    <xdr:from>
      <xdr:col>20</xdr:col>
      <xdr:colOff>716616</xdr:colOff>
      <xdr:row>14</xdr:row>
      <xdr:rowOff>99562</xdr:rowOff>
    </xdr:from>
    <xdr:to>
      <xdr:col>24</xdr:col>
      <xdr:colOff>540367</xdr:colOff>
      <xdr:row>22</xdr:row>
      <xdr:rowOff>47625</xdr:rowOff>
    </xdr:to>
    <xdr:sp macro="" textlink="">
      <xdr:nvSpPr>
        <xdr:cNvPr id="106" name="Retângulo 105"/>
        <xdr:cNvSpPr/>
      </xdr:nvSpPr>
      <xdr:spPr>
        <a:xfrm>
          <a:off x="9717741" y="3938137"/>
          <a:ext cx="2805076" cy="2053088"/>
        </a:xfrm>
        <a:prstGeom prst="rect">
          <a:avLst/>
        </a:prstGeom>
        <a:noFill/>
        <a:ln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642824</xdr:colOff>
      <xdr:row>13</xdr:row>
      <xdr:rowOff>17320</xdr:rowOff>
    </xdr:from>
    <xdr:to>
      <xdr:col>24</xdr:col>
      <xdr:colOff>411559</xdr:colOff>
      <xdr:row>14</xdr:row>
      <xdr:rowOff>261061</xdr:rowOff>
    </xdr:to>
    <xdr:sp macro="" textlink="">
      <xdr:nvSpPr>
        <xdr:cNvPr id="118" name="Arredondar Retângulo no Mesmo Canto Lateral 117"/>
        <xdr:cNvSpPr/>
      </xdr:nvSpPr>
      <xdr:spPr>
        <a:xfrm>
          <a:off x="9643949" y="3589195"/>
          <a:ext cx="2750060" cy="510441"/>
        </a:xfrm>
        <a:prstGeom prst="round2SameRect">
          <a:avLst>
            <a:gd name="adj1" fmla="val 8744"/>
            <a:gd name="adj2" fmla="val 118"/>
          </a:avLst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pt-BR" sz="1600" b="0" i="0" u="none" strike="noStrike">
            <a:solidFill>
              <a:schemeClr val="bg1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755772</xdr:colOff>
      <xdr:row>15</xdr:row>
      <xdr:rowOff>89625</xdr:rowOff>
    </xdr:from>
    <xdr:to>
      <xdr:col>24</xdr:col>
      <xdr:colOff>593912</xdr:colOff>
      <xdr:row>19</xdr:row>
      <xdr:rowOff>214309</xdr:rowOff>
    </xdr:to>
    <xdr:grpSp>
      <xdr:nvGrpSpPr>
        <xdr:cNvPr id="18" name="Grupo 17"/>
        <xdr:cNvGrpSpPr/>
      </xdr:nvGrpSpPr>
      <xdr:grpSpPr>
        <a:xfrm>
          <a:off x="9995022" y="4239804"/>
          <a:ext cx="2899747" cy="1186041"/>
          <a:chOff x="9785472" y="4261575"/>
          <a:chExt cx="2816820" cy="1162909"/>
        </a:xfrm>
      </xdr:grpSpPr>
      <xdr:pic>
        <xdr:nvPicPr>
          <xdr:cNvPr id="119" name="Imagem 118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90146" y="4261575"/>
            <a:ext cx="2719625" cy="1162909"/>
          </a:xfrm>
          <a:prstGeom prst="rect">
            <a:avLst/>
          </a:prstGeom>
        </xdr:spPr>
      </xdr:pic>
      <xdr:sp macro="" textlink="B.Grafico.R!AS7">
        <xdr:nvSpPr>
          <xdr:cNvPr id="124" name="CaixaDeTexto 123"/>
          <xdr:cNvSpPr txBox="1"/>
        </xdr:nvSpPr>
        <xdr:spPr>
          <a:xfrm>
            <a:off x="11118320" y="4663623"/>
            <a:ext cx="1483972" cy="3264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4D75A3E8-480A-42EC-A951-5DB36708189F}" type="TxLink">
              <a:rPr lang="en-US" sz="1600" b="0" i="0" u="none" strike="noStrike">
                <a:solidFill>
                  <a:srgbClr val="000000"/>
                </a:solidFill>
                <a:latin typeface="Calibri"/>
              </a:rPr>
              <a:pPr algn="r"/>
              <a:t> 292.907,00 </a:t>
            </a:fld>
            <a:endParaRPr lang="pt-BR" sz="1600"/>
          </a:p>
        </xdr:txBody>
      </xdr:sp>
      <xdr:sp macro="" textlink="">
        <xdr:nvSpPr>
          <xdr:cNvPr id="125" name="CaixaDeTexto 124"/>
          <xdr:cNvSpPr txBox="1"/>
        </xdr:nvSpPr>
        <xdr:spPr>
          <a:xfrm>
            <a:off x="10890484" y="4698912"/>
            <a:ext cx="522196" cy="2857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pt-BR" sz="1200"/>
              <a:t>Real:</a:t>
            </a:r>
          </a:p>
        </xdr:txBody>
      </xdr:sp>
      <xdr:sp macro="" textlink="">
        <xdr:nvSpPr>
          <xdr:cNvPr id="128" name="CaixaDeTexto 127"/>
          <xdr:cNvSpPr txBox="1"/>
        </xdr:nvSpPr>
        <xdr:spPr>
          <a:xfrm>
            <a:off x="10766969" y="5094819"/>
            <a:ext cx="579165" cy="2689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pt-BR" sz="1100"/>
              <a:t>Meta:</a:t>
            </a:r>
          </a:p>
        </xdr:txBody>
      </xdr:sp>
      <xdr:sp macro="" textlink="B.Grafico.R!AT7">
        <xdr:nvSpPr>
          <xdr:cNvPr id="129" name="CaixaDeTexto 128"/>
          <xdr:cNvSpPr txBox="1"/>
        </xdr:nvSpPr>
        <xdr:spPr>
          <a:xfrm>
            <a:off x="11052948" y="5047194"/>
            <a:ext cx="1283168" cy="3254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54D1859A-352E-40C3-BFF4-6C034328C7CA}" type="TxLink">
              <a:rPr lang="en-US" sz="1400" b="0" i="0" u="none" strike="noStrike">
                <a:solidFill>
                  <a:srgbClr val="000000"/>
                </a:solidFill>
                <a:latin typeface="Calibri"/>
              </a:rPr>
              <a:pPr algn="r"/>
              <a:t> 288.416,00 </a:t>
            </a:fld>
            <a:endParaRPr lang="pt-BR" sz="1600"/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32" name="Imagem 131"/>
              <xdr:cNvPicPr>
                <a:picLocks noChangeAspect="1" noChangeArrowheads="1"/>
                <a:extLst>
                  <a:ext uri="{84589F7E-364E-4C9E-8A38-B11213B215E9}">
                    <a14:cameraTool cellRange="B.Grafico.R!AT9" spid="_x0000_s1360570"/>
                  </a:ext>
                </a:extLst>
              </xdr:cNvPicPr>
            </xdr:nvPicPr>
            <xdr:blipFill>
              <a:blip xmlns:r="http://schemas.openxmlformats.org/officeDocument/2006/relationships" r:embed="rId13"/>
              <a:srcRect/>
              <a:stretch>
                <a:fillRect/>
              </a:stretch>
            </xdr:blipFill>
            <xdr:spPr bwMode="auto">
              <a:xfrm>
                <a:off x="9833247" y="4820008"/>
                <a:ext cx="1133287" cy="349732"/>
              </a:xfrm>
              <a:prstGeom prst="ellipse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">
        <xdr:nvSpPr>
          <xdr:cNvPr id="133" name="Retângulo 132"/>
          <xdr:cNvSpPr/>
        </xdr:nvSpPr>
        <xdr:spPr>
          <a:xfrm>
            <a:off x="10018262" y="4640272"/>
            <a:ext cx="815411" cy="18749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>
                <a:solidFill>
                  <a:schemeClr val="tx1">
                    <a:lumMod val="50000"/>
                    <a:lumOff val="50000"/>
                  </a:schemeClr>
                </a:solidFill>
              </a:rPr>
              <a:t>Var. 15/16</a:t>
            </a:r>
          </a:p>
        </xdr:txBody>
      </xdr:sp>
      <xdr:sp macro="" textlink="">
        <xdr:nvSpPr>
          <xdr:cNvPr id="134" name="Retângulo 133"/>
          <xdr:cNvSpPr/>
        </xdr:nvSpPr>
        <xdr:spPr>
          <a:xfrm>
            <a:off x="9966167" y="5121615"/>
            <a:ext cx="855430" cy="2174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solidFill>
                  <a:schemeClr val="tx1">
                    <a:lumMod val="50000"/>
                    <a:lumOff val="50000"/>
                  </a:schemeClr>
                </a:solidFill>
              </a:rPr>
              <a:t>Real / Meta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35" name="Imagem 134"/>
              <xdr:cNvPicPr>
                <a:picLocks noChangeAspect="1" noChangeArrowheads="1"/>
                <a:extLst>
                  <a:ext uri="{84589F7E-364E-4C9E-8A38-B11213B215E9}">
                    <a14:cameraTool cellRange="B.Grafico.R!AS9" spid="_x0000_s1360571"/>
                  </a:ext>
                </a:extLst>
              </xdr:cNvPicPr>
            </xdr:nvPicPr>
            <xdr:blipFill>
              <a:blip xmlns:r="http://schemas.openxmlformats.org/officeDocument/2006/relationships" r:embed="rId14"/>
              <a:srcRect/>
              <a:stretch>
                <a:fillRect/>
              </a:stretch>
            </xdr:blipFill>
            <xdr:spPr bwMode="auto">
              <a:xfrm>
                <a:off x="9785472" y="4310190"/>
                <a:ext cx="1183257" cy="295337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B.Grafico.R!AR7">
        <xdr:nvSpPr>
          <xdr:cNvPr id="136" name="CaixaDeTexto 135"/>
          <xdr:cNvSpPr txBox="1"/>
        </xdr:nvSpPr>
        <xdr:spPr>
          <a:xfrm>
            <a:off x="10972267" y="4353894"/>
            <a:ext cx="1341475" cy="3193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BD02A5F6-6514-4637-8484-C360F5F4965D}" type="TxLink">
              <a:rPr lang="en-US" sz="1400" b="0" i="0" u="none" strike="noStrike">
                <a:solidFill>
                  <a:srgbClr val="000000"/>
                </a:solidFill>
                <a:latin typeface="Calibri"/>
              </a:rPr>
              <a:pPr algn="r"/>
              <a:t> 202.640,13 </a:t>
            </a:fld>
            <a:endParaRPr lang="pt-BR" sz="1800"/>
          </a:p>
        </xdr:txBody>
      </xdr:sp>
      <xdr:sp macro="" textlink="">
        <xdr:nvSpPr>
          <xdr:cNvPr id="137" name="CaixaDeTexto 136"/>
          <xdr:cNvSpPr txBox="1"/>
        </xdr:nvSpPr>
        <xdr:spPr>
          <a:xfrm>
            <a:off x="10780907" y="4311824"/>
            <a:ext cx="617142" cy="2603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l"/>
            <a:r>
              <a:rPr lang="pt-BR" sz="1100"/>
              <a:t>2015:</a:t>
            </a:r>
          </a:p>
        </xdr:txBody>
      </xdr:sp>
    </xdr:grpSp>
    <xdr:clientData/>
  </xdr:twoCellAnchor>
  <xdr:twoCellAnchor>
    <xdr:from>
      <xdr:col>20</xdr:col>
      <xdr:colOff>905916</xdr:colOff>
      <xdr:row>13</xdr:row>
      <xdr:rowOff>69354</xdr:rowOff>
    </xdr:from>
    <xdr:to>
      <xdr:col>23</xdr:col>
      <xdr:colOff>697603</xdr:colOff>
      <xdr:row>14</xdr:row>
      <xdr:rowOff>122684</xdr:rowOff>
    </xdr:to>
    <xdr:sp macro="" textlink="">
      <xdr:nvSpPr>
        <xdr:cNvPr id="138" name="CaixaDeTexto 137"/>
        <xdr:cNvSpPr txBox="1"/>
      </xdr:nvSpPr>
      <xdr:spPr>
        <a:xfrm>
          <a:off x="9907041" y="3641229"/>
          <a:ext cx="1925287" cy="320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000" b="0" i="0" u="none" strike="noStrike">
              <a:solidFill>
                <a:sysClr val="windowText" lastClr="000000"/>
              </a:solidFill>
              <a:latin typeface="Calibri"/>
            </a:rPr>
            <a:t>Avance</a:t>
          </a:r>
          <a:r>
            <a:rPr lang="en-US" sz="2000" b="0" i="0" u="none" strike="noStrike" baseline="0">
              <a:solidFill>
                <a:sysClr val="windowText" lastClr="000000"/>
              </a:solidFill>
              <a:latin typeface="Calibri"/>
            </a:rPr>
            <a:t> Mês:</a:t>
          </a:r>
          <a:endParaRPr lang="en-US" sz="2000" b="0" i="0" u="none" strike="noStrike">
            <a:solidFill>
              <a:sysClr val="windowText" lastClr="000000"/>
            </a:solidFill>
            <a:latin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676275</xdr:colOff>
          <xdr:row>13</xdr:row>
          <xdr:rowOff>38100</xdr:rowOff>
        </xdr:from>
        <xdr:to>
          <xdr:col>20</xdr:col>
          <xdr:colOff>828675</xdr:colOff>
          <xdr:row>14</xdr:row>
          <xdr:rowOff>228600</xdr:rowOff>
        </xdr:to>
        <xdr:sp macro="" textlink="">
          <xdr:nvSpPr>
            <xdr:cNvPr id="1359991" name="Spinner 11383" hidden="1">
              <a:extLst>
                <a:ext uri="{63B3BB69-23CF-44E3-9099-C40C66FF867C}">
                  <a14:compatExt spid="_x0000_s1359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24</xdr:col>
      <xdr:colOff>26916</xdr:colOff>
      <xdr:row>12</xdr:row>
      <xdr:rowOff>247257</xdr:rowOff>
    </xdr:from>
    <xdr:to>
      <xdr:col>25</xdr:col>
      <xdr:colOff>31289</xdr:colOff>
      <xdr:row>15</xdr:row>
      <xdr:rowOff>41836</xdr:rowOff>
    </xdr:to>
    <xdr:sp macro="" textlink="B.Grafico.R!AQ7">
      <xdr:nvSpPr>
        <xdr:cNvPr id="140" name="Elipse 139"/>
        <xdr:cNvSpPr/>
      </xdr:nvSpPr>
      <xdr:spPr>
        <a:xfrm>
          <a:off x="12009366" y="3552432"/>
          <a:ext cx="604448" cy="594679"/>
        </a:xfrm>
        <a:prstGeom prst="ellipse">
          <a:avLst/>
        </a:prstGeom>
        <a:solidFill>
          <a:srgbClr val="00B050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fld id="{815251FB-E269-4BCA-96A6-9F4603D224ED}" type="TxLink">
            <a:rPr lang="en-US" sz="20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Out</a:t>
          </a:fld>
          <a:endParaRPr lang="pt-BR" sz="2000" b="0" i="0" u="none" strike="noStrike">
            <a:solidFill>
              <a:sysClr val="windowText" lastClr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838200</xdr:colOff>
      <xdr:row>19</xdr:row>
      <xdr:rowOff>126547</xdr:rowOff>
    </xdr:from>
    <xdr:to>
      <xdr:col>25</xdr:col>
      <xdr:colOff>95250</xdr:colOff>
      <xdr:row>22</xdr:row>
      <xdr:rowOff>152402</xdr:rowOff>
    </xdr:to>
    <xdr:graphicFrame macro="">
      <xdr:nvGraphicFramePr>
        <xdr:cNvPr id="151" name="Gráfico 1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20</xdr:col>
      <xdr:colOff>695326</xdr:colOff>
      <xdr:row>19</xdr:row>
      <xdr:rowOff>123826</xdr:rowOff>
    </xdr:from>
    <xdr:to>
      <xdr:col>20</xdr:col>
      <xdr:colOff>885826</xdr:colOff>
      <xdr:row>22</xdr:row>
      <xdr:rowOff>19050</xdr:rowOff>
    </xdr:to>
    <xdr:sp macro="" textlink="">
      <xdr:nvSpPr>
        <xdr:cNvPr id="153" name="CaixaDeTexto 152"/>
        <xdr:cNvSpPr txBox="1"/>
      </xdr:nvSpPr>
      <xdr:spPr>
        <a:xfrm>
          <a:off x="9696451" y="5267326"/>
          <a:ext cx="190500" cy="69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vert270" wrap="square" rtlCol="0" anchor="ctr">
          <a:noAutofit/>
        </a:bodyPr>
        <a:lstStyle/>
        <a:p>
          <a:pPr marL="0" indent="0" algn="ctr"/>
          <a:r>
            <a:rPr lang="en-US" sz="1100" b="0" i="0" u="none" strike="noStrike">
              <a:solidFill>
                <a:schemeClr val="bg1">
                  <a:lumMod val="65000"/>
                </a:schemeClr>
              </a:solidFill>
              <a:latin typeface="+mn-lt"/>
              <a:ea typeface="+mn-ea"/>
              <a:cs typeface="+mn-cs"/>
            </a:rPr>
            <a:t>Diário</a:t>
          </a:r>
        </a:p>
      </xdr:txBody>
    </xdr:sp>
    <xdr:clientData/>
  </xdr:twoCellAnchor>
  <xdr:twoCellAnchor>
    <xdr:from>
      <xdr:col>13</xdr:col>
      <xdr:colOff>247040</xdr:colOff>
      <xdr:row>38</xdr:row>
      <xdr:rowOff>64484</xdr:rowOff>
    </xdr:from>
    <xdr:to>
      <xdr:col>23</xdr:col>
      <xdr:colOff>835105</xdr:colOff>
      <xdr:row>38</xdr:row>
      <xdr:rowOff>64484</xdr:rowOff>
    </xdr:to>
    <xdr:cxnSp macro="">
      <xdr:nvCxnSpPr>
        <xdr:cNvPr id="16" name="Conector reto 15"/>
        <xdr:cNvCxnSpPr/>
      </xdr:nvCxnSpPr>
      <xdr:spPr>
        <a:xfrm>
          <a:off x="3395893" y="9824808"/>
          <a:ext cx="8869212" cy="0"/>
        </a:xfrm>
        <a:prstGeom prst="line">
          <a:avLst/>
        </a:prstGeom>
        <a:ln w="12700">
          <a:solidFill>
            <a:schemeClr val="bg1">
              <a:lumMod val="65000"/>
            </a:schemeClr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20</xdr:col>
      <xdr:colOff>981075</xdr:colOff>
      <xdr:row>0</xdr:row>
      <xdr:rowOff>220918</xdr:rowOff>
    </xdr:from>
    <xdr:ext cx="2447925" cy="198181"/>
    <xdr:sp macro="" textlink="">
      <xdr:nvSpPr>
        <xdr:cNvPr id="150" name="CaixaDeTexto 149"/>
        <xdr:cNvSpPr txBox="1"/>
      </xdr:nvSpPr>
      <xdr:spPr>
        <a:xfrm>
          <a:off x="9982200" y="220918"/>
          <a:ext cx="2447925" cy="1981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400"/>
            <a:t>Período realizado 2016</a:t>
          </a:r>
        </a:p>
      </xdr:txBody>
    </xdr:sp>
    <xdr:clientData/>
  </xdr:oneCellAnchor>
  <xdr:oneCellAnchor>
    <xdr:from>
      <xdr:col>20</xdr:col>
      <xdr:colOff>1206872</xdr:colOff>
      <xdr:row>2</xdr:row>
      <xdr:rowOff>11370</xdr:rowOff>
    </xdr:from>
    <xdr:ext cx="1447799" cy="255330"/>
    <xdr:sp macro="" textlink="B.Grafico.R!AX6">
      <xdr:nvSpPr>
        <xdr:cNvPr id="155" name="CaixaDeTexto 154"/>
        <xdr:cNvSpPr txBox="1"/>
      </xdr:nvSpPr>
      <xdr:spPr>
        <a:xfrm>
          <a:off x="10171578" y="762164"/>
          <a:ext cx="1447799" cy="2553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/>
          <a:fld id="{9CA84AFB-C79E-4C84-87A1-0FD3AC491ABC}" type="TxLink">
            <a:rPr lang="en-US" sz="12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/>
            <a:t>10/10</a:t>
          </a:fld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22</xdr:col>
      <xdr:colOff>589989</xdr:colOff>
      <xdr:row>2</xdr:row>
      <xdr:rowOff>66839</xdr:rowOff>
    </xdr:from>
    <xdr:ext cx="285750" cy="165600"/>
    <xdr:sp macro="" textlink="">
      <xdr:nvSpPr>
        <xdr:cNvPr id="156" name="CaixaDeTexto 155"/>
        <xdr:cNvSpPr txBox="1"/>
      </xdr:nvSpPr>
      <xdr:spPr>
        <a:xfrm>
          <a:off x="11000254" y="817633"/>
          <a:ext cx="285750" cy="165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/>
          <a:r>
            <a:rPr lang="pt-BR" sz="1100">
              <a:solidFill>
                <a:schemeClr val="tx1"/>
              </a:solidFill>
              <a:latin typeface="+mn-lt"/>
              <a:ea typeface="+mn-ea"/>
              <a:cs typeface="+mn-cs"/>
            </a:rPr>
            <a:t>à</a:t>
          </a:r>
        </a:p>
      </xdr:txBody>
    </xdr:sp>
    <xdr:clientData/>
  </xdr:oneCellAnchor>
  <xdr:oneCellAnchor>
    <xdr:from>
      <xdr:col>22</xdr:col>
      <xdr:colOff>665628</xdr:colOff>
      <xdr:row>2</xdr:row>
      <xdr:rowOff>3525</xdr:rowOff>
    </xdr:from>
    <xdr:ext cx="1352549" cy="283906"/>
    <xdr:sp macro="" textlink="B.Grafico.R!BD6">
      <xdr:nvSpPr>
        <xdr:cNvPr id="157" name="CaixaDeTexto 156"/>
        <xdr:cNvSpPr txBox="1"/>
      </xdr:nvSpPr>
      <xdr:spPr>
        <a:xfrm>
          <a:off x="11075893" y="754319"/>
          <a:ext cx="1352549" cy="2839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marL="0" indent="0" algn="ctr"/>
          <a:fld id="{DD098043-0561-42EC-8FCD-912F2C04F435}" type="TxLink">
            <a:rPr lang="en-US" sz="1200" b="0" i="0" u="none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pPr marL="0" indent="0" algn="ctr"/>
            <a:t>16/10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oneCellAnchor>
  <xdr:twoCellAnchor>
    <xdr:from>
      <xdr:col>22</xdr:col>
      <xdr:colOff>680357</xdr:colOff>
      <xdr:row>26</xdr:row>
      <xdr:rowOff>169661</xdr:rowOff>
    </xdr:from>
    <xdr:to>
      <xdr:col>26</xdr:col>
      <xdr:colOff>139097</xdr:colOff>
      <xdr:row>28</xdr:row>
      <xdr:rowOff>299346</xdr:rowOff>
    </xdr:to>
    <xdr:grpSp>
      <xdr:nvGrpSpPr>
        <xdr:cNvPr id="15" name="Grupo 14"/>
        <xdr:cNvGrpSpPr/>
      </xdr:nvGrpSpPr>
      <xdr:grpSpPr>
        <a:xfrm>
          <a:off x="11375571" y="6918804"/>
          <a:ext cx="1839990" cy="578721"/>
          <a:chOff x="11375571" y="6918804"/>
          <a:chExt cx="1839990" cy="578721"/>
        </a:xfrm>
      </xdr:grpSpPr>
      <xdr:sp macro="" textlink="">
        <xdr:nvSpPr>
          <xdr:cNvPr id="158" name="Triângulo retângulo 157"/>
          <xdr:cNvSpPr/>
        </xdr:nvSpPr>
        <xdr:spPr>
          <a:xfrm rot="13180014">
            <a:off x="12853599" y="6918804"/>
            <a:ext cx="277193" cy="327733"/>
          </a:xfrm>
          <a:prstGeom prst="rtTriangle">
            <a:avLst/>
          </a:prstGeom>
          <a:solidFill>
            <a:schemeClr val="tx1"/>
          </a:solidFill>
          <a:ln>
            <a:solidFill>
              <a:schemeClr val="tx1"/>
            </a:solidFill>
          </a:ln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600" b="0" i="0" u="none" strike="noStrike">
                <a:solidFill>
                  <a:schemeClr val="bg1"/>
                </a:solidFill>
                <a:latin typeface="Calibri"/>
                <a:ea typeface="+mn-ea"/>
                <a:cs typeface="+mn-cs"/>
              </a:rPr>
              <a:t>'</a:t>
            </a:r>
          </a:p>
        </xdr:txBody>
      </xdr:sp>
      <xdr:sp macro="" textlink="B.Grafico.R!R4">
        <xdr:nvSpPr>
          <xdr:cNvPr id="159" name="Pentágono 158"/>
          <xdr:cNvSpPr/>
        </xdr:nvSpPr>
        <xdr:spPr>
          <a:xfrm rot="10800000" flipV="1">
            <a:off x="11375571" y="7035642"/>
            <a:ext cx="1839990" cy="461883"/>
          </a:xfrm>
          <a:prstGeom prst="homePlate">
            <a:avLst/>
          </a:prstGeom>
          <a:solidFill>
            <a:schemeClr val="accent5">
              <a:lumMod val="75000"/>
            </a:schemeClr>
          </a:solidFill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1DE9F7A6-DC83-4551-BC68-3D1011678535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+mn-ea"/>
                <a:cs typeface="+mn-cs"/>
              </a:rPr>
              <a:pPr marL="0" indent="0" algn="ctr"/>
              <a:t>150,66 dias efetivos</a:t>
            </a:fld>
            <a:endParaRPr lang="en-US" sz="1400" b="0" i="0" u="none" strike="noStrike">
              <a:solidFill>
                <a:schemeClr val="bg1"/>
              </a:solidFill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vanceSafra2016%20_%20Versao%202016_V4%20Sem%203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ciel.meira/AppData/Local/Microsoft/Windows/Temporary%20Internet%20Files/Content.Outlook/HMMPP1R4/&#193;reas%20Encerradas%20Talh&#227;o%202016%20(003)%20(2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ciel.meira/AppData/Local/Microsoft/Windows/Temporary%20Internet%20Files/Content.Outlook/HMMPP1R4/Rela&#231;&#227;o%20Acidentes_Semanal%202016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mdmoagemCol"/>
      <sheetName val="HOME"/>
      <sheetName val="GraficosMoagem"/>
      <sheetName val="Painel Paradas"/>
      <sheetName val="PARADAS"/>
      <sheetName val="B.Gráfico"/>
      <sheetName val="ALCOHOLES ART"/>
      <sheetName val="ANIDRO"/>
      <sheetName val="AVANCE_CORP"/>
      <sheetName val="B.Acum"/>
      <sheetName val="B.CAMPO"/>
      <sheetName val="B.Diario"/>
      <sheetName val="BasePerdas"/>
      <sheetName val="B.Mensal"/>
      <sheetName val="BAGAÇO"/>
      <sheetName val="BIMES15"/>
      <sheetName val="BOLETIM DIARIO"/>
      <sheetName val="BiDia.2015"/>
      <sheetName val="BiSem15"/>
      <sheetName val="CEPEA"/>
      <sheetName val="CMD_DadosGrafDia"/>
      <sheetName val="B.Semanal"/>
      <sheetName val="CMD_IndicadoresOp"/>
      <sheetName val="Ventas"/>
      <sheetName val="Cdm_Avance"/>
      <sheetName val="HIDRATADO"/>
      <sheetName val="INVENTARIO"/>
      <sheetName val="Bi.Acum.15"/>
      <sheetName val="Indicadores Operativos"/>
      <sheetName val="IndAgricola"/>
      <sheetName val="Ppto Mes"/>
      <sheetName val="Indicadores2015"/>
      <sheetName val="LABORATORIO"/>
      <sheetName val="METAS"/>
      <sheetName val="METASDIA"/>
      <sheetName val="Notas"/>
      <sheetName val="CMD_Vendas"/>
      <sheetName val="CMD_Moagem"/>
      <sheetName val="PAINEL MOAGEM"/>
      <sheetName val="Cmd_Velocimentro"/>
      <sheetName val="Calendario"/>
      <sheetName val="B.Grafico.R"/>
      <sheetName val="PAINEL.PROD"/>
      <sheetName val="PAINEL.VENDAS"/>
      <sheetName val="PainelBoletimDia"/>
      <sheetName val="Programa diario"/>
      <sheetName val="SEGURANÇ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M3">
            <v>206</v>
          </cell>
        </row>
        <row r="4">
          <cell r="M4">
            <v>1</v>
          </cell>
        </row>
      </sheetData>
      <sheetData sheetId="6" refreshError="1"/>
      <sheetData sheetId="7">
        <row r="6">
          <cell r="D6">
            <v>42370</v>
          </cell>
        </row>
      </sheetData>
      <sheetData sheetId="8" refreshError="1"/>
      <sheetData sheetId="9">
        <row r="2">
          <cell r="B2" t="str">
            <v>Indice</v>
          </cell>
          <cell r="C2" t="str">
            <v>ENTRADA CANA</v>
          </cell>
          <cell r="D2">
            <v>42471</v>
          </cell>
          <cell r="E2">
            <v>42471</v>
          </cell>
          <cell r="F2">
            <v>42472</v>
          </cell>
          <cell r="G2">
            <v>42473</v>
          </cell>
          <cell r="H2">
            <v>42474</v>
          </cell>
          <cell r="I2">
            <v>42475</v>
          </cell>
          <cell r="J2">
            <v>42476</v>
          </cell>
          <cell r="K2">
            <v>42477</v>
          </cell>
          <cell r="L2">
            <v>42478</v>
          </cell>
          <cell r="M2">
            <v>42479</v>
          </cell>
          <cell r="N2">
            <v>42480</v>
          </cell>
          <cell r="O2">
            <v>42481</v>
          </cell>
          <cell r="P2">
            <v>42482</v>
          </cell>
          <cell r="Q2">
            <v>42483</v>
          </cell>
          <cell r="R2">
            <v>42484</v>
          </cell>
          <cell r="S2">
            <v>42485</v>
          </cell>
          <cell r="T2">
            <v>42486</v>
          </cell>
          <cell r="U2">
            <v>42487</v>
          </cell>
          <cell r="V2">
            <v>42488</v>
          </cell>
          <cell r="W2">
            <v>42489</v>
          </cell>
          <cell r="X2">
            <v>42490</v>
          </cell>
          <cell r="Y2">
            <v>42491</v>
          </cell>
          <cell r="Z2">
            <v>42492</v>
          </cell>
          <cell r="AA2">
            <v>42493</v>
          </cell>
          <cell r="AB2">
            <v>42494</v>
          </cell>
          <cell r="AC2">
            <v>42495</v>
          </cell>
          <cell r="AD2">
            <v>42496</v>
          </cell>
          <cell r="AE2">
            <v>42497</v>
          </cell>
          <cell r="AF2">
            <v>42498</v>
          </cell>
          <cell r="AG2">
            <v>42499</v>
          </cell>
          <cell r="AH2">
            <v>42500</v>
          </cell>
          <cell r="AI2">
            <v>42501</v>
          </cell>
          <cell r="AJ2">
            <v>42502</v>
          </cell>
          <cell r="AK2">
            <v>42503</v>
          </cell>
          <cell r="AL2">
            <v>42504</v>
          </cell>
          <cell r="AM2">
            <v>42505</v>
          </cell>
          <cell r="AN2">
            <v>42506</v>
          </cell>
          <cell r="AO2">
            <v>42507</v>
          </cell>
          <cell r="AP2">
            <v>42508</v>
          </cell>
          <cell r="AQ2">
            <v>42509</v>
          </cell>
          <cell r="AR2">
            <v>42510</v>
          </cell>
          <cell r="AS2">
            <v>42511</v>
          </cell>
          <cell r="AT2">
            <v>42512</v>
          </cell>
          <cell r="AU2">
            <v>42513</v>
          </cell>
          <cell r="AV2">
            <v>42514</v>
          </cell>
          <cell r="AW2">
            <v>42515</v>
          </cell>
          <cell r="AX2">
            <v>42516</v>
          </cell>
          <cell r="AY2">
            <v>42517</v>
          </cell>
          <cell r="AZ2">
            <v>42518</v>
          </cell>
          <cell r="BA2">
            <v>42519</v>
          </cell>
          <cell r="BB2">
            <v>42520</v>
          </cell>
          <cell r="BC2">
            <v>42521</v>
          </cell>
          <cell r="BD2">
            <v>42522</v>
          </cell>
          <cell r="BE2">
            <v>42523</v>
          </cell>
          <cell r="BF2">
            <v>42524</v>
          </cell>
          <cell r="BG2">
            <v>42525</v>
          </cell>
          <cell r="BH2">
            <v>42526</v>
          </cell>
          <cell r="BI2">
            <v>42527</v>
          </cell>
          <cell r="BJ2">
            <v>42528</v>
          </cell>
          <cell r="BK2">
            <v>42529</v>
          </cell>
          <cell r="BL2">
            <v>42530</v>
          </cell>
          <cell r="BM2">
            <v>42531</v>
          </cell>
          <cell r="BN2">
            <v>42532</v>
          </cell>
          <cell r="BO2">
            <v>42533</v>
          </cell>
          <cell r="BP2">
            <v>42534</v>
          </cell>
          <cell r="BQ2">
            <v>42535</v>
          </cell>
          <cell r="BR2">
            <v>42536</v>
          </cell>
          <cell r="BS2">
            <v>42537</v>
          </cell>
          <cell r="BT2">
            <v>42538</v>
          </cell>
          <cell r="BU2">
            <v>42539</v>
          </cell>
          <cell r="BV2">
            <v>42540</v>
          </cell>
          <cell r="BW2">
            <v>42541</v>
          </cell>
          <cell r="BX2">
            <v>42542</v>
          </cell>
          <cell r="BY2">
            <v>42543</v>
          </cell>
          <cell r="BZ2">
            <v>42544</v>
          </cell>
          <cell r="CA2">
            <v>42545</v>
          </cell>
          <cell r="CB2">
            <v>42546</v>
          </cell>
          <cell r="CC2">
            <v>42547</v>
          </cell>
          <cell r="CD2">
            <v>42548</v>
          </cell>
          <cell r="CE2">
            <v>42549</v>
          </cell>
          <cell r="CF2">
            <v>42550</v>
          </cell>
          <cell r="CG2">
            <v>42551</v>
          </cell>
          <cell r="CH2">
            <v>42552</v>
          </cell>
          <cell r="CI2">
            <v>42553</v>
          </cell>
          <cell r="CJ2">
            <v>42554</v>
          </cell>
          <cell r="CK2">
            <v>42555</v>
          </cell>
          <cell r="CL2">
            <v>42556</v>
          </cell>
          <cell r="CM2">
            <v>42557</v>
          </cell>
          <cell r="CN2">
            <v>42558</v>
          </cell>
          <cell r="CO2">
            <v>42559</v>
          </cell>
          <cell r="CP2">
            <v>42560</v>
          </cell>
          <cell r="CQ2">
            <v>42561</v>
          </cell>
          <cell r="CR2">
            <v>42562</v>
          </cell>
          <cell r="CS2">
            <v>42563</v>
          </cell>
          <cell r="CT2">
            <v>42564</v>
          </cell>
          <cell r="CU2">
            <v>42565</v>
          </cell>
          <cell r="CV2">
            <v>42566</v>
          </cell>
          <cell r="CW2">
            <v>42567</v>
          </cell>
          <cell r="CX2">
            <v>42568</v>
          </cell>
          <cell r="CY2">
            <v>42569</v>
          </cell>
          <cell r="CZ2">
            <v>42570</v>
          </cell>
          <cell r="DA2">
            <v>42571</v>
          </cell>
          <cell r="DB2">
            <v>42572</v>
          </cell>
          <cell r="DC2">
            <v>42573</v>
          </cell>
          <cell r="DD2">
            <v>42574</v>
          </cell>
          <cell r="DE2">
            <v>42575</v>
          </cell>
          <cell r="DF2">
            <v>42576</v>
          </cell>
          <cell r="DG2">
            <v>42577</v>
          </cell>
          <cell r="DH2">
            <v>42578</v>
          </cell>
          <cell r="DI2">
            <v>42579</v>
          </cell>
          <cell r="DJ2">
            <v>42580</v>
          </cell>
          <cell r="DK2">
            <v>42581</v>
          </cell>
          <cell r="DL2">
            <v>42582</v>
          </cell>
          <cell r="DM2">
            <v>42583</v>
          </cell>
          <cell r="DN2">
            <v>42584</v>
          </cell>
          <cell r="DO2">
            <v>42585</v>
          </cell>
          <cell r="DP2">
            <v>42586</v>
          </cell>
          <cell r="DQ2">
            <v>42587</v>
          </cell>
          <cell r="DR2">
            <v>42588</v>
          </cell>
          <cell r="DS2">
            <v>42589</v>
          </cell>
          <cell r="DT2">
            <v>42590</v>
          </cell>
          <cell r="DU2">
            <v>42591</v>
          </cell>
          <cell r="DV2">
            <v>42592</v>
          </cell>
          <cell r="DW2">
            <v>42593</v>
          </cell>
          <cell r="DX2">
            <v>42594</v>
          </cell>
          <cell r="DY2">
            <v>42595</v>
          </cell>
          <cell r="DZ2">
            <v>42596</v>
          </cell>
          <cell r="EA2">
            <v>42597</v>
          </cell>
          <cell r="EB2">
            <v>42598</v>
          </cell>
          <cell r="EC2">
            <v>42599</v>
          </cell>
          <cell r="ED2">
            <v>42600</v>
          </cell>
          <cell r="EE2">
            <v>42601</v>
          </cell>
          <cell r="EF2">
            <v>42602</v>
          </cell>
          <cell r="EG2">
            <v>42603</v>
          </cell>
          <cell r="EH2">
            <v>42604</v>
          </cell>
          <cell r="EI2">
            <v>42605</v>
          </cell>
          <cell r="EJ2">
            <v>42606</v>
          </cell>
          <cell r="EK2">
            <v>42607</v>
          </cell>
          <cell r="EL2">
            <v>42608</v>
          </cell>
          <cell r="EM2">
            <v>42609</v>
          </cell>
          <cell r="EN2">
            <v>42610</v>
          </cell>
          <cell r="EO2">
            <v>42611</v>
          </cell>
          <cell r="EP2">
            <v>42612</v>
          </cell>
          <cell r="EQ2">
            <v>42613</v>
          </cell>
          <cell r="ER2">
            <v>42614</v>
          </cell>
          <cell r="ES2">
            <v>42615</v>
          </cell>
          <cell r="ET2">
            <v>42616</v>
          </cell>
          <cell r="EU2">
            <v>42617</v>
          </cell>
          <cell r="EV2">
            <v>42618</v>
          </cell>
          <cell r="EW2">
            <v>42619</v>
          </cell>
          <cell r="EX2">
            <v>42620</v>
          </cell>
          <cell r="EY2">
            <v>42621</v>
          </cell>
          <cell r="EZ2">
            <v>42622</v>
          </cell>
          <cell r="FA2">
            <v>42623</v>
          </cell>
          <cell r="FB2">
            <v>42624</v>
          </cell>
          <cell r="FC2">
            <v>42625</v>
          </cell>
          <cell r="FD2">
            <v>42626</v>
          </cell>
          <cell r="FE2">
            <v>42627</v>
          </cell>
          <cell r="FF2">
            <v>42628</v>
          </cell>
          <cell r="FG2">
            <v>42629</v>
          </cell>
          <cell r="FH2">
            <v>42630</v>
          </cell>
          <cell r="FI2">
            <v>42631</v>
          </cell>
          <cell r="FJ2">
            <v>42632</v>
          </cell>
          <cell r="FK2">
            <v>42633</v>
          </cell>
          <cell r="FL2">
            <v>42634</v>
          </cell>
          <cell r="FM2">
            <v>42635</v>
          </cell>
          <cell r="FN2">
            <v>42636</v>
          </cell>
          <cell r="FO2">
            <v>42637</v>
          </cell>
          <cell r="FP2">
            <v>42638</v>
          </cell>
          <cell r="FQ2">
            <v>42639</v>
          </cell>
          <cell r="FR2">
            <v>42640</v>
          </cell>
          <cell r="FS2">
            <v>42641</v>
          </cell>
          <cell r="FT2">
            <v>42642</v>
          </cell>
          <cell r="FU2">
            <v>42643</v>
          </cell>
          <cell r="FV2">
            <v>42644</v>
          </cell>
          <cell r="FW2">
            <v>42645</v>
          </cell>
          <cell r="FX2">
            <v>42646</v>
          </cell>
          <cell r="FY2">
            <v>42647</v>
          </cell>
          <cell r="FZ2">
            <v>42648</v>
          </cell>
          <cell r="GA2">
            <v>42649</v>
          </cell>
          <cell r="GB2">
            <v>42650</v>
          </cell>
          <cell r="GC2">
            <v>42651</v>
          </cell>
          <cell r="GD2">
            <v>42652</v>
          </cell>
          <cell r="GE2">
            <v>42653</v>
          </cell>
          <cell r="GF2">
            <v>42654</v>
          </cell>
          <cell r="GG2">
            <v>42655</v>
          </cell>
          <cell r="GH2">
            <v>42656</v>
          </cell>
          <cell r="GI2">
            <v>42657</v>
          </cell>
          <cell r="GJ2">
            <v>42658</v>
          </cell>
          <cell r="GK2">
            <v>42659</v>
          </cell>
          <cell r="GL2">
            <v>42660</v>
          </cell>
          <cell r="GM2">
            <v>42661</v>
          </cell>
          <cell r="GN2">
            <v>42662</v>
          </cell>
          <cell r="GO2">
            <v>42663</v>
          </cell>
          <cell r="GP2">
            <v>42664</v>
          </cell>
          <cell r="GQ2">
            <v>42665</v>
          </cell>
          <cell r="GR2">
            <v>42666</v>
          </cell>
          <cell r="GS2">
            <v>42667</v>
          </cell>
          <cell r="GT2">
            <v>42668</v>
          </cell>
          <cell r="GU2">
            <v>42669</v>
          </cell>
          <cell r="GV2">
            <v>42670</v>
          </cell>
          <cell r="GW2">
            <v>42671</v>
          </cell>
          <cell r="GX2">
            <v>42672</v>
          </cell>
          <cell r="GY2">
            <v>42673</v>
          </cell>
          <cell r="GZ2">
            <v>42674</v>
          </cell>
          <cell r="HA2">
            <v>42675</v>
          </cell>
          <cell r="HB2">
            <v>42676</v>
          </cell>
          <cell r="HC2">
            <v>42677</v>
          </cell>
          <cell r="HD2">
            <v>42678</v>
          </cell>
          <cell r="HE2">
            <v>42679</v>
          </cell>
          <cell r="HF2">
            <v>42680</v>
          </cell>
        </row>
        <row r="3">
          <cell r="A3">
            <v>2</v>
          </cell>
          <cell r="B3">
            <v>0</v>
          </cell>
          <cell r="C3" t="str">
            <v>Cana Entregue Propria (ton)</v>
          </cell>
          <cell r="D3" t="str">
            <v>TON</v>
          </cell>
        </row>
        <row r="4">
          <cell r="A4">
            <v>3</v>
          </cell>
          <cell r="B4">
            <v>0</v>
          </cell>
          <cell r="C4" t="str">
            <v>Cana Entregue Parceria (ton)</v>
          </cell>
          <cell r="D4" t="str">
            <v>TON</v>
          </cell>
          <cell r="E4">
            <v>3227.2</v>
          </cell>
          <cell r="F4">
            <v>8091.6</v>
          </cell>
          <cell r="G4">
            <v>15187.96</v>
          </cell>
          <cell r="H4">
            <v>22811.7</v>
          </cell>
          <cell r="I4">
            <v>30010.76</v>
          </cell>
          <cell r="J4">
            <v>38434.199999999997</v>
          </cell>
          <cell r="K4">
            <v>46972.02</v>
          </cell>
          <cell r="L4">
            <v>55241.04</v>
          </cell>
          <cell r="M4">
            <v>64497.48</v>
          </cell>
          <cell r="N4">
            <v>73878.960000000006</v>
          </cell>
          <cell r="O4">
            <v>83360.66</v>
          </cell>
          <cell r="P4">
            <v>91599.18</v>
          </cell>
          <cell r="Q4">
            <v>100775.98</v>
          </cell>
          <cell r="R4">
            <v>110001.1</v>
          </cell>
          <cell r="S4">
            <v>117880.94</v>
          </cell>
          <cell r="T4">
            <v>117880.94</v>
          </cell>
          <cell r="U4">
            <v>117880.94</v>
          </cell>
          <cell r="V4">
            <v>122201</v>
          </cell>
          <cell r="W4">
            <v>122604.92</v>
          </cell>
          <cell r="X4">
            <v>127481.58</v>
          </cell>
          <cell r="Y4">
            <v>136576.18</v>
          </cell>
          <cell r="Z4">
            <v>147454.70000000001</v>
          </cell>
          <cell r="AA4">
            <v>156628.5</v>
          </cell>
          <cell r="AB4">
            <v>167146.46</v>
          </cell>
          <cell r="AC4">
            <v>176860.14</v>
          </cell>
          <cell r="AD4">
            <v>187251.4</v>
          </cell>
          <cell r="AE4">
            <v>198424.2</v>
          </cell>
          <cell r="AF4">
            <v>209707.7</v>
          </cell>
          <cell r="AG4">
            <v>217042.04</v>
          </cell>
          <cell r="AH4">
            <v>217042.04</v>
          </cell>
          <cell r="AI4">
            <v>217042.04</v>
          </cell>
          <cell r="AJ4">
            <v>218053.38</v>
          </cell>
          <cell r="AK4">
            <v>218053.38</v>
          </cell>
          <cell r="AL4">
            <v>218053.38</v>
          </cell>
          <cell r="AM4">
            <v>221776.78</v>
          </cell>
          <cell r="AN4">
            <v>224018.58</v>
          </cell>
          <cell r="AO4">
            <v>230133.84</v>
          </cell>
          <cell r="AP4">
            <v>238282.32</v>
          </cell>
          <cell r="AQ4">
            <v>248745.24</v>
          </cell>
          <cell r="AR4">
            <v>256485.62</v>
          </cell>
          <cell r="AS4">
            <v>256485.62</v>
          </cell>
          <cell r="AT4">
            <v>259252.56</v>
          </cell>
          <cell r="AU4">
            <v>266869.18</v>
          </cell>
          <cell r="AV4">
            <v>277418.18</v>
          </cell>
          <cell r="AW4">
            <v>287090.65999999997</v>
          </cell>
          <cell r="AX4">
            <v>297291.65999999997</v>
          </cell>
          <cell r="AY4">
            <v>307312.65999999997</v>
          </cell>
          <cell r="AZ4">
            <v>315230.08000000002</v>
          </cell>
          <cell r="BA4">
            <v>315230.08000000002</v>
          </cell>
          <cell r="BB4">
            <v>315839.48</v>
          </cell>
          <cell r="BC4">
            <v>315839.48</v>
          </cell>
          <cell r="BD4">
            <v>315839.48</v>
          </cell>
          <cell r="BE4">
            <v>315839.48</v>
          </cell>
          <cell r="BF4">
            <v>315839.48</v>
          </cell>
          <cell r="BG4">
            <v>315839.48</v>
          </cell>
          <cell r="BH4">
            <v>317402.26</v>
          </cell>
          <cell r="BI4">
            <v>318710.09999999998</v>
          </cell>
          <cell r="BJ4">
            <v>318977.09999999998</v>
          </cell>
          <cell r="BK4">
            <v>320833.68</v>
          </cell>
          <cell r="BL4">
            <v>324789.12</v>
          </cell>
          <cell r="BM4">
            <v>331367.32</v>
          </cell>
          <cell r="BN4">
            <v>339738.4</v>
          </cell>
          <cell r="BO4">
            <v>349502.92</v>
          </cell>
          <cell r="BP4">
            <v>359434.6</v>
          </cell>
          <cell r="BQ4">
            <v>369229.94</v>
          </cell>
          <cell r="BR4">
            <v>379257.92</v>
          </cell>
          <cell r="BS4">
            <v>388347.99</v>
          </cell>
          <cell r="BT4">
            <v>396055.49</v>
          </cell>
          <cell r="BU4">
            <v>403556.43</v>
          </cell>
          <cell r="BV4">
            <v>412038.61</v>
          </cell>
          <cell r="BW4">
            <v>419915.05</v>
          </cell>
          <cell r="BX4">
            <v>427674.91</v>
          </cell>
          <cell r="BY4">
            <v>435594.17</v>
          </cell>
          <cell r="BZ4">
            <v>443193.05</v>
          </cell>
          <cell r="CA4">
            <v>451311.85</v>
          </cell>
          <cell r="CB4">
            <v>458647.15</v>
          </cell>
          <cell r="CC4">
            <v>466790.45</v>
          </cell>
          <cell r="CD4">
            <v>474866.67</v>
          </cell>
          <cell r="CE4">
            <v>481831.61</v>
          </cell>
          <cell r="CF4">
            <v>492386.15</v>
          </cell>
          <cell r="CG4">
            <v>503599.45</v>
          </cell>
          <cell r="CH4">
            <v>512304.67</v>
          </cell>
          <cell r="CI4">
            <v>519359.25</v>
          </cell>
          <cell r="CJ4">
            <v>529351.61</v>
          </cell>
          <cell r="CK4">
            <v>538452.85</v>
          </cell>
          <cell r="CL4">
            <v>547472.27</v>
          </cell>
          <cell r="CM4">
            <v>556292.99</v>
          </cell>
          <cell r="CN4">
            <v>565033.55000000005</v>
          </cell>
          <cell r="CO4">
            <v>573534.39</v>
          </cell>
          <cell r="CP4">
            <v>581006.73</v>
          </cell>
          <cell r="CQ4">
            <v>588727.01</v>
          </cell>
          <cell r="CR4">
            <v>597548.05000000005</v>
          </cell>
          <cell r="CS4">
            <v>606630.05000000005</v>
          </cell>
          <cell r="CT4">
            <v>615763.97</v>
          </cell>
          <cell r="CU4">
            <v>625616.79</v>
          </cell>
          <cell r="CV4">
            <v>634731.81000000006</v>
          </cell>
          <cell r="CW4">
            <v>644397.63</v>
          </cell>
          <cell r="CX4">
            <v>654456.44999999995</v>
          </cell>
          <cell r="CY4">
            <v>664151.39</v>
          </cell>
          <cell r="CZ4">
            <v>670724.31000000006</v>
          </cell>
          <cell r="DA4">
            <v>679560.99</v>
          </cell>
          <cell r="DB4">
            <v>687307.71</v>
          </cell>
          <cell r="DC4">
            <v>694132.37</v>
          </cell>
          <cell r="DD4">
            <v>701022.17</v>
          </cell>
          <cell r="DE4">
            <v>708081.27</v>
          </cell>
          <cell r="DF4">
            <v>713001.85</v>
          </cell>
          <cell r="DG4">
            <v>717876.21</v>
          </cell>
          <cell r="DH4">
            <v>723281.17</v>
          </cell>
          <cell r="DI4">
            <v>727971.43</v>
          </cell>
          <cell r="DJ4">
            <v>732579.63</v>
          </cell>
          <cell r="DK4">
            <v>736685.07</v>
          </cell>
          <cell r="DL4">
            <v>741714.95</v>
          </cell>
          <cell r="DM4">
            <v>746829.75</v>
          </cell>
          <cell r="DN4">
            <v>752598.89</v>
          </cell>
          <cell r="DO4">
            <v>758465.35</v>
          </cell>
          <cell r="DP4">
            <v>764424.57</v>
          </cell>
          <cell r="DQ4">
            <v>770196.57</v>
          </cell>
          <cell r="DR4">
            <v>775792.39</v>
          </cell>
          <cell r="DS4">
            <v>780675.23</v>
          </cell>
          <cell r="DT4">
            <v>786281.89</v>
          </cell>
          <cell r="DU4">
            <v>790536.71</v>
          </cell>
          <cell r="DV4">
            <v>795313.67</v>
          </cell>
          <cell r="DW4">
            <v>801146.21</v>
          </cell>
          <cell r="DX4">
            <v>807562.93</v>
          </cell>
          <cell r="DY4">
            <v>814389.19</v>
          </cell>
          <cell r="DZ4">
            <v>822309.95</v>
          </cell>
          <cell r="EA4">
            <v>829040.21</v>
          </cell>
          <cell r="EB4">
            <v>834314.41</v>
          </cell>
          <cell r="EC4">
            <v>840696.17</v>
          </cell>
          <cell r="ED4">
            <v>847052.71</v>
          </cell>
          <cell r="EE4">
            <v>853972.59</v>
          </cell>
          <cell r="EF4">
            <v>858820.05</v>
          </cell>
          <cell r="EG4">
            <v>858820.05</v>
          </cell>
          <cell r="EH4">
            <v>862595.27</v>
          </cell>
          <cell r="EI4">
            <v>868668.93</v>
          </cell>
          <cell r="EJ4">
            <v>875372.85</v>
          </cell>
          <cell r="EK4">
            <v>883633.67</v>
          </cell>
          <cell r="EL4">
            <v>890623.05</v>
          </cell>
          <cell r="EM4">
            <v>898311.09</v>
          </cell>
          <cell r="EN4">
            <v>906229.11</v>
          </cell>
          <cell r="EO4">
            <v>910957.65</v>
          </cell>
          <cell r="EP4">
            <v>910957.65</v>
          </cell>
          <cell r="EQ4">
            <v>910957.65</v>
          </cell>
          <cell r="ER4">
            <v>914740.59</v>
          </cell>
          <cell r="ES4">
            <v>921504.43</v>
          </cell>
          <cell r="ET4">
            <v>922753.67</v>
          </cell>
          <cell r="EU4">
            <v>922753.67</v>
          </cell>
          <cell r="EV4">
            <v>922753.67</v>
          </cell>
          <cell r="EW4">
            <v>922753.67</v>
          </cell>
          <cell r="EX4">
            <v>923588.87</v>
          </cell>
          <cell r="EY4">
            <v>929010.33</v>
          </cell>
          <cell r="EZ4">
            <v>936627.89</v>
          </cell>
          <cell r="FA4">
            <v>944481.39</v>
          </cell>
          <cell r="FB4">
            <v>952636.71</v>
          </cell>
          <cell r="FC4">
            <v>962607.99</v>
          </cell>
          <cell r="FD4">
            <v>972059.43</v>
          </cell>
          <cell r="FE4">
            <v>980963.63</v>
          </cell>
          <cell r="FF4">
            <v>989518.75</v>
          </cell>
          <cell r="FG4">
            <v>997266.39</v>
          </cell>
          <cell r="FH4">
            <v>1005461.73</v>
          </cell>
          <cell r="FI4">
            <v>1013283.81</v>
          </cell>
          <cell r="FJ4">
            <v>1017468.77</v>
          </cell>
          <cell r="FK4">
            <v>1023745.89</v>
          </cell>
          <cell r="FL4">
            <v>1032416.89</v>
          </cell>
          <cell r="FM4">
            <v>1039954.89</v>
          </cell>
          <cell r="FN4">
            <v>1047567.21</v>
          </cell>
          <cell r="FO4">
            <v>1055090.43</v>
          </cell>
          <cell r="FP4">
            <v>1063207.8899999999</v>
          </cell>
          <cell r="FQ4">
            <v>1070416.19</v>
          </cell>
          <cell r="FR4">
            <v>1076962.9099999999</v>
          </cell>
          <cell r="FS4">
            <v>1083227.25</v>
          </cell>
          <cell r="FT4">
            <v>1089681.07</v>
          </cell>
          <cell r="FU4">
            <v>1096764.6100000001</v>
          </cell>
          <cell r="FV4">
            <v>1104839.3500000001</v>
          </cell>
          <cell r="FW4">
            <v>1112028.19</v>
          </cell>
          <cell r="FX4">
            <v>1118613.97</v>
          </cell>
          <cell r="FY4">
            <v>1124895.6499999999</v>
          </cell>
          <cell r="FZ4">
            <v>1131630.29</v>
          </cell>
          <cell r="GA4">
            <v>1139786.8899999999</v>
          </cell>
          <cell r="GB4">
            <v>1149348.31</v>
          </cell>
          <cell r="GC4">
            <v>1158008.17</v>
          </cell>
          <cell r="GD4">
            <v>1167691.31</v>
          </cell>
          <cell r="GE4">
            <v>1177070.95</v>
          </cell>
          <cell r="GF4">
            <v>1186109.1299999999</v>
          </cell>
          <cell r="GG4">
            <v>1195219.07</v>
          </cell>
          <cell r="GH4">
            <v>1204661.93</v>
          </cell>
          <cell r="GI4">
            <v>1207371.79</v>
          </cell>
          <cell r="GJ4">
            <v>1213182.81</v>
          </cell>
          <cell r="GK4">
            <v>1223523.47</v>
          </cell>
          <cell r="GL4">
            <v>1233582.77</v>
          </cell>
          <cell r="GM4">
            <v>1242813.1299999999</v>
          </cell>
          <cell r="GN4">
            <v>1251896.79</v>
          </cell>
          <cell r="GO4">
            <v>1258810.57</v>
          </cell>
          <cell r="GP4">
            <v>1267379.6299999999</v>
          </cell>
          <cell r="GQ4">
            <v>1278185.03</v>
          </cell>
          <cell r="GR4">
            <v>1288636.75</v>
          </cell>
          <cell r="GS4">
            <v>1298469.29</v>
          </cell>
          <cell r="GT4">
            <v>1302843.67</v>
          </cell>
          <cell r="GU4">
            <v>1306899.9099999999</v>
          </cell>
          <cell r="GV4">
            <v>1306899.9099999999</v>
          </cell>
          <cell r="GW4">
            <v>1313949.55</v>
          </cell>
          <cell r="GX4">
            <v>1324174.1299999999</v>
          </cell>
          <cell r="GY4">
            <v>1334999.53</v>
          </cell>
          <cell r="GZ4">
            <v>1341486.01</v>
          </cell>
          <cell r="HA4">
            <v>1348241.43</v>
          </cell>
          <cell r="HB4">
            <v>1348241.43</v>
          </cell>
          <cell r="HC4">
            <v>1348241.43</v>
          </cell>
          <cell r="HD4">
            <v>1348241.43</v>
          </cell>
          <cell r="HE4">
            <v>1348241.43</v>
          </cell>
          <cell r="HF4">
            <v>1348241.43</v>
          </cell>
        </row>
        <row r="5">
          <cell r="A5">
            <v>4</v>
          </cell>
          <cell r="B5">
            <v>0</v>
          </cell>
          <cell r="C5" t="str">
            <v>Cana Entregue Acionista (ton)</v>
          </cell>
          <cell r="D5" t="str">
            <v>TON</v>
          </cell>
        </row>
        <row r="6">
          <cell r="A6">
            <v>5</v>
          </cell>
          <cell r="B6">
            <v>0</v>
          </cell>
          <cell r="C6" t="str">
            <v>Cana Entregue Fornecedor (ton)</v>
          </cell>
          <cell r="D6" t="str">
            <v>TON</v>
          </cell>
          <cell r="BS6">
            <v>914.95</v>
          </cell>
          <cell r="BT6">
            <v>2748.49</v>
          </cell>
          <cell r="BU6">
            <v>4609.3500000000004</v>
          </cell>
          <cell r="BV6">
            <v>6315.63</v>
          </cell>
          <cell r="BW6">
            <v>8493.11</v>
          </cell>
          <cell r="BX6">
            <v>10760.57</v>
          </cell>
          <cell r="BY6">
            <v>12940.33</v>
          </cell>
          <cell r="BZ6">
            <v>14872.03</v>
          </cell>
          <cell r="CA6">
            <v>17179.53</v>
          </cell>
          <cell r="CB6">
            <v>19926.310000000001</v>
          </cell>
          <cell r="CC6">
            <v>22000.55</v>
          </cell>
          <cell r="CD6">
            <v>24296.05</v>
          </cell>
          <cell r="CE6">
            <v>25802.23</v>
          </cell>
          <cell r="CF6">
            <v>26061.57</v>
          </cell>
          <cell r="CG6">
            <v>26061.57</v>
          </cell>
          <cell r="CH6">
            <v>26061.57</v>
          </cell>
          <cell r="CI6">
            <v>26061.57</v>
          </cell>
          <cell r="CJ6">
            <v>26061.57</v>
          </cell>
          <cell r="CK6">
            <v>26061.57</v>
          </cell>
          <cell r="CL6">
            <v>26061.57</v>
          </cell>
          <cell r="CM6">
            <v>26061.57</v>
          </cell>
          <cell r="CN6">
            <v>26061.57</v>
          </cell>
          <cell r="CO6">
            <v>26061.57</v>
          </cell>
          <cell r="CP6">
            <v>26061.57</v>
          </cell>
          <cell r="CQ6">
            <v>26061.57</v>
          </cell>
          <cell r="CR6">
            <v>26061.57</v>
          </cell>
          <cell r="CS6">
            <v>26061.57</v>
          </cell>
          <cell r="CT6">
            <v>26061.57</v>
          </cell>
          <cell r="CU6">
            <v>26061.57</v>
          </cell>
          <cell r="CV6">
            <v>26061.57</v>
          </cell>
          <cell r="CW6">
            <v>26061.57</v>
          </cell>
          <cell r="CX6">
            <v>26061.57</v>
          </cell>
          <cell r="CY6">
            <v>26061.57</v>
          </cell>
          <cell r="CZ6">
            <v>26061.57</v>
          </cell>
          <cell r="DA6">
            <v>27722.41</v>
          </cell>
          <cell r="DB6">
            <v>30171.31</v>
          </cell>
          <cell r="DC6">
            <v>31840.17</v>
          </cell>
          <cell r="DD6">
            <v>35764.33</v>
          </cell>
          <cell r="DE6">
            <v>39616.85</v>
          </cell>
          <cell r="DF6">
            <v>44028.51</v>
          </cell>
          <cell r="DG6">
            <v>49684.57</v>
          </cell>
          <cell r="DH6">
            <v>55390.97</v>
          </cell>
          <cell r="DI6">
            <v>61040.37</v>
          </cell>
          <cell r="DJ6">
            <v>67086.87</v>
          </cell>
          <cell r="DK6">
            <v>73441.929999999993</v>
          </cell>
          <cell r="DL6">
            <v>79556.289999999994</v>
          </cell>
          <cell r="DM6">
            <v>83279.289999999994</v>
          </cell>
          <cell r="DN6">
            <v>85678.93</v>
          </cell>
          <cell r="DO6">
            <v>87338.43</v>
          </cell>
          <cell r="DP6">
            <v>89243.75</v>
          </cell>
          <cell r="DQ6">
            <v>91423.97</v>
          </cell>
          <cell r="DR6">
            <v>93417.43</v>
          </cell>
          <cell r="DS6">
            <v>95706.19</v>
          </cell>
          <cell r="DT6">
            <v>98081.41</v>
          </cell>
          <cell r="DU6">
            <v>99702.29</v>
          </cell>
          <cell r="DV6">
            <v>102011.55</v>
          </cell>
          <cell r="DW6">
            <v>103690.19</v>
          </cell>
          <cell r="DX6">
            <v>105350.35</v>
          </cell>
          <cell r="DY6">
            <v>107440.39</v>
          </cell>
          <cell r="DZ6">
            <v>109306.29</v>
          </cell>
          <cell r="EA6">
            <v>111135.11</v>
          </cell>
          <cell r="EB6">
            <v>112938.93</v>
          </cell>
          <cell r="EC6">
            <v>114170.25</v>
          </cell>
          <cell r="ED6">
            <v>115600.17</v>
          </cell>
          <cell r="EE6">
            <v>117000.15</v>
          </cell>
          <cell r="EF6">
            <v>117637.79</v>
          </cell>
          <cell r="EG6">
            <v>117637.79</v>
          </cell>
          <cell r="EH6">
            <v>118816.83</v>
          </cell>
          <cell r="EI6">
            <v>120464.07</v>
          </cell>
          <cell r="EJ6">
            <v>121634.21</v>
          </cell>
          <cell r="EK6">
            <v>123025.01</v>
          </cell>
          <cell r="EL6">
            <v>126305.99</v>
          </cell>
          <cell r="EM6">
            <v>128649.21</v>
          </cell>
          <cell r="EN6">
            <v>130338.69</v>
          </cell>
          <cell r="EO6">
            <v>131030.79</v>
          </cell>
          <cell r="EP6">
            <v>131030.79</v>
          </cell>
          <cell r="EQ6">
            <v>131030.79</v>
          </cell>
          <cell r="ER6">
            <v>131030.79</v>
          </cell>
          <cell r="ES6">
            <v>131030.79</v>
          </cell>
          <cell r="ET6">
            <v>131030.79</v>
          </cell>
          <cell r="EU6">
            <v>131030.79</v>
          </cell>
          <cell r="EV6">
            <v>131030.79</v>
          </cell>
          <cell r="EW6">
            <v>131030.79</v>
          </cell>
          <cell r="EX6">
            <v>131030.79</v>
          </cell>
          <cell r="EY6">
            <v>131030.79</v>
          </cell>
          <cell r="EZ6">
            <v>131030.79</v>
          </cell>
          <cell r="FA6">
            <v>131030.79</v>
          </cell>
          <cell r="FB6">
            <v>131030.79</v>
          </cell>
          <cell r="FC6">
            <v>131030.79</v>
          </cell>
          <cell r="FD6">
            <v>131185.65</v>
          </cell>
          <cell r="FE6">
            <v>133119.47</v>
          </cell>
          <cell r="FF6">
            <v>135107.89000000001</v>
          </cell>
          <cell r="FG6">
            <v>137515.85</v>
          </cell>
          <cell r="FH6">
            <v>139840.23000000001</v>
          </cell>
          <cell r="FI6">
            <v>141539.76999999999</v>
          </cell>
          <cell r="FJ6">
            <v>142209.87</v>
          </cell>
          <cell r="FK6">
            <v>143248.59</v>
          </cell>
          <cell r="FL6">
            <v>144576.17000000001</v>
          </cell>
          <cell r="FM6">
            <v>145752.91</v>
          </cell>
          <cell r="FN6">
            <v>147147.19</v>
          </cell>
          <cell r="FO6">
            <v>148712.10999999999</v>
          </cell>
          <cell r="FP6">
            <v>150423.23000000001</v>
          </cell>
          <cell r="FQ6">
            <v>152457.37</v>
          </cell>
          <cell r="FR6">
            <v>154192.01</v>
          </cell>
          <cell r="FS6">
            <v>155576.37</v>
          </cell>
          <cell r="FT6">
            <v>156901.73000000001</v>
          </cell>
          <cell r="FU6">
            <v>158449.13</v>
          </cell>
          <cell r="FV6">
            <v>159964.65</v>
          </cell>
          <cell r="FW6">
            <v>161694.97</v>
          </cell>
          <cell r="FX6">
            <v>163224.69</v>
          </cell>
          <cell r="FY6">
            <v>164699.10999999999</v>
          </cell>
          <cell r="FZ6">
            <v>166659.45000000001</v>
          </cell>
          <cell r="GA6">
            <v>167986.31</v>
          </cell>
          <cell r="GB6">
            <v>168049.47</v>
          </cell>
          <cell r="GC6">
            <v>168049.47</v>
          </cell>
          <cell r="GD6">
            <v>168049.47</v>
          </cell>
          <cell r="GE6">
            <v>168049.47</v>
          </cell>
          <cell r="GF6">
            <v>168049.47</v>
          </cell>
          <cell r="GG6">
            <v>168049.47</v>
          </cell>
          <cell r="GH6">
            <v>168049.47</v>
          </cell>
          <cell r="GI6">
            <v>168049.47</v>
          </cell>
          <cell r="GJ6">
            <v>168049.47</v>
          </cell>
          <cell r="GK6">
            <v>168049.47</v>
          </cell>
          <cell r="GL6">
            <v>168049.47</v>
          </cell>
          <cell r="GM6">
            <v>168049.47</v>
          </cell>
          <cell r="GN6">
            <v>168049.47</v>
          </cell>
          <cell r="GO6">
            <v>168049.47</v>
          </cell>
          <cell r="GP6">
            <v>168049.47</v>
          </cell>
          <cell r="GQ6">
            <v>168049.47</v>
          </cell>
          <cell r="GR6">
            <v>168049.47</v>
          </cell>
          <cell r="GS6">
            <v>168049.47</v>
          </cell>
          <cell r="GT6">
            <v>168049.47</v>
          </cell>
          <cell r="GU6">
            <v>168049.47</v>
          </cell>
          <cell r="GV6">
            <v>168049.47</v>
          </cell>
          <cell r="GW6">
            <v>168049.47</v>
          </cell>
          <cell r="GX6">
            <v>168049.47</v>
          </cell>
          <cell r="GY6">
            <v>168049.47</v>
          </cell>
          <cell r="GZ6">
            <v>168049.47</v>
          </cell>
          <cell r="HA6">
            <v>168049.47</v>
          </cell>
          <cell r="HB6">
            <v>168049.47</v>
          </cell>
          <cell r="HC6">
            <v>168049.47</v>
          </cell>
          <cell r="HD6">
            <v>168049.47</v>
          </cell>
          <cell r="HE6">
            <v>168049.47</v>
          </cell>
          <cell r="HF6">
            <v>168049.47</v>
          </cell>
        </row>
        <row r="7">
          <cell r="A7">
            <v>6</v>
          </cell>
          <cell r="B7">
            <v>0</v>
          </cell>
          <cell r="C7" t="str">
            <v>Cana Entregue Terceiro (ton)</v>
          </cell>
          <cell r="D7" t="str">
            <v>TON</v>
          </cell>
          <cell r="CN7">
            <v>426.72</v>
          </cell>
          <cell r="CO7">
            <v>1401.08</v>
          </cell>
          <cell r="CP7">
            <v>2793.88</v>
          </cell>
          <cell r="CQ7">
            <v>4360.24</v>
          </cell>
          <cell r="CR7">
            <v>4360.24</v>
          </cell>
          <cell r="CS7">
            <v>4360.24</v>
          </cell>
          <cell r="CT7">
            <v>4360.24</v>
          </cell>
          <cell r="CU7">
            <v>4360.24</v>
          </cell>
          <cell r="CV7">
            <v>4360.24</v>
          </cell>
          <cell r="CW7">
            <v>4360.24</v>
          </cell>
          <cell r="CX7">
            <v>4360.24</v>
          </cell>
          <cell r="CY7">
            <v>4360.24</v>
          </cell>
          <cell r="CZ7">
            <v>4360.24</v>
          </cell>
          <cell r="DA7">
            <v>4360.24</v>
          </cell>
          <cell r="DB7">
            <v>4360.24</v>
          </cell>
          <cell r="DC7">
            <v>4360.24</v>
          </cell>
          <cell r="DD7">
            <v>4360.24</v>
          </cell>
          <cell r="DE7">
            <v>4360.24</v>
          </cell>
          <cell r="DF7">
            <v>4360.24</v>
          </cell>
          <cell r="DG7">
            <v>4360.24</v>
          </cell>
          <cell r="DH7">
            <v>4360.24</v>
          </cell>
          <cell r="DI7">
            <v>4360.24</v>
          </cell>
          <cell r="DJ7">
            <v>4360.24</v>
          </cell>
          <cell r="DK7">
            <v>4360.24</v>
          </cell>
          <cell r="DL7">
            <v>4360.24</v>
          </cell>
          <cell r="DM7">
            <v>6167.02</v>
          </cell>
          <cell r="DN7">
            <v>8945.1200000000008</v>
          </cell>
          <cell r="DO7">
            <v>11485.66</v>
          </cell>
          <cell r="DP7">
            <v>13786.24</v>
          </cell>
          <cell r="DQ7">
            <v>16048.14</v>
          </cell>
          <cell r="DR7">
            <v>18287.939999999999</v>
          </cell>
          <cell r="DS7">
            <v>20654.099999999999</v>
          </cell>
          <cell r="DT7">
            <v>22760.34</v>
          </cell>
          <cell r="DU7">
            <v>23973.58</v>
          </cell>
          <cell r="DV7">
            <v>26162.7</v>
          </cell>
          <cell r="DW7">
            <v>28200.58</v>
          </cell>
          <cell r="DX7">
            <v>30390.26</v>
          </cell>
          <cell r="DY7">
            <v>32449.42</v>
          </cell>
          <cell r="DZ7">
            <v>32449.42</v>
          </cell>
          <cell r="EA7">
            <v>32449.42</v>
          </cell>
          <cell r="EB7">
            <v>34791.74</v>
          </cell>
          <cell r="EC7">
            <v>37440.46</v>
          </cell>
          <cell r="ED7">
            <v>40302.6</v>
          </cell>
          <cell r="EE7">
            <v>42570.78</v>
          </cell>
          <cell r="EF7">
            <v>43783.74</v>
          </cell>
          <cell r="EG7">
            <v>43783.74</v>
          </cell>
          <cell r="EH7">
            <v>45000.639999999999</v>
          </cell>
          <cell r="EI7">
            <v>47592.639999999999</v>
          </cell>
          <cell r="EJ7">
            <v>49285.48</v>
          </cell>
          <cell r="EK7">
            <v>49389.18</v>
          </cell>
          <cell r="EL7">
            <v>49389.18</v>
          </cell>
          <cell r="EM7">
            <v>49389.18</v>
          </cell>
          <cell r="EN7">
            <v>49389.18</v>
          </cell>
          <cell r="EO7">
            <v>49905.06</v>
          </cell>
          <cell r="EP7">
            <v>49905.06</v>
          </cell>
          <cell r="EQ7">
            <v>49905.06</v>
          </cell>
          <cell r="ER7">
            <v>49939.08</v>
          </cell>
          <cell r="ES7">
            <v>51057.84</v>
          </cell>
          <cell r="ET7">
            <v>51544.06</v>
          </cell>
          <cell r="EU7">
            <v>51544.06</v>
          </cell>
          <cell r="EV7">
            <v>51544.06</v>
          </cell>
          <cell r="EW7">
            <v>51544.06</v>
          </cell>
          <cell r="EX7">
            <v>51544.06</v>
          </cell>
          <cell r="EY7">
            <v>52400.959999999999</v>
          </cell>
          <cell r="EZ7">
            <v>53927.7</v>
          </cell>
          <cell r="FA7">
            <v>55755.12</v>
          </cell>
          <cell r="FB7">
            <v>57779.1</v>
          </cell>
          <cell r="FC7">
            <v>58034.64</v>
          </cell>
          <cell r="FD7">
            <v>58034.64</v>
          </cell>
          <cell r="FE7">
            <v>58034.64</v>
          </cell>
          <cell r="FF7">
            <v>58034.64</v>
          </cell>
          <cell r="FG7">
            <v>58034.64</v>
          </cell>
          <cell r="FH7">
            <v>58034.64</v>
          </cell>
          <cell r="FI7">
            <v>58034.64</v>
          </cell>
          <cell r="FJ7">
            <v>58034.64</v>
          </cell>
          <cell r="FK7">
            <v>58034.64</v>
          </cell>
          <cell r="FL7">
            <v>58034.64</v>
          </cell>
          <cell r="FM7">
            <v>58034.64</v>
          </cell>
          <cell r="FN7">
            <v>58034.64</v>
          </cell>
          <cell r="FO7">
            <v>58034.64</v>
          </cell>
          <cell r="FP7">
            <v>58034.64</v>
          </cell>
          <cell r="FQ7">
            <v>58795.26</v>
          </cell>
          <cell r="FR7">
            <v>59924.56</v>
          </cell>
          <cell r="FS7">
            <v>60900.2</v>
          </cell>
          <cell r="FT7">
            <v>61938.98</v>
          </cell>
          <cell r="FU7">
            <v>62204.34</v>
          </cell>
          <cell r="FV7">
            <v>62204.34</v>
          </cell>
          <cell r="FW7">
            <v>62204.34</v>
          </cell>
          <cell r="FX7">
            <v>62204.34</v>
          </cell>
          <cell r="FY7">
            <v>62204.34</v>
          </cell>
          <cell r="FZ7">
            <v>62204.34</v>
          </cell>
          <cell r="GA7">
            <v>62204.34</v>
          </cell>
          <cell r="GB7">
            <v>62204.34</v>
          </cell>
          <cell r="GC7">
            <v>62204.34</v>
          </cell>
          <cell r="GD7">
            <v>62204.34</v>
          </cell>
          <cell r="GE7">
            <v>62204.34</v>
          </cell>
          <cell r="GF7">
            <v>62204.34</v>
          </cell>
          <cell r="GG7">
            <v>62204.34</v>
          </cell>
          <cell r="GH7">
            <v>62204.34</v>
          </cell>
          <cell r="GI7">
            <v>62204.34</v>
          </cell>
          <cell r="GJ7">
            <v>62204.34</v>
          </cell>
          <cell r="GK7">
            <v>62204.34</v>
          </cell>
          <cell r="GL7">
            <v>62204.34</v>
          </cell>
          <cell r="GM7">
            <v>62204.34</v>
          </cell>
          <cell r="GN7">
            <v>62204.34</v>
          </cell>
          <cell r="GO7">
            <v>62204.34</v>
          </cell>
          <cell r="GP7">
            <v>62204.34</v>
          </cell>
          <cell r="GQ7">
            <v>62204.34</v>
          </cell>
          <cell r="GR7">
            <v>62204.34</v>
          </cell>
          <cell r="GS7">
            <v>62204.34</v>
          </cell>
          <cell r="GT7">
            <v>62204.34</v>
          </cell>
          <cell r="GU7">
            <v>62456.54</v>
          </cell>
          <cell r="GV7">
            <v>62456.54</v>
          </cell>
          <cell r="GW7">
            <v>62705.08</v>
          </cell>
          <cell r="GX7">
            <v>62705.08</v>
          </cell>
          <cell r="GY7">
            <v>62705.08</v>
          </cell>
          <cell r="GZ7">
            <v>62705.08</v>
          </cell>
          <cell r="HA7">
            <v>62705.08</v>
          </cell>
          <cell r="HB7">
            <v>62705.08</v>
          </cell>
          <cell r="HC7">
            <v>62705.08</v>
          </cell>
          <cell r="HD7">
            <v>62705.08</v>
          </cell>
          <cell r="HE7">
            <v>62705.08</v>
          </cell>
          <cell r="HF7">
            <v>62705.08</v>
          </cell>
        </row>
        <row r="8">
          <cell r="A8">
            <v>7</v>
          </cell>
          <cell r="B8">
            <v>0</v>
          </cell>
          <cell r="C8" t="str">
            <v>Cana Entregue Total (ton)</v>
          </cell>
          <cell r="D8" t="str">
            <v>TON</v>
          </cell>
          <cell r="E8">
            <v>3227.2</v>
          </cell>
          <cell r="F8">
            <v>8091.6</v>
          </cell>
          <cell r="G8">
            <v>15187.96</v>
          </cell>
          <cell r="H8">
            <v>22811.7</v>
          </cell>
          <cell r="I8">
            <v>30010.76</v>
          </cell>
          <cell r="J8">
            <v>38434.199999999997</v>
          </cell>
          <cell r="K8">
            <v>46972.02</v>
          </cell>
          <cell r="L8">
            <v>55241.04</v>
          </cell>
          <cell r="M8">
            <v>64497.48</v>
          </cell>
          <cell r="N8">
            <v>73878.960000000006</v>
          </cell>
          <cell r="O8">
            <v>83360.66</v>
          </cell>
          <cell r="P8">
            <v>91599.18</v>
          </cell>
          <cell r="Q8">
            <v>100775.98</v>
          </cell>
          <cell r="R8">
            <v>110001.1</v>
          </cell>
          <cell r="S8">
            <v>117880.94</v>
          </cell>
          <cell r="T8">
            <v>117880.94</v>
          </cell>
          <cell r="U8">
            <v>117880.94</v>
          </cell>
          <cell r="V8">
            <v>122201</v>
          </cell>
          <cell r="W8">
            <v>122604.92</v>
          </cell>
          <cell r="X8">
            <v>127481.58</v>
          </cell>
          <cell r="Y8">
            <v>136576.18</v>
          </cell>
          <cell r="Z8">
            <v>147454.70000000001</v>
          </cell>
          <cell r="AA8">
            <v>156628.5</v>
          </cell>
          <cell r="AB8">
            <v>167146.46</v>
          </cell>
          <cell r="AC8">
            <v>176860.14</v>
          </cell>
          <cell r="AD8">
            <v>187251.4</v>
          </cell>
          <cell r="AE8">
            <v>198424.2</v>
          </cell>
          <cell r="AF8">
            <v>209707.7</v>
          </cell>
          <cell r="AG8">
            <v>217042.04</v>
          </cell>
          <cell r="AH8">
            <v>217042.04</v>
          </cell>
          <cell r="AI8">
            <v>217042.04</v>
          </cell>
          <cell r="AJ8">
            <v>218053.38</v>
          </cell>
          <cell r="AK8">
            <v>218053.38</v>
          </cell>
          <cell r="AL8">
            <v>218053.38</v>
          </cell>
          <cell r="AM8">
            <v>221776.78</v>
          </cell>
          <cell r="AN8">
            <v>224018.58</v>
          </cell>
          <cell r="AO8">
            <v>230133.84</v>
          </cell>
          <cell r="AP8">
            <v>238282.32</v>
          </cell>
          <cell r="AQ8">
            <v>248745.24</v>
          </cell>
          <cell r="AR8">
            <v>256485.62</v>
          </cell>
          <cell r="AS8">
            <v>256485.62</v>
          </cell>
          <cell r="AT8">
            <v>259252.56</v>
          </cell>
          <cell r="AU8">
            <v>266869.18</v>
          </cell>
          <cell r="AV8">
            <v>277418.18</v>
          </cell>
          <cell r="AW8">
            <v>287090.65999999997</v>
          </cell>
          <cell r="AX8">
            <v>297291.65999999997</v>
          </cell>
          <cell r="AY8">
            <v>307312.65999999997</v>
          </cell>
          <cell r="AZ8">
            <v>315230.08000000002</v>
          </cell>
          <cell r="BA8">
            <v>315230.08000000002</v>
          </cell>
          <cell r="BB8">
            <v>315839.48</v>
          </cell>
          <cell r="BC8">
            <v>315839.48</v>
          </cell>
          <cell r="BD8">
            <v>315839.48</v>
          </cell>
          <cell r="BE8">
            <v>315839.48</v>
          </cell>
          <cell r="BF8">
            <v>315839.48</v>
          </cell>
          <cell r="BG8">
            <v>315839.48</v>
          </cell>
          <cell r="BH8">
            <v>317402.26</v>
          </cell>
          <cell r="BI8">
            <v>318710.09999999998</v>
          </cell>
          <cell r="BJ8">
            <v>318977.09999999998</v>
          </cell>
          <cell r="BK8">
            <v>320833.68</v>
          </cell>
          <cell r="BL8">
            <v>324789.12</v>
          </cell>
          <cell r="BM8">
            <v>331367.32</v>
          </cell>
          <cell r="BN8">
            <v>339738.4</v>
          </cell>
          <cell r="BO8">
            <v>349502.92</v>
          </cell>
          <cell r="BP8">
            <v>359434.6</v>
          </cell>
          <cell r="BQ8">
            <v>369229.94</v>
          </cell>
          <cell r="BR8">
            <v>379257.92</v>
          </cell>
          <cell r="BS8">
            <v>389262.94</v>
          </cell>
          <cell r="BT8">
            <v>398803.98</v>
          </cell>
          <cell r="BU8">
            <v>408165.78</v>
          </cell>
          <cell r="BV8">
            <v>418354.24</v>
          </cell>
          <cell r="BW8">
            <v>428408.16</v>
          </cell>
          <cell r="BX8">
            <v>438435.48</v>
          </cell>
          <cell r="BY8">
            <v>448534.5</v>
          </cell>
          <cell r="BZ8">
            <v>458065.08</v>
          </cell>
          <cell r="CA8">
            <v>468491.38</v>
          </cell>
          <cell r="CB8">
            <v>478573.46</v>
          </cell>
          <cell r="CC8">
            <v>488791</v>
          </cell>
          <cell r="CD8">
            <v>499162.72</v>
          </cell>
          <cell r="CE8">
            <v>507633.84</v>
          </cell>
          <cell r="CF8">
            <v>518447.72</v>
          </cell>
          <cell r="CG8">
            <v>529661.02</v>
          </cell>
          <cell r="CH8">
            <v>538366.24</v>
          </cell>
          <cell r="CI8">
            <v>545420.81999999995</v>
          </cell>
          <cell r="CJ8">
            <v>555413.18000000005</v>
          </cell>
          <cell r="CK8">
            <v>564514.42000000004</v>
          </cell>
          <cell r="CL8">
            <v>573533.84</v>
          </cell>
          <cell r="CM8">
            <v>582354.56000000006</v>
          </cell>
          <cell r="CN8">
            <v>591521.84</v>
          </cell>
          <cell r="CO8">
            <v>600997.04</v>
          </cell>
          <cell r="CP8">
            <v>609862.18000000005</v>
          </cell>
          <cell r="CQ8">
            <v>619148.81999999995</v>
          </cell>
          <cell r="CR8">
            <v>627969.86</v>
          </cell>
          <cell r="CS8">
            <v>637051.86</v>
          </cell>
          <cell r="CT8">
            <v>646185.78</v>
          </cell>
          <cell r="CU8">
            <v>656038.6</v>
          </cell>
          <cell r="CV8">
            <v>665153.62</v>
          </cell>
          <cell r="CW8">
            <v>674819.44</v>
          </cell>
          <cell r="CX8">
            <v>684878.26</v>
          </cell>
          <cell r="CY8">
            <v>694573.2</v>
          </cell>
          <cell r="CZ8">
            <v>701146.12</v>
          </cell>
          <cell r="DA8">
            <v>711643.64</v>
          </cell>
          <cell r="DB8">
            <v>721839.26</v>
          </cell>
          <cell r="DC8">
            <v>730332.78</v>
          </cell>
          <cell r="DD8">
            <v>741146.74</v>
          </cell>
          <cell r="DE8">
            <v>752058.36</v>
          </cell>
          <cell r="DF8">
            <v>761390.6</v>
          </cell>
          <cell r="DG8">
            <v>771921.02</v>
          </cell>
          <cell r="DH8">
            <v>783032.38</v>
          </cell>
          <cell r="DI8">
            <v>793372.04</v>
          </cell>
          <cell r="DJ8">
            <v>804026.74</v>
          </cell>
          <cell r="DK8">
            <v>814487.24</v>
          </cell>
          <cell r="DL8">
            <v>825631.48</v>
          </cell>
          <cell r="DM8">
            <v>836276.06</v>
          </cell>
          <cell r="DN8">
            <v>847222.94</v>
          </cell>
          <cell r="DO8">
            <v>857289.44</v>
          </cell>
          <cell r="DP8">
            <v>867454.56</v>
          </cell>
          <cell r="DQ8">
            <v>877668.68</v>
          </cell>
          <cell r="DR8">
            <v>887497.76</v>
          </cell>
          <cell r="DS8">
            <v>897035.52</v>
          </cell>
          <cell r="DT8">
            <v>907123.64</v>
          </cell>
          <cell r="DU8">
            <v>914212.58</v>
          </cell>
          <cell r="DV8">
            <v>923487.92</v>
          </cell>
          <cell r="DW8">
            <v>933036.98</v>
          </cell>
          <cell r="DX8">
            <v>943303.54</v>
          </cell>
          <cell r="DY8">
            <v>954279</v>
          </cell>
          <cell r="DZ8">
            <v>964065.66</v>
          </cell>
          <cell r="EA8">
            <v>972624.74</v>
          </cell>
          <cell r="EB8">
            <v>982045.08</v>
          </cell>
          <cell r="EC8">
            <v>992306.88</v>
          </cell>
          <cell r="ED8">
            <v>1002955.48</v>
          </cell>
          <cell r="EE8">
            <v>1013543.52</v>
          </cell>
          <cell r="EF8">
            <v>1020241.58</v>
          </cell>
          <cell r="EG8">
            <v>1020241.58</v>
          </cell>
          <cell r="EH8">
            <v>1026412.74</v>
          </cell>
          <cell r="EI8">
            <v>1036725.64</v>
          </cell>
          <cell r="EJ8">
            <v>1046292.54</v>
          </cell>
          <cell r="EK8">
            <v>1056047.8600000001</v>
          </cell>
          <cell r="EL8">
            <v>1066318.22</v>
          </cell>
          <cell r="EM8">
            <v>1076349.48</v>
          </cell>
          <cell r="EN8">
            <v>1085956.98</v>
          </cell>
          <cell r="EO8">
            <v>1091893.5</v>
          </cell>
          <cell r="EP8">
            <v>1091893.5</v>
          </cell>
          <cell r="EQ8">
            <v>1091893.5</v>
          </cell>
          <cell r="ER8">
            <v>1095710.46</v>
          </cell>
          <cell r="ES8">
            <v>1103593.06</v>
          </cell>
          <cell r="ET8">
            <v>1105328.52</v>
          </cell>
          <cell r="EU8">
            <v>1105328.52</v>
          </cell>
          <cell r="EV8">
            <v>1105328.52</v>
          </cell>
          <cell r="EW8">
            <v>1105328.52</v>
          </cell>
          <cell r="EX8">
            <v>1106163.72</v>
          </cell>
          <cell r="EY8">
            <v>1112442.08</v>
          </cell>
          <cell r="EZ8">
            <v>1121586.3799999999</v>
          </cell>
          <cell r="FA8">
            <v>1131267.3</v>
          </cell>
          <cell r="FB8">
            <v>1141446.6000000001</v>
          </cell>
          <cell r="FC8">
            <v>1151673.42</v>
          </cell>
          <cell r="FD8">
            <v>1161279.72</v>
          </cell>
          <cell r="FE8">
            <v>1172117.74</v>
          </cell>
          <cell r="FF8">
            <v>1182661.28</v>
          </cell>
          <cell r="FG8">
            <v>1192816.8799999999</v>
          </cell>
          <cell r="FH8">
            <v>1203336.6000000001</v>
          </cell>
          <cell r="FI8">
            <v>1212858.22</v>
          </cell>
          <cell r="FJ8">
            <v>1217713.28</v>
          </cell>
          <cell r="FK8">
            <v>1225029.1200000001</v>
          </cell>
          <cell r="FL8">
            <v>1235027.7</v>
          </cell>
          <cell r="FM8">
            <v>1243742.44</v>
          </cell>
          <cell r="FN8">
            <v>1252749.04</v>
          </cell>
          <cell r="FO8">
            <v>1261837.18</v>
          </cell>
          <cell r="FP8">
            <v>1271665.76</v>
          </cell>
          <cell r="FQ8">
            <v>1281668.82</v>
          </cell>
          <cell r="FR8">
            <v>1291079.48</v>
          </cell>
          <cell r="FS8">
            <v>1299703.82</v>
          </cell>
          <cell r="FT8">
            <v>1308521.78</v>
          </cell>
          <cell r="FU8">
            <v>1317418.08</v>
          </cell>
          <cell r="FV8">
            <v>1327008.3400000001</v>
          </cell>
          <cell r="FW8">
            <v>1335927.5</v>
          </cell>
          <cell r="FX8">
            <v>1344043</v>
          </cell>
          <cell r="FY8">
            <v>1351799.1</v>
          </cell>
          <cell r="FZ8">
            <v>1360494.08</v>
          </cell>
          <cell r="GA8">
            <v>1369977.54</v>
          </cell>
          <cell r="GB8">
            <v>1379602.12</v>
          </cell>
          <cell r="GC8">
            <v>1388261.98</v>
          </cell>
          <cell r="GD8">
            <v>1397945.12</v>
          </cell>
          <cell r="GE8">
            <v>1407324.76</v>
          </cell>
          <cell r="GF8">
            <v>1416362.94</v>
          </cell>
          <cell r="GG8">
            <v>1425472.88</v>
          </cell>
          <cell r="GH8">
            <v>1434915.74</v>
          </cell>
          <cell r="GI8">
            <v>1437625.6</v>
          </cell>
          <cell r="GJ8">
            <v>1443436.62</v>
          </cell>
          <cell r="GK8">
            <v>1453777.28</v>
          </cell>
          <cell r="GL8">
            <v>1463836.58</v>
          </cell>
          <cell r="GM8">
            <v>1473066.94</v>
          </cell>
          <cell r="GN8">
            <v>1482150.6</v>
          </cell>
          <cell r="GO8">
            <v>1489064.38</v>
          </cell>
          <cell r="GP8">
            <v>1497633.44</v>
          </cell>
          <cell r="GQ8">
            <v>1508438.84</v>
          </cell>
          <cell r="GR8">
            <v>1518890.56</v>
          </cell>
          <cell r="GS8">
            <v>1528723.1</v>
          </cell>
          <cell r="GT8">
            <v>1533097.48</v>
          </cell>
          <cell r="GU8">
            <v>1537405.92</v>
          </cell>
          <cell r="GV8">
            <v>1537405.92</v>
          </cell>
          <cell r="GW8">
            <v>1544704.1</v>
          </cell>
          <cell r="GX8">
            <v>1554928.68</v>
          </cell>
          <cell r="GY8">
            <v>1565754.08</v>
          </cell>
          <cell r="GZ8">
            <v>1572240.56</v>
          </cell>
          <cell r="HA8">
            <v>1578995.98</v>
          </cell>
          <cell r="HB8">
            <v>1578995.98</v>
          </cell>
          <cell r="HC8">
            <v>1578995.98</v>
          </cell>
          <cell r="HD8">
            <v>1578995.98</v>
          </cell>
          <cell r="HE8">
            <v>1578995.98</v>
          </cell>
          <cell r="HF8">
            <v>1578995.98</v>
          </cell>
        </row>
        <row r="9">
          <cell r="A9">
            <v>8</v>
          </cell>
          <cell r="B9">
            <v>0</v>
          </cell>
          <cell r="C9" t="str">
            <v>% Cana Entregue Mecanizada</v>
          </cell>
          <cell r="D9" t="str">
            <v>%</v>
          </cell>
          <cell r="E9">
            <v>100</v>
          </cell>
          <cell r="F9">
            <v>100</v>
          </cell>
          <cell r="G9">
            <v>100</v>
          </cell>
          <cell r="H9">
            <v>100</v>
          </cell>
          <cell r="I9">
            <v>100</v>
          </cell>
          <cell r="J9">
            <v>100</v>
          </cell>
          <cell r="K9">
            <v>100</v>
          </cell>
          <cell r="L9">
            <v>100</v>
          </cell>
          <cell r="M9">
            <v>100</v>
          </cell>
          <cell r="N9">
            <v>100</v>
          </cell>
          <cell r="O9">
            <v>100</v>
          </cell>
          <cell r="P9">
            <v>100</v>
          </cell>
          <cell r="Q9">
            <v>100</v>
          </cell>
          <cell r="R9">
            <v>100</v>
          </cell>
          <cell r="S9">
            <v>100</v>
          </cell>
          <cell r="T9">
            <v>100</v>
          </cell>
          <cell r="U9">
            <v>100</v>
          </cell>
          <cell r="V9">
            <v>100</v>
          </cell>
          <cell r="W9">
            <v>100</v>
          </cell>
          <cell r="X9">
            <v>100</v>
          </cell>
          <cell r="Y9">
            <v>100</v>
          </cell>
          <cell r="Z9">
            <v>100</v>
          </cell>
          <cell r="AA9">
            <v>100</v>
          </cell>
          <cell r="AB9">
            <v>100</v>
          </cell>
          <cell r="AC9">
            <v>100</v>
          </cell>
          <cell r="AD9">
            <v>100</v>
          </cell>
          <cell r="AE9">
            <v>100</v>
          </cell>
          <cell r="AF9">
            <v>100</v>
          </cell>
          <cell r="AG9">
            <v>100</v>
          </cell>
          <cell r="AH9">
            <v>100</v>
          </cell>
          <cell r="AI9">
            <v>100</v>
          </cell>
          <cell r="AJ9">
            <v>100</v>
          </cell>
          <cell r="AK9">
            <v>100</v>
          </cell>
          <cell r="AL9">
            <v>100</v>
          </cell>
          <cell r="AM9">
            <v>100</v>
          </cell>
          <cell r="AN9">
            <v>100</v>
          </cell>
          <cell r="AO9">
            <v>100</v>
          </cell>
          <cell r="AP9">
            <v>100</v>
          </cell>
          <cell r="AQ9">
            <v>100</v>
          </cell>
          <cell r="AR9">
            <v>100</v>
          </cell>
          <cell r="AS9">
            <v>100</v>
          </cell>
          <cell r="AT9">
            <v>100</v>
          </cell>
          <cell r="AU9">
            <v>100</v>
          </cell>
          <cell r="AV9">
            <v>100</v>
          </cell>
          <cell r="AW9">
            <v>100</v>
          </cell>
          <cell r="AX9">
            <v>100</v>
          </cell>
          <cell r="AY9">
            <v>100</v>
          </cell>
          <cell r="AZ9">
            <v>100</v>
          </cell>
          <cell r="BA9">
            <v>100</v>
          </cell>
          <cell r="BB9">
            <v>100</v>
          </cell>
          <cell r="BC9">
            <v>100</v>
          </cell>
          <cell r="BD9">
            <v>100</v>
          </cell>
          <cell r="BE9">
            <v>100</v>
          </cell>
          <cell r="BF9">
            <v>100</v>
          </cell>
          <cell r="BG9">
            <v>100</v>
          </cell>
          <cell r="BH9">
            <v>100</v>
          </cell>
          <cell r="BI9">
            <v>100</v>
          </cell>
          <cell r="BJ9">
            <v>100</v>
          </cell>
          <cell r="BK9">
            <v>100</v>
          </cell>
          <cell r="BL9">
            <v>100</v>
          </cell>
          <cell r="BM9">
            <v>100</v>
          </cell>
          <cell r="BN9">
            <v>100</v>
          </cell>
          <cell r="BO9">
            <v>100</v>
          </cell>
          <cell r="BP9">
            <v>100</v>
          </cell>
          <cell r="BQ9">
            <v>100</v>
          </cell>
          <cell r="BR9">
            <v>100</v>
          </cell>
          <cell r="BS9">
            <v>100</v>
          </cell>
          <cell r="BT9">
            <v>100</v>
          </cell>
          <cell r="BU9">
            <v>100</v>
          </cell>
          <cell r="BV9">
            <v>100</v>
          </cell>
          <cell r="BW9">
            <v>100</v>
          </cell>
          <cell r="BX9">
            <v>100</v>
          </cell>
          <cell r="BY9">
            <v>100</v>
          </cell>
          <cell r="BZ9">
            <v>100</v>
          </cell>
          <cell r="CA9">
            <v>100</v>
          </cell>
          <cell r="CB9">
            <v>100</v>
          </cell>
          <cell r="CC9">
            <v>100</v>
          </cell>
          <cell r="CD9">
            <v>100</v>
          </cell>
          <cell r="CE9">
            <v>100</v>
          </cell>
          <cell r="CF9">
            <v>100</v>
          </cell>
          <cell r="CG9">
            <v>100</v>
          </cell>
          <cell r="CH9">
            <v>100</v>
          </cell>
          <cell r="CI9">
            <v>100</v>
          </cell>
          <cell r="CJ9">
            <v>100</v>
          </cell>
          <cell r="CK9">
            <v>100</v>
          </cell>
          <cell r="CL9">
            <v>100</v>
          </cell>
          <cell r="CM9">
            <v>100</v>
          </cell>
          <cell r="CN9">
            <v>100</v>
          </cell>
          <cell r="CO9">
            <v>100</v>
          </cell>
          <cell r="CP9">
            <v>100</v>
          </cell>
          <cell r="CQ9">
            <v>100</v>
          </cell>
          <cell r="CR9">
            <v>100</v>
          </cell>
          <cell r="CS9">
            <v>100</v>
          </cell>
          <cell r="CT9">
            <v>100</v>
          </cell>
          <cell r="CU9">
            <v>100</v>
          </cell>
          <cell r="CV9">
            <v>100</v>
          </cell>
          <cell r="CW9">
            <v>100</v>
          </cell>
          <cell r="CX9">
            <v>100</v>
          </cell>
          <cell r="CY9">
            <v>100</v>
          </cell>
          <cell r="CZ9">
            <v>100</v>
          </cell>
          <cell r="DA9">
            <v>100</v>
          </cell>
          <cell r="DB9">
            <v>100</v>
          </cell>
          <cell r="DC9">
            <v>100</v>
          </cell>
          <cell r="DD9">
            <v>100</v>
          </cell>
          <cell r="DE9">
            <v>100</v>
          </cell>
          <cell r="DF9">
            <v>100</v>
          </cell>
          <cell r="DG9">
            <v>100</v>
          </cell>
          <cell r="DH9">
            <v>100</v>
          </cell>
          <cell r="DI9">
            <v>100</v>
          </cell>
          <cell r="DJ9">
            <v>100</v>
          </cell>
          <cell r="DK9">
            <v>100</v>
          </cell>
          <cell r="DL9">
            <v>100</v>
          </cell>
          <cell r="DM9">
            <v>100</v>
          </cell>
          <cell r="DN9">
            <v>100</v>
          </cell>
          <cell r="DO9">
            <v>100</v>
          </cell>
          <cell r="DP9">
            <v>100</v>
          </cell>
          <cell r="DQ9">
            <v>100</v>
          </cell>
          <cell r="DR9">
            <v>100</v>
          </cell>
          <cell r="DS9">
            <v>100</v>
          </cell>
          <cell r="DT9">
            <v>100</v>
          </cell>
          <cell r="DU9">
            <v>100</v>
          </cell>
          <cell r="DV9">
            <v>100</v>
          </cell>
          <cell r="DW9">
            <v>100</v>
          </cell>
          <cell r="DX9">
            <v>100</v>
          </cell>
          <cell r="DY9">
            <v>100</v>
          </cell>
          <cell r="DZ9">
            <v>100</v>
          </cell>
          <cell r="EA9">
            <v>100</v>
          </cell>
          <cell r="EB9">
            <v>100</v>
          </cell>
          <cell r="EC9">
            <v>100</v>
          </cell>
          <cell r="ED9">
            <v>100</v>
          </cell>
          <cell r="EE9">
            <v>100</v>
          </cell>
          <cell r="EF9">
            <v>100</v>
          </cell>
          <cell r="EG9">
            <v>100</v>
          </cell>
          <cell r="EH9">
            <v>100</v>
          </cell>
          <cell r="EI9">
            <v>100</v>
          </cell>
          <cell r="EJ9">
            <v>100</v>
          </cell>
          <cell r="EK9">
            <v>100</v>
          </cell>
          <cell r="EL9">
            <v>100</v>
          </cell>
          <cell r="EM9">
            <v>100</v>
          </cell>
          <cell r="EN9">
            <v>100</v>
          </cell>
          <cell r="EO9">
            <v>100</v>
          </cell>
          <cell r="EP9">
            <v>100</v>
          </cell>
          <cell r="EQ9">
            <v>100</v>
          </cell>
          <cell r="ER9">
            <v>100</v>
          </cell>
          <cell r="ES9">
            <v>100</v>
          </cell>
          <cell r="ET9">
            <v>100</v>
          </cell>
          <cell r="EU9">
            <v>100</v>
          </cell>
          <cell r="EV9">
            <v>100</v>
          </cell>
          <cell r="EW9">
            <v>100</v>
          </cell>
          <cell r="EX9">
            <v>100</v>
          </cell>
          <cell r="EY9">
            <v>100</v>
          </cell>
          <cell r="EZ9">
            <v>100</v>
          </cell>
          <cell r="FA9">
            <v>100</v>
          </cell>
          <cell r="FB9">
            <v>100</v>
          </cell>
          <cell r="FC9">
            <v>100</v>
          </cell>
          <cell r="FD9">
            <v>100</v>
          </cell>
          <cell r="FE9">
            <v>100</v>
          </cell>
          <cell r="FF9">
            <v>100</v>
          </cell>
          <cell r="FG9">
            <v>100</v>
          </cell>
          <cell r="FH9">
            <v>100</v>
          </cell>
          <cell r="FI9">
            <v>100</v>
          </cell>
          <cell r="FJ9">
            <v>100</v>
          </cell>
          <cell r="FK9">
            <v>100</v>
          </cell>
          <cell r="FL9">
            <v>100</v>
          </cell>
          <cell r="FM9">
            <v>100</v>
          </cell>
          <cell r="FN9">
            <v>100</v>
          </cell>
          <cell r="FO9">
            <v>100</v>
          </cell>
          <cell r="FP9">
            <v>100</v>
          </cell>
          <cell r="FQ9">
            <v>100</v>
          </cell>
          <cell r="FR9">
            <v>100</v>
          </cell>
          <cell r="FS9">
            <v>100</v>
          </cell>
          <cell r="FT9">
            <v>100</v>
          </cell>
          <cell r="FU9">
            <v>100</v>
          </cell>
          <cell r="FV9">
            <v>100</v>
          </cell>
          <cell r="FW9">
            <v>100</v>
          </cell>
          <cell r="FX9">
            <v>100</v>
          </cell>
          <cell r="FY9">
            <v>100</v>
          </cell>
          <cell r="FZ9">
            <v>100</v>
          </cell>
          <cell r="GA9">
            <v>100</v>
          </cell>
          <cell r="GB9">
            <v>100</v>
          </cell>
          <cell r="GC9">
            <v>100</v>
          </cell>
          <cell r="GD9">
            <v>100</v>
          </cell>
          <cell r="GE9">
            <v>100</v>
          </cell>
          <cell r="GF9">
            <v>100</v>
          </cell>
          <cell r="GG9">
            <v>100</v>
          </cell>
          <cell r="GH9">
            <v>100</v>
          </cell>
          <cell r="GI9">
            <v>100</v>
          </cell>
          <cell r="GJ9">
            <v>100</v>
          </cell>
          <cell r="GK9">
            <v>100</v>
          </cell>
          <cell r="GL9">
            <v>100</v>
          </cell>
          <cell r="GM9">
            <v>100</v>
          </cell>
          <cell r="GN9">
            <v>100</v>
          </cell>
          <cell r="GO9">
            <v>100</v>
          </cell>
          <cell r="GP9">
            <v>100</v>
          </cell>
          <cell r="GQ9">
            <v>100</v>
          </cell>
          <cell r="GR9">
            <v>100</v>
          </cell>
          <cell r="GS9">
            <v>100</v>
          </cell>
          <cell r="GT9">
            <v>100</v>
          </cell>
          <cell r="GU9">
            <v>100</v>
          </cell>
          <cell r="GV9">
            <v>100</v>
          </cell>
          <cell r="GW9">
            <v>100</v>
          </cell>
          <cell r="GX9">
            <v>100</v>
          </cell>
          <cell r="GY9">
            <v>100</v>
          </cell>
          <cell r="GZ9">
            <v>100</v>
          </cell>
          <cell r="HA9">
            <v>100</v>
          </cell>
          <cell r="HB9">
            <v>100</v>
          </cell>
          <cell r="HC9">
            <v>100</v>
          </cell>
          <cell r="HD9">
            <v>100</v>
          </cell>
          <cell r="HE9">
            <v>100</v>
          </cell>
          <cell r="HF9">
            <v>100</v>
          </cell>
        </row>
        <row r="10">
          <cell r="A10">
            <v>9</v>
          </cell>
          <cell r="B10">
            <v>0</v>
          </cell>
          <cell r="C10" t="str">
            <v>% Cana Entregue Manual</v>
          </cell>
          <cell r="D10" t="str">
            <v>%</v>
          </cell>
        </row>
        <row r="11">
          <cell r="A11">
            <v>10</v>
          </cell>
          <cell r="B11">
            <v>0</v>
          </cell>
          <cell r="C11" t="str">
            <v>CONTROLE MOAGEM</v>
          </cell>
          <cell r="D11" t="str">
            <v>.</v>
          </cell>
        </row>
        <row r="12">
          <cell r="A12">
            <v>11</v>
          </cell>
          <cell r="B12">
            <v>0</v>
          </cell>
          <cell r="C12" t="str">
            <v>Dias Safra</v>
          </cell>
          <cell r="D12" t="str">
            <v>DIA</v>
          </cell>
          <cell r="E12">
            <v>1</v>
          </cell>
          <cell r="F12">
            <v>2</v>
          </cell>
          <cell r="G12">
            <v>3</v>
          </cell>
          <cell r="H12">
            <v>4</v>
          </cell>
          <cell r="I12">
            <v>5</v>
          </cell>
          <cell r="J12">
            <v>6</v>
          </cell>
          <cell r="K12">
            <v>7</v>
          </cell>
          <cell r="L12">
            <v>8</v>
          </cell>
          <cell r="M12">
            <v>9</v>
          </cell>
          <cell r="N12">
            <v>10</v>
          </cell>
          <cell r="O12">
            <v>11</v>
          </cell>
          <cell r="P12">
            <v>12</v>
          </cell>
          <cell r="Q12">
            <v>13</v>
          </cell>
          <cell r="R12">
            <v>14</v>
          </cell>
          <cell r="S12">
            <v>15</v>
          </cell>
          <cell r="T12">
            <v>16</v>
          </cell>
          <cell r="U12">
            <v>17</v>
          </cell>
          <cell r="V12">
            <v>18</v>
          </cell>
          <cell r="W12">
            <v>19</v>
          </cell>
          <cell r="X12">
            <v>20</v>
          </cell>
          <cell r="Y12">
            <v>21</v>
          </cell>
          <cell r="Z12">
            <v>22</v>
          </cell>
          <cell r="AA12">
            <v>23</v>
          </cell>
          <cell r="AB12">
            <v>24</v>
          </cell>
          <cell r="AC12">
            <v>25</v>
          </cell>
          <cell r="AD12">
            <v>26</v>
          </cell>
          <cell r="AE12">
            <v>27</v>
          </cell>
          <cell r="AF12">
            <v>28</v>
          </cell>
          <cell r="AG12">
            <v>29</v>
          </cell>
          <cell r="AH12">
            <v>30</v>
          </cell>
          <cell r="AI12">
            <v>31</v>
          </cell>
          <cell r="AJ12">
            <v>32</v>
          </cell>
          <cell r="AK12">
            <v>33</v>
          </cell>
          <cell r="AL12">
            <v>34</v>
          </cell>
          <cell r="AM12">
            <v>35</v>
          </cell>
          <cell r="AN12">
            <v>36</v>
          </cell>
          <cell r="AO12">
            <v>37</v>
          </cell>
          <cell r="AP12">
            <v>38</v>
          </cell>
          <cell r="AQ12">
            <v>39</v>
          </cell>
          <cell r="AR12">
            <v>40</v>
          </cell>
          <cell r="AS12">
            <v>41</v>
          </cell>
          <cell r="AT12">
            <v>42</v>
          </cell>
          <cell r="AU12">
            <v>43</v>
          </cell>
          <cell r="AV12">
            <v>44</v>
          </cell>
          <cell r="AW12">
            <v>45</v>
          </cell>
          <cell r="AX12">
            <v>46</v>
          </cell>
          <cell r="AY12">
            <v>47</v>
          </cell>
          <cell r="AZ12">
            <v>48</v>
          </cell>
          <cell r="BA12">
            <v>49</v>
          </cell>
          <cell r="BB12">
            <v>50</v>
          </cell>
          <cell r="BC12">
            <v>51</v>
          </cell>
          <cell r="BD12">
            <v>52</v>
          </cell>
          <cell r="BE12">
            <v>53</v>
          </cell>
          <cell r="BF12">
            <v>54</v>
          </cell>
          <cell r="BG12">
            <v>55</v>
          </cell>
          <cell r="BH12">
            <v>56</v>
          </cell>
          <cell r="BI12">
            <v>57</v>
          </cell>
          <cell r="BJ12">
            <v>58</v>
          </cell>
          <cell r="BK12">
            <v>59</v>
          </cell>
          <cell r="BL12">
            <v>60</v>
          </cell>
          <cell r="BM12">
            <v>61</v>
          </cell>
          <cell r="BN12">
            <v>62</v>
          </cell>
          <cell r="BO12">
            <v>63</v>
          </cell>
          <cell r="BP12">
            <v>64</v>
          </cell>
          <cell r="BQ12">
            <v>65</v>
          </cell>
          <cell r="BR12">
            <v>66</v>
          </cell>
          <cell r="BS12">
            <v>67</v>
          </cell>
          <cell r="BT12">
            <v>68</v>
          </cell>
          <cell r="BU12">
            <v>69</v>
          </cell>
          <cell r="BV12">
            <v>70</v>
          </cell>
          <cell r="BW12">
            <v>71</v>
          </cell>
          <cell r="BX12">
            <v>72</v>
          </cell>
          <cell r="BY12">
            <v>73</v>
          </cell>
          <cell r="BZ12">
            <v>74</v>
          </cell>
          <cell r="CA12">
            <v>75</v>
          </cell>
          <cell r="CB12">
            <v>76</v>
          </cell>
          <cell r="CC12">
            <v>77</v>
          </cell>
          <cell r="CD12">
            <v>78</v>
          </cell>
          <cell r="CE12">
            <v>79</v>
          </cell>
          <cell r="CF12">
            <v>80</v>
          </cell>
          <cell r="CG12">
            <v>81</v>
          </cell>
          <cell r="CH12">
            <v>82</v>
          </cell>
          <cell r="CI12">
            <v>83</v>
          </cell>
          <cell r="CJ12">
            <v>84</v>
          </cell>
          <cell r="CK12">
            <v>85</v>
          </cell>
          <cell r="CL12">
            <v>86</v>
          </cell>
          <cell r="CM12">
            <v>87</v>
          </cell>
          <cell r="CN12">
            <v>88</v>
          </cell>
          <cell r="CO12">
            <v>89</v>
          </cell>
          <cell r="CP12">
            <v>90</v>
          </cell>
          <cell r="CQ12">
            <v>91</v>
          </cell>
          <cell r="CR12">
            <v>92</v>
          </cell>
          <cell r="CS12">
            <v>93</v>
          </cell>
          <cell r="CT12">
            <v>94</v>
          </cell>
          <cell r="CU12">
            <v>95</v>
          </cell>
          <cell r="CV12">
            <v>96</v>
          </cell>
          <cell r="CW12">
            <v>97</v>
          </cell>
          <cell r="CX12">
            <v>98</v>
          </cell>
          <cell r="CY12">
            <v>99</v>
          </cell>
          <cell r="CZ12">
            <v>100</v>
          </cell>
          <cell r="DA12">
            <v>101</v>
          </cell>
          <cell r="DB12">
            <v>102</v>
          </cell>
          <cell r="DC12">
            <v>103</v>
          </cell>
          <cell r="DD12">
            <v>104</v>
          </cell>
          <cell r="DE12">
            <v>105</v>
          </cell>
          <cell r="DF12">
            <v>106</v>
          </cell>
          <cell r="DG12">
            <v>107</v>
          </cell>
          <cell r="DH12">
            <v>108</v>
          </cell>
          <cell r="DI12">
            <v>109</v>
          </cell>
          <cell r="DJ12">
            <v>110</v>
          </cell>
          <cell r="DK12">
            <v>111</v>
          </cell>
          <cell r="DL12">
            <v>112</v>
          </cell>
          <cell r="DM12">
            <v>113</v>
          </cell>
          <cell r="DN12">
            <v>114</v>
          </cell>
          <cell r="DO12">
            <v>115</v>
          </cell>
          <cell r="DP12">
            <v>116</v>
          </cell>
          <cell r="DQ12">
            <v>117</v>
          </cell>
          <cell r="DR12">
            <v>118</v>
          </cell>
          <cell r="DS12">
            <v>119</v>
          </cell>
          <cell r="DT12">
            <v>120</v>
          </cell>
          <cell r="DU12">
            <v>121</v>
          </cell>
          <cell r="DV12">
            <v>122</v>
          </cell>
          <cell r="DW12">
            <v>123</v>
          </cell>
          <cell r="DX12">
            <v>124</v>
          </cell>
          <cell r="DY12">
            <v>125</v>
          </cell>
          <cell r="DZ12">
            <v>126</v>
          </cell>
          <cell r="EA12">
            <v>127</v>
          </cell>
          <cell r="EB12">
            <v>128</v>
          </cell>
          <cell r="EC12">
            <v>129</v>
          </cell>
          <cell r="ED12">
            <v>130</v>
          </cell>
          <cell r="EE12">
            <v>131</v>
          </cell>
          <cell r="EF12">
            <v>132</v>
          </cell>
          <cell r="EG12">
            <v>133</v>
          </cell>
          <cell r="EH12">
            <v>134</v>
          </cell>
          <cell r="EI12">
            <v>135</v>
          </cell>
          <cell r="EJ12">
            <v>136</v>
          </cell>
          <cell r="EK12">
            <v>137</v>
          </cell>
          <cell r="EL12">
            <v>138</v>
          </cell>
          <cell r="EM12">
            <v>139</v>
          </cell>
          <cell r="EN12">
            <v>140</v>
          </cell>
          <cell r="EO12">
            <v>141</v>
          </cell>
          <cell r="EP12">
            <v>142</v>
          </cell>
          <cell r="EQ12">
            <v>143</v>
          </cell>
          <cell r="ER12">
            <v>144</v>
          </cell>
          <cell r="ES12">
            <v>145</v>
          </cell>
          <cell r="ET12">
            <v>146</v>
          </cell>
          <cell r="EU12">
            <v>147</v>
          </cell>
          <cell r="EV12">
            <v>148</v>
          </cell>
          <cell r="EW12">
            <v>149</v>
          </cell>
          <cell r="EX12">
            <v>150</v>
          </cell>
          <cell r="EY12">
            <v>151</v>
          </cell>
          <cell r="EZ12">
            <v>152</v>
          </cell>
          <cell r="FA12">
            <v>153</v>
          </cell>
          <cell r="FB12">
            <v>154</v>
          </cell>
          <cell r="FC12">
            <v>155</v>
          </cell>
          <cell r="FD12">
            <v>156</v>
          </cell>
          <cell r="FE12">
            <v>157</v>
          </cell>
          <cell r="FF12">
            <v>158</v>
          </cell>
          <cell r="FG12">
            <v>159</v>
          </cell>
          <cell r="FH12">
            <v>160</v>
          </cell>
          <cell r="FI12">
            <v>161</v>
          </cell>
          <cell r="FJ12">
            <v>162</v>
          </cell>
          <cell r="FK12">
            <v>163</v>
          </cell>
          <cell r="FL12">
            <v>164</v>
          </cell>
          <cell r="FM12">
            <v>165</v>
          </cell>
          <cell r="FN12">
            <v>166</v>
          </cell>
          <cell r="FO12">
            <v>167</v>
          </cell>
          <cell r="FP12">
            <v>168</v>
          </cell>
          <cell r="FQ12">
            <v>169</v>
          </cell>
          <cell r="FR12">
            <v>170</v>
          </cell>
          <cell r="FS12">
            <v>171</v>
          </cell>
          <cell r="FT12">
            <v>172</v>
          </cell>
          <cell r="FU12">
            <v>173</v>
          </cell>
          <cell r="FV12">
            <v>174</v>
          </cell>
          <cell r="FW12">
            <v>175</v>
          </cell>
          <cell r="FX12">
            <v>176</v>
          </cell>
          <cell r="FY12">
            <v>177</v>
          </cell>
          <cell r="FZ12">
            <v>178</v>
          </cell>
          <cell r="GA12">
            <v>179</v>
          </cell>
          <cell r="GB12">
            <v>180</v>
          </cell>
          <cell r="GC12">
            <v>181</v>
          </cell>
          <cell r="GD12">
            <v>182</v>
          </cell>
          <cell r="GE12">
            <v>183</v>
          </cell>
          <cell r="GF12">
            <v>184</v>
          </cell>
          <cell r="GG12">
            <v>185</v>
          </cell>
          <cell r="GH12">
            <v>186</v>
          </cell>
          <cell r="GI12">
            <v>187</v>
          </cell>
          <cell r="GJ12">
            <v>188</v>
          </cell>
          <cell r="GK12">
            <v>189</v>
          </cell>
          <cell r="GL12">
            <v>190</v>
          </cell>
          <cell r="GM12">
            <v>191</v>
          </cell>
          <cell r="GN12">
            <v>192</v>
          </cell>
          <cell r="GO12">
            <v>193</v>
          </cell>
          <cell r="GP12">
            <v>194</v>
          </cell>
          <cell r="GQ12">
            <v>195</v>
          </cell>
          <cell r="GR12">
            <v>196</v>
          </cell>
          <cell r="GS12">
            <v>197</v>
          </cell>
          <cell r="GT12">
            <v>198</v>
          </cell>
          <cell r="GU12">
            <v>199</v>
          </cell>
          <cell r="GV12">
            <v>200</v>
          </cell>
          <cell r="GW12">
            <v>201</v>
          </cell>
          <cell r="GX12">
            <v>202</v>
          </cell>
          <cell r="GY12">
            <v>203</v>
          </cell>
          <cell r="GZ12">
            <v>204</v>
          </cell>
          <cell r="HA12">
            <v>205</v>
          </cell>
          <cell r="HB12">
            <v>206</v>
          </cell>
          <cell r="HC12">
            <v>206</v>
          </cell>
          <cell r="HD12">
            <v>206</v>
          </cell>
          <cell r="HE12">
            <v>206</v>
          </cell>
          <cell r="HF12">
            <v>206</v>
          </cell>
        </row>
        <row r="13">
          <cell r="A13">
            <v>12</v>
          </cell>
          <cell r="B13">
            <v>0</v>
          </cell>
          <cell r="C13" t="str">
            <v>Dias Efetivos Moagem</v>
          </cell>
          <cell r="D13" t="str">
            <v>DIA</v>
          </cell>
          <cell r="E13">
            <v>0.86</v>
          </cell>
          <cell r="F13">
            <v>1.61</v>
          </cell>
          <cell r="G13">
            <v>2.61</v>
          </cell>
          <cell r="H13">
            <v>3.61</v>
          </cell>
          <cell r="I13">
            <v>4.51</v>
          </cell>
          <cell r="J13">
            <v>5.47</v>
          </cell>
          <cell r="K13">
            <v>6.47</v>
          </cell>
          <cell r="L13">
            <v>7.41</v>
          </cell>
          <cell r="M13">
            <v>8.4</v>
          </cell>
          <cell r="N13">
            <v>9.33</v>
          </cell>
          <cell r="O13">
            <v>10.31</v>
          </cell>
          <cell r="P13">
            <v>11.23</v>
          </cell>
          <cell r="Q13">
            <v>12.21</v>
          </cell>
          <cell r="R13">
            <v>13.17</v>
          </cell>
          <cell r="S13">
            <v>14.05</v>
          </cell>
          <cell r="T13">
            <v>14.05</v>
          </cell>
          <cell r="U13">
            <v>14.05</v>
          </cell>
          <cell r="V13">
            <v>14.57</v>
          </cell>
          <cell r="W13">
            <v>14.63</v>
          </cell>
          <cell r="X13">
            <v>15.22</v>
          </cell>
          <cell r="Y13">
            <v>16.18</v>
          </cell>
          <cell r="Z13">
            <v>17.18</v>
          </cell>
          <cell r="AA13">
            <v>18.010000000000002</v>
          </cell>
          <cell r="AB13">
            <v>19.010000000000002</v>
          </cell>
          <cell r="AC13">
            <v>20</v>
          </cell>
          <cell r="AD13">
            <v>21</v>
          </cell>
          <cell r="AE13">
            <v>22</v>
          </cell>
          <cell r="AF13">
            <v>23</v>
          </cell>
          <cell r="AG13">
            <v>23.74</v>
          </cell>
          <cell r="AH13">
            <v>23.74</v>
          </cell>
          <cell r="AI13">
            <v>23.74</v>
          </cell>
          <cell r="AJ13">
            <v>23.86</v>
          </cell>
          <cell r="AK13">
            <v>23.86</v>
          </cell>
          <cell r="AL13">
            <v>23.86</v>
          </cell>
          <cell r="AM13">
            <v>24.54</v>
          </cell>
          <cell r="AN13">
            <v>24.94</v>
          </cell>
          <cell r="AO13">
            <v>25.83</v>
          </cell>
          <cell r="AP13">
            <v>26.76</v>
          </cell>
          <cell r="AQ13">
            <v>27.75</v>
          </cell>
          <cell r="AR13">
            <v>28.55</v>
          </cell>
          <cell r="AS13">
            <v>28.55</v>
          </cell>
          <cell r="AT13">
            <v>28.97</v>
          </cell>
          <cell r="AU13">
            <v>29.9</v>
          </cell>
          <cell r="AV13">
            <v>30.84</v>
          </cell>
          <cell r="AW13">
            <v>31.75</v>
          </cell>
          <cell r="AX13">
            <v>32.729999999999997</v>
          </cell>
          <cell r="AY13">
            <v>33.72</v>
          </cell>
          <cell r="AZ13">
            <v>34.590000000000003</v>
          </cell>
          <cell r="BA13">
            <v>34.590000000000003</v>
          </cell>
          <cell r="BB13">
            <v>34.68</v>
          </cell>
          <cell r="BC13">
            <v>34.68</v>
          </cell>
          <cell r="BD13">
            <v>34.68</v>
          </cell>
          <cell r="BE13">
            <v>34.68</v>
          </cell>
          <cell r="BF13">
            <v>34.68</v>
          </cell>
          <cell r="BG13">
            <v>34.68</v>
          </cell>
          <cell r="BH13">
            <v>35.46</v>
          </cell>
          <cell r="BI13">
            <v>35.68</v>
          </cell>
          <cell r="BJ13">
            <v>35.729999999999997</v>
          </cell>
          <cell r="BK13">
            <v>36.03</v>
          </cell>
          <cell r="BL13">
            <v>36.69</v>
          </cell>
          <cell r="BM13">
            <v>37.69</v>
          </cell>
          <cell r="BN13">
            <v>38.69</v>
          </cell>
          <cell r="BO13">
            <v>39.65</v>
          </cell>
          <cell r="BP13">
            <v>40.630000000000003</v>
          </cell>
          <cell r="BQ13">
            <v>41.6</v>
          </cell>
          <cell r="BR13">
            <v>42.59</v>
          </cell>
          <cell r="BS13">
            <v>43.58</v>
          </cell>
          <cell r="BT13">
            <v>44.58</v>
          </cell>
          <cell r="BU13">
            <v>45.57</v>
          </cell>
          <cell r="BV13">
            <v>46.57</v>
          </cell>
          <cell r="BW13">
            <v>47.57</v>
          </cell>
          <cell r="BX13">
            <v>48.54</v>
          </cell>
          <cell r="BY13">
            <v>49.54</v>
          </cell>
          <cell r="BZ13">
            <v>50.48</v>
          </cell>
          <cell r="CA13">
            <v>51.48</v>
          </cell>
          <cell r="CB13">
            <v>52.47</v>
          </cell>
          <cell r="CC13">
            <v>53.47</v>
          </cell>
          <cell r="CD13">
            <v>54.47</v>
          </cell>
          <cell r="CE13">
            <v>55.26</v>
          </cell>
          <cell r="CF13">
            <v>56.26</v>
          </cell>
          <cell r="CG13">
            <v>57.26</v>
          </cell>
          <cell r="CH13">
            <v>58.14</v>
          </cell>
          <cell r="CI13">
            <v>58.91</v>
          </cell>
          <cell r="CJ13">
            <v>59.91</v>
          </cell>
          <cell r="CK13">
            <v>60.81</v>
          </cell>
          <cell r="CL13">
            <v>61.75</v>
          </cell>
          <cell r="CM13">
            <v>62.72</v>
          </cell>
          <cell r="CN13">
            <v>63.7</v>
          </cell>
          <cell r="CO13">
            <v>64.7</v>
          </cell>
          <cell r="CP13">
            <v>65.69</v>
          </cell>
          <cell r="CQ13">
            <v>66.69</v>
          </cell>
          <cell r="CR13">
            <v>67.67</v>
          </cell>
          <cell r="CS13">
            <v>68.650000000000006</v>
          </cell>
          <cell r="CT13">
            <v>69.599999999999994</v>
          </cell>
          <cell r="CU13">
            <v>70.599999999999994</v>
          </cell>
          <cell r="CV13">
            <v>71.540000000000006</v>
          </cell>
          <cell r="CW13">
            <v>72.540000000000006</v>
          </cell>
          <cell r="CX13">
            <v>73.5</v>
          </cell>
          <cell r="CY13">
            <v>74.400000000000006</v>
          </cell>
          <cell r="CZ13">
            <v>75.040000000000006</v>
          </cell>
          <cell r="DA13">
            <v>76.03</v>
          </cell>
          <cell r="DB13">
            <v>77.03</v>
          </cell>
          <cell r="DC13">
            <v>77.84</v>
          </cell>
          <cell r="DD13">
            <v>78.84</v>
          </cell>
          <cell r="DE13">
            <v>79.84</v>
          </cell>
          <cell r="DF13">
            <v>80.78</v>
          </cell>
          <cell r="DG13">
            <v>81.75</v>
          </cell>
          <cell r="DH13">
            <v>82.75</v>
          </cell>
          <cell r="DI13">
            <v>83.69</v>
          </cell>
          <cell r="DJ13">
            <v>84.66</v>
          </cell>
          <cell r="DK13">
            <v>85.64</v>
          </cell>
          <cell r="DL13">
            <v>86.64</v>
          </cell>
          <cell r="DM13">
            <v>87.6</v>
          </cell>
          <cell r="DN13">
            <v>88.59</v>
          </cell>
          <cell r="DO13">
            <v>89.56</v>
          </cell>
          <cell r="DP13">
            <v>90.51</v>
          </cell>
          <cell r="DQ13">
            <v>91.47</v>
          </cell>
          <cell r="DR13">
            <v>92.42</v>
          </cell>
          <cell r="DS13">
            <v>93.35</v>
          </cell>
          <cell r="DT13">
            <v>94.29</v>
          </cell>
          <cell r="DU13">
            <v>95.04</v>
          </cell>
          <cell r="DV13">
            <v>95.97</v>
          </cell>
          <cell r="DW13">
            <v>96.95</v>
          </cell>
          <cell r="DX13">
            <v>97.92</v>
          </cell>
          <cell r="DY13">
            <v>98.92</v>
          </cell>
          <cell r="DZ13">
            <v>99.85</v>
          </cell>
          <cell r="EA13">
            <v>100.8</v>
          </cell>
          <cell r="EB13">
            <v>101.79</v>
          </cell>
          <cell r="EC13">
            <v>102.78</v>
          </cell>
          <cell r="ED13">
            <v>103.78</v>
          </cell>
          <cell r="EE13">
            <v>104.75</v>
          </cell>
          <cell r="EF13">
            <v>105.53</v>
          </cell>
          <cell r="EG13">
            <v>105.53</v>
          </cell>
          <cell r="EH13">
            <v>106.22</v>
          </cell>
          <cell r="EI13">
            <v>107.19</v>
          </cell>
          <cell r="EJ13">
            <v>108.16</v>
          </cell>
          <cell r="EK13">
            <v>109.11</v>
          </cell>
          <cell r="EL13">
            <v>110.09</v>
          </cell>
          <cell r="EM13">
            <v>111.02</v>
          </cell>
          <cell r="EN13">
            <v>111.98</v>
          </cell>
          <cell r="EO13">
            <v>112.61</v>
          </cell>
          <cell r="EP13">
            <v>112.61</v>
          </cell>
          <cell r="EQ13">
            <v>112.61</v>
          </cell>
          <cell r="ER13">
            <v>113.17</v>
          </cell>
          <cell r="ES13">
            <v>114.13</v>
          </cell>
          <cell r="ET13">
            <v>114.38</v>
          </cell>
          <cell r="EU13">
            <v>114.38</v>
          </cell>
          <cell r="EV13">
            <v>114.38</v>
          </cell>
          <cell r="EW13">
            <v>114.38</v>
          </cell>
          <cell r="EX13">
            <v>114.53</v>
          </cell>
          <cell r="EY13">
            <v>115.29</v>
          </cell>
          <cell r="EZ13">
            <v>116.29</v>
          </cell>
          <cell r="FA13">
            <v>117.21</v>
          </cell>
          <cell r="FB13">
            <v>118.21</v>
          </cell>
          <cell r="FC13">
            <v>119.21</v>
          </cell>
          <cell r="FD13">
            <v>120.14</v>
          </cell>
          <cell r="FE13">
            <v>121.13</v>
          </cell>
          <cell r="FF13">
            <v>122.12</v>
          </cell>
          <cell r="FG13">
            <v>123.07</v>
          </cell>
          <cell r="FH13">
            <v>124.04</v>
          </cell>
          <cell r="FI13">
            <v>124.94</v>
          </cell>
          <cell r="FJ13">
            <v>125.42</v>
          </cell>
          <cell r="FK13">
            <v>126.16</v>
          </cell>
          <cell r="FL13">
            <v>127.14</v>
          </cell>
          <cell r="FM13">
            <v>128.12</v>
          </cell>
          <cell r="FN13">
            <v>129.07</v>
          </cell>
          <cell r="FO13">
            <v>130.05000000000001</v>
          </cell>
          <cell r="FP13">
            <v>131.05000000000001</v>
          </cell>
          <cell r="FQ13">
            <v>132.05000000000001</v>
          </cell>
          <cell r="FR13">
            <v>133.05000000000001</v>
          </cell>
          <cell r="FS13">
            <v>134.01</v>
          </cell>
          <cell r="FT13">
            <v>134.97</v>
          </cell>
          <cell r="FU13">
            <v>135.97</v>
          </cell>
          <cell r="FV13">
            <v>136.97</v>
          </cell>
          <cell r="FW13">
            <v>137.97</v>
          </cell>
          <cell r="FX13">
            <v>138.86000000000001</v>
          </cell>
          <cell r="FY13">
            <v>139.78</v>
          </cell>
          <cell r="FZ13">
            <v>140.75</v>
          </cell>
          <cell r="GA13">
            <v>141.75</v>
          </cell>
          <cell r="GB13">
            <v>142.74</v>
          </cell>
          <cell r="GC13">
            <v>143.69</v>
          </cell>
          <cell r="GD13">
            <v>144.69</v>
          </cell>
          <cell r="GE13">
            <v>145.66999999999999</v>
          </cell>
          <cell r="GF13">
            <v>146.65</v>
          </cell>
          <cell r="GG13">
            <v>147.65</v>
          </cell>
          <cell r="GH13">
            <v>148.65</v>
          </cell>
          <cell r="GI13">
            <v>148.97</v>
          </cell>
          <cell r="GJ13">
            <v>149.66</v>
          </cell>
          <cell r="GK13">
            <v>150.66</v>
          </cell>
          <cell r="GL13">
            <v>151.66</v>
          </cell>
          <cell r="GM13">
            <v>152.63999999999999</v>
          </cell>
          <cell r="GN13">
            <v>153.6</v>
          </cell>
          <cell r="GO13">
            <v>154.44999999999999</v>
          </cell>
          <cell r="GP13">
            <v>155.38</v>
          </cell>
          <cell r="GQ13">
            <v>156.38</v>
          </cell>
          <cell r="GR13">
            <v>157.38</v>
          </cell>
          <cell r="GS13">
            <v>158.38</v>
          </cell>
          <cell r="GT13">
            <v>158.93</v>
          </cell>
          <cell r="GU13">
            <v>159.44999999999999</v>
          </cell>
          <cell r="GV13">
            <v>159.44999999999999</v>
          </cell>
          <cell r="GW13">
            <v>160.44999999999999</v>
          </cell>
          <cell r="GX13">
            <v>161.44999999999999</v>
          </cell>
          <cell r="GY13">
            <v>162.44999999999999</v>
          </cell>
          <cell r="GZ13">
            <v>163.13999999999999</v>
          </cell>
          <cell r="HA13">
            <v>163.86</v>
          </cell>
          <cell r="HB13">
            <v>163.86</v>
          </cell>
          <cell r="HC13">
            <v>163.86</v>
          </cell>
          <cell r="HD13">
            <v>163.86</v>
          </cell>
          <cell r="HE13">
            <v>163.86</v>
          </cell>
          <cell r="HF13">
            <v>163.86</v>
          </cell>
        </row>
        <row r="14">
          <cell r="A14">
            <v>13</v>
          </cell>
          <cell r="B14">
            <v>0</v>
          </cell>
          <cell r="C14" t="str">
            <v>Horas Efetivas Moagem</v>
          </cell>
          <cell r="D14" t="str">
            <v>H</v>
          </cell>
          <cell r="E14">
            <v>0.86111111111111116</v>
          </cell>
          <cell r="F14">
            <v>1.6131944444444446</v>
          </cell>
          <cell r="G14">
            <v>2.6131944444444444</v>
          </cell>
          <cell r="H14">
            <v>3.6062499999999997</v>
          </cell>
          <cell r="I14">
            <v>4.5083333333333337</v>
          </cell>
          <cell r="J14">
            <v>5.4736111111111114</v>
          </cell>
          <cell r="K14">
            <v>6.4666666666666659</v>
          </cell>
          <cell r="L14">
            <v>7.4145833333333329</v>
          </cell>
          <cell r="M14">
            <v>8.4020833333333336</v>
          </cell>
          <cell r="N14">
            <v>9.3291666666666675</v>
          </cell>
          <cell r="O14">
            <v>10.306944444444445</v>
          </cell>
          <cell r="P14">
            <v>11.228472222222223</v>
          </cell>
          <cell r="Q14">
            <v>12.206944444444444</v>
          </cell>
          <cell r="R14">
            <v>13.172222222222222</v>
          </cell>
          <cell r="S14">
            <v>14.045138888888888</v>
          </cell>
          <cell r="T14">
            <v>14.045138888888889</v>
          </cell>
          <cell r="U14">
            <v>14.045138888888888</v>
          </cell>
          <cell r="V14">
            <v>14.565972222222221</v>
          </cell>
          <cell r="W14">
            <v>14.625</v>
          </cell>
          <cell r="X14">
            <v>15.222222222222221</v>
          </cell>
          <cell r="Y14">
            <v>16.184027777777779</v>
          </cell>
          <cell r="Z14" t="str">
            <v>412:25</v>
          </cell>
          <cell r="AA14">
            <v>18.013888888888889</v>
          </cell>
          <cell r="AB14">
            <v>19.013888888888889</v>
          </cell>
          <cell r="AC14">
            <v>19.995138888888889</v>
          </cell>
          <cell r="AD14">
            <v>20.995138888888889</v>
          </cell>
          <cell r="AE14">
            <v>21.995138888888889</v>
          </cell>
          <cell r="AF14">
            <v>22.995138888888889</v>
          </cell>
          <cell r="AG14">
            <v>23.739583333333332</v>
          </cell>
          <cell r="AH14">
            <v>23.739583333333332</v>
          </cell>
          <cell r="AI14">
            <v>23.739583333333332</v>
          </cell>
          <cell r="AJ14">
            <v>23.857638888888889</v>
          </cell>
          <cell r="AK14">
            <v>23.857638888888889</v>
          </cell>
          <cell r="AL14">
            <v>23.857638888888889</v>
          </cell>
          <cell r="AM14">
            <v>24.540277777777778</v>
          </cell>
          <cell r="AN14">
            <v>24.943055555555556</v>
          </cell>
          <cell r="AO14">
            <v>25.826388888888889</v>
          </cell>
          <cell r="AP14">
            <v>26.761111111111109</v>
          </cell>
          <cell r="AQ14">
            <v>27.749305555555555</v>
          </cell>
          <cell r="AR14">
            <v>28.552777777777777</v>
          </cell>
          <cell r="AS14">
            <v>28.552777777777777</v>
          </cell>
          <cell r="AT14">
            <v>28.96597222222222</v>
          </cell>
          <cell r="AU14">
            <v>29.895833333333332</v>
          </cell>
          <cell r="AV14">
            <v>30.836805555555557</v>
          </cell>
          <cell r="AW14">
            <v>31.751388888888886</v>
          </cell>
          <cell r="AX14">
            <v>32.727777777777781</v>
          </cell>
          <cell r="AY14">
            <v>33.715277777777779</v>
          </cell>
          <cell r="AZ14">
            <v>34.588888888888889</v>
          </cell>
          <cell r="BA14">
            <v>34.588888888888889</v>
          </cell>
          <cell r="BB14">
            <v>34.679166666666667</v>
          </cell>
          <cell r="BC14">
            <v>34.679166666666667</v>
          </cell>
          <cell r="BD14">
            <v>34.679166666666667</v>
          </cell>
          <cell r="BE14">
            <v>34.679166666666667</v>
          </cell>
          <cell r="BF14">
            <v>34.679166666666667</v>
          </cell>
          <cell r="BG14">
            <v>34.679166666666667</v>
          </cell>
          <cell r="BH14">
            <v>35.456944444444446</v>
          </cell>
          <cell r="BI14">
            <v>35.681249999999999</v>
          </cell>
          <cell r="BJ14">
            <v>35.734027777777776</v>
          </cell>
          <cell r="BK14">
            <v>36.02986111111111</v>
          </cell>
          <cell r="BL14">
            <v>36.694444444444443</v>
          </cell>
          <cell r="BM14">
            <v>37.694444444444443</v>
          </cell>
          <cell r="BN14">
            <v>38.694444444444443</v>
          </cell>
          <cell r="BO14">
            <v>39.65208333333333</v>
          </cell>
          <cell r="BP14">
            <v>40.625</v>
          </cell>
          <cell r="BQ14">
            <v>41.603472222222223</v>
          </cell>
          <cell r="BR14">
            <v>42.594444444444441</v>
          </cell>
          <cell r="BS14">
            <v>43.580555555555556</v>
          </cell>
          <cell r="BT14">
            <v>44.580555555555556</v>
          </cell>
          <cell r="BU14">
            <v>45.567361111111104</v>
          </cell>
          <cell r="BV14">
            <v>46.567361111111104</v>
          </cell>
          <cell r="BW14">
            <v>47.567361111111104</v>
          </cell>
          <cell r="BX14">
            <v>48.538888888888891</v>
          </cell>
          <cell r="BY14">
            <v>49.538888888888891</v>
          </cell>
          <cell r="BZ14">
            <v>50.477777777777781</v>
          </cell>
          <cell r="CA14">
            <v>51.477777777777781</v>
          </cell>
          <cell r="CB14">
            <v>52.470833333333331</v>
          </cell>
          <cell r="CC14">
            <v>53.470833333333331</v>
          </cell>
          <cell r="CD14">
            <v>54.470833333333331</v>
          </cell>
          <cell r="CE14">
            <v>55.262499999999996</v>
          </cell>
          <cell r="CF14">
            <v>56.262499999999996</v>
          </cell>
          <cell r="CG14">
            <v>57.262499999999996</v>
          </cell>
          <cell r="CH14">
            <v>58.144444444444446</v>
          </cell>
          <cell r="CI14">
            <v>58.910416666666663</v>
          </cell>
          <cell r="CJ14">
            <v>59.910416666666663</v>
          </cell>
          <cell r="CK14">
            <v>60.80694444444444</v>
          </cell>
          <cell r="CL14">
            <v>61.74861111111111</v>
          </cell>
          <cell r="CM14">
            <v>62.716666666666669</v>
          </cell>
          <cell r="CN14">
            <v>63.700694444444444</v>
          </cell>
          <cell r="CO14">
            <v>64.700694444444437</v>
          </cell>
          <cell r="CP14">
            <v>65.689583333333331</v>
          </cell>
          <cell r="CQ14">
            <v>66.689583333333331</v>
          </cell>
          <cell r="CR14">
            <v>67.668055555555554</v>
          </cell>
          <cell r="CS14">
            <v>68.645138888888894</v>
          </cell>
          <cell r="CT14">
            <v>69.602777777777774</v>
          </cell>
          <cell r="CU14">
            <v>70.602777777777774</v>
          </cell>
          <cell r="CV14">
            <v>71.540972222222223</v>
          </cell>
          <cell r="CW14">
            <v>72.540972222222223</v>
          </cell>
          <cell r="CX14">
            <v>73.504861111111111</v>
          </cell>
          <cell r="CY14">
            <v>74.398611111111109</v>
          </cell>
          <cell r="CZ14">
            <v>75.043055555555554</v>
          </cell>
          <cell r="DA14">
            <v>76.034722222222214</v>
          </cell>
          <cell r="DB14">
            <v>77.034722222222214</v>
          </cell>
          <cell r="DC14">
            <v>77.84375</v>
          </cell>
          <cell r="DD14">
            <v>78.84375</v>
          </cell>
          <cell r="DE14">
            <v>79.84375</v>
          </cell>
          <cell r="DF14">
            <v>80.777083333333337</v>
          </cell>
          <cell r="DG14">
            <v>81.749305555555551</v>
          </cell>
          <cell r="DH14">
            <v>82.749305555555551</v>
          </cell>
          <cell r="DI14">
            <v>83.689583333333331</v>
          </cell>
          <cell r="DJ14">
            <v>84.662500000000009</v>
          </cell>
          <cell r="DK14">
            <v>85.635416666666671</v>
          </cell>
          <cell r="DL14">
            <v>86.635416666666671</v>
          </cell>
          <cell r="DM14">
            <v>87.601388888888891</v>
          </cell>
          <cell r="DN14">
            <v>88.591666666666654</v>
          </cell>
          <cell r="DO14">
            <v>89.560416666666654</v>
          </cell>
          <cell r="DP14">
            <v>90.506944444444443</v>
          </cell>
          <cell r="DQ14">
            <v>91.469444444444449</v>
          </cell>
          <cell r="DR14">
            <v>92.415277777777774</v>
          </cell>
          <cell r="DS14">
            <v>93.351388888888891</v>
          </cell>
          <cell r="DT14">
            <v>94.293055555555554</v>
          </cell>
          <cell r="DU14">
            <v>95.038888888888891</v>
          </cell>
          <cell r="DV14">
            <v>95.97152777777778</v>
          </cell>
          <cell r="DW14">
            <v>96.945833333333326</v>
          </cell>
          <cell r="DX14">
            <v>97.916666666666671</v>
          </cell>
          <cell r="DY14">
            <v>98.916666666666671</v>
          </cell>
          <cell r="DZ14">
            <v>99.854166666666671</v>
          </cell>
          <cell r="EA14">
            <v>100.80069444444445</v>
          </cell>
          <cell r="EB14">
            <v>101.78958333333333</v>
          </cell>
          <cell r="EC14">
            <v>102.78055555555555</v>
          </cell>
          <cell r="ED14">
            <v>103.78055555555555</v>
          </cell>
          <cell r="EE14">
            <v>104.75486111111111</v>
          </cell>
          <cell r="EF14">
            <v>105.52847222222222</v>
          </cell>
          <cell r="EG14">
            <v>105.52847222222222</v>
          </cell>
          <cell r="EH14">
            <v>106.21944444444445</v>
          </cell>
          <cell r="EI14">
            <v>107.18819444444445</v>
          </cell>
          <cell r="EJ14">
            <v>108.15555555555555</v>
          </cell>
          <cell r="EK14">
            <v>109.10555555555555</v>
          </cell>
          <cell r="EL14">
            <v>110.09097222222222</v>
          </cell>
          <cell r="EM14">
            <v>111.0173611111111</v>
          </cell>
          <cell r="EN14">
            <v>111.98472222222222</v>
          </cell>
          <cell r="EO14">
            <v>112.60625</v>
          </cell>
          <cell r="EP14">
            <v>112.60625</v>
          </cell>
          <cell r="EQ14">
            <v>112.60625</v>
          </cell>
          <cell r="ER14">
            <v>113.17152777777778</v>
          </cell>
          <cell r="ES14">
            <v>114.12847222222223</v>
          </cell>
          <cell r="ET14">
            <v>114.38402777777777</v>
          </cell>
          <cell r="EU14">
            <v>114.38402777777777</v>
          </cell>
          <cell r="EV14">
            <v>114.38402777777777</v>
          </cell>
          <cell r="EW14">
            <v>114.38402777777777</v>
          </cell>
          <cell r="EX14">
            <v>114.53333333333333</v>
          </cell>
          <cell r="EY14">
            <v>115.28541666666666</v>
          </cell>
          <cell r="EZ14">
            <v>116.28541666666666</v>
          </cell>
          <cell r="FA14">
            <v>117.21041666666667</v>
          </cell>
          <cell r="FB14">
            <v>118.21041666666667</v>
          </cell>
          <cell r="FC14">
            <v>119.21041666666667</v>
          </cell>
          <cell r="FD14">
            <v>120.14166666666667</v>
          </cell>
          <cell r="FE14">
            <v>121.13333333333333</v>
          </cell>
          <cell r="FF14" t="str">
            <v>2930:58</v>
          </cell>
          <cell r="FG14" t="str">
            <v>2953:44</v>
          </cell>
          <cell r="FH14" t="str">
            <v>2977:02</v>
          </cell>
          <cell r="FI14" t="str">
            <v>2998:34</v>
          </cell>
          <cell r="FJ14">
            <v>125.41805555555555</v>
          </cell>
          <cell r="FK14">
            <v>126.16388888888889</v>
          </cell>
          <cell r="FL14">
            <v>127.14305555555556</v>
          </cell>
          <cell r="FM14">
            <v>128.11736111111111</v>
          </cell>
          <cell r="FN14">
            <v>129.06527777777777</v>
          </cell>
          <cell r="FO14">
            <v>130.04722222222222</v>
          </cell>
          <cell r="FP14">
            <v>131.04722222222222</v>
          </cell>
          <cell r="FQ14">
            <v>132.04722222222222</v>
          </cell>
          <cell r="FR14">
            <v>133.04722222222222</v>
          </cell>
          <cell r="FS14">
            <v>134.00972222222222</v>
          </cell>
          <cell r="FT14">
            <v>134.97361111111113</v>
          </cell>
          <cell r="FU14">
            <v>135.97361111111113</v>
          </cell>
          <cell r="FV14">
            <v>136.97361111111113</v>
          </cell>
          <cell r="FW14">
            <v>137.97361111111113</v>
          </cell>
          <cell r="FX14">
            <v>138.86180555555555</v>
          </cell>
          <cell r="FY14">
            <v>139.78194444444443</v>
          </cell>
          <cell r="FZ14">
            <v>140.75277777777777</v>
          </cell>
          <cell r="GA14">
            <v>141.75277777777777</v>
          </cell>
          <cell r="GB14">
            <v>142.73888888888888</v>
          </cell>
          <cell r="GC14">
            <v>143.69027777777777</v>
          </cell>
          <cell r="GD14">
            <v>144.69027777777777</v>
          </cell>
          <cell r="GE14">
            <v>145.67013888888889</v>
          </cell>
          <cell r="GF14">
            <v>146.65277777777777</v>
          </cell>
          <cell r="GG14">
            <v>147.64513888888888</v>
          </cell>
          <cell r="GH14">
            <v>148.64513888888888</v>
          </cell>
          <cell r="GI14">
            <v>148.97152777777777</v>
          </cell>
          <cell r="GJ14">
            <v>149.65902777777777</v>
          </cell>
          <cell r="GK14">
            <v>150.65902777777777</v>
          </cell>
          <cell r="GL14">
            <v>151.65902777777777</v>
          </cell>
          <cell r="GM14">
            <v>152.63472222222222</v>
          </cell>
          <cell r="GN14">
            <v>153.60277777777779</v>
          </cell>
          <cell r="GO14">
            <v>154.45208333333332</v>
          </cell>
          <cell r="GP14">
            <v>155.375</v>
          </cell>
          <cell r="GQ14">
            <v>156.375</v>
          </cell>
          <cell r="GR14">
            <v>157.375</v>
          </cell>
          <cell r="GS14">
            <v>158.375</v>
          </cell>
          <cell r="GT14">
            <v>158.92708333333334</v>
          </cell>
          <cell r="GU14">
            <v>159.44652777777779</v>
          </cell>
          <cell r="GV14">
            <v>159.44652777777779</v>
          </cell>
          <cell r="GW14">
            <v>160.44652777777779</v>
          </cell>
          <cell r="GX14">
            <v>161.44652777777779</v>
          </cell>
          <cell r="GY14">
            <v>162.44652777777779</v>
          </cell>
          <cell r="GZ14">
            <v>163.14444444444445</v>
          </cell>
          <cell r="HA14">
            <v>163.85694444444445</v>
          </cell>
          <cell r="HB14">
            <v>163.85694444444445</v>
          </cell>
          <cell r="HC14">
            <v>163.85694444444445</v>
          </cell>
          <cell r="HD14">
            <v>163.85694444444445</v>
          </cell>
          <cell r="HE14">
            <v>163.85694444444445</v>
          </cell>
          <cell r="HF14">
            <v>163.85694444444445</v>
          </cell>
        </row>
        <row r="15">
          <cell r="A15">
            <v>14</v>
          </cell>
          <cell r="B15">
            <v>0</v>
          </cell>
          <cell r="C15" t="str">
            <v>Horas Perdidas</v>
          </cell>
          <cell r="D15" t="str">
            <v>H</v>
          </cell>
          <cell r="E15">
            <v>0.1388888888888889</v>
          </cell>
          <cell r="F15">
            <v>0.38680555555555557</v>
          </cell>
          <cell r="G15">
            <v>0.38680555555555557</v>
          </cell>
          <cell r="H15">
            <v>0.39374999999999999</v>
          </cell>
          <cell r="I15">
            <v>0.4916666666666667</v>
          </cell>
          <cell r="J15">
            <v>0.52638888888888891</v>
          </cell>
          <cell r="K15">
            <v>0.53333333333333333</v>
          </cell>
          <cell r="L15">
            <v>0.5854166666666667</v>
          </cell>
          <cell r="M15">
            <v>0.59791666666666665</v>
          </cell>
          <cell r="N15">
            <v>0.67083333333333339</v>
          </cell>
          <cell r="O15">
            <v>0.69305555555555554</v>
          </cell>
          <cell r="P15">
            <v>0.7715277777777777</v>
          </cell>
          <cell r="Q15">
            <v>0.79305555555555562</v>
          </cell>
          <cell r="R15">
            <v>0.82777777777777783</v>
          </cell>
          <cell r="S15">
            <v>0.95486111111111116</v>
          </cell>
          <cell r="T15">
            <v>1.9548611111111109</v>
          </cell>
          <cell r="U15" t="str">
            <v>70:55</v>
          </cell>
          <cell r="V15">
            <v>3.4340277777777781</v>
          </cell>
          <cell r="W15">
            <v>4.375</v>
          </cell>
          <cell r="X15">
            <v>4.7777777777777777</v>
          </cell>
          <cell r="Y15">
            <v>4.8159722222222223</v>
          </cell>
          <cell r="Z15" t="str">
            <v>115:35</v>
          </cell>
          <cell r="AA15">
            <v>4.9861111111111116</v>
          </cell>
          <cell r="AB15">
            <v>4.9861111111111116</v>
          </cell>
          <cell r="AC15">
            <v>5.0048611111111105</v>
          </cell>
          <cell r="AD15">
            <v>5.0048611111111105</v>
          </cell>
          <cell r="AE15">
            <v>5.0048611111111105</v>
          </cell>
          <cell r="AF15">
            <v>5.0048611111111105</v>
          </cell>
          <cell r="AG15">
            <v>5.260416666666667</v>
          </cell>
          <cell r="AH15">
            <v>6.260416666666667</v>
          </cell>
          <cell r="AI15">
            <v>7.260416666666667</v>
          </cell>
          <cell r="AJ15">
            <v>8.1423611111111107</v>
          </cell>
          <cell r="AK15">
            <v>9.1423611111111107</v>
          </cell>
          <cell r="AL15">
            <v>10.142361111111111</v>
          </cell>
          <cell r="AM15">
            <v>10.459722222222222</v>
          </cell>
          <cell r="AN15">
            <v>11.056944444444445</v>
          </cell>
          <cell r="AO15">
            <v>11.173611111111112</v>
          </cell>
          <cell r="AP15">
            <v>11.238888888888889</v>
          </cell>
          <cell r="AQ15">
            <v>11.250694444444443</v>
          </cell>
          <cell r="AR15">
            <v>11.447222222222223</v>
          </cell>
          <cell r="AS15">
            <v>12.447222222222223</v>
          </cell>
          <cell r="AT15">
            <v>13.034027777777778</v>
          </cell>
          <cell r="AU15">
            <v>13.104166666666666</v>
          </cell>
          <cell r="AV15">
            <v>13.163194444444445</v>
          </cell>
          <cell r="AW15">
            <v>13.24861111111111</v>
          </cell>
          <cell r="AX15">
            <v>13.272222222222224</v>
          </cell>
          <cell r="AY15">
            <v>13.284722222222221</v>
          </cell>
          <cell r="AZ15">
            <v>13.411111111111111</v>
          </cell>
          <cell r="BA15">
            <v>14.411111111111111</v>
          </cell>
          <cell r="BB15">
            <v>15.320833333333333</v>
          </cell>
          <cell r="BC15">
            <v>16.320833333333333</v>
          </cell>
          <cell r="BD15">
            <v>17.320833333333333</v>
          </cell>
          <cell r="BE15">
            <v>18.320833333333333</v>
          </cell>
          <cell r="BF15">
            <v>19.320833333333333</v>
          </cell>
          <cell r="BG15">
            <v>20.320833333333333</v>
          </cell>
          <cell r="BH15">
            <v>20.543055555555558</v>
          </cell>
          <cell r="BI15">
            <v>21.318749999999998</v>
          </cell>
          <cell r="BJ15">
            <v>22.265972222222221</v>
          </cell>
          <cell r="BK15">
            <v>22.970138888888886</v>
          </cell>
          <cell r="BL15">
            <v>23.305555555555557</v>
          </cell>
          <cell r="BM15">
            <v>23.305555555555557</v>
          </cell>
          <cell r="BN15">
            <v>23.305555555555557</v>
          </cell>
          <cell r="BO15">
            <v>23.347916666666666</v>
          </cell>
          <cell r="BP15">
            <v>23.375</v>
          </cell>
          <cell r="BQ15">
            <v>23.396527777777777</v>
          </cell>
          <cell r="BR15">
            <v>23.405555555555555</v>
          </cell>
          <cell r="BS15">
            <v>23.419444444444444</v>
          </cell>
          <cell r="BT15">
            <v>23.419444444444448</v>
          </cell>
          <cell r="BU15">
            <v>23.432638888888889</v>
          </cell>
          <cell r="BV15">
            <v>23.432638888888889</v>
          </cell>
          <cell r="BW15">
            <v>23.432638888888889</v>
          </cell>
          <cell r="BX15">
            <v>23.461111111111112</v>
          </cell>
          <cell r="BY15">
            <v>23.461111111111112</v>
          </cell>
          <cell r="BZ15">
            <v>23.522222222222222</v>
          </cell>
          <cell r="CA15">
            <v>23.522222222222222</v>
          </cell>
          <cell r="CB15">
            <v>23.529166666666669</v>
          </cell>
          <cell r="CC15">
            <v>23.529166666666669</v>
          </cell>
          <cell r="CD15">
            <v>23.529166666666669</v>
          </cell>
          <cell r="CE15">
            <v>23.737500000000001</v>
          </cell>
          <cell r="CF15">
            <v>23.737500000000001</v>
          </cell>
          <cell r="CG15">
            <v>23.737500000000001</v>
          </cell>
          <cell r="CH15">
            <v>23.855555555555554</v>
          </cell>
          <cell r="CI15">
            <v>24.089583333333334</v>
          </cell>
          <cell r="CJ15">
            <v>24.089583333333334</v>
          </cell>
          <cell r="CK15">
            <v>24.193055555555556</v>
          </cell>
          <cell r="CL15">
            <v>24.251388888888886</v>
          </cell>
          <cell r="CM15">
            <v>24.283333333333331</v>
          </cell>
          <cell r="CN15">
            <v>24.299305555555552</v>
          </cell>
          <cell r="CO15">
            <v>24.299305555555552</v>
          </cell>
          <cell r="CP15">
            <v>24.310416666666669</v>
          </cell>
          <cell r="CQ15">
            <v>24.310416666666669</v>
          </cell>
          <cell r="CR15">
            <v>24.331944444444446</v>
          </cell>
          <cell r="CS15">
            <v>24.354861111111109</v>
          </cell>
          <cell r="CT15">
            <v>24.397222222222222</v>
          </cell>
          <cell r="CU15">
            <v>24.397222222222222</v>
          </cell>
          <cell r="CV15">
            <v>24.459027777777777</v>
          </cell>
          <cell r="CW15">
            <v>24.459027777777777</v>
          </cell>
          <cell r="CX15">
            <v>24.495138888888889</v>
          </cell>
          <cell r="CY15">
            <v>24.601388888888888</v>
          </cell>
          <cell r="CZ15">
            <v>24.956944444444446</v>
          </cell>
          <cell r="DA15">
            <v>24.965277777777775</v>
          </cell>
          <cell r="DB15">
            <v>24.965277777777775</v>
          </cell>
          <cell r="DC15">
            <v>25.15625</v>
          </cell>
          <cell r="DD15">
            <v>25.15625</v>
          </cell>
          <cell r="DE15">
            <v>25.196527777777778</v>
          </cell>
          <cell r="DF15">
            <v>25.222916666666666</v>
          </cell>
          <cell r="DG15">
            <v>25.250694444444445</v>
          </cell>
          <cell r="DH15">
            <v>25.250694444444445</v>
          </cell>
          <cell r="DI15">
            <v>25.310416666666669</v>
          </cell>
          <cell r="DJ15">
            <v>25.337500000000002</v>
          </cell>
          <cell r="DK15">
            <v>25.364583333333332</v>
          </cell>
          <cell r="DL15">
            <v>25.364583333333332</v>
          </cell>
          <cell r="DM15">
            <v>25.398611111111112</v>
          </cell>
          <cell r="DN15">
            <v>25.408333333333331</v>
          </cell>
          <cell r="DO15">
            <v>25.439583333333331</v>
          </cell>
          <cell r="DP15">
            <v>25.493055555555557</v>
          </cell>
          <cell r="DQ15">
            <v>25.530555555555555</v>
          </cell>
          <cell r="DR15">
            <v>25.584722222222222</v>
          </cell>
          <cell r="DS15">
            <v>25.648611111111112</v>
          </cell>
          <cell r="DT15">
            <v>25.706944444444446</v>
          </cell>
          <cell r="DU15">
            <v>25.961111111111112</v>
          </cell>
          <cell r="DV15">
            <v>26.02847222222222</v>
          </cell>
          <cell r="DW15">
            <v>26.054166666666664</v>
          </cell>
          <cell r="DX15">
            <v>26.083333333333332</v>
          </cell>
          <cell r="DY15">
            <v>26.083333333333332</v>
          </cell>
          <cell r="DZ15">
            <v>26.145833333333332</v>
          </cell>
          <cell r="EA15">
            <v>26.199305555555554</v>
          </cell>
          <cell r="EB15">
            <v>26.210416666666664</v>
          </cell>
          <cell r="EC15">
            <v>26.219444444444445</v>
          </cell>
          <cell r="ED15">
            <v>26.219444444444445</v>
          </cell>
          <cell r="EE15">
            <v>26.245138888888889</v>
          </cell>
          <cell r="EF15">
            <v>26.47152777777778</v>
          </cell>
          <cell r="EG15">
            <v>27.47152777777778</v>
          </cell>
          <cell r="EH15">
            <v>27.780555555555555</v>
          </cell>
          <cell r="EI15">
            <v>27.811805555555555</v>
          </cell>
          <cell r="EJ15">
            <v>27.844444444444445</v>
          </cell>
          <cell r="EK15">
            <v>27.894444444444446</v>
          </cell>
          <cell r="EL15">
            <v>27.90902777777778</v>
          </cell>
          <cell r="EM15">
            <v>27.982638888888889</v>
          </cell>
          <cell r="EN15">
            <v>28.015277777777779</v>
          </cell>
          <cell r="EO15">
            <v>28.393750000000001</v>
          </cell>
          <cell r="EP15">
            <v>29.393750000000001</v>
          </cell>
          <cell r="EQ15">
            <v>30.393750000000001</v>
          </cell>
          <cell r="ER15">
            <v>30.828472222222221</v>
          </cell>
          <cell r="ES15">
            <v>30.871527777777775</v>
          </cell>
          <cell r="ET15">
            <v>31.615972222222222</v>
          </cell>
          <cell r="EU15">
            <v>32.615972222222219</v>
          </cell>
          <cell r="EV15">
            <v>33.615972222222226</v>
          </cell>
          <cell r="EW15">
            <v>34.615972222222226</v>
          </cell>
          <cell r="EX15">
            <v>35.466666666666669</v>
          </cell>
          <cell r="EY15">
            <v>35.71458333333333</v>
          </cell>
          <cell r="EZ15">
            <v>35.71458333333333</v>
          </cell>
          <cell r="FA15">
            <v>35.789583333333333</v>
          </cell>
          <cell r="FB15">
            <v>35.789583333333333</v>
          </cell>
          <cell r="FC15">
            <v>35.789583333333333</v>
          </cell>
          <cell r="FD15">
            <v>35.858333333333334</v>
          </cell>
          <cell r="FE15">
            <v>35.866666666666667</v>
          </cell>
          <cell r="FF15" t="str">
            <v>861:02</v>
          </cell>
          <cell r="FG15" t="str">
            <v>862:16</v>
          </cell>
          <cell r="FH15" t="str">
            <v>862:58</v>
          </cell>
          <cell r="FI15" t="str">
            <v>865:26</v>
          </cell>
          <cell r="FJ15">
            <v>36.581944444444446</v>
          </cell>
          <cell r="FK15">
            <v>36.836111111111116</v>
          </cell>
          <cell r="FL15">
            <v>36.856944444444444</v>
          </cell>
          <cell r="FM15">
            <v>36.882638888888884</v>
          </cell>
          <cell r="FN15">
            <v>36.93472222222222</v>
          </cell>
          <cell r="FO15">
            <v>36.952777777777776</v>
          </cell>
          <cell r="FP15">
            <v>36.952777777777776</v>
          </cell>
          <cell r="FQ15">
            <v>36.952777777777776</v>
          </cell>
          <cell r="FR15">
            <v>36.952777777777776</v>
          </cell>
          <cell r="FS15">
            <v>36.990277777777777</v>
          </cell>
          <cell r="FT15">
            <v>37.026388888888889</v>
          </cell>
          <cell r="FU15">
            <v>37.026388888888889</v>
          </cell>
          <cell r="FV15">
            <v>37.026388888888889</v>
          </cell>
          <cell r="FW15">
            <v>37.026388888888889</v>
          </cell>
          <cell r="FX15">
            <v>37.138194444444444</v>
          </cell>
          <cell r="FY15">
            <v>37.218055555555559</v>
          </cell>
          <cell r="FZ15">
            <v>37.24722222222222</v>
          </cell>
          <cell r="GA15">
            <v>37.24722222222222</v>
          </cell>
          <cell r="GB15" t="str">
            <v>894:16</v>
          </cell>
          <cell r="GC15" t="str">
            <v>895:26</v>
          </cell>
          <cell r="GD15">
            <v>37.30972222222222</v>
          </cell>
          <cell r="GE15">
            <v>37.329861111111107</v>
          </cell>
          <cell r="GF15">
            <v>37.347222222222221</v>
          </cell>
          <cell r="GG15" t="str">
            <v>896:31</v>
          </cell>
          <cell r="GH15">
            <v>37.354861111111113</v>
          </cell>
          <cell r="GI15" t="str">
            <v>912:41</v>
          </cell>
          <cell r="GJ15" t="str">
            <v>920:11</v>
          </cell>
          <cell r="GK15">
            <v>38.34097222222222</v>
          </cell>
          <cell r="GL15">
            <v>38.34097222222222</v>
          </cell>
          <cell r="GM15">
            <v>38.365277777777777</v>
          </cell>
          <cell r="GN15">
            <v>38.397222222222219</v>
          </cell>
          <cell r="GO15">
            <v>38.547916666666666</v>
          </cell>
          <cell r="GP15">
            <v>38.625</v>
          </cell>
          <cell r="GQ15">
            <v>38.625</v>
          </cell>
          <cell r="GR15">
            <v>38.625</v>
          </cell>
          <cell r="GS15">
            <v>38.625</v>
          </cell>
          <cell r="GT15">
            <v>39.072916666666664</v>
          </cell>
          <cell r="GU15">
            <v>39.553472222222219</v>
          </cell>
          <cell r="GV15">
            <v>40.553472222222219</v>
          </cell>
          <cell r="GW15">
            <v>40.553472222222219</v>
          </cell>
          <cell r="GX15">
            <v>40.553472222222219</v>
          </cell>
          <cell r="GY15">
            <v>40.553472222222219</v>
          </cell>
          <cell r="GZ15">
            <v>40.855555555555554</v>
          </cell>
          <cell r="HA15">
            <v>41.143055555555556</v>
          </cell>
          <cell r="HB15">
            <v>42.143055555555556</v>
          </cell>
          <cell r="HC15">
            <v>42.143055555555556</v>
          </cell>
          <cell r="HD15">
            <v>42.143055555555556</v>
          </cell>
          <cell r="HE15">
            <v>42.143055555555556</v>
          </cell>
          <cell r="HF15">
            <v>42.143055555555556</v>
          </cell>
        </row>
        <row r="16">
          <cell r="A16">
            <v>15</v>
          </cell>
          <cell r="B16">
            <v>0</v>
          </cell>
          <cell r="C16" t="str">
            <v>Aproveitamento de Tempo (%)</v>
          </cell>
          <cell r="D16" t="str">
            <v>%</v>
          </cell>
          <cell r="E16">
            <v>86.13</v>
          </cell>
          <cell r="F16">
            <v>80.67</v>
          </cell>
          <cell r="G16">
            <v>87.11</v>
          </cell>
          <cell r="H16">
            <v>90.16</v>
          </cell>
          <cell r="I16">
            <v>90.17</v>
          </cell>
          <cell r="J16">
            <v>91.23</v>
          </cell>
          <cell r="K16">
            <v>92.38</v>
          </cell>
          <cell r="L16">
            <v>92.68</v>
          </cell>
          <cell r="M16">
            <v>93.36</v>
          </cell>
          <cell r="N16">
            <v>93.29</v>
          </cell>
          <cell r="O16">
            <v>93.7</v>
          </cell>
          <cell r="P16">
            <v>93.57</v>
          </cell>
          <cell r="Q16">
            <v>93.9</v>
          </cell>
          <cell r="R16">
            <v>94.09</v>
          </cell>
          <cell r="S16">
            <v>93.63</v>
          </cell>
          <cell r="T16">
            <v>87.78</v>
          </cell>
          <cell r="U16">
            <v>82.62</v>
          </cell>
          <cell r="V16">
            <v>80.92</v>
          </cell>
          <cell r="W16">
            <v>76.97</v>
          </cell>
          <cell r="X16">
            <v>76.11</v>
          </cell>
          <cell r="Y16">
            <v>77.069999999999993</v>
          </cell>
          <cell r="Z16">
            <v>78.11</v>
          </cell>
          <cell r="AA16">
            <v>78.319999999999993</v>
          </cell>
          <cell r="AB16">
            <v>79.22</v>
          </cell>
          <cell r="AC16">
            <v>79.98</v>
          </cell>
          <cell r="AD16">
            <v>80.75</v>
          </cell>
          <cell r="AE16">
            <v>81.459999999999994</v>
          </cell>
          <cell r="AF16">
            <v>82.13</v>
          </cell>
          <cell r="AG16">
            <v>81.86</v>
          </cell>
          <cell r="AH16">
            <v>79.13</v>
          </cell>
          <cell r="AI16">
            <v>76.58</v>
          </cell>
          <cell r="AJ16">
            <v>74.55</v>
          </cell>
          <cell r="AK16">
            <v>72.3</v>
          </cell>
          <cell r="AL16">
            <v>70.17</v>
          </cell>
          <cell r="AM16">
            <v>70.11</v>
          </cell>
          <cell r="AN16">
            <v>69.290000000000006</v>
          </cell>
          <cell r="AO16">
            <v>69.8</v>
          </cell>
          <cell r="AP16">
            <v>70.42</v>
          </cell>
          <cell r="AQ16">
            <v>71.150000000000006</v>
          </cell>
          <cell r="AR16">
            <v>71.38</v>
          </cell>
          <cell r="AS16">
            <v>69.64</v>
          </cell>
          <cell r="AT16">
            <v>68.97</v>
          </cell>
          <cell r="AU16">
            <v>69.53</v>
          </cell>
          <cell r="AV16">
            <v>70.08</v>
          </cell>
          <cell r="AW16">
            <v>70.56</v>
          </cell>
          <cell r="AX16">
            <v>71.150000000000006</v>
          </cell>
          <cell r="AY16">
            <v>71.73</v>
          </cell>
          <cell r="AZ16">
            <v>72.06</v>
          </cell>
          <cell r="BA16">
            <v>70.59</v>
          </cell>
          <cell r="BB16">
            <v>69.36</v>
          </cell>
          <cell r="BC16">
            <v>68</v>
          </cell>
          <cell r="BD16">
            <v>66.69</v>
          </cell>
          <cell r="BE16">
            <v>65.430000000000007</v>
          </cell>
          <cell r="BF16">
            <v>64.22</v>
          </cell>
          <cell r="BG16">
            <v>63.05</v>
          </cell>
          <cell r="BH16">
            <v>63.32</v>
          </cell>
          <cell r="BI16">
            <v>62.6</v>
          </cell>
          <cell r="BJ16">
            <v>61.61</v>
          </cell>
          <cell r="BK16">
            <v>61.07</v>
          </cell>
          <cell r="BL16">
            <v>61.16</v>
          </cell>
          <cell r="BM16">
            <v>61.79</v>
          </cell>
          <cell r="BN16">
            <v>62.41</v>
          </cell>
          <cell r="BO16">
            <v>62.94</v>
          </cell>
          <cell r="BP16">
            <v>63.48</v>
          </cell>
          <cell r="BQ16">
            <v>64.010000000000005</v>
          </cell>
          <cell r="BR16">
            <v>64.540000000000006</v>
          </cell>
          <cell r="BS16">
            <v>65.05</v>
          </cell>
          <cell r="BT16">
            <v>65.56</v>
          </cell>
          <cell r="BU16">
            <v>66.040000000000006</v>
          </cell>
          <cell r="BV16">
            <v>66.52</v>
          </cell>
          <cell r="BW16">
            <v>67</v>
          </cell>
          <cell r="BX16">
            <v>67.42</v>
          </cell>
          <cell r="BY16">
            <v>67.86</v>
          </cell>
          <cell r="BZ16">
            <v>68.209999999999994</v>
          </cell>
          <cell r="CA16">
            <v>68.64</v>
          </cell>
          <cell r="CB16">
            <v>69.040000000000006</v>
          </cell>
          <cell r="CC16">
            <v>69.44</v>
          </cell>
          <cell r="CD16">
            <v>69.83</v>
          </cell>
          <cell r="CE16">
            <v>69.95</v>
          </cell>
          <cell r="CF16">
            <v>70.33</v>
          </cell>
          <cell r="CG16">
            <v>70.69</v>
          </cell>
          <cell r="CH16">
            <v>70.91</v>
          </cell>
          <cell r="CI16">
            <v>70.98</v>
          </cell>
          <cell r="CJ16">
            <v>71.319999999999993</v>
          </cell>
          <cell r="CK16">
            <v>71.540000000000006</v>
          </cell>
          <cell r="CL16">
            <v>71.8</v>
          </cell>
          <cell r="CM16">
            <v>72.09</v>
          </cell>
          <cell r="CN16">
            <v>72.39</v>
          </cell>
          <cell r="CO16">
            <v>72.7</v>
          </cell>
          <cell r="CP16">
            <v>72.989999999999995</v>
          </cell>
          <cell r="CQ16">
            <v>73.290000000000006</v>
          </cell>
          <cell r="CR16">
            <v>73.55</v>
          </cell>
          <cell r="CS16">
            <v>73.81</v>
          </cell>
          <cell r="CT16">
            <v>74.05</v>
          </cell>
          <cell r="CU16">
            <v>74.319999999999993</v>
          </cell>
          <cell r="CV16">
            <v>74.52</v>
          </cell>
          <cell r="CW16">
            <v>74.78</v>
          </cell>
          <cell r="CX16">
            <v>75</v>
          </cell>
          <cell r="CY16">
            <v>75.150000000000006</v>
          </cell>
          <cell r="CZ16">
            <v>75.040000000000006</v>
          </cell>
          <cell r="DA16">
            <v>75.28</v>
          </cell>
          <cell r="DB16">
            <v>75.52</v>
          </cell>
          <cell r="DC16">
            <v>75.58</v>
          </cell>
          <cell r="DD16">
            <v>75.81</v>
          </cell>
          <cell r="DE16">
            <v>76.040000000000006</v>
          </cell>
          <cell r="DF16">
            <v>76.2</v>
          </cell>
          <cell r="DG16">
            <v>76.400000000000006</v>
          </cell>
          <cell r="DH16">
            <v>76.62</v>
          </cell>
          <cell r="DI16">
            <v>76.78</v>
          </cell>
          <cell r="DJ16">
            <v>76.97</v>
          </cell>
          <cell r="DK16">
            <v>77.150000000000006</v>
          </cell>
          <cell r="DL16">
            <v>77.349999999999994</v>
          </cell>
          <cell r="DM16">
            <v>77.52</v>
          </cell>
          <cell r="DN16">
            <v>77.709999999999994</v>
          </cell>
          <cell r="DO16">
            <v>77.88</v>
          </cell>
          <cell r="DP16">
            <v>78.02</v>
          </cell>
          <cell r="DQ16">
            <v>78.180000000000007</v>
          </cell>
          <cell r="DR16">
            <v>78.319999999999993</v>
          </cell>
          <cell r="DS16">
            <v>78.45</v>
          </cell>
          <cell r="DT16">
            <v>78.58</v>
          </cell>
          <cell r="DU16">
            <v>78.540000000000006</v>
          </cell>
          <cell r="DV16">
            <v>78.67</v>
          </cell>
          <cell r="DW16">
            <v>78.819999999999993</v>
          </cell>
          <cell r="DX16">
            <v>78.97</v>
          </cell>
          <cell r="DY16">
            <v>79.13</v>
          </cell>
          <cell r="DZ16">
            <v>79.25</v>
          </cell>
          <cell r="EA16">
            <v>79.37</v>
          </cell>
          <cell r="EB16">
            <v>79.52</v>
          </cell>
          <cell r="EC16">
            <v>79.67</v>
          </cell>
          <cell r="ED16">
            <v>79.83</v>
          </cell>
          <cell r="EE16">
            <v>79.97</v>
          </cell>
          <cell r="EF16">
            <v>79.95</v>
          </cell>
          <cell r="EG16">
            <v>79.34</v>
          </cell>
          <cell r="EH16">
            <v>79.27</v>
          </cell>
          <cell r="EI16">
            <v>79.400000000000006</v>
          </cell>
          <cell r="EJ16">
            <v>79.53</v>
          </cell>
          <cell r="EK16">
            <v>79.64</v>
          </cell>
          <cell r="EL16">
            <v>79.78</v>
          </cell>
          <cell r="EM16">
            <v>79.87</v>
          </cell>
          <cell r="EN16">
            <v>79.989999999999995</v>
          </cell>
          <cell r="EO16">
            <v>79.86</v>
          </cell>
          <cell r="EP16">
            <v>79.3</v>
          </cell>
          <cell r="EQ16">
            <v>78.75</v>
          </cell>
          <cell r="ER16">
            <v>78.59</v>
          </cell>
          <cell r="ES16">
            <v>78.709999999999994</v>
          </cell>
          <cell r="ET16">
            <v>78.349999999999994</v>
          </cell>
          <cell r="EU16">
            <v>77.81</v>
          </cell>
          <cell r="EV16">
            <v>77.290000000000006</v>
          </cell>
          <cell r="EW16">
            <v>76.77</v>
          </cell>
          <cell r="EX16">
            <v>76.36</v>
          </cell>
          <cell r="EY16">
            <v>76.349999999999994</v>
          </cell>
          <cell r="EZ16">
            <v>76.5</v>
          </cell>
          <cell r="FA16">
            <v>76.61</v>
          </cell>
          <cell r="FB16">
            <v>76.760000000000005</v>
          </cell>
          <cell r="FC16">
            <v>76.91</v>
          </cell>
          <cell r="FD16">
            <v>77.010000000000005</v>
          </cell>
          <cell r="FE16">
            <v>77.150000000000006</v>
          </cell>
          <cell r="FF16">
            <v>77.290000000000006</v>
          </cell>
          <cell r="FG16">
            <v>77.400000000000006</v>
          </cell>
          <cell r="FH16">
            <v>77.53</v>
          </cell>
          <cell r="FI16">
            <v>77.599999999999994</v>
          </cell>
          <cell r="FJ16">
            <v>77.42</v>
          </cell>
          <cell r="FK16">
            <v>77.400000000000006</v>
          </cell>
          <cell r="FL16">
            <v>77.53</v>
          </cell>
          <cell r="FM16">
            <v>77.650000000000006</v>
          </cell>
          <cell r="FN16">
            <v>77.75</v>
          </cell>
          <cell r="FO16">
            <v>77.87</v>
          </cell>
          <cell r="FP16">
            <v>78</v>
          </cell>
          <cell r="FQ16">
            <v>78.13</v>
          </cell>
          <cell r="FR16">
            <v>78.260000000000005</v>
          </cell>
          <cell r="FS16">
            <v>78.37</v>
          </cell>
          <cell r="FT16">
            <v>78.47</v>
          </cell>
          <cell r="FU16">
            <v>78.599999999999994</v>
          </cell>
          <cell r="FV16">
            <v>78.72</v>
          </cell>
          <cell r="FW16">
            <v>78.84</v>
          </cell>
          <cell r="FX16">
            <v>78.900000000000006</v>
          </cell>
          <cell r="FY16">
            <v>78.97</v>
          </cell>
          <cell r="FZ16">
            <v>79.069999999999993</v>
          </cell>
          <cell r="GA16">
            <v>79.19</v>
          </cell>
          <cell r="GB16">
            <v>79.3</v>
          </cell>
          <cell r="GC16">
            <v>79.39</v>
          </cell>
          <cell r="GD16">
            <v>79.5</v>
          </cell>
          <cell r="GE16">
            <v>79.599999999999994</v>
          </cell>
          <cell r="GF16">
            <v>79.7</v>
          </cell>
          <cell r="GG16">
            <v>79.81</v>
          </cell>
          <cell r="GH16">
            <v>79.92</v>
          </cell>
          <cell r="GI16">
            <v>79.66</v>
          </cell>
          <cell r="GJ16">
            <v>79.61</v>
          </cell>
          <cell r="GK16">
            <v>79.709999999999994</v>
          </cell>
          <cell r="GL16">
            <v>79.819999999999993</v>
          </cell>
          <cell r="GM16">
            <v>79.91</v>
          </cell>
          <cell r="GN16">
            <v>80</v>
          </cell>
          <cell r="GO16">
            <v>80.03</v>
          </cell>
          <cell r="GP16">
            <v>80.09</v>
          </cell>
          <cell r="GQ16">
            <v>80.19</v>
          </cell>
          <cell r="GR16">
            <v>80.290000000000006</v>
          </cell>
          <cell r="GS16">
            <v>80.39</v>
          </cell>
          <cell r="GT16">
            <v>80.27</v>
          </cell>
          <cell r="GU16">
            <v>80.12</v>
          </cell>
          <cell r="GV16">
            <v>79.72</v>
          </cell>
          <cell r="GW16">
            <v>79.819999999999993</v>
          </cell>
          <cell r="GX16">
            <v>79.92</v>
          </cell>
          <cell r="GY16">
            <v>80.02</v>
          </cell>
          <cell r="GZ16">
            <v>79.97</v>
          </cell>
          <cell r="HA16">
            <v>79.930000000000007</v>
          </cell>
          <cell r="HB16">
            <v>79.540000000000006</v>
          </cell>
          <cell r="HC16">
            <v>79.540000000000006</v>
          </cell>
          <cell r="HD16">
            <v>79.540000000000006</v>
          </cell>
          <cell r="HE16">
            <v>79.540000000000006</v>
          </cell>
          <cell r="HF16">
            <v>79.540000000000006</v>
          </cell>
        </row>
        <row r="17">
          <cell r="A17">
            <v>16</v>
          </cell>
          <cell r="B17">
            <v>0</v>
          </cell>
          <cell r="C17" t="str">
            <v>Aprov. Tempo Agricola (%)</v>
          </cell>
          <cell r="D17" t="str">
            <v>%</v>
          </cell>
          <cell r="E17">
            <v>98.47</v>
          </cell>
          <cell r="F17">
            <v>99.24</v>
          </cell>
          <cell r="G17">
            <v>99.49</v>
          </cell>
          <cell r="H17">
            <v>99.62</v>
          </cell>
          <cell r="I17">
            <v>99.69</v>
          </cell>
          <cell r="J17">
            <v>99.75</v>
          </cell>
          <cell r="K17">
            <v>99.68</v>
          </cell>
          <cell r="L17">
            <v>99.59</v>
          </cell>
          <cell r="M17">
            <v>99.64</v>
          </cell>
          <cell r="N17">
            <v>99.67</v>
          </cell>
          <cell r="O17">
            <v>99.5</v>
          </cell>
          <cell r="P17">
            <v>99.11</v>
          </cell>
          <cell r="Q17">
            <v>99.01</v>
          </cell>
          <cell r="R17">
            <v>98.83</v>
          </cell>
          <cell r="S17">
            <v>98.53</v>
          </cell>
          <cell r="T17">
            <v>98.62</v>
          </cell>
          <cell r="U17">
            <v>98.71</v>
          </cell>
          <cell r="V17">
            <v>98.78</v>
          </cell>
          <cell r="W17">
            <v>98.84</v>
          </cell>
          <cell r="X17">
            <v>98.9</v>
          </cell>
          <cell r="Y17">
            <v>98.95</v>
          </cell>
          <cell r="Z17">
            <v>99</v>
          </cell>
          <cell r="AA17">
            <v>99.04</v>
          </cell>
          <cell r="AB17">
            <v>99.08</v>
          </cell>
          <cell r="AC17">
            <v>99.04</v>
          </cell>
          <cell r="AD17">
            <v>99.08</v>
          </cell>
          <cell r="AE17">
            <v>99.12</v>
          </cell>
          <cell r="AF17">
            <v>99.15</v>
          </cell>
          <cell r="AG17">
            <v>99.18</v>
          </cell>
          <cell r="AH17">
            <v>99.2</v>
          </cell>
          <cell r="AI17">
            <v>99.23</v>
          </cell>
          <cell r="AJ17">
            <v>99.25</v>
          </cell>
          <cell r="AK17">
            <v>99.28</v>
          </cell>
          <cell r="AL17">
            <v>99.3</v>
          </cell>
          <cell r="AM17">
            <v>99.32</v>
          </cell>
          <cell r="AN17">
            <v>99.34</v>
          </cell>
          <cell r="AO17">
            <v>99.35</v>
          </cell>
          <cell r="AP17">
            <v>99.37</v>
          </cell>
          <cell r="AQ17">
            <v>99.36</v>
          </cell>
          <cell r="AR17">
            <v>99.3</v>
          </cell>
          <cell r="AS17">
            <v>99.32</v>
          </cell>
          <cell r="AT17">
            <v>99.33</v>
          </cell>
          <cell r="AU17">
            <v>99.26</v>
          </cell>
          <cell r="AV17">
            <v>99.28</v>
          </cell>
          <cell r="AW17">
            <v>99.2</v>
          </cell>
          <cell r="AX17">
            <v>99.2</v>
          </cell>
          <cell r="AY17">
            <v>99.21</v>
          </cell>
          <cell r="AZ17">
            <v>99.1</v>
          </cell>
          <cell r="BA17">
            <v>99.12</v>
          </cell>
          <cell r="BB17">
            <v>99.14</v>
          </cell>
          <cell r="BC17">
            <v>99.16</v>
          </cell>
          <cell r="BD17">
            <v>99.17</v>
          </cell>
          <cell r="BE17">
            <v>99.19</v>
          </cell>
          <cell r="BF17">
            <v>99.2</v>
          </cell>
          <cell r="BG17">
            <v>99.22</v>
          </cell>
          <cell r="BH17">
            <v>99.23</v>
          </cell>
          <cell r="BI17">
            <v>99.24</v>
          </cell>
          <cell r="BJ17">
            <v>99.26</v>
          </cell>
          <cell r="BK17">
            <v>98.89</v>
          </cell>
          <cell r="BL17">
            <v>98.91</v>
          </cell>
          <cell r="BM17">
            <v>98.93</v>
          </cell>
          <cell r="BN17">
            <v>98.94</v>
          </cell>
          <cell r="BO17">
            <v>98.89</v>
          </cell>
          <cell r="BP17">
            <v>98.87</v>
          </cell>
          <cell r="BQ17">
            <v>98.86</v>
          </cell>
          <cell r="BR17">
            <v>98.87</v>
          </cell>
          <cell r="BS17">
            <v>98.86</v>
          </cell>
          <cell r="BT17">
            <v>98.88</v>
          </cell>
          <cell r="BU17">
            <v>98.88</v>
          </cell>
          <cell r="BV17">
            <v>98.89</v>
          </cell>
          <cell r="BW17">
            <v>98.91</v>
          </cell>
          <cell r="BX17">
            <v>98.88</v>
          </cell>
          <cell r="BY17">
            <v>98.9</v>
          </cell>
          <cell r="BZ17">
            <v>98.91</v>
          </cell>
          <cell r="CA17">
            <v>98.93</v>
          </cell>
          <cell r="CB17">
            <v>98.94</v>
          </cell>
          <cell r="CC17">
            <v>98.96</v>
          </cell>
          <cell r="CD17">
            <v>98.97</v>
          </cell>
          <cell r="CE17">
            <v>98.96</v>
          </cell>
          <cell r="CF17">
            <v>98.97</v>
          </cell>
          <cell r="CG17">
            <v>98.98</v>
          </cell>
          <cell r="CH17">
            <v>99</v>
          </cell>
          <cell r="CI17">
            <v>98.97</v>
          </cell>
          <cell r="CJ17">
            <v>98.98</v>
          </cell>
          <cell r="CK17">
            <v>98.94</v>
          </cell>
          <cell r="CL17">
            <v>98.89</v>
          </cell>
          <cell r="CM17">
            <v>98.86</v>
          </cell>
          <cell r="CN17">
            <v>98.86</v>
          </cell>
          <cell r="CO17">
            <v>98.87</v>
          </cell>
          <cell r="CP17">
            <v>98.87</v>
          </cell>
          <cell r="CQ17">
            <v>98.88</v>
          </cell>
          <cell r="CR17">
            <v>98.87</v>
          </cell>
          <cell r="CS17">
            <v>98.88</v>
          </cell>
          <cell r="CT17">
            <v>98.85</v>
          </cell>
          <cell r="CU17">
            <v>98.86</v>
          </cell>
          <cell r="CV17">
            <v>98.78</v>
          </cell>
          <cell r="CW17">
            <v>98.79</v>
          </cell>
          <cell r="CX17">
            <v>98.81</v>
          </cell>
          <cell r="CY17">
            <v>98.82</v>
          </cell>
          <cell r="CZ17">
            <v>98.83</v>
          </cell>
          <cell r="DA17">
            <v>98.83</v>
          </cell>
          <cell r="DB17">
            <v>98.84</v>
          </cell>
          <cell r="DC17">
            <v>98.85</v>
          </cell>
          <cell r="DD17">
            <v>98.85</v>
          </cell>
          <cell r="DE17">
            <v>98.86</v>
          </cell>
          <cell r="DF17">
            <v>98.87</v>
          </cell>
          <cell r="DG17">
            <v>98.88</v>
          </cell>
          <cell r="DH17">
            <v>98.89</v>
          </cell>
          <cell r="DI17">
            <v>98.85</v>
          </cell>
          <cell r="DJ17">
            <v>98.84</v>
          </cell>
          <cell r="DK17">
            <v>98.83</v>
          </cell>
          <cell r="DL17">
            <v>98.84</v>
          </cell>
          <cell r="DM17">
            <v>98.83</v>
          </cell>
          <cell r="DN17">
            <v>98.83</v>
          </cell>
          <cell r="DO17">
            <v>98.81</v>
          </cell>
          <cell r="DP17">
            <v>98.81</v>
          </cell>
          <cell r="DQ17">
            <v>98.81</v>
          </cell>
          <cell r="DR17">
            <v>98.77</v>
          </cell>
          <cell r="DS17">
            <v>98.73</v>
          </cell>
          <cell r="DT17">
            <v>98.72</v>
          </cell>
          <cell r="DU17">
            <v>98.72</v>
          </cell>
          <cell r="DV17">
            <v>98.68</v>
          </cell>
          <cell r="DW17">
            <v>98.67</v>
          </cell>
          <cell r="DX17">
            <v>98.67</v>
          </cell>
          <cell r="DY17">
            <v>98.68</v>
          </cell>
          <cell r="DZ17">
            <v>98.64</v>
          </cell>
          <cell r="EA17">
            <v>98.61</v>
          </cell>
          <cell r="EB17">
            <v>98.62</v>
          </cell>
          <cell r="EC17">
            <v>98.63</v>
          </cell>
          <cell r="ED17">
            <v>98.64</v>
          </cell>
          <cell r="EE17">
            <v>98.63</v>
          </cell>
          <cell r="EF17">
            <v>98.64</v>
          </cell>
          <cell r="EG17">
            <v>98.65</v>
          </cell>
          <cell r="EH17">
            <v>98.66</v>
          </cell>
          <cell r="EI17">
            <v>98.65</v>
          </cell>
          <cell r="EJ17">
            <v>98.63</v>
          </cell>
          <cell r="EK17">
            <v>98.61</v>
          </cell>
          <cell r="EL17">
            <v>98.61</v>
          </cell>
          <cell r="EM17">
            <v>98.58</v>
          </cell>
          <cell r="EN17">
            <v>98.57</v>
          </cell>
          <cell r="EO17">
            <v>98.55</v>
          </cell>
          <cell r="EP17">
            <v>98.56</v>
          </cell>
          <cell r="EQ17">
            <v>98.57</v>
          </cell>
          <cell r="ER17">
            <v>98.58</v>
          </cell>
          <cell r="ES17">
            <v>98.59</v>
          </cell>
          <cell r="ET17">
            <v>98.6</v>
          </cell>
          <cell r="EU17">
            <v>98.61</v>
          </cell>
          <cell r="EV17">
            <v>98.62</v>
          </cell>
          <cell r="EW17">
            <v>98.63</v>
          </cell>
          <cell r="EX17">
            <v>98.64</v>
          </cell>
          <cell r="EY17">
            <v>98.65</v>
          </cell>
          <cell r="EZ17">
            <v>98.66</v>
          </cell>
          <cell r="FA17">
            <v>98.62</v>
          </cell>
          <cell r="FB17">
            <v>98.63</v>
          </cell>
          <cell r="FC17">
            <v>98.64</v>
          </cell>
          <cell r="FD17">
            <v>98.65</v>
          </cell>
          <cell r="FE17">
            <v>98.65</v>
          </cell>
          <cell r="FF17">
            <v>98.66</v>
          </cell>
          <cell r="FG17">
            <v>98.63</v>
          </cell>
          <cell r="FH17">
            <v>98.62</v>
          </cell>
          <cell r="FI17">
            <v>98.62</v>
          </cell>
          <cell r="FJ17">
            <v>98.63</v>
          </cell>
          <cell r="FK17">
            <v>98.63</v>
          </cell>
          <cell r="FL17">
            <v>98.63</v>
          </cell>
          <cell r="FM17">
            <v>98.64</v>
          </cell>
          <cell r="FN17">
            <v>98.61</v>
          </cell>
          <cell r="FO17">
            <v>98.61</v>
          </cell>
          <cell r="FP17">
            <v>98.62</v>
          </cell>
          <cell r="FQ17">
            <v>98.63</v>
          </cell>
          <cell r="FR17">
            <v>98.64</v>
          </cell>
          <cell r="FS17">
            <v>98.62</v>
          </cell>
          <cell r="FT17">
            <v>98.61</v>
          </cell>
          <cell r="FU17">
            <v>98.62</v>
          </cell>
          <cell r="FV17">
            <v>98.62</v>
          </cell>
          <cell r="FW17">
            <v>98.63</v>
          </cell>
          <cell r="FX17">
            <v>98.61</v>
          </cell>
          <cell r="FY17">
            <v>98.62</v>
          </cell>
          <cell r="FZ17">
            <v>98.63</v>
          </cell>
          <cell r="GA17">
            <v>98.63</v>
          </cell>
          <cell r="GB17">
            <v>98.63</v>
          </cell>
          <cell r="GC17">
            <v>98.61</v>
          </cell>
          <cell r="GD17">
            <v>98.62</v>
          </cell>
          <cell r="GE17">
            <v>98.62</v>
          </cell>
          <cell r="GF17">
            <v>98.62</v>
          </cell>
          <cell r="GG17">
            <v>98.62</v>
          </cell>
          <cell r="GH17">
            <v>98.63</v>
          </cell>
          <cell r="GI17">
            <v>98.64</v>
          </cell>
          <cell r="GJ17">
            <v>98.65</v>
          </cell>
          <cell r="GK17">
            <v>98.65</v>
          </cell>
          <cell r="GL17">
            <v>98.66</v>
          </cell>
          <cell r="GM17">
            <v>98.65</v>
          </cell>
          <cell r="GN17">
            <v>98.64</v>
          </cell>
          <cell r="GO17">
            <v>98.65</v>
          </cell>
          <cell r="GP17">
            <v>98.66</v>
          </cell>
          <cell r="GQ17">
            <v>98.67</v>
          </cell>
          <cell r="GR17">
            <v>98.67</v>
          </cell>
          <cell r="GS17">
            <v>98.68</v>
          </cell>
          <cell r="GT17">
            <v>98.69</v>
          </cell>
          <cell r="GU17">
            <v>98.69</v>
          </cell>
          <cell r="GV17">
            <v>98.7</v>
          </cell>
          <cell r="GW17">
            <v>98.71</v>
          </cell>
          <cell r="GX17">
            <v>98.71</v>
          </cell>
          <cell r="GY17">
            <v>98.72</v>
          </cell>
          <cell r="GZ17">
            <v>98.72</v>
          </cell>
          <cell r="HA17">
            <v>98.73</v>
          </cell>
          <cell r="HB17">
            <v>98.74</v>
          </cell>
          <cell r="HC17">
            <v>98.74</v>
          </cell>
          <cell r="HD17">
            <v>98.74</v>
          </cell>
          <cell r="HE17">
            <v>98.74</v>
          </cell>
          <cell r="HF17">
            <v>98.74</v>
          </cell>
        </row>
        <row r="18">
          <cell r="A18">
            <v>17</v>
          </cell>
          <cell r="B18">
            <v>0</v>
          </cell>
          <cell r="C18" t="str">
            <v>Aprov. Tempo Industrial (%)</v>
          </cell>
          <cell r="D18" t="str">
            <v>%</v>
          </cell>
          <cell r="E18">
            <v>87.65</v>
          </cell>
          <cell r="F18">
            <v>81.430000000000007</v>
          </cell>
          <cell r="G18">
            <v>87.62</v>
          </cell>
          <cell r="H18">
            <v>90.54</v>
          </cell>
          <cell r="I18">
            <v>90.47</v>
          </cell>
          <cell r="J18">
            <v>91.48</v>
          </cell>
          <cell r="K18">
            <v>92.7</v>
          </cell>
          <cell r="L18">
            <v>93.09</v>
          </cell>
          <cell r="M18">
            <v>93.72</v>
          </cell>
          <cell r="N18">
            <v>93.62</v>
          </cell>
          <cell r="O18">
            <v>94.2</v>
          </cell>
          <cell r="P18">
            <v>94.46</v>
          </cell>
          <cell r="Q18">
            <v>94.89</v>
          </cell>
          <cell r="R18">
            <v>95.26</v>
          </cell>
          <cell r="S18">
            <v>95.57</v>
          </cell>
          <cell r="T18">
            <v>95.85</v>
          </cell>
          <cell r="U18">
            <v>96.09</v>
          </cell>
          <cell r="V18">
            <v>96.31</v>
          </cell>
          <cell r="W18">
            <v>96.51</v>
          </cell>
          <cell r="X18">
            <v>96.68</v>
          </cell>
          <cell r="Y18">
            <v>96.66</v>
          </cell>
          <cell r="Z18">
            <v>96.81</v>
          </cell>
          <cell r="AA18">
            <v>96.21</v>
          </cell>
          <cell r="AB18">
            <v>96.37</v>
          </cell>
          <cell r="AC18">
            <v>96.51</v>
          </cell>
          <cell r="AD18">
            <v>96.64</v>
          </cell>
          <cell r="AE18">
            <v>96.77</v>
          </cell>
          <cell r="AF18">
            <v>96.88</v>
          </cell>
          <cell r="AG18">
            <v>96.99</v>
          </cell>
          <cell r="AH18">
            <v>97.09</v>
          </cell>
          <cell r="AI18">
            <v>97.19</v>
          </cell>
          <cell r="AJ18">
            <v>97.27</v>
          </cell>
          <cell r="AK18">
            <v>97.36</v>
          </cell>
          <cell r="AL18">
            <v>97.43</v>
          </cell>
          <cell r="AM18">
            <v>97.2</v>
          </cell>
          <cell r="AN18">
            <v>95.62</v>
          </cell>
          <cell r="AO18">
            <v>95.42</v>
          </cell>
          <cell r="AP18">
            <v>95.37</v>
          </cell>
          <cell r="AQ18">
            <v>95.49</v>
          </cell>
          <cell r="AR18">
            <v>95.6</v>
          </cell>
          <cell r="AS18">
            <v>95.71</v>
          </cell>
          <cell r="AT18">
            <v>95.81</v>
          </cell>
          <cell r="AU18">
            <v>95.91</v>
          </cell>
          <cell r="AV18">
            <v>95.89</v>
          </cell>
          <cell r="AW18">
            <v>95.88</v>
          </cell>
          <cell r="AX18">
            <v>95.93</v>
          </cell>
          <cell r="AY18">
            <v>96</v>
          </cell>
          <cell r="AZ18">
            <v>96.08</v>
          </cell>
          <cell r="BA18">
            <v>96.16</v>
          </cell>
          <cell r="BB18">
            <v>96.24</v>
          </cell>
          <cell r="BC18">
            <v>96.32</v>
          </cell>
          <cell r="BD18">
            <v>96.39</v>
          </cell>
          <cell r="BE18">
            <v>96.45</v>
          </cell>
          <cell r="BF18">
            <v>96.52</v>
          </cell>
          <cell r="BG18">
            <v>96.58</v>
          </cell>
          <cell r="BH18">
            <v>96.35</v>
          </cell>
          <cell r="BI18">
            <v>95.05</v>
          </cell>
          <cell r="BJ18">
            <v>95</v>
          </cell>
          <cell r="BK18">
            <v>95.08</v>
          </cell>
          <cell r="BL18">
            <v>94.6</v>
          </cell>
          <cell r="BM18">
            <v>94.69</v>
          </cell>
          <cell r="BN18">
            <v>94.78</v>
          </cell>
          <cell r="BO18">
            <v>94.86</v>
          </cell>
          <cell r="BP18">
            <v>94.94</v>
          </cell>
          <cell r="BQ18">
            <v>95.01</v>
          </cell>
          <cell r="BR18">
            <v>95.08</v>
          </cell>
          <cell r="BS18">
            <v>95.16</v>
          </cell>
          <cell r="BT18">
            <v>95.23</v>
          </cell>
          <cell r="BU18">
            <v>95.3</v>
          </cell>
          <cell r="BV18">
            <v>95.36</v>
          </cell>
          <cell r="BW18">
            <v>95.43</v>
          </cell>
          <cell r="BX18">
            <v>95.49</v>
          </cell>
          <cell r="BY18">
            <v>95.55</v>
          </cell>
          <cell r="BZ18">
            <v>95.53</v>
          </cell>
          <cell r="CA18">
            <v>95.59</v>
          </cell>
          <cell r="CB18">
            <v>95.64</v>
          </cell>
          <cell r="CC18">
            <v>95.7</v>
          </cell>
          <cell r="CD18">
            <v>95.75</v>
          </cell>
          <cell r="CE18">
            <v>95.57</v>
          </cell>
          <cell r="CF18">
            <v>95.62</v>
          </cell>
          <cell r="CG18">
            <v>95.68</v>
          </cell>
          <cell r="CH18">
            <v>95.58</v>
          </cell>
          <cell r="CI18">
            <v>95.39</v>
          </cell>
          <cell r="CJ18">
            <v>95.45</v>
          </cell>
          <cell r="CK18">
            <v>95.43</v>
          </cell>
          <cell r="CL18">
            <v>95.49</v>
          </cell>
          <cell r="CM18">
            <v>95.54</v>
          </cell>
          <cell r="CN18">
            <v>95.59</v>
          </cell>
          <cell r="CO18">
            <v>95.64</v>
          </cell>
          <cell r="CP18">
            <v>95.69</v>
          </cell>
          <cell r="CQ18">
            <v>95.74</v>
          </cell>
          <cell r="CR18">
            <v>95.78</v>
          </cell>
          <cell r="CS18">
            <v>95.8</v>
          </cell>
          <cell r="CT18">
            <v>95.85</v>
          </cell>
          <cell r="CU18">
            <v>95.89</v>
          </cell>
          <cell r="CV18">
            <v>95.96</v>
          </cell>
          <cell r="CW18">
            <v>96</v>
          </cell>
          <cell r="CX18">
            <v>96.01</v>
          </cell>
          <cell r="CY18">
            <v>95.94</v>
          </cell>
          <cell r="CZ18">
            <v>95.63</v>
          </cell>
          <cell r="DA18">
            <v>95.67</v>
          </cell>
          <cell r="DB18">
            <v>95.71</v>
          </cell>
          <cell r="DC18">
            <v>95.57</v>
          </cell>
          <cell r="DD18">
            <v>95.63</v>
          </cell>
          <cell r="DE18">
            <v>95.63</v>
          </cell>
          <cell r="DF18">
            <v>95.65</v>
          </cell>
          <cell r="DG18">
            <v>95.66</v>
          </cell>
          <cell r="DH18">
            <v>95.7</v>
          </cell>
          <cell r="DI18">
            <v>95.73</v>
          </cell>
          <cell r="DJ18">
            <v>95.77</v>
          </cell>
          <cell r="DK18">
            <v>95.81</v>
          </cell>
          <cell r="DL18">
            <v>95.85</v>
          </cell>
          <cell r="DM18">
            <v>95.87</v>
          </cell>
          <cell r="DN18">
            <v>95.91</v>
          </cell>
          <cell r="DO18">
            <v>95.95</v>
          </cell>
          <cell r="DP18">
            <v>95.95</v>
          </cell>
          <cell r="DQ18">
            <v>95.96</v>
          </cell>
          <cell r="DR18">
            <v>95.99</v>
          </cell>
          <cell r="DS18">
            <v>96.03</v>
          </cell>
          <cell r="DT18">
            <v>96.03</v>
          </cell>
          <cell r="DU18">
            <v>95.87</v>
          </cell>
          <cell r="DV18">
            <v>95.9</v>
          </cell>
          <cell r="DW18">
            <v>95.93</v>
          </cell>
          <cell r="DX18">
            <v>95.95</v>
          </cell>
          <cell r="DY18">
            <v>95.99</v>
          </cell>
          <cell r="DZ18">
            <v>96.01</v>
          </cell>
          <cell r="EA18">
            <v>96.04</v>
          </cell>
          <cell r="EB18">
            <v>96.07</v>
          </cell>
          <cell r="EC18">
            <v>96.1</v>
          </cell>
          <cell r="ED18">
            <v>96.13</v>
          </cell>
          <cell r="EE18">
            <v>96.16</v>
          </cell>
          <cell r="EF18">
            <v>96.19</v>
          </cell>
          <cell r="EG18">
            <v>96.22</v>
          </cell>
          <cell r="EH18">
            <v>96.23</v>
          </cell>
          <cell r="EI18">
            <v>96.25</v>
          </cell>
          <cell r="EJ18">
            <v>96.28</v>
          </cell>
          <cell r="EK18">
            <v>96.31</v>
          </cell>
          <cell r="EL18">
            <v>96.34</v>
          </cell>
          <cell r="EM18">
            <v>96.34</v>
          </cell>
          <cell r="EN18">
            <v>96.37</v>
          </cell>
          <cell r="EO18">
            <v>96.39</v>
          </cell>
          <cell r="EP18">
            <v>96.42</v>
          </cell>
          <cell r="EQ18">
            <v>96.44</v>
          </cell>
          <cell r="ER18">
            <v>96.47</v>
          </cell>
          <cell r="ES18">
            <v>96.49</v>
          </cell>
          <cell r="ET18">
            <v>96.52</v>
          </cell>
          <cell r="EU18">
            <v>96.54</v>
          </cell>
          <cell r="EV18">
            <v>96.56</v>
          </cell>
          <cell r="EW18">
            <v>96.59</v>
          </cell>
          <cell r="EX18">
            <v>96.61</v>
          </cell>
          <cell r="EY18">
            <v>96.6</v>
          </cell>
          <cell r="EZ18">
            <v>96.63</v>
          </cell>
          <cell r="FA18">
            <v>96.65</v>
          </cell>
          <cell r="FB18">
            <v>96.67</v>
          </cell>
          <cell r="FC18">
            <v>96.69</v>
          </cell>
          <cell r="FD18">
            <v>96.67</v>
          </cell>
          <cell r="FE18">
            <v>96.68</v>
          </cell>
          <cell r="FF18">
            <v>96.71</v>
          </cell>
          <cell r="FG18">
            <v>96.73</v>
          </cell>
          <cell r="FH18">
            <v>96.75</v>
          </cell>
          <cell r="FI18">
            <v>96.71</v>
          </cell>
          <cell r="FJ18">
            <v>96.7</v>
          </cell>
          <cell r="FK18">
            <v>96.67</v>
          </cell>
          <cell r="FL18">
            <v>96.69</v>
          </cell>
          <cell r="FM18">
            <v>96.69</v>
          </cell>
          <cell r="FN18">
            <v>96.71</v>
          </cell>
          <cell r="FO18">
            <v>96.73</v>
          </cell>
          <cell r="FP18">
            <v>96.75</v>
          </cell>
          <cell r="FQ18">
            <v>96.77</v>
          </cell>
          <cell r="FR18">
            <v>96.79</v>
          </cell>
          <cell r="FS18">
            <v>96.81</v>
          </cell>
          <cell r="FT18">
            <v>96.83</v>
          </cell>
          <cell r="FU18">
            <v>96.84</v>
          </cell>
          <cell r="FV18">
            <v>96.86</v>
          </cell>
          <cell r="FW18">
            <v>96.88</v>
          </cell>
          <cell r="FX18">
            <v>96.9</v>
          </cell>
          <cell r="FY18">
            <v>96.92</v>
          </cell>
          <cell r="FZ18">
            <v>96.92</v>
          </cell>
          <cell r="GA18">
            <v>96.93</v>
          </cell>
          <cell r="GB18">
            <v>96.95</v>
          </cell>
          <cell r="GC18">
            <v>96.97</v>
          </cell>
          <cell r="GD18">
            <v>96.98</v>
          </cell>
          <cell r="GE18">
            <v>97</v>
          </cell>
          <cell r="GF18">
            <v>97.02</v>
          </cell>
          <cell r="GG18">
            <v>97.03</v>
          </cell>
          <cell r="GH18">
            <v>97.05</v>
          </cell>
          <cell r="GI18">
            <v>97.06</v>
          </cell>
          <cell r="GJ18">
            <v>97.08</v>
          </cell>
          <cell r="GK18">
            <v>97.09</v>
          </cell>
          <cell r="GL18">
            <v>97.11</v>
          </cell>
          <cell r="GM18">
            <v>97.12</v>
          </cell>
          <cell r="GN18">
            <v>97.14</v>
          </cell>
          <cell r="GO18">
            <v>97.15</v>
          </cell>
          <cell r="GP18">
            <v>97.16</v>
          </cell>
          <cell r="GQ18">
            <v>97.17</v>
          </cell>
          <cell r="GR18">
            <v>97.19</v>
          </cell>
          <cell r="GS18">
            <v>97.2</v>
          </cell>
          <cell r="GT18">
            <v>97.2</v>
          </cell>
          <cell r="GU18">
            <v>97.21</v>
          </cell>
          <cell r="GV18">
            <v>97.23</v>
          </cell>
          <cell r="GW18">
            <v>97.24</v>
          </cell>
          <cell r="GX18">
            <v>97.26</v>
          </cell>
          <cell r="GY18">
            <v>97.27</v>
          </cell>
          <cell r="GZ18">
            <v>97.28</v>
          </cell>
          <cell r="HA18">
            <v>97.26</v>
          </cell>
          <cell r="HB18">
            <v>97.27</v>
          </cell>
          <cell r="HC18">
            <v>97.27</v>
          </cell>
          <cell r="HD18">
            <v>97.27</v>
          </cell>
          <cell r="HE18">
            <v>97.27</v>
          </cell>
          <cell r="HF18">
            <v>97.27</v>
          </cell>
        </row>
        <row r="19">
          <cell r="A19">
            <v>18</v>
          </cell>
          <cell r="B19" t="str">
            <v>Caña Molida (TC)</v>
          </cell>
          <cell r="C19" t="str">
            <v>Cana Moida Total (ton)</v>
          </cell>
          <cell r="D19" t="str">
            <v>TON</v>
          </cell>
          <cell r="E19">
            <v>3227.2</v>
          </cell>
          <cell r="F19">
            <v>8091.6</v>
          </cell>
          <cell r="G19">
            <v>15187.96</v>
          </cell>
          <cell r="H19">
            <v>22811.7</v>
          </cell>
          <cell r="I19">
            <v>30010.76</v>
          </cell>
          <cell r="J19">
            <v>38434.199999999997</v>
          </cell>
          <cell r="K19">
            <v>46972.02</v>
          </cell>
          <cell r="L19">
            <v>55241.04</v>
          </cell>
          <cell r="M19">
            <v>64497.48</v>
          </cell>
          <cell r="N19">
            <v>73878.960000000006</v>
          </cell>
          <cell r="O19">
            <v>83360.66</v>
          </cell>
          <cell r="P19">
            <v>91599.18</v>
          </cell>
          <cell r="Q19">
            <v>100775.98</v>
          </cell>
          <cell r="R19">
            <v>110001.1</v>
          </cell>
          <cell r="S19">
            <v>117880.94</v>
          </cell>
          <cell r="T19">
            <v>117880.94</v>
          </cell>
          <cell r="U19">
            <v>117880.94</v>
          </cell>
          <cell r="V19">
            <v>122201</v>
          </cell>
          <cell r="W19">
            <v>122604.92</v>
          </cell>
          <cell r="X19">
            <v>127481.58</v>
          </cell>
          <cell r="Y19">
            <v>136576.18</v>
          </cell>
          <cell r="Z19">
            <v>147454.70000000001</v>
          </cell>
          <cell r="AA19">
            <v>156628.5</v>
          </cell>
          <cell r="AB19">
            <v>167146.46</v>
          </cell>
          <cell r="AC19">
            <v>176860.14</v>
          </cell>
          <cell r="AD19">
            <v>187251.4</v>
          </cell>
          <cell r="AE19">
            <v>198424.2</v>
          </cell>
          <cell r="AF19">
            <v>209707.7</v>
          </cell>
          <cell r="AG19">
            <v>217042.04</v>
          </cell>
          <cell r="AH19">
            <v>217042.04</v>
          </cell>
          <cell r="AI19">
            <v>217042.04</v>
          </cell>
          <cell r="AJ19">
            <v>218053.38</v>
          </cell>
          <cell r="AK19">
            <v>218053.38</v>
          </cell>
          <cell r="AL19">
            <v>218053.38</v>
          </cell>
          <cell r="AM19">
            <v>221776.78</v>
          </cell>
          <cell r="AN19">
            <v>224018.58</v>
          </cell>
          <cell r="AO19">
            <v>230133.84</v>
          </cell>
          <cell r="AP19">
            <v>238282.32</v>
          </cell>
          <cell r="AQ19">
            <v>248745.24</v>
          </cell>
          <cell r="AR19">
            <v>256485.62</v>
          </cell>
          <cell r="AS19">
            <v>256485.62</v>
          </cell>
          <cell r="AT19">
            <v>259252.56</v>
          </cell>
          <cell r="AU19">
            <v>266869.18</v>
          </cell>
          <cell r="AV19">
            <v>277418.18</v>
          </cell>
          <cell r="AW19">
            <v>287090.65999999997</v>
          </cell>
          <cell r="AX19">
            <v>297291.65999999997</v>
          </cell>
          <cell r="AY19">
            <v>307312.65999999997</v>
          </cell>
          <cell r="AZ19">
            <v>315230.08000000002</v>
          </cell>
          <cell r="BA19">
            <v>315230.08000000002</v>
          </cell>
          <cell r="BB19">
            <v>315839.48</v>
          </cell>
          <cell r="BC19">
            <v>315839.48</v>
          </cell>
          <cell r="BD19">
            <v>315839.48</v>
          </cell>
          <cell r="BE19">
            <v>315839.48</v>
          </cell>
          <cell r="BF19">
            <v>315839.48</v>
          </cell>
          <cell r="BG19">
            <v>315839.48</v>
          </cell>
          <cell r="BH19">
            <v>317402.26</v>
          </cell>
          <cell r="BI19">
            <v>318710.09999999998</v>
          </cell>
          <cell r="BJ19">
            <v>318977.09999999998</v>
          </cell>
          <cell r="BK19">
            <v>320833.68</v>
          </cell>
          <cell r="BL19">
            <v>324789.12</v>
          </cell>
          <cell r="BM19">
            <v>331367.32</v>
          </cell>
          <cell r="BN19">
            <v>339738.4</v>
          </cell>
          <cell r="BO19">
            <v>349502.92</v>
          </cell>
          <cell r="BP19">
            <v>359434.6</v>
          </cell>
          <cell r="BQ19">
            <v>369229.94</v>
          </cell>
          <cell r="BR19">
            <v>379257.92</v>
          </cell>
          <cell r="BS19">
            <v>389262.94</v>
          </cell>
          <cell r="BT19">
            <v>398803.98</v>
          </cell>
          <cell r="BU19">
            <v>408165.78</v>
          </cell>
          <cell r="BV19">
            <v>418354.24</v>
          </cell>
          <cell r="BW19">
            <v>428408.16</v>
          </cell>
          <cell r="BX19">
            <v>438435.48</v>
          </cell>
          <cell r="BY19">
            <v>448534.5</v>
          </cell>
          <cell r="BZ19">
            <v>458065.08</v>
          </cell>
          <cell r="CA19">
            <v>468491.38</v>
          </cell>
          <cell r="CB19">
            <v>478573.46</v>
          </cell>
          <cell r="CC19">
            <v>488791</v>
          </cell>
          <cell r="CD19">
            <v>499162.72</v>
          </cell>
          <cell r="CE19">
            <v>507633.84</v>
          </cell>
          <cell r="CF19">
            <v>518447.72</v>
          </cell>
          <cell r="CG19">
            <v>529661.02</v>
          </cell>
          <cell r="CH19">
            <v>538366.24</v>
          </cell>
          <cell r="CI19">
            <v>545420.81999999995</v>
          </cell>
          <cell r="CJ19">
            <v>555413.18000000005</v>
          </cell>
          <cell r="CK19">
            <v>564514.42000000004</v>
          </cell>
          <cell r="CL19">
            <v>573533.84</v>
          </cell>
          <cell r="CM19">
            <v>582354.56000000006</v>
          </cell>
          <cell r="CN19">
            <v>591521.84</v>
          </cell>
          <cell r="CO19">
            <v>600997.04</v>
          </cell>
          <cell r="CP19">
            <v>609862.18000000005</v>
          </cell>
          <cell r="CQ19">
            <v>619148.81999999995</v>
          </cell>
          <cell r="CR19">
            <v>627969.86</v>
          </cell>
          <cell r="CS19">
            <v>637051.86</v>
          </cell>
          <cell r="CT19">
            <v>646185.78</v>
          </cell>
          <cell r="CU19">
            <v>656038.6</v>
          </cell>
          <cell r="CV19">
            <v>665153.62</v>
          </cell>
          <cell r="CW19">
            <v>674819.44</v>
          </cell>
          <cell r="CX19">
            <v>684878.26</v>
          </cell>
          <cell r="CY19">
            <v>694573.2</v>
          </cell>
          <cell r="CZ19">
            <v>701146.12</v>
          </cell>
          <cell r="DA19">
            <v>711643.64</v>
          </cell>
          <cell r="DB19">
            <v>721839.26</v>
          </cell>
          <cell r="DC19">
            <v>730332.78</v>
          </cell>
          <cell r="DD19">
            <v>741146.74</v>
          </cell>
          <cell r="DE19">
            <v>752058.36</v>
          </cell>
          <cell r="DF19">
            <v>761390.6</v>
          </cell>
          <cell r="DG19">
            <v>771921.02</v>
          </cell>
          <cell r="DH19">
            <v>783032.38</v>
          </cell>
          <cell r="DI19">
            <v>793372.04</v>
          </cell>
          <cell r="DJ19">
            <v>804026.74</v>
          </cell>
          <cell r="DK19">
            <v>814487.24</v>
          </cell>
          <cell r="DL19">
            <v>825631.48</v>
          </cell>
          <cell r="DM19">
            <v>836276.06</v>
          </cell>
          <cell r="DN19">
            <v>847222.94</v>
          </cell>
          <cell r="DO19">
            <v>857289.44</v>
          </cell>
          <cell r="DP19">
            <v>867454.56</v>
          </cell>
          <cell r="DQ19">
            <v>877668.68</v>
          </cell>
          <cell r="DR19">
            <v>887497.76</v>
          </cell>
          <cell r="DS19">
            <v>897035.52</v>
          </cell>
          <cell r="DT19">
            <v>907123.64</v>
          </cell>
          <cell r="DU19">
            <v>914212.58</v>
          </cell>
          <cell r="DV19">
            <v>923487.92</v>
          </cell>
          <cell r="DW19">
            <v>933036.98</v>
          </cell>
          <cell r="DX19">
            <v>943303.54</v>
          </cell>
          <cell r="DY19">
            <v>954279</v>
          </cell>
          <cell r="DZ19">
            <v>964065.66</v>
          </cell>
          <cell r="EA19">
            <v>972624.74</v>
          </cell>
          <cell r="EB19">
            <v>982045.08</v>
          </cell>
          <cell r="EC19">
            <v>992306.88</v>
          </cell>
          <cell r="ED19">
            <v>1002955.48</v>
          </cell>
          <cell r="EE19">
            <v>1013543.52</v>
          </cell>
          <cell r="EF19">
            <v>1020241.58</v>
          </cell>
          <cell r="EG19">
            <v>1020241.58</v>
          </cell>
          <cell r="EH19">
            <v>1026412.74</v>
          </cell>
          <cell r="EI19">
            <v>1036725.64</v>
          </cell>
          <cell r="EJ19">
            <v>1046292.54</v>
          </cell>
          <cell r="EK19">
            <v>1056047.8600000001</v>
          </cell>
          <cell r="EL19">
            <v>1066318.22</v>
          </cell>
          <cell r="EM19">
            <v>1076349.48</v>
          </cell>
          <cell r="EN19">
            <v>1085956.98</v>
          </cell>
          <cell r="EO19">
            <v>1091893.5</v>
          </cell>
          <cell r="EP19">
            <v>1091893.5</v>
          </cell>
          <cell r="EQ19">
            <v>1091893.5</v>
          </cell>
          <cell r="ER19">
            <v>1095710.46</v>
          </cell>
          <cell r="ES19">
            <v>1103593.06</v>
          </cell>
          <cell r="ET19">
            <v>1105328.52</v>
          </cell>
          <cell r="EU19">
            <v>1105328.52</v>
          </cell>
          <cell r="EV19">
            <v>1105328.52</v>
          </cell>
          <cell r="EW19">
            <v>1105328.52</v>
          </cell>
          <cell r="EX19">
            <v>1106163.72</v>
          </cell>
          <cell r="EY19">
            <v>1112442.08</v>
          </cell>
          <cell r="EZ19">
            <v>1121586.3799999999</v>
          </cell>
          <cell r="FA19">
            <v>1131267.3</v>
          </cell>
          <cell r="FB19">
            <v>1141446.6000000001</v>
          </cell>
          <cell r="FC19">
            <v>1151673.42</v>
          </cell>
          <cell r="FD19">
            <v>1161279.72</v>
          </cell>
          <cell r="FE19">
            <v>1172117.74</v>
          </cell>
          <cell r="FF19">
            <v>1182661.28</v>
          </cell>
          <cell r="FG19">
            <v>1192816.8799999999</v>
          </cell>
          <cell r="FH19">
            <v>1203336.6000000001</v>
          </cell>
          <cell r="FI19">
            <v>1212858.22</v>
          </cell>
          <cell r="FJ19">
            <v>1217713.28</v>
          </cell>
          <cell r="FK19">
            <v>1225029.1200000001</v>
          </cell>
          <cell r="FL19">
            <v>1235027.7</v>
          </cell>
          <cell r="FM19">
            <v>1243742.44</v>
          </cell>
          <cell r="FN19">
            <v>1252749.04</v>
          </cell>
          <cell r="FO19">
            <v>1261837.18</v>
          </cell>
          <cell r="FP19">
            <v>1271665.76</v>
          </cell>
          <cell r="FQ19">
            <v>1281668.82</v>
          </cell>
          <cell r="FR19">
            <v>1291079.48</v>
          </cell>
          <cell r="FS19">
            <v>1299703.82</v>
          </cell>
          <cell r="FT19">
            <v>1308521.78</v>
          </cell>
          <cell r="FU19">
            <v>1317418.08</v>
          </cell>
          <cell r="FV19">
            <v>1327008.3400000001</v>
          </cell>
          <cell r="FW19">
            <v>1335927.5</v>
          </cell>
          <cell r="FX19">
            <v>1344043</v>
          </cell>
          <cell r="FY19">
            <v>1351799.1</v>
          </cell>
          <cell r="FZ19">
            <v>1360494.08</v>
          </cell>
          <cell r="GA19">
            <v>1369977.54</v>
          </cell>
          <cell r="GB19">
            <v>1379602.12</v>
          </cell>
          <cell r="GC19">
            <v>1388261.98</v>
          </cell>
          <cell r="GD19">
            <v>1397945.12</v>
          </cell>
          <cell r="GE19">
            <v>1407324.76</v>
          </cell>
          <cell r="GF19">
            <v>1416362.94</v>
          </cell>
          <cell r="GG19">
            <v>1425472.88</v>
          </cell>
          <cell r="GH19">
            <v>1434915.74</v>
          </cell>
          <cell r="GI19">
            <v>1437625.6</v>
          </cell>
          <cell r="GJ19">
            <v>1443436.62</v>
          </cell>
          <cell r="GK19">
            <v>1453777.28</v>
          </cell>
          <cell r="GL19">
            <v>1463836.58</v>
          </cell>
          <cell r="GM19">
            <v>1473066.94</v>
          </cell>
          <cell r="GN19">
            <v>1482150.6</v>
          </cell>
          <cell r="GO19">
            <v>1489064.38</v>
          </cell>
          <cell r="GP19">
            <v>1497633.44</v>
          </cell>
          <cell r="GQ19">
            <v>1508438.84</v>
          </cell>
          <cell r="GR19">
            <v>1518890.56</v>
          </cell>
          <cell r="GS19">
            <v>1528723.1</v>
          </cell>
          <cell r="GT19">
            <v>1533097.48</v>
          </cell>
          <cell r="GU19">
            <v>1537405.92</v>
          </cell>
          <cell r="GV19">
            <v>1537405.92</v>
          </cell>
          <cell r="GW19">
            <v>1544704.1</v>
          </cell>
          <cell r="GX19">
            <v>1554928.68</v>
          </cell>
          <cell r="GY19">
            <v>1565754.08</v>
          </cell>
          <cell r="GZ19">
            <v>1572240.56</v>
          </cell>
          <cell r="HA19">
            <v>1578995.98</v>
          </cell>
          <cell r="HB19">
            <v>1578995.98</v>
          </cell>
          <cell r="HC19">
            <v>1578995.98</v>
          </cell>
          <cell r="HD19">
            <v>1578995.98</v>
          </cell>
          <cell r="HE19">
            <v>1578995.98</v>
          </cell>
          <cell r="HF19">
            <v>1578995.98</v>
          </cell>
        </row>
        <row r="20">
          <cell r="A20">
            <v>19</v>
          </cell>
          <cell r="B20">
            <v>0</v>
          </cell>
          <cell r="C20" t="str">
            <v>Cana Moida Alcool (ton)</v>
          </cell>
          <cell r="D20" t="str">
            <v>TON</v>
          </cell>
          <cell r="E20">
            <v>3227.2</v>
          </cell>
          <cell r="F20">
            <v>8091.6</v>
          </cell>
          <cell r="G20">
            <v>15187.96</v>
          </cell>
          <cell r="H20">
            <v>22811.7</v>
          </cell>
          <cell r="I20">
            <v>30010.76</v>
          </cell>
          <cell r="J20">
            <v>38434.199999999997</v>
          </cell>
          <cell r="K20">
            <v>46972.02</v>
          </cell>
          <cell r="L20">
            <v>55241.04</v>
          </cell>
          <cell r="M20">
            <v>64497.48</v>
          </cell>
          <cell r="N20">
            <v>73878.960000000006</v>
          </cell>
          <cell r="O20">
            <v>83360.66</v>
          </cell>
          <cell r="P20">
            <v>91599.18</v>
          </cell>
          <cell r="Q20">
            <v>100775.98</v>
          </cell>
          <cell r="R20">
            <v>110001.1</v>
          </cell>
          <cell r="S20">
            <v>117880.94</v>
          </cell>
          <cell r="T20">
            <v>117880.94</v>
          </cell>
          <cell r="U20">
            <v>117880.94</v>
          </cell>
          <cell r="V20">
            <v>122201</v>
          </cell>
          <cell r="W20">
            <v>122604.92</v>
          </cell>
          <cell r="X20">
            <v>127481.58</v>
          </cell>
          <cell r="Y20">
            <v>136576.18</v>
          </cell>
          <cell r="Z20">
            <v>147454.70000000001</v>
          </cell>
          <cell r="AA20">
            <v>156628.5</v>
          </cell>
          <cell r="AB20">
            <v>167146.46</v>
          </cell>
          <cell r="AC20">
            <v>176860.14</v>
          </cell>
          <cell r="AD20">
            <v>187251.4</v>
          </cell>
          <cell r="AE20">
            <v>198424.2</v>
          </cell>
          <cell r="AF20">
            <v>209707.7</v>
          </cell>
          <cell r="AG20">
            <v>217042.04</v>
          </cell>
          <cell r="AH20">
            <v>217042.04</v>
          </cell>
          <cell r="AI20">
            <v>217042.04</v>
          </cell>
          <cell r="AJ20">
            <v>218053.38</v>
          </cell>
          <cell r="AK20">
            <v>218053.38</v>
          </cell>
          <cell r="AL20">
            <v>218053.38</v>
          </cell>
          <cell r="AM20">
            <v>221776.78</v>
          </cell>
          <cell r="AN20">
            <v>224018.58</v>
          </cell>
          <cell r="AO20">
            <v>230133.84</v>
          </cell>
          <cell r="AP20">
            <v>238282.32</v>
          </cell>
          <cell r="AQ20">
            <v>248745.24</v>
          </cell>
          <cell r="AR20">
            <v>256485.62</v>
          </cell>
          <cell r="AS20">
            <v>256485.62</v>
          </cell>
          <cell r="AT20">
            <v>259252.56</v>
          </cell>
          <cell r="AU20">
            <v>266869.18</v>
          </cell>
          <cell r="AV20">
            <v>277418.18</v>
          </cell>
          <cell r="AW20">
            <v>287090.65999999997</v>
          </cell>
          <cell r="AX20">
            <v>297291.65999999997</v>
          </cell>
          <cell r="AY20">
            <v>307312.65999999997</v>
          </cell>
          <cell r="AZ20">
            <v>315230.08000000002</v>
          </cell>
          <cell r="BA20">
            <v>315230.08000000002</v>
          </cell>
          <cell r="BB20">
            <v>315839.48</v>
          </cell>
          <cell r="BC20">
            <v>315839.48</v>
          </cell>
          <cell r="BD20">
            <v>315839.48</v>
          </cell>
          <cell r="BE20">
            <v>315839.48</v>
          </cell>
          <cell r="BF20">
            <v>315839.48</v>
          </cell>
          <cell r="BG20">
            <v>315839.48</v>
          </cell>
          <cell r="BH20">
            <v>317402.26</v>
          </cell>
          <cell r="BI20">
            <v>318710.09999999998</v>
          </cell>
          <cell r="BJ20">
            <v>318977.09999999998</v>
          </cell>
          <cell r="BK20">
            <v>320833.68</v>
          </cell>
          <cell r="BL20">
            <v>324789.12</v>
          </cell>
          <cell r="BM20">
            <v>331367.32</v>
          </cell>
          <cell r="BN20">
            <v>339738.4</v>
          </cell>
          <cell r="BO20">
            <v>349502.92</v>
          </cell>
          <cell r="BP20">
            <v>359434.6</v>
          </cell>
          <cell r="BQ20">
            <v>369229.94</v>
          </cell>
          <cell r="BR20">
            <v>379257.92</v>
          </cell>
          <cell r="BS20">
            <v>389262.94</v>
          </cell>
          <cell r="BT20">
            <v>398803.98</v>
          </cell>
          <cell r="BU20">
            <v>408165.78</v>
          </cell>
          <cell r="BV20">
            <v>418354.24</v>
          </cell>
          <cell r="BW20">
            <v>428408.16</v>
          </cell>
          <cell r="BX20">
            <v>438435.48</v>
          </cell>
          <cell r="BY20">
            <v>448534.5</v>
          </cell>
          <cell r="BZ20">
            <v>458065.08</v>
          </cell>
          <cell r="CA20">
            <v>468491.38</v>
          </cell>
          <cell r="CB20">
            <v>478573.46</v>
          </cell>
          <cell r="CC20">
            <v>488791</v>
          </cell>
          <cell r="CD20">
            <v>499162.72</v>
          </cell>
          <cell r="CE20">
            <v>507633.84</v>
          </cell>
          <cell r="CF20">
            <v>518447.72</v>
          </cell>
          <cell r="CG20">
            <v>529661.02</v>
          </cell>
          <cell r="CH20">
            <v>538366.24</v>
          </cell>
          <cell r="CI20">
            <v>545420.81999999995</v>
          </cell>
          <cell r="CJ20">
            <v>555413.18000000005</v>
          </cell>
          <cell r="CK20">
            <v>564514.42000000004</v>
          </cell>
          <cell r="CL20">
            <v>573533.84</v>
          </cell>
          <cell r="CM20">
            <v>582354.56000000006</v>
          </cell>
          <cell r="CN20">
            <v>591521.84</v>
          </cell>
          <cell r="CO20">
            <v>600997.04</v>
          </cell>
          <cell r="CP20">
            <v>609862.18000000005</v>
          </cell>
          <cell r="CQ20">
            <v>619148.81999999995</v>
          </cell>
          <cell r="CR20">
            <v>627969.86</v>
          </cell>
          <cell r="CS20">
            <v>637051.86</v>
          </cell>
          <cell r="CT20">
            <v>646185.78</v>
          </cell>
          <cell r="CU20">
            <v>656038.6</v>
          </cell>
          <cell r="CV20">
            <v>665153.62</v>
          </cell>
          <cell r="CW20">
            <v>674819.44</v>
          </cell>
          <cell r="CX20">
            <v>684878.26</v>
          </cell>
          <cell r="CY20">
            <v>694573.2</v>
          </cell>
          <cell r="CZ20">
            <v>701146.12</v>
          </cell>
          <cell r="DA20">
            <v>711643.64</v>
          </cell>
          <cell r="DB20">
            <v>721839.26</v>
          </cell>
          <cell r="DC20">
            <v>730332.78</v>
          </cell>
          <cell r="DD20">
            <v>741146.74</v>
          </cell>
          <cell r="DE20">
            <v>752058.36</v>
          </cell>
          <cell r="DF20">
            <v>761390.6</v>
          </cell>
          <cell r="DG20">
            <v>771921.02</v>
          </cell>
          <cell r="DH20">
            <v>783032.38</v>
          </cell>
          <cell r="DI20">
            <v>793372.04</v>
          </cell>
          <cell r="DJ20">
            <v>804026.74</v>
          </cell>
          <cell r="DK20">
            <v>814487.24</v>
          </cell>
          <cell r="DL20">
            <v>825631.48</v>
          </cell>
          <cell r="DM20">
            <v>836276.06</v>
          </cell>
          <cell r="DN20">
            <v>847222.94</v>
          </cell>
          <cell r="DO20">
            <v>857289.44</v>
          </cell>
          <cell r="DP20">
            <v>867454.56</v>
          </cell>
          <cell r="DQ20">
            <v>877668.68</v>
          </cell>
          <cell r="DR20">
            <v>887497.76</v>
          </cell>
          <cell r="DS20">
            <v>897035.52</v>
          </cell>
          <cell r="DT20">
            <v>907123.64</v>
          </cell>
          <cell r="DU20">
            <v>914212.58</v>
          </cell>
          <cell r="DV20">
            <v>923487.92</v>
          </cell>
          <cell r="DW20">
            <v>933036.98</v>
          </cell>
          <cell r="DX20">
            <v>943303.54</v>
          </cell>
          <cell r="DY20">
            <v>954279</v>
          </cell>
          <cell r="DZ20">
            <v>964065.66</v>
          </cell>
          <cell r="EA20">
            <v>972624.74</v>
          </cell>
          <cell r="EB20">
            <v>982045.08</v>
          </cell>
          <cell r="EC20">
            <v>992306.88</v>
          </cell>
          <cell r="ED20">
            <v>1002955.48</v>
          </cell>
          <cell r="EE20">
            <v>1013543.52</v>
          </cell>
          <cell r="EF20">
            <v>1020241.58</v>
          </cell>
          <cell r="EG20">
            <v>1020241.58</v>
          </cell>
          <cell r="EH20">
            <v>1026412.74</v>
          </cell>
          <cell r="EI20">
            <v>1036725.64</v>
          </cell>
          <cell r="EJ20">
            <v>1046292.54</v>
          </cell>
          <cell r="EK20">
            <v>1056047.8600000001</v>
          </cell>
          <cell r="EL20">
            <v>1066318.22</v>
          </cell>
          <cell r="EM20">
            <v>1076349.48</v>
          </cell>
          <cell r="EN20">
            <v>1085956.98</v>
          </cell>
          <cell r="EO20">
            <v>1091893.5</v>
          </cell>
          <cell r="EP20">
            <v>1091893.5</v>
          </cell>
          <cell r="EQ20">
            <v>1091893.5</v>
          </cell>
          <cell r="ER20">
            <v>1095710.46</v>
          </cell>
          <cell r="ES20">
            <v>1103593.06</v>
          </cell>
          <cell r="ET20">
            <v>1105328.52</v>
          </cell>
          <cell r="EU20">
            <v>1105328.52</v>
          </cell>
          <cell r="EV20">
            <v>1105328.52</v>
          </cell>
          <cell r="EW20">
            <v>1105328.52</v>
          </cell>
          <cell r="EX20">
            <v>1106163.72</v>
          </cell>
          <cell r="EY20">
            <v>1112442.08</v>
          </cell>
          <cell r="EZ20">
            <v>1121586.3799999999</v>
          </cell>
          <cell r="FA20">
            <v>1131267.3</v>
          </cell>
          <cell r="FB20">
            <v>1141446.6000000001</v>
          </cell>
          <cell r="FC20">
            <v>1151673.42</v>
          </cell>
          <cell r="FD20">
            <v>1161279.72</v>
          </cell>
          <cell r="FE20">
            <v>1172117.74</v>
          </cell>
          <cell r="FF20">
            <v>1182661.28</v>
          </cell>
          <cell r="FG20">
            <v>1192816.8799999999</v>
          </cell>
          <cell r="FH20">
            <v>1203336.6000000001</v>
          </cell>
          <cell r="FI20">
            <v>1212858.22</v>
          </cell>
          <cell r="FJ20">
            <v>1217713.28</v>
          </cell>
          <cell r="FK20">
            <v>1225029.1200000001</v>
          </cell>
          <cell r="FL20">
            <v>1235027.7</v>
          </cell>
          <cell r="FM20">
            <v>1243742.44</v>
          </cell>
          <cell r="FN20">
            <v>1252749.04</v>
          </cell>
          <cell r="FO20">
            <v>1261837.18</v>
          </cell>
          <cell r="FP20">
            <v>1271665.76</v>
          </cell>
          <cell r="FQ20">
            <v>1281668.82</v>
          </cell>
          <cell r="FR20">
            <v>1291079.48</v>
          </cell>
          <cell r="FS20">
            <v>1299703.82</v>
          </cell>
          <cell r="FT20">
            <v>1308521.78</v>
          </cell>
          <cell r="FU20">
            <v>1317418.08</v>
          </cell>
          <cell r="FV20">
            <v>1327008.3400000001</v>
          </cell>
          <cell r="FW20">
            <v>1335927.5</v>
          </cell>
          <cell r="FX20">
            <v>1344043</v>
          </cell>
          <cell r="FY20">
            <v>1351799.1</v>
          </cell>
          <cell r="FZ20">
            <v>1360494.08</v>
          </cell>
          <cell r="GA20">
            <v>1369977.54</v>
          </cell>
          <cell r="GB20">
            <v>1379602.12</v>
          </cell>
          <cell r="GC20">
            <v>1388261.98</v>
          </cell>
          <cell r="GD20">
            <v>1397945.12</v>
          </cell>
          <cell r="GE20">
            <v>1407324.76</v>
          </cell>
          <cell r="GF20">
            <v>1416362.94</v>
          </cell>
          <cell r="GG20">
            <v>1425472.88</v>
          </cell>
          <cell r="GH20">
            <v>1434915.74</v>
          </cell>
          <cell r="GI20">
            <v>1437625.6</v>
          </cell>
          <cell r="GJ20">
            <v>1443436.62</v>
          </cell>
          <cell r="GK20">
            <v>1453777.28</v>
          </cell>
          <cell r="GL20">
            <v>1463836.58</v>
          </cell>
          <cell r="GM20">
            <v>1473066.94</v>
          </cell>
          <cell r="GN20">
            <v>1482150.6</v>
          </cell>
          <cell r="GO20">
            <v>1489064.38</v>
          </cell>
          <cell r="GP20">
            <v>1497633.44</v>
          </cell>
          <cell r="GQ20">
            <v>1508438.84</v>
          </cell>
          <cell r="GR20">
            <v>1518890.56</v>
          </cell>
          <cell r="GS20">
            <v>1528723.1</v>
          </cell>
          <cell r="GT20">
            <v>1533097.48</v>
          </cell>
          <cell r="GU20">
            <v>1537405.92</v>
          </cell>
          <cell r="GV20">
            <v>1537405.92</v>
          </cell>
          <cell r="GW20">
            <v>1544704.1</v>
          </cell>
          <cell r="GX20">
            <v>1554928.68</v>
          </cell>
          <cell r="GY20">
            <v>1565754.08</v>
          </cell>
          <cell r="GZ20">
            <v>1572240.56</v>
          </cell>
          <cell r="HA20">
            <v>1578995.98</v>
          </cell>
          <cell r="HB20">
            <v>1578995.98</v>
          </cell>
          <cell r="HC20">
            <v>1578995.98</v>
          </cell>
          <cell r="HD20">
            <v>1578995.98</v>
          </cell>
          <cell r="HE20">
            <v>1578995.98</v>
          </cell>
          <cell r="HF20">
            <v>1578995.98</v>
          </cell>
        </row>
        <row r="21">
          <cell r="A21">
            <v>20</v>
          </cell>
          <cell r="B21">
            <v>0</v>
          </cell>
          <cell r="C21" t="str">
            <v>Moagem Dia Corrido (ton)</v>
          </cell>
          <cell r="D21" t="str">
            <v>TON/dia</v>
          </cell>
          <cell r="E21">
            <v>3227</v>
          </cell>
          <cell r="F21">
            <v>4046</v>
          </cell>
          <cell r="G21">
            <v>5063</v>
          </cell>
          <cell r="H21">
            <v>5703</v>
          </cell>
          <cell r="I21">
            <v>6002</v>
          </cell>
          <cell r="J21">
            <v>6406</v>
          </cell>
          <cell r="K21">
            <v>6710</v>
          </cell>
          <cell r="L21">
            <v>6905</v>
          </cell>
          <cell r="M21">
            <v>7166</v>
          </cell>
          <cell r="N21">
            <v>7388</v>
          </cell>
          <cell r="O21">
            <v>7578</v>
          </cell>
          <cell r="P21">
            <v>7633</v>
          </cell>
          <cell r="Q21">
            <v>7752</v>
          </cell>
          <cell r="R21">
            <v>7857</v>
          </cell>
          <cell r="S21">
            <v>7859</v>
          </cell>
          <cell r="T21">
            <v>7368</v>
          </cell>
          <cell r="U21">
            <v>6934</v>
          </cell>
          <cell r="V21">
            <v>6789</v>
          </cell>
          <cell r="W21">
            <v>6453</v>
          </cell>
          <cell r="X21">
            <v>6374</v>
          </cell>
          <cell r="Y21">
            <v>6504</v>
          </cell>
          <cell r="Z21">
            <v>6702</v>
          </cell>
          <cell r="AA21">
            <v>6810</v>
          </cell>
          <cell r="AB21">
            <v>6964</v>
          </cell>
          <cell r="AC21">
            <v>7074</v>
          </cell>
          <cell r="AD21">
            <v>7202</v>
          </cell>
          <cell r="AE21">
            <v>7349</v>
          </cell>
          <cell r="AF21">
            <v>7490</v>
          </cell>
          <cell r="AG21">
            <v>7484</v>
          </cell>
          <cell r="AH21">
            <v>7235</v>
          </cell>
          <cell r="AI21">
            <v>7001</v>
          </cell>
          <cell r="AJ21">
            <v>6814</v>
          </cell>
          <cell r="AK21">
            <v>6608</v>
          </cell>
          <cell r="AL21">
            <v>6413</v>
          </cell>
          <cell r="AM21">
            <v>6336</v>
          </cell>
          <cell r="AN21">
            <v>6223</v>
          </cell>
          <cell r="AO21">
            <v>6220</v>
          </cell>
          <cell r="AP21">
            <v>6271</v>
          </cell>
          <cell r="AQ21">
            <v>6378</v>
          </cell>
          <cell r="AR21">
            <v>6412</v>
          </cell>
          <cell r="AS21">
            <v>6256</v>
          </cell>
          <cell r="AT21">
            <v>6173</v>
          </cell>
          <cell r="AU21">
            <v>6206</v>
          </cell>
          <cell r="AV21">
            <v>6305</v>
          </cell>
          <cell r="AW21">
            <v>6380</v>
          </cell>
          <cell r="AX21">
            <v>6463</v>
          </cell>
          <cell r="AY21">
            <v>6539</v>
          </cell>
          <cell r="AZ21">
            <v>6567</v>
          </cell>
          <cell r="BA21">
            <v>6433</v>
          </cell>
          <cell r="BB21">
            <v>6317</v>
          </cell>
          <cell r="BC21">
            <v>6193</v>
          </cell>
          <cell r="BD21">
            <v>6074</v>
          </cell>
          <cell r="BE21">
            <v>5959</v>
          </cell>
          <cell r="BF21">
            <v>5849</v>
          </cell>
          <cell r="BG21">
            <v>5743</v>
          </cell>
          <cell r="BH21">
            <v>5668</v>
          </cell>
          <cell r="BI21">
            <v>5591</v>
          </cell>
          <cell r="BJ21">
            <v>5500</v>
          </cell>
          <cell r="BK21">
            <v>5438</v>
          </cell>
          <cell r="BL21">
            <v>5413</v>
          </cell>
          <cell r="BM21">
            <v>5432</v>
          </cell>
          <cell r="BN21">
            <v>5480</v>
          </cell>
          <cell r="BO21">
            <v>5548</v>
          </cell>
          <cell r="BP21">
            <v>5616</v>
          </cell>
          <cell r="BQ21">
            <v>5680</v>
          </cell>
          <cell r="BR21">
            <v>5746</v>
          </cell>
          <cell r="BS21">
            <v>5810</v>
          </cell>
          <cell r="BT21">
            <v>5865</v>
          </cell>
          <cell r="BU21">
            <v>5915</v>
          </cell>
          <cell r="BV21">
            <v>5976</v>
          </cell>
          <cell r="BW21">
            <v>6034</v>
          </cell>
          <cell r="BX21">
            <v>6089</v>
          </cell>
          <cell r="BY21">
            <v>6144</v>
          </cell>
          <cell r="BZ21">
            <v>6190</v>
          </cell>
          <cell r="CA21">
            <v>6247</v>
          </cell>
          <cell r="CB21">
            <v>6297</v>
          </cell>
          <cell r="CC21">
            <v>6348</v>
          </cell>
          <cell r="CD21">
            <v>6400</v>
          </cell>
          <cell r="CE21">
            <v>6426</v>
          </cell>
          <cell r="CF21">
            <v>6481</v>
          </cell>
          <cell r="CG21">
            <v>6539</v>
          </cell>
          <cell r="CH21">
            <v>6565</v>
          </cell>
          <cell r="CI21">
            <v>6571</v>
          </cell>
          <cell r="CJ21">
            <v>6612</v>
          </cell>
          <cell r="CK21">
            <v>6641</v>
          </cell>
          <cell r="CL21">
            <v>6669</v>
          </cell>
          <cell r="CM21">
            <v>6694</v>
          </cell>
          <cell r="CN21">
            <v>6722</v>
          </cell>
          <cell r="CO21">
            <v>6753</v>
          </cell>
          <cell r="CP21">
            <v>6776</v>
          </cell>
          <cell r="CQ21">
            <v>6804</v>
          </cell>
          <cell r="CR21">
            <v>6826</v>
          </cell>
          <cell r="CS21">
            <v>6850</v>
          </cell>
          <cell r="CT21">
            <v>6874</v>
          </cell>
          <cell r="CU21">
            <v>6906</v>
          </cell>
          <cell r="CV21">
            <v>6929</v>
          </cell>
          <cell r="CW21">
            <v>6957</v>
          </cell>
          <cell r="CX21">
            <v>6989</v>
          </cell>
          <cell r="CY21">
            <v>7016</v>
          </cell>
          <cell r="CZ21">
            <v>7011</v>
          </cell>
          <cell r="DA21">
            <v>7046</v>
          </cell>
          <cell r="DB21">
            <v>7077</v>
          </cell>
          <cell r="DC21">
            <v>7091</v>
          </cell>
          <cell r="DD21">
            <v>7126</v>
          </cell>
          <cell r="DE21">
            <v>7162</v>
          </cell>
          <cell r="DF21">
            <v>7183</v>
          </cell>
          <cell r="DG21">
            <v>7214</v>
          </cell>
          <cell r="DH21">
            <v>7250</v>
          </cell>
          <cell r="DI21">
            <v>7279</v>
          </cell>
          <cell r="DJ21">
            <v>7309</v>
          </cell>
          <cell r="DK21">
            <v>7338</v>
          </cell>
          <cell r="DL21">
            <v>7372</v>
          </cell>
          <cell r="DM21">
            <v>7401</v>
          </cell>
          <cell r="DN21">
            <v>7432</v>
          </cell>
          <cell r="DO21">
            <v>7455</v>
          </cell>
          <cell r="DP21">
            <v>7478</v>
          </cell>
          <cell r="DQ21">
            <v>7501</v>
          </cell>
          <cell r="DR21">
            <v>7521</v>
          </cell>
          <cell r="DS21">
            <v>7538</v>
          </cell>
          <cell r="DT21">
            <v>7559</v>
          </cell>
          <cell r="DU21">
            <v>7555</v>
          </cell>
          <cell r="DV21">
            <v>7570</v>
          </cell>
          <cell r="DW21">
            <v>7586</v>
          </cell>
          <cell r="DX21">
            <v>7607</v>
          </cell>
          <cell r="DY21">
            <v>7634</v>
          </cell>
          <cell r="DZ21">
            <v>7651</v>
          </cell>
          <cell r="EA21">
            <v>7658</v>
          </cell>
          <cell r="EB21">
            <v>7672</v>
          </cell>
          <cell r="EC21">
            <v>7692</v>
          </cell>
          <cell r="ED21">
            <v>7715</v>
          </cell>
          <cell r="EE21">
            <v>7737</v>
          </cell>
          <cell r="EF21">
            <v>7729</v>
          </cell>
          <cell r="EG21">
            <v>7671</v>
          </cell>
          <cell r="EH21">
            <v>7660</v>
          </cell>
          <cell r="EI21">
            <v>7679</v>
          </cell>
          <cell r="EJ21">
            <v>7693</v>
          </cell>
          <cell r="EK21">
            <v>7708</v>
          </cell>
          <cell r="EL21">
            <v>7727</v>
          </cell>
          <cell r="EM21">
            <v>7744</v>
          </cell>
          <cell r="EN21">
            <v>7757</v>
          </cell>
          <cell r="EO21">
            <v>7744</v>
          </cell>
          <cell r="EP21">
            <v>7689</v>
          </cell>
          <cell r="EQ21">
            <v>7636</v>
          </cell>
          <cell r="ER21">
            <v>7609</v>
          </cell>
          <cell r="ES21">
            <v>7611</v>
          </cell>
          <cell r="ET21">
            <v>7571</v>
          </cell>
          <cell r="EU21">
            <v>7519</v>
          </cell>
          <cell r="EV21">
            <v>7468</v>
          </cell>
          <cell r="EW21">
            <v>7418</v>
          </cell>
          <cell r="EX21">
            <v>7374</v>
          </cell>
          <cell r="EY21">
            <v>7367</v>
          </cell>
          <cell r="EZ21">
            <v>7379</v>
          </cell>
          <cell r="FA21">
            <v>7394</v>
          </cell>
          <cell r="FB21">
            <v>7412</v>
          </cell>
          <cell r="FC21">
            <v>7430</v>
          </cell>
          <cell r="FD21">
            <v>7444</v>
          </cell>
          <cell r="FE21">
            <v>7466</v>
          </cell>
          <cell r="FF21">
            <v>7485</v>
          </cell>
          <cell r="FG21">
            <v>7502</v>
          </cell>
          <cell r="FH21">
            <v>7521</v>
          </cell>
          <cell r="FI21">
            <v>7533</v>
          </cell>
          <cell r="FJ21">
            <v>7517</v>
          </cell>
          <cell r="FK21">
            <v>7516</v>
          </cell>
          <cell r="FL21">
            <v>7531</v>
          </cell>
          <cell r="FM21">
            <v>7538</v>
          </cell>
          <cell r="FN21">
            <v>7547</v>
          </cell>
          <cell r="FO21">
            <v>7556</v>
          </cell>
          <cell r="FP21">
            <v>7569</v>
          </cell>
          <cell r="FQ21">
            <v>7584</v>
          </cell>
          <cell r="FR21">
            <v>7595</v>
          </cell>
          <cell r="FS21">
            <v>7601</v>
          </cell>
          <cell r="FT21">
            <v>7608</v>
          </cell>
          <cell r="FU21">
            <v>7615</v>
          </cell>
          <cell r="FV21">
            <v>7626</v>
          </cell>
          <cell r="FW21">
            <v>7634</v>
          </cell>
          <cell r="FX21">
            <v>7637</v>
          </cell>
          <cell r="FY21">
            <v>7637</v>
          </cell>
          <cell r="FZ21">
            <v>7643</v>
          </cell>
          <cell r="GA21">
            <v>7654</v>
          </cell>
          <cell r="GB21">
            <v>7664</v>
          </cell>
          <cell r="GC21">
            <v>7670</v>
          </cell>
          <cell r="GD21">
            <v>7681</v>
          </cell>
          <cell r="GE21">
            <v>7690</v>
          </cell>
          <cell r="GF21">
            <v>7698</v>
          </cell>
          <cell r="GG21">
            <v>7705</v>
          </cell>
          <cell r="GH21">
            <v>7715</v>
          </cell>
          <cell r="GI21">
            <v>7688</v>
          </cell>
          <cell r="GJ21">
            <v>7678</v>
          </cell>
          <cell r="GK21">
            <v>7692</v>
          </cell>
          <cell r="GL21">
            <v>7704</v>
          </cell>
          <cell r="GM21">
            <v>7712</v>
          </cell>
          <cell r="GN21">
            <v>7720</v>
          </cell>
          <cell r="GO21">
            <v>7715</v>
          </cell>
          <cell r="GP21">
            <v>7720</v>
          </cell>
          <cell r="GQ21">
            <v>7736</v>
          </cell>
          <cell r="GR21">
            <v>7749</v>
          </cell>
          <cell r="GS21">
            <v>7760</v>
          </cell>
          <cell r="GT21">
            <v>7743</v>
          </cell>
          <cell r="GU21">
            <v>7726</v>
          </cell>
          <cell r="GV21">
            <v>7687</v>
          </cell>
          <cell r="GW21">
            <v>7685</v>
          </cell>
          <cell r="GX21">
            <v>7698</v>
          </cell>
          <cell r="GY21">
            <v>7713</v>
          </cell>
          <cell r="GZ21">
            <v>7707</v>
          </cell>
          <cell r="HA21">
            <v>7702</v>
          </cell>
          <cell r="HB21">
            <v>7665</v>
          </cell>
          <cell r="HC21">
            <v>7665</v>
          </cell>
          <cell r="HD21">
            <v>7665</v>
          </cell>
          <cell r="HE21">
            <v>7665</v>
          </cell>
          <cell r="HF21">
            <v>7665</v>
          </cell>
        </row>
        <row r="22">
          <cell r="A22">
            <v>21</v>
          </cell>
          <cell r="B22">
            <v>0</v>
          </cell>
          <cell r="C22" t="str">
            <v>Moagem Dia Efetivo (ton)</v>
          </cell>
          <cell r="D22" t="str">
            <v>TON</v>
          </cell>
          <cell r="E22">
            <v>3747</v>
          </cell>
          <cell r="F22">
            <v>5016</v>
          </cell>
          <cell r="G22">
            <v>5812</v>
          </cell>
          <cell r="H22">
            <v>6326</v>
          </cell>
          <cell r="I22">
            <v>6657</v>
          </cell>
          <cell r="J22">
            <v>7021</v>
          </cell>
          <cell r="K22">
            <v>7264</v>
          </cell>
          <cell r="L22">
            <v>7450</v>
          </cell>
          <cell r="M22">
            <v>7676</v>
          </cell>
          <cell r="N22">
            <v>7919</v>
          </cell>
          <cell r="O22">
            <v>8088</v>
          </cell>
          <cell r="P22">
            <v>8158</v>
          </cell>
          <cell r="Q22">
            <v>8256</v>
          </cell>
          <cell r="R22">
            <v>8351</v>
          </cell>
          <cell r="S22">
            <v>8393</v>
          </cell>
          <cell r="T22">
            <v>8393</v>
          </cell>
          <cell r="U22">
            <v>8393</v>
          </cell>
          <cell r="V22">
            <v>8390</v>
          </cell>
          <cell r="W22">
            <v>8383</v>
          </cell>
          <cell r="X22">
            <v>8375</v>
          </cell>
          <cell r="Y22">
            <v>8439</v>
          </cell>
          <cell r="Z22">
            <v>8581</v>
          </cell>
          <cell r="AA22">
            <v>8695</v>
          </cell>
          <cell r="AB22">
            <v>8791</v>
          </cell>
          <cell r="AC22">
            <v>8845</v>
          </cell>
          <cell r="AD22">
            <v>8919</v>
          </cell>
          <cell r="AE22">
            <v>9021</v>
          </cell>
          <cell r="AF22">
            <v>9120</v>
          </cell>
          <cell r="AG22">
            <v>9143</v>
          </cell>
          <cell r="AH22">
            <v>9143</v>
          </cell>
          <cell r="AI22">
            <v>9143</v>
          </cell>
          <cell r="AJ22">
            <v>9140</v>
          </cell>
          <cell r="AK22">
            <v>9140</v>
          </cell>
          <cell r="AL22">
            <v>9140</v>
          </cell>
          <cell r="AM22">
            <v>9037</v>
          </cell>
          <cell r="AN22">
            <v>8981</v>
          </cell>
          <cell r="AO22">
            <v>8911</v>
          </cell>
          <cell r="AP22">
            <v>8904</v>
          </cell>
          <cell r="AQ22">
            <v>8964</v>
          </cell>
          <cell r="AR22">
            <v>8983</v>
          </cell>
          <cell r="AS22">
            <v>8983</v>
          </cell>
          <cell r="AT22">
            <v>8950</v>
          </cell>
          <cell r="AU22">
            <v>8927</v>
          </cell>
          <cell r="AV22">
            <v>8996</v>
          </cell>
          <cell r="AW22">
            <v>9042</v>
          </cell>
          <cell r="AX22">
            <v>9084</v>
          </cell>
          <cell r="AY22">
            <v>9115</v>
          </cell>
          <cell r="AZ22">
            <v>9114</v>
          </cell>
          <cell r="BA22">
            <v>9114</v>
          </cell>
          <cell r="BB22">
            <v>9108</v>
          </cell>
          <cell r="BC22">
            <v>9108</v>
          </cell>
          <cell r="BD22">
            <v>9108</v>
          </cell>
          <cell r="BE22">
            <v>9108</v>
          </cell>
          <cell r="BF22">
            <v>9108</v>
          </cell>
          <cell r="BG22">
            <v>9108</v>
          </cell>
          <cell r="BH22">
            <v>8952</v>
          </cell>
          <cell r="BI22">
            <v>8932</v>
          </cell>
          <cell r="BJ22">
            <v>8926</v>
          </cell>
          <cell r="BK22">
            <v>8905</v>
          </cell>
          <cell r="BL22">
            <v>8851</v>
          </cell>
          <cell r="BM22">
            <v>8791</v>
          </cell>
          <cell r="BN22">
            <v>8780</v>
          </cell>
          <cell r="BO22">
            <v>8814</v>
          </cell>
          <cell r="BP22">
            <v>8848</v>
          </cell>
          <cell r="BQ22">
            <v>8875</v>
          </cell>
          <cell r="BR22">
            <v>8904</v>
          </cell>
          <cell r="BS22">
            <v>8932</v>
          </cell>
          <cell r="BT22">
            <v>8946</v>
          </cell>
          <cell r="BU22">
            <v>8958</v>
          </cell>
          <cell r="BV22">
            <v>8984</v>
          </cell>
          <cell r="BW22">
            <v>9006</v>
          </cell>
          <cell r="BX22">
            <v>9033</v>
          </cell>
          <cell r="BY22">
            <v>9054</v>
          </cell>
          <cell r="BZ22">
            <v>9075</v>
          </cell>
          <cell r="CA22">
            <v>9101</v>
          </cell>
          <cell r="CB22">
            <v>9121</v>
          </cell>
          <cell r="CC22">
            <v>9141</v>
          </cell>
          <cell r="CD22">
            <v>9164</v>
          </cell>
          <cell r="CE22">
            <v>9186</v>
          </cell>
          <cell r="CF22">
            <v>9215</v>
          </cell>
          <cell r="CG22">
            <v>9250</v>
          </cell>
          <cell r="CH22">
            <v>9259</v>
          </cell>
          <cell r="CI22">
            <v>9258</v>
          </cell>
          <cell r="CJ22">
            <v>9271</v>
          </cell>
          <cell r="CK22">
            <v>9284</v>
          </cell>
          <cell r="CL22">
            <v>9288</v>
          </cell>
          <cell r="CM22">
            <v>9286</v>
          </cell>
          <cell r="CN22">
            <v>9286</v>
          </cell>
          <cell r="CO22">
            <v>9289</v>
          </cell>
          <cell r="CP22">
            <v>9284</v>
          </cell>
          <cell r="CQ22">
            <v>9284</v>
          </cell>
          <cell r="CR22">
            <v>9280</v>
          </cell>
          <cell r="CS22">
            <v>9280</v>
          </cell>
          <cell r="CT22">
            <v>9284</v>
          </cell>
          <cell r="CU22">
            <v>9292</v>
          </cell>
          <cell r="CV22">
            <v>9298</v>
          </cell>
          <cell r="CW22">
            <v>9303</v>
          </cell>
          <cell r="CX22">
            <v>9318</v>
          </cell>
          <cell r="CY22">
            <v>9336</v>
          </cell>
          <cell r="CZ22">
            <v>9343</v>
          </cell>
          <cell r="DA22">
            <v>9360</v>
          </cell>
          <cell r="DB22">
            <v>9370</v>
          </cell>
          <cell r="DC22">
            <v>9382</v>
          </cell>
          <cell r="DD22">
            <v>9400</v>
          </cell>
          <cell r="DE22">
            <v>9419</v>
          </cell>
          <cell r="DF22">
            <v>9426</v>
          </cell>
          <cell r="DG22">
            <v>9443</v>
          </cell>
          <cell r="DH22">
            <v>9463</v>
          </cell>
          <cell r="DI22">
            <v>9480</v>
          </cell>
          <cell r="DJ22">
            <v>9497</v>
          </cell>
          <cell r="DK22">
            <v>9511</v>
          </cell>
          <cell r="DL22">
            <v>9530</v>
          </cell>
          <cell r="DM22">
            <v>9546</v>
          </cell>
          <cell r="DN22">
            <v>9563</v>
          </cell>
          <cell r="DO22">
            <v>9572</v>
          </cell>
          <cell r="DP22">
            <v>9584</v>
          </cell>
          <cell r="DQ22">
            <v>9595</v>
          </cell>
          <cell r="DR22">
            <v>9603</v>
          </cell>
          <cell r="DS22">
            <v>9609</v>
          </cell>
          <cell r="DT22">
            <v>9620</v>
          </cell>
          <cell r="DU22">
            <v>9619</v>
          </cell>
          <cell r="DV22">
            <v>9623</v>
          </cell>
          <cell r="DW22">
            <v>9624</v>
          </cell>
          <cell r="DX22">
            <v>9634</v>
          </cell>
          <cell r="DY22">
            <v>9647</v>
          </cell>
          <cell r="DZ22">
            <v>9655</v>
          </cell>
          <cell r="EA22">
            <v>9649</v>
          </cell>
          <cell r="EB22">
            <v>9648</v>
          </cell>
          <cell r="EC22">
            <v>9655</v>
          </cell>
          <cell r="ED22">
            <v>9664</v>
          </cell>
          <cell r="EE22">
            <v>9675</v>
          </cell>
          <cell r="EF22">
            <v>9668</v>
          </cell>
          <cell r="EG22">
            <v>9668</v>
          </cell>
          <cell r="EH22">
            <v>9663</v>
          </cell>
          <cell r="EI22">
            <v>9672</v>
          </cell>
          <cell r="EJ22">
            <v>9674</v>
          </cell>
          <cell r="EK22">
            <v>9679</v>
          </cell>
          <cell r="EL22">
            <v>9686</v>
          </cell>
          <cell r="EM22">
            <v>9695</v>
          </cell>
          <cell r="EN22">
            <v>9697</v>
          </cell>
          <cell r="EO22">
            <v>9696</v>
          </cell>
          <cell r="EP22">
            <v>9696</v>
          </cell>
          <cell r="EQ22">
            <v>9696</v>
          </cell>
          <cell r="ER22">
            <v>9682</v>
          </cell>
          <cell r="ES22">
            <v>9670</v>
          </cell>
          <cell r="ET22">
            <v>9663</v>
          </cell>
          <cell r="EU22">
            <v>9663</v>
          </cell>
          <cell r="EV22">
            <v>9663</v>
          </cell>
          <cell r="EW22">
            <v>9663</v>
          </cell>
          <cell r="EX22">
            <v>9658</v>
          </cell>
          <cell r="EY22">
            <v>9649</v>
          </cell>
          <cell r="EZ22">
            <v>9645</v>
          </cell>
          <cell r="FA22">
            <v>9652</v>
          </cell>
          <cell r="FB22">
            <v>9656</v>
          </cell>
          <cell r="FC22">
            <v>9661</v>
          </cell>
          <cell r="FD22">
            <v>9666</v>
          </cell>
          <cell r="FE22">
            <v>9676</v>
          </cell>
          <cell r="FF22">
            <v>9684</v>
          </cell>
          <cell r="FG22">
            <v>9692</v>
          </cell>
          <cell r="FH22">
            <v>9701</v>
          </cell>
          <cell r="FI22">
            <v>9708</v>
          </cell>
          <cell r="FJ22">
            <v>9709</v>
          </cell>
          <cell r="FK22">
            <v>9710</v>
          </cell>
          <cell r="FL22">
            <v>9714</v>
          </cell>
          <cell r="FM22">
            <v>9708</v>
          </cell>
          <cell r="FN22">
            <v>9706</v>
          </cell>
          <cell r="FO22">
            <v>9703</v>
          </cell>
          <cell r="FP22">
            <v>9704</v>
          </cell>
          <cell r="FQ22">
            <v>9706</v>
          </cell>
          <cell r="FR22">
            <v>9704</v>
          </cell>
          <cell r="FS22">
            <v>9699</v>
          </cell>
          <cell r="FT22">
            <v>9695</v>
          </cell>
          <cell r="FU22">
            <v>9689</v>
          </cell>
          <cell r="FV22">
            <v>9688</v>
          </cell>
          <cell r="FW22">
            <v>9683</v>
          </cell>
          <cell r="FX22">
            <v>9679</v>
          </cell>
          <cell r="FY22">
            <v>9671</v>
          </cell>
          <cell r="FZ22">
            <v>9666</v>
          </cell>
          <cell r="GA22">
            <v>9665</v>
          </cell>
          <cell r="GB22">
            <v>9665</v>
          </cell>
          <cell r="GC22">
            <v>9661</v>
          </cell>
          <cell r="GD22">
            <v>9662</v>
          </cell>
          <cell r="GE22">
            <v>9661</v>
          </cell>
          <cell r="GF22">
            <v>9658</v>
          </cell>
          <cell r="GG22">
            <v>9655</v>
          </cell>
          <cell r="GH22">
            <v>9653</v>
          </cell>
          <cell r="GI22">
            <v>9650</v>
          </cell>
          <cell r="GJ22">
            <v>9645</v>
          </cell>
          <cell r="GK22">
            <v>9649</v>
          </cell>
          <cell r="GL22">
            <v>9652</v>
          </cell>
          <cell r="GM22">
            <v>9651</v>
          </cell>
          <cell r="GN22">
            <v>9649</v>
          </cell>
          <cell r="GO22">
            <v>9641</v>
          </cell>
          <cell r="GP22">
            <v>9639</v>
          </cell>
          <cell r="GQ22">
            <v>9646</v>
          </cell>
          <cell r="GR22">
            <v>9651</v>
          </cell>
          <cell r="GS22">
            <v>9653</v>
          </cell>
          <cell r="GT22">
            <v>9647</v>
          </cell>
          <cell r="GU22">
            <v>9642</v>
          </cell>
          <cell r="GV22">
            <v>9642</v>
          </cell>
          <cell r="GW22">
            <v>9628</v>
          </cell>
          <cell r="GX22">
            <v>9631</v>
          </cell>
          <cell r="GY22">
            <v>9639</v>
          </cell>
          <cell r="GZ22">
            <v>9637</v>
          </cell>
          <cell r="HA22">
            <v>9636</v>
          </cell>
          <cell r="HB22">
            <v>9636</v>
          </cell>
          <cell r="HC22">
            <v>9636</v>
          </cell>
          <cell r="HD22">
            <v>9636</v>
          </cell>
          <cell r="HE22">
            <v>9636</v>
          </cell>
          <cell r="HF22">
            <v>9636</v>
          </cell>
        </row>
        <row r="23">
          <cell r="A23">
            <v>22</v>
          </cell>
          <cell r="B23" t="str">
            <v>Moagem Efetiva (ton/h)</v>
          </cell>
          <cell r="C23" t="str">
            <v>Moagem Efetiva (ton/h)</v>
          </cell>
          <cell r="D23" t="str">
            <v>TON/H</v>
          </cell>
          <cell r="E23">
            <v>156.13</v>
          </cell>
          <cell r="F23">
            <v>208.98</v>
          </cell>
          <cell r="G23">
            <v>242.15</v>
          </cell>
          <cell r="H23">
            <v>263.57</v>
          </cell>
          <cell r="I23">
            <v>277.36</v>
          </cell>
          <cell r="J23">
            <v>292.56</v>
          </cell>
          <cell r="K23">
            <v>302.64999999999998</v>
          </cell>
          <cell r="L23">
            <v>310.43</v>
          </cell>
          <cell r="M23">
            <v>319.85000000000002</v>
          </cell>
          <cell r="N23">
            <v>329.96</v>
          </cell>
          <cell r="O23">
            <v>336.99</v>
          </cell>
          <cell r="P23">
            <v>339.9</v>
          </cell>
          <cell r="Q23">
            <v>343.99</v>
          </cell>
          <cell r="R23">
            <v>347.96</v>
          </cell>
          <cell r="S23">
            <v>349.71</v>
          </cell>
          <cell r="T23">
            <v>349.71</v>
          </cell>
          <cell r="U23">
            <v>349.71</v>
          </cell>
          <cell r="V23">
            <v>349.57</v>
          </cell>
          <cell r="W23">
            <v>349.3</v>
          </cell>
          <cell r="X23">
            <v>348.95</v>
          </cell>
          <cell r="Y23">
            <v>351.63</v>
          </cell>
          <cell r="Z23">
            <v>357.54</v>
          </cell>
          <cell r="AA23">
            <v>362.29</v>
          </cell>
          <cell r="AB23">
            <v>366.28</v>
          </cell>
          <cell r="AC23">
            <v>368.55</v>
          </cell>
          <cell r="AD23">
            <v>371.62</v>
          </cell>
          <cell r="AE23">
            <v>375.89</v>
          </cell>
          <cell r="AF23">
            <v>379.99</v>
          </cell>
          <cell r="AG23">
            <v>380.94</v>
          </cell>
          <cell r="AH23">
            <v>380.94</v>
          </cell>
          <cell r="AI23">
            <v>380.94</v>
          </cell>
          <cell r="AJ23">
            <v>380.83</v>
          </cell>
          <cell r="AK23">
            <v>380.83</v>
          </cell>
          <cell r="AL23">
            <v>380.83</v>
          </cell>
          <cell r="AM23">
            <v>376.56</v>
          </cell>
          <cell r="AN23">
            <v>374.21</v>
          </cell>
          <cell r="AO23">
            <v>371.28</v>
          </cell>
          <cell r="AP23">
            <v>371.01</v>
          </cell>
          <cell r="AQ23">
            <v>373.5</v>
          </cell>
          <cell r="AR23">
            <v>374.29</v>
          </cell>
          <cell r="AS23">
            <v>374.29</v>
          </cell>
          <cell r="AT23">
            <v>372.93</v>
          </cell>
          <cell r="AU23">
            <v>371.94</v>
          </cell>
          <cell r="AV23">
            <v>374.85</v>
          </cell>
          <cell r="AW23">
            <v>376.74</v>
          </cell>
          <cell r="AX23">
            <v>378.49</v>
          </cell>
          <cell r="AY23">
            <v>379.79</v>
          </cell>
          <cell r="AZ23">
            <v>379.74</v>
          </cell>
          <cell r="BA23">
            <v>379.74</v>
          </cell>
          <cell r="BB23">
            <v>379.48</v>
          </cell>
          <cell r="BC23">
            <v>379.48</v>
          </cell>
          <cell r="BD23">
            <v>379.48</v>
          </cell>
          <cell r="BE23">
            <v>379.48</v>
          </cell>
          <cell r="BF23">
            <v>379.48</v>
          </cell>
          <cell r="BG23">
            <v>379.48</v>
          </cell>
          <cell r="BH23">
            <v>372.99</v>
          </cell>
          <cell r="BI23">
            <v>372.17</v>
          </cell>
          <cell r="BJ23">
            <v>371.93</v>
          </cell>
          <cell r="BK23">
            <v>371.03</v>
          </cell>
          <cell r="BL23">
            <v>368.8</v>
          </cell>
          <cell r="BM23">
            <v>366.29</v>
          </cell>
          <cell r="BN23">
            <v>365.83</v>
          </cell>
          <cell r="BO23">
            <v>367.26</v>
          </cell>
          <cell r="BP23">
            <v>368.65</v>
          </cell>
          <cell r="BQ23">
            <v>369.79</v>
          </cell>
          <cell r="BR23">
            <v>371</v>
          </cell>
          <cell r="BS23">
            <v>372.17</v>
          </cell>
          <cell r="BT23">
            <v>372.73</v>
          </cell>
          <cell r="BU23">
            <v>373.23</v>
          </cell>
          <cell r="BV23">
            <v>374.33</v>
          </cell>
          <cell r="BW23">
            <v>375.27</v>
          </cell>
          <cell r="BX23">
            <v>376.36</v>
          </cell>
          <cell r="BY23">
            <v>377.26</v>
          </cell>
          <cell r="BZ23">
            <v>378.11</v>
          </cell>
          <cell r="CA23">
            <v>379.2</v>
          </cell>
          <cell r="CB23">
            <v>380.03</v>
          </cell>
          <cell r="CC23">
            <v>380.89</v>
          </cell>
          <cell r="CD23">
            <v>381.83</v>
          </cell>
          <cell r="CE23">
            <v>382.74</v>
          </cell>
          <cell r="CF23">
            <v>383.95</v>
          </cell>
          <cell r="CG23">
            <v>385.4</v>
          </cell>
          <cell r="CH23">
            <v>385.8</v>
          </cell>
          <cell r="CI23">
            <v>385.77</v>
          </cell>
          <cell r="CJ23">
            <v>386.28</v>
          </cell>
          <cell r="CK23">
            <v>386.82</v>
          </cell>
          <cell r="CL23">
            <v>387.01</v>
          </cell>
          <cell r="CM23">
            <v>386.9</v>
          </cell>
          <cell r="CN23">
            <v>386.91</v>
          </cell>
          <cell r="CO23">
            <v>387.04</v>
          </cell>
          <cell r="CP23">
            <v>386.83</v>
          </cell>
          <cell r="CQ23">
            <v>386.84</v>
          </cell>
          <cell r="CR23">
            <v>386.67</v>
          </cell>
          <cell r="CS23">
            <v>386.68</v>
          </cell>
          <cell r="CT23">
            <v>386.83</v>
          </cell>
          <cell r="CU23">
            <v>387.17</v>
          </cell>
          <cell r="CV23">
            <v>387.4</v>
          </cell>
          <cell r="CW23">
            <v>387.61</v>
          </cell>
          <cell r="CX23">
            <v>388.23</v>
          </cell>
          <cell r="CY23">
            <v>388.99</v>
          </cell>
          <cell r="CZ23">
            <v>389.3</v>
          </cell>
          <cell r="DA23">
            <v>389.98</v>
          </cell>
          <cell r="DB23">
            <v>390.43</v>
          </cell>
          <cell r="DC23">
            <v>390.92</v>
          </cell>
          <cell r="DD23">
            <v>391.67</v>
          </cell>
          <cell r="DE23">
            <v>392.46</v>
          </cell>
          <cell r="DF23">
            <v>392.74</v>
          </cell>
          <cell r="DG23">
            <v>393.44</v>
          </cell>
          <cell r="DH23">
            <v>394.28</v>
          </cell>
          <cell r="DI23">
            <v>395</v>
          </cell>
          <cell r="DJ23">
            <v>395.7</v>
          </cell>
          <cell r="DK23">
            <v>396.3</v>
          </cell>
          <cell r="DL23">
            <v>397.08</v>
          </cell>
          <cell r="DM23">
            <v>397.77</v>
          </cell>
          <cell r="DN23">
            <v>398.47</v>
          </cell>
          <cell r="DO23">
            <v>398.84</v>
          </cell>
          <cell r="DP23">
            <v>399.35</v>
          </cell>
          <cell r="DQ23">
            <v>399.8</v>
          </cell>
          <cell r="DR23">
            <v>400.14</v>
          </cell>
          <cell r="DS23">
            <v>400.38</v>
          </cell>
          <cell r="DT23">
            <v>400.84</v>
          </cell>
          <cell r="DU23">
            <v>400.81</v>
          </cell>
          <cell r="DV23">
            <v>400.94</v>
          </cell>
          <cell r="DW23">
            <v>401.01</v>
          </cell>
          <cell r="DX23">
            <v>401.41</v>
          </cell>
          <cell r="DY23">
            <v>401.97</v>
          </cell>
          <cell r="DZ23">
            <v>402.28</v>
          </cell>
          <cell r="EA23">
            <v>402.04</v>
          </cell>
          <cell r="EB23">
            <v>401.99</v>
          </cell>
          <cell r="EC23">
            <v>402.28</v>
          </cell>
          <cell r="ED23">
            <v>402.68</v>
          </cell>
          <cell r="EE23">
            <v>403.14</v>
          </cell>
          <cell r="EF23">
            <v>402.83</v>
          </cell>
          <cell r="EG23">
            <v>402.83</v>
          </cell>
          <cell r="EH23">
            <v>402.63</v>
          </cell>
          <cell r="EI23">
            <v>403</v>
          </cell>
          <cell r="EJ23">
            <v>403.08</v>
          </cell>
          <cell r="EK23">
            <v>403.3</v>
          </cell>
          <cell r="EL23">
            <v>403.58</v>
          </cell>
          <cell r="EM23">
            <v>403.97</v>
          </cell>
          <cell r="EN23">
            <v>404.06</v>
          </cell>
          <cell r="EO23">
            <v>404.02</v>
          </cell>
          <cell r="EP23">
            <v>404.02</v>
          </cell>
          <cell r="EQ23">
            <v>404.02</v>
          </cell>
          <cell r="ER23">
            <v>403.41</v>
          </cell>
          <cell r="ES23">
            <v>402.91</v>
          </cell>
          <cell r="ET23">
            <v>402.64</v>
          </cell>
          <cell r="EU23">
            <v>402.64</v>
          </cell>
          <cell r="EV23">
            <v>402.64</v>
          </cell>
          <cell r="EW23">
            <v>402.64</v>
          </cell>
          <cell r="EX23">
            <v>402.42</v>
          </cell>
          <cell r="EY23">
            <v>402.06</v>
          </cell>
          <cell r="EZ23">
            <v>401.88</v>
          </cell>
          <cell r="FA23">
            <v>402.15</v>
          </cell>
          <cell r="FB23">
            <v>402.34</v>
          </cell>
          <cell r="FC23">
            <v>402.54</v>
          </cell>
          <cell r="FD23">
            <v>402.75</v>
          </cell>
          <cell r="FE23">
            <v>403.18</v>
          </cell>
          <cell r="FF23">
            <v>403.51</v>
          </cell>
          <cell r="FG23">
            <v>403.83</v>
          </cell>
          <cell r="FH23">
            <v>404.21</v>
          </cell>
          <cell r="FI23">
            <v>404.48</v>
          </cell>
          <cell r="FJ23">
            <v>404.55</v>
          </cell>
          <cell r="FK23">
            <v>404.58</v>
          </cell>
          <cell r="FL23">
            <v>404.74</v>
          </cell>
          <cell r="FM23">
            <v>404.49</v>
          </cell>
          <cell r="FN23">
            <v>404.43</v>
          </cell>
          <cell r="FO23">
            <v>404.29</v>
          </cell>
          <cell r="FP23">
            <v>404.33</v>
          </cell>
          <cell r="FQ23">
            <v>404.42</v>
          </cell>
          <cell r="FR23">
            <v>404.33</v>
          </cell>
          <cell r="FS23">
            <v>404.11</v>
          </cell>
          <cell r="FT23">
            <v>403.94</v>
          </cell>
          <cell r="FU23">
            <v>403.7</v>
          </cell>
          <cell r="FV23">
            <v>403.67</v>
          </cell>
          <cell r="FW23">
            <v>403.44</v>
          </cell>
          <cell r="FX23">
            <v>403.29</v>
          </cell>
          <cell r="FY23">
            <v>402.95</v>
          </cell>
          <cell r="FZ23">
            <v>402.74</v>
          </cell>
          <cell r="GA23">
            <v>402.69</v>
          </cell>
          <cell r="GB23">
            <v>402.72</v>
          </cell>
          <cell r="GC23">
            <v>402.56</v>
          </cell>
          <cell r="GD23">
            <v>402.57</v>
          </cell>
          <cell r="GE23">
            <v>402.54</v>
          </cell>
          <cell r="GF23">
            <v>402.41</v>
          </cell>
          <cell r="GG23">
            <v>402.28</v>
          </cell>
          <cell r="GH23">
            <v>402.22</v>
          </cell>
          <cell r="GI23">
            <v>402.1</v>
          </cell>
          <cell r="GJ23">
            <v>401.87</v>
          </cell>
          <cell r="GK23">
            <v>402.06</v>
          </cell>
          <cell r="GL23">
            <v>402.17</v>
          </cell>
          <cell r="GM23">
            <v>402.12</v>
          </cell>
          <cell r="GN23">
            <v>402.05</v>
          </cell>
          <cell r="GO23">
            <v>401.71</v>
          </cell>
          <cell r="GP23">
            <v>401.62</v>
          </cell>
          <cell r="GQ23">
            <v>401.93</v>
          </cell>
          <cell r="GR23">
            <v>402.14</v>
          </cell>
          <cell r="GS23">
            <v>402.19</v>
          </cell>
          <cell r="GT23">
            <v>401.94</v>
          </cell>
          <cell r="GU23">
            <v>401.76</v>
          </cell>
          <cell r="GV23">
            <v>401.76</v>
          </cell>
          <cell r="GW23">
            <v>401.15</v>
          </cell>
          <cell r="GX23">
            <v>401.3</v>
          </cell>
          <cell r="GY23">
            <v>401.61</v>
          </cell>
          <cell r="GZ23">
            <v>401.55</v>
          </cell>
          <cell r="HA23">
            <v>401.52</v>
          </cell>
          <cell r="HB23">
            <v>401.52</v>
          </cell>
          <cell r="HC23">
            <v>401.52</v>
          </cell>
          <cell r="HD23">
            <v>401.52</v>
          </cell>
          <cell r="HE23">
            <v>401.52</v>
          </cell>
          <cell r="HF23">
            <v>401.52</v>
          </cell>
        </row>
        <row r="24">
          <cell r="A24">
            <v>23</v>
          </cell>
          <cell r="B24">
            <v>0</v>
          </cell>
          <cell r="C24" t="str">
            <v>Extração % Pol</v>
          </cell>
          <cell r="D24" t="str">
            <v>%</v>
          </cell>
          <cell r="E24">
            <v>97.25</v>
          </cell>
          <cell r="F24">
            <v>97.89</v>
          </cell>
          <cell r="G24">
            <v>98.01</v>
          </cell>
          <cell r="H24">
            <v>98.04</v>
          </cell>
          <cell r="I24">
            <v>98.13</v>
          </cell>
          <cell r="J24">
            <v>98.2</v>
          </cell>
          <cell r="K24">
            <v>98.28</v>
          </cell>
          <cell r="L24">
            <v>98.27</v>
          </cell>
          <cell r="M24">
            <v>98.29</v>
          </cell>
          <cell r="N24">
            <v>98.3</v>
          </cell>
          <cell r="O24">
            <v>98.29</v>
          </cell>
          <cell r="P24">
            <v>98.27</v>
          </cell>
          <cell r="Q24">
            <v>98.25</v>
          </cell>
          <cell r="R24">
            <v>98.21</v>
          </cell>
          <cell r="S24">
            <v>98.21</v>
          </cell>
          <cell r="T24">
            <v>98.21</v>
          </cell>
          <cell r="U24">
            <v>98.21</v>
          </cell>
          <cell r="V24">
            <v>98.18</v>
          </cell>
          <cell r="W24">
            <v>98.18</v>
          </cell>
          <cell r="X24">
            <v>98.19</v>
          </cell>
          <cell r="Y24">
            <v>98.19</v>
          </cell>
          <cell r="Z24">
            <v>98.19</v>
          </cell>
          <cell r="AA24">
            <v>98.16</v>
          </cell>
          <cell r="AB24">
            <v>98.11</v>
          </cell>
          <cell r="AC24">
            <v>98.09</v>
          </cell>
          <cell r="AD24">
            <v>98.06</v>
          </cell>
          <cell r="AE24">
            <v>98.04</v>
          </cell>
          <cell r="AF24">
            <v>98.02</v>
          </cell>
          <cell r="AG24">
            <v>98.01</v>
          </cell>
          <cell r="AH24">
            <v>98.01</v>
          </cell>
          <cell r="AI24">
            <v>98.01</v>
          </cell>
          <cell r="AJ24">
            <v>98.02</v>
          </cell>
          <cell r="AK24">
            <v>98.02</v>
          </cell>
          <cell r="AL24">
            <v>98.02</v>
          </cell>
          <cell r="AM24">
            <v>98.02</v>
          </cell>
          <cell r="AN24">
            <v>98.02</v>
          </cell>
          <cell r="AO24">
            <v>98.04</v>
          </cell>
          <cell r="AP24">
            <v>98.04</v>
          </cell>
          <cell r="AQ24">
            <v>98</v>
          </cell>
          <cell r="AR24">
            <v>98</v>
          </cell>
          <cell r="AS24">
            <v>98</v>
          </cell>
          <cell r="AT24">
            <v>98</v>
          </cell>
          <cell r="AU24">
            <v>98.02</v>
          </cell>
          <cell r="AV24">
            <v>98.01</v>
          </cell>
          <cell r="AW24">
            <v>98.01</v>
          </cell>
          <cell r="AX24">
            <v>98</v>
          </cell>
          <cell r="AY24">
            <v>98</v>
          </cell>
          <cell r="AZ24">
            <v>98</v>
          </cell>
          <cell r="BA24">
            <v>98</v>
          </cell>
          <cell r="BB24">
            <v>98</v>
          </cell>
          <cell r="BC24">
            <v>98</v>
          </cell>
          <cell r="BD24">
            <v>98</v>
          </cell>
          <cell r="BE24">
            <v>98</v>
          </cell>
          <cell r="BF24">
            <v>98</v>
          </cell>
          <cell r="BG24">
            <v>98</v>
          </cell>
          <cell r="BH24">
            <v>98</v>
          </cell>
          <cell r="BI24">
            <v>98.02</v>
          </cell>
          <cell r="BJ24">
            <v>98.02</v>
          </cell>
          <cell r="BK24">
            <v>98.02</v>
          </cell>
          <cell r="BL24">
            <v>98.02</v>
          </cell>
          <cell r="BM24">
            <v>98.04</v>
          </cell>
          <cell r="BN24">
            <v>98.04</v>
          </cell>
          <cell r="BO24">
            <v>98.03</v>
          </cell>
          <cell r="BP24">
            <v>98.03</v>
          </cell>
          <cell r="BQ24">
            <v>98.03</v>
          </cell>
          <cell r="BR24">
            <v>98.03</v>
          </cell>
          <cell r="BS24">
            <v>98.01</v>
          </cell>
          <cell r="BT24">
            <v>98.01</v>
          </cell>
          <cell r="BU24">
            <v>98.01</v>
          </cell>
          <cell r="BV24">
            <v>98.03</v>
          </cell>
          <cell r="BW24">
            <v>98.03</v>
          </cell>
          <cell r="BX24">
            <v>98.03</v>
          </cell>
          <cell r="BY24">
            <v>98.03</v>
          </cell>
          <cell r="BZ24">
            <v>98.02</v>
          </cell>
          <cell r="CA24">
            <v>98.02</v>
          </cell>
          <cell r="CB24">
            <v>98.02</v>
          </cell>
          <cell r="CC24">
            <v>98.04</v>
          </cell>
          <cell r="CD24">
            <v>98.03</v>
          </cell>
          <cell r="CE24">
            <v>98.03</v>
          </cell>
          <cell r="CF24">
            <v>98.01</v>
          </cell>
          <cell r="CG24">
            <v>98.01</v>
          </cell>
          <cell r="CH24">
            <v>98.01</v>
          </cell>
          <cell r="CI24">
            <v>98.01</v>
          </cell>
          <cell r="CJ24">
            <v>98.01</v>
          </cell>
          <cell r="CK24">
            <v>98.02</v>
          </cell>
          <cell r="CL24">
            <v>98.02</v>
          </cell>
          <cell r="CM24">
            <v>98.02</v>
          </cell>
          <cell r="CN24">
            <v>98.02</v>
          </cell>
          <cell r="CO24">
            <v>98.04</v>
          </cell>
          <cell r="CP24">
            <v>98.04</v>
          </cell>
          <cell r="CQ24">
            <v>98.04</v>
          </cell>
          <cell r="CR24">
            <v>98.04</v>
          </cell>
          <cell r="CS24">
            <v>98.04</v>
          </cell>
          <cell r="CT24">
            <v>98.04</v>
          </cell>
          <cell r="CU24">
            <v>98.04</v>
          </cell>
          <cell r="CV24">
            <v>98.04</v>
          </cell>
          <cell r="CW24">
            <v>98.04</v>
          </cell>
          <cell r="CX24">
            <v>98.04</v>
          </cell>
          <cell r="CY24">
            <v>98.04</v>
          </cell>
          <cell r="CZ24">
            <v>98.04</v>
          </cell>
          <cell r="DA24">
            <v>98.04</v>
          </cell>
          <cell r="DB24">
            <v>98.04</v>
          </cell>
          <cell r="DC24">
            <v>98.04</v>
          </cell>
          <cell r="DD24">
            <v>98.04</v>
          </cell>
          <cell r="DE24">
            <v>98.04</v>
          </cell>
          <cell r="DF24">
            <v>98.06</v>
          </cell>
          <cell r="DG24">
            <v>98.06</v>
          </cell>
          <cell r="DH24">
            <v>98.07</v>
          </cell>
          <cell r="DI24">
            <v>98.07</v>
          </cell>
          <cell r="DJ24">
            <v>98.07</v>
          </cell>
          <cell r="DK24">
            <v>98.07</v>
          </cell>
          <cell r="DL24">
            <v>98.07</v>
          </cell>
          <cell r="DM24">
            <v>98.07</v>
          </cell>
          <cell r="DN24">
            <v>98.07</v>
          </cell>
          <cell r="DO24">
            <v>98.05</v>
          </cell>
          <cell r="DP24">
            <v>98.05</v>
          </cell>
          <cell r="DQ24">
            <v>98.06</v>
          </cell>
          <cell r="DR24">
            <v>98.04</v>
          </cell>
          <cell r="DS24">
            <v>98.06</v>
          </cell>
          <cell r="DT24">
            <v>98.06</v>
          </cell>
          <cell r="DU24">
            <v>98.04</v>
          </cell>
          <cell r="DV24">
            <v>98.04</v>
          </cell>
          <cell r="DW24">
            <v>98.06</v>
          </cell>
          <cell r="DX24">
            <v>98.06</v>
          </cell>
          <cell r="DY24">
            <v>98.06</v>
          </cell>
          <cell r="DZ24">
            <v>98.06</v>
          </cell>
          <cell r="EA24">
            <v>98.06</v>
          </cell>
          <cell r="EB24">
            <v>98.06</v>
          </cell>
          <cell r="EC24">
            <v>98.06</v>
          </cell>
          <cell r="ED24">
            <v>98.06</v>
          </cell>
          <cell r="EE24">
            <v>98.05</v>
          </cell>
          <cell r="EF24">
            <v>98.05</v>
          </cell>
          <cell r="EG24">
            <v>98.05</v>
          </cell>
          <cell r="EH24">
            <v>98.05</v>
          </cell>
          <cell r="EI24">
            <v>98.05</v>
          </cell>
          <cell r="EJ24">
            <v>98.05</v>
          </cell>
          <cell r="EK24">
            <v>98.05</v>
          </cell>
          <cell r="EL24">
            <v>98.07</v>
          </cell>
          <cell r="EM24">
            <v>98.07</v>
          </cell>
          <cell r="EN24">
            <v>98.07</v>
          </cell>
          <cell r="EO24">
            <v>98.07</v>
          </cell>
          <cell r="EP24">
            <v>98.07</v>
          </cell>
          <cell r="EQ24">
            <v>98.07</v>
          </cell>
          <cell r="ER24">
            <v>98.07</v>
          </cell>
          <cell r="ES24">
            <v>98.07</v>
          </cell>
          <cell r="ET24">
            <v>98.07</v>
          </cell>
          <cell r="EU24">
            <v>98.07</v>
          </cell>
          <cell r="EV24">
            <v>98.07</v>
          </cell>
          <cell r="EW24">
            <v>98.07</v>
          </cell>
          <cell r="EX24">
            <v>98.07</v>
          </cell>
          <cell r="EY24">
            <v>98.07</v>
          </cell>
          <cell r="EZ24">
            <v>98.07</v>
          </cell>
          <cell r="FA24">
            <v>98.06</v>
          </cell>
          <cell r="FB24">
            <v>98.08</v>
          </cell>
          <cell r="FC24">
            <v>98.08</v>
          </cell>
          <cell r="FD24">
            <v>98.08</v>
          </cell>
          <cell r="FE24">
            <v>98.08</v>
          </cell>
          <cell r="FF24">
            <v>98.06</v>
          </cell>
          <cell r="FG24">
            <v>98.06</v>
          </cell>
          <cell r="FH24">
            <v>98.06</v>
          </cell>
          <cell r="FI24">
            <v>98.06</v>
          </cell>
          <cell r="FJ24">
            <v>98.05</v>
          </cell>
          <cell r="FK24">
            <v>98.05</v>
          </cell>
          <cell r="FL24">
            <v>98.05</v>
          </cell>
          <cell r="FM24">
            <v>98.05</v>
          </cell>
          <cell r="FN24">
            <v>98.05</v>
          </cell>
          <cell r="FO24">
            <v>98.05</v>
          </cell>
          <cell r="FP24">
            <v>98.05</v>
          </cell>
          <cell r="FQ24">
            <v>98.05</v>
          </cell>
          <cell r="FR24">
            <v>98.07</v>
          </cell>
          <cell r="FS24">
            <v>98.07</v>
          </cell>
          <cell r="FT24">
            <v>98.07</v>
          </cell>
          <cell r="FU24">
            <v>98.07</v>
          </cell>
          <cell r="FV24">
            <v>98.07</v>
          </cell>
          <cell r="FW24">
            <v>98.07</v>
          </cell>
          <cell r="FX24">
            <v>98.07</v>
          </cell>
          <cell r="FY24">
            <v>98.06</v>
          </cell>
          <cell r="FZ24">
            <v>98.06</v>
          </cell>
          <cell r="GA24">
            <v>98.06</v>
          </cell>
          <cell r="GB24">
            <v>98.06</v>
          </cell>
          <cell r="GC24">
            <v>98.06</v>
          </cell>
          <cell r="GD24">
            <v>98.06</v>
          </cell>
          <cell r="GE24">
            <v>98.06</v>
          </cell>
          <cell r="GF24">
            <v>98.06</v>
          </cell>
          <cell r="GG24">
            <v>98.06</v>
          </cell>
          <cell r="GH24">
            <v>98.06</v>
          </cell>
          <cell r="GI24">
            <v>98.06</v>
          </cell>
          <cell r="GJ24">
            <v>98.06</v>
          </cell>
          <cell r="GK24">
            <v>98.06</v>
          </cell>
          <cell r="GL24">
            <v>98.06</v>
          </cell>
          <cell r="GM24">
            <v>98.05</v>
          </cell>
          <cell r="GN24">
            <v>98.05</v>
          </cell>
          <cell r="GO24">
            <v>98.05</v>
          </cell>
          <cell r="GP24">
            <v>98.05</v>
          </cell>
          <cell r="GQ24">
            <v>98.05</v>
          </cell>
          <cell r="GR24">
            <v>98.05</v>
          </cell>
          <cell r="GS24">
            <v>98.05</v>
          </cell>
          <cell r="GT24">
            <v>98.05</v>
          </cell>
          <cell r="GU24">
            <v>98.05</v>
          </cell>
          <cell r="GV24">
            <v>98.05</v>
          </cell>
          <cell r="GW24">
            <v>98.05</v>
          </cell>
          <cell r="GX24">
            <v>98.05</v>
          </cell>
          <cell r="GY24">
            <v>98.05</v>
          </cell>
          <cell r="GZ24">
            <v>98.05</v>
          </cell>
          <cell r="HA24">
            <v>98.05</v>
          </cell>
          <cell r="HB24">
            <v>98.05</v>
          </cell>
          <cell r="HC24">
            <v>98.05</v>
          </cell>
          <cell r="HD24">
            <v>98.05</v>
          </cell>
          <cell r="HE24">
            <v>98.05</v>
          </cell>
          <cell r="HF24">
            <v>98.05</v>
          </cell>
        </row>
        <row r="25">
          <cell r="A25">
            <v>24</v>
          </cell>
          <cell r="B25">
            <v>0</v>
          </cell>
          <cell r="C25" t="str">
            <v>Ext. Reduz. 12,5% Fibra</v>
          </cell>
          <cell r="D25" t="str">
            <v>%</v>
          </cell>
          <cell r="E25">
            <v>97.04</v>
          </cell>
          <cell r="F25">
            <v>97.71</v>
          </cell>
          <cell r="G25">
            <v>97.82</v>
          </cell>
          <cell r="H25">
            <v>97.85</v>
          </cell>
          <cell r="I25">
            <v>97.97</v>
          </cell>
          <cell r="J25">
            <v>98.03</v>
          </cell>
          <cell r="K25">
            <v>98.1</v>
          </cell>
          <cell r="L25">
            <v>98.09</v>
          </cell>
          <cell r="M25">
            <v>98.12</v>
          </cell>
          <cell r="N25">
            <v>98.13</v>
          </cell>
          <cell r="O25">
            <v>98.12</v>
          </cell>
          <cell r="P25">
            <v>98.1</v>
          </cell>
          <cell r="Q25">
            <v>98.08</v>
          </cell>
          <cell r="R25">
            <v>98.04</v>
          </cell>
          <cell r="S25">
            <v>98.04</v>
          </cell>
          <cell r="T25">
            <v>98.04</v>
          </cell>
          <cell r="U25">
            <v>98.04</v>
          </cell>
          <cell r="V25">
            <v>98</v>
          </cell>
          <cell r="W25">
            <v>98</v>
          </cell>
          <cell r="X25">
            <v>98.01</v>
          </cell>
          <cell r="Y25">
            <v>98.01</v>
          </cell>
          <cell r="Z25">
            <v>98</v>
          </cell>
          <cell r="AA25">
            <v>97.97</v>
          </cell>
          <cell r="AB25">
            <v>97.91</v>
          </cell>
          <cell r="AC25">
            <v>97.89</v>
          </cell>
          <cell r="AD25">
            <v>97.85</v>
          </cell>
          <cell r="AE25">
            <v>97.83</v>
          </cell>
          <cell r="AF25">
            <v>97.81</v>
          </cell>
          <cell r="AG25">
            <v>97.8</v>
          </cell>
          <cell r="AH25">
            <v>97.8</v>
          </cell>
          <cell r="AI25">
            <v>97.8</v>
          </cell>
          <cell r="AJ25">
            <v>97.81</v>
          </cell>
          <cell r="AK25">
            <v>97.81</v>
          </cell>
          <cell r="AL25">
            <v>97.81</v>
          </cell>
          <cell r="AM25">
            <v>97.81</v>
          </cell>
          <cell r="AN25">
            <v>97.81</v>
          </cell>
          <cell r="AO25">
            <v>97.83</v>
          </cell>
          <cell r="AP25">
            <v>97.84</v>
          </cell>
          <cell r="AQ25">
            <v>97.8</v>
          </cell>
          <cell r="AR25">
            <v>97.8</v>
          </cell>
          <cell r="AS25">
            <v>97.8</v>
          </cell>
          <cell r="AT25">
            <v>97.8</v>
          </cell>
          <cell r="AU25">
            <v>97.82</v>
          </cell>
          <cell r="AV25">
            <v>97.81</v>
          </cell>
          <cell r="AW25">
            <v>97.81</v>
          </cell>
          <cell r="AX25">
            <v>97.8</v>
          </cell>
          <cell r="AY25">
            <v>97.8</v>
          </cell>
          <cell r="AZ25">
            <v>97.81</v>
          </cell>
          <cell r="BA25">
            <v>97.81</v>
          </cell>
          <cell r="BB25">
            <v>97.81</v>
          </cell>
          <cell r="BC25">
            <v>97.81</v>
          </cell>
          <cell r="BD25">
            <v>97.81</v>
          </cell>
          <cell r="BE25">
            <v>97.81</v>
          </cell>
          <cell r="BF25">
            <v>97.81</v>
          </cell>
          <cell r="BG25">
            <v>97.81</v>
          </cell>
          <cell r="BH25">
            <v>97.81</v>
          </cell>
          <cell r="BI25">
            <v>97.83</v>
          </cell>
          <cell r="BJ25">
            <v>97.83</v>
          </cell>
          <cell r="BK25">
            <v>97.83</v>
          </cell>
          <cell r="BL25">
            <v>97.83</v>
          </cell>
          <cell r="BM25">
            <v>97.85</v>
          </cell>
          <cell r="BN25">
            <v>97.86</v>
          </cell>
          <cell r="BO25">
            <v>97.85</v>
          </cell>
          <cell r="BP25">
            <v>97.85</v>
          </cell>
          <cell r="BQ25">
            <v>97.85</v>
          </cell>
          <cell r="BR25">
            <v>97.86</v>
          </cell>
          <cell r="BS25">
            <v>97.84</v>
          </cell>
          <cell r="BT25">
            <v>97.84</v>
          </cell>
          <cell r="BU25">
            <v>97.84</v>
          </cell>
          <cell r="BV25">
            <v>97.87</v>
          </cell>
          <cell r="BW25">
            <v>97.87</v>
          </cell>
          <cell r="BX25">
            <v>97.87</v>
          </cell>
          <cell r="BY25">
            <v>97.87</v>
          </cell>
          <cell r="BZ25">
            <v>97.87</v>
          </cell>
          <cell r="CA25">
            <v>97.87</v>
          </cell>
          <cell r="CB25">
            <v>97.87</v>
          </cell>
          <cell r="CC25">
            <v>97.89</v>
          </cell>
          <cell r="CD25">
            <v>97.88</v>
          </cell>
          <cell r="CE25">
            <v>97.88</v>
          </cell>
          <cell r="CF25">
            <v>97.85</v>
          </cell>
          <cell r="CG25">
            <v>97.85</v>
          </cell>
          <cell r="CH25">
            <v>97.85</v>
          </cell>
          <cell r="CI25">
            <v>97.85</v>
          </cell>
          <cell r="CJ25">
            <v>97.85</v>
          </cell>
          <cell r="CK25">
            <v>97.86</v>
          </cell>
          <cell r="CL25">
            <v>97.86</v>
          </cell>
          <cell r="CM25">
            <v>97.86</v>
          </cell>
          <cell r="CN25">
            <v>97.86</v>
          </cell>
          <cell r="CO25">
            <v>97.88</v>
          </cell>
          <cell r="CP25">
            <v>97.88</v>
          </cell>
          <cell r="CQ25">
            <v>97.89</v>
          </cell>
          <cell r="CR25">
            <v>97.89</v>
          </cell>
          <cell r="CS25">
            <v>97.89</v>
          </cell>
          <cell r="CT25">
            <v>97.89</v>
          </cell>
          <cell r="CU25">
            <v>97.89</v>
          </cell>
          <cell r="CV25">
            <v>97.89</v>
          </cell>
          <cell r="CW25">
            <v>97.89</v>
          </cell>
          <cell r="CX25">
            <v>97.89</v>
          </cell>
          <cell r="CY25">
            <v>97.89</v>
          </cell>
          <cell r="CZ25">
            <v>97.89</v>
          </cell>
          <cell r="DA25">
            <v>97.89</v>
          </cell>
          <cell r="DB25">
            <v>97.89</v>
          </cell>
          <cell r="DC25">
            <v>97.89</v>
          </cell>
          <cell r="DD25">
            <v>97.89</v>
          </cell>
          <cell r="DE25">
            <v>97.89</v>
          </cell>
          <cell r="DF25">
            <v>97.91</v>
          </cell>
          <cell r="DG25">
            <v>97.91</v>
          </cell>
          <cell r="DH25">
            <v>97.92</v>
          </cell>
          <cell r="DI25">
            <v>97.92</v>
          </cell>
          <cell r="DJ25">
            <v>97.92</v>
          </cell>
          <cell r="DK25">
            <v>97.92</v>
          </cell>
          <cell r="DL25">
            <v>97.92</v>
          </cell>
          <cell r="DM25">
            <v>97.92</v>
          </cell>
          <cell r="DN25">
            <v>97.92</v>
          </cell>
          <cell r="DO25">
            <v>97.9</v>
          </cell>
          <cell r="DP25">
            <v>97.9</v>
          </cell>
          <cell r="DQ25">
            <v>97.92</v>
          </cell>
          <cell r="DR25">
            <v>97.9</v>
          </cell>
          <cell r="DS25">
            <v>97.92</v>
          </cell>
          <cell r="DT25">
            <v>97.92</v>
          </cell>
          <cell r="DU25">
            <v>97.9</v>
          </cell>
          <cell r="DV25">
            <v>97.9</v>
          </cell>
          <cell r="DW25">
            <v>97.92</v>
          </cell>
          <cell r="DX25">
            <v>97.92</v>
          </cell>
          <cell r="DY25">
            <v>97.92</v>
          </cell>
          <cell r="DZ25">
            <v>97.92</v>
          </cell>
          <cell r="EA25">
            <v>97.93</v>
          </cell>
          <cell r="EB25">
            <v>97.93</v>
          </cell>
          <cell r="EC25">
            <v>97.93</v>
          </cell>
          <cell r="ED25">
            <v>97.93</v>
          </cell>
          <cell r="EE25">
            <v>97.92</v>
          </cell>
          <cell r="EF25">
            <v>97.92</v>
          </cell>
          <cell r="EG25">
            <v>97.92</v>
          </cell>
          <cell r="EH25">
            <v>97.92</v>
          </cell>
          <cell r="EI25">
            <v>97.92</v>
          </cell>
          <cell r="EJ25">
            <v>97.92</v>
          </cell>
          <cell r="EK25">
            <v>97.92</v>
          </cell>
          <cell r="EL25">
            <v>97.95</v>
          </cell>
          <cell r="EM25">
            <v>97.95</v>
          </cell>
          <cell r="EN25">
            <v>97.95</v>
          </cell>
          <cell r="EO25">
            <v>97.95</v>
          </cell>
          <cell r="EP25">
            <v>97.95</v>
          </cell>
          <cell r="EQ25">
            <v>97.95</v>
          </cell>
          <cell r="ER25">
            <v>97.95</v>
          </cell>
          <cell r="ES25">
            <v>97.95</v>
          </cell>
          <cell r="ET25">
            <v>97.95</v>
          </cell>
          <cell r="EU25">
            <v>97.95</v>
          </cell>
          <cell r="EV25">
            <v>97.95</v>
          </cell>
          <cell r="EW25">
            <v>97.95</v>
          </cell>
          <cell r="EX25">
            <v>97.95</v>
          </cell>
          <cell r="EY25">
            <v>97.95</v>
          </cell>
          <cell r="EZ25">
            <v>97.95</v>
          </cell>
          <cell r="FA25">
            <v>97.94</v>
          </cell>
          <cell r="FB25">
            <v>97.97</v>
          </cell>
          <cell r="FC25">
            <v>97.97</v>
          </cell>
          <cell r="FD25">
            <v>97.97</v>
          </cell>
          <cell r="FE25">
            <v>97.97</v>
          </cell>
          <cell r="FF25">
            <v>97.95</v>
          </cell>
          <cell r="FG25">
            <v>97.95</v>
          </cell>
          <cell r="FH25">
            <v>97.95</v>
          </cell>
          <cell r="FI25">
            <v>97.95</v>
          </cell>
          <cell r="FJ25">
            <v>97.94</v>
          </cell>
          <cell r="FK25">
            <v>97.94</v>
          </cell>
          <cell r="FL25">
            <v>97.94</v>
          </cell>
          <cell r="FM25">
            <v>97.95</v>
          </cell>
          <cell r="FN25">
            <v>97.95</v>
          </cell>
          <cell r="FO25">
            <v>97.95</v>
          </cell>
          <cell r="FP25">
            <v>97.95</v>
          </cell>
          <cell r="FQ25">
            <v>97.95</v>
          </cell>
          <cell r="FR25">
            <v>97.97</v>
          </cell>
          <cell r="FS25">
            <v>97.97</v>
          </cell>
          <cell r="FT25">
            <v>97.97</v>
          </cell>
          <cell r="FU25">
            <v>97.97</v>
          </cell>
          <cell r="FV25">
            <v>97.98</v>
          </cell>
          <cell r="FW25">
            <v>97.98</v>
          </cell>
          <cell r="FX25">
            <v>97.98</v>
          </cell>
          <cell r="FY25">
            <v>97.97</v>
          </cell>
          <cell r="FZ25">
            <v>97.97</v>
          </cell>
          <cell r="GA25">
            <v>97.97</v>
          </cell>
          <cell r="GB25">
            <v>97.97</v>
          </cell>
          <cell r="GC25">
            <v>97.97</v>
          </cell>
          <cell r="GD25">
            <v>97.97</v>
          </cell>
          <cell r="GE25">
            <v>97.98</v>
          </cell>
          <cell r="GF25">
            <v>97.98</v>
          </cell>
          <cell r="GG25">
            <v>97.98</v>
          </cell>
          <cell r="GH25">
            <v>97.98</v>
          </cell>
          <cell r="GI25">
            <v>97.98</v>
          </cell>
          <cell r="GJ25">
            <v>97.98</v>
          </cell>
          <cell r="GK25">
            <v>97.98</v>
          </cell>
          <cell r="GL25">
            <v>97.98</v>
          </cell>
          <cell r="GM25">
            <v>97.98</v>
          </cell>
          <cell r="GN25">
            <v>97.98</v>
          </cell>
          <cell r="GO25">
            <v>97.98</v>
          </cell>
          <cell r="GP25">
            <v>97.98</v>
          </cell>
          <cell r="GQ25">
            <v>97.98</v>
          </cell>
          <cell r="GR25">
            <v>97.98</v>
          </cell>
          <cell r="GS25">
            <v>97.99</v>
          </cell>
          <cell r="GT25">
            <v>97.99</v>
          </cell>
          <cell r="GU25">
            <v>97.99</v>
          </cell>
          <cell r="GV25">
            <v>97.99</v>
          </cell>
          <cell r="GW25">
            <v>97.99</v>
          </cell>
          <cell r="GX25">
            <v>97.99</v>
          </cell>
          <cell r="GY25">
            <v>97.99</v>
          </cell>
          <cell r="GZ25">
            <v>97.99</v>
          </cell>
          <cell r="HA25">
            <v>97.99</v>
          </cell>
          <cell r="HB25">
            <v>97.99</v>
          </cell>
          <cell r="HC25">
            <v>97.99</v>
          </cell>
          <cell r="HD25">
            <v>97.99</v>
          </cell>
          <cell r="HE25">
            <v>97.99</v>
          </cell>
          <cell r="HF25">
            <v>97.99</v>
          </cell>
        </row>
        <row r="26">
          <cell r="A26">
            <v>25</v>
          </cell>
          <cell r="B26">
            <v>0</v>
          </cell>
          <cell r="C26" t="str">
            <v>Embebição % Cana</v>
          </cell>
          <cell r="D26" t="str">
            <v>%</v>
          </cell>
          <cell r="E26">
            <v>61.43</v>
          </cell>
          <cell r="F26">
            <v>62.84</v>
          </cell>
          <cell r="G26">
            <v>58.79</v>
          </cell>
          <cell r="H26">
            <v>56.8</v>
          </cell>
          <cell r="I26">
            <v>55.28</v>
          </cell>
          <cell r="J26">
            <v>50.83</v>
          </cell>
          <cell r="K26">
            <v>50.6</v>
          </cell>
          <cell r="L26">
            <v>49.61</v>
          </cell>
          <cell r="M26">
            <v>49.52</v>
          </cell>
          <cell r="N26">
            <v>47.7</v>
          </cell>
          <cell r="O26">
            <v>47.53</v>
          </cell>
          <cell r="P26">
            <v>47.4</v>
          </cell>
          <cell r="Q26">
            <v>47.76</v>
          </cell>
          <cell r="R26">
            <v>47.83</v>
          </cell>
          <cell r="S26">
            <v>47.67</v>
          </cell>
          <cell r="T26">
            <v>47.57</v>
          </cell>
          <cell r="U26">
            <v>47.47</v>
          </cell>
          <cell r="V26">
            <v>48.27</v>
          </cell>
          <cell r="W26">
            <v>49.74</v>
          </cell>
          <cell r="X26">
            <v>49.47</v>
          </cell>
          <cell r="Y26">
            <v>50.21</v>
          </cell>
          <cell r="Z26">
            <v>49.97</v>
          </cell>
          <cell r="AA26">
            <v>49.41</v>
          </cell>
          <cell r="AB26">
            <v>49.21</v>
          </cell>
          <cell r="AC26">
            <v>48.72</v>
          </cell>
          <cell r="AD26">
            <v>49.09</v>
          </cell>
          <cell r="AE26">
            <v>48.99</v>
          </cell>
          <cell r="AF26">
            <v>48.73</v>
          </cell>
          <cell r="AG26">
            <v>48.57</v>
          </cell>
          <cell r="AH26">
            <v>48.28</v>
          </cell>
          <cell r="AI26">
            <v>48.08</v>
          </cell>
          <cell r="AJ26">
            <v>48.69</v>
          </cell>
          <cell r="AK26">
            <v>49.3</v>
          </cell>
          <cell r="AL26">
            <v>49.8</v>
          </cell>
          <cell r="AM26">
            <v>50.07</v>
          </cell>
          <cell r="AN26">
            <v>51.21</v>
          </cell>
          <cell r="AO26">
            <v>50.92</v>
          </cell>
          <cell r="AP26">
            <v>50.92</v>
          </cell>
          <cell r="AQ26">
            <v>51.08</v>
          </cell>
          <cell r="AR26">
            <v>50.55</v>
          </cell>
          <cell r="AS26">
            <v>50.55</v>
          </cell>
          <cell r="AT26">
            <v>50.56</v>
          </cell>
          <cell r="AU26">
            <v>50.94</v>
          </cell>
          <cell r="AV26">
            <v>50.35</v>
          </cell>
          <cell r="AW26">
            <v>49.97</v>
          </cell>
          <cell r="AX26">
            <v>50.02</v>
          </cell>
          <cell r="AY26">
            <v>50.02</v>
          </cell>
          <cell r="AZ26">
            <v>50.12</v>
          </cell>
          <cell r="BA26">
            <v>50.12</v>
          </cell>
          <cell r="BB26">
            <v>50.04</v>
          </cell>
          <cell r="BC26">
            <v>49.94</v>
          </cell>
          <cell r="BD26">
            <v>49.84</v>
          </cell>
          <cell r="BE26">
            <v>49.74</v>
          </cell>
          <cell r="BF26">
            <v>49.64</v>
          </cell>
          <cell r="BG26">
            <v>49.53</v>
          </cell>
          <cell r="BH26">
            <v>49.65</v>
          </cell>
          <cell r="BI26">
            <v>50.3</v>
          </cell>
          <cell r="BJ26">
            <v>51.07</v>
          </cell>
          <cell r="BK26">
            <v>51.31</v>
          </cell>
          <cell r="BL26">
            <v>51.59</v>
          </cell>
          <cell r="BM26">
            <v>51.46</v>
          </cell>
          <cell r="BN26">
            <v>51.15</v>
          </cell>
          <cell r="BO26">
            <v>50.98</v>
          </cell>
          <cell r="BP26">
            <v>51.08</v>
          </cell>
          <cell r="BQ26">
            <v>50.88</v>
          </cell>
          <cell r="BR26">
            <v>50.94</v>
          </cell>
          <cell r="BS26">
            <v>50.99</v>
          </cell>
          <cell r="BT26">
            <v>51.23</v>
          </cell>
          <cell r="BU26">
            <v>51.25</v>
          </cell>
          <cell r="BV26">
            <v>51.27</v>
          </cell>
          <cell r="BW26">
            <v>51.45</v>
          </cell>
          <cell r="BX26">
            <v>51.36</v>
          </cell>
          <cell r="BY26">
            <v>51.4</v>
          </cell>
          <cell r="BZ26">
            <v>51.5</v>
          </cell>
          <cell r="CA26">
            <v>51.27</v>
          </cell>
          <cell r="CB26">
            <v>50.93</v>
          </cell>
          <cell r="CC26">
            <v>50.71</v>
          </cell>
          <cell r="CD26">
            <v>50.65</v>
          </cell>
          <cell r="CE26">
            <v>50.69</v>
          </cell>
          <cell r="CF26">
            <v>50.43</v>
          </cell>
          <cell r="CG26">
            <v>50.32</v>
          </cell>
          <cell r="CH26">
            <v>50.52</v>
          </cell>
          <cell r="CI26">
            <v>50.52</v>
          </cell>
          <cell r="CJ26">
            <v>50.54</v>
          </cell>
          <cell r="CK26">
            <v>50.36</v>
          </cell>
          <cell r="CL26">
            <v>50.48</v>
          </cell>
          <cell r="CM26">
            <v>50.48</v>
          </cell>
          <cell r="CN26">
            <v>50.46</v>
          </cell>
          <cell r="CO26">
            <v>50.59</v>
          </cell>
          <cell r="CP26">
            <v>50.67</v>
          </cell>
          <cell r="CQ26">
            <v>50.88</v>
          </cell>
          <cell r="CR26">
            <v>50.96</v>
          </cell>
          <cell r="CS26">
            <v>51.15</v>
          </cell>
          <cell r="CT26">
            <v>51.32</v>
          </cell>
          <cell r="CU26">
            <v>51.38</v>
          </cell>
          <cell r="CV26">
            <v>51.39</v>
          </cell>
          <cell r="CW26">
            <v>51.41</v>
          </cell>
          <cell r="CX26">
            <v>51.39</v>
          </cell>
          <cell r="CY26">
            <v>51.4</v>
          </cell>
          <cell r="CZ26">
            <v>51.27</v>
          </cell>
          <cell r="DA26">
            <v>51.18</v>
          </cell>
          <cell r="DB26">
            <v>50.99</v>
          </cell>
          <cell r="DC26">
            <v>50.83</v>
          </cell>
          <cell r="DD26">
            <v>50.76</v>
          </cell>
          <cell r="DE26">
            <v>50.68</v>
          </cell>
          <cell r="DF26">
            <v>50.65</v>
          </cell>
          <cell r="DG26">
            <v>50.63</v>
          </cell>
          <cell r="DH26">
            <v>50.7</v>
          </cell>
          <cell r="DI26">
            <v>50.61</v>
          </cell>
          <cell r="DJ26">
            <v>50.59</v>
          </cell>
          <cell r="DK26">
            <v>50.48</v>
          </cell>
          <cell r="DL26">
            <v>50.47</v>
          </cell>
          <cell r="DM26">
            <v>50.48</v>
          </cell>
          <cell r="DN26">
            <v>50.4</v>
          </cell>
          <cell r="DO26">
            <v>50.4</v>
          </cell>
          <cell r="DP26">
            <v>50.41</v>
          </cell>
          <cell r="DQ26">
            <v>50.49</v>
          </cell>
          <cell r="DR26">
            <v>50.53</v>
          </cell>
          <cell r="DS26">
            <v>50.46</v>
          </cell>
          <cell r="DT26">
            <v>50.66</v>
          </cell>
          <cell r="DU26">
            <v>50.36</v>
          </cell>
          <cell r="DV26">
            <v>50.36</v>
          </cell>
          <cell r="DW26">
            <v>50.46</v>
          </cell>
          <cell r="DX26">
            <v>50.44</v>
          </cell>
          <cell r="DY26">
            <v>50.42</v>
          </cell>
          <cell r="DZ26">
            <v>50.42</v>
          </cell>
          <cell r="EA26">
            <v>50.43</v>
          </cell>
          <cell r="EB26">
            <v>50.51</v>
          </cell>
          <cell r="EC26">
            <v>50.51</v>
          </cell>
          <cell r="ED26">
            <v>50.52</v>
          </cell>
          <cell r="EE26">
            <v>50.25</v>
          </cell>
          <cell r="EF26">
            <v>50.38</v>
          </cell>
          <cell r="EG26">
            <v>50.48</v>
          </cell>
          <cell r="EH26">
            <v>50.47</v>
          </cell>
          <cell r="EI26">
            <v>50.38</v>
          </cell>
          <cell r="EJ26">
            <v>50.4</v>
          </cell>
          <cell r="EK26">
            <v>50.39</v>
          </cell>
          <cell r="EL26">
            <v>50.39</v>
          </cell>
          <cell r="EM26">
            <v>50.4</v>
          </cell>
          <cell r="EN26">
            <v>50.58</v>
          </cell>
          <cell r="EO26">
            <v>50.68</v>
          </cell>
          <cell r="EP26">
            <v>50.68</v>
          </cell>
          <cell r="EQ26">
            <v>50.68</v>
          </cell>
          <cell r="ER26">
            <v>50.71</v>
          </cell>
          <cell r="ES26">
            <v>50.8</v>
          </cell>
          <cell r="ET26">
            <v>50.91</v>
          </cell>
          <cell r="EU26">
            <v>51.01</v>
          </cell>
          <cell r="EV26">
            <v>51.01</v>
          </cell>
          <cell r="EW26">
            <v>51.11</v>
          </cell>
          <cell r="EX26">
            <v>51.21</v>
          </cell>
          <cell r="EY26">
            <v>51.26</v>
          </cell>
          <cell r="EZ26">
            <v>51.35</v>
          </cell>
          <cell r="FA26">
            <v>51.28</v>
          </cell>
          <cell r="FB26">
            <v>51.38</v>
          </cell>
          <cell r="FC26">
            <v>51.48</v>
          </cell>
          <cell r="FD26">
            <v>51.59</v>
          </cell>
          <cell r="FE26">
            <v>51.51</v>
          </cell>
          <cell r="FF26">
            <v>51.58</v>
          </cell>
          <cell r="FG26">
            <v>51.6</v>
          </cell>
          <cell r="FH26">
            <v>51.6</v>
          </cell>
          <cell r="FI26">
            <v>51.52</v>
          </cell>
          <cell r="FJ26">
            <v>51.52</v>
          </cell>
          <cell r="FK26">
            <v>51.47</v>
          </cell>
          <cell r="FL26">
            <v>51.5</v>
          </cell>
          <cell r="FM26">
            <v>51.34</v>
          </cell>
          <cell r="FN26">
            <v>51.36</v>
          </cell>
          <cell r="FO26">
            <v>51.45</v>
          </cell>
          <cell r="FP26">
            <v>51.47</v>
          </cell>
          <cell r="FQ26">
            <v>51.48</v>
          </cell>
          <cell r="FR26">
            <v>51.54</v>
          </cell>
          <cell r="FS26">
            <v>51.64</v>
          </cell>
          <cell r="FT26">
            <v>51.74</v>
          </cell>
          <cell r="FU26">
            <v>51.63</v>
          </cell>
          <cell r="FV26">
            <v>51.74</v>
          </cell>
          <cell r="FW26">
            <v>51.83</v>
          </cell>
          <cell r="FX26">
            <v>51.75</v>
          </cell>
          <cell r="FY26">
            <v>51.87</v>
          </cell>
          <cell r="FZ26">
            <v>51.98</v>
          </cell>
          <cell r="GA26">
            <v>51.9</v>
          </cell>
          <cell r="GB26">
            <v>51.98</v>
          </cell>
          <cell r="GC26">
            <v>51.91</v>
          </cell>
          <cell r="GD26">
            <v>52</v>
          </cell>
          <cell r="GE26">
            <v>51.92</v>
          </cell>
          <cell r="GF26">
            <v>51.92</v>
          </cell>
          <cell r="GG26">
            <v>51.88</v>
          </cell>
          <cell r="GH26">
            <v>51.93</v>
          </cell>
          <cell r="GI26">
            <v>52.04</v>
          </cell>
          <cell r="GJ26">
            <v>52.04</v>
          </cell>
          <cell r="GK26">
            <v>52.03</v>
          </cell>
          <cell r="GL26">
            <v>52.11</v>
          </cell>
          <cell r="GM26">
            <v>52.03</v>
          </cell>
          <cell r="GN26">
            <v>52.21</v>
          </cell>
          <cell r="GO26">
            <v>52.34</v>
          </cell>
          <cell r="GP26">
            <v>52.34</v>
          </cell>
          <cell r="GQ26">
            <v>52.44</v>
          </cell>
          <cell r="GR26">
            <v>52.33</v>
          </cell>
          <cell r="GS26">
            <v>52.59</v>
          </cell>
          <cell r="GT26">
            <v>52.5</v>
          </cell>
          <cell r="GU26">
            <v>52.52</v>
          </cell>
          <cell r="GV26">
            <v>52.52</v>
          </cell>
          <cell r="GW26">
            <v>52.49</v>
          </cell>
          <cell r="GX26">
            <v>52.5</v>
          </cell>
          <cell r="GY26">
            <v>52.5</v>
          </cell>
          <cell r="GZ26">
            <v>52.49</v>
          </cell>
          <cell r="HA26">
            <v>52.4</v>
          </cell>
          <cell r="HB26">
            <v>52.3</v>
          </cell>
          <cell r="HC26">
            <v>52.3</v>
          </cell>
          <cell r="HD26">
            <v>52.3</v>
          </cell>
          <cell r="HE26">
            <v>52.3</v>
          </cell>
          <cell r="HF26">
            <v>52.3</v>
          </cell>
        </row>
        <row r="27">
          <cell r="A27">
            <v>26</v>
          </cell>
          <cell r="B27">
            <v>0</v>
          </cell>
          <cell r="C27" t="str">
            <v>Embebição % Fibra</v>
          </cell>
          <cell r="D27" t="str">
            <v>%</v>
          </cell>
          <cell r="E27">
            <v>525.04</v>
          </cell>
          <cell r="F27">
            <v>539.4</v>
          </cell>
          <cell r="G27">
            <v>510.33</v>
          </cell>
          <cell r="H27">
            <v>493.06</v>
          </cell>
          <cell r="I27">
            <v>474.51</v>
          </cell>
          <cell r="J27">
            <v>439.71</v>
          </cell>
          <cell r="K27">
            <v>441.15</v>
          </cell>
          <cell r="L27">
            <v>432.52</v>
          </cell>
          <cell r="M27">
            <v>430.98</v>
          </cell>
          <cell r="N27">
            <v>415.51</v>
          </cell>
          <cell r="O27">
            <v>414.02</v>
          </cell>
          <cell r="P27">
            <v>412.17</v>
          </cell>
          <cell r="Q27">
            <v>415.3</v>
          </cell>
          <cell r="R27">
            <v>415.19</v>
          </cell>
          <cell r="S27">
            <v>413.8</v>
          </cell>
          <cell r="T27">
            <v>412.93</v>
          </cell>
          <cell r="U27">
            <v>412.07</v>
          </cell>
          <cell r="V27">
            <v>419.37</v>
          </cell>
          <cell r="W27">
            <v>432.15</v>
          </cell>
          <cell r="X27">
            <v>430.17</v>
          </cell>
          <cell r="Y27">
            <v>436.99</v>
          </cell>
          <cell r="Z27">
            <v>436.04</v>
          </cell>
          <cell r="AA27">
            <v>431.53</v>
          </cell>
          <cell r="AB27">
            <v>430.16</v>
          </cell>
          <cell r="AC27">
            <v>425.87</v>
          </cell>
          <cell r="AD27">
            <v>429.48</v>
          </cell>
          <cell r="AE27">
            <v>428.98</v>
          </cell>
          <cell r="AF27">
            <v>426.33</v>
          </cell>
          <cell r="AG27">
            <v>424.56</v>
          </cell>
          <cell r="AH27">
            <v>422.03</v>
          </cell>
          <cell r="AI27">
            <v>420.28</v>
          </cell>
          <cell r="AJ27">
            <v>425.24</v>
          </cell>
          <cell r="AK27">
            <v>430.57</v>
          </cell>
          <cell r="AL27">
            <v>434.93</v>
          </cell>
          <cell r="AM27">
            <v>437.29</v>
          </cell>
          <cell r="AN27">
            <v>447.25</v>
          </cell>
          <cell r="AO27">
            <v>444.72</v>
          </cell>
          <cell r="AP27">
            <v>444.33</v>
          </cell>
          <cell r="AQ27">
            <v>444.95</v>
          </cell>
          <cell r="AR27">
            <v>440.33</v>
          </cell>
          <cell r="AS27">
            <v>440.33</v>
          </cell>
          <cell r="AT27">
            <v>440.42</v>
          </cell>
          <cell r="AU27">
            <v>443.73</v>
          </cell>
          <cell r="AV27">
            <v>438.59</v>
          </cell>
          <cell r="AW27">
            <v>434.9</v>
          </cell>
          <cell r="AX27">
            <v>434.96</v>
          </cell>
          <cell r="AY27">
            <v>434.58</v>
          </cell>
          <cell r="AZ27">
            <v>435.07</v>
          </cell>
          <cell r="BA27">
            <v>435.07</v>
          </cell>
          <cell r="BB27">
            <v>434.38</v>
          </cell>
          <cell r="BC27">
            <v>433.51</v>
          </cell>
          <cell r="BD27">
            <v>432.64</v>
          </cell>
          <cell r="BE27">
            <v>431.77</v>
          </cell>
          <cell r="BF27">
            <v>430.9</v>
          </cell>
          <cell r="BG27">
            <v>429.95</v>
          </cell>
          <cell r="BH27">
            <v>430.99</v>
          </cell>
          <cell r="BI27">
            <v>436.63</v>
          </cell>
          <cell r="BJ27">
            <v>443.32</v>
          </cell>
          <cell r="BK27">
            <v>445.01</v>
          </cell>
          <cell r="BL27">
            <v>447.44</v>
          </cell>
          <cell r="BM27">
            <v>445.93</v>
          </cell>
          <cell r="BN27">
            <v>442.86</v>
          </cell>
          <cell r="BO27">
            <v>441</v>
          </cell>
          <cell r="BP27">
            <v>441.49</v>
          </cell>
          <cell r="BQ27">
            <v>439</v>
          </cell>
          <cell r="BR27">
            <v>439.14</v>
          </cell>
          <cell r="BS27">
            <v>438.81</v>
          </cell>
          <cell r="BT27">
            <v>440.5</v>
          </cell>
          <cell r="BU27">
            <v>440.29</v>
          </cell>
          <cell r="BV27">
            <v>439.71</v>
          </cell>
          <cell r="BW27">
            <v>440.87</v>
          </cell>
          <cell r="BX27">
            <v>439.73</v>
          </cell>
          <cell r="BY27">
            <v>439.69</v>
          </cell>
          <cell r="BZ27">
            <v>440.17</v>
          </cell>
          <cell r="CA27">
            <v>437.83</v>
          </cell>
          <cell r="CB27">
            <v>435.3</v>
          </cell>
          <cell r="CC27">
            <v>433.42</v>
          </cell>
          <cell r="CD27">
            <v>432.91</v>
          </cell>
          <cell r="CE27">
            <v>433.25</v>
          </cell>
          <cell r="CF27">
            <v>431.39</v>
          </cell>
          <cell r="CG27">
            <v>430.45</v>
          </cell>
          <cell r="CH27">
            <v>431.79</v>
          </cell>
          <cell r="CI27">
            <v>431.79</v>
          </cell>
          <cell r="CJ27">
            <v>431.97</v>
          </cell>
          <cell r="CK27">
            <v>430.8</v>
          </cell>
          <cell r="CL27">
            <v>431.82</v>
          </cell>
          <cell r="CM27">
            <v>431.82</v>
          </cell>
          <cell r="CN27">
            <v>431.65</v>
          </cell>
          <cell r="CO27">
            <v>432.76</v>
          </cell>
          <cell r="CP27">
            <v>433.45</v>
          </cell>
          <cell r="CQ27">
            <v>434.87</v>
          </cell>
          <cell r="CR27">
            <v>435.56</v>
          </cell>
          <cell r="CS27">
            <v>437.18</v>
          </cell>
          <cell r="CT27">
            <v>438.26</v>
          </cell>
          <cell r="CU27">
            <v>438.77</v>
          </cell>
          <cell r="CV27">
            <v>438.86</v>
          </cell>
          <cell r="CW27">
            <v>439.03</v>
          </cell>
          <cell r="CX27">
            <v>438.86</v>
          </cell>
          <cell r="CY27">
            <v>438.94</v>
          </cell>
          <cell r="CZ27">
            <v>438.21</v>
          </cell>
          <cell r="DA27">
            <v>437.44</v>
          </cell>
          <cell r="DB27">
            <v>435.81</v>
          </cell>
          <cell r="DC27">
            <v>434.44</v>
          </cell>
          <cell r="DD27">
            <v>433.85</v>
          </cell>
          <cell r="DE27">
            <v>432.79</v>
          </cell>
          <cell r="DF27">
            <v>432.54</v>
          </cell>
          <cell r="DG27">
            <v>432.37</v>
          </cell>
          <cell r="DH27">
            <v>432.96</v>
          </cell>
          <cell r="DI27">
            <v>432.19</v>
          </cell>
          <cell r="DJ27">
            <v>432.02</v>
          </cell>
          <cell r="DK27">
            <v>431.08</v>
          </cell>
          <cell r="DL27">
            <v>431</v>
          </cell>
          <cell r="DM27">
            <v>431.08</v>
          </cell>
          <cell r="DN27">
            <v>430.03</v>
          </cell>
          <cell r="DO27">
            <v>430.03</v>
          </cell>
          <cell r="DP27">
            <v>429.75</v>
          </cell>
          <cell r="DQ27">
            <v>430.07</v>
          </cell>
          <cell r="DR27">
            <v>430.04</v>
          </cell>
          <cell r="DS27">
            <v>429.45</v>
          </cell>
          <cell r="DT27">
            <v>430.78</v>
          </cell>
          <cell r="DU27">
            <v>428.23</v>
          </cell>
          <cell r="DV27">
            <v>428.23</v>
          </cell>
          <cell r="DW27">
            <v>428.72</v>
          </cell>
          <cell r="DX27">
            <v>428.55</v>
          </cell>
          <cell r="DY27">
            <v>428.38</v>
          </cell>
          <cell r="DZ27">
            <v>428.01</v>
          </cell>
          <cell r="EA27">
            <v>427.74</v>
          </cell>
          <cell r="EB27">
            <v>428.41</v>
          </cell>
          <cell r="EC27">
            <v>428.05</v>
          </cell>
          <cell r="ED27">
            <v>428.14</v>
          </cell>
          <cell r="EE27">
            <v>425.85</v>
          </cell>
          <cell r="EF27">
            <v>426.59</v>
          </cell>
          <cell r="EG27">
            <v>427.43</v>
          </cell>
          <cell r="EH27">
            <v>427.35</v>
          </cell>
          <cell r="EI27">
            <v>426.59</v>
          </cell>
          <cell r="EJ27">
            <v>426.4</v>
          </cell>
          <cell r="EK27">
            <v>425.95</v>
          </cell>
          <cell r="EL27">
            <v>425.95</v>
          </cell>
          <cell r="EM27">
            <v>425.68</v>
          </cell>
          <cell r="EN27">
            <v>427.2</v>
          </cell>
          <cell r="EO27">
            <v>427.68</v>
          </cell>
          <cell r="EP27">
            <v>427.68</v>
          </cell>
          <cell r="EQ27">
            <v>427.68</v>
          </cell>
          <cell r="ER27">
            <v>427.93</v>
          </cell>
          <cell r="ES27">
            <v>428.33</v>
          </cell>
          <cell r="ET27">
            <v>429.26</v>
          </cell>
          <cell r="EU27">
            <v>430.1</v>
          </cell>
          <cell r="EV27">
            <v>430.1</v>
          </cell>
          <cell r="EW27">
            <v>430.94</v>
          </cell>
          <cell r="EX27">
            <v>431.79</v>
          </cell>
          <cell r="EY27">
            <v>431.84</v>
          </cell>
          <cell r="EZ27">
            <v>432.6</v>
          </cell>
          <cell r="FA27">
            <v>431.65</v>
          </cell>
          <cell r="FB27">
            <v>432.49</v>
          </cell>
          <cell r="FC27">
            <v>432.97</v>
          </cell>
          <cell r="FD27">
            <v>433.53</v>
          </cell>
          <cell r="FE27">
            <v>432.86</v>
          </cell>
          <cell r="FF27">
            <v>433.45</v>
          </cell>
          <cell r="FG27">
            <v>433.25</v>
          </cell>
          <cell r="FH27">
            <v>433.25</v>
          </cell>
          <cell r="FI27">
            <v>432.21</v>
          </cell>
          <cell r="FJ27">
            <v>432.21</v>
          </cell>
          <cell r="FK27">
            <v>431.43</v>
          </cell>
          <cell r="FL27">
            <v>431.68</v>
          </cell>
          <cell r="FM27">
            <v>429.98</v>
          </cell>
          <cell r="FN27">
            <v>430.15</v>
          </cell>
          <cell r="FO27">
            <v>430.9</v>
          </cell>
          <cell r="FP27">
            <v>430.71</v>
          </cell>
          <cell r="FQ27">
            <v>430.43</v>
          </cell>
          <cell r="FR27">
            <v>430.94</v>
          </cell>
          <cell r="FS27">
            <v>431.41</v>
          </cell>
          <cell r="FT27">
            <v>431.89</v>
          </cell>
          <cell r="FU27">
            <v>430.97</v>
          </cell>
          <cell r="FV27">
            <v>431.53</v>
          </cell>
          <cell r="FW27">
            <v>431.92</v>
          </cell>
          <cell r="FX27">
            <v>431.25</v>
          </cell>
          <cell r="FY27">
            <v>431.89</v>
          </cell>
          <cell r="FZ27">
            <v>432.81</v>
          </cell>
          <cell r="GA27">
            <v>431.78</v>
          </cell>
          <cell r="GB27">
            <v>432.45</v>
          </cell>
          <cell r="GC27">
            <v>431.5</v>
          </cell>
          <cell r="GD27">
            <v>432.25</v>
          </cell>
          <cell r="GE27">
            <v>431.23</v>
          </cell>
          <cell r="GF27">
            <v>430.87</v>
          </cell>
          <cell r="GG27">
            <v>430.54</v>
          </cell>
          <cell r="GH27">
            <v>430.6</v>
          </cell>
          <cell r="GI27">
            <v>431.51</v>
          </cell>
          <cell r="GJ27">
            <v>431.15</v>
          </cell>
          <cell r="GK27">
            <v>430.71</v>
          </cell>
          <cell r="GL27">
            <v>431.02</v>
          </cell>
          <cell r="GM27">
            <v>430</v>
          </cell>
          <cell r="GN27">
            <v>431.13</v>
          </cell>
          <cell r="GO27">
            <v>431.85</v>
          </cell>
          <cell r="GP27">
            <v>431.85</v>
          </cell>
          <cell r="GQ27">
            <v>432.32</v>
          </cell>
          <cell r="GR27">
            <v>431.05</v>
          </cell>
          <cell r="GS27">
            <v>432.84</v>
          </cell>
          <cell r="GT27">
            <v>432.1</v>
          </cell>
          <cell r="GU27">
            <v>431.91</v>
          </cell>
          <cell r="GV27">
            <v>431.91</v>
          </cell>
          <cell r="GW27">
            <v>431.66</v>
          </cell>
          <cell r="GX27">
            <v>431.39</v>
          </cell>
          <cell r="GY27">
            <v>431.03</v>
          </cell>
          <cell r="GZ27">
            <v>430.95</v>
          </cell>
          <cell r="HA27">
            <v>429.86</v>
          </cell>
          <cell r="HB27">
            <v>429.04</v>
          </cell>
          <cell r="HC27">
            <v>429.04</v>
          </cell>
          <cell r="HD27">
            <v>429.04</v>
          </cell>
          <cell r="HE27">
            <v>429.04</v>
          </cell>
          <cell r="HF27">
            <v>429.04</v>
          </cell>
        </row>
        <row r="28">
          <cell r="A28">
            <v>27</v>
          </cell>
          <cell r="B28">
            <v>0</v>
          </cell>
          <cell r="C28" t="str">
            <v>CANA PCTS</v>
          </cell>
          <cell r="D28" t="str">
            <v>.</v>
          </cell>
        </row>
        <row r="29">
          <cell r="A29">
            <v>28</v>
          </cell>
          <cell r="B29">
            <v>0</v>
          </cell>
          <cell r="C29" t="str">
            <v>Brix Caldo (%)</v>
          </cell>
          <cell r="D29" t="str">
            <v>%</v>
          </cell>
          <cell r="E29">
            <v>17.97</v>
          </cell>
          <cell r="F29">
            <v>17.95</v>
          </cell>
          <cell r="G29">
            <v>17.7</v>
          </cell>
          <cell r="H29">
            <v>17.920000000000002</v>
          </cell>
          <cell r="I29">
            <v>18.3</v>
          </cell>
          <cell r="J29">
            <v>18.510000000000002</v>
          </cell>
          <cell r="K29">
            <v>18.420000000000002</v>
          </cell>
          <cell r="L29">
            <v>18.399999999999999</v>
          </cell>
          <cell r="M29">
            <v>18.39</v>
          </cell>
          <cell r="N29">
            <v>18.37</v>
          </cell>
          <cell r="O29">
            <v>18.37</v>
          </cell>
          <cell r="P29">
            <v>18.39</v>
          </cell>
          <cell r="Q29">
            <v>18.38</v>
          </cell>
          <cell r="R29">
            <v>18.41</v>
          </cell>
          <cell r="S29">
            <v>18.43</v>
          </cell>
          <cell r="T29">
            <v>18.43</v>
          </cell>
          <cell r="U29">
            <v>18.43</v>
          </cell>
          <cell r="V29">
            <v>18.399999999999999</v>
          </cell>
          <cell r="W29">
            <v>18.399999999999999</v>
          </cell>
          <cell r="X29">
            <v>18.420000000000002</v>
          </cell>
          <cell r="Y29">
            <v>18.46</v>
          </cell>
          <cell r="Z29">
            <v>18.5</v>
          </cell>
          <cell r="AA29">
            <v>18.510000000000002</v>
          </cell>
          <cell r="AB29">
            <v>18.55</v>
          </cell>
          <cell r="AC29">
            <v>18.559999999999999</v>
          </cell>
          <cell r="AD29">
            <v>18.55</v>
          </cell>
          <cell r="AE29">
            <v>18.52</v>
          </cell>
          <cell r="AF29">
            <v>18.52</v>
          </cell>
          <cell r="AG29">
            <v>18.52</v>
          </cell>
          <cell r="AH29">
            <v>18.52</v>
          </cell>
          <cell r="AI29">
            <v>18.52</v>
          </cell>
          <cell r="AJ29">
            <v>18.510000000000002</v>
          </cell>
          <cell r="AK29">
            <v>18.510000000000002</v>
          </cell>
          <cell r="AL29">
            <v>18.510000000000002</v>
          </cell>
          <cell r="AM29">
            <v>18.510000000000002</v>
          </cell>
          <cell r="AN29">
            <v>18.510000000000002</v>
          </cell>
          <cell r="AO29">
            <v>18.489999999999998</v>
          </cell>
          <cell r="AP29">
            <v>18.46</v>
          </cell>
          <cell r="AQ29">
            <v>18.420000000000002</v>
          </cell>
          <cell r="AR29">
            <v>18.41</v>
          </cell>
          <cell r="AS29">
            <v>18.41</v>
          </cell>
          <cell r="AT29">
            <v>18.41</v>
          </cell>
          <cell r="AU29">
            <v>18.399999999999999</v>
          </cell>
          <cell r="AV29">
            <v>18.38</v>
          </cell>
          <cell r="AW29">
            <v>18.36</v>
          </cell>
          <cell r="AX29">
            <v>18.34</v>
          </cell>
          <cell r="AY29">
            <v>18.350000000000001</v>
          </cell>
          <cell r="AZ29">
            <v>18.350000000000001</v>
          </cell>
          <cell r="BA29">
            <v>18.350000000000001</v>
          </cell>
          <cell r="BB29">
            <v>18.350000000000001</v>
          </cell>
          <cell r="BC29">
            <v>18.350000000000001</v>
          </cell>
          <cell r="BD29">
            <v>18.350000000000001</v>
          </cell>
          <cell r="BE29">
            <v>18.350000000000001</v>
          </cell>
          <cell r="BF29">
            <v>18.350000000000001</v>
          </cell>
          <cell r="BG29">
            <v>18.350000000000001</v>
          </cell>
          <cell r="BH29">
            <v>18.34</v>
          </cell>
          <cell r="BI29">
            <v>18.34</v>
          </cell>
          <cell r="BJ29">
            <v>18.34</v>
          </cell>
          <cell r="BK29">
            <v>18.34</v>
          </cell>
          <cell r="BL29">
            <v>18.34</v>
          </cell>
          <cell r="BM29">
            <v>18.34</v>
          </cell>
          <cell r="BN29">
            <v>18.34</v>
          </cell>
          <cell r="BO29">
            <v>18.329999999999998</v>
          </cell>
          <cell r="BP29">
            <v>18.32</v>
          </cell>
          <cell r="BQ29">
            <v>18.329999999999998</v>
          </cell>
          <cell r="BR29">
            <v>18.329999999999998</v>
          </cell>
          <cell r="BS29">
            <v>18.34</v>
          </cell>
          <cell r="BT29">
            <v>18.37</v>
          </cell>
          <cell r="BU29">
            <v>18.38</v>
          </cell>
          <cell r="BV29">
            <v>18.399999999999999</v>
          </cell>
          <cell r="BW29">
            <v>18.41</v>
          </cell>
          <cell r="BX29">
            <v>18.399999999999999</v>
          </cell>
          <cell r="BY29">
            <v>18.41</v>
          </cell>
          <cell r="BZ29">
            <v>18.399999999999999</v>
          </cell>
          <cell r="CA29">
            <v>18.38</v>
          </cell>
          <cell r="CB29">
            <v>18.36</v>
          </cell>
          <cell r="CC29">
            <v>18.329999999999998</v>
          </cell>
          <cell r="CD29">
            <v>18.32</v>
          </cell>
          <cell r="CE29">
            <v>18.3</v>
          </cell>
          <cell r="CF29">
            <v>18.29</v>
          </cell>
          <cell r="CG29">
            <v>18.28</v>
          </cell>
          <cell r="CH29">
            <v>18.28</v>
          </cell>
          <cell r="CI29">
            <v>18.28</v>
          </cell>
          <cell r="CJ29">
            <v>18.27</v>
          </cell>
          <cell r="CK29">
            <v>18.25</v>
          </cell>
          <cell r="CL29">
            <v>18.239999999999998</v>
          </cell>
          <cell r="CM29">
            <v>18.239999999999998</v>
          </cell>
          <cell r="CN29">
            <v>18.239999999999998</v>
          </cell>
          <cell r="CO29">
            <v>18.23</v>
          </cell>
          <cell r="CP29">
            <v>18.23</v>
          </cell>
          <cell r="CQ29">
            <v>18.239999999999998</v>
          </cell>
          <cell r="CR29">
            <v>18.25</v>
          </cell>
          <cell r="CS29">
            <v>18.260000000000002</v>
          </cell>
          <cell r="CT29">
            <v>18.27</v>
          </cell>
          <cell r="CU29">
            <v>18.28</v>
          </cell>
          <cell r="CV29">
            <v>18.28</v>
          </cell>
          <cell r="CW29">
            <v>18.28</v>
          </cell>
          <cell r="CX29">
            <v>18.28</v>
          </cell>
          <cell r="CY29">
            <v>18.28</v>
          </cell>
          <cell r="CZ29">
            <v>18.27</v>
          </cell>
          <cell r="DA29">
            <v>18.27</v>
          </cell>
          <cell r="DB29">
            <v>18.27</v>
          </cell>
          <cell r="DC29">
            <v>18.27</v>
          </cell>
          <cell r="DD29">
            <v>18.28</v>
          </cell>
          <cell r="DE29">
            <v>18.3</v>
          </cell>
          <cell r="DF29">
            <v>18.32</v>
          </cell>
          <cell r="DG29">
            <v>18.34</v>
          </cell>
          <cell r="DH29">
            <v>18.350000000000001</v>
          </cell>
          <cell r="DI29">
            <v>18.36</v>
          </cell>
          <cell r="DJ29">
            <v>18.37</v>
          </cell>
          <cell r="DK29">
            <v>18.38</v>
          </cell>
          <cell r="DL29">
            <v>18.39</v>
          </cell>
          <cell r="DM29">
            <v>18.39</v>
          </cell>
          <cell r="DN29">
            <v>18.399999999999999</v>
          </cell>
          <cell r="DO29">
            <v>18.41</v>
          </cell>
          <cell r="DP29">
            <v>18.420000000000002</v>
          </cell>
          <cell r="DQ29">
            <v>18.440000000000001</v>
          </cell>
          <cell r="DR29">
            <v>18.440000000000001</v>
          </cell>
          <cell r="DS29">
            <v>18.440000000000001</v>
          </cell>
          <cell r="DT29">
            <v>18.45</v>
          </cell>
          <cell r="DU29">
            <v>18.46</v>
          </cell>
          <cell r="DV29">
            <v>18.47</v>
          </cell>
          <cell r="DW29">
            <v>18.48</v>
          </cell>
          <cell r="DX29">
            <v>18.489999999999998</v>
          </cell>
          <cell r="DY29">
            <v>18.5</v>
          </cell>
          <cell r="DZ29">
            <v>18.510000000000002</v>
          </cell>
          <cell r="EA29">
            <v>18.510000000000002</v>
          </cell>
          <cell r="EB29">
            <v>18.510000000000002</v>
          </cell>
          <cell r="EC29">
            <v>18.52</v>
          </cell>
          <cell r="ED29">
            <v>18.52</v>
          </cell>
          <cell r="EE29">
            <v>18.52</v>
          </cell>
          <cell r="EF29">
            <v>18.52</v>
          </cell>
          <cell r="EG29">
            <v>18.52</v>
          </cell>
          <cell r="EH29">
            <v>18.52</v>
          </cell>
          <cell r="EI29">
            <v>18.53</v>
          </cell>
          <cell r="EJ29">
            <v>18.54</v>
          </cell>
          <cell r="EK29">
            <v>18.54</v>
          </cell>
          <cell r="EL29">
            <v>18.55</v>
          </cell>
          <cell r="EM29">
            <v>18.559999999999999</v>
          </cell>
          <cell r="EN29">
            <v>18.559999999999999</v>
          </cell>
          <cell r="EO29">
            <v>18.57</v>
          </cell>
          <cell r="EP29">
            <v>18.57</v>
          </cell>
          <cell r="EQ29">
            <v>18.57</v>
          </cell>
          <cell r="ER29">
            <v>18.579999999999998</v>
          </cell>
          <cell r="ES29">
            <v>18.59</v>
          </cell>
          <cell r="ET29">
            <v>18.59</v>
          </cell>
          <cell r="EU29">
            <v>18.59</v>
          </cell>
          <cell r="EV29">
            <v>18.59</v>
          </cell>
          <cell r="EW29">
            <v>18.59</v>
          </cell>
          <cell r="EX29">
            <v>18.59</v>
          </cell>
          <cell r="EY29">
            <v>18.59</v>
          </cell>
          <cell r="EZ29">
            <v>18.600000000000001</v>
          </cell>
          <cell r="FA29">
            <v>18.600000000000001</v>
          </cell>
          <cell r="FB29">
            <v>18.61</v>
          </cell>
          <cell r="FC29">
            <v>18.62</v>
          </cell>
          <cell r="FD29">
            <v>18.62</v>
          </cell>
          <cell r="FE29">
            <v>18.63</v>
          </cell>
          <cell r="FF29">
            <v>18.63</v>
          </cell>
          <cell r="FG29">
            <v>18.63</v>
          </cell>
          <cell r="FH29">
            <v>18.63</v>
          </cell>
          <cell r="FI29">
            <v>18.63</v>
          </cell>
          <cell r="FJ29">
            <v>18.63</v>
          </cell>
          <cell r="FK29">
            <v>18.63</v>
          </cell>
          <cell r="FL29">
            <v>18.63</v>
          </cell>
          <cell r="FM29">
            <v>18.63</v>
          </cell>
          <cell r="FN29">
            <v>18.63</v>
          </cell>
          <cell r="FO29">
            <v>18.63</v>
          </cell>
          <cell r="FP29">
            <v>18.64</v>
          </cell>
          <cell r="FQ29">
            <v>18.649999999999999</v>
          </cell>
          <cell r="FR29">
            <v>18.66</v>
          </cell>
          <cell r="FS29">
            <v>18.670000000000002</v>
          </cell>
          <cell r="FT29">
            <v>18.68</v>
          </cell>
          <cell r="FU29">
            <v>18.690000000000001</v>
          </cell>
          <cell r="FV29">
            <v>18.71</v>
          </cell>
          <cell r="FW29">
            <v>18.71</v>
          </cell>
          <cell r="FX29">
            <v>18.71</v>
          </cell>
          <cell r="FY29">
            <v>18.71</v>
          </cell>
          <cell r="FZ29">
            <v>18.71</v>
          </cell>
          <cell r="GA29">
            <v>18.71</v>
          </cell>
          <cell r="GB29">
            <v>18.72</v>
          </cell>
          <cell r="GC29">
            <v>18.72</v>
          </cell>
          <cell r="GD29">
            <v>18.73</v>
          </cell>
          <cell r="GE29">
            <v>18.739999999999998</v>
          </cell>
          <cell r="GF29">
            <v>18.75</v>
          </cell>
          <cell r="GG29">
            <v>18.760000000000002</v>
          </cell>
          <cell r="GH29">
            <v>18.77</v>
          </cell>
          <cell r="GI29">
            <v>18.77</v>
          </cell>
          <cell r="GJ29">
            <v>18.77</v>
          </cell>
          <cell r="GK29">
            <v>18.79</v>
          </cell>
          <cell r="GL29">
            <v>18.8</v>
          </cell>
          <cell r="GM29">
            <v>18.809999999999999</v>
          </cell>
          <cell r="GN29">
            <v>18.82</v>
          </cell>
          <cell r="GO29">
            <v>18.829999999999998</v>
          </cell>
          <cell r="GP29">
            <v>18.829999999999998</v>
          </cell>
          <cell r="GQ29">
            <v>18.84</v>
          </cell>
          <cell r="GR29">
            <v>18.86</v>
          </cell>
          <cell r="GS29">
            <v>18.86</v>
          </cell>
          <cell r="GT29">
            <v>18.87</v>
          </cell>
          <cell r="GU29">
            <v>18.87</v>
          </cell>
          <cell r="GV29">
            <v>18.87</v>
          </cell>
          <cell r="GW29">
            <v>18.88</v>
          </cell>
          <cell r="GX29">
            <v>18.899999999999999</v>
          </cell>
          <cell r="GY29">
            <v>18.91</v>
          </cell>
          <cell r="GZ29">
            <v>18.920000000000002</v>
          </cell>
          <cell r="HA29">
            <v>18.93</v>
          </cell>
          <cell r="HB29">
            <v>18.93</v>
          </cell>
          <cell r="HC29">
            <v>18.93</v>
          </cell>
          <cell r="HD29">
            <v>18.93</v>
          </cell>
          <cell r="HE29">
            <v>18.93</v>
          </cell>
          <cell r="HF29">
            <v>18.93</v>
          </cell>
        </row>
        <row r="30">
          <cell r="A30">
            <v>29</v>
          </cell>
          <cell r="B30">
            <v>0</v>
          </cell>
          <cell r="C30" t="str">
            <v>Pol Cana (%)</v>
          </cell>
          <cell r="D30" t="str">
            <v>%</v>
          </cell>
          <cell r="E30">
            <v>12.8451</v>
          </cell>
          <cell r="F30">
            <v>13.005800000000001</v>
          </cell>
          <cell r="G30">
            <v>12.877000000000001</v>
          </cell>
          <cell r="H30">
            <v>13.110099999999999</v>
          </cell>
          <cell r="I30">
            <v>13.426299999999999</v>
          </cell>
          <cell r="J30">
            <v>13.629200000000001</v>
          </cell>
          <cell r="K30">
            <v>13.560700000000001</v>
          </cell>
          <cell r="L30">
            <v>13.5382</v>
          </cell>
          <cell r="M30">
            <v>13.524900000000001</v>
          </cell>
          <cell r="N30">
            <v>13.519299999999999</v>
          </cell>
          <cell r="O30">
            <v>13.5031</v>
          </cell>
          <cell r="P30">
            <v>13.5212</v>
          </cell>
          <cell r="Q30">
            <v>13.5084</v>
          </cell>
          <cell r="R30">
            <v>13.531499999999999</v>
          </cell>
          <cell r="S30">
            <v>13.551299999999999</v>
          </cell>
          <cell r="T30">
            <v>13.551299999999999</v>
          </cell>
          <cell r="U30">
            <v>13.551299999999999</v>
          </cell>
          <cell r="V30">
            <v>13.523999999999999</v>
          </cell>
          <cell r="W30">
            <v>13.52</v>
          </cell>
          <cell r="X30">
            <v>13.5426</v>
          </cell>
          <cell r="Y30">
            <v>13.5928</v>
          </cell>
          <cell r="Z30">
            <v>13.6333</v>
          </cell>
          <cell r="AA30">
            <v>13.645099999999999</v>
          </cell>
          <cell r="AB30">
            <v>13.670199999999999</v>
          </cell>
          <cell r="AC30">
            <v>13.6775</v>
          </cell>
          <cell r="AD30">
            <v>13.678100000000001</v>
          </cell>
          <cell r="AE30">
            <v>13.656599999999999</v>
          </cell>
          <cell r="AF30">
            <v>13.6549</v>
          </cell>
          <cell r="AG30">
            <v>13.6533</v>
          </cell>
          <cell r="AH30">
            <v>13.6533</v>
          </cell>
          <cell r="AI30">
            <v>13.6533</v>
          </cell>
          <cell r="AJ30">
            <v>13.652699999999999</v>
          </cell>
          <cell r="AK30">
            <v>13.652699999999999</v>
          </cell>
          <cell r="AL30">
            <v>13.652699999999999</v>
          </cell>
          <cell r="AM30">
            <v>13.653499999999999</v>
          </cell>
          <cell r="AN30">
            <v>13.6517</v>
          </cell>
          <cell r="AO30">
            <v>13.6439</v>
          </cell>
          <cell r="AP30">
            <v>13.619899999999999</v>
          </cell>
          <cell r="AQ30">
            <v>13.5968</v>
          </cell>
          <cell r="AR30">
            <v>13.5951</v>
          </cell>
          <cell r="AS30">
            <v>13.5951</v>
          </cell>
          <cell r="AT30">
            <v>13.5977</v>
          </cell>
          <cell r="AU30">
            <v>13.601699999999999</v>
          </cell>
          <cell r="AV30">
            <v>13.592499999999999</v>
          </cell>
          <cell r="AW30">
            <v>13.5723</v>
          </cell>
          <cell r="AX30">
            <v>13.565200000000001</v>
          </cell>
          <cell r="AY30">
            <v>13.5763</v>
          </cell>
          <cell r="AZ30">
            <v>13.582100000000001</v>
          </cell>
          <cell r="BA30">
            <v>13.582100000000001</v>
          </cell>
          <cell r="BB30">
            <v>13.579499999999999</v>
          </cell>
          <cell r="BC30">
            <v>13.579499999999999</v>
          </cell>
          <cell r="BD30">
            <v>13.579499999999999</v>
          </cell>
          <cell r="BE30">
            <v>13.579499999999999</v>
          </cell>
          <cell r="BF30">
            <v>13.579499999999999</v>
          </cell>
          <cell r="BG30">
            <v>13.579499999999999</v>
          </cell>
          <cell r="BH30">
            <v>13.5717</v>
          </cell>
          <cell r="BI30">
            <v>13.5679</v>
          </cell>
          <cell r="BJ30">
            <v>13.567299999999999</v>
          </cell>
          <cell r="BK30">
            <v>13.5687</v>
          </cell>
          <cell r="BL30">
            <v>13.5731</v>
          </cell>
          <cell r="BM30">
            <v>13.583500000000001</v>
          </cell>
          <cell r="BN30">
            <v>13.579800000000001</v>
          </cell>
          <cell r="BO30">
            <v>13.574299999999999</v>
          </cell>
          <cell r="BP30">
            <v>13.5762</v>
          </cell>
          <cell r="BQ30">
            <v>13.5832</v>
          </cell>
          <cell r="BR30">
            <v>13.5921</v>
          </cell>
          <cell r="BS30">
            <v>13.6008</v>
          </cell>
          <cell r="BT30">
            <v>13.623100000000001</v>
          </cell>
          <cell r="BU30">
            <v>13.633800000000001</v>
          </cell>
          <cell r="BV30">
            <v>13.6455</v>
          </cell>
          <cell r="BW30">
            <v>13.655900000000001</v>
          </cell>
          <cell r="BX30">
            <v>13.6534</v>
          </cell>
          <cell r="BY30">
            <v>13.657999999999999</v>
          </cell>
          <cell r="BZ30">
            <v>13.652200000000001</v>
          </cell>
          <cell r="CA30">
            <v>13.637700000000001</v>
          </cell>
          <cell r="CB30">
            <v>13.617000000000001</v>
          </cell>
          <cell r="CC30">
            <v>13.598699999999999</v>
          </cell>
          <cell r="CD30">
            <v>13.5863</v>
          </cell>
          <cell r="CE30">
            <v>13.576700000000001</v>
          </cell>
          <cell r="CF30">
            <v>13.572900000000001</v>
          </cell>
          <cell r="CG30">
            <v>13.5627</v>
          </cell>
          <cell r="CH30">
            <v>13.567399999999999</v>
          </cell>
          <cell r="CI30">
            <v>13.564</v>
          </cell>
          <cell r="CJ30">
            <v>13.555099999999999</v>
          </cell>
          <cell r="CK30">
            <v>13.543799999999999</v>
          </cell>
          <cell r="CL30">
            <v>13.537100000000001</v>
          </cell>
          <cell r="CM30">
            <v>13.529400000000001</v>
          </cell>
          <cell r="CN30">
            <v>13.534000000000001</v>
          </cell>
          <cell r="CO30">
            <v>13.5267</v>
          </cell>
          <cell r="CP30">
            <v>13.5314</v>
          </cell>
          <cell r="CQ30">
            <v>13.5341</v>
          </cell>
          <cell r="CR30">
            <v>13.5436</v>
          </cell>
          <cell r="CS30">
            <v>13.553100000000001</v>
          </cell>
          <cell r="CT30">
            <v>13.565300000000001</v>
          </cell>
          <cell r="CU30">
            <v>13.574400000000001</v>
          </cell>
          <cell r="CV30">
            <v>13.5753</v>
          </cell>
          <cell r="CW30">
            <v>13.577</v>
          </cell>
          <cell r="CX30">
            <v>13.5779</v>
          </cell>
          <cell r="CY30">
            <v>13.5723</v>
          </cell>
          <cell r="CZ30">
            <v>13.568099999999999</v>
          </cell>
          <cell r="DA30">
            <v>13.566700000000001</v>
          </cell>
          <cell r="DB30">
            <v>13.563800000000001</v>
          </cell>
          <cell r="DC30">
            <v>13.5661</v>
          </cell>
          <cell r="DD30">
            <v>13.572699999999999</v>
          </cell>
          <cell r="DE30">
            <v>13.5839</v>
          </cell>
          <cell r="DF30">
            <v>13.600199999999999</v>
          </cell>
          <cell r="DG30">
            <v>13.620200000000001</v>
          </cell>
          <cell r="DH30">
            <v>13.6351</v>
          </cell>
          <cell r="DI30">
            <v>13.643700000000001</v>
          </cell>
          <cell r="DJ30">
            <v>13.6539</v>
          </cell>
          <cell r="DK30">
            <v>13.661899999999999</v>
          </cell>
          <cell r="DL30">
            <v>13.6709</v>
          </cell>
          <cell r="DM30">
            <v>13.671799999999999</v>
          </cell>
          <cell r="DN30">
            <v>13.676399999999999</v>
          </cell>
          <cell r="DO30">
            <v>13.6836</v>
          </cell>
          <cell r="DP30">
            <v>13.694900000000001</v>
          </cell>
          <cell r="DQ30">
            <v>13.7073</v>
          </cell>
          <cell r="DR30">
            <v>13.705299999999999</v>
          </cell>
          <cell r="DS30">
            <v>13.704700000000001</v>
          </cell>
          <cell r="DT30">
            <v>13.709899999999999</v>
          </cell>
          <cell r="DU30">
            <v>13.714700000000001</v>
          </cell>
          <cell r="DV30">
            <v>13.7193</v>
          </cell>
          <cell r="DW30">
            <v>13.7273</v>
          </cell>
          <cell r="DX30">
            <v>13.735300000000001</v>
          </cell>
          <cell r="DY30">
            <v>13.7433</v>
          </cell>
          <cell r="DZ30">
            <v>13.7506</v>
          </cell>
          <cell r="EA30">
            <v>13.746700000000001</v>
          </cell>
          <cell r="EB30">
            <v>13.7446</v>
          </cell>
          <cell r="EC30">
            <v>13.7517</v>
          </cell>
          <cell r="ED30">
            <v>13.7521</v>
          </cell>
          <cell r="EE30">
            <v>13.750500000000001</v>
          </cell>
          <cell r="EF30">
            <v>13.7446</v>
          </cell>
          <cell r="EG30">
            <v>13.7446</v>
          </cell>
          <cell r="EH30">
            <v>13.745100000000001</v>
          </cell>
          <cell r="EI30">
            <v>13.749499999999999</v>
          </cell>
          <cell r="EJ30">
            <v>13.7536</v>
          </cell>
          <cell r="EK30">
            <v>13.7552</v>
          </cell>
          <cell r="EL30">
            <v>13.7584</v>
          </cell>
          <cell r="EM30">
            <v>13.761699999999999</v>
          </cell>
          <cell r="EN30">
            <v>13.7623</v>
          </cell>
          <cell r="EO30">
            <v>13.766999999999999</v>
          </cell>
          <cell r="EP30">
            <v>13.766999999999999</v>
          </cell>
          <cell r="EQ30">
            <v>13.766999999999999</v>
          </cell>
          <cell r="ER30">
            <v>13.771000000000001</v>
          </cell>
          <cell r="ES30">
            <v>13.775499999999999</v>
          </cell>
          <cell r="ET30">
            <v>13.7753</v>
          </cell>
          <cell r="EU30">
            <v>13.7753</v>
          </cell>
          <cell r="EV30">
            <v>13.7753</v>
          </cell>
          <cell r="EW30">
            <v>13.7753</v>
          </cell>
          <cell r="EX30">
            <v>13.775700000000001</v>
          </cell>
          <cell r="EY30">
            <v>13.778700000000001</v>
          </cell>
          <cell r="EZ30">
            <v>13.7812</v>
          </cell>
          <cell r="FA30">
            <v>13.7828</v>
          </cell>
          <cell r="FB30">
            <v>13.7874</v>
          </cell>
          <cell r="FC30">
            <v>13.7883</v>
          </cell>
          <cell r="FD30">
            <v>13.788600000000001</v>
          </cell>
          <cell r="FE30">
            <v>13.793200000000001</v>
          </cell>
          <cell r="FF30">
            <v>13.7956</v>
          </cell>
          <cell r="FG30">
            <v>13.7925</v>
          </cell>
          <cell r="FH30">
            <v>13.7921</v>
          </cell>
          <cell r="FI30">
            <v>13.7906</v>
          </cell>
          <cell r="FJ30">
            <v>13.788600000000001</v>
          </cell>
          <cell r="FK30">
            <v>13.784800000000001</v>
          </cell>
          <cell r="FL30">
            <v>13.7844</v>
          </cell>
          <cell r="FM30">
            <v>13.7807</v>
          </cell>
          <cell r="FN30">
            <v>13.778700000000001</v>
          </cell>
          <cell r="FO30">
            <v>13.778700000000001</v>
          </cell>
          <cell r="FP30">
            <v>13.782299999999999</v>
          </cell>
          <cell r="FQ30">
            <v>13.787800000000001</v>
          </cell>
          <cell r="FR30">
            <v>13.7989</v>
          </cell>
          <cell r="FS30">
            <v>13.8049</v>
          </cell>
          <cell r="FT30">
            <v>13.8134</v>
          </cell>
          <cell r="FU30">
            <v>13.820399999999999</v>
          </cell>
          <cell r="FV30">
            <v>13.828099999999999</v>
          </cell>
          <cell r="FW30">
            <v>13.830399999999999</v>
          </cell>
          <cell r="FX30">
            <v>13.83</v>
          </cell>
          <cell r="FY30">
            <v>13.827199999999999</v>
          </cell>
          <cell r="FZ30">
            <v>13.8249</v>
          </cell>
          <cell r="GA30">
            <v>13.824400000000001</v>
          </cell>
          <cell r="GB30">
            <v>13.8264</v>
          </cell>
          <cell r="GC30">
            <v>13.827</v>
          </cell>
          <cell r="GD30">
            <v>13.829800000000001</v>
          </cell>
          <cell r="GE30">
            <v>13.833</v>
          </cell>
          <cell r="GF30">
            <v>13.839600000000001</v>
          </cell>
          <cell r="GG30">
            <v>13.845800000000001</v>
          </cell>
          <cell r="GH30">
            <v>13.851800000000001</v>
          </cell>
          <cell r="GI30">
            <v>13.852</v>
          </cell>
          <cell r="GJ30">
            <v>13.856299999999999</v>
          </cell>
          <cell r="GK30">
            <v>13.8649</v>
          </cell>
          <cell r="GL30">
            <v>13.872</v>
          </cell>
          <cell r="GM30">
            <v>13.8775</v>
          </cell>
          <cell r="GN30">
            <v>13.8849</v>
          </cell>
          <cell r="GO30">
            <v>13.8856</v>
          </cell>
          <cell r="GP30">
            <v>13.8865</v>
          </cell>
          <cell r="GQ30">
            <v>13.8924</v>
          </cell>
          <cell r="GR30">
            <v>13.901400000000001</v>
          </cell>
          <cell r="GS30">
            <v>13.9061</v>
          </cell>
          <cell r="GT30">
            <v>13.907500000000001</v>
          </cell>
          <cell r="GU30">
            <v>13.9094</v>
          </cell>
          <cell r="GV30">
            <v>13.9094</v>
          </cell>
          <cell r="GW30">
            <v>13.9184</v>
          </cell>
          <cell r="GX30">
            <v>13.928599999999999</v>
          </cell>
          <cell r="GY30">
            <v>13.9345</v>
          </cell>
          <cell r="GZ30">
            <v>13.9438</v>
          </cell>
          <cell r="HA30">
            <v>13.952299999999999</v>
          </cell>
          <cell r="HB30">
            <v>13.952299999999999</v>
          </cell>
          <cell r="HC30">
            <v>13.952299999999999</v>
          </cell>
          <cell r="HD30">
            <v>13.952299999999999</v>
          </cell>
          <cell r="HE30">
            <v>13.952299999999999</v>
          </cell>
          <cell r="HF30">
            <v>13.952299999999999</v>
          </cell>
        </row>
        <row r="31">
          <cell r="A31">
            <v>30</v>
          </cell>
          <cell r="B31">
            <v>0</v>
          </cell>
          <cell r="C31" t="str">
            <v>Pureza Caldo (%)</v>
          </cell>
          <cell r="D31" t="str">
            <v>%</v>
          </cell>
          <cell r="E31">
            <v>83.97</v>
          </cell>
          <cell r="F31">
            <v>85.03</v>
          </cell>
          <cell r="G31">
            <v>85.21</v>
          </cell>
          <cell r="H31">
            <v>85.69</v>
          </cell>
          <cell r="I31">
            <v>86.08</v>
          </cell>
          <cell r="J31">
            <v>86.25</v>
          </cell>
          <cell r="K31">
            <v>86.12</v>
          </cell>
          <cell r="L31">
            <v>86.07</v>
          </cell>
          <cell r="M31">
            <v>86.07</v>
          </cell>
          <cell r="N31">
            <v>86.09</v>
          </cell>
          <cell r="O31">
            <v>86</v>
          </cell>
          <cell r="P31">
            <v>86.05</v>
          </cell>
          <cell r="Q31">
            <v>86.01</v>
          </cell>
          <cell r="R31">
            <v>86.06</v>
          </cell>
          <cell r="S31">
            <v>86.1</v>
          </cell>
          <cell r="T31">
            <v>86.1</v>
          </cell>
          <cell r="U31">
            <v>86.1</v>
          </cell>
          <cell r="V31">
            <v>86.04</v>
          </cell>
          <cell r="W31">
            <v>86.04</v>
          </cell>
          <cell r="X31">
            <v>86.08</v>
          </cell>
          <cell r="Y31">
            <v>86.15</v>
          </cell>
          <cell r="Z31">
            <v>86.21</v>
          </cell>
          <cell r="AA31">
            <v>86.2</v>
          </cell>
          <cell r="AB31">
            <v>86.2</v>
          </cell>
          <cell r="AC31">
            <v>86.19</v>
          </cell>
          <cell r="AD31">
            <v>86.2</v>
          </cell>
          <cell r="AE31">
            <v>86.18</v>
          </cell>
          <cell r="AF31">
            <v>86.2</v>
          </cell>
          <cell r="AG31">
            <v>86.23</v>
          </cell>
          <cell r="AH31">
            <v>86.23</v>
          </cell>
          <cell r="AI31">
            <v>86.23</v>
          </cell>
          <cell r="AJ31">
            <v>86.24</v>
          </cell>
          <cell r="AK31">
            <v>86.24</v>
          </cell>
          <cell r="AL31">
            <v>86.24</v>
          </cell>
          <cell r="AM31">
            <v>86.26</v>
          </cell>
          <cell r="AN31">
            <v>86.28</v>
          </cell>
          <cell r="AO31">
            <v>86.3</v>
          </cell>
          <cell r="AP31">
            <v>86.33</v>
          </cell>
          <cell r="AQ31">
            <v>86.37</v>
          </cell>
          <cell r="AR31">
            <v>86.44</v>
          </cell>
          <cell r="AS31">
            <v>86.44</v>
          </cell>
          <cell r="AT31">
            <v>86.45</v>
          </cell>
          <cell r="AU31">
            <v>86.49</v>
          </cell>
          <cell r="AV31">
            <v>86.54</v>
          </cell>
          <cell r="AW31">
            <v>86.54</v>
          </cell>
          <cell r="AX31">
            <v>86.57</v>
          </cell>
          <cell r="AY31">
            <v>86.62</v>
          </cell>
          <cell r="AZ31">
            <v>86.66</v>
          </cell>
          <cell r="BA31">
            <v>86.66</v>
          </cell>
          <cell r="BB31">
            <v>86.66</v>
          </cell>
          <cell r="BC31">
            <v>86.66</v>
          </cell>
          <cell r="BD31">
            <v>86.66</v>
          </cell>
          <cell r="BE31">
            <v>86.66</v>
          </cell>
          <cell r="BF31">
            <v>86.66</v>
          </cell>
          <cell r="BG31">
            <v>86.66</v>
          </cell>
          <cell r="BH31">
            <v>86.64</v>
          </cell>
          <cell r="BI31">
            <v>86.63</v>
          </cell>
          <cell r="BJ31">
            <v>86.63</v>
          </cell>
          <cell r="BK31">
            <v>86.65</v>
          </cell>
          <cell r="BL31">
            <v>86.68</v>
          </cell>
          <cell r="BM31">
            <v>86.74</v>
          </cell>
          <cell r="BN31">
            <v>86.77</v>
          </cell>
          <cell r="BO31">
            <v>86.8</v>
          </cell>
          <cell r="BP31">
            <v>86.84</v>
          </cell>
          <cell r="BQ31">
            <v>86.9</v>
          </cell>
          <cell r="BR31">
            <v>86.95</v>
          </cell>
          <cell r="BS31">
            <v>86.97</v>
          </cell>
          <cell r="BT31">
            <v>87.02</v>
          </cell>
          <cell r="BU31">
            <v>87.04</v>
          </cell>
          <cell r="BV31">
            <v>87.07</v>
          </cell>
          <cell r="BW31">
            <v>87.11</v>
          </cell>
          <cell r="BX31">
            <v>87.14</v>
          </cell>
          <cell r="BY31">
            <v>87.15</v>
          </cell>
          <cell r="BZ31">
            <v>87.16</v>
          </cell>
          <cell r="CA31">
            <v>87.16</v>
          </cell>
          <cell r="CB31">
            <v>87.16</v>
          </cell>
          <cell r="CC31">
            <v>87.14</v>
          </cell>
          <cell r="CD31">
            <v>87.14</v>
          </cell>
          <cell r="CE31">
            <v>87.14</v>
          </cell>
          <cell r="CF31">
            <v>87.16</v>
          </cell>
          <cell r="CG31">
            <v>87.16</v>
          </cell>
          <cell r="CH31">
            <v>87.19</v>
          </cell>
          <cell r="CI31">
            <v>87.18</v>
          </cell>
          <cell r="CJ31">
            <v>87.17</v>
          </cell>
          <cell r="CK31">
            <v>87.16</v>
          </cell>
          <cell r="CL31">
            <v>87.15</v>
          </cell>
          <cell r="CM31">
            <v>87.14</v>
          </cell>
          <cell r="CN31">
            <v>87.16</v>
          </cell>
          <cell r="CO31">
            <v>87.15</v>
          </cell>
          <cell r="CP31">
            <v>87.16</v>
          </cell>
          <cell r="CQ31">
            <v>87.17</v>
          </cell>
          <cell r="CR31">
            <v>87.2</v>
          </cell>
          <cell r="CS31">
            <v>87.21</v>
          </cell>
          <cell r="CT31">
            <v>87.23</v>
          </cell>
          <cell r="CU31">
            <v>87.24</v>
          </cell>
          <cell r="CV31">
            <v>87.24</v>
          </cell>
          <cell r="CW31">
            <v>87.25</v>
          </cell>
          <cell r="CX31">
            <v>87.26</v>
          </cell>
          <cell r="CY31">
            <v>87.24</v>
          </cell>
          <cell r="CZ31">
            <v>87.24</v>
          </cell>
          <cell r="DA31">
            <v>87.23</v>
          </cell>
          <cell r="DB31">
            <v>87.22</v>
          </cell>
          <cell r="DC31">
            <v>87.22</v>
          </cell>
          <cell r="DD31">
            <v>87.22</v>
          </cell>
          <cell r="DE31">
            <v>87.23</v>
          </cell>
          <cell r="DF31">
            <v>87.24</v>
          </cell>
          <cell r="DG31">
            <v>87.26</v>
          </cell>
          <cell r="DH31">
            <v>87.28</v>
          </cell>
          <cell r="DI31">
            <v>87.29</v>
          </cell>
          <cell r="DJ31">
            <v>87.31</v>
          </cell>
          <cell r="DK31">
            <v>87.32</v>
          </cell>
          <cell r="DL31">
            <v>87.34</v>
          </cell>
          <cell r="DM31">
            <v>87.34</v>
          </cell>
          <cell r="DN31">
            <v>87.35</v>
          </cell>
          <cell r="DO31">
            <v>87.35</v>
          </cell>
          <cell r="DP31">
            <v>87.36</v>
          </cell>
          <cell r="DQ31">
            <v>87.38</v>
          </cell>
          <cell r="DR31">
            <v>87.37</v>
          </cell>
          <cell r="DS31">
            <v>87.37</v>
          </cell>
          <cell r="DT31">
            <v>87.37</v>
          </cell>
          <cell r="DU31">
            <v>87.36</v>
          </cell>
          <cell r="DV31">
            <v>87.37</v>
          </cell>
          <cell r="DW31">
            <v>87.37</v>
          </cell>
          <cell r="DX31">
            <v>87.38</v>
          </cell>
          <cell r="DY31">
            <v>87.38</v>
          </cell>
          <cell r="DZ31">
            <v>87.38</v>
          </cell>
          <cell r="EA31">
            <v>87.37</v>
          </cell>
          <cell r="EB31">
            <v>87.36</v>
          </cell>
          <cell r="EC31">
            <v>87.36</v>
          </cell>
          <cell r="ED31">
            <v>87.36</v>
          </cell>
          <cell r="EE31">
            <v>87.35</v>
          </cell>
          <cell r="EF31">
            <v>87.35</v>
          </cell>
          <cell r="EG31">
            <v>87.35</v>
          </cell>
          <cell r="EH31">
            <v>87.34</v>
          </cell>
          <cell r="EI31">
            <v>87.34</v>
          </cell>
          <cell r="EJ31">
            <v>87.34</v>
          </cell>
          <cell r="EK31">
            <v>87.33</v>
          </cell>
          <cell r="EL31">
            <v>87.32</v>
          </cell>
          <cell r="EM31">
            <v>87.32</v>
          </cell>
          <cell r="EN31">
            <v>87.31</v>
          </cell>
          <cell r="EO31">
            <v>87.31</v>
          </cell>
          <cell r="EP31">
            <v>87.31</v>
          </cell>
          <cell r="EQ31">
            <v>87.31</v>
          </cell>
          <cell r="ER31">
            <v>87.31</v>
          </cell>
          <cell r="ES31">
            <v>87.31</v>
          </cell>
          <cell r="ET31">
            <v>87.31</v>
          </cell>
          <cell r="EU31">
            <v>87.31</v>
          </cell>
          <cell r="EV31">
            <v>87.31</v>
          </cell>
          <cell r="EW31">
            <v>87.31</v>
          </cell>
          <cell r="EX31">
            <v>87.31</v>
          </cell>
          <cell r="EY31">
            <v>87.31</v>
          </cell>
          <cell r="EZ31">
            <v>87.31</v>
          </cell>
          <cell r="FA31">
            <v>87.31</v>
          </cell>
          <cell r="FB31">
            <v>87.31</v>
          </cell>
          <cell r="FC31">
            <v>87.3</v>
          </cell>
          <cell r="FD31">
            <v>87.3</v>
          </cell>
          <cell r="FE31">
            <v>87.3</v>
          </cell>
          <cell r="FF31">
            <v>87.3</v>
          </cell>
          <cell r="FG31">
            <v>87.3</v>
          </cell>
          <cell r="FH31">
            <v>87.29</v>
          </cell>
          <cell r="FI31">
            <v>87.28</v>
          </cell>
          <cell r="FJ31">
            <v>87.28</v>
          </cell>
          <cell r="FK31">
            <v>87.27</v>
          </cell>
          <cell r="FL31">
            <v>87.27</v>
          </cell>
          <cell r="FM31">
            <v>87.26</v>
          </cell>
          <cell r="FN31">
            <v>87.25</v>
          </cell>
          <cell r="FO31">
            <v>87.25</v>
          </cell>
          <cell r="FP31">
            <v>87.26</v>
          </cell>
          <cell r="FQ31">
            <v>87.26</v>
          </cell>
          <cell r="FR31">
            <v>87.27</v>
          </cell>
          <cell r="FS31">
            <v>87.27</v>
          </cell>
          <cell r="FT31">
            <v>87.28</v>
          </cell>
          <cell r="FU31">
            <v>87.28</v>
          </cell>
          <cell r="FV31">
            <v>87.28</v>
          </cell>
          <cell r="FW31">
            <v>87.28</v>
          </cell>
          <cell r="FX31">
            <v>87.28</v>
          </cell>
          <cell r="FY31">
            <v>87.27</v>
          </cell>
          <cell r="FZ31">
            <v>87.27</v>
          </cell>
          <cell r="GA31">
            <v>87.26</v>
          </cell>
          <cell r="GB31">
            <v>87.26</v>
          </cell>
          <cell r="GC31">
            <v>87.26</v>
          </cell>
          <cell r="GD31">
            <v>87.26</v>
          </cell>
          <cell r="GE31">
            <v>87.25</v>
          </cell>
          <cell r="GF31">
            <v>87.25</v>
          </cell>
          <cell r="GG31">
            <v>87.26</v>
          </cell>
          <cell r="GH31">
            <v>87.26</v>
          </cell>
          <cell r="GI31">
            <v>87.26</v>
          </cell>
          <cell r="GJ31">
            <v>87.26</v>
          </cell>
          <cell r="GK31">
            <v>87.27</v>
          </cell>
          <cell r="GL31">
            <v>87.28</v>
          </cell>
          <cell r="GM31">
            <v>87.28</v>
          </cell>
          <cell r="GN31">
            <v>87.28</v>
          </cell>
          <cell r="GO31">
            <v>87.28</v>
          </cell>
          <cell r="GP31">
            <v>87.28</v>
          </cell>
          <cell r="GQ31">
            <v>87.28</v>
          </cell>
          <cell r="GR31">
            <v>87.29</v>
          </cell>
          <cell r="GS31">
            <v>87.29</v>
          </cell>
          <cell r="GT31">
            <v>87.29</v>
          </cell>
          <cell r="GU31">
            <v>87.29</v>
          </cell>
          <cell r="GV31">
            <v>87.29</v>
          </cell>
          <cell r="GW31">
            <v>87.3</v>
          </cell>
          <cell r="GX31">
            <v>87.31</v>
          </cell>
          <cell r="GY31">
            <v>87.32</v>
          </cell>
          <cell r="GZ31">
            <v>87.33</v>
          </cell>
          <cell r="HA31">
            <v>87.34</v>
          </cell>
          <cell r="HB31">
            <v>87.34</v>
          </cell>
          <cell r="HC31">
            <v>87.34</v>
          </cell>
          <cell r="HD31">
            <v>87.34</v>
          </cell>
          <cell r="HE31">
            <v>87.34</v>
          </cell>
          <cell r="HF31">
            <v>87.34</v>
          </cell>
        </row>
        <row r="32">
          <cell r="A32">
            <v>31</v>
          </cell>
          <cell r="B32">
            <v>0</v>
          </cell>
          <cell r="C32" t="str">
            <v>Fibra (%)</v>
          </cell>
          <cell r="D32" t="str">
            <v>%</v>
          </cell>
          <cell r="E32">
            <v>11.7</v>
          </cell>
          <cell r="F32">
            <v>11.65</v>
          </cell>
          <cell r="G32">
            <v>11.52</v>
          </cell>
          <cell r="H32">
            <v>11.52</v>
          </cell>
          <cell r="I32">
            <v>11.65</v>
          </cell>
          <cell r="J32">
            <v>11.56</v>
          </cell>
          <cell r="K32">
            <v>11.47</v>
          </cell>
          <cell r="L32">
            <v>11.47</v>
          </cell>
          <cell r="M32">
            <v>11.49</v>
          </cell>
          <cell r="N32">
            <v>11.48</v>
          </cell>
          <cell r="O32">
            <v>11.48</v>
          </cell>
          <cell r="P32">
            <v>11.5</v>
          </cell>
          <cell r="Q32">
            <v>11.5</v>
          </cell>
          <cell r="R32">
            <v>11.52</v>
          </cell>
          <cell r="S32">
            <v>11.52</v>
          </cell>
          <cell r="T32">
            <v>11.52</v>
          </cell>
          <cell r="U32">
            <v>11.52</v>
          </cell>
          <cell r="V32">
            <v>11.51</v>
          </cell>
          <cell r="W32">
            <v>11.51</v>
          </cell>
          <cell r="X32">
            <v>11.5</v>
          </cell>
          <cell r="Y32">
            <v>11.49</v>
          </cell>
          <cell r="Z32">
            <v>11.46</v>
          </cell>
          <cell r="AA32">
            <v>11.45</v>
          </cell>
          <cell r="AB32">
            <v>11.44</v>
          </cell>
          <cell r="AC32">
            <v>11.44</v>
          </cell>
          <cell r="AD32">
            <v>11.43</v>
          </cell>
          <cell r="AE32">
            <v>11.42</v>
          </cell>
          <cell r="AF32">
            <v>11.43</v>
          </cell>
          <cell r="AG32">
            <v>11.44</v>
          </cell>
          <cell r="AH32">
            <v>11.44</v>
          </cell>
          <cell r="AI32">
            <v>11.44</v>
          </cell>
          <cell r="AJ32">
            <v>11.45</v>
          </cell>
          <cell r="AK32">
            <v>11.45</v>
          </cell>
          <cell r="AL32">
            <v>11.45</v>
          </cell>
          <cell r="AM32">
            <v>11.45</v>
          </cell>
          <cell r="AN32">
            <v>11.45</v>
          </cell>
          <cell r="AO32">
            <v>11.45</v>
          </cell>
          <cell r="AP32">
            <v>11.46</v>
          </cell>
          <cell r="AQ32">
            <v>11.48</v>
          </cell>
          <cell r="AR32">
            <v>11.48</v>
          </cell>
          <cell r="AS32">
            <v>11.48</v>
          </cell>
          <cell r="AT32">
            <v>11.48</v>
          </cell>
          <cell r="AU32">
            <v>11.48</v>
          </cell>
          <cell r="AV32">
            <v>11.48</v>
          </cell>
          <cell r="AW32">
            <v>11.49</v>
          </cell>
          <cell r="AX32">
            <v>11.5</v>
          </cell>
          <cell r="AY32">
            <v>11.51</v>
          </cell>
          <cell r="AZ32">
            <v>11.52</v>
          </cell>
          <cell r="BA32">
            <v>11.52</v>
          </cell>
          <cell r="BB32">
            <v>11.52</v>
          </cell>
          <cell r="BC32">
            <v>11.52</v>
          </cell>
          <cell r="BD32">
            <v>11.52</v>
          </cell>
          <cell r="BE32">
            <v>11.52</v>
          </cell>
          <cell r="BF32">
            <v>11.52</v>
          </cell>
          <cell r="BG32">
            <v>11.52</v>
          </cell>
          <cell r="BH32">
            <v>11.52</v>
          </cell>
          <cell r="BI32">
            <v>11.52</v>
          </cell>
          <cell r="BJ32">
            <v>11.52</v>
          </cell>
          <cell r="BK32">
            <v>11.53</v>
          </cell>
          <cell r="BL32">
            <v>11.53</v>
          </cell>
          <cell r="BM32">
            <v>11.54</v>
          </cell>
          <cell r="BN32">
            <v>11.55</v>
          </cell>
          <cell r="BO32">
            <v>11.56</v>
          </cell>
          <cell r="BP32">
            <v>11.57</v>
          </cell>
          <cell r="BQ32">
            <v>11.59</v>
          </cell>
          <cell r="BR32">
            <v>11.6</v>
          </cell>
          <cell r="BS32">
            <v>11.62</v>
          </cell>
          <cell r="BT32">
            <v>11.63</v>
          </cell>
          <cell r="BU32">
            <v>11.64</v>
          </cell>
          <cell r="BV32">
            <v>11.66</v>
          </cell>
          <cell r="BW32">
            <v>11.67</v>
          </cell>
          <cell r="BX32">
            <v>11.68</v>
          </cell>
          <cell r="BY32">
            <v>11.69</v>
          </cell>
          <cell r="BZ32">
            <v>11.7</v>
          </cell>
          <cell r="CA32">
            <v>11.71</v>
          </cell>
          <cell r="CB32">
            <v>11.7</v>
          </cell>
          <cell r="CC32">
            <v>11.7</v>
          </cell>
          <cell r="CD32">
            <v>11.7</v>
          </cell>
          <cell r="CE32">
            <v>11.7</v>
          </cell>
          <cell r="CF32">
            <v>11.69</v>
          </cell>
          <cell r="CG32">
            <v>11.69</v>
          </cell>
          <cell r="CH32">
            <v>11.7</v>
          </cell>
          <cell r="CI32">
            <v>11.7</v>
          </cell>
          <cell r="CJ32">
            <v>11.7</v>
          </cell>
          <cell r="CK32">
            <v>11.69</v>
          </cell>
          <cell r="CL32">
            <v>11.69</v>
          </cell>
          <cell r="CM32">
            <v>11.69</v>
          </cell>
          <cell r="CN32">
            <v>11.69</v>
          </cell>
          <cell r="CO32">
            <v>11.69</v>
          </cell>
          <cell r="CP32">
            <v>11.69</v>
          </cell>
          <cell r="CQ32">
            <v>11.7</v>
          </cell>
          <cell r="CR32">
            <v>11.7</v>
          </cell>
          <cell r="CS32">
            <v>11.7</v>
          </cell>
          <cell r="CT32">
            <v>11.71</v>
          </cell>
          <cell r="CU32">
            <v>11.71</v>
          </cell>
          <cell r="CV32">
            <v>11.71</v>
          </cell>
          <cell r="CW32">
            <v>11.71</v>
          </cell>
          <cell r="CX32">
            <v>11.71</v>
          </cell>
          <cell r="CY32">
            <v>11.71</v>
          </cell>
          <cell r="CZ32">
            <v>11.7</v>
          </cell>
          <cell r="DA32">
            <v>11.7</v>
          </cell>
          <cell r="DB32">
            <v>11.7</v>
          </cell>
          <cell r="DC32">
            <v>11.7</v>
          </cell>
          <cell r="DD32">
            <v>11.7</v>
          </cell>
          <cell r="DE32">
            <v>11.71</v>
          </cell>
          <cell r="DF32">
            <v>11.71</v>
          </cell>
          <cell r="DG32">
            <v>11.71</v>
          </cell>
          <cell r="DH32">
            <v>11.71</v>
          </cell>
          <cell r="DI32">
            <v>11.71</v>
          </cell>
          <cell r="DJ32">
            <v>11.71</v>
          </cell>
          <cell r="DK32">
            <v>11.71</v>
          </cell>
          <cell r="DL32">
            <v>11.71</v>
          </cell>
          <cell r="DM32">
            <v>11.71</v>
          </cell>
          <cell r="DN32">
            <v>11.72</v>
          </cell>
          <cell r="DO32">
            <v>11.72</v>
          </cell>
          <cell r="DP32">
            <v>11.73</v>
          </cell>
          <cell r="DQ32">
            <v>11.74</v>
          </cell>
          <cell r="DR32">
            <v>11.75</v>
          </cell>
          <cell r="DS32">
            <v>11.75</v>
          </cell>
          <cell r="DT32">
            <v>11.76</v>
          </cell>
          <cell r="DU32">
            <v>11.76</v>
          </cell>
          <cell r="DV32">
            <v>11.76</v>
          </cell>
          <cell r="DW32">
            <v>11.77</v>
          </cell>
          <cell r="DX32">
            <v>11.77</v>
          </cell>
          <cell r="DY32">
            <v>11.77</v>
          </cell>
          <cell r="DZ32">
            <v>11.78</v>
          </cell>
          <cell r="EA32">
            <v>11.79</v>
          </cell>
          <cell r="EB32">
            <v>11.79</v>
          </cell>
          <cell r="EC32">
            <v>11.8</v>
          </cell>
          <cell r="ED32">
            <v>11.8</v>
          </cell>
          <cell r="EE32">
            <v>11.8</v>
          </cell>
          <cell r="EF32">
            <v>11.81</v>
          </cell>
          <cell r="EG32">
            <v>11.81</v>
          </cell>
          <cell r="EH32">
            <v>11.81</v>
          </cell>
          <cell r="EI32">
            <v>11.81</v>
          </cell>
          <cell r="EJ32">
            <v>11.82</v>
          </cell>
          <cell r="EK32">
            <v>11.83</v>
          </cell>
          <cell r="EL32">
            <v>11.83</v>
          </cell>
          <cell r="EM32">
            <v>11.84</v>
          </cell>
          <cell r="EN32">
            <v>11.84</v>
          </cell>
          <cell r="EO32">
            <v>11.85</v>
          </cell>
          <cell r="EP32">
            <v>11.85</v>
          </cell>
          <cell r="EQ32">
            <v>11.85</v>
          </cell>
          <cell r="ER32">
            <v>11.85</v>
          </cell>
          <cell r="ES32">
            <v>11.86</v>
          </cell>
          <cell r="ET32">
            <v>11.86</v>
          </cell>
          <cell r="EU32">
            <v>11.86</v>
          </cell>
          <cell r="EV32">
            <v>11.86</v>
          </cell>
          <cell r="EW32">
            <v>11.86</v>
          </cell>
          <cell r="EX32">
            <v>11.86</v>
          </cell>
          <cell r="EY32">
            <v>11.87</v>
          </cell>
          <cell r="EZ32">
            <v>11.87</v>
          </cell>
          <cell r="FA32">
            <v>11.88</v>
          </cell>
          <cell r="FB32">
            <v>11.88</v>
          </cell>
          <cell r="FC32">
            <v>11.89</v>
          </cell>
          <cell r="FD32">
            <v>11.9</v>
          </cell>
          <cell r="FE32">
            <v>11.9</v>
          </cell>
          <cell r="FF32">
            <v>11.9</v>
          </cell>
          <cell r="FG32">
            <v>11.91</v>
          </cell>
          <cell r="FH32">
            <v>11.91</v>
          </cell>
          <cell r="FI32">
            <v>11.92</v>
          </cell>
          <cell r="FJ32">
            <v>11.92</v>
          </cell>
          <cell r="FK32">
            <v>11.93</v>
          </cell>
          <cell r="FL32">
            <v>11.93</v>
          </cell>
          <cell r="FM32">
            <v>11.94</v>
          </cell>
          <cell r="FN32">
            <v>11.94</v>
          </cell>
          <cell r="FO32">
            <v>11.94</v>
          </cell>
          <cell r="FP32">
            <v>11.95</v>
          </cell>
          <cell r="FQ32">
            <v>11.96</v>
          </cell>
          <cell r="FR32">
            <v>11.96</v>
          </cell>
          <cell r="FS32">
            <v>11.97</v>
          </cell>
          <cell r="FT32">
            <v>11.98</v>
          </cell>
          <cell r="FU32">
            <v>11.98</v>
          </cell>
          <cell r="FV32">
            <v>11.99</v>
          </cell>
          <cell r="FW32">
            <v>12</v>
          </cell>
          <cell r="FX32">
            <v>12</v>
          </cell>
          <cell r="FY32">
            <v>12.01</v>
          </cell>
          <cell r="FZ32">
            <v>12.01</v>
          </cell>
          <cell r="GA32">
            <v>12.02</v>
          </cell>
          <cell r="GB32">
            <v>12.02</v>
          </cell>
          <cell r="GC32">
            <v>12.03</v>
          </cell>
          <cell r="GD32">
            <v>12.03</v>
          </cell>
          <cell r="GE32">
            <v>12.04</v>
          </cell>
          <cell r="GF32">
            <v>12.05</v>
          </cell>
          <cell r="GG32">
            <v>12.05</v>
          </cell>
          <cell r="GH32">
            <v>12.06</v>
          </cell>
          <cell r="GI32">
            <v>12.06</v>
          </cell>
          <cell r="GJ32">
            <v>12.07</v>
          </cell>
          <cell r="GK32">
            <v>12.08</v>
          </cell>
          <cell r="GL32">
            <v>12.09</v>
          </cell>
          <cell r="GM32">
            <v>12.1</v>
          </cell>
          <cell r="GN32">
            <v>12.11</v>
          </cell>
          <cell r="GO32">
            <v>12.12</v>
          </cell>
          <cell r="GP32">
            <v>12.12</v>
          </cell>
          <cell r="GQ32">
            <v>12.13</v>
          </cell>
          <cell r="GR32">
            <v>12.14</v>
          </cell>
          <cell r="GS32">
            <v>12.15</v>
          </cell>
          <cell r="GT32">
            <v>12.15</v>
          </cell>
          <cell r="GU32">
            <v>12.16</v>
          </cell>
          <cell r="GV32">
            <v>12.16</v>
          </cell>
          <cell r="GW32">
            <v>12.16</v>
          </cell>
          <cell r="GX32">
            <v>12.17</v>
          </cell>
          <cell r="GY32">
            <v>12.18</v>
          </cell>
          <cell r="GZ32">
            <v>12.18</v>
          </cell>
          <cell r="HA32">
            <v>12.19</v>
          </cell>
          <cell r="HB32">
            <v>12.19</v>
          </cell>
          <cell r="HC32">
            <v>12.19</v>
          </cell>
          <cell r="HD32">
            <v>12.19</v>
          </cell>
          <cell r="HE32">
            <v>12.19</v>
          </cell>
          <cell r="HF32">
            <v>12.19</v>
          </cell>
        </row>
        <row r="33">
          <cell r="A33">
            <v>32</v>
          </cell>
          <cell r="B33">
            <v>0</v>
          </cell>
          <cell r="C33" t="str">
            <v>AR Cana (%)</v>
          </cell>
          <cell r="D33" t="str">
            <v>%</v>
          </cell>
          <cell r="E33">
            <v>0.66</v>
          </cell>
          <cell r="F33">
            <v>0.62390000000000001</v>
          </cell>
          <cell r="G33">
            <v>0.62209999999999999</v>
          </cell>
          <cell r="H33">
            <v>0.60470000000000002</v>
          </cell>
          <cell r="I33">
            <v>0.59160000000000001</v>
          </cell>
          <cell r="J33">
            <v>0.58679999999999999</v>
          </cell>
          <cell r="K33">
            <v>0.59099999999999997</v>
          </cell>
          <cell r="L33">
            <v>0.59240000000000004</v>
          </cell>
          <cell r="M33">
            <v>0.59350000000000003</v>
          </cell>
          <cell r="N33">
            <v>0.59299999999999997</v>
          </cell>
          <cell r="O33">
            <v>0.59609999999999996</v>
          </cell>
          <cell r="P33">
            <v>0.59379999999999999</v>
          </cell>
          <cell r="Q33">
            <v>0.59519999999999995</v>
          </cell>
          <cell r="R33">
            <v>0.59399999999999997</v>
          </cell>
          <cell r="S33">
            <v>0.59240000000000004</v>
          </cell>
          <cell r="T33">
            <v>0.59240000000000004</v>
          </cell>
          <cell r="U33">
            <v>0.59240000000000004</v>
          </cell>
          <cell r="V33">
            <v>0.59399999999999997</v>
          </cell>
          <cell r="W33">
            <v>0.59430000000000005</v>
          </cell>
          <cell r="X33">
            <v>0.59289999999999998</v>
          </cell>
          <cell r="Y33">
            <v>0.59140000000000004</v>
          </cell>
          <cell r="Z33">
            <v>0.58979999999999999</v>
          </cell>
          <cell r="AA33">
            <v>0.59040000000000004</v>
          </cell>
          <cell r="AB33">
            <v>0.59040000000000004</v>
          </cell>
          <cell r="AC33">
            <v>0.59089999999999998</v>
          </cell>
          <cell r="AD33">
            <v>0.59030000000000005</v>
          </cell>
          <cell r="AE33">
            <v>0.59089999999999998</v>
          </cell>
          <cell r="AF33">
            <v>0.5897</v>
          </cell>
          <cell r="AG33">
            <v>0.5887</v>
          </cell>
          <cell r="AH33">
            <v>0.5887</v>
          </cell>
          <cell r="AI33">
            <v>0.5887</v>
          </cell>
          <cell r="AJ33">
            <v>0.58850000000000002</v>
          </cell>
          <cell r="AK33">
            <v>0.58850000000000002</v>
          </cell>
          <cell r="AL33">
            <v>0.58850000000000002</v>
          </cell>
          <cell r="AM33">
            <v>0.5877</v>
          </cell>
          <cell r="AN33">
            <v>0.58730000000000004</v>
          </cell>
          <cell r="AO33">
            <v>0.58660000000000001</v>
          </cell>
          <cell r="AP33">
            <v>0.5857</v>
          </cell>
          <cell r="AQ33">
            <v>0.58420000000000005</v>
          </cell>
          <cell r="AR33">
            <v>0.58230000000000004</v>
          </cell>
          <cell r="AS33">
            <v>0.58230000000000004</v>
          </cell>
          <cell r="AT33">
            <v>0.58179999999999998</v>
          </cell>
          <cell r="AU33">
            <v>0.5806</v>
          </cell>
          <cell r="AV33">
            <v>0.57909999999999995</v>
          </cell>
          <cell r="AW33">
            <v>0.57909999999999995</v>
          </cell>
          <cell r="AX33">
            <v>0.57779999999999998</v>
          </cell>
          <cell r="AY33">
            <v>0.57620000000000005</v>
          </cell>
          <cell r="AZ33">
            <v>0.57499999999999996</v>
          </cell>
          <cell r="BA33">
            <v>0.57499999999999996</v>
          </cell>
          <cell r="BB33">
            <v>0.57499999999999996</v>
          </cell>
          <cell r="BC33">
            <v>0.57499999999999996</v>
          </cell>
          <cell r="BD33">
            <v>0.57499999999999996</v>
          </cell>
          <cell r="BE33">
            <v>0.57499999999999996</v>
          </cell>
          <cell r="BF33">
            <v>0.57499999999999996</v>
          </cell>
          <cell r="BG33">
            <v>0.57499999999999996</v>
          </cell>
          <cell r="BH33">
            <v>0.5756</v>
          </cell>
          <cell r="BI33">
            <v>0.57569999999999999</v>
          </cell>
          <cell r="BJ33">
            <v>0.57569999999999999</v>
          </cell>
          <cell r="BK33">
            <v>0.57520000000000004</v>
          </cell>
          <cell r="BL33">
            <v>0.57410000000000005</v>
          </cell>
          <cell r="BM33">
            <v>0.57220000000000004</v>
          </cell>
          <cell r="BN33">
            <v>0.57120000000000004</v>
          </cell>
          <cell r="BO33">
            <v>0.56999999999999995</v>
          </cell>
          <cell r="BP33">
            <v>0.56859999999999999</v>
          </cell>
          <cell r="BQ33">
            <v>0.56679999999999997</v>
          </cell>
          <cell r="BR33">
            <v>0.56530000000000002</v>
          </cell>
          <cell r="BS33">
            <v>0.56440000000000001</v>
          </cell>
          <cell r="BT33">
            <v>0.56289999999999996</v>
          </cell>
          <cell r="BU33">
            <v>0.56210000000000004</v>
          </cell>
          <cell r="BV33">
            <v>0.56059999999999999</v>
          </cell>
          <cell r="BW33">
            <v>0.55940000000000001</v>
          </cell>
          <cell r="BX33">
            <v>0.5585</v>
          </cell>
          <cell r="BY33">
            <v>0.55789999999999995</v>
          </cell>
          <cell r="BZ33">
            <v>0.5575</v>
          </cell>
          <cell r="CA33">
            <v>0.55730000000000002</v>
          </cell>
          <cell r="CB33">
            <v>0.55759999999999998</v>
          </cell>
          <cell r="CC33">
            <v>0.55810000000000004</v>
          </cell>
          <cell r="CD33">
            <v>0.55810000000000004</v>
          </cell>
          <cell r="CE33">
            <v>0.55810000000000004</v>
          </cell>
          <cell r="CF33">
            <v>0.5575</v>
          </cell>
          <cell r="CG33">
            <v>0.55740000000000001</v>
          </cell>
          <cell r="CH33">
            <v>0.55659999999999998</v>
          </cell>
          <cell r="CI33">
            <v>0.55679999999999996</v>
          </cell>
          <cell r="CJ33">
            <v>0.55700000000000005</v>
          </cell>
          <cell r="CK33">
            <v>0.55759999999999998</v>
          </cell>
          <cell r="CL33">
            <v>0.55779999999999996</v>
          </cell>
          <cell r="CM33">
            <v>0.55789999999999995</v>
          </cell>
          <cell r="CN33">
            <v>0.5575</v>
          </cell>
          <cell r="CO33">
            <v>0.55769999999999997</v>
          </cell>
          <cell r="CP33">
            <v>0.55730000000000002</v>
          </cell>
          <cell r="CQ33">
            <v>0.55689999999999995</v>
          </cell>
          <cell r="CR33">
            <v>0.55620000000000003</v>
          </cell>
          <cell r="CS33">
            <v>0.55589999999999995</v>
          </cell>
          <cell r="CT33">
            <v>0.55530000000000002</v>
          </cell>
          <cell r="CU33">
            <v>0.55500000000000005</v>
          </cell>
          <cell r="CV33">
            <v>0.55489999999999995</v>
          </cell>
          <cell r="CW33">
            <v>0.55469999999999997</v>
          </cell>
          <cell r="CX33">
            <v>0.55449999999999999</v>
          </cell>
          <cell r="CY33">
            <v>0.55479999999999996</v>
          </cell>
          <cell r="CZ33">
            <v>0.55500000000000005</v>
          </cell>
          <cell r="DA33">
            <v>0.55500000000000005</v>
          </cell>
          <cell r="DB33">
            <v>0.5554</v>
          </cell>
          <cell r="DC33">
            <v>0.55559999999999998</v>
          </cell>
          <cell r="DD33">
            <v>0.55530000000000002</v>
          </cell>
          <cell r="DE33">
            <v>0.55510000000000004</v>
          </cell>
          <cell r="DF33">
            <v>0.55469999999999997</v>
          </cell>
          <cell r="DG33">
            <v>0.55410000000000004</v>
          </cell>
          <cell r="DH33">
            <v>0.55349999999999999</v>
          </cell>
          <cell r="DI33">
            <v>0.55310000000000004</v>
          </cell>
          <cell r="DJ33">
            <v>0.5524</v>
          </cell>
          <cell r="DK33">
            <v>0.55220000000000002</v>
          </cell>
          <cell r="DL33">
            <v>0.55169999999999997</v>
          </cell>
          <cell r="DM33">
            <v>0.55159999999999998</v>
          </cell>
          <cell r="DN33">
            <v>0.5514</v>
          </cell>
          <cell r="DO33">
            <v>0.55120000000000002</v>
          </cell>
          <cell r="DP33">
            <v>0.55079999999999996</v>
          </cell>
          <cell r="DQ33">
            <v>0.55030000000000001</v>
          </cell>
          <cell r="DR33">
            <v>0.5504</v>
          </cell>
          <cell r="DS33">
            <v>0.5504</v>
          </cell>
          <cell r="DT33">
            <v>0.5504</v>
          </cell>
          <cell r="DU33">
            <v>0.55059999999999998</v>
          </cell>
          <cell r="DV33">
            <v>0.55049999999999999</v>
          </cell>
          <cell r="DW33">
            <v>0.55030000000000001</v>
          </cell>
          <cell r="DX33">
            <v>0.55000000000000004</v>
          </cell>
          <cell r="DY33">
            <v>0.55000000000000004</v>
          </cell>
          <cell r="DZ33">
            <v>0.54979999999999996</v>
          </cell>
          <cell r="EA33">
            <v>0.55030000000000001</v>
          </cell>
          <cell r="EB33">
            <v>0.55049999999999999</v>
          </cell>
          <cell r="EC33">
            <v>0.55030000000000001</v>
          </cell>
          <cell r="ED33">
            <v>0.55030000000000001</v>
          </cell>
          <cell r="EE33">
            <v>0.55059999999999998</v>
          </cell>
          <cell r="EF33">
            <v>0.55069999999999997</v>
          </cell>
          <cell r="EG33">
            <v>0.55069999999999997</v>
          </cell>
          <cell r="EH33">
            <v>0.55069999999999997</v>
          </cell>
          <cell r="EI33">
            <v>0.55059999999999998</v>
          </cell>
          <cell r="EJ33">
            <v>0.55069999999999997</v>
          </cell>
          <cell r="EK33">
            <v>0.55089999999999995</v>
          </cell>
          <cell r="EL33">
            <v>0.55110000000000003</v>
          </cell>
          <cell r="EM33">
            <v>0.55120000000000002</v>
          </cell>
          <cell r="EN33">
            <v>0.55130000000000001</v>
          </cell>
          <cell r="EO33">
            <v>0.55130000000000001</v>
          </cell>
          <cell r="EP33">
            <v>0.55130000000000001</v>
          </cell>
          <cell r="EQ33">
            <v>0.55130000000000001</v>
          </cell>
          <cell r="ER33">
            <v>0.55120000000000002</v>
          </cell>
          <cell r="ES33">
            <v>0.55110000000000003</v>
          </cell>
          <cell r="ET33">
            <v>0.55110000000000003</v>
          </cell>
          <cell r="EU33">
            <v>0.55110000000000003</v>
          </cell>
          <cell r="EV33">
            <v>0.55110000000000003</v>
          </cell>
          <cell r="EW33">
            <v>0.55110000000000003</v>
          </cell>
          <cell r="EX33">
            <v>0.55110000000000003</v>
          </cell>
          <cell r="EY33">
            <v>0.55089999999999995</v>
          </cell>
          <cell r="EZ33">
            <v>0.55089999999999995</v>
          </cell>
          <cell r="FA33">
            <v>0.55089999999999995</v>
          </cell>
          <cell r="FB33">
            <v>0.55079999999999996</v>
          </cell>
          <cell r="FC33">
            <v>0.55100000000000005</v>
          </cell>
          <cell r="FD33">
            <v>0.55100000000000005</v>
          </cell>
          <cell r="FE33">
            <v>0.55089999999999995</v>
          </cell>
          <cell r="FF33">
            <v>0.55079999999999996</v>
          </cell>
          <cell r="FG33">
            <v>0.55100000000000005</v>
          </cell>
          <cell r="FH33">
            <v>0.55100000000000005</v>
          </cell>
          <cell r="FI33">
            <v>0.55130000000000001</v>
          </cell>
          <cell r="FJ33">
            <v>0.5514</v>
          </cell>
          <cell r="FK33">
            <v>0.55159999999999998</v>
          </cell>
          <cell r="FL33">
            <v>0.55169999999999997</v>
          </cell>
          <cell r="FM33">
            <v>0.55189999999999995</v>
          </cell>
          <cell r="FN33">
            <v>0.55200000000000005</v>
          </cell>
          <cell r="FO33">
            <v>0.55200000000000005</v>
          </cell>
          <cell r="FP33">
            <v>0.55179999999999996</v>
          </cell>
          <cell r="FQ33">
            <v>0.55159999999999998</v>
          </cell>
          <cell r="FR33">
            <v>0.55130000000000001</v>
          </cell>
          <cell r="FS33">
            <v>0.55120000000000002</v>
          </cell>
          <cell r="FT33">
            <v>0.55089999999999995</v>
          </cell>
          <cell r="FU33">
            <v>0.55079999999999996</v>
          </cell>
          <cell r="FV33">
            <v>0.55059999999999998</v>
          </cell>
          <cell r="FW33">
            <v>0.55059999999999998</v>
          </cell>
          <cell r="FX33">
            <v>0.55059999999999998</v>
          </cell>
          <cell r="FY33">
            <v>0.55069999999999997</v>
          </cell>
          <cell r="FZ33">
            <v>0.55079999999999996</v>
          </cell>
          <cell r="GA33">
            <v>0.55079999999999996</v>
          </cell>
          <cell r="GB33">
            <v>0.55069999999999997</v>
          </cell>
          <cell r="GC33">
            <v>0.55089999999999995</v>
          </cell>
          <cell r="GD33">
            <v>0.55100000000000005</v>
          </cell>
          <cell r="GE33">
            <v>0.55110000000000003</v>
          </cell>
          <cell r="GF33">
            <v>0.55089999999999995</v>
          </cell>
          <cell r="GG33">
            <v>0.55079999999999996</v>
          </cell>
          <cell r="GH33">
            <v>0.55059999999999998</v>
          </cell>
          <cell r="GI33">
            <v>0.55059999999999998</v>
          </cell>
          <cell r="GJ33">
            <v>0.5504</v>
          </cell>
          <cell r="GK33">
            <v>0.55010000000000003</v>
          </cell>
          <cell r="GL33">
            <v>0.54990000000000006</v>
          </cell>
          <cell r="GM33">
            <v>0.54969999999999997</v>
          </cell>
          <cell r="GN33">
            <v>0.54959999999999998</v>
          </cell>
          <cell r="GO33">
            <v>0.54959999999999998</v>
          </cell>
          <cell r="GP33">
            <v>0.54949999999999999</v>
          </cell>
          <cell r="GQ33">
            <v>0.54930000000000001</v>
          </cell>
          <cell r="GR33">
            <v>0.54900000000000004</v>
          </cell>
          <cell r="GS33">
            <v>0.54890000000000005</v>
          </cell>
          <cell r="GT33">
            <v>0.54890000000000005</v>
          </cell>
          <cell r="GU33">
            <v>0.54879999999999995</v>
          </cell>
          <cell r="GV33">
            <v>0.54879999999999995</v>
          </cell>
          <cell r="GW33">
            <v>0.54849999999999999</v>
          </cell>
          <cell r="GX33">
            <v>0.54810000000000003</v>
          </cell>
          <cell r="GY33">
            <v>0.54790000000000005</v>
          </cell>
          <cell r="GZ33">
            <v>0.54759999999999998</v>
          </cell>
          <cell r="HA33">
            <v>0.54730000000000001</v>
          </cell>
          <cell r="HB33">
            <v>0.54730000000000001</v>
          </cell>
          <cell r="HC33">
            <v>0.54730000000000001</v>
          </cell>
          <cell r="HD33">
            <v>0.54730000000000001</v>
          </cell>
          <cell r="HE33">
            <v>0.54730000000000001</v>
          </cell>
          <cell r="HF33">
            <v>0.54730000000000001</v>
          </cell>
        </row>
        <row r="34">
          <cell r="A34">
            <v>33</v>
          </cell>
          <cell r="B34" t="str">
            <v>ART caña (Kg/TC)</v>
          </cell>
          <cell r="C34" t="str">
            <v>ART Cana (kg/tc)</v>
          </cell>
          <cell r="D34" t="str">
            <v>kg</v>
          </cell>
          <cell r="E34">
            <v>141.80000000000001</v>
          </cell>
          <cell r="F34">
            <v>143.1</v>
          </cell>
          <cell r="G34">
            <v>141.80000000000001</v>
          </cell>
          <cell r="H34">
            <v>144</v>
          </cell>
          <cell r="I34">
            <v>147.19999999999999</v>
          </cell>
          <cell r="J34">
            <v>149.30000000000001</v>
          </cell>
          <cell r="K34">
            <v>148.69999999999999</v>
          </cell>
          <cell r="L34">
            <v>148.4</v>
          </cell>
          <cell r="M34">
            <v>148.30000000000001</v>
          </cell>
          <cell r="N34">
            <v>148.19999999999999</v>
          </cell>
          <cell r="O34">
            <v>148.1</v>
          </cell>
          <cell r="P34">
            <v>148.30000000000001</v>
          </cell>
          <cell r="Q34">
            <v>148.19999999999999</v>
          </cell>
          <cell r="R34">
            <v>148.4</v>
          </cell>
          <cell r="S34">
            <v>148.6</v>
          </cell>
          <cell r="T34">
            <v>148.6</v>
          </cell>
          <cell r="U34">
            <v>148.6</v>
          </cell>
          <cell r="V34">
            <v>148.30000000000001</v>
          </cell>
          <cell r="W34">
            <v>148.30000000000001</v>
          </cell>
          <cell r="X34">
            <v>148.5</v>
          </cell>
          <cell r="Y34">
            <v>149</v>
          </cell>
          <cell r="Z34">
            <v>149.4</v>
          </cell>
          <cell r="AA34">
            <v>149.5</v>
          </cell>
          <cell r="AB34">
            <v>149.80000000000001</v>
          </cell>
          <cell r="AC34">
            <v>149.9</v>
          </cell>
          <cell r="AD34">
            <v>149.9</v>
          </cell>
          <cell r="AE34">
            <v>149.69999999999999</v>
          </cell>
          <cell r="AF34">
            <v>149.6</v>
          </cell>
          <cell r="AG34">
            <v>149.6</v>
          </cell>
          <cell r="AH34">
            <v>149.6</v>
          </cell>
          <cell r="AI34">
            <v>149.6</v>
          </cell>
          <cell r="AJ34">
            <v>149.6</v>
          </cell>
          <cell r="AK34">
            <v>149.6</v>
          </cell>
          <cell r="AL34">
            <v>149.6</v>
          </cell>
          <cell r="AM34">
            <v>149.6</v>
          </cell>
          <cell r="AN34">
            <v>149.6</v>
          </cell>
          <cell r="AO34">
            <v>149.5</v>
          </cell>
          <cell r="AP34">
            <v>149.19999999999999</v>
          </cell>
          <cell r="AQ34">
            <v>149</v>
          </cell>
          <cell r="AR34">
            <v>148.9</v>
          </cell>
          <cell r="AS34">
            <v>148.9</v>
          </cell>
          <cell r="AT34">
            <v>149</v>
          </cell>
          <cell r="AU34">
            <v>149</v>
          </cell>
          <cell r="AV34">
            <v>148.9</v>
          </cell>
          <cell r="AW34">
            <v>148.69999999999999</v>
          </cell>
          <cell r="AX34">
            <v>148.6</v>
          </cell>
          <cell r="AY34">
            <v>148.69999999999999</v>
          </cell>
          <cell r="AZ34">
            <v>148.69999999999999</v>
          </cell>
          <cell r="BA34">
            <v>148.69999999999999</v>
          </cell>
          <cell r="BB34">
            <v>148.69999999999999</v>
          </cell>
          <cell r="BC34">
            <v>148.69999999999999</v>
          </cell>
          <cell r="BD34">
            <v>148.69999999999999</v>
          </cell>
          <cell r="BE34">
            <v>148.69999999999999</v>
          </cell>
          <cell r="BF34">
            <v>148.69999999999999</v>
          </cell>
          <cell r="BG34">
            <v>148.69999999999999</v>
          </cell>
          <cell r="BH34">
            <v>148.6</v>
          </cell>
          <cell r="BI34">
            <v>148.6</v>
          </cell>
          <cell r="BJ34">
            <v>148.6</v>
          </cell>
          <cell r="BK34">
            <v>148.6</v>
          </cell>
          <cell r="BL34">
            <v>148.6</v>
          </cell>
          <cell r="BM34">
            <v>148.69999999999999</v>
          </cell>
          <cell r="BN34">
            <v>148.69999999999999</v>
          </cell>
          <cell r="BO34">
            <v>148.6</v>
          </cell>
          <cell r="BP34">
            <v>148.6</v>
          </cell>
          <cell r="BQ34">
            <v>148.69999999999999</v>
          </cell>
          <cell r="BR34">
            <v>148.69999999999999</v>
          </cell>
          <cell r="BS34">
            <v>148.80000000000001</v>
          </cell>
          <cell r="BT34">
            <v>149</v>
          </cell>
          <cell r="BU34">
            <v>149.1</v>
          </cell>
          <cell r="BV34">
            <v>149.19999999999999</v>
          </cell>
          <cell r="BW34">
            <v>149.30000000000001</v>
          </cell>
          <cell r="BX34">
            <v>149.30000000000001</v>
          </cell>
          <cell r="BY34">
            <v>149.30000000000001</v>
          </cell>
          <cell r="BZ34">
            <v>149.30000000000001</v>
          </cell>
          <cell r="CA34">
            <v>149.1</v>
          </cell>
          <cell r="CB34">
            <v>148.9</v>
          </cell>
          <cell r="CC34">
            <v>148.69999999999999</v>
          </cell>
          <cell r="CD34">
            <v>148.6</v>
          </cell>
          <cell r="CE34">
            <v>148.5</v>
          </cell>
          <cell r="CF34">
            <v>148.4</v>
          </cell>
          <cell r="CG34">
            <v>148.30000000000001</v>
          </cell>
          <cell r="CH34">
            <v>148.4</v>
          </cell>
          <cell r="CI34">
            <v>148.30000000000001</v>
          </cell>
          <cell r="CJ34">
            <v>148.30000000000001</v>
          </cell>
          <cell r="CK34">
            <v>148.1</v>
          </cell>
          <cell r="CL34">
            <v>148.1</v>
          </cell>
          <cell r="CM34">
            <v>148</v>
          </cell>
          <cell r="CN34">
            <v>148</v>
          </cell>
          <cell r="CO34">
            <v>148</v>
          </cell>
          <cell r="CP34">
            <v>148</v>
          </cell>
          <cell r="CQ34">
            <v>148</v>
          </cell>
          <cell r="CR34">
            <v>148.1</v>
          </cell>
          <cell r="CS34">
            <v>148.19999999999999</v>
          </cell>
          <cell r="CT34">
            <v>148.30000000000001</v>
          </cell>
          <cell r="CU34">
            <v>148.4</v>
          </cell>
          <cell r="CV34">
            <v>148.4</v>
          </cell>
          <cell r="CW34">
            <v>148.5</v>
          </cell>
          <cell r="CX34">
            <v>148.5</v>
          </cell>
          <cell r="CY34">
            <v>148.4</v>
          </cell>
          <cell r="CZ34">
            <v>148.4</v>
          </cell>
          <cell r="DA34">
            <v>148.4</v>
          </cell>
          <cell r="DB34">
            <v>148.30000000000001</v>
          </cell>
          <cell r="DC34">
            <v>148.4</v>
          </cell>
          <cell r="DD34">
            <v>148.4</v>
          </cell>
          <cell r="DE34">
            <v>148.5</v>
          </cell>
          <cell r="DF34">
            <v>148.69999999999999</v>
          </cell>
          <cell r="DG34">
            <v>148.9</v>
          </cell>
          <cell r="DH34">
            <v>149.1</v>
          </cell>
          <cell r="DI34">
            <v>149.1</v>
          </cell>
          <cell r="DJ34">
            <v>149.19999999999999</v>
          </cell>
          <cell r="DK34">
            <v>149.30000000000001</v>
          </cell>
          <cell r="DL34">
            <v>149.4</v>
          </cell>
          <cell r="DM34">
            <v>149.4</v>
          </cell>
          <cell r="DN34">
            <v>149.5</v>
          </cell>
          <cell r="DO34">
            <v>149.5</v>
          </cell>
          <cell r="DP34">
            <v>149.69999999999999</v>
          </cell>
          <cell r="DQ34">
            <v>149.80000000000001</v>
          </cell>
          <cell r="DR34">
            <v>149.80000000000001</v>
          </cell>
          <cell r="DS34">
            <v>149.80000000000001</v>
          </cell>
          <cell r="DT34">
            <v>149.80000000000001</v>
          </cell>
          <cell r="DU34">
            <v>149.9</v>
          </cell>
          <cell r="DV34">
            <v>149.9</v>
          </cell>
          <cell r="DW34">
            <v>150</v>
          </cell>
          <cell r="DX34">
            <v>150.1</v>
          </cell>
          <cell r="DY34">
            <v>150.19999999999999</v>
          </cell>
          <cell r="DZ34">
            <v>150.19999999999999</v>
          </cell>
          <cell r="EA34">
            <v>150.19999999999999</v>
          </cell>
          <cell r="EB34">
            <v>150.19999999999999</v>
          </cell>
          <cell r="EC34">
            <v>150.30000000000001</v>
          </cell>
          <cell r="ED34">
            <v>150.30000000000001</v>
          </cell>
          <cell r="EE34">
            <v>150.19999999999999</v>
          </cell>
          <cell r="EF34">
            <v>150.19999999999999</v>
          </cell>
          <cell r="EG34">
            <v>150.19999999999999</v>
          </cell>
          <cell r="EH34">
            <v>150.19999999999999</v>
          </cell>
          <cell r="EI34">
            <v>150.19999999999999</v>
          </cell>
          <cell r="EJ34">
            <v>150.30000000000001</v>
          </cell>
          <cell r="EK34">
            <v>150.30000000000001</v>
          </cell>
          <cell r="EL34">
            <v>150.30000000000001</v>
          </cell>
          <cell r="EM34">
            <v>150.4</v>
          </cell>
          <cell r="EN34">
            <v>150.4</v>
          </cell>
          <cell r="EO34">
            <v>150.4</v>
          </cell>
          <cell r="EP34">
            <v>150.4</v>
          </cell>
          <cell r="EQ34">
            <v>150.4</v>
          </cell>
          <cell r="ER34">
            <v>150.5</v>
          </cell>
          <cell r="ES34">
            <v>150.5</v>
          </cell>
          <cell r="ET34">
            <v>150.5</v>
          </cell>
          <cell r="EU34">
            <v>150.5</v>
          </cell>
          <cell r="EV34">
            <v>150.5</v>
          </cell>
          <cell r="EW34">
            <v>150.5</v>
          </cell>
          <cell r="EX34">
            <v>150.5</v>
          </cell>
          <cell r="EY34">
            <v>150.5</v>
          </cell>
          <cell r="EZ34">
            <v>150.6</v>
          </cell>
          <cell r="FA34">
            <v>150.6</v>
          </cell>
          <cell r="FB34">
            <v>150.6</v>
          </cell>
          <cell r="FC34">
            <v>150.69999999999999</v>
          </cell>
          <cell r="FD34">
            <v>150.69999999999999</v>
          </cell>
          <cell r="FE34">
            <v>150.69999999999999</v>
          </cell>
          <cell r="FF34">
            <v>150.69999999999999</v>
          </cell>
          <cell r="FG34">
            <v>150.69999999999999</v>
          </cell>
          <cell r="FH34">
            <v>150.69999999999999</v>
          </cell>
          <cell r="FI34">
            <v>150.69999999999999</v>
          </cell>
          <cell r="FJ34">
            <v>150.69999999999999</v>
          </cell>
          <cell r="FK34">
            <v>150.6</v>
          </cell>
          <cell r="FL34">
            <v>150.6</v>
          </cell>
          <cell r="FM34">
            <v>150.6</v>
          </cell>
          <cell r="FN34">
            <v>150.6</v>
          </cell>
          <cell r="FO34">
            <v>150.6</v>
          </cell>
          <cell r="FP34">
            <v>150.6</v>
          </cell>
          <cell r="FQ34">
            <v>150.69999999999999</v>
          </cell>
          <cell r="FR34">
            <v>150.80000000000001</v>
          </cell>
          <cell r="FS34">
            <v>150.80000000000001</v>
          </cell>
          <cell r="FT34">
            <v>150.9</v>
          </cell>
          <cell r="FU34">
            <v>151</v>
          </cell>
          <cell r="FV34">
            <v>151.1</v>
          </cell>
          <cell r="FW34">
            <v>151.1</v>
          </cell>
          <cell r="FX34">
            <v>151.1</v>
          </cell>
          <cell r="FY34">
            <v>151.1</v>
          </cell>
          <cell r="FZ34">
            <v>151</v>
          </cell>
          <cell r="GA34">
            <v>151</v>
          </cell>
          <cell r="GB34">
            <v>151</v>
          </cell>
          <cell r="GC34">
            <v>151.1</v>
          </cell>
          <cell r="GD34">
            <v>151.1</v>
          </cell>
          <cell r="GE34">
            <v>151.1</v>
          </cell>
          <cell r="GF34">
            <v>151.19999999999999</v>
          </cell>
          <cell r="GG34">
            <v>151.30000000000001</v>
          </cell>
          <cell r="GH34">
            <v>151.30000000000001</v>
          </cell>
          <cell r="GI34">
            <v>151.30000000000001</v>
          </cell>
          <cell r="GJ34">
            <v>151.4</v>
          </cell>
          <cell r="GK34">
            <v>151.4</v>
          </cell>
          <cell r="GL34">
            <v>151.5</v>
          </cell>
          <cell r="GM34">
            <v>151.6</v>
          </cell>
          <cell r="GN34">
            <v>151.69999999999999</v>
          </cell>
          <cell r="GO34">
            <v>151.69999999999999</v>
          </cell>
          <cell r="GP34">
            <v>151.69999999999999</v>
          </cell>
          <cell r="GQ34">
            <v>151.69999999999999</v>
          </cell>
          <cell r="GR34">
            <v>151.80000000000001</v>
          </cell>
          <cell r="GS34">
            <v>151.9</v>
          </cell>
          <cell r="GT34">
            <v>151.9</v>
          </cell>
          <cell r="GU34">
            <v>151.9</v>
          </cell>
          <cell r="GV34">
            <v>151.9</v>
          </cell>
          <cell r="GW34">
            <v>152</v>
          </cell>
          <cell r="GX34">
            <v>152.1</v>
          </cell>
          <cell r="GY34">
            <v>152.19999999999999</v>
          </cell>
          <cell r="GZ34">
            <v>152.30000000000001</v>
          </cell>
          <cell r="HA34">
            <v>152.30000000000001</v>
          </cell>
          <cell r="HB34">
            <v>152.30000000000001</v>
          </cell>
          <cell r="HC34">
            <v>152.30000000000001</v>
          </cell>
          <cell r="HD34">
            <v>152.30000000000001</v>
          </cell>
          <cell r="HE34">
            <v>152.30000000000001</v>
          </cell>
          <cell r="HF34">
            <v>152.30000000000001</v>
          </cell>
        </row>
        <row r="35">
          <cell r="A35">
            <v>34</v>
          </cell>
          <cell r="B35" t="str">
            <v>ATR caña (Kg/TC)</v>
          </cell>
          <cell r="C35" t="str">
            <v>ATR (kg/tc)</v>
          </cell>
          <cell r="D35" t="str">
            <v>kg/tc</v>
          </cell>
          <cell r="E35">
            <v>128.74</v>
          </cell>
          <cell r="F35">
            <v>129.62370000000001</v>
          </cell>
          <cell r="G35">
            <v>128.33709999999999</v>
          </cell>
          <cell r="H35">
            <v>130.28980000000001</v>
          </cell>
          <cell r="I35">
            <v>133.24760000000001</v>
          </cell>
          <cell r="J35">
            <v>135.14169999999999</v>
          </cell>
          <cell r="K35">
            <v>134.53980000000001</v>
          </cell>
          <cell r="L35">
            <v>134.35120000000001</v>
          </cell>
          <cell r="M35">
            <v>134.21899999999999</v>
          </cell>
          <cell r="N35">
            <v>134.15819999999999</v>
          </cell>
          <cell r="O35">
            <v>134.0367</v>
          </cell>
          <cell r="P35">
            <v>134.19980000000001</v>
          </cell>
          <cell r="Q35">
            <v>134.06049999999999</v>
          </cell>
          <cell r="R35">
            <v>134.22559999999999</v>
          </cell>
          <cell r="S35">
            <v>134.40969999999999</v>
          </cell>
          <cell r="T35">
            <v>134.40969999999999</v>
          </cell>
          <cell r="U35">
            <v>134.40969999999999</v>
          </cell>
          <cell r="V35">
            <v>134.16900000000001</v>
          </cell>
          <cell r="W35">
            <v>134.1328</v>
          </cell>
          <cell r="X35">
            <v>134.3366</v>
          </cell>
          <cell r="Y35">
            <v>134.79560000000001</v>
          </cell>
          <cell r="Z35">
            <v>135.1611</v>
          </cell>
          <cell r="AA35">
            <v>135.2765</v>
          </cell>
          <cell r="AB35">
            <v>135.52520000000001</v>
          </cell>
          <cell r="AC35">
            <v>135.6156</v>
          </cell>
          <cell r="AD35">
            <v>135.61799999999999</v>
          </cell>
          <cell r="AE35">
            <v>135.43010000000001</v>
          </cell>
          <cell r="AF35">
            <v>135.4032</v>
          </cell>
          <cell r="AG35">
            <v>135.39699999999999</v>
          </cell>
          <cell r="AH35">
            <v>135.39699999999999</v>
          </cell>
          <cell r="AI35">
            <v>135.39699999999999</v>
          </cell>
          <cell r="AJ35">
            <v>135.3811</v>
          </cell>
          <cell r="AK35">
            <v>135.3811</v>
          </cell>
          <cell r="AL35">
            <v>135.3811</v>
          </cell>
          <cell r="AM35">
            <v>135.37909999999999</v>
          </cell>
          <cell r="AN35">
            <v>135.35480000000001</v>
          </cell>
          <cell r="AO35">
            <v>135.2723</v>
          </cell>
          <cell r="AP35">
            <v>135.03120000000001</v>
          </cell>
          <cell r="AQ35">
            <v>134.804</v>
          </cell>
          <cell r="AR35">
            <v>134.7637</v>
          </cell>
          <cell r="AS35">
            <v>134.7637</v>
          </cell>
          <cell r="AT35">
            <v>134.78219999999999</v>
          </cell>
          <cell r="AU35">
            <v>134.80549999999999</v>
          </cell>
          <cell r="AV35">
            <v>134.70259999999999</v>
          </cell>
          <cell r="AW35">
            <v>134.52430000000001</v>
          </cell>
          <cell r="AX35">
            <v>134.44589999999999</v>
          </cell>
          <cell r="AY35">
            <v>134.5341</v>
          </cell>
          <cell r="AZ35">
            <v>134.5795</v>
          </cell>
          <cell r="BA35">
            <v>134.5795</v>
          </cell>
          <cell r="BB35">
            <v>134.5556</v>
          </cell>
          <cell r="BC35">
            <v>134.5556</v>
          </cell>
          <cell r="BD35">
            <v>134.5556</v>
          </cell>
          <cell r="BE35">
            <v>134.5556</v>
          </cell>
          <cell r="BF35">
            <v>134.5556</v>
          </cell>
          <cell r="BG35">
            <v>134.5556</v>
          </cell>
          <cell r="BH35">
            <v>134.4751</v>
          </cell>
          <cell r="BI35">
            <v>134.43940000000001</v>
          </cell>
          <cell r="BJ35">
            <v>134.43350000000001</v>
          </cell>
          <cell r="BK35">
            <v>134.44309999999999</v>
          </cell>
          <cell r="BL35">
            <v>134.477</v>
          </cell>
          <cell r="BM35">
            <v>134.5591</v>
          </cell>
          <cell r="BN35">
            <v>134.51400000000001</v>
          </cell>
          <cell r="BO35">
            <v>134.45050000000001</v>
          </cell>
          <cell r="BP35">
            <v>134.46870000000001</v>
          </cell>
          <cell r="BQ35">
            <v>134.5154</v>
          </cell>
          <cell r="BR35">
            <v>134.58510000000001</v>
          </cell>
          <cell r="BS35">
            <v>134.6634</v>
          </cell>
          <cell r="BT35">
            <v>134.86259999999999</v>
          </cell>
          <cell r="BU35">
            <v>134.96090000000001</v>
          </cell>
          <cell r="BV35">
            <v>135.06219999999999</v>
          </cell>
          <cell r="BW35">
            <v>135.1386</v>
          </cell>
          <cell r="BX35">
            <v>135.10480000000001</v>
          </cell>
          <cell r="BY35">
            <v>135.1473</v>
          </cell>
          <cell r="BZ35">
            <v>135.08869999999999</v>
          </cell>
          <cell r="CA35">
            <v>134.95429999999999</v>
          </cell>
          <cell r="CB35">
            <v>134.7629</v>
          </cell>
          <cell r="CC35">
            <v>134.59620000000001</v>
          </cell>
          <cell r="CD35">
            <v>134.4812</v>
          </cell>
          <cell r="CE35">
            <v>134.38939999999999</v>
          </cell>
          <cell r="CF35">
            <v>134.3519</v>
          </cell>
          <cell r="CG35">
            <v>134.25149999999999</v>
          </cell>
          <cell r="CH35">
            <v>134.28700000000001</v>
          </cell>
          <cell r="CI35">
            <v>134.24799999999999</v>
          </cell>
          <cell r="CJ35">
            <v>134.16560000000001</v>
          </cell>
          <cell r="CK35">
            <v>134.06299999999999</v>
          </cell>
          <cell r="CL35">
            <v>134.0001</v>
          </cell>
          <cell r="CM35">
            <v>133.92830000000001</v>
          </cell>
          <cell r="CN35">
            <v>133.96639999999999</v>
          </cell>
          <cell r="CO35">
            <v>133.8999</v>
          </cell>
          <cell r="CP35">
            <v>133.9383</v>
          </cell>
          <cell r="CQ35">
            <v>133.96039999999999</v>
          </cell>
          <cell r="CR35">
            <v>134.04470000000001</v>
          </cell>
          <cell r="CS35">
            <v>134.13130000000001</v>
          </cell>
          <cell r="CT35">
            <v>134.24250000000001</v>
          </cell>
          <cell r="CU35">
            <v>134.3252</v>
          </cell>
          <cell r="CV35">
            <v>134.33240000000001</v>
          </cell>
          <cell r="CW35">
            <v>134.3493</v>
          </cell>
          <cell r="CX35">
            <v>134.35429999999999</v>
          </cell>
          <cell r="CY35">
            <v>134.3056</v>
          </cell>
          <cell r="CZ35">
            <v>134.2672</v>
          </cell>
          <cell r="DA35">
            <v>134.2526</v>
          </cell>
          <cell r="DB35">
            <v>134.22999999999999</v>
          </cell>
          <cell r="DC35">
            <v>134.25290000000001</v>
          </cell>
          <cell r="DD35">
            <v>134.31309999999999</v>
          </cell>
          <cell r="DE35">
            <v>134.41999999999999</v>
          </cell>
          <cell r="DF35">
            <v>134.56790000000001</v>
          </cell>
          <cell r="DG35">
            <v>134.75280000000001</v>
          </cell>
          <cell r="DH35">
            <v>134.88999999999999</v>
          </cell>
          <cell r="DI35">
            <v>134.97020000000001</v>
          </cell>
          <cell r="DJ35">
            <v>135.05520000000001</v>
          </cell>
          <cell r="DK35">
            <v>135.12219999999999</v>
          </cell>
          <cell r="DL35">
            <v>135.20500000000001</v>
          </cell>
          <cell r="DM35">
            <v>135.19900000000001</v>
          </cell>
          <cell r="DN35">
            <v>135.2432</v>
          </cell>
          <cell r="DO35">
            <v>135.3125</v>
          </cell>
          <cell r="DP35">
            <v>135.41820000000001</v>
          </cell>
          <cell r="DQ35">
            <v>135.53229999999999</v>
          </cell>
          <cell r="DR35">
            <v>135.5196</v>
          </cell>
          <cell r="DS35">
            <v>135.51490000000001</v>
          </cell>
          <cell r="DT35">
            <v>135.56379999999999</v>
          </cell>
          <cell r="DU35">
            <v>135.61259999999999</v>
          </cell>
          <cell r="DV35">
            <v>135.65880000000001</v>
          </cell>
          <cell r="DW35">
            <v>135.73349999999999</v>
          </cell>
          <cell r="DX35">
            <v>135.8065</v>
          </cell>
          <cell r="DY35">
            <v>135.88069999999999</v>
          </cell>
          <cell r="DZ35">
            <v>135.95150000000001</v>
          </cell>
          <cell r="EA35">
            <v>135.91900000000001</v>
          </cell>
          <cell r="EB35">
            <v>135.90039999999999</v>
          </cell>
          <cell r="EC35">
            <v>135.96559999999999</v>
          </cell>
          <cell r="ED35">
            <v>135.97020000000001</v>
          </cell>
          <cell r="EE35">
            <v>135.9573</v>
          </cell>
          <cell r="EF35">
            <v>135.90260000000001</v>
          </cell>
          <cell r="EG35">
            <v>135.90260000000001</v>
          </cell>
          <cell r="EH35">
            <v>135.90649999999999</v>
          </cell>
          <cell r="EI35">
            <v>135.94759999999999</v>
          </cell>
          <cell r="EJ35">
            <v>135.98779999999999</v>
          </cell>
          <cell r="EK35">
            <v>136.00640000000001</v>
          </cell>
          <cell r="EL35">
            <v>136.0377</v>
          </cell>
          <cell r="EM35">
            <v>136.0712</v>
          </cell>
          <cell r="EN35">
            <v>136.07650000000001</v>
          </cell>
          <cell r="EO35">
            <v>136.11969999999999</v>
          </cell>
          <cell r="EP35">
            <v>136.11969999999999</v>
          </cell>
          <cell r="EQ35">
            <v>136.11969999999999</v>
          </cell>
          <cell r="ER35">
            <v>136.15520000000001</v>
          </cell>
          <cell r="ES35">
            <v>136.1995</v>
          </cell>
          <cell r="ET35">
            <v>136.19720000000001</v>
          </cell>
          <cell r="EU35">
            <v>136.19720000000001</v>
          </cell>
          <cell r="EV35">
            <v>136.19720000000001</v>
          </cell>
          <cell r="EW35">
            <v>136.19720000000001</v>
          </cell>
          <cell r="EX35">
            <v>136.2013</v>
          </cell>
          <cell r="EY35">
            <v>136.22929999999999</v>
          </cell>
          <cell r="EZ35">
            <v>136.25210000000001</v>
          </cell>
          <cell r="FA35">
            <v>136.2687</v>
          </cell>
          <cell r="FB35">
            <v>136.31209999999999</v>
          </cell>
          <cell r="FC35">
            <v>136.31960000000001</v>
          </cell>
          <cell r="FD35">
            <v>136.32230000000001</v>
          </cell>
          <cell r="FE35">
            <v>136.36420000000001</v>
          </cell>
          <cell r="FF35">
            <v>136.387</v>
          </cell>
          <cell r="FG35">
            <v>136.3571</v>
          </cell>
          <cell r="FH35">
            <v>136.35400000000001</v>
          </cell>
          <cell r="FI35">
            <v>136.34280000000001</v>
          </cell>
          <cell r="FJ35">
            <v>136.32419999999999</v>
          </cell>
          <cell r="FK35">
            <v>136.28819999999999</v>
          </cell>
          <cell r="FL35">
            <v>136.28790000000001</v>
          </cell>
          <cell r="FM35">
            <v>136.2533</v>
          </cell>
          <cell r="FN35">
            <v>136.2355</v>
          </cell>
          <cell r="FO35">
            <v>136.23560000000001</v>
          </cell>
          <cell r="FP35">
            <v>136.26830000000001</v>
          </cell>
          <cell r="FQ35">
            <v>136.3203</v>
          </cell>
          <cell r="FR35">
            <v>136.42410000000001</v>
          </cell>
          <cell r="FS35">
            <v>136.48509999999999</v>
          </cell>
          <cell r="FT35">
            <v>136.56309999999999</v>
          </cell>
          <cell r="FU35">
            <v>136.62970000000001</v>
          </cell>
          <cell r="FV35">
            <v>136.7022</v>
          </cell>
          <cell r="FW35">
            <v>136.72319999999999</v>
          </cell>
          <cell r="FX35">
            <v>136.71979999999999</v>
          </cell>
          <cell r="FY35">
            <v>136.69390000000001</v>
          </cell>
          <cell r="FZ35">
            <v>136.6746</v>
          </cell>
          <cell r="GA35">
            <v>136.66759999999999</v>
          </cell>
          <cell r="GB35">
            <v>136.68459999999999</v>
          </cell>
          <cell r="GC35">
            <v>136.69149999999999</v>
          </cell>
          <cell r="GD35">
            <v>136.72</v>
          </cell>
          <cell r="GE35">
            <v>136.74770000000001</v>
          </cell>
          <cell r="GF35">
            <v>136.8048</v>
          </cell>
          <cell r="GG35">
            <v>136.86150000000001</v>
          </cell>
          <cell r="GH35">
            <v>136.91800000000001</v>
          </cell>
          <cell r="GI35">
            <v>136.91990000000001</v>
          </cell>
          <cell r="GJ35">
            <v>136.95920000000001</v>
          </cell>
          <cell r="GK35">
            <v>137.03399999999999</v>
          </cell>
          <cell r="GL35">
            <v>137.0992</v>
          </cell>
          <cell r="GM35">
            <v>137.1498</v>
          </cell>
          <cell r="GN35">
            <v>137.21709999999999</v>
          </cell>
          <cell r="GO35">
            <v>137.2244</v>
          </cell>
          <cell r="GP35">
            <v>137.23310000000001</v>
          </cell>
          <cell r="GQ35">
            <v>137.2868</v>
          </cell>
          <cell r="GR35">
            <v>137.37110000000001</v>
          </cell>
          <cell r="GS35">
            <v>137.4143</v>
          </cell>
          <cell r="GT35">
            <v>137.4281</v>
          </cell>
          <cell r="GU35">
            <v>137.44470000000001</v>
          </cell>
          <cell r="GV35">
            <v>137.44470000000001</v>
          </cell>
          <cell r="GW35">
            <v>137.52709999999999</v>
          </cell>
          <cell r="GX35">
            <v>137.61779999999999</v>
          </cell>
          <cell r="GY35">
            <v>137.67320000000001</v>
          </cell>
          <cell r="GZ35">
            <v>137.75880000000001</v>
          </cell>
          <cell r="HA35">
            <v>137.83709999999999</v>
          </cell>
          <cell r="HB35">
            <v>137.83709999999999</v>
          </cell>
          <cell r="HC35">
            <v>137.83709999999999</v>
          </cell>
          <cell r="HD35">
            <v>137.83709999999999</v>
          </cell>
          <cell r="HE35">
            <v>137.83709999999999</v>
          </cell>
          <cell r="HF35">
            <v>137.83709999999999</v>
          </cell>
        </row>
        <row r="36">
          <cell r="A36">
            <v>35</v>
          </cell>
          <cell r="B36">
            <v>0</v>
          </cell>
          <cell r="C36" t="str">
            <v>Dextrana (ppm/brix)</v>
          </cell>
          <cell r="D36" t="str">
            <v>mg/l solid</v>
          </cell>
          <cell r="E36">
            <v>1601</v>
          </cell>
          <cell r="F36">
            <v>1629</v>
          </cell>
          <cell r="G36">
            <v>1720</v>
          </cell>
          <cell r="H36">
            <v>1725</v>
          </cell>
          <cell r="I36">
            <v>1578</v>
          </cell>
          <cell r="J36">
            <v>1545</v>
          </cell>
          <cell r="K36">
            <v>1758</v>
          </cell>
          <cell r="L36">
            <v>1664</v>
          </cell>
          <cell r="M36">
            <v>1621</v>
          </cell>
          <cell r="N36">
            <v>1592</v>
          </cell>
          <cell r="O36">
            <v>1566</v>
          </cell>
          <cell r="P36">
            <v>1531</v>
          </cell>
          <cell r="Q36">
            <v>1505</v>
          </cell>
          <cell r="R36">
            <v>1490</v>
          </cell>
          <cell r="S36">
            <v>1477</v>
          </cell>
          <cell r="T36">
            <v>1477</v>
          </cell>
          <cell r="U36">
            <v>1477</v>
          </cell>
          <cell r="V36">
            <v>1482</v>
          </cell>
          <cell r="W36">
            <v>1507</v>
          </cell>
          <cell r="X36">
            <v>1488</v>
          </cell>
          <cell r="Y36">
            <v>1497</v>
          </cell>
          <cell r="Z36">
            <v>1500</v>
          </cell>
          <cell r="AA36">
            <v>1484</v>
          </cell>
          <cell r="AB36">
            <v>1466</v>
          </cell>
          <cell r="AC36">
            <v>1442</v>
          </cell>
          <cell r="AD36">
            <v>1428</v>
          </cell>
          <cell r="AE36">
            <v>1430</v>
          </cell>
          <cell r="AF36">
            <v>1425</v>
          </cell>
          <cell r="AG36">
            <v>1457</v>
          </cell>
          <cell r="AH36">
            <v>1457</v>
          </cell>
          <cell r="AI36">
            <v>1457</v>
          </cell>
          <cell r="AJ36">
            <v>1433</v>
          </cell>
          <cell r="AK36">
            <v>1433</v>
          </cell>
          <cell r="AL36">
            <v>1433</v>
          </cell>
          <cell r="AM36">
            <v>1417</v>
          </cell>
          <cell r="AN36">
            <v>1418</v>
          </cell>
          <cell r="AO36">
            <v>1406</v>
          </cell>
          <cell r="AP36">
            <v>1398</v>
          </cell>
          <cell r="AQ36">
            <v>1401</v>
          </cell>
          <cell r="AR36">
            <v>1386</v>
          </cell>
          <cell r="AS36">
            <v>1386</v>
          </cell>
          <cell r="AT36">
            <v>1452</v>
          </cell>
          <cell r="AU36">
            <v>1458</v>
          </cell>
          <cell r="AV36">
            <v>1446</v>
          </cell>
          <cell r="AW36">
            <v>1437</v>
          </cell>
          <cell r="AX36">
            <v>1421</v>
          </cell>
          <cell r="AY36">
            <v>1423</v>
          </cell>
          <cell r="AZ36">
            <v>1408</v>
          </cell>
          <cell r="BA36">
            <v>1408</v>
          </cell>
          <cell r="BB36">
            <v>1436</v>
          </cell>
          <cell r="BC36">
            <v>1436</v>
          </cell>
          <cell r="BD36">
            <v>1436</v>
          </cell>
          <cell r="BE36">
            <v>1436</v>
          </cell>
          <cell r="BF36">
            <v>1436</v>
          </cell>
          <cell r="BG36">
            <v>1436</v>
          </cell>
          <cell r="BH36">
            <v>1581</v>
          </cell>
          <cell r="BI36">
            <v>1606</v>
          </cell>
          <cell r="BJ36">
            <v>1623</v>
          </cell>
          <cell r="BK36">
            <v>1617</v>
          </cell>
          <cell r="BL36">
            <v>1606</v>
          </cell>
          <cell r="BM36">
            <v>1603</v>
          </cell>
          <cell r="BN36">
            <v>1590</v>
          </cell>
          <cell r="BO36">
            <v>1580</v>
          </cell>
          <cell r="BP36">
            <v>1570</v>
          </cell>
          <cell r="BQ36">
            <v>1568</v>
          </cell>
          <cell r="BR36">
            <v>1554</v>
          </cell>
          <cell r="BS36">
            <v>1541</v>
          </cell>
          <cell r="BT36">
            <v>1527</v>
          </cell>
          <cell r="BU36">
            <v>1516</v>
          </cell>
          <cell r="BV36">
            <v>1504</v>
          </cell>
          <cell r="BW36">
            <v>1492</v>
          </cell>
          <cell r="BX36">
            <v>1486</v>
          </cell>
          <cell r="BY36">
            <v>1483</v>
          </cell>
          <cell r="BZ36">
            <v>1476</v>
          </cell>
          <cell r="CA36">
            <v>1471</v>
          </cell>
          <cell r="CB36">
            <v>1473</v>
          </cell>
          <cell r="CC36">
            <v>1467</v>
          </cell>
          <cell r="CD36">
            <v>1462</v>
          </cell>
          <cell r="CE36">
            <v>1455</v>
          </cell>
          <cell r="CF36">
            <v>1446</v>
          </cell>
          <cell r="CG36">
            <v>1439</v>
          </cell>
          <cell r="CH36">
            <v>1428</v>
          </cell>
          <cell r="CI36">
            <v>1422</v>
          </cell>
          <cell r="CJ36">
            <v>1418</v>
          </cell>
          <cell r="CK36">
            <v>1412</v>
          </cell>
          <cell r="CL36">
            <v>1411</v>
          </cell>
          <cell r="CM36">
            <v>1407</v>
          </cell>
          <cell r="CN36">
            <v>1403</v>
          </cell>
          <cell r="CO36">
            <v>1399</v>
          </cell>
          <cell r="CP36">
            <v>1397</v>
          </cell>
          <cell r="CQ36">
            <v>1396</v>
          </cell>
          <cell r="CR36">
            <v>1397</v>
          </cell>
          <cell r="CS36">
            <v>1391</v>
          </cell>
          <cell r="CT36">
            <v>1394</v>
          </cell>
          <cell r="CU36">
            <v>1388</v>
          </cell>
          <cell r="CV36">
            <v>1389</v>
          </cell>
          <cell r="CW36">
            <v>1386</v>
          </cell>
          <cell r="CX36">
            <v>1387</v>
          </cell>
          <cell r="CY36">
            <v>1387</v>
          </cell>
          <cell r="CZ36">
            <v>1382</v>
          </cell>
          <cell r="DA36">
            <v>1376</v>
          </cell>
          <cell r="DB36">
            <v>1379</v>
          </cell>
          <cell r="DC36">
            <v>1377</v>
          </cell>
          <cell r="DD36">
            <v>1373</v>
          </cell>
          <cell r="DE36">
            <v>1368</v>
          </cell>
          <cell r="DF36">
            <v>1359</v>
          </cell>
          <cell r="DG36">
            <v>1355</v>
          </cell>
          <cell r="DH36">
            <v>1350</v>
          </cell>
          <cell r="DI36">
            <v>1345</v>
          </cell>
          <cell r="DJ36">
            <v>1341</v>
          </cell>
          <cell r="DK36">
            <v>1337</v>
          </cell>
          <cell r="DL36">
            <v>1332</v>
          </cell>
          <cell r="DM36">
            <v>1327</v>
          </cell>
          <cell r="DN36">
            <v>1327</v>
          </cell>
          <cell r="DO36">
            <v>1321</v>
          </cell>
          <cell r="DP36">
            <v>1315</v>
          </cell>
          <cell r="DQ36">
            <v>1311</v>
          </cell>
          <cell r="DR36">
            <v>1307</v>
          </cell>
          <cell r="DS36">
            <v>1303</v>
          </cell>
          <cell r="DT36">
            <v>1299</v>
          </cell>
          <cell r="DU36">
            <v>1294</v>
          </cell>
          <cell r="DV36">
            <v>1293</v>
          </cell>
          <cell r="DW36">
            <v>1287</v>
          </cell>
          <cell r="DX36">
            <v>1288</v>
          </cell>
          <cell r="DY36">
            <v>1285</v>
          </cell>
          <cell r="DZ36">
            <v>1284</v>
          </cell>
          <cell r="EA36">
            <v>1287</v>
          </cell>
          <cell r="EB36">
            <v>1287</v>
          </cell>
          <cell r="EC36">
            <v>1284</v>
          </cell>
          <cell r="ED36">
            <v>1282</v>
          </cell>
          <cell r="EE36">
            <v>1280</v>
          </cell>
          <cell r="EF36">
            <v>1277</v>
          </cell>
          <cell r="EG36">
            <v>1277</v>
          </cell>
          <cell r="EH36">
            <v>1279</v>
          </cell>
          <cell r="EI36">
            <v>1275</v>
          </cell>
          <cell r="EJ36">
            <v>1271</v>
          </cell>
          <cell r="EK36">
            <v>1271</v>
          </cell>
          <cell r="EL36">
            <v>1270</v>
          </cell>
          <cell r="EM36">
            <v>1266</v>
          </cell>
          <cell r="EN36">
            <v>1263</v>
          </cell>
          <cell r="EO36">
            <v>1260</v>
          </cell>
          <cell r="EP36">
            <v>1260</v>
          </cell>
          <cell r="EQ36">
            <v>1260</v>
          </cell>
          <cell r="ER36">
            <v>1263</v>
          </cell>
          <cell r="ES36">
            <v>1259</v>
          </cell>
          <cell r="ET36">
            <v>1257</v>
          </cell>
          <cell r="EU36">
            <v>1257</v>
          </cell>
          <cell r="EV36">
            <v>1257</v>
          </cell>
          <cell r="EW36">
            <v>1257</v>
          </cell>
          <cell r="EX36">
            <v>1254</v>
          </cell>
          <cell r="EY36">
            <v>1255</v>
          </cell>
          <cell r="EZ36">
            <v>1254</v>
          </cell>
          <cell r="FA36">
            <v>1250</v>
          </cell>
          <cell r="FB36">
            <v>1247</v>
          </cell>
          <cell r="FC36">
            <v>1244</v>
          </cell>
          <cell r="FD36">
            <v>1241</v>
          </cell>
          <cell r="FE36">
            <v>1238</v>
          </cell>
          <cell r="FF36">
            <v>1234</v>
          </cell>
          <cell r="FG36">
            <v>1231</v>
          </cell>
          <cell r="FH36">
            <v>1228</v>
          </cell>
          <cell r="FI36">
            <v>1224</v>
          </cell>
          <cell r="FJ36">
            <v>1221</v>
          </cell>
          <cell r="FK36">
            <v>1218</v>
          </cell>
          <cell r="FL36">
            <v>1215</v>
          </cell>
          <cell r="FM36">
            <v>1212</v>
          </cell>
          <cell r="FN36">
            <v>1210</v>
          </cell>
          <cell r="FO36">
            <v>1207</v>
          </cell>
          <cell r="FP36">
            <v>1203</v>
          </cell>
          <cell r="FQ36">
            <v>1199</v>
          </cell>
          <cell r="FR36">
            <v>1194</v>
          </cell>
          <cell r="FS36">
            <v>1190</v>
          </cell>
          <cell r="FT36">
            <v>1187</v>
          </cell>
          <cell r="FU36">
            <v>1183</v>
          </cell>
          <cell r="FV36">
            <v>1179</v>
          </cell>
          <cell r="FW36">
            <v>1176</v>
          </cell>
          <cell r="FX36">
            <v>1173</v>
          </cell>
          <cell r="FY36">
            <v>1172</v>
          </cell>
          <cell r="FZ36">
            <v>1168</v>
          </cell>
          <cell r="GA36">
            <v>1165</v>
          </cell>
          <cell r="GB36">
            <v>1162</v>
          </cell>
          <cell r="GC36">
            <v>1160</v>
          </cell>
          <cell r="GD36">
            <v>1156</v>
          </cell>
          <cell r="GE36">
            <v>1154</v>
          </cell>
          <cell r="GF36">
            <v>1151</v>
          </cell>
          <cell r="GG36">
            <v>1148</v>
          </cell>
          <cell r="GH36">
            <v>1144</v>
          </cell>
          <cell r="GI36">
            <v>1141</v>
          </cell>
          <cell r="GJ36">
            <v>1138</v>
          </cell>
          <cell r="GK36">
            <v>1138</v>
          </cell>
          <cell r="GL36">
            <v>1136</v>
          </cell>
          <cell r="GM36">
            <v>1133</v>
          </cell>
          <cell r="GN36">
            <v>1130</v>
          </cell>
          <cell r="GO36">
            <v>1128</v>
          </cell>
          <cell r="GP36">
            <v>1129</v>
          </cell>
          <cell r="GQ36">
            <v>1127</v>
          </cell>
          <cell r="GR36">
            <v>1125</v>
          </cell>
          <cell r="GS36">
            <v>1124</v>
          </cell>
          <cell r="GT36">
            <v>1124</v>
          </cell>
          <cell r="GU36">
            <v>1122</v>
          </cell>
          <cell r="GV36">
            <v>1122</v>
          </cell>
          <cell r="GW36">
            <v>1120</v>
          </cell>
          <cell r="GX36">
            <v>1118</v>
          </cell>
          <cell r="GY36">
            <v>1117</v>
          </cell>
          <cell r="GZ36">
            <v>1115</v>
          </cell>
          <cell r="HA36">
            <v>1115</v>
          </cell>
          <cell r="HB36">
            <v>1115</v>
          </cell>
          <cell r="HC36">
            <v>1115</v>
          </cell>
          <cell r="HD36">
            <v>1115</v>
          </cell>
          <cell r="HE36">
            <v>1115</v>
          </cell>
          <cell r="HF36">
            <v>1115</v>
          </cell>
        </row>
        <row r="37">
          <cell r="A37">
            <v>36</v>
          </cell>
          <cell r="B37">
            <v>0</v>
          </cell>
          <cell r="C37" t="str">
            <v>Impureza Vegetal (%)</v>
          </cell>
          <cell r="D37" t="str">
            <v>%</v>
          </cell>
          <cell r="E37">
            <v>12.58</v>
          </cell>
          <cell r="F37">
            <v>12.77</v>
          </cell>
          <cell r="G37">
            <v>10.8</v>
          </cell>
          <cell r="H37">
            <v>12.32</v>
          </cell>
          <cell r="I37">
            <v>12.29</v>
          </cell>
          <cell r="J37">
            <v>11.99</v>
          </cell>
          <cell r="K37">
            <v>12.58</v>
          </cell>
          <cell r="L37">
            <v>12.69</v>
          </cell>
          <cell r="M37">
            <v>12.21</v>
          </cell>
          <cell r="N37">
            <v>12.13</v>
          </cell>
          <cell r="O37">
            <v>11.99</v>
          </cell>
          <cell r="P37">
            <v>12.17</v>
          </cell>
          <cell r="Q37">
            <v>12.4</v>
          </cell>
          <cell r="R37">
            <v>12.39</v>
          </cell>
          <cell r="S37">
            <v>12.13</v>
          </cell>
          <cell r="T37">
            <v>12.13</v>
          </cell>
          <cell r="U37">
            <v>12.13</v>
          </cell>
          <cell r="V37">
            <v>12.14</v>
          </cell>
          <cell r="W37">
            <v>12.16</v>
          </cell>
          <cell r="X37">
            <v>12.15</v>
          </cell>
          <cell r="Y37">
            <v>11.91</v>
          </cell>
          <cell r="Z37">
            <v>11.85</v>
          </cell>
          <cell r="AA37">
            <v>11.87</v>
          </cell>
          <cell r="AB37">
            <v>11.99</v>
          </cell>
          <cell r="AC37">
            <v>12.34</v>
          </cell>
          <cell r="AD37">
            <v>12.3</v>
          </cell>
          <cell r="AE37">
            <v>12.13</v>
          </cell>
          <cell r="AF37">
            <v>11.99</v>
          </cell>
          <cell r="AG37">
            <v>12.1</v>
          </cell>
          <cell r="AH37">
            <v>12.1</v>
          </cell>
          <cell r="AI37">
            <v>12.1</v>
          </cell>
          <cell r="AJ37">
            <v>12.1</v>
          </cell>
          <cell r="AK37">
            <v>12.1</v>
          </cell>
          <cell r="AL37">
            <v>12.1</v>
          </cell>
          <cell r="AM37">
            <v>12.11</v>
          </cell>
          <cell r="AN37">
            <v>12.1</v>
          </cell>
          <cell r="AO37">
            <v>12.16</v>
          </cell>
          <cell r="AP37">
            <v>12.29</v>
          </cell>
          <cell r="AQ37">
            <v>12.29</v>
          </cell>
          <cell r="AR37">
            <v>12.29</v>
          </cell>
          <cell r="AS37">
            <v>12.29</v>
          </cell>
          <cell r="AT37">
            <v>12.34</v>
          </cell>
          <cell r="AU37">
            <v>12.18</v>
          </cell>
          <cell r="AV37">
            <v>12.14</v>
          </cell>
          <cell r="AW37">
            <v>12.08</v>
          </cell>
          <cell r="AX37">
            <v>12.05</v>
          </cell>
          <cell r="AY37">
            <v>12.24</v>
          </cell>
          <cell r="AZ37">
            <v>12.22</v>
          </cell>
          <cell r="BA37">
            <v>12.22</v>
          </cell>
          <cell r="BB37">
            <v>12.22</v>
          </cell>
          <cell r="BC37">
            <v>12.22</v>
          </cell>
          <cell r="BD37">
            <v>12.22</v>
          </cell>
          <cell r="BE37">
            <v>12.22</v>
          </cell>
          <cell r="BF37">
            <v>12.22</v>
          </cell>
          <cell r="BG37">
            <v>12.22</v>
          </cell>
          <cell r="BH37">
            <v>12.2</v>
          </cell>
          <cell r="BI37">
            <v>12.19</v>
          </cell>
          <cell r="BJ37">
            <v>12.19</v>
          </cell>
          <cell r="BK37">
            <v>12.17</v>
          </cell>
          <cell r="BL37">
            <v>12.18</v>
          </cell>
          <cell r="BM37">
            <v>12.17</v>
          </cell>
          <cell r="BN37">
            <v>12.14</v>
          </cell>
          <cell r="BO37">
            <v>12.07</v>
          </cell>
          <cell r="BP37">
            <v>12.03</v>
          </cell>
          <cell r="BQ37">
            <v>11.99</v>
          </cell>
          <cell r="BR37">
            <v>12.06</v>
          </cell>
          <cell r="BS37">
            <v>12.02</v>
          </cell>
          <cell r="BT37">
            <v>12.13</v>
          </cell>
          <cell r="BU37">
            <v>12.05</v>
          </cell>
          <cell r="BV37">
            <v>12.15</v>
          </cell>
          <cell r="BW37">
            <v>12.11</v>
          </cell>
          <cell r="BX37">
            <v>12.08</v>
          </cell>
          <cell r="BY37">
            <v>12.08</v>
          </cell>
          <cell r="BZ37">
            <v>12.11</v>
          </cell>
          <cell r="CA37">
            <v>12.09</v>
          </cell>
          <cell r="CB37">
            <v>12.08</v>
          </cell>
          <cell r="CC37">
            <v>12.2</v>
          </cell>
          <cell r="CD37">
            <v>12.22</v>
          </cell>
          <cell r="CE37">
            <v>12.19</v>
          </cell>
          <cell r="CF37">
            <v>12.18</v>
          </cell>
          <cell r="CG37">
            <v>12.22</v>
          </cell>
          <cell r="CH37">
            <v>12.19</v>
          </cell>
          <cell r="CI37">
            <v>12.17</v>
          </cell>
          <cell r="CJ37">
            <v>12.19</v>
          </cell>
          <cell r="CK37">
            <v>12.17</v>
          </cell>
          <cell r="CL37">
            <v>12.18</v>
          </cell>
          <cell r="CM37">
            <v>12.15</v>
          </cell>
          <cell r="CN37">
            <v>12.18</v>
          </cell>
          <cell r="CO37">
            <v>12.2</v>
          </cell>
          <cell r="CP37">
            <v>12.22</v>
          </cell>
          <cell r="CQ37">
            <v>12.24</v>
          </cell>
          <cell r="CR37">
            <v>12.26</v>
          </cell>
          <cell r="CS37">
            <v>12.24</v>
          </cell>
          <cell r="CT37">
            <v>12.27</v>
          </cell>
          <cell r="CU37">
            <v>12.29</v>
          </cell>
          <cell r="CV37">
            <v>12.29</v>
          </cell>
          <cell r="CW37">
            <v>12.31</v>
          </cell>
          <cell r="CX37">
            <v>12.35</v>
          </cell>
          <cell r="CY37">
            <v>12.37</v>
          </cell>
          <cell r="CZ37">
            <v>12.38</v>
          </cell>
          <cell r="DA37">
            <v>12.43</v>
          </cell>
          <cell r="DB37">
            <v>12.43</v>
          </cell>
          <cell r="DC37">
            <v>12.43</v>
          </cell>
          <cell r="DD37">
            <v>12.46</v>
          </cell>
          <cell r="DE37">
            <v>12.45</v>
          </cell>
          <cell r="DF37">
            <v>12.46</v>
          </cell>
          <cell r="DG37">
            <v>12.47</v>
          </cell>
          <cell r="DH37">
            <v>12.53</v>
          </cell>
          <cell r="DI37">
            <v>12.55</v>
          </cell>
          <cell r="DJ37">
            <v>12.57</v>
          </cell>
          <cell r="DK37">
            <v>12.55</v>
          </cell>
          <cell r="DL37">
            <v>12.55</v>
          </cell>
          <cell r="DM37">
            <v>12.58</v>
          </cell>
          <cell r="DN37">
            <v>12.6</v>
          </cell>
          <cell r="DO37">
            <v>12.59</v>
          </cell>
          <cell r="DP37">
            <v>12.59</v>
          </cell>
          <cell r="DQ37">
            <v>12.56</v>
          </cell>
          <cell r="DR37">
            <v>12.57</v>
          </cell>
          <cell r="DS37">
            <v>12.57</v>
          </cell>
          <cell r="DT37">
            <v>12.55</v>
          </cell>
          <cell r="DU37">
            <v>12.51</v>
          </cell>
          <cell r="DV37">
            <v>12.54</v>
          </cell>
          <cell r="DW37">
            <v>12.55</v>
          </cell>
          <cell r="DX37">
            <v>12.53</v>
          </cell>
          <cell r="DY37">
            <v>12.53</v>
          </cell>
          <cell r="DZ37">
            <v>12.51</v>
          </cell>
          <cell r="EA37">
            <v>12.49</v>
          </cell>
          <cell r="EB37">
            <v>12.5</v>
          </cell>
          <cell r="EC37">
            <v>12.54</v>
          </cell>
          <cell r="ED37">
            <v>12.54</v>
          </cell>
          <cell r="EE37">
            <v>12.54</v>
          </cell>
          <cell r="EF37">
            <v>12.57</v>
          </cell>
          <cell r="EG37">
            <v>12.57</v>
          </cell>
          <cell r="EH37">
            <v>12.56</v>
          </cell>
          <cell r="EI37">
            <v>12.58</v>
          </cell>
          <cell r="EJ37">
            <v>12.59</v>
          </cell>
          <cell r="EK37">
            <v>12.61</v>
          </cell>
          <cell r="EL37">
            <v>12.6</v>
          </cell>
          <cell r="EM37">
            <v>12.58</v>
          </cell>
          <cell r="EN37">
            <v>12.59</v>
          </cell>
          <cell r="EO37">
            <v>12.59</v>
          </cell>
          <cell r="EP37">
            <v>12.59</v>
          </cell>
          <cell r="EQ37">
            <v>12.59</v>
          </cell>
          <cell r="ER37">
            <v>12.59</v>
          </cell>
          <cell r="ES37">
            <v>12.59</v>
          </cell>
          <cell r="ET37">
            <v>12.58</v>
          </cell>
          <cell r="EU37">
            <v>12.58</v>
          </cell>
          <cell r="EV37">
            <v>12.58</v>
          </cell>
          <cell r="EW37">
            <v>12.58</v>
          </cell>
          <cell r="EX37">
            <v>12.58</v>
          </cell>
          <cell r="EY37">
            <v>12.58</v>
          </cell>
          <cell r="EZ37">
            <v>12.56</v>
          </cell>
          <cell r="FA37">
            <v>12.57</v>
          </cell>
          <cell r="FB37">
            <v>12.56</v>
          </cell>
          <cell r="FC37">
            <v>12.54</v>
          </cell>
          <cell r="FD37">
            <v>12.54</v>
          </cell>
          <cell r="FE37">
            <v>12.54</v>
          </cell>
          <cell r="FF37">
            <v>12.53</v>
          </cell>
          <cell r="FG37">
            <v>12.48</v>
          </cell>
          <cell r="FH37">
            <v>12.49</v>
          </cell>
          <cell r="FI37">
            <v>12.49</v>
          </cell>
          <cell r="FJ37">
            <v>12.5</v>
          </cell>
          <cell r="FK37">
            <v>12.49</v>
          </cell>
          <cell r="FL37">
            <v>12.49</v>
          </cell>
          <cell r="FM37">
            <v>12.5</v>
          </cell>
          <cell r="FN37">
            <v>12.5</v>
          </cell>
          <cell r="FO37">
            <v>12.5</v>
          </cell>
          <cell r="FP37">
            <v>12.48</v>
          </cell>
          <cell r="FQ37">
            <v>12.47</v>
          </cell>
          <cell r="FR37">
            <v>12.46</v>
          </cell>
          <cell r="FS37">
            <v>12.46</v>
          </cell>
          <cell r="FT37">
            <v>12.46</v>
          </cell>
          <cell r="FU37">
            <v>12.47</v>
          </cell>
          <cell r="FV37">
            <v>12.47</v>
          </cell>
          <cell r="FW37">
            <v>12.46</v>
          </cell>
          <cell r="FX37">
            <v>12.44</v>
          </cell>
          <cell r="FY37">
            <v>12.45</v>
          </cell>
          <cell r="FZ37">
            <v>12.49</v>
          </cell>
          <cell r="GA37">
            <v>12.48</v>
          </cell>
          <cell r="GB37">
            <v>12.47</v>
          </cell>
          <cell r="GC37">
            <v>12.45</v>
          </cell>
          <cell r="GD37">
            <v>12.46</v>
          </cell>
          <cell r="GE37">
            <v>12.46</v>
          </cell>
          <cell r="GF37">
            <v>12.47</v>
          </cell>
          <cell r="GG37">
            <v>12.47</v>
          </cell>
          <cell r="GH37">
            <v>12.47</v>
          </cell>
          <cell r="GI37">
            <v>12.47</v>
          </cell>
          <cell r="GJ37">
            <v>12.46</v>
          </cell>
          <cell r="GK37">
            <v>12.44</v>
          </cell>
          <cell r="GL37">
            <v>12.45</v>
          </cell>
          <cell r="GM37">
            <v>12.44</v>
          </cell>
          <cell r="GN37">
            <v>12.43</v>
          </cell>
          <cell r="GO37">
            <v>12.44</v>
          </cell>
          <cell r="GP37">
            <v>12.43</v>
          </cell>
          <cell r="GQ37">
            <v>12.41</v>
          </cell>
          <cell r="GR37">
            <v>12.42</v>
          </cell>
          <cell r="GS37">
            <v>12.41</v>
          </cell>
          <cell r="GT37">
            <v>12.4</v>
          </cell>
          <cell r="GU37">
            <v>12.41</v>
          </cell>
          <cell r="GV37">
            <v>12.41</v>
          </cell>
          <cell r="GW37">
            <v>12.41</v>
          </cell>
          <cell r="GX37">
            <v>12.44</v>
          </cell>
          <cell r="GY37">
            <v>12.42</v>
          </cell>
          <cell r="GZ37">
            <v>12.43</v>
          </cell>
          <cell r="HA37">
            <v>12.42</v>
          </cell>
          <cell r="HB37">
            <v>12.42</v>
          </cell>
          <cell r="HC37">
            <v>12.42</v>
          </cell>
          <cell r="HD37">
            <v>12.42</v>
          </cell>
          <cell r="HE37">
            <v>12.42</v>
          </cell>
          <cell r="HF37">
            <v>12.42</v>
          </cell>
        </row>
        <row r="38">
          <cell r="A38">
            <v>37</v>
          </cell>
          <cell r="B38">
            <v>0</v>
          </cell>
          <cell r="C38" t="str">
            <v>Impurezas Minerais (%)</v>
          </cell>
          <cell r="D38" t="str">
            <v>%</v>
          </cell>
          <cell r="E38">
            <v>0.93</v>
          </cell>
          <cell r="F38">
            <v>0.85</v>
          </cell>
          <cell r="G38">
            <v>0.9</v>
          </cell>
          <cell r="H38">
            <v>0.92</v>
          </cell>
          <cell r="I38">
            <v>0.88</v>
          </cell>
          <cell r="J38">
            <v>0.81</v>
          </cell>
          <cell r="K38">
            <v>0.81</v>
          </cell>
          <cell r="L38">
            <v>0.79</v>
          </cell>
          <cell r="M38">
            <v>0.79</v>
          </cell>
          <cell r="N38">
            <v>0.8</v>
          </cell>
          <cell r="O38">
            <v>0.8</v>
          </cell>
          <cell r="P38">
            <v>0.8</v>
          </cell>
          <cell r="Q38">
            <v>0.79</v>
          </cell>
          <cell r="R38">
            <v>0.76</v>
          </cell>
          <cell r="S38">
            <v>0.75</v>
          </cell>
          <cell r="T38">
            <v>0.75</v>
          </cell>
          <cell r="U38">
            <v>0.75</v>
          </cell>
          <cell r="V38">
            <v>0.77</v>
          </cell>
          <cell r="W38">
            <v>0.77</v>
          </cell>
          <cell r="X38">
            <v>0.78</v>
          </cell>
          <cell r="Y38">
            <v>0.79</v>
          </cell>
          <cell r="Z38">
            <v>0.85</v>
          </cell>
          <cell r="AA38">
            <v>0.84</v>
          </cell>
          <cell r="AB38">
            <v>0.85</v>
          </cell>
          <cell r="AC38">
            <v>0.88</v>
          </cell>
          <cell r="AD38">
            <v>0.89</v>
          </cell>
          <cell r="AE38">
            <v>0.9</v>
          </cell>
          <cell r="AF38">
            <v>0.92</v>
          </cell>
          <cell r="AG38">
            <v>0.95</v>
          </cell>
          <cell r="AH38">
            <v>0.95</v>
          </cell>
          <cell r="AI38">
            <v>0.95</v>
          </cell>
          <cell r="AJ38">
            <v>0.95</v>
          </cell>
          <cell r="AK38">
            <v>0.95</v>
          </cell>
          <cell r="AL38">
            <v>0.95</v>
          </cell>
          <cell r="AM38">
            <v>0.96</v>
          </cell>
          <cell r="AN38">
            <v>0.96</v>
          </cell>
          <cell r="AO38">
            <v>0.97</v>
          </cell>
          <cell r="AP38">
            <v>1</v>
          </cell>
          <cell r="AQ38">
            <v>1.07</v>
          </cell>
          <cell r="AR38">
            <v>1.0900000000000001</v>
          </cell>
          <cell r="AS38">
            <v>1.0900000000000001</v>
          </cell>
          <cell r="AT38">
            <v>1.0900000000000001</v>
          </cell>
          <cell r="AU38">
            <v>1.0900000000000001</v>
          </cell>
          <cell r="AV38">
            <v>1.1000000000000001</v>
          </cell>
          <cell r="AW38">
            <v>1.1100000000000001</v>
          </cell>
          <cell r="AX38">
            <v>1.1200000000000001</v>
          </cell>
          <cell r="AY38">
            <v>1.1200000000000001</v>
          </cell>
          <cell r="AZ38">
            <v>1.1299999999999999</v>
          </cell>
          <cell r="BA38">
            <v>1.1299999999999999</v>
          </cell>
          <cell r="BB38">
            <v>1.1299999999999999</v>
          </cell>
          <cell r="BC38">
            <v>1.1299999999999999</v>
          </cell>
          <cell r="BD38">
            <v>1.1299999999999999</v>
          </cell>
          <cell r="BE38">
            <v>1.1299999999999999</v>
          </cell>
          <cell r="BF38">
            <v>1.1299999999999999</v>
          </cell>
          <cell r="BG38">
            <v>1.1299999999999999</v>
          </cell>
          <cell r="BH38">
            <v>1.1299999999999999</v>
          </cell>
          <cell r="BI38">
            <v>1.1299999999999999</v>
          </cell>
          <cell r="BJ38">
            <v>1.1399999999999999</v>
          </cell>
          <cell r="BK38">
            <v>1.1399999999999999</v>
          </cell>
          <cell r="BL38">
            <v>1.1399999999999999</v>
          </cell>
          <cell r="BM38">
            <v>1.1599999999999999</v>
          </cell>
          <cell r="BN38">
            <v>1.17</v>
          </cell>
          <cell r="BO38">
            <v>1.18</v>
          </cell>
          <cell r="BP38">
            <v>1.19</v>
          </cell>
          <cell r="BQ38">
            <v>1.2</v>
          </cell>
          <cell r="BR38">
            <v>1.21</v>
          </cell>
          <cell r="BS38">
            <v>1.22</v>
          </cell>
          <cell r="BT38">
            <v>1.22</v>
          </cell>
          <cell r="BU38">
            <v>1.21</v>
          </cell>
          <cell r="BV38">
            <v>1.21</v>
          </cell>
          <cell r="BW38">
            <v>1.21</v>
          </cell>
          <cell r="BX38">
            <v>1.21</v>
          </cell>
          <cell r="BY38">
            <v>1.2</v>
          </cell>
          <cell r="BZ38">
            <v>1.2</v>
          </cell>
          <cell r="CA38">
            <v>1.2</v>
          </cell>
          <cell r="CB38">
            <v>1.19</v>
          </cell>
          <cell r="CC38">
            <v>1.18</v>
          </cell>
          <cell r="CD38">
            <v>1.18</v>
          </cell>
          <cell r="CE38">
            <v>1.17</v>
          </cell>
          <cell r="CF38">
            <v>1.17</v>
          </cell>
          <cell r="CG38">
            <v>1.1599999999999999</v>
          </cell>
          <cell r="CH38">
            <v>1.1599999999999999</v>
          </cell>
          <cell r="CI38">
            <v>1.1499999999999999</v>
          </cell>
          <cell r="CJ38">
            <v>1.1499999999999999</v>
          </cell>
          <cell r="CK38">
            <v>1.1399999999999999</v>
          </cell>
          <cell r="CL38">
            <v>1.1399999999999999</v>
          </cell>
          <cell r="CM38">
            <v>1.1399999999999999</v>
          </cell>
          <cell r="CN38">
            <v>1.1399999999999999</v>
          </cell>
          <cell r="CO38">
            <v>1.1399999999999999</v>
          </cell>
          <cell r="CP38">
            <v>1.1299999999999999</v>
          </cell>
          <cell r="CQ38">
            <v>1.1299999999999999</v>
          </cell>
          <cell r="CR38">
            <v>1.1299999999999999</v>
          </cell>
          <cell r="CS38">
            <v>1.1299999999999999</v>
          </cell>
          <cell r="CT38">
            <v>1.1299999999999999</v>
          </cell>
          <cell r="CU38">
            <v>1.1399999999999999</v>
          </cell>
          <cell r="CV38">
            <v>1.1299999999999999</v>
          </cell>
          <cell r="CW38">
            <v>1.1299999999999999</v>
          </cell>
          <cell r="CX38">
            <v>1.1299999999999999</v>
          </cell>
          <cell r="CY38">
            <v>1.1200000000000001</v>
          </cell>
          <cell r="CZ38">
            <v>1.1200000000000001</v>
          </cell>
          <cell r="DA38">
            <v>1.1200000000000001</v>
          </cell>
          <cell r="DB38">
            <v>1.1200000000000001</v>
          </cell>
          <cell r="DC38">
            <v>1.1100000000000001</v>
          </cell>
          <cell r="DD38">
            <v>1.1100000000000001</v>
          </cell>
          <cell r="DE38">
            <v>1.1100000000000001</v>
          </cell>
          <cell r="DF38">
            <v>1.1000000000000001</v>
          </cell>
          <cell r="DG38">
            <v>1.1000000000000001</v>
          </cell>
          <cell r="DH38">
            <v>1.0900000000000001</v>
          </cell>
          <cell r="DI38">
            <v>1.08</v>
          </cell>
          <cell r="DJ38">
            <v>1.08</v>
          </cell>
          <cell r="DK38">
            <v>1.07</v>
          </cell>
          <cell r="DL38">
            <v>1.07</v>
          </cell>
          <cell r="DM38">
            <v>1.06</v>
          </cell>
          <cell r="DN38">
            <v>1.06</v>
          </cell>
          <cell r="DO38">
            <v>1.05</v>
          </cell>
          <cell r="DP38">
            <v>1.05</v>
          </cell>
          <cell r="DQ38">
            <v>1.04</v>
          </cell>
          <cell r="DR38">
            <v>1.04</v>
          </cell>
          <cell r="DS38">
            <v>1.04</v>
          </cell>
          <cell r="DT38">
            <v>1.03</v>
          </cell>
          <cell r="DU38">
            <v>1.03</v>
          </cell>
          <cell r="DV38">
            <v>1.03</v>
          </cell>
          <cell r="DW38">
            <v>1.03</v>
          </cell>
          <cell r="DX38">
            <v>1.02</v>
          </cell>
          <cell r="DY38">
            <v>1.02</v>
          </cell>
          <cell r="DZ38">
            <v>1.02</v>
          </cell>
          <cell r="EA38">
            <v>1.01</v>
          </cell>
          <cell r="EB38">
            <v>1.02</v>
          </cell>
          <cell r="EC38">
            <v>1.02</v>
          </cell>
          <cell r="ED38">
            <v>1.01</v>
          </cell>
          <cell r="EE38">
            <v>1.01</v>
          </cell>
          <cell r="EF38">
            <v>1.01</v>
          </cell>
          <cell r="EG38">
            <v>1.01</v>
          </cell>
          <cell r="EH38">
            <v>1.01</v>
          </cell>
          <cell r="EI38">
            <v>1.02</v>
          </cell>
          <cell r="EJ38">
            <v>1.02</v>
          </cell>
          <cell r="EK38">
            <v>1.03</v>
          </cell>
          <cell r="EL38">
            <v>1.03</v>
          </cell>
          <cell r="EM38">
            <v>1.03</v>
          </cell>
          <cell r="EN38">
            <v>1.03</v>
          </cell>
          <cell r="EO38">
            <v>1.03</v>
          </cell>
          <cell r="EP38">
            <v>1.03</v>
          </cell>
          <cell r="EQ38">
            <v>1.03</v>
          </cell>
          <cell r="ER38">
            <v>1.04</v>
          </cell>
          <cell r="ES38">
            <v>1.04</v>
          </cell>
          <cell r="ET38">
            <v>1.04</v>
          </cell>
          <cell r="EU38">
            <v>1.04</v>
          </cell>
          <cell r="EV38">
            <v>1.04</v>
          </cell>
          <cell r="EW38">
            <v>1.04</v>
          </cell>
          <cell r="EX38">
            <v>1.04</v>
          </cell>
          <cell r="EY38">
            <v>1.04</v>
          </cell>
          <cell r="EZ38">
            <v>1.05</v>
          </cell>
          <cell r="FA38">
            <v>1.05</v>
          </cell>
          <cell r="FB38">
            <v>1.06</v>
          </cell>
          <cell r="FC38">
            <v>1.06</v>
          </cell>
          <cell r="FD38">
            <v>1.06</v>
          </cell>
          <cell r="FE38">
            <v>1.06</v>
          </cell>
          <cell r="FF38">
            <v>1.06</v>
          </cell>
          <cell r="FG38">
            <v>1.06</v>
          </cell>
          <cell r="FH38">
            <v>1.07</v>
          </cell>
          <cell r="FI38">
            <v>1.07</v>
          </cell>
          <cell r="FJ38">
            <v>1.07</v>
          </cell>
          <cell r="FK38">
            <v>1.07</v>
          </cell>
          <cell r="FL38">
            <v>1.08</v>
          </cell>
          <cell r="FM38">
            <v>1.08</v>
          </cell>
          <cell r="FN38">
            <v>1.08</v>
          </cell>
          <cell r="FO38">
            <v>1.08</v>
          </cell>
          <cell r="FP38">
            <v>1.07</v>
          </cell>
          <cell r="FQ38">
            <v>1.07</v>
          </cell>
          <cell r="FR38">
            <v>1.07</v>
          </cell>
          <cell r="FS38">
            <v>1.07</v>
          </cell>
          <cell r="FT38">
            <v>1.07</v>
          </cell>
          <cell r="FU38">
            <v>1.07</v>
          </cell>
          <cell r="FV38">
            <v>1.07</v>
          </cell>
          <cell r="FW38">
            <v>1.07</v>
          </cell>
          <cell r="FX38">
            <v>1.07</v>
          </cell>
          <cell r="FY38">
            <v>1.07</v>
          </cell>
          <cell r="FZ38">
            <v>1.08</v>
          </cell>
          <cell r="GA38">
            <v>1.07</v>
          </cell>
          <cell r="GB38">
            <v>1.07</v>
          </cell>
          <cell r="GC38">
            <v>1.07</v>
          </cell>
          <cell r="GD38">
            <v>1.07</v>
          </cell>
          <cell r="GE38">
            <v>1.07</v>
          </cell>
          <cell r="GF38">
            <v>1.07</v>
          </cell>
          <cell r="GG38">
            <v>1.07</v>
          </cell>
          <cell r="GH38">
            <v>1.07</v>
          </cell>
          <cell r="GI38">
            <v>1.07</v>
          </cell>
          <cell r="GJ38">
            <v>1.07</v>
          </cell>
          <cell r="GK38">
            <v>1.08</v>
          </cell>
          <cell r="GL38">
            <v>1.08</v>
          </cell>
          <cell r="GM38">
            <v>1.08</v>
          </cell>
          <cell r="GN38">
            <v>1.0900000000000001</v>
          </cell>
          <cell r="GO38">
            <v>1.0900000000000001</v>
          </cell>
          <cell r="GP38">
            <v>1.0900000000000001</v>
          </cell>
          <cell r="GQ38">
            <v>1.0900000000000001</v>
          </cell>
          <cell r="GR38">
            <v>1.0900000000000001</v>
          </cell>
          <cell r="GS38">
            <v>1.0900000000000001</v>
          </cell>
          <cell r="GT38">
            <v>1.0900000000000001</v>
          </cell>
          <cell r="GU38">
            <v>1.1000000000000001</v>
          </cell>
          <cell r="GV38">
            <v>1.1000000000000001</v>
          </cell>
          <cell r="GW38">
            <v>1.1000000000000001</v>
          </cell>
          <cell r="GX38">
            <v>1.1000000000000001</v>
          </cell>
          <cell r="GY38">
            <v>1.1000000000000001</v>
          </cell>
          <cell r="GZ38">
            <v>1.1000000000000001</v>
          </cell>
          <cell r="HA38">
            <v>1.1000000000000001</v>
          </cell>
          <cell r="HB38">
            <v>1.1000000000000001</v>
          </cell>
          <cell r="HC38">
            <v>1.1000000000000001</v>
          </cell>
          <cell r="HD38">
            <v>1.1000000000000001</v>
          </cell>
          <cell r="HE38">
            <v>1.1000000000000001</v>
          </cell>
          <cell r="HF38">
            <v>1.1000000000000001</v>
          </cell>
        </row>
        <row r="39">
          <cell r="A39">
            <v>38</v>
          </cell>
          <cell r="B39">
            <v>0</v>
          </cell>
          <cell r="C39" t="str">
            <v>TMP (Cana Total)</v>
          </cell>
          <cell r="D39" t="str">
            <v>HHMM</v>
          </cell>
          <cell r="E39">
            <v>2</v>
          </cell>
          <cell r="F39">
            <v>2</v>
          </cell>
          <cell r="G39">
            <v>2</v>
          </cell>
          <cell r="H39">
            <v>2</v>
          </cell>
          <cell r="I39">
            <v>2</v>
          </cell>
          <cell r="J39">
            <v>2.2799999999999998</v>
          </cell>
          <cell r="K39">
            <v>3.22</v>
          </cell>
          <cell r="L39">
            <v>4.43</v>
          </cell>
          <cell r="M39">
            <v>4.84</v>
          </cell>
          <cell r="N39">
            <v>6.65</v>
          </cell>
          <cell r="O39">
            <v>9.11</v>
          </cell>
          <cell r="P39">
            <v>9.07</v>
          </cell>
          <cell r="Q39">
            <v>8.42</v>
          </cell>
          <cell r="R39">
            <v>7.89</v>
          </cell>
          <cell r="S39">
            <v>7.49</v>
          </cell>
          <cell r="T39">
            <v>7.49</v>
          </cell>
          <cell r="U39">
            <v>7.49</v>
          </cell>
          <cell r="V39">
            <v>7.3</v>
          </cell>
          <cell r="W39">
            <v>7.28</v>
          </cell>
          <cell r="X39">
            <v>7.08</v>
          </cell>
          <cell r="Y39">
            <v>6.74</v>
          </cell>
          <cell r="Z39">
            <v>6.39</v>
          </cell>
          <cell r="AA39">
            <v>6.13</v>
          </cell>
          <cell r="AB39">
            <v>5.87</v>
          </cell>
          <cell r="AC39">
            <v>5.66</v>
          </cell>
          <cell r="AD39">
            <v>5.46</v>
          </cell>
          <cell r="AE39">
            <v>5.26</v>
          </cell>
          <cell r="AF39">
            <v>5.09</v>
          </cell>
          <cell r="AG39">
            <v>4.9800000000000004</v>
          </cell>
          <cell r="AH39">
            <v>4.9800000000000004</v>
          </cell>
          <cell r="AI39">
            <v>4.9800000000000004</v>
          </cell>
          <cell r="AJ39">
            <v>4.97</v>
          </cell>
          <cell r="AK39">
            <v>4.97</v>
          </cell>
          <cell r="AL39">
            <v>4.97</v>
          </cell>
          <cell r="AM39">
            <v>4.92</v>
          </cell>
          <cell r="AN39">
            <v>4.8899999999999997</v>
          </cell>
          <cell r="AO39">
            <v>4.8099999999999996</v>
          </cell>
          <cell r="AP39">
            <v>4.72</v>
          </cell>
          <cell r="AQ39">
            <v>4.5999999999999996</v>
          </cell>
          <cell r="AR39">
            <v>4.5199999999999996</v>
          </cell>
          <cell r="AS39">
            <v>4.5199999999999996</v>
          </cell>
          <cell r="AT39">
            <v>4.5</v>
          </cell>
          <cell r="AU39">
            <v>4.43</v>
          </cell>
          <cell r="AV39">
            <v>4.33</v>
          </cell>
          <cell r="AW39">
            <v>4.26</v>
          </cell>
          <cell r="AX39">
            <v>4.18</v>
          </cell>
          <cell r="AY39">
            <v>4.1100000000000003</v>
          </cell>
          <cell r="AZ39">
            <v>4.05</v>
          </cell>
          <cell r="BA39">
            <v>4.05</v>
          </cell>
          <cell r="BB39">
            <v>4.05</v>
          </cell>
          <cell r="BC39">
            <v>4.05</v>
          </cell>
          <cell r="BD39">
            <v>4.05</v>
          </cell>
          <cell r="BE39">
            <v>4.05</v>
          </cell>
          <cell r="BF39">
            <v>4.05</v>
          </cell>
          <cell r="BG39">
            <v>4.05</v>
          </cell>
          <cell r="BH39">
            <v>4.04</v>
          </cell>
          <cell r="BI39">
            <v>4.03</v>
          </cell>
          <cell r="BJ39">
            <v>4.03</v>
          </cell>
          <cell r="BK39">
            <v>4.0199999999999996</v>
          </cell>
          <cell r="BL39">
            <v>3.99</v>
          </cell>
          <cell r="BM39">
            <v>3.95</v>
          </cell>
          <cell r="BN39">
            <v>3.91</v>
          </cell>
          <cell r="BO39">
            <v>3.85</v>
          </cell>
          <cell r="BP39">
            <v>3.8</v>
          </cell>
          <cell r="BQ39">
            <v>3.75</v>
          </cell>
          <cell r="BR39">
            <v>3.71</v>
          </cell>
          <cell r="BS39">
            <v>3.66</v>
          </cell>
          <cell r="BT39">
            <v>3.62</v>
          </cell>
          <cell r="BU39">
            <v>3.59</v>
          </cell>
          <cell r="BV39">
            <v>3.55</v>
          </cell>
          <cell r="BW39">
            <v>3.51</v>
          </cell>
          <cell r="BX39">
            <v>3.48</v>
          </cell>
          <cell r="BY39">
            <v>3.44</v>
          </cell>
          <cell r="BZ39">
            <v>3.41</v>
          </cell>
          <cell r="CA39">
            <v>3.38</v>
          </cell>
          <cell r="CB39">
            <v>3.35</v>
          </cell>
          <cell r="CC39">
            <v>3.32</v>
          </cell>
          <cell r="CD39">
            <v>3.3</v>
          </cell>
          <cell r="CE39">
            <v>3.28</v>
          </cell>
          <cell r="CF39">
            <v>3.25</v>
          </cell>
          <cell r="CG39">
            <v>3.22</v>
          </cell>
          <cell r="CH39">
            <v>3.2</v>
          </cell>
          <cell r="CI39">
            <v>3.19</v>
          </cell>
          <cell r="CJ39">
            <v>3.17</v>
          </cell>
          <cell r="CK39">
            <v>3.15</v>
          </cell>
          <cell r="CL39">
            <v>3.13</v>
          </cell>
          <cell r="CM39">
            <v>3.11</v>
          </cell>
          <cell r="CN39">
            <v>3.1</v>
          </cell>
          <cell r="CO39">
            <v>3.14</v>
          </cell>
          <cell r="CP39">
            <v>3.13</v>
          </cell>
          <cell r="CQ39">
            <v>3.11</v>
          </cell>
          <cell r="CR39">
            <v>3.1</v>
          </cell>
          <cell r="CS39">
            <v>3.08</v>
          </cell>
          <cell r="CT39">
            <v>3.06</v>
          </cell>
          <cell r="CU39">
            <v>3.05</v>
          </cell>
          <cell r="CV39">
            <v>3.03</v>
          </cell>
          <cell r="CW39">
            <v>3.02</v>
          </cell>
          <cell r="CX39">
            <v>3</v>
          </cell>
          <cell r="CY39">
            <v>2.99</v>
          </cell>
          <cell r="CZ39">
            <v>2.98</v>
          </cell>
          <cell r="DA39">
            <v>2.97</v>
          </cell>
          <cell r="DB39">
            <v>2.95</v>
          </cell>
          <cell r="DC39">
            <v>2.94</v>
          </cell>
          <cell r="DD39">
            <v>2.93</v>
          </cell>
          <cell r="DE39">
            <v>2.94</v>
          </cell>
          <cell r="DF39">
            <v>2.94</v>
          </cell>
          <cell r="DG39">
            <v>2.93</v>
          </cell>
          <cell r="DH39">
            <v>2.91</v>
          </cell>
          <cell r="DI39">
            <v>2.9</v>
          </cell>
          <cell r="DJ39">
            <v>2.89</v>
          </cell>
          <cell r="DK39">
            <v>2.88</v>
          </cell>
          <cell r="DL39">
            <v>2.87</v>
          </cell>
          <cell r="DM39">
            <v>2.86</v>
          </cell>
          <cell r="DN39">
            <v>2.85</v>
          </cell>
          <cell r="DO39">
            <v>2.84</v>
          </cell>
          <cell r="DP39">
            <v>2.83</v>
          </cell>
          <cell r="DQ39">
            <v>2.82</v>
          </cell>
          <cell r="DR39">
            <v>2.81</v>
          </cell>
          <cell r="DS39">
            <v>2.8</v>
          </cell>
          <cell r="DT39">
            <v>2.79</v>
          </cell>
          <cell r="DU39">
            <v>2.78</v>
          </cell>
          <cell r="DV39">
            <v>2.78</v>
          </cell>
          <cell r="DW39">
            <v>2.77</v>
          </cell>
          <cell r="DX39">
            <v>2.76</v>
          </cell>
          <cell r="DY39">
            <v>2.75</v>
          </cell>
          <cell r="DZ39">
            <v>2.74</v>
          </cell>
          <cell r="EA39">
            <v>2.74</v>
          </cell>
          <cell r="EB39">
            <v>2.73</v>
          </cell>
          <cell r="EC39">
            <v>2.72</v>
          </cell>
          <cell r="ED39">
            <v>2.71</v>
          </cell>
          <cell r="EE39">
            <v>2.71</v>
          </cell>
          <cell r="EF39">
            <v>2.7</v>
          </cell>
          <cell r="EG39">
            <v>2.7</v>
          </cell>
          <cell r="EH39">
            <v>2.7</v>
          </cell>
          <cell r="EI39">
            <v>2.7</v>
          </cell>
          <cell r="EJ39">
            <v>2.69</v>
          </cell>
          <cell r="EK39">
            <v>2.68</v>
          </cell>
          <cell r="EL39">
            <v>2.68</v>
          </cell>
          <cell r="EM39">
            <v>2.67</v>
          </cell>
          <cell r="EN39">
            <v>2.66</v>
          </cell>
          <cell r="EO39">
            <v>2.66</v>
          </cell>
          <cell r="EP39">
            <v>2.66</v>
          </cell>
          <cell r="EQ39">
            <v>2.66</v>
          </cell>
          <cell r="ER39">
            <v>2.66</v>
          </cell>
          <cell r="ES39">
            <v>2.65</v>
          </cell>
          <cell r="ET39">
            <v>2.65</v>
          </cell>
          <cell r="EU39">
            <v>2.65</v>
          </cell>
          <cell r="EV39">
            <v>2.65</v>
          </cell>
          <cell r="EW39">
            <v>2.65</v>
          </cell>
          <cell r="EX39">
            <v>2.65</v>
          </cell>
          <cell r="EY39">
            <v>2.65</v>
          </cell>
          <cell r="EZ39">
            <v>2.64</v>
          </cell>
          <cell r="FA39">
            <v>2.64</v>
          </cell>
          <cell r="FB39">
            <v>2.63</v>
          </cell>
          <cell r="FC39">
            <v>2.63</v>
          </cell>
          <cell r="FD39">
            <v>2.62</v>
          </cell>
          <cell r="FE39">
            <v>2.62</v>
          </cell>
          <cell r="FF39">
            <v>2.61</v>
          </cell>
          <cell r="FG39">
            <v>2.61</v>
          </cell>
          <cell r="FH39">
            <v>2.6</v>
          </cell>
          <cell r="FI39">
            <v>2.6</v>
          </cell>
          <cell r="FJ39">
            <v>2.59</v>
          </cell>
          <cell r="FK39">
            <v>2.59</v>
          </cell>
          <cell r="FL39">
            <v>2.58</v>
          </cell>
          <cell r="FM39">
            <v>2.59</v>
          </cell>
          <cell r="FN39">
            <v>2.59</v>
          </cell>
          <cell r="FO39">
            <v>2.58</v>
          </cell>
          <cell r="FP39">
            <v>2.58</v>
          </cell>
          <cell r="FQ39">
            <v>2.59</v>
          </cell>
          <cell r="FR39">
            <v>2.59</v>
          </cell>
          <cell r="FS39">
            <v>2.58</v>
          </cell>
          <cell r="FT39">
            <v>2.58</v>
          </cell>
          <cell r="FU39">
            <v>2.57</v>
          </cell>
          <cell r="FV39">
            <v>2.57</v>
          </cell>
          <cell r="FW39">
            <v>2.57</v>
          </cell>
          <cell r="FX39">
            <v>2.56</v>
          </cell>
          <cell r="FY39">
            <v>2.56</v>
          </cell>
          <cell r="FZ39">
            <v>2.56</v>
          </cell>
          <cell r="GA39">
            <v>2.5499999999999998</v>
          </cell>
          <cell r="GB39">
            <v>2.56</v>
          </cell>
          <cell r="GC39">
            <v>2.61</v>
          </cell>
          <cell r="GD39">
            <v>2.69</v>
          </cell>
          <cell r="GE39">
            <v>2.78</v>
          </cell>
          <cell r="GF39">
            <v>2.92</v>
          </cell>
          <cell r="GG39">
            <v>2.92</v>
          </cell>
          <cell r="GH39">
            <v>2.91</v>
          </cell>
          <cell r="GI39">
            <v>2.91</v>
          </cell>
          <cell r="GJ39">
            <v>2.91</v>
          </cell>
          <cell r="GK39">
            <v>2.9</v>
          </cell>
          <cell r="GL39">
            <v>2.9</v>
          </cell>
          <cell r="GM39">
            <v>2.89</v>
          </cell>
          <cell r="GN39">
            <v>2.88</v>
          </cell>
          <cell r="GO39">
            <v>2.88</v>
          </cell>
          <cell r="GP39">
            <v>2.88</v>
          </cell>
          <cell r="GQ39">
            <v>2.87</v>
          </cell>
          <cell r="GR39">
            <v>2.86</v>
          </cell>
          <cell r="GS39">
            <v>2.86</v>
          </cell>
          <cell r="GT39">
            <v>2.86</v>
          </cell>
          <cell r="GU39">
            <v>2.85</v>
          </cell>
          <cell r="GV39">
            <v>2.85</v>
          </cell>
          <cell r="GW39">
            <v>2.85</v>
          </cell>
          <cell r="GX39">
            <v>2.84</v>
          </cell>
          <cell r="GY39">
            <v>2.84</v>
          </cell>
          <cell r="GZ39">
            <v>2.83</v>
          </cell>
          <cell r="HA39">
            <v>2.83</v>
          </cell>
          <cell r="HB39">
            <v>2.83</v>
          </cell>
          <cell r="HC39">
            <v>2.83</v>
          </cell>
          <cell r="HD39">
            <v>2.83</v>
          </cell>
          <cell r="HE39">
            <v>2.83</v>
          </cell>
          <cell r="HF39">
            <v>2.83</v>
          </cell>
        </row>
        <row r="40">
          <cell r="A40">
            <v>39</v>
          </cell>
          <cell r="B40">
            <v>0</v>
          </cell>
          <cell r="C40" t="str">
            <v>TMP (Cana Queimada)</v>
          </cell>
          <cell r="D40" t="str">
            <v>HHMM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19</v>
          </cell>
          <cell r="K40">
            <v>27.17</v>
          </cell>
          <cell r="L40">
            <v>36.200000000000003</v>
          </cell>
          <cell r="M40">
            <v>31.12</v>
          </cell>
          <cell r="N40">
            <v>35.229999999999997</v>
          </cell>
          <cell r="O40">
            <v>43.3</v>
          </cell>
          <cell r="P40">
            <v>50.62</v>
          </cell>
          <cell r="Q40">
            <v>50.62</v>
          </cell>
          <cell r="R40">
            <v>50.62</v>
          </cell>
          <cell r="S40">
            <v>50.62</v>
          </cell>
          <cell r="T40">
            <v>50.62</v>
          </cell>
          <cell r="U40">
            <v>50.62</v>
          </cell>
          <cell r="V40">
            <v>50.62</v>
          </cell>
          <cell r="W40">
            <v>50.62</v>
          </cell>
          <cell r="X40">
            <v>50.62</v>
          </cell>
          <cell r="Y40">
            <v>50.62</v>
          </cell>
          <cell r="Z40">
            <v>50.62</v>
          </cell>
          <cell r="AA40">
            <v>50.62</v>
          </cell>
          <cell r="AB40">
            <v>50.62</v>
          </cell>
          <cell r="AC40">
            <v>50.62</v>
          </cell>
          <cell r="AD40">
            <v>50.62</v>
          </cell>
          <cell r="AE40">
            <v>50.62</v>
          </cell>
          <cell r="AF40">
            <v>50.62</v>
          </cell>
          <cell r="AG40">
            <v>50.62</v>
          </cell>
          <cell r="AH40">
            <v>50.62</v>
          </cell>
          <cell r="AI40">
            <v>50.62</v>
          </cell>
          <cell r="AJ40">
            <v>50.62</v>
          </cell>
          <cell r="AK40">
            <v>50.62</v>
          </cell>
          <cell r="AL40">
            <v>50.62</v>
          </cell>
          <cell r="AM40">
            <v>50.62</v>
          </cell>
          <cell r="AN40">
            <v>50.62</v>
          </cell>
          <cell r="AO40">
            <v>50.62</v>
          </cell>
          <cell r="AP40">
            <v>50.62</v>
          </cell>
          <cell r="AQ40">
            <v>50.62</v>
          </cell>
          <cell r="AR40">
            <v>50.62</v>
          </cell>
          <cell r="AS40">
            <v>50.62</v>
          </cell>
          <cell r="AT40">
            <v>50.62</v>
          </cell>
          <cell r="AU40">
            <v>50.62</v>
          </cell>
          <cell r="AV40">
            <v>50.62</v>
          </cell>
          <cell r="AW40">
            <v>50.62</v>
          </cell>
          <cell r="AX40">
            <v>50.62</v>
          </cell>
          <cell r="AY40">
            <v>50.62</v>
          </cell>
          <cell r="AZ40">
            <v>50.62</v>
          </cell>
          <cell r="BA40">
            <v>50.62</v>
          </cell>
          <cell r="BB40">
            <v>50.62</v>
          </cell>
          <cell r="BC40">
            <v>50.62</v>
          </cell>
          <cell r="BD40">
            <v>50.62</v>
          </cell>
          <cell r="BE40">
            <v>50.62</v>
          </cell>
          <cell r="BF40">
            <v>50.62</v>
          </cell>
          <cell r="BG40">
            <v>50.62</v>
          </cell>
          <cell r="BH40">
            <v>50.62</v>
          </cell>
          <cell r="BI40">
            <v>50.62</v>
          </cell>
          <cell r="BJ40">
            <v>50.62</v>
          </cell>
          <cell r="BK40">
            <v>50.62</v>
          </cell>
          <cell r="BL40">
            <v>50.62</v>
          </cell>
          <cell r="BM40">
            <v>50.62</v>
          </cell>
          <cell r="BN40">
            <v>50.62</v>
          </cell>
          <cell r="BO40">
            <v>50.62</v>
          </cell>
          <cell r="BP40">
            <v>50.62</v>
          </cell>
          <cell r="BQ40">
            <v>50.62</v>
          </cell>
          <cell r="BR40">
            <v>50.62</v>
          </cell>
          <cell r="BS40">
            <v>50.62</v>
          </cell>
          <cell r="BT40">
            <v>50.62</v>
          </cell>
          <cell r="BU40">
            <v>50.62</v>
          </cell>
          <cell r="BV40">
            <v>50.62</v>
          </cell>
          <cell r="BW40">
            <v>50.62</v>
          </cell>
          <cell r="BX40">
            <v>50.62</v>
          </cell>
          <cell r="BY40">
            <v>50.62</v>
          </cell>
          <cell r="BZ40">
            <v>50.62</v>
          </cell>
          <cell r="CA40">
            <v>50.62</v>
          </cell>
          <cell r="CB40">
            <v>50.62</v>
          </cell>
          <cell r="CC40">
            <v>50.62</v>
          </cell>
          <cell r="CD40">
            <v>50.62</v>
          </cell>
          <cell r="CE40">
            <v>50.62</v>
          </cell>
          <cell r="CF40">
            <v>50.62</v>
          </cell>
          <cell r="CG40">
            <v>50.62</v>
          </cell>
          <cell r="CH40">
            <v>50.62</v>
          </cell>
          <cell r="CI40">
            <v>50.62</v>
          </cell>
          <cell r="CJ40">
            <v>50.62</v>
          </cell>
          <cell r="CK40">
            <v>50.62</v>
          </cell>
          <cell r="CL40">
            <v>50.62</v>
          </cell>
          <cell r="CM40">
            <v>50.62</v>
          </cell>
          <cell r="CN40">
            <v>44.81</v>
          </cell>
          <cell r="CO40">
            <v>41.6</v>
          </cell>
          <cell r="CP40">
            <v>40.549999999999997</v>
          </cell>
          <cell r="CQ40">
            <v>40.549999999999997</v>
          </cell>
          <cell r="CR40">
            <v>40.549999999999997</v>
          </cell>
          <cell r="CS40">
            <v>40.549999999999997</v>
          </cell>
          <cell r="CT40">
            <v>40.549999999999997</v>
          </cell>
          <cell r="CU40">
            <v>40.549999999999997</v>
          </cell>
          <cell r="CV40">
            <v>40.549999999999997</v>
          </cell>
          <cell r="CW40">
            <v>40.549999999999997</v>
          </cell>
          <cell r="CX40">
            <v>40.549999999999997</v>
          </cell>
          <cell r="CY40">
            <v>40.549999999999997</v>
          </cell>
          <cell r="CZ40">
            <v>40.549999999999997</v>
          </cell>
          <cell r="DA40">
            <v>40.549999999999997</v>
          </cell>
          <cell r="DB40">
            <v>40.549999999999997</v>
          </cell>
          <cell r="DC40">
            <v>40.549999999999997</v>
          </cell>
          <cell r="DD40">
            <v>40.549999999999997</v>
          </cell>
          <cell r="DE40">
            <v>37.85</v>
          </cell>
          <cell r="DF40">
            <v>36.67</v>
          </cell>
          <cell r="DG40">
            <v>36.67</v>
          </cell>
          <cell r="DH40">
            <v>36.67</v>
          </cell>
          <cell r="DI40">
            <v>36.67</v>
          </cell>
          <cell r="DJ40">
            <v>36.67</v>
          </cell>
          <cell r="DK40">
            <v>36.67</v>
          </cell>
          <cell r="DL40">
            <v>36.67</v>
          </cell>
          <cell r="DM40">
            <v>36.67</v>
          </cell>
          <cell r="DN40">
            <v>36.67</v>
          </cell>
          <cell r="DO40">
            <v>35.67</v>
          </cell>
          <cell r="DP40">
            <v>35.67</v>
          </cell>
          <cell r="DQ40">
            <v>35.67</v>
          </cell>
          <cell r="DR40">
            <v>35.67</v>
          </cell>
          <cell r="DS40">
            <v>35.67</v>
          </cell>
          <cell r="DT40">
            <v>35.67</v>
          </cell>
          <cell r="DU40">
            <v>35.67</v>
          </cell>
          <cell r="DV40">
            <v>35.67</v>
          </cell>
          <cell r="DW40">
            <v>35.67</v>
          </cell>
          <cell r="DX40">
            <v>35.67</v>
          </cell>
          <cell r="DY40">
            <v>35.67</v>
          </cell>
          <cell r="DZ40">
            <v>35.67</v>
          </cell>
          <cell r="EA40">
            <v>35.67</v>
          </cell>
          <cell r="EB40">
            <v>35.67</v>
          </cell>
          <cell r="EC40">
            <v>35.67</v>
          </cell>
          <cell r="ED40">
            <v>35.67</v>
          </cell>
          <cell r="EE40">
            <v>35.67</v>
          </cell>
          <cell r="EF40">
            <v>35.67</v>
          </cell>
          <cell r="EG40">
            <v>35.67</v>
          </cell>
          <cell r="EH40">
            <v>35.67</v>
          </cell>
          <cell r="EI40">
            <v>35.78</v>
          </cell>
          <cell r="EJ40">
            <v>35.78</v>
          </cell>
          <cell r="EK40">
            <v>35.78</v>
          </cell>
          <cell r="EL40">
            <v>35.78</v>
          </cell>
          <cell r="EM40">
            <v>35.78</v>
          </cell>
          <cell r="EN40">
            <v>35.78</v>
          </cell>
          <cell r="EO40">
            <v>35.78</v>
          </cell>
          <cell r="EP40">
            <v>35.78</v>
          </cell>
          <cell r="EQ40">
            <v>35.78</v>
          </cell>
          <cell r="ER40">
            <v>35.78</v>
          </cell>
          <cell r="ES40">
            <v>35.78</v>
          </cell>
          <cell r="ET40">
            <v>35.78</v>
          </cell>
          <cell r="EU40">
            <v>35.78</v>
          </cell>
          <cell r="EV40">
            <v>35.78</v>
          </cell>
          <cell r="EW40">
            <v>35.78</v>
          </cell>
          <cell r="EX40">
            <v>35.78</v>
          </cell>
          <cell r="EY40">
            <v>35.78</v>
          </cell>
          <cell r="EZ40">
            <v>35.78</v>
          </cell>
          <cell r="FA40">
            <v>35.78</v>
          </cell>
          <cell r="FB40">
            <v>35.78</v>
          </cell>
          <cell r="FC40">
            <v>35.78</v>
          </cell>
          <cell r="FD40">
            <v>35.78</v>
          </cell>
          <cell r="FE40">
            <v>35.78</v>
          </cell>
          <cell r="FF40">
            <v>35.78</v>
          </cell>
          <cell r="FG40">
            <v>35.78</v>
          </cell>
          <cell r="FH40">
            <v>35.78</v>
          </cell>
          <cell r="FI40">
            <v>35.78</v>
          </cell>
          <cell r="FJ40">
            <v>35.78</v>
          </cell>
          <cell r="FK40">
            <v>35.78</v>
          </cell>
          <cell r="FL40">
            <v>35.78</v>
          </cell>
          <cell r="FM40">
            <v>34.69</v>
          </cell>
          <cell r="FN40">
            <v>34.29</v>
          </cell>
          <cell r="FO40">
            <v>34.29</v>
          </cell>
          <cell r="FP40">
            <v>34.29</v>
          </cell>
          <cell r="FQ40">
            <v>37.07</v>
          </cell>
          <cell r="FR40">
            <v>37.07</v>
          </cell>
          <cell r="FS40">
            <v>37.07</v>
          </cell>
          <cell r="FT40">
            <v>37.07</v>
          </cell>
          <cell r="FU40">
            <v>37.07</v>
          </cell>
          <cell r="FV40">
            <v>37.07</v>
          </cell>
          <cell r="FW40">
            <v>37.07</v>
          </cell>
          <cell r="FX40">
            <v>37.07</v>
          </cell>
          <cell r="FY40">
            <v>37.07</v>
          </cell>
          <cell r="FZ40">
            <v>37.07</v>
          </cell>
          <cell r="GA40">
            <v>37.07</v>
          </cell>
          <cell r="GB40">
            <v>35.950000000000003</v>
          </cell>
          <cell r="GC40">
            <v>35.89</v>
          </cell>
          <cell r="GD40">
            <v>37.17</v>
          </cell>
          <cell r="GE40">
            <v>39.409999999999997</v>
          </cell>
          <cell r="GF40">
            <v>42.38</v>
          </cell>
          <cell r="GG40">
            <v>45.8</v>
          </cell>
          <cell r="GH40">
            <v>45.8</v>
          </cell>
          <cell r="GI40">
            <v>45.8</v>
          </cell>
          <cell r="GJ40">
            <v>45.8</v>
          </cell>
          <cell r="GK40">
            <v>45.8</v>
          </cell>
          <cell r="GL40">
            <v>45.8</v>
          </cell>
          <cell r="GM40">
            <v>45.8</v>
          </cell>
          <cell r="GN40">
            <v>45.8</v>
          </cell>
          <cell r="GO40">
            <v>45.8</v>
          </cell>
          <cell r="GP40">
            <v>45.8</v>
          </cell>
          <cell r="GQ40">
            <v>45.8</v>
          </cell>
          <cell r="GR40">
            <v>45.8</v>
          </cell>
          <cell r="GS40">
            <v>45.8</v>
          </cell>
          <cell r="GT40">
            <v>45.8</v>
          </cell>
          <cell r="GU40">
            <v>45.8</v>
          </cell>
          <cell r="GV40">
            <v>45.8</v>
          </cell>
          <cell r="GW40">
            <v>45.8</v>
          </cell>
          <cell r="GX40">
            <v>45.8</v>
          </cell>
          <cell r="GY40">
            <v>45.8</v>
          </cell>
          <cell r="GZ40">
            <v>45.8</v>
          </cell>
          <cell r="HA40">
            <v>45.8</v>
          </cell>
          <cell r="HB40">
            <v>45.8</v>
          </cell>
          <cell r="HC40">
            <v>45.8</v>
          </cell>
          <cell r="HD40">
            <v>45.8</v>
          </cell>
          <cell r="HE40">
            <v>45.8</v>
          </cell>
          <cell r="HF40">
            <v>45.8</v>
          </cell>
        </row>
        <row r="41">
          <cell r="A41">
            <v>40</v>
          </cell>
          <cell r="B41">
            <v>0</v>
          </cell>
          <cell r="C41" t="str">
            <v>PRODUÇÃO DE ALCOOL</v>
          </cell>
          <cell r="D41" t="str">
            <v>.</v>
          </cell>
        </row>
        <row r="42">
          <cell r="A42">
            <v>41</v>
          </cell>
          <cell r="B42" t="str">
            <v>Alcohol Anhidro Producido (Litros)</v>
          </cell>
          <cell r="C42" t="str">
            <v>Alcool Anidro (l)</v>
          </cell>
          <cell r="D42" t="str">
            <v>l</v>
          </cell>
          <cell r="W42">
            <v>117506</v>
          </cell>
          <cell r="X42">
            <v>251063</v>
          </cell>
          <cell r="Y42">
            <v>644664</v>
          </cell>
          <cell r="Z42">
            <v>1160951</v>
          </cell>
          <cell r="AA42">
            <v>1465319</v>
          </cell>
          <cell r="AB42">
            <v>1975418</v>
          </cell>
          <cell r="AC42">
            <v>2465754</v>
          </cell>
          <cell r="AD42">
            <v>2974614</v>
          </cell>
          <cell r="AE42">
            <v>3490414</v>
          </cell>
          <cell r="AF42">
            <v>3982546</v>
          </cell>
          <cell r="AG42">
            <v>4493306</v>
          </cell>
          <cell r="AH42">
            <v>4493306</v>
          </cell>
          <cell r="AI42">
            <v>4493306</v>
          </cell>
          <cell r="AJ42">
            <v>4542261</v>
          </cell>
          <cell r="AK42">
            <v>4542261</v>
          </cell>
          <cell r="AL42">
            <v>4542261</v>
          </cell>
          <cell r="AM42">
            <v>4675702</v>
          </cell>
          <cell r="AN42">
            <v>4675702</v>
          </cell>
          <cell r="AO42">
            <v>4996140</v>
          </cell>
          <cell r="AP42">
            <v>5537093</v>
          </cell>
          <cell r="AQ42">
            <v>6079209</v>
          </cell>
          <cell r="AR42">
            <v>6534201</v>
          </cell>
          <cell r="AS42">
            <v>6534201</v>
          </cell>
          <cell r="AT42">
            <v>6654244</v>
          </cell>
          <cell r="AU42">
            <v>7140927</v>
          </cell>
          <cell r="AV42">
            <v>7672256</v>
          </cell>
          <cell r="AW42">
            <v>8185114</v>
          </cell>
          <cell r="AX42">
            <v>8679560</v>
          </cell>
          <cell r="AY42">
            <v>9171670</v>
          </cell>
          <cell r="AZ42">
            <v>9677851</v>
          </cell>
          <cell r="BA42">
            <v>9677851</v>
          </cell>
          <cell r="BB42">
            <v>9739541</v>
          </cell>
          <cell r="BC42">
            <v>9739541</v>
          </cell>
          <cell r="BD42">
            <v>9739541</v>
          </cell>
          <cell r="BE42">
            <v>9739541</v>
          </cell>
          <cell r="BF42">
            <v>9739541</v>
          </cell>
          <cell r="BG42">
            <v>9739541</v>
          </cell>
          <cell r="BH42">
            <v>9787041</v>
          </cell>
          <cell r="BI42">
            <v>9865856</v>
          </cell>
          <cell r="BJ42">
            <v>9944332</v>
          </cell>
          <cell r="BK42">
            <v>10016316</v>
          </cell>
          <cell r="BL42">
            <v>10048816</v>
          </cell>
          <cell r="BM42">
            <v>10048816</v>
          </cell>
          <cell r="BN42">
            <v>10048816</v>
          </cell>
          <cell r="BO42">
            <v>10048816</v>
          </cell>
          <cell r="BP42">
            <v>10496313</v>
          </cell>
          <cell r="BQ42">
            <v>11006137</v>
          </cell>
          <cell r="BR42">
            <v>11490902</v>
          </cell>
          <cell r="BS42">
            <v>11999931</v>
          </cell>
          <cell r="BT42">
            <v>12519352</v>
          </cell>
          <cell r="BU42">
            <v>13004365</v>
          </cell>
          <cell r="BV42">
            <v>13461542</v>
          </cell>
          <cell r="BW42">
            <v>13972009</v>
          </cell>
          <cell r="BX42">
            <v>14485719</v>
          </cell>
          <cell r="BY42">
            <v>15006183</v>
          </cell>
          <cell r="BZ42">
            <v>15499745</v>
          </cell>
          <cell r="CA42">
            <v>16030600</v>
          </cell>
          <cell r="CB42">
            <v>16555171</v>
          </cell>
          <cell r="CC42">
            <v>17083116</v>
          </cell>
          <cell r="CD42">
            <v>17611443</v>
          </cell>
          <cell r="CE42">
            <v>18102355</v>
          </cell>
          <cell r="CF42">
            <v>18635634</v>
          </cell>
          <cell r="CG42">
            <v>19149374</v>
          </cell>
          <cell r="CH42">
            <v>19664006</v>
          </cell>
          <cell r="CI42">
            <v>20202318</v>
          </cell>
          <cell r="CJ42">
            <v>20712503</v>
          </cell>
          <cell r="CK42">
            <v>21170949</v>
          </cell>
          <cell r="CL42">
            <v>21705930</v>
          </cell>
          <cell r="CM42">
            <v>22249500</v>
          </cell>
          <cell r="CN42">
            <v>22780545</v>
          </cell>
          <cell r="CO42">
            <v>23351500</v>
          </cell>
          <cell r="CP42">
            <v>23807828</v>
          </cell>
          <cell r="CQ42">
            <v>24304420</v>
          </cell>
          <cell r="CR42">
            <v>24869558</v>
          </cell>
          <cell r="CS42">
            <v>25307520</v>
          </cell>
          <cell r="CT42">
            <v>25834112</v>
          </cell>
          <cell r="CU42">
            <v>26374234</v>
          </cell>
          <cell r="CV42">
            <v>26907861</v>
          </cell>
          <cell r="CW42">
            <v>27345276</v>
          </cell>
          <cell r="CX42">
            <v>27891261</v>
          </cell>
          <cell r="CY42">
            <v>28292378</v>
          </cell>
          <cell r="CZ42">
            <v>28298986</v>
          </cell>
          <cell r="DA42">
            <v>28298986</v>
          </cell>
          <cell r="DB42">
            <v>28298986</v>
          </cell>
          <cell r="DC42">
            <v>28298986</v>
          </cell>
          <cell r="DD42">
            <v>28761045</v>
          </cell>
          <cell r="DE42">
            <v>29270973</v>
          </cell>
          <cell r="DF42">
            <v>29780731</v>
          </cell>
          <cell r="DG42">
            <v>30314060</v>
          </cell>
          <cell r="DH42">
            <v>30858070</v>
          </cell>
          <cell r="DI42">
            <v>31383421</v>
          </cell>
          <cell r="DJ42">
            <v>31887814</v>
          </cell>
          <cell r="DK42">
            <v>32397657</v>
          </cell>
          <cell r="DL42">
            <v>32917975</v>
          </cell>
          <cell r="DM42">
            <v>33429426</v>
          </cell>
          <cell r="DN42">
            <v>33939488</v>
          </cell>
          <cell r="DO42">
            <v>34452125</v>
          </cell>
          <cell r="DP42">
            <v>34961666</v>
          </cell>
          <cell r="DQ42">
            <v>35460680</v>
          </cell>
          <cell r="DR42">
            <v>35914718</v>
          </cell>
          <cell r="DS42">
            <v>36389553</v>
          </cell>
          <cell r="DT42">
            <v>36846446</v>
          </cell>
          <cell r="DU42">
            <v>36921818</v>
          </cell>
          <cell r="DV42">
            <v>37411104</v>
          </cell>
          <cell r="DW42">
            <v>37928647</v>
          </cell>
          <cell r="DX42">
            <v>38447048</v>
          </cell>
          <cell r="DY42">
            <v>38955512</v>
          </cell>
          <cell r="DZ42">
            <v>39477768</v>
          </cell>
          <cell r="EA42">
            <v>39935168</v>
          </cell>
          <cell r="EB42">
            <v>40480066</v>
          </cell>
          <cell r="EC42">
            <v>40957485</v>
          </cell>
          <cell r="ED42">
            <v>41445934</v>
          </cell>
          <cell r="EE42">
            <v>41940534</v>
          </cell>
          <cell r="EF42">
            <v>42291134</v>
          </cell>
          <cell r="EG42">
            <v>42291134</v>
          </cell>
          <cell r="EH42">
            <v>42555540</v>
          </cell>
          <cell r="EI42">
            <v>42932906</v>
          </cell>
          <cell r="EJ42">
            <v>43419225</v>
          </cell>
          <cell r="EK42">
            <v>43893370</v>
          </cell>
          <cell r="EL42">
            <v>44406866</v>
          </cell>
          <cell r="EM42">
            <v>44917498</v>
          </cell>
          <cell r="EN42">
            <v>45411920</v>
          </cell>
          <cell r="EO42">
            <v>45788109</v>
          </cell>
          <cell r="EP42">
            <v>45788109</v>
          </cell>
          <cell r="EQ42">
            <v>45788109</v>
          </cell>
          <cell r="ER42">
            <v>45977499</v>
          </cell>
          <cell r="ES42">
            <v>45977499</v>
          </cell>
          <cell r="ET42">
            <v>45977499</v>
          </cell>
          <cell r="EU42">
            <v>45977499</v>
          </cell>
          <cell r="EV42">
            <v>45977499</v>
          </cell>
          <cell r="EW42">
            <v>45977499</v>
          </cell>
          <cell r="EX42">
            <v>45977499</v>
          </cell>
          <cell r="EY42">
            <v>45977499</v>
          </cell>
          <cell r="EZ42">
            <v>45977499</v>
          </cell>
          <cell r="FA42">
            <v>46423963</v>
          </cell>
          <cell r="FB42">
            <v>46843161</v>
          </cell>
          <cell r="FC42">
            <v>47245984</v>
          </cell>
          <cell r="FD42">
            <v>47723941</v>
          </cell>
          <cell r="FE42">
            <v>48224750</v>
          </cell>
          <cell r="FF42">
            <v>48705709</v>
          </cell>
          <cell r="FG42">
            <v>49203578</v>
          </cell>
          <cell r="FH42">
            <v>49689948</v>
          </cell>
          <cell r="FI42">
            <v>50162027</v>
          </cell>
          <cell r="FJ42">
            <v>50454588</v>
          </cell>
          <cell r="FK42">
            <v>50576696</v>
          </cell>
          <cell r="FL42">
            <v>50738187</v>
          </cell>
          <cell r="FM42">
            <v>51250822</v>
          </cell>
          <cell r="FN42">
            <v>51779266</v>
          </cell>
          <cell r="FO42">
            <v>52297625</v>
          </cell>
          <cell r="FP42">
            <v>52831148</v>
          </cell>
          <cell r="FQ42">
            <v>53351324</v>
          </cell>
          <cell r="FR42">
            <v>53868142</v>
          </cell>
          <cell r="FS42">
            <v>54381138</v>
          </cell>
          <cell r="FT42">
            <v>54885562</v>
          </cell>
          <cell r="FU42">
            <v>55332542</v>
          </cell>
          <cell r="FV42">
            <v>55794098</v>
          </cell>
          <cell r="FW42">
            <v>56279539</v>
          </cell>
          <cell r="FX42">
            <v>56758070</v>
          </cell>
          <cell r="FY42">
            <v>57216641</v>
          </cell>
          <cell r="FZ42">
            <v>57649310</v>
          </cell>
          <cell r="GA42">
            <v>58124654</v>
          </cell>
          <cell r="GB42">
            <v>58613490</v>
          </cell>
          <cell r="GC42">
            <v>59088447</v>
          </cell>
          <cell r="GD42">
            <v>59522193</v>
          </cell>
          <cell r="GE42">
            <v>60016935</v>
          </cell>
          <cell r="GF42">
            <v>60482185</v>
          </cell>
          <cell r="GG42">
            <v>60928419</v>
          </cell>
          <cell r="GH42">
            <v>61411820</v>
          </cell>
          <cell r="GI42">
            <v>61730336</v>
          </cell>
          <cell r="GJ42">
            <v>61730336</v>
          </cell>
          <cell r="GK42">
            <v>62190447</v>
          </cell>
          <cell r="GL42">
            <v>62686934</v>
          </cell>
          <cell r="GM42">
            <v>63172945</v>
          </cell>
          <cell r="GN42">
            <v>63668873</v>
          </cell>
          <cell r="GO42">
            <v>64164535</v>
          </cell>
          <cell r="GP42">
            <v>64706391</v>
          </cell>
          <cell r="GQ42">
            <v>65239795</v>
          </cell>
          <cell r="GR42">
            <v>65771301</v>
          </cell>
          <cell r="GS42">
            <v>66300801</v>
          </cell>
          <cell r="GT42">
            <v>66754680</v>
          </cell>
          <cell r="GU42">
            <v>67316301</v>
          </cell>
          <cell r="GV42">
            <v>67380221</v>
          </cell>
          <cell r="GW42">
            <v>67623714</v>
          </cell>
          <cell r="GX42">
            <v>68169947</v>
          </cell>
          <cell r="GY42">
            <v>68696439</v>
          </cell>
          <cell r="GZ42">
            <v>69137438</v>
          </cell>
          <cell r="HA42">
            <v>69678955</v>
          </cell>
          <cell r="HB42">
            <v>70232509</v>
          </cell>
          <cell r="HC42">
            <v>70232509</v>
          </cell>
          <cell r="HD42">
            <v>70811576</v>
          </cell>
          <cell r="HE42">
            <v>70811576</v>
          </cell>
          <cell r="HF42">
            <v>70811576</v>
          </cell>
        </row>
        <row r="43">
          <cell r="A43">
            <v>42</v>
          </cell>
          <cell r="B43">
            <v>0</v>
          </cell>
          <cell r="C43" t="str">
            <v>Alcool Anidro Absoluto (l)</v>
          </cell>
          <cell r="D43" t="str">
            <v>LITROS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117009</v>
          </cell>
          <cell r="X43">
            <v>250001</v>
          </cell>
          <cell r="Y43">
            <v>641937</v>
          </cell>
          <cell r="Z43">
            <v>1156040</v>
          </cell>
          <cell r="AA43">
            <v>1459121</v>
          </cell>
          <cell r="AB43">
            <v>1967062</v>
          </cell>
          <cell r="AC43">
            <v>2455324</v>
          </cell>
          <cell r="AD43">
            <v>2962032</v>
          </cell>
          <cell r="AE43">
            <v>3475650</v>
          </cell>
          <cell r="AF43">
            <v>3965700</v>
          </cell>
          <cell r="AG43">
            <v>4474299</v>
          </cell>
          <cell r="AH43">
            <v>4474299</v>
          </cell>
          <cell r="AI43">
            <v>4474299</v>
          </cell>
          <cell r="AJ43">
            <v>4523047</v>
          </cell>
          <cell r="AK43">
            <v>4523047</v>
          </cell>
          <cell r="AL43">
            <v>4523047</v>
          </cell>
          <cell r="AM43">
            <v>4655924</v>
          </cell>
          <cell r="AN43">
            <v>4655924</v>
          </cell>
          <cell r="AO43">
            <v>4975007</v>
          </cell>
          <cell r="AP43">
            <v>5513672</v>
          </cell>
          <cell r="AQ43">
            <v>6053495</v>
          </cell>
          <cell r="AR43">
            <v>6506562</v>
          </cell>
          <cell r="AS43">
            <v>6506562</v>
          </cell>
          <cell r="AT43">
            <v>6626097</v>
          </cell>
          <cell r="AU43">
            <v>7110721</v>
          </cell>
          <cell r="AV43">
            <v>7639802</v>
          </cell>
          <cell r="AW43">
            <v>8150491</v>
          </cell>
          <cell r="AX43">
            <v>8642845</v>
          </cell>
          <cell r="AY43">
            <v>9132873</v>
          </cell>
          <cell r="AZ43">
            <v>9636913</v>
          </cell>
          <cell r="BA43">
            <v>9636913</v>
          </cell>
          <cell r="BB43">
            <v>9698342</v>
          </cell>
          <cell r="BC43">
            <v>9698342</v>
          </cell>
          <cell r="BD43">
            <v>9698342</v>
          </cell>
          <cell r="BE43">
            <v>9698342</v>
          </cell>
          <cell r="BF43">
            <v>9698342</v>
          </cell>
          <cell r="BG43">
            <v>9698342</v>
          </cell>
          <cell r="BH43">
            <v>9745641</v>
          </cell>
          <cell r="BI43">
            <v>9824123</v>
          </cell>
          <cell r="BJ43">
            <v>9902267</v>
          </cell>
          <cell r="BK43">
            <v>9973947</v>
          </cell>
          <cell r="BL43">
            <v>10006310</v>
          </cell>
          <cell r="BM43">
            <v>10006310</v>
          </cell>
          <cell r="BN43">
            <v>10006310</v>
          </cell>
          <cell r="BO43">
            <v>10006310</v>
          </cell>
          <cell r="BP43">
            <v>10451914</v>
          </cell>
          <cell r="BQ43">
            <v>10959581</v>
          </cell>
          <cell r="BR43">
            <v>11442295</v>
          </cell>
          <cell r="BS43">
            <v>11949171</v>
          </cell>
          <cell r="BT43">
            <v>12466395</v>
          </cell>
          <cell r="BU43">
            <v>12949356</v>
          </cell>
          <cell r="BV43">
            <v>13404599</v>
          </cell>
          <cell r="BW43">
            <v>13912907</v>
          </cell>
          <cell r="BX43">
            <v>14424444</v>
          </cell>
          <cell r="BY43">
            <v>14942706</v>
          </cell>
          <cell r="BZ43">
            <v>15434180</v>
          </cell>
          <cell r="CA43">
            <v>15962789</v>
          </cell>
          <cell r="CB43">
            <v>16485141</v>
          </cell>
          <cell r="CC43">
            <v>17010853</v>
          </cell>
          <cell r="CD43">
            <v>17536945</v>
          </cell>
          <cell r="CE43">
            <v>18025780</v>
          </cell>
          <cell r="CF43">
            <v>18556803</v>
          </cell>
          <cell r="CG43">
            <v>19068370</v>
          </cell>
          <cell r="CH43">
            <v>19580825</v>
          </cell>
          <cell r="CI43">
            <v>20116860</v>
          </cell>
          <cell r="CJ43">
            <v>20624887</v>
          </cell>
          <cell r="CK43">
            <v>21081394</v>
          </cell>
          <cell r="CL43">
            <v>21614112</v>
          </cell>
          <cell r="CM43">
            <v>22155383</v>
          </cell>
          <cell r="CN43">
            <v>22684182</v>
          </cell>
          <cell r="CO43">
            <v>23252722</v>
          </cell>
          <cell r="CP43">
            <v>23707120</v>
          </cell>
          <cell r="CQ43">
            <v>24201611</v>
          </cell>
          <cell r="CR43">
            <v>24764358</v>
          </cell>
          <cell r="CS43">
            <v>25200467</v>
          </cell>
          <cell r="CT43">
            <v>25724832</v>
          </cell>
          <cell r="CU43">
            <v>26262669</v>
          </cell>
          <cell r="CV43">
            <v>26794039</v>
          </cell>
          <cell r="CW43">
            <v>27229604</v>
          </cell>
          <cell r="CX43">
            <v>27773279</v>
          </cell>
          <cell r="CY43">
            <v>28172699</v>
          </cell>
          <cell r="CZ43">
            <v>28179279</v>
          </cell>
          <cell r="DA43">
            <v>28179279</v>
          </cell>
          <cell r="DB43">
            <v>28179279</v>
          </cell>
          <cell r="DC43">
            <v>28179279</v>
          </cell>
          <cell r="DD43">
            <v>28639383</v>
          </cell>
          <cell r="DE43">
            <v>29147154</v>
          </cell>
          <cell r="DF43">
            <v>29654756</v>
          </cell>
          <cell r="DG43">
            <v>30185829</v>
          </cell>
          <cell r="DH43">
            <v>30727538</v>
          </cell>
          <cell r="DI43">
            <v>31250667</v>
          </cell>
          <cell r="DJ43">
            <v>31752926</v>
          </cell>
          <cell r="DK43">
            <v>32260612</v>
          </cell>
          <cell r="DL43">
            <v>32778729</v>
          </cell>
          <cell r="DM43">
            <v>33288017</v>
          </cell>
          <cell r="DN43">
            <v>33795921</v>
          </cell>
          <cell r="DO43">
            <v>34306390</v>
          </cell>
          <cell r="DP43">
            <v>34813776</v>
          </cell>
          <cell r="DQ43">
            <v>35310679</v>
          </cell>
          <cell r="DR43">
            <v>35762796</v>
          </cell>
          <cell r="DS43">
            <v>36235622</v>
          </cell>
          <cell r="DT43">
            <v>36690582</v>
          </cell>
          <cell r="DU43">
            <v>36765635</v>
          </cell>
          <cell r="DV43">
            <v>37252851</v>
          </cell>
          <cell r="DW43">
            <v>37768205</v>
          </cell>
          <cell r="DX43">
            <v>38284413</v>
          </cell>
          <cell r="DY43">
            <v>38790726</v>
          </cell>
          <cell r="DZ43">
            <v>39310773</v>
          </cell>
          <cell r="EA43">
            <v>39766238</v>
          </cell>
          <cell r="EB43">
            <v>40308831</v>
          </cell>
          <cell r="EC43">
            <v>40784231</v>
          </cell>
          <cell r="ED43">
            <v>41270614</v>
          </cell>
          <cell r="EE43">
            <v>41763122</v>
          </cell>
          <cell r="EF43">
            <v>42112239</v>
          </cell>
          <cell r="EG43">
            <v>42112239</v>
          </cell>
          <cell r="EH43">
            <v>42375527</v>
          </cell>
          <cell r="EI43">
            <v>42751297</v>
          </cell>
          <cell r="EJ43">
            <v>43235559</v>
          </cell>
          <cell r="EK43">
            <v>43707698</v>
          </cell>
          <cell r="EL43">
            <v>44219022</v>
          </cell>
          <cell r="EM43">
            <v>44727494</v>
          </cell>
          <cell r="EN43">
            <v>45219825</v>
          </cell>
          <cell r="EO43">
            <v>45594423</v>
          </cell>
          <cell r="EP43">
            <v>45594423</v>
          </cell>
          <cell r="EQ43">
            <v>45594423</v>
          </cell>
          <cell r="ER43">
            <v>45783012</v>
          </cell>
          <cell r="ES43">
            <v>45783012</v>
          </cell>
          <cell r="ET43">
            <v>45783012</v>
          </cell>
          <cell r="EU43">
            <v>45783012</v>
          </cell>
          <cell r="EV43">
            <v>45783012</v>
          </cell>
          <cell r="EW43">
            <v>45783012</v>
          </cell>
          <cell r="EX43">
            <v>45783012</v>
          </cell>
          <cell r="EY43">
            <v>45783012</v>
          </cell>
          <cell r="EZ43">
            <v>45783012</v>
          </cell>
          <cell r="FA43">
            <v>46227587</v>
          </cell>
          <cell r="FB43">
            <v>46645012</v>
          </cell>
          <cell r="FC43">
            <v>47046131</v>
          </cell>
          <cell r="FD43">
            <v>47522066</v>
          </cell>
          <cell r="FE43">
            <v>48020757</v>
          </cell>
          <cell r="FF43">
            <v>48499682</v>
          </cell>
          <cell r="FG43">
            <v>48995445</v>
          </cell>
          <cell r="FH43">
            <v>49479758</v>
          </cell>
          <cell r="FI43">
            <v>49949840</v>
          </cell>
          <cell r="FJ43">
            <v>50241163</v>
          </cell>
          <cell r="FK43">
            <v>50362754</v>
          </cell>
          <cell r="FL43">
            <v>50523562</v>
          </cell>
          <cell r="FM43">
            <v>51034029</v>
          </cell>
          <cell r="FN43">
            <v>51560238</v>
          </cell>
          <cell r="FO43">
            <v>52076404</v>
          </cell>
          <cell r="FP43">
            <v>52607670</v>
          </cell>
          <cell r="FQ43">
            <v>53125646</v>
          </cell>
          <cell r="FR43">
            <v>53640278</v>
          </cell>
          <cell r="FS43">
            <v>54151104</v>
          </cell>
          <cell r="FT43">
            <v>54653394</v>
          </cell>
          <cell r="FU43">
            <v>55098483</v>
          </cell>
          <cell r="FV43">
            <v>55558087</v>
          </cell>
          <cell r="FW43">
            <v>56041475</v>
          </cell>
          <cell r="FX43">
            <v>56517982</v>
          </cell>
          <cell r="FY43">
            <v>56974613</v>
          </cell>
          <cell r="FZ43">
            <v>57405452</v>
          </cell>
          <cell r="GA43">
            <v>57878785</v>
          </cell>
          <cell r="GB43">
            <v>58365553</v>
          </cell>
          <cell r="GC43">
            <v>58838501</v>
          </cell>
          <cell r="GD43">
            <v>59270412</v>
          </cell>
          <cell r="GE43">
            <v>59763061</v>
          </cell>
          <cell r="GF43">
            <v>60226343</v>
          </cell>
          <cell r="GG43">
            <v>60670689</v>
          </cell>
          <cell r="GH43">
            <v>61152045</v>
          </cell>
          <cell r="GI43">
            <v>61469214</v>
          </cell>
          <cell r="GJ43">
            <v>61469214</v>
          </cell>
          <cell r="GK43">
            <v>61927379</v>
          </cell>
          <cell r="GL43">
            <v>62421766</v>
          </cell>
          <cell r="GM43">
            <v>62905721</v>
          </cell>
          <cell r="GN43">
            <v>63399551</v>
          </cell>
          <cell r="GO43">
            <v>63893116</v>
          </cell>
          <cell r="GP43">
            <v>64432680</v>
          </cell>
          <cell r="GQ43">
            <v>64963828</v>
          </cell>
          <cell r="GR43">
            <v>65493086</v>
          </cell>
          <cell r="GS43">
            <v>66020346</v>
          </cell>
          <cell r="GT43">
            <v>66472305</v>
          </cell>
          <cell r="GU43">
            <v>67031550</v>
          </cell>
          <cell r="GV43">
            <v>67095200</v>
          </cell>
          <cell r="GW43">
            <v>67337663</v>
          </cell>
          <cell r="GX43">
            <v>67881585</v>
          </cell>
          <cell r="GY43">
            <v>68405850</v>
          </cell>
          <cell r="GZ43">
            <v>68844984</v>
          </cell>
          <cell r="HA43">
            <v>69384210</v>
          </cell>
          <cell r="HB43">
            <v>69935422</v>
          </cell>
          <cell r="HC43">
            <v>69935422</v>
          </cell>
          <cell r="HD43">
            <v>70512040</v>
          </cell>
          <cell r="HE43">
            <v>70512040</v>
          </cell>
          <cell r="HF43">
            <v>70512040</v>
          </cell>
        </row>
        <row r="44">
          <cell r="A44">
            <v>43</v>
          </cell>
          <cell r="B44" t="str">
            <v>Alcohol Hidratado Producido (Litros)</v>
          </cell>
          <cell r="C44" t="str">
            <v>Alcool Hidratado (l)</v>
          </cell>
          <cell r="D44" t="str">
            <v>LT</v>
          </cell>
          <cell r="E44">
            <v>0</v>
          </cell>
          <cell r="F44">
            <v>306675</v>
          </cell>
          <cell r="G44">
            <v>807450</v>
          </cell>
          <cell r="H44">
            <v>1332822</v>
          </cell>
          <cell r="I44">
            <v>1880910</v>
          </cell>
          <cell r="J44">
            <v>2685472</v>
          </cell>
          <cell r="K44">
            <v>3447875</v>
          </cell>
          <cell r="L44">
            <v>4140006</v>
          </cell>
          <cell r="M44">
            <v>4898081</v>
          </cell>
          <cell r="N44">
            <v>5629546</v>
          </cell>
          <cell r="O44">
            <v>6517407</v>
          </cell>
          <cell r="P44">
            <v>7201247</v>
          </cell>
          <cell r="Q44">
            <v>7991177</v>
          </cell>
          <cell r="R44">
            <v>8869880</v>
          </cell>
          <cell r="S44">
            <v>9526474</v>
          </cell>
          <cell r="T44">
            <v>9526474</v>
          </cell>
          <cell r="U44">
            <v>9526474</v>
          </cell>
          <cell r="V44">
            <v>9676562</v>
          </cell>
          <cell r="W44">
            <v>9915100</v>
          </cell>
          <cell r="X44">
            <v>9915100</v>
          </cell>
          <cell r="Y44">
            <v>10239301</v>
          </cell>
          <cell r="Z44">
            <v>10575940</v>
          </cell>
          <cell r="AA44">
            <v>11026577</v>
          </cell>
          <cell r="AB44">
            <v>11494678</v>
          </cell>
          <cell r="AC44">
            <v>11966676</v>
          </cell>
          <cell r="AD44">
            <v>12311728</v>
          </cell>
          <cell r="AE44">
            <v>12646011</v>
          </cell>
          <cell r="AF44">
            <v>13067493</v>
          </cell>
          <cell r="AG44">
            <v>13486601</v>
          </cell>
          <cell r="AH44">
            <v>13486601</v>
          </cell>
          <cell r="AI44">
            <v>13486601</v>
          </cell>
          <cell r="AJ44">
            <v>13528137</v>
          </cell>
          <cell r="AK44">
            <v>13528137</v>
          </cell>
          <cell r="AL44">
            <v>13528137</v>
          </cell>
          <cell r="AM44">
            <v>13528137</v>
          </cell>
          <cell r="AN44">
            <v>13528137</v>
          </cell>
          <cell r="AO44">
            <v>13528137</v>
          </cell>
          <cell r="AP44">
            <v>13623502</v>
          </cell>
          <cell r="AQ44">
            <v>13847301</v>
          </cell>
          <cell r="AR44">
            <v>14093564</v>
          </cell>
          <cell r="AS44">
            <v>14093564</v>
          </cell>
          <cell r="AT44">
            <v>14172351</v>
          </cell>
          <cell r="AU44">
            <v>14328435</v>
          </cell>
          <cell r="AV44">
            <v>14589954</v>
          </cell>
          <cell r="AW44">
            <v>14953379</v>
          </cell>
          <cell r="AX44">
            <v>15248380</v>
          </cell>
          <cell r="AY44">
            <v>15600732</v>
          </cell>
          <cell r="AZ44">
            <v>15795973</v>
          </cell>
          <cell r="BA44">
            <v>15795973</v>
          </cell>
          <cell r="BB44">
            <v>15843473</v>
          </cell>
          <cell r="BC44">
            <v>15843473</v>
          </cell>
          <cell r="BD44">
            <v>15843473</v>
          </cell>
          <cell r="BE44">
            <v>15843473</v>
          </cell>
          <cell r="BF44">
            <v>15843473</v>
          </cell>
          <cell r="BG44">
            <v>15843473</v>
          </cell>
          <cell r="BH44">
            <v>15857669</v>
          </cell>
          <cell r="BI44">
            <v>15857669</v>
          </cell>
          <cell r="BJ44">
            <v>15857669</v>
          </cell>
          <cell r="BK44">
            <v>15857669</v>
          </cell>
          <cell r="BL44">
            <v>16182048</v>
          </cell>
          <cell r="BM44">
            <v>16618918</v>
          </cell>
          <cell r="BN44">
            <v>17272348</v>
          </cell>
          <cell r="BO44">
            <v>18063277</v>
          </cell>
          <cell r="BP44">
            <v>18311796</v>
          </cell>
          <cell r="BQ44">
            <v>18589711</v>
          </cell>
          <cell r="BR44">
            <v>18917004</v>
          </cell>
          <cell r="BS44">
            <v>19245262</v>
          </cell>
          <cell r="BT44">
            <v>19576138</v>
          </cell>
          <cell r="BU44">
            <v>19920500</v>
          </cell>
          <cell r="BV44">
            <v>20277986</v>
          </cell>
          <cell r="BW44">
            <v>20618431</v>
          </cell>
          <cell r="BX44">
            <v>20954639</v>
          </cell>
          <cell r="BY44">
            <v>21318935</v>
          </cell>
          <cell r="BZ44">
            <v>21670830</v>
          </cell>
          <cell r="CA44">
            <v>21991778</v>
          </cell>
          <cell r="CB44">
            <v>22241463</v>
          </cell>
          <cell r="CC44">
            <v>22517313</v>
          </cell>
          <cell r="CD44">
            <v>22819642</v>
          </cell>
          <cell r="CE44">
            <v>22955105</v>
          </cell>
          <cell r="CF44">
            <v>23245869</v>
          </cell>
          <cell r="CG44">
            <v>23612011</v>
          </cell>
          <cell r="CH44">
            <v>23921884</v>
          </cell>
          <cell r="CI44">
            <v>24019497</v>
          </cell>
          <cell r="CJ44">
            <v>24272980</v>
          </cell>
          <cell r="CK44">
            <v>24599917</v>
          </cell>
          <cell r="CL44">
            <v>24820491</v>
          </cell>
          <cell r="CM44">
            <v>24994797</v>
          </cell>
          <cell r="CN44">
            <v>25134088</v>
          </cell>
          <cell r="CO44">
            <v>25441868</v>
          </cell>
          <cell r="CP44">
            <v>25715256</v>
          </cell>
          <cell r="CQ44">
            <v>25893141</v>
          </cell>
          <cell r="CR44">
            <v>26155604</v>
          </cell>
          <cell r="CS44">
            <v>26466938</v>
          </cell>
          <cell r="CT44">
            <v>26797372</v>
          </cell>
          <cell r="CU44">
            <v>27107852</v>
          </cell>
          <cell r="CV44">
            <v>27402182</v>
          </cell>
          <cell r="CW44">
            <v>27768602</v>
          </cell>
          <cell r="CX44">
            <v>28090697</v>
          </cell>
          <cell r="CY44">
            <v>28354659</v>
          </cell>
          <cell r="CZ44">
            <v>28832930</v>
          </cell>
          <cell r="DA44">
            <v>29786022</v>
          </cell>
          <cell r="DB44">
            <v>30739665</v>
          </cell>
          <cell r="DC44">
            <v>31385227</v>
          </cell>
          <cell r="DD44">
            <v>31857786</v>
          </cell>
          <cell r="DE44">
            <v>32337065</v>
          </cell>
          <cell r="DF44">
            <v>32759140</v>
          </cell>
          <cell r="DG44">
            <v>33073881</v>
          </cell>
          <cell r="DH44">
            <v>33531707</v>
          </cell>
          <cell r="DI44">
            <v>34004375</v>
          </cell>
          <cell r="DJ44">
            <v>34459816</v>
          </cell>
          <cell r="DK44">
            <v>34902326</v>
          </cell>
          <cell r="DL44">
            <v>35350053</v>
          </cell>
          <cell r="DM44">
            <v>35780763</v>
          </cell>
          <cell r="DN44">
            <v>36217001</v>
          </cell>
          <cell r="DO44">
            <v>36643637</v>
          </cell>
          <cell r="DP44">
            <v>37076550</v>
          </cell>
          <cell r="DQ44">
            <v>37533712</v>
          </cell>
          <cell r="DR44">
            <v>37947003</v>
          </cell>
          <cell r="DS44">
            <v>38312611</v>
          </cell>
          <cell r="DT44">
            <v>38644087</v>
          </cell>
          <cell r="DU44">
            <v>39190459</v>
          </cell>
          <cell r="DV44">
            <v>39577075</v>
          </cell>
          <cell r="DW44">
            <v>39864580</v>
          </cell>
          <cell r="DX44">
            <v>40262134</v>
          </cell>
          <cell r="DY44">
            <v>40708919</v>
          </cell>
          <cell r="DZ44">
            <v>41127063</v>
          </cell>
          <cell r="EA44">
            <v>41462186</v>
          </cell>
          <cell r="EB44">
            <v>41612971</v>
          </cell>
          <cell r="EC44">
            <v>42046522</v>
          </cell>
          <cell r="ED44">
            <v>42472771</v>
          </cell>
          <cell r="EE44">
            <v>42874415</v>
          </cell>
          <cell r="EF44">
            <v>43194315</v>
          </cell>
          <cell r="EG44">
            <v>43194315</v>
          </cell>
          <cell r="EH44">
            <v>43390341</v>
          </cell>
          <cell r="EI44">
            <v>43832759</v>
          </cell>
          <cell r="EJ44">
            <v>44207539</v>
          </cell>
          <cell r="EK44">
            <v>44556225</v>
          </cell>
          <cell r="EL44">
            <v>44967974</v>
          </cell>
          <cell r="EM44">
            <v>45388626</v>
          </cell>
          <cell r="EN44">
            <v>45742999</v>
          </cell>
          <cell r="EO44">
            <v>46075815</v>
          </cell>
          <cell r="EP44">
            <v>46075815</v>
          </cell>
          <cell r="EQ44">
            <v>46075815</v>
          </cell>
          <cell r="ER44">
            <v>46235030</v>
          </cell>
          <cell r="ES44">
            <v>46854475</v>
          </cell>
          <cell r="ET44">
            <v>47125990</v>
          </cell>
          <cell r="EU44">
            <v>47125990</v>
          </cell>
          <cell r="EV44">
            <v>47125990</v>
          </cell>
          <cell r="EW44">
            <v>47125990</v>
          </cell>
          <cell r="EX44">
            <v>47125990</v>
          </cell>
          <cell r="EY44">
            <v>47561287</v>
          </cell>
          <cell r="EZ44">
            <v>48372122</v>
          </cell>
          <cell r="FA44">
            <v>48760837</v>
          </cell>
          <cell r="FB44">
            <v>49201087</v>
          </cell>
          <cell r="FC44">
            <v>49696446</v>
          </cell>
          <cell r="FD44">
            <v>50082748</v>
          </cell>
          <cell r="FE44">
            <v>50508337</v>
          </cell>
          <cell r="FF44">
            <v>51002837</v>
          </cell>
          <cell r="FG44">
            <v>51423879</v>
          </cell>
          <cell r="FH44">
            <v>51788896</v>
          </cell>
          <cell r="FI44">
            <v>52157441</v>
          </cell>
          <cell r="FJ44">
            <v>52424318</v>
          </cell>
          <cell r="FK44">
            <v>52871874</v>
          </cell>
          <cell r="FL44">
            <v>53474853</v>
          </cell>
          <cell r="FM44">
            <v>53747518</v>
          </cell>
          <cell r="FN44">
            <v>53953571</v>
          </cell>
          <cell r="FO44">
            <v>54168112</v>
          </cell>
          <cell r="FP44">
            <v>54493800</v>
          </cell>
          <cell r="FQ44">
            <v>54910682</v>
          </cell>
          <cell r="FR44">
            <v>55341256</v>
          </cell>
          <cell r="FS44">
            <v>55691027</v>
          </cell>
          <cell r="FT44">
            <v>55960967</v>
          </cell>
          <cell r="FU44">
            <v>56379242</v>
          </cell>
          <cell r="FV44">
            <v>56755988</v>
          </cell>
          <cell r="FW44">
            <v>57157103</v>
          </cell>
          <cell r="FX44">
            <v>57498030</v>
          </cell>
          <cell r="FY44">
            <v>57661710</v>
          </cell>
          <cell r="FZ44">
            <v>57856135</v>
          </cell>
          <cell r="GA44">
            <v>58272255</v>
          </cell>
          <cell r="GB44">
            <v>58506136</v>
          </cell>
          <cell r="GC44">
            <v>58865143</v>
          </cell>
          <cell r="GD44">
            <v>59210419</v>
          </cell>
          <cell r="GE44">
            <v>59614182</v>
          </cell>
          <cell r="GF44">
            <v>59993836</v>
          </cell>
          <cell r="GG44">
            <v>60356855</v>
          </cell>
          <cell r="GH44">
            <v>60758809</v>
          </cell>
          <cell r="GI44">
            <v>60918805</v>
          </cell>
          <cell r="GJ44">
            <v>61233111</v>
          </cell>
          <cell r="GK44">
            <v>61597514</v>
          </cell>
          <cell r="GL44">
            <v>62091559</v>
          </cell>
          <cell r="GM44">
            <v>62517369</v>
          </cell>
          <cell r="GN44">
            <v>62945257</v>
          </cell>
          <cell r="GO44">
            <v>63152120</v>
          </cell>
          <cell r="GP44">
            <v>63269751</v>
          </cell>
          <cell r="GQ44">
            <v>63646884</v>
          </cell>
          <cell r="GR44">
            <v>64039964</v>
          </cell>
          <cell r="GS44">
            <v>64523466</v>
          </cell>
          <cell r="GT44">
            <v>64548784</v>
          </cell>
          <cell r="GU44">
            <v>64634336</v>
          </cell>
          <cell r="GV44">
            <v>64634336</v>
          </cell>
          <cell r="GW44">
            <v>64652421</v>
          </cell>
          <cell r="GX44">
            <v>64916963</v>
          </cell>
          <cell r="GY44">
            <v>65313564</v>
          </cell>
          <cell r="GZ44">
            <v>65634045</v>
          </cell>
          <cell r="HA44">
            <v>65652515</v>
          </cell>
          <cell r="HB44">
            <v>65799087</v>
          </cell>
          <cell r="HC44">
            <v>65799087</v>
          </cell>
          <cell r="HD44">
            <v>65799087</v>
          </cell>
          <cell r="HE44">
            <v>65799087</v>
          </cell>
          <cell r="HF44">
            <v>65799087</v>
          </cell>
        </row>
        <row r="45">
          <cell r="A45">
            <v>44</v>
          </cell>
          <cell r="B45">
            <v>0</v>
          </cell>
          <cell r="C45" t="str">
            <v>Alcool Hidratado Absoluto (l)</v>
          </cell>
          <cell r="D45" t="str">
            <v>LITROS</v>
          </cell>
          <cell r="F45">
            <v>293083</v>
          </cell>
          <cell r="G45">
            <v>771664</v>
          </cell>
          <cell r="H45">
            <v>1273752</v>
          </cell>
          <cell r="I45">
            <v>1797549</v>
          </cell>
          <cell r="J45">
            <v>2566453</v>
          </cell>
          <cell r="K45">
            <v>3295066</v>
          </cell>
          <cell r="L45">
            <v>3956522</v>
          </cell>
          <cell r="M45">
            <v>4680999</v>
          </cell>
          <cell r="N45">
            <v>5380045</v>
          </cell>
          <cell r="O45">
            <v>6228556</v>
          </cell>
          <cell r="P45">
            <v>6882088</v>
          </cell>
          <cell r="Q45">
            <v>7637008</v>
          </cell>
          <cell r="R45">
            <v>8476767</v>
          </cell>
          <cell r="S45">
            <v>9104261</v>
          </cell>
          <cell r="T45">
            <v>9104261</v>
          </cell>
          <cell r="U45">
            <v>9104261</v>
          </cell>
          <cell r="V45">
            <v>9247697</v>
          </cell>
          <cell r="W45">
            <v>9475663</v>
          </cell>
          <cell r="X45">
            <v>9475663</v>
          </cell>
          <cell r="Y45">
            <v>9785495</v>
          </cell>
          <cell r="Z45">
            <v>10107214</v>
          </cell>
          <cell r="AA45">
            <v>10537879</v>
          </cell>
          <cell r="AB45">
            <v>10985234</v>
          </cell>
          <cell r="AC45">
            <v>11436313</v>
          </cell>
          <cell r="AD45">
            <v>11766072</v>
          </cell>
          <cell r="AE45">
            <v>12085540</v>
          </cell>
          <cell r="AF45">
            <v>12488342</v>
          </cell>
          <cell r="AG45">
            <v>12888875</v>
          </cell>
          <cell r="AH45">
            <v>12888875</v>
          </cell>
          <cell r="AI45">
            <v>12888875</v>
          </cell>
          <cell r="AJ45">
            <v>12928570</v>
          </cell>
          <cell r="AK45">
            <v>12928570</v>
          </cell>
          <cell r="AL45">
            <v>12928570</v>
          </cell>
          <cell r="AM45">
            <v>12928570</v>
          </cell>
          <cell r="AN45">
            <v>12928570</v>
          </cell>
          <cell r="AO45">
            <v>12928570</v>
          </cell>
          <cell r="AP45">
            <v>13019708</v>
          </cell>
          <cell r="AQ45">
            <v>13233588</v>
          </cell>
          <cell r="AR45">
            <v>13468937</v>
          </cell>
          <cell r="AS45">
            <v>13468937</v>
          </cell>
          <cell r="AT45">
            <v>13544232</v>
          </cell>
          <cell r="AU45">
            <v>13693398</v>
          </cell>
          <cell r="AV45">
            <v>13943326</v>
          </cell>
          <cell r="AW45">
            <v>14290644</v>
          </cell>
          <cell r="AX45">
            <v>14572571</v>
          </cell>
          <cell r="AY45">
            <v>14909307</v>
          </cell>
          <cell r="AZ45">
            <v>15095895</v>
          </cell>
          <cell r="BA45">
            <v>15095895</v>
          </cell>
          <cell r="BB45">
            <v>15141290</v>
          </cell>
          <cell r="BC45">
            <v>15141290</v>
          </cell>
          <cell r="BD45">
            <v>15141290</v>
          </cell>
          <cell r="BE45">
            <v>15141290</v>
          </cell>
          <cell r="BF45">
            <v>15141290</v>
          </cell>
          <cell r="BG45">
            <v>15141290</v>
          </cell>
          <cell r="BH45">
            <v>15154857</v>
          </cell>
          <cell r="BI45">
            <v>15154857</v>
          </cell>
          <cell r="BJ45">
            <v>15154857</v>
          </cell>
          <cell r="BK45">
            <v>15154857</v>
          </cell>
          <cell r="BL45">
            <v>15464860</v>
          </cell>
          <cell r="BM45">
            <v>15882368</v>
          </cell>
          <cell r="BN45">
            <v>16506838</v>
          </cell>
          <cell r="BO45">
            <v>17262713</v>
          </cell>
          <cell r="BP45">
            <v>17500218</v>
          </cell>
          <cell r="BQ45">
            <v>17765816</v>
          </cell>
          <cell r="BR45">
            <v>18078603</v>
          </cell>
          <cell r="BS45">
            <v>18392313</v>
          </cell>
          <cell r="BT45">
            <v>18708525</v>
          </cell>
          <cell r="BU45">
            <v>19037625</v>
          </cell>
          <cell r="BV45">
            <v>19379267</v>
          </cell>
          <cell r="BW45">
            <v>19704623</v>
          </cell>
          <cell r="BX45">
            <v>20025930</v>
          </cell>
          <cell r="BY45">
            <v>20374080</v>
          </cell>
          <cell r="BZ45">
            <v>20710379</v>
          </cell>
          <cell r="CA45">
            <v>21017103</v>
          </cell>
          <cell r="CB45">
            <v>21255722</v>
          </cell>
          <cell r="CC45">
            <v>21519346</v>
          </cell>
          <cell r="CD45">
            <v>21808276</v>
          </cell>
          <cell r="CE45">
            <v>21937735</v>
          </cell>
          <cell r="CF45">
            <v>22215612</v>
          </cell>
          <cell r="CG45">
            <v>22565527</v>
          </cell>
          <cell r="CH45">
            <v>22861666</v>
          </cell>
          <cell r="CI45">
            <v>22954953</v>
          </cell>
          <cell r="CJ45">
            <v>23197202</v>
          </cell>
          <cell r="CK45">
            <v>23509649</v>
          </cell>
          <cell r="CL45">
            <v>23720447</v>
          </cell>
          <cell r="CM45">
            <v>23887028</v>
          </cell>
          <cell r="CN45">
            <v>24020146</v>
          </cell>
          <cell r="CO45">
            <v>24314285</v>
          </cell>
          <cell r="CP45">
            <v>24575556</v>
          </cell>
          <cell r="CQ45">
            <v>24745557</v>
          </cell>
          <cell r="CR45">
            <v>24996388</v>
          </cell>
          <cell r="CS45">
            <v>25293924</v>
          </cell>
          <cell r="CT45">
            <v>25609713</v>
          </cell>
          <cell r="CU45">
            <v>25906433</v>
          </cell>
          <cell r="CV45">
            <v>26187718</v>
          </cell>
          <cell r="CW45">
            <v>26537898</v>
          </cell>
          <cell r="CX45">
            <v>26845718</v>
          </cell>
          <cell r="CY45">
            <v>27097981</v>
          </cell>
          <cell r="CZ45">
            <v>27555055</v>
          </cell>
          <cell r="DA45">
            <v>28465906</v>
          </cell>
          <cell r="DB45">
            <v>29377284</v>
          </cell>
          <cell r="DC45">
            <v>29994235</v>
          </cell>
          <cell r="DD45">
            <v>30445850</v>
          </cell>
          <cell r="DE45">
            <v>30903887</v>
          </cell>
          <cell r="DF45">
            <v>31307256</v>
          </cell>
          <cell r="DG45">
            <v>31608048</v>
          </cell>
          <cell r="DH45">
            <v>32045583</v>
          </cell>
          <cell r="DI45">
            <v>32497302</v>
          </cell>
          <cell r="DJ45">
            <v>32932558</v>
          </cell>
          <cell r="DK45">
            <v>33355456</v>
          </cell>
          <cell r="DL45">
            <v>33783340</v>
          </cell>
          <cell r="DM45">
            <v>34194961</v>
          </cell>
          <cell r="DN45">
            <v>34611865</v>
          </cell>
          <cell r="DO45">
            <v>35019592</v>
          </cell>
          <cell r="DP45">
            <v>35433318</v>
          </cell>
          <cell r="DQ45">
            <v>35870219</v>
          </cell>
          <cell r="DR45">
            <v>36265193</v>
          </cell>
          <cell r="DS45">
            <v>36614597</v>
          </cell>
          <cell r="DT45">
            <v>36931382</v>
          </cell>
          <cell r="DU45">
            <v>37453539</v>
          </cell>
          <cell r="DV45">
            <v>37823020</v>
          </cell>
          <cell r="DW45">
            <v>38097783</v>
          </cell>
          <cell r="DX45">
            <v>38477717</v>
          </cell>
          <cell r="DY45">
            <v>38904700</v>
          </cell>
          <cell r="DZ45">
            <v>39304312</v>
          </cell>
          <cell r="EA45">
            <v>39624582</v>
          </cell>
          <cell r="EB45">
            <v>39768684</v>
          </cell>
          <cell r="EC45">
            <v>40183020</v>
          </cell>
          <cell r="ED45">
            <v>40590378</v>
          </cell>
          <cell r="EE45">
            <v>40974221</v>
          </cell>
          <cell r="EF45">
            <v>41279943</v>
          </cell>
          <cell r="EG45">
            <v>41279943</v>
          </cell>
          <cell r="EH45">
            <v>41467281</v>
          </cell>
          <cell r="EI45">
            <v>41890091</v>
          </cell>
          <cell r="EJ45">
            <v>42248261</v>
          </cell>
          <cell r="EK45">
            <v>42581493</v>
          </cell>
          <cell r="EL45">
            <v>42974993</v>
          </cell>
          <cell r="EM45">
            <v>43377002</v>
          </cell>
          <cell r="EN45">
            <v>43715669</v>
          </cell>
          <cell r="EO45">
            <v>44033735</v>
          </cell>
          <cell r="EP45">
            <v>44033735</v>
          </cell>
          <cell r="EQ45">
            <v>44033735</v>
          </cell>
          <cell r="ER45">
            <v>44185894</v>
          </cell>
          <cell r="ES45">
            <v>44777885</v>
          </cell>
          <cell r="ET45">
            <v>45037366</v>
          </cell>
          <cell r="EU45">
            <v>45037366</v>
          </cell>
          <cell r="EV45">
            <v>45037366</v>
          </cell>
          <cell r="EW45">
            <v>45037366</v>
          </cell>
          <cell r="EX45">
            <v>45037366</v>
          </cell>
          <cell r="EY45">
            <v>45453371</v>
          </cell>
          <cell r="EZ45">
            <v>46228270</v>
          </cell>
          <cell r="FA45">
            <v>46599757</v>
          </cell>
          <cell r="FB45">
            <v>47020495</v>
          </cell>
          <cell r="FC45">
            <v>47493900</v>
          </cell>
          <cell r="FD45">
            <v>47863081</v>
          </cell>
          <cell r="FE45">
            <v>48269808</v>
          </cell>
          <cell r="FF45">
            <v>48742392</v>
          </cell>
          <cell r="FG45">
            <v>49144773</v>
          </cell>
          <cell r="FH45">
            <v>49493612</v>
          </cell>
          <cell r="FI45">
            <v>49845823</v>
          </cell>
          <cell r="FJ45">
            <v>50100872</v>
          </cell>
          <cell r="FK45">
            <v>50528592</v>
          </cell>
          <cell r="FL45">
            <v>51104847</v>
          </cell>
          <cell r="FM45">
            <v>51365427</v>
          </cell>
          <cell r="FN45">
            <v>51562348</v>
          </cell>
          <cell r="FO45">
            <v>51767381</v>
          </cell>
          <cell r="FP45">
            <v>52078635</v>
          </cell>
          <cell r="FQ45">
            <v>52477041</v>
          </cell>
          <cell r="FR45">
            <v>52888532</v>
          </cell>
          <cell r="FS45">
            <v>53222801</v>
          </cell>
          <cell r="FT45">
            <v>53480777</v>
          </cell>
          <cell r="FU45">
            <v>53880514</v>
          </cell>
          <cell r="FV45">
            <v>54240563</v>
          </cell>
          <cell r="FW45">
            <v>54623901</v>
          </cell>
          <cell r="FX45">
            <v>54949718</v>
          </cell>
          <cell r="FY45">
            <v>55106144</v>
          </cell>
          <cell r="FZ45">
            <v>55291952</v>
          </cell>
          <cell r="GA45">
            <v>55689630</v>
          </cell>
          <cell r="GB45">
            <v>55913145</v>
          </cell>
          <cell r="GC45">
            <v>56256241</v>
          </cell>
          <cell r="GD45">
            <v>56586214</v>
          </cell>
          <cell r="GE45">
            <v>56972082</v>
          </cell>
          <cell r="GF45">
            <v>57334910</v>
          </cell>
          <cell r="GG45">
            <v>57681840</v>
          </cell>
          <cell r="GH45">
            <v>58065979</v>
          </cell>
          <cell r="GI45">
            <v>58218884</v>
          </cell>
          <cell r="GJ45">
            <v>58519260</v>
          </cell>
          <cell r="GK45">
            <v>58867513</v>
          </cell>
          <cell r="GL45">
            <v>59339662</v>
          </cell>
          <cell r="GM45">
            <v>59746600</v>
          </cell>
          <cell r="GN45">
            <v>60155524</v>
          </cell>
          <cell r="GO45">
            <v>60353219</v>
          </cell>
          <cell r="GP45">
            <v>60465637</v>
          </cell>
          <cell r="GQ45">
            <v>60826055</v>
          </cell>
          <cell r="GR45">
            <v>61201714</v>
          </cell>
          <cell r="GS45">
            <v>61663787</v>
          </cell>
          <cell r="GT45">
            <v>61687983</v>
          </cell>
          <cell r="GU45">
            <v>61769743</v>
          </cell>
          <cell r="GV45">
            <v>61769743</v>
          </cell>
          <cell r="GW45">
            <v>61787026</v>
          </cell>
          <cell r="GX45">
            <v>62039843</v>
          </cell>
          <cell r="GY45">
            <v>62418867</v>
          </cell>
          <cell r="GZ45">
            <v>62725144</v>
          </cell>
          <cell r="HA45">
            <v>62742795</v>
          </cell>
          <cell r="HB45">
            <v>62882871</v>
          </cell>
          <cell r="HC45">
            <v>62882871</v>
          </cell>
          <cell r="HD45">
            <v>62882871</v>
          </cell>
          <cell r="HE45">
            <v>62882871</v>
          </cell>
          <cell r="HF45">
            <v>62882871</v>
          </cell>
        </row>
        <row r="46">
          <cell r="A46">
            <v>45</v>
          </cell>
          <cell r="B46" t="str">
            <v>Alcohol hidratado en proceso (Litros)</v>
          </cell>
          <cell r="C46" t="str">
            <v>Alcool em Processo (l)</v>
          </cell>
          <cell r="D46" t="str">
            <v>LITROS</v>
          </cell>
          <cell r="E46">
            <v>179900</v>
          </cell>
          <cell r="F46">
            <v>207654</v>
          </cell>
          <cell r="G46">
            <v>284538</v>
          </cell>
          <cell r="H46">
            <v>333927</v>
          </cell>
          <cell r="I46">
            <v>404168</v>
          </cell>
          <cell r="J46">
            <v>381041</v>
          </cell>
          <cell r="K46">
            <v>373745</v>
          </cell>
          <cell r="L46">
            <v>369242</v>
          </cell>
          <cell r="M46">
            <v>392549</v>
          </cell>
          <cell r="N46">
            <v>454106</v>
          </cell>
          <cell r="O46">
            <v>386277</v>
          </cell>
          <cell r="P46">
            <v>414916</v>
          </cell>
          <cell r="Q46">
            <v>416891</v>
          </cell>
          <cell r="R46">
            <v>361653</v>
          </cell>
          <cell r="S46">
            <v>401138</v>
          </cell>
          <cell r="T46">
            <v>401138</v>
          </cell>
          <cell r="U46">
            <v>401138</v>
          </cell>
          <cell r="V46">
            <v>453553</v>
          </cell>
          <cell r="W46">
            <v>139086</v>
          </cell>
          <cell r="X46">
            <v>429376</v>
          </cell>
          <cell r="Y46">
            <v>513206</v>
          </cell>
          <cell r="Z46">
            <v>608745</v>
          </cell>
          <cell r="AA46">
            <v>662495</v>
          </cell>
          <cell r="AB46">
            <v>613147</v>
          </cell>
          <cell r="AC46">
            <v>502968</v>
          </cell>
          <cell r="AD46">
            <v>537826</v>
          </cell>
          <cell r="AE46">
            <v>603950</v>
          </cell>
          <cell r="AF46">
            <v>634984</v>
          </cell>
          <cell r="AG46">
            <v>327555</v>
          </cell>
          <cell r="AH46">
            <v>327555</v>
          </cell>
          <cell r="AI46">
            <v>327555</v>
          </cell>
          <cell r="AJ46">
            <v>269799</v>
          </cell>
          <cell r="AK46">
            <v>269799</v>
          </cell>
          <cell r="AL46">
            <v>269799</v>
          </cell>
          <cell r="AM46">
            <v>245417</v>
          </cell>
          <cell r="AN46">
            <v>330460</v>
          </cell>
          <cell r="AO46">
            <v>275266</v>
          </cell>
          <cell r="AP46">
            <v>283709</v>
          </cell>
          <cell r="AQ46">
            <v>364357</v>
          </cell>
          <cell r="AR46">
            <v>318727</v>
          </cell>
          <cell r="AS46">
            <v>318727</v>
          </cell>
          <cell r="AT46">
            <v>328222</v>
          </cell>
          <cell r="AU46">
            <v>317158</v>
          </cell>
          <cell r="AV46">
            <v>407025</v>
          </cell>
          <cell r="AW46">
            <v>330179</v>
          </cell>
          <cell r="AX46">
            <v>386207</v>
          </cell>
          <cell r="AY46">
            <v>407844</v>
          </cell>
          <cell r="AZ46">
            <v>382298</v>
          </cell>
          <cell r="BA46">
            <v>382298</v>
          </cell>
          <cell r="BB46">
            <v>319397</v>
          </cell>
          <cell r="BC46">
            <v>319397</v>
          </cell>
          <cell r="BD46">
            <v>319397</v>
          </cell>
          <cell r="BE46">
            <v>319397</v>
          </cell>
          <cell r="BF46">
            <v>319397</v>
          </cell>
          <cell r="BG46">
            <v>319397</v>
          </cell>
          <cell r="BH46">
            <v>314397</v>
          </cell>
          <cell r="BI46">
            <v>283522</v>
          </cell>
          <cell r="BJ46">
            <v>217617</v>
          </cell>
          <cell r="BK46">
            <v>248805</v>
          </cell>
          <cell r="BL46">
            <v>221543</v>
          </cell>
          <cell r="BM46">
            <v>342352</v>
          </cell>
          <cell r="BN46">
            <v>386587</v>
          </cell>
          <cell r="BO46">
            <v>419469</v>
          </cell>
          <cell r="BP46">
            <v>554661</v>
          </cell>
          <cell r="BQ46">
            <v>555665</v>
          </cell>
          <cell r="BR46">
            <v>580996</v>
          </cell>
          <cell r="BS46">
            <v>580985</v>
          </cell>
          <cell r="BT46">
            <v>577466</v>
          </cell>
          <cell r="BU46">
            <v>561454</v>
          </cell>
          <cell r="BV46">
            <v>626200</v>
          </cell>
          <cell r="BW46">
            <v>591546</v>
          </cell>
          <cell r="BX46">
            <v>575344</v>
          </cell>
          <cell r="BY46">
            <v>550053</v>
          </cell>
          <cell r="BZ46">
            <v>491892</v>
          </cell>
          <cell r="CA46">
            <v>477465</v>
          </cell>
          <cell r="CB46">
            <v>478557</v>
          </cell>
          <cell r="CC46">
            <v>472246</v>
          </cell>
          <cell r="CD46">
            <v>473720</v>
          </cell>
          <cell r="CE46">
            <v>486979</v>
          </cell>
          <cell r="CF46">
            <v>498365</v>
          </cell>
          <cell r="CG46">
            <v>532175</v>
          </cell>
          <cell r="CH46">
            <v>443376</v>
          </cell>
          <cell r="CI46">
            <v>387186</v>
          </cell>
          <cell r="CJ46">
            <v>449607</v>
          </cell>
          <cell r="CK46">
            <v>408956</v>
          </cell>
          <cell r="CL46">
            <v>385888</v>
          </cell>
          <cell r="CM46">
            <v>379080</v>
          </cell>
          <cell r="CN46">
            <v>483124</v>
          </cell>
          <cell r="CO46">
            <v>377310</v>
          </cell>
          <cell r="CP46">
            <v>378555</v>
          </cell>
          <cell r="CQ46">
            <v>486828</v>
          </cell>
          <cell r="CR46">
            <v>440826</v>
          </cell>
          <cell r="CS46">
            <v>482337</v>
          </cell>
          <cell r="CT46">
            <v>445629</v>
          </cell>
          <cell r="CU46">
            <v>459231</v>
          </cell>
          <cell r="CV46">
            <v>398804</v>
          </cell>
          <cell r="CW46">
            <v>424456</v>
          </cell>
          <cell r="CX46">
            <v>414669</v>
          </cell>
          <cell r="CY46">
            <v>511449</v>
          </cell>
          <cell r="CZ46">
            <v>486428</v>
          </cell>
          <cell r="DA46">
            <v>473696</v>
          </cell>
          <cell r="DB46">
            <v>426366</v>
          </cell>
          <cell r="DC46">
            <v>531343</v>
          </cell>
          <cell r="DD46">
            <v>529837</v>
          </cell>
          <cell r="DE46">
            <v>529837</v>
          </cell>
          <cell r="DF46">
            <v>460510</v>
          </cell>
          <cell r="DG46">
            <v>508319</v>
          </cell>
          <cell r="DH46">
            <v>528413</v>
          </cell>
          <cell r="DI46">
            <v>472439</v>
          </cell>
          <cell r="DJ46">
            <v>492364</v>
          </cell>
          <cell r="DK46">
            <v>511722</v>
          </cell>
          <cell r="DL46">
            <v>538596</v>
          </cell>
          <cell r="DM46">
            <v>523441</v>
          </cell>
          <cell r="DN46">
            <v>538680</v>
          </cell>
          <cell r="DO46">
            <v>502425</v>
          </cell>
          <cell r="DP46">
            <v>442101</v>
          </cell>
          <cell r="DQ46">
            <v>430573</v>
          </cell>
          <cell r="DR46">
            <v>407513</v>
          </cell>
          <cell r="DS46">
            <v>402593</v>
          </cell>
          <cell r="DT46">
            <v>487661</v>
          </cell>
          <cell r="DU46">
            <v>498544</v>
          </cell>
          <cell r="DV46">
            <v>443685</v>
          </cell>
          <cell r="DW46">
            <v>504474</v>
          </cell>
          <cell r="DX46">
            <v>520263</v>
          </cell>
          <cell r="DY46">
            <v>507831</v>
          </cell>
          <cell r="DZ46">
            <v>457805</v>
          </cell>
          <cell r="EA46">
            <v>391495</v>
          </cell>
          <cell r="EB46">
            <v>438561</v>
          </cell>
          <cell r="EC46">
            <v>484502</v>
          </cell>
          <cell r="ED46">
            <v>497147</v>
          </cell>
          <cell r="EE46">
            <v>489343</v>
          </cell>
          <cell r="EF46">
            <v>370461</v>
          </cell>
          <cell r="EG46">
            <v>370461</v>
          </cell>
          <cell r="EH46">
            <v>326853</v>
          </cell>
          <cell r="EI46">
            <v>433324</v>
          </cell>
          <cell r="EJ46">
            <v>450004</v>
          </cell>
          <cell r="EK46">
            <v>492635</v>
          </cell>
          <cell r="EL46">
            <v>490654</v>
          </cell>
          <cell r="EM46">
            <v>462307</v>
          </cell>
          <cell r="EN46">
            <v>465911</v>
          </cell>
          <cell r="EO46">
            <v>309338</v>
          </cell>
          <cell r="EP46">
            <v>309338</v>
          </cell>
          <cell r="EQ46">
            <v>309338</v>
          </cell>
          <cell r="ER46">
            <v>300054</v>
          </cell>
          <cell r="ES46">
            <v>375775</v>
          </cell>
          <cell r="ET46">
            <v>264502</v>
          </cell>
          <cell r="EU46">
            <v>264502</v>
          </cell>
          <cell r="EV46">
            <v>264502</v>
          </cell>
          <cell r="EW46">
            <v>264502</v>
          </cell>
          <cell r="EX46">
            <v>331891</v>
          </cell>
          <cell r="EY46">
            <v>321469</v>
          </cell>
          <cell r="EZ46">
            <v>365403</v>
          </cell>
          <cell r="FA46">
            <v>402719</v>
          </cell>
          <cell r="FB46">
            <v>466803</v>
          </cell>
          <cell r="FC46">
            <v>480187</v>
          </cell>
          <cell r="FD46">
            <v>476461</v>
          </cell>
          <cell r="FE46">
            <v>514727</v>
          </cell>
          <cell r="FF46">
            <v>466025</v>
          </cell>
          <cell r="FG46">
            <v>412635</v>
          </cell>
          <cell r="FH46">
            <v>456242</v>
          </cell>
          <cell r="FI46">
            <v>461617</v>
          </cell>
          <cell r="FJ46">
            <v>311772</v>
          </cell>
          <cell r="FK46">
            <v>360083</v>
          </cell>
          <cell r="FL46">
            <v>416579</v>
          </cell>
          <cell r="FM46">
            <v>430165</v>
          </cell>
          <cell r="FN46">
            <v>415467</v>
          </cell>
          <cell r="FO46">
            <v>454360</v>
          </cell>
          <cell r="FP46">
            <v>552409</v>
          </cell>
          <cell r="FQ46">
            <v>509212</v>
          </cell>
          <cell r="FR46">
            <v>475422</v>
          </cell>
          <cell r="FS46">
            <v>424577</v>
          </cell>
          <cell r="FT46">
            <v>444107</v>
          </cell>
          <cell r="FU46">
            <v>449986</v>
          </cell>
          <cell r="FV46">
            <v>455907</v>
          </cell>
          <cell r="FW46">
            <v>492568</v>
          </cell>
          <cell r="FX46">
            <v>386178</v>
          </cell>
          <cell r="FY46">
            <v>386798</v>
          </cell>
          <cell r="FZ46">
            <v>405878</v>
          </cell>
          <cell r="GA46">
            <v>422631</v>
          </cell>
          <cell r="GB46">
            <v>484457</v>
          </cell>
          <cell r="GC46">
            <v>434597</v>
          </cell>
          <cell r="GD46">
            <v>504034</v>
          </cell>
          <cell r="GE46">
            <v>454351</v>
          </cell>
          <cell r="GF46">
            <v>434043</v>
          </cell>
          <cell r="GG46">
            <v>493825</v>
          </cell>
          <cell r="GH46">
            <v>497065</v>
          </cell>
          <cell r="GI46">
            <v>261743</v>
          </cell>
          <cell r="GJ46">
            <v>409153</v>
          </cell>
          <cell r="GK46">
            <v>479253</v>
          </cell>
          <cell r="GL46">
            <v>537682</v>
          </cell>
          <cell r="GM46">
            <v>405409</v>
          </cell>
          <cell r="GN46">
            <v>458667</v>
          </cell>
          <cell r="GO46">
            <v>447219</v>
          </cell>
          <cell r="GP46">
            <v>400956</v>
          </cell>
          <cell r="GQ46">
            <v>493698</v>
          </cell>
          <cell r="GR46">
            <v>590132</v>
          </cell>
          <cell r="GS46">
            <v>595932</v>
          </cell>
          <cell r="GT46">
            <v>499884</v>
          </cell>
          <cell r="GU46">
            <v>304517</v>
          </cell>
          <cell r="GV46">
            <v>240507</v>
          </cell>
          <cell r="GW46">
            <v>441357</v>
          </cell>
          <cell r="GX46">
            <v>591977</v>
          </cell>
          <cell r="GY46">
            <v>719188</v>
          </cell>
          <cell r="GZ46">
            <v>718039</v>
          </cell>
        </row>
        <row r="47">
          <cell r="A47">
            <v>46</v>
          </cell>
          <cell r="B47">
            <v>0</v>
          </cell>
          <cell r="C47" t="str">
            <v>Alcool Prod. + Delta Proc. (l)</v>
          </cell>
          <cell r="D47" t="str">
            <v>LTS</v>
          </cell>
          <cell r="E47">
            <v>179900</v>
          </cell>
        </row>
        <row r="48">
          <cell r="A48">
            <v>47</v>
          </cell>
          <cell r="B48">
            <v>0</v>
          </cell>
          <cell r="C48" t="str">
            <v>Saida Anidro (l)</v>
          </cell>
          <cell r="D48" t="str">
            <v>%</v>
          </cell>
          <cell r="E48">
            <v>0</v>
          </cell>
          <cell r="F48">
            <v>128787</v>
          </cell>
          <cell r="G48">
            <v>301384</v>
          </cell>
          <cell r="H48">
            <v>358845</v>
          </cell>
          <cell r="I48">
            <v>457791</v>
          </cell>
          <cell r="J48">
            <v>457791</v>
          </cell>
          <cell r="K48">
            <v>457791</v>
          </cell>
          <cell r="L48">
            <v>545043</v>
          </cell>
          <cell r="M48">
            <v>602533</v>
          </cell>
          <cell r="N48">
            <v>659930</v>
          </cell>
          <cell r="O48">
            <v>659930</v>
          </cell>
          <cell r="P48">
            <v>887941</v>
          </cell>
          <cell r="Q48">
            <v>1034665</v>
          </cell>
          <cell r="R48">
            <v>1034665</v>
          </cell>
          <cell r="S48">
            <v>1078304</v>
          </cell>
          <cell r="T48">
            <v>1352276</v>
          </cell>
          <cell r="U48">
            <v>1623083</v>
          </cell>
          <cell r="V48">
            <v>1798539</v>
          </cell>
          <cell r="W48">
            <v>2014494</v>
          </cell>
          <cell r="X48">
            <v>2014494</v>
          </cell>
          <cell r="Y48">
            <v>2014494</v>
          </cell>
          <cell r="Z48">
            <v>2058520</v>
          </cell>
          <cell r="AA48">
            <v>2325130</v>
          </cell>
          <cell r="AB48">
            <v>2623409</v>
          </cell>
          <cell r="AC48">
            <v>2839737</v>
          </cell>
          <cell r="AD48">
            <v>3187012</v>
          </cell>
          <cell r="AE48">
            <v>3187012</v>
          </cell>
          <cell r="AF48">
            <v>3187012</v>
          </cell>
          <cell r="AG48">
            <v>3657039</v>
          </cell>
          <cell r="AH48">
            <v>4272595</v>
          </cell>
          <cell r="AI48">
            <v>4534477</v>
          </cell>
          <cell r="AJ48">
            <v>4663788</v>
          </cell>
          <cell r="AK48">
            <v>4876205</v>
          </cell>
          <cell r="AL48">
            <v>4876205</v>
          </cell>
          <cell r="AM48">
            <v>4876205</v>
          </cell>
          <cell r="AN48">
            <v>5480238</v>
          </cell>
          <cell r="AO48">
            <v>6169806</v>
          </cell>
          <cell r="AP48">
            <v>6820483</v>
          </cell>
          <cell r="AQ48">
            <v>7294393</v>
          </cell>
          <cell r="AR48">
            <v>7876422</v>
          </cell>
          <cell r="AS48">
            <v>7876422</v>
          </cell>
          <cell r="AT48">
            <v>7876422</v>
          </cell>
          <cell r="AU48">
            <v>8410311</v>
          </cell>
          <cell r="AV48">
            <v>8410311</v>
          </cell>
          <cell r="AW48">
            <v>8758544</v>
          </cell>
          <cell r="AX48">
            <v>8758544</v>
          </cell>
          <cell r="AY48">
            <v>9571636</v>
          </cell>
          <cell r="AZ48">
            <v>9571636</v>
          </cell>
          <cell r="BA48">
            <v>9571636</v>
          </cell>
          <cell r="BB48">
            <v>10003270</v>
          </cell>
          <cell r="BC48">
            <v>10003270</v>
          </cell>
          <cell r="BD48">
            <v>10245051</v>
          </cell>
          <cell r="BE48">
            <v>10638948</v>
          </cell>
          <cell r="BF48">
            <v>10944092</v>
          </cell>
          <cell r="BG48">
            <v>10944092</v>
          </cell>
          <cell r="BH48">
            <v>10944092</v>
          </cell>
          <cell r="BI48">
            <v>11246096</v>
          </cell>
          <cell r="BJ48">
            <v>11779092</v>
          </cell>
          <cell r="BK48">
            <v>12032583</v>
          </cell>
          <cell r="BL48">
            <v>12242345</v>
          </cell>
          <cell r="BM48">
            <v>12468262</v>
          </cell>
          <cell r="BN48">
            <v>12468262</v>
          </cell>
          <cell r="BO48">
            <v>12468262</v>
          </cell>
          <cell r="BP48">
            <v>12468262</v>
          </cell>
          <cell r="BQ48">
            <v>12468262</v>
          </cell>
          <cell r="BR48">
            <v>12740917</v>
          </cell>
          <cell r="BS48">
            <v>13040095</v>
          </cell>
          <cell r="BT48">
            <v>13231845</v>
          </cell>
          <cell r="BU48">
            <v>13231845</v>
          </cell>
          <cell r="BV48">
            <v>13231845</v>
          </cell>
          <cell r="BW48">
            <v>13592452</v>
          </cell>
          <cell r="BX48">
            <v>14234916</v>
          </cell>
          <cell r="BY48">
            <v>14911440</v>
          </cell>
          <cell r="BZ48">
            <v>15247699</v>
          </cell>
          <cell r="CA48">
            <v>15346323</v>
          </cell>
          <cell r="CB48">
            <v>15346323</v>
          </cell>
          <cell r="CC48">
            <v>15346323</v>
          </cell>
          <cell r="CD48">
            <v>15391076</v>
          </cell>
          <cell r="CE48">
            <v>15841567</v>
          </cell>
          <cell r="CF48">
            <v>16442458</v>
          </cell>
          <cell r="CG48">
            <v>16585945</v>
          </cell>
          <cell r="CH48">
            <v>16803986</v>
          </cell>
          <cell r="CI48">
            <v>16803986</v>
          </cell>
          <cell r="CJ48">
            <v>16803986</v>
          </cell>
          <cell r="CK48">
            <v>17128483</v>
          </cell>
          <cell r="CL48">
            <v>17246010</v>
          </cell>
          <cell r="CM48">
            <v>17377310</v>
          </cell>
          <cell r="CN48">
            <v>17724856</v>
          </cell>
          <cell r="CO48">
            <v>17955014</v>
          </cell>
          <cell r="CP48">
            <v>17955014</v>
          </cell>
          <cell r="CQ48">
            <v>17955014</v>
          </cell>
          <cell r="CR48">
            <v>18311488</v>
          </cell>
          <cell r="CS48">
            <v>18713430</v>
          </cell>
          <cell r="CT48">
            <v>18758210</v>
          </cell>
          <cell r="CU48">
            <v>19183128</v>
          </cell>
          <cell r="CV48">
            <v>19990869</v>
          </cell>
          <cell r="CW48">
            <v>19990869</v>
          </cell>
          <cell r="CX48">
            <v>19990869</v>
          </cell>
          <cell r="CY48">
            <v>20582788</v>
          </cell>
          <cell r="CZ48">
            <v>21137465</v>
          </cell>
          <cell r="DA48">
            <v>21438720</v>
          </cell>
          <cell r="DB48">
            <v>21905586</v>
          </cell>
          <cell r="DC48">
            <v>22552421</v>
          </cell>
          <cell r="DD48">
            <v>22726112</v>
          </cell>
          <cell r="DE48">
            <v>22726112</v>
          </cell>
          <cell r="DF48">
            <v>23100946</v>
          </cell>
          <cell r="DG48">
            <v>23399130</v>
          </cell>
          <cell r="DH48">
            <v>23610461</v>
          </cell>
          <cell r="DI48">
            <v>24281903</v>
          </cell>
          <cell r="DJ48">
            <v>24714548</v>
          </cell>
          <cell r="DK48">
            <v>24714548</v>
          </cell>
          <cell r="DL48">
            <v>24714548</v>
          </cell>
          <cell r="DM48">
            <v>25271320</v>
          </cell>
          <cell r="DN48">
            <v>25572001</v>
          </cell>
          <cell r="DO48">
            <v>26089209</v>
          </cell>
          <cell r="DP48">
            <v>26215295</v>
          </cell>
          <cell r="DQ48">
            <v>26470857</v>
          </cell>
          <cell r="DR48">
            <v>26470857</v>
          </cell>
          <cell r="DS48">
            <v>26470857</v>
          </cell>
          <cell r="DT48">
            <v>26812515</v>
          </cell>
          <cell r="DU48">
            <v>27283916</v>
          </cell>
          <cell r="DV48">
            <v>27815015</v>
          </cell>
          <cell r="DW48">
            <v>28319298</v>
          </cell>
          <cell r="DX48">
            <v>28706428</v>
          </cell>
          <cell r="DY48">
            <v>28706428</v>
          </cell>
          <cell r="DZ48">
            <v>28706428</v>
          </cell>
          <cell r="EA48">
            <v>29180503</v>
          </cell>
          <cell r="EB48">
            <v>29720697</v>
          </cell>
          <cell r="EC48">
            <v>30257897</v>
          </cell>
          <cell r="ED48">
            <v>30511142</v>
          </cell>
          <cell r="EE48">
            <v>30637468</v>
          </cell>
          <cell r="EF48">
            <v>30637468</v>
          </cell>
          <cell r="EG48">
            <v>30637468</v>
          </cell>
          <cell r="EH48">
            <v>30827810</v>
          </cell>
          <cell r="EI48">
            <v>31590734</v>
          </cell>
          <cell r="EJ48">
            <v>31866392</v>
          </cell>
          <cell r="EK48">
            <v>32298674</v>
          </cell>
          <cell r="EL48">
            <v>32862325</v>
          </cell>
          <cell r="EM48">
            <v>32862325</v>
          </cell>
          <cell r="EN48">
            <v>32862325</v>
          </cell>
          <cell r="EO48">
            <v>33326763</v>
          </cell>
          <cell r="EP48">
            <v>33930573</v>
          </cell>
          <cell r="EQ48">
            <v>34711157</v>
          </cell>
          <cell r="ER48">
            <v>35095236</v>
          </cell>
          <cell r="ES48">
            <v>35483122</v>
          </cell>
          <cell r="ET48">
            <v>35483122</v>
          </cell>
          <cell r="EU48">
            <v>35483122</v>
          </cell>
          <cell r="EV48">
            <v>35900864</v>
          </cell>
          <cell r="EW48">
            <v>36380989</v>
          </cell>
          <cell r="EX48">
            <v>36380989</v>
          </cell>
          <cell r="EY48">
            <v>36820445</v>
          </cell>
          <cell r="EZ48">
            <v>37259400</v>
          </cell>
          <cell r="FA48">
            <v>37543426</v>
          </cell>
          <cell r="FB48">
            <v>37543426</v>
          </cell>
          <cell r="FC48">
            <v>38034042</v>
          </cell>
          <cell r="FD48">
            <v>38566789</v>
          </cell>
          <cell r="FE48">
            <v>38769671</v>
          </cell>
          <cell r="FF48">
            <v>38898935</v>
          </cell>
          <cell r="FG48">
            <v>39196869</v>
          </cell>
          <cell r="FH48">
            <v>39196869</v>
          </cell>
          <cell r="FI48">
            <v>39196869</v>
          </cell>
          <cell r="FJ48">
            <v>39614545</v>
          </cell>
          <cell r="FK48">
            <v>40249151</v>
          </cell>
          <cell r="FL48">
            <v>40482852</v>
          </cell>
          <cell r="FM48">
            <v>40792831</v>
          </cell>
          <cell r="FN48">
            <v>41288937</v>
          </cell>
          <cell r="FO48">
            <v>41288937</v>
          </cell>
          <cell r="FP48">
            <v>41288937</v>
          </cell>
          <cell r="FQ48">
            <v>41711231</v>
          </cell>
          <cell r="FR48">
            <v>42426570</v>
          </cell>
          <cell r="FS48">
            <v>42545282</v>
          </cell>
          <cell r="FT48">
            <v>42935918</v>
          </cell>
          <cell r="FU48">
            <v>43577164</v>
          </cell>
          <cell r="FV48">
            <v>43577164</v>
          </cell>
          <cell r="FW48">
            <v>43577164</v>
          </cell>
          <cell r="FX48">
            <v>43876674</v>
          </cell>
          <cell r="FY48">
            <v>44262594</v>
          </cell>
          <cell r="FZ48">
            <v>44983219</v>
          </cell>
          <cell r="GA48">
            <v>45413039</v>
          </cell>
          <cell r="GB48">
            <v>45717278</v>
          </cell>
          <cell r="GC48">
            <v>45717278</v>
          </cell>
          <cell r="GD48">
            <v>45717278</v>
          </cell>
          <cell r="GE48">
            <v>45929894</v>
          </cell>
          <cell r="GF48">
            <v>46417871</v>
          </cell>
          <cell r="GG48">
            <v>46417871</v>
          </cell>
          <cell r="GH48">
            <v>46952729</v>
          </cell>
          <cell r="GI48">
            <v>47423160</v>
          </cell>
          <cell r="GJ48">
            <v>47423160</v>
          </cell>
          <cell r="GK48">
            <v>47423160</v>
          </cell>
          <cell r="GL48">
            <v>47804648</v>
          </cell>
          <cell r="GM48">
            <v>48032971</v>
          </cell>
          <cell r="GN48">
            <v>48413747</v>
          </cell>
          <cell r="GO48">
            <v>48714257</v>
          </cell>
          <cell r="GP48">
            <v>48753993</v>
          </cell>
          <cell r="GQ48">
            <v>48753993</v>
          </cell>
          <cell r="GR48">
            <v>48753993</v>
          </cell>
          <cell r="GS48">
            <v>49096840</v>
          </cell>
          <cell r="GT48">
            <v>49593624</v>
          </cell>
          <cell r="GU48">
            <v>49939556</v>
          </cell>
          <cell r="GV48">
            <v>50159423</v>
          </cell>
          <cell r="GW48">
            <v>50285704</v>
          </cell>
          <cell r="GX48">
            <v>50285704</v>
          </cell>
          <cell r="GY48">
            <v>50285704</v>
          </cell>
          <cell r="GZ48">
            <v>50499927</v>
          </cell>
          <cell r="HA48">
            <v>51043294</v>
          </cell>
          <cell r="HB48">
            <v>51043294</v>
          </cell>
          <cell r="HC48">
            <v>51433299</v>
          </cell>
          <cell r="HD48">
            <v>52071580</v>
          </cell>
          <cell r="HE48">
            <v>52071580</v>
          </cell>
          <cell r="HF48">
            <v>52071580</v>
          </cell>
        </row>
        <row r="49">
          <cell r="A49">
            <v>48</v>
          </cell>
          <cell r="B49">
            <v>0</v>
          </cell>
          <cell r="C49" t="str">
            <v>Saida Hidratado (l)</v>
          </cell>
          <cell r="D49" t="str">
            <v>%</v>
          </cell>
          <cell r="E49">
            <v>0</v>
          </cell>
          <cell r="F49">
            <v>84755</v>
          </cell>
          <cell r="G49">
            <v>84755</v>
          </cell>
          <cell r="H49">
            <v>147081</v>
          </cell>
          <cell r="I49">
            <v>570524</v>
          </cell>
          <cell r="J49">
            <v>570524</v>
          </cell>
          <cell r="K49">
            <v>570524</v>
          </cell>
          <cell r="L49">
            <v>997859</v>
          </cell>
          <cell r="M49">
            <v>1464312</v>
          </cell>
          <cell r="N49">
            <v>2402641</v>
          </cell>
          <cell r="O49">
            <v>2402641</v>
          </cell>
          <cell r="P49">
            <v>3356329</v>
          </cell>
          <cell r="Q49">
            <v>4021821</v>
          </cell>
          <cell r="R49">
            <v>4021821</v>
          </cell>
          <cell r="S49">
            <v>4799481</v>
          </cell>
          <cell r="T49">
            <v>5274358</v>
          </cell>
          <cell r="U49">
            <v>5692262</v>
          </cell>
          <cell r="V49">
            <v>6002403</v>
          </cell>
          <cell r="W49">
            <v>6498786</v>
          </cell>
          <cell r="X49">
            <v>6498786</v>
          </cell>
          <cell r="Y49">
            <v>6498786</v>
          </cell>
          <cell r="Z49">
            <v>7040643</v>
          </cell>
          <cell r="AA49">
            <v>7929803</v>
          </cell>
          <cell r="AB49">
            <v>8496629</v>
          </cell>
          <cell r="AC49">
            <v>9200114</v>
          </cell>
          <cell r="AD49">
            <v>9947686</v>
          </cell>
          <cell r="AE49">
            <v>9947686</v>
          </cell>
          <cell r="AF49">
            <v>9947686</v>
          </cell>
          <cell r="AG49">
            <v>10439616</v>
          </cell>
          <cell r="AH49">
            <v>11055475</v>
          </cell>
          <cell r="AI49">
            <v>11563234</v>
          </cell>
          <cell r="AJ49">
            <v>12255566</v>
          </cell>
          <cell r="AK49">
            <v>12576829</v>
          </cell>
          <cell r="AL49">
            <v>12576829</v>
          </cell>
          <cell r="AM49">
            <v>12576829</v>
          </cell>
          <cell r="AN49">
            <v>12744569</v>
          </cell>
          <cell r="AO49">
            <v>13106116</v>
          </cell>
          <cell r="AP49">
            <v>13184756</v>
          </cell>
          <cell r="AQ49">
            <v>13226643</v>
          </cell>
          <cell r="AR49">
            <v>13284328</v>
          </cell>
          <cell r="AS49">
            <v>13284328</v>
          </cell>
          <cell r="AT49">
            <v>13284328</v>
          </cell>
          <cell r="AU49">
            <v>13461528</v>
          </cell>
          <cell r="AV49">
            <v>13461528</v>
          </cell>
          <cell r="AW49">
            <v>13605384</v>
          </cell>
          <cell r="AX49">
            <v>13605384</v>
          </cell>
          <cell r="AY49">
            <v>13900621</v>
          </cell>
          <cell r="AZ49">
            <v>13900621</v>
          </cell>
          <cell r="BA49">
            <v>13900621</v>
          </cell>
          <cell r="BB49">
            <v>13986410</v>
          </cell>
          <cell r="BC49">
            <v>13986410</v>
          </cell>
          <cell r="BD49">
            <v>14222845</v>
          </cell>
          <cell r="BE49">
            <v>14446139</v>
          </cell>
          <cell r="BF49">
            <v>14742523</v>
          </cell>
          <cell r="BG49">
            <v>14742523</v>
          </cell>
          <cell r="BH49">
            <v>14742523</v>
          </cell>
          <cell r="BI49">
            <v>14817292</v>
          </cell>
          <cell r="BJ49">
            <v>14937124</v>
          </cell>
          <cell r="BK49">
            <v>14982100</v>
          </cell>
          <cell r="BL49">
            <v>14982100</v>
          </cell>
          <cell r="BM49">
            <v>14987087</v>
          </cell>
          <cell r="BN49">
            <v>14987087</v>
          </cell>
          <cell r="BO49">
            <v>14987087</v>
          </cell>
          <cell r="BP49">
            <v>14987087</v>
          </cell>
          <cell r="BQ49">
            <v>14987087</v>
          </cell>
          <cell r="BR49">
            <v>15072993</v>
          </cell>
          <cell r="BS49">
            <v>15187736</v>
          </cell>
          <cell r="BT49">
            <v>15187736</v>
          </cell>
          <cell r="BU49">
            <v>15187736</v>
          </cell>
          <cell r="BV49">
            <v>15187736</v>
          </cell>
          <cell r="BW49">
            <v>15559296</v>
          </cell>
          <cell r="BX49">
            <v>15828556</v>
          </cell>
          <cell r="BY49">
            <v>16217445</v>
          </cell>
          <cell r="BZ49">
            <v>16768617</v>
          </cell>
          <cell r="CA49">
            <v>17035894</v>
          </cell>
          <cell r="CB49">
            <v>17035894</v>
          </cell>
          <cell r="CC49">
            <v>17035894</v>
          </cell>
          <cell r="CD49">
            <v>17430295</v>
          </cell>
          <cell r="CE49">
            <v>17927782</v>
          </cell>
          <cell r="CF49">
            <v>18388144</v>
          </cell>
          <cell r="CG49">
            <v>18943652</v>
          </cell>
          <cell r="CH49">
            <v>19296541</v>
          </cell>
          <cell r="CI49">
            <v>19296541</v>
          </cell>
          <cell r="CJ49">
            <v>19296541</v>
          </cell>
          <cell r="CK49">
            <v>19483752</v>
          </cell>
          <cell r="CL49">
            <v>19607346</v>
          </cell>
          <cell r="CM49">
            <v>20072275</v>
          </cell>
          <cell r="CN49">
            <v>20263549</v>
          </cell>
          <cell r="CO49">
            <v>20688659</v>
          </cell>
          <cell r="CP49">
            <v>20688659</v>
          </cell>
          <cell r="CQ49">
            <v>20688659</v>
          </cell>
          <cell r="CR49">
            <v>21005773</v>
          </cell>
          <cell r="CS49">
            <v>21614614</v>
          </cell>
          <cell r="CT49">
            <v>22325088</v>
          </cell>
          <cell r="CU49">
            <v>22325088</v>
          </cell>
          <cell r="CV49">
            <v>22516077</v>
          </cell>
          <cell r="CW49">
            <v>22516077</v>
          </cell>
          <cell r="CX49">
            <v>22516077</v>
          </cell>
          <cell r="CY49">
            <v>22580863</v>
          </cell>
          <cell r="CZ49">
            <v>22703586</v>
          </cell>
          <cell r="DA49">
            <v>22753155</v>
          </cell>
          <cell r="DB49">
            <v>22984542</v>
          </cell>
          <cell r="DC49">
            <v>23409886</v>
          </cell>
          <cell r="DD49">
            <v>23639304</v>
          </cell>
          <cell r="DE49">
            <v>23639304</v>
          </cell>
          <cell r="DF49">
            <v>23817818</v>
          </cell>
          <cell r="DG49">
            <v>23964319</v>
          </cell>
          <cell r="DH49">
            <v>24359803</v>
          </cell>
          <cell r="DI49">
            <v>24480366</v>
          </cell>
          <cell r="DJ49">
            <v>24527162</v>
          </cell>
          <cell r="DK49">
            <v>24527162</v>
          </cell>
          <cell r="DL49">
            <v>24527162</v>
          </cell>
          <cell r="DM49">
            <v>24531927</v>
          </cell>
          <cell r="DN49">
            <v>24789844</v>
          </cell>
          <cell r="DO49">
            <v>24997252</v>
          </cell>
          <cell r="DP49">
            <v>25584415</v>
          </cell>
          <cell r="DQ49">
            <v>26366502</v>
          </cell>
          <cell r="DR49">
            <v>26366502</v>
          </cell>
          <cell r="DS49">
            <v>26366502</v>
          </cell>
          <cell r="DT49">
            <v>26811866</v>
          </cell>
          <cell r="DU49">
            <v>27210040</v>
          </cell>
          <cell r="DV49">
            <v>27675970</v>
          </cell>
          <cell r="DW49">
            <v>28186383</v>
          </cell>
          <cell r="DX49">
            <v>28447466</v>
          </cell>
          <cell r="DY49">
            <v>28447466</v>
          </cell>
          <cell r="DZ49">
            <v>28447466</v>
          </cell>
          <cell r="EA49">
            <v>28482917</v>
          </cell>
          <cell r="EB49">
            <v>28538732</v>
          </cell>
          <cell r="EC49">
            <v>28803750</v>
          </cell>
          <cell r="ED49">
            <v>28823104</v>
          </cell>
          <cell r="EE49">
            <v>28823104</v>
          </cell>
          <cell r="EF49">
            <v>28823104</v>
          </cell>
          <cell r="EG49">
            <v>28823104</v>
          </cell>
          <cell r="EH49">
            <v>28823104</v>
          </cell>
          <cell r="EI49">
            <v>29020934</v>
          </cell>
          <cell r="EJ49">
            <v>29170793</v>
          </cell>
          <cell r="EK49">
            <v>29428279</v>
          </cell>
          <cell r="EL49">
            <v>29605837</v>
          </cell>
          <cell r="EM49">
            <v>29605837</v>
          </cell>
          <cell r="EN49">
            <v>29605837</v>
          </cell>
          <cell r="EO49">
            <v>29851676</v>
          </cell>
          <cell r="EP49">
            <v>30129180</v>
          </cell>
          <cell r="EQ49">
            <v>30272832</v>
          </cell>
          <cell r="ER49">
            <v>30272832</v>
          </cell>
          <cell r="ES49">
            <v>30915324</v>
          </cell>
          <cell r="ET49">
            <v>31399670</v>
          </cell>
          <cell r="EU49">
            <v>31399670</v>
          </cell>
          <cell r="EV49">
            <v>31815535</v>
          </cell>
          <cell r="EW49">
            <v>32219532</v>
          </cell>
          <cell r="EX49">
            <v>32219532</v>
          </cell>
          <cell r="EY49">
            <v>32556707</v>
          </cell>
          <cell r="EZ49">
            <v>32997549</v>
          </cell>
          <cell r="FA49">
            <v>33688267</v>
          </cell>
          <cell r="FB49">
            <v>33688267</v>
          </cell>
          <cell r="FC49">
            <v>33978264</v>
          </cell>
          <cell r="FD49">
            <v>34431818</v>
          </cell>
          <cell r="FE49">
            <v>34535426</v>
          </cell>
          <cell r="FF49">
            <v>34625163</v>
          </cell>
          <cell r="FG49">
            <v>34766650</v>
          </cell>
          <cell r="FH49">
            <v>34766650</v>
          </cell>
          <cell r="FI49">
            <v>34766650</v>
          </cell>
          <cell r="FJ49">
            <v>34927874</v>
          </cell>
          <cell r="FK49">
            <v>35040456</v>
          </cell>
          <cell r="FL49">
            <v>35177009</v>
          </cell>
          <cell r="FM49">
            <v>35421818</v>
          </cell>
          <cell r="FN49">
            <v>35526619</v>
          </cell>
          <cell r="FO49">
            <v>35526619</v>
          </cell>
          <cell r="FP49">
            <v>35526619</v>
          </cell>
          <cell r="FQ49">
            <v>35944973</v>
          </cell>
          <cell r="FR49">
            <v>35990078</v>
          </cell>
          <cell r="FS49">
            <v>36260881</v>
          </cell>
          <cell r="FT49">
            <v>36260881</v>
          </cell>
          <cell r="FU49">
            <v>36295763</v>
          </cell>
          <cell r="FV49">
            <v>36295763</v>
          </cell>
          <cell r="FW49">
            <v>36295763</v>
          </cell>
          <cell r="FX49">
            <v>36661506</v>
          </cell>
          <cell r="FY49">
            <v>37208709</v>
          </cell>
          <cell r="FZ49">
            <v>37511012</v>
          </cell>
          <cell r="GA49">
            <v>38016876</v>
          </cell>
          <cell r="GB49">
            <v>38295970</v>
          </cell>
          <cell r="GC49">
            <v>38295970</v>
          </cell>
          <cell r="GD49">
            <v>38295970</v>
          </cell>
          <cell r="GE49">
            <v>38509706</v>
          </cell>
          <cell r="GF49">
            <v>38934686</v>
          </cell>
          <cell r="GG49">
            <v>38934686</v>
          </cell>
          <cell r="GH49">
            <v>39121691</v>
          </cell>
          <cell r="GI49">
            <v>39442152</v>
          </cell>
          <cell r="GJ49">
            <v>39442152</v>
          </cell>
          <cell r="GK49">
            <v>39442152</v>
          </cell>
          <cell r="GL49">
            <v>39499775</v>
          </cell>
          <cell r="GM49">
            <v>39504812</v>
          </cell>
          <cell r="GN49">
            <v>39504812</v>
          </cell>
          <cell r="GO49">
            <v>39613950</v>
          </cell>
          <cell r="GP49">
            <v>39683408</v>
          </cell>
          <cell r="GQ49">
            <v>39683408</v>
          </cell>
          <cell r="GR49">
            <v>39683408</v>
          </cell>
          <cell r="GS49">
            <v>40043510</v>
          </cell>
          <cell r="GT49">
            <v>40308787</v>
          </cell>
          <cell r="GU49">
            <v>40609444</v>
          </cell>
          <cell r="GV49">
            <v>40857836</v>
          </cell>
          <cell r="GW49">
            <v>41138647</v>
          </cell>
          <cell r="GX49">
            <v>41138647</v>
          </cell>
          <cell r="GY49">
            <v>41138647</v>
          </cell>
          <cell r="GZ49">
            <v>41440332</v>
          </cell>
          <cell r="HA49">
            <v>41783912</v>
          </cell>
          <cell r="HB49">
            <v>41783912</v>
          </cell>
          <cell r="HC49">
            <v>42135768</v>
          </cell>
          <cell r="HD49">
            <v>42456925</v>
          </cell>
          <cell r="HE49">
            <v>42456925</v>
          </cell>
          <cell r="HF49">
            <v>42456925</v>
          </cell>
        </row>
        <row r="50">
          <cell r="A50">
            <v>49</v>
          </cell>
          <cell r="B50">
            <v>0</v>
          </cell>
          <cell r="C50" t="str">
            <v>Estoque Fisico Hidratado (l)</v>
          </cell>
          <cell r="D50" t="str">
            <v>LTS</v>
          </cell>
          <cell r="E50">
            <v>1423840</v>
          </cell>
        </row>
        <row r="51">
          <cell r="A51">
            <v>50</v>
          </cell>
          <cell r="B51">
            <v>0</v>
          </cell>
          <cell r="C51" t="str">
            <v>Estoque Anidro (l)</v>
          </cell>
          <cell r="D51" t="str">
            <v>LT</v>
          </cell>
          <cell r="E51">
            <v>2710823</v>
          </cell>
        </row>
        <row r="52">
          <cell r="A52">
            <v>51</v>
          </cell>
          <cell r="B52">
            <v>0</v>
          </cell>
          <cell r="C52" t="str">
            <v>Hidrtado p/ Prod. Anidro (m³)</v>
          </cell>
          <cell r="D52" t="str">
            <v>M3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122.747</v>
          </cell>
          <cell r="X52">
            <v>262.35899999999998</v>
          </cell>
          <cell r="Y52">
            <v>674.39700000000005</v>
          </cell>
          <cell r="Z52">
            <v>1215.6669999999999</v>
          </cell>
          <cell r="AA52">
            <v>1534.8320000000001</v>
          </cell>
          <cell r="AB52">
            <v>2070.181</v>
          </cell>
          <cell r="AC52">
            <v>2583.127</v>
          </cell>
          <cell r="AD52">
            <v>3116.567</v>
          </cell>
          <cell r="AE52">
            <v>3116.567</v>
          </cell>
          <cell r="AF52">
            <v>3632.299</v>
          </cell>
          <cell r="AG52">
            <v>4167.8919999999998</v>
          </cell>
          <cell r="AH52">
            <v>4167.8919999999998</v>
          </cell>
          <cell r="AI52">
            <v>4167.8919999999998</v>
          </cell>
          <cell r="AJ52">
            <v>4219.1109999999999</v>
          </cell>
          <cell r="AK52">
            <v>4219.1109999999999</v>
          </cell>
          <cell r="AL52">
            <v>4219.1109999999999</v>
          </cell>
          <cell r="AM52">
            <v>4359.0829999999996</v>
          </cell>
          <cell r="AN52">
            <v>4359.0829999999996</v>
          </cell>
          <cell r="AO52">
            <v>4694.5770000000002</v>
          </cell>
          <cell r="AP52">
            <v>5257.1049999999996</v>
          </cell>
          <cell r="AQ52">
            <v>5824.4570000000003</v>
          </cell>
          <cell r="AR52">
            <v>6301.5249999999996</v>
          </cell>
          <cell r="AS52">
            <v>6301.5249999999996</v>
          </cell>
          <cell r="AT52">
            <v>6427.1940000000004</v>
          </cell>
          <cell r="AU52">
            <v>6935.1940000000004</v>
          </cell>
          <cell r="AV52">
            <v>7491.7160000000003</v>
          </cell>
          <cell r="AW52">
            <v>8028.1030000000001</v>
          </cell>
          <cell r="AX52">
            <v>8546.6479999999992</v>
          </cell>
          <cell r="AY52">
            <v>9062.3610000000008</v>
          </cell>
          <cell r="AZ52">
            <v>9593.1039999999994</v>
          </cell>
          <cell r="BA52">
            <v>9593.1039999999994</v>
          </cell>
          <cell r="BB52">
            <v>9657.6919999999991</v>
          </cell>
          <cell r="BC52">
            <v>9657.6919999999991</v>
          </cell>
          <cell r="BD52">
            <v>9657.6919999999991</v>
          </cell>
          <cell r="BE52">
            <v>9657.6919999999991</v>
          </cell>
          <cell r="BF52">
            <v>9657.6919999999991</v>
          </cell>
          <cell r="BG52">
            <v>9657.6919999999991</v>
          </cell>
          <cell r="BH52">
            <v>9707.4410000000007</v>
          </cell>
          <cell r="BI52">
            <v>9790</v>
          </cell>
          <cell r="BJ52">
            <v>9874.4169999999995</v>
          </cell>
          <cell r="BK52">
            <v>9949.8510000000006</v>
          </cell>
          <cell r="BL52">
            <v>9983.5300000000007</v>
          </cell>
          <cell r="BM52">
            <v>9983.5300000000007</v>
          </cell>
          <cell r="BN52">
            <v>9983.5300000000007</v>
          </cell>
          <cell r="BO52">
            <v>9983.5300000000007</v>
          </cell>
          <cell r="BP52">
            <v>10452.786</v>
          </cell>
          <cell r="BQ52">
            <v>10987.911</v>
          </cell>
          <cell r="BR52">
            <v>11509.492</v>
          </cell>
          <cell r="BS52">
            <v>12043.777</v>
          </cell>
          <cell r="BT52">
            <v>12588.174000000001</v>
          </cell>
          <cell r="BU52">
            <v>12588.174000000001</v>
          </cell>
          <cell r="BV52">
            <v>13067.290999999999</v>
          </cell>
          <cell r="BW52">
            <v>13615.638999999999</v>
          </cell>
          <cell r="BX52">
            <v>14154.111999999999</v>
          </cell>
          <cell r="BY52">
            <v>14694.161</v>
          </cell>
          <cell r="BZ52">
            <v>15212.273999999999</v>
          </cell>
          <cell r="CA52">
            <v>15769.186</v>
          </cell>
          <cell r="CB52">
            <v>16318.178</v>
          </cell>
          <cell r="CC52">
            <v>16882.87</v>
          </cell>
          <cell r="CD52">
            <v>18099.096000000001</v>
          </cell>
          <cell r="CE52">
            <v>18613.723999999998</v>
          </cell>
          <cell r="CF52">
            <v>19172.764999999999</v>
          </cell>
          <cell r="CG52">
            <v>19711.383000000002</v>
          </cell>
          <cell r="CH52">
            <v>20250.764999999999</v>
          </cell>
          <cell r="CI52">
            <v>20815.198</v>
          </cell>
          <cell r="CJ52">
            <v>21348.855</v>
          </cell>
          <cell r="CK52">
            <v>21829.501</v>
          </cell>
          <cell r="CL52">
            <v>22385.08</v>
          </cell>
          <cell r="CM52">
            <v>22954.613000000001</v>
          </cell>
          <cell r="CN52">
            <v>23511.018</v>
          </cell>
          <cell r="CO52">
            <v>24110.442999999999</v>
          </cell>
          <cell r="CP52">
            <v>24588.77</v>
          </cell>
          <cell r="CQ52">
            <v>25109.628000000001</v>
          </cell>
          <cell r="CR52">
            <v>25702.063999999998</v>
          </cell>
          <cell r="CS52">
            <v>26159.219000000001</v>
          </cell>
          <cell r="CT52">
            <v>26711.545999999998</v>
          </cell>
          <cell r="CU52">
            <v>27277.999</v>
          </cell>
          <cell r="CV52">
            <v>27837.178</v>
          </cell>
          <cell r="CW52">
            <v>28295.055</v>
          </cell>
          <cell r="CX52">
            <v>28868.141</v>
          </cell>
          <cell r="CY52">
            <v>29288.510999999999</v>
          </cell>
          <cell r="CZ52">
            <v>29295.434000000001</v>
          </cell>
          <cell r="DA52">
            <v>29295.434000000001</v>
          </cell>
          <cell r="DB52">
            <v>29295.434000000001</v>
          </cell>
          <cell r="DC52">
            <v>29295.434000000001</v>
          </cell>
          <cell r="DD52">
            <v>29780.183000000001</v>
          </cell>
          <cell r="DE52">
            <v>30315.037</v>
          </cell>
          <cell r="DF52">
            <v>30848.867999999999</v>
          </cell>
          <cell r="DG52">
            <v>31407.626</v>
          </cell>
          <cell r="DH52">
            <v>31977.99</v>
          </cell>
          <cell r="DI52">
            <v>32528.326000000001</v>
          </cell>
          <cell r="DJ52">
            <v>33056.870999999999</v>
          </cell>
          <cell r="DK52">
            <v>33590.906000000003</v>
          </cell>
          <cell r="DL52">
            <v>34136.027000000002</v>
          </cell>
          <cell r="DM52">
            <v>34671.750999999997</v>
          </cell>
          <cell r="DN52">
            <v>35205.788</v>
          </cell>
          <cell r="DO52">
            <v>35741.114999999998</v>
          </cell>
          <cell r="DP52">
            <v>36275.951000000001</v>
          </cell>
          <cell r="DQ52">
            <v>36799.902999999998</v>
          </cell>
          <cell r="DR52">
            <v>37276.218000000001</v>
          </cell>
          <cell r="DS52">
            <v>37774.811999999998</v>
          </cell>
          <cell r="DT52">
            <v>38254.262000000002</v>
          </cell>
          <cell r="DU52">
            <v>38333.43</v>
          </cell>
          <cell r="DV52">
            <v>38846.338000000003</v>
          </cell>
          <cell r="DW52">
            <v>39388.934999999998</v>
          </cell>
          <cell r="DX52">
            <v>39932.546000000002</v>
          </cell>
          <cell r="DY52">
            <v>40466.019</v>
          </cell>
          <cell r="DZ52">
            <v>41013.962</v>
          </cell>
          <cell r="EA52">
            <v>41492.796000000002</v>
          </cell>
          <cell r="EB52">
            <v>42064.26</v>
          </cell>
          <cell r="EC52">
            <v>42564.942999999999</v>
          </cell>
          <cell r="ED52">
            <v>43034.44</v>
          </cell>
          <cell r="EE52">
            <v>43553.252999999997</v>
          </cell>
          <cell r="EF52">
            <v>43920.326000000001</v>
          </cell>
          <cell r="EG52">
            <v>43920.326000000001</v>
          </cell>
          <cell r="EH52">
            <v>44196.692999999999</v>
          </cell>
          <cell r="EI52">
            <v>44591.908000000003</v>
          </cell>
          <cell r="EJ52">
            <v>45101.925000000003</v>
          </cell>
          <cell r="EK52">
            <v>45598.500999999997</v>
          </cell>
          <cell r="EL52">
            <v>46136.629000000001</v>
          </cell>
          <cell r="EM52">
            <v>46672.601999999999</v>
          </cell>
          <cell r="EN52">
            <v>47189.978000000003</v>
          </cell>
          <cell r="EO52">
            <v>47584.254000000001</v>
          </cell>
          <cell r="EP52">
            <v>47584.254000000001</v>
          </cell>
          <cell r="EQ52">
            <v>47584.254000000001</v>
          </cell>
          <cell r="ER52">
            <v>47782.292000000001</v>
          </cell>
          <cell r="ES52">
            <v>47782.292000000001</v>
          </cell>
          <cell r="ET52">
            <v>47782.292000000001</v>
          </cell>
          <cell r="EU52">
            <v>47782.292000000001</v>
          </cell>
          <cell r="EV52">
            <v>47782.292000000001</v>
          </cell>
          <cell r="EW52">
            <v>47782.292000000001</v>
          </cell>
          <cell r="EX52">
            <v>47782.292000000001</v>
          </cell>
          <cell r="EY52">
            <v>47782.292000000001</v>
          </cell>
          <cell r="EZ52">
            <v>47782.292000000001</v>
          </cell>
          <cell r="FA52">
            <v>48250.281999999999</v>
          </cell>
          <cell r="FB52">
            <v>48690.466</v>
          </cell>
          <cell r="FC52">
            <v>49112.305999999997</v>
          </cell>
          <cell r="FD52">
            <v>49613.508000000002</v>
          </cell>
          <cell r="FE52">
            <v>50138.285000000003</v>
          </cell>
          <cell r="FF52">
            <v>50642.063000000002</v>
          </cell>
          <cell r="FG52">
            <v>51163.837</v>
          </cell>
          <cell r="FH52">
            <v>51673.711000000003</v>
          </cell>
          <cell r="FI52">
            <v>52168.438000000002</v>
          </cell>
          <cell r="FJ52">
            <v>52474.103999999999</v>
          </cell>
          <cell r="FK52">
            <v>52474.103999999999</v>
          </cell>
          <cell r="FL52">
            <v>52642.896000000001</v>
          </cell>
          <cell r="FM52">
            <v>53179.96</v>
          </cell>
          <cell r="FN52">
            <v>53734.347999999998</v>
          </cell>
          <cell r="FO52">
            <v>54277.574999999997</v>
          </cell>
          <cell r="FP52">
            <v>54836.292999999998</v>
          </cell>
          <cell r="FQ52">
            <v>55381.091</v>
          </cell>
          <cell r="FR52">
            <v>55922.54</v>
          </cell>
          <cell r="FS52">
            <v>56459.821000000004</v>
          </cell>
          <cell r="FT52">
            <v>56988.285000000003</v>
          </cell>
          <cell r="FU52">
            <v>57454.597000000002</v>
          </cell>
          <cell r="FV52">
            <v>57938.64</v>
          </cell>
          <cell r="FW52">
            <v>58447.576000000001</v>
          </cell>
          <cell r="FX52">
            <v>58947.851999999999</v>
          </cell>
          <cell r="FY52">
            <v>59428.811999999998</v>
          </cell>
          <cell r="FZ52">
            <v>59882.608</v>
          </cell>
          <cell r="GA52">
            <v>60380.749000000003</v>
          </cell>
          <cell r="GB52">
            <v>60893.040999999997</v>
          </cell>
          <cell r="GC52">
            <v>61391.042999999998</v>
          </cell>
          <cell r="GD52">
            <v>61846.396999999997</v>
          </cell>
          <cell r="GE52">
            <v>62365.201000000001</v>
          </cell>
          <cell r="GF52">
            <v>62852.766000000003</v>
          </cell>
          <cell r="GG52">
            <v>63320.606</v>
          </cell>
          <cell r="GH52">
            <v>63827.678999999996</v>
          </cell>
          <cell r="GI52">
            <v>64161.120999999999</v>
          </cell>
          <cell r="GJ52">
            <v>64161.120999999999</v>
          </cell>
          <cell r="GK52">
            <v>64161.120999999999</v>
          </cell>
          <cell r="GL52">
            <v>64681.756999999998</v>
          </cell>
          <cell r="GM52">
            <v>65191.142</v>
          </cell>
          <cell r="GN52">
            <v>65710.163</v>
          </cell>
          <cell r="GO52">
            <v>66229.554000000004</v>
          </cell>
          <cell r="GP52">
            <v>66795.691999999995</v>
          </cell>
          <cell r="GQ52">
            <v>67354.471999999994</v>
          </cell>
          <cell r="GR52">
            <v>67911.096000000005</v>
          </cell>
          <cell r="GS52">
            <v>68465.770999999993</v>
          </cell>
          <cell r="GT52">
            <v>68941.388000000006</v>
          </cell>
          <cell r="GU52">
            <v>69527.195000000007</v>
          </cell>
          <cell r="GV52">
            <v>69527.195000000007</v>
          </cell>
          <cell r="GW52">
            <v>69781.649999999994</v>
          </cell>
          <cell r="GX52">
            <v>70352.61</v>
          </cell>
          <cell r="GY52">
            <v>70903.514999999999</v>
          </cell>
          <cell r="GZ52">
            <v>71364.426999999996</v>
          </cell>
          <cell r="HA52">
            <v>71930.213000000003</v>
          </cell>
          <cell r="HB52">
            <v>72509.725999999995</v>
          </cell>
          <cell r="HC52">
            <v>72509.725999999995</v>
          </cell>
          <cell r="HD52">
            <v>72509.725999999995</v>
          </cell>
          <cell r="HE52">
            <v>72509.725999999995</v>
          </cell>
          <cell r="HF52">
            <v>72509.725999999995</v>
          </cell>
        </row>
        <row r="53">
          <cell r="A53">
            <v>52</v>
          </cell>
          <cell r="B53">
            <v>0</v>
          </cell>
          <cell r="C53" t="str">
            <v>SAIDA SUBPRODUTOS</v>
          </cell>
          <cell r="D53" t="str">
            <v>.</v>
          </cell>
        </row>
        <row r="54">
          <cell r="A54">
            <v>53</v>
          </cell>
          <cell r="B54">
            <v>0</v>
          </cell>
          <cell r="C54" t="str">
            <v>Saída Bagaço In Natura (t)</v>
          </cell>
          <cell r="D54" t="str">
            <v>t</v>
          </cell>
          <cell r="F54">
            <v>674.2</v>
          </cell>
          <cell r="G54">
            <v>1016.44</v>
          </cell>
          <cell r="H54">
            <v>1592.94</v>
          </cell>
          <cell r="I54">
            <v>2132.6999999999998</v>
          </cell>
          <cell r="J54">
            <v>2773.5</v>
          </cell>
          <cell r="K54">
            <v>3350.76</v>
          </cell>
          <cell r="L54">
            <v>3860.2</v>
          </cell>
          <cell r="M54">
            <v>4717.6400000000003</v>
          </cell>
          <cell r="N54">
            <v>5708.08</v>
          </cell>
          <cell r="O54">
            <v>6488.68</v>
          </cell>
          <cell r="P54">
            <v>7221.86</v>
          </cell>
          <cell r="Q54">
            <v>7986.7</v>
          </cell>
          <cell r="R54">
            <v>8708.08</v>
          </cell>
          <cell r="S54">
            <v>9412.24</v>
          </cell>
          <cell r="T54">
            <v>9412.24</v>
          </cell>
          <cell r="U54">
            <v>9412.24</v>
          </cell>
          <cell r="V54">
            <v>9412.24</v>
          </cell>
          <cell r="W54">
            <v>9412.24</v>
          </cell>
          <cell r="X54">
            <v>9412.24</v>
          </cell>
          <cell r="Y54">
            <v>9412.24</v>
          </cell>
          <cell r="Z54">
            <v>9924.0400000000009</v>
          </cell>
          <cell r="AA54">
            <v>10529.96</v>
          </cell>
          <cell r="AB54">
            <v>11353.84</v>
          </cell>
          <cell r="AC54">
            <v>12259.84</v>
          </cell>
          <cell r="AD54">
            <v>12857.84</v>
          </cell>
          <cell r="AE54">
            <v>13634.2</v>
          </cell>
          <cell r="AF54">
            <v>14201.98</v>
          </cell>
          <cell r="AG54">
            <v>14910.94</v>
          </cell>
          <cell r="AH54">
            <v>14910.94</v>
          </cell>
          <cell r="AI54">
            <v>14910.94</v>
          </cell>
          <cell r="AJ54">
            <v>14910.94</v>
          </cell>
          <cell r="AK54">
            <v>14910.94</v>
          </cell>
          <cell r="AL54">
            <v>15147.36</v>
          </cell>
          <cell r="AM54">
            <v>15618.12</v>
          </cell>
          <cell r="AN54">
            <v>16168.62</v>
          </cell>
          <cell r="AO54">
            <v>16844.36</v>
          </cell>
          <cell r="AP54">
            <v>17792.16</v>
          </cell>
          <cell r="AQ54">
            <v>18501.84</v>
          </cell>
          <cell r="AR54">
            <v>19202.66</v>
          </cell>
          <cell r="AS54">
            <v>19202.66</v>
          </cell>
          <cell r="AT54">
            <v>19257.2</v>
          </cell>
          <cell r="AU54">
            <v>19555.560000000001</v>
          </cell>
          <cell r="AV54">
            <v>20216.32</v>
          </cell>
          <cell r="AW54">
            <v>20933.439999999999</v>
          </cell>
          <cell r="AX54">
            <v>21781.72</v>
          </cell>
          <cell r="AY54">
            <v>22522.28</v>
          </cell>
          <cell r="AZ54">
            <v>23191.7</v>
          </cell>
          <cell r="BA54">
            <v>23191.7</v>
          </cell>
          <cell r="BB54">
            <v>23191.7</v>
          </cell>
          <cell r="BC54">
            <v>23191.7</v>
          </cell>
          <cell r="BD54">
            <v>23191.7</v>
          </cell>
          <cell r="BE54">
            <v>23191.7</v>
          </cell>
          <cell r="BF54">
            <v>23191.7</v>
          </cell>
          <cell r="BG54">
            <v>23191.7</v>
          </cell>
          <cell r="BH54">
            <v>23191.7</v>
          </cell>
          <cell r="BI54">
            <v>23191.7</v>
          </cell>
          <cell r="BJ54">
            <v>23191.7</v>
          </cell>
          <cell r="BK54">
            <v>23191.7</v>
          </cell>
          <cell r="BL54">
            <v>23191.7</v>
          </cell>
          <cell r="BM54">
            <v>23864.639999999999</v>
          </cell>
          <cell r="BN54">
            <v>25107.82</v>
          </cell>
          <cell r="BO54">
            <v>26232</v>
          </cell>
          <cell r="BP54">
            <v>27385.9</v>
          </cell>
          <cell r="BQ54">
            <v>28519.66</v>
          </cell>
          <cell r="BR54">
            <v>29427.919999999998</v>
          </cell>
          <cell r="BS54">
            <v>30399.72</v>
          </cell>
          <cell r="BT54">
            <v>31212.78</v>
          </cell>
          <cell r="BU54">
            <v>31779.08</v>
          </cell>
          <cell r="BV54">
            <v>32495.06</v>
          </cell>
          <cell r="BW54">
            <v>33340.36</v>
          </cell>
          <cell r="BX54">
            <v>34317.1</v>
          </cell>
          <cell r="BY54">
            <v>34317.1</v>
          </cell>
          <cell r="BZ54">
            <v>35063.24</v>
          </cell>
          <cell r="CA54">
            <v>35691.760000000002</v>
          </cell>
          <cell r="CB54">
            <v>36502.6</v>
          </cell>
          <cell r="CC54">
            <v>37241.1</v>
          </cell>
          <cell r="CD54">
            <v>38183.42</v>
          </cell>
          <cell r="CE54">
            <v>38813.919999999998</v>
          </cell>
          <cell r="CF54">
            <v>38851.919999999998</v>
          </cell>
          <cell r="CG54">
            <v>38851.919999999998</v>
          </cell>
          <cell r="CH54">
            <v>38851.919999999998</v>
          </cell>
          <cell r="CI54">
            <v>38851.919999999998</v>
          </cell>
          <cell r="CJ54">
            <v>38851.919999999998</v>
          </cell>
          <cell r="CK54">
            <v>38864.86</v>
          </cell>
          <cell r="CL54">
            <v>38877.599999999999</v>
          </cell>
          <cell r="CM54">
            <v>38895.18</v>
          </cell>
          <cell r="CN54">
            <v>38895.18</v>
          </cell>
          <cell r="CO54">
            <v>38924.080000000002</v>
          </cell>
          <cell r="CP54">
            <v>38924.080000000002</v>
          </cell>
          <cell r="CQ54">
            <v>38924.080000000002</v>
          </cell>
          <cell r="CR54">
            <v>38938.04</v>
          </cell>
          <cell r="CS54">
            <v>38969.26</v>
          </cell>
          <cell r="CT54">
            <v>38969.26</v>
          </cell>
          <cell r="CU54">
            <v>38969.26</v>
          </cell>
          <cell r="CV54">
            <v>39451.360000000001</v>
          </cell>
          <cell r="CW54">
            <v>40192.26</v>
          </cell>
          <cell r="CX54">
            <v>40896.620000000003</v>
          </cell>
          <cell r="CY54">
            <v>41679.279999999999</v>
          </cell>
          <cell r="CZ54">
            <v>42553.86</v>
          </cell>
          <cell r="DA54">
            <v>43448.24</v>
          </cell>
          <cell r="DB54">
            <v>44348.56</v>
          </cell>
          <cell r="DC54">
            <v>45190.5</v>
          </cell>
          <cell r="DD54">
            <v>45975.76</v>
          </cell>
          <cell r="DE54">
            <v>46653.1</v>
          </cell>
          <cell r="DF54">
            <v>47420.38</v>
          </cell>
          <cell r="DG54">
            <v>48123.58</v>
          </cell>
          <cell r="DH54">
            <v>48796.72</v>
          </cell>
          <cell r="DI54">
            <v>49330.239999999998</v>
          </cell>
          <cell r="DJ54">
            <v>49960.26</v>
          </cell>
          <cell r="DK54">
            <v>50526</v>
          </cell>
          <cell r="DL54">
            <v>51062.42</v>
          </cell>
          <cell r="DM54">
            <v>51452.92</v>
          </cell>
          <cell r="DN54">
            <v>52014.64</v>
          </cell>
          <cell r="DO54">
            <v>52762.3</v>
          </cell>
          <cell r="DP54">
            <v>53370.62</v>
          </cell>
          <cell r="DQ54">
            <v>54038.16</v>
          </cell>
          <cell r="DR54">
            <v>54676.52</v>
          </cell>
          <cell r="DS54">
            <v>54863.02</v>
          </cell>
          <cell r="DT54">
            <v>55555.94</v>
          </cell>
          <cell r="DU54">
            <v>56182.06</v>
          </cell>
          <cell r="DV54">
            <v>56923.68</v>
          </cell>
          <cell r="DW54">
            <v>57702.559999999998</v>
          </cell>
          <cell r="DX54">
            <v>58343.28</v>
          </cell>
          <cell r="DY54">
            <v>58913.16</v>
          </cell>
          <cell r="DZ54">
            <v>59305</v>
          </cell>
          <cell r="EA54">
            <v>59772.94</v>
          </cell>
          <cell r="EB54">
            <v>60461.440000000002</v>
          </cell>
          <cell r="EC54">
            <v>61097.98</v>
          </cell>
          <cell r="ED54">
            <v>61660.72</v>
          </cell>
          <cell r="EE54">
            <v>62372.36</v>
          </cell>
          <cell r="EF54">
            <v>62625.22</v>
          </cell>
          <cell r="EG54">
            <v>62625.22</v>
          </cell>
          <cell r="EH54">
            <v>62905.84</v>
          </cell>
          <cell r="EI54">
            <v>63682.46</v>
          </cell>
          <cell r="EJ54">
            <v>64471.78</v>
          </cell>
          <cell r="EK54">
            <v>65288.94</v>
          </cell>
          <cell r="EL54">
            <v>66188.44</v>
          </cell>
          <cell r="EM54">
            <v>67117.02</v>
          </cell>
          <cell r="EN54">
            <v>67818.960000000006</v>
          </cell>
          <cell r="EO54">
            <v>68551.759999999995</v>
          </cell>
          <cell r="EP54">
            <v>68624.72</v>
          </cell>
          <cell r="EQ54">
            <v>68635.460000000006</v>
          </cell>
          <cell r="ER54">
            <v>68692.960000000006</v>
          </cell>
          <cell r="ES54">
            <v>69231.08</v>
          </cell>
          <cell r="ET54">
            <v>69434.820000000007</v>
          </cell>
          <cell r="EU54">
            <v>69434.820000000007</v>
          </cell>
          <cell r="EV54">
            <v>69459.92</v>
          </cell>
          <cell r="EW54">
            <v>69483.62</v>
          </cell>
          <cell r="EX54">
            <v>69483.62</v>
          </cell>
          <cell r="EY54">
            <v>70101.58</v>
          </cell>
          <cell r="EZ54">
            <v>70877.16</v>
          </cell>
          <cell r="FA54">
            <v>71627.48</v>
          </cell>
          <cell r="FB54">
            <v>72250.179999999993</v>
          </cell>
          <cell r="FC54">
            <v>73024.56</v>
          </cell>
          <cell r="FD54">
            <v>73984.08</v>
          </cell>
          <cell r="FE54">
            <v>74952.7</v>
          </cell>
          <cell r="FF54">
            <v>75940.899999999994</v>
          </cell>
          <cell r="FG54">
            <v>76784.36</v>
          </cell>
          <cell r="FH54">
            <v>77488.14</v>
          </cell>
          <cell r="FI54">
            <v>78128.759999999995</v>
          </cell>
          <cell r="FJ54">
            <v>78478.06</v>
          </cell>
          <cell r="FK54">
            <v>78484.320000000007</v>
          </cell>
          <cell r="FL54">
            <v>79411.8</v>
          </cell>
          <cell r="FM54">
            <v>80356.78</v>
          </cell>
          <cell r="FN54">
            <v>81414.52</v>
          </cell>
          <cell r="FO54">
            <v>82210.12</v>
          </cell>
          <cell r="FP54">
            <v>82318.92</v>
          </cell>
          <cell r="FQ54">
            <v>83158.22</v>
          </cell>
          <cell r="FR54">
            <v>84002.96</v>
          </cell>
          <cell r="FS54">
            <v>84660.9</v>
          </cell>
          <cell r="FT54">
            <v>85387.4</v>
          </cell>
          <cell r="FU54">
            <v>86121.4</v>
          </cell>
          <cell r="FV54">
            <v>86754.86</v>
          </cell>
          <cell r="FW54">
            <v>87183.1</v>
          </cell>
          <cell r="FX54">
            <v>87910.58</v>
          </cell>
          <cell r="FY54">
            <v>88687.08</v>
          </cell>
          <cell r="FZ54">
            <v>89413.08</v>
          </cell>
          <cell r="GA54">
            <v>90055.02</v>
          </cell>
          <cell r="GB54">
            <v>90834.36</v>
          </cell>
          <cell r="GC54">
            <v>91625.12</v>
          </cell>
          <cell r="GD54">
            <v>92229.9</v>
          </cell>
          <cell r="GE54">
            <v>93073.78</v>
          </cell>
          <cell r="GF54">
            <v>93841.08</v>
          </cell>
          <cell r="GG54">
            <v>94314.559999999998</v>
          </cell>
          <cell r="GH54">
            <v>94917.04</v>
          </cell>
          <cell r="GI54">
            <v>95135.74</v>
          </cell>
          <cell r="GJ54">
            <v>95213.96</v>
          </cell>
          <cell r="GK54">
            <v>95573.96</v>
          </cell>
          <cell r="GL54">
            <v>96329.64</v>
          </cell>
          <cell r="GM54">
            <v>97016.4</v>
          </cell>
          <cell r="GN54">
            <v>97877.74</v>
          </cell>
          <cell r="GO54">
            <v>98835.36</v>
          </cell>
          <cell r="GP54">
            <v>99687.1</v>
          </cell>
          <cell r="GQ54">
            <v>100706.3</v>
          </cell>
          <cell r="GR54">
            <v>101370.7</v>
          </cell>
          <cell r="GS54">
            <v>102129.28</v>
          </cell>
          <cell r="GT54">
            <v>102372.94</v>
          </cell>
          <cell r="GU54">
            <v>102871</v>
          </cell>
          <cell r="GV54">
            <v>103243.58</v>
          </cell>
          <cell r="GW54">
            <v>104257</v>
          </cell>
          <cell r="GX54">
            <v>105301.64</v>
          </cell>
          <cell r="GY54">
            <v>106051.92</v>
          </cell>
          <cell r="GZ54">
            <v>106746.92</v>
          </cell>
          <cell r="HA54">
            <v>106937.16</v>
          </cell>
          <cell r="HB54">
            <v>107527.88</v>
          </cell>
          <cell r="HC54">
            <v>108269.74</v>
          </cell>
          <cell r="HD54">
            <v>109207.6</v>
          </cell>
          <cell r="HE54">
            <v>109913.32</v>
          </cell>
          <cell r="HF54">
            <v>110592.28</v>
          </cell>
        </row>
        <row r="55">
          <cell r="A55">
            <v>54</v>
          </cell>
          <cell r="B55">
            <v>0</v>
          </cell>
          <cell r="C55" t="str">
            <v>Oleo Fusel</v>
          </cell>
          <cell r="D55" t="str">
            <v>t</v>
          </cell>
          <cell r="GS55">
            <v>83</v>
          </cell>
          <cell r="GT55">
            <v>83</v>
          </cell>
          <cell r="GU55">
            <v>83</v>
          </cell>
          <cell r="GV55">
            <v>83</v>
          </cell>
          <cell r="GW55">
            <v>83</v>
          </cell>
          <cell r="GX55">
            <v>83</v>
          </cell>
          <cell r="GY55">
            <v>83</v>
          </cell>
        </row>
        <row r="56">
          <cell r="A56">
            <v>55</v>
          </cell>
          <cell r="B56">
            <v>0</v>
          </cell>
          <cell r="C56" t="str">
            <v>Levedura Creme (t)</v>
          </cell>
          <cell r="D56" t="str">
            <v>t</v>
          </cell>
        </row>
        <row r="57">
          <cell r="A57">
            <v>56</v>
          </cell>
          <cell r="B57">
            <v>0</v>
          </cell>
          <cell r="C57" t="str">
            <v>Produção Fuligem (t)</v>
          </cell>
          <cell r="D57" t="str">
            <v>t</v>
          </cell>
          <cell r="E57">
            <v>57.26</v>
          </cell>
          <cell r="F57">
            <v>138.36000000000001</v>
          </cell>
          <cell r="G57">
            <v>214.36</v>
          </cell>
          <cell r="H57">
            <v>307.74</v>
          </cell>
          <cell r="I57">
            <v>393.7</v>
          </cell>
          <cell r="J57">
            <v>487.98</v>
          </cell>
          <cell r="K57">
            <v>596.91999999999996</v>
          </cell>
          <cell r="L57">
            <v>693.16</v>
          </cell>
          <cell r="M57">
            <v>791.7</v>
          </cell>
          <cell r="N57">
            <v>925.26</v>
          </cell>
          <cell r="O57">
            <v>1077.58</v>
          </cell>
          <cell r="P57">
            <v>1203.44</v>
          </cell>
          <cell r="Q57">
            <v>1325.5</v>
          </cell>
          <cell r="R57">
            <v>1434.4</v>
          </cell>
          <cell r="S57">
            <v>1532.62</v>
          </cell>
          <cell r="T57">
            <v>1573.28</v>
          </cell>
          <cell r="U57">
            <v>1597.04</v>
          </cell>
          <cell r="V57">
            <v>1654</v>
          </cell>
          <cell r="W57">
            <v>1702.72</v>
          </cell>
          <cell r="X57">
            <v>1758.04</v>
          </cell>
          <cell r="Y57">
            <v>1850.88</v>
          </cell>
          <cell r="Z57">
            <v>1995.84</v>
          </cell>
          <cell r="AA57">
            <v>2125.9</v>
          </cell>
          <cell r="AB57">
            <v>2282.2600000000002</v>
          </cell>
          <cell r="AC57">
            <v>2452.02</v>
          </cell>
          <cell r="AD57">
            <v>2583.94</v>
          </cell>
          <cell r="AE57">
            <v>2729.7</v>
          </cell>
          <cell r="AF57">
            <v>2902.3</v>
          </cell>
          <cell r="AG57">
            <v>3047.96</v>
          </cell>
          <cell r="AH57">
            <v>3082.66</v>
          </cell>
          <cell r="AI57">
            <v>3082.66</v>
          </cell>
          <cell r="AJ57">
            <v>3124.52</v>
          </cell>
          <cell r="AK57">
            <v>3145.76</v>
          </cell>
          <cell r="AL57">
            <v>3222.88</v>
          </cell>
          <cell r="AM57">
            <v>3265.76</v>
          </cell>
          <cell r="AN57">
            <v>3332.58</v>
          </cell>
          <cell r="AO57">
            <v>3424.46</v>
          </cell>
          <cell r="AP57">
            <v>3576.4</v>
          </cell>
          <cell r="AQ57">
            <v>3755.48</v>
          </cell>
          <cell r="AR57">
            <v>3931.18</v>
          </cell>
          <cell r="AS57">
            <v>3971.54</v>
          </cell>
          <cell r="AT57">
            <v>4007.32</v>
          </cell>
          <cell r="AU57">
            <v>4105.82</v>
          </cell>
          <cell r="AV57">
            <v>4259.34</v>
          </cell>
          <cell r="AW57">
            <v>4368.84</v>
          </cell>
          <cell r="AX57">
            <v>4526.3999999999996</v>
          </cell>
          <cell r="AY57">
            <v>4644.08</v>
          </cell>
          <cell r="AZ57">
            <v>4772.9399999999996</v>
          </cell>
          <cell r="BA57">
            <v>4793.9799999999996</v>
          </cell>
          <cell r="BB57">
            <v>4866.42</v>
          </cell>
          <cell r="BC57">
            <v>4889.16</v>
          </cell>
          <cell r="BD57">
            <v>4933.3999999999996</v>
          </cell>
          <cell r="BE57">
            <v>4955.3</v>
          </cell>
          <cell r="BF57">
            <v>4955.3</v>
          </cell>
          <cell r="BG57">
            <v>4964.92</v>
          </cell>
          <cell r="BH57">
            <v>4985.58</v>
          </cell>
          <cell r="BI57">
            <v>5059.6000000000004</v>
          </cell>
          <cell r="BJ57">
            <v>5125.82</v>
          </cell>
          <cell r="BK57">
            <v>5177.68</v>
          </cell>
          <cell r="BL57">
            <v>5240.66</v>
          </cell>
          <cell r="BM57">
            <v>5289.64</v>
          </cell>
          <cell r="BN57">
            <v>5364.76</v>
          </cell>
          <cell r="BO57">
            <v>5487.9</v>
          </cell>
          <cell r="BP57">
            <v>5612.36</v>
          </cell>
          <cell r="BQ57">
            <v>5789.46</v>
          </cell>
          <cell r="BR57">
            <v>5957.22</v>
          </cell>
          <cell r="BS57">
            <v>6124.06</v>
          </cell>
          <cell r="BT57">
            <v>6275.34</v>
          </cell>
          <cell r="BU57">
            <v>6415.02</v>
          </cell>
          <cell r="BV57">
            <v>6574.5</v>
          </cell>
          <cell r="BW57">
            <v>6689.72</v>
          </cell>
          <cell r="BX57">
            <v>6846.78</v>
          </cell>
          <cell r="BY57">
            <v>6987.44</v>
          </cell>
          <cell r="BZ57">
            <v>7101.06</v>
          </cell>
          <cell r="CA57">
            <v>7209.5</v>
          </cell>
          <cell r="CB57">
            <v>7364.38</v>
          </cell>
          <cell r="CC57">
            <v>7494.92</v>
          </cell>
          <cell r="CD57">
            <v>7629.98</v>
          </cell>
          <cell r="CE57">
            <v>7736.3</v>
          </cell>
          <cell r="CF57">
            <v>7866.06</v>
          </cell>
          <cell r="CG57">
            <v>7990.58</v>
          </cell>
          <cell r="CH57">
            <v>8100.8</v>
          </cell>
          <cell r="CI57">
            <v>8220.98</v>
          </cell>
          <cell r="CJ57">
            <v>8392.06</v>
          </cell>
          <cell r="CK57">
            <v>8682.48</v>
          </cell>
          <cell r="CL57">
            <v>8823.06</v>
          </cell>
          <cell r="CM57">
            <v>8949.1200000000008</v>
          </cell>
          <cell r="CN57">
            <v>9094.64</v>
          </cell>
          <cell r="CO57">
            <v>9241.6200000000008</v>
          </cell>
          <cell r="CP57">
            <v>9348.6200000000008</v>
          </cell>
          <cell r="CQ57">
            <v>9454.34</v>
          </cell>
          <cell r="CR57">
            <v>9561.66</v>
          </cell>
          <cell r="CS57">
            <v>9685.2199999999993</v>
          </cell>
          <cell r="CT57">
            <v>9823.08</v>
          </cell>
          <cell r="CU57">
            <v>9953.06</v>
          </cell>
          <cell r="CV57">
            <v>10094.24</v>
          </cell>
          <cell r="CW57">
            <v>10239.219999999999</v>
          </cell>
          <cell r="CX57">
            <v>10368.48</v>
          </cell>
          <cell r="CY57">
            <v>10521.16</v>
          </cell>
          <cell r="CZ57">
            <v>10593</v>
          </cell>
          <cell r="DA57">
            <v>10733.46</v>
          </cell>
          <cell r="DB57">
            <v>10866.94</v>
          </cell>
          <cell r="DC57">
            <v>10966.9</v>
          </cell>
          <cell r="DD57">
            <v>11093.28</v>
          </cell>
          <cell r="DE57">
            <v>11213.66</v>
          </cell>
          <cell r="DF57">
            <v>11309.16</v>
          </cell>
          <cell r="DG57">
            <v>11423.94</v>
          </cell>
          <cell r="DH57">
            <v>11537.56</v>
          </cell>
          <cell r="DI57">
            <v>11661.46</v>
          </cell>
          <cell r="DJ57">
            <v>11797.02</v>
          </cell>
          <cell r="DK57">
            <v>11911.16</v>
          </cell>
          <cell r="DL57">
            <v>12022.3</v>
          </cell>
          <cell r="DM57">
            <v>12131.16</v>
          </cell>
          <cell r="DN57">
            <v>12290.6</v>
          </cell>
          <cell r="DO57">
            <v>12395.18</v>
          </cell>
          <cell r="DP57">
            <v>12480.48</v>
          </cell>
          <cell r="DQ57">
            <v>12598.88</v>
          </cell>
          <cell r="DR57">
            <v>12708.54</v>
          </cell>
          <cell r="DS57">
            <v>12821.34</v>
          </cell>
          <cell r="DT57">
            <v>12918.8</v>
          </cell>
          <cell r="DU57">
            <v>12991.14</v>
          </cell>
          <cell r="DV57">
            <v>13097.54</v>
          </cell>
          <cell r="DW57">
            <v>13194.02</v>
          </cell>
          <cell r="DX57">
            <v>13305.74</v>
          </cell>
          <cell r="DY57">
            <v>13403.52</v>
          </cell>
          <cell r="DZ57">
            <v>13532.38</v>
          </cell>
          <cell r="EA57">
            <v>13647</v>
          </cell>
          <cell r="EB57">
            <v>13739.38</v>
          </cell>
          <cell r="EC57">
            <v>13878</v>
          </cell>
          <cell r="ED57">
            <v>14014.94</v>
          </cell>
          <cell r="EE57">
            <v>14151.48</v>
          </cell>
          <cell r="EF57">
            <v>14271.12</v>
          </cell>
          <cell r="EG57">
            <v>14329.14</v>
          </cell>
          <cell r="EH57">
            <v>14403.9</v>
          </cell>
          <cell r="EI57">
            <v>14541.92</v>
          </cell>
          <cell r="EJ57">
            <v>14571.64</v>
          </cell>
          <cell r="EK57">
            <v>14598.5</v>
          </cell>
          <cell r="EL57">
            <v>14603.76</v>
          </cell>
          <cell r="EM57">
            <v>14629.1</v>
          </cell>
          <cell r="EN57">
            <v>14653.46</v>
          </cell>
          <cell r="EO57">
            <v>14671.18</v>
          </cell>
          <cell r="EP57">
            <v>14671.18</v>
          </cell>
          <cell r="EQ57">
            <v>14671.18</v>
          </cell>
          <cell r="ER57">
            <v>14671.18</v>
          </cell>
          <cell r="ES57">
            <v>14686.6</v>
          </cell>
          <cell r="ET57">
            <v>14691.9</v>
          </cell>
          <cell r="EU57">
            <v>14712.88</v>
          </cell>
          <cell r="EV57">
            <v>14734.78</v>
          </cell>
          <cell r="EW57">
            <v>14757.24</v>
          </cell>
          <cell r="EX57">
            <v>14796.54</v>
          </cell>
          <cell r="EY57">
            <v>14899.2</v>
          </cell>
          <cell r="EZ57">
            <v>15039.42</v>
          </cell>
          <cell r="FA57">
            <v>15247.44</v>
          </cell>
          <cell r="FB57">
            <v>15413.9</v>
          </cell>
          <cell r="FC57">
            <v>15577.6</v>
          </cell>
          <cell r="FD57">
            <v>15743.56</v>
          </cell>
          <cell r="FE57">
            <v>15891.42</v>
          </cell>
          <cell r="FF57">
            <v>16022.14</v>
          </cell>
          <cell r="FG57">
            <v>16195.04</v>
          </cell>
          <cell r="FH57">
            <v>16374.64</v>
          </cell>
          <cell r="FI57">
            <v>16545.18</v>
          </cell>
          <cell r="FJ57">
            <v>16701.52</v>
          </cell>
          <cell r="FK57">
            <v>16785.66</v>
          </cell>
          <cell r="FL57">
            <v>16906.599999999999</v>
          </cell>
          <cell r="FM57">
            <v>17050.18</v>
          </cell>
          <cell r="FN57">
            <v>17223.439999999999</v>
          </cell>
          <cell r="FO57">
            <v>17366.740000000002</v>
          </cell>
          <cell r="FP57">
            <v>17495.04</v>
          </cell>
          <cell r="FQ57">
            <v>17636.2</v>
          </cell>
          <cell r="FR57">
            <v>17761.099999999999</v>
          </cell>
          <cell r="FS57">
            <v>17884.78</v>
          </cell>
          <cell r="FT57">
            <v>18001.48</v>
          </cell>
          <cell r="FU57">
            <v>18144.400000000001</v>
          </cell>
          <cell r="FV57">
            <v>18247.16</v>
          </cell>
          <cell r="FW57">
            <v>18361.28</v>
          </cell>
          <cell r="FX57">
            <v>18476.8</v>
          </cell>
          <cell r="FY57">
            <v>18634.919999999998</v>
          </cell>
          <cell r="FZ57">
            <v>18758.36</v>
          </cell>
          <cell r="GA57">
            <v>18899.14</v>
          </cell>
          <cell r="GB57">
            <v>19018.900000000001</v>
          </cell>
          <cell r="GC57">
            <v>19162</v>
          </cell>
          <cell r="GD57">
            <v>19261.62</v>
          </cell>
          <cell r="GE57">
            <v>19398.78</v>
          </cell>
          <cell r="GF57">
            <v>19551.82</v>
          </cell>
          <cell r="GG57">
            <v>19671.78</v>
          </cell>
          <cell r="GH57">
            <v>19820.14</v>
          </cell>
          <cell r="GI57">
            <v>19892.36</v>
          </cell>
          <cell r="GJ57">
            <v>19943.099999999999</v>
          </cell>
          <cell r="GK57">
            <v>20126.080000000002</v>
          </cell>
          <cell r="GL57">
            <v>20318.080000000002</v>
          </cell>
          <cell r="GM57">
            <v>20496.439999999999</v>
          </cell>
          <cell r="GN57">
            <v>20674.48</v>
          </cell>
          <cell r="GO57">
            <v>20822.64</v>
          </cell>
          <cell r="GP57">
            <v>20965.68</v>
          </cell>
          <cell r="GQ57">
            <v>21181.82</v>
          </cell>
          <cell r="GR57">
            <v>21333.18</v>
          </cell>
          <cell r="GS57">
            <v>21467.52</v>
          </cell>
          <cell r="GT57">
            <v>21568.639999999999</v>
          </cell>
          <cell r="GU57">
            <v>21673.72</v>
          </cell>
          <cell r="GV57">
            <v>21727.86</v>
          </cell>
          <cell r="GW57">
            <v>21824.42</v>
          </cell>
          <cell r="GX57">
            <v>21957.119999999999</v>
          </cell>
          <cell r="GY57">
            <v>22158.14</v>
          </cell>
          <cell r="GZ57">
            <v>22272.52</v>
          </cell>
          <cell r="HA57">
            <v>22405.3</v>
          </cell>
          <cell r="HB57">
            <v>22470.16</v>
          </cell>
          <cell r="HC57">
            <v>22470.16</v>
          </cell>
          <cell r="HD57">
            <v>22474.06</v>
          </cell>
          <cell r="HE57">
            <v>22474.06</v>
          </cell>
          <cell r="HF57">
            <v>22474.06</v>
          </cell>
        </row>
        <row r="58">
          <cell r="A58">
            <v>57</v>
          </cell>
          <cell r="B58">
            <v>0</v>
          </cell>
          <cell r="C58" t="str">
            <v>Prod.Vinhaça/lts alcool (l) GL</v>
          </cell>
          <cell r="D58" t="str">
            <v>.</v>
          </cell>
          <cell r="E58">
            <v>0</v>
          </cell>
          <cell r="F58">
            <v>14.67</v>
          </cell>
          <cell r="G58">
            <v>14.48</v>
          </cell>
          <cell r="H58">
            <v>14.06</v>
          </cell>
          <cell r="I58">
            <v>13.25</v>
          </cell>
          <cell r="J58">
            <v>12.33</v>
          </cell>
          <cell r="K58">
            <v>11.82</v>
          </cell>
          <cell r="L58">
            <v>11.67</v>
          </cell>
          <cell r="M58">
            <v>11.42</v>
          </cell>
          <cell r="N58">
            <v>11.18</v>
          </cell>
          <cell r="O58">
            <v>10.96</v>
          </cell>
          <cell r="P58">
            <v>10.83</v>
          </cell>
          <cell r="Q58">
            <v>10.75</v>
          </cell>
          <cell r="R58">
            <v>10.66</v>
          </cell>
          <cell r="S58">
            <v>10.63</v>
          </cell>
          <cell r="T58">
            <v>10.63</v>
          </cell>
          <cell r="U58">
            <v>10.63</v>
          </cell>
          <cell r="V58">
            <v>10.74</v>
          </cell>
          <cell r="W58">
            <v>10.92</v>
          </cell>
          <cell r="X58">
            <v>10.99</v>
          </cell>
          <cell r="Y58">
            <v>11.03</v>
          </cell>
          <cell r="Z58">
            <v>10.9</v>
          </cell>
          <cell r="AA58">
            <v>10.78</v>
          </cell>
          <cell r="AB58">
            <v>10.66</v>
          </cell>
          <cell r="AC58">
            <v>10.57</v>
          </cell>
          <cell r="AD58">
            <v>10.55</v>
          </cell>
          <cell r="AE58">
            <v>10.51</v>
          </cell>
          <cell r="AF58">
            <v>10.45</v>
          </cell>
          <cell r="AG58">
            <v>10.42</v>
          </cell>
          <cell r="AH58">
            <v>10.42</v>
          </cell>
          <cell r="AI58">
            <v>10.42</v>
          </cell>
          <cell r="AJ58">
            <v>10.44</v>
          </cell>
          <cell r="AK58">
            <v>10.44</v>
          </cell>
          <cell r="AL58">
            <v>10.44</v>
          </cell>
          <cell r="AM58">
            <v>10.48</v>
          </cell>
          <cell r="AN58">
            <v>10.61</v>
          </cell>
          <cell r="AO58">
            <v>10.74</v>
          </cell>
          <cell r="AP58">
            <v>10.82</v>
          </cell>
          <cell r="AQ58">
            <v>10.83</v>
          </cell>
          <cell r="AR58">
            <v>10.81</v>
          </cell>
          <cell r="AS58">
            <v>10.81</v>
          </cell>
          <cell r="AT58">
            <v>10.88</v>
          </cell>
          <cell r="AU58">
            <v>10.99</v>
          </cell>
          <cell r="AV58">
            <v>10.98</v>
          </cell>
          <cell r="AW58">
            <v>10.93</v>
          </cell>
          <cell r="AX58">
            <v>10.9</v>
          </cell>
          <cell r="AY58">
            <v>10.86</v>
          </cell>
          <cell r="AZ58">
            <v>10.83</v>
          </cell>
          <cell r="BA58">
            <v>10.83</v>
          </cell>
          <cell r="BB58">
            <v>10.88</v>
          </cell>
          <cell r="BC58">
            <v>10.88</v>
          </cell>
          <cell r="BD58">
            <v>10.88</v>
          </cell>
          <cell r="BE58">
            <v>10.88</v>
          </cell>
          <cell r="BF58">
            <v>10.88</v>
          </cell>
          <cell r="BG58">
            <v>10.88</v>
          </cell>
          <cell r="BH58">
            <v>10.86</v>
          </cell>
          <cell r="BI58">
            <v>11</v>
          </cell>
          <cell r="BJ58">
            <v>11.09</v>
          </cell>
          <cell r="BK58">
            <v>11.12</v>
          </cell>
          <cell r="BL58">
            <v>11.18</v>
          </cell>
          <cell r="BM58">
            <v>11.17</v>
          </cell>
          <cell r="BN58">
            <v>11.17</v>
          </cell>
          <cell r="BO58">
            <v>11.14</v>
          </cell>
          <cell r="BP58">
            <v>11.11</v>
          </cell>
          <cell r="BQ58">
            <v>11.08</v>
          </cell>
          <cell r="BR58">
            <v>11.05</v>
          </cell>
          <cell r="BS58">
            <v>10.99</v>
          </cell>
          <cell r="BT58">
            <v>10.95</v>
          </cell>
          <cell r="BU58">
            <v>10.92</v>
          </cell>
          <cell r="BV58">
            <v>10.88</v>
          </cell>
          <cell r="BW58">
            <v>10.85</v>
          </cell>
          <cell r="BX58">
            <v>10.82</v>
          </cell>
          <cell r="BY58">
            <v>10.78</v>
          </cell>
          <cell r="BZ58">
            <v>10.74</v>
          </cell>
          <cell r="CA58">
            <v>10.71</v>
          </cell>
          <cell r="CB58">
            <v>10.7</v>
          </cell>
          <cell r="CC58">
            <v>10.68</v>
          </cell>
          <cell r="CD58">
            <v>10.68</v>
          </cell>
          <cell r="CE58">
            <v>10.68</v>
          </cell>
          <cell r="CF58">
            <v>10.66</v>
          </cell>
          <cell r="CG58">
            <v>10.64</v>
          </cell>
          <cell r="CH58">
            <v>10.61</v>
          </cell>
          <cell r="CI58">
            <v>10.61</v>
          </cell>
          <cell r="CJ58">
            <v>10.6</v>
          </cell>
          <cell r="CK58">
            <v>10.59</v>
          </cell>
          <cell r="CL58">
            <v>10.59</v>
          </cell>
          <cell r="CM58">
            <v>10.59</v>
          </cell>
          <cell r="CN58">
            <v>10.57</v>
          </cell>
          <cell r="CO58">
            <v>10.56</v>
          </cell>
          <cell r="CP58">
            <v>10.55</v>
          </cell>
          <cell r="CQ58">
            <v>10.53</v>
          </cell>
          <cell r="CR58">
            <v>10.52</v>
          </cell>
          <cell r="CS58">
            <v>10.51</v>
          </cell>
          <cell r="CT58">
            <v>10.48</v>
          </cell>
          <cell r="CU58">
            <v>10.47</v>
          </cell>
          <cell r="CV58">
            <v>10.45</v>
          </cell>
          <cell r="CW58">
            <v>10.44</v>
          </cell>
          <cell r="CX58">
            <v>10.42</v>
          </cell>
          <cell r="CY58">
            <v>10.42</v>
          </cell>
          <cell r="CZ58">
            <v>10.42</v>
          </cell>
          <cell r="DA58">
            <v>10.4</v>
          </cell>
          <cell r="DB58">
            <v>10.4</v>
          </cell>
          <cell r="DC58">
            <v>10.39</v>
          </cell>
          <cell r="DD58">
            <v>10.38</v>
          </cell>
          <cell r="DE58">
            <v>10.35</v>
          </cell>
          <cell r="DF58">
            <v>10.35</v>
          </cell>
          <cell r="DG58">
            <v>10.34</v>
          </cell>
          <cell r="DH58">
            <v>10.33</v>
          </cell>
          <cell r="DI58">
            <v>10.3</v>
          </cell>
          <cell r="DJ58">
            <v>10.3</v>
          </cell>
          <cell r="DK58">
            <v>10.29</v>
          </cell>
          <cell r="DL58">
            <v>10.29</v>
          </cell>
          <cell r="DM58">
            <v>10.27</v>
          </cell>
          <cell r="DN58">
            <v>10.27</v>
          </cell>
          <cell r="DO58">
            <v>10.27</v>
          </cell>
          <cell r="DP58">
            <v>10.27</v>
          </cell>
          <cell r="DQ58">
            <v>10.25</v>
          </cell>
          <cell r="DR58">
            <v>10.25</v>
          </cell>
          <cell r="DS58">
            <v>10.25</v>
          </cell>
          <cell r="DT58">
            <v>10.25</v>
          </cell>
          <cell r="DU58">
            <v>10.26</v>
          </cell>
          <cell r="DV58">
            <v>10.26</v>
          </cell>
          <cell r="DW58">
            <v>10.25</v>
          </cell>
          <cell r="DX58">
            <v>10.25</v>
          </cell>
          <cell r="DY58">
            <v>10.25</v>
          </cell>
          <cell r="DZ58">
            <v>10.24</v>
          </cell>
          <cell r="EA58">
            <v>10.25</v>
          </cell>
          <cell r="EB58">
            <v>10.26</v>
          </cell>
          <cell r="EC58">
            <v>10.26</v>
          </cell>
          <cell r="ED58">
            <v>10.25</v>
          </cell>
          <cell r="EE58">
            <v>10.25</v>
          </cell>
          <cell r="EF58">
            <v>10.25</v>
          </cell>
          <cell r="EG58">
            <v>10.25</v>
          </cell>
          <cell r="EH58">
            <v>10.27</v>
          </cell>
          <cell r="EI58">
            <v>10.27</v>
          </cell>
          <cell r="EJ58">
            <v>10.27</v>
          </cell>
          <cell r="EK58">
            <v>10.29</v>
          </cell>
          <cell r="EL58">
            <v>10.27</v>
          </cell>
          <cell r="EM58">
            <v>10.26</v>
          </cell>
          <cell r="EN58">
            <v>10.26</v>
          </cell>
          <cell r="EO58">
            <v>10.26</v>
          </cell>
          <cell r="EP58">
            <v>10.26</v>
          </cell>
          <cell r="EQ58">
            <v>10.26</v>
          </cell>
          <cell r="ER58">
            <v>10.26</v>
          </cell>
          <cell r="ES58">
            <v>10.29</v>
          </cell>
          <cell r="ET58">
            <v>10.29</v>
          </cell>
          <cell r="EU58">
            <v>10.29</v>
          </cell>
          <cell r="EV58">
            <v>10.29</v>
          </cell>
          <cell r="EW58">
            <v>10.29</v>
          </cell>
          <cell r="EX58">
            <v>10.29</v>
          </cell>
          <cell r="EY58">
            <v>10.33</v>
          </cell>
          <cell r="EZ58">
            <v>10.33</v>
          </cell>
          <cell r="FA58">
            <v>10.33</v>
          </cell>
          <cell r="FB58">
            <v>10.33</v>
          </cell>
          <cell r="FC58">
            <v>10.31</v>
          </cell>
          <cell r="FD58">
            <v>10.31</v>
          </cell>
          <cell r="FE58">
            <v>10.3</v>
          </cell>
          <cell r="FF58">
            <v>10.29</v>
          </cell>
          <cell r="FG58">
            <v>10.27</v>
          </cell>
          <cell r="FH58">
            <v>10.26</v>
          </cell>
          <cell r="FI58">
            <v>10.25</v>
          </cell>
          <cell r="FJ58">
            <v>10.25</v>
          </cell>
          <cell r="FK58">
            <v>10.25</v>
          </cell>
          <cell r="FL58">
            <v>10.25</v>
          </cell>
          <cell r="FM58">
            <v>10.24</v>
          </cell>
          <cell r="FN58">
            <v>10.24</v>
          </cell>
          <cell r="FO58">
            <v>10.24</v>
          </cell>
          <cell r="FP58">
            <v>10.210000000000001</v>
          </cell>
          <cell r="FQ58">
            <v>10.210000000000001</v>
          </cell>
          <cell r="FR58">
            <v>10.199999999999999</v>
          </cell>
          <cell r="FS58">
            <v>10.19</v>
          </cell>
          <cell r="FT58">
            <v>10.19</v>
          </cell>
          <cell r="FU58">
            <v>10.17</v>
          </cell>
          <cell r="FV58">
            <v>10.16</v>
          </cell>
          <cell r="FW58">
            <v>10.15</v>
          </cell>
          <cell r="FX58">
            <v>10.15</v>
          </cell>
          <cell r="FY58">
            <v>10.15</v>
          </cell>
          <cell r="FZ58">
            <v>10.16</v>
          </cell>
          <cell r="GA58">
            <v>10.15</v>
          </cell>
          <cell r="GB58">
            <v>10.15</v>
          </cell>
          <cell r="GC58">
            <v>10.15</v>
          </cell>
          <cell r="GD58">
            <v>10.15</v>
          </cell>
          <cell r="GE58">
            <v>10.14</v>
          </cell>
          <cell r="GF58">
            <v>10.14</v>
          </cell>
          <cell r="GG58">
            <v>10.14</v>
          </cell>
          <cell r="GH58">
            <v>10.119999999999999</v>
          </cell>
          <cell r="GI58">
            <v>10.119999999999999</v>
          </cell>
          <cell r="GJ58">
            <v>10.14</v>
          </cell>
          <cell r="GK58">
            <v>10.14</v>
          </cell>
          <cell r="GL58">
            <v>10.119999999999999</v>
          </cell>
          <cell r="GM58">
            <v>10.11</v>
          </cell>
          <cell r="GN58">
            <v>10.11</v>
          </cell>
          <cell r="GO58">
            <v>10.1</v>
          </cell>
          <cell r="GP58">
            <v>10.1</v>
          </cell>
          <cell r="GQ58">
            <v>10.1</v>
          </cell>
          <cell r="GR58">
            <v>10.1</v>
          </cell>
          <cell r="GS58">
            <v>10.09</v>
          </cell>
          <cell r="GT58">
            <v>10.09</v>
          </cell>
          <cell r="GU58">
            <v>10.1</v>
          </cell>
          <cell r="GV58">
            <v>10.1</v>
          </cell>
          <cell r="GW58">
            <v>10.1</v>
          </cell>
          <cell r="GX58">
            <v>10.1</v>
          </cell>
          <cell r="GY58">
            <v>10.09</v>
          </cell>
          <cell r="GZ58">
            <v>10.09</v>
          </cell>
          <cell r="HA58">
            <v>10.09</v>
          </cell>
          <cell r="HB58">
            <v>10.09</v>
          </cell>
          <cell r="HC58">
            <v>10.09</v>
          </cell>
          <cell r="HD58">
            <v>10.09</v>
          </cell>
          <cell r="HE58">
            <v>10.09</v>
          </cell>
          <cell r="HF58">
            <v>10.09</v>
          </cell>
        </row>
        <row r="59">
          <cell r="A59">
            <v>58</v>
          </cell>
          <cell r="B59">
            <v>0</v>
          </cell>
          <cell r="C59" t="str">
            <v>Lts Vinhaça / lts Álcool (l/l)</v>
          </cell>
          <cell r="D59" t="str">
            <v>.</v>
          </cell>
          <cell r="E59">
            <v>0</v>
          </cell>
          <cell r="F59">
            <v>0</v>
          </cell>
          <cell r="G59">
            <v>0</v>
          </cell>
          <cell r="H59">
            <v>3.08</v>
          </cell>
          <cell r="I59">
            <v>5.68</v>
          </cell>
          <cell r="J59">
            <v>7.02</v>
          </cell>
          <cell r="K59">
            <v>9.99</v>
          </cell>
          <cell r="L59">
            <v>10.07</v>
          </cell>
          <cell r="M59">
            <v>10.119999999999999</v>
          </cell>
          <cell r="N59">
            <v>10.11</v>
          </cell>
          <cell r="O59">
            <v>8.73</v>
          </cell>
          <cell r="P59">
            <v>7.9</v>
          </cell>
          <cell r="Q59">
            <v>8.08</v>
          </cell>
          <cell r="R59">
            <v>8.23</v>
          </cell>
          <cell r="S59">
            <v>8.36</v>
          </cell>
          <cell r="T59">
            <v>8.36</v>
          </cell>
          <cell r="U59">
            <v>8.36</v>
          </cell>
          <cell r="V59">
            <v>8.41</v>
          </cell>
          <cell r="W59">
            <v>8.6199999999999992</v>
          </cell>
          <cell r="X59">
            <v>8.7200000000000006</v>
          </cell>
          <cell r="Y59">
            <v>8.91</v>
          </cell>
          <cell r="Z59">
            <v>8.99</v>
          </cell>
          <cell r="AA59">
            <v>9.01</v>
          </cell>
          <cell r="AB59">
            <v>9.0299999999999994</v>
          </cell>
          <cell r="AC59">
            <v>9.07</v>
          </cell>
          <cell r="AD59">
            <v>9.1300000000000008</v>
          </cell>
          <cell r="AE59">
            <v>9.1999999999999993</v>
          </cell>
          <cell r="AF59">
            <v>9.16</v>
          </cell>
          <cell r="AG59">
            <v>9.18</v>
          </cell>
          <cell r="AH59">
            <v>9.18</v>
          </cell>
          <cell r="AI59">
            <v>9.18</v>
          </cell>
          <cell r="AJ59">
            <v>9.18</v>
          </cell>
          <cell r="AK59">
            <v>9.18</v>
          </cell>
          <cell r="AL59">
            <v>9.18</v>
          </cell>
          <cell r="AM59">
            <v>9.11</v>
          </cell>
          <cell r="AN59">
            <v>9.11</v>
          </cell>
          <cell r="AO59">
            <v>9.25</v>
          </cell>
          <cell r="AP59">
            <v>9.3699999999999992</v>
          </cell>
          <cell r="AQ59">
            <v>9</v>
          </cell>
          <cell r="AR59">
            <v>9.11</v>
          </cell>
          <cell r="AS59">
            <v>9.11</v>
          </cell>
          <cell r="AT59">
            <v>9.1300000000000008</v>
          </cell>
          <cell r="AU59">
            <v>9.2100000000000009</v>
          </cell>
          <cell r="AV59">
            <v>9.26</v>
          </cell>
          <cell r="AW59">
            <v>9.17</v>
          </cell>
          <cell r="AX59">
            <v>9.2200000000000006</v>
          </cell>
          <cell r="AY59">
            <v>9.26</v>
          </cell>
          <cell r="AZ59">
            <v>9.31</v>
          </cell>
          <cell r="BA59">
            <v>9.31</v>
          </cell>
          <cell r="BB59">
            <v>9.32</v>
          </cell>
          <cell r="BC59">
            <v>9.32</v>
          </cell>
          <cell r="BD59">
            <v>9.32</v>
          </cell>
          <cell r="BE59">
            <v>9.32</v>
          </cell>
          <cell r="BF59">
            <v>9.32</v>
          </cell>
          <cell r="BG59">
            <v>9.32</v>
          </cell>
          <cell r="BH59">
            <v>9.3000000000000007</v>
          </cell>
          <cell r="BI59">
            <v>9.4600000000000009</v>
          </cell>
          <cell r="BJ59">
            <v>9.6199999999999992</v>
          </cell>
          <cell r="BK59">
            <v>9.64</v>
          </cell>
          <cell r="BL59">
            <v>9.6999999999999993</v>
          </cell>
          <cell r="BM59">
            <v>9.74</v>
          </cell>
          <cell r="BN59">
            <v>9.7799999999999994</v>
          </cell>
          <cell r="BO59">
            <v>9.81</v>
          </cell>
          <cell r="BP59">
            <v>9.65</v>
          </cell>
          <cell r="BQ59">
            <v>9.68</v>
          </cell>
          <cell r="BR59">
            <v>9.6999999999999993</v>
          </cell>
          <cell r="BS59">
            <v>9.7100000000000009</v>
          </cell>
          <cell r="BT59">
            <v>9.7100000000000009</v>
          </cell>
          <cell r="BU59">
            <v>9.7200000000000006</v>
          </cell>
          <cell r="BV59">
            <v>9.73</v>
          </cell>
          <cell r="BW59">
            <v>9.74</v>
          </cell>
          <cell r="BX59">
            <v>9.75</v>
          </cell>
          <cell r="BY59">
            <v>9.74</v>
          </cell>
          <cell r="BZ59">
            <v>9.74</v>
          </cell>
          <cell r="CA59">
            <v>9.75</v>
          </cell>
          <cell r="CB59">
            <v>9.7799999999999994</v>
          </cell>
          <cell r="CC59">
            <v>9.7899999999999991</v>
          </cell>
          <cell r="CD59">
            <v>9.81</v>
          </cell>
          <cell r="CE59">
            <v>9.83</v>
          </cell>
          <cell r="CF59">
            <v>9.84</v>
          </cell>
          <cell r="CG59">
            <v>9.84</v>
          </cell>
          <cell r="CH59">
            <v>10.050000000000001</v>
          </cell>
          <cell r="CI59">
            <v>10.06</v>
          </cell>
          <cell r="CJ59">
            <v>10.06</v>
          </cell>
          <cell r="CK59">
            <v>10.06</v>
          </cell>
          <cell r="CL59">
            <v>10.07</v>
          </cell>
          <cell r="CM59">
            <v>10.08</v>
          </cell>
          <cell r="CN59">
            <v>10.09</v>
          </cell>
          <cell r="CO59">
            <v>10.08</v>
          </cell>
          <cell r="CP59">
            <v>10.09</v>
          </cell>
          <cell r="CQ59">
            <v>10.1</v>
          </cell>
          <cell r="CR59">
            <v>10.09</v>
          </cell>
          <cell r="CS59">
            <v>10.1</v>
          </cell>
          <cell r="CT59">
            <v>10.09</v>
          </cell>
          <cell r="CU59">
            <v>10.09</v>
          </cell>
          <cell r="CV59">
            <v>10.08</v>
          </cell>
          <cell r="CW59">
            <v>10.08</v>
          </cell>
          <cell r="CX59">
            <v>10.07</v>
          </cell>
          <cell r="CY59">
            <v>10.08</v>
          </cell>
          <cell r="CZ59">
            <v>10.09</v>
          </cell>
          <cell r="DA59">
            <v>10.1</v>
          </cell>
          <cell r="DB59">
            <v>10.1</v>
          </cell>
          <cell r="DC59">
            <v>10.11</v>
          </cell>
          <cell r="DD59">
            <v>10.11</v>
          </cell>
          <cell r="DE59">
            <v>10.1</v>
          </cell>
          <cell r="DF59">
            <v>10.1</v>
          </cell>
          <cell r="DG59">
            <v>10.1</v>
          </cell>
          <cell r="DH59">
            <v>10.07</v>
          </cell>
          <cell r="DI59">
            <v>10.06</v>
          </cell>
          <cell r="DJ59">
            <v>10.050000000000001</v>
          </cell>
          <cell r="DK59">
            <v>10.050000000000001</v>
          </cell>
          <cell r="DL59">
            <v>10.039999999999999</v>
          </cell>
          <cell r="DM59">
            <v>10.039999999999999</v>
          </cell>
          <cell r="DN59">
            <v>10.039999999999999</v>
          </cell>
          <cell r="DO59">
            <v>10.050000000000001</v>
          </cell>
          <cell r="DP59">
            <v>10.039999999999999</v>
          </cell>
          <cell r="DQ59">
            <v>10.029999999999999</v>
          </cell>
          <cell r="DR59">
            <v>10.029999999999999</v>
          </cell>
          <cell r="DS59">
            <v>10.029999999999999</v>
          </cell>
          <cell r="DT59">
            <v>10.039999999999999</v>
          </cell>
          <cell r="DU59">
            <v>10.050000000000001</v>
          </cell>
          <cell r="DV59">
            <v>10.06</v>
          </cell>
          <cell r="DW59">
            <v>10.06</v>
          </cell>
          <cell r="DX59">
            <v>10.06</v>
          </cell>
          <cell r="DY59">
            <v>10.050000000000001</v>
          </cell>
          <cell r="DZ59">
            <v>10.050000000000001</v>
          </cell>
          <cell r="EA59">
            <v>10.06</v>
          </cell>
          <cell r="EB59">
            <v>10.07</v>
          </cell>
          <cell r="EC59">
            <v>10.07</v>
          </cell>
          <cell r="ED59">
            <v>10.07</v>
          </cell>
          <cell r="EE59">
            <v>10.07</v>
          </cell>
          <cell r="EF59">
            <v>10.09</v>
          </cell>
          <cell r="EG59">
            <v>10.09</v>
          </cell>
          <cell r="EH59">
            <v>10.07</v>
          </cell>
          <cell r="EI59">
            <v>10.08</v>
          </cell>
          <cell r="EJ59">
            <v>10.08</v>
          </cell>
          <cell r="EK59">
            <v>10.09</v>
          </cell>
          <cell r="EL59">
            <v>10.09</v>
          </cell>
          <cell r="EM59">
            <v>10.08</v>
          </cell>
          <cell r="EN59">
            <v>10.07</v>
          </cell>
          <cell r="EO59">
            <v>10.09</v>
          </cell>
          <cell r="EP59">
            <v>10.09</v>
          </cell>
          <cell r="EQ59">
            <v>10.09</v>
          </cell>
          <cell r="ER59">
            <v>10.07</v>
          </cell>
          <cell r="ES59">
            <v>10.1</v>
          </cell>
          <cell r="ET59">
            <v>10.14</v>
          </cell>
          <cell r="EU59">
            <v>10.14</v>
          </cell>
          <cell r="EV59">
            <v>10.14</v>
          </cell>
          <cell r="EW59">
            <v>10.14</v>
          </cell>
          <cell r="EX59">
            <v>10.15</v>
          </cell>
          <cell r="EY59">
            <v>10.17</v>
          </cell>
          <cell r="EZ59">
            <v>10.19</v>
          </cell>
          <cell r="FA59">
            <v>10.19</v>
          </cell>
          <cell r="FB59">
            <v>10.19</v>
          </cell>
          <cell r="FC59">
            <v>10.19</v>
          </cell>
          <cell r="FD59">
            <v>10.19</v>
          </cell>
          <cell r="FE59">
            <v>10.19</v>
          </cell>
          <cell r="FF59">
            <v>10.18</v>
          </cell>
          <cell r="FG59">
            <v>10.17</v>
          </cell>
          <cell r="FH59">
            <v>10.17</v>
          </cell>
          <cell r="FI59">
            <v>10.16</v>
          </cell>
          <cell r="FJ59">
            <v>10.18</v>
          </cell>
          <cell r="FK59">
            <v>10.18</v>
          </cell>
          <cell r="FL59">
            <v>10.18</v>
          </cell>
          <cell r="FM59">
            <v>10.18</v>
          </cell>
          <cell r="FN59">
            <v>10.18</v>
          </cell>
          <cell r="FO59">
            <v>10.17</v>
          </cell>
          <cell r="FP59">
            <v>10.16</v>
          </cell>
          <cell r="FQ59">
            <v>10.15</v>
          </cell>
          <cell r="FR59">
            <v>10.15</v>
          </cell>
          <cell r="FS59">
            <v>10.14</v>
          </cell>
          <cell r="FT59">
            <v>10.130000000000001</v>
          </cell>
          <cell r="FU59">
            <v>10.119999999999999</v>
          </cell>
          <cell r="FV59">
            <v>10.11</v>
          </cell>
          <cell r="FW59">
            <v>10.1</v>
          </cell>
          <cell r="FX59">
            <v>10.07</v>
          </cell>
          <cell r="FY59">
            <v>10.07</v>
          </cell>
          <cell r="FZ59">
            <v>10.08</v>
          </cell>
          <cell r="GA59">
            <v>10.07</v>
          </cell>
          <cell r="GB59">
            <v>10.07</v>
          </cell>
          <cell r="GC59">
            <v>10.07</v>
          </cell>
          <cell r="GD59">
            <v>10.06</v>
          </cell>
          <cell r="GE59">
            <v>10.06</v>
          </cell>
          <cell r="GF59">
            <v>10.06</v>
          </cell>
          <cell r="GG59">
            <v>10.050000000000001</v>
          </cell>
          <cell r="GH59">
            <v>10.039999999999999</v>
          </cell>
          <cell r="GI59">
            <v>10.06</v>
          </cell>
          <cell r="GJ59">
            <v>10.06</v>
          </cell>
          <cell r="GK59">
            <v>10.06</v>
          </cell>
          <cell r="GL59">
            <v>10.050000000000001</v>
          </cell>
          <cell r="GM59">
            <v>10.039999999999999</v>
          </cell>
          <cell r="GN59">
            <v>10.029999999999999</v>
          </cell>
          <cell r="GO59">
            <v>10.029999999999999</v>
          </cell>
          <cell r="GP59">
            <v>10.039999999999999</v>
          </cell>
          <cell r="GQ59">
            <v>10.029999999999999</v>
          </cell>
          <cell r="GR59">
            <v>10.02</v>
          </cell>
          <cell r="GS59">
            <v>10</v>
          </cell>
          <cell r="GT59">
            <v>10.02</v>
          </cell>
          <cell r="GU59">
            <v>10.029999999999999</v>
          </cell>
          <cell r="GV59">
            <v>10.02</v>
          </cell>
          <cell r="GW59">
            <v>10.029999999999999</v>
          </cell>
          <cell r="GX59">
            <v>10.029999999999999</v>
          </cell>
          <cell r="GY59">
            <v>10.02</v>
          </cell>
          <cell r="GZ59">
            <v>10.02</v>
          </cell>
          <cell r="HA59">
            <v>10.02</v>
          </cell>
          <cell r="HB59">
            <v>10</v>
          </cell>
          <cell r="HC59">
            <v>10</v>
          </cell>
          <cell r="HD59">
            <v>9.9600000000000009</v>
          </cell>
          <cell r="HE59">
            <v>9.9600000000000009</v>
          </cell>
          <cell r="HF59">
            <v>9.9600000000000009</v>
          </cell>
        </row>
        <row r="60">
          <cell r="A60">
            <v>59</v>
          </cell>
          <cell r="B60">
            <v>0</v>
          </cell>
          <cell r="C60" t="str">
            <v>RENDIMENTOS</v>
          </cell>
          <cell r="D60" t="str">
            <v>.</v>
          </cell>
        </row>
        <row r="61">
          <cell r="A61">
            <v>60</v>
          </cell>
          <cell r="B61" t="str">
            <v>Eficiência geral industrial (%)</v>
          </cell>
          <cell r="C61" t="str">
            <v>Eficiência Industrial (%)</v>
          </cell>
          <cell r="D61" t="str">
            <v>%</v>
          </cell>
          <cell r="E61">
            <v>60.71</v>
          </cell>
          <cell r="F61">
            <v>66.78</v>
          </cell>
          <cell r="G61">
            <v>75.739999999999995</v>
          </cell>
          <cell r="H61">
            <v>75.58</v>
          </cell>
          <cell r="I61">
            <v>76.97</v>
          </cell>
          <cell r="J61">
            <v>79.319999999999993</v>
          </cell>
          <cell r="K61">
            <v>81.12</v>
          </cell>
          <cell r="L61">
            <v>81.489999999999995</v>
          </cell>
          <cell r="M61">
            <v>81.91</v>
          </cell>
          <cell r="N61">
            <v>82.29</v>
          </cell>
          <cell r="O61">
            <v>82.74</v>
          </cell>
          <cell r="P61">
            <v>82.95</v>
          </cell>
          <cell r="Q61">
            <v>83.28</v>
          </cell>
          <cell r="R61">
            <v>83.61</v>
          </cell>
          <cell r="S61">
            <v>83.8</v>
          </cell>
          <cell r="T61">
            <v>83.8</v>
          </cell>
          <cell r="U61">
            <v>83.8</v>
          </cell>
          <cell r="V61">
            <v>82.67</v>
          </cell>
          <cell r="W61">
            <v>82.65</v>
          </cell>
          <cell r="X61">
            <v>82.84</v>
          </cell>
          <cell r="Y61">
            <v>83.02</v>
          </cell>
          <cell r="Z61">
            <v>83.22</v>
          </cell>
          <cell r="AA61">
            <v>83.49</v>
          </cell>
          <cell r="AB61">
            <v>83.67</v>
          </cell>
          <cell r="AC61">
            <v>83.85</v>
          </cell>
          <cell r="AD61">
            <v>83.99</v>
          </cell>
          <cell r="AE61">
            <v>84.04</v>
          </cell>
          <cell r="AF61">
            <v>84.12</v>
          </cell>
          <cell r="AG61">
            <v>84.14</v>
          </cell>
          <cell r="AH61">
            <v>84.14</v>
          </cell>
          <cell r="AI61">
            <v>84.14</v>
          </cell>
          <cell r="AJ61">
            <v>83.89</v>
          </cell>
          <cell r="AK61">
            <v>83.89</v>
          </cell>
          <cell r="AL61">
            <v>83.89</v>
          </cell>
          <cell r="AM61">
            <v>82.99</v>
          </cell>
          <cell r="AN61">
            <v>82.55</v>
          </cell>
          <cell r="AO61">
            <v>81.599999999999994</v>
          </cell>
          <cell r="AP61">
            <v>81.739999999999995</v>
          </cell>
          <cell r="AQ61">
            <v>81.88</v>
          </cell>
          <cell r="AR61">
            <v>82.06</v>
          </cell>
          <cell r="AS61">
            <v>82.06</v>
          </cell>
          <cell r="AT61">
            <v>81.95</v>
          </cell>
          <cell r="AU61">
            <v>82.03</v>
          </cell>
          <cell r="AV61">
            <v>82.21</v>
          </cell>
          <cell r="AW61">
            <v>82.37</v>
          </cell>
          <cell r="AX61">
            <v>82.5</v>
          </cell>
          <cell r="AY61">
            <v>82.63</v>
          </cell>
          <cell r="AZ61">
            <v>82.74</v>
          </cell>
          <cell r="BA61">
            <v>82.74</v>
          </cell>
          <cell r="BB61">
            <v>82.73</v>
          </cell>
          <cell r="BC61">
            <v>82.73</v>
          </cell>
          <cell r="BD61">
            <v>82.73</v>
          </cell>
          <cell r="BE61">
            <v>82.73</v>
          </cell>
          <cell r="BF61">
            <v>82.73</v>
          </cell>
          <cell r="BG61">
            <v>82.73</v>
          </cell>
          <cell r="BH61">
            <v>82.56</v>
          </cell>
          <cell r="BI61">
            <v>82.37</v>
          </cell>
          <cell r="BJ61">
            <v>82.34</v>
          </cell>
          <cell r="BK61">
            <v>82.2</v>
          </cell>
          <cell r="BL61">
            <v>82.21</v>
          </cell>
          <cell r="BM61">
            <v>82.21</v>
          </cell>
          <cell r="BN61">
            <v>82.23</v>
          </cell>
          <cell r="BO61">
            <v>82.33</v>
          </cell>
          <cell r="BP61">
            <v>82.42</v>
          </cell>
          <cell r="BQ61">
            <v>82.36</v>
          </cell>
          <cell r="BR61">
            <v>82.43</v>
          </cell>
          <cell r="BS61">
            <v>82.44</v>
          </cell>
          <cell r="BT61">
            <v>82.52</v>
          </cell>
          <cell r="BU61">
            <v>82.59</v>
          </cell>
          <cell r="BV61">
            <v>82.66</v>
          </cell>
          <cell r="BW61">
            <v>82.59</v>
          </cell>
          <cell r="BX61">
            <v>82.63</v>
          </cell>
          <cell r="BY61">
            <v>82.71</v>
          </cell>
          <cell r="BZ61">
            <v>82.73</v>
          </cell>
          <cell r="CA61">
            <v>82.81</v>
          </cell>
          <cell r="CB61">
            <v>82.83</v>
          </cell>
          <cell r="CC61">
            <v>82.87</v>
          </cell>
          <cell r="CD61">
            <v>82.9</v>
          </cell>
          <cell r="CE61">
            <v>82.87</v>
          </cell>
          <cell r="CF61">
            <v>82.84</v>
          </cell>
          <cell r="CG61">
            <v>82.9</v>
          </cell>
          <cell r="CH61">
            <v>82.9</v>
          </cell>
          <cell r="CI61">
            <v>82.97</v>
          </cell>
          <cell r="CJ61">
            <v>83</v>
          </cell>
          <cell r="CK61">
            <v>83.12</v>
          </cell>
          <cell r="CL61">
            <v>83.12</v>
          </cell>
          <cell r="CM61">
            <v>83.18</v>
          </cell>
          <cell r="CN61">
            <v>83.24</v>
          </cell>
          <cell r="CO61">
            <v>83.24</v>
          </cell>
          <cell r="CP61">
            <v>83.26</v>
          </cell>
          <cell r="CQ61">
            <v>83.31</v>
          </cell>
          <cell r="CR61">
            <v>83.36</v>
          </cell>
          <cell r="CS61">
            <v>83.38</v>
          </cell>
          <cell r="CT61">
            <v>83.44</v>
          </cell>
          <cell r="CU61">
            <v>83.48</v>
          </cell>
          <cell r="CV61">
            <v>83.51</v>
          </cell>
          <cell r="CW61">
            <v>83.51</v>
          </cell>
          <cell r="CX61">
            <v>83.56</v>
          </cell>
          <cell r="CY61">
            <v>83.57</v>
          </cell>
          <cell r="CZ61">
            <v>83.44</v>
          </cell>
          <cell r="DA61">
            <v>83.52</v>
          </cell>
          <cell r="DB61">
            <v>83.65</v>
          </cell>
          <cell r="DC61">
            <v>83.65</v>
          </cell>
          <cell r="DD61">
            <v>83.7</v>
          </cell>
          <cell r="DE61">
            <v>83.75</v>
          </cell>
          <cell r="DF61">
            <v>83.78</v>
          </cell>
          <cell r="DG61">
            <v>83.71</v>
          </cell>
          <cell r="DH61">
            <v>83.73</v>
          </cell>
          <cell r="DI61">
            <v>83.84</v>
          </cell>
          <cell r="DJ61">
            <v>83.9</v>
          </cell>
          <cell r="DK61">
            <v>83.98</v>
          </cell>
          <cell r="DL61">
            <v>84.01</v>
          </cell>
          <cell r="DM61">
            <v>84.06</v>
          </cell>
          <cell r="DN61">
            <v>84.06</v>
          </cell>
          <cell r="DO61">
            <v>84.14</v>
          </cell>
          <cell r="DP61">
            <v>84.06</v>
          </cell>
          <cell r="DQ61">
            <v>84.11</v>
          </cell>
          <cell r="DR61">
            <v>84.14</v>
          </cell>
          <cell r="DS61">
            <v>84.18</v>
          </cell>
          <cell r="DT61">
            <v>84.22</v>
          </cell>
          <cell r="DU61">
            <v>84.2</v>
          </cell>
          <cell r="DV61">
            <v>84.25</v>
          </cell>
          <cell r="DW61">
            <v>84.27</v>
          </cell>
          <cell r="DX61">
            <v>84.29</v>
          </cell>
          <cell r="DY61">
            <v>84.26</v>
          </cell>
          <cell r="DZ61">
            <v>84.33</v>
          </cell>
          <cell r="EA61">
            <v>84.34</v>
          </cell>
          <cell r="EB61">
            <v>84.3</v>
          </cell>
          <cell r="EC61">
            <v>84.34</v>
          </cell>
          <cell r="ED61">
            <v>84.37</v>
          </cell>
          <cell r="EE61">
            <v>84.43</v>
          </cell>
          <cell r="EF61">
            <v>84.41</v>
          </cell>
          <cell r="EG61">
            <v>84.41</v>
          </cell>
          <cell r="EH61">
            <v>84.31</v>
          </cell>
          <cell r="EI61">
            <v>84.37</v>
          </cell>
          <cell r="EJ61">
            <v>84.39</v>
          </cell>
          <cell r="EK61">
            <v>84.43</v>
          </cell>
          <cell r="EL61">
            <v>84.49</v>
          </cell>
          <cell r="EM61">
            <v>84.49</v>
          </cell>
          <cell r="EN61">
            <v>84.53</v>
          </cell>
          <cell r="EO61">
            <v>84.57</v>
          </cell>
          <cell r="EP61">
            <v>84.57</v>
          </cell>
          <cell r="EQ61">
            <v>84.57</v>
          </cell>
          <cell r="ER61">
            <v>84.53</v>
          </cell>
          <cell r="ES61">
            <v>84.55</v>
          </cell>
          <cell r="ET61">
            <v>84.56</v>
          </cell>
          <cell r="EU61">
            <v>84.56</v>
          </cell>
          <cell r="EV61">
            <v>84.56</v>
          </cell>
          <cell r="EW61">
            <v>84.56</v>
          </cell>
          <cell r="EX61">
            <v>84.55</v>
          </cell>
          <cell r="EY61">
            <v>84.45</v>
          </cell>
          <cell r="EZ61">
            <v>84.46</v>
          </cell>
          <cell r="FA61">
            <v>84.51</v>
          </cell>
          <cell r="FB61">
            <v>84.56</v>
          </cell>
          <cell r="FC61">
            <v>84.55</v>
          </cell>
          <cell r="FD61">
            <v>84.59</v>
          </cell>
          <cell r="FE61">
            <v>84.63</v>
          </cell>
          <cell r="FF61">
            <v>84.66</v>
          </cell>
          <cell r="FG61">
            <v>84.67</v>
          </cell>
          <cell r="FH61">
            <v>84.67</v>
          </cell>
          <cell r="FI61">
            <v>84.71</v>
          </cell>
          <cell r="FJ61">
            <v>84.7</v>
          </cell>
          <cell r="FK61">
            <v>84.75</v>
          </cell>
          <cell r="FL61">
            <v>84.73</v>
          </cell>
          <cell r="FM61">
            <v>84.78</v>
          </cell>
          <cell r="FN61">
            <v>84.75</v>
          </cell>
          <cell r="FO61">
            <v>84.76</v>
          </cell>
          <cell r="FP61">
            <v>84.86</v>
          </cell>
          <cell r="FQ61">
            <v>84.84</v>
          </cell>
          <cell r="FR61">
            <v>84.87</v>
          </cell>
          <cell r="FS61">
            <v>84.94</v>
          </cell>
          <cell r="FT61">
            <v>84.92</v>
          </cell>
          <cell r="FU61">
            <v>84.95</v>
          </cell>
          <cell r="FV61">
            <v>84.92</v>
          </cell>
          <cell r="FW61">
            <v>85.04</v>
          </cell>
          <cell r="FX61">
            <v>85.05</v>
          </cell>
          <cell r="FY61">
            <v>85.03</v>
          </cell>
          <cell r="FZ61">
            <v>85.02</v>
          </cell>
          <cell r="GA61">
            <v>85.1</v>
          </cell>
          <cell r="GB61">
            <v>85.07</v>
          </cell>
          <cell r="GC61">
            <v>85.05</v>
          </cell>
          <cell r="GD61">
            <v>85.07</v>
          </cell>
          <cell r="GE61">
            <v>85.11</v>
          </cell>
          <cell r="GF61">
            <v>85.09</v>
          </cell>
          <cell r="GG61">
            <v>85.1</v>
          </cell>
          <cell r="GH61">
            <v>85.15</v>
          </cell>
          <cell r="GI61">
            <v>85.16</v>
          </cell>
          <cell r="GJ61">
            <v>85.08</v>
          </cell>
          <cell r="GK61">
            <v>85.09</v>
          </cell>
          <cell r="GL61">
            <v>85.16</v>
          </cell>
          <cell r="GM61">
            <v>85.1</v>
          </cell>
          <cell r="GN61">
            <v>85.18</v>
          </cell>
          <cell r="GO61">
            <v>85.25</v>
          </cell>
          <cell r="GP61">
            <v>85.17</v>
          </cell>
          <cell r="GQ61">
            <v>85.22</v>
          </cell>
          <cell r="GR61">
            <v>85.25</v>
          </cell>
          <cell r="GS61">
            <v>85.31</v>
          </cell>
          <cell r="GT61">
            <v>85.32</v>
          </cell>
          <cell r="GU61">
            <v>85.37</v>
          </cell>
          <cell r="GV61">
            <v>85.37</v>
          </cell>
          <cell r="GW61">
            <v>85.22</v>
          </cell>
          <cell r="GX61">
            <v>85.22</v>
          </cell>
          <cell r="GY61">
            <v>85.24</v>
          </cell>
          <cell r="GZ61">
            <v>85.32</v>
          </cell>
          <cell r="HA61">
            <v>85.31</v>
          </cell>
          <cell r="HB61">
            <v>85.4</v>
          </cell>
          <cell r="HC61">
            <v>85.4</v>
          </cell>
          <cell r="HD61">
            <v>85.77</v>
          </cell>
          <cell r="HE61">
            <v>85.77</v>
          </cell>
          <cell r="HF61">
            <v>85.77</v>
          </cell>
        </row>
        <row r="62">
          <cell r="A62">
            <v>61</v>
          </cell>
          <cell r="B62">
            <v>0</v>
          </cell>
          <cell r="C62" t="str">
            <v>Eficiência Relativa (%)</v>
          </cell>
          <cell r="D62" t="str">
            <v>%</v>
          </cell>
          <cell r="E62">
            <v>69.239999999999995</v>
          </cell>
          <cell r="F62">
            <v>76.16</v>
          </cell>
          <cell r="G62">
            <v>86.38</v>
          </cell>
          <cell r="H62">
            <v>86.2</v>
          </cell>
          <cell r="I62">
            <v>87.79</v>
          </cell>
          <cell r="J62">
            <v>90.47</v>
          </cell>
          <cell r="K62">
            <v>92.52</v>
          </cell>
          <cell r="L62">
            <v>92.94</v>
          </cell>
          <cell r="M62">
            <v>93.42</v>
          </cell>
          <cell r="N62">
            <v>93.85</v>
          </cell>
          <cell r="O62">
            <v>94.37</v>
          </cell>
          <cell r="P62">
            <v>94.61</v>
          </cell>
          <cell r="Q62">
            <v>94.98</v>
          </cell>
          <cell r="R62">
            <v>95.36</v>
          </cell>
          <cell r="S62">
            <v>95.57</v>
          </cell>
          <cell r="T62">
            <v>95.57</v>
          </cell>
          <cell r="U62">
            <v>95.57</v>
          </cell>
          <cell r="V62">
            <v>94.29</v>
          </cell>
          <cell r="W62">
            <v>94.26</v>
          </cell>
          <cell r="X62">
            <v>94.48</v>
          </cell>
          <cell r="Y62">
            <v>94.69</v>
          </cell>
          <cell r="Z62">
            <v>94.91</v>
          </cell>
          <cell r="AA62">
            <v>95.22</v>
          </cell>
          <cell r="AB62">
            <v>95.43</v>
          </cell>
          <cell r="AC62">
            <v>95.63</v>
          </cell>
          <cell r="AD62">
            <v>95.79</v>
          </cell>
          <cell r="AE62">
            <v>95.85</v>
          </cell>
          <cell r="AF62">
            <v>95.94</v>
          </cell>
          <cell r="AG62">
            <v>95.96</v>
          </cell>
          <cell r="AH62">
            <v>95.96</v>
          </cell>
          <cell r="AI62">
            <v>95.96</v>
          </cell>
          <cell r="AJ62">
            <v>95.68</v>
          </cell>
          <cell r="AK62">
            <v>95.68</v>
          </cell>
          <cell r="AL62">
            <v>95.68</v>
          </cell>
          <cell r="AM62">
            <v>94.65</v>
          </cell>
          <cell r="AN62">
            <v>94.15</v>
          </cell>
          <cell r="AO62">
            <v>93.07</v>
          </cell>
          <cell r="AP62">
            <v>93.23</v>
          </cell>
          <cell r="AQ62">
            <v>93.39</v>
          </cell>
          <cell r="AR62">
            <v>93.59</v>
          </cell>
          <cell r="AS62">
            <v>93.59</v>
          </cell>
          <cell r="AT62">
            <v>93.46</v>
          </cell>
          <cell r="AU62">
            <v>93.56</v>
          </cell>
          <cell r="AV62">
            <v>93.76</v>
          </cell>
          <cell r="AW62">
            <v>93.94</v>
          </cell>
          <cell r="AX62">
            <v>94.09</v>
          </cell>
          <cell r="AY62">
            <v>94.24</v>
          </cell>
          <cell r="AZ62">
            <v>94.37</v>
          </cell>
          <cell r="BA62">
            <v>94.37</v>
          </cell>
          <cell r="BB62">
            <v>94.35</v>
          </cell>
          <cell r="BC62">
            <v>94.35</v>
          </cell>
          <cell r="BD62">
            <v>94.35</v>
          </cell>
          <cell r="BE62">
            <v>94.35</v>
          </cell>
          <cell r="BF62">
            <v>94.35</v>
          </cell>
          <cell r="BG62">
            <v>94.35</v>
          </cell>
          <cell r="BH62">
            <v>94.16</v>
          </cell>
          <cell r="BI62">
            <v>93.94</v>
          </cell>
          <cell r="BJ62">
            <v>93.91</v>
          </cell>
          <cell r="BK62">
            <v>93.75</v>
          </cell>
          <cell r="BL62">
            <v>93.76</v>
          </cell>
          <cell r="BM62">
            <v>93.76</v>
          </cell>
          <cell r="BN62">
            <v>93.78</v>
          </cell>
          <cell r="BO62">
            <v>93.9</v>
          </cell>
          <cell r="BP62">
            <v>94</v>
          </cell>
          <cell r="BQ62">
            <v>93.93</v>
          </cell>
          <cell r="BR62">
            <v>94.01</v>
          </cell>
          <cell r="BS62">
            <v>94.02</v>
          </cell>
          <cell r="BT62">
            <v>94.11</v>
          </cell>
          <cell r="BU62">
            <v>94.19</v>
          </cell>
          <cell r="BV62">
            <v>94.27</v>
          </cell>
          <cell r="BW62">
            <v>94.19</v>
          </cell>
          <cell r="BX62">
            <v>94.24</v>
          </cell>
          <cell r="BY62">
            <v>94.33</v>
          </cell>
          <cell r="BZ62">
            <v>94.35</v>
          </cell>
          <cell r="CA62">
            <v>94.45</v>
          </cell>
          <cell r="CB62">
            <v>94.47</v>
          </cell>
          <cell r="CC62">
            <v>94.51</v>
          </cell>
          <cell r="CD62">
            <v>94.55</v>
          </cell>
          <cell r="CE62">
            <v>94.51</v>
          </cell>
          <cell r="CF62">
            <v>94.48</v>
          </cell>
          <cell r="CG62">
            <v>94.55</v>
          </cell>
          <cell r="CH62">
            <v>94.55</v>
          </cell>
          <cell r="CI62">
            <v>94.63</v>
          </cell>
          <cell r="CJ62">
            <v>94.66</v>
          </cell>
          <cell r="CK62">
            <v>94.8</v>
          </cell>
          <cell r="CL62">
            <v>94.8</v>
          </cell>
          <cell r="CM62">
            <v>94.87</v>
          </cell>
          <cell r="CN62">
            <v>94.94</v>
          </cell>
          <cell r="CO62">
            <v>94.94</v>
          </cell>
          <cell r="CP62">
            <v>94.96</v>
          </cell>
          <cell r="CQ62">
            <v>95.02</v>
          </cell>
          <cell r="CR62">
            <v>95.07</v>
          </cell>
          <cell r="CS62">
            <v>95.1</v>
          </cell>
          <cell r="CT62">
            <v>95.16</v>
          </cell>
          <cell r="CU62">
            <v>95.21</v>
          </cell>
          <cell r="CV62">
            <v>95.24</v>
          </cell>
          <cell r="CW62">
            <v>95.24</v>
          </cell>
          <cell r="CX62">
            <v>95.3</v>
          </cell>
          <cell r="CY62">
            <v>95.31</v>
          </cell>
          <cell r="CZ62">
            <v>95.16</v>
          </cell>
          <cell r="DA62">
            <v>95.26</v>
          </cell>
          <cell r="DB62">
            <v>95.4</v>
          </cell>
          <cell r="DC62">
            <v>95.4</v>
          </cell>
          <cell r="DD62">
            <v>95.46</v>
          </cell>
          <cell r="DE62">
            <v>95.52</v>
          </cell>
          <cell r="DF62">
            <v>95.55</v>
          </cell>
          <cell r="DG62">
            <v>95.47</v>
          </cell>
          <cell r="DH62">
            <v>95.49</v>
          </cell>
          <cell r="DI62">
            <v>95.62</v>
          </cell>
          <cell r="DJ62">
            <v>95.69</v>
          </cell>
          <cell r="DK62">
            <v>95.78</v>
          </cell>
          <cell r="DL62">
            <v>95.81</v>
          </cell>
          <cell r="DM62">
            <v>95.87</v>
          </cell>
          <cell r="DN62">
            <v>95.87</v>
          </cell>
          <cell r="DO62">
            <v>95.96</v>
          </cell>
          <cell r="DP62">
            <v>95.87</v>
          </cell>
          <cell r="DQ62">
            <v>95.93</v>
          </cell>
          <cell r="DR62">
            <v>95.96</v>
          </cell>
          <cell r="DS62">
            <v>96.01</v>
          </cell>
          <cell r="DT62">
            <v>96.05</v>
          </cell>
          <cell r="DU62">
            <v>96.03</v>
          </cell>
          <cell r="DV62">
            <v>96.09</v>
          </cell>
          <cell r="DW62">
            <v>96.11</v>
          </cell>
          <cell r="DX62">
            <v>96.13</v>
          </cell>
          <cell r="DY62">
            <v>96.1</v>
          </cell>
          <cell r="DZ62">
            <v>96.18</v>
          </cell>
          <cell r="EA62">
            <v>96.19</v>
          </cell>
          <cell r="EB62">
            <v>96.15</v>
          </cell>
          <cell r="EC62">
            <v>96.19</v>
          </cell>
          <cell r="ED62">
            <v>96.22</v>
          </cell>
          <cell r="EE62">
            <v>96.29</v>
          </cell>
          <cell r="EF62">
            <v>96.27</v>
          </cell>
          <cell r="EG62">
            <v>96.27</v>
          </cell>
          <cell r="EH62">
            <v>96.16</v>
          </cell>
          <cell r="EI62">
            <v>96.22</v>
          </cell>
          <cell r="EJ62">
            <v>96.25</v>
          </cell>
          <cell r="EK62">
            <v>96.29</v>
          </cell>
          <cell r="EL62">
            <v>96.36</v>
          </cell>
          <cell r="EM62">
            <v>96.36</v>
          </cell>
          <cell r="EN62">
            <v>96.41</v>
          </cell>
          <cell r="EO62">
            <v>96.45</v>
          </cell>
          <cell r="EP62">
            <v>96.45</v>
          </cell>
          <cell r="EQ62">
            <v>96.45</v>
          </cell>
          <cell r="ER62">
            <v>96.41</v>
          </cell>
          <cell r="ES62">
            <v>96.43</v>
          </cell>
          <cell r="ET62">
            <v>96.44</v>
          </cell>
          <cell r="EU62">
            <v>96.44</v>
          </cell>
          <cell r="EV62">
            <v>96.44</v>
          </cell>
          <cell r="EW62">
            <v>96.44</v>
          </cell>
          <cell r="EX62">
            <v>96.43</v>
          </cell>
          <cell r="EY62">
            <v>96.32</v>
          </cell>
          <cell r="EZ62">
            <v>96.33</v>
          </cell>
          <cell r="FA62">
            <v>96.38</v>
          </cell>
          <cell r="FB62">
            <v>96.44</v>
          </cell>
          <cell r="FC62">
            <v>96.43</v>
          </cell>
          <cell r="FD62">
            <v>96.48</v>
          </cell>
          <cell r="FE62">
            <v>96.52</v>
          </cell>
          <cell r="FF62">
            <v>96.56</v>
          </cell>
          <cell r="FG62">
            <v>96.57</v>
          </cell>
          <cell r="FH62">
            <v>96.57</v>
          </cell>
          <cell r="FI62">
            <v>96.61</v>
          </cell>
          <cell r="FJ62">
            <v>96.6</v>
          </cell>
          <cell r="FK62">
            <v>96.66</v>
          </cell>
          <cell r="FL62">
            <v>96.64</v>
          </cell>
          <cell r="FM62">
            <v>96.69</v>
          </cell>
          <cell r="FN62">
            <v>96.66</v>
          </cell>
          <cell r="FO62">
            <v>96.67</v>
          </cell>
          <cell r="FP62">
            <v>96.78</v>
          </cell>
          <cell r="FQ62">
            <v>96.76</v>
          </cell>
          <cell r="FR62">
            <v>96.8</v>
          </cell>
          <cell r="FS62">
            <v>96.88</v>
          </cell>
          <cell r="FT62">
            <v>96.85</v>
          </cell>
          <cell r="FU62">
            <v>96.89</v>
          </cell>
          <cell r="FV62">
            <v>96.85</v>
          </cell>
          <cell r="FW62">
            <v>96.99</v>
          </cell>
          <cell r="FX62">
            <v>97</v>
          </cell>
          <cell r="FY62">
            <v>96.98</v>
          </cell>
          <cell r="FZ62">
            <v>96.97</v>
          </cell>
          <cell r="GA62">
            <v>97.06</v>
          </cell>
          <cell r="GB62">
            <v>97.02</v>
          </cell>
          <cell r="GC62">
            <v>97</v>
          </cell>
          <cell r="GD62">
            <v>97.02</v>
          </cell>
          <cell r="GE62">
            <v>97.07</v>
          </cell>
          <cell r="GF62">
            <v>97.05</v>
          </cell>
          <cell r="GG62">
            <v>97.06</v>
          </cell>
          <cell r="GH62">
            <v>97.11</v>
          </cell>
          <cell r="GI62">
            <v>97.13</v>
          </cell>
          <cell r="GJ62">
            <v>97.03</v>
          </cell>
          <cell r="GK62">
            <v>97.05</v>
          </cell>
          <cell r="GL62">
            <v>97.13</v>
          </cell>
          <cell r="GM62">
            <v>97.06</v>
          </cell>
          <cell r="GN62">
            <v>97.15</v>
          </cell>
          <cell r="GO62">
            <v>97.23</v>
          </cell>
          <cell r="GP62">
            <v>97.14</v>
          </cell>
          <cell r="GQ62">
            <v>97.19</v>
          </cell>
          <cell r="GR62">
            <v>97.23</v>
          </cell>
          <cell r="GS62">
            <v>97.3</v>
          </cell>
          <cell r="GT62">
            <v>97.31</v>
          </cell>
          <cell r="GU62">
            <v>97.37</v>
          </cell>
          <cell r="GV62">
            <v>97.37</v>
          </cell>
          <cell r="GW62">
            <v>97.19</v>
          </cell>
          <cell r="GX62">
            <v>97.19</v>
          </cell>
          <cell r="GY62">
            <v>97.22</v>
          </cell>
          <cell r="GZ62">
            <v>97.31</v>
          </cell>
          <cell r="HA62">
            <v>97.3</v>
          </cell>
          <cell r="HB62">
            <v>97.4</v>
          </cell>
          <cell r="HC62">
            <v>97.4</v>
          </cell>
          <cell r="HD62">
            <v>97.82</v>
          </cell>
          <cell r="HE62">
            <v>97.82</v>
          </cell>
          <cell r="HF62">
            <v>97.82</v>
          </cell>
        </row>
        <row r="63">
          <cell r="A63">
            <v>62</v>
          </cell>
          <cell r="B63">
            <v>0</v>
          </cell>
          <cell r="C63" t="str">
            <v>Eficiência Máxima</v>
          </cell>
          <cell r="D63" t="str">
            <v>%</v>
          </cell>
          <cell r="E63">
            <v>87.68</v>
          </cell>
          <cell r="F63">
            <v>87.68</v>
          </cell>
          <cell r="G63">
            <v>87.68</v>
          </cell>
          <cell r="H63">
            <v>87.68</v>
          </cell>
          <cell r="I63">
            <v>87.68</v>
          </cell>
          <cell r="J63">
            <v>87.68</v>
          </cell>
          <cell r="K63">
            <v>87.68</v>
          </cell>
          <cell r="L63">
            <v>87.68</v>
          </cell>
          <cell r="M63">
            <v>87.68</v>
          </cell>
          <cell r="N63">
            <v>87.68</v>
          </cell>
          <cell r="O63">
            <v>87.68</v>
          </cell>
          <cell r="P63">
            <v>87.68</v>
          </cell>
          <cell r="Q63">
            <v>87.68</v>
          </cell>
          <cell r="R63">
            <v>87.68</v>
          </cell>
          <cell r="S63">
            <v>87.68</v>
          </cell>
          <cell r="T63">
            <v>87.68</v>
          </cell>
          <cell r="U63">
            <v>87.68</v>
          </cell>
          <cell r="V63">
            <v>87.68</v>
          </cell>
          <cell r="W63">
            <v>87.68</v>
          </cell>
          <cell r="X63">
            <v>87.68</v>
          </cell>
          <cell r="Y63">
            <v>87.68</v>
          </cell>
          <cell r="Z63">
            <v>87.68</v>
          </cell>
          <cell r="AA63">
            <v>87.68</v>
          </cell>
          <cell r="AB63">
            <v>87.68</v>
          </cell>
          <cell r="AC63">
            <v>87.68</v>
          </cell>
          <cell r="AD63">
            <v>87.68</v>
          </cell>
          <cell r="AE63">
            <v>87.68</v>
          </cell>
          <cell r="AF63">
            <v>87.68</v>
          </cell>
          <cell r="AG63">
            <v>87.68</v>
          </cell>
          <cell r="AH63">
            <v>87.68</v>
          </cell>
          <cell r="AI63">
            <v>87.68</v>
          </cell>
          <cell r="AJ63">
            <v>87.68</v>
          </cell>
          <cell r="AK63">
            <v>87.68</v>
          </cell>
          <cell r="AL63">
            <v>87.68</v>
          </cell>
          <cell r="AM63">
            <v>87.68</v>
          </cell>
          <cell r="AN63">
            <v>87.68</v>
          </cell>
          <cell r="AO63">
            <v>87.68</v>
          </cell>
          <cell r="AP63">
            <v>87.68</v>
          </cell>
          <cell r="AQ63">
            <v>87.68</v>
          </cell>
          <cell r="AR63">
            <v>87.68</v>
          </cell>
          <cell r="AS63">
            <v>87.68</v>
          </cell>
          <cell r="AT63">
            <v>87.68</v>
          </cell>
          <cell r="AU63">
            <v>87.68</v>
          </cell>
          <cell r="AV63">
            <v>87.68</v>
          </cell>
          <cell r="AW63">
            <v>87.68</v>
          </cell>
          <cell r="AX63">
            <v>87.68</v>
          </cell>
          <cell r="AY63">
            <v>87.68</v>
          </cell>
          <cell r="AZ63">
            <v>87.68</v>
          </cell>
          <cell r="BA63">
            <v>87.68</v>
          </cell>
          <cell r="BB63">
            <v>87.68</v>
          </cell>
          <cell r="BC63">
            <v>87.68</v>
          </cell>
          <cell r="BD63">
            <v>87.68</v>
          </cell>
          <cell r="BE63">
            <v>87.68</v>
          </cell>
          <cell r="BF63">
            <v>87.68</v>
          </cell>
          <cell r="BG63">
            <v>87.68</v>
          </cell>
          <cell r="BH63">
            <v>87.68</v>
          </cell>
          <cell r="BI63">
            <v>87.68</v>
          </cell>
          <cell r="BJ63">
            <v>87.68</v>
          </cell>
          <cell r="BK63">
            <v>87.68</v>
          </cell>
          <cell r="BL63">
            <v>87.68</v>
          </cell>
          <cell r="BM63">
            <v>87.68</v>
          </cell>
          <cell r="BN63">
            <v>87.68</v>
          </cell>
          <cell r="BO63">
            <v>87.68</v>
          </cell>
          <cell r="BP63">
            <v>87.68</v>
          </cell>
          <cell r="BQ63">
            <v>87.68</v>
          </cell>
          <cell r="BR63">
            <v>87.68</v>
          </cell>
          <cell r="BS63">
            <v>87.68</v>
          </cell>
          <cell r="BT63">
            <v>87.68</v>
          </cell>
          <cell r="BU63">
            <v>87.68</v>
          </cell>
          <cell r="BV63">
            <v>87.68</v>
          </cell>
          <cell r="BW63">
            <v>87.68</v>
          </cell>
          <cell r="BX63">
            <v>87.68</v>
          </cell>
          <cell r="BY63">
            <v>87.68</v>
          </cell>
          <cell r="BZ63">
            <v>87.68</v>
          </cell>
          <cell r="CA63">
            <v>87.68</v>
          </cell>
          <cell r="CB63">
            <v>87.68</v>
          </cell>
          <cell r="CC63">
            <v>87.68</v>
          </cell>
          <cell r="CD63">
            <v>87.68</v>
          </cell>
          <cell r="CE63">
            <v>87.68</v>
          </cell>
          <cell r="CF63">
            <v>87.68</v>
          </cell>
          <cell r="CG63">
            <v>87.68</v>
          </cell>
          <cell r="CH63">
            <v>87.68</v>
          </cell>
          <cell r="CI63">
            <v>87.68</v>
          </cell>
          <cell r="CJ63">
            <v>87.68</v>
          </cell>
          <cell r="CK63">
            <v>87.68</v>
          </cell>
          <cell r="CL63">
            <v>87.68</v>
          </cell>
          <cell r="CM63">
            <v>87.68</v>
          </cell>
          <cell r="CN63">
            <v>87.68</v>
          </cell>
          <cell r="CO63">
            <v>87.68</v>
          </cell>
          <cell r="CP63">
            <v>87.68</v>
          </cell>
          <cell r="CQ63">
            <v>87.68</v>
          </cell>
          <cell r="CR63">
            <v>87.68</v>
          </cell>
          <cell r="CS63">
            <v>87.68</v>
          </cell>
          <cell r="CT63">
            <v>87.68</v>
          </cell>
          <cell r="CU63">
            <v>87.68</v>
          </cell>
          <cell r="CV63">
            <v>87.68</v>
          </cell>
          <cell r="CW63">
            <v>87.68</v>
          </cell>
          <cell r="CX63">
            <v>87.68</v>
          </cell>
          <cell r="CY63">
            <v>87.68</v>
          </cell>
          <cell r="CZ63">
            <v>87.68</v>
          </cell>
          <cell r="DA63">
            <v>87.68</v>
          </cell>
          <cell r="DB63">
            <v>87.68</v>
          </cell>
          <cell r="DC63">
            <v>87.68</v>
          </cell>
          <cell r="DD63">
            <v>87.68</v>
          </cell>
          <cell r="DE63">
            <v>87.68</v>
          </cell>
          <cell r="DF63">
            <v>87.68</v>
          </cell>
          <cell r="DG63">
            <v>87.68</v>
          </cell>
          <cell r="DH63">
            <v>87.68</v>
          </cell>
          <cell r="DI63">
            <v>87.68</v>
          </cell>
          <cell r="DJ63">
            <v>87.68</v>
          </cell>
          <cell r="DK63">
            <v>87.68</v>
          </cell>
          <cell r="DL63">
            <v>87.68</v>
          </cell>
          <cell r="DM63">
            <v>87.68</v>
          </cell>
          <cell r="DN63">
            <v>87.68</v>
          </cell>
          <cell r="DO63">
            <v>87.68</v>
          </cell>
          <cell r="DP63">
            <v>87.68</v>
          </cell>
          <cell r="DQ63">
            <v>87.68</v>
          </cell>
          <cell r="DR63">
            <v>87.68</v>
          </cell>
          <cell r="DS63">
            <v>87.68</v>
          </cell>
          <cell r="DT63">
            <v>87.68</v>
          </cell>
          <cell r="DU63">
            <v>87.68</v>
          </cell>
          <cell r="DV63">
            <v>87.68</v>
          </cell>
          <cell r="DW63">
            <v>87.68</v>
          </cell>
          <cell r="DX63">
            <v>87.68</v>
          </cell>
          <cell r="DY63">
            <v>87.68</v>
          </cell>
          <cell r="DZ63">
            <v>87.68</v>
          </cell>
          <cell r="EA63">
            <v>87.68</v>
          </cell>
          <cell r="EB63">
            <v>87.68</v>
          </cell>
          <cell r="EC63">
            <v>87.68</v>
          </cell>
          <cell r="ED63">
            <v>87.68</v>
          </cell>
          <cell r="EE63">
            <v>87.68</v>
          </cell>
          <cell r="EF63">
            <v>87.68</v>
          </cell>
          <cell r="EG63">
            <v>87.68</v>
          </cell>
          <cell r="EH63">
            <v>87.68</v>
          </cell>
          <cell r="EI63">
            <v>87.68</v>
          </cell>
          <cell r="EJ63">
            <v>87.68</v>
          </cell>
          <cell r="EK63">
            <v>87.68</v>
          </cell>
          <cell r="EL63">
            <v>87.68</v>
          </cell>
          <cell r="EM63">
            <v>87.68</v>
          </cell>
          <cell r="EN63">
            <v>87.68</v>
          </cell>
          <cell r="EO63">
            <v>87.68</v>
          </cell>
          <cell r="EP63">
            <v>87.68</v>
          </cell>
          <cell r="EQ63">
            <v>87.68</v>
          </cell>
          <cell r="ER63">
            <v>87.68</v>
          </cell>
          <cell r="ES63">
            <v>87.68</v>
          </cell>
          <cell r="ET63">
            <v>87.68</v>
          </cell>
          <cell r="EU63">
            <v>87.68</v>
          </cell>
          <cell r="EV63">
            <v>87.68</v>
          </cell>
          <cell r="EW63">
            <v>87.68</v>
          </cell>
          <cell r="EX63">
            <v>87.68</v>
          </cell>
          <cell r="EY63">
            <v>87.68</v>
          </cell>
          <cell r="EZ63">
            <v>87.68</v>
          </cell>
          <cell r="FA63">
            <v>87.68</v>
          </cell>
          <cell r="FB63">
            <v>87.68</v>
          </cell>
          <cell r="FC63">
            <v>87.68</v>
          </cell>
          <cell r="FD63">
            <v>87.68</v>
          </cell>
          <cell r="FE63">
            <v>87.68</v>
          </cell>
          <cell r="FF63">
            <v>87.68</v>
          </cell>
          <cell r="FG63">
            <v>87.68</v>
          </cell>
          <cell r="FH63">
            <v>87.68</v>
          </cell>
          <cell r="FI63">
            <v>87.68</v>
          </cell>
          <cell r="FJ63">
            <v>87.68</v>
          </cell>
          <cell r="FK63">
            <v>87.68</v>
          </cell>
          <cell r="FL63">
            <v>87.68</v>
          </cell>
          <cell r="FM63">
            <v>87.68</v>
          </cell>
          <cell r="FN63">
            <v>87.68</v>
          </cell>
          <cell r="FO63">
            <v>87.68</v>
          </cell>
          <cell r="FP63">
            <v>87.68</v>
          </cell>
          <cell r="FQ63">
            <v>87.68</v>
          </cell>
          <cell r="FR63">
            <v>87.68</v>
          </cell>
          <cell r="FS63">
            <v>87.68</v>
          </cell>
          <cell r="FT63">
            <v>87.68</v>
          </cell>
          <cell r="FU63">
            <v>87.68</v>
          </cell>
          <cell r="FV63">
            <v>87.68</v>
          </cell>
          <cell r="FW63">
            <v>87.68</v>
          </cell>
          <cell r="FX63">
            <v>87.68</v>
          </cell>
          <cell r="FY63">
            <v>87.68</v>
          </cell>
          <cell r="FZ63">
            <v>87.68</v>
          </cell>
          <cell r="GA63">
            <v>87.68</v>
          </cell>
          <cell r="GB63">
            <v>87.68</v>
          </cell>
          <cell r="GC63">
            <v>87.68</v>
          </cell>
          <cell r="GD63">
            <v>87.68</v>
          </cell>
          <cell r="GE63">
            <v>87.68</v>
          </cell>
          <cell r="GF63">
            <v>87.68</v>
          </cell>
          <cell r="GG63">
            <v>87.68</v>
          </cell>
          <cell r="GH63">
            <v>87.68</v>
          </cell>
          <cell r="GI63">
            <v>87.68</v>
          </cell>
          <cell r="GJ63">
            <v>87.68</v>
          </cell>
          <cell r="GK63">
            <v>87.68</v>
          </cell>
          <cell r="GL63">
            <v>87.68</v>
          </cell>
          <cell r="GM63">
            <v>87.68</v>
          </cell>
          <cell r="GN63">
            <v>87.68</v>
          </cell>
          <cell r="GO63">
            <v>87.68</v>
          </cell>
          <cell r="GP63">
            <v>87.68</v>
          </cell>
          <cell r="GQ63">
            <v>87.68</v>
          </cell>
          <cell r="GR63">
            <v>87.68</v>
          </cell>
          <cell r="GS63">
            <v>87.68</v>
          </cell>
          <cell r="GT63">
            <v>87.68</v>
          </cell>
          <cell r="GU63">
            <v>87.68</v>
          </cell>
          <cell r="GV63">
            <v>87.68</v>
          </cell>
          <cell r="GW63">
            <v>87.68</v>
          </cell>
          <cell r="GX63">
            <v>87.68</v>
          </cell>
          <cell r="GY63">
            <v>87.68</v>
          </cell>
          <cell r="GZ63">
            <v>87.68</v>
          </cell>
          <cell r="HA63">
            <v>87.68</v>
          </cell>
          <cell r="HB63">
            <v>87.68</v>
          </cell>
          <cell r="HC63">
            <v>87.68</v>
          </cell>
          <cell r="HD63">
            <v>87.68</v>
          </cell>
          <cell r="HE63">
            <v>87.68</v>
          </cell>
          <cell r="HF63">
            <v>87.68</v>
          </cell>
        </row>
        <row r="64">
          <cell r="A64">
            <v>63</v>
          </cell>
          <cell r="B64" t="str">
            <v>Rendimiento ART Productos</v>
          </cell>
          <cell r="C64" t="str">
            <v>Rend. ART Produtos (kg/tc)</v>
          </cell>
          <cell r="D64" t="str">
            <v>Kgs/TC</v>
          </cell>
          <cell r="E64">
            <v>86.1</v>
          </cell>
          <cell r="F64">
            <v>95.6</v>
          </cell>
          <cell r="G64">
            <v>107.4</v>
          </cell>
          <cell r="H64">
            <v>108.8</v>
          </cell>
          <cell r="I64">
            <v>113.3</v>
          </cell>
          <cell r="J64">
            <v>118.4</v>
          </cell>
          <cell r="K64">
            <v>120.6</v>
          </cell>
          <cell r="L64">
            <v>120.9</v>
          </cell>
          <cell r="M64">
            <v>121.5</v>
          </cell>
          <cell r="N64">
            <v>122</v>
          </cell>
          <cell r="O64">
            <v>122.6</v>
          </cell>
          <cell r="P64">
            <v>123</v>
          </cell>
          <cell r="Q64">
            <v>123.4</v>
          </cell>
          <cell r="R64">
            <v>124.1</v>
          </cell>
          <cell r="S64">
            <v>124.5</v>
          </cell>
          <cell r="T64">
            <v>124.5</v>
          </cell>
          <cell r="U64">
            <v>124.5</v>
          </cell>
          <cell r="V64">
            <v>122.6</v>
          </cell>
          <cell r="W64">
            <v>122.6</v>
          </cell>
          <cell r="X64">
            <v>123</v>
          </cell>
          <cell r="Y64">
            <v>123.7</v>
          </cell>
          <cell r="Z64">
            <v>124.3</v>
          </cell>
          <cell r="AA64">
            <v>124.8</v>
          </cell>
          <cell r="AB64">
            <v>125.3</v>
          </cell>
          <cell r="AC64">
            <v>125.7</v>
          </cell>
          <cell r="AD64">
            <v>125.9</v>
          </cell>
          <cell r="AE64">
            <v>125.8</v>
          </cell>
          <cell r="AF64">
            <v>125.9</v>
          </cell>
          <cell r="AG64">
            <v>125.9</v>
          </cell>
          <cell r="AH64">
            <v>125.9</v>
          </cell>
          <cell r="AI64">
            <v>125.9</v>
          </cell>
          <cell r="AJ64">
            <v>125.5</v>
          </cell>
          <cell r="AK64">
            <v>125.5</v>
          </cell>
          <cell r="AL64">
            <v>125.5</v>
          </cell>
          <cell r="AM64">
            <v>124.2</v>
          </cell>
          <cell r="AN64">
            <v>123.5</v>
          </cell>
          <cell r="AO64">
            <v>122</v>
          </cell>
          <cell r="AP64">
            <v>122</v>
          </cell>
          <cell r="AQ64">
            <v>122</v>
          </cell>
          <cell r="AR64">
            <v>122.2</v>
          </cell>
          <cell r="AS64">
            <v>122.2</v>
          </cell>
          <cell r="AT64">
            <v>122.1</v>
          </cell>
          <cell r="AU64">
            <v>122.2</v>
          </cell>
          <cell r="AV64">
            <v>122.4</v>
          </cell>
          <cell r="AW64">
            <v>122.5</v>
          </cell>
          <cell r="AX64">
            <v>122.6</v>
          </cell>
          <cell r="AY64">
            <v>122.9</v>
          </cell>
          <cell r="AZ64">
            <v>123</v>
          </cell>
          <cell r="BA64">
            <v>123</v>
          </cell>
          <cell r="BB64">
            <v>123</v>
          </cell>
          <cell r="BC64">
            <v>123</v>
          </cell>
          <cell r="BD64">
            <v>123</v>
          </cell>
          <cell r="BE64">
            <v>123</v>
          </cell>
          <cell r="BF64">
            <v>123</v>
          </cell>
          <cell r="BG64">
            <v>123</v>
          </cell>
          <cell r="BH64">
            <v>122.7</v>
          </cell>
          <cell r="BI64">
            <v>122.4</v>
          </cell>
          <cell r="BJ64">
            <v>122.4</v>
          </cell>
          <cell r="BK64">
            <v>122.2</v>
          </cell>
          <cell r="BL64">
            <v>122.2</v>
          </cell>
          <cell r="BM64">
            <v>122.3</v>
          </cell>
          <cell r="BN64">
            <v>122.3</v>
          </cell>
          <cell r="BO64">
            <v>122.4</v>
          </cell>
          <cell r="BP64">
            <v>122.5</v>
          </cell>
          <cell r="BQ64">
            <v>122.5</v>
          </cell>
          <cell r="BR64">
            <v>122.6</v>
          </cell>
          <cell r="BS64">
            <v>122.7</v>
          </cell>
          <cell r="BT64">
            <v>123</v>
          </cell>
          <cell r="BU64">
            <v>123.2</v>
          </cell>
          <cell r="BV64">
            <v>123.3</v>
          </cell>
          <cell r="BW64">
            <v>123.3</v>
          </cell>
          <cell r="BX64">
            <v>123.4</v>
          </cell>
          <cell r="BY64">
            <v>123.5</v>
          </cell>
          <cell r="BZ64">
            <v>123.5</v>
          </cell>
          <cell r="CA64">
            <v>123.5</v>
          </cell>
          <cell r="CB64">
            <v>123.3</v>
          </cell>
          <cell r="CC64">
            <v>123.2</v>
          </cell>
          <cell r="CD64">
            <v>123.2</v>
          </cell>
          <cell r="CE64">
            <v>123.1</v>
          </cell>
          <cell r="CF64">
            <v>122.9</v>
          </cell>
          <cell r="CG64">
            <v>122.9</v>
          </cell>
          <cell r="CH64">
            <v>123</v>
          </cell>
          <cell r="CI64">
            <v>123.1</v>
          </cell>
          <cell r="CJ64">
            <v>123.1</v>
          </cell>
          <cell r="CK64">
            <v>123.1</v>
          </cell>
          <cell r="CL64">
            <v>123.1</v>
          </cell>
          <cell r="CM64">
            <v>123.1</v>
          </cell>
          <cell r="CN64">
            <v>123.2</v>
          </cell>
          <cell r="CO64">
            <v>123.2</v>
          </cell>
          <cell r="CP64">
            <v>123.2</v>
          </cell>
          <cell r="CQ64">
            <v>123.3</v>
          </cell>
          <cell r="CR64">
            <v>123.5</v>
          </cell>
          <cell r="CS64">
            <v>123.6</v>
          </cell>
          <cell r="CT64">
            <v>123.8</v>
          </cell>
          <cell r="CU64">
            <v>123.9</v>
          </cell>
          <cell r="CV64">
            <v>123.9</v>
          </cell>
          <cell r="CW64">
            <v>124</v>
          </cell>
          <cell r="CX64">
            <v>124.1</v>
          </cell>
          <cell r="CY64">
            <v>124</v>
          </cell>
          <cell r="CZ64">
            <v>123.8</v>
          </cell>
          <cell r="DA64">
            <v>124</v>
          </cell>
          <cell r="DB64">
            <v>124.1</v>
          </cell>
          <cell r="DC64">
            <v>124.1</v>
          </cell>
          <cell r="DD64">
            <v>124.2</v>
          </cell>
          <cell r="DE64">
            <v>124.4</v>
          </cell>
          <cell r="DF64">
            <v>124.6</v>
          </cell>
          <cell r="DG64">
            <v>124.6</v>
          </cell>
          <cell r="DH64">
            <v>124.9</v>
          </cell>
          <cell r="DI64">
            <v>125</v>
          </cell>
          <cell r="DJ64">
            <v>125.2</v>
          </cell>
          <cell r="DK64">
            <v>125.4</v>
          </cell>
          <cell r="DL64">
            <v>125.5</v>
          </cell>
          <cell r="DM64">
            <v>125.6</v>
          </cell>
          <cell r="DN64">
            <v>125.7</v>
          </cell>
          <cell r="DO64">
            <v>125.8</v>
          </cell>
          <cell r="DP64">
            <v>125.9</v>
          </cell>
          <cell r="DQ64">
            <v>126</v>
          </cell>
          <cell r="DR64">
            <v>126.1</v>
          </cell>
          <cell r="DS64">
            <v>126.1</v>
          </cell>
          <cell r="DT64">
            <v>126.2</v>
          </cell>
          <cell r="DU64">
            <v>126.2</v>
          </cell>
          <cell r="DV64">
            <v>126.3</v>
          </cell>
          <cell r="DW64">
            <v>126.4</v>
          </cell>
          <cell r="DX64">
            <v>126.5</v>
          </cell>
          <cell r="DY64">
            <v>126.6</v>
          </cell>
          <cell r="DZ64">
            <v>126.7</v>
          </cell>
          <cell r="EA64">
            <v>126.7</v>
          </cell>
          <cell r="EB64">
            <v>126.6</v>
          </cell>
          <cell r="EC64">
            <v>126.8</v>
          </cell>
          <cell r="ED64">
            <v>126.8</v>
          </cell>
          <cell r="EE64">
            <v>126.8</v>
          </cell>
          <cell r="EF64">
            <v>126.8</v>
          </cell>
          <cell r="EG64">
            <v>126.8</v>
          </cell>
          <cell r="EH64">
            <v>126.6</v>
          </cell>
          <cell r="EI64">
            <v>126.7</v>
          </cell>
          <cell r="EJ64">
            <v>126.8</v>
          </cell>
          <cell r="EK64">
            <v>126.9</v>
          </cell>
          <cell r="EL64">
            <v>127</v>
          </cell>
          <cell r="EM64">
            <v>127.1</v>
          </cell>
          <cell r="EN64">
            <v>127.1</v>
          </cell>
          <cell r="EO64">
            <v>127.2</v>
          </cell>
          <cell r="EP64">
            <v>127.2</v>
          </cell>
          <cell r="EQ64">
            <v>127.2</v>
          </cell>
          <cell r="ER64">
            <v>127.2</v>
          </cell>
          <cell r="ES64">
            <v>127.3</v>
          </cell>
          <cell r="ET64">
            <v>127.3</v>
          </cell>
          <cell r="EU64">
            <v>127.3</v>
          </cell>
          <cell r="EV64">
            <v>127.3</v>
          </cell>
          <cell r="EW64">
            <v>127.3</v>
          </cell>
          <cell r="EX64">
            <v>127.3</v>
          </cell>
          <cell r="EY64">
            <v>127.1</v>
          </cell>
          <cell r="EZ64">
            <v>127.2</v>
          </cell>
          <cell r="FA64">
            <v>127.3</v>
          </cell>
          <cell r="FB64">
            <v>127.4</v>
          </cell>
          <cell r="FC64">
            <v>127.4</v>
          </cell>
          <cell r="FD64">
            <v>127.5</v>
          </cell>
          <cell r="FE64">
            <v>127.6</v>
          </cell>
          <cell r="FF64">
            <v>127.6</v>
          </cell>
          <cell r="FG64">
            <v>127.6</v>
          </cell>
          <cell r="FH64">
            <v>127.6</v>
          </cell>
          <cell r="FI64">
            <v>127.7</v>
          </cell>
          <cell r="FJ64">
            <v>127.7</v>
          </cell>
          <cell r="FK64">
            <v>127.6</v>
          </cell>
          <cell r="FL64">
            <v>127.6</v>
          </cell>
          <cell r="FM64">
            <v>127.7</v>
          </cell>
          <cell r="FN64">
            <v>127.6</v>
          </cell>
          <cell r="FO64">
            <v>127.7</v>
          </cell>
          <cell r="FP64">
            <v>127.8</v>
          </cell>
          <cell r="FQ64">
            <v>127.9</v>
          </cell>
          <cell r="FR64">
            <v>128</v>
          </cell>
          <cell r="FS64">
            <v>128.1</v>
          </cell>
          <cell r="FT64">
            <v>128.19999999999999</v>
          </cell>
          <cell r="FU64">
            <v>128.30000000000001</v>
          </cell>
          <cell r="FV64">
            <v>128.30000000000001</v>
          </cell>
          <cell r="FW64">
            <v>128.5</v>
          </cell>
          <cell r="FX64">
            <v>128.5</v>
          </cell>
          <cell r="FY64">
            <v>128.5</v>
          </cell>
          <cell r="FZ64">
            <v>128.4</v>
          </cell>
          <cell r="GA64">
            <v>128.5</v>
          </cell>
          <cell r="GB64">
            <v>128.5</v>
          </cell>
          <cell r="GC64">
            <v>128.5</v>
          </cell>
          <cell r="GD64">
            <v>128.6</v>
          </cell>
          <cell r="GE64">
            <v>128.6</v>
          </cell>
          <cell r="GF64">
            <v>128.69999999999999</v>
          </cell>
          <cell r="GG64">
            <v>128.80000000000001</v>
          </cell>
          <cell r="GH64">
            <v>128.80000000000001</v>
          </cell>
          <cell r="GI64">
            <v>128.9</v>
          </cell>
          <cell r="GJ64">
            <v>128.80000000000001</v>
          </cell>
          <cell r="GK64">
            <v>128.80000000000001</v>
          </cell>
          <cell r="GL64">
            <v>129</v>
          </cell>
          <cell r="GM64">
            <v>129</v>
          </cell>
          <cell r="GN64">
            <v>129.19999999999999</v>
          </cell>
          <cell r="GO64">
            <v>129.30000000000001</v>
          </cell>
          <cell r="GP64">
            <v>129.19999999999999</v>
          </cell>
          <cell r="GQ64">
            <v>129.30000000000001</v>
          </cell>
          <cell r="GR64">
            <v>129.4</v>
          </cell>
          <cell r="GS64">
            <v>129.6</v>
          </cell>
          <cell r="GT64">
            <v>129.6</v>
          </cell>
          <cell r="GU64">
            <v>129.69999999999999</v>
          </cell>
          <cell r="GV64">
            <v>129.69999999999999</v>
          </cell>
          <cell r="GW64">
            <v>129.5</v>
          </cell>
          <cell r="GX64">
            <v>129.6</v>
          </cell>
          <cell r="GY64">
            <v>129.80000000000001</v>
          </cell>
          <cell r="GZ64">
            <v>129.9</v>
          </cell>
          <cell r="HA64">
            <v>129.9</v>
          </cell>
          <cell r="HB64">
            <v>130.1</v>
          </cell>
          <cell r="HC64">
            <v>130.1</v>
          </cell>
          <cell r="HD64">
            <v>130.6</v>
          </cell>
          <cell r="HE64">
            <v>130.6</v>
          </cell>
          <cell r="HF64">
            <v>130.6</v>
          </cell>
        </row>
        <row r="65">
          <cell r="A65">
            <v>64</v>
          </cell>
          <cell r="B65">
            <v>0</v>
          </cell>
          <cell r="C65" t="str">
            <v>Rendimento UNICOP (scs/tc)</v>
          </cell>
          <cell r="D65" t="str">
            <v>SACOS/TC</v>
          </cell>
          <cell r="E65">
            <v>0</v>
          </cell>
          <cell r="F65">
            <v>1.1399999999999999</v>
          </cell>
          <cell r="G65">
            <v>1.59</v>
          </cell>
          <cell r="H65">
            <v>1.75</v>
          </cell>
          <cell r="I65">
            <v>1.88</v>
          </cell>
          <cell r="J65">
            <v>2.1</v>
          </cell>
          <cell r="K65">
            <v>2.2000000000000002</v>
          </cell>
          <cell r="L65">
            <v>2.25</v>
          </cell>
          <cell r="M65">
            <v>2.2799999999999998</v>
          </cell>
          <cell r="N65">
            <v>2.29</v>
          </cell>
          <cell r="O65">
            <v>2.35</v>
          </cell>
          <cell r="P65">
            <v>2.36</v>
          </cell>
          <cell r="Q65">
            <v>2.38</v>
          </cell>
          <cell r="R65">
            <v>2.42</v>
          </cell>
          <cell r="S65">
            <v>2.42</v>
          </cell>
          <cell r="T65">
            <v>2.42</v>
          </cell>
          <cell r="U65">
            <v>2.42</v>
          </cell>
          <cell r="V65">
            <v>2.38</v>
          </cell>
          <cell r="W65">
            <v>2.46</v>
          </cell>
          <cell r="X65">
            <v>2.4</v>
          </cell>
          <cell r="Y65">
            <v>2.4</v>
          </cell>
          <cell r="Z65">
            <v>2.41</v>
          </cell>
          <cell r="AA65">
            <v>2.42</v>
          </cell>
          <cell r="AB65">
            <v>2.4500000000000002</v>
          </cell>
          <cell r="AC65">
            <v>2.48</v>
          </cell>
          <cell r="AD65">
            <v>2.4900000000000002</v>
          </cell>
          <cell r="AE65">
            <v>2.48</v>
          </cell>
          <cell r="AF65">
            <v>2.48</v>
          </cell>
          <cell r="AG65">
            <v>2.5299999999999998</v>
          </cell>
          <cell r="AH65">
            <v>2.5299999999999998</v>
          </cell>
          <cell r="AI65">
            <v>2.5299999999999998</v>
          </cell>
          <cell r="AJ65">
            <v>2.54</v>
          </cell>
          <cell r="AK65">
            <v>2.54</v>
          </cell>
          <cell r="AL65">
            <v>2.54</v>
          </cell>
          <cell r="AM65">
            <v>2.5099999999999998</v>
          </cell>
          <cell r="AN65">
            <v>2.4900000000000002</v>
          </cell>
          <cell r="AO65">
            <v>2.4700000000000002</v>
          </cell>
          <cell r="AP65">
            <v>2.4700000000000002</v>
          </cell>
          <cell r="AQ65">
            <v>2.46</v>
          </cell>
          <cell r="AR65">
            <v>2.4700000000000002</v>
          </cell>
          <cell r="AS65">
            <v>2.4700000000000002</v>
          </cell>
          <cell r="AT65">
            <v>2.4700000000000002</v>
          </cell>
          <cell r="AU65">
            <v>2.48</v>
          </cell>
          <cell r="AV65">
            <v>2.4700000000000002</v>
          </cell>
          <cell r="AW65">
            <v>2.4900000000000002</v>
          </cell>
          <cell r="AX65">
            <v>2.48</v>
          </cell>
          <cell r="AY65">
            <v>2.4900000000000002</v>
          </cell>
          <cell r="AZ65">
            <v>2.5</v>
          </cell>
          <cell r="BA65">
            <v>2.5</v>
          </cell>
          <cell r="BB65">
            <v>2.5</v>
          </cell>
          <cell r="BC65">
            <v>2.5</v>
          </cell>
          <cell r="BD65">
            <v>2.5</v>
          </cell>
          <cell r="BE65">
            <v>2.5</v>
          </cell>
          <cell r="BF65">
            <v>2.5</v>
          </cell>
          <cell r="BG65">
            <v>2.5</v>
          </cell>
          <cell r="BH65">
            <v>2.5</v>
          </cell>
          <cell r="BI65">
            <v>2.5</v>
          </cell>
          <cell r="BJ65">
            <v>2.5</v>
          </cell>
          <cell r="BK65">
            <v>2.4900000000000002</v>
          </cell>
          <cell r="BL65">
            <v>2.5</v>
          </cell>
          <cell r="BM65">
            <v>2.4900000000000002</v>
          </cell>
          <cell r="BN65">
            <v>2.48</v>
          </cell>
          <cell r="BO65">
            <v>2.48</v>
          </cell>
          <cell r="BP65">
            <v>2.4700000000000002</v>
          </cell>
          <cell r="BQ65">
            <v>2.48</v>
          </cell>
          <cell r="BR65">
            <v>2.48</v>
          </cell>
          <cell r="BS65">
            <v>2.48</v>
          </cell>
          <cell r="BT65">
            <v>2.4900000000000002</v>
          </cell>
          <cell r="BU65">
            <v>2.5</v>
          </cell>
          <cell r="BV65">
            <v>2.5</v>
          </cell>
          <cell r="BW65">
            <v>2.5</v>
          </cell>
          <cell r="BX65">
            <v>2.5</v>
          </cell>
          <cell r="BY65">
            <v>2.5099999999999998</v>
          </cell>
          <cell r="BZ65">
            <v>2.52</v>
          </cell>
          <cell r="CA65">
            <v>2.52</v>
          </cell>
          <cell r="CB65">
            <v>2.52</v>
          </cell>
          <cell r="CC65">
            <v>2.5099999999999998</v>
          </cell>
          <cell r="CD65">
            <v>2.5099999999999998</v>
          </cell>
          <cell r="CE65">
            <v>2.5099999999999998</v>
          </cell>
          <cell r="CF65">
            <v>2.5099999999999998</v>
          </cell>
          <cell r="CG65">
            <v>2.5099999999999998</v>
          </cell>
          <cell r="CH65">
            <v>2.52</v>
          </cell>
          <cell r="CI65">
            <v>2.52</v>
          </cell>
          <cell r="CJ65">
            <v>2.52</v>
          </cell>
          <cell r="CK65">
            <v>2.52</v>
          </cell>
          <cell r="CL65">
            <v>2.52</v>
          </cell>
          <cell r="CM65">
            <v>2.5299999999999998</v>
          </cell>
          <cell r="CN65">
            <v>2.52</v>
          </cell>
          <cell r="CO65">
            <v>2.5299999999999998</v>
          </cell>
          <cell r="CP65">
            <v>2.5299999999999998</v>
          </cell>
          <cell r="CQ65">
            <v>2.5299999999999998</v>
          </cell>
          <cell r="CR65">
            <v>2.5299999999999998</v>
          </cell>
          <cell r="CS65">
            <v>2.5299999999999998</v>
          </cell>
          <cell r="CT65">
            <v>2.54</v>
          </cell>
          <cell r="CU65">
            <v>2.54</v>
          </cell>
          <cell r="CV65">
            <v>2.5499999999999998</v>
          </cell>
          <cell r="CW65">
            <v>2.5499999999999998</v>
          </cell>
          <cell r="CX65">
            <v>2.5499999999999998</v>
          </cell>
          <cell r="CY65">
            <v>2.54</v>
          </cell>
          <cell r="CZ65">
            <v>2.54</v>
          </cell>
          <cell r="DA65">
            <v>2.54</v>
          </cell>
          <cell r="DB65">
            <v>2.5499999999999998</v>
          </cell>
          <cell r="DC65">
            <v>2.54</v>
          </cell>
          <cell r="DD65">
            <v>2.5499999999999998</v>
          </cell>
          <cell r="DE65">
            <v>2.5499999999999998</v>
          </cell>
          <cell r="DF65">
            <v>2.56</v>
          </cell>
          <cell r="DG65">
            <v>2.56</v>
          </cell>
          <cell r="DH65">
            <v>2.56</v>
          </cell>
          <cell r="DI65">
            <v>2.57</v>
          </cell>
          <cell r="DJ65">
            <v>2.57</v>
          </cell>
          <cell r="DK65">
            <v>2.57</v>
          </cell>
          <cell r="DL65">
            <v>2.58</v>
          </cell>
          <cell r="DM65">
            <v>2.58</v>
          </cell>
          <cell r="DN65">
            <v>2.58</v>
          </cell>
          <cell r="DO65">
            <v>2.58</v>
          </cell>
          <cell r="DP65">
            <v>2.59</v>
          </cell>
          <cell r="DQ65">
            <v>2.59</v>
          </cell>
          <cell r="DR65">
            <v>2.59</v>
          </cell>
          <cell r="DS65">
            <v>2.6</v>
          </cell>
          <cell r="DT65">
            <v>2.59</v>
          </cell>
          <cell r="DU65">
            <v>2.59</v>
          </cell>
          <cell r="DV65">
            <v>2.6</v>
          </cell>
          <cell r="DW65">
            <v>2.6</v>
          </cell>
          <cell r="DX65">
            <v>2.6</v>
          </cell>
          <cell r="DY65">
            <v>2.6</v>
          </cell>
          <cell r="DZ65">
            <v>2.61</v>
          </cell>
          <cell r="EA65">
            <v>2.61</v>
          </cell>
          <cell r="EB65">
            <v>2.61</v>
          </cell>
          <cell r="EC65">
            <v>2.61</v>
          </cell>
          <cell r="ED65">
            <v>2.61</v>
          </cell>
          <cell r="EE65">
            <v>2.61</v>
          </cell>
          <cell r="EF65">
            <v>2.61</v>
          </cell>
          <cell r="EG65">
            <v>2.61</v>
          </cell>
          <cell r="EH65">
            <v>2.61</v>
          </cell>
          <cell r="EI65">
            <v>2.61</v>
          </cell>
          <cell r="EJ65">
            <v>2.61</v>
          </cell>
          <cell r="EK65">
            <v>2.61</v>
          </cell>
          <cell r="EL65">
            <v>2.61</v>
          </cell>
          <cell r="EM65">
            <v>2.62</v>
          </cell>
          <cell r="EN65">
            <v>2.62</v>
          </cell>
          <cell r="EO65">
            <v>2.62</v>
          </cell>
          <cell r="EP65">
            <v>2.62</v>
          </cell>
          <cell r="EQ65">
            <v>2.62</v>
          </cell>
          <cell r="ER65">
            <v>2.63</v>
          </cell>
          <cell r="ES65">
            <v>2.62</v>
          </cell>
          <cell r="ET65">
            <v>2.63</v>
          </cell>
          <cell r="EU65">
            <v>2.63</v>
          </cell>
          <cell r="EV65">
            <v>2.63</v>
          </cell>
          <cell r="EW65">
            <v>2.63</v>
          </cell>
          <cell r="EX65">
            <v>2.62</v>
          </cell>
          <cell r="EY65">
            <v>2.62</v>
          </cell>
          <cell r="EZ65">
            <v>2.62</v>
          </cell>
          <cell r="FA65">
            <v>2.62</v>
          </cell>
          <cell r="FB65">
            <v>2.62</v>
          </cell>
          <cell r="FC65">
            <v>2.62</v>
          </cell>
          <cell r="FD65">
            <v>2.63</v>
          </cell>
          <cell r="FE65">
            <v>2.63</v>
          </cell>
          <cell r="FF65">
            <v>2.63</v>
          </cell>
          <cell r="FG65">
            <v>2.63</v>
          </cell>
          <cell r="FH65">
            <v>2.63</v>
          </cell>
          <cell r="FI65">
            <v>2.63</v>
          </cell>
          <cell r="FJ65">
            <v>2.63</v>
          </cell>
          <cell r="FK65">
            <v>2.63</v>
          </cell>
          <cell r="FL65">
            <v>2.63</v>
          </cell>
          <cell r="FM65">
            <v>2.63</v>
          </cell>
          <cell r="FN65">
            <v>2.63</v>
          </cell>
          <cell r="FO65">
            <v>2.63</v>
          </cell>
          <cell r="FP65">
            <v>2.63</v>
          </cell>
          <cell r="FQ65">
            <v>2.63</v>
          </cell>
          <cell r="FR65">
            <v>2.64</v>
          </cell>
          <cell r="FS65">
            <v>2.64</v>
          </cell>
          <cell r="FT65">
            <v>2.64</v>
          </cell>
          <cell r="FU65">
            <v>2.64</v>
          </cell>
          <cell r="FV65">
            <v>2.65</v>
          </cell>
          <cell r="FW65">
            <v>2.65</v>
          </cell>
          <cell r="FX65">
            <v>2.65</v>
          </cell>
          <cell r="FY65">
            <v>2.65</v>
          </cell>
          <cell r="FZ65">
            <v>2.65</v>
          </cell>
          <cell r="GA65">
            <v>2.65</v>
          </cell>
          <cell r="GB65">
            <v>2.65</v>
          </cell>
          <cell r="GC65">
            <v>2.65</v>
          </cell>
          <cell r="GD65">
            <v>2.65</v>
          </cell>
          <cell r="GE65">
            <v>2.65</v>
          </cell>
          <cell r="GF65">
            <v>2.65</v>
          </cell>
          <cell r="GG65">
            <v>2.66</v>
          </cell>
          <cell r="GH65">
            <v>2.66</v>
          </cell>
          <cell r="GI65">
            <v>2.66</v>
          </cell>
          <cell r="GJ65">
            <v>2.66</v>
          </cell>
          <cell r="GK65">
            <v>2.66</v>
          </cell>
          <cell r="GL65">
            <v>2.66</v>
          </cell>
          <cell r="GM65">
            <v>2.66</v>
          </cell>
          <cell r="GN65">
            <v>2.67</v>
          </cell>
          <cell r="GO65">
            <v>2.67</v>
          </cell>
          <cell r="GP65">
            <v>2.67</v>
          </cell>
          <cell r="GQ65">
            <v>2.67</v>
          </cell>
          <cell r="GR65">
            <v>2.67</v>
          </cell>
          <cell r="GS65">
            <v>2.67</v>
          </cell>
          <cell r="GT65">
            <v>2.67</v>
          </cell>
          <cell r="GU65">
            <v>2.68</v>
          </cell>
          <cell r="GV65">
            <v>2.68</v>
          </cell>
          <cell r="GW65">
            <v>2.67</v>
          </cell>
          <cell r="GX65">
            <v>2.67</v>
          </cell>
          <cell r="GY65">
            <v>2.67</v>
          </cell>
          <cell r="GZ65">
            <v>2.68</v>
          </cell>
          <cell r="HA65">
            <v>2.68</v>
          </cell>
          <cell r="HB65">
            <v>2.69</v>
          </cell>
          <cell r="HC65">
            <v>2.69</v>
          </cell>
          <cell r="HD65">
            <v>2.7</v>
          </cell>
          <cell r="HE65">
            <v>2.7</v>
          </cell>
          <cell r="HF65">
            <v>2.7</v>
          </cell>
        </row>
        <row r="66">
          <cell r="A66">
            <v>65</v>
          </cell>
          <cell r="B66">
            <v>0</v>
          </cell>
          <cell r="C66" t="str">
            <v>RIT Copersucar (kg/tc)</v>
          </cell>
          <cell r="D66" t="str">
            <v>KG/TC</v>
          </cell>
          <cell r="E66">
            <v>82.2</v>
          </cell>
          <cell r="F66">
            <v>91.2</v>
          </cell>
          <cell r="G66">
            <v>102.5</v>
          </cell>
          <cell r="H66">
            <v>103.9</v>
          </cell>
          <cell r="I66">
            <v>108.2</v>
          </cell>
          <cell r="J66">
            <v>113.1</v>
          </cell>
          <cell r="K66">
            <v>115.2</v>
          </cell>
          <cell r="L66">
            <v>115.5</v>
          </cell>
          <cell r="M66">
            <v>116</v>
          </cell>
          <cell r="N66">
            <v>116.4</v>
          </cell>
          <cell r="O66">
            <v>117</v>
          </cell>
          <cell r="P66">
            <v>117.5</v>
          </cell>
          <cell r="Q66">
            <v>117.8</v>
          </cell>
          <cell r="R66">
            <v>118.5</v>
          </cell>
          <cell r="S66">
            <v>118.9</v>
          </cell>
          <cell r="T66">
            <v>118.9</v>
          </cell>
          <cell r="U66">
            <v>118.9</v>
          </cell>
          <cell r="V66">
            <v>117</v>
          </cell>
          <cell r="W66">
            <v>117</v>
          </cell>
          <cell r="X66">
            <v>117.4</v>
          </cell>
          <cell r="Y66">
            <v>118.1</v>
          </cell>
          <cell r="Z66">
            <v>118.7</v>
          </cell>
          <cell r="AA66">
            <v>119.2</v>
          </cell>
          <cell r="AB66">
            <v>119.7</v>
          </cell>
          <cell r="AC66">
            <v>120</v>
          </cell>
          <cell r="AD66">
            <v>120.2</v>
          </cell>
          <cell r="AE66">
            <v>120.1</v>
          </cell>
          <cell r="AF66">
            <v>120.1</v>
          </cell>
          <cell r="AG66">
            <v>120.2</v>
          </cell>
          <cell r="AH66">
            <v>120.2</v>
          </cell>
          <cell r="AI66">
            <v>120.2</v>
          </cell>
          <cell r="AJ66">
            <v>119.8</v>
          </cell>
          <cell r="AK66">
            <v>119.8</v>
          </cell>
          <cell r="AL66">
            <v>119.8</v>
          </cell>
          <cell r="AM66">
            <v>118.5</v>
          </cell>
          <cell r="AN66">
            <v>117.9</v>
          </cell>
          <cell r="AO66">
            <v>116.5</v>
          </cell>
          <cell r="AP66">
            <v>116.4</v>
          </cell>
          <cell r="AQ66">
            <v>116.5</v>
          </cell>
          <cell r="AR66">
            <v>116.7</v>
          </cell>
          <cell r="AS66">
            <v>116.7</v>
          </cell>
          <cell r="AT66">
            <v>116.6</v>
          </cell>
          <cell r="AU66">
            <v>116.7</v>
          </cell>
          <cell r="AV66">
            <v>116.9</v>
          </cell>
          <cell r="AW66">
            <v>116.9</v>
          </cell>
          <cell r="AX66">
            <v>117</v>
          </cell>
          <cell r="AY66">
            <v>117.3</v>
          </cell>
          <cell r="AZ66">
            <v>117.5</v>
          </cell>
          <cell r="BA66">
            <v>117.5</v>
          </cell>
          <cell r="BB66">
            <v>117.4</v>
          </cell>
          <cell r="BC66">
            <v>117.4</v>
          </cell>
          <cell r="BD66">
            <v>117.4</v>
          </cell>
          <cell r="BE66">
            <v>117.4</v>
          </cell>
          <cell r="BF66">
            <v>117.4</v>
          </cell>
          <cell r="BG66">
            <v>117.4</v>
          </cell>
          <cell r="BH66">
            <v>117.1</v>
          </cell>
          <cell r="BI66">
            <v>116.9</v>
          </cell>
          <cell r="BJ66">
            <v>116.8</v>
          </cell>
          <cell r="BK66">
            <v>116.6</v>
          </cell>
          <cell r="BL66">
            <v>116.6</v>
          </cell>
          <cell r="BM66">
            <v>116.7</v>
          </cell>
          <cell r="BN66">
            <v>116.7</v>
          </cell>
          <cell r="BO66">
            <v>116.8</v>
          </cell>
          <cell r="BP66">
            <v>116.9</v>
          </cell>
          <cell r="BQ66">
            <v>116.9</v>
          </cell>
          <cell r="BR66">
            <v>117</v>
          </cell>
          <cell r="BS66">
            <v>117.1</v>
          </cell>
          <cell r="BT66">
            <v>117.4</v>
          </cell>
          <cell r="BU66">
            <v>117.6</v>
          </cell>
          <cell r="BV66">
            <v>117.7</v>
          </cell>
          <cell r="BW66">
            <v>117.7</v>
          </cell>
          <cell r="BX66">
            <v>117.8</v>
          </cell>
          <cell r="BY66">
            <v>117.9</v>
          </cell>
          <cell r="BZ66">
            <v>117.9</v>
          </cell>
          <cell r="CA66">
            <v>117.9</v>
          </cell>
          <cell r="CB66">
            <v>117.7</v>
          </cell>
          <cell r="CC66">
            <v>117.6</v>
          </cell>
          <cell r="CD66">
            <v>117.6</v>
          </cell>
          <cell r="CE66">
            <v>117.5</v>
          </cell>
          <cell r="CF66">
            <v>117.4</v>
          </cell>
          <cell r="CG66">
            <v>117.4</v>
          </cell>
          <cell r="CH66">
            <v>117.4</v>
          </cell>
          <cell r="CI66">
            <v>117.5</v>
          </cell>
          <cell r="CJ66">
            <v>117.5</v>
          </cell>
          <cell r="CK66">
            <v>117.5</v>
          </cell>
          <cell r="CL66">
            <v>117.5</v>
          </cell>
          <cell r="CM66">
            <v>117.5</v>
          </cell>
          <cell r="CN66">
            <v>117.6</v>
          </cell>
          <cell r="CO66">
            <v>117.6</v>
          </cell>
          <cell r="CP66">
            <v>117.6</v>
          </cell>
          <cell r="CQ66">
            <v>117.7</v>
          </cell>
          <cell r="CR66">
            <v>117.9</v>
          </cell>
          <cell r="CS66">
            <v>118</v>
          </cell>
          <cell r="CT66">
            <v>118.1</v>
          </cell>
          <cell r="CU66">
            <v>118.3</v>
          </cell>
          <cell r="CV66">
            <v>118.3</v>
          </cell>
          <cell r="CW66">
            <v>118.4</v>
          </cell>
          <cell r="CX66">
            <v>118.5</v>
          </cell>
          <cell r="CY66">
            <v>118.4</v>
          </cell>
          <cell r="CZ66">
            <v>118.2</v>
          </cell>
          <cell r="DA66">
            <v>118.3</v>
          </cell>
          <cell r="DB66">
            <v>118.4</v>
          </cell>
          <cell r="DC66">
            <v>118.5</v>
          </cell>
          <cell r="DD66">
            <v>118.6</v>
          </cell>
          <cell r="DE66">
            <v>118.7</v>
          </cell>
          <cell r="DF66">
            <v>118.9</v>
          </cell>
          <cell r="DG66">
            <v>119</v>
          </cell>
          <cell r="DH66">
            <v>119.2</v>
          </cell>
          <cell r="DI66">
            <v>119.3</v>
          </cell>
          <cell r="DJ66">
            <v>119.5</v>
          </cell>
          <cell r="DK66">
            <v>119.7</v>
          </cell>
          <cell r="DL66">
            <v>119.8</v>
          </cell>
          <cell r="DM66">
            <v>119.9</v>
          </cell>
          <cell r="DN66">
            <v>120</v>
          </cell>
          <cell r="DO66">
            <v>120.1</v>
          </cell>
          <cell r="DP66">
            <v>120.1</v>
          </cell>
          <cell r="DQ66">
            <v>120.3</v>
          </cell>
          <cell r="DR66">
            <v>120.3</v>
          </cell>
          <cell r="DS66">
            <v>120.4</v>
          </cell>
          <cell r="DT66">
            <v>120.5</v>
          </cell>
          <cell r="DU66">
            <v>120.5</v>
          </cell>
          <cell r="DV66">
            <v>120.6</v>
          </cell>
          <cell r="DW66">
            <v>120.7</v>
          </cell>
          <cell r="DX66">
            <v>120.8</v>
          </cell>
          <cell r="DY66">
            <v>120.8</v>
          </cell>
          <cell r="DZ66">
            <v>120.9</v>
          </cell>
          <cell r="EA66">
            <v>120.9</v>
          </cell>
          <cell r="EB66">
            <v>120.9</v>
          </cell>
          <cell r="EC66">
            <v>121</v>
          </cell>
          <cell r="ED66">
            <v>121.1</v>
          </cell>
          <cell r="EE66">
            <v>121.1</v>
          </cell>
          <cell r="EF66">
            <v>121</v>
          </cell>
          <cell r="EG66">
            <v>121</v>
          </cell>
          <cell r="EH66">
            <v>120.9</v>
          </cell>
          <cell r="EI66">
            <v>121</v>
          </cell>
          <cell r="EJ66">
            <v>121.1</v>
          </cell>
          <cell r="EK66">
            <v>121.2</v>
          </cell>
          <cell r="EL66">
            <v>121.2</v>
          </cell>
          <cell r="EM66">
            <v>121.3</v>
          </cell>
          <cell r="EN66">
            <v>121.4</v>
          </cell>
          <cell r="EO66">
            <v>121.4</v>
          </cell>
          <cell r="EP66">
            <v>121.4</v>
          </cell>
          <cell r="EQ66">
            <v>121.4</v>
          </cell>
          <cell r="ER66">
            <v>121.5</v>
          </cell>
          <cell r="ES66">
            <v>121.5</v>
          </cell>
          <cell r="ET66">
            <v>121.5</v>
          </cell>
          <cell r="EU66">
            <v>121.5</v>
          </cell>
          <cell r="EV66">
            <v>121.5</v>
          </cell>
          <cell r="EW66">
            <v>121.5</v>
          </cell>
          <cell r="EX66">
            <v>121.5</v>
          </cell>
          <cell r="EY66">
            <v>121.3</v>
          </cell>
          <cell r="EZ66">
            <v>121.4</v>
          </cell>
          <cell r="FA66">
            <v>121.5</v>
          </cell>
          <cell r="FB66">
            <v>121.6</v>
          </cell>
          <cell r="FC66">
            <v>121.6</v>
          </cell>
          <cell r="FD66">
            <v>121.7</v>
          </cell>
          <cell r="FE66">
            <v>121.8</v>
          </cell>
          <cell r="FF66">
            <v>121.8</v>
          </cell>
          <cell r="FG66">
            <v>121.8</v>
          </cell>
          <cell r="FH66">
            <v>121.8</v>
          </cell>
          <cell r="FI66">
            <v>121.9</v>
          </cell>
          <cell r="FJ66">
            <v>121.9</v>
          </cell>
          <cell r="FK66">
            <v>121.9</v>
          </cell>
          <cell r="FL66">
            <v>121.8</v>
          </cell>
          <cell r="FM66">
            <v>121.9</v>
          </cell>
          <cell r="FN66">
            <v>121.9</v>
          </cell>
          <cell r="FO66">
            <v>121.9</v>
          </cell>
          <cell r="FP66">
            <v>122</v>
          </cell>
          <cell r="FQ66">
            <v>122.1</v>
          </cell>
          <cell r="FR66">
            <v>122.2</v>
          </cell>
          <cell r="FS66">
            <v>122.3</v>
          </cell>
          <cell r="FT66">
            <v>122.3</v>
          </cell>
          <cell r="FU66">
            <v>122.5</v>
          </cell>
          <cell r="FV66">
            <v>122.5</v>
          </cell>
          <cell r="FW66">
            <v>122.7</v>
          </cell>
          <cell r="FX66">
            <v>122.7</v>
          </cell>
          <cell r="FY66">
            <v>122.7</v>
          </cell>
          <cell r="FZ66">
            <v>122.6</v>
          </cell>
          <cell r="GA66">
            <v>122.7</v>
          </cell>
          <cell r="GB66">
            <v>122.6</v>
          </cell>
          <cell r="GC66">
            <v>122.7</v>
          </cell>
          <cell r="GD66">
            <v>122.7</v>
          </cell>
          <cell r="GE66">
            <v>122.8</v>
          </cell>
          <cell r="GF66">
            <v>122.8</v>
          </cell>
          <cell r="GG66">
            <v>122.9</v>
          </cell>
          <cell r="GH66">
            <v>123</v>
          </cell>
          <cell r="GI66">
            <v>123</v>
          </cell>
          <cell r="GJ66">
            <v>123</v>
          </cell>
          <cell r="GK66">
            <v>123</v>
          </cell>
          <cell r="GL66">
            <v>123.2</v>
          </cell>
          <cell r="GM66">
            <v>123.2</v>
          </cell>
          <cell r="GN66">
            <v>123.4</v>
          </cell>
          <cell r="GO66">
            <v>123.5</v>
          </cell>
          <cell r="GP66">
            <v>123.4</v>
          </cell>
          <cell r="GQ66">
            <v>123.4</v>
          </cell>
          <cell r="GR66">
            <v>123.6</v>
          </cell>
          <cell r="GS66">
            <v>123.7</v>
          </cell>
          <cell r="GT66">
            <v>123.7</v>
          </cell>
          <cell r="GU66">
            <v>123.8</v>
          </cell>
          <cell r="GV66">
            <v>123.8</v>
          </cell>
          <cell r="GW66">
            <v>123.7</v>
          </cell>
          <cell r="GX66">
            <v>123.8</v>
          </cell>
          <cell r="GY66">
            <v>123.9</v>
          </cell>
          <cell r="GZ66">
            <v>124.1</v>
          </cell>
          <cell r="HA66">
            <v>124</v>
          </cell>
          <cell r="HB66">
            <v>124.2</v>
          </cell>
          <cell r="HC66">
            <v>124.2</v>
          </cell>
          <cell r="HD66">
            <v>124.7</v>
          </cell>
          <cell r="HE66">
            <v>124.7</v>
          </cell>
          <cell r="HF66">
            <v>124.7</v>
          </cell>
        </row>
        <row r="67">
          <cell r="A67">
            <v>66</v>
          </cell>
          <cell r="B67">
            <v>0</v>
          </cell>
          <cell r="C67" t="str">
            <v>Rendimento STAB (kg/tc)</v>
          </cell>
          <cell r="D67" t="str">
            <v>Kg/TC</v>
          </cell>
          <cell r="E67">
            <v>79.3</v>
          </cell>
          <cell r="F67">
            <v>88</v>
          </cell>
          <cell r="G67">
            <v>98.9</v>
          </cell>
          <cell r="H67">
            <v>100.2</v>
          </cell>
          <cell r="I67">
            <v>104.4</v>
          </cell>
          <cell r="J67">
            <v>109.1</v>
          </cell>
          <cell r="K67">
            <v>111.1</v>
          </cell>
          <cell r="L67">
            <v>111.4</v>
          </cell>
          <cell r="M67">
            <v>111.9</v>
          </cell>
          <cell r="N67">
            <v>112.3</v>
          </cell>
          <cell r="O67">
            <v>112.9</v>
          </cell>
          <cell r="P67">
            <v>113.3</v>
          </cell>
          <cell r="Q67">
            <v>113.7</v>
          </cell>
          <cell r="R67">
            <v>114.3</v>
          </cell>
          <cell r="S67">
            <v>114.7</v>
          </cell>
          <cell r="T67">
            <v>114.7</v>
          </cell>
          <cell r="U67">
            <v>114.7</v>
          </cell>
          <cell r="V67">
            <v>112.9</v>
          </cell>
          <cell r="W67">
            <v>112.9</v>
          </cell>
          <cell r="X67">
            <v>113.3</v>
          </cell>
          <cell r="Y67">
            <v>113.9</v>
          </cell>
          <cell r="Z67">
            <v>114.5</v>
          </cell>
          <cell r="AA67">
            <v>115</v>
          </cell>
          <cell r="AB67">
            <v>115.4</v>
          </cell>
          <cell r="AC67">
            <v>115.8</v>
          </cell>
          <cell r="AD67">
            <v>116</v>
          </cell>
          <cell r="AE67">
            <v>115.9</v>
          </cell>
          <cell r="AF67">
            <v>115.9</v>
          </cell>
          <cell r="AG67">
            <v>115.9</v>
          </cell>
          <cell r="AH67">
            <v>115.9</v>
          </cell>
          <cell r="AI67">
            <v>115.9</v>
          </cell>
          <cell r="AJ67">
            <v>115.6</v>
          </cell>
          <cell r="AK67">
            <v>115.6</v>
          </cell>
          <cell r="AL67">
            <v>115.6</v>
          </cell>
          <cell r="AM67">
            <v>114.4</v>
          </cell>
          <cell r="AN67">
            <v>113.8</v>
          </cell>
          <cell r="AO67">
            <v>112.4</v>
          </cell>
          <cell r="AP67">
            <v>112.3</v>
          </cell>
          <cell r="AQ67">
            <v>112.4</v>
          </cell>
          <cell r="AR67">
            <v>112.5</v>
          </cell>
          <cell r="AS67">
            <v>112.5</v>
          </cell>
          <cell r="AT67">
            <v>112.5</v>
          </cell>
          <cell r="AU67">
            <v>112.6</v>
          </cell>
          <cell r="AV67">
            <v>112.7</v>
          </cell>
          <cell r="AW67">
            <v>112.8</v>
          </cell>
          <cell r="AX67">
            <v>112.9</v>
          </cell>
          <cell r="AY67">
            <v>113.2</v>
          </cell>
          <cell r="AZ67">
            <v>113.3</v>
          </cell>
          <cell r="BA67">
            <v>113.3</v>
          </cell>
          <cell r="BB67">
            <v>113.3</v>
          </cell>
          <cell r="BC67">
            <v>113.3</v>
          </cell>
          <cell r="BD67">
            <v>113.3</v>
          </cell>
          <cell r="BE67">
            <v>113.3</v>
          </cell>
          <cell r="BF67">
            <v>113.3</v>
          </cell>
          <cell r="BG67">
            <v>113.3</v>
          </cell>
          <cell r="BH67">
            <v>113</v>
          </cell>
          <cell r="BI67">
            <v>112.7</v>
          </cell>
          <cell r="BJ67">
            <v>112.7</v>
          </cell>
          <cell r="BK67">
            <v>112.5</v>
          </cell>
          <cell r="BL67">
            <v>112.5</v>
          </cell>
          <cell r="BM67">
            <v>112.6</v>
          </cell>
          <cell r="BN67">
            <v>112.6</v>
          </cell>
          <cell r="BO67">
            <v>112.7</v>
          </cell>
          <cell r="BP67">
            <v>112.8</v>
          </cell>
          <cell r="BQ67">
            <v>112.8</v>
          </cell>
          <cell r="BR67">
            <v>112.9</v>
          </cell>
          <cell r="BS67">
            <v>113</v>
          </cell>
          <cell r="BT67">
            <v>113.3</v>
          </cell>
          <cell r="BU67">
            <v>113.4</v>
          </cell>
          <cell r="BV67">
            <v>113.6</v>
          </cell>
          <cell r="BW67">
            <v>113.6</v>
          </cell>
          <cell r="BX67">
            <v>113.6</v>
          </cell>
          <cell r="BY67">
            <v>113.7</v>
          </cell>
          <cell r="BZ67">
            <v>113.8</v>
          </cell>
          <cell r="CA67">
            <v>113.7</v>
          </cell>
          <cell r="CB67">
            <v>113.6</v>
          </cell>
          <cell r="CC67">
            <v>113.5</v>
          </cell>
          <cell r="CD67">
            <v>113.5</v>
          </cell>
          <cell r="CE67">
            <v>113.3</v>
          </cell>
          <cell r="CF67">
            <v>113.2</v>
          </cell>
          <cell r="CG67">
            <v>113.2</v>
          </cell>
          <cell r="CH67">
            <v>113.3</v>
          </cell>
          <cell r="CI67">
            <v>113.3</v>
          </cell>
          <cell r="CJ67">
            <v>113.4</v>
          </cell>
          <cell r="CK67">
            <v>113.4</v>
          </cell>
          <cell r="CL67">
            <v>113.4</v>
          </cell>
          <cell r="CM67">
            <v>113.4</v>
          </cell>
          <cell r="CN67">
            <v>113.5</v>
          </cell>
          <cell r="CO67">
            <v>113.5</v>
          </cell>
          <cell r="CP67">
            <v>113.5</v>
          </cell>
          <cell r="CQ67">
            <v>113.6</v>
          </cell>
          <cell r="CR67">
            <v>113.7</v>
          </cell>
          <cell r="CS67">
            <v>113.8</v>
          </cell>
          <cell r="CT67">
            <v>114</v>
          </cell>
          <cell r="CU67">
            <v>114.1</v>
          </cell>
          <cell r="CV67">
            <v>114.2</v>
          </cell>
          <cell r="CW67">
            <v>114.2</v>
          </cell>
          <cell r="CX67">
            <v>114.3</v>
          </cell>
          <cell r="CY67">
            <v>114.2</v>
          </cell>
          <cell r="CZ67">
            <v>114.1</v>
          </cell>
          <cell r="DA67">
            <v>114.2</v>
          </cell>
          <cell r="DB67">
            <v>114.3</v>
          </cell>
          <cell r="DC67">
            <v>114.3</v>
          </cell>
          <cell r="DD67">
            <v>114.4</v>
          </cell>
          <cell r="DE67">
            <v>114.6</v>
          </cell>
          <cell r="DF67">
            <v>114.7</v>
          </cell>
          <cell r="DG67">
            <v>114.8</v>
          </cell>
          <cell r="DH67">
            <v>115</v>
          </cell>
          <cell r="DI67">
            <v>115.1</v>
          </cell>
          <cell r="DJ67">
            <v>115.3</v>
          </cell>
          <cell r="DK67">
            <v>115.5</v>
          </cell>
          <cell r="DL67">
            <v>115.6</v>
          </cell>
          <cell r="DM67">
            <v>115.7</v>
          </cell>
          <cell r="DN67">
            <v>115.8</v>
          </cell>
          <cell r="DO67">
            <v>115.9</v>
          </cell>
          <cell r="DP67">
            <v>115.9</v>
          </cell>
          <cell r="DQ67">
            <v>116.1</v>
          </cell>
          <cell r="DR67">
            <v>116.1</v>
          </cell>
          <cell r="DS67">
            <v>116.2</v>
          </cell>
          <cell r="DT67">
            <v>116.2</v>
          </cell>
          <cell r="DU67">
            <v>116.3</v>
          </cell>
          <cell r="DV67">
            <v>116.3</v>
          </cell>
          <cell r="DW67">
            <v>116.4</v>
          </cell>
          <cell r="DX67">
            <v>116.5</v>
          </cell>
          <cell r="DY67">
            <v>116.6</v>
          </cell>
          <cell r="DZ67">
            <v>116.7</v>
          </cell>
          <cell r="EA67">
            <v>116.7</v>
          </cell>
          <cell r="EB67">
            <v>116.6</v>
          </cell>
          <cell r="EC67">
            <v>116.8</v>
          </cell>
          <cell r="ED67">
            <v>116.8</v>
          </cell>
          <cell r="EE67">
            <v>116.8</v>
          </cell>
          <cell r="EF67">
            <v>116.8</v>
          </cell>
          <cell r="EG67">
            <v>116.8</v>
          </cell>
          <cell r="EH67">
            <v>116.6</v>
          </cell>
          <cell r="EI67">
            <v>116.7</v>
          </cell>
          <cell r="EJ67">
            <v>116.8</v>
          </cell>
          <cell r="EK67">
            <v>116.9</v>
          </cell>
          <cell r="EL67">
            <v>117</v>
          </cell>
          <cell r="EM67">
            <v>117</v>
          </cell>
          <cell r="EN67">
            <v>117.1</v>
          </cell>
          <cell r="EO67">
            <v>117.2</v>
          </cell>
          <cell r="EP67">
            <v>117.2</v>
          </cell>
          <cell r="EQ67">
            <v>117.2</v>
          </cell>
          <cell r="ER67">
            <v>117.2</v>
          </cell>
          <cell r="ES67">
            <v>117.2</v>
          </cell>
          <cell r="ET67">
            <v>117.2</v>
          </cell>
          <cell r="EU67">
            <v>117.2</v>
          </cell>
          <cell r="EV67">
            <v>117.2</v>
          </cell>
          <cell r="EW67">
            <v>117.2</v>
          </cell>
          <cell r="EX67">
            <v>117.2</v>
          </cell>
          <cell r="EY67">
            <v>117.1</v>
          </cell>
          <cell r="EZ67">
            <v>117.2</v>
          </cell>
          <cell r="FA67">
            <v>117.2</v>
          </cell>
          <cell r="FB67">
            <v>117.3</v>
          </cell>
          <cell r="FC67">
            <v>117.4</v>
          </cell>
          <cell r="FD67">
            <v>117.4</v>
          </cell>
          <cell r="FE67">
            <v>117.5</v>
          </cell>
          <cell r="FF67">
            <v>117.5</v>
          </cell>
          <cell r="FG67">
            <v>117.5</v>
          </cell>
          <cell r="FH67">
            <v>117.5</v>
          </cell>
          <cell r="FI67">
            <v>117.6</v>
          </cell>
          <cell r="FJ67">
            <v>117.6</v>
          </cell>
          <cell r="FK67">
            <v>117.6</v>
          </cell>
          <cell r="FL67">
            <v>117.5</v>
          </cell>
          <cell r="FM67">
            <v>117.6</v>
          </cell>
          <cell r="FN67">
            <v>117.6</v>
          </cell>
          <cell r="FO67">
            <v>117.6</v>
          </cell>
          <cell r="FP67">
            <v>117.7</v>
          </cell>
          <cell r="FQ67">
            <v>117.8</v>
          </cell>
          <cell r="FR67">
            <v>117.9</v>
          </cell>
          <cell r="FS67">
            <v>118</v>
          </cell>
          <cell r="FT67">
            <v>118</v>
          </cell>
          <cell r="FU67">
            <v>118.1</v>
          </cell>
          <cell r="FV67">
            <v>118.2</v>
          </cell>
          <cell r="FW67">
            <v>118.4</v>
          </cell>
          <cell r="FX67">
            <v>118.4</v>
          </cell>
          <cell r="FY67">
            <v>118.3</v>
          </cell>
          <cell r="FZ67">
            <v>118.2</v>
          </cell>
          <cell r="GA67">
            <v>118.4</v>
          </cell>
          <cell r="GB67">
            <v>118.3</v>
          </cell>
          <cell r="GC67">
            <v>118.4</v>
          </cell>
          <cell r="GD67">
            <v>118.4</v>
          </cell>
          <cell r="GE67">
            <v>118.4</v>
          </cell>
          <cell r="GF67">
            <v>118.5</v>
          </cell>
          <cell r="GG67">
            <v>118.6</v>
          </cell>
          <cell r="GH67">
            <v>118.7</v>
          </cell>
          <cell r="GI67">
            <v>118.7</v>
          </cell>
          <cell r="GJ67">
            <v>118.6</v>
          </cell>
          <cell r="GK67">
            <v>118.7</v>
          </cell>
          <cell r="GL67">
            <v>118.8</v>
          </cell>
          <cell r="GM67">
            <v>118.8</v>
          </cell>
          <cell r="GN67">
            <v>119</v>
          </cell>
          <cell r="GO67">
            <v>119.1</v>
          </cell>
          <cell r="GP67">
            <v>119</v>
          </cell>
          <cell r="GQ67">
            <v>119.1</v>
          </cell>
          <cell r="GR67">
            <v>119.2</v>
          </cell>
          <cell r="GS67">
            <v>119.4</v>
          </cell>
          <cell r="GT67">
            <v>119.4</v>
          </cell>
          <cell r="GU67">
            <v>119.4</v>
          </cell>
          <cell r="GV67">
            <v>119.4</v>
          </cell>
          <cell r="GW67">
            <v>119.3</v>
          </cell>
          <cell r="GX67">
            <v>119.4</v>
          </cell>
          <cell r="GY67">
            <v>119.5</v>
          </cell>
          <cell r="GZ67">
            <v>119.7</v>
          </cell>
          <cell r="HA67">
            <v>119.7</v>
          </cell>
          <cell r="HB67">
            <v>119.8</v>
          </cell>
          <cell r="HC67">
            <v>119.8</v>
          </cell>
          <cell r="HD67">
            <v>120.3</v>
          </cell>
          <cell r="HE67">
            <v>120.3</v>
          </cell>
          <cell r="HF67">
            <v>120.3</v>
          </cell>
        </row>
        <row r="68">
          <cell r="A68">
            <v>67</v>
          </cell>
          <cell r="B68">
            <v>0</v>
          </cell>
          <cell r="C68" t="str">
            <v>Rend. Álcool Estim Total(l/tc)</v>
          </cell>
          <cell r="D68" t="str">
            <v>L/TC</v>
          </cell>
          <cell r="E68">
            <v>55.7</v>
          </cell>
          <cell r="F68">
            <v>61.9</v>
          </cell>
          <cell r="G68">
            <v>69.5</v>
          </cell>
          <cell r="H68">
            <v>70.5</v>
          </cell>
          <cell r="I68">
            <v>73.400000000000006</v>
          </cell>
          <cell r="J68">
            <v>76.7</v>
          </cell>
          <cell r="K68">
            <v>78.099999999999994</v>
          </cell>
          <cell r="L68">
            <v>78.3</v>
          </cell>
          <cell r="M68">
            <v>78.7</v>
          </cell>
          <cell r="N68">
            <v>79</v>
          </cell>
          <cell r="O68">
            <v>79.400000000000006</v>
          </cell>
          <cell r="P68">
            <v>79.7</v>
          </cell>
          <cell r="Q68">
            <v>79.900000000000006</v>
          </cell>
          <cell r="R68">
            <v>80.3</v>
          </cell>
          <cell r="S68">
            <v>80.599999999999994</v>
          </cell>
          <cell r="T68">
            <v>80.599999999999994</v>
          </cell>
          <cell r="U68">
            <v>80.599999999999994</v>
          </cell>
          <cell r="V68">
            <v>79.400000000000006</v>
          </cell>
          <cell r="W68">
            <v>79.400000000000006</v>
          </cell>
          <cell r="X68">
            <v>79.7</v>
          </cell>
          <cell r="Y68">
            <v>80.099999999999994</v>
          </cell>
          <cell r="Z68">
            <v>80.5</v>
          </cell>
          <cell r="AA68">
            <v>80.900000000000006</v>
          </cell>
          <cell r="AB68">
            <v>81.2</v>
          </cell>
          <cell r="AC68">
            <v>81.400000000000006</v>
          </cell>
          <cell r="AD68">
            <v>81.599999999999994</v>
          </cell>
          <cell r="AE68">
            <v>81.5</v>
          </cell>
          <cell r="AF68">
            <v>81.599999999999994</v>
          </cell>
          <cell r="AG68">
            <v>81.599999999999994</v>
          </cell>
          <cell r="AH68">
            <v>81.599999999999994</v>
          </cell>
          <cell r="AI68">
            <v>81.599999999999994</v>
          </cell>
          <cell r="AJ68">
            <v>81.400000000000006</v>
          </cell>
          <cell r="AK68">
            <v>81.400000000000006</v>
          </cell>
          <cell r="AL68">
            <v>81.400000000000006</v>
          </cell>
          <cell r="AM68">
            <v>80.5</v>
          </cell>
          <cell r="AN68">
            <v>80.099999999999994</v>
          </cell>
          <cell r="AO68">
            <v>79.099999999999994</v>
          </cell>
          <cell r="AP68">
            <v>79.099999999999994</v>
          </cell>
          <cell r="AQ68">
            <v>79.099999999999994</v>
          </cell>
          <cell r="AR68">
            <v>79.2</v>
          </cell>
          <cell r="AS68">
            <v>79.2</v>
          </cell>
          <cell r="AT68">
            <v>79.2</v>
          </cell>
          <cell r="AU68">
            <v>79.3</v>
          </cell>
          <cell r="AV68">
            <v>79.400000000000006</v>
          </cell>
          <cell r="AW68">
            <v>79.400000000000006</v>
          </cell>
          <cell r="AX68">
            <v>79.5</v>
          </cell>
          <cell r="AY68">
            <v>79.7</v>
          </cell>
          <cell r="AZ68">
            <v>79.8</v>
          </cell>
          <cell r="BA68">
            <v>79.8</v>
          </cell>
          <cell r="BB68">
            <v>79.8</v>
          </cell>
          <cell r="BC68">
            <v>79.8</v>
          </cell>
          <cell r="BD68">
            <v>79.8</v>
          </cell>
          <cell r="BE68">
            <v>79.8</v>
          </cell>
          <cell r="BF68">
            <v>79.8</v>
          </cell>
          <cell r="BG68">
            <v>79.8</v>
          </cell>
          <cell r="BH68">
            <v>79.599999999999994</v>
          </cell>
          <cell r="BI68">
            <v>79.400000000000006</v>
          </cell>
          <cell r="BJ68">
            <v>79.400000000000006</v>
          </cell>
          <cell r="BK68">
            <v>79.2</v>
          </cell>
          <cell r="BL68">
            <v>79.2</v>
          </cell>
          <cell r="BM68">
            <v>79.3</v>
          </cell>
          <cell r="BN68">
            <v>79.3</v>
          </cell>
          <cell r="BO68">
            <v>79.3</v>
          </cell>
          <cell r="BP68">
            <v>79.400000000000006</v>
          </cell>
          <cell r="BQ68">
            <v>79.400000000000006</v>
          </cell>
          <cell r="BR68">
            <v>79.5</v>
          </cell>
          <cell r="BS68">
            <v>79.599999999999994</v>
          </cell>
          <cell r="BT68">
            <v>79.8</v>
          </cell>
          <cell r="BU68">
            <v>79.900000000000006</v>
          </cell>
          <cell r="BV68">
            <v>80</v>
          </cell>
          <cell r="BW68">
            <v>80</v>
          </cell>
          <cell r="BX68">
            <v>80</v>
          </cell>
          <cell r="BY68">
            <v>80.099999999999994</v>
          </cell>
          <cell r="BZ68">
            <v>80.099999999999994</v>
          </cell>
          <cell r="CA68">
            <v>80.099999999999994</v>
          </cell>
          <cell r="CB68">
            <v>80</v>
          </cell>
          <cell r="CC68">
            <v>79.900000000000006</v>
          </cell>
          <cell r="CD68">
            <v>79.900000000000006</v>
          </cell>
          <cell r="CE68">
            <v>79.8</v>
          </cell>
          <cell r="CF68">
            <v>79.8</v>
          </cell>
          <cell r="CG68">
            <v>79.8</v>
          </cell>
          <cell r="CH68">
            <v>79.8</v>
          </cell>
          <cell r="CI68">
            <v>79.8</v>
          </cell>
          <cell r="CJ68">
            <v>79.900000000000006</v>
          </cell>
          <cell r="CK68">
            <v>79.900000000000006</v>
          </cell>
          <cell r="CL68">
            <v>79.900000000000006</v>
          </cell>
          <cell r="CM68">
            <v>79.900000000000006</v>
          </cell>
          <cell r="CN68">
            <v>79.900000000000006</v>
          </cell>
          <cell r="CO68">
            <v>79.900000000000006</v>
          </cell>
          <cell r="CP68">
            <v>80</v>
          </cell>
          <cell r="CQ68">
            <v>80</v>
          </cell>
          <cell r="CR68">
            <v>80.099999999999994</v>
          </cell>
          <cell r="CS68">
            <v>80.2</v>
          </cell>
          <cell r="CT68">
            <v>80.3</v>
          </cell>
          <cell r="CU68">
            <v>80.400000000000006</v>
          </cell>
          <cell r="CV68">
            <v>80.400000000000006</v>
          </cell>
          <cell r="CW68">
            <v>80.5</v>
          </cell>
          <cell r="CX68">
            <v>80.5</v>
          </cell>
          <cell r="CY68">
            <v>80.5</v>
          </cell>
          <cell r="CZ68">
            <v>80.400000000000006</v>
          </cell>
          <cell r="DA68">
            <v>80.400000000000006</v>
          </cell>
          <cell r="DB68">
            <v>80.5</v>
          </cell>
          <cell r="DC68">
            <v>80.5</v>
          </cell>
          <cell r="DD68">
            <v>80.599999999999994</v>
          </cell>
          <cell r="DE68">
            <v>80.7</v>
          </cell>
          <cell r="DF68">
            <v>80.8</v>
          </cell>
          <cell r="DG68">
            <v>80.900000000000006</v>
          </cell>
          <cell r="DH68">
            <v>81</v>
          </cell>
          <cell r="DI68">
            <v>81.099999999999994</v>
          </cell>
          <cell r="DJ68">
            <v>81.2</v>
          </cell>
          <cell r="DK68">
            <v>81.400000000000006</v>
          </cell>
          <cell r="DL68">
            <v>81.400000000000006</v>
          </cell>
          <cell r="DM68">
            <v>81.5</v>
          </cell>
          <cell r="DN68">
            <v>81.5</v>
          </cell>
          <cell r="DO68">
            <v>81.599999999999994</v>
          </cell>
          <cell r="DP68">
            <v>81.7</v>
          </cell>
          <cell r="DQ68">
            <v>81.8</v>
          </cell>
          <cell r="DR68">
            <v>81.8</v>
          </cell>
          <cell r="DS68">
            <v>81.8</v>
          </cell>
          <cell r="DT68">
            <v>81.900000000000006</v>
          </cell>
          <cell r="DU68">
            <v>81.900000000000006</v>
          </cell>
          <cell r="DV68">
            <v>81.900000000000006</v>
          </cell>
          <cell r="DW68">
            <v>82</v>
          </cell>
          <cell r="DX68">
            <v>82.1</v>
          </cell>
          <cell r="DY68">
            <v>82.1</v>
          </cell>
          <cell r="DZ68">
            <v>82.2</v>
          </cell>
          <cell r="EA68">
            <v>82.2</v>
          </cell>
          <cell r="EB68">
            <v>82.2</v>
          </cell>
          <cell r="EC68">
            <v>82.3</v>
          </cell>
          <cell r="ED68">
            <v>82.3</v>
          </cell>
          <cell r="EE68">
            <v>82.3</v>
          </cell>
          <cell r="EF68">
            <v>82.3</v>
          </cell>
          <cell r="EG68">
            <v>82.3</v>
          </cell>
          <cell r="EH68">
            <v>82.2</v>
          </cell>
          <cell r="EI68">
            <v>82.2</v>
          </cell>
          <cell r="EJ68">
            <v>82.3</v>
          </cell>
          <cell r="EK68">
            <v>82.4</v>
          </cell>
          <cell r="EL68">
            <v>82.4</v>
          </cell>
          <cell r="EM68">
            <v>82.5</v>
          </cell>
          <cell r="EN68">
            <v>82.5</v>
          </cell>
          <cell r="EO68">
            <v>82.5</v>
          </cell>
          <cell r="EP68">
            <v>82.5</v>
          </cell>
          <cell r="EQ68">
            <v>82.5</v>
          </cell>
          <cell r="ER68">
            <v>82.6</v>
          </cell>
          <cell r="ES68">
            <v>82.6</v>
          </cell>
          <cell r="ET68">
            <v>82.6</v>
          </cell>
          <cell r="EU68">
            <v>82.6</v>
          </cell>
          <cell r="EV68">
            <v>82.6</v>
          </cell>
          <cell r="EW68">
            <v>82.6</v>
          </cell>
          <cell r="EX68">
            <v>82.6</v>
          </cell>
          <cell r="EY68">
            <v>82.5</v>
          </cell>
          <cell r="EZ68">
            <v>82.5</v>
          </cell>
          <cell r="FA68">
            <v>82.6</v>
          </cell>
          <cell r="FB68">
            <v>82.6</v>
          </cell>
          <cell r="FC68">
            <v>82.7</v>
          </cell>
          <cell r="FD68">
            <v>82.7</v>
          </cell>
          <cell r="FE68">
            <v>82.8</v>
          </cell>
          <cell r="FF68">
            <v>82.8</v>
          </cell>
          <cell r="FG68">
            <v>82.8</v>
          </cell>
          <cell r="FH68">
            <v>82.8</v>
          </cell>
          <cell r="FI68">
            <v>82.8</v>
          </cell>
          <cell r="FJ68">
            <v>82.8</v>
          </cell>
          <cell r="FK68">
            <v>82.8</v>
          </cell>
          <cell r="FL68">
            <v>82.8</v>
          </cell>
          <cell r="FM68">
            <v>82.9</v>
          </cell>
          <cell r="FN68">
            <v>82.8</v>
          </cell>
          <cell r="FO68">
            <v>82.8</v>
          </cell>
          <cell r="FP68">
            <v>82.9</v>
          </cell>
          <cell r="FQ68">
            <v>83</v>
          </cell>
          <cell r="FR68">
            <v>83.1</v>
          </cell>
          <cell r="FS68">
            <v>83.1</v>
          </cell>
          <cell r="FT68">
            <v>83.2</v>
          </cell>
          <cell r="FU68">
            <v>83.2</v>
          </cell>
          <cell r="FV68">
            <v>83.3</v>
          </cell>
          <cell r="FW68">
            <v>83.4</v>
          </cell>
          <cell r="FX68">
            <v>83.4</v>
          </cell>
          <cell r="FY68">
            <v>83.4</v>
          </cell>
          <cell r="FZ68">
            <v>83.3</v>
          </cell>
          <cell r="GA68">
            <v>83.4</v>
          </cell>
          <cell r="GB68">
            <v>83.4</v>
          </cell>
          <cell r="GC68">
            <v>83.4</v>
          </cell>
          <cell r="GD68">
            <v>83.4</v>
          </cell>
          <cell r="GE68">
            <v>83.5</v>
          </cell>
          <cell r="GF68">
            <v>83.5</v>
          </cell>
          <cell r="GG68">
            <v>83.6</v>
          </cell>
          <cell r="GH68">
            <v>83.6</v>
          </cell>
          <cell r="GI68">
            <v>83.6</v>
          </cell>
          <cell r="GJ68">
            <v>83.6</v>
          </cell>
          <cell r="GK68">
            <v>83.6</v>
          </cell>
          <cell r="GL68">
            <v>83.7</v>
          </cell>
          <cell r="GM68">
            <v>83.7</v>
          </cell>
          <cell r="GN68">
            <v>83.9</v>
          </cell>
          <cell r="GO68">
            <v>83.9</v>
          </cell>
          <cell r="GP68">
            <v>83.8</v>
          </cell>
          <cell r="GQ68">
            <v>83.9</v>
          </cell>
          <cell r="GR68">
            <v>84</v>
          </cell>
          <cell r="GS68">
            <v>84.1</v>
          </cell>
          <cell r="GT68">
            <v>84.1</v>
          </cell>
          <cell r="GU68">
            <v>84.2</v>
          </cell>
          <cell r="GV68">
            <v>84.2</v>
          </cell>
          <cell r="GW68">
            <v>84.1</v>
          </cell>
          <cell r="GX68">
            <v>84.1</v>
          </cell>
          <cell r="GY68">
            <v>84.2</v>
          </cell>
          <cell r="GZ68">
            <v>84.3</v>
          </cell>
          <cell r="HA68">
            <v>84.3</v>
          </cell>
          <cell r="HB68">
            <v>84.3</v>
          </cell>
          <cell r="HC68">
            <v>84.3</v>
          </cell>
          <cell r="HD68">
            <v>84.7</v>
          </cell>
          <cell r="HE68">
            <v>84.7</v>
          </cell>
          <cell r="HF68">
            <v>84.7</v>
          </cell>
        </row>
        <row r="69">
          <cell r="A69">
            <v>68</v>
          </cell>
          <cell r="B69">
            <v>0</v>
          </cell>
          <cell r="C69" t="str">
            <v>Rend. Álcool Hidratado (l/tc)</v>
          </cell>
          <cell r="D69" t="str">
            <v>L/TC</v>
          </cell>
          <cell r="E69">
            <v>0</v>
          </cell>
          <cell r="F69">
            <v>37.9</v>
          </cell>
          <cell r="G69">
            <v>53.2</v>
          </cell>
          <cell r="H69">
            <v>58.4</v>
          </cell>
          <cell r="I69">
            <v>62.7</v>
          </cell>
          <cell r="J69">
            <v>69.900000000000006</v>
          </cell>
          <cell r="K69">
            <v>73.400000000000006</v>
          </cell>
          <cell r="L69">
            <v>74.900000000000006</v>
          </cell>
          <cell r="M69">
            <v>75.900000000000006</v>
          </cell>
          <cell r="N69">
            <v>76.2</v>
          </cell>
          <cell r="O69">
            <v>78.2</v>
          </cell>
          <cell r="P69">
            <v>78.599999999999994</v>
          </cell>
          <cell r="Q69">
            <v>79.3</v>
          </cell>
          <cell r="R69">
            <v>80.599999999999994</v>
          </cell>
          <cell r="S69">
            <v>80.8</v>
          </cell>
          <cell r="T69">
            <v>80.8</v>
          </cell>
          <cell r="U69">
            <v>80.8</v>
          </cell>
          <cell r="V69">
            <v>79.2</v>
          </cell>
          <cell r="W69">
            <v>81.900000000000006</v>
          </cell>
          <cell r="X69">
            <v>79.8</v>
          </cell>
          <cell r="Y69">
            <v>79.900000000000006</v>
          </cell>
          <cell r="Z69">
            <v>80</v>
          </cell>
          <cell r="AA69">
            <v>80.2</v>
          </cell>
          <cell r="AB69">
            <v>81.099999999999994</v>
          </cell>
          <cell r="AC69">
            <v>82.3</v>
          </cell>
          <cell r="AD69">
            <v>82.4</v>
          </cell>
          <cell r="AE69">
            <v>82.2</v>
          </cell>
          <cell r="AF69">
            <v>82.2</v>
          </cell>
          <cell r="AG69">
            <v>83.8</v>
          </cell>
          <cell r="AH69">
            <v>83.8</v>
          </cell>
          <cell r="AI69">
            <v>83.8</v>
          </cell>
          <cell r="AJ69">
            <v>83.9</v>
          </cell>
          <cell r="AK69">
            <v>83.9</v>
          </cell>
          <cell r="AL69">
            <v>83.9</v>
          </cell>
          <cell r="AM69">
            <v>83.1</v>
          </cell>
          <cell r="AN69">
            <v>82.2</v>
          </cell>
          <cell r="AO69">
            <v>81.5</v>
          </cell>
          <cell r="AP69">
            <v>81.5</v>
          </cell>
          <cell r="AQ69">
            <v>81.3</v>
          </cell>
          <cell r="AR69">
            <v>81.599999999999994</v>
          </cell>
          <cell r="AS69">
            <v>81.599999999999994</v>
          </cell>
          <cell r="AT69">
            <v>81.5</v>
          </cell>
          <cell r="AU69">
            <v>81.7</v>
          </cell>
          <cell r="AV69">
            <v>81.5</v>
          </cell>
          <cell r="AW69">
            <v>81.900000000000006</v>
          </cell>
          <cell r="AX69">
            <v>81.900000000000006</v>
          </cell>
          <cell r="AY69">
            <v>82</v>
          </cell>
          <cell r="AZ69">
            <v>82.3</v>
          </cell>
          <cell r="BA69">
            <v>82.3</v>
          </cell>
          <cell r="BB69">
            <v>82.4</v>
          </cell>
          <cell r="BC69">
            <v>82.4</v>
          </cell>
          <cell r="BD69">
            <v>82.4</v>
          </cell>
          <cell r="BE69">
            <v>82.4</v>
          </cell>
          <cell r="BF69">
            <v>82.4</v>
          </cell>
          <cell r="BG69">
            <v>82.4</v>
          </cell>
          <cell r="BH69">
            <v>82.2</v>
          </cell>
          <cell r="BI69">
            <v>82.2</v>
          </cell>
          <cell r="BJ69">
            <v>82.4</v>
          </cell>
          <cell r="BK69">
            <v>82.1</v>
          </cell>
          <cell r="BL69">
            <v>82.2</v>
          </cell>
          <cell r="BM69">
            <v>81.900000000000006</v>
          </cell>
          <cell r="BN69">
            <v>81.8</v>
          </cell>
          <cell r="BO69">
            <v>81.8</v>
          </cell>
          <cell r="BP69">
            <v>81.5</v>
          </cell>
          <cell r="BQ69">
            <v>81.599999999999994</v>
          </cell>
          <cell r="BR69">
            <v>81.599999999999994</v>
          </cell>
          <cell r="BS69">
            <v>81.7</v>
          </cell>
          <cell r="BT69">
            <v>82</v>
          </cell>
          <cell r="BU69">
            <v>82.2</v>
          </cell>
          <cell r="BV69">
            <v>82.2</v>
          </cell>
          <cell r="BW69">
            <v>82.3</v>
          </cell>
          <cell r="BX69">
            <v>82.4</v>
          </cell>
          <cell r="BY69">
            <v>82.6</v>
          </cell>
          <cell r="BZ69">
            <v>82.7</v>
          </cell>
          <cell r="CA69">
            <v>82.8</v>
          </cell>
          <cell r="CB69">
            <v>82.7</v>
          </cell>
          <cell r="CC69">
            <v>82.7</v>
          </cell>
          <cell r="CD69">
            <v>82.7</v>
          </cell>
          <cell r="CE69">
            <v>82.6</v>
          </cell>
          <cell r="CF69">
            <v>82.5</v>
          </cell>
          <cell r="CG69">
            <v>82.4</v>
          </cell>
          <cell r="CH69">
            <v>82.7</v>
          </cell>
          <cell r="CI69">
            <v>82.8</v>
          </cell>
          <cell r="CJ69">
            <v>82.8</v>
          </cell>
          <cell r="CK69">
            <v>82.9</v>
          </cell>
          <cell r="CL69">
            <v>82.9</v>
          </cell>
          <cell r="CM69">
            <v>82.9</v>
          </cell>
          <cell r="CN69">
            <v>82.8</v>
          </cell>
          <cell r="CO69">
            <v>83</v>
          </cell>
          <cell r="CP69">
            <v>83</v>
          </cell>
          <cell r="CQ69">
            <v>82.9</v>
          </cell>
          <cell r="CR69">
            <v>83.1</v>
          </cell>
          <cell r="CS69">
            <v>83.1</v>
          </cell>
          <cell r="CT69">
            <v>83.3</v>
          </cell>
          <cell r="CU69">
            <v>83.4</v>
          </cell>
          <cell r="CV69">
            <v>83.6</v>
          </cell>
          <cell r="CW69">
            <v>83.6</v>
          </cell>
          <cell r="CX69">
            <v>83.7</v>
          </cell>
          <cell r="CY69">
            <v>83.5</v>
          </cell>
          <cell r="CZ69">
            <v>83.4</v>
          </cell>
          <cell r="DA69">
            <v>83.5</v>
          </cell>
          <cell r="DB69">
            <v>83.6</v>
          </cell>
          <cell r="DC69">
            <v>83.6</v>
          </cell>
          <cell r="DD69">
            <v>83.6</v>
          </cell>
          <cell r="DE69">
            <v>83.8</v>
          </cell>
          <cell r="DF69">
            <v>84</v>
          </cell>
          <cell r="DG69">
            <v>84</v>
          </cell>
          <cell r="DH69">
            <v>84.1</v>
          </cell>
          <cell r="DI69">
            <v>84.3</v>
          </cell>
          <cell r="DJ69">
            <v>84.4</v>
          </cell>
          <cell r="DK69">
            <v>84.5</v>
          </cell>
          <cell r="DL69">
            <v>84.6</v>
          </cell>
          <cell r="DM69">
            <v>84.7</v>
          </cell>
          <cell r="DN69">
            <v>84.7</v>
          </cell>
          <cell r="DO69">
            <v>84.8</v>
          </cell>
          <cell r="DP69">
            <v>85</v>
          </cell>
          <cell r="DQ69">
            <v>85.1</v>
          </cell>
          <cell r="DR69">
            <v>85.1</v>
          </cell>
          <cell r="DS69">
            <v>85.2</v>
          </cell>
          <cell r="DT69">
            <v>85.1</v>
          </cell>
          <cell r="DU69">
            <v>85.2</v>
          </cell>
          <cell r="DV69">
            <v>85.3</v>
          </cell>
          <cell r="DW69">
            <v>85.3</v>
          </cell>
          <cell r="DX69">
            <v>85.4</v>
          </cell>
          <cell r="DY69">
            <v>85.4</v>
          </cell>
          <cell r="DZ69">
            <v>85.6</v>
          </cell>
          <cell r="EA69">
            <v>85.6</v>
          </cell>
          <cell r="EB69">
            <v>85.5</v>
          </cell>
          <cell r="EC69">
            <v>85.6</v>
          </cell>
          <cell r="ED69">
            <v>85.6</v>
          </cell>
          <cell r="EE69">
            <v>85.6</v>
          </cell>
          <cell r="EF69">
            <v>85.7</v>
          </cell>
          <cell r="EG69">
            <v>85.7</v>
          </cell>
          <cell r="EH69">
            <v>85.7</v>
          </cell>
          <cell r="EI69">
            <v>85.6</v>
          </cell>
          <cell r="EJ69">
            <v>85.7</v>
          </cell>
          <cell r="EK69">
            <v>85.7</v>
          </cell>
          <cell r="EL69">
            <v>85.8</v>
          </cell>
          <cell r="EM69">
            <v>85.8</v>
          </cell>
          <cell r="EN69">
            <v>85.9</v>
          </cell>
          <cell r="EO69">
            <v>86.1</v>
          </cell>
          <cell r="EP69">
            <v>86.1</v>
          </cell>
          <cell r="EQ69">
            <v>86.1</v>
          </cell>
          <cell r="ER69">
            <v>86.1</v>
          </cell>
          <cell r="ES69">
            <v>86.1</v>
          </cell>
          <cell r="ET69">
            <v>86.2</v>
          </cell>
          <cell r="EU69">
            <v>86.2</v>
          </cell>
          <cell r="EV69">
            <v>86.2</v>
          </cell>
          <cell r="EW69">
            <v>86.2</v>
          </cell>
          <cell r="EX69">
            <v>86.1</v>
          </cell>
          <cell r="EY69">
            <v>86</v>
          </cell>
          <cell r="EZ69">
            <v>86</v>
          </cell>
          <cell r="FA69">
            <v>86.1</v>
          </cell>
          <cell r="FB69">
            <v>86.1</v>
          </cell>
          <cell r="FC69">
            <v>86.1</v>
          </cell>
          <cell r="FD69">
            <v>86.1</v>
          </cell>
          <cell r="FE69">
            <v>86.2</v>
          </cell>
          <cell r="FF69">
            <v>86.2</v>
          </cell>
          <cell r="FG69">
            <v>86.3</v>
          </cell>
          <cell r="FH69">
            <v>86.3</v>
          </cell>
          <cell r="FI69">
            <v>86.3</v>
          </cell>
          <cell r="FJ69">
            <v>86.4</v>
          </cell>
          <cell r="FK69">
            <v>86.4</v>
          </cell>
          <cell r="FL69">
            <v>86.3</v>
          </cell>
          <cell r="FM69">
            <v>86.3</v>
          </cell>
          <cell r="FN69">
            <v>86.3</v>
          </cell>
          <cell r="FO69">
            <v>86.3</v>
          </cell>
          <cell r="FP69">
            <v>86.3</v>
          </cell>
          <cell r="FQ69">
            <v>86.4</v>
          </cell>
          <cell r="FR69">
            <v>86.5</v>
          </cell>
          <cell r="FS69">
            <v>86.6</v>
          </cell>
          <cell r="FT69">
            <v>86.7</v>
          </cell>
          <cell r="FU69">
            <v>86.8</v>
          </cell>
          <cell r="FV69">
            <v>86.8</v>
          </cell>
          <cell r="FW69">
            <v>86.9</v>
          </cell>
          <cell r="FX69">
            <v>87</v>
          </cell>
          <cell r="FY69">
            <v>87</v>
          </cell>
          <cell r="FZ69">
            <v>86.9</v>
          </cell>
          <cell r="GA69">
            <v>86.9</v>
          </cell>
          <cell r="GB69">
            <v>86.9</v>
          </cell>
          <cell r="GC69">
            <v>87</v>
          </cell>
          <cell r="GD69">
            <v>86.9</v>
          </cell>
          <cell r="GE69">
            <v>87</v>
          </cell>
          <cell r="GF69">
            <v>87.1</v>
          </cell>
          <cell r="GG69">
            <v>87.1</v>
          </cell>
          <cell r="GH69">
            <v>87.1</v>
          </cell>
          <cell r="GI69">
            <v>87.3</v>
          </cell>
          <cell r="GJ69">
            <v>87.2</v>
          </cell>
          <cell r="GK69">
            <v>87.2</v>
          </cell>
          <cell r="GL69">
            <v>87.2</v>
          </cell>
          <cell r="GM69">
            <v>87.3</v>
          </cell>
          <cell r="GN69">
            <v>87.4</v>
          </cell>
          <cell r="GO69">
            <v>87.5</v>
          </cell>
          <cell r="GP69">
            <v>87.5</v>
          </cell>
          <cell r="GQ69">
            <v>87.5</v>
          </cell>
          <cell r="GR69">
            <v>87.5</v>
          </cell>
          <cell r="GS69">
            <v>87.6</v>
          </cell>
          <cell r="GT69">
            <v>87.7</v>
          </cell>
          <cell r="GU69">
            <v>87.9</v>
          </cell>
          <cell r="GV69">
            <v>87.9</v>
          </cell>
          <cell r="GW69">
            <v>87.7</v>
          </cell>
          <cell r="GX69">
            <v>87.6</v>
          </cell>
          <cell r="GY69">
            <v>87.6</v>
          </cell>
          <cell r="GZ69">
            <v>87.8</v>
          </cell>
          <cell r="HA69">
            <v>87.8</v>
          </cell>
          <cell r="HB69">
            <v>88.2</v>
          </cell>
          <cell r="HC69">
            <v>88.2</v>
          </cell>
          <cell r="HD69">
            <v>88.6</v>
          </cell>
          <cell r="HE69">
            <v>88.6</v>
          </cell>
          <cell r="HF69">
            <v>88.6</v>
          </cell>
        </row>
        <row r="70">
          <cell r="A70">
            <v>69</v>
          </cell>
          <cell r="B70">
            <v>0</v>
          </cell>
          <cell r="C70" t="str">
            <v>Rend. Fermentação-Subpr.(%)</v>
          </cell>
          <cell r="D70" t="str">
            <v>.</v>
          </cell>
          <cell r="E70">
            <v>89.85</v>
          </cell>
          <cell r="F70">
            <v>89.66</v>
          </cell>
          <cell r="G70">
            <v>90.04</v>
          </cell>
          <cell r="H70">
            <v>89.99</v>
          </cell>
          <cell r="I70">
            <v>90.61</v>
          </cell>
          <cell r="J70">
            <v>90.76</v>
          </cell>
          <cell r="K70">
            <v>91.26</v>
          </cell>
          <cell r="L70">
            <v>91.53</v>
          </cell>
          <cell r="M70">
            <v>91.57</v>
          </cell>
          <cell r="N70">
            <v>91.73</v>
          </cell>
          <cell r="O70">
            <v>91.72</v>
          </cell>
          <cell r="P70">
            <v>91.75</v>
          </cell>
          <cell r="Q70">
            <v>91.84</v>
          </cell>
          <cell r="R70">
            <v>91.65</v>
          </cell>
          <cell r="S70">
            <v>91.42</v>
          </cell>
          <cell r="T70">
            <v>91.42</v>
          </cell>
          <cell r="U70">
            <v>91.42</v>
          </cell>
          <cell r="V70">
            <v>91.17</v>
          </cell>
          <cell r="W70">
            <v>91.22</v>
          </cell>
          <cell r="X70">
            <v>91.17</v>
          </cell>
          <cell r="Y70">
            <v>91.12</v>
          </cell>
          <cell r="Z70">
            <v>91.23</v>
          </cell>
          <cell r="AA70">
            <v>91.27</v>
          </cell>
          <cell r="AB70">
            <v>91.31</v>
          </cell>
          <cell r="AC70">
            <v>91.45</v>
          </cell>
          <cell r="AD70">
            <v>91.41</v>
          </cell>
          <cell r="AE70">
            <v>91.41</v>
          </cell>
          <cell r="AF70">
            <v>91.37</v>
          </cell>
          <cell r="AG70">
            <v>91.4</v>
          </cell>
          <cell r="AH70">
            <v>91.4</v>
          </cell>
          <cell r="AI70">
            <v>91.4</v>
          </cell>
          <cell r="AJ70">
            <v>91.33</v>
          </cell>
          <cell r="AK70">
            <v>91.33</v>
          </cell>
          <cell r="AL70">
            <v>91.33</v>
          </cell>
          <cell r="AM70">
            <v>91.34</v>
          </cell>
          <cell r="AN70">
            <v>90.02</v>
          </cell>
          <cell r="AO70">
            <v>89.99</v>
          </cell>
          <cell r="AP70">
            <v>90.09</v>
          </cell>
          <cell r="AQ70">
            <v>90.12</v>
          </cell>
          <cell r="AR70">
            <v>90.22</v>
          </cell>
          <cell r="AS70">
            <v>90.22</v>
          </cell>
          <cell r="AT70">
            <v>90.23</v>
          </cell>
          <cell r="AU70">
            <v>90.22</v>
          </cell>
          <cell r="AV70">
            <v>90.27</v>
          </cell>
          <cell r="AW70">
            <v>90.34</v>
          </cell>
          <cell r="AX70">
            <v>90.33</v>
          </cell>
          <cell r="AY70">
            <v>90.37</v>
          </cell>
          <cell r="AZ70">
            <v>90.42</v>
          </cell>
          <cell r="BA70">
            <v>90.42</v>
          </cell>
          <cell r="BB70">
            <v>90.51</v>
          </cell>
          <cell r="BC70">
            <v>90.51</v>
          </cell>
          <cell r="BD70">
            <v>90.51</v>
          </cell>
          <cell r="BE70">
            <v>90.51</v>
          </cell>
          <cell r="BF70">
            <v>90.51</v>
          </cell>
          <cell r="BG70">
            <v>90.51</v>
          </cell>
          <cell r="BH70">
            <v>90.39</v>
          </cell>
          <cell r="BI70">
            <v>89.88</v>
          </cell>
          <cell r="BJ70">
            <v>89.75</v>
          </cell>
          <cell r="BK70">
            <v>89.62</v>
          </cell>
          <cell r="BL70">
            <v>89.63</v>
          </cell>
          <cell r="BM70">
            <v>89.77</v>
          </cell>
          <cell r="BN70">
            <v>89.83</v>
          </cell>
          <cell r="BO70">
            <v>89.95</v>
          </cell>
          <cell r="BP70">
            <v>89.97</v>
          </cell>
          <cell r="BQ70">
            <v>90.06</v>
          </cell>
          <cell r="BR70">
            <v>90.04</v>
          </cell>
          <cell r="BS70">
            <v>90.1</v>
          </cell>
          <cell r="BT70">
            <v>90.04</v>
          </cell>
          <cell r="BU70">
            <v>90.13</v>
          </cell>
          <cell r="BV70">
            <v>90.16</v>
          </cell>
          <cell r="BW70">
            <v>90.2</v>
          </cell>
          <cell r="BX70">
            <v>90.28</v>
          </cell>
          <cell r="BY70">
            <v>90.33</v>
          </cell>
          <cell r="BZ70">
            <v>90.36</v>
          </cell>
          <cell r="CA70">
            <v>90.34</v>
          </cell>
          <cell r="CB70">
            <v>90.31</v>
          </cell>
          <cell r="CC70">
            <v>90.39</v>
          </cell>
          <cell r="CD70">
            <v>90.29</v>
          </cell>
          <cell r="CE70">
            <v>90.37</v>
          </cell>
          <cell r="CF70">
            <v>90.44</v>
          </cell>
          <cell r="CG70">
            <v>90.46</v>
          </cell>
          <cell r="CH70">
            <v>90.61</v>
          </cell>
          <cell r="CI70">
            <v>90.56</v>
          </cell>
          <cell r="CJ70">
            <v>90.64</v>
          </cell>
          <cell r="CK70">
            <v>90.6</v>
          </cell>
          <cell r="CL70">
            <v>90.61</v>
          </cell>
          <cell r="CM70">
            <v>90.61</v>
          </cell>
          <cell r="CN70">
            <v>90.59</v>
          </cell>
          <cell r="CO70">
            <v>90.72</v>
          </cell>
          <cell r="CP70">
            <v>90.73</v>
          </cell>
          <cell r="CQ70">
            <v>90.74</v>
          </cell>
          <cell r="CR70">
            <v>90.81</v>
          </cell>
          <cell r="CS70">
            <v>90.82</v>
          </cell>
          <cell r="CT70">
            <v>90.83</v>
          </cell>
          <cell r="CU70">
            <v>90.89</v>
          </cell>
          <cell r="CV70">
            <v>90.91</v>
          </cell>
          <cell r="CW70">
            <v>90.97</v>
          </cell>
          <cell r="CX70">
            <v>90.98</v>
          </cell>
          <cell r="CY70">
            <v>90.95</v>
          </cell>
          <cell r="CZ70">
            <v>91.01</v>
          </cell>
          <cell r="DA70">
            <v>91.08</v>
          </cell>
          <cell r="DB70">
            <v>91.03</v>
          </cell>
          <cell r="DC70">
            <v>91.09</v>
          </cell>
          <cell r="DD70">
            <v>91.09</v>
          </cell>
          <cell r="DE70">
            <v>91.06</v>
          </cell>
          <cell r="DF70">
            <v>91.01</v>
          </cell>
          <cell r="DG70">
            <v>91.02</v>
          </cell>
          <cell r="DH70">
            <v>91.04</v>
          </cell>
          <cell r="DI70">
            <v>91.1</v>
          </cell>
          <cell r="DJ70">
            <v>91.09</v>
          </cell>
          <cell r="DK70">
            <v>91.1</v>
          </cell>
          <cell r="DL70">
            <v>91.11</v>
          </cell>
          <cell r="DM70">
            <v>91.12</v>
          </cell>
          <cell r="DN70">
            <v>91.24</v>
          </cell>
          <cell r="DO70">
            <v>91.2</v>
          </cell>
          <cell r="DP70">
            <v>91.15</v>
          </cell>
          <cell r="DQ70">
            <v>91.21</v>
          </cell>
          <cell r="DR70">
            <v>91.21</v>
          </cell>
          <cell r="DS70">
            <v>91.22</v>
          </cell>
          <cell r="DT70">
            <v>91.17</v>
          </cell>
          <cell r="DU70">
            <v>91.17</v>
          </cell>
          <cell r="DV70">
            <v>91.12</v>
          </cell>
          <cell r="DW70">
            <v>91.13</v>
          </cell>
          <cell r="DX70">
            <v>91.14</v>
          </cell>
          <cell r="DY70">
            <v>91.14</v>
          </cell>
          <cell r="DZ70">
            <v>91.15</v>
          </cell>
          <cell r="EA70">
            <v>91.15</v>
          </cell>
          <cell r="EB70">
            <v>91.14</v>
          </cell>
          <cell r="EC70">
            <v>91.15</v>
          </cell>
          <cell r="ED70">
            <v>91.15</v>
          </cell>
          <cell r="EE70">
            <v>91.16</v>
          </cell>
          <cell r="EF70">
            <v>91.16</v>
          </cell>
          <cell r="EG70">
            <v>91.16</v>
          </cell>
          <cell r="EH70">
            <v>91.14</v>
          </cell>
          <cell r="EI70">
            <v>91.21</v>
          </cell>
          <cell r="EJ70">
            <v>91.2</v>
          </cell>
          <cell r="EK70">
            <v>91.21</v>
          </cell>
          <cell r="EL70">
            <v>91.21</v>
          </cell>
          <cell r="EM70">
            <v>91.22</v>
          </cell>
          <cell r="EN70">
            <v>91.17</v>
          </cell>
          <cell r="EO70">
            <v>91.18</v>
          </cell>
          <cell r="EP70">
            <v>91.18</v>
          </cell>
          <cell r="EQ70">
            <v>91.18</v>
          </cell>
          <cell r="ER70">
            <v>91.2</v>
          </cell>
          <cell r="ES70">
            <v>91.19</v>
          </cell>
          <cell r="ET70">
            <v>91.19</v>
          </cell>
          <cell r="EU70">
            <v>91.19</v>
          </cell>
          <cell r="EV70">
            <v>91.19</v>
          </cell>
          <cell r="EW70">
            <v>91.19</v>
          </cell>
          <cell r="EX70">
            <v>91.19</v>
          </cell>
          <cell r="EY70">
            <v>91.15</v>
          </cell>
          <cell r="EZ70">
            <v>91.15</v>
          </cell>
          <cell r="FA70">
            <v>91.16</v>
          </cell>
          <cell r="FB70">
            <v>91.16</v>
          </cell>
          <cell r="FC70">
            <v>91.22</v>
          </cell>
          <cell r="FD70">
            <v>91.22</v>
          </cell>
          <cell r="FE70">
            <v>91.24</v>
          </cell>
          <cell r="FF70">
            <v>91.25</v>
          </cell>
          <cell r="FG70">
            <v>91.26</v>
          </cell>
          <cell r="FH70">
            <v>91.27</v>
          </cell>
          <cell r="FI70">
            <v>91.28</v>
          </cell>
          <cell r="FJ70">
            <v>91.34</v>
          </cell>
          <cell r="FK70">
            <v>91.33</v>
          </cell>
          <cell r="FL70">
            <v>91.33</v>
          </cell>
          <cell r="FM70">
            <v>91.34</v>
          </cell>
          <cell r="FN70">
            <v>91.29</v>
          </cell>
          <cell r="FO70">
            <v>91.29</v>
          </cell>
          <cell r="FP70">
            <v>91.36</v>
          </cell>
          <cell r="FQ70">
            <v>91.37</v>
          </cell>
          <cell r="FR70">
            <v>91.38</v>
          </cell>
          <cell r="FS70">
            <v>91.38</v>
          </cell>
          <cell r="FT70">
            <v>91.39</v>
          </cell>
          <cell r="FU70">
            <v>91.4</v>
          </cell>
          <cell r="FV70">
            <v>91.34</v>
          </cell>
          <cell r="FW70">
            <v>91.36</v>
          </cell>
          <cell r="FX70">
            <v>91.42</v>
          </cell>
          <cell r="FY70">
            <v>91.42</v>
          </cell>
          <cell r="FZ70">
            <v>91.36</v>
          </cell>
          <cell r="GA70">
            <v>91.36</v>
          </cell>
          <cell r="GB70">
            <v>91.37</v>
          </cell>
          <cell r="GC70">
            <v>91.38</v>
          </cell>
          <cell r="GD70">
            <v>91.38</v>
          </cell>
          <cell r="GE70">
            <v>91.39</v>
          </cell>
          <cell r="GF70">
            <v>91.39</v>
          </cell>
          <cell r="GG70">
            <v>91.4</v>
          </cell>
          <cell r="GH70">
            <v>91.4</v>
          </cell>
          <cell r="GI70">
            <v>91.44</v>
          </cell>
          <cell r="GJ70">
            <v>91.43</v>
          </cell>
          <cell r="GK70">
            <v>91.43</v>
          </cell>
          <cell r="GL70">
            <v>91.44</v>
          </cell>
          <cell r="GM70">
            <v>91.45</v>
          </cell>
          <cell r="GN70">
            <v>91.45</v>
          </cell>
          <cell r="GO70">
            <v>91.51</v>
          </cell>
          <cell r="GP70">
            <v>91.5</v>
          </cell>
          <cell r="GQ70">
            <v>91.51</v>
          </cell>
          <cell r="GR70">
            <v>91.52</v>
          </cell>
          <cell r="GS70">
            <v>91.57</v>
          </cell>
          <cell r="GT70">
            <v>91.53</v>
          </cell>
          <cell r="GU70">
            <v>91.56</v>
          </cell>
          <cell r="GV70">
            <v>91.56</v>
          </cell>
          <cell r="GW70">
            <v>91.56</v>
          </cell>
          <cell r="GX70">
            <v>91.62</v>
          </cell>
          <cell r="GY70">
            <v>91.62</v>
          </cell>
          <cell r="GZ70">
            <v>91.63</v>
          </cell>
          <cell r="HA70">
            <v>91.63</v>
          </cell>
          <cell r="HB70">
            <v>91.5</v>
          </cell>
          <cell r="HC70">
            <v>91.5</v>
          </cell>
          <cell r="HD70">
            <v>91.5</v>
          </cell>
          <cell r="HE70">
            <v>91.5</v>
          </cell>
          <cell r="HF70">
            <v>91.5</v>
          </cell>
        </row>
        <row r="71">
          <cell r="A71">
            <v>70</v>
          </cell>
          <cell r="B71">
            <v>0</v>
          </cell>
          <cell r="C71" t="str">
            <v>Recup. Coluna CO2 (%)</v>
          </cell>
          <cell r="D71" t="str">
            <v>%</v>
          </cell>
          <cell r="E71">
            <v>0</v>
          </cell>
          <cell r="F71">
            <v>0</v>
          </cell>
          <cell r="G71">
            <v>0</v>
          </cell>
          <cell r="H71">
            <v>0.04</v>
          </cell>
          <cell r="I71">
            <v>0.06</v>
          </cell>
          <cell r="J71">
            <v>0.06</v>
          </cell>
          <cell r="K71">
            <v>0.05</v>
          </cell>
          <cell r="L71">
            <v>0.05</v>
          </cell>
          <cell r="M71">
            <v>0.08</v>
          </cell>
          <cell r="N71">
            <v>0.09</v>
          </cell>
          <cell r="O71">
            <v>0.09</v>
          </cell>
          <cell r="P71">
            <v>0.09</v>
          </cell>
          <cell r="Q71">
            <v>0.1</v>
          </cell>
          <cell r="R71">
            <v>0.1</v>
          </cell>
          <cell r="S71">
            <v>0.1</v>
          </cell>
          <cell r="T71">
            <v>0.09</v>
          </cell>
          <cell r="U71">
            <v>0.09</v>
          </cell>
          <cell r="V71">
            <v>0.08</v>
          </cell>
          <cell r="W71">
            <v>0.08</v>
          </cell>
          <cell r="X71">
            <v>7.0000000000000007E-2</v>
          </cell>
          <cell r="Y71">
            <v>7.0000000000000007E-2</v>
          </cell>
          <cell r="Z71">
            <v>0.08</v>
          </cell>
          <cell r="AA71">
            <v>7.0000000000000007E-2</v>
          </cell>
          <cell r="AB71">
            <v>7.0000000000000007E-2</v>
          </cell>
          <cell r="AC71">
            <v>7.0000000000000007E-2</v>
          </cell>
          <cell r="AD71">
            <v>7.0000000000000007E-2</v>
          </cell>
          <cell r="AE71">
            <v>7.0000000000000007E-2</v>
          </cell>
          <cell r="AF71">
            <v>0.08</v>
          </cell>
          <cell r="AG71">
            <v>0.08</v>
          </cell>
          <cell r="AH71">
            <v>7.0000000000000007E-2</v>
          </cell>
          <cell r="AI71">
            <v>7.0000000000000007E-2</v>
          </cell>
          <cell r="AJ71">
            <v>7.0000000000000007E-2</v>
          </cell>
          <cell r="AK71">
            <v>7.0000000000000007E-2</v>
          </cell>
          <cell r="AL71">
            <v>7.0000000000000007E-2</v>
          </cell>
          <cell r="AM71">
            <v>0.06</v>
          </cell>
          <cell r="AN71">
            <v>0.06</v>
          </cell>
          <cell r="AO71">
            <v>0.06</v>
          </cell>
          <cell r="AP71">
            <v>0.06</v>
          </cell>
          <cell r="AQ71">
            <v>0.06</v>
          </cell>
          <cell r="AR71">
            <v>0.06</v>
          </cell>
          <cell r="AS71">
            <v>0.06</v>
          </cell>
          <cell r="AT71">
            <v>0.06</v>
          </cell>
          <cell r="AU71">
            <v>0.06</v>
          </cell>
          <cell r="AV71">
            <v>0.06</v>
          </cell>
          <cell r="AW71">
            <v>7.0000000000000007E-2</v>
          </cell>
          <cell r="AX71">
            <v>0.09</v>
          </cell>
          <cell r="AY71">
            <v>0.09</v>
          </cell>
          <cell r="AZ71">
            <v>0.09</v>
          </cell>
          <cell r="BA71">
            <v>0.09</v>
          </cell>
          <cell r="BB71">
            <v>0.09</v>
          </cell>
          <cell r="BC71">
            <v>0.09</v>
          </cell>
          <cell r="BD71">
            <v>0.08</v>
          </cell>
          <cell r="BE71">
            <v>0.08</v>
          </cell>
          <cell r="BF71">
            <v>0.08</v>
          </cell>
          <cell r="BG71">
            <v>0.08</v>
          </cell>
          <cell r="BH71">
            <v>0.08</v>
          </cell>
          <cell r="BI71">
            <v>0.08</v>
          </cell>
          <cell r="BJ71">
            <v>0.08</v>
          </cell>
          <cell r="BK71">
            <v>7.0000000000000007E-2</v>
          </cell>
          <cell r="BL71">
            <v>7.0000000000000007E-2</v>
          </cell>
          <cell r="BM71">
            <v>7.0000000000000007E-2</v>
          </cell>
          <cell r="BN71">
            <v>7.0000000000000007E-2</v>
          </cell>
          <cell r="BO71">
            <v>7.0000000000000007E-2</v>
          </cell>
          <cell r="BP71">
            <v>0.08</v>
          </cell>
          <cell r="BQ71">
            <v>0.08</v>
          </cell>
          <cell r="BR71">
            <v>0.08</v>
          </cell>
          <cell r="BS71">
            <v>0.08</v>
          </cell>
          <cell r="BT71">
            <v>0.08</v>
          </cell>
          <cell r="BU71">
            <v>0.08</v>
          </cell>
          <cell r="BV71">
            <v>0.09</v>
          </cell>
          <cell r="BW71">
            <v>0.09</v>
          </cell>
          <cell r="BX71">
            <v>0.09</v>
          </cell>
          <cell r="BY71">
            <v>0.08</v>
          </cell>
          <cell r="BZ71">
            <v>0.08</v>
          </cell>
          <cell r="CA71">
            <v>0.08</v>
          </cell>
          <cell r="CB71">
            <v>0.08</v>
          </cell>
          <cell r="CC71">
            <v>0.08</v>
          </cell>
          <cell r="CD71">
            <v>0.08</v>
          </cell>
          <cell r="CE71">
            <v>0.08</v>
          </cell>
          <cell r="CF71">
            <v>0.08</v>
          </cell>
          <cell r="CG71">
            <v>0.09</v>
          </cell>
          <cell r="CH71">
            <v>0.09</v>
          </cell>
          <cell r="CI71">
            <v>0.1</v>
          </cell>
          <cell r="CJ71">
            <v>0.11</v>
          </cell>
          <cell r="CK71">
            <v>0.11</v>
          </cell>
          <cell r="CL71">
            <v>0.11</v>
          </cell>
          <cell r="CM71">
            <v>0.11</v>
          </cell>
          <cell r="CN71">
            <v>0.12</v>
          </cell>
          <cell r="CO71">
            <v>0.13</v>
          </cell>
          <cell r="CP71">
            <v>0.13</v>
          </cell>
          <cell r="CQ71">
            <v>0.13</v>
          </cell>
          <cell r="CR71">
            <v>0.13</v>
          </cell>
          <cell r="CS71">
            <v>0.14000000000000001</v>
          </cell>
          <cell r="CT71">
            <v>0.14000000000000001</v>
          </cell>
          <cell r="CU71">
            <v>0.15</v>
          </cell>
          <cell r="CV71">
            <v>0.15</v>
          </cell>
          <cell r="CW71">
            <v>0.15</v>
          </cell>
          <cell r="CX71">
            <v>0.16</v>
          </cell>
          <cell r="CY71">
            <v>0.16</v>
          </cell>
          <cell r="CZ71">
            <v>0.16</v>
          </cell>
          <cell r="DA71">
            <v>0.16</v>
          </cell>
          <cell r="DB71">
            <v>0.16</v>
          </cell>
          <cell r="DC71">
            <v>0.16</v>
          </cell>
          <cell r="DD71">
            <v>0.16</v>
          </cell>
          <cell r="DE71">
            <v>0.16</v>
          </cell>
          <cell r="DF71">
            <v>0.16</v>
          </cell>
          <cell r="DG71">
            <v>0.16</v>
          </cell>
          <cell r="DH71">
            <v>0.17</v>
          </cell>
          <cell r="DI71">
            <v>0.17</v>
          </cell>
          <cell r="DJ71">
            <v>0.17</v>
          </cell>
          <cell r="DK71">
            <v>0.17</v>
          </cell>
          <cell r="DL71">
            <v>0.17</v>
          </cell>
          <cell r="DM71">
            <v>0.17</v>
          </cell>
          <cell r="DN71">
            <v>0.18</v>
          </cell>
          <cell r="DO71">
            <v>0.18</v>
          </cell>
          <cell r="DP71">
            <v>0.18</v>
          </cell>
          <cell r="DQ71">
            <v>0.19</v>
          </cell>
          <cell r="DR71">
            <v>0.19</v>
          </cell>
          <cell r="DS71">
            <v>0.19</v>
          </cell>
          <cell r="DT71">
            <v>0.19</v>
          </cell>
          <cell r="DU71">
            <v>0.19</v>
          </cell>
          <cell r="DV71">
            <v>0.19</v>
          </cell>
          <cell r="DW71">
            <v>0.2</v>
          </cell>
          <cell r="DX71">
            <v>0.2</v>
          </cell>
          <cell r="DY71">
            <v>0.2</v>
          </cell>
          <cell r="DZ71">
            <v>0.2</v>
          </cell>
          <cell r="EA71">
            <v>0.2</v>
          </cell>
          <cell r="EB71">
            <v>0.21</v>
          </cell>
          <cell r="EC71">
            <v>0.21</v>
          </cell>
          <cell r="ED71">
            <v>0.21</v>
          </cell>
          <cell r="EE71">
            <v>0.21</v>
          </cell>
          <cell r="EF71">
            <v>0.21</v>
          </cell>
          <cell r="EG71">
            <v>0.21</v>
          </cell>
          <cell r="EH71">
            <v>0.22</v>
          </cell>
          <cell r="EI71">
            <v>0.22</v>
          </cell>
          <cell r="EJ71">
            <v>0.22</v>
          </cell>
          <cell r="EK71">
            <v>0.22</v>
          </cell>
          <cell r="EL71">
            <v>0.22</v>
          </cell>
          <cell r="EM71">
            <v>0.23</v>
          </cell>
          <cell r="EN71">
            <v>0.24</v>
          </cell>
          <cell r="EO71">
            <v>0.24</v>
          </cell>
          <cell r="EP71">
            <v>0.24</v>
          </cell>
          <cell r="EQ71">
            <v>0.24</v>
          </cell>
          <cell r="ER71">
            <v>0.24</v>
          </cell>
          <cell r="ES71">
            <v>0.24</v>
          </cell>
          <cell r="ET71">
            <v>0.24</v>
          </cell>
          <cell r="EU71">
            <v>0.24</v>
          </cell>
          <cell r="EV71">
            <v>0.24</v>
          </cell>
          <cell r="EW71">
            <v>0.24</v>
          </cell>
          <cell r="EX71">
            <v>0.23</v>
          </cell>
          <cell r="EY71">
            <v>0.23</v>
          </cell>
          <cell r="EZ71">
            <v>0.24</v>
          </cell>
          <cell r="FA71">
            <v>0.24</v>
          </cell>
          <cell r="FB71">
            <v>0.25</v>
          </cell>
          <cell r="FC71">
            <v>0.25</v>
          </cell>
          <cell r="FD71">
            <v>0.26</v>
          </cell>
          <cell r="FE71">
            <v>0.26</v>
          </cell>
          <cell r="FF71">
            <v>0.27</v>
          </cell>
          <cell r="FG71">
            <v>0.27</v>
          </cell>
          <cell r="FH71">
            <v>0.28000000000000003</v>
          </cell>
          <cell r="FI71">
            <v>0.28999999999999998</v>
          </cell>
          <cell r="FJ71">
            <v>0.28999999999999998</v>
          </cell>
          <cell r="FK71">
            <v>0.28999999999999998</v>
          </cell>
          <cell r="FL71">
            <v>0.28999999999999998</v>
          </cell>
          <cell r="FM71">
            <v>0.3</v>
          </cell>
          <cell r="FN71">
            <v>0.32</v>
          </cell>
          <cell r="FO71">
            <v>0.33</v>
          </cell>
          <cell r="FP71">
            <v>0.34</v>
          </cell>
          <cell r="FQ71">
            <v>0.34</v>
          </cell>
          <cell r="FR71">
            <v>0.35</v>
          </cell>
          <cell r="FS71">
            <v>0.36</v>
          </cell>
          <cell r="FT71">
            <v>0.36</v>
          </cell>
          <cell r="FU71">
            <v>0.37</v>
          </cell>
          <cell r="FV71">
            <v>0.38</v>
          </cell>
          <cell r="FW71">
            <v>0.38</v>
          </cell>
          <cell r="FX71">
            <v>0.38</v>
          </cell>
          <cell r="FY71">
            <v>0.39</v>
          </cell>
          <cell r="FZ71">
            <v>0.4</v>
          </cell>
          <cell r="GA71">
            <v>0.4</v>
          </cell>
          <cell r="GB71">
            <v>0.45</v>
          </cell>
          <cell r="GC71">
            <v>0.45</v>
          </cell>
          <cell r="GD71">
            <v>0.45</v>
          </cell>
          <cell r="GE71">
            <v>0.42</v>
          </cell>
          <cell r="GF71">
            <v>0.43</v>
          </cell>
          <cell r="GG71">
            <v>0.43</v>
          </cell>
          <cell r="GH71">
            <v>0.44</v>
          </cell>
          <cell r="GI71">
            <v>0.44</v>
          </cell>
          <cell r="GJ71">
            <v>0.44</v>
          </cell>
          <cell r="GK71">
            <v>0.45</v>
          </cell>
          <cell r="GL71">
            <v>0.45</v>
          </cell>
          <cell r="GM71">
            <v>0.46</v>
          </cell>
          <cell r="GN71">
            <v>0.46</v>
          </cell>
          <cell r="GO71">
            <v>0.47</v>
          </cell>
          <cell r="GP71">
            <v>0.48</v>
          </cell>
          <cell r="GQ71">
            <v>0.49</v>
          </cell>
          <cell r="GR71">
            <v>0.49</v>
          </cell>
          <cell r="GS71">
            <v>0.49</v>
          </cell>
          <cell r="GT71">
            <v>0.53</v>
          </cell>
          <cell r="GU71">
            <v>0.54</v>
          </cell>
          <cell r="GV71">
            <v>0.53</v>
          </cell>
          <cell r="GW71">
            <v>0.54</v>
          </cell>
          <cell r="GX71">
            <v>0.55000000000000004</v>
          </cell>
          <cell r="GY71">
            <v>0.55000000000000004</v>
          </cell>
          <cell r="GZ71">
            <v>0.55000000000000004</v>
          </cell>
          <cell r="HA71">
            <v>0.59</v>
          </cell>
          <cell r="HB71">
            <v>0.59</v>
          </cell>
          <cell r="HC71">
            <v>0.59</v>
          </cell>
          <cell r="HD71">
            <v>0.59</v>
          </cell>
          <cell r="HE71">
            <v>0.59</v>
          </cell>
          <cell r="HF71">
            <v>0.59</v>
          </cell>
        </row>
        <row r="72">
          <cell r="A72">
            <v>71</v>
          </cell>
          <cell r="B72">
            <v>0</v>
          </cell>
          <cell r="C72" t="str">
            <v>Eficiência Destilação (%)</v>
          </cell>
          <cell r="D72" t="str">
            <v>%</v>
          </cell>
          <cell r="F72">
            <v>99.79</v>
          </cell>
          <cell r="G72">
            <v>99.88</v>
          </cell>
          <cell r="H72">
            <v>99.65</v>
          </cell>
          <cell r="I72">
            <v>99.51</v>
          </cell>
          <cell r="J72">
            <v>99.49</v>
          </cell>
          <cell r="K72">
            <v>99.4</v>
          </cell>
          <cell r="L72">
            <v>99.36</v>
          </cell>
          <cell r="M72">
            <v>99.41</v>
          </cell>
          <cell r="N72">
            <v>99.4</v>
          </cell>
          <cell r="O72">
            <v>99.47</v>
          </cell>
          <cell r="P72">
            <v>99.53</v>
          </cell>
          <cell r="Q72">
            <v>99.55</v>
          </cell>
          <cell r="R72">
            <v>99.57</v>
          </cell>
          <cell r="S72">
            <v>99.59</v>
          </cell>
          <cell r="T72">
            <v>99.59</v>
          </cell>
          <cell r="U72">
            <v>99.59</v>
          </cell>
          <cell r="V72">
            <v>99.6</v>
          </cell>
          <cell r="W72">
            <v>99.61</v>
          </cell>
          <cell r="X72">
            <v>99.59</v>
          </cell>
          <cell r="Y72">
            <v>99.48</v>
          </cell>
          <cell r="Z72">
            <v>99.5</v>
          </cell>
          <cell r="AA72">
            <v>99.47</v>
          </cell>
          <cell r="AB72">
            <v>99.48</v>
          </cell>
          <cell r="AC72">
            <v>99.48</v>
          </cell>
          <cell r="AD72">
            <v>99.49</v>
          </cell>
          <cell r="AE72">
            <v>99.48</v>
          </cell>
          <cell r="AF72">
            <v>99.49</v>
          </cell>
          <cell r="AG72">
            <v>99.49</v>
          </cell>
          <cell r="AH72">
            <v>99.49</v>
          </cell>
          <cell r="AI72">
            <v>99.49</v>
          </cell>
          <cell r="AJ72">
            <v>99.51</v>
          </cell>
          <cell r="AK72">
            <v>99.51</v>
          </cell>
          <cell r="AL72">
            <v>99.51</v>
          </cell>
          <cell r="AM72">
            <v>99.51</v>
          </cell>
          <cell r="AN72">
            <v>99.51</v>
          </cell>
          <cell r="AO72">
            <v>99.52</v>
          </cell>
          <cell r="AP72">
            <v>99.52</v>
          </cell>
          <cell r="AQ72">
            <v>99.54</v>
          </cell>
          <cell r="AR72">
            <v>99.54</v>
          </cell>
          <cell r="AS72">
            <v>99.54</v>
          </cell>
          <cell r="AT72">
            <v>99.52</v>
          </cell>
          <cell r="AU72">
            <v>99.52</v>
          </cell>
          <cell r="AV72">
            <v>99.53</v>
          </cell>
          <cell r="AW72">
            <v>99.54</v>
          </cell>
          <cell r="AX72">
            <v>99.55</v>
          </cell>
          <cell r="AY72">
            <v>99.56</v>
          </cell>
          <cell r="AZ72">
            <v>99.56</v>
          </cell>
          <cell r="BA72">
            <v>99.56</v>
          </cell>
          <cell r="BB72">
            <v>99.54</v>
          </cell>
          <cell r="BC72">
            <v>99.54</v>
          </cell>
          <cell r="BD72">
            <v>99.54</v>
          </cell>
          <cell r="BE72">
            <v>99.54</v>
          </cell>
          <cell r="BF72">
            <v>99.54</v>
          </cell>
          <cell r="BG72">
            <v>99.54</v>
          </cell>
          <cell r="BH72">
            <v>99.55</v>
          </cell>
          <cell r="BI72">
            <v>99.55</v>
          </cell>
          <cell r="BJ72">
            <v>99.54</v>
          </cell>
          <cell r="BK72">
            <v>99.55</v>
          </cell>
          <cell r="BL72">
            <v>99.56</v>
          </cell>
          <cell r="BM72">
            <v>99.56</v>
          </cell>
          <cell r="BN72">
            <v>99.57</v>
          </cell>
          <cell r="BO72">
            <v>99.57</v>
          </cell>
          <cell r="BP72">
            <v>99.58</v>
          </cell>
          <cell r="BQ72">
            <v>99.59</v>
          </cell>
          <cell r="BR72">
            <v>99.59</v>
          </cell>
          <cell r="BS72">
            <v>99.59</v>
          </cell>
          <cell r="BT72">
            <v>99.6</v>
          </cell>
          <cell r="BU72">
            <v>99.6</v>
          </cell>
          <cell r="BV72">
            <v>99.61</v>
          </cell>
          <cell r="BW72">
            <v>99.61</v>
          </cell>
          <cell r="BX72">
            <v>99.61</v>
          </cell>
          <cell r="BY72">
            <v>99.62</v>
          </cell>
          <cell r="BZ72">
            <v>99.62</v>
          </cell>
          <cell r="CA72">
            <v>99.62</v>
          </cell>
          <cell r="CB72">
            <v>99.62</v>
          </cell>
          <cell r="CC72">
            <v>99.63</v>
          </cell>
          <cell r="CD72">
            <v>99.63</v>
          </cell>
          <cell r="CE72">
            <v>99.63</v>
          </cell>
          <cell r="CF72">
            <v>99.63</v>
          </cell>
          <cell r="CG72">
            <v>99.64</v>
          </cell>
          <cell r="CH72">
            <v>99.62</v>
          </cell>
          <cell r="CI72">
            <v>99.61</v>
          </cell>
          <cell r="CJ72">
            <v>99.62</v>
          </cell>
          <cell r="CK72">
            <v>99.62</v>
          </cell>
          <cell r="CL72">
            <v>99.63</v>
          </cell>
          <cell r="CM72">
            <v>99.62</v>
          </cell>
          <cell r="CN72">
            <v>99.62</v>
          </cell>
          <cell r="CO72">
            <v>99.62</v>
          </cell>
          <cell r="CP72">
            <v>99.63</v>
          </cell>
          <cell r="CQ72">
            <v>99.63</v>
          </cell>
          <cell r="CR72">
            <v>99.63</v>
          </cell>
          <cell r="CS72">
            <v>99.62</v>
          </cell>
          <cell r="CT72">
            <v>99.62</v>
          </cell>
          <cell r="CU72">
            <v>99.62</v>
          </cell>
          <cell r="CV72">
            <v>99.62</v>
          </cell>
          <cell r="CW72">
            <v>99.62</v>
          </cell>
          <cell r="CX72">
            <v>99.62</v>
          </cell>
          <cell r="CY72">
            <v>99.63</v>
          </cell>
          <cell r="CZ72">
            <v>99.62</v>
          </cell>
          <cell r="DA72">
            <v>99.62</v>
          </cell>
          <cell r="DB72">
            <v>99.62</v>
          </cell>
          <cell r="DC72">
            <v>99.62</v>
          </cell>
          <cell r="DD72">
            <v>99.62</v>
          </cell>
          <cell r="DE72">
            <v>99.63</v>
          </cell>
          <cell r="DF72">
            <v>99.63</v>
          </cell>
          <cell r="DG72">
            <v>99.63</v>
          </cell>
          <cell r="DH72">
            <v>99.63</v>
          </cell>
          <cell r="DI72">
            <v>99.64</v>
          </cell>
          <cell r="DJ72">
            <v>99.64</v>
          </cell>
          <cell r="DK72">
            <v>99.64</v>
          </cell>
          <cell r="DL72">
            <v>99.64</v>
          </cell>
          <cell r="DM72">
            <v>99.64</v>
          </cell>
          <cell r="DN72">
            <v>99.64</v>
          </cell>
          <cell r="DO72">
            <v>99.65</v>
          </cell>
          <cell r="DP72">
            <v>99.65</v>
          </cell>
          <cell r="DQ72">
            <v>99.65</v>
          </cell>
          <cell r="DR72">
            <v>99.65</v>
          </cell>
          <cell r="DS72">
            <v>99.65</v>
          </cell>
          <cell r="DT72">
            <v>99.66</v>
          </cell>
          <cell r="DU72">
            <v>99.66</v>
          </cell>
          <cell r="DV72">
            <v>99.66</v>
          </cell>
          <cell r="DW72">
            <v>99.66</v>
          </cell>
          <cell r="DX72">
            <v>99.66</v>
          </cell>
          <cell r="DY72">
            <v>99.66</v>
          </cell>
          <cell r="DZ72">
            <v>99.66</v>
          </cell>
          <cell r="EA72">
            <v>99.66</v>
          </cell>
          <cell r="EB72">
            <v>99.66</v>
          </cell>
          <cell r="EC72">
            <v>99.66</v>
          </cell>
          <cell r="ED72">
            <v>99.67</v>
          </cell>
          <cell r="EE72">
            <v>99.67</v>
          </cell>
          <cell r="EF72">
            <v>99.67</v>
          </cell>
          <cell r="EG72">
            <v>99.67</v>
          </cell>
          <cell r="EH72">
            <v>99.67</v>
          </cell>
          <cell r="EI72">
            <v>99.67</v>
          </cell>
          <cell r="EJ72">
            <v>99.67</v>
          </cell>
          <cell r="EK72">
            <v>99.67</v>
          </cell>
          <cell r="EL72">
            <v>99.67</v>
          </cell>
          <cell r="EM72">
            <v>99.67</v>
          </cell>
          <cell r="EN72">
            <v>99.68</v>
          </cell>
          <cell r="EO72">
            <v>99.68</v>
          </cell>
          <cell r="EP72">
            <v>99.68</v>
          </cell>
          <cell r="EQ72">
            <v>99.68</v>
          </cell>
          <cell r="ER72">
            <v>99.67</v>
          </cell>
          <cell r="ES72">
            <v>99.67</v>
          </cell>
          <cell r="ET72">
            <v>99.67</v>
          </cell>
          <cell r="EU72">
            <v>99.67</v>
          </cell>
          <cell r="EV72">
            <v>99.67</v>
          </cell>
          <cell r="EW72">
            <v>99.67</v>
          </cell>
          <cell r="EX72">
            <v>99.67</v>
          </cell>
          <cell r="EY72">
            <v>99.67</v>
          </cell>
          <cell r="EZ72">
            <v>99.67</v>
          </cell>
          <cell r="FA72">
            <v>99.67</v>
          </cell>
          <cell r="FB72">
            <v>99.67</v>
          </cell>
          <cell r="FC72">
            <v>99.67</v>
          </cell>
          <cell r="FD72">
            <v>99.68</v>
          </cell>
          <cell r="FE72">
            <v>99.68</v>
          </cell>
          <cell r="FF72">
            <v>99.68</v>
          </cell>
          <cell r="FG72">
            <v>99.68</v>
          </cell>
          <cell r="FH72">
            <v>99.68</v>
          </cell>
          <cell r="FI72">
            <v>99.68</v>
          </cell>
          <cell r="FJ72">
            <v>99.68</v>
          </cell>
          <cell r="FK72">
            <v>99.68</v>
          </cell>
          <cell r="FL72">
            <v>99.68</v>
          </cell>
          <cell r="FM72">
            <v>99.68</v>
          </cell>
          <cell r="FN72">
            <v>99.68</v>
          </cell>
          <cell r="FO72">
            <v>99.68</v>
          </cell>
          <cell r="FP72">
            <v>99.68</v>
          </cell>
          <cell r="FQ72">
            <v>99.68</v>
          </cell>
          <cell r="FR72">
            <v>99.68</v>
          </cell>
          <cell r="FS72">
            <v>99.68</v>
          </cell>
          <cell r="FT72">
            <v>99.68</v>
          </cell>
          <cell r="FU72">
            <v>99.69</v>
          </cell>
          <cell r="FV72">
            <v>99.69</v>
          </cell>
          <cell r="FW72">
            <v>99.68</v>
          </cell>
          <cell r="FX72">
            <v>99.68</v>
          </cell>
          <cell r="FY72">
            <v>99.68</v>
          </cell>
          <cell r="FZ72">
            <v>99.68</v>
          </cell>
          <cell r="GA72">
            <v>99.68</v>
          </cell>
          <cell r="GB72">
            <v>99.68</v>
          </cell>
          <cell r="GC72">
            <v>99.68</v>
          </cell>
          <cell r="GD72">
            <v>99.68</v>
          </cell>
          <cell r="GE72">
            <v>99.68</v>
          </cell>
          <cell r="GF72">
            <v>99.68</v>
          </cell>
          <cell r="GG72">
            <v>99.68</v>
          </cell>
          <cell r="GH72">
            <v>99.68</v>
          </cell>
          <cell r="GI72">
            <v>99.68</v>
          </cell>
          <cell r="GJ72">
            <v>99.67</v>
          </cell>
          <cell r="GK72">
            <v>99.67</v>
          </cell>
          <cell r="GL72">
            <v>99.67</v>
          </cell>
          <cell r="GM72">
            <v>99.67</v>
          </cell>
          <cell r="GN72">
            <v>99.68</v>
          </cell>
          <cell r="GO72">
            <v>99.68</v>
          </cell>
          <cell r="GP72">
            <v>99.68</v>
          </cell>
          <cell r="GQ72">
            <v>99.68</v>
          </cell>
          <cell r="GR72">
            <v>99.68</v>
          </cell>
          <cell r="GS72">
            <v>99.68</v>
          </cell>
          <cell r="GT72">
            <v>99.68</v>
          </cell>
          <cell r="GU72">
            <v>99.68</v>
          </cell>
          <cell r="GV72">
            <v>99.68</v>
          </cell>
          <cell r="GW72">
            <v>99.68</v>
          </cell>
          <cell r="GX72">
            <v>99.68</v>
          </cell>
          <cell r="GY72">
            <v>99.68</v>
          </cell>
          <cell r="GZ72">
            <v>99.68</v>
          </cell>
          <cell r="HA72">
            <v>99.68</v>
          </cell>
          <cell r="HB72">
            <v>99.68</v>
          </cell>
          <cell r="HC72">
            <v>99.68</v>
          </cell>
          <cell r="HD72">
            <v>99.68</v>
          </cell>
          <cell r="HE72">
            <v>99.68</v>
          </cell>
          <cell r="HF72">
            <v>99.68</v>
          </cell>
        </row>
        <row r="73">
          <cell r="A73">
            <v>72</v>
          </cell>
          <cell r="B73">
            <v>0</v>
          </cell>
          <cell r="C73" t="str">
            <v>BALANÇO ART %</v>
          </cell>
          <cell r="D73" t="str">
            <v>.</v>
          </cell>
        </row>
        <row r="74">
          <cell r="A74">
            <v>73</v>
          </cell>
          <cell r="B74">
            <v>0</v>
          </cell>
          <cell r="C74" t="str">
            <v>ART cana (%)</v>
          </cell>
          <cell r="D74" t="str">
            <v>%</v>
          </cell>
          <cell r="E74">
            <v>100</v>
          </cell>
          <cell r="F74">
            <v>100</v>
          </cell>
          <cell r="G74">
            <v>100</v>
          </cell>
          <cell r="H74">
            <v>100</v>
          </cell>
          <cell r="I74">
            <v>100</v>
          </cell>
          <cell r="J74">
            <v>100</v>
          </cell>
          <cell r="K74">
            <v>100</v>
          </cell>
          <cell r="L74">
            <v>100</v>
          </cell>
          <cell r="M74">
            <v>100</v>
          </cell>
          <cell r="N74">
            <v>100</v>
          </cell>
          <cell r="O74">
            <v>100</v>
          </cell>
          <cell r="P74">
            <v>100</v>
          </cell>
          <cell r="Q74">
            <v>100</v>
          </cell>
          <cell r="R74">
            <v>100</v>
          </cell>
          <cell r="S74">
            <v>100</v>
          </cell>
          <cell r="T74">
            <v>100</v>
          </cell>
          <cell r="U74">
            <v>100</v>
          </cell>
          <cell r="V74">
            <v>100</v>
          </cell>
          <cell r="W74">
            <v>100</v>
          </cell>
          <cell r="X74">
            <v>100</v>
          </cell>
          <cell r="Y74">
            <v>100</v>
          </cell>
          <cell r="Z74">
            <v>100</v>
          </cell>
          <cell r="AA74">
            <v>100</v>
          </cell>
          <cell r="AB74">
            <v>100</v>
          </cell>
          <cell r="AC74">
            <v>100</v>
          </cell>
          <cell r="AD74">
            <v>100</v>
          </cell>
          <cell r="AE74">
            <v>100</v>
          </cell>
          <cell r="AF74">
            <v>100</v>
          </cell>
          <cell r="AG74">
            <v>100</v>
          </cell>
          <cell r="AH74">
            <v>100</v>
          </cell>
          <cell r="AI74">
            <v>100</v>
          </cell>
          <cell r="AJ74">
            <v>100</v>
          </cell>
          <cell r="AK74">
            <v>100</v>
          </cell>
          <cell r="AL74">
            <v>100</v>
          </cell>
          <cell r="AM74">
            <v>100</v>
          </cell>
          <cell r="AN74">
            <v>100</v>
          </cell>
          <cell r="AO74">
            <v>100</v>
          </cell>
          <cell r="AP74">
            <v>100</v>
          </cell>
          <cell r="AQ74">
            <v>100</v>
          </cell>
          <cell r="AR74">
            <v>100</v>
          </cell>
          <cell r="AS74">
            <v>100</v>
          </cell>
          <cell r="AT74">
            <v>100</v>
          </cell>
          <cell r="AU74">
            <v>100</v>
          </cell>
          <cell r="AV74">
            <v>100</v>
          </cell>
          <cell r="AW74">
            <v>100</v>
          </cell>
          <cell r="AX74">
            <v>100</v>
          </cell>
          <cell r="AY74">
            <v>100</v>
          </cell>
          <cell r="AZ74">
            <v>100</v>
          </cell>
          <cell r="BA74">
            <v>100</v>
          </cell>
          <cell r="BB74">
            <v>100</v>
          </cell>
          <cell r="BC74">
            <v>100</v>
          </cell>
          <cell r="BD74">
            <v>100</v>
          </cell>
          <cell r="BE74">
            <v>100</v>
          </cell>
          <cell r="BF74">
            <v>100</v>
          </cell>
          <cell r="BG74">
            <v>100</v>
          </cell>
          <cell r="BH74">
            <v>100</v>
          </cell>
          <cell r="BI74">
            <v>100</v>
          </cell>
          <cell r="BJ74">
            <v>100</v>
          </cell>
          <cell r="BK74">
            <v>100</v>
          </cell>
          <cell r="BL74">
            <v>100</v>
          </cell>
          <cell r="BM74">
            <v>100</v>
          </cell>
          <cell r="BN74">
            <v>100</v>
          </cell>
          <cell r="BO74">
            <v>100</v>
          </cell>
          <cell r="BP74">
            <v>100</v>
          </cell>
          <cell r="BQ74">
            <v>100</v>
          </cell>
          <cell r="BR74">
            <v>100</v>
          </cell>
          <cell r="BS74">
            <v>100</v>
          </cell>
          <cell r="BT74">
            <v>100</v>
          </cell>
          <cell r="BU74">
            <v>100</v>
          </cell>
          <cell r="BV74">
            <v>100</v>
          </cell>
          <cell r="BW74">
            <v>100</v>
          </cell>
          <cell r="BX74">
            <v>100</v>
          </cell>
          <cell r="BY74">
            <v>100</v>
          </cell>
          <cell r="BZ74">
            <v>100</v>
          </cell>
          <cell r="CA74">
            <v>100</v>
          </cell>
          <cell r="CB74">
            <v>100</v>
          </cell>
          <cell r="CC74">
            <v>100</v>
          </cell>
          <cell r="CD74">
            <v>100</v>
          </cell>
          <cell r="CE74">
            <v>100</v>
          </cell>
          <cell r="CF74">
            <v>100</v>
          </cell>
          <cell r="CG74">
            <v>100</v>
          </cell>
          <cell r="CH74">
            <v>100</v>
          </cell>
          <cell r="CI74">
            <v>100</v>
          </cell>
          <cell r="CJ74">
            <v>100</v>
          </cell>
          <cell r="CK74">
            <v>100</v>
          </cell>
          <cell r="CL74">
            <v>100</v>
          </cell>
          <cell r="CM74">
            <v>100</v>
          </cell>
          <cell r="CN74">
            <v>100</v>
          </cell>
          <cell r="CO74">
            <v>100</v>
          </cell>
          <cell r="CP74">
            <v>100</v>
          </cell>
          <cell r="CQ74">
            <v>100</v>
          </cell>
          <cell r="CR74">
            <v>100</v>
          </cell>
          <cell r="CS74">
            <v>100</v>
          </cell>
          <cell r="CT74">
            <v>100</v>
          </cell>
          <cell r="CU74">
            <v>100</v>
          </cell>
          <cell r="CV74">
            <v>100</v>
          </cell>
          <cell r="CW74">
            <v>100</v>
          </cell>
          <cell r="CX74">
            <v>100</v>
          </cell>
          <cell r="CY74">
            <v>100</v>
          </cell>
          <cell r="CZ74">
            <v>100</v>
          </cell>
          <cell r="DA74">
            <v>100</v>
          </cell>
          <cell r="DB74">
            <v>100</v>
          </cell>
          <cell r="DC74">
            <v>100</v>
          </cell>
          <cell r="DD74">
            <v>100</v>
          </cell>
          <cell r="DE74">
            <v>100</v>
          </cell>
          <cell r="DF74">
            <v>100</v>
          </cell>
          <cell r="DG74">
            <v>100</v>
          </cell>
          <cell r="DH74">
            <v>100</v>
          </cell>
          <cell r="DI74">
            <v>100</v>
          </cell>
          <cell r="DJ74">
            <v>100</v>
          </cell>
          <cell r="DK74">
            <v>100</v>
          </cell>
          <cell r="DL74">
            <v>100</v>
          </cell>
          <cell r="DM74">
            <v>100</v>
          </cell>
          <cell r="DN74">
            <v>100</v>
          </cell>
          <cell r="DO74">
            <v>100</v>
          </cell>
          <cell r="DP74">
            <v>100</v>
          </cell>
          <cell r="DQ74">
            <v>100</v>
          </cell>
          <cell r="DR74">
            <v>100</v>
          </cell>
          <cell r="DS74">
            <v>100</v>
          </cell>
          <cell r="DT74">
            <v>100</v>
          </cell>
          <cell r="DU74">
            <v>100</v>
          </cell>
          <cell r="DV74">
            <v>100</v>
          </cell>
          <cell r="DW74">
            <v>100</v>
          </cell>
          <cell r="DX74">
            <v>100</v>
          </cell>
          <cell r="DY74">
            <v>100</v>
          </cell>
          <cell r="DZ74">
            <v>100</v>
          </cell>
          <cell r="EA74">
            <v>100</v>
          </cell>
          <cell r="EB74">
            <v>100</v>
          </cell>
          <cell r="EC74">
            <v>100</v>
          </cell>
          <cell r="ED74">
            <v>100</v>
          </cell>
          <cell r="EE74">
            <v>100</v>
          </cell>
          <cell r="EF74">
            <v>100</v>
          </cell>
          <cell r="EG74">
            <v>100</v>
          </cell>
          <cell r="EH74">
            <v>100</v>
          </cell>
          <cell r="EI74">
            <v>100</v>
          </cell>
          <cell r="EJ74">
            <v>100</v>
          </cell>
          <cell r="EK74">
            <v>100</v>
          </cell>
          <cell r="EL74">
            <v>100</v>
          </cell>
          <cell r="EM74">
            <v>100</v>
          </cell>
          <cell r="EN74">
            <v>100</v>
          </cell>
          <cell r="EO74">
            <v>100</v>
          </cell>
          <cell r="EP74">
            <v>100</v>
          </cell>
          <cell r="EQ74">
            <v>100</v>
          </cell>
          <cell r="ER74">
            <v>100</v>
          </cell>
          <cell r="ES74">
            <v>100</v>
          </cell>
          <cell r="ET74">
            <v>100</v>
          </cell>
          <cell r="EU74">
            <v>100</v>
          </cell>
          <cell r="EV74">
            <v>100</v>
          </cell>
          <cell r="EW74">
            <v>100</v>
          </cell>
          <cell r="EX74">
            <v>100</v>
          </cell>
          <cell r="EY74">
            <v>100</v>
          </cell>
          <cell r="EZ74">
            <v>100</v>
          </cell>
          <cell r="FA74">
            <v>100</v>
          </cell>
          <cell r="FB74">
            <v>100</v>
          </cell>
          <cell r="FC74">
            <v>100</v>
          </cell>
          <cell r="FD74">
            <v>100</v>
          </cell>
          <cell r="FE74">
            <v>100</v>
          </cell>
          <cell r="FF74">
            <v>100</v>
          </cell>
          <cell r="FG74">
            <v>100</v>
          </cell>
          <cell r="FH74">
            <v>100</v>
          </cell>
          <cell r="FI74">
            <v>100</v>
          </cell>
          <cell r="FJ74">
            <v>100</v>
          </cell>
          <cell r="FK74">
            <v>100</v>
          </cell>
          <cell r="FL74">
            <v>100</v>
          </cell>
          <cell r="FM74">
            <v>100</v>
          </cell>
          <cell r="FN74">
            <v>100</v>
          </cell>
          <cell r="FO74">
            <v>100</v>
          </cell>
          <cell r="FP74">
            <v>100</v>
          </cell>
          <cell r="FQ74">
            <v>100</v>
          </cell>
          <cell r="FR74">
            <v>100</v>
          </cell>
          <cell r="FS74">
            <v>100</v>
          </cell>
          <cell r="FT74">
            <v>100</v>
          </cell>
          <cell r="FU74">
            <v>100</v>
          </cell>
          <cell r="FV74">
            <v>100</v>
          </cell>
          <cell r="FW74">
            <v>100</v>
          </cell>
          <cell r="FX74">
            <v>100</v>
          </cell>
          <cell r="FY74">
            <v>100</v>
          </cell>
          <cell r="FZ74">
            <v>100</v>
          </cell>
          <cell r="GA74">
            <v>100</v>
          </cell>
          <cell r="GB74">
            <v>100</v>
          </cell>
          <cell r="GC74">
            <v>100</v>
          </cell>
          <cell r="GD74">
            <v>100</v>
          </cell>
          <cell r="GE74">
            <v>100</v>
          </cell>
          <cell r="GF74">
            <v>100</v>
          </cell>
          <cell r="GG74">
            <v>100</v>
          </cell>
          <cell r="GH74">
            <v>100</v>
          </cell>
          <cell r="GI74">
            <v>100</v>
          </cell>
          <cell r="GJ74">
            <v>100</v>
          </cell>
          <cell r="GK74">
            <v>100</v>
          </cell>
          <cell r="GL74">
            <v>100</v>
          </cell>
          <cell r="GM74">
            <v>100</v>
          </cell>
          <cell r="GN74">
            <v>100</v>
          </cell>
          <cell r="GO74">
            <v>100</v>
          </cell>
          <cell r="GP74">
            <v>100</v>
          </cell>
          <cell r="GQ74">
            <v>100</v>
          </cell>
          <cell r="GR74">
            <v>100</v>
          </cell>
          <cell r="GS74">
            <v>100</v>
          </cell>
          <cell r="GT74">
            <v>100</v>
          </cell>
          <cell r="GU74">
            <v>100</v>
          </cell>
          <cell r="GV74">
            <v>100</v>
          </cell>
          <cell r="GW74">
            <v>100</v>
          </cell>
          <cell r="GX74">
            <v>100</v>
          </cell>
          <cell r="GY74">
            <v>100</v>
          </cell>
          <cell r="GZ74">
            <v>100</v>
          </cell>
          <cell r="HA74">
            <v>100</v>
          </cell>
          <cell r="HB74">
            <v>100</v>
          </cell>
          <cell r="HC74">
            <v>100</v>
          </cell>
          <cell r="HD74">
            <v>100</v>
          </cell>
          <cell r="HE74">
            <v>100</v>
          </cell>
          <cell r="HF74">
            <v>100</v>
          </cell>
        </row>
        <row r="75">
          <cell r="A75">
            <v>74</v>
          </cell>
          <cell r="B75">
            <v>0</v>
          </cell>
          <cell r="C75" t="str">
            <v>Perda Bagaço (%)</v>
          </cell>
          <cell r="D75" t="str">
            <v>.</v>
          </cell>
          <cell r="E75">
            <v>2.74</v>
          </cell>
          <cell r="F75">
            <v>2.1059999999999999</v>
          </cell>
          <cell r="G75">
            <v>1.9930000000000001</v>
          </cell>
          <cell r="H75">
            <v>1.964</v>
          </cell>
          <cell r="I75">
            <v>1.8759999999999999</v>
          </cell>
          <cell r="J75">
            <v>1.7929999999999999</v>
          </cell>
          <cell r="K75">
            <v>1.7190000000000001</v>
          </cell>
          <cell r="L75">
            <v>1.7290000000000001</v>
          </cell>
          <cell r="M75">
            <v>1.712</v>
          </cell>
          <cell r="N75">
            <v>1.694</v>
          </cell>
          <cell r="O75">
            <v>1.71</v>
          </cell>
          <cell r="P75">
            <v>1.726</v>
          </cell>
          <cell r="Q75">
            <v>1.7529999999999999</v>
          </cell>
          <cell r="R75">
            <v>1.7949999999999999</v>
          </cell>
          <cell r="S75">
            <v>1.792</v>
          </cell>
          <cell r="T75">
            <v>1.792</v>
          </cell>
          <cell r="U75">
            <v>1.792</v>
          </cell>
          <cell r="V75">
            <v>1.8149999999999999</v>
          </cell>
          <cell r="W75">
            <v>1.8149999999999999</v>
          </cell>
          <cell r="X75">
            <v>1.8120000000000001</v>
          </cell>
          <cell r="Y75">
            <v>1.8049999999999999</v>
          </cell>
          <cell r="Z75">
            <v>1.8109999999999999</v>
          </cell>
          <cell r="AA75">
            <v>1.847</v>
          </cell>
          <cell r="AB75">
            <v>1.891</v>
          </cell>
          <cell r="AC75">
            <v>1.909</v>
          </cell>
          <cell r="AD75">
            <v>1.9450000000000001</v>
          </cell>
          <cell r="AE75">
            <v>1.9590000000000001</v>
          </cell>
          <cell r="AF75">
            <v>1.9770000000000001</v>
          </cell>
          <cell r="AG75">
            <v>1.996</v>
          </cell>
          <cell r="AH75">
            <v>1.996</v>
          </cell>
          <cell r="AI75">
            <v>1.996</v>
          </cell>
          <cell r="AJ75">
            <v>1.978</v>
          </cell>
          <cell r="AK75">
            <v>1.978</v>
          </cell>
          <cell r="AL75">
            <v>1.978</v>
          </cell>
          <cell r="AM75">
            <v>1.9770000000000001</v>
          </cell>
          <cell r="AN75">
            <v>1.978</v>
          </cell>
          <cell r="AO75">
            <v>1.9610000000000001</v>
          </cell>
          <cell r="AP75">
            <v>1.964</v>
          </cell>
          <cell r="AQ75">
            <v>2.004</v>
          </cell>
          <cell r="AR75">
            <v>2.004</v>
          </cell>
          <cell r="AS75">
            <v>2.004</v>
          </cell>
          <cell r="AT75">
            <v>2.004</v>
          </cell>
          <cell r="AU75">
            <v>1.9850000000000001</v>
          </cell>
          <cell r="AV75">
            <v>1.986</v>
          </cell>
          <cell r="AW75">
            <v>1.9970000000000001</v>
          </cell>
          <cell r="AX75">
            <v>1.998</v>
          </cell>
          <cell r="AY75">
            <v>1.9970000000000001</v>
          </cell>
          <cell r="AZ75">
            <v>1.996</v>
          </cell>
          <cell r="BA75">
            <v>1.996</v>
          </cell>
          <cell r="BB75">
            <v>1.996</v>
          </cell>
          <cell r="BC75">
            <v>1.996</v>
          </cell>
          <cell r="BD75">
            <v>1.996</v>
          </cell>
          <cell r="BE75">
            <v>1.996</v>
          </cell>
          <cell r="BF75">
            <v>1.996</v>
          </cell>
          <cell r="BG75">
            <v>1.996</v>
          </cell>
          <cell r="BH75">
            <v>1.9970000000000001</v>
          </cell>
          <cell r="BI75">
            <v>1.9790000000000001</v>
          </cell>
          <cell r="BJ75">
            <v>1.98</v>
          </cell>
          <cell r="BK75">
            <v>1.9870000000000001</v>
          </cell>
          <cell r="BL75">
            <v>1.9790000000000001</v>
          </cell>
          <cell r="BM75">
            <v>1.9590000000000001</v>
          </cell>
          <cell r="BN75">
            <v>1.9590000000000001</v>
          </cell>
          <cell r="BO75">
            <v>1.968</v>
          </cell>
          <cell r="BP75">
            <v>1.968</v>
          </cell>
          <cell r="BQ75">
            <v>1.9670000000000001</v>
          </cell>
          <cell r="BR75">
            <v>1.9730000000000001</v>
          </cell>
          <cell r="BS75">
            <v>1.99</v>
          </cell>
          <cell r="BT75">
            <v>1.9870000000000001</v>
          </cell>
          <cell r="BU75">
            <v>1.986</v>
          </cell>
          <cell r="BV75">
            <v>1.9730000000000001</v>
          </cell>
          <cell r="BW75">
            <v>1.972</v>
          </cell>
          <cell r="BX75">
            <v>1.972</v>
          </cell>
          <cell r="BY75">
            <v>1.9710000000000001</v>
          </cell>
          <cell r="BZ75">
            <v>1.98</v>
          </cell>
          <cell r="CA75">
            <v>1.982</v>
          </cell>
          <cell r="CB75">
            <v>1.9770000000000001</v>
          </cell>
          <cell r="CC75">
            <v>1.9610000000000001</v>
          </cell>
          <cell r="CD75">
            <v>1.9630000000000001</v>
          </cell>
          <cell r="CE75">
            <v>1.964</v>
          </cell>
          <cell r="CF75">
            <v>1.984</v>
          </cell>
          <cell r="CG75">
            <v>1.9930000000000001</v>
          </cell>
          <cell r="CH75">
            <v>1.992</v>
          </cell>
          <cell r="CI75">
            <v>1.9930000000000001</v>
          </cell>
          <cell r="CJ75">
            <v>1.994</v>
          </cell>
          <cell r="CK75">
            <v>1.9770000000000001</v>
          </cell>
          <cell r="CL75">
            <v>1.978</v>
          </cell>
          <cell r="CM75">
            <v>1.9790000000000001</v>
          </cell>
          <cell r="CN75">
            <v>1.978</v>
          </cell>
          <cell r="CO75">
            <v>1.9610000000000001</v>
          </cell>
          <cell r="CP75">
            <v>1.96</v>
          </cell>
          <cell r="CQ75">
            <v>1.96</v>
          </cell>
          <cell r="CR75">
            <v>1.958</v>
          </cell>
          <cell r="CS75">
            <v>1.9570000000000001</v>
          </cell>
          <cell r="CT75">
            <v>1.9630000000000001</v>
          </cell>
          <cell r="CU75">
            <v>1.9610000000000001</v>
          </cell>
          <cell r="CV75">
            <v>1.9610000000000001</v>
          </cell>
          <cell r="CW75">
            <v>1.9610000000000001</v>
          </cell>
          <cell r="CX75">
            <v>1.9610000000000001</v>
          </cell>
          <cell r="CY75">
            <v>1.962</v>
          </cell>
          <cell r="CZ75">
            <v>1.962</v>
          </cell>
          <cell r="DA75">
            <v>1.962</v>
          </cell>
          <cell r="DB75">
            <v>1.9550000000000001</v>
          </cell>
          <cell r="DC75">
            <v>1.9630000000000001</v>
          </cell>
          <cell r="DD75">
            <v>1.962</v>
          </cell>
          <cell r="DE75">
            <v>1.96</v>
          </cell>
          <cell r="DF75">
            <v>1.9390000000000001</v>
          </cell>
          <cell r="DG75">
            <v>1.9359999999999999</v>
          </cell>
          <cell r="DH75">
            <v>1.9339999999999999</v>
          </cell>
          <cell r="DI75">
            <v>1.9330000000000001</v>
          </cell>
          <cell r="DJ75">
            <v>1.931</v>
          </cell>
          <cell r="DK75">
            <v>1.93</v>
          </cell>
          <cell r="DL75">
            <v>1.929</v>
          </cell>
          <cell r="DM75">
            <v>1.929</v>
          </cell>
          <cell r="DN75">
            <v>1.9359999999999999</v>
          </cell>
          <cell r="DO75">
            <v>1.9530000000000001</v>
          </cell>
          <cell r="DP75">
            <v>1.952</v>
          </cell>
          <cell r="DQ75">
            <v>1.9390000000000001</v>
          </cell>
          <cell r="DR75">
            <v>1.958</v>
          </cell>
          <cell r="DS75">
            <v>1.9390000000000001</v>
          </cell>
          <cell r="DT75">
            <v>1.946</v>
          </cell>
          <cell r="DU75">
            <v>1.964</v>
          </cell>
          <cell r="DV75">
            <v>1.9630000000000001</v>
          </cell>
          <cell r="DW75">
            <v>1.9430000000000001</v>
          </cell>
          <cell r="DX75">
            <v>1.9419999999999999</v>
          </cell>
          <cell r="DY75">
            <v>1.9410000000000001</v>
          </cell>
          <cell r="DZ75">
            <v>1.94</v>
          </cell>
          <cell r="EA75">
            <v>1.9410000000000001</v>
          </cell>
          <cell r="EB75">
            <v>1.9410000000000001</v>
          </cell>
          <cell r="EC75">
            <v>1.9470000000000001</v>
          </cell>
          <cell r="ED75">
            <v>1.9470000000000001</v>
          </cell>
          <cell r="EE75">
            <v>1.948</v>
          </cell>
          <cell r="EF75">
            <v>1.948</v>
          </cell>
          <cell r="EG75">
            <v>1.948</v>
          </cell>
          <cell r="EH75">
            <v>1.948</v>
          </cell>
          <cell r="EI75">
            <v>1.948</v>
          </cell>
          <cell r="EJ75">
            <v>1.9470000000000001</v>
          </cell>
          <cell r="EK75">
            <v>1.9470000000000001</v>
          </cell>
          <cell r="EL75">
            <v>1.9279999999999999</v>
          </cell>
          <cell r="EM75">
            <v>1.9350000000000001</v>
          </cell>
          <cell r="EN75">
            <v>1.9339999999999999</v>
          </cell>
          <cell r="EO75">
            <v>1.9339999999999999</v>
          </cell>
          <cell r="EP75">
            <v>1.9339999999999999</v>
          </cell>
          <cell r="EQ75">
            <v>1.9339999999999999</v>
          </cell>
          <cell r="ER75">
            <v>1.9330000000000001</v>
          </cell>
          <cell r="ES75">
            <v>1.9330000000000001</v>
          </cell>
          <cell r="ET75">
            <v>1.9330000000000001</v>
          </cell>
          <cell r="EU75">
            <v>1.9330000000000001</v>
          </cell>
          <cell r="EV75">
            <v>1.9330000000000001</v>
          </cell>
          <cell r="EW75">
            <v>1.9330000000000001</v>
          </cell>
          <cell r="EX75">
            <v>1.9330000000000001</v>
          </cell>
          <cell r="EY75">
            <v>1.9319999999999999</v>
          </cell>
          <cell r="EZ75">
            <v>1.9319999999999999</v>
          </cell>
          <cell r="FA75">
            <v>1.9390000000000001</v>
          </cell>
          <cell r="FB75">
            <v>1.919</v>
          </cell>
          <cell r="FC75">
            <v>1.919</v>
          </cell>
          <cell r="FD75">
            <v>1.919</v>
          </cell>
          <cell r="FE75">
            <v>1.9179999999999999</v>
          </cell>
          <cell r="FF75">
            <v>1.9370000000000001</v>
          </cell>
          <cell r="FG75">
            <v>1.9450000000000001</v>
          </cell>
          <cell r="FH75">
            <v>1.9450000000000001</v>
          </cell>
          <cell r="FI75">
            <v>1.9450000000000001</v>
          </cell>
          <cell r="FJ75">
            <v>1.946</v>
          </cell>
          <cell r="FK75">
            <v>1.946</v>
          </cell>
          <cell r="FL75">
            <v>1.946</v>
          </cell>
          <cell r="FM75">
            <v>1.954</v>
          </cell>
          <cell r="FN75">
            <v>1.954</v>
          </cell>
          <cell r="FO75">
            <v>1.954</v>
          </cell>
          <cell r="FP75">
            <v>1.954</v>
          </cell>
          <cell r="FQ75">
            <v>1.9530000000000001</v>
          </cell>
          <cell r="FR75">
            <v>1.9319999999999999</v>
          </cell>
          <cell r="FS75">
            <v>1.931</v>
          </cell>
          <cell r="FT75">
            <v>1.9379999999999999</v>
          </cell>
          <cell r="FU75">
            <v>1.9370000000000001</v>
          </cell>
          <cell r="FV75">
            <v>1.9359999999999999</v>
          </cell>
          <cell r="FW75">
            <v>1.9350000000000001</v>
          </cell>
          <cell r="FX75">
            <v>1.9350000000000001</v>
          </cell>
          <cell r="FY75">
            <v>1.9359999999999999</v>
          </cell>
          <cell r="FZ75">
            <v>1.9359999999999999</v>
          </cell>
          <cell r="GA75">
            <v>1.9359999999999999</v>
          </cell>
          <cell r="GB75">
            <v>1.9359999999999999</v>
          </cell>
          <cell r="GC75">
            <v>1.9430000000000001</v>
          </cell>
          <cell r="GD75">
            <v>1.9430000000000001</v>
          </cell>
          <cell r="GE75">
            <v>1.9419999999999999</v>
          </cell>
          <cell r="GF75">
            <v>1.9410000000000001</v>
          </cell>
          <cell r="GG75">
            <v>1.94</v>
          </cell>
          <cell r="GH75">
            <v>1.94</v>
          </cell>
          <cell r="GI75">
            <v>1.9470000000000001</v>
          </cell>
          <cell r="GJ75">
            <v>1.946</v>
          </cell>
          <cell r="GK75">
            <v>1.9450000000000001</v>
          </cell>
          <cell r="GL75">
            <v>1.944</v>
          </cell>
          <cell r="GM75">
            <v>1.9430000000000001</v>
          </cell>
          <cell r="GN75">
            <v>1.9490000000000001</v>
          </cell>
          <cell r="GO75">
            <v>1.9490000000000001</v>
          </cell>
          <cell r="GP75">
            <v>1.9490000000000001</v>
          </cell>
          <cell r="GQ75">
            <v>1.948</v>
          </cell>
          <cell r="GR75">
            <v>1.9470000000000001</v>
          </cell>
          <cell r="GS75">
            <v>1.946</v>
          </cell>
          <cell r="GT75">
            <v>1.946</v>
          </cell>
          <cell r="GU75">
            <v>1.9530000000000001</v>
          </cell>
          <cell r="GV75">
            <v>1.9530000000000001</v>
          </cell>
          <cell r="GW75">
            <v>1.952</v>
          </cell>
          <cell r="GX75">
            <v>1.9510000000000001</v>
          </cell>
          <cell r="GY75">
            <v>1.95</v>
          </cell>
          <cell r="GZ75">
            <v>1.948</v>
          </cell>
          <cell r="HA75">
            <v>1.9470000000000001</v>
          </cell>
          <cell r="HB75">
            <v>1.9470000000000001</v>
          </cell>
          <cell r="HC75">
            <v>1.9470000000000001</v>
          </cell>
          <cell r="HD75">
            <v>1.9470000000000001</v>
          </cell>
          <cell r="HE75">
            <v>1.9470000000000001</v>
          </cell>
          <cell r="HF75">
            <v>1.9470000000000001</v>
          </cell>
        </row>
        <row r="76">
          <cell r="A76">
            <v>75</v>
          </cell>
          <cell r="B76">
            <v>0</v>
          </cell>
          <cell r="C76" t="str">
            <v>Perda Torta (%)</v>
          </cell>
          <cell r="D76" t="str">
            <v>%</v>
          </cell>
          <cell r="E76">
            <v>0</v>
          </cell>
          <cell r="F76">
            <v>0</v>
          </cell>
          <cell r="G76">
            <v>5.0000000000000001E-3</v>
          </cell>
          <cell r="H76">
            <v>8.0000000000000002E-3</v>
          </cell>
          <cell r="I76">
            <v>0.01</v>
          </cell>
          <cell r="J76">
            <v>1.0999999999999999E-2</v>
          </cell>
          <cell r="K76">
            <v>1.0999999999999999E-2</v>
          </cell>
          <cell r="L76">
            <v>1.2E-2</v>
          </cell>
          <cell r="M76">
            <v>1.2999999999999999E-2</v>
          </cell>
          <cell r="N76">
            <v>1.2999999999999999E-2</v>
          </cell>
          <cell r="O76">
            <v>1.2E-2</v>
          </cell>
          <cell r="P76">
            <v>1.2E-2</v>
          </cell>
          <cell r="Q76">
            <v>1.2E-2</v>
          </cell>
          <cell r="R76">
            <v>1.2E-2</v>
          </cell>
          <cell r="S76">
            <v>1.2E-2</v>
          </cell>
          <cell r="T76">
            <v>1.2E-2</v>
          </cell>
          <cell r="U76">
            <v>1.2E-2</v>
          </cell>
          <cell r="V76">
            <v>1.2E-2</v>
          </cell>
          <cell r="W76">
            <v>1.2999999999999999E-2</v>
          </cell>
          <cell r="X76">
            <v>1.4999999999999999E-2</v>
          </cell>
          <cell r="Y76">
            <v>1.4999999999999999E-2</v>
          </cell>
          <cell r="Z76">
            <v>1.6E-2</v>
          </cell>
          <cell r="AA76">
            <v>1.4999999999999999E-2</v>
          </cell>
          <cell r="AB76">
            <v>1.4999999999999999E-2</v>
          </cell>
          <cell r="AC76">
            <v>1.4999999999999999E-2</v>
          </cell>
          <cell r="AD76">
            <v>1.4999999999999999E-2</v>
          </cell>
          <cell r="AE76">
            <v>1.4999999999999999E-2</v>
          </cell>
          <cell r="AF76">
            <v>1.4999999999999999E-2</v>
          </cell>
          <cell r="AG76">
            <v>1.4999999999999999E-2</v>
          </cell>
          <cell r="AH76">
            <v>1.4999999999999999E-2</v>
          </cell>
          <cell r="AI76">
            <v>1.4999999999999999E-2</v>
          </cell>
          <cell r="AJ76">
            <v>1.4999999999999999E-2</v>
          </cell>
          <cell r="AK76">
            <v>1.4999999999999999E-2</v>
          </cell>
          <cell r="AL76">
            <v>1.4999999999999999E-2</v>
          </cell>
          <cell r="AM76">
            <v>1.4E-2</v>
          </cell>
          <cell r="AN76">
            <v>1.4E-2</v>
          </cell>
          <cell r="AO76">
            <v>1.4E-2</v>
          </cell>
          <cell r="AP76">
            <v>1.4E-2</v>
          </cell>
          <cell r="AQ76">
            <v>1.4E-2</v>
          </cell>
          <cell r="AR76">
            <v>1.4E-2</v>
          </cell>
          <cell r="AS76">
            <v>1.4E-2</v>
          </cell>
          <cell r="AT76">
            <v>1.4E-2</v>
          </cell>
          <cell r="AU76">
            <v>1.4E-2</v>
          </cell>
          <cell r="AV76">
            <v>1.4E-2</v>
          </cell>
          <cell r="AW76">
            <v>1.4E-2</v>
          </cell>
          <cell r="AX76">
            <v>1.4E-2</v>
          </cell>
          <cell r="AY76">
            <v>1.4E-2</v>
          </cell>
          <cell r="AZ76">
            <v>1.4E-2</v>
          </cell>
          <cell r="BA76">
            <v>1.4E-2</v>
          </cell>
          <cell r="BB76">
            <v>1.4E-2</v>
          </cell>
          <cell r="BC76">
            <v>1.4E-2</v>
          </cell>
          <cell r="BD76">
            <v>1.4E-2</v>
          </cell>
          <cell r="BE76">
            <v>1.4E-2</v>
          </cell>
          <cell r="BF76">
            <v>1.4E-2</v>
          </cell>
          <cell r="BG76">
            <v>1.4E-2</v>
          </cell>
          <cell r="BH76">
            <v>1.4E-2</v>
          </cell>
          <cell r="BI76">
            <v>1.4E-2</v>
          </cell>
          <cell r="BJ76">
            <v>1.4E-2</v>
          </cell>
          <cell r="BK76">
            <v>1.4E-2</v>
          </cell>
          <cell r="BL76">
            <v>1.4E-2</v>
          </cell>
          <cell r="BM76">
            <v>1.4E-2</v>
          </cell>
          <cell r="BN76">
            <v>1.4E-2</v>
          </cell>
          <cell r="BO76">
            <v>1.4E-2</v>
          </cell>
          <cell r="BP76">
            <v>1.4E-2</v>
          </cell>
          <cell r="BQ76">
            <v>1.4E-2</v>
          </cell>
          <cell r="BR76">
            <v>1.4E-2</v>
          </cell>
          <cell r="BS76">
            <v>1.4E-2</v>
          </cell>
          <cell r="BT76">
            <v>1.4999999999999999E-2</v>
          </cell>
          <cell r="BU76">
            <v>1.4999999999999999E-2</v>
          </cell>
          <cell r="BV76">
            <v>1.4999999999999999E-2</v>
          </cell>
          <cell r="BW76">
            <v>1.6E-2</v>
          </cell>
          <cell r="BX76">
            <v>1.6E-2</v>
          </cell>
          <cell r="BY76">
            <v>1.6E-2</v>
          </cell>
          <cell r="BZ76">
            <v>1.6E-2</v>
          </cell>
          <cell r="CA76">
            <v>1.6E-2</v>
          </cell>
          <cell r="CB76">
            <v>1.6E-2</v>
          </cell>
          <cell r="CC76">
            <v>1.6E-2</v>
          </cell>
          <cell r="CD76">
            <v>1.6E-2</v>
          </cell>
          <cell r="CE76">
            <v>1.6E-2</v>
          </cell>
          <cell r="CF76">
            <v>1.6E-2</v>
          </cell>
          <cell r="CG76">
            <v>1.6E-2</v>
          </cell>
          <cell r="CH76">
            <v>1.6E-2</v>
          </cell>
          <cell r="CI76">
            <v>1.6E-2</v>
          </cell>
          <cell r="CJ76">
            <v>1.6E-2</v>
          </cell>
          <cell r="CK76">
            <v>1.7000000000000001E-2</v>
          </cell>
          <cell r="CL76">
            <v>1.7000000000000001E-2</v>
          </cell>
          <cell r="CM76">
            <v>1.7000000000000001E-2</v>
          </cell>
          <cell r="CN76">
            <v>1.7000000000000001E-2</v>
          </cell>
          <cell r="CO76">
            <v>1.7000000000000001E-2</v>
          </cell>
          <cell r="CP76">
            <v>1.7000000000000001E-2</v>
          </cell>
          <cell r="CQ76">
            <v>1.7000000000000001E-2</v>
          </cell>
          <cell r="CR76">
            <v>1.7000000000000001E-2</v>
          </cell>
          <cell r="CS76">
            <v>1.7000000000000001E-2</v>
          </cell>
          <cell r="CT76">
            <v>1.7000000000000001E-2</v>
          </cell>
          <cell r="CU76">
            <v>1.7000000000000001E-2</v>
          </cell>
          <cell r="CV76">
            <v>1.6E-2</v>
          </cell>
          <cell r="CW76">
            <v>1.6E-2</v>
          </cell>
          <cell r="CX76">
            <v>1.6E-2</v>
          </cell>
          <cell r="CY76">
            <v>1.7000000000000001E-2</v>
          </cell>
          <cell r="CZ76">
            <v>1.7000000000000001E-2</v>
          </cell>
          <cell r="DA76">
            <v>1.7000000000000001E-2</v>
          </cell>
          <cell r="DB76">
            <v>1.7000000000000001E-2</v>
          </cell>
          <cell r="DC76">
            <v>1.7000000000000001E-2</v>
          </cell>
          <cell r="DD76">
            <v>1.7000000000000001E-2</v>
          </cell>
          <cell r="DE76">
            <v>1.7000000000000001E-2</v>
          </cell>
          <cell r="DF76">
            <v>1.7000000000000001E-2</v>
          </cell>
          <cell r="DG76">
            <v>1.7000000000000001E-2</v>
          </cell>
          <cell r="DH76">
            <v>1.7000000000000001E-2</v>
          </cell>
          <cell r="DI76">
            <v>1.7000000000000001E-2</v>
          </cell>
          <cell r="DJ76">
            <v>1.7000000000000001E-2</v>
          </cell>
          <cell r="DK76">
            <v>1.7000000000000001E-2</v>
          </cell>
          <cell r="DL76">
            <v>1.7000000000000001E-2</v>
          </cell>
          <cell r="DM76">
            <v>1.7000000000000001E-2</v>
          </cell>
          <cell r="DN76">
            <v>1.7000000000000001E-2</v>
          </cell>
          <cell r="DO76">
            <v>1.7000000000000001E-2</v>
          </cell>
          <cell r="DP76">
            <v>1.7000000000000001E-2</v>
          </cell>
          <cell r="DQ76">
            <v>1.7000000000000001E-2</v>
          </cell>
          <cell r="DR76">
            <v>1.7000000000000001E-2</v>
          </cell>
          <cell r="DS76">
            <v>1.7000000000000001E-2</v>
          </cell>
          <cell r="DT76">
            <v>1.7000000000000001E-2</v>
          </cell>
          <cell r="DU76">
            <v>1.7000000000000001E-2</v>
          </cell>
          <cell r="DV76">
            <v>1.7000000000000001E-2</v>
          </cell>
          <cell r="DW76">
            <v>1.7000000000000001E-2</v>
          </cell>
          <cell r="DX76">
            <v>1.7000000000000001E-2</v>
          </cell>
          <cell r="DY76">
            <v>1.7000000000000001E-2</v>
          </cell>
          <cell r="DZ76">
            <v>1.7000000000000001E-2</v>
          </cell>
          <cell r="EA76">
            <v>1.6E-2</v>
          </cell>
          <cell r="EB76">
            <v>1.7000000000000001E-2</v>
          </cell>
          <cell r="EC76">
            <v>1.6E-2</v>
          </cell>
          <cell r="ED76">
            <v>1.6E-2</v>
          </cell>
          <cell r="EE76">
            <v>1.6E-2</v>
          </cell>
          <cell r="EF76">
            <v>1.6E-2</v>
          </cell>
          <cell r="EG76">
            <v>1.6E-2</v>
          </cell>
          <cell r="EH76">
            <v>1.6E-2</v>
          </cell>
          <cell r="EI76">
            <v>1.6E-2</v>
          </cell>
          <cell r="EJ76">
            <v>1.6E-2</v>
          </cell>
          <cell r="EK76">
            <v>1.6E-2</v>
          </cell>
          <cell r="EL76">
            <v>1.6E-2</v>
          </cell>
          <cell r="EM76">
            <v>1.6E-2</v>
          </cell>
          <cell r="EN76">
            <v>1.6E-2</v>
          </cell>
          <cell r="EO76">
            <v>1.6E-2</v>
          </cell>
          <cell r="EP76">
            <v>1.6E-2</v>
          </cell>
          <cell r="EQ76">
            <v>1.6E-2</v>
          </cell>
          <cell r="ER76">
            <v>1.6E-2</v>
          </cell>
          <cell r="ES76">
            <v>1.6E-2</v>
          </cell>
          <cell r="ET76">
            <v>1.6E-2</v>
          </cell>
          <cell r="EU76">
            <v>1.6E-2</v>
          </cell>
          <cell r="EV76">
            <v>1.6E-2</v>
          </cell>
          <cell r="EW76">
            <v>1.6E-2</v>
          </cell>
          <cell r="EX76">
            <v>1.6E-2</v>
          </cell>
          <cell r="EY76">
            <v>1.6E-2</v>
          </cell>
          <cell r="EZ76">
            <v>1.6E-2</v>
          </cell>
          <cell r="FA76">
            <v>1.6E-2</v>
          </cell>
          <cell r="FB76">
            <v>1.6E-2</v>
          </cell>
          <cell r="FC76">
            <v>1.6E-2</v>
          </cell>
          <cell r="FD76">
            <v>1.6E-2</v>
          </cell>
          <cell r="FE76">
            <v>1.6E-2</v>
          </cell>
          <cell r="FF76">
            <v>1.6E-2</v>
          </cell>
          <cell r="FG76">
            <v>1.6E-2</v>
          </cell>
          <cell r="FH76">
            <v>1.6E-2</v>
          </cell>
          <cell r="FI76">
            <v>1.6E-2</v>
          </cell>
          <cell r="FJ76">
            <v>1.6E-2</v>
          </cell>
          <cell r="FK76">
            <v>1.6E-2</v>
          </cell>
          <cell r="FL76">
            <v>1.6E-2</v>
          </cell>
          <cell r="FM76">
            <v>1.6E-2</v>
          </cell>
          <cell r="FN76">
            <v>1.6E-2</v>
          </cell>
          <cell r="FO76">
            <v>1.6E-2</v>
          </cell>
          <cell r="FP76">
            <v>1.6E-2</v>
          </cell>
          <cell r="FQ76">
            <v>1.6E-2</v>
          </cell>
          <cell r="FR76">
            <v>1.6E-2</v>
          </cell>
          <cell r="FS76">
            <v>1.6E-2</v>
          </cell>
          <cell r="FT76">
            <v>1.6E-2</v>
          </cell>
          <cell r="FU76">
            <v>1.6E-2</v>
          </cell>
          <cell r="FV76">
            <v>1.6E-2</v>
          </cell>
          <cell r="FW76">
            <v>1.6E-2</v>
          </cell>
          <cell r="FX76">
            <v>1.6E-2</v>
          </cell>
          <cell r="FY76">
            <v>1.6E-2</v>
          </cell>
          <cell r="FZ76">
            <v>1.6E-2</v>
          </cell>
          <cell r="GA76">
            <v>1.4999999999999999E-2</v>
          </cell>
          <cell r="GB76">
            <v>1.6E-2</v>
          </cell>
          <cell r="GC76">
            <v>1.4999999999999999E-2</v>
          </cell>
          <cell r="GD76">
            <v>1.6E-2</v>
          </cell>
          <cell r="GE76">
            <v>1.4999999999999999E-2</v>
          </cell>
          <cell r="GF76">
            <v>1.4999999999999999E-2</v>
          </cell>
          <cell r="GG76">
            <v>1.4999999999999999E-2</v>
          </cell>
          <cell r="GH76">
            <v>1.4999999999999999E-2</v>
          </cell>
          <cell r="GI76">
            <v>1.4999999999999999E-2</v>
          </cell>
          <cell r="GJ76">
            <v>1.4999999999999999E-2</v>
          </cell>
          <cell r="GK76">
            <v>1.4999999999999999E-2</v>
          </cell>
          <cell r="GL76">
            <v>1.4999999999999999E-2</v>
          </cell>
          <cell r="GM76">
            <v>1.4999999999999999E-2</v>
          </cell>
          <cell r="GN76">
            <v>1.4999999999999999E-2</v>
          </cell>
          <cell r="GO76">
            <v>1.4999999999999999E-2</v>
          </cell>
          <cell r="GP76">
            <v>1.4999999999999999E-2</v>
          </cell>
          <cell r="GQ76">
            <v>1.4999999999999999E-2</v>
          </cell>
          <cell r="GR76">
            <v>1.4999999999999999E-2</v>
          </cell>
          <cell r="GS76">
            <v>1.4999999999999999E-2</v>
          </cell>
          <cell r="GT76">
            <v>1.4999999999999999E-2</v>
          </cell>
          <cell r="GU76">
            <v>1.4999999999999999E-2</v>
          </cell>
          <cell r="GV76">
            <v>1.4999999999999999E-2</v>
          </cell>
          <cell r="GW76">
            <v>1.4999999999999999E-2</v>
          </cell>
          <cell r="GX76">
            <v>1.4999999999999999E-2</v>
          </cell>
          <cell r="GY76">
            <v>1.4999999999999999E-2</v>
          </cell>
          <cell r="GZ76">
            <v>1.4999999999999999E-2</v>
          </cell>
          <cell r="HA76">
            <v>1.4999999999999999E-2</v>
          </cell>
          <cell r="HB76">
            <v>1.4999999999999999E-2</v>
          </cell>
          <cell r="HC76">
            <v>1.4999999999999999E-2</v>
          </cell>
          <cell r="HD76">
            <v>1.4999999999999999E-2</v>
          </cell>
          <cell r="HE76">
            <v>1.4999999999999999E-2</v>
          </cell>
          <cell r="HF76">
            <v>1.4999999999999999E-2</v>
          </cell>
        </row>
        <row r="77">
          <cell r="A77">
            <v>76</v>
          </cell>
          <cell r="B77">
            <v>0</v>
          </cell>
          <cell r="C77" t="str">
            <v>Perda Fermentação (%)</v>
          </cell>
          <cell r="D77" t="str">
            <v>.</v>
          </cell>
          <cell r="E77">
            <v>6.859</v>
          </cell>
          <cell r="F77">
            <v>7.7169999999999996</v>
          </cell>
          <cell r="G77">
            <v>8.391</v>
          </cell>
          <cell r="H77">
            <v>8.4350000000000005</v>
          </cell>
          <cell r="I77">
            <v>8.0139999999999993</v>
          </cell>
          <cell r="J77">
            <v>8.1159999999999997</v>
          </cell>
          <cell r="K77">
            <v>7.8179999999999996</v>
          </cell>
          <cell r="L77">
            <v>7.5880000000000001</v>
          </cell>
          <cell r="M77">
            <v>7.5860000000000003</v>
          </cell>
          <cell r="N77">
            <v>7.4619999999999997</v>
          </cell>
          <cell r="O77">
            <v>7.51</v>
          </cell>
          <cell r="P77">
            <v>7.4960000000000004</v>
          </cell>
          <cell r="Q77">
            <v>7.4349999999999996</v>
          </cell>
          <cell r="R77">
            <v>7.6520000000000001</v>
          </cell>
          <cell r="S77">
            <v>7.899</v>
          </cell>
          <cell r="T77">
            <v>7.899</v>
          </cell>
          <cell r="U77">
            <v>7.899</v>
          </cell>
          <cell r="V77">
            <v>8.0389999999999997</v>
          </cell>
          <cell r="W77">
            <v>7.99</v>
          </cell>
          <cell r="X77">
            <v>8.0589999999999993</v>
          </cell>
          <cell r="Y77">
            <v>8.1359999999999992</v>
          </cell>
          <cell r="Z77">
            <v>8.0440000000000005</v>
          </cell>
          <cell r="AA77">
            <v>8.0310000000000006</v>
          </cell>
          <cell r="AB77">
            <v>8.01</v>
          </cell>
          <cell r="AC77">
            <v>7.8869999999999996</v>
          </cell>
          <cell r="AD77">
            <v>7.9409999999999998</v>
          </cell>
          <cell r="AE77">
            <v>7.9480000000000004</v>
          </cell>
          <cell r="AF77">
            <v>7.9930000000000003</v>
          </cell>
          <cell r="AG77">
            <v>7.9660000000000002</v>
          </cell>
          <cell r="AH77">
            <v>7.9660000000000002</v>
          </cell>
          <cell r="AI77">
            <v>7.9660000000000002</v>
          </cell>
          <cell r="AJ77">
            <v>8.0129999999999999</v>
          </cell>
          <cell r="AK77">
            <v>8.0129999999999999</v>
          </cell>
          <cell r="AL77">
            <v>8.0129999999999999</v>
          </cell>
          <cell r="AM77">
            <v>7.9169999999999998</v>
          </cell>
          <cell r="AN77">
            <v>9.2089999999999996</v>
          </cell>
          <cell r="AO77">
            <v>9.1329999999999991</v>
          </cell>
          <cell r="AP77">
            <v>9.0449999999999999</v>
          </cell>
          <cell r="AQ77">
            <v>9.0329999999999995</v>
          </cell>
          <cell r="AR77">
            <v>8.9480000000000004</v>
          </cell>
          <cell r="AS77">
            <v>8.9480000000000004</v>
          </cell>
          <cell r="AT77">
            <v>8.9320000000000004</v>
          </cell>
          <cell r="AU77">
            <v>8.9489999999999998</v>
          </cell>
          <cell r="AV77">
            <v>8.9190000000000005</v>
          </cell>
          <cell r="AW77">
            <v>8.8650000000000002</v>
          </cell>
          <cell r="AX77">
            <v>8.8879999999999999</v>
          </cell>
          <cell r="AY77">
            <v>8.86</v>
          </cell>
          <cell r="AZ77">
            <v>8.8190000000000008</v>
          </cell>
          <cell r="BA77">
            <v>8.8190000000000008</v>
          </cell>
          <cell r="BB77">
            <v>8.7289999999999992</v>
          </cell>
          <cell r="BC77">
            <v>8.7289999999999992</v>
          </cell>
          <cell r="BD77">
            <v>8.7289999999999992</v>
          </cell>
          <cell r="BE77">
            <v>8.7289999999999992</v>
          </cell>
          <cell r="BF77">
            <v>8.7289999999999992</v>
          </cell>
          <cell r="BG77">
            <v>8.7289999999999992</v>
          </cell>
          <cell r="BH77">
            <v>8.8309999999999995</v>
          </cell>
          <cell r="BI77">
            <v>9.3339999999999996</v>
          </cell>
          <cell r="BJ77">
            <v>9.4659999999999993</v>
          </cell>
          <cell r="BK77">
            <v>9.5809999999999995</v>
          </cell>
          <cell r="BL77">
            <v>9.5690000000000008</v>
          </cell>
          <cell r="BM77">
            <v>9.4250000000000007</v>
          </cell>
          <cell r="BN77">
            <v>9.3680000000000003</v>
          </cell>
          <cell r="BO77">
            <v>9.2539999999999996</v>
          </cell>
          <cell r="BP77">
            <v>9.2420000000000009</v>
          </cell>
          <cell r="BQ77">
            <v>9.1460000000000008</v>
          </cell>
          <cell r="BR77">
            <v>9.1690000000000005</v>
          </cell>
          <cell r="BS77">
            <v>9.1110000000000007</v>
          </cell>
          <cell r="BT77">
            <v>9.1790000000000003</v>
          </cell>
          <cell r="BU77">
            <v>9.0950000000000006</v>
          </cell>
          <cell r="BV77">
            <v>9.07</v>
          </cell>
          <cell r="BW77">
            <v>9.0229999999999997</v>
          </cell>
          <cell r="BX77">
            <v>8.9469999999999992</v>
          </cell>
          <cell r="BY77">
            <v>8.9019999999999992</v>
          </cell>
          <cell r="BZ77">
            <v>8.8770000000000007</v>
          </cell>
          <cell r="CA77">
            <v>8.9039999999999999</v>
          </cell>
          <cell r="CB77">
            <v>8.9369999999999994</v>
          </cell>
          <cell r="CC77">
            <v>8.859</v>
          </cell>
          <cell r="CD77">
            <v>8.9659999999999993</v>
          </cell>
          <cell r="CE77">
            <v>8.8810000000000002</v>
          </cell>
          <cell r="CF77">
            <v>8.8030000000000008</v>
          </cell>
          <cell r="CG77">
            <v>8.7899999999999991</v>
          </cell>
          <cell r="CH77">
            <v>8.6419999999999995</v>
          </cell>
          <cell r="CI77">
            <v>8.6980000000000004</v>
          </cell>
          <cell r="CJ77">
            <v>8.625</v>
          </cell>
          <cell r="CK77">
            <v>8.6720000000000006</v>
          </cell>
          <cell r="CL77">
            <v>8.6660000000000004</v>
          </cell>
          <cell r="CM77">
            <v>8.6709999999999994</v>
          </cell>
          <cell r="CN77">
            <v>8.6950000000000003</v>
          </cell>
          <cell r="CO77">
            <v>8.5670000000000002</v>
          </cell>
          <cell r="CP77">
            <v>8.5559999999999992</v>
          </cell>
          <cell r="CQ77">
            <v>8.5500000000000007</v>
          </cell>
          <cell r="CR77">
            <v>8.484</v>
          </cell>
          <cell r="CS77">
            <v>8.4779999999999998</v>
          </cell>
          <cell r="CT77">
            <v>8.4719999999999995</v>
          </cell>
          <cell r="CU77">
            <v>8.4160000000000004</v>
          </cell>
          <cell r="CV77">
            <v>8.3979999999999997</v>
          </cell>
          <cell r="CW77">
            <v>8.3420000000000005</v>
          </cell>
          <cell r="CX77">
            <v>8.3360000000000003</v>
          </cell>
          <cell r="CY77">
            <v>8.3650000000000002</v>
          </cell>
          <cell r="CZ77">
            <v>8.2940000000000005</v>
          </cell>
          <cell r="DA77">
            <v>8.2319999999999993</v>
          </cell>
          <cell r="DB77">
            <v>8.2899999999999991</v>
          </cell>
          <cell r="DC77">
            <v>8.2330000000000005</v>
          </cell>
          <cell r="DD77">
            <v>8.2349999999999994</v>
          </cell>
          <cell r="DE77">
            <v>8.2690000000000001</v>
          </cell>
          <cell r="DF77">
            <v>8.3239999999999998</v>
          </cell>
          <cell r="DG77">
            <v>8.3070000000000004</v>
          </cell>
          <cell r="DH77">
            <v>8.2910000000000004</v>
          </cell>
          <cell r="DI77">
            <v>8.2360000000000007</v>
          </cell>
          <cell r="DJ77">
            <v>8.2520000000000007</v>
          </cell>
          <cell r="DK77">
            <v>8.25</v>
          </cell>
          <cell r="DL77">
            <v>8.2430000000000003</v>
          </cell>
          <cell r="DM77">
            <v>8.2370000000000001</v>
          </cell>
          <cell r="DN77">
            <v>8.1189999999999998</v>
          </cell>
          <cell r="DO77">
            <v>8.1620000000000008</v>
          </cell>
          <cell r="DP77">
            <v>8.2110000000000003</v>
          </cell>
          <cell r="DQ77">
            <v>8.1530000000000005</v>
          </cell>
          <cell r="DR77">
            <v>8.1560000000000006</v>
          </cell>
          <cell r="DS77">
            <v>8.1509999999999998</v>
          </cell>
          <cell r="DT77">
            <v>8.202</v>
          </cell>
          <cell r="DU77">
            <v>8.202</v>
          </cell>
          <cell r="DV77">
            <v>8.2560000000000002</v>
          </cell>
          <cell r="DW77">
            <v>8.2479999999999993</v>
          </cell>
          <cell r="DX77">
            <v>8.2409999999999997</v>
          </cell>
          <cell r="DY77">
            <v>8.2390000000000008</v>
          </cell>
          <cell r="DZ77">
            <v>8.2309999999999999</v>
          </cell>
          <cell r="EA77">
            <v>8.234</v>
          </cell>
          <cell r="EB77">
            <v>8.2409999999999997</v>
          </cell>
          <cell r="EC77">
            <v>8.2370000000000001</v>
          </cell>
          <cell r="ED77">
            <v>8.24</v>
          </cell>
          <cell r="EE77">
            <v>8.23</v>
          </cell>
          <cell r="EF77">
            <v>8.2319999999999993</v>
          </cell>
          <cell r="EG77">
            <v>8.2319999999999993</v>
          </cell>
          <cell r="EH77">
            <v>8.2420000000000009</v>
          </cell>
          <cell r="EI77">
            <v>8.1739999999999995</v>
          </cell>
          <cell r="EJ77">
            <v>8.1890000000000001</v>
          </cell>
          <cell r="EK77">
            <v>8.1820000000000004</v>
          </cell>
          <cell r="EL77">
            <v>8.1850000000000005</v>
          </cell>
          <cell r="EM77">
            <v>8.1780000000000008</v>
          </cell>
          <cell r="EN77">
            <v>8.2330000000000005</v>
          </cell>
          <cell r="EO77">
            <v>8.2240000000000002</v>
          </cell>
          <cell r="EP77">
            <v>8.2240000000000002</v>
          </cell>
          <cell r="EQ77">
            <v>8.2240000000000002</v>
          </cell>
          <cell r="ER77">
            <v>8.2029999999999994</v>
          </cell>
          <cell r="ES77">
            <v>8.2129999999999992</v>
          </cell>
          <cell r="ET77">
            <v>8.2129999999999992</v>
          </cell>
          <cell r="EU77">
            <v>8.2129999999999992</v>
          </cell>
          <cell r="EV77">
            <v>8.2129999999999992</v>
          </cell>
          <cell r="EW77">
            <v>8.2129999999999992</v>
          </cell>
          <cell r="EX77">
            <v>8.2129999999999992</v>
          </cell>
          <cell r="EY77">
            <v>8.2420000000000009</v>
          </cell>
          <cell r="EZ77">
            <v>8.2460000000000004</v>
          </cell>
          <cell r="FA77">
            <v>8.24</v>
          </cell>
          <cell r="FB77">
            <v>8.2430000000000003</v>
          </cell>
          <cell r="FC77">
            <v>8.1850000000000005</v>
          </cell>
          <cell r="FD77">
            <v>8.1890000000000001</v>
          </cell>
          <cell r="FE77">
            <v>8.17</v>
          </cell>
          <cell r="FF77">
            <v>8.1609999999999996</v>
          </cell>
          <cell r="FG77">
            <v>8.1530000000000005</v>
          </cell>
          <cell r="FH77">
            <v>8.1430000000000007</v>
          </cell>
          <cell r="FI77">
            <v>8.1370000000000005</v>
          </cell>
          <cell r="FJ77">
            <v>8.0760000000000005</v>
          </cell>
          <cell r="FK77">
            <v>8.0879999999999992</v>
          </cell>
          <cell r="FL77">
            <v>8.0860000000000003</v>
          </cell>
          <cell r="FM77">
            <v>8.0830000000000002</v>
          </cell>
          <cell r="FN77">
            <v>8.1319999999999997</v>
          </cell>
          <cell r="FO77">
            <v>8.1329999999999991</v>
          </cell>
          <cell r="FP77">
            <v>8.0690000000000008</v>
          </cell>
          <cell r="FQ77">
            <v>8.0589999999999993</v>
          </cell>
          <cell r="FR77">
            <v>8.0510000000000002</v>
          </cell>
          <cell r="FS77">
            <v>8.0540000000000003</v>
          </cell>
          <cell r="FT77">
            <v>8.0429999999999993</v>
          </cell>
          <cell r="FU77">
            <v>8.0370000000000008</v>
          </cell>
          <cell r="FV77">
            <v>8.0960000000000001</v>
          </cell>
          <cell r="FW77">
            <v>8.0860000000000003</v>
          </cell>
          <cell r="FX77">
            <v>8.0269999999999992</v>
          </cell>
          <cell r="FY77">
            <v>8.0259999999999998</v>
          </cell>
          <cell r="FZ77">
            <v>8.0820000000000007</v>
          </cell>
          <cell r="GA77">
            <v>8.09</v>
          </cell>
          <cell r="GB77">
            <v>8.077</v>
          </cell>
          <cell r="GC77">
            <v>8.0690000000000008</v>
          </cell>
          <cell r="GD77">
            <v>8.0690000000000008</v>
          </cell>
          <cell r="GE77">
            <v>8.0609999999999999</v>
          </cell>
          <cell r="GF77">
            <v>8.0609999999999999</v>
          </cell>
          <cell r="GG77">
            <v>8.0530000000000008</v>
          </cell>
          <cell r="GH77">
            <v>8.0559999999999992</v>
          </cell>
          <cell r="GI77">
            <v>8.0150000000000006</v>
          </cell>
          <cell r="GJ77">
            <v>8.0210000000000008</v>
          </cell>
          <cell r="GK77">
            <v>8.0169999999999995</v>
          </cell>
          <cell r="GL77">
            <v>8.0150000000000006</v>
          </cell>
          <cell r="GM77">
            <v>8.0009999999999994</v>
          </cell>
          <cell r="GN77">
            <v>8.01</v>
          </cell>
          <cell r="GO77">
            <v>7.9539999999999997</v>
          </cell>
          <cell r="GP77">
            <v>7.9569999999999999</v>
          </cell>
          <cell r="GQ77">
            <v>7.9489999999999998</v>
          </cell>
          <cell r="GR77">
            <v>7.9420000000000002</v>
          </cell>
          <cell r="GS77">
            <v>7.8979999999999997</v>
          </cell>
          <cell r="GT77">
            <v>7.9390000000000001</v>
          </cell>
          <cell r="GU77">
            <v>7.9130000000000003</v>
          </cell>
          <cell r="GV77">
            <v>7.9130000000000003</v>
          </cell>
          <cell r="GW77">
            <v>7.899</v>
          </cell>
          <cell r="GX77">
            <v>7.8369999999999997</v>
          </cell>
          <cell r="GY77">
            <v>7.8419999999999996</v>
          </cell>
          <cell r="GZ77">
            <v>7.8380000000000001</v>
          </cell>
          <cell r="HA77">
            <v>7.8330000000000002</v>
          </cell>
          <cell r="HB77">
            <v>7.9649999999999999</v>
          </cell>
          <cell r="HC77">
            <v>7.9649999999999999</v>
          </cell>
          <cell r="HD77">
            <v>7.9989999999999997</v>
          </cell>
          <cell r="HE77">
            <v>7.9989999999999997</v>
          </cell>
          <cell r="HF77">
            <v>7.9989999999999997</v>
          </cell>
        </row>
        <row r="78">
          <cell r="A78">
            <v>77</v>
          </cell>
          <cell r="B78">
            <v>0</v>
          </cell>
          <cell r="C78" t="str">
            <v>Perda Destilaria (%)</v>
          </cell>
          <cell r="D78" t="str">
            <v>.</v>
          </cell>
          <cell r="E78">
            <v>0</v>
          </cell>
          <cell r="F78">
            <v>0.14000000000000001</v>
          </cell>
          <cell r="G78">
            <v>8.7999999999999995E-2</v>
          </cell>
          <cell r="H78">
            <v>0.26600000000000001</v>
          </cell>
          <cell r="I78">
            <v>0.38</v>
          </cell>
          <cell r="J78">
            <v>0.40799999999999997</v>
          </cell>
          <cell r="K78">
            <v>0.49099999999999999</v>
          </cell>
          <cell r="L78">
            <v>0.52300000000000002</v>
          </cell>
          <cell r="M78">
            <v>0.48699999999999999</v>
          </cell>
          <cell r="N78">
            <v>0.5</v>
          </cell>
          <cell r="O78">
            <v>0.438</v>
          </cell>
          <cell r="P78">
            <v>0.38800000000000001</v>
          </cell>
          <cell r="Q78">
            <v>0.374</v>
          </cell>
          <cell r="R78">
            <v>0.35899999999999999</v>
          </cell>
          <cell r="S78">
            <v>0.34599999999999997</v>
          </cell>
          <cell r="T78">
            <v>0.34599999999999997</v>
          </cell>
          <cell r="U78">
            <v>0.34599999999999997</v>
          </cell>
          <cell r="V78">
            <v>0.33200000000000002</v>
          </cell>
          <cell r="W78">
            <v>0.32700000000000001</v>
          </cell>
          <cell r="X78">
            <v>0.34399999999999997</v>
          </cell>
          <cell r="Y78">
            <v>0.432</v>
          </cell>
          <cell r="Z78">
            <v>0.42199999999999999</v>
          </cell>
          <cell r="AA78">
            <v>0.44700000000000001</v>
          </cell>
          <cell r="AB78">
            <v>0.439</v>
          </cell>
          <cell r="AC78">
            <v>0.436</v>
          </cell>
          <cell r="AD78">
            <v>0.42699999999999999</v>
          </cell>
          <cell r="AE78">
            <v>0.438</v>
          </cell>
          <cell r="AF78">
            <v>0.433</v>
          </cell>
          <cell r="AG78">
            <v>0.43</v>
          </cell>
          <cell r="AH78">
            <v>0.43</v>
          </cell>
          <cell r="AI78">
            <v>0.43</v>
          </cell>
          <cell r="AJ78">
            <v>0.41799999999999998</v>
          </cell>
          <cell r="AK78">
            <v>0.41799999999999998</v>
          </cell>
          <cell r="AL78">
            <v>0.41799999999999998</v>
          </cell>
          <cell r="AM78">
            <v>0.41099999999999998</v>
          </cell>
          <cell r="AN78">
            <v>0.40799999999999997</v>
          </cell>
          <cell r="AO78">
            <v>0.39800000000000002</v>
          </cell>
          <cell r="AP78">
            <v>0.39600000000000002</v>
          </cell>
          <cell r="AQ78">
            <v>0.38200000000000001</v>
          </cell>
          <cell r="AR78">
            <v>0.38300000000000001</v>
          </cell>
          <cell r="AS78">
            <v>0.38300000000000001</v>
          </cell>
          <cell r="AT78">
            <v>0.39300000000000002</v>
          </cell>
          <cell r="AU78">
            <v>0.39200000000000002</v>
          </cell>
          <cell r="AV78">
            <v>0.38700000000000001</v>
          </cell>
          <cell r="AW78">
            <v>0.38</v>
          </cell>
          <cell r="AX78">
            <v>0.373</v>
          </cell>
          <cell r="AY78">
            <v>0.36899999999999999</v>
          </cell>
          <cell r="AZ78">
            <v>0.36699999999999999</v>
          </cell>
          <cell r="BA78">
            <v>0.36699999999999999</v>
          </cell>
          <cell r="BB78">
            <v>0.38300000000000001</v>
          </cell>
          <cell r="BC78">
            <v>0.38300000000000001</v>
          </cell>
          <cell r="BD78">
            <v>0.38300000000000001</v>
          </cell>
          <cell r="BE78">
            <v>0.38300000000000001</v>
          </cell>
          <cell r="BF78">
            <v>0.38300000000000001</v>
          </cell>
          <cell r="BG78">
            <v>0.38300000000000001</v>
          </cell>
          <cell r="BH78">
            <v>0.376</v>
          </cell>
          <cell r="BI78">
            <v>0.374</v>
          </cell>
          <cell r="BJ78">
            <v>0.377</v>
          </cell>
          <cell r="BK78">
            <v>0.37</v>
          </cell>
          <cell r="BL78">
            <v>0.36699999999999999</v>
          </cell>
          <cell r="BM78">
            <v>0.36099999999999999</v>
          </cell>
          <cell r="BN78">
            <v>0.35899999999999999</v>
          </cell>
          <cell r="BO78">
            <v>0.35499999999999998</v>
          </cell>
          <cell r="BP78">
            <v>0.34699999999999998</v>
          </cell>
          <cell r="BQ78">
            <v>0.34300000000000003</v>
          </cell>
          <cell r="BR78">
            <v>0.34</v>
          </cell>
          <cell r="BS78">
            <v>0.33700000000000002</v>
          </cell>
          <cell r="BT78">
            <v>0.33300000000000002</v>
          </cell>
          <cell r="BU78">
            <v>0.33</v>
          </cell>
          <cell r="BV78">
            <v>0.32500000000000001</v>
          </cell>
          <cell r="BW78">
            <v>0.32400000000000001</v>
          </cell>
          <cell r="BX78">
            <v>0.32</v>
          </cell>
          <cell r="BY78">
            <v>0.317</v>
          </cell>
          <cell r="BZ78">
            <v>0.32</v>
          </cell>
          <cell r="CA78">
            <v>0.318</v>
          </cell>
          <cell r="CB78">
            <v>0.316</v>
          </cell>
          <cell r="CC78">
            <v>0.312</v>
          </cell>
          <cell r="CD78">
            <v>0.311</v>
          </cell>
          <cell r="CE78">
            <v>0.308</v>
          </cell>
          <cell r="CF78">
            <v>0.30599999999999999</v>
          </cell>
          <cell r="CG78">
            <v>0.30299999999999999</v>
          </cell>
          <cell r="CH78">
            <v>0.313</v>
          </cell>
          <cell r="CI78">
            <v>0.32200000000000001</v>
          </cell>
          <cell r="CJ78">
            <v>0.31900000000000001</v>
          </cell>
          <cell r="CK78">
            <v>0.317</v>
          </cell>
          <cell r="CL78">
            <v>0.314</v>
          </cell>
          <cell r="CM78">
            <v>0.314</v>
          </cell>
          <cell r="CN78">
            <v>0.316</v>
          </cell>
          <cell r="CO78">
            <v>0.314</v>
          </cell>
          <cell r="CP78">
            <v>0.313</v>
          </cell>
          <cell r="CQ78">
            <v>0.31</v>
          </cell>
          <cell r="CR78">
            <v>0.309</v>
          </cell>
          <cell r="CS78">
            <v>0.32200000000000001</v>
          </cell>
          <cell r="CT78">
            <v>0.32</v>
          </cell>
          <cell r="CU78">
            <v>0.31900000000000001</v>
          </cell>
          <cell r="CV78">
            <v>0.316</v>
          </cell>
          <cell r="CW78">
            <v>0.316</v>
          </cell>
          <cell r="CX78">
            <v>0.317</v>
          </cell>
          <cell r="CY78">
            <v>0.315</v>
          </cell>
          <cell r="CZ78">
            <v>0.32300000000000001</v>
          </cell>
          <cell r="DA78">
            <v>0.32300000000000001</v>
          </cell>
          <cell r="DB78">
            <v>0.32100000000000001</v>
          </cell>
          <cell r="DC78">
            <v>0.317</v>
          </cell>
          <cell r="DD78">
            <v>0.316</v>
          </cell>
          <cell r="DE78">
            <v>0.314</v>
          </cell>
          <cell r="DF78">
            <v>0.313</v>
          </cell>
          <cell r="DG78">
            <v>0.312</v>
          </cell>
          <cell r="DH78">
            <v>0.31</v>
          </cell>
          <cell r="DI78">
            <v>0.307</v>
          </cell>
          <cell r="DJ78">
            <v>0.307</v>
          </cell>
          <cell r="DK78">
            <v>0.30399999999999999</v>
          </cell>
          <cell r="DL78">
            <v>0.30299999999999999</v>
          </cell>
          <cell r="DM78">
            <v>0.30099999999999999</v>
          </cell>
          <cell r="DN78">
            <v>0.3</v>
          </cell>
          <cell r="DO78">
            <v>0.29799999999999999</v>
          </cell>
          <cell r="DP78">
            <v>0.29799999999999999</v>
          </cell>
          <cell r="DQ78">
            <v>0.29499999999999998</v>
          </cell>
          <cell r="DR78">
            <v>0.29499999999999998</v>
          </cell>
          <cell r="DS78">
            <v>0.29399999999999998</v>
          </cell>
          <cell r="DT78">
            <v>0.29099999999999998</v>
          </cell>
          <cell r="DU78">
            <v>0.29199999999999998</v>
          </cell>
          <cell r="DV78">
            <v>0.29199999999999998</v>
          </cell>
          <cell r="DW78">
            <v>0.28899999999999998</v>
          </cell>
          <cell r="DX78">
            <v>0.28999999999999998</v>
          </cell>
          <cell r="DY78">
            <v>0.28699999999999998</v>
          </cell>
          <cell r="DZ78">
            <v>0.28599999999999998</v>
          </cell>
          <cell r="EA78">
            <v>0.28699999999999998</v>
          </cell>
          <cell r="EB78">
            <v>0.28599999999999998</v>
          </cell>
          <cell r="EC78">
            <v>0.28499999999999998</v>
          </cell>
          <cell r="ED78">
            <v>0.28399999999999997</v>
          </cell>
          <cell r="EE78">
            <v>0.28199999999999997</v>
          </cell>
          <cell r="EF78">
            <v>0.28199999999999997</v>
          </cell>
          <cell r="EG78">
            <v>0.28199999999999997</v>
          </cell>
          <cell r="EH78">
            <v>0.28100000000000003</v>
          </cell>
          <cell r="EI78">
            <v>0.27900000000000003</v>
          </cell>
          <cell r="EJ78">
            <v>0.27900000000000003</v>
          </cell>
          <cell r="EK78">
            <v>0.27900000000000003</v>
          </cell>
          <cell r="EL78">
            <v>0.27600000000000002</v>
          </cell>
          <cell r="EM78">
            <v>0.27600000000000002</v>
          </cell>
          <cell r="EN78">
            <v>0.27600000000000002</v>
          </cell>
          <cell r="EO78">
            <v>0.27600000000000002</v>
          </cell>
          <cell r="EP78">
            <v>0.27600000000000002</v>
          </cell>
          <cell r="EQ78">
            <v>0.27600000000000002</v>
          </cell>
          <cell r="ER78">
            <v>0.27600000000000002</v>
          </cell>
          <cell r="ES78">
            <v>0.27800000000000002</v>
          </cell>
          <cell r="ET78">
            <v>0.27900000000000003</v>
          </cell>
          <cell r="EU78">
            <v>0.27900000000000003</v>
          </cell>
          <cell r="EV78">
            <v>0.27900000000000003</v>
          </cell>
          <cell r="EW78">
            <v>0.27900000000000003</v>
          </cell>
          <cell r="EX78">
            <v>0.27800000000000002</v>
          </cell>
          <cell r="EY78">
            <v>0.27600000000000002</v>
          </cell>
          <cell r="EZ78">
            <v>0.27800000000000002</v>
          </cell>
          <cell r="FA78">
            <v>0.27700000000000002</v>
          </cell>
          <cell r="FB78">
            <v>0.27700000000000002</v>
          </cell>
          <cell r="FC78">
            <v>0.27800000000000002</v>
          </cell>
          <cell r="FD78">
            <v>0.27600000000000002</v>
          </cell>
          <cell r="FE78">
            <v>0.27600000000000002</v>
          </cell>
          <cell r="FF78">
            <v>0.27600000000000002</v>
          </cell>
          <cell r="FG78">
            <v>0.27500000000000002</v>
          </cell>
          <cell r="FH78">
            <v>0.27500000000000002</v>
          </cell>
          <cell r="FI78">
            <v>0.27300000000000002</v>
          </cell>
          <cell r="FJ78">
            <v>0.27300000000000002</v>
          </cell>
          <cell r="FK78">
            <v>0.27300000000000002</v>
          </cell>
          <cell r="FL78">
            <v>0.27500000000000002</v>
          </cell>
          <cell r="FM78">
            <v>0.27600000000000002</v>
          </cell>
          <cell r="FN78">
            <v>0.27500000000000002</v>
          </cell>
          <cell r="FO78">
            <v>0.27500000000000002</v>
          </cell>
          <cell r="FP78">
            <v>0.27200000000000002</v>
          </cell>
          <cell r="FQ78">
            <v>0.27200000000000002</v>
          </cell>
          <cell r="FR78">
            <v>0.27200000000000002</v>
          </cell>
          <cell r="FS78">
            <v>0.27100000000000002</v>
          </cell>
          <cell r="FT78">
            <v>0.26900000000000002</v>
          </cell>
          <cell r="FU78">
            <v>0.26900000000000002</v>
          </cell>
          <cell r="FV78">
            <v>0.26900000000000002</v>
          </cell>
          <cell r="FW78">
            <v>0.27100000000000002</v>
          </cell>
          <cell r="FX78">
            <v>0.27100000000000002</v>
          </cell>
          <cell r="FY78">
            <v>0.27</v>
          </cell>
          <cell r="FZ78">
            <v>0.26900000000000002</v>
          </cell>
          <cell r="GA78">
            <v>0.27700000000000002</v>
          </cell>
          <cell r="GB78">
            <v>0.27600000000000002</v>
          </cell>
          <cell r="GC78">
            <v>0.27500000000000002</v>
          </cell>
          <cell r="GD78">
            <v>0.27400000000000002</v>
          </cell>
          <cell r="GE78">
            <v>0.27400000000000002</v>
          </cell>
          <cell r="GF78">
            <v>0.27400000000000002</v>
          </cell>
          <cell r="GG78">
            <v>0.27500000000000002</v>
          </cell>
          <cell r="GH78">
            <v>0.27500000000000002</v>
          </cell>
          <cell r="GI78">
            <v>0.27300000000000002</v>
          </cell>
          <cell r="GJ78">
            <v>0.28000000000000003</v>
          </cell>
          <cell r="GK78">
            <v>0.28000000000000003</v>
          </cell>
          <cell r="GL78">
            <v>0.28000000000000003</v>
          </cell>
          <cell r="GM78">
            <v>0.27900000000000003</v>
          </cell>
          <cell r="GN78">
            <v>0.27800000000000002</v>
          </cell>
          <cell r="GO78">
            <v>0.27800000000000002</v>
          </cell>
          <cell r="GP78">
            <v>0.27800000000000002</v>
          </cell>
          <cell r="GQ78">
            <v>0.27700000000000002</v>
          </cell>
          <cell r="GR78">
            <v>0.27700000000000002</v>
          </cell>
          <cell r="GS78">
            <v>0.27500000000000002</v>
          </cell>
          <cell r="GT78">
            <v>0.27500000000000002</v>
          </cell>
          <cell r="GU78">
            <v>0.27500000000000002</v>
          </cell>
          <cell r="GV78">
            <v>0.27500000000000002</v>
          </cell>
          <cell r="GW78">
            <v>0.27300000000000002</v>
          </cell>
          <cell r="GX78">
            <v>0.27100000000000002</v>
          </cell>
          <cell r="GY78">
            <v>0.27200000000000002</v>
          </cell>
          <cell r="GZ78">
            <v>0.27200000000000002</v>
          </cell>
          <cell r="HA78">
            <v>0.27100000000000002</v>
          </cell>
          <cell r="HB78">
            <v>0.27100000000000002</v>
          </cell>
          <cell r="HC78">
            <v>0.27100000000000002</v>
          </cell>
          <cell r="HD78">
            <v>0.27200000000000002</v>
          </cell>
          <cell r="HE78">
            <v>0.27200000000000002</v>
          </cell>
          <cell r="HF78">
            <v>0.27200000000000002</v>
          </cell>
        </row>
        <row r="79">
          <cell r="A79">
            <v>78</v>
          </cell>
          <cell r="B79">
            <v>0</v>
          </cell>
          <cell r="C79" t="str">
            <v>Perdas Indeterminadas (%)</v>
          </cell>
          <cell r="D79" t="str">
            <v>%</v>
          </cell>
          <cell r="E79">
            <v>29.687000000000001</v>
          </cell>
          <cell r="F79">
            <v>23.244</v>
          </cell>
          <cell r="G79">
            <v>13.795</v>
          </cell>
          <cell r="H79">
            <v>13.742000000000001</v>
          </cell>
          <cell r="I79">
            <v>12.750999999999999</v>
          </cell>
          <cell r="J79">
            <v>10.348000000000001</v>
          </cell>
          <cell r="K79">
            <v>8.8559999999999999</v>
          </cell>
          <cell r="L79">
            <v>8.6620000000000008</v>
          </cell>
          <cell r="M79">
            <v>8.2940000000000005</v>
          </cell>
          <cell r="N79">
            <v>8.0440000000000005</v>
          </cell>
          <cell r="O79">
            <v>7.593</v>
          </cell>
          <cell r="P79">
            <v>7.4320000000000004</v>
          </cell>
          <cell r="Q79">
            <v>7.1580000000000004</v>
          </cell>
          <cell r="R79">
            <v>6.577</v>
          </cell>
          <cell r="S79">
            <v>6.1609999999999996</v>
          </cell>
          <cell r="T79">
            <v>6.1609999999999996</v>
          </cell>
          <cell r="U79">
            <v>6.1609999999999996</v>
          </cell>
          <cell r="V79">
            <v>7.1390000000000002</v>
          </cell>
          <cell r="W79">
            <v>7.2069999999999999</v>
          </cell>
          <cell r="X79">
            <v>6.9329999999999998</v>
          </cell>
          <cell r="Y79">
            <v>6.5750000000000002</v>
          </cell>
          <cell r="Z79">
            <v>6.4569999999999999</v>
          </cell>
          <cell r="AA79">
            <v>6.1340000000000003</v>
          </cell>
          <cell r="AB79">
            <v>5.9359999999999999</v>
          </cell>
          <cell r="AC79">
            <v>5.8540000000000001</v>
          </cell>
          <cell r="AD79">
            <v>5.6239999999999997</v>
          </cell>
          <cell r="AE79">
            <v>5.5350000000000001</v>
          </cell>
          <cell r="AF79">
            <v>5.3840000000000003</v>
          </cell>
          <cell r="AG79">
            <v>5.3719999999999999</v>
          </cell>
          <cell r="AH79">
            <v>5.3719999999999999</v>
          </cell>
          <cell r="AI79">
            <v>5.3719999999999999</v>
          </cell>
          <cell r="AJ79">
            <v>5.6</v>
          </cell>
          <cell r="AK79">
            <v>5.6</v>
          </cell>
          <cell r="AL79">
            <v>5.6</v>
          </cell>
          <cell r="AM79">
            <v>6.6050000000000004</v>
          </cell>
          <cell r="AN79">
            <v>5.758</v>
          </cell>
          <cell r="AO79">
            <v>6.8120000000000003</v>
          </cell>
          <cell r="AP79">
            <v>6.7469999999999999</v>
          </cell>
          <cell r="AQ79">
            <v>6.5910000000000002</v>
          </cell>
          <cell r="AR79">
            <v>6.4809999999999999</v>
          </cell>
          <cell r="AS79">
            <v>6.4809999999999999</v>
          </cell>
          <cell r="AT79">
            <v>6.609</v>
          </cell>
          <cell r="AU79">
            <v>6.524</v>
          </cell>
          <cell r="AV79">
            <v>6.3739999999999997</v>
          </cell>
          <cell r="AW79">
            <v>6.258</v>
          </cell>
          <cell r="AX79">
            <v>6.1059999999999999</v>
          </cell>
          <cell r="AY79">
            <v>6.0140000000000002</v>
          </cell>
          <cell r="AZ79">
            <v>5.9320000000000004</v>
          </cell>
          <cell r="BA79">
            <v>5.9320000000000004</v>
          </cell>
          <cell r="BB79">
            <v>6.024</v>
          </cell>
          <cell r="BC79">
            <v>6.024</v>
          </cell>
          <cell r="BD79">
            <v>6.024</v>
          </cell>
          <cell r="BE79">
            <v>6.024</v>
          </cell>
          <cell r="BF79">
            <v>6.024</v>
          </cell>
          <cell r="BG79">
            <v>6.024</v>
          </cell>
          <cell r="BH79">
            <v>6.0940000000000003</v>
          </cell>
          <cell r="BI79">
            <v>5.7990000000000004</v>
          </cell>
          <cell r="BJ79">
            <v>5.6929999999999996</v>
          </cell>
          <cell r="BK79">
            <v>5.7190000000000003</v>
          </cell>
          <cell r="BL79">
            <v>5.7320000000000002</v>
          </cell>
          <cell r="BM79">
            <v>5.9050000000000002</v>
          </cell>
          <cell r="BN79">
            <v>5.9550000000000001</v>
          </cell>
          <cell r="BO79">
            <v>5.9619999999999997</v>
          </cell>
          <cell r="BP79">
            <v>5.8879999999999999</v>
          </cell>
          <cell r="BQ79">
            <v>6.0549999999999997</v>
          </cell>
          <cell r="BR79">
            <v>5.9470000000000001</v>
          </cell>
          <cell r="BS79">
            <v>5.976</v>
          </cell>
          <cell r="BT79">
            <v>5.8339999999999996</v>
          </cell>
          <cell r="BU79">
            <v>5.8470000000000004</v>
          </cell>
          <cell r="BV79">
            <v>5.82</v>
          </cell>
          <cell r="BW79">
            <v>5.9329999999999998</v>
          </cell>
          <cell r="BX79">
            <v>5.9779999999999998</v>
          </cell>
          <cell r="BY79">
            <v>5.94</v>
          </cell>
          <cell r="BZ79">
            <v>5.9420000000000002</v>
          </cell>
          <cell r="CA79">
            <v>5.8259999999999996</v>
          </cell>
          <cell r="CB79">
            <v>5.7839999999999998</v>
          </cell>
          <cell r="CC79">
            <v>5.8380000000000001</v>
          </cell>
          <cell r="CD79">
            <v>5.6989999999999998</v>
          </cell>
          <cell r="CE79">
            <v>5.819</v>
          </cell>
          <cell r="CF79">
            <v>5.8979999999999997</v>
          </cell>
          <cell r="CG79">
            <v>5.8449999999999998</v>
          </cell>
          <cell r="CH79">
            <v>5.9930000000000003</v>
          </cell>
          <cell r="CI79">
            <v>5.84</v>
          </cell>
          <cell r="CJ79">
            <v>5.8940000000000001</v>
          </cell>
          <cell r="CK79">
            <v>5.7370000000000001</v>
          </cell>
          <cell r="CL79">
            <v>5.7489999999999997</v>
          </cell>
          <cell r="CM79">
            <v>5.6859999999999999</v>
          </cell>
          <cell r="CN79">
            <v>5.5919999999999996</v>
          </cell>
          <cell r="CO79">
            <v>5.7439999999999998</v>
          </cell>
          <cell r="CP79">
            <v>5.7350000000000003</v>
          </cell>
          <cell r="CQ79">
            <v>5.6870000000000003</v>
          </cell>
          <cell r="CR79">
            <v>5.7069999999999999</v>
          </cell>
          <cell r="CS79">
            <v>5.6769999999999996</v>
          </cell>
          <cell r="CT79">
            <v>5.6139999999999999</v>
          </cell>
          <cell r="CU79">
            <v>5.6369999999999996</v>
          </cell>
          <cell r="CV79">
            <v>5.6230000000000002</v>
          </cell>
          <cell r="CW79">
            <v>5.69</v>
          </cell>
          <cell r="CX79">
            <v>5.64</v>
          </cell>
          <cell r="CY79">
            <v>5.5979999999999999</v>
          </cell>
          <cell r="CZ79">
            <v>5.798</v>
          </cell>
          <cell r="DA79">
            <v>5.7830000000000004</v>
          </cell>
          <cell r="DB79">
            <v>5.6059999999999999</v>
          </cell>
          <cell r="DC79">
            <v>5.6689999999999996</v>
          </cell>
          <cell r="DD79">
            <v>5.6040000000000001</v>
          </cell>
          <cell r="DE79">
            <v>5.5259999999999998</v>
          </cell>
          <cell r="DF79">
            <v>5.4660000000000002</v>
          </cell>
          <cell r="DG79">
            <v>5.5590000000000002</v>
          </cell>
          <cell r="DH79">
            <v>5.56</v>
          </cell>
          <cell r="DI79">
            <v>5.5010000000000003</v>
          </cell>
          <cell r="DJ79">
            <v>5.42</v>
          </cell>
          <cell r="DK79">
            <v>5.3540000000000001</v>
          </cell>
          <cell r="DL79">
            <v>5.335</v>
          </cell>
          <cell r="DM79">
            <v>5.2910000000000004</v>
          </cell>
          <cell r="DN79">
            <v>5.4050000000000002</v>
          </cell>
          <cell r="DO79">
            <v>5.2619999999999996</v>
          </cell>
          <cell r="DP79">
            <v>5.2969999999999997</v>
          </cell>
          <cell r="DQ79">
            <v>5.3179999999999996</v>
          </cell>
          <cell r="DR79">
            <v>5.2720000000000002</v>
          </cell>
          <cell r="DS79">
            <v>5.2530000000000001</v>
          </cell>
          <cell r="DT79">
            <v>5.1550000000000002</v>
          </cell>
          <cell r="DU79">
            <v>5.165</v>
          </cell>
          <cell r="DV79">
            <v>5.0570000000000004</v>
          </cell>
          <cell r="DW79">
            <v>5.0679999999999996</v>
          </cell>
          <cell r="DX79">
            <v>5.0549999999999997</v>
          </cell>
          <cell r="DY79">
            <v>5.0960000000000001</v>
          </cell>
          <cell r="DZ79">
            <v>5.0250000000000004</v>
          </cell>
          <cell r="EA79">
            <v>5.0149999999999997</v>
          </cell>
          <cell r="EB79">
            <v>5.0519999999999996</v>
          </cell>
          <cell r="EC79">
            <v>5.0119999999999996</v>
          </cell>
          <cell r="ED79">
            <v>4.976</v>
          </cell>
          <cell r="EE79">
            <v>4.9240000000000004</v>
          </cell>
          <cell r="EF79">
            <v>4.9409999999999998</v>
          </cell>
          <cell r="EG79">
            <v>4.9409999999999998</v>
          </cell>
          <cell r="EH79">
            <v>5.03</v>
          </cell>
          <cell r="EI79">
            <v>5.0380000000000003</v>
          </cell>
          <cell r="EJ79">
            <v>5.0129999999999999</v>
          </cell>
          <cell r="EK79">
            <v>4.9720000000000004</v>
          </cell>
          <cell r="EL79">
            <v>4.93</v>
          </cell>
          <cell r="EM79">
            <v>4.9379999999999997</v>
          </cell>
          <cell r="EN79">
            <v>4.84</v>
          </cell>
          <cell r="EO79">
            <v>4.8</v>
          </cell>
          <cell r="EP79">
            <v>4.8</v>
          </cell>
          <cell r="EQ79">
            <v>4.8</v>
          </cell>
          <cell r="ER79">
            <v>4.867</v>
          </cell>
          <cell r="ES79">
            <v>4.8369999999999997</v>
          </cell>
          <cell r="ET79">
            <v>4.8310000000000004</v>
          </cell>
          <cell r="EU79">
            <v>4.8310000000000004</v>
          </cell>
          <cell r="EV79">
            <v>4.8310000000000004</v>
          </cell>
          <cell r="EW79">
            <v>4.8310000000000004</v>
          </cell>
          <cell r="EX79">
            <v>4.8330000000000002</v>
          </cell>
          <cell r="EY79">
            <v>4.907</v>
          </cell>
          <cell r="EZ79">
            <v>4.907</v>
          </cell>
          <cell r="FA79">
            <v>4.8540000000000001</v>
          </cell>
          <cell r="FB79">
            <v>4.8090000000000002</v>
          </cell>
          <cell r="FC79">
            <v>4.8920000000000003</v>
          </cell>
          <cell r="FD79">
            <v>4.8460000000000001</v>
          </cell>
          <cell r="FE79">
            <v>4.8170000000000002</v>
          </cell>
          <cell r="FF79">
            <v>4.7770000000000001</v>
          </cell>
          <cell r="FG79">
            <v>4.7759999999999998</v>
          </cell>
          <cell r="FH79">
            <v>4.7789999999999999</v>
          </cell>
          <cell r="FI79">
            <v>4.7539999999999996</v>
          </cell>
          <cell r="FJ79">
            <v>4.82</v>
          </cell>
          <cell r="FK79">
            <v>4.7519999999999998</v>
          </cell>
          <cell r="FL79">
            <v>4.78</v>
          </cell>
          <cell r="FM79">
            <v>4.7249999999999996</v>
          </cell>
          <cell r="FN79">
            <v>4.7080000000000002</v>
          </cell>
          <cell r="FO79">
            <v>4.6989999999999998</v>
          </cell>
          <cell r="FP79">
            <v>4.6589999999999998</v>
          </cell>
          <cell r="FQ79">
            <v>4.694</v>
          </cell>
          <cell r="FR79">
            <v>4.6870000000000003</v>
          </cell>
          <cell r="FS79">
            <v>4.617</v>
          </cell>
          <cell r="FT79">
            <v>4.6429999999999998</v>
          </cell>
          <cell r="FU79">
            <v>4.6219999999999999</v>
          </cell>
          <cell r="FV79">
            <v>4.5999999999999996</v>
          </cell>
          <cell r="FW79">
            <v>4.4800000000000004</v>
          </cell>
          <cell r="FX79">
            <v>4.524</v>
          </cell>
          <cell r="FY79">
            <v>4.5529999999999999</v>
          </cell>
          <cell r="FZ79">
            <v>4.4980000000000002</v>
          </cell>
          <cell r="GA79">
            <v>4.4080000000000004</v>
          </cell>
          <cell r="GB79">
            <v>4.4420000000000002</v>
          </cell>
          <cell r="GC79">
            <v>4.4749999999999996</v>
          </cell>
          <cell r="GD79">
            <v>4.4539999999999997</v>
          </cell>
          <cell r="GE79">
            <v>4.4240000000000004</v>
          </cell>
          <cell r="GF79">
            <v>4.4459999999999997</v>
          </cell>
          <cell r="GG79">
            <v>4.4470000000000001</v>
          </cell>
          <cell r="GH79">
            <v>4.3819999999999997</v>
          </cell>
          <cell r="GI79">
            <v>4.41</v>
          </cell>
          <cell r="GJ79">
            <v>4.4870000000000001</v>
          </cell>
          <cell r="GK79">
            <v>4.4729999999999999</v>
          </cell>
          <cell r="GL79">
            <v>4.4050000000000002</v>
          </cell>
          <cell r="GM79">
            <v>4.4909999999999997</v>
          </cell>
          <cell r="GN79">
            <v>4.4000000000000004</v>
          </cell>
          <cell r="GO79">
            <v>4.3840000000000003</v>
          </cell>
          <cell r="GP79">
            <v>4.4560000000000004</v>
          </cell>
          <cell r="GQ79">
            <v>4.407</v>
          </cell>
          <cell r="GR79">
            <v>4.3879999999999999</v>
          </cell>
          <cell r="GS79">
            <v>4.38</v>
          </cell>
          <cell r="GT79">
            <v>4.3280000000000003</v>
          </cell>
          <cell r="GU79">
            <v>4.29</v>
          </cell>
          <cell r="GV79">
            <v>4.29</v>
          </cell>
          <cell r="GW79">
            <v>4.4649999999999999</v>
          </cell>
          <cell r="GX79">
            <v>4.5259999999999998</v>
          </cell>
          <cell r="GY79">
            <v>4.5019999999999998</v>
          </cell>
          <cell r="GZ79">
            <v>4.4340000000000002</v>
          </cell>
          <cell r="HA79">
            <v>4.4379999999999997</v>
          </cell>
          <cell r="HB79">
            <v>4.3250000000000002</v>
          </cell>
          <cell r="HC79">
            <v>4.3250000000000002</v>
          </cell>
          <cell r="HD79">
            <v>3.9180000000000001</v>
          </cell>
          <cell r="HE79">
            <v>3.9180000000000001</v>
          </cell>
          <cell r="HF79">
            <v>3.9180000000000001</v>
          </cell>
        </row>
        <row r="80">
          <cell r="A80">
            <v>79</v>
          </cell>
          <cell r="B80">
            <v>0</v>
          </cell>
          <cell r="C80" t="str">
            <v>Recuperado Total (%)</v>
          </cell>
          <cell r="D80" t="str">
            <v>.</v>
          </cell>
          <cell r="E80">
            <v>60.71</v>
          </cell>
          <cell r="F80">
            <v>66.78</v>
          </cell>
          <cell r="G80">
            <v>75.760000000000005</v>
          </cell>
          <cell r="H80">
            <v>75.56</v>
          </cell>
          <cell r="I80">
            <v>76.95</v>
          </cell>
          <cell r="J80">
            <v>79.31</v>
          </cell>
          <cell r="K80">
            <v>81.14</v>
          </cell>
          <cell r="L80">
            <v>81.47</v>
          </cell>
          <cell r="M80">
            <v>81.92</v>
          </cell>
          <cell r="N80">
            <v>82.27</v>
          </cell>
          <cell r="O80">
            <v>82.75</v>
          </cell>
          <cell r="P80">
            <v>82.98</v>
          </cell>
          <cell r="Q80">
            <v>83.31</v>
          </cell>
          <cell r="R80">
            <v>83.63</v>
          </cell>
          <cell r="S80">
            <v>83.82</v>
          </cell>
          <cell r="T80">
            <v>83.82</v>
          </cell>
          <cell r="U80">
            <v>83.82</v>
          </cell>
          <cell r="V80">
            <v>82.67</v>
          </cell>
          <cell r="W80">
            <v>82.68</v>
          </cell>
          <cell r="X80">
            <v>82.85</v>
          </cell>
          <cell r="Y80">
            <v>83.03</v>
          </cell>
          <cell r="Z80">
            <v>83.22</v>
          </cell>
          <cell r="AA80">
            <v>83.47</v>
          </cell>
          <cell r="AB80">
            <v>83.67</v>
          </cell>
          <cell r="AC80">
            <v>83.86</v>
          </cell>
          <cell r="AD80">
            <v>84</v>
          </cell>
          <cell r="AE80">
            <v>84.07</v>
          </cell>
          <cell r="AF80">
            <v>84.11</v>
          </cell>
          <cell r="AG80">
            <v>84.14</v>
          </cell>
          <cell r="AH80">
            <v>84.14</v>
          </cell>
          <cell r="AI80">
            <v>84.14</v>
          </cell>
          <cell r="AJ80">
            <v>83.9</v>
          </cell>
          <cell r="AK80">
            <v>83.9</v>
          </cell>
          <cell r="AL80">
            <v>83.9</v>
          </cell>
          <cell r="AM80">
            <v>82.99</v>
          </cell>
          <cell r="AN80">
            <v>82.57</v>
          </cell>
          <cell r="AO80">
            <v>81.61</v>
          </cell>
          <cell r="AP80">
            <v>81.73</v>
          </cell>
          <cell r="AQ80">
            <v>81.900000000000006</v>
          </cell>
          <cell r="AR80">
            <v>82.05</v>
          </cell>
          <cell r="AS80">
            <v>82.05</v>
          </cell>
          <cell r="AT80">
            <v>81.98</v>
          </cell>
          <cell r="AU80">
            <v>82.04</v>
          </cell>
          <cell r="AV80">
            <v>82.23</v>
          </cell>
          <cell r="AW80">
            <v>82.4</v>
          </cell>
          <cell r="AX80">
            <v>82.53</v>
          </cell>
          <cell r="AY80">
            <v>82.65</v>
          </cell>
          <cell r="AZ80">
            <v>82.74</v>
          </cell>
          <cell r="BA80">
            <v>82.74</v>
          </cell>
          <cell r="BB80">
            <v>82.74</v>
          </cell>
          <cell r="BC80">
            <v>82.74</v>
          </cell>
          <cell r="BD80">
            <v>82.74</v>
          </cell>
          <cell r="BE80">
            <v>82.74</v>
          </cell>
          <cell r="BF80">
            <v>82.74</v>
          </cell>
          <cell r="BG80">
            <v>82.74</v>
          </cell>
          <cell r="BH80">
            <v>82.55</v>
          </cell>
          <cell r="BI80">
            <v>82.39</v>
          </cell>
          <cell r="BJ80">
            <v>82.37</v>
          </cell>
          <cell r="BK80">
            <v>82.22</v>
          </cell>
          <cell r="BL80">
            <v>82.21</v>
          </cell>
          <cell r="BM80">
            <v>82.21</v>
          </cell>
          <cell r="BN80">
            <v>82.26</v>
          </cell>
          <cell r="BO80">
            <v>82.34</v>
          </cell>
          <cell r="BP80">
            <v>82.43</v>
          </cell>
          <cell r="BQ80">
            <v>82.39</v>
          </cell>
          <cell r="BR80">
            <v>82.42</v>
          </cell>
          <cell r="BS80">
            <v>82.44</v>
          </cell>
          <cell r="BT80">
            <v>82.51</v>
          </cell>
          <cell r="BU80">
            <v>82.58</v>
          </cell>
          <cell r="BV80">
            <v>82.64</v>
          </cell>
          <cell r="BW80">
            <v>82.58</v>
          </cell>
          <cell r="BX80">
            <v>82.64</v>
          </cell>
          <cell r="BY80">
            <v>82.69</v>
          </cell>
          <cell r="BZ80">
            <v>82.74</v>
          </cell>
          <cell r="CA80">
            <v>82.8</v>
          </cell>
          <cell r="CB80">
            <v>82.83</v>
          </cell>
          <cell r="CC80">
            <v>82.86</v>
          </cell>
          <cell r="CD80">
            <v>82.91</v>
          </cell>
          <cell r="CE80">
            <v>82.88</v>
          </cell>
          <cell r="CF80">
            <v>82.82</v>
          </cell>
          <cell r="CG80">
            <v>82.88</v>
          </cell>
          <cell r="CH80">
            <v>82.91</v>
          </cell>
          <cell r="CI80">
            <v>82.95</v>
          </cell>
          <cell r="CJ80">
            <v>83.03</v>
          </cell>
          <cell r="CK80">
            <v>83.1</v>
          </cell>
          <cell r="CL80">
            <v>83.15</v>
          </cell>
          <cell r="CM80">
            <v>83.19</v>
          </cell>
          <cell r="CN80">
            <v>83.22</v>
          </cell>
          <cell r="CO80">
            <v>83.27</v>
          </cell>
          <cell r="CP80">
            <v>83.26</v>
          </cell>
          <cell r="CQ80">
            <v>83.3</v>
          </cell>
          <cell r="CR80">
            <v>83.35</v>
          </cell>
          <cell r="CS80">
            <v>83.38</v>
          </cell>
          <cell r="CT80">
            <v>83.42</v>
          </cell>
          <cell r="CU80">
            <v>83.47</v>
          </cell>
          <cell r="CV80">
            <v>83.49</v>
          </cell>
          <cell r="CW80">
            <v>83.54</v>
          </cell>
          <cell r="CX80">
            <v>83.59</v>
          </cell>
          <cell r="CY80">
            <v>83.57</v>
          </cell>
          <cell r="CZ80">
            <v>83.47</v>
          </cell>
          <cell r="DA80">
            <v>83.56</v>
          </cell>
          <cell r="DB80">
            <v>83.64</v>
          </cell>
          <cell r="DC80">
            <v>83.68</v>
          </cell>
          <cell r="DD80">
            <v>83.7</v>
          </cell>
          <cell r="DE80">
            <v>83.74</v>
          </cell>
          <cell r="DF80">
            <v>83.78</v>
          </cell>
          <cell r="DG80">
            <v>83.71</v>
          </cell>
          <cell r="DH80">
            <v>83.76</v>
          </cell>
          <cell r="DI80">
            <v>83.82</v>
          </cell>
          <cell r="DJ80">
            <v>83.89</v>
          </cell>
          <cell r="DK80">
            <v>83.97</v>
          </cell>
          <cell r="DL80">
            <v>84</v>
          </cell>
          <cell r="DM80">
            <v>84.05</v>
          </cell>
          <cell r="DN80">
            <v>84.08</v>
          </cell>
          <cell r="DO80">
            <v>84.12</v>
          </cell>
          <cell r="DP80">
            <v>84.09</v>
          </cell>
          <cell r="DQ80">
            <v>84.13</v>
          </cell>
          <cell r="DR80">
            <v>84.16</v>
          </cell>
          <cell r="DS80">
            <v>84.21</v>
          </cell>
          <cell r="DT80">
            <v>84.22</v>
          </cell>
          <cell r="DU80">
            <v>84.22</v>
          </cell>
          <cell r="DV80">
            <v>84.24</v>
          </cell>
          <cell r="DW80">
            <v>84.27</v>
          </cell>
          <cell r="DX80">
            <v>84.31</v>
          </cell>
          <cell r="DY80">
            <v>84.28</v>
          </cell>
          <cell r="DZ80">
            <v>84.31</v>
          </cell>
          <cell r="EA80">
            <v>84.34</v>
          </cell>
          <cell r="EB80">
            <v>84.31</v>
          </cell>
          <cell r="EC80">
            <v>84.37</v>
          </cell>
          <cell r="ED80">
            <v>84.4</v>
          </cell>
          <cell r="EE80">
            <v>84.41</v>
          </cell>
          <cell r="EF80">
            <v>84.43</v>
          </cell>
          <cell r="EG80">
            <v>84.43</v>
          </cell>
          <cell r="EH80">
            <v>84.32</v>
          </cell>
          <cell r="EI80">
            <v>84.36</v>
          </cell>
          <cell r="EJ80">
            <v>84.4</v>
          </cell>
          <cell r="EK80">
            <v>84.44</v>
          </cell>
          <cell r="EL80">
            <v>84.48</v>
          </cell>
          <cell r="EM80">
            <v>84.51</v>
          </cell>
          <cell r="EN80">
            <v>84.55</v>
          </cell>
          <cell r="EO80">
            <v>84.57</v>
          </cell>
          <cell r="EP80">
            <v>84.57</v>
          </cell>
          <cell r="EQ80">
            <v>84.57</v>
          </cell>
          <cell r="ER80">
            <v>84.56</v>
          </cell>
          <cell r="ES80">
            <v>84.55</v>
          </cell>
          <cell r="ET80">
            <v>84.56</v>
          </cell>
          <cell r="EU80">
            <v>84.56</v>
          </cell>
          <cell r="EV80">
            <v>84.56</v>
          </cell>
          <cell r="EW80">
            <v>84.56</v>
          </cell>
          <cell r="EX80">
            <v>84.55</v>
          </cell>
          <cell r="EY80">
            <v>84.43</v>
          </cell>
          <cell r="EZ80">
            <v>84.48</v>
          </cell>
          <cell r="FA80">
            <v>84.52</v>
          </cell>
          <cell r="FB80">
            <v>84.55</v>
          </cell>
          <cell r="FC80">
            <v>84.58</v>
          </cell>
          <cell r="FD80">
            <v>84.62</v>
          </cell>
          <cell r="FE80">
            <v>84.64</v>
          </cell>
          <cell r="FF80">
            <v>84.65</v>
          </cell>
          <cell r="FG80">
            <v>84.68</v>
          </cell>
          <cell r="FH80">
            <v>84.68</v>
          </cell>
          <cell r="FI80">
            <v>84.73</v>
          </cell>
          <cell r="FJ80">
            <v>84.73</v>
          </cell>
          <cell r="FK80">
            <v>84.75</v>
          </cell>
          <cell r="FL80">
            <v>84.72</v>
          </cell>
          <cell r="FM80">
            <v>84.8</v>
          </cell>
          <cell r="FN80">
            <v>84.78</v>
          </cell>
          <cell r="FO80">
            <v>84.79</v>
          </cell>
          <cell r="FP80">
            <v>84.87</v>
          </cell>
          <cell r="FQ80">
            <v>84.87</v>
          </cell>
          <cell r="FR80">
            <v>84.9</v>
          </cell>
          <cell r="FS80">
            <v>84.93</v>
          </cell>
          <cell r="FT80">
            <v>84.92</v>
          </cell>
          <cell r="FU80">
            <v>84.96</v>
          </cell>
          <cell r="FV80">
            <v>84.94</v>
          </cell>
          <cell r="FW80">
            <v>85.05</v>
          </cell>
          <cell r="FX80">
            <v>85.07</v>
          </cell>
          <cell r="FY80">
            <v>85.06</v>
          </cell>
          <cell r="FZ80">
            <v>85.01</v>
          </cell>
          <cell r="GA80">
            <v>85.09</v>
          </cell>
          <cell r="GB80">
            <v>85.05</v>
          </cell>
          <cell r="GC80">
            <v>85.08</v>
          </cell>
          <cell r="GD80">
            <v>85.08</v>
          </cell>
          <cell r="GE80">
            <v>85.1</v>
          </cell>
          <cell r="GF80">
            <v>85.1</v>
          </cell>
          <cell r="GG80">
            <v>85.13</v>
          </cell>
          <cell r="GH80">
            <v>85.15</v>
          </cell>
          <cell r="GI80">
            <v>85.16</v>
          </cell>
          <cell r="GJ80">
            <v>85.11</v>
          </cell>
          <cell r="GK80">
            <v>85.07</v>
          </cell>
          <cell r="GL80">
            <v>85.16</v>
          </cell>
          <cell r="GM80">
            <v>85.12</v>
          </cell>
          <cell r="GN80">
            <v>85.21</v>
          </cell>
          <cell r="GO80">
            <v>85.27</v>
          </cell>
          <cell r="GP80">
            <v>85.19</v>
          </cell>
          <cell r="GQ80">
            <v>85.21</v>
          </cell>
          <cell r="GR80">
            <v>85.25</v>
          </cell>
          <cell r="GS80">
            <v>85.33</v>
          </cell>
          <cell r="GT80">
            <v>85.33</v>
          </cell>
          <cell r="GU80">
            <v>85.38</v>
          </cell>
          <cell r="GV80">
            <v>85.38</v>
          </cell>
          <cell r="GW80">
            <v>85.23</v>
          </cell>
          <cell r="GX80">
            <v>85.23</v>
          </cell>
          <cell r="GY80">
            <v>85.27</v>
          </cell>
          <cell r="GZ80">
            <v>85.35</v>
          </cell>
          <cell r="HA80">
            <v>85.29</v>
          </cell>
          <cell r="HB80">
            <v>85.38</v>
          </cell>
          <cell r="HC80">
            <v>85.38</v>
          </cell>
          <cell r="HD80">
            <v>85.75</v>
          </cell>
          <cell r="HE80">
            <v>85.75</v>
          </cell>
          <cell r="HF80">
            <v>85.75</v>
          </cell>
        </row>
        <row r="81">
          <cell r="A81">
            <v>80</v>
          </cell>
          <cell r="B81">
            <v>0</v>
          </cell>
          <cell r="C81" t="str">
            <v>Perdas Totais (%)</v>
          </cell>
          <cell r="D81" t="str">
            <v>.</v>
          </cell>
          <cell r="E81">
            <v>39.29</v>
          </cell>
          <cell r="F81">
            <v>33.21</v>
          </cell>
          <cell r="G81">
            <v>24.26</v>
          </cell>
          <cell r="H81">
            <v>24.41</v>
          </cell>
          <cell r="I81">
            <v>23.03</v>
          </cell>
          <cell r="J81">
            <v>20.67</v>
          </cell>
          <cell r="K81">
            <v>18.88</v>
          </cell>
          <cell r="L81">
            <v>18.510000000000002</v>
          </cell>
          <cell r="M81">
            <v>18.079999999999998</v>
          </cell>
          <cell r="N81">
            <v>17.71</v>
          </cell>
          <cell r="O81">
            <v>17.25</v>
          </cell>
          <cell r="P81">
            <v>17.04</v>
          </cell>
          <cell r="Q81">
            <v>16.72</v>
          </cell>
          <cell r="R81">
            <v>16.38</v>
          </cell>
          <cell r="S81">
            <v>16.2</v>
          </cell>
          <cell r="T81">
            <v>16.2</v>
          </cell>
          <cell r="U81">
            <v>16.2</v>
          </cell>
          <cell r="V81">
            <v>17.329999999999998</v>
          </cell>
          <cell r="W81">
            <v>17.329999999999998</v>
          </cell>
          <cell r="X81">
            <v>17.149999999999999</v>
          </cell>
          <cell r="Y81">
            <v>16.95</v>
          </cell>
          <cell r="Z81">
            <v>16.739999999999998</v>
          </cell>
          <cell r="AA81">
            <v>16.46</v>
          </cell>
          <cell r="AB81">
            <v>16.28</v>
          </cell>
          <cell r="AC81">
            <v>16.079999999999998</v>
          </cell>
          <cell r="AD81">
            <v>15.94</v>
          </cell>
          <cell r="AE81">
            <v>15.88</v>
          </cell>
          <cell r="AF81">
            <v>15.79</v>
          </cell>
          <cell r="AG81">
            <v>15.76</v>
          </cell>
          <cell r="AH81">
            <v>15.76</v>
          </cell>
          <cell r="AI81">
            <v>15.76</v>
          </cell>
          <cell r="AJ81">
            <v>16.010000000000002</v>
          </cell>
          <cell r="AK81">
            <v>16.010000000000002</v>
          </cell>
          <cell r="AL81">
            <v>16.010000000000002</v>
          </cell>
          <cell r="AM81">
            <v>16.91</v>
          </cell>
          <cell r="AN81">
            <v>17.350000000000001</v>
          </cell>
          <cell r="AO81">
            <v>18.3</v>
          </cell>
          <cell r="AP81">
            <v>18.149999999999999</v>
          </cell>
          <cell r="AQ81">
            <v>18.010000000000002</v>
          </cell>
          <cell r="AR81">
            <v>17.82</v>
          </cell>
          <cell r="AS81">
            <v>17.82</v>
          </cell>
          <cell r="AT81">
            <v>17.93</v>
          </cell>
          <cell r="AU81">
            <v>17.850000000000001</v>
          </cell>
          <cell r="AV81">
            <v>17.66</v>
          </cell>
          <cell r="AW81">
            <v>17.5</v>
          </cell>
          <cell r="AX81">
            <v>17.36</v>
          </cell>
          <cell r="AY81">
            <v>17.239999999999998</v>
          </cell>
          <cell r="AZ81">
            <v>17.12</v>
          </cell>
          <cell r="BA81">
            <v>17.12</v>
          </cell>
          <cell r="BB81">
            <v>17.13</v>
          </cell>
          <cell r="BC81">
            <v>17.13</v>
          </cell>
          <cell r="BD81">
            <v>17.13</v>
          </cell>
          <cell r="BE81">
            <v>17.13</v>
          </cell>
          <cell r="BF81">
            <v>17.13</v>
          </cell>
          <cell r="BG81">
            <v>17.13</v>
          </cell>
          <cell r="BH81">
            <v>17.3</v>
          </cell>
          <cell r="BI81">
            <v>17.48</v>
          </cell>
          <cell r="BJ81">
            <v>17.510000000000002</v>
          </cell>
          <cell r="BK81">
            <v>17.66</v>
          </cell>
          <cell r="BL81">
            <v>17.649999999999999</v>
          </cell>
          <cell r="BM81">
            <v>17.649999999999999</v>
          </cell>
          <cell r="BN81">
            <v>17.64</v>
          </cell>
          <cell r="BO81">
            <v>17.54</v>
          </cell>
          <cell r="BP81">
            <v>17.440000000000001</v>
          </cell>
          <cell r="BQ81">
            <v>17.5</v>
          </cell>
          <cell r="BR81">
            <v>17.43</v>
          </cell>
          <cell r="BS81">
            <v>17.420000000000002</v>
          </cell>
          <cell r="BT81">
            <v>17.34</v>
          </cell>
          <cell r="BU81">
            <v>17.260000000000002</v>
          </cell>
          <cell r="BV81">
            <v>17.190000000000001</v>
          </cell>
          <cell r="BW81">
            <v>17.260000000000002</v>
          </cell>
          <cell r="BX81">
            <v>17.22</v>
          </cell>
          <cell r="BY81">
            <v>17.14</v>
          </cell>
          <cell r="BZ81">
            <v>17.12</v>
          </cell>
          <cell r="CA81">
            <v>17.03</v>
          </cell>
          <cell r="CB81">
            <v>17.02</v>
          </cell>
          <cell r="CC81">
            <v>16.97</v>
          </cell>
          <cell r="CD81">
            <v>16.940000000000001</v>
          </cell>
          <cell r="CE81">
            <v>16.97</v>
          </cell>
          <cell r="CF81">
            <v>17</v>
          </cell>
          <cell r="CG81">
            <v>16.940000000000001</v>
          </cell>
          <cell r="CH81">
            <v>16.940000000000001</v>
          </cell>
          <cell r="CI81">
            <v>16.86</v>
          </cell>
          <cell r="CJ81">
            <v>16.829999999999998</v>
          </cell>
          <cell r="CK81">
            <v>16.71</v>
          </cell>
          <cell r="CL81">
            <v>16.7</v>
          </cell>
          <cell r="CM81">
            <v>16.649999999999999</v>
          </cell>
          <cell r="CN81">
            <v>16.59</v>
          </cell>
          <cell r="CO81">
            <v>16.579999999999998</v>
          </cell>
          <cell r="CP81">
            <v>16.57</v>
          </cell>
          <cell r="CQ81">
            <v>16.510000000000002</v>
          </cell>
          <cell r="CR81">
            <v>16.46</v>
          </cell>
          <cell r="CS81">
            <v>16.440000000000001</v>
          </cell>
          <cell r="CT81">
            <v>16.37</v>
          </cell>
          <cell r="CU81">
            <v>16.34</v>
          </cell>
          <cell r="CV81">
            <v>16.3</v>
          </cell>
          <cell r="CW81">
            <v>16.3</v>
          </cell>
          <cell r="CX81">
            <v>16.25</v>
          </cell>
          <cell r="CY81">
            <v>16.239999999999998</v>
          </cell>
          <cell r="CZ81">
            <v>16.37</v>
          </cell>
          <cell r="DA81">
            <v>16.29</v>
          </cell>
          <cell r="DB81">
            <v>16.170000000000002</v>
          </cell>
          <cell r="DC81">
            <v>16.18</v>
          </cell>
          <cell r="DD81">
            <v>16.12</v>
          </cell>
          <cell r="DE81">
            <v>16.07</v>
          </cell>
          <cell r="DF81">
            <v>16.04</v>
          </cell>
          <cell r="DG81">
            <v>16.11</v>
          </cell>
          <cell r="DH81">
            <v>16.09</v>
          </cell>
          <cell r="DI81">
            <v>15.98</v>
          </cell>
          <cell r="DJ81">
            <v>15.91</v>
          </cell>
          <cell r="DK81">
            <v>15.84</v>
          </cell>
          <cell r="DL81">
            <v>15.81</v>
          </cell>
          <cell r="DM81">
            <v>15.76</v>
          </cell>
          <cell r="DN81">
            <v>15.76</v>
          </cell>
          <cell r="DO81">
            <v>15.68</v>
          </cell>
          <cell r="DP81">
            <v>15.75</v>
          </cell>
          <cell r="DQ81">
            <v>15.7</v>
          </cell>
          <cell r="DR81">
            <v>15.68</v>
          </cell>
          <cell r="DS81">
            <v>15.63</v>
          </cell>
          <cell r="DT81">
            <v>15.59</v>
          </cell>
          <cell r="DU81">
            <v>15.62</v>
          </cell>
          <cell r="DV81">
            <v>15.57</v>
          </cell>
          <cell r="DW81">
            <v>15.55</v>
          </cell>
          <cell r="DX81">
            <v>15.53</v>
          </cell>
          <cell r="DY81">
            <v>15.56</v>
          </cell>
          <cell r="DZ81">
            <v>15.49</v>
          </cell>
          <cell r="EA81">
            <v>15.48</v>
          </cell>
          <cell r="EB81">
            <v>15.52</v>
          </cell>
          <cell r="EC81">
            <v>15.48</v>
          </cell>
          <cell r="ED81">
            <v>15.44</v>
          </cell>
          <cell r="EE81">
            <v>15.39</v>
          </cell>
          <cell r="EF81">
            <v>15.4</v>
          </cell>
          <cell r="EG81">
            <v>15.4</v>
          </cell>
          <cell r="EH81">
            <v>15.5</v>
          </cell>
          <cell r="EI81">
            <v>15.44</v>
          </cell>
          <cell r="EJ81">
            <v>15.43</v>
          </cell>
          <cell r="EK81">
            <v>15.38</v>
          </cell>
          <cell r="EL81">
            <v>15.32</v>
          </cell>
          <cell r="EM81">
            <v>15.32</v>
          </cell>
          <cell r="EN81">
            <v>15.28</v>
          </cell>
          <cell r="EO81">
            <v>15.24</v>
          </cell>
          <cell r="EP81">
            <v>15.24</v>
          </cell>
          <cell r="EQ81">
            <v>15.24</v>
          </cell>
          <cell r="ER81">
            <v>15.28</v>
          </cell>
          <cell r="ES81">
            <v>15.26</v>
          </cell>
          <cell r="ET81">
            <v>15.26</v>
          </cell>
          <cell r="EU81">
            <v>15.26</v>
          </cell>
          <cell r="EV81">
            <v>15.26</v>
          </cell>
          <cell r="EW81">
            <v>15.26</v>
          </cell>
          <cell r="EX81">
            <v>15.26</v>
          </cell>
          <cell r="EY81">
            <v>15.36</v>
          </cell>
          <cell r="EZ81">
            <v>15.36</v>
          </cell>
          <cell r="FA81">
            <v>15.31</v>
          </cell>
          <cell r="FB81">
            <v>15.25</v>
          </cell>
          <cell r="FC81">
            <v>15.27</v>
          </cell>
          <cell r="FD81">
            <v>15.22</v>
          </cell>
          <cell r="FE81">
            <v>15.18</v>
          </cell>
          <cell r="FF81">
            <v>15.15</v>
          </cell>
          <cell r="FG81">
            <v>15.15</v>
          </cell>
          <cell r="FH81">
            <v>15.14</v>
          </cell>
          <cell r="FI81">
            <v>15.11</v>
          </cell>
          <cell r="FJ81">
            <v>15.11</v>
          </cell>
          <cell r="FK81">
            <v>15.06</v>
          </cell>
          <cell r="FL81">
            <v>15.09</v>
          </cell>
          <cell r="FM81">
            <v>15.04</v>
          </cell>
          <cell r="FN81">
            <v>15.06</v>
          </cell>
          <cell r="FO81">
            <v>15.06</v>
          </cell>
          <cell r="FP81">
            <v>14.95</v>
          </cell>
          <cell r="FQ81">
            <v>14.97</v>
          </cell>
          <cell r="FR81">
            <v>14.94</v>
          </cell>
          <cell r="FS81">
            <v>14.88</v>
          </cell>
          <cell r="FT81">
            <v>14.89</v>
          </cell>
          <cell r="FU81">
            <v>14.86</v>
          </cell>
          <cell r="FV81">
            <v>14.9</v>
          </cell>
          <cell r="FW81">
            <v>14.77</v>
          </cell>
          <cell r="FX81">
            <v>14.76</v>
          </cell>
          <cell r="FY81">
            <v>14.78</v>
          </cell>
          <cell r="FZ81">
            <v>14.79</v>
          </cell>
          <cell r="GA81">
            <v>14.71</v>
          </cell>
          <cell r="GB81">
            <v>14.74</v>
          </cell>
          <cell r="GC81">
            <v>14.76</v>
          </cell>
          <cell r="GD81">
            <v>14.74</v>
          </cell>
          <cell r="GE81">
            <v>14.7</v>
          </cell>
          <cell r="GF81">
            <v>14.72</v>
          </cell>
          <cell r="GG81">
            <v>14.71</v>
          </cell>
          <cell r="GH81">
            <v>14.65</v>
          </cell>
          <cell r="GI81">
            <v>14.65</v>
          </cell>
          <cell r="GJ81">
            <v>14.73</v>
          </cell>
          <cell r="GK81">
            <v>14.72</v>
          </cell>
          <cell r="GL81">
            <v>14.65</v>
          </cell>
          <cell r="GM81">
            <v>14.71</v>
          </cell>
          <cell r="GN81">
            <v>14.63</v>
          </cell>
          <cell r="GO81">
            <v>14.56</v>
          </cell>
          <cell r="GP81">
            <v>14.64</v>
          </cell>
          <cell r="GQ81">
            <v>14.58</v>
          </cell>
          <cell r="GR81">
            <v>14.55</v>
          </cell>
          <cell r="GS81">
            <v>14.5</v>
          </cell>
          <cell r="GT81">
            <v>14.49</v>
          </cell>
          <cell r="GU81">
            <v>14.43</v>
          </cell>
          <cell r="GV81">
            <v>14.43</v>
          </cell>
          <cell r="GW81">
            <v>14.59</v>
          </cell>
          <cell r="GX81">
            <v>14.58</v>
          </cell>
          <cell r="GY81">
            <v>14.56</v>
          </cell>
          <cell r="GZ81">
            <v>14.49</v>
          </cell>
          <cell r="HA81">
            <v>14.49</v>
          </cell>
          <cell r="HB81">
            <v>14.51</v>
          </cell>
          <cell r="HC81">
            <v>14.51</v>
          </cell>
          <cell r="HD81">
            <v>14.14</v>
          </cell>
          <cell r="HE81">
            <v>14.14</v>
          </cell>
          <cell r="HF81">
            <v>14.14</v>
          </cell>
        </row>
        <row r="82">
          <cell r="A82">
            <v>81</v>
          </cell>
          <cell r="B82">
            <v>0</v>
          </cell>
          <cell r="C82" t="str">
            <v>BAGAÇO</v>
          </cell>
          <cell r="D82" t="str">
            <v>.</v>
          </cell>
        </row>
        <row r="83">
          <cell r="A83">
            <v>82</v>
          </cell>
          <cell r="B83">
            <v>0</v>
          </cell>
          <cell r="C83" t="str">
            <v>Bagaço Produzido (ton)</v>
          </cell>
          <cell r="D83" t="str">
            <v>TON.</v>
          </cell>
          <cell r="E83">
            <v>829.39</v>
          </cell>
          <cell r="F83">
            <v>2071.4499999999998</v>
          </cell>
          <cell r="G83">
            <v>3857.7420000000002</v>
          </cell>
          <cell r="H83">
            <v>5816.9840000000004</v>
          </cell>
          <cell r="I83">
            <v>7712.7650000000003</v>
          </cell>
          <cell r="J83">
            <v>9685.4179999999997</v>
          </cell>
          <cell r="K83">
            <v>11649.061</v>
          </cell>
          <cell r="L83">
            <v>13755.019</v>
          </cell>
          <cell r="M83">
            <v>16059.873</v>
          </cell>
          <cell r="N83">
            <v>18395.861000000001</v>
          </cell>
          <cell r="O83">
            <v>20923.526000000002</v>
          </cell>
          <cell r="P83">
            <v>22991.394</v>
          </cell>
          <cell r="Q83">
            <v>25395.546999999999</v>
          </cell>
          <cell r="R83">
            <v>27830.277999999998</v>
          </cell>
          <cell r="S83">
            <v>29823.878000000001</v>
          </cell>
          <cell r="T83">
            <v>29823.878000000001</v>
          </cell>
          <cell r="U83">
            <v>29823.878000000001</v>
          </cell>
          <cell r="V83">
            <v>30916.852999999999</v>
          </cell>
          <cell r="W83">
            <v>31019.044999999998</v>
          </cell>
          <cell r="X83">
            <v>32252.84</v>
          </cell>
          <cell r="Y83">
            <v>34553.773999999998</v>
          </cell>
          <cell r="Z83">
            <v>37158.584000000003</v>
          </cell>
          <cell r="AA83">
            <v>39470.381999999998</v>
          </cell>
          <cell r="AB83">
            <v>41953.760999999999</v>
          </cell>
          <cell r="AC83">
            <v>44391.894999999997</v>
          </cell>
          <cell r="AD83">
            <v>47000.101000000002</v>
          </cell>
          <cell r="AE83">
            <v>49606.05</v>
          </cell>
          <cell r="AF83">
            <v>52426.925000000003</v>
          </cell>
          <cell r="AG83">
            <v>54260.51</v>
          </cell>
          <cell r="AH83">
            <v>54260.51</v>
          </cell>
          <cell r="AI83">
            <v>54260.51</v>
          </cell>
          <cell r="AJ83">
            <v>54513.345000000001</v>
          </cell>
          <cell r="AK83">
            <v>54513.345000000001</v>
          </cell>
          <cell r="AL83">
            <v>54513.345000000001</v>
          </cell>
          <cell r="AM83">
            <v>55444.195</v>
          </cell>
          <cell r="AN83">
            <v>56004.644999999997</v>
          </cell>
          <cell r="AO83">
            <v>57533.46</v>
          </cell>
          <cell r="AP83">
            <v>59570.58</v>
          </cell>
          <cell r="AQ83">
            <v>62186.31</v>
          </cell>
          <cell r="AR83">
            <v>64121.404999999999</v>
          </cell>
          <cell r="AS83">
            <v>64121.404999999999</v>
          </cell>
          <cell r="AT83">
            <v>64813.14</v>
          </cell>
          <cell r="AU83">
            <v>66717.294999999998</v>
          </cell>
          <cell r="AV83">
            <v>69354.544999999998</v>
          </cell>
          <cell r="AW83">
            <v>72059.755999999994</v>
          </cell>
          <cell r="AX83">
            <v>74620.206999999995</v>
          </cell>
          <cell r="AY83">
            <v>77135.478000000003</v>
          </cell>
          <cell r="AZ83">
            <v>79122.75</v>
          </cell>
          <cell r="BA83">
            <v>79122.75</v>
          </cell>
          <cell r="BB83">
            <v>79275.709000000003</v>
          </cell>
          <cell r="BC83">
            <v>79275.709000000003</v>
          </cell>
          <cell r="BD83">
            <v>79275.709000000003</v>
          </cell>
          <cell r="BE83">
            <v>79275.709000000003</v>
          </cell>
          <cell r="BF83">
            <v>79275.709000000003</v>
          </cell>
          <cell r="BG83">
            <v>79275.709000000003</v>
          </cell>
          <cell r="BH83">
            <v>79667.967000000004</v>
          </cell>
          <cell r="BI83">
            <v>79996.235000000001</v>
          </cell>
          <cell r="BJ83">
            <v>80063.251999999993</v>
          </cell>
          <cell r="BK83">
            <v>80850.087</v>
          </cell>
          <cell r="BL83">
            <v>81522.069000000003</v>
          </cell>
          <cell r="BM83">
            <v>83173.197</v>
          </cell>
          <cell r="BN83">
            <v>85274.338000000003</v>
          </cell>
          <cell r="BO83">
            <v>88074.736000000004</v>
          </cell>
          <cell r="BP83">
            <v>90577.519</v>
          </cell>
          <cell r="BQ83">
            <v>93045.945000000007</v>
          </cell>
          <cell r="BR83">
            <v>95952.254000000001</v>
          </cell>
          <cell r="BS83">
            <v>98483.524000000005</v>
          </cell>
          <cell r="BT83">
            <v>100897.40700000001</v>
          </cell>
          <cell r="BU83">
            <v>103265.942</v>
          </cell>
          <cell r="BV83">
            <v>106261.977</v>
          </cell>
          <cell r="BW83">
            <v>108815.673</v>
          </cell>
          <cell r="BX83">
            <v>111362.61199999999</v>
          </cell>
          <cell r="BY83">
            <v>113927.76300000001</v>
          </cell>
          <cell r="BZ83">
            <v>116806.595</v>
          </cell>
          <cell r="CA83">
            <v>119465.302</v>
          </cell>
          <cell r="CB83">
            <v>121557.659</v>
          </cell>
          <cell r="CC83">
            <v>124152.914</v>
          </cell>
          <cell r="CD83">
            <v>126787.33100000001</v>
          </cell>
          <cell r="CE83">
            <v>128938.995</v>
          </cell>
          <cell r="CF83">
            <v>131685.72099999999</v>
          </cell>
          <cell r="CG83">
            <v>135063.56</v>
          </cell>
          <cell r="CH83">
            <v>137283.391</v>
          </cell>
          <cell r="CI83">
            <v>139082.30900000001</v>
          </cell>
          <cell r="CJ83">
            <v>141630.361</v>
          </cell>
          <cell r="CK83">
            <v>143951.177</v>
          </cell>
          <cell r="CL83">
            <v>146251.12899999999</v>
          </cell>
          <cell r="CM83">
            <v>148500.413</v>
          </cell>
          <cell r="CN83">
            <v>150838.06899999999</v>
          </cell>
          <cell r="CO83">
            <v>153254.245</v>
          </cell>
          <cell r="CP83">
            <v>155514.856</v>
          </cell>
          <cell r="CQ83">
            <v>157882.94899999999</v>
          </cell>
          <cell r="CR83">
            <v>160132.31400000001</v>
          </cell>
          <cell r="CS83">
            <v>162448.22399999999</v>
          </cell>
          <cell r="CT83">
            <v>165423.56</v>
          </cell>
          <cell r="CU83">
            <v>167945.88200000001</v>
          </cell>
          <cell r="CV83">
            <v>170279.32699999999</v>
          </cell>
          <cell r="CW83">
            <v>172753.777</v>
          </cell>
          <cell r="CX83">
            <v>175328.83499999999</v>
          </cell>
          <cell r="CY83">
            <v>177810.739</v>
          </cell>
          <cell r="CZ83">
            <v>179493.40700000001</v>
          </cell>
          <cell r="DA83">
            <v>182180.772</v>
          </cell>
          <cell r="DB83">
            <v>184069.011</v>
          </cell>
          <cell r="DC83">
            <v>186965.19200000001</v>
          </cell>
          <cell r="DD83">
            <v>189733.565</v>
          </cell>
          <cell r="DE83">
            <v>192526.94</v>
          </cell>
          <cell r="DF83">
            <v>194915.99400000001</v>
          </cell>
          <cell r="DG83">
            <v>197611.78099999999</v>
          </cell>
          <cell r="DH83">
            <v>200456.28899999999</v>
          </cell>
          <cell r="DI83">
            <v>203103.242</v>
          </cell>
          <cell r="DJ83">
            <v>205830.845</v>
          </cell>
          <cell r="DK83">
            <v>208508.73300000001</v>
          </cell>
          <cell r="DL83">
            <v>211361.65900000001</v>
          </cell>
          <cell r="DM83">
            <v>214086.671</v>
          </cell>
          <cell r="DN83">
            <v>217736.296</v>
          </cell>
          <cell r="DO83">
            <v>220323.386</v>
          </cell>
          <cell r="DP83">
            <v>222935.82199999999</v>
          </cell>
          <cell r="DQ83">
            <v>226438.519</v>
          </cell>
          <cell r="DR83">
            <v>228974.42199999999</v>
          </cell>
          <cell r="DS83">
            <v>231435.16399999999</v>
          </cell>
          <cell r="DT83">
            <v>234945.02299999999</v>
          </cell>
          <cell r="DU83">
            <v>236781.05799999999</v>
          </cell>
          <cell r="DV83">
            <v>239183.37100000001</v>
          </cell>
          <cell r="DW83">
            <v>241656.57800000001</v>
          </cell>
          <cell r="DX83">
            <v>244315.617</v>
          </cell>
          <cell r="DY83">
            <v>247158.261</v>
          </cell>
          <cell r="DZ83">
            <v>249693.00599999999</v>
          </cell>
          <cell r="EA83">
            <v>251909.80799999999</v>
          </cell>
          <cell r="EB83">
            <v>254349.67600000001</v>
          </cell>
          <cell r="EC83">
            <v>257999.78899999999</v>
          </cell>
          <cell r="ED83">
            <v>260768.42499999999</v>
          </cell>
          <cell r="EE83">
            <v>263521.315</v>
          </cell>
          <cell r="EF83">
            <v>265262.81099999999</v>
          </cell>
          <cell r="EG83">
            <v>265262.81099999999</v>
          </cell>
          <cell r="EH83">
            <v>266867.31199999998</v>
          </cell>
          <cell r="EI83">
            <v>269548.66600000003</v>
          </cell>
          <cell r="EJ83">
            <v>272036.06</v>
          </cell>
          <cell r="EK83">
            <v>274572.44400000002</v>
          </cell>
          <cell r="EL83">
            <v>277242.73700000002</v>
          </cell>
          <cell r="EM83">
            <v>280927.21399999998</v>
          </cell>
          <cell r="EN83">
            <v>283434.772</v>
          </cell>
          <cell r="EO83">
            <v>284984.20400000003</v>
          </cell>
          <cell r="EP83">
            <v>284984.20400000003</v>
          </cell>
          <cell r="EQ83">
            <v>284984.20400000003</v>
          </cell>
          <cell r="ER83">
            <v>285980.43</v>
          </cell>
          <cell r="ES83">
            <v>288037.78899999999</v>
          </cell>
          <cell r="ET83">
            <v>288490.74400000001</v>
          </cell>
          <cell r="EU83">
            <v>288490.74400000001</v>
          </cell>
          <cell r="EV83">
            <v>288490.74400000001</v>
          </cell>
          <cell r="EW83">
            <v>288490.74400000001</v>
          </cell>
          <cell r="EX83">
            <v>288708.73100000003</v>
          </cell>
          <cell r="EY83">
            <v>290347.38299999997</v>
          </cell>
          <cell r="EZ83">
            <v>292734.04499999998</v>
          </cell>
          <cell r="FA83">
            <v>296392.033</v>
          </cell>
          <cell r="FB83">
            <v>299059.00900000002</v>
          </cell>
          <cell r="FC83">
            <v>301738.43599999999</v>
          </cell>
          <cell r="FD83">
            <v>304255.28700000001</v>
          </cell>
          <cell r="FE83">
            <v>307094.848</v>
          </cell>
          <cell r="FF83">
            <v>309857.255</v>
          </cell>
          <cell r="FG83">
            <v>313710.83899999998</v>
          </cell>
          <cell r="FH83">
            <v>316477.52600000001</v>
          </cell>
          <cell r="FI83">
            <v>318981.712</v>
          </cell>
          <cell r="FJ83">
            <v>320258.59299999999</v>
          </cell>
          <cell r="FK83">
            <v>322182.65899999999</v>
          </cell>
          <cell r="FL83">
            <v>324812.28499999997</v>
          </cell>
          <cell r="FM83">
            <v>328348.00400000002</v>
          </cell>
          <cell r="FN83">
            <v>330725.74699999997</v>
          </cell>
          <cell r="FO83">
            <v>333125.016</v>
          </cell>
          <cell r="FP83">
            <v>335719.761</v>
          </cell>
          <cell r="FQ83">
            <v>338360.56800000003</v>
          </cell>
          <cell r="FR83">
            <v>340844.98300000001</v>
          </cell>
          <cell r="FS83">
            <v>343121.80800000002</v>
          </cell>
          <cell r="FT83">
            <v>346758.272</v>
          </cell>
          <cell r="FU83">
            <v>349115.79100000003</v>
          </cell>
          <cell r="FV83">
            <v>351657.21</v>
          </cell>
          <cell r="FW83">
            <v>354020.788</v>
          </cell>
          <cell r="FX83">
            <v>356171.39500000002</v>
          </cell>
          <cell r="FY83">
            <v>358226.76199999999</v>
          </cell>
          <cell r="FZ83">
            <v>360530.93099999998</v>
          </cell>
          <cell r="GA83">
            <v>363044.04800000001</v>
          </cell>
          <cell r="GB83">
            <v>365594.56199999998</v>
          </cell>
          <cell r="GC83">
            <v>369277.68699999998</v>
          </cell>
          <cell r="GD83">
            <v>371853.402</v>
          </cell>
          <cell r="GE83">
            <v>374348.386</v>
          </cell>
          <cell r="GF83">
            <v>376752.54200000002</v>
          </cell>
          <cell r="GG83">
            <v>379175.78600000002</v>
          </cell>
          <cell r="GH83">
            <v>381687.587</v>
          </cell>
          <cell r="GI83">
            <v>383846.03499999997</v>
          </cell>
          <cell r="GJ83">
            <v>385397.57799999998</v>
          </cell>
          <cell r="GK83">
            <v>388158.53399999999</v>
          </cell>
          <cell r="GL83">
            <v>390844.36700000003</v>
          </cell>
          <cell r="GM83">
            <v>393308.87300000002</v>
          </cell>
          <cell r="GN83">
            <v>397216.36099999998</v>
          </cell>
          <cell r="GO83">
            <v>399069.25400000002</v>
          </cell>
          <cell r="GP83">
            <v>401365.76199999999</v>
          </cell>
          <cell r="GQ83">
            <v>404261.609</v>
          </cell>
          <cell r="GR83">
            <v>407062.67</v>
          </cell>
          <cell r="GS83">
            <v>409697.79100000003</v>
          </cell>
          <cell r="GT83">
            <v>410870.125</v>
          </cell>
          <cell r="GU83">
            <v>413562.19199999998</v>
          </cell>
          <cell r="GV83">
            <v>413562.19199999998</v>
          </cell>
          <cell r="GW83">
            <v>415525.40299999999</v>
          </cell>
          <cell r="GX83">
            <v>418275.815</v>
          </cell>
          <cell r="GY83">
            <v>421187.848</v>
          </cell>
          <cell r="GZ83">
            <v>422932.71100000001</v>
          </cell>
          <cell r="HA83">
            <v>424749.91899999999</v>
          </cell>
          <cell r="HB83">
            <v>424749.91899999999</v>
          </cell>
          <cell r="HC83">
            <v>424749.91899999999</v>
          </cell>
          <cell r="HD83">
            <v>424749.91899999999</v>
          </cell>
          <cell r="HE83">
            <v>424749.91899999999</v>
          </cell>
          <cell r="HF83">
            <v>424749.91899999999</v>
          </cell>
        </row>
        <row r="84">
          <cell r="A84">
            <v>83</v>
          </cell>
          <cell r="B84">
            <v>0</v>
          </cell>
          <cell r="C84" t="str">
            <v>Pol Bagaço (%)</v>
          </cell>
          <cell r="D84" t="str">
            <v>.</v>
          </cell>
          <cell r="E84">
            <v>1.37</v>
          </cell>
          <cell r="F84">
            <v>1.07</v>
          </cell>
          <cell r="G84">
            <v>1.01</v>
          </cell>
          <cell r="H84">
            <v>1.01</v>
          </cell>
          <cell r="I84">
            <v>0.98</v>
          </cell>
          <cell r="J84">
            <v>0.97</v>
          </cell>
          <cell r="K84">
            <v>0.94</v>
          </cell>
          <cell r="L84">
            <v>0.94</v>
          </cell>
          <cell r="M84">
            <v>0.93</v>
          </cell>
          <cell r="N84">
            <v>0.92</v>
          </cell>
          <cell r="O84">
            <v>0.92</v>
          </cell>
          <cell r="P84">
            <v>0.93</v>
          </cell>
          <cell r="Q84">
            <v>0.94</v>
          </cell>
          <cell r="R84">
            <v>0.96</v>
          </cell>
          <cell r="S84">
            <v>0.96</v>
          </cell>
          <cell r="T84">
            <v>0.96</v>
          </cell>
          <cell r="U84">
            <v>0.96</v>
          </cell>
          <cell r="V84">
            <v>0.97</v>
          </cell>
          <cell r="W84">
            <v>0.97</v>
          </cell>
          <cell r="X84">
            <v>0.97</v>
          </cell>
          <cell r="Y84">
            <v>0.97</v>
          </cell>
          <cell r="Z84">
            <v>0.98</v>
          </cell>
          <cell r="AA84">
            <v>1</v>
          </cell>
          <cell r="AB84">
            <v>1.03</v>
          </cell>
          <cell r="AC84">
            <v>1.04</v>
          </cell>
          <cell r="AD84">
            <v>1.06</v>
          </cell>
          <cell r="AE84">
            <v>1.07</v>
          </cell>
          <cell r="AF84">
            <v>1.08</v>
          </cell>
          <cell r="AG84">
            <v>1.0900000000000001</v>
          </cell>
          <cell r="AH84">
            <v>1.0900000000000001</v>
          </cell>
          <cell r="AI84">
            <v>1.0900000000000001</v>
          </cell>
          <cell r="AJ84">
            <v>1.08</v>
          </cell>
          <cell r="AK84">
            <v>1.08</v>
          </cell>
          <cell r="AL84">
            <v>1.08</v>
          </cell>
          <cell r="AM84">
            <v>1.08</v>
          </cell>
          <cell r="AN84">
            <v>1.08</v>
          </cell>
          <cell r="AO84">
            <v>1.07</v>
          </cell>
          <cell r="AP84">
            <v>1.07</v>
          </cell>
          <cell r="AQ84">
            <v>1.0900000000000001</v>
          </cell>
          <cell r="AR84">
            <v>1.0900000000000001</v>
          </cell>
          <cell r="AS84">
            <v>1.0900000000000001</v>
          </cell>
          <cell r="AT84">
            <v>1.0900000000000001</v>
          </cell>
          <cell r="AU84">
            <v>1.08</v>
          </cell>
          <cell r="AV84">
            <v>1.08</v>
          </cell>
          <cell r="AW84">
            <v>1.08</v>
          </cell>
          <cell r="AX84">
            <v>1.08</v>
          </cell>
          <cell r="AY84">
            <v>1.08</v>
          </cell>
          <cell r="AZ84">
            <v>1.08</v>
          </cell>
          <cell r="BA84">
            <v>1.08</v>
          </cell>
          <cell r="BB84">
            <v>1.08</v>
          </cell>
          <cell r="BC84">
            <v>1.08</v>
          </cell>
          <cell r="BD84">
            <v>1.08</v>
          </cell>
          <cell r="BE84">
            <v>1.08</v>
          </cell>
          <cell r="BF84">
            <v>1.08</v>
          </cell>
          <cell r="BG84">
            <v>1.08</v>
          </cell>
          <cell r="BH84">
            <v>1.08</v>
          </cell>
          <cell r="BI84">
            <v>1.07</v>
          </cell>
          <cell r="BJ84">
            <v>1.07</v>
          </cell>
          <cell r="BK84">
            <v>1.07</v>
          </cell>
          <cell r="BL84">
            <v>1.07</v>
          </cell>
          <cell r="BM84">
            <v>1.06</v>
          </cell>
          <cell r="BN84">
            <v>1.06</v>
          </cell>
          <cell r="BO84">
            <v>1.06</v>
          </cell>
          <cell r="BP84">
            <v>1.06</v>
          </cell>
          <cell r="BQ84">
            <v>1.06</v>
          </cell>
          <cell r="BR84">
            <v>1.06</v>
          </cell>
          <cell r="BS84">
            <v>1.07</v>
          </cell>
          <cell r="BT84">
            <v>1.07</v>
          </cell>
          <cell r="BU84">
            <v>1.07</v>
          </cell>
          <cell r="BV84">
            <v>1.06</v>
          </cell>
          <cell r="BW84">
            <v>1.06</v>
          </cell>
          <cell r="BX84">
            <v>1.06</v>
          </cell>
          <cell r="BY84">
            <v>1.06</v>
          </cell>
          <cell r="BZ84">
            <v>1.06</v>
          </cell>
          <cell r="CA84">
            <v>1.06</v>
          </cell>
          <cell r="CB84">
            <v>1.06</v>
          </cell>
          <cell r="CC84">
            <v>1.05</v>
          </cell>
          <cell r="CD84">
            <v>1.05</v>
          </cell>
          <cell r="CE84">
            <v>1.05</v>
          </cell>
          <cell r="CF84">
            <v>1.06</v>
          </cell>
          <cell r="CG84">
            <v>1.06</v>
          </cell>
          <cell r="CH84">
            <v>1.06</v>
          </cell>
          <cell r="CI84">
            <v>1.06</v>
          </cell>
          <cell r="CJ84">
            <v>1.06</v>
          </cell>
          <cell r="CK84">
            <v>1.05</v>
          </cell>
          <cell r="CL84">
            <v>1.05</v>
          </cell>
          <cell r="CM84">
            <v>1.05</v>
          </cell>
          <cell r="CN84">
            <v>1.05</v>
          </cell>
          <cell r="CO84">
            <v>1.04</v>
          </cell>
          <cell r="CP84">
            <v>1.04</v>
          </cell>
          <cell r="CQ84">
            <v>1.04</v>
          </cell>
          <cell r="CR84">
            <v>1.04</v>
          </cell>
          <cell r="CS84">
            <v>1.04</v>
          </cell>
          <cell r="CT84">
            <v>1.04</v>
          </cell>
          <cell r="CU84">
            <v>1.04</v>
          </cell>
          <cell r="CV84">
            <v>1.04</v>
          </cell>
          <cell r="CW84">
            <v>1.04</v>
          </cell>
          <cell r="CX84">
            <v>1.04</v>
          </cell>
          <cell r="CY84">
            <v>1.04</v>
          </cell>
          <cell r="CZ84">
            <v>1.04</v>
          </cell>
          <cell r="DA84">
            <v>1.04</v>
          </cell>
          <cell r="DB84">
            <v>1.04</v>
          </cell>
          <cell r="DC84">
            <v>1.04</v>
          </cell>
          <cell r="DD84">
            <v>1.04</v>
          </cell>
          <cell r="DE84">
            <v>1.04</v>
          </cell>
          <cell r="DF84">
            <v>1.03</v>
          </cell>
          <cell r="DG84">
            <v>1.03</v>
          </cell>
          <cell r="DH84">
            <v>1.03</v>
          </cell>
          <cell r="DI84">
            <v>1.03</v>
          </cell>
          <cell r="DJ84">
            <v>1.03</v>
          </cell>
          <cell r="DK84">
            <v>1.03</v>
          </cell>
          <cell r="DL84">
            <v>1.03</v>
          </cell>
          <cell r="DM84">
            <v>1.03</v>
          </cell>
          <cell r="DN84">
            <v>1.03</v>
          </cell>
          <cell r="DO84">
            <v>1.04</v>
          </cell>
          <cell r="DP84">
            <v>1.04</v>
          </cell>
          <cell r="DQ84">
            <v>1.03</v>
          </cell>
          <cell r="DR84">
            <v>1.04</v>
          </cell>
          <cell r="DS84">
            <v>1.03</v>
          </cell>
          <cell r="DT84">
            <v>1.03</v>
          </cell>
          <cell r="DU84">
            <v>1.04</v>
          </cell>
          <cell r="DV84">
            <v>1.04</v>
          </cell>
          <cell r="DW84">
            <v>1.03</v>
          </cell>
          <cell r="DX84">
            <v>1.03</v>
          </cell>
          <cell r="DY84">
            <v>1.03</v>
          </cell>
          <cell r="DZ84">
            <v>1.03</v>
          </cell>
          <cell r="EA84">
            <v>1.03</v>
          </cell>
          <cell r="EB84">
            <v>1.03</v>
          </cell>
          <cell r="EC84">
            <v>1.03</v>
          </cell>
          <cell r="ED84">
            <v>1.03</v>
          </cell>
          <cell r="EE84">
            <v>1.03</v>
          </cell>
          <cell r="EF84">
            <v>1.03</v>
          </cell>
          <cell r="EG84">
            <v>1.03</v>
          </cell>
          <cell r="EH84">
            <v>1.03</v>
          </cell>
          <cell r="EI84">
            <v>1.03</v>
          </cell>
          <cell r="EJ84">
            <v>1.03</v>
          </cell>
          <cell r="EK84">
            <v>1.03</v>
          </cell>
          <cell r="EL84">
            <v>1.02</v>
          </cell>
          <cell r="EM84">
            <v>1.02</v>
          </cell>
          <cell r="EN84">
            <v>1.02</v>
          </cell>
          <cell r="EO84">
            <v>1.02</v>
          </cell>
          <cell r="EP84">
            <v>1.02</v>
          </cell>
          <cell r="EQ84">
            <v>1.02</v>
          </cell>
          <cell r="ER84">
            <v>1.02</v>
          </cell>
          <cell r="ES84">
            <v>1.02</v>
          </cell>
          <cell r="ET84">
            <v>1.02</v>
          </cell>
          <cell r="EU84">
            <v>1.02</v>
          </cell>
          <cell r="EV84">
            <v>1.02</v>
          </cell>
          <cell r="EW84">
            <v>1.02</v>
          </cell>
          <cell r="EX84">
            <v>1.02</v>
          </cell>
          <cell r="EY84">
            <v>1.02</v>
          </cell>
          <cell r="EZ84">
            <v>1.02</v>
          </cell>
          <cell r="FA84">
            <v>1.02</v>
          </cell>
          <cell r="FB84">
            <v>1.01</v>
          </cell>
          <cell r="FC84">
            <v>1.01</v>
          </cell>
          <cell r="FD84">
            <v>1.01</v>
          </cell>
          <cell r="FE84">
            <v>1.01</v>
          </cell>
          <cell r="FF84">
            <v>1.02</v>
          </cell>
          <cell r="FG84">
            <v>1.02</v>
          </cell>
          <cell r="FH84">
            <v>1.02</v>
          </cell>
          <cell r="FI84">
            <v>1.02</v>
          </cell>
          <cell r="FJ84">
            <v>1.02</v>
          </cell>
          <cell r="FK84">
            <v>1.02</v>
          </cell>
          <cell r="FL84">
            <v>1.02</v>
          </cell>
          <cell r="FM84">
            <v>1.02</v>
          </cell>
          <cell r="FN84">
            <v>1.02</v>
          </cell>
          <cell r="FO84">
            <v>1.02</v>
          </cell>
          <cell r="FP84">
            <v>1.02</v>
          </cell>
          <cell r="FQ84">
            <v>1.02</v>
          </cell>
          <cell r="FR84">
            <v>1.01</v>
          </cell>
          <cell r="FS84">
            <v>1.01</v>
          </cell>
          <cell r="FT84">
            <v>1.01</v>
          </cell>
          <cell r="FU84">
            <v>1.01</v>
          </cell>
          <cell r="FV84">
            <v>1.01</v>
          </cell>
          <cell r="FW84">
            <v>1.01</v>
          </cell>
          <cell r="FX84">
            <v>1.01</v>
          </cell>
          <cell r="FY84">
            <v>1.01</v>
          </cell>
          <cell r="FZ84">
            <v>1.01</v>
          </cell>
          <cell r="GA84">
            <v>1.01</v>
          </cell>
          <cell r="GB84">
            <v>1.01</v>
          </cell>
          <cell r="GC84">
            <v>1.01</v>
          </cell>
          <cell r="GD84">
            <v>1.01</v>
          </cell>
          <cell r="GE84">
            <v>1.01</v>
          </cell>
          <cell r="GF84">
            <v>1.01</v>
          </cell>
          <cell r="GG84">
            <v>1.01</v>
          </cell>
          <cell r="GH84">
            <v>1.01</v>
          </cell>
          <cell r="GI84">
            <v>1.01</v>
          </cell>
          <cell r="GJ84">
            <v>1.01</v>
          </cell>
          <cell r="GK84">
            <v>1.01</v>
          </cell>
          <cell r="GL84">
            <v>1.01</v>
          </cell>
          <cell r="GM84">
            <v>1.01</v>
          </cell>
          <cell r="GN84">
            <v>1.01</v>
          </cell>
          <cell r="GO84">
            <v>1.01</v>
          </cell>
          <cell r="GP84">
            <v>1.01</v>
          </cell>
          <cell r="GQ84">
            <v>1.01</v>
          </cell>
          <cell r="GR84">
            <v>1.01</v>
          </cell>
          <cell r="GS84">
            <v>1.01</v>
          </cell>
          <cell r="GT84">
            <v>1.01</v>
          </cell>
          <cell r="GU84">
            <v>1.01</v>
          </cell>
          <cell r="GV84">
            <v>1.01</v>
          </cell>
          <cell r="GW84">
            <v>1.01</v>
          </cell>
          <cell r="GX84">
            <v>1.01</v>
          </cell>
          <cell r="GY84">
            <v>1.01</v>
          </cell>
          <cell r="GZ84">
            <v>1.01</v>
          </cell>
          <cell r="HA84">
            <v>1.01</v>
          </cell>
          <cell r="HB84">
            <v>1.01</v>
          </cell>
          <cell r="HC84">
            <v>1.01</v>
          </cell>
          <cell r="HD84">
            <v>1.01</v>
          </cell>
          <cell r="HE84">
            <v>1.01</v>
          </cell>
          <cell r="HF84">
            <v>1.01</v>
          </cell>
        </row>
        <row r="85">
          <cell r="A85">
            <v>84</v>
          </cell>
          <cell r="B85">
            <v>0</v>
          </cell>
          <cell r="C85" t="str">
            <v>Fibra Bagaço (%)</v>
          </cell>
          <cell r="D85" t="str">
            <v>.</v>
          </cell>
          <cell r="E85">
            <v>45.45</v>
          </cell>
          <cell r="F85">
            <v>45.51</v>
          </cell>
          <cell r="G85">
            <v>45.39</v>
          </cell>
          <cell r="H85">
            <v>45.22</v>
          </cell>
          <cell r="I85">
            <v>45.4</v>
          </cell>
          <cell r="J85">
            <v>45.79</v>
          </cell>
          <cell r="K85">
            <v>46.18</v>
          </cell>
          <cell r="L85">
            <v>46.05</v>
          </cell>
          <cell r="M85">
            <v>46.19</v>
          </cell>
          <cell r="N85">
            <v>46.05</v>
          </cell>
          <cell r="O85">
            <v>45.8</v>
          </cell>
          <cell r="P85">
            <v>45.77</v>
          </cell>
          <cell r="Q85">
            <v>45.64</v>
          </cell>
          <cell r="R85">
            <v>45.62</v>
          </cell>
          <cell r="S85">
            <v>45.56</v>
          </cell>
          <cell r="T85">
            <v>45.56</v>
          </cell>
          <cell r="U85">
            <v>45.56</v>
          </cell>
          <cell r="V85">
            <v>45.45</v>
          </cell>
          <cell r="W85">
            <v>45.44</v>
          </cell>
          <cell r="X85">
            <v>45.49</v>
          </cell>
          <cell r="Y85">
            <v>45.38</v>
          </cell>
          <cell r="Z85">
            <v>45.44</v>
          </cell>
          <cell r="AA85">
            <v>45.51</v>
          </cell>
          <cell r="AB85">
            <v>45.49</v>
          </cell>
          <cell r="AC85">
            <v>45.51</v>
          </cell>
          <cell r="AD85">
            <v>45.59</v>
          </cell>
          <cell r="AE85">
            <v>45.66</v>
          </cell>
          <cell r="AF85">
            <v>45.77</v>
          </cell>
          <cell r="AG85">
            <v>45.8</v>
          </cell>
          <cell r="AH85">
            <v>45.8</v>
          </cell>
          <cell r="AI85">
            <v>45.8</v>
          </cell>
          <cell r="AJ85">
            <v>45.81</v>
          </cell>
          <cell r="AK85">
            <v>45.81</v>
          </cell>
          <cell r="AL85">
            <v>45.81</v>
          </cell>
          <cell r="AM85">
            <v>45.82</v>
          </cell>
          <cell r="AN85">
            <v>45.82</v>
          </cell>
          <cell r="AO85">
            <v>45.87</v>
          </cell>
          <cell r="AP85">
            <v>45.92</v>
          </cell>
          <cell r="AQ85">
            <v>45.92</v>
          </cell>
          <cell r="AR85">
            <v>45.94</v>
          </cell>
          <cell r="AS85">
            <v>45.94</v>
          </cell>
          <cell r="AT85">
            <v>45.96</v>
          </cell>
          <cell r="AU85">
            <v>45.94</v>
          </cell>
          <cell r="AV85">
            <v>45.91</v>
          </cell>
          <cell r="AW85">
            <v>45.83</v>
          </cell>
          <cell r="AX85">
            <v>45.82</v>
          </cell>
          <cell r="AY85">
            <v>45.83</v>
          </cell>
          <cell r="AZ85">
            <v>45.82</v>
          </cell>
          <cell r="BA85">
            <v>45.82</v>
          </cell>
          <cell r="BB85">
            <v>45.82</v>
          </cell>
          <cell r="BC85">
            <v>45.82</v>
          </cell>
          <cell r="BD85">
            <v>45.82</v>
          </cell>
          <cell r="BE85">
            <v>45.82</v>
          </cell>
          <cell r="BF85">
            <v>45.82</v>
          </cell>
          <cell r="BG85">
            <v>45.82</v>
          </cell>
          <cell r="BH85">
            <v>45.82</v>
          </cell>
          <cell r="BI85">
            <v>45.82</v>
          </cell>
          <cell r="BJ85">
            <v>45.81</v>
          </cell>
          <cell r="BK85">
            <v>45.82</v>
          </cell>
          <cell r="BL85">
            <v>45.86</v>
          </cell>
          <cell r="BM85">
            <v>45.9</v>
          </cell>
          <cell r="BN85">
            <v>45.93</v>
          </cell>
          <cell r="BO85">
            <v>45.92</v>
          </cell>
          <cell r="BP85">
            <v>45.94</v>
          </cell>
          <cell r="BQ85">
            <v>45.92</v>
          </cell>
          <cell r="BR85">
            <v>45.92</v>
          </cell>
          <cell r="BS85">
            <v>45.92</v>
          </cell>
          <cell r="BT85">
            <v>45.94</v>
          </cell>
          <cell r="BU85">
            <v>45.94</v>
          </cell>
          <cell r="BV85">
            <v>45.93</v>
          </cell>
          <cell r="BW85">
            <v>45.94</v>
          </cell>
          <cell r="BX85">
            <v>45.93</v>
          </cell>
          <cell r="BY85">
            <v>45.94</v>
          </cell>
          <cell r="BZ85">
            <v>45.95</v>
          </cell>
          <cell r="CA85">
            <v>45.96</v>
          </cell>
          <cell r="CB85">
            <v>45.98</v>
          </cell>
          <cell r="CC85">
            <v>46.01</v>
          </cell>
          <cell r="CD85">
            <v>46</v>
          </cell>
          <cell r="CE85">
            <v>46.01</v>
          </cell>
          <cell r="CF85">
            <v>45.97</v>
          </cell>
          <cell r="CG85">
            <v>45.93</v>
          </cell>
          <cell r="CH85">
            <v>45.89</v>
          </cell>
          <cell r="CI85">
            <v>45.88</v>
          </cell>
          <cell r="CJ85">
            <v>45.89</v>
          </cell>
          <cell r="CK85">
            <v>45.88</v>
          </cell>
          <cell r="CL85">
            <v>45.89</v>
          </cell>
          <cell r="CM85">
            <v>45.91</v>
          </cell>
          <cell r="CN85">
            <v>45.91</v>
          </cell>
          <cell r="CO85">
            <v>45.88</v>
          </cell>
          <cell r="CP85">
            <v>45.89</v>
          </cell>
          <cell r="CQ85">
            <v>45.88</v>
          </cell>
          <cell r="CR85">
            <v>45.87</v>
          </cell>
          <cell r="CS85">
            <v>45.84</v>
          </cell>
          <cell r="CT85">
            <v>45.82</v>
          </cell>
          <cell r="CU85">
            <v>45.81</v>
          </cell>
          <cell r="CV85">
            <v>45.81</v>
          </cell>
          <cell r="CW85">
            <v>45.8</v>
          </cell>
          <cell r="CX85">
            <v>45.81</v>
          </cell>
          <cell r="CY85">
            <v>45.77</v>
          </cell>
          <cell r="CZ85">
            <v>45.77</v>
          </cell>
          <cell r="DA85">
            <v>45.78</v>
          </cell>
          <cell r="DB85">
            <v>45.8</v>
          </cell>
          <cell r="DC85">
            <v>45.79</v>
          </cell>
          <cell r="DD85">
            <v>45.75</v>
          </cell>
          <cell r="DE85">
            <v>45.73</v>
          </cell>
          <cell r="DF85">
            <v>45.74</v>
          </cell>
          <cell r="DG85">
            <v>45.74</v>
          </cell>
          <cell r="DH85">
            <v>45.73</v>
          </cell>
          <cell r="DI85">
            <v>45.71</v>
          </cell>
          <cell r="DJ85">
            <v>45.69</v>
          </cell>
          <cell r="DK85">
            <v>45.7</v>
          </cell>
          <cell r="DL85">
            <v>45.68</v>
          </cell>
          <cell r="DM85">
            <v>45.67</v>
          </cell>
          <cell r="DN85">
            <v>45.62</v>
          </cell>
          <cell r="DO85">
            <v>45.59</v>
          </cell>
          <cell r="DP85">
            <v>45.57</v>
          </cell>
          <cell r="DQ85">
            <v>45.55</v>
          </cell>
          <cell r="DR85">
            <v>45.52</v>
          </cell>
          <cell r="DS85">
            <v>45.5</v>
          </cell>
          <cell r="DT85">
            <v>45.47</v>
          </cell>
          <cell r="DU85">
            <v>45.45</v>
          </cell>
          <cell r="DV85">
            <v>45.45</v>
          </cell>
          <cell r="DW85">
            <v>45.45</v>
          </cell>
          <cell r="DX85">
            <v>45.45</v>
          </cell>
          <cell r="DY85">
            <v>45.44</v>
          </cell>
          <cell r="DZ85">
            <v>45.45</v>
          </cell>
          <cell r="EA85">
            <v>45.45</v>
          </cell>
          <cell r="EB85">
            <v>45.45</v>
          </cell>
          <cell r="EC85">
            <v>45.46</v>
          </cell>
          <cell r="ED85">
            <v>45.45</v>
          </cell>
          <cell r="EE85">
            <v>45.44</v>
          </cell>
          <cell r="EF85">
            <v>45.43</v>
          </cell>
          <cell r="EG85">
            <v>45.43</v>
          </cell>
          <cell r="EH85">
            <v>45.44</v>
          </cell>
          <cell r="EI85">
            <v>45.44</v>
          </cell>
          <cell r="EJ85">
            <v>45.43</v>
          </cell>
          <cell r="EK85">
            <v>45.44</v>
          </cell>
          <cell r="EL85">
            <v>45.43</v>
          </cell>
          <cell r="EM85">
            <v>45.42</v>
          </cell>
          <cell r="EN85">
            <v>45.42</v>
          </cell>
          <cell r="EO85">
            <v>45.42</v>
          </cell>
          <cell r="EP85">
            <v>45.42</v>
          </cell>
          <cell r="EQ85">
            <v>45.42</v>
          </cell>
          <cell r="ER85">
            <v>45.42</v>
          </cell>
          <cell r="ES85">
            <v>45.43</v>
          </cell>
          <cell r="ET85">
            <v>45.43</v>
          </cell>
          <cell r="EU85">
            <v>45.43</v>
          </cell>
          <cell r="EV85">
            <v>45.43</v>
          </cell>
          <cell r="EW85">
            <v>45.43</v>
          </cell>
          <cell r="EX85">
            <v>45.43</v>
          </cell>
          <cell r="EY85">
            <v>45.43</v>
          </cell>
          <cell r="EZ85">
            <v>45.42</v>
          </cell>
          <cell r="FA85">
            <v>45.42</v>
          </cell>
          <cell r="FB85">
            <v>45.4</v>
          </cell>
          <cell r="FC85">
            <v>45.4</v>
          </cell>
          <cell r="FD85">
            <v>45.37</v>
          </cell>
          <cell r="FE85">
            <v>45.35</v>
          </cell>
          <cell r="FF85">
            <v>45.34</v>
          </cell>
          <cell r="FG85">
            <v>45.34</v>
          </cell>
          <cell r="FH85">
            <v>45.34</v>
          </cell>
          <cell r="FI85">
            <v>45.33</v>
          </cell>
          <cell r="FJ85">
            <v>45.33</v>
          </cell>
          <cell r="FK85">
            <v>45.32</v>
          </cell>
          <cell r="FL85">
            <v>45.3</v>
          </cell>
          <cell r="FM85">
            <v>45.3</v>
          </cell>
          <cell r="FN85">
            <v>45.28</v>
          </cell>
          <cell r="FO85">
            <v>45.27</v>
          </cell>
          <cell r="FP85">
            <v>45.27</v>
          </cell>
          <cell r="FQ85">
            <v>45.28</v>
          </cell>
          <cell r="FR85">
            <v>45.28</v>
          </cell>
          <cell r="FS85">
            <v>45.28</v>
          </cell>
          <cell r="FT85">
            <v>45.29</v>
          </cell>
          <cell r="FU85">
            <v>45.29</v>
          </cell>
          <cell r="FV85">
            <v>45.29</v>
          </cell>
          <cell r="FW85">
            <v>45.3</v>
          </cell>
          <cell r="FX85">
            <v>45.3</v>
          </cell>
          <cell r="FY85">
            <v>45.31</v>
          </cell>
          <cell r="FZ85">
            <v>45.3</v>
          </cell>
          <cell r="GA85">
            <v>45.29</v>
          </cell>
          <cell r="GB85">
            <v>45.29</v>
          </cell>
          <cell r="GC85">
            <v>45.29</v>
          </cell>
          <cell r="GD85">
            <v>45.29</v>
          </cell>
          <cell r="GE85">
            <v>45.28</v>
          </cell>
          <cell r="GF85">
            <v>45.28</v>
          </cell>
          <cell r="GG85">
            <v>45.27</v>
          </cell>
          <cell r="GH85">
            <v>45.26</v>
          </cell>
          <cell r="GI85">
            <v>45.25</v>
          </cell>
          <cell r="GJ85">
            <v>45.26</v>
          </cell>
          <cell r="GK85">
            <v>45.26</v>
          </cell>
          <cell r="GL85">
            <v>45.26</v>
          </cell>
          <cell r="GM85">
            <v>45.27</v>
          </cell>
          <cell r="GN85">
            <v>45.27</v>
          </cell>
          <cell r="GO85">
            <v>45.26</v>
          </cell>
          <cell r="GP85">
            <v>45.27</v>
          </cell>
          <cell r="GQ85">
            <v>45.27</v>
          </cell>
          <cell r="GR85">
            <v>45.27</v>
          </cell>
          <cell r="GS85">
            <v>45.27</v>
          </cell>
          <cell r="GT85">
            <v>45.26</v>
          </cell>
          <cell r="GU85">
            <v>45.27</v>
          </cell>
          <cell r="GV85">
            <v>45.27</v>
          </cell>
          <cell r="GW85">
            <v>45.27</v>
          </cell>
          <cell r="GX85">
            <v>45.27</v>
          </cell>
          <cell r="GY85">
            <v>45.27</v>
          </cell>
          <cell r="GZ85">
            <v>45.27</v>
          </cell>
          <cell r="HA85">
            <v>45.27</v>
          </cell>
          <cell r="HB85">
            <v>45.27</v>
          </cell>
          <cell r="HC85">
            <v>45.27</v>
          </cell>
          <cell r="HD85">
            <v>45.27</v>
          </cell>
          <cell r="HE85">
            <v>45.27</v>
          </cell>
          <cell r="HF85">
            <v>45.27</v>
          </cell>
        </row>
        <row r="86">
          <cell r="A86">
            <v>85</v>
          </cell>
          <cell r="B86">
            <v>0</v>
          </cell>
          <cell r="C86" t="str">
            <v>Umidade Bagaço (%)</v>
          </cell>
          <cell r="D86" t="str">
            <v>.</v>
          </cell>
          <cell r="E86">
            <v>53.65</v>
          </cell>
          <cell r="F86">
            <v>53.21</v>
          </cell>
          <cell r="G86">
            <v>53.23</v>
          </cell>
          <cell r="H86">
            <v>53.28</v>
          </cell>
          <cell r="I86">
            <v>53.12</v>
          </cell>
          <cell r="J86">
            <v>52.71</v>
          </cell>
          <cell r="K86">
            <v>52.35</v>
          </cell>
          <cell r="L86">
            <v>52.48</v>
          </cell>
          <cell r="M86">
            <v>52.38</v>
          </cell>
          <cell r="N86">
            <v>52.59</v>
          </cell>
          <cell r="O86">
            <v>52.83</v>
          </cell>
          <cell r="P86">
            <v>52.85</v>
          </cell>
          <cell r="Q86">
            <v>52.96</v>
          </cell>
          <cell r="R86">
            <v>52.95</v>
          </cell>
          <cell r="S86">
            <v>53.01</v>
          </cell>
          <cell r="T86">
            <v>53.01</v>
          </cell>
          <cell r="U86">
            <v>53.01</v>
          </cell>
          <cell r="V86">
            <v>53.11</v>
          </cell>
          <cell r="W86">
            <v>53.11</v>
          </cell>
          <cell r="X86">
            <v>53.07</v>
          </cell>
          <cell r="Y86">
            <v>53.18</v>
          </cell>
          <cell r="Z86">
            <v>53.1</v>
          </cell>
          <cell r="AA86">
            <v>53.03</v>
          </cell>
          <cell r="AB86">
            <v>53</v>
          </cell>
          <cell r="AC86">
            <v>52.96</v>
          </cell>
          <cell r="AD86">
            <v>52.87</v>
          </cell>
          <cell r="AE86">
            <v>52.79</v>
          </cell>
          <cell r="AF86">
            <v>52.67</v>
          </cell>
          <cell r="AG86">
            <v>52.63</v>
          </cell>
          <cell r="AH86">
            <v>52.63</v>
          </cell>
          <cell r="AI86">
            <v>52.63</v>
          </cell>
          <cell r="AJ86">
            <v>52.62</v>
          </cell>
          <cell r="AK86">
            <v>52.62</v>
          </cell>
          <cell r="AL86">
            <v>52.62</v>
          </cell>
          <cell r="AM86">
            <v>52.61</v>
          </cell>
          <cell r="AN86">
            <v>52.6</v>
          </cell>
          <cell r="AO86">
            <v>52.55</v>
          </cell>
          <cell r="AP86">
            <v>52.5</v>
          </cell>
          <cell r="AQ86">
            <v>52.5</v>
          </cell>
          <cell r="AR86">
            <v>52.47</v>
          </cell>
          <cell r="AS86">
            <v>52.47</v>
          </cell>
          <cell r="AT86">
            <v>52.46</v>
          </cell>
          <cell r="AU86">
            <v>52.48</v>
          </cell>
          <cell r="AV86">
            <v>52.51</v>
          </cell>
          <cell r="AW86">
            <v>52.6</v>
          </cell>
          <cell r="AX86">
            <v>52.61</v>
          </cell>
          <cell r="AY86">
            <v>52.61</v>
          </cell>
          <cell r="AZ86">
            <v>52.61</v>
          </cell>
          <cell r="BA86">
            <v>52.61</v>
          </cell>
          <cell r="BB86">
            <v>52.61</v>
          </cell>
          <cell r="BC86">
            <v>52.61</v>
          </cell>
          <cell r="BD86">
            <v>52.61</v>
          </cell>
          <cell r="BE86">
            <v>52.61</v>
          </cell>
          <cell r="BF86">
            <v>52.61</v>
          </cell>
          <cell r="BG86">
            <v>52.61</v>
          </cell>
          <cell r="BH86">
            <v>52.61</v>
          </cell>
          <cell r="BI86">
            <v>52.62</v>
          </cell>
          <cell r="BJ86">
            <v>52.62</v>
          </cell>
          <cell r="BK86">
            <v>52.61</v>
          </cell>
          <cell r="BL86">
            <v>52.57</v>
          </cell>
          <cell r="BM86">
            <v>52.54</v>
          </cell>
          <cell r="BN86">
            <v>52.52</v>
          </cell>
          <cell r="BO86">
            <v>52.52</v>
          </cell>
          <cell r="BP86">
            <v>52.51</v>
          </cell>
          <cell r="BQ86">
            <v>52.52</v>
          </cell>
          <cell r="BR86">
            <v>52.52</v>
          </cell>
          <cell r="BS86">
            <v>52.51</v>
          </cell>
          <cell r="BT86">
            <v>52.49</v>
          </cell>
          <cell r="BU86">
            <v>52.49</v>
          </cell>
          <cell r="BV86">
            <v>52.5</v>
          </cell>
          <cell r="BW86">
            <v>52.49</v>
          </cell>
          <cell r="BX86">
            <v>52.49</v>
          </cell>
          <cell r="BY86">
            <v>52.49</v>
          </cell>
          <cell r="BZ86">
            <v>52.49</v>
          </cell>
          <cell r="CA86">
            <v>52.47</v>
          </cell>
          <cell r="CB86">
            <v>52.46</v>
          </cell>
          <cell r="CC86">
            <v>52.43</v>
          </cell>
          <cell r="CD86">
            <v>52.44</v>
          </cell>
          <cell r="CE86">
            <v>52.43</v>
          </cell>
          <cell r="CF86">
            <v>52.47</v>
          </cell>
          <cell r="CG86">
            <v>52.5</v>
          </cell>
          <cell r="CH86">
            <v>52.54</v>
          </cell>
          <cell r="CI86">
            <v>52.55</v>
          </cell>
          <cell r="CJ86">
            <v>52.54</v>
          </cell>
          <cell r="CK86">
            <v>52.56</v>
          </cell>
          <cell r="CL86">
            <v>52.54</v>
          </cell>
          <cell r="CM86">
            <v>52.53</v>
          </cell>
          <cell r="CN86">
            <v>52.53</v>
          </cell>
          <cell r="CO86">
            <v>52.56</v>
          </cell>
          <cell r="CP86">
            <v>52.56</v>
          </cell>
          <cell r="CQ86">
            <v>52.56</v>
          </cell>
          <cell r="CR86">
            <v>52.57</v>
          </cell>
          <cell r="CS86">
            <v>52.6</v>
          </cell>
          <cell r="CT86">
            <v>52.62</v>
          </cell>
          <cell r="CU86">
            <v>52.62</v>
          </cell>
          <cell r="CV86">
            <v>52.63</v>
          </cell>
          <cell r="CW86">
            <v>52.63</v>
          </cell>
          <cell r="CX86">
            <v>52.63</v>
          </cell>
          <cell r="CY86">
            <v>52.66</v>
          </cell>
          <cell r="CZ86">
            <v>52.66</v>
          </cell>
          <cell r="DA86">
            <v>52.65</v>
          </cell>
          <cell r="DB86">
            <v>52.63</v>
          </cell>
          <cell r="DC86">
            <v>52.64</v>
          </cell>
          <cell r="DD86">
            <v>52.68</v>
          </cell>
          <cell r="DE86">
            <v>52.7</v>
          </cell>
          <cell r="DF86">
            <v>52.69</v>
          </cell>
          <cell r="DG86">
            <v>52.69</v>
          </cell>
          <cell r="DH86">
            <v>52.7</v>
          </cell>
          <cell r="DI86">
            <v>52.72</v>
          </cell>
          <cell r="DJ86">
            <v>52.74</v>
          </cell>
          <cell r="DK86">
            <v>52.73</v>
          </cell>
          <cell r="DL86">
            <v>52.74</v>
          </cell>
          <cell r="DM86">
            <v>52.76</v>
          </cell>
          <cell r="DN86">
            <v>52.8</v>
          </cell>
          <cell r="DO86">
            <v>52.82</v>
          </cell>
          <cell r="DP86">
            <v>52.84</v>
          </cell>
          <cell r="DQ86">
            <v>52.86</v>
          </cell>
          <cell r="DR86">
            <v>52.89</v>
          </cell>
          <cell r="DS86">
            <v>52.91</v>
          </cell>
          <cell r="DT86">
            <v>52.95</v>
          </cell>
          <cell r="DU86">
            <v>52.96</v>
          </cell>
          <cell r="DV86">
            <v>52.96</v>
          </cell>
          <cell r="DW86">
            <v>52.96</v>
          </cell>
          <cell r="DX86">
            <v>52.97</v>
          </cell>
          <cell r="DY86">
            <v>52.97</v>
          </cell>
          <cell r="DZ86">
            <v>52.97</v>
          </cell>
          <cell r="EA86">
            <v>52.96</v>
          </cell>
          <cell r="EB86">
            <v>52.96</v>
          </cell>
          <cell r="EC86">
            <v>52.95</v>
          </cell>
          <cell r="ED86">
            <v>52.96</v>
          </cell>
          <cell r="EE86">
            <v>52.97</v>
          </cell>
          <cell r="EF86">
            <v>52.98</v>
          </cell>
          <cell r="EG86">
            <v>52.98</v>
          </cell>
          <cell r="EH86">
            <v>52.97</v>
          </cell>
          <cell r="EI86">
            <v>52.97</v>
          </cell>
          <cell r="EJ86">
            <v>52.97</v>
          </cell>
          <cell r="EK86">
            <v>52.97</v>
          </cell>
          <cell r="EL86">
            <v>52.98</v>
          </cell>
          <cell r="EM86">
            <v>52.99</v>
          </cell>
          <cell r="EN86">
            <v>52.99</v>
          </cell>
          <cell r="EO86">
            <v>52.99</v>
          </cell>
          <cell r="EP86">
            <v>52.99</v>
          </cell>
          <cell r="EQ86">
            <v>52.99</v>
          </cell>
          <cell r="ER86">
            <v>53</v>
          </cell>
          <cell r="ES86">
            <v>52.99</v>
          </cell>
          <cell r="ET86">
            <v>52.99</v>
          </cell>
          <cell r="EU86">
            <v>52.99</v>
          </cell>
          <cell r="EV86">
            <v>52.99</v>
          </cell>
          <cell r="EW86">
            <v>52.99</v>
          </cell>
          <cell r="EX86">
            <v>52.99</v>
          </cell>
          <cell r="EY86">
            <v>52.99</v>
          </cell>
          <cell r="EZ86">
            <v>53</v>
          </cell>
          <cell r="FA86">
            <v>53</v>
          </cell>
          <cell r="FB86">
            <v>53.02</v>
          </cell>
          <cell r="FC86">
            <v>53.02</v>
          </cell>
          <cell r="FD86">
            <v>53.04</v>
          </cell>
          <cell r="FE86">
            <v>53.06</v>
          </cell>
          <cell r="FF86">
            <v>53.07</v>
          </cell>
          <cell r="FG86">
            <v>53.07</v>
          </cell>
          <cell r="FH86">
            <v>53.08</v>
          </cell>
          <cell r="FI86">
            <v>53.08</v>
          </cell>
          <cell r="FJ86">
            <v>53.08</v>
          </cell>
          <cell r="FK86">
            <v>53.1</v>
          </cell>
          <cell r="FL86">
            <v>53.11</v>
          </cell>
          <cell r="FM86">
            <v>53.12</v>
          </cell>
          <cell r="FN86">
            <v>53.13</v>
          </cell>
          <cell r="FO86">
            <v>53.14</v>
          </cell>
          <cell r="FP86">
            <v>53.14</v>
          </cell>
          <cell r="FQ86">
            <v>53.13</v>
          </cell>
          <cell r="FR86">
            <v>53.13</v>
          </cell>
          <cell r="FS86">
            <v>53.13</v>
          </cell>
          <cell r="FT86">
            <v>53.12</v>
          </cell>
          <cell r="FU86">
            <v>53.12</v>
          </cell>
          <cell r="FV86">
            <v>53.12</v>
          </cell>
          <cell r="FW86">
            <v>53.11</v>
          </cell>
          <cell r="FX86">
            <v>53.11</v>
          </cell>
          <cell r="FY86">
            <v>53.11</v>
          </cell>
          <cell r="FZ86">
            <v>53.12</v>
          </cell>
          <cell r="GA86">
            <v>53.12</v>
          </cell>
          <cell r="GB86">
            <v>53.13</v>
          </cell>
          <cell r="GC86">
            <v>53.13</v>
          </cell>
          <cell r="GD86">
            <v>53.12</v>
          </cell>
          <cell r="GE86">
            <v>53.14</v>
          </cell>
          <cell r="GF86">
            <v>53.14</v>
          </cell>
          <cell r="GG86">
            <v>53.14</v>
          </cell>
          <cell r="GH86">
            <v>53.15</v>
          </cell>
          <cell r="GI86">
            <v>53.16</v>
          </cell>
          <cell r="GJ86">
            <v>53.16</v>
          </cell>
          <cell r="GK86">
            <v>53.15</v>
          </cell>
          <cell r="GL86">
            <v>53.15</v>
          </cell>
          <cell r="GM86">
            <v>53.15</v>
          </cell>
          <cell r="GN86">
            <v>53.14</v>
          </cell>
          <cell r="GO86">
            <v>53.15</v>
          </cell>
          <cell r="GP86">
            <v>53.14</v>
          </cell>
          <cell r="GQ86">
            <v>53.14</v>
          </cell>
          <cell r="GR86">
            <v>53.14</v>
          </cell>
          <cell r="GS86">
            <v>53.14</v>
          </cell>
          <cell r="GT86">
            <v>53.15</v>
          </cell>
          <cell r="GU86">
            <v>53.14</v>
          </cell>
          <cell r="GV86">
            <v>53.14</v>
          </cell>
          <cell r="GW86">
            <v>53.14</v>
          </cell>
          <cell r="GX86">
            <v>53.14</v>
          </cell>
          <cell r="GY86">
            <v>53.14</v>
          </cell>
          <cell r="GZ86">
            <v>53.14</v>
          </cell>
          <cell r="HA86">
            <v>53.14</v>
          </cell>
          <cell r="HB86">
            <v>53.14</v>
          </cell>
          <cell r="HC86">
            <v>53.14</v>
          </cell>
          <cell r="HD86">
            <v>53.14</v>
          </cell>
          <cell r="HE86">
            <v>53.14</v>
          </cell>
          <cell r="HF86">
            <v>53.14</v>
          </cell>
        </row>
        <row r="87">
          <cell r="A87">
            <v>86</v>
          </cell>
          <cell r="B87">
            <v>0</v>
          </cell>
          <cell r="C87" t="str">
            <v>Rendimento Bagaço (%)</v>
          </cell>
          <cell r="D87" t="str">
            <v>Kg/TC</v>
          </cell>
          <cell r="E87">
            <v>257</v>
          </cell>
          <cell r="F87">
            <v>256</v>
          </cell>
          <cell r="G87">
            <v>254</v>
          </cell>
          <cell r="H87">
            <v>255</v>
          </cell>
          <cell r="I87">
            <v>257</v>
          </cell>
          <cell r="J87">
            <v>252</v>
          </cell>
          <cell r="K87">
            <v>248</v>
          </cell>
          <cell r="L87">
            <v>249</v>
          </cell>
          <cell r="M87">
            <v>249</v>
          </cell>
          <cell r="N87">
            <v>249</v>
          </cell>
          <cell r="O87">
            <v>251</v>
          </cell>
          <cell r="P87">
            <v>251</v>
          </cell>
          <cell r="Q87">
            <v>252</v>
          </cell>
          <cell r="R87">
            <v>253</v>
          </cell>
          <cell r="S87">
            <v>253</v>
          </cell>
          <cell r="T87">
            <v>253</v>
          </cell>
          <cell r="U87">
            <v>253</v>
          </cell>
          <cell r="V87">
            <v>253</v>
          </cell>
          <cell r="W87">
            <v>253</v>
          </cell>
          <cell r="X87">
            <v>253</v>
          </cell>
          <cell r="Y87">
            <v>253</v>
          </cell>
          <cell r="Z87">
            <v>252</v>
          </cell>
          <cell r="AA87">
            <v>252</v>
          </cell>
          <cell r="AB87">
            <v>251</v>
          </cell>
          <cell r="AC87">
            <v>251</v>
          </cell>
          <cell r="AD87">
            <v>251</v>
          </cell>
          <cell r="AE87">
            <v>250</v>
          </cell>
          <cell r="AF87">
            <v>250</v>
          </cell>
          <cell r="AG87">
            <v>250</v>
          </cell>
          <cell r="AH87">
            <v>250</v>
          </cell>
          <cell r="AI87">
            <v>250</v>
          </cell>
          <cell r="AJ87">
            <v>250</v>
          </cell>
          <cell r="AK87">
            <v>250</v>
          </cell>
          <cell r="AL87">
            <v>250</v>
          </cell>
          <cell r="AM87">
            <v>250</v>
          </cell>
          <cell r="AN87">
            <v>250</v>
          </cell>
          <cell r="AO87">
            <v>250</v>
          </cell>
          <cell r="AP87">
            <v>250</v>
          </cell>
          <cell r="AQ87">
            <v>250</v>
          </cell>
          <cell r="AR87">
            <v>250</v>
          </cell>
          <cell r="AS87">
            <v>250</v>
          </cell>
          <cell r="AT87">
            <v>250</v>
          </cell>
          <cell r="AU87">
            <v>250</v>
          </cell>
          <cell r="AV87">
            <v>250</v>
          </cell>
          <cell r="AW87">
            <v>251</v>
          </cell>
          <cell r="AX87">
            <v>251</v>
          </cell>
          <cell r="AY87">
            <v>251</v>
          </cell>
          <cell r="AZ87">
            <v>251</v>
          </cell>
          <cell r="BA87">
            <v>251</v>
          </cell>
          <cell r="BB87">
            <v>251</v>
          </cell>
          <cell r="BC87">
            <v>251</v>
          </cell>
          <cell r="BD87">
            <v>251</v>
          </cell>
          <cell r="BE87">
            <v>251</v>
          </cell>
          <cell r="BF87">
            <v>251</v>
          </cell>
          <cell r="BG87">
            <v>251</v>
          </cell>
          <cell r="BH87">
            <v>251</v>
          </cell>
          <cell r="BI87">
            <v>251</v>
          </cell>
          <cell r="BJ87">
            <v>251</v>
          </cell>
          <cell r="BK87">
            <v>252</v>
          </cell>
          <cell r="BL87">
            <v>251</v>
          </cell>
          <cell r="BM87">
            <v>251</v>
          </cell>
          <cell r="BN87">
            <v>251</v>
          </cell>
          <cell r="BO87">
            <v>252</v>
          </cell>
          <cell r="BP87">
            <v>252</v>
          </cell>
          <cell r="BQ87">
            <v>252</v>
          </cell>
          <cell r="BR87">
            <v>253</v>
          </cell>
          <cell r="BS87">
            <v>253</v>
          </cell>
          <cell r="BT87">
            <v>253</v>
          </cell>
          <cell r="BU87">
            <v>253</v>
          </cell>
          <cell r="BV87">
            <v>254</v>
          </cell>
          <cell r="BW87">
            <v>254</v>
          </cell>
          <cell r="BX87">
            <v>254</v>
          </cell>
          <cell r="BY87">
            <v>254</v>
          </cell>
          <cell r="BZ87">
            <v>255</v>
          </cell>
          <cell r="CA87">
            <v>255</v>
          </cell>
          <cell r="CB87">
            <v>254</v>
          </cell>
          <cell r="CC87">
            <v>254</v>
          </cell>
          <cell r="CD87">
            <v>254</v>
          </cell>
          <cell r="CE87">
            <v>254</v>
          </cell>
          <cell r="CF87">
            <v>254</v>
          </cell>
          <cell r="CG87">
            <v>255</v>
          </cell>
          <cell r="CH87">
            <v>255</v>
          </cell>
          <cell r="CI87">
            <v>255</v>
          </cell>
          <cell r="CJ87">
            <v>255</v>
          </cell>
          <cell r="CK87">
            <v>255</v>
          </cell>
          <cell r="CL87">
            <v>255</v>
          </cell>
          <cell r="CM87">
            <v>255</v>
          </cell>
          <cell r="CN87">
            <v>255</v>
          </cell>
          <cell r="CO87">
            <v>255</v>
          </cell>
          <cell r="CP87">
            <v>255</v>
          </cell>
          <cell r="CQ87">
            <v>255</v>
          </cell>
          <cell r="CR87">
            <v>255</v>
          </cell>
          <cell r="CS87">
            <v>255</v>
          </cell>
          <cell r="CT87">
            <v>256</v>
          </cell>
          <cell r="CU87">
            <v>256</v>
          </cell>
          <cell r="CV87">
            <v>256</v>
          </cell>
          <cell r="CW87">
            <v>256</v>
          </cell>
          <cell r="CX87">
            <v>256</v>
          </cell>
          <cell r="CY87">
            <v>256</v>
          </cell>
          <cell r="CZ87">
            <v>256</v>
          </cell>
          <cell r="DA87">
            <v>256</v>
          </cell>
          <cell r="DB87">
            <v>255</v>
          </cell>
          <cell r="DC87">
            <v>256</v>
          </cell>
          <cell r="DD87">
            <v>256</v>
          </cell>
          <cell r="DE87">
            <v>256</v>
          </cell>
          <cell r="DF87">
            <v>256</v>
          </cell>
          <cell r="DG87">
            <v>256</v>
          </cell>
          <cell r="DH87">
            <v>256</v>
          </cell>
          <cell r="DI87">
            <v>256</v>
          </cell>
          <cell r="DJ87">
            <v>256</v>
          </cell>
          <cell r="DK87">
            <v>256</v>
          </cell>
          <cell r="DL87">
            <v>256</v>
          </cell>
          <cell r="DM87">
            <v>256</v>
          </cell>
          <cell r="DN87">
            <v>257</v>
          </cell>
          <cell r="DO87">
            <v>257</v>
          </cell>
          <cell r="DP87">
            <v>257</v>
          </cell>
          <cell r="DQ87">
            <v>258</v>
          </cell>
          <cell r="DR87">
            <v>258</v>
          </cell>
          <cell r="DS87">
            <v>258</v>
          </cell>
          <cell r="DT87">
            <v>259</v>
          </cell>
          <cell r="DU87">
            <v>259</v>
          </cell>
          <cell r="DV87">
            <v>259</v>
          </cell>
          <cell r="DW87">
            <v>259</v>
          </cell>
          <cell r="DX87">
            <v>259</v>
          </cell>
          <cell r="DY87">
            <v>259</v>
          </cell>
          <cell r="DZ87">
            <v>259</v>
          </cell>
          <cell r="EA87">
            <v>259</v>
          </cell>
          <cell r="EB87">
            <v>259</v>
          </cell>
          <cell r="EC87">
            <v>260</v>
          </cell>
          <cell r="ED87">
            <v>260</v>
          </cell>
          <cell r="EE87">
            <v>260</v>
          </cell>
          <cell r="EF87">
            <v>260</v>
          </cell>
          <cell r="EG87">
            <v>260</v>
          </cell>
          <cell r="EH87">
            <v>260</v>
          </cell>
          <cell r="EI87">
            <v>260</v>
          </cell>
          <cell r="EJ87">
            <v>260</v>
          </cell>
          <cell r="EK87">
            <v>260</v>
          </cell>
          <cell r="EL87">
            <v>260</v>
          </cell>
          <cell r="EM87">
            <v>261</v>
          </cell>
          <cell r="EN87">
            <v>261</v>
          </cell>
          <cell r="EO87">
            <v>261</v>
          </cell>
          <cell r="EP87">
            <v>261</v>
          </cell>
          <cell r="EQ87">
            <v>261</v>
          </cell>
          <cell r="ER87">
            <v>261</v>
          </cell>
          <cell r="ES87">
            <v>261</v>
          </cell>
          <cell r="ET87">
            <v>261</v>
          </cell>
          <cell r="EU87">
            <v>261</v>
          </cell>
          <cell r="EV87">
            <v>261</v>
          </cell>
          <cell r="EW87">
            <v>261</v>
          </cell>
          <cell r="EX87">
            <v>261</v>
          </cell>
          <cell r="EY87">
            <v>261</v>
          </cell>
          <cell r="EZ87">
            <v>261</v>
          </cell>
          <cell r="FA87">
            <v>262</v>
          </cell>
          <cell r="FB87">
            <v>262</v>
          </cell>
          <cell r="FC87">
            <v>262</v>
          </cell>
          <cell r="FD87">
            <v>262</v>
          </cell>
          <cell r="FE87">
            <v>262</v>
          </cell>
          <cell r="FF87">
            <v>262</v>
          </cell>
          <cell r="FG87">
            <v>263</v>
          </cell>
          <cell r="FH87">
            <v>263</v>
          </cell>
          <cell r="FI87">
            <v>263</v>
          </cell>
          <cell r="FJ87">
            <v>263</v>
          </cell>
          <cell r="FK87">
            <v>263</v>
          </cell>
          <cell r="FL87">
            <v>263</v>
          </cell>
          <cell r="FM87">
            <v>264</v>
          </cell>
          <cell r="FN87">
            <v>264</v>
          </cell>
          <cell r="FO87">
            <v>264</v>
          </cell>
          <cell r="FP87">
            <v>264</v>
          </cell>
          <cell r="FQ87">
            <v>264</v>
          </cell>
          <cell r="FR87">
            <v>264</v>
          </cell>
          <cell r="FS87">
            <v>264</v>
          </cell>
          <cell r="FT87">
            <v>265</v>
          </cell>
          <cell r="FU87">
            <v>265</v>
          </cell>
          <cell r="FV87">
            <v>265</v>
          </cell>
          <cell r="FW87">
            <v>265</v>
          </cell>
          <cell r="FX87">
            <v>265</v>
          </cell>
          <cell r="FY87">
            <v>265</v>
          </cell>
          <cell r="FZ87">
            <v>265</v>
          </cell>
          <cell r="GA87">
            <v>265</v>
          </cell>
          <cell r="GB87">
            <v>265</v>
          </cell>
          <cell r="GC87">
            <v>266</v>
          </cell>
          <cell r="GD87">
            <v>266</v>
          </cell>
          <cell r="GE87">
            <v>266</v>
          </cell>
          <cell r="GF87">
            <v>266</v>
          </cell>
          <cell r="GG87">
            <v>266</v>
          </cell>
          <cell r="GH87">
            <v>266</v>
          </cell>
          <cell r="GI87">
            <v>267</v>
          </cell>
          <cell r="GJ87">
            <v>267</v>
          </cell>
          <cell r="GK87">
            <v>267</v>
          </cell>
          <cell r="GL87">
            <v>267</v>
          </cell>
          <cell r="GM87">
            <v>267</v>
          </cell>
          <cell r="GN87">
            <v>268</v>
          </cell>
          <cell r="GO87">
            <v>268</v>
          </cell>
          <cell r="GP87">
            <v>268</v>
          </cell>
          <cell r="GQ87">
            <v>268</v>
          </cell>
          <cell r="GR87">
            <v>268</v>
          </cell>
          <cell r="GS87">
            <v>268</v>
          </cell>
          <cell r="GT87">
            <v>268</v>
          </cell>
          <cell r="GU87">
            <v>269</v>
          </cell>
          <cell r="GV87">
            <v>269</v>
          </cell>
          <cell r="GW87">
            <v>269</v>
          </cell>
          <cell r="GX87">
            <v>269</v>
          </cell>
          <cell r="GY87">
            <v>269</v>
          </cell>
          <cell r="GZ87">
            <v>269</v>
          </cell>
          <cell r="HA87">
            <v>269</v>
          </cell>
          <cell r="HB87">
            <v>269</v>
          </cell>
          <cell r="HC87">
            <v>269</v>
          </cell>
          <cell r="HD87">
            <v>269</v>
          </cell>
          <cell r="HE87">
            <v>269</v>
          </cell>
          <cell r="HF87">
            <v>269</v>
          </cell>
        </row>
        <row r="88">
          <cell r="A88">
            <v>87</v>
          </cell>
          <cell r="B88">
            <v>0</v>
          </cell>
          <cell r="C88" t="str">
            <v>Bagaço % Cana</v>
          </cell>
          <cell r="D88" t="str">
            <v>%</v>
          </cell>
          <cell r="E88">
            <v>25.74</v>
          </cell>
          <cell r="F88">
            <v>25.6</v>
          </cell>
          <cell r="G88">
            <v>25.36</v>
          </cell>
          <cell r="H88">
            <v>25.44</v>
          </cell>
          <cell r="I88">
            <v>25.65</v>
          </cell>
          <cell r="J88">
            <v>25.28</v>
          </cell>
          <cell r="K88">
            <v>24.92</v>
          </cell>
          <cell r="L88">
            <v>24.96</v>
          </cell>
          <cell r="M88">
            <v>24.95</v>
          </cell>
          <cell r="N88">
            <v>24.98</v>
          </cell>
          <cell r="O88">
            <v>25.08</v>
          </cell>
          <cell r="P88">
            <v>25.14</v>
          </cell>
          <cell r="Q88">
            <v>25.2</v>
          </cell>
          <cell r="R88">
            <v>25.25</v>
          </cell>
          <cell r="S88">
            <v>25.29</v>
          </cell>
          <cell r="T88">
            <v>25.29</v>
          </cell>
          <cell r="U88">
            <v>25.29</v>
          </cell>
          <cell r="V88">
            <v>25.37</v>
          </cell>
          <cell r="W88">
            <v>25.42</v>
          </cell>
          <cell r="X88">
            <v>25.36</v>
          </cell>
          <cell r="Y88">
            <v>25.38</v>
          </cell>
          <cell r="Z88">
            <v>25.29</v>
          </cell>
          <cell r="AA88">
            <v>25.23</v>
          </cell>
          <cell r="AB88">
            <v>25.21</v>
          </cell>
          <cell r="AC88">
            <v>25.2</v>
          </cell>
          <cell r="AD88">
            <v>25.14</v>
          </cell>
          <cell r="AE88">
            <v>25.09</v>
          </cell>
          <cell r="AF88">
            <v>25.07</v>
          </cell>
          <cell r="AG88">
            <v>25.07</v>
          </cell>
          <cell r="AH88">
            <v>25.07</v>
          </cell>
          <cell r="AI88">
            <v>25.07</v>
          </cell>
          <cell r="AJ88">
            <v>25.05</v>
          </cell>
          <cell r="AK88">
            <v>25.05</v>
          </cell>
          <cell r="AL88">
            <v>25.05</v>
          </cell>
          <cell r="AM88">
            <v>25.03</v>
          </cell>
          <cell r="AN88">
            <v>25.04</v>
          </cell>
          <cell r="AO88">
            <v>24.99</v>
          </cell>
          <cell r="AP88">
            <v>24.99</v>
          </cell>
          <cell r="AQ88">
            <v>25.04</v>
          </cell>
          <cell r="AR88">
            <v>25.02</v>
          </cell>
          <cell r="AS88">
            <v>25.02</v>
          </cell>
          <cell r="AT88">
            <v>25</v>
          </cell>
          <cell r="AU88">
            <v>25.01</v>
          </cell>
          <cell r="AV88">
            <v>25.02</v>
          </cell>
          <cell r="AW88">
            <v>25.08</v>
          </cell>
          <cell r="AX88">
            <v>25.1</v>
          </cell>
          <cell r="AY88">
            <v>25.12</v>
          </cell>
          <cell r="AZ88">
            <v>25.14</v>
          </cell>
          <cell r="BA88">
            <v>25.14</v>
          </cell>
          <cell r="BB88">
            <v>25.17</v>
          </cell>
          <cell r="BC88">
            <v>25.17</v>
          </cell>
          <cell r="BD88">
            <v>25.17</v>
          </cell>
          <cell r="BE88">
            <v>25.17</v>
          </cell>
          <cell r="BF88">
            <v>25.17</v>
          </cell>
          <cell r="BG88">
            <v>25.17</v>
          </cell>
          <cell r="BH88">
            <v>25.16</v>
          </cell>
          <cell r="BI88">
            <v>25.18</v>
          </cell>
          <cell r="BJ88">
            <v>25.23</v>
          </cell>
          <cell r="BK88">
            <v>25.24</v>
          </cell>
          <cell r="BL88">
            <v>25.2</v>
          </cell>
          <cell r="BM88">
            <v>25.19</v>
          </cell>
          <cell r="BN88">
            <v>25.2</v>
          </cell>
          <cell r="BO88">
            <v>25.22</v>
          </cell>
          <cell r="BP88">
            <v>25.24</v>
          </cell>
          <cell r="BQ88">
            <v>25.29</v>
          </cell>
          <cell r="BR88">
            <v>25.31</v>
          </cell>
          <cell r="BS88">
            <v>25.35</v>
          </cell>
          <cell r="BT88">
            <v>25.37</v>
          </cell>
          <cell r="BU88">
            <v>25.39</v>
          </cell>
          <cell r="BV88">
            <v>25.44</v>
          </cell>
          <cell r="BW88">
            <v>25.45</v>
          </cell>
          <cell r="BX88">
            <v>25.47</v>
          </cell>
          <cell r="BY88">
            <v>25.49</v>
          </cell>
          <cell r="BZ88">
            <v>25.51</v>
          </cell>
          <cell r="CA88">
            <v>25.53</v>
          </cell>
          <cell r="CB88">
            <v>25.5</v>
          </cell>
          <cell r="CC88">
            <v>25.48</v>
          </cell>
          <cell r="CD88">
            <v>25.48</v>
          </cell>
          <cell r="CE88">
            <v>25.48</v>
          </cell>
          <cell r="CF88">
            <v>25.47</v>
          </cell>
          <cell r="CG88">
            <v>25.49</v>
          </cell>
          <cell r="CH88">
            <v>25.53</v>
          </cell>
          <cell r="CI88">
            <v>25.53</v>
          </cell>
          <cell r="CJ88">
            <v>25.53</v>
          </cell>
          <cell r="CK88">
            <v>25.51</v>
          </cell>
          <cell r="CL88">
            <v>25.51</v>
          </cell>
          <cell r="CM88">
            <v>25.5</v>
          </cell>
          <cell r="CN88">
            <v>25.5</v>
          </cell>
          <cell r="CO88">
            <v>25.51</v>
          </cell>
          <cell r="CP88">
            <v>25.51</v>
          </cell>
          <cell r="CQ88">
            <v>25.53</v>
          </cell>
          <cell r="CR88">
            <v>25.53</v>
          </cell>
          <cell r="CS88">
            <v>25.55</v>
          </cell>
          <cell r="CT88">
            <v>25.58</v>
          </cell>
          <cell r="CU88">
            <v>25.58</v>
          </cell>
          <cell r="CV88">
            <v>25.59</v>
          </cell>
          <cell r="CW88">
            <v>25.59</v>
          </cell>
          <cell r="CX88">
            <v>25.59</v>
          </cell>
          <cell r="CY88">
            <v>25.6</v>
          </cell>
          <cell r="CZ88">
            <v>25.58</v>
          </cell>
          <cell r="DA88">
            <v>25.57</v>
          </cell>
          <cell r="DB88">
            <v>25.57</v>
          </cell>
          <cell r="DC88">
            <v>25.57</v>
          </cell>
          <cell r="DD88">
            <v>25.59</v>
          </cell>
          <cell r="DE88">
            <v>25.62</v>
          </cell>
          <cell r="DF88">
            <v>25.61</v>
          </cell>
          <cell r="DG88">
            <v>25.61</v>
          </cell>
          <cell r="DH88">
            <v>25.62</v>
          </cell>
          <cell r="DI88">
            <v>25.63</v>
          </cell>
          <cell r="DJ88">
            <v>25.63</v>
          </cell>
          <cell r="DK88">
            <v>25.63</v>
          </cell>
          <cell r="DL88">
            <v>25.64</v>
          </cell>
          <cell r="DM88">
            <v>25.65</v>
          </cell>
          <cell r="DN88">
            <v>25.68</v>
          </cell>
          <cell r="DO88">
            <v>25.7</v>
          </cell>
          <cell r="DP88">
            <v>25.73</v>
          </cell>
          <cell r="DQ88">
            <v>25.76</v>
          </cell>
          <cell r="DR88">
            <v>25.8</v>
          </cell>
          <cell r="DS88">
            <v>25.81</v>
          </cell>
          <cell r="DT88">
            <v>25.85</v>
          </cell>
          <cell r="DU88">
            <v>25.86</v>
          </cell>
          <cell r="DV88">
            <v>25.86</v>
          </cell>
          <cell r="DW88">
            <v>25.88</v>
          </cell>
          <cell r="DX88">
            <v>25.89</v>
          </cell>
          <cell r="DY88">
            <v>25.89</v>
          </cell>
          <cell r="DZ88">
            <v>25.91</v>
          </cell>
          <cell r="EA88">
            <v>25.92</v>
          </cell>
          <cell r="EB88">
            <v>25.92</v>
          </cell>
          <cell r="EC88">
            <v>25.94</v>
          </cell>
          <cell r="ED88">
            <v>25.95</v>
          </cell>
          <cell r="EE88">
            <v>25.95</v>
          </cell>
          <cell r="EF88">
            <v>25.98</v>
          </cell>
          <cell r="EG88">
            <v>25.98</v>
          </cell>
          <cell r="EH88">
            <v>25.97</v>
          </cell>
          <cell r="EI88">
            <v>25.98</v>
          </cell>
          <cell r="EJ88">
            <v>26</v>
          </cell>
          <cell r="EK88">
            <v>26.02</v>
          </cell>
          <cell r="EL88">
            <v>26.02</v>
          </cell>
          <cell r="EM88">
            <v>26.05</v>
          </cell>
          <cell r="EN88">
            <v>26.05</v>
          </cell>
          <cell r="EO88">
            <v>26.07</v>
          </cell>
          <cell r="EP88">
            <v>26.07</v>
          </cell>
          <cell r="EQ88">
            <v>26.07</v>
          </cell>
          <cell r="ER88">
            <v>26.08</v>
          </cell>
          <cell r="ES88">
            <v>26.09</v>
          </cell>
          <cell r="ET88">
            <v>26.09</v>
          </cell>
          <cell r="EU88">
            <v>26.09</v>
          </cell>
          <cell r="EV88">
            <v>26.09</v>
          </cell>
          <cell r="EW88">
            <v>26.09</v>
          </cell>
          <cell r="EX88">
            <v>26.09</v>
          </cell>
          <cell r="EY88">
            <v>26.12</v>
          </cell>
          <cell r="EZ88">
            <v>26.13</v>
          </cell>
          <cell r="FA88">
            <v>26.14</v>
          </cell>
          <cell r="FB88">
            <v>26.16</v>
          </cell>
          <cell r="FC88">
            <v>26.18</v>
          </cell>
          <cell r="FD88">
            <v>26.21</v>
          </cell>
          <cell r="FE88">
            <v>26.22</v>
          </cell>
          <cell r="FF88">
            <v>26.23</v>
          </cell>
          <cell r="FG88">
            <v>26.25</v>
          </cell>
          <cell r="FH88">
            <v>26.25</v>
          </cell>
          <cell r="FI88">
            <v>26.28</v>
          </cell>
          <cell r="FJ88">
            <v>26.28</v>
          </cell>
          <cell r="FK88">
            <v>26.31</v>
          </cell>
          <cell r="FL88">
            <v>26.32</v>
          </cell>
          <cell r="FM88">
            <v>26.35</v>
          </cell>
          <cell r="FN88">
            <v>26.35</v>
          </cell>
          <cell r="FO88">
            <v>26.36</v>
          </cell>
          <cell r="FP88">
            <v>26.38</v>
          </cell>
          <cell r="FQ88">
            <v>26.4</v>
          </cell>
          <cell r="FR88">
            <v>26.4</v>
          </cell>
          <cell r="FS88">
            <v>26.42</v>
          </cell>
          <cell r="FT88">
            <v>26.44</v>
          </cell>
          <cell r="FU88">
            <v>26.43</v>
          </cell>
          <cell r="FV88">
            <v>26.46</v>
          </cell>
          <cell r="FW88">
            <v>26.47</v>
          </cell>
          <cell r="FX88">
            <v>26.47</v>
          </cell>
          <cell r="FY88">
            <v>26.49</v>
          </cell>
          <cell r="FZ88">
            <v>26.5</v>
          </cell>
          <cell r="GA88">
            <v>26.52</v>
          </cell>
          <cell r="GB88">
            <v>26.52</v>
          </cell>
          <cell r="GC88">
            <v>26.54</v>
          </cell>
          <cell r="GD88">
            <v>26.54</v>
          </cell>
          <cell r="GE88">
            <v>26.57</v>
          </cell>
          <cell r="GF88">
            <v>26.6</v>
          </cell>
          <cell r="GG88">
            <v>26.6</v>
          </cell>
          <cell r="GH88">
            <v>26.63</v>
          </cell>
          <cell r="GI88">
            <v>26.64</v>
          </cell>
          <cell r="GJ88">
            <v>26.66</v>
          </cell>
          <cell r="GK88">
            <v>26.68</v>
          </cell>
          <cell r="GL88">
            <v>26.7</v>
          </cell>
          <cell r="GM88">
            <v>26.72</v>
          </cell>
          <cell r="GN88">
            <v>26.74</v>
          </cell>
          <cell r="GO88">
            <v>26.77</v>
          </cell>
          <cell r="GP88">
            <v>26.77</v>
          </cell>
          <cell r="GQ88">
            <v>26.79</v>
          </cell>
          <cell r="GR88">
            <v>26.81</v>
          </cell>
          <cell r="GS88">
            <v>26.83</v>
          </cell>
          <cell r="GT88">
            <v>26.84</v>
          </cell>
          <cell r="GU88">
            <v>26.86</v>
          </cell>
          <cell r="GV88">
            <v>26.86</v>
          </cell>
          <cell r="GW88">
            <v>26.85</v>
          </cell>
          <cell r="GX88">
            <v>26.87</v>
          </cell>
          <cell r="GY88">
            <v>26.89</v>
          </cell>
          <cell r="GZ88">
            <v>26.9</v>
          </cell>
          <cell r="HA88">
            <v>26.92</v>
          </cell>
          <cell r="HB88">
            <v>26.92</v>
          </cell>
          <cell r="HC88">
            <v>26.92</v>
          </cell>
          <cell r="HD88">
            <v>26.92</v>
          </cell>
          <cell r="HE88">
            <v>26.92</v>
          </cell>
          <cell r="HF88">
            <v>26.92</v>
          </cell>
        </row>
        <row r="89">
          <cell r="A89">
            <v>88</v>
          </cell>
          <cell r="B89">
            <v>0</v>
          </cell>
          <cell r="C89" t="str">
            <v>Perda Pol Bagaço (kg/tc)</v>
          </cell>
          <cell r="D89" t="str">
            <v>Kg/TC</v>
          </cell>
          <cell r="E89">
            <v>3.52</v>
          </cell>
          <cell r="F89">
            <v>2.74</v>
          </cell>
          <cell r="G89">
            <v>2.57</v>
          </cell>
          <cell r="H89">
            <v>2.58</v>
          </cell>
          <cell r="I89">
            <v>2.52</v>
          </cell>
          <cell r="J89">
            <v>2.44</v>
          </cell>
          <cell r="K89">
            <v>2.33</v>
          </cell>
          <cell r="L89">
            <v>2.34</v>
          </cell>
          <cell r="M89">
            <v>2.3199999999999998</v>
          </cell>
          <cell r="N89">
            <v>2.29</v>
          </cell>
          <cell r="O89">
            <v>2.31</v>
          </cell>
          <cell r="P89">
            <v>2.33</v>
          </cell>
          <cell r="Q89">
            <v>2.37</v>
          </cell>
          <cell r="R89">
            <v>2.4300000000000002</v>
          </cell>
          <cell r="S89">
            <v>2.4300000000000002</v>
          </cell>
          <cell r="T89">
            <v>2.4300000000000002</v>
          </cell>
          <cell r="U89">
            <v>2.4300000000000002</v>
          </cell>
          <cell r="V89">
            <v>2.4500000000000002</v>
          </cell>
          <cell r="W89">
            <v>2.4500000000000002</v>
          </cell>
          <cell r="X89">
            <v>2.4500000000000002</v>
          </cell>
          <cell r="Y89">
            <v>2.4500000000000002</v>
          </cell>
          <cell r="Z89">
            <v>2.4700000000000002</v>
          </cell>
          <cell r="AA89">
            <v>2.52</v>
          </cell>
          <cell r="AB89">
            <v>2.59</v>
          </cell>
          <cell r="AC89">
            <v>2.61</v>
          </cell>
          <cell r="AD89">
            <v>2.66</v>
          </cell>
          <cell r="AE89">
            <v>2.68</v>
          </cell>
          <cell r="AF89">
            <v>2.7</v>
          </cell>
          <cell r="AG89">
            <v>2.73</v>
          </cell>
          <cell r="AH89">
            <v>2.73</v>
          </cell>
          <cell r="AI89">
            <v>2.73</v>
          </cell>
          <cell r="AJ89">
            <v>2.7</v>
          </cell>
          <cell r="AK89">
            <v>2.7</v>
          </cell>
          <cell r="AL89">
            <v>2.7</v>
          </cell>
          <cell r="AM89">
            <v>2.7</v>
          </cell>
          <cell r="AN89">
            <v>2.7</v>
          </cell>
          <cell r="AO89">
            <v>2.68</v>
          </cell>
          <cell r="AP89">
            <v>2.68</v>
          </cell>
          <cell r="AQ89">
            <v>2.73</v>
          </cell>
          <cell r="AR89">
            <v>2.73</v>
          </cell>
          <cell r="AS89">
            <v>2.73</v>
          </cell>
          <cell r="AT89">
            <v>2.73</v>
          </cell>
          <cell r="AU89">
            <v>2.7</v>
          </cell>
          <cell r="AV89">
            <v>2.7</v>
          </cell>
          <cell r="AW89">
            <v>2.71</v>
          </cell>
          <cell r="AX89">
            <v>2.71</v>
          </cell>
          <cell r="AY89">
            <v>2.71</v>
          </cell>
          <cell r="AZ89">
            <v>2.71</v>
          </cell>
          <cell r="BA89">
            <v>2.71</v>
          </cell>
          <cell r="BB89">
            <v>2.71</v>
          </cell>
          <cell r="BC89">
            <v>2.71</v>
          </cell>
          <cell r="BD89">
            <v>2.71</v>
          </cell>
          <cell r="BE89">
            <v>2.71</v>
          </cell>
          <cell r="BF89">
            <v>2.71</v>
          </cell>
          <cell r="BG89">
            <v>2.71</v>
          </cell>
          <cell r="BH89">
            <v>2.71</v>
          </cell>
          <cell r="BI89">
            <v>2.69</v>
          </cell>
          <cell r="BJ89">
            <v>2.69</v>
          </cell>
          <cell r="BK89">
            <v>2.7</v>
          </cell>
          <cell r="BL89">
            <v>2.69</v>
          </cell>
          <cell r="BM89">
            <v>2.66</v>
          </cell>
          <cell r="BN89">
            <v>2.66</v>
          </cell>
          <cell r="BO89">
            <v>2.67</v>
          </cell>
          <cell r="BP89">
            <v>2.67</v>
          </cell>
          <cell r="BQ89">
            <v>2.67</v>
          </cell>
          <cell r="BR89">
            <v>2.68</v>
          </cell>
          <cell r="BS89">
            <v>2.71</v>
          </cell>
          <cell r="BT89">
            <v>2.71</v>
          </cell>
          <cell r="BU89">
            <v>2.71</v>
          </cell>
          <cell r="BV89">
            <v>2.69</v>
          </cell>
          <cell r="BW89">
            <v>2.69</v>
          </cell>
          <cell r="BX89">
            <v>2.69</v>
          </cell>
          <cell r="BY89">
            <v>2.69</v>
          </cell>
          <cell r="BZ89">
            <v>2.7</v>
          </cell>
          <cell r="CA89">
            <v>2.7</v>
          </cell>
          <cell r="CB89">
            <v>2.69</v>
          </cell>
          <cell r="CC89">
            <v>2.67</v>
          </cell>
          <cell r="CD89">
            <v>2.67</v>
          </cell>
          <cell r="CE89">
            <v>2.67</v>
          </cell>
          <cell r="CF89">
            <v>2.69</v>
          </cell>
          <cell r="CG89">
            <v>2.7</v>
          </cell>
          <cell r="CH89">
            <v>2.7</v>
          </cell>
          <cell r="CI89">
            <v>2.7</v>
          </cell>
          <cell r="CJ89">
            <v>2.7</v>
          </cell>
          <cell r="CK89">
            <v>2.68</v>
          </cell>
          <cell r="CL89">
            <v>2.68</v>
          </cell>
          <cell r="CM89">
            <v>2.68</v>
          </cell>
          <cell r="CN89">
            <v>2.68</v>
          </cell>
          <cell r="CO89">
            <v>2.65</v>
          </cell>
          <cell r="CP89">
            <v>2.65</v>
          </cell>
          <cell r="CQ89">
            <v>2.65</v>
          </cell>
          <cell r="CR89">
            <v>2.65</v>
          </cell>
          <cell r="CS89">
            <v>2.65</v>
          </cell>
          <cell r="CT89">
            <v>2.66</v>
          </cell>
          <cell r="CU89">
            <v>2.66</v>
          </cell>
          <cell r="CV89">
            <v>2.66</v>
          </cell>
          <cell r="CW89">
            <v>2.66</v>
          </cell>
          <cell r="CX89">
            <v>2.66</v>
          </cell>
          <cell r="CY89">
            <v>2.66</v>
          </cell>
          <cell r="CZ89">
            <v>2.66</v>
          </cell>
          <cell r="DA89">
            <v>2.66</v>
          </cell>
          <cell r="DB89">
            <v>2.65</v>
          </cell>
          <cell r="DC89">
            <v>2.66</v>
          </cell>
          <cell r="DD89">
            <v>2.66</v>
          </cell>
          <cell r="DE89">
            <v>2.66</v>
          </cell>
          <cell r="DF89">
            <v>2.64</v>
          </cell>
          <cell r="DG89">
            <v>2.64</v>
          </cell>
          <cell r="DH89">
            <v>2.64</v>
          </cell>
          <cell r="DI89">
            <v>2.64</v>
          </cell>
          <cell r="DJ89">
            <v>2.64</v>
          </cell>
          <cell r="DK89">
            <v>2.64</v>
          </cell>
          <cell r="DL89">
            <v>2.64</v>
          </cell>
          <cell r="DM89">
            <v>2.64</v>
          </cell>
          <cell r="DN89">
            <v>2.65</v>
          </cell>
          <cell r="DO89">
            <v>2.67</v>
          </cell>
          <cell r="DP89">
            <v>2.67</v>
          </cell>
          <cell r="DQ89">
            <v>2.66</v>
          </cell>
          <cell r="DR89">
            <v>2.68</v>
          </cell>
          <cell r="DS89">
            <v>2.66</v>
          </cell>
          <cell r="DT89">
            <v>2.67</v>
          </cell>
          <cell r="DU89">
            <v>2.69</v>
          </cell>
          <cell r="DV89">
            <v>2.69</v>
          </cell>
          <cell r="DW89">
            <v>2.67</v>
          </cell>
          <cell r="DX89">
            <v>2.67</v>
          </cell>
          <cell r="DY89">
            <v>2.67</v>
          </cell>
          <cell r="DZ89">
            <v>2.67</v>
          </cell>
          <cell r="EA89">
            <v>2.67</v>
          </cell>
          <cell r="EB89">
            <v>2.67</v>
          </cell>
          <cell r="EC89">
            <v>2.68</v>
          </cell>
          <cell r="ED89">
            <v>2.68</v>
          </cell>
          <cell r="EE89">
            <v>2.68</v>
          </cell>
          <cell r="EF89">
            <v>2.68</v>
          </cell>
          <cell r="EG89">
            <v>2.68</v>
          </cell>
          <cell r="EH89">
            <v>2.68</v>
          </cell>
          <cell r="EI89">
            <v>2.68</v>
          </cell>
          <cell r="EJ89">
            <v>2.68</v>
          </cell>
          <cell r="EK89">
            <v>2.68</v>
          </cell>
          <cell r="EL89">
            <v>2.65</v>
          </cell>
          <cell r="EM89">
            <v>2.66</v>
          </cell>
          <cell r="EN89">
            <v>2.66</v>
          </cell>
          <cell r="EO89">
            <v>2.66</v>
          </cell>
          <cell r="EP89">
            <v>2.66</v>
          </cell>
          <cell r="EQ89">
            <v>2.66</v>
          </cell>
          <cell r="ER89">
            <v>2.66</v>
          </cell>
          <cell r="ES89">
            <v>2.66</v>
          </cell>
          <cell r="ET89">
            <v>2.66</v>
          </cell>
          <cell r="EU89">
            <v>2.66</v>
          </cell>
          <cell r="EV89">
            <v>2.66</v>
          </cell>
          <cell r="EW89">
            <v>2.66</v>
          </cell>
          <cell r="EX89">
            <v>2.66</v>
          </cell>
          <cell r="EY89">
            <v>2.66</v>
          </cell>
          <cell r="EZ89">
            <v>2.66</v>
          </cell>
          <cell r="FA89">
            <v>2.67</v>
          </cell>
          <cell r="FB89">
            <v>2.65</v>
          </cell>
          <cell r="FC89">
            <v>2.65</v>
          </cell>
          <cell r="FD89">
            <v>2.65</v>
          </cell>
          <cell r="FE89">
            <v>2.65</v>
          </cell>
          <cell r="FF89">
            <v>2.67</v>
          </cell>
          <cell r="FG89">
            <v>2.68</v>
          </cell>
          <cell r="FH89">
            <v>2.68</v>
          </cell>
          <cell r="FI89">
            <v>2.68</v>
          </cell>
          <cell r="FJ89">
            <v>2.68</v>
          </cell>
          <cell r="FK89">
            <v>2.68</v>
          </cell>
          <cell r="FL89">
            <v>2.68</v>
          </cell>
          <cell r="FM89">
            <v>2.69</v>
          </cell>
          <cell r="FN89">
            <v>2.69</v>
          </cell>
          <cell r="FO89">
            <v>2.69</v>
          </cell>
          <cell r="FP89">
            <v>2.69</v>
          </cell>
          <cell r="FQ89">
            <v>2.69</v>
          </cell>
          <cell r="FR89">
            <v>2.67</v>
          </cell>
          <cell r="FS89">
            <v>2.67</v>
          </cell>
          <cell r="FT89">
            <v>2.68</v>
          </cell>
          <cell r="FU89">
            <v>2.68</v>
          </cell>
          <cell r="FV89">
            <v>2.68</v>
          </cell>
          <cell r="FW89">
            <v>2.68</v>
          </cell>
          <cell r="FX89">
            <v>2.68</v>
          </cell>
          <cell r="FY89">
            <v>2.68</v>
          </cell>
          <cell r="FZ89">
            <v>2.68</v>
          </cell>
          <cell r="GA89">
            <v>2.68</v>
          </cell>
          <cell r="GB89">
            <v>2.68</v>
          </cell>
          <cell r="GC89">
            <v>2.69</v>
          </cell>
          <cell r="GD89">
            <v>2.69</v>
          </cell>
          <cell r="GE89">
            <v>2.69</v>
          </cell>
          <cell r="GF89">
            <v>2.69</v>
          </cell>
          <cell r="GG89">
            <v>2.69</v>
          </cell>
          <cell r="GH89">
            <v>2.69</v>
          </cell>
          <cell r="GI89">
            <v>2.7</v>
          </cell>
          <cell r="GJ89">
            <v>2.7</v>
          </cell>
          <cell r="GK89">
            <v>2.7</v>
          </cell>
          <cell r="GL89">
            <v>2.7</v>
          </cell>
          <cell r="GM89">
            <v>2.7</v>
          </cell>
          <cell r="GN89">
            <v>2.71</v>
          </cell>
          <cell r="GO89">
            <v>2.71</v>
          </cell>
          <cell r="GP89">
            <v>2.71</v>
          </cell>
          <cell r="GQ89">
            <v>2.71</v>
          </cell>
          <cell r="GR89">
            <v>2.71</v>
          </cell>
          <cell r="GS89">
            <v>2.71</v>
          </cell>
          <cell r="GT89">
            <v>2.71</v>
          </cell>
          <cell r="GU89">
            <v>2.72</v>
          </cell>
          <cell r="GV89">
            <v>2.72</v>
          </cell>
          <cell r="GW89">
            <v>2.72</v>
          </cell>
          <cell r="GX89">
            <v>2.72</v>
          </cell>
          <cell r="GY89">
            <v>2.72</v>
          </cell>
          <cell r="GZ89">
            <v>2.72</v>
          </cell>
          <cell r="HA89">
            <v>2.72</v>
          </cell>
          <cell r="HB89">
            <v>2.72</v>
          </cell>
          <cell r="HC89">
            <v>2.72</v>
          </cell>
          <cell r="HD89">
            <v>2.72</v>
          </cell>
          <cell r="HE89">
            <v>2.72</v>
          </cell>
          <cell r="HF89">
            <v>2.72</v>
          </cell>
        </row>
        <row r="90">
          <cell r="A90">
            <v>89</v>
          </cell>
          <cell r="B90">
            <v>0</v>
          </cell>
          <cell r="C90" t="str">
            <v>Perda Bagaço % Pol Cana</v>
          </cell>
          <cell r="D90" t="str">
            <v>%</v>
          </cell>
          <cell r="E90">
            <v>2.74</v>
          </cell>
          <cell r="F90">
            <v>2.11</v>
          </cell>
          <cell r="G90">
            <v>2</v>
          </cell>
          <cell r="H90">
            <v>1.97</v>
          </cell>
          <cell r="I90">
            <v>1.88</v>
          </cell>
          <cell r="J90">
            <v>1.79</v>
          </cell>
          <cell r="K90">
            <v>1.72</v>
          </cell>
          <cell r="L90">
            <v>1.73</v>
          </cell>
          <cell r="M90">
            <v>1.72</v>
          </cell>
          <cell r="N90">
            <v>1.69</v>
          </cell>
          <cell r="O90">
            <v>1.71</v>
          </cell>
          <cell r="P90">
            <v>1.72</v>
          </cell>
          <cell r="Q90">
            <v>1.75</v>
          </cell>
          <cell r="R90">
            <v>1.8</v>
          </cell>
          <cell r="S90">
            <v>1.79</v>
          </cell>
          <cell r="T90">
            <v>1.79</v>
          </cell>
          <cell r="U90">
            <v>1.79</v>
          </cell>
          <cell r="V90">
            <v>1.81</v>
          </cell>
          <cell r="W90">
            <v>1.81</v>
          </cell>
          <cell r="X90">
            <v>1.81</v>
          </cell>
          <cell r="Y90">
            <v>1.8</v>
          </cell>
          <cell r="Z90">
            <v>1.81</v>
          </cell>
          <cell r="AA90">
            <v>1.85</v>
          </cell>
          <cell r="AB90">
            <v>1.89</v>
          </cell>
          <cell r="AC90">
            <v>1.91</v>
          </cell>
          <cell r="AD90">
            <v>1.94</v>
          </cell>
          <cell r="AE90">
            <v>1.96</v>
          </cell>
          <cell r="AF90">
            <v>1.98</v>
          </cell>
          <cell r="AG90">
            <v>2</v>
          </cell>
          <cell r="AH90">
            <v>2</v>
          </cell>
          <cell r="AI90">
            <v>2</v>
          </cell>
          <cell r="AJ90">
            <v>1.98</v>
          </cell>
          <cell r="AK90">
            <v>1.98</v>
          </cell>
          <cell r="AL90">
            <v>1.98</v>
          </cell>
          <cell r="AM90">
            <v>1.98</v>
          </cell>
          <cell r="AN90">
            <v>1.98</v>
          </cell>
          <cell r="AO90">
            <v>1.96</v>
          </cell>
          <cell r="AP90">
            <v>1.97</v>
          </cell>
          <cell r="AQ90">
            <v>2.0099999999999998</v>
          </cell>
          <cell r="AR90">
            <v>2.0099999999999998</v>
          </cell>
          <cell r="AS90">
            <v>2.0099999999999998</v>
          </cell>
          <cell r="AT90">
            <v>2.0099999999999998</v>
          </cell>
          <cell r="AU90">
            <v>1.99</v>
          </cell>
          <cell r="AV90">
            <v>1.99</v>
          </cell>
          <cell r="AW90">
            <v>2</v>
          </cell>
          <cell r="AX90">
            <v>2</v>
          </cell>
          <cell r="AY90">
            <v>2</v>
          </cell>
          <cell r="AZ90">
            <v>2</v>
          </cell>
          <cell r="BA90">
            <v>2</v>
          </cell>
          <cell r="BB90">
            <v>2</v>
          </cell>
          <cell r="BC90">
            <v>2</v>
          </cell>
          <cell r="BD90">
            <v>2</v>
          </cell>
          <cell r="BE90">
            <v>2</v>
          </cell>
          <cell r="BF90">
            <v>2</v>
          </cell>
          <cell r="BG90">
            <v>2</v>
          </cell>
          <cell r="BH90">
            <v>2</v>
          </cell>
          <cell r="BI90">
            <v>1.98</v>
          </cell>
          <cell r="BJ90">
            <v>1.98</v>
          </cell>
          <cell r="BK90">
            <v>1.99</v>
          </cell>
          <cell r="BL90">
            <v>1.98</v>
          </cell>
          <cell r="BM90">
            <v>1.96</v>
          </cell>
          <cell r="BN90">
            <v>1.96</v>
          </cell>
          <cell r="BO90">
            <v>1.97</v>
          </cell>
          <cell r="BP90">
            <v>1.97</v>
          </cell>
          <cell r="BQ90">
            <v>1.97</v>
          </cell>
          <cell r="BR90">
            <v>1.97</v>
          </cell>
          <cell r="BS90">
            <v>1.99</v>
          </cell>
          <cell r="BT90">
            <v>1.99</v>
          </cell>
          <cell r="BU90">
            <v>1.99</v>
          </cell>
          <cell r="BV90">
            <v>1.97</v>
          </cell>
          <cell r="BW90">
            <v>1.97</v>
          </cell>
          <cell r="BX90">
            <v>1.97</v>
          </cell>
          <cell r="BY90">
            <v>1.97</v>
          </cell>
          <cell r="BZ90">
            <v>1.98</v>
          </cell>
          <cell r="CA90">
            <v>1.98</v>
          </cell>
          <cell r="CB90">
            <v>1.98</v>
          </cell>
          <cell r="CC90">
            <v>1.96</v>
          </cell>
          <cell r="CD90">
            <v>1.97</v>
          </cell>
          <cell r="CE90">
            <v>1.97</v>
          </cell>
          <cell r="CF90">
            <v>1.98</v>
          </cell>
          <cell r="CG90">
            <v>1.99</v>
          </cell>
          <cell r="CH90">
            <v>1.99</v>
          </cell>
          <cell r="CI90">
            <v>1.99</v>
          </cell>
          <cell r="CJ90">
            <v>1.99</v>
          </cell>
          <cell r="CK90">
            <v>1.98</v>
          </cell>
          <cell r="CL90">
            <v>1.98</v>
          </cell>
          <cell r="CM90">
            <v>1.98</v>
          </cell>
          <cell r="CN90">
            <v>1.98</v>
          </cell>
          <cell r="CO90">
            <v>1.96</v>
          </cell>
          <cell r="CP90">
            <v>1.96</v>
          </cell>
          <cell r="CQ90">
            <v>1.96</v>
          </cell>
          <cell r="CR90">
            <v>1.96</v>
          </cell>
          <cell r="CS90">
            <v>1.96</v>
          </cell>
          <cell r="CT90">
            <v>1.96</v>
          </cell>
          <cell r="CU90">
            <v>1.96</v>
          </cell>
          <cell r="CV90">
            <v>1.96</v>
          </cell>
          <cell r="CW90">
            <v>1.96</v>
          </cell>
          <cell r="CX90">
            <v>1.96</v>
          </cell>
          <cell r="CY90">
            <v>1.96</v>
          </cell>
          <cell r="CZ90">
            <v>1.96</v>
          </cell>
          <cell r="DA90">
            <v>1.96</v>
          </cell>
          <cell r="DB90">
            <v>1.95</v>
          </cell>
          <cell r="DC90">
            <v>1.96</v>
          </cell>
          <cell r="DD90">
            <v>1.96</v>
          </cell>
          <cell r="DE90">
            <v>1.96</v>
          </cell>
          <cell r="DF90">
            <v>1.94</v>
          </cell>
          <cell r="DG90">
            <v>1.94</v>
          </cell>
          <cell r="DH90">
            <v>1.94</v>
          </cell>
          <cell r="DI90">
            <v>1.93</v>
          </cell>
          <cell r="DJ90">
            <v>1.93</v>
          </cell>
          <cell r="DK90">
            <v>1.93</v>
          </cell>
          <cell r="DL90">
            <v>1.93</v>
          </cell>
          <cell r="DM90">
            <v>1.93</v>
          </cell>
          <cell r="DN90">
            <v>1.94</v>
          </cell>
          <cell r="DO90">
            <v>1.95</v>
          </cell>
          <cell r="DP90">
            <v>1.95</v>
          </cell>
          <cell r="DQ90">
            <v>1.94</v>
          </cell>
          <cell r="DR90">
            <v>1.96</v>
          </cell>
          <cell r="DS90">
            <v>1.94</v>
          </cell>
          <cell r="DT90">
            <v>1.95</v>
          </cell>
          <cell r="DU90">
            <v>1.96</v>
          </cell>
          <cell r="DV90">
            <v>1.96</v>
          </cell>
          <cell r="DW90">
            <v>1.95</v>
          </cell>
          <cell r="DX90">
            <v>1.94</v>
          </cell>
          <cell r="DY90">
            <v>1.94</v>
          </cell>
          <cell r="DZ90">
            <v>1.94</v>
          </cell>
          <cell r="EA90">
            <v>1.94</v>
          </cell>
          <cell r="EB90">
            <v>1.94</v>
          </cell>
          <cell r="EC90">
            <v>1.95</v>
          </cell>
          <cell r="ED90">
            <v>1.95</v>
          </cell>
          <cell r="EE90">
            <v>1.95</v>
          </cell>
          <cell r="EF90">
            <v>1.95</v>
          </cell>
          <cell r="EG90">
            <v>1.95</v>
          </cell>
          <cell r="EH90">
            <v>1.95</v>
          </cell>
          <cell r="EI90">
            <v>1.95</v>
          </cell>
          <cell r="EJ90">
            <v>1.95</v>
          </cell>
          <cell r="EK90">
            <v>1.95</v>
          </cell>
          <cell r="EL90">
            <v>1.93</v>
          </cell>
          <cell r="EM90">
            <v>1.93</v>
          </cell>
          <cell r="EN90">
            <v>1.93</v>
          </cell>
          <cell r="EO90">
            <v>1.93</v>
          </cell>
          <cell r="EP90">
            <v>1.93</v>
          </cell>
          <cell r="EQ90">
            <v>1.93</v>
          </cell>
          <cell r="ER90">
            <v>1.93</v>
          </cell>
          <cell r="ES90">
            <v>1.93</v>
          </cell>
          <cell r="ET90">
            <v>1.93</v>
          </cell>
          <cell r="EU90">
            <v>1.93</v>
          </cell>
          <cell r="EV90">
            <v>1.93</v>
          </cell>
          <cell r="EW90">
            <v>1.93</v>
          </cell>
          <cell r="EX90">
            <v>1.93</v>
          </cell>
          <cell r="EY90">
            <v>1.93</v>
          </cell>
          <cell r="EZ90">
            <v>1.93</v>
          </cell>
          <cell r="FA90">
            <v>1.94</v>
          </cell>
          <cell r="FB90">
            <v>1.92</v>
          </cell>
          <cell r="FC90">
            <v>1.92</v>
          </cell>
          <cell r="FD90">
            <v>1.92</v>
          </cell>
          <cell r="FE90">
            <v>1.92</v>
          </cell>
          <cell r="FF90">
            <v>1.94</v>
          </cell>
          <cell r="FG90">
            <v>1.94</v>
          </cell>
          <cell r="FH90">
            <v>1.94</v>
          </cell>
          <cell r="FI90">
            <v>1.94</v>
          </cell>
          <cell r="FJ90">
            <v>1.94</v>
          </cell>
          <cell r="FK90">
            <v>1.94</v>
          </cell>
          <cell r="FL90">
            <v>1.94</v>
          </cell>
          <cell r="FM90">
            <v>1.95</v>
          </cell>
          <cell r="FN90">
            <v>1.95</v>
          </cell>
          <cell r="FO90">
            <v>1.95</v>
          </cell>
          <cell r="FP90">
            <v>1.95</v>
          </cell>
          <cell r="FQ90">
            <v>1.95</v>
          </cell>
          <cell r="FR90">
            <v>1.93</v>
          </cell>
          <cell r="FS90">
            <v>1.93</v>
          </cell>
          <cell r="FT90">
            <v>1.94</v>
          </cell>
          <cell r="FU90">
            <v>1.94</v>
          </cell>
          <cell r="FV90">
            <v>1.94</v>
          </cell>
          <cell r="FW90">
            <v>1.94</v>
          </cell>
          <cell r="FX90">
            <v>1.94</v>
          </cell>
          <cell r="FY90">
            <v>1.94</v>
          </cell>
          <cell r="FZ90">
            <v>1.94</v>
          </cell>
          <cell r="GA90">
            <v>1.94</v>
          </cell>
          <cell r="GB90">
            <v>1.94</v>
          </cell>
          <cell r="GC90">
            <v>1.95</v>
          </cell>
          <cell r="GD90">
            <v>1.95</v>
          </cell>
          <cell r="GE90">
            <v>1.94</v>
          </cell>
          <cell r="GF90">
            <v>1.94</v>
          </cell>
          <cell r="GG90">
            <v>1.94</v>
          </cell>
          <cell r="GH90">
            <v>1.94</v>
          </cell>
          <cell r="GI90">
            <v>1.95</v>
          </cell>
          <cell r="GJ90">
            <v>1.95</v>
          </cell>
          <cell r="GK90">
            <v>1.95</v>
          </cell>
          <cell r="GL90">
            <v>1.95</v>
          </cell>
          <cell r="GM90">
            <v>1.95</v>
          </cell>
          <cell r="GN90">
            <v>1.95</v>
          </cell>
          <cell r="GO90">
            <v>1.95</v>
          </cell>
          <cell r="GP90">
            <v>1.95</v>
          </cell>
          <cell r="GQ90">
            <v>1.95</v>
          </cell>
          <cell r="GR90">
            <v>1.95</v>
          </cell>
          <cell r="GS90">
            <v>1.95</v>
          </cell>
          <cell r="GT90">
            <v>1.95</v>
          </cell>
          <cell r="GU90">
            <v>1.96</v>
          </cell>
          <cell r="GV90">
            <v>1.96</v>
          </cell>
          <cell r="GW90">
            <v>1.95</v>
          </cell>
          <cell r="GX90">
            <v>1.95</v>
          </cell>
          <cell r="GY90">
            <v>1.95</v>
          </cell>
          <cell r="GZ90">
            <v>1.95</v>
          </cell>
          <cell r="HA90">
            <v>1.95</v>
          </cell>
          <cell r="HB90">
            <v>1.95</v>
          </cell>
          <cell r="HC90">
            <v>1.95</v>
          </cell>
          <cell r="HD90">
            <v>1.95</v>
          </cell>
          <cell r="HE90">
            <v>1.95</v>
          </cell>
          <cell r="HF90">
            <v>1.95</v>
          </cell>
        </row>
        <row r="91">
          <cell r="A91">
            <v>90</v>
          </cell>
          <cell r="B91">
            <v>0</v>
          </cell>
          <cell r="C91" t="str">
            <v>Perda na Moagem (kg/tc)</v>
          </cell>
          <cell r="D91" t="str">
            <v>.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>
            <v>0</v>
          </cell>
          <cell r="BQ91">
            <v>0</v>
          </cell>
          <cell r="BR91">
            <v>0</v>
          </cell>
          <cell r="BS91">
            <v>0</v>
          </cell>
          <cell r="BT91">
            <v>0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  <cell r="BZ91">
            <v>0</v>
          </cell>
          <cell r="CA91">
            <v>0</v>
          </cell>
          <cell r="CB91">
            <v>0</v>
          </cell>
          <cell r="CC91">
            <v>0</v>
          </cell>
          <cell r="CD91">
            <v>0</v>
          </cell>
          <cell r="CE91">
            <v>0</v>
          </cell>
          <cell r="CF91">
            <v>0</v>
          </cell>
          <cell r="CG91">
            <v>0</v>
          </cell>
          <cell r="CH91">
            <v>0</v>
          </cell>
          <cell r="CI91">
            <v>0</v>
          </cell>
          <cell r="CJ91">
            <v>0</v>
          </cell>
          <cell r="CK91">
            <v>0</v>
          </cell>
          <cell r="CL91">
            <v>0</v>
          </cell>
          <cell r="CM91">
            <v>0</v>
          </cell>
          <cell r="CN91">
            <v>0</v>
          </cell>
          <cell r="CO91">
            <v>0</v>
          </cell>
          <cell r="CP91">
            <v>0</v>
          </cell>
          <cell r="CQ91">
            <v>0</v>
          </cell>
          <cell r="CR91">
            <v>0</v>
          </cell>
          <cell r="CS91">
            <v>0</v>
          </cell>
          <cell r="CT91">
            <v>0</v>
          </cell>
          <cell r="CU91">
            <v>0</v>
          </cell>
          <cell r="CV91">
            <v>0</v>
          </cell>
          <cell r="CW91">
            <v>0</v>
          </cell>
          <cell r="CX91">
            <v>0</v>
          </cell>
          <cell r="CY91">
            <v>0</v>
          </cell>
          <cell r="CZ91">
            <v>0</v>
          </cell>
          <cell r="DA91">
            <v>0</v>
          </cell>
          <cell r="DB91">
            <v>0</v>
          </cell>
          <cell r="DC91">
            <v>0</v>
          </cell>
          <cell r="DD91">
            <v>0</v>
          </cell>
          <cell r="DE91">
            <v>0</v>
          </cell>
          <cell r="DF91">
            <v>0</v>
          </cell>
          <cell r="DG91">
            <v>0</v>
          </cell>
          <cell r="DH91">
            <v>0</v>
          </cell>
          <cell r="DI91">
            <v>0</v>
          </cell>
          <cell r="DJ91">
            <v>0</v>
          </cell>
          <cell r="DK91">
            <v>0</v>
          </cell>
          <cell r="DL91">
            <v>0</v>
          </cell>
          <cell r="DM91">
            <v>0</v>
          </cell>
          <cell r="DN91">
            <v>0</v>
          </cell>
          <cell r="DO91">
            <v>0</v>
          </cell>
          <cell r="DP91">
            <v>0</v>
          </cell>
          <cell r="DQ91">
            <v>0</v>
          </cell>
          <cell r="DR91">
            <v>0</v>
          </cell>
          <cell r="DS91">
            <v>0</v>
          </cell>
          <cell r="DT91">
            <v>0</v>
          </cell>
          <cell r="DU91">
            <v>0</v>
          </cell>
          <cell r="DV91">
            <v>0</v>
          </cell>
          <cell r="DW91">
            <v>0</v>
          </cell>
          <cell r="DX91">
            <v>0</v>
          </cell>
          <cell r="DY91">
            <v>0</v>
          </cell>
          <cell r="DZ91">
            <v>0</v>
          </cell>
          <cell r="EA91">
            <v>0</v>
          </cell>
          <cell r="EB91">
            <v>0</v>
          </cell>
          <cell r="EC91">
            <v>0</v>
          </cell>
          <cell r="ED91">
            <v>0</v>
          </cell>
          <cell r="EE91">
            <v>0</v>
          </cell>
          <cell r="EF91">
            <v>0</v>
          </cell>
          <cell r="EG91">
            <v>0</v>
          </cell>
          <cell r="EH91">
            <v>0</v>
          </cell>
          <cell r="EI91">
            <v>0</v>
          </cell>
          <cell r="EJ91">
            <v>0</v>
          </cell>
          <cell r="EK91">
            <v>0</v>
          </cell>
          <cell r="EL91">
            <v>0</v>
          </cell>
          <cell r="EM91">
            <v>0</v>
          </cell>
          <cell r="EN91">
            <v>0</v>
          </cell>
          <cell r="EO91">
            <v>0</v>
          </cell>
          <cell r="EP91">
            <v>0</v>
          </cell>
          <cell r="EQ91">
            <v>0</v>
          </cell>
          <cell r="ER91">
            <v>0</v>
          </cell>
          <cell r="ES91">
            <v>0</v>
          </cell>
          <cell r="ET91">
            <v>0</v>
          </cell>
          <cell r="EU91">
            <v>0</v>
          </cell>
          <cell r="EV91">
            <v>0</v>
          </cell>
          <cell r="EW91">
            <v>0</v>
          </cell>
          <cell r="EX91">
            <v>0</v>
          </cell>
          <cell r="EY91">
            <v>0</v>
          </cell>
          <cell r="EZ91">
            <v>0</v>
          </cell>
          <cell r="FA91">
            <v>0</v>
          </cell>
          <cell r="FB91">
            <v>0</v>
          </cell>
          <cell r="FC91">
            <v>0</v>
          </cell>
          <cell r="FD91">
            <v>0</v>
          </cell>
          <cell r="FE91">
            <v>0</v>
          </cell>
          <cell r="FF91">
            <v>0</v>
          </cell>
          <cell r="FG91">
            <v>0</v>
          </cell>
          <cell r="FH91">
            <v>0</v>
          </cell>
          <cell r="FI91">
            <v>0</v>
          </cell>
          <cell r="FJ91">
            <v>0</v>
          </cell>
          <cell r="FK91">
            <v>0</v>
          </cell>
          <cell r="FL91">
            <v>0</v>
          </cell>
          <cell r="FM91">
            <v>0</v>
          </cell>
          <cell r="FN91">
            <v>0</v>
          </cell>
          <cell r="FO91">
            <v>0</v>
          </cell>
          <cell r="FP91">
            <v>0</v>
          </cell>
          <cell r="FQ91">
            <v>0</v>
          </cell>
          <cell r="FR91">
            <v>0</v>
          </cell>
          <cell r="FS91">
            <v>0</v>
          </cell>
          <cell r="FT91">
            <v>0</v>
          </cell>
          <cell r="FU91">
            <v>0</v>
          </cell>
          <cell r="FV91">
            <v>0</v>
          </cell>
          <cell r="FW91">
            <v>0</v>
          </cell>
          <cell r="FX91">
            <v>0</v>
          </cell>
          <cell r="FY91">
            <v>0</v>
          </cell>
          <cell r="FZ91">
            <v>0</v>
          </cell>
          <cell r="GA91">
            <v>0</v>
          </cell>
          <cell r="GB91">
            <v>0</v>
          </cell>
          <cell r="GC91">
            <v>0</v>
          </cell>
          <cell r="GD91">
            <v>0</v>
          </cell>
          <cell r="GE91">
            <v>0</v>
          </cell>
          <cell r="GF91">
            <v>0</v>
          </cell>
          <cell r="GG91">
            <v>0</v>
          </cell>
          <cell r="GH91">
            <v>0</v>
          </cell>
          <cell r="GI91">
            <v>0</v>
          </cell>
          <cell r="GJ91">
            <v>0</v>
          </cell>
          <cell r="GK91">
            <v>0</v>
          </cell>
          <cell r="GL91">
            <v>0</v>
          </cell>
          <cell r="GM91">
            <v>0</v>
          </cell>
          <cell r="GN91">
            <v>0</v>
          </cell>
          <cell r="GO91">
            <v>0</v>
          </cell>
          <cell r="GP91">
            <v>0</v>
          </cell>
          <cell r="GQ91">
            <v>0</v>
          </cell>
          <cell r="GR91">
            <v>0</v>
          </cell>
          <cell r="GS91">
            <v>0</v>
          </cell>
          <cell r="GT91">
            <v>0</v>
          </cell>
          <cell r="GU91">
            <v>0</v>
          </cell>
          <cell r="GV91">
            <v>0</v>
          </cell>
          <cell r="GW91">
            <v>0</v>
          </cell>
          <cell r="GX91">
            <v>0</v>
          </cell>
          <cell r="GY91">
            <v>0</v>
          </cell>
          <cell r="GZ91">
            <v>0</v>
          </cell>
          <cell r="HA91">
            <v>0</v>
          </cell>
          <cell r="HB91">
            <v>0</v>
          </cell>
          <cell r="HC91">
            <v>0</v>
          </cell>
          <cell r="HD91">
            <v>0</v>
          </cell>
          <cell r="HE91">
            <v>0</v>
          </cell>
          <cell r="HF91">
            <v>0</v>
          </cell>
        </row>
        <row r="92">
          <cell r="A92">
            <v>91</v>
          </cell>
          <cell r="B92">
            <v>0</v>
          </cell>
          <cell r="C92" t="str">
            <v>CANA ESTEIRA</v>
          </cell>
          <cell r="D92" t="str">
            <v>.</v>
          </cell>
        </row>
        <row r="93">
          <cell r="A93">
            <v>92</v>
          </cell>
          <cell r="B93">
            <v>0</v>
          </cell>
          <cell r="C93" t="str">
            <v>Brix Cana Esteira (%)</v>
          </cell>
          <cell r="D93" t="str">
            <v>%</v>
          </cell>
          <cell r="E93">
            <v>16.61</v>
          </cell>
          <cell r="F93">
            <v>15.95</v>
          </cell>
          <cell r="G93">
            <v>15.46</v>
          </cell>
          <cell r="H93">
            <v>15.34</v>
          </cell>
          <cell r="I93">
            <v>15.5</v>
          </cell>
          <cell r="J93">
            <v>15.42</v>
          </cell>
          <cell r="K93">
            <v>15.41</v>
          </cell>
          <cell r="L93">
            <v>15.27</v>
          </cell>
          <cell r="M93">
            <v>15.38</v>
          </cell>
          <cell r="N93">
            <v>15.3</v>
          </cell>
          <cell r="O93">
            <v>15.28</v>
          </cell>
          <cell r="P93">
            <v>15.27</v>
          </cell>
          <cell r="Q93">
            <v>15.36</v>
          </cell>
          <cell r="R93">
            <v>15.38</v>
          </cell>
          <cell r="S93">
            <v>15.38</v>
          </cell>
          <cell r="T93">
            <v>15.38</v>
          </cell>
          <cell r="U93">
            <v>15.38</v>
          </cell>
          <cell r="V93">
            <v>15.35</v>
          </cell>
          <cell r="W93">
            <v>15.35</v>
          </cell>
          <cell r="X93">
            <v>15.41</v>
          </cell>
          <cell r="Y93">
            <v>15.52</v>
          </cell>
          <cell r="Z93">
            <v>15.58</v>
          </cell>
          <cell r="AA93">
            <v>15.61</v>
          </cell>
          <cell r="AB93">
            <v>15.66</v>
          </cell>
          <cell r="AC93">
            <v>15.64</v>
          </cell>
          <cell r="AD93">
            <v>15.72</v>
          </cell>
          <cell r="AE93">
            <v>15.74</v>
          </cell>
          <cell r="AF93">
            <v>15.75</v>
          </cell>
          <cell r="AG93">
            <v>15.77</v>
          </cell>
          <cell r="AH93">
            <v>15.77</v>
          </cell>
          <cell r="AI93">
            <v>15.77</v>
          </cell>
          <cell r="AJ93">
            <v>15.76</v>
          </cell>
          <cell r="AK93">
            <v>15.76</v>
          </cell>
          <cell r="AL93">
            <v>15.76</v>
          </cell>
          <cell r="AM93">
            <v>15.72</v>
          </cell>
          <cell r="AN93">
            <v>15.72</v>
          </cell>
          <cell r="AO93">
            <v>15.7</v>
          </cell>
          <cell r="AP93">
            <v>15.7</v>
          </cell>
          <cell r="AQ93">
            <v>15.72</v>
          </cell>
          <cell r="AR93">
            <v>15.67</v>
          </cell>
          <cell r="AS93">
            <v>15.67</v>
          </cell>
          <cell r="AT93">
            <v>15.66</v>
          </cell>
          <cell r="AU93">
            <v>15.69</v>
          </cell>
          <cell r="AV93">
            <v>15.63</v>
          </cell>
          <cell r="AW93">
            <v>15.59</v>
          </cell>
          <cell r="AX93">
            <v>15.57</v>
          </cell>
          <cell r="AY93">
            <v>15.59</v>
          </cell>
          <cell r="AZ93">
            <v>15.6</v>
          </cell>
          <cell r="BA93">
            <v>15.6</v>
          </cell>
          <cell r="BB93">
            <v>15.6</v>
          </cell>
          <cell r="BC93">
            <v>15.6</v>
          </cell>
          <cell r="BD93">
            <v>15.6</v>
          </cell>
          <cell r="BE93">
            <v>15.6</v>
          </cell>
          <cell r="BF93">
            <v>15.6</v>
          </cell>
          <cell r="BG93">
            <v>15.6</v>
          </cell>
          <cell r="BH93">
            <v>15.59</v>
          </cell>
          <cell r="BI93">
            <v>15.58</v>
          </cell>
          <cell r="BJ93">
            <v>15.58</v>
          </cell>
          <cell r="BK93">
            <v>15.57</v>
          </cell>
          <cell r="BL93">
            <v>15.57</v>
          </cell>
          <cell r="BM93">
            <v>15.54</v>
          </cell>
          <cell r="BN93">
            <v>15.5</v>
          </cell>
          <cell r="BO93">
            <v>15.49</v>
          </cell>
          <cell r="BP93">
            <v>15.5</v>
          </cell>
          <cell r="BQ93">
            <v>15.47</v>
          </cell>
          <cell r="BR93">
            <v>15.49</v>
          </cell>
          <cell r="BS93">
            <v>15.52</v>
          </cell>
          <cell r="BT93">
            <v>15.56</v>
          </cell>
          <cell r="BU93">
            <v>15.56</v>
          </cell>
          <cell r="BV93">
            <v>15.57</v>
          </cell>
          <cell r="BW93">
            <v>15.6</v>
          </cell>
          <cell r="BX93">
            <v>15.59</v>
          </cell>
          <cell r="BY93">
            <v>15.59</v>
          </cell>
          <cell r="BZ93">
            <v>15.6</v>
          </cell>
          <cell r="CA93">
            <v>15.57</v>
          </cell>
          <cell r="CB93">
            <v>15.52</v>
          </cell>
          <cell r="CC93">
            <v>15.48</v>
          </cell>
          <cell r="CD93">
            <v>15.46</v>
          </cell>
          <cell r="CE93">
            <v>15.44</v>
          </cell>
          <cell r="CF93">
            <v>15.41</v>
          </cell>
          <cell r="CG93">
            <v>15.41</v>
          </cell>
          <cell r="CH93">
            <v>15.43</v>
          </cell>
          <cell r="CI93">
            <v>15.43</v>
          </cell>
          <cell r="CJ93">
            <v>15.42</v>
          </cell>
          <cell r="CK93">
            <v>15.4</v>
          </cell>
          <cell r="CL93">
            <v>15.4</v>
          </cell>
          <cell r="CM93">
            <v>15.4</v>
          </cell>
          <cell r="CN93">
            <v>15.41</v>
          </cell>
          <cell r="CO93">
            <v>15.41</v>
          </cell>
          <cell r="CP93">
            <v>15.42</v>
          </cell>
          <cell r="CQ93">
            <v>15.43</v>
          </cell>
          <cell r="CR93">
            <v>15.44</v>
          </cell>
          <cell r="CS93">
            <v>15.46</v>
          </cell>
          <cell r="CT93">
            <v>15.48</v>
          </cell>
          <cell r="CU93">
            <v>15.5</v>
          </cell>
          <cell r="CV93">
            <v>15.5</v>
          </cell>
          <cell r="CW93">
            <v>15.49</v>
          </cell>
          <cell r="CX93">
            <v>15.5</v>
          </cell>
          <cell r="CY93">
            <v>15.5</v>
          </cell>
          <cell r="CZ93">
            <v>15.49</v>
          </cell>
          <cell r="DA93">
            <v>15.48</v>
          </cell>
          <cell r="DB93">
            <v>15.47</v>
          </cell>
          <cell r="DC93">
            <v>15.45</v>
          </cell>
          <cell r="DD93">
            <v>15.44</v>
          </cell>
          <cell r="DE93">
            <v>15.44</v>
          </cell>
          <cell r="DF93">
            <v>15.45</v>
          </cell>
          <cell r="DG93">
            <v>15.46</v>
          </cell>
          <cell r="DH93">
            <v>15.48</v>
          </cell>
          <cell r="DI93">
            <v>15.48</v>
          </cell>
          <cell r="DJ93">
            <v>15.49</v>
          </cell>
          <cell r="DK93">
            <v>15.49</v>
          </cell>
          <cell r="DL93">
            <v>15.5</v>
          </cell>
          <cell r="DM93">
            <v>15.5</v>
          </cell>
          <cell r="DN93">
            <v>15.5</v>
          </cell>
          <cell r="DO93">
            <v>15.5</v>
          </cell>
          <cell r="DP93">
            <v>15.51</v>
          </cell>
          <cell r="DQ93">
            <v>15.53</v>
          </cell>
          <cell r="DR93">
            <v>15.53</v>
          </cell>
          <cell r="DS93">
            <v>15.52</v>
          </cell>
          <cell r="DT93">
            <v>15.54</v>
          </cell>
          <cell r="DU93">
            <v>15.54</v>
          </cell>
          <cell r="DV93">
            <v>15.54</v>
          </cell>
          <cell r="DW93">
            <v>15.55</v>
          </cell>
          <cell r="DX93">
            <v>15.56</v>
          </cell>
          <cell r="DY93">
            <v>15.57</v>
          </cell>
          <cell r="DZ93">
            <v>15.58</v>
          </cell>
          <cell r="EA93">
            <v>15.58</v>
          </cell>
          <cell r="EB93">
            <v>15.59</v>
          </cell>
          <cell r="EC93">
            <v>15.6</v>
          </cell>
          <cell r="ED93">
            <v>15.6</v>
          </cell>
          <cell r="EE93">
            <v>15.58</v>
          </cell>
          <cell r="EF93">
            <v>15.58</v>
          </cell>
          <cell r="EG93">
            <v>15.58</v>
          </cell>
          <cell r="EH93">
            <v>15.58</v>
          </cell>
          <cell r="EI93">
            <v>15.58</v>
          </cell>
          <cell r="EJ93">
            <v>15.58</v>
          </cell>
          <cell r="EK93">
            <v>15.59</v>
          </cell>
          <cell r="EL93">
            <v>15.59</v>
          </cell>
          <cell r="EM93">
            <v>15.6</v>
          </cell>
          <cell r="EN93">
            <v>15.61</v>
          </cell>
          <cell r="EO93">
            <v>15.62</v>
          </cell>
          <cell r="EP93">
            <v>15.62</v>
          </cell>
          <cell r="EQ93">
            <v>15.62</v>
          </cell>
          <cell r="ER93">
            <v>15.62</v>
          </cell>
          <cell r="ES93">
            <v>15.63</v>
          </cell>
          <cell r="ET93">
            <v>15.63</v>
          </cell>
          <cell r="EU93">
            <v>15.63</v>
          </cell>
          <cell r="EV93">
            <v>15.63</v>
          </cell>
          <cell r="EW93">
            <v>15.63</v>
          </cell>
          <cell r="EX93">
            <v>15.63</v>
          </cell>
          <cell r="EY93">
            <v>15.62</v>
          </cell>
          <cell r="EZ93">
            <v>15.63</v>
          </cell>
          <cell r="FA93">
            <v>15.62</v>
          </cell>
          <cell r="FB93">
            <v>15.63</v>
          </cell>
          <cell r="FC93">
            <v>15.64</v>
          </cell>
          <cell r="FD93">
            <v>15.65</v>
          </cell>
          <cell r="FE93">
            <v>15.64</v>
          </cell>
          <cell r="FF93">
            <v>15.65</v>
          </cell>
          <cell r="FG93">
            <v>15.65</v>
          </cell>
          <cell r="FH93">
            <v>15.65</v>
          </cell>
          <cell r="FI93">
            <v>15.65</v>
          </cell>
          <cell r="FJ93">
            <v>15.65</v>
          </cell>
          <cell r="FK93">
            <v>15.64</v>
          </cell>
          <cell r="FL93">
            <v>15.63</v>
          </cell>
          <cell r="FM93">
            <v>15.62</v>
          </cell>
          <cell r="FN93">
            <v>15.61</v>
          </cell>
          <cell r="FO93">
            <v>15.62</v>
          </cell>
          <cell r="FP93">
            <v>15.62</v>
          </cell>
          <cell r="FQ93">
            <v>15.62</v>
          </cell>
          <cell r="FR93">
            <v>15.64</v>
          </cell>
          <cell r="FS93">
            <v>15.65</v>
          </cell>
          <cell r="FT93">
            <v>15.66</v>
          </cell>
          <cell r="FU93">
            <v>15.66</v>
          </cell>
          <cell r="FV93">
            <v>15.67</v>
          </cell>
          <cell r="FW93">
            <v>15.68</v>
          </cell>
          <cell r="FX93">
            <v>15.67</v>
          </cell>
          <cell r="FY93">
            <v>15.68</v>
          </cell>
          <cell r="FZ93">
            <v>15.68</v>
          </cell>
          <cell r="GA93">
            <v>15.68</v>
          </cell>
          <cell r="GB93">
            <v>15.69</v>
          </cell>
          <cell r="GC93">
            <v>15.68</v>
          </cell>
          <cell r="GD93">
            <v>15.69</v>
          </cell>
          <cell r="GE93">
            <v>15.69</v>
          </cell>
          <cell r="GF93">
            <v>15.7</v>
          </cell>
          <cell r="GG93">
            <v>15.71</v>
          </cell>
          <cell r="GH93">
            <v>15.71</v>
          </cell>
          <cell r="GI93">
            <v>15.71</v>
          </cell>
          <cell r="GJ93">
            <v>15.72</v>
          </cell>
          <cell r="GK93">
            <v>15.73</v>
          </cell>
          <cell r="GL93">
            <v>15.74</v>
          </cell>
          <cell r="GM93">
            <v>15.74</v>
          </cell>
          <cell r="GN93">
            <v>15.76</v>
          </cell>
          <cell r="GO93">
            <v>15.76</v>
          </cell>
          <cell r="GP93">
            <v>15.76</v>
          </cell>
          <cell r="GQ93">
            <v>15.77</v>
          </cell>
          <cell r="GR93">
            <v>15.78</v>
          </cell>
          <cell r="GS93">
            <v>15.81</v>
          </cell>
          <cell r="GT93">
            <v>15.81</v>
          </cell>
          <cell r="GU93">
            <v>15.81</v>
          </cell>
          <cell r="GV93">
            <v>15.81</v>
          </cell>
          <cell r="GW93">
            <v>15.82</v>
          </cell>
          <cell r="GX93">
            <v>15.82</v>
          </cell>
          <cell r="GY93">
            <v>15.83</v>
          </cell>
          <cell r="GZ93">
            <v>15.84</v>
          </cell>
          <cell r="HA93">
            <v>15.84</v>
          </cell>
          <cell r="HB93">
            <v>15.84</v>
          </cell>
          <cell r="HC93">
            <v>15.84</v>
          </cell>
          <cell r="HD93">
            <v>15.84</v>
          </cell>
          <cell r="HE93">
            <v>15.84</v>
          </cell>
          <cell r="HF93">
            <v>15.84</v>
          </cell>
        </row>
        <row r="94">
          <cell r="A94">
            <v>93</v>
          </cell>
          <cell r="B94">
            <v>0</v>
          </cell>
          <cell r="C94" t="str">
            <v>Pol Cana Esteira (%)</v>
          </cell>
          <cell r="D94" t="str">
            <v>%</v>
          </cell>
          <cell r="E94">
            <v>12.89</v>
          </cell>
          <cell r="F94">
            <v>12.73</v>
          </cell>
          <cell r="G94">
            <v>12.26</v>
          </cell>
          <cell r="H94">
            <v>12.23</v>
          </cell>
          <cell r="I94">
            <v>12.56</v>
          </cell>
          <cell r="J94">
            <v>12.46</v>
          </cell>
          <cell r="K94">
            <v>12.54</v>
          </cell>
          <cell r="L94">
            <v>12.47</v>
          </cell>
          <cell r="M94">
            <v>12.6</v>
          </cell>
          <cell r="N94">
            <v>12.52</v>
          </cell>
          <cell r="O94">
            <v>12.51</v>
          </cell>
          <cell r="P94">
            <v>12.57</v>
          </cell>
          <cell r="Q94">
            <v>12.69</v>
          </cell>
          <cell r="R94">
            <v>12.74</v>
          </cell>
          <cell r="S94">
            <v>12.78</v>
          </cell>
          <cell r="T94">
            <v>12.78</v>
          </cell>
          <cell r="U94">
            <v>12.78</v>
          </cell>
          <cell r="V94">
            <v>12.76</v>
          </cell>
          <cell r="W94">
            <v>12.76</v>
          </cell>
          <cell r="X94">
            <v>12.84</v>
          </cell>
          <cell r="Y94">
            <v>13.01</v>
          </cell>
          <cell r="Z94">
            <v>13.1</v>
          </cell>
          <cell r="AA94">
            <v>13.11</v>
          </cell>
          <cell r="AB94">
            <v>13.15</v>
          </cell>
          <cell r="AC94">
            <v>13.17</v>
          </cell>
          <cell r="AD94">
            <v>13.24</v>
          </cell>
          <cell r="AE94">
            <v>13.26</v>
          </cell>
          <cell r="AF94">
            <v>13.27</v>
          </cell>
          <cell r="AG94">
            <v>13.29</v>
          </cell>
          <cell r="AH94">
            <v>13.29</v>
          </cell>
          <cell r="AI94">
            <v>13.29</v>
          </cell>
          <cell r="AJ94">
            <v>13.29</v>
          </cell>
          <cell r="AK94">
            <v>13.29</v>
          </cell>
          <cell r="AL94">
            <v>13.29</v>
          </cell>
          <cell r="AM94">
            <v>13.25</v>
          </cell>
          <cell r="AN94">
            <v>13.25</v>
          </cell>
          <cell r="AO94">
            <v>13.23</v>
          </cell>
          <cell r="AP94">
            <v>13.24</v>
          </cell>
          <cell r="AQ94">
            <v>13.26</v>
          </cell>
          <cell r="AR94">
            <v>13.22</v>
          </cell>
          <cell r="AS94">
            <v>13.22</v>
          </cell>
          <cell r="AT94">
            <v>13.22</v>
          </cell>
          <cell r="AU94">
            <v>13.24</v>
          </cell>
          <cell r="AV94">
            <v>13.2</v>
          </cell>
          <cell r="AW94">
            <v>13.17</v>
          </cell>
          <cell r="AX94">
            <v>13.17</v>
          </cell>
          <cell r="AY94">
            <v>13.21</v>
          </cell>
          <cell r="AZ94">
            <v>13.22</v>
          </cell>
          <cell r="BA94">
            <v>13.22</v>
          </cell>
          <cell r="BB94">
            <v>13.22</v>
          </cell>
          <cell r="BC94">
            <v>13.22</v>
          </cell>
          <cell r="BD94">
            <v>13.22</v>
          </cell>
          <cell r="BE94">
            <v>13.22</v>
          </cell>
          <cell r="BF94">
            <v>13.22</v>
          </cell>
          <cell r="BG94">
            <v>13.22</v>
          </cell>
          <cell r="BH94">
            <v>13.21</v>
          </cell>
          <cell r="BI94">
            <v>13.21</v>
          </cell>
          <cell r="BJ94">
            <v>13.21</v>
          </cell>
          <cell r="BK94">
            <v>13.2</v>
          </cell>
          <cell r="BL94">
            <v>13.2</v>
          </cell>
          <cell r="BM94">
            <v>13.19</v>
          </cell>
          <cell r="BN94">
            <v>13.18</v>
          </cell>
          <cell r="BO94">
            <v>13.17</v>
          </cell>
          <cell r="BP94">
            <v>13.21</v>
          </cell>
          <cell r="BQ94">
            <v>13.18</v>
          </cell>
          <cell r="BR94">
            <v>13.2</v>
          </cell>
          <cell r="BS94">
            <v>13.22</v>
          </cell>
          <cell r="BT94">
            <v>13.26</v>
          </cell>
          <cell r="BU94">
            <v>13.27</v>
          </cell>
          <cell r="BV94">
            <v>13.28</v>
          </cell>
          <cell r="BW94">
            <v>13.3</v>
          </cell>
          <cell r="BX94">
            <v>13.32</v>
          </cell>
          <cell r="BY94">
            <v>13.32</v>
          </cell>
          <cell r="BZ94">
            <v>13.33</v>
          </cell>
          <cell r="CA94">
            <v>13.31</v>
          </cell>
          <cell r="CB94">
            <v>13.26</v>
          </cell>
          <cell r="CC94">
            <v>13.23</v>
          </cell>
          <cell r="CD94">
            <v>13.21</v>
          </cell>
          <cell r="CE94">
            <v>13.19</v>
          </cell>
          <cell r="CF94">
            <v>13.18</v>
          </cell>
          <cell r="CG94">
            <v>13.2</v>
          </cell>
          <cell r="CH94">
            <v>13.22</v>
          </cell>
          <cell r="CI94">
            <v>13.23</v>
          </cell>
          <cell r="CJ94">
            <v>13.21</v>
          </cell>
          <cell r="CK94">
            <v>13.19</v>
          </cell>
          <cell r="CL94">
            <v>13.19</v>
          </cell>
          <cell r="CM94">
            <v>13.19</v>
          </cell>
          <cell r="CN94">
            <v>13.2</v>
          </cell>
          <cell r="CO94">
            <v>13.21</v>
          </cell>
          <cell r="CP94">
            <v>13.22</v>
          </cell>
          <cell r="CQ94">
            <v>13.22</v>
          </cell>
          <cell r="CR94">
            <v>13.23</v>
          </cell>
          <cell r="CS94">
            <v>13.25</v>
          </cell>
          <cell r="CT94">
            <v>13.27</v>
          </cell>
          <cell r="CU94">
            <v>13.29</v>
          </cell>
          <cell r="CV94">
            <v>13.29</v>
          </cell>
          <cell r="CW94">
            <v>13.28</v>
          </cell>
          <cell r="CX94">
            <v>13.28</v>
          </cell>
          <cell r="CY94">
            <v>13.26</v>
          </cell>
          <cell r="CZ94">
            <v>13.26</v>
          </cell>
          <cell r="DA94">
            <v>13.24</v>
          </cell>
          <cell r="DB94">
            <v>13.23</v>
          </cell>
          <cell r="DC94">
            <v>13.21</v>
          </cell>
          <cell r="DD94">
            <v>13.2</v>
          </cell>
          <cell r="DE94">
            <v>13.2</v>
          </cell>
          <cell r="DF94">
            <v>13.2</v>
          </cell>
          <cell r="DG94">
            <v>13.21</v>
          </cell>
          <cell r="DH94">
            <v>13.23</v>
          </cell>
          <cell r="DI94">
            <v>13.23</v>
          </cell>
          <cell r="DJ94">
            <v>13.23</v>
          </cell>
          <cell r="DK94">
            <v>13.24</v>
          </cell>
          <cell r="DL94">
            <v>13.25</v>
          </cell>
          <cell r="DM94">
            <v>13.25</v>
          </cell>
          <cell r="DN94">
            <v>13.25</v>
          </cell>
          <cell r="DO94">
            <v>13.26</v>
          </cell>
          <cell r="DP94">
            <v>13.26</v>
          </cell>
          <cell r="DQ94">
            <v>13.27</v>
          </cell>
          <cell r="DR94">
            <v>13.26</v>
          </cell>
          <cell r="DS94">
            <v>13.26</v>
          </cell>
          <cell r="DT94">
            <v>13.28</v>
          </cell>
          <cell r="DU94">
            <v>13.28</v>
          </cell>
          <cell r="DV94">
            <v>13.28</v>
          </cell>
          <cell r="DW94">
            <v>13.28</v>
          </cell>
          <cell r="DX94">
            <v>13.3</v>
          </cell>
          <cell r="DY94">
            <v>13.31</v>
          </cell>
          <cell r="DZ94">
            <v>13.32</v>
          </cell>
          <cell r="EA94">
            <v>13.32</v>
          </cell>
          <cell r="EB94">
            <v>13.32</v>
          </cell>
          <cell r="EC94">
            <v>13.33</v>
          </cell>
          <cell r="ED94">
            <v>13.33</v>
          </cell>
          <cell r="EE94">
            <v>13.32</v>
          </cell>
          <cell r="EF94">
            <v>13.31</v>
          </cell>
          <cell r="EG94">
            <v>13.31</v>
          </cell>
          <cell r="EH94">
            <v>13.3</v>
          </cell>
          <cell r="EI94">
            <v>13.31</v>
          </cell>
          <cell r="EJ94">
            <v>13.31</v>
          </cell>
          <cell r="EK94">
            <v>13.31</v>
          </cell>
          <cell r="EL94">
            <v>13.3</v>
          </cell>
          <cell r="EM94">
            <v>13.32</v>
          </cell>
          <cell r="EN94">
            <v>13.32</v>
          </cell>
          <cell r="EO94">
            <v>13.33</v>
          </cell>
          <cell r="EP94">
            <v>13.33</v>
          </cell>
          <cell r="EQ94">
            <v>13.33</v>
          </cell>
          <cell r="ER94">
            <v>13.33</v>
          </cell>
          <cell r="ES94">
            <v>13.34</v>
          </cell>
          <cell r="ET94">
            <v>13.34</v>
          </cell>
          <cell r="EU94">
            <v>13.34</v>
          </cell>
          <cell r="EV94">
            <v>13.34</v>
          </cell>
          <cell r="EW94">
            <v>13.34</v>
          </cell>
          <cell r="EX94">
            <v>13.34</v>
          </cell>
          <cell r="EY94">
            <v>13.33</v>
          </cell>
          <cell r="EZ94">
            <v>13.33</v>
          </cell>
          <cell r="FA94">
            <v>13.32</v>
          </cell>
          <cell r="FB94">
            <v>13.32</v>
          </cell>
          <cell r="FC94">
            <v>13.33</v>
          </cell>
          <cell r="FD94">
            <v>13.33</v>
          </cell>
          <cell r="FE94">
            <v>13.32</v>
          </cell>
          <cell r="FF94">
            <v>13.33</v>
          </cell>
          <cell r="FG94">
            <v>13.33</v>
          </cell>
          <cell r="FH94">
            <v>13.32</v>
          </cell>
          <cell r="FI94">
            <v>13.32</v>
          </cell>
          <cell r="FJ94">
            <v>13.31</v>
          </cell>
          <cell r="FK94">
            <v>13.3</v>
          </cell>
          <cell r="FL94">
            <v>13.3</v>
          </cell>
          <cell r="FM94">
            <v>13.28</v>
          </cell>
          <cell r="FN94">
            <v>13.27</v>
          </cell>
          <cell r="FO94">
            <v>13.28</v>
          </cell>
          <cell r="FP94">
            <v>13.28</v>
          </cell>
          <cell r="FQ94">
            <v>13.28</v>
          </cell>
          <cell r="FR94">
            <v>13.3</v>
          </cell>
          <cell r="FS94">
            <v>13.3</v>
          </cell>
          <cell r="FT94">
            <v>13.31</v>
          </cell>
          <cell r="FU94">
            <v>13.32</v>
          </cell>
          <cell r="FV94">
            <v>13.33</v>
          </cell>
          <cell r="FW94">
            <v>13.34</v>
          </cell>
          <cell r="FX94">
            <v>13.33</v>
          </cell>
          <cell r="FY94">
            <v>13.33</v>
          </cell>
          <cell r="FZ94">
            <v>13.33</v>
          </cell>
          <cell r="GA94">
            <v>13.33</v>
          </cell>
          <cell r="GB94">
            <v>13.34</v>
          </cell>
          <cell r="GC94">
            <v>13.33</v>
          </cell>
          <cell r="GD94">
            <v>13.34</v>
          </cell>
          <cell r="GE94">
            <v>13.34</v>
          </cell>
          <cell r="GF94">
            <v>13.35</v>
          </cell>
          <cell r="GG94">
            <v>13.36</v>
          </cell>
          <cell r="GH94">
            <v>13.36</v>
          </cell>
          <cell r="GI94">
            <v>13.36</v>
          </cell>
          <cell r="GJ94">
            <v>13.37</v>
          </cell>
          <cell r="GK94">
            <v>13.37</v>
          </cell>
          <cell r="GL94">
            <v>13.38</v>
          </cell>
          <cell r="GM94">
            <v>13.38</v>
          </cell>
          <cell r="GN94">
            <v>13.39</v>
          </cell>
          <cell r="GO94">
            <v>13.4</v>
          </cell>
          <cell r="GP94">
            <v>13.39</v>
          </cell>
          <cell r="GQ94">
            <v>13.41</v>
          </cell>
          <cell r="GR94">
            <v>13.41</v>
          </cell>
          <cell r="GS94">
            <v>13.43</v>
          </cell>
          <cell r="GT94">
            <v>13.43</v>
          </cell>
          <cell r="GU94">
            <v>13.43</v>
          </cell>
          <cell r="GV94">
            <v>13.43</v>
          </cell>
          <cell r="GW94">
            <v>13.44</v>
          </cell>
          <cell r="GX94">
            <v>13.45</v>
          </cell>
          <cell r="GY94">
            <v>13.45</v>
          </cell>
          <cell r="GZ94">
            <v>13.46</v>
          </cell>
          <cell r="HA94">
            <v>13.46</v>
          </cell>
          <cell r="HB94">
            <v>13.46</v>
          </cell>
          <cell r="HC94">
            <v>13.46</v>
          </cell>
          <cell r="HD94">
            <v>13.46</v>
          </cell>
          <cell r="HE94">
            <v>13.46</v>
          </cell>
          <cell r="HF94">
            <v>13.46</v>
          </cell>
        </row>
        <row r="95">
          <cell r="A95">
            <v>94</v>
          </cell>
          <cell r="B95">
            <v>0</v>
          </cell>
          <cell r="C95" t="str">
            <v>Pureza Cana Esteira (%)</v>
          </cell>
          <cell r="D95" t="str">
            <v>%</v>
          </cell>
          <cell r="E95">
            <v>77.59</v>
          </cell>
          <cell r="F95">
            <v>79.930000000000007</v>
          </cell>
          <cell r="G95">
            <v>79.239999999999995</v>
          </cell>
          <cell r="H95">
            <v>79.790000000000006</v>
          </cell>
          <cell r="I95">
            <v>80.989999999999995</v>
          </cell>
          <cell r="J95">
            <v>80.739999999999995</v>
          </cell>
          <cell r="K95">
            <v>81.349999999999994</v>
          </cell>
          <cell r="L95">
            <v>81.64</v>
          </cell>
          <cell r="M95">
            <v>81.89</v>
          </cell>
          <cell r="N95">
            <v>81.760000000000005</v>
          </cell>
          <cell r="O95">
            <v>81.87</v>
          </cell>
          <cell r="P95">
            <v>82.31</v>
          </cell>
          <cell r="Q95">
            <v>82.62</v>
          </cell>
          <cell r="R95">
            <v>82.85</v>
          </cell>
          <cell r="S95">
            <v>83.07</v>
          </cell>
          <cell r="T95">
            <v>83.07</v>
          </cell>
          <cell r="U95">
            <v>83.07</v>
          </cell>
          <cell r="V95">
            <v>83.11</v>
          </cell>
          <cell r="W95">
            <v>83.11</v>
          </cell>
          <cell r="X95">
            <v>83.3</v>
          </cell>
          <cell r="Y95">
            <v>83.73</v>
          </cell>
          <cell r="Z95">
            <v>83.95</v>
          </cell>
          <cell r="AA95">
            <v>83.89</v>
          </cell>
          <cell r="AB95">
            <v>83.9</v>
          </cell>
          <cell r="AC95">
            <v>84.1</v>
          </cell>
          <cell r="AD95">
            <v>84.12</v>
          </cell>
          <cell r="AE95">
            <v>84.14</v>
          </cell>
          <cell r="AF95">
            <v>84.14</v>
          </cell>
          <cell r="AG95">
            <v>84.22</v>
          </cell>
          <cell r="AH95">
            <v>84.22</v>
          </cell>
          <cell r="AI95">
            <v>84.22</v>
          </cell>
          <cell r="AJ95">
            <v>84.22</v>
          </cell>
          <cell r="AK95">
            <v>84.22</v>
          </cell>
          <cell r="AL95">
            <v>84.22</v>
          </cell>
          <cell r="AM95">
            <v>84.2</v>
          </cell>
          <cell r="AN95">
            <v>84.21</v>
          </cell>
          <cell r="AO95">
            <v>84.22</v>
          </cell>
          <cell r="AP95">
            <v>84.21</v>
          </cell>
          <cell r="AQ95">
            <v>84.29</v>
          </cell>
          <cell r="AR95">
            <v>84.33</v>
          </cell>
          <cell r="AS95">
            <v>84.33</v>
          </cell>
          <cell r="AT95">
            <v>84.37</v>
          </cell>
          <cell r="AU95">
            <v>84.34</v>
          </cell>
          <cell r="AV95">
            <v>84.38</v>
          </cell>
          <cell r="AW95">
            <v>84.41</v>
          </cell>
          <cell r="AX95">
            <v>84.59</v>
          </cell>
          <cell r="AY95">
            <v>84.67</v>
          </cell>
          <cell r="AZ95">
            <v>84.72</v>
          </cell>
          <cell r="BA95">
            <v>84.72</v>
          </cell>
          <cell r="BB95">
            <v>84.73</v>
          </cell>
          <cell r="BC95">
            <v>84.73</v>
          </cell>
          <cell r="BD95">
            <v>84.73</v>
          </cell>
          <cell r="BE95">
            <v>84.73</v>
          </cell>
          <cell r="BF95">
            <v>84.73</v>
          </cell>
          <cell r="BG95">
            <v>84.73</v>
          </cell>
          <cell r="BH95">
            <v>84.69</v>
          </cell>
          <cell r="BI95">
            <v>84.7</v>
          </cell>
          <cell r="BJ95">
            <v>84.7</v>
          </cell>
          <cell r="BK95">
            <v>84.71</v>
          </cell>
          <cell r="BL95">
            <v>84.76</v>
          </cell>
          <cell r="BM95">
            <v>84.85</v>
          </cell>
          <cell r="BN95">
            <v>84.97</v>
          </cell>
          <cell r="BO95">
            <v>85.05</v>
          </cell>
          <cell r="BP95">
            <v>85.17</v>
          </cell>
          <cell r="BQ95">
            <v>85.18</v>
          </cell>
          <cell r="BR95">
            <v>85.19</v>
          </cell>
          <cell r="BS95">
            <v>85.19</v>
          </cell>
          <cell r="BT95">
            <v>85.23</v>
          </cell>
          <cell r="BU95">
            <v>85.28</v>
          </cell>
          <cell r="BV95">
            <v>85.25</v>
          </cell>
          <cell r="BW95">
            <v>85.29</v>
          </cell>
          <cell r="BX95">
            <v>85.38</v>
          </cell>
          <cell r="BY95">
            <v>85.42</v>
          </cell>
          <cell r="BZ95">
            <v>85.47</v>
          </cell>
          <cell r="CA95">
            <v>85.45</v>
          </cell>
          <cell r="CB95">
            <v>85.36</v>
          </cell>
          <cell r="CC95">
            <v>85.4</v>
          </cell>
          <cell r="CD95">
            <v>85.41</v>
          </cell>
          <cell r="CE95">
            <v>85.38</v>
          </cell>
          <cell r="CF95">
            <v>85.41</v>
          </cell>
          <cell r="CG95">
            <v>85.49</v>
          </cell>
          <cell r="CH95">
            <v>85.58</v>
          </cell>
          <cell r="CI95">
            <v>85.59</v>
          </cell>
          <cell r="CJ95">
            <v>85.54</v>
          </cell>
          <cell r="CK95">
            <v>85.55</v>
          </cell>
          <cell r="CL95">
            <v>85.54</v>
          </cell>
          <cell r="CM95">
            <v>85.52</v>
          </cell>
          <cell r="CN95">
            <v>85.57</v>
          </cell>
          <cell r="CO95">
            <v>85.57</v>
          </cell>
          <cell r="CP95">
            <v>85.6</v>
          </cell>
          <cell r="CQ95">
            <v>85.57</v>
          </cell>
          <cell r="CR95">
            <v>85.56</v>
          </cell>
          <cell r="CS95">
            <v>85.57</v>
          </cell>
          <cell r="CT95">
            <v>85.59</v>
          </cell>
          <cell r="CU95">
            <v>85.63</v>
          </cell>
          <cell r="CV95">
            <v>85.62</v>
          </cell>
          <cell r="CW95">
            <v>85.62</v>
          </cell>
          <cell r="CX95">
            <v>85.55</v>
          </cell>
          <cell r="CY95">
            <v>85.49</v>
          </cell>
          <cell r="CZ95">
            <v>85.47</v>
          </cell>
          <cell r="DA95">
            <v>85.42</v>
          </cell>
          <cell r="DB95">
            <v>85.42</v>
          </cell>
          <cell r="DC95">
            <v>85.41</v>
          </cell>
          <cell r="DD95">
            <v>85.39</v>
          </cell>
          <cell r="DE95">
            <v>85.38</v>
          </cell>
          <cell r="DF95">
            <v>85.39</v>
          </cell>
          <cell r="DG95">
            <v>85.37</v>
          </cell>
          <cell r="DH95">
            <v>85.37</v>
          </cell>
          <cell r="DI95">
            <v>85.34</v>
          </cell>
          <cell r="DJ95">
            <v>85.32</v>
          </cell>
          <cell r="DK95">
            <v>85.36</v>
          </cell>
          <cell r="DL95">
            <v>85.38</v>
          </cell>
          <cell r="DM95">
            <v>85.44</v>
          </cell>
          <cell r="DN95">
            <v>85.39</v>
          </cell>
          <cell r="DO95">
            <v>85.44</v>
          </cell>
          <cell r="DP95">
            <v>85.41</v>
          </cell>
          <cell r="DQ95">
            <v>85.35</v>
          </cell>
          <cell r="DR95">
            <v>85.34</v>
          </cell>
          <cell r="DS95">
            <v>85.36</v>
          </cell>
          <cell r="DT95">
            <v>85.39</v>
          </cell>
          <cell r="DU95">
            <v>85.38</v>
          </cell>
          <cell r="DV95">
            <v>85.39</v>
          </cell>
          <cell r="DW95">
            <v>85.39</v>
          </cell>
          <cell r="DX95">
            <v>85.41</v>
          </cell>
          <cell r="DY95">
            <v>85.4</v>
          </cell>
          <cell r="DZ95">
            <v>85.39</v>
          </cell>
          <cell r="EA95">
            <v>85.39</v>
          </cell>
          <cell r="EB95">
            <v>85.4</v>
          </cell>
          <cell r="EC95">
            <v>85.41</v>
          </cell>
          <cell r="ED95">
            <v>85.4</v>
          </cell>
          <cell r="EE95">
            <v>85.39</v>
          </cell>
          <cell r="EF95">
            <v>85.38</v>
          </cell>
          <cell r="EG95">
            <v>85.38</v>
          </cell>
          <cell r="EH95">
            <v>85.36</v>
          </cell>
          <cell r="EI95">
            <v>85.36</v>
          </cell>
          <cell r="EJ95">
            <v>85.34</v>
          </cell>
          <cell r="EK95">
            <v>85.31</v>
          </cell>
          <cell r="EL95">
            <v>85.28</v>
          </cell>
          <cell r="EM95">
            <v>85.3</v>
          </cell>
          <cell r="EN95">
            <v>85.29</v>
          </cell>
          <cell r="EO95">
            <v>85.29</v>
          </cell>
          <cell r="EP95">
            <v>85.29</v>
          </cell>
          <cell r="EQ95">
            <v>85.29</v>
          </cell>
          <cell r="ER95">
            <v>85.29</v>
          </cell>
          <cell r="ES95">
            <v>85.28</v>
          </cell>
          <cell r="ET95">
            <v>85.28</v>
          </cell>
          <cell r="EU95">
            <v>85.28</v>
          </cell>
          <cell r="EV95">
            <v>85.28</v>
          </cell>
          <cell r="EW95">
            <v>85.28</v>
          </cell>
          <cell r="EX95">
            <v>85.28</v>
          </cell>
          <cell r="EY95">
            <v>85.27</v>
          </cell>
          <cell r="EZ95">
            <v>85.25</v>
          </cell>
          <cell r="FA95">
            <v>85.22</v>
          </cell>
          <cell r="FB95">
            <v>85.18</v>
          </cell>
          <cell r="FC95">
            <v>85.15</v>
          </cell>
          <cell r="FD95">
            <v>85.13</v>
          </cell>
          <cell r="FE95">
            <v>85.12</v>
          </cell>
          <cell r="FF95">
            <v>85.12</v>
          </cell>
          <cell r="FG95">
            <v>85.1</v>
          </cell>
          <cell r="FH95">
            <v>85.06</v>
          </cell>
          <cell r="FI95">
            <v>85.04</v>
          </cell>
          <cell r="FJ95">
            <v>85.02</v>
          </cell>
          <cell r="FK95">
            <v>85</v>
          </cell>
          <cell r="FL95">
            <v>85</v>
          </cell>
          <cell r="FM95">
            <v>84.95</v>
          </cell>
          <cell r="FN95">
            <v>84.94</v>
          </cell>
          <cell r="FO95">
            <v>84.94</v>
          </cell>
          <cell r="FP95">
            <v>84.94</v>
          </cell>
          <cell r="FQ95">
            <v>84.95</v>
          </cell>
          <cell r="FR95">
            <v>84.97</v>
          </cell>
          <cell r="FS95">
            <v>84.98</v>
          </cell>
          <cell r="FT95">
            <v>84.98</v>
          </cell>
          <cell r="FU95">
            <v>84.98</v>
          </cell>
          <cell r="FV95">
            <v>84.98</v>
          </cell>
          <cell r="FW95">
            <v>85</v>
          </cell>
          <cell r="FX95">
            <v>84.97</v>
          </cell>
          <cell r="FY95">
            <v>84.98</v>
          </cell>
          <cell r="FZ95">
            <v>84.96</v>
          </cell>
          <cell r="GA95">
            <v>84.95</v>
          </cell>
          <cell r="GB95">
            <v>84.95</v>
          </cell>
          <cell r="GC95">
            <v>84.95</v>
          </cell>
          <cell r="GD95">
            <v>84.95</v>
          </cell>
          <cell r="GE95">
            <v>84.97</v>
          </cell>
          <cell r="GF95">
            <v>84.97</v>
          </cell>
          <cell r="GG95">
            <v>84.97</v>
          </cell>
          <cell r="GH95">
            <v>84.97</v>
          </cell>
          <cell r="GI95">
            <v>84.97</v>
          </cell>
          <cell r="GJ95">
            <v>84.97</v>
          </cell>
          <cell r="GK95">
            <v>84.96</v>
          </cell>
          <cell r="GL95">
            <v>84.96</v>
          </cell>
          <cell r="GM95">
            <v>84.95</v>
          </cell>
          <cell r="GN95">
            <v>84.94</v>
          </cell>
          <cell r="GO95">
            <v>84.94</v>
          </cell>
          <cell r="GP95">
            <v>84.92</v>
          </cell>
          <cell r="GQ95">
            <v>84.94</v>
          </cell>
          <cell r="GR95">
            <v>84.93</v>
          </cell>
          <cell r="GS95">
            <v>84.9</v>
          </cell>
          <cell r="GT95">
            <v>84.91</v>
          </cell>
          <cell r="GU95">
            <v>84.91</v>
          </cell>
          <cell r="GV95">
            <v>84.91</v>
          </cell>
          <cell r="GW95">
            <v>84.92</v>
          </cell>
          <cell r="GX95">
            <v>84.92</v>
          </cell>
          <cell r="GY95">
            <v>84.92</v>
          </cell>
          <cell r="GZ95">
            <v>84.92</v>
          </cell>
          <cell r="HA95">
            <v>84.93</v>
          </cell>
          <cell r="HB95">
            <v>84.93</v>
          </cell>
          <cell r="HC95">
            <v>84.93</v>
          </cell>
          <cell r="HD95">
            <v>84.93</v>
          </cell>
          <cell r="HE95">
            <v>84.93</v>
          </cell>
          <cell r="HF95">
            <v>84.93</v>
          </cell>
        </row>
        <row r="96">
          <cell r="A96">
            <v>95</v>
          </cell>
          <cell r="B96">
            <v>0</v>
          </cell>
          <cell r="C96" t="str">
            <v>AR Cana Esteira (%)</v>
          </cell>
          <cell r="D96" t="str">
            <v>%</v>
          </cell>
          <cell r="E96">
            <v>0.49</v>
          </cell>
          <cell r="F96">
            <v>0.4</v>
          </cell>
          <cell r="G96">
            <v>0.38</v>
          </cell>
          <cell r="H96">
            <v>0.38</v>
          </cell>
          <cell r="I96">
            <v>0.38</v>
          </cell>
          <cell r="J96">
            <v>0.37</v>
          </cell>
          <cell r="K96">
            <v>0.37</v>
          </cell>
          <cell r="L96">
            <v>0.38</v>
          </cell>
          <cell r="M96">
            <v>0.38</v>
          </cell>
          <cell r="N96">
            <v>0.4</v>
          </cell>
          <cell r="O96">
            <v>0.42</v>
          </cell>
          <cell r="P96">
            <v>0.41</v>
          </cell>
          <cell r="Q96">
            <v>0.41</v>
          </cell>
          <cell r="R96">
            <v>0.42</v>
          </cell>
          <cell r="S96">
            <v>0.42</v>
          </cell>
          <cell r="T96">
            <v>0.42</v>
          </cell>
          <cell r="U96">
            <v>0.42</v>
          </cell>
          <cell r="V96">
            <v>0.42</v>
          </cell>
          <cell r="W96">
            <v>0.42</v>
          </cell>
          <cell r="X96">
            <v>0.42</v>
          </cell>
          <cell r="Y96">
            <v>0.41</v>
          </cell>
          <cell r="Z96">
            <v>0.4</v>
          </cell>
          <cell r="AA96">
            <v>0.41</v>
          </cell>
          <cell r="AB96">
            <v>0.4</v>
          </cell>
          <cell r="AC96">
            <v>0.4</v>
          </cell>
          <cell r="AD96">
            <v>0.39</v>
          </cell>
          <cell r="AE96">
            <v>0.39</v>
          </cell>
          <cell r="AF96">
            <v>0.39</v>
          </cell>
          <cell r="AG96">
            <v>0.38</v>
          </cell>
          <cell r="AH96">
            <v>0.38</v>
          </cell>
          <cell r="AI96">
            <v>0.38</v>
          </cell>
          <cell r="AJ96">
            <v>0.38</v>
          </cell>
          <cell r="AK96">
            <v>0.38</v>
          </cell>
          <cell r="AL96">
            <v>0.38</v>
          </cell>
          <cell r="AM96">
            <v>0.38</v>
          </cell>
          <cell r="AN96">
            <v>0.38</v>
          </cell>
          <cell r="AO96">
            <v>0.38</v>
          </cell>
          <cell r="AP96">
            <v>0.38</v>
          </cell>
          <cell r="AQ96">
            <v>0.37</v>
          </cell>
          <cell r="AR96">
            <v>0.37</v>
          </cell>
          <cell r="AS96">
            <v>0.37</v>
          </cell>
          <cell r="AT96">
            <v>0.37</v>
          </cell>
          <cell r="AU96">
            <v>0.37</v>
          </cell>
          <cell r="AV96">
            <v>0.37</v>
          </cell>
          <cell r="AW96">
            <v>0.36</v>
          </cell>
          <cell r="AX96">
            <v>0.36</v>
          </cell>
          <cell r="AY96">
            <v>0.36</v>
          </cell>
          <cell r="AZ96">
            <v>0.36</v>
          </cell>
          <cell r="BA96">
            <v>0.36</v>
          </cell>
          <cell r="BB96">
            <v>0.36</v>
          </cell>
          <cell r="BC96">
            <v>0.36</v>
          </cell>
          <cell r="BD96">
            <v>0.36</v>
          </cell>
          <cell r="BE96">
            <v>0.36</v>
          </cell>
          <cell r="BF96">
            <v>0.36</v>
          </cell>
          <cell r="BG96">
            <v>0.36</v>
          </cell>
          <cell r="BH96">
            <v>0.36</v>
          </cell>
          <cell r="BI96">
            <v>0.36</v>
          </cell>
          <cell r="BJ96">
            <v>0.36</v>
          </cell>
          <cell r="BK96">
            <v>0.36</v>
          </cell>
          <cell r="BL96">
            <v>0.35</v>
          </cell>
          <cell r="BM96">
            <v>0.35</v>
          </cell>
          <cell r="BN96">
            <v>0.35</v>
          </cell>
          <cell r="BO96">
            <v>0.35</v>
          </cell>
          <cell r="BP96">
            <v>0.35</v>
          </cell>
          <cell r="BQ96">
            <v>0.34</v>
          </cell>
          <cell r="BR96">
            <v>0.34</v>
          </cell>
          <cell r="BS96">
            <v>0.34</v>
          </cell>
          <cell r="BT96">
            <v>0.34</v>
          </cell>
          <cell r="BU96">
            <v>0.33</v>
          </cell>
          <cell r="BV96">
            <v>0.33</v>
          </cell>
          <cell r="BW96">
            <v>0.33</v>
          </cell>
          <cell r="BX96">
            <v>0.33</v>
          </cell>
          <cell r="BY96">
            <v>0.32</v>
          </cell>
          <cell r="BZ96">
            <v>0.32</v>
          </cell>
          <cell r="CA96">
            <v>0.32</v>
          </cell>
          <cell r="CB96">
            <v>0.32</v>
          </cell>
          <cell r="CC96">
            <v>0.32</v>
          </cell>
          <cell r="CD96">
            <v>0.32</v>
          </cell>
          <cell r="CE96">
            <v>0.32</v>
          </cell>
          <cell r="CF96">
            <v>0.32</v>
          </cell>
          <cell r="CG96">
            <v>0.32</v>
          </cell>
          <cell r="CH96">
            <v>0.31</v>
          </cell>
          <cell r="CI96">
            <v>0.31</v>
          </cell>
          <cell r="CJ96">
            <v>0.31</v>
          </cell>
          <cell r="CK96">
            <v>0.31</v>
          </cell>
          <cell r="CL96">
            <v>0.31</v>
          </cell>
          <cell r="CM96">
            <v>0.31</v>
          </cell>
          <cell r="CN96">
            <v>0.31</v>
          </cell>
          <cell r="CO96">
            <v>0.31</v>
          </cell>
          <cell r="CP96">
            <v>0.31</v>
          </cell>
          <cell r="CQ96">
            <v>0.31</v>
          </cell>
          <cell r="CR96">
            <v>0.31</v>
          </cell>
          <cell r="CS96">
            <v>0.31</v>
          </cell>
          <cell r="CT96">
            <v>0.31</v>
          </cell>
          <cell r="CU96">
            <v>0.31</v>
          </cell>
          <cell r="CV96">
            <v>0.31</v>
          </cell>
          <cell r="CW96">
            <v>0.31</v>
          </cell>
          <cell r="CX96">
            <v>0.31</v>
          </cell>
          <cell r="CY96">
            <v>0.31</v>
          </cell>
          <cell r="CZ96">
            <v>0.31</v>
          </cell>
          <cell r="DA96">
            <v>0.31</v>
          </cell>
          <cell r="DB96">
            <v>0.31</v>
          </cell>
          <cell r="DC96">
            <v>0.3</v>
          </cell>
          <cell r="DD96">
            <v>0.3</v>
          </cell>
          <cell r="DE96">
            <v>0.3</v>
          </cell>
          <cell r="DF96">
            <v>0.3</v>
          </cell>
          <cell r="DG96">
            <v>0.3</v>
          </cell>
          <cell r="DH96">
            <v>0.3</v>
          </cell>
          <cell r="DI96">
            <v>0.3</v>
          </cell>
          <cell r="DJ96">
            <v>0.3</v>
          </cell>
          <cell r="DK96">
            <v>0.3</v>
          </cell>
          <cell r="DL96">
            <v>0.3</v>
          </cell>
          <cell r="DM96">
            <v>0.3</v>
          </cell>
          <cell r="DN96">
            <v>0.31</v>
          </cell>
          <cell r="DO96">
            <v>0.31</v>
          </cell>
          <cell r="DP96">
            <v>0.31</v>
          </cell>
          <cell r="DQ96">
            <v>0.31</v>
          </cell>
          <cell r="DR96">
            <v>0.31</v>
          </cell>
          <cell r="DS96">
            <v>0.31</v>
          </cell>
          <cell r="DT96">
            <v>0.31</v>
          </cell>
          <cell r="DU96">
            <v>0.31</v>
          </cell>
          <cell r="DV96">
            <v>0.31</v>
          </cell>
          <cell r="DW96">
            <v>0.31</v>
          </cell>
          <cell r="DX96">
            <v>0.31</v>
          </cell>
          <cell r="DY96">
            <v>0.31</v>
          </cell>
          <cell r="DZ96">
            <v>0.31</v>
          </cell>
          <cell r="EA96">
            <v>0.31</v>
          </cell>
          <cell r="EB96">
            <v>0.31</v>
          </cell>
          <cell r="EC96">
            <v>0.31</v>
          </cell>
          <cell r="ED96">
            <v>0.31</v>
          </cell>
          <cell r="EE96">
            <v>0.31</v>
          </cell>
          <cell r="EF96">
            <v>0.31</v>
          </cell>
          <cell r="EG96">
            <v>0.31</v>
          </cell>
          <cell r="EH96">
            <v>0.31</v>
          </cell>
          <cell r="EI96">
            <v>0.31</v>
          </cell>
          <cell r="EJ96">
            <v>0.31</v>
          </cell>
          <cell r="EK96">
            <v>0.31</v>
          </cell>
          <cell r="EL96">
            <v>0.32</v>
          </cell>
          <cell r="EM96">
            <v>0.32</v>
          </cell>
          <cell r="EN96">
            <v>0.32</v>
          </cell>
          <cell r="EO96">
            <v>0.32</v>
          </cell>
          <cell r="EP96">
            <v>0.32</v>
          </cell>
          <cell r="EQ96">
            <v>0.32</v>
          </cell>
          <cell r="ER96">
            <v>0.32</v>
          </cell>
          <cell r="ES96">
            <v>0.32</v>
          </cell>
          <cell r="ET96">
            <v>0.32</v>
          </cell>
          <cell r="EU96">
            <v>0.32</v>
          </cell>
          <cell r="EV96">
            <v>0.32</v>
          </cell>
          <cell r="EW96">
            <v>0.32</v>
          </cell>
          <cell r="EX96">
            <v>0.32</v>
          </cell>
          <cell r="EY96">
            <v>0.32</v>
          </cell>
          <cell r="EZ96">
            <v>0.31</v>
          </cell>
          <cell r="FA96">
            <v>0.31</v>
          </cell>
          <cell r="FB96">
            <v>0.31</v>
          </cell>
          <cell r="FC96">
            <v>0.32</v>
          </cell>
          <cell r="FD96">
            <v>0.32</v>
          </cell>
          <cell r="FE96">
            <v>0.32</v>
          </cell>
          <cell r="FF96">
            <v>0.32</v>
          </cell>
          <cell r="FG96">
            <v>0.32</v>
          </cell>
          <cell r="FH96">
            <v>0.32</v>
          </cell>
          <cell r="FI96">
            <v>0.32</v>
          </cell>
          <cell r="FJ96">
            <v>0.32</v>
          </cell>
          <cell r="FK96">
            <v>0.32</v>
          </cell>
          <cell r="FL96">
            <v>0.32</v>
          </cell>
          <cell r="FM96">
            <v>0.32</v>
          </cell>
          <cell r="FN96">
            <v>0.32</v>
          </cell>
          <cell r="FO96">
            <v>0.32</v>
          </cell>
          <cell r="FP96">
            <v>0.32</v>
          </cell>
          <cell r="FQ96">
            <v>0.32</v>
          </cell>
          <cell r="FR96">
            <v>0.32</v>
          </cell>
          <cell r="FS96">
            <v>0.32</v>
          </cell>
          <cell r="FT96">
            <v>0.32</v>
          </cell>
          <cell r="FU96">
            <v>0.32</v>
          </cell>
          <cell r="FV96">
            <v>0.32</v>
          </cell>
          <cell r="FW96">
            <v>0.32</v>
          </cell>
          <cell r="FX96">
            <v>0.32</v>
          </cell>
          <cell r="FY96">
            <v>0.32</v>
          </cell>
          <cell r="FZ96">
            <v>0.32</v>
          </cell>
          <cell r="GA96">
            <v>0.32</v>
          </cell>
          <cell r="GB96">
            <v>0.32</v>
          </cell>
          <cell r="GC96">
            <v>0.32</v>
          </cell>
          <cell r="GD96">
            <v>0.32</v>
          </cell>
          <cell r="GE96">
            <v>0.32</v>
          </cell>
          <cell r="GF96">
            <v>0.32</v>
          </cell>
          <cell r="GG96">
            <v>0.32</v>
          </cell>
          <cell r="GH96">
            <v>0.32</v>
          </cell>
          <cell r="GI96">
            <v>0.33</v>
          </cell>
          <cell r="GJ96">
            <v>0.32</v>
          </cell>
          <cell r="GK96">
            <v>0.32</v>
          </cell>
          <cell r="GL96">
            <v>0.32</v>
          </cell>
          <cell r="GM96">
            <v>0.33</v>
          </cell>
          <cell r="GN96">
            <v>0.33</v>
          </cell>
          <cell r="GO96">
            <v>0.33</v>
          </cell>
          <cell r="GP96">
            <v>0.33</v>
          </cell>
          <cell r="GQ96">
            <v>0.33</v>
          </cell>
          <cell r="GR96">
            <v>0.33</v>
          </cell>
          <cell r="GS96">
            <v>0.33</v>
          </cell>
          <cell r="GT96">
            <v>0.33</v>
          </cell>
          <cell r="GU96">
            <v>0.33</v>
          </cell>
          <cell r="GV96">
            <v>0.33</v>
          </cell>
          <cell r="GW96">
            <v>0.33</v>
          </cell>
          <cell r="GX96">
            <v>0.33</v>
          </cell>
          <cell r="GY96">
            <v>0.33</v>
          </cell>
          <cell r="GZ96">
            <v>0.33</v>
          </cell>
          <cell r="HA96">
            <v>0.33</v>
          </cell>
          <cell r="HB96">
            <v>0.33</v>
          </cell>
          <cell r="HC96">
            <v>0.33</v>
          </cell>
          <cell r="HD96">
            <v>0.33</v>
          </cell>
          <cell r="HE96">
            <v>0.33</v>
          </cell>
          <cell r="HF96">
            <v>0.33</v>
          </cell>
        </row>
        <row r="97">
          <cell r="A97">
            <v>96</v>
          </cell>
          <cell r="B97">
            <v>0</v>
          </cell>
          <cell r="C97" t="str">
            <v>ART Cana Esteira (%)</v>
          </cell>
          <cell r="D97" t="str">
            <v>%</v>
          </cell>
          <cell r="E97">
            <v>14.06</v>
          </cell>
          <cell r="F97">
            <v>13.8</v>
          </cell>
          <cell r="G97">
            <v>13.63</v>
          </cell>
          <cell r="H97">
            <v>13.49</v>
          </cell>
          <cell r="I97">
            <v>13.79</v>
          </cell>
          <cell r="J97">
            <v>13.63</v>
          </cell>
          <cell r="K97">
            <v>13.69</v>
          </cell>
          <cell r="L97">
            <v>13.6</v>
          </cell>
          <cell r="M97">
            <v>13.73</v>
          </cell>
          <cell r="N97">
            <v>13.65</v>
          </cell>
          <cell r="O97">
            <v>13.65</v>
          </cell>
          <cell r="P97">
            <v>13.7</v>
          </cell>
          <cell r="Q97">
            <v>13.83</v>
          </cell>
          <cell r="R97">
            <v>13.88</v>
          </cell>
          <cell r="S97">
            <v>13.92</v>
          </cell>
          <cell r="T97">
            <v>13.92</v>
          </cell>
          <cell r="U97">
            <v>13.92</v>
          </cell>
          <cell r="V97">
            <v>13.9</v>
          </cell>
          <cell r="W97">
            <v>13.89</v>
          </cell>
          <cell r="X97">
            <v>13.97</v>
          </cell>
          <cell r="Y97">
            <v>14.14</v>
          </cell>
          <cell r="Z97">
            <v>14.22</v>
          </cell>
          <cell r="AA97">
            <v>14.24</v>
          </cell>
          <cell r="AB97">
            <v>14.27</v>
          </cell>
          <cell r="AC97">
            <v>14.29</v>
          </cell>
          <cell r="AD97">
            <v>14.36</v>
          </cell>
          <cell r="AE97">
            <v>14.37</v>
          </cell>
          <cell r="AF97">
            <v>14.37</v>
          </cell>
          <cell r="AG97">
            <v>14.4</v>
          </cell>
          <cell r="AH97">
            <v>14.4</v>
          </cell>
          <cell r="AI97">
            <v>14.4</v>
          </cell>
          <cell r="AJ97">
            <v>14.39</v>
          </cell>
          <cell r="AK97">
            <v>14.39</v>
          </cell>
          <cell r="AL97">
            <v>14.39</v>
          </cell>
          <cell r="AM97">
            <v>14.35</v>
          </cell>
          <cell r="AN97">
            <v>14.35</v>
          </cell>
          <cell r="AO97">
            <v>14.33</v>
          </cell>
          <cell r="AP97">
            <v>14.33</v>
          </cell>
          <cell r="AQ97">
            <v>14.35</v>
          </cell>
          <cell r="AR97">
            <v>14.31</v>
          </cell>
          <cell r="AS97">
            <v>14.31</v>
          </cell>
          <cell r="AT97">
            <v>14.31</v>
          </cell>
          <cell r="AU97">
            <v>14.32</v>
          </cell>
          <cell r="AV97">
            <v>14.28</v>
          </cell>
          <cell r="AW97">
            <v>14.24</v>
          </cell>
          <cell r="AX97">
            <v>14.24</v>
          </cell>
          <cell r="AY97">
            <v>14.27</v>
          </cell>
          <cell r="AZ97">
            <v>14.29</v>
          </cell>
          <cell r="BA97">
            <v>14.29</v>
          </cell>
          <cell r="BB97">
            <v>14.29</v>
          </cell>
          <cell r="BC97">
            <v>14.29</v>
          </cell>
          <cell r="BD97">
            <v>14.29</v>
          </cell>
          <cell r="BE97">
            <v>14.29</v>
          </cell>
          <cell r="BF97">
            <v>14.29</v>
          </cell>
          <cell r="BG97">
            <v>14.29</v>
          </cell>
          <cell r="BH97">
            <v>14.28</v>
          </cell>
          <cell r="BI97">
            <v>14.27</v>
          </cell>
          <cell r="BJ97">
            <v>14.27</v>
          </cell>
          <cell r="BK97">
            <v>14.26</v>
          </cell>
          <cell r="BL97">
            <v>14.27</v>
          </cell>
          <cell r="BM97">
            <v>14.25</v>
          </cell>
          <cell r="BN97">
            <v>14.23</v>
          </cell>
          <cell r="BO97">
            <v>14.23</v>
          </cell>
          <cell r="BP97">
            <v>14.26</v>
          </cell>
          <cell r="BQ97">
            <v>14.23</v>
          </cell>
          <cell r="BR97">
            <v>14.25</v>
          </cell>
          <cell r="BS97">
            <v>14.27</v>
          </cell>
          <cell r="BT97">
            <v>14.31</v>
          </cell>
          <cell r="BU97">
            <v>14.32</v>
          </cell>
          <cell r="BV97">
            <v>14.32</v>
          </cell>
          <cell r="BW97">
            <v>14.34</v>
          </cell>
          <cell r="BX97">
            <v>14.36</v>
          </cell>
          <cell r="BY97">
            <v>14.35</v>
          </cell>
          <cell r="BZ97">
            <v>14.37</v>
          </cell>
          <cell r="CA97">
            <v>14.34</v>
          </cell>
          <cell r="CB97">
            <v>14.29</v>
          </cell>
          <cell r="CC97">
            <v>14.26</v>
          </cell>
          <cell r="CD97">
            <v>14.23</v>
          </cell>
          <cell r="CE97">
            <v>14.21</v>
          </cell>
          <cell r="CF97">
            <v>14.11</v>
          </cell>
          <cell r="CG97">
            <v>14.12</v>
          </cell>
          <cell r="CH97">
            <v>14.15</v>
          </cell>
          <cell r="CI97">
            <v>14.16</v>
          </cell>
          <cell r="CJ97">
            <v>14.14</v>
          </cell>
          <cell r="CK97">
            <v>14.13</v>
          </cell>
          <cell r="CL97">
            <v>14.12</v>
          </cell>
          <cell r="CM97">
            <v>14.12</v>
          </cell>
          <cell r="CN97">
            <v>14.13</v>
          </cell>
          <cell r="CO97">
            <v>14.14</v>
          </cell>
          <cell r="CP97">
            <v>14.15</v>
          </cell>
          <cell r="CQ97">
            <v>14.16</v>
          </cell>
          <cell r="CR97">
            <v>14.17</v>
          </cell>
          <cell r="CS97">
            <v>14.19</v>
          </cell>
          <cell r="CT97">
            <v>14.21</v>
          </cell>
          <cell r="CU97">
            <v>14.23</v>
          </cell>
          <cell r="CV97">
            <v>14.23</v>
          </cell>
          <cell r="CW97">
            <v>14.22</v>
          </cell>
          <cell r="CX97">
            <v>14.22</v>
          </cell>
          <cell r="CY97">
            <v>14.21</v>
          </cell>
          <cell r="CZ97">
            <v>14.2</v>
          </cell>
          <cell r="DA97">
            <v>14.18</v>
          </cell>
          <cell r="DB97">
            <v>14.17</v>
          </cell>
          <cell r="DC97">
            <v>14.15</v>
          </cell>
          <cell r="DD97">
            <v>14.14</v>
          </cell>
          <cell r="DE97">
            <v>14.14</v>
          </cell>
          <cell r="DF97">
            <v>14.15</v>
          </cell>
          <cell r="DG97">
            <v>14.16</v>
          </cell>
          <cell r="DH97">
            <v>14.17</v>
          </cell>
          <cell r="DI97">
            <v>14.17</v>
          </cell>
          <cell r="DJ97">
            <v>14.18</v>
          </cell>
          <cell r="DK97">
            <v>14.18</v>
          </cell>
          <cell r="DL97">
            <v>14.2</v>
          </cell>
          <cell r="DM97">
            <v>14.2</v>
          </cell>
          <cell r="DN97">
            <v>14.2</v>
          </cell>
          <cell r="DO97">
            <v>14.21</v>
          </cell>
          <cell r="DP97">
            <v>14.21</v>
          </cell>
          <cell r="DQ97">
            <v>14.22</v>
          </cell>
          <cell r="DR97">
            <v>14.22</v>
          </cell>
          <cell r="DS97">
            <v>14.22</v>
          </cell>
          <cell r="DT97">
            <v>14.24</v>
          </cell>
          <cell r="DU97">
            <v>14.24</v>
          </cell>
          <cell r="DV97">
            <v>14.24</v>
          </cell>
          <cell r="DW97">
            <v>14.24</v>
          </cell>
          <cell r="DX97">
            <v>14.26</v>
          </cell>
          <cell r="DY97">
            <v>14.27</v>
          </cell>
          <cell r="DZ97">
            <v>14.28</v>
          </cell>
          <cell r="EA97">
            <v>14.28</v>
          </cell>
          <cell r="EB97">
            <v>14.29</v>
          </cell>
          <cell r="EC97">
            <v>14.3</v>
          </cell>
          <cell r="ED97">
            <v>14.3</v>
          </cell>
          <cell r="EE97">
            <v>14.29</v>
          </cell>
          <cell r="EF97">
            <v>14.28</v>
          </cell>
          <cell r="EG97">
            <v>14.28</v>
          </cell>
          <cell r="EH97">
            <v>14.28</v>
          </cell>
          <cell r="EI97">
            <v>14.28</v>
          </cell>
          <cell r="EJ97">
            <v>14.28</v>
          </cell>
          <cell r="EK97">
            <v>14.28</v>
          </cell>
          <cell r="EL97">
            <v>14.28</v>
          </cell>
          <cell r="EM97">
            <v>14.29</v>
          </cell>
          <cell r="EN97">
            <v>14.3</v>
          </cell>
          <cell r="EO97">
            <v>14.31</v>
          </cell>
          <cell r="EP97">
            <v>14.31</v>
          </cell>
          <cell r="EQ97">
            <v>14.31</v>
          </cell>
          <cell r="ER97">
            <v>14.31</v>
          </cell>
          <cell r="ES97">
            <v>14.32</v>
          </cell>
          <cell r="ET97">
            <v>14.32</v>
          </cell>
          <cell r="EU97">
            <v>14.32</v>
          </cell>
          <cell r="EV97">
            <v>14.32</v>
          </cell>
          <cell r="EW97">
            <v>14.32</v>
          </cell>
          <cell r="EX97">
            <v>14.32</v>
          </cell>
          <cell r="EY97">
            <v>14.31</v>
          </cell>
          <cell r="EZ97">
            <v>14.31</v>
          </cell>
          <cell r="FA97">
            <v>14.3</v>
          </cell>
          <cell r="FB97">
            <v>14.3</v>
          </cell>
          <cell r="FC97">
            <v>14.31</v>
          </cell>
          <cell r="FD97">
            <v>14.31</v>
          </cell>
          <cell r="FE97">
            <v>14.3</v>
          </cell>
          <cell r="FF97">
            <v>14.31</v>
          </cell>
          <cell r="FG97">
            <v>14.31</v>
          </cell>
          <cell r="FH97">
            <v>14.3</v>
          </cell>
          <cell r="FI97">
            <v>14.3</v>
          </cell>
          <cell r="FJ97">
            <v>14.29</v>
          </cell>
          <cell r="FK97">
            <v>14.29</v>
          </cell>
          <cell r="FL97">
            <v>14.28</v>
          </cell>
          <cell r="FM97">
            <v>14.27</v>
          </cell>
          <cell r="FN97">
            <v>14.26</v>
          </cell>
          <cell r="FO97">
            <v>14.26</v>
          </cell>
          <cell r="FP97">
            <v>14.26</v>
          </cell>
          <cell r="FQ97">
            <v>14.27</v>
          </cell>
          <cell r="FR97">
            <v>14.28</v>
          </cell>
          <cell r="FS97">
            <v>14.29</v>
          </cell>
          <cell r="FT97">
            <v>14.3</v>
          </cell>
          <cell r="FU97">
            <v>14.31</v>
          </cell>
          <cell r="FV97">
            <v>14.32</v>
          </cell>
          <cell r="FW97">
            <v>14.33</v>
          </cell>
          <cell r="FX97">
            <v>14.32</v>
          </cell>
          <cell r="FY97">
            <v>14.32</v>
          </cell>
          <cell r="FZ97">
            <v>14.32</v>
          </cell>
          <cell r="GA97">
            <v>14.32</v>
          </cell>
          <cell r="GB97">
            <v>14.33</v>
          </cell>
          <cell r="GC97">
            <v>14.33</v>
          </cell>
          <cell r="GD97">
            <v>14.34</v>
          </cell>
          <cell r="GE97">
            <v>14.34</v>
          </cell>
          <cell r="GF97">
            <v>14.34</v>
          </cell>
          <cell r="GG97">
            <v>14.35</v>
          </cell>
          <cell r="GH97">
            <v>14.36</v>
          </cell>
          <cell r="GI97">
            <v>14.36</v>
          </cell>
          <cell r="GJ97">
            <v>14.37</v>
          </cell>
          <cell r="GK97">
            <v>14.37</v>
          </cell>
          <cell r="GL97">
            <v>14.38</v>
          </cell>
          <cell r="GM97">
            <v>14.38</v>
          </cell>
          <cell r="GN97">
            <v>14.39</v>
          </cell>
          <cell r="GO97">
            <v>14.4</v>
          </cell>
          <cell r="GP97">
            <v>14.4</v>
          </cell>
          <cell r="GQ97">
            <v>14.41</v>
          </cell>
          <cell r="GR97">
            <v>14.43</v>
          </cell>
          <cell r="GS97">
            <v>14.44</v>
          </cell>
          <cell r="GT97">
            <v>14.44</v>
          </cell>
          <cell r="GU97">
            <v>14.45</v>
          </cell>
          <cell r="GV97">
            <v>14.45</v>
          </cell>
          <cell r="GW97">
            <v>14.46</v>
          </cell>
          <cell r="GX97">
            <v>14.46</v>
          </cell>
          <cell r="GY97">
            <v>14.47</v>
          </cell>
          <cell r="GZ97">
            <v>14.47</v>
          </cell>
          <cell r="HA97">
            <v>14.48</v>
          </cell>
          <cell r="HB97">
            <v>14.48</v>
          </cell>
          <cell r="HC97">
            <v>14.48</v>
          </cell>
          <cell r="HD97">
            <v>14.48</v>
          </cell>
          <cell r="HE97">
            <v>14.48</v>
          </cell>
          <cell r="HF97">
            <v>14.48</v>
          </cell>
        </row>
        <row r="98">
          <cell r="A98">
            <v>97</v>
          </cell>
          <cell r="B98">
            <v>0</v>
          </cell>
          <cell r="C98" t="str">
            <v>Fibra Cana Esteira (%)</v>
          </cell>
          <cell r="D98" t="str">
            <v>%</v>
          </cell>
          <cell r="E98">
            <v>13.56</v>
          </cell>
          <cell r="F98">
            <v>13.84</v>
          </cell>
          <cell r="G98">
            <v>13.94</v>
          </cell>
          <cell r="H98">
            <v>13.66</v>
          </cell>
          <cell r="I98">
            <v>13.93</v>
          </cell>
          <cell r="J98">
            <v>13.48</v>
          </cell>
          <cell r="K98">
            <v>13.06</v>
          </cell>
          <cell r="L98">
            <v>12.84</v>
          </cell>
          <cell r="M98">
            <v>13.01</v>
          </cell>
          <cell r="N98">
            <v>13.02</v>
          </cell>
          <cell r="O98">
            <v>13.04</v>
          </cell>
          <cell r="P98">
            <v>13.02</v>
          </cell>
          <cell r="Q98">
            <v>12.77</v>
          </cell>
          <cell r="R98">
            <v>12.86</v>
          </cell>
          <cell r="S98">
            <v>12.93</v>
          </cell>
          <cell r="T98">
            <v>12.93</v>
          </cell>
          <cell r="U98">
            <v>12.93</v>
          </cell>
          <cell r="V98">
            <v>12.86</v>
          </cell>
          <cell r="W98">
            <v>12.86</v>
          </cell>
          <cell r="X98">
            <v>12.82</v>
          </cell>
          <cell r="Y98">
            <v>12.95</v>
          </cell>
          <cell r="Z98">
            <v>12.88</v>
          </cell>
          <cell r="AA98">
            <v>12.92</v>
          </cell>
          <cell r="AB98">
            <v>12.99</v>
          </cell>
          <cell r="AC98">
            <v>13.12</v>
          </cell>
          <cell r="AD98">
            <v>13.07</v>
          </cell>
          <cell r="AE98">
            <v>13.08</v>
          </cell>
          <cell r="AF98">
            <v>13.13</v>
          </cell>
          <cell r="AG98">
            <v>13.18</v>
          </cell>
          <cell r="AH98">
            <v>13.18</v>
          </cell>
          <cell r="AI98">
            <v>13.18</v>
          </cell>
          <cell r="AJ98">
            <v>13.21</v>
          </cell>
          <cell r="AK98">
            <v>13.21</v>
          </cell>
          <cell r="AL98">
            <v>13.21</v>
          </cell>
          <cell r="AM98">
            <v>13.2</v>
          </cell>
          <cell r="AN98">
            <v>13.21</v>
          </cell>
          <cell r="AO98">
            <v>13.14</v>
          </cell>
          <cell r="AP98">
            <v>13.15</v>
          </cell>
          <cell r="AQ98">
            <v>13.17</v>
          </cell>
          <cell r="AR98">
            <v>13.16</v>
          </cell>
          <cell r="AS98">
            <v>13.16</v>
          </cell>
          <cell r="AT98">
            <v>13.16</v>
          </cell>
          <cell r="AU98">
            <v>13.17</v>
          </cell>
          <cell r="AV98">
            <v>13.38</v>
          </cell>
          <cell r="AW98">
            <v>13.44</v>
          </cell>
          <cell r="AX98">
            <v>13.4</v>
          </cell>
          <cell r="AY98">
            <v>13.46</v>
          </cell>
          <cell r="AZ98">
            <v>13.47</v>
          </cell>
          <cell r="BA98">
            <v>13.47</v>
          </cell>
          <cell r="BB98">
            <v>13.47</v>
          </cell>
          <cell r="BC98">
            <v>13.47</v>
          </cell>
          <cell r="BD98">
            <v>13.47</v>
          </cell>
          <cell r="BE98">
            <v>13.47</v>
          </cell>
          <cell r="BF98">
            <v>13.47</v>
          </cell>
          <cell r="BG98">
            <v>13.47</v>
          </cell>
          <cell r="BH98">
            <v>13.47</v>
          </cell>
          <cell r="BI98">
            <v>13.47</v>
          </cell>
          <cell r="BJ98">
            <v>13.47</v>
          </cell>
          <cell r="BK98">
            <v>13.5</v>
          </cell>
          <cell r="BL98">
            <v>13.47</v>
          </cell>
          <cell r="BM98">
            <v>13.45</v>
          </cell>
          <cell r="BN98">
            <v>13.51</v>
          </cell>
          <cell r="BO98">
            <v>13.52</v>
          </cell>
          <cell r="BP98">
            <v>13.52</v>
          </cell>
          <cell r="BQ98">
            <v>13.52</v>
          </cell>
          <cell r="BR98">
            <v>13.48</v>
          </cell>
          <cell r="BS98">
            <v>13.46</v>
          </cell>
          <cell r="BT98">
            <v>13.47</v>
          </cell>
          <cell r="BU98">
            <v>13.49</v>
          </cell>
          <cell r="BV98">
            <v>13.47</v>
          </cell>
          <cell r="BW98">
            <v>13.5</v>
          </cell>
          <cell r="BX98">
            <v>13.53</v>
          </cell>
          <cell r="BY98">
            <v>13.54</v>
          </cell>
          <cell r="BZ98">
            <v>13.54</v>
          </cell>
          <cell r="CA98">
            <v>13.61</v>
          </cell>
          <cell r="CB98">
            <v>13.6</v>
          </cell>
          <cell r="CC98">
            <v>13.6</v>
          </cell>
          <cell r="CD98">
            <v>13.55</v>
          </cell>
          <cell r="CE98">
            <v>13.59</v>
          </cell>
          <cell r="CF98">
            <v>13.59</v>
          </cell>
          <cell r="CG98">
            <v>13.58</v>
          </cell>
          <cell r="CH98">
            <v>13.58</v>
          </cell>
          <cell r="CI98">
            <v>13.58</v>
          </cell>
          <cell r="CJ98">
            <v>13.55</v>
          </cell>
          <cell r="CK98">
            <v>13.52</v>
          </cell>
          <cell r="CL98">
            <v>13.52</v>
          </cell>
          <cell r="CM98">
            <v>13.5</v>
          </cell>
          <cell r="CN98">
            <v>13.48</v>
          </cell>
          <cell r="CO98">
            <v>13.51</v>
          </cell>
          <cell r="CP98">
            <v>13.5</v>
          </cell>
          <cell r="CQ98">
            <v>13.5</v>
          </cell>
          <cell r="CR98">
            <v>13.49</v>
          </cell>
          <cell r="CS98">
            <v>13.47</v>
          </cell>
          <cell r="CT98">
            <v>13.47</v>
          </cell>
          <cell r="CU98">
            <v>13.48</v>
          </cell>
          <cell r="CV98">
            <v>13.47</v>
          </cell>
          <cell r="CW98">
            <v>13.47</v>
          </cell>
          <cell r="CX98">
            <v>13.46</v>
          </cell>
          <cell r="CY98">
            <v>13.46</v>
          </cell>
          <cell r="CZ98">
            <v>13.46</v>
          </cell>
          <cell r="DA98">
            <v>13.46</v>
          </cell>
          <cell r="DB98">
            <v>13.45</v>
          </cell>
          <cell r="DC98">
            <v>13.5</v>
          </cell>
          <cell r="DD98">
            <v>13.51</v>
          </cell>
          <cell r="DE98">
            <v>13.57</v>
          </cell>
          <cell r="DF98">
            <v>13.56</v>
          </cell>
          <cell r="DG98">
            <v>13.57</v>
          </cell>
          <cell r="DH98">
            <v>13.57</v>
          </cell>
          <cell r="DI98">
            <v>13.56</v>
          </cell>
          <cell r="DJ98">
            <v>13.53</v>
          </cell>
          <cell r="DK98">
            <v>13.56</v>
          </cell>
          <cell r="DL98">
            <v>13.53</v>
          </cell>
          <cell r="DM98">
            <v>13.54</v>
          </cell>
          <cell r="DN98">
            <v>13.55</v>
          </cell>
          <cell r="DO98">
            <v>13.54</v>
          </cell>
          <cell r="DP98">
            <v>13.53</v>
          </cell>
          <cell r="DQ98">
            <v>13.54</v>
          </cell>
          <cell r="DR98">
            <v>13.53</v>
          </cell>
          <cell r="DS98">
            <v>13.54</v>
          </cell>
          <cell r="DT98">
            <v>13.52</v>
          </cell>
          <cell r="DU98">
            <v>13.53</v>
          </cell>
          <cell r="DV98">
            <v>13.53</v>
          </cell>
          <cell r="DW98">
            <v>13.52</v>
          </cell>
          <cell r="DX98">
            <v>13.51</v>
          </cell>
          <cell r="DY98">
            <v>13.5</v>
          </cell>
          <cell r="DZ98">
            <v>13.49</v>
          </cell>
          <cell r="EA98">
            <v>13.49</v>
          </cell>
          <cell r="EB98">
            <v>13.49</v>
          </cell>
          <cell r="EC98">
            <v>13.49</v>
          </cell>
          <cell r="ED98">
            <v>13.49</v>
          </cell>
          <cell r="EE98">
            <v>13.48</v>
          </cell>
          <cell r="EF98">
            <v>13.47</v>
          </cell>
          <cell r="EG98">
            <v>13.47</v>
          </cell>
          <cell r="EH98">
            <v>13.48</v>
          </cell>
          <cell r="EI98">
            <v>13.48</v>
          </cell>
          <cell r="EJ98">
            <v>13.47</v>
          </cell>
          <cell r="EK98">
            <v>13.46</v>
          </cell>
          <cell r="EL98">
            <v>13.45</v>
          </cell>
          <cell r="EM98">
            <v>13.46</v>
          </cell>
          <cell r="EN98">
            <v>13.46</v>
          </cell>
          <cell r="EO98">
            <v>13.45</v>
          </cell>
          <cell r="EP98">
            <v>13.45</v>
          </cell>
          <cell r="EQ98">
            <v>13.45</v>
          </cell>
          <cell r="ER98">
            <v>13.44</v>
          </cell>
          <cell r="ES98">
            <v>13.43</v>
          </cell>
          <cell r="ET98">
            <v>13.43</v>
          </cell>
          <cell r="EU98">
            <v>13.43</v>
          </cell>
          <cell r="EV98">
            <v>13.43</v>
          </cell>
          <cell r="EW98">
            <v>13.43</v>
          </cell>
          <cell r="EX98">
            <v>13.43</v>
          </cell>
          <cell r="EY98">
            <v>13.43</v>
          </cell>
          <cell r="EZ98">
            <v>13.42</v>
          </cell>
          <cell r="FA98">
            <v>13.42</v>
          </cell>
          <cell r="FB98">
            <v>13.42</v>
          </cell>
          <cell r="FC98">
            <v>13.4</v>
          </cell>
          <cell r="FD98">
            <v>13.4</v>
          </cell>
          <cell r="FE98">
            <v>13.4</v>
          </cell>
          <cell r="FF98">
            <v>13.4</v>
          </cell>
          <cell r="FG98">
            <v>13.4</v>
          </cell>
          <cell r="FH98">
            <v>13.4</v>
          </cell>
          <cell r="FI98">
            <v>13.41</v>
          </cell>
          <cell r="FJ98">
            <v>13.42</v>
          </cell>
          <cell r="FK98">
            <v>13.42</v>
          </cell>
          <cell r="FL98">
            <v>13.41</v>
          </cell>
          <cell r="FM98">
            <v>13.41</v>
          </cell>
          <cell r="FN98">
            <v>13.42</v>
          </cell>
          <cell r="FO98">
            <v>13.41</v>
          </cell>
          <cell r="FP98">
            <v>13.41</v>
          </cell>
          <cell r="FQ98">
            <v>13.41</v>
          </cell>
          <cell r="FR98">
            <v>13.41</v>
          </cell>
          <cell r="FS98">
            <v>13.43</v>
          </cell>
          <cell r="FT98">
            <v>13.43</v>
          </cell>
          <cell r="FU98">
            <v>13.43</v>
          </cell>
          <cell r="FV98">
            <v>13.43</v>
          </cell>
          <cell r="FW98">
            <v>13.43</v>
          </cell>
          <cell r="FX98">
            <v>13.44</v>
          </cell>
          <cell r="FY98">
            <v>13.44</v>
          </cell>
          <cell r="FZ98">
            <v>13.44</v>
          </cell>
          <cell r="GA98">
            <v>13.45</v>
          </cell>
          <cell r="GB98">
            <v>13.45</v>
          </cell>
          <cell r="GC98">
            <v>13.45</v>
          </cell>
          <cell r="GD98">
            <v>13.44</v>
          </cell>
          <cell r="GE98">
            <v>13.45</v>
          </cell>
          <cell r="GF98">
            <v>13.45</v>
          </cell>
          <cell r="GG98">
            <v>13.45</v>
          </cell>
          <cell r="GH98">
            <v>13.45</v>
          </cell>
          <cell r="GI98">
            <v>13.45</v>
          </cell>
          <cell r="GJ98">
            <v>13.45</v>
          </cell>
          <cell r="GK98">
            <v>13.45</v>
          </cell>
          <cell r="GL98">
            <v>13.45</v>
          </cell>
          <cell r="GM98">
            <v>13.46</v>
          </cell>
          <cell r="GN98">
            <v>13.46</v>
          </cell>
          <cell r="GO98">
            <v>13.46</v>
          </cell>
          <cell r="GP98">
            <v>13.46</v>
          </cell>
          <cell r="GQ98">
            <v>13.47</v>
          </cell>
          <cell r="GR98">
            <v>13.47</v>
          </cell>
          <cell r="GS98">
            <v>13.46</v>
          </cell>
          <cell r="GT98">
            <v>13.46</v>
          </cell>
          <cell r="GU98">
            <v>13.46</v>
          </cell>
          <cell r="GV98">
            <v>13.46</v>
          </cell>
          <cell r="GW98">
            <v>13.46</v>
          </cell>
          <cell r="GX98">
            <v>13.47</v>
          </cell>
          <cell r="GY98">
            <v>13.48</v>
          </cell>
          <cell r="GZ98">
            <v>13.48</v>
          </cell>
          <cell r="HA98">
            <v>13.48</v>
          </cell>
          <cell r="HB98">
            <v>13.48</v>
          </cell>
          <cell r="HC98">
            <v>13.48</v>
          </cell>
          <cell r="HD98">
            <v>13.48</v>
          </cell>
          <cell r="HE98">
            <v>13.48</v>
          </cell>
          <cell r="HF98">
            <v>13.48</v>
          </cell>
        </row>
        <row r="99">
          <cell r="A99">
            <v>98</v>
          </cell>
          <cell r="B99">
            <v>0</v>
          </cell>
          <cell r="C99" t="str">
            <v>Umidade Cana (%)</v>
          </cell>
          <cell r="D99" t="str">
            <v>%</v>
          </cell>
          <cell r="E99">
            <v>69.83</v>
          </cell>
          <cell r="F99">
            <v>70.22</v>
          </cell>
          <cell r="G99">
            <v>70.61</v>
          </cell>
          <cell r="H99">
            <v>71</v>
          </cell>
          <cell r="I99">
            <v>70.56</v>
          </cell>
          <cell r="J99">
            <v>71.099999999999994</v>
          </cell>
          <cell r="K99">
            <v>71.540000000000006</v>
          </cell>
          <cell r="L99">
            <v>71.89</v>
          </cell>
          <cell r="M99">
            <v>71.61</v>
          </cell>
          <cell r="N99">
            <v>71.680000000000007</v>
          </cell>
          <cell r="O99">
            <v>71.680000000000007</v>
          </cell>
          <cell r="P99">
            <v>71.72</v>
          </cell>
          <cell r="Q99">
            <v>71.87</v>
          </cell>
          <cell r="R99">
            <v>71.760000000000005</v>
          </cell>
          <cell r="S99">
            <v>71.69</v>
          </cell>
          <cell r="T99">
            <v>71.69</v>
          </cell>
          <cell r="U99">
            <v>71.69</v>
          </cell>
          <cell r="V99">
            <v>71.790000000000006</v>
          </cell>
          <cell r="W99">
            <v>71.8</v>
          </cell>
          <cell r="X99">
            <v>71.77</v>
          </cell>
          <cell r="Y99">
            <v>71.53</v>
          </cell>
          <cell r="Z99">
            <v>71.540000000000006</v>
          </cell>
          <cell r="AA99">
            <v>71.5</v>
          </cell>
          <cell r="AB99">
            <v>71.38</v>
          </cell>
          <cell r="AC99">
            <v>71.260000000000005</v>
          </cell>
          <cell r="AD99">
            <v>71.23</v>
          </cell>
          <cell r="AE99">
            <v>71.2</v>
          </cell>
          <cell r="AF99">
            <v>71.13</v>
          </cell>
          <cell r="AG99">
            <v>71.069999999999993</v>
          </cell>
          <cell r="AH99">
            <v>71.069999999999993</v>
          </cell>
          <cell r="AI99">
            <v>71.069999999999993</v>
          </cell>
          <cell r="AJ99">
            <v>71.05</v>
          </cell>
          <cell r="AK99">
            <v>71.05</v>
          </cell>
          <cell r="AL99">
            <v>71.05</v>
          </cell>
          <cell r="AM99">
            <v>71.09</v>
          </cell>
          <cell r="AN99">
            <v>71.09</v>
          </cell>
          <cell r="AO99">
            <v>71.17</v>
          </cell>
          <cell r="AP99">
            <v>71.17</v>
          </cell>
          <cell r="AQ99">
            <v>71.13</v>
          </cell>
          <cell r="AR99">
            <v>71.180000000000007</v>
          </cell>
          <cell r="AS99">
            <v>71.180000000000007</v>
          </cell>
          <cell r="AT99">
            <v>71.19</v>
          </cell>
          <cell r="AU99">
            <v>71.16</v>
          </cell>
          <cell r="AV99">
            <v>71.010000000000005</v>
          </cell>
          <cell r="AW99">
            <v>70.98</v>
          </cell>
          <cell r="AX99">
            <v>71.05</v>
          </cell>
          <cell r="AY99">
            <v>70.97</v>
          </cell>
          <cell r="AZ99">
            <v>70.94</v>
          </cell>
          <cell r="BA99">
            <v>70.94</v>
          </cell>
          <cell r="BB99">
            <v>70.95</v>
          </cell>
          <cell r="BC99">
            <v>70.95</v>
          </cell>
          <cell r="BD99">
            <v>70.95</v>
          </cell>
          <cell r="BE99">
            <v>70.95</v>
          </cell>
          <cell r="BF99">
            <v>70.95</v>
          </cell>
          <cell r="BG99">
            <v>70.95</v>
          </cell>
          <cell r="BH99">
            <v>70.959999999999994</v>
          </cell>
          <cell r="BI99">
            <v>70.959999999999994</v>
          </cell>
          <cell r="BJ99">
            <v>70.959999999999994</v>
          </cell>
          <cell r="BK99">
            <v>70.94</v>
          </cell>
          <cell r="BL99">
            <v>70.97</v>
          </cell>
          <cell r="BM99">
            <v>71.02</v>
          </cell>
          <cell r="BN99">
            <v>70.989999999999995</v>
          </cell>
          <cell r="BO99">
            <v>71.010000000000005</v>
          </cell>
          <cell r="BP99">
            <v>70.989999999999995</v>
          </cell>
          <cell r="BQ99">
            <v>71.02</v>
          </cell>
          <cell r="BR99">
            <v>71.040000000000006</v>
          </cell>
          <cell r="BS99">
            <v>71.03</v>
          </cell>
          <cell r="BT99">
            <v>70.98</v>
          </cell>
          <cell r="BU99">
            <v>70.959999999999994</v>
          </cell>
          <cell r="BV99">
            <v>70.97</v>
          </cell>
          <cell r="BW99">
            <v>70.91</v>
          </cell>
          <cell r="BX99">
            <v>70.88</v>
          </cell>
          <cell r="BY99">
            <v>70.88</v>
          </cell>
          <cell r="BZ99">
            <v>70.87</v>
          </cell>
          <cell r="CA99">
            <v>70.819999999999993</v>
          </cell>
          <cell r="CB99">
            <v>70.89</v>
          </cell>
          <cell r="CC99">
            <v>70.930000000000007</v>
          </cell>
          <cell r="CD99">
            <v>71</v>
          </cell>
          <cell r="CE99">
            <v>70.98</v>
          </cell>
          <cell r="CF99">
            <v>71.010000000000005</v>
          </cell>
          <cell r="CG99">
            <v>71.010000000000005</v>
          </cell>
          <cell r="CH99">
            <v>71</v>
          </cell>
          <cell r="CI99">
            <v>71</v>
          </cell>
          <cell r="CJ99">
            <v>71.03</v>
          </cell>
          <cell r="CK99">
            <v>71.08</v>
          </cell>
          <cell r="CL99">
            <v>71.09</v>
          </cell>
          <cell r="CM99">
            <v>71.11</v>
          </cell>
          <cell r="CN99">
            <v>71.12</v>
          </cell>
          <cell r="CO99">
            <v>71.08</v>
          </cell>
          <cell r="CP99">
            <v>71.09</v>
          </cell>
          <cell r="CQ99">
            <v>71.069999999999993</v>
          </cell>
          <cell r="CR99">
            <v>71.08</v>
          </cell>
          <cell r="CS99">
            <v>71.069999999999993</v>
          </cell>
          <cell r="CT99">
            <v>71.06</v>
          </cell>
          <cell r="CU99">
            <v>71.03</v>
          </cell>
          <cell r="CV99">
            <v>71.040000000000006</v>
          </cell>
          <cell r="CW99">
            <v>71.040000000000006</v>
          </cell>
          <cell r="CX99">
            <v>71.040000000000006</v>
          </cell>
          <cell r="CY99">
            <v>71.05</v>
          </cell>
          <cell r="CZ99">
            <v>71.05</v>
          </cell>
          <cell r="DA99">
            <v>71.069999999999993</v>
          </cell>
          <cell r="DB99">
            <v>71.09</v>
          </cell>
          <cell r="DC99">
            <v>71.06</v>
          </cell>
          <cell r="DD99">
            <v>71.05</v>
          </cell>
          <cell r="DE99">
            <v>70.989999999999995</v>
          </cell>
          <cell r="DF99">
            <v>71</v>
          </cell>
          <cell r="DG99">
            <v>70.97</v>
          </cell>
          <cell r="DH99">
            <v>70.959999999999994</v>
          </cell>
          <cell r="DI99">
            <v>70.959999999999994</v>
          </cell>
          <cell r="DJ99">
            <v>70.98</v>
          </cell>
          <cell r="DK99">
            <v>70.95</v>
          </cell>
          <cell r="DL99">
            <v>70.97</v>
          </cell>
          <cell r="DM99">
            <v>70.959999999999994</v>
          </cell>
          <cell r="DN99">
            <v>70.959999999999994</v>
          </cell>
          <cell r="DO99">
            <v>70.959999999999994</v>
          </cell>
          <cell r="DP99">
            <v>70.959999999999994</v>
          </cell>
          <cell r="DQ99">
            <v>70.930000000000007</v>
          </cell>
          <cell r="DR99">
            <v>70.95</v>
          </cell>
          <cell r="DS99">
            <v>70.94</v>
          </cell>
          <cell r="DT99">
            <v>70.94</v>
          </cell>
          <cell r="DU99">
            <v>70.930000000000007</v>
          </cell>
          <cell r="DV99">
            <v>70.930000000000007</v>
          </cell>
          <cell r="DW99">
            <v>70.94</v>
          </cell>
          <cell r="DX99">
            <v>70.930000000000007</v>
          </cell>
          <cell r="DY99">
            <v>70.930000000000007</v>
          </cell>
          <cell r="DZ99">
            <v>70.930000000000007</v>
          </cell>
          <cell r="EA99">
            <v>70.930000000000007</v>
          </cell>
          <cell r="EB99">
            <v>70.930000000000007</v>
          </cell>
          <cell r="EC99">
            <v>70.91</v>
          </cell>
          <cell r="ED99">
            <v>70.92</v>
          </cell>
          <cell r="EE99">
            <v>70.94</v>
          </cell>
          <cell r="EF99">
            <v>70.95</v>
          </cell>
          <cell r="EG99">
            <v>70.95</v>
          </cell>
          <cell r="EH99">
            <v>70.95</v>
          </cell>
          <cell r="EI99">
            <v>70.95</v>
          </cell>
          <cell r="EJ99">
            <v>70.95</v>
          </cell>
          <cell r="EK99">
            <v>70.95</v>
          </cell>
          <cell r="EL99">
            <v>70.959999999999994</v>
          </cell>
          <cell r="EM99">
            <v>70.95</v>
          </cell>
          <cell r="EN99">
            <v>70.94</v>
          </cell>
          <cell r="EO99">
            <v>70.94</v>
          </cell>
          <cell r="EP99">
            <v>70.94</v>
          </cell>
          <cell r="EQ99">
            <v>70.94</v>
          </cell>
          <cell r="ER99">
            <v>70.95</v>
          </cell>
          <cell r="ES99">
            <v>70.94</v>
          </cell>
          <cell r="ET99">
            <v>70.94</v>
          </cell>
          <cell r="EU99">
            <v>70.94</v>
          </cell>
          <cell r="EV99">
            <v>70.94</v>
          </cell>
          <cell r="EW99">
            <v>70.94</v>
          </cell>
          <cell r="EX99">
            <v>70.94</v>
          </cell>
          <cell r="EY99">
            <v>70.95</v>
          </cell>
          <cell r="EZ99">
            <v>70.959999999999994</v>
          </cell>
          <cell r="FA99">
            <v>70.959999999999994</v>
          </cell>
          <cell r="FB99">
            <v>70.95</v>
          </cell>
          <cell r="FC99">
            <v>70.959999999999994</v>
          </cell>
          <cell r="FD99">
            <v>70.95</v>
          </cell>
          <cell r="FE99">
            <v>70.95</v>
          </cell>
          <cell r="FF99">
            <v>70.94</v>
          </cell>
          <cell r="FG99">
            <v>70.94</v>
          </cell>
          <cell r="FH99">
            <v>70.94</v>
          </cell>
          <cell r="FI99">
            <v>70.930000000000007</v>
          </cell>
          <cell r="FJ99">
            <v>70.930000000000007</v>
          </cell>
          <cell r="FK99">
            <v>70.930000000000007</v>
          </cell>
          <cell r="FL99">
            <v>70.95</v>
          </cell>
          <cell r="FM99">
            <v>70.959999999999994</v>
          </cell>
          <cell r="FN99">
            <v>70.959999999999994</v>
          </cell>
          <cell r="FO99">
            <v>70.959999999999994</v>
          </cell>
          <cell r="FP99">
            <v>70.959999999999994</v>
          </cell>
          <cell r="FQ99">
            <v>70.959999999999994</v>
          </cell>
          <cell r="FR99">
            <v>70.94</v>
          </cell>
          <cell r="FS99">
            <v>70.92</v>
          </cell>
          <cell r="FT99">
            <v>70.91</v>
          </cell>
          <cell r="FU99">
            <v>70.900000000000006</v>
          </cell>
          <cell r="FV99">
            <v>70.900000000000006</v>
          </cell>
          <cell r="FW99">
            <v>70.89</v>
          </cell>
          <cell r="FX99">
            <v>70.89</v>
          </cell>
          <cell r="FY99">
            <v>70.88</v>
          </cell>
          <cell r="FZ99">
            <v>70.88</v>
          </cell>
          <cell r="GA99">
            <v>70.87</v>
          </cell>
          <cell r="GB99">
            <v>70.86</v>
          </cell>
          <cell r="GC99">
            <v>70.86</v>
          </cell>
          <cell r="GD99">
            <v>70.86</v>
          </cell>
          <cell r="GE99">
            <v>70.86</v>
          </cell>
          <cell r="GF99">
            <v>70.849999999999994</v>
          </cell>
          <cell r="GG99">
            <v>70.84</v>
          </cell>
          <cell r="GH99">
            <v>70.84</v>
          </cell>
          <cell r="GI99">
            <v>70.83</v>
          </cell>
          <cell r="GJ99">
            <v>70.819999999999993</v>
          </cell>
          <cell r="GK99">
            <v>70.819999999999993</v>
          </cell>
          <cell r="GL99">
            <v>70.81</v>
          </cell>
          <cell r="GM99">
            <v>70.8</v>
          </cell>
          <cell r="GN99">
            <v>70.78</v>
          </cell>
          <cell r="GO99">
            <v>70.77</v>
          </cell>
          <cell r="GP99">
            <v>70.77</v>
          </cell>
          <cell r="GQ99">
            <v>70.75</v>
          </cell>
          <cell r="GR99">
            <v>70.739999999999995</v>
          </cell>
          <cell r="GS99">
            <v>70.73</v>
          </cell>
          <cell r="GT99">
            <v>70.73</v>
          </cell>
          <cell r="GU99">
            <v>70.73</v>
          </cell>
          <cell r="GV99">
            <v>70.73</v>
          </cell>
          <cell r="GW99">
            <v>70.709999999999994</v>
          </cell>
          <cell r="GX99">
            <v>70.709999999999994</v>
          </cell>
          <cell r="GY99">
            <v>70.69</v>
          </cell>
          <cell r="GZ99">
            <v>70.680000000000007</v>
          </cell>
          <cell r="HA99">
            <v>70.67</v>
          </cell>
          <cell r="HB99">
            <v>70.67</v>
          </cell>
          <cell r="HC99">
            <v>70.67</v>
          </cell>
          <cell r="HD99">
            <v>70.67</v>
          </cell>
          <cell r="HE99">
            <v>70.67</v>
          </cell>
          <cell r="HF99">
            <v>70.67</v>
          </cell>
        </row>
        <row r="100">
          <cell r="A100">
            <v>99</v>
          </cell>
          <cell r="B100">
            <v>0</v>
          </cell>
          <cell r="C100" t="str">
            <v>Índice Preparo (%)</v>
          </cell>
          <cell r="D100" t="str">
            <v>%</v>
          </cell>
          <cell r="E100">
            <v>93.09</v>
          </cell>
          <cell r="F100">
            <v>93.09</v>
          </cell>
          <cell r="G100">
            <v>92.65</v>
          </cell>
          <cell r="H100">
            <v>93.21</v>
          </cell>
          <cell r="I100">
            <v>93.19</v>
          </cell>
          <cell r="J100">
            <v>93.3</v>
          </cell>
          <cell r="K100">
            <v>93.31</v>
          </cell>
          <cell r="L100">
            <v>93.15</v>
          </cell>
          <cell r="M100">
            <v>93.04</v>
          </cell>
          <cell r="N100">
            <v>92.96</v>
          </cell>
          <cell r="O100">
            <v>92.79</v>
          </cell>
          <cell r="P100">
            <v>92.74</v>
          </cell>
          <cell r="Q100">
            <v>92.54</v>
          </cell>
          <cell r="R100">
            <v>92.43</v>
          </cell>
          <cell r="S100">
            <v>92.38</v>
          </cell>
          <cell r="T100">
            <v>92.38</v>
          </cell>
          <cell r="U100">
            <v>92.38</v>
          </cell>
          <cell r="V100">
            <v>92.29</v>
          </cell>
          <cell r="W100">
            <v>92.28</v>
          </cell>
          <cell r="X100">
            <v>92.25</v>
          </cell>
          <cell r="Y100">
            <v>92.24</v>
          </cell>
          <cell r="Z100">
            <v>92.24</v>
          </cell>
          <cell r="AA100">
            <v>92.1</v>
          </cell>
          <cell r="AB100">
            <v>92.11</v>
          </cell>
          <cell r="AC100">
            <v>92.06</v>
          </cell>
          <cell r="AD100">
            <v>91.98</v>
          </cell>
          <cell r="AE100">
            <v>91.99</v>
          </cell>
          <cell r="AF100">
            <v>91.94</v>
          </cell>
          <cell r="AG100">
            <v>91.94</v>
          </cell>
          <cell r="AH100">
            <v>91.94</v>
          </cell>
          <cell r="AI100">
            <v>91.94</v>
          </cell>
          <cell r="AJ100">
            <v>91.94</v>
          </cell>
          <cell r="AK100">
            <v>91.94</v>
          </cell>
          <cell r="AL100">
            <v>91.94</v>
          </cell>
          <cell r="AM100">
            <v>91.93</v>
          </cell>
          <cell r="AN100">
            <v>91.93</v>
          </cell>
          <cell r="AO100">
            <v>91.93</v>
          </cell>
          <cell r="AP100">
            <v>91.94</v>
          </cell>
          <cell r="AQ100">
            <v>91.93</v>
          </cell>
          <cell r="AR100">
            <v>91.89</v>
          </cell>
          <cell r="AS100">
            <v>91.89</v>
          </cell>
          <cell r="AT100">
            <v>91.89</v>
          </cell>
          <cell r="AU100">
            <v>91.89</v>
          </cell>
          <cell r="AV100">
            <v>91.97</v>
          </cell>
          <cell r="AW100">
            <v>91.95</v>
          </cell>
          <cell r="AX100">
            <v>91.92</v>
          </cell>
          <cell r="AY100">
            <v>91.94</v>
          </cell>
          <cell r="AZ100">
            <v>91.93</v>
          </cell>
          <cell r="BA100">
            <v>91.93</v>
          </cell>
          <cell r="BB100">
            <v>91.93</v>
          </cell>
          <cell r="BC100">
            <v>91.93</v>
          </cell>
          <cell r="BD100">
            <v>91.93</v>
          </cell>
          <cell r="BE100">
            <v>91.93</v>
          </cell>
          <cell r="BF100">
            <v>91.93</v>
          </cell>
          <cell r="BG100">
            <v>91.93</v>
          </cell>
          <cell r="BH100">
            <v>91.92</v>
          </cell>
          <cell r="BI100">
            <v>91.92</v>
          </cell>
          <cell r="BJ100">
            <v>91.92</v>
          </cell>
          <cell r="BK100">
            <v>91.92</v>
          </cell>
          <cell r="BL100">
            <v>91.92</v>
          </cell>
          <cell r="BM100">
            <v>91.92</v>
          </cell>
          <cell r="BN100">
            <v>91.92</v>
          </cell>
          <cell r="BO100">
            <v>91.93</v>
          </cell>
          <cell r="BP100">
            <v>91.88</v>
          </cell>
          <cell r="BQ100">
            <v>91.88</v>
          </cell>
          <cell r="BR100">
            <v>91.89</v>
          </cell>
          <cell r="BS100">
            <v>91.88</v>
          </cell>
          <cell r="BT100">
            <v>91.85</v>
          </cell>
          <cell r="BU100">
            <v>91.82</v>
          </cell>
          <cell r="BV100">
            <v>91.82</v>
          </cell>
          <cell r="BW100">
            <v>91.8</v>
          </cell>
          <cell r="BX100">
            <v>91.79</v>
          </cell>
          <cell r="BY100">
            <v>91.78</v>
          </cell>
          <cell r="BZ100">
            <v>91.77</v>
          </cell>
          <cell r="CA100">
            <v>91.76</v>
          </cell>
          <cell r="CB100">
            <v>91.74</v>
          </cell>
          <cell r="CC100">
            <v>91.72</v>
          </cell>
          <cell r="CD100">
            <v>91.69</v>
          </cell>
          <cell r="CE100">
            <v>91.7</v>
          </cell>
          <cell r="CF100">
            <v>91.72</v>
          </cell>
          <cell r="CG100">
            <v>91.73</v>
          </cell>
          <cell r="CH100">
            <v>91.72</v>
          </cell>
          <cell r="CI100">
            <v>91.73</v>
          </cell>
          <cell r="CJ100">
            <v>91.68</v>
          </cell>
          <cell r="CK100">
            <v>91.66</v>
          </cell>
          <cell r="CL100">
            <v>91.66</v>
          </cell>
          <cell r="CM100">
            <v>91.66</v>
          </cell>
          <cell r="CN100">
            <v>91.67</v>
          </cell>
          <cell r="CO100">
            <v>91.67</v>
          </cell>
          <cell r="CP100">
            <v>91.65</v>
          </cell>
          <cell r="CQ100">
            <v>91.64</v>
          </cell>
          <cell r="CR100">
            <v>91.64</v>
          </cell>
          <cell r="CS100">
            <v>91.65</v>
          </cell>
          <cell r="CT100">
            <v>91.64</v>
          </cell>
          <cell r="CU100">
            <v>91.63</v>
          </cell>
          <cell r="CV100">
            <v>91.61</v>
          </cell>
          <cell r="CW100">
            <v>91.61</v>
          </cell>
          <cell r="CX100">
            <v>91.58</v>
          </cell>
          <cell r="CY100">
            <v>91.56</v>
          </cell>
          <cell r="CZ100">
            <v>91.56</v>
          </cell>
          <cell r="DA100">
            <v>91.54</v>
          </cell>
          <cell r="DB100">
            <v>91.52</v>
          </cell>
          <cell r="DC100">
            <v>91.51</v>
          </cell>
          <cell r="DD100">
            <v>91.5</v>
          </cell>
          <cell r="DE100">
            <v>91.5</v>
          </cell>
          <cell r="DF100">
            <v>91.5</v>
          </cell>
          <cell r="DG100">
            <v>91.52</v>
          </cell>
          <cell r="DH100">
            <v>91.52</v>
          </cell>
          <cell r="DI100">
            <v>91.52</v>
          </cell>
          <cell r="DJ100">
            <v>91.53</v>
          </cell>
          <cell r="DK100">
            <v>91.53</v>
          </cell>
          <cell r="DL100">
            <v>91.54</v>
          </cell>
          <cell r="DM100">
            <v>91.54</v>
          </cell>
          <cell r="DN100">
            <v>91.55</v>
          </cell>
          <cell r="DO100">
            <v>91.55</v>
          </cell>
          <cell r="DP100">
            <v>91.56</v>
          </cell>
          <cell r="DQ100">
            <v>91.57</v>
          </cell>
          <cell r="DR100">
            <v>91.56</v>
          </cell>
          <cell r="DS100">
            <v>91.56</v>
          </cell>
          <cell r="DT100">
            <v>91.56</v>
          </cell>
          <cell r="DU100">
            <v>91.57</v>
          </cell>
          <cell r="DV100">
            <v>91.58</v>
          </cell>
          <cell r="DW100">
            <v>91.59</v>
          </cell>
          <cell r="DX100">
            <v>91.61</v>
          </cell>
          <cell r="DY100">
            <v>91.59</v>
          </cell>
          <cell r="DZ100">
            <v>91.61</v>
          </cell>
          <cell r="EA100">
            <v>91.61</v>
          </cell>
          <cell r="EB100">
            <v>91.61</v>
          </cell>
          <cell r="EC100">
            <v>91.63</v>
          </cell>
          <cell r="ED100">
            <v>91.62</v>
          </cell>
          <cell r="EE100">
            <v>91.61</v>
          </cell>
          <cell r="EF100">
            <v>91.61</v>
          </cell>
          <cell r="EG100">
            <v>91.61</v>
          </cell>
          <cell r="EH100">
            <v>91.62</v>
          </cell>
          <cell r="EI100">
            <v>91.63</v>
          </cell>
          <cell r="EJ100">
            <v>91.63</v>
          </cell>
          <cell r="EK100">
            <v>91.61</v>
          </cell>
          <cell r="EL100">
            <v>91.62</v>
          </cell>
          <cell r="EM100">
            <v>91.62</v>
          </cell>
          <cell r="EN100">
            <v>91.63</v>
          </cell>
          <cell r="EO100">
            <v>91.63</v>
          </cell>
          <cell r="EP100">
            <v>91.63</v>
          </cell>
          <cell r="EQ100">
            <v>91.63</v>
          </cell>
          <cell r="ER100">
            <v>91.63</v>
          </cell>
          <cell r="ES100">
            <v>91.63</v>
          </cell>
          <cell r="ET100">
            <v>91.63</v>
          </cell>
          <cell r="EU100">
            <v>91.63</v>
          </cell>
          <cell r="EV100">
            <v>91.63</v>
          </cell>
          <cell r="EW100">
            <v>91.63</v>
          </cell>
          <cell r="EX100">
            <v>91.63</v>
          </cell>
          <cell r="EY100">
            <v>91.63</v>
          </cell>
          <cell r="EZ100">
            <v>91.63</v>
          </cell>
          <cell r="FA100">
            <v>91.63</v>
          </cell>
          <cell r="FB100">
            <v>91.63</v>
          </cell>
          <cell r="FC100">
            <v>91.64</v>
          </cell>
          <cell r="FD100">
            <v>91.64</v>
          </cell>
          <cell r="FE100">
            <v>91.64</v>
          </cell>
          <cell r="FF100">
            <v>91.64</v>
          </cell>
          <cell r="FG100">
            <v>91.63</v>
          </cell>
          <cell r="FH100">
            <v>91.63</v>
          </cell>
          <cell r="FI100">
            <v>91.63</v>
          </cell>
          <cell r="FJ100">
            <v>91.63</v>
          </cell>
          <cell r="FK100">
            <v>91.63</v>
          </cell>
          <cell r="FL100">
            <v>91.63</v>
          </cell>
          <cell r="FM100">
            <v>91.63</v>
          </cell>
          <cell r="FN100">
            <v>91.64</v>
          </cell>
          <cell r="FO100">
            <v>91.63</v>
          </cell>
          <cell r="FP100">
            <v>91.62</v>
          </cell>
          <cell r="FQ100">
            <v>91.63</v>
          </cell>
          <cell r="FR100">
            <v>91.63</v>
          </cell>
          <cell r="FS100">
            <v>91.63</v>
          </cell>
          <cell r="FT100">
            <v>91.63</v>
          </cell>
          <cell r="FU100">
            <v>91.62</v>
          </cell>
          <cell r="FV100">
            <v>91.63</v>
          </cell>
          <cell r="FW100">
            <v>91.63</v>
          </cell>
          <cell r="FX100">
            <v>91.63</v>
          </cell>
          <cell r="FY100">
            <v>91.63</v>
          </cell>
          <cell r="FZ100">
            <v>91.63</v>
          </cell>
          <cell r="GA100">
            <v>91.62</v>
          </cell>
          <cell r="GB100">
            <v>91.61</v>
          </cell>
          <cell r="GC100">
            <v>91.61</v>
          </cell>
          <cell r="GD100">
            <v>91.61</v>
          </cell>
          <cell r="GE100">
            <v>91.61</v>
          </cell>
          <cell r="GF100">
            <v>91.62</v>
          </cell>
          <cell r="GG100">
            <v>91.62</v>
          </cell>
          <cell r="GH100">
            <v>91.63</v>
          </cell>
          <cell r="GI100">
            <v>91.62</v>
          </cell>
          <cell r="GJ100">
            <v>91.63</v>
          </cell>
          <cell r="GK100">
            <v>91.64</v>
          </cell>
          <cell r="GL100">
            <v>91.65</v>
          </cell>
          <cell r="GM100">
            <v>91.65</v>
          </cell>
          <cell r="GN100">
            <v>91.65</v>
          </cell>
          <cell r="GO100">
            <v>91.65</v>
          </cell>
          <cell r="GP100">
            <v>91.65</v>
          </cell>
          <cell r="GQ100">
            <v>91.64</v>
          </cell>
          <cell r="GR100">
            <v>91.64</v>
          </cell>
          <cell r="GS100">
            <v>91.65</v>
          </cell>
          <cell r="GT100">
            <v>91.65</v>
          </cell>
          <cell r="GU100">
            <v>91.65</v>
          </cell>
          <cell r="GV100">
            <v>91.65</v>
          </cell>
          <cell r="GW100">
            <v>91.65</v>
          </cell>
          <cell r="GX100">
            <v>91.64</v>
          </cell>
          <cell r="GY100">
            <v>91.64</v>
          </cell>
          <cell r="GZ100">
            <v>91.63</v>
          </cell>
          <cell r="HA100">
            <v>91.64</v>
          </cell>
          <cell r="HB100">
            <v>91.64</v>
          </cell>
          <cell r="HC100">
            <v>91.64</v>
          </cell>
          <cell r="HD100">
            <v>91.64</v>
          </cell>
          <cell r="HE100">
            <v>91.64</v>
          </cell>
          <cell r="HF100">
            <v>91.64</v>
          </cell>
        </row>
        <row r="101">
          <cell r="A101">
            <v>100</v>
          </cell>
          <cell r="B101">
            <v>0</v>
          </cell>
          <cell r="C101" t="str">
            <v>CALDO RESIDUAL</v>
          </cell>
          <cell r="D101" t="str">
            <v>.</v>
          </cell>
        </row>
        <row r="102">
          <cell r="A102">
            <v>101</v>
          </cell>
          <cell r="B102">
            <v>0</v>
          </cell>
          <cell r="C102" t="str">
            <v>Brix Caldo Residual (%)</v>
          </cell>
          <cell r="D102" t="str">
            <v>ºBx</v>
          </cell>
          <cell r="E102">
            <v>1.59</v>
          </cell>
          <cell r="F102">
            <v>1.37</v>
          </cell>
          <cell r="G102">
            <v>1.49</v>
          </cell>
          <cell r="H102">
            <v>1.63</v>
          </cell>
          <cell r="I102">
            <v>1.67</v>
          </cell>
          <cell r="J102">
            <v>1.74</v>
          </cell>
          <cell r="K102">
            <v>1.77</v>
          </cell>
          <cell r="L102">
            <v>1.83</v>
          </cell>
          <cell r="M102">
            <v>1.89</v>
          </cell>
          <cell r="N102">
            <v>1.97</v>
          </cell>
          <cell r="O102">
            <v>2</v>
          </cell>
          <cell r="P102">
            <v>2.02</v>
          </cell>
          <cell r="Q102">
            <v>2.06</v>
          </cell>
          <cell r="R102">
            <v>2.09</v>
          </cell>
          <cell r="S102">
            <v>2.11</v>
          </cell>
          <cell r="T102">
            <v>2.11</v>
          </cell>
          <cell r="U102">
            <v>2.11</v>
          </cell>
          <cell r="V102">
            <v>2.11</v>
          </cell>
          <cell r="W102">
            <v>2.11</v>
          </cell>
          <cell r="X102">
            <v>2.11</v>
          </cell>
          <cell r="Y102">
            <v>2.1</v>
          </cell>
          <cell r="Z102">
            <v>2.14</v>
          </cell>
          <cell r="AA102">
            <v>2.2000000000000002</v>
          </cell>
          <cell r="AB102">
            <v>2.2599999999999998</v>
          </cell>
          <cell r="AC102">
            <v>2.27</v>
          </cell>
          <cell r="AD102">
            <v>2.31</v>
          </cell>
          <cell r="AE102">
            <v>2.37</v>
          </cell>
          <cell r="AF102">
            <v>2.44</v>
          </cell>
          <cell r="AG102">
            <v>2.46</v>
          </cell>
          <cell r="AH102">
            <v>2.46</v>
          </cell>
          <cell r="AI102">
            <v>2.46</v>
          </cell>
          <cell r="AJ102">
            <v>2.46</v>
          </cell>
          <cell r="AK102">
            <v>2.46</v>
          </cell>
          <cell r="AL102">
            <v>2.46</v>
          </cell>
          <cell r="AM102">
            <v>2.4500000000000002</v>
          </cell>
          <cell r="AN102">
            <v>2.4500000000000002</v>
          </cell>
          <cell r="AO102">
            <v>2.44</v>
          </cell>
          <cell r="AP102">
            <v>2.44</v>
          </cell>
          <cell r="AQ102">
            <v>2.5</v>
          </cell>
          <cell r="AR102">
            <v>2.5</v>
          </cell>
          <cell r="AS102">
            <v>2.5</v>
          </cell>
          <cell r="AT102">
            <v>2.5</v>
          </cell>
          <cell r="AU102">
            <v>2.48</v>
          </cell>
          <cell r="AV102">
            <v>2.48</v>
          </cell>
          <cell r="AW102">
            <v>2.48</v>
          </cell>
          <cell r="AX102">
            <v>2.48</v>
          </cell>
          <cell r="AY102">
            <v>2.48</v>
          </cell>
          <cell r="AZ102">
            <v>2.4700000000000002</v>
          </cell>
          <cell r="BA102">
            <v>2.4700000000000002</v>
          </cell>
          <cell r="BB102">
            <v>2.4700000000000002</v>
          </cell>
          <cell r="BC102">
            <v>2.4700000000000002</v>
          </cell>
          <cell r="BD102">
            <v>2.4700000000000002</v>
          </cell>
          <cell r="BE102">
            <v>2.4700000000000002</v>
          </cell>
          <cell r="BF102">
            <v>2.4700000000000002</v>
          </cell>
          <cell r="BG102">
            <v>2.4700000000000002</v>
          </cell>
          <cell r="BH102">
            <v>2.4700000000000002</v>
          </cell>
          <cell r="BI102">
            <v>2.46</v>
          </cell>
          <cell r="BJ102">
            <v>2.46</v>
          </cell>
          <cell r="BK102">
            <v>2.46</v>
          </cell>
          <cell r="BL102">
            <v>2.44</v>
          </cell>
          <cell r="BM102">
            <v>2.4300000000000002</v>
          </cell>
          <cell r="BN102">
            <v>2.4300000000000002</v>
          </cell>
          <cell r="BO102">
            <v>2.42</v>
          </cell>
          <cell r="BP102">
            <v>2.42</v>
          </cell>
          <cell r="BQ102">
            <v>2.41</v>
          </cell>
          <cell r="BR102">
            <v>2.4</v>
          </cell>
          <cell r="BS102">
            <v>2.4</v>
          </cell>
          <cell r="BT102">
            <v>2.39</v>
          </cell>
          <cell r="BU102">
            <v>2.38</v>
          </cell>
          <cell r="BV102">
            <v>2.38</v>
          </cell>
          <cell r="BW102">
            <v>2.38</v>
          </cell>
          <cell r="BX102">
            <v>2.38</v>
          </cell>
          <cell r="BY102">
            <v>2.37</v>
          </cell>
          <cell r="BZ102">
            <v>2.36</v>
          </cell>
          <cell r="CA102">
            <v>2.36</v>
          </cell>
          <cell r="CB102">
            <v>2.35</v>
          </cell>
          <cell r="CC102">
            <v>2.34</v>
          </cell>
          <cell r="CD102">
            <v>2.34</v>
          </cell>
          <cell r="CE102">
            <v>2.34</v>
          </cell>
          <cell r="CF102">
            <v>2.34</v>
          </cell>
          <cell r="CG102">
            <v>2.34</v>
          </cell>
          <cell r="CH102">
            <v>2.34</v>
          </cell>
          <cell r="CI102">
            <v>2.33</v>
          </cell>
          <cell r="CJ102">
            <v>2.3199999999999998</v>
          </cell>
          <cell r="CK102">
            <v>2.3199999999999998</v>
          </cell>
          <cell r="CL102">
            <v>2.31</v>
          </cell>
          <cell r="CM102">
            <v>2.31</v>
          </cell>
          <cell r="CN102">
            <v>2.2999999999999998</v>
          </cell>
          <cell r="CO102">
            <v>2.2999999999999998</v>
          </cell>
          <cell r="CP102">
            <v>2.29</v>
          </cell>
          <cell r="CQ102">
            <v>2.2799999999999998</v>
          </cell>
          <cell r="CR102">
            <v>2.2799999999999998</v>
          </cell>
          <cell r="CS102">
            <v>2.27</v>
          </cell>
          <cell r="CT102">
            <v>2.27</v>
          </cell>
          <cell r="CU102">
            <v>2.2599999999999998</v>
          </cell>
          <cell r="CV102">
            <v>2.2599999999999998</v>
          </cell>
          <cell r="CW102">
            <v>2.25</v>
          </cell>
          <cell r="CX102">
            <v>2.25</v>
          </cell>
          <cell r="CY102">
            <v>2.25</v>
          </cell>
          <cell r="CZ102">
            <v>2.25</v>
          </cell>
          <cell r="DA102">
            <v>2.25</v>
          </cell>
          <cell r="DB102">
            <v>2.2400000000000002</v>
          </cell>
          <cell r="DC102">
            <v>2.2400000000000002</v>
          </cell>
          <cell r="DD102">
            <v>2.23</v>
          </cell>
          <cell r="DE102">
            <v>2.23</v>
          </cell>
          <cell r="DF102">
            <v>2.2200000000000002</v>
          </cell>
          <cell r="DG102">
            <v>2.2200000000000002</v>
          </cell>
          <cell r="DH102">
            <v>2.2200000000000002</v>
          </cell>
          <cell r="DI102">
            <v>2.21</v>
          </cell>
          <cell r="DJ102">
            <v>2.21</v>
          </cell>
          <cell r="DK102">
            <v>2.21</v>
          </cell>
          <cell r="DL102">
            <v>2.21</v>
          </cell>
          <cell r="DM102">
            <v>2.21</v>
          </cell>
          <cell r="DN102">
            <v>2.2000000000000002</v>
          </cell>
          <cell r="DO102">
            <v>2.2000000000000002</v>
          </cell>
          <cell r="DP102">
            <v>2.2000000000000002</v>
          </cell>
          <cell r="DQ102">
            <v>2.19</v>
          </cell>
          <cell r="DR102">
            <v>2.19</v>
          </cell>
          <cell r="DS102">
            <v>2.19</v>
          </cell>
          <cell r="DT102">
            <v>2.1800000000000002</v>
          </cell>
          <cell r="DU102">
            <v>2.1800000000000002</v>
          </cell>
          <cell r="DV102">
            <v>2.1800000000000002</v>
          </cell>
          <cell r="DW102">
            <v>2.17</v>
          </cell>
          <cell r="DX102">
            <v>2.17</v>
          </cell>
          <cell r="DY102">
            <v>2.17</v>
          </cell>
          <cell r="DZ102">
            <v>2.16</v>
          </cell>
          <cell r="EA102">
            <v>2.16</v>
          </cell>
          <cell r="EB102">
            <v>2.16</v>
          </cell>
          <cell r="EC102">
            <v>2.15</v>
          </cell>
          <cell r="ED102">
            <v>2.15</v>
          </cell>
          <cell r="EE102">
            <v>2.15</v>
          </cell>
          <cell r="EF102">
            <v>2.14</v>
          </cell>
          <cell r="EG102">
            <v>2.14</v>
          </cell>
          <cell r="EH102">
            <v>2.14</v>
          </cell>
          <cell r="EI102">
            <v>2.15</v>
          </cell>
          <cell r="EJ102">
            <v>2.14</v>
          </cell>
          <cell r="EK102">
            <v>2.14</v>
          </cell>
          <cell r="EL102">
            <v>2.14</v>
          </cell>
          <cell r="EM102">
            <v>2.14</v>
          </cell>
          <cell r="EN102">
            <v>2.14</v>
          </cell>
          <cell r="EO102">
            <v>2.14</v>
          </cell>
          <cell r="EP102">
            <v>2.14</v>
          </cell>
          <cell r="EQ102">
            <v>2.14</v>
          </cell>
          <cell r="ER102">
            <v>2.14</v>
          </cell>
          <cell r="ES102">
            <v>2.13</v>
          </cell>
          <cell r="ET102">
            <v>2.13</v>
          </cell>
          <cell r="EU102">
            <v>2.13</v>
          </cell>
          <cell r="EV102">
            <v>2.13</v>
          </cell>
          <cell r="EW102">
            <v>2.13</v>
          </cell>
          <cell r="EX102">
            <v>2.13</v>
          </cell>
          <cell r="EY102">
            <v>2.13</v>
          </cell>
          <cell r="EZ102">
            <v>2.12</v>
          </cell>
          <cell r="FA102">
            <v>2.12</v>
          </cell>
          <cell r="FB102">
            <v>2.12</v>
          </cell>
          <cell r="FC102">
            <v>2.12</v>
          </cell>
          <cell r="FD102">
            <v>2.12</v>
          </cell>
          <cell r="FE102">
            <v>2.12</v>
          </cell>
          <cell r="FF102">
            <v>2.12</v>
          </cell>
          <cell r="FG102">
            <v>2.12</v>
          </cell>
          <cell r="FH102">
            <v>2.12</v>
          </cell>
          <cell r="FI102">
            <v>2.12</v>
          </cell>
          <cell r="FJ102">
            <v>2.12</v>
          </cell>
          <cell r="FK102">
            <v>2.12</v>
          </cell>
          <cell r="FL102">
            <v>2.12</v>
          </cell>
          <cell r="FM102">
            <v>2.12</v>
          </cell>
          <cell r="FN102">
            <v>2.12</v>
          </cell>
          <cell r="FO102">
            <v>2.12</v>
          </cell>
          <cell r="FP102">
            <v>2.12</v>
          </cell>
          <cell r="FQ102">
            <v>2.11</v>
          </cell>
          <cell r="FR102">
            <v>2.11</v>
          </cell>
          <cell r="FS102">
            <v>2.11</v>
          </cell>
          <cell r="FT102">
            <v>2.11</v>
          </cell>
          <cell r="FU102">
            <v>2.11</v>
          </cell>
          <cell r="FV102">
            <v>2.11</v>
          </cell>
          <cell r="FW102">
            <v>2.11</v>
          </cell>
          <cell r="FX102">
            <v>2.1</v>
          </cell>
          <cell r="FY102">
            <v>2.1</v>
          </cell>
          <cell r="FZ102">
            <v>2.1</v>
          </cell>
          <cell r="GA102">
            <v>2.1</v>
          </cell>
          <cell r="GB102">
            <v>2.1</v>
          </cell>
          <cell r="GC102">
            <v>2.1</v>
          </cell>
          <cell r="GD102">
            <v>2.1</v>
          </cell>
          <cell r="GE102">
            <v>2.1</v>
          </cell>
          <cell r="GF102">
            <v>2.1</v>
          </cell>
          <cell r="GG102">
            <v>2.1</v>
          </cell>
          <cell r="GH102">
            <v>2.1</v>
          </cell>
          <cell r="GI102">
            <v>2.1</v>
          </cell>
          <cell r="GJ102">
            <v>2.1</v>
          </cell>
          <cell r="GK102">
            <v>2.1</v>
          </cell>
          <cell r="GL102">
            <v>2.1</v>
          </cell>
          <cell r="GM102">
            <v>2.1</v>
          </cell>
          <cell r="GN102">
            <v>2.1</v>
          </cell>
          <cell r="GO102">
            <v>2.1</v>
          </cell>
          <cell r="GP102">
            <v>2.1</v>
          </cell>
          <cell r="GQ102">
            <v>2.1</v>
          </cell>
          <cell r="GR102">
            <v>2.11</v>
          </cell>
          <cell r="GS102">
            <v>2.11</v>
          </cell>
          <cell r="GT102">
            <v>2.11</v>
          </cell>
          <cell r="GU102">
            <v>2.11</v>
          </cell>
          <cell r="GV102">
            <v>2.11</v>
          </cell>
          <cell r="GW102">
            <v>2.1</v>
          </cell>
          <cell r="GX102">
            <v>2.1</v>
          </cell>
          <cell r="GY102">
            <v>2.11</v>
          </cell>
          <cell r="GZ102">
            <v>2.11</v>
          </cell>
          <cell r="HA102">
            <v>2.11</v>
          </cell>
          <cell r="HB102">
            <v>2.11</v>
          </cell>
          <cell r="HC102">
            <v>2.11</v>
          </cell>
          <cell r="HD102">
            <v>2.11</v>
          </cell>
          <cell r="HE102">
            <v>2.11</v>
          </cell>
          <cell r="HF102">
            <v>2.11</v>
          </cell>
        </row>
        <row r="103">
          <cell r="A103">
            <v>102</v>
          </cell>
          <cell r="B103">
            <v>0</v>
          </cell>
          <cell r="C103" t="str">
            <v>Pol Caldo Residual (%)</v>
          </cell>
          <cell r="D103" t="str">
            <v>ºZ</v>
          </cell>
          <cell r="E103">
            <v>0.94</v>
          </cell>
          <cell r="F103">
            <v>0.8</v>
          </cell>
          <cell r="G103">
            <v>0.91</v>
          </cell>
          <cell r="H103">
            <v>0.96</v>
          </cell>
          <cell r="I103">
            <v>0.99</v>
          </cell>
          <cell r="J103">
            <v>1.04</v>
          </cell>
          <cell r="K103">
            <v>1.06</v>
          </cell>
          <cell r="L103">
            <v>1.1100000000000001</v>
          </cell>
          <cell r="M103">
            <v>1.1599999999999999</v>
          </cell>
          <cell r="N103">
            <v>1.23</v>
          </cell>
          <cell r="O103">
            <v>1.25</v>
          </cell>
          <cell r="P103">
            <v>1.27</v>
          </cell>
          <cell r="Q103">
            <v>1.3</v>
          </cell>
          <cell r="R103">
            <v>1.33</v>
          </cell>
          <cell r="S103">
            <v>1.35</v>
          </cell>
          <cell r="T103">
            <v>1.35</v>
          </cell>
          <cell r="U103">
            <v>1.35</v>
          </cell>
          <cell r="V103">
            <v>1.36</v>
          </cell>
          <cell r="W103">
            <v>1.35</v>
          </cell>
          <cell r="X103">
            <v>1.36</v>
          </cell>
          <cell r="Y103">
            <v>1.36</v>
          </cell>
          <cell r="Z103">
            <v>1.39</v>
          </cell>
          <cell r="AA103">
            <v>1.44</v>
          </cell>
          <cell r="AB103">
            <v>1.49</v>
          </cell>
          <cell r="AC103">
            <v>1.51</v>
          </cell>
          <cell r="AD103">
            <v>1.54</v>
          </cell>
          <cell r="AE103">
            <v>1.59</v>
          </cell>
          <cell r="AF103">
            <v>1.65</v>
          </cell>
          <cell r="AG103">
            <v>1.66</v>
          </cell>
          <cell r="AH103">
            <v>1.66</v>
          </cell>
          <cell r="AI103">
            <v>1.66</v>
          </cell>
          <cell r="AJ103">
            <v>1.66</v>
          </cell>
          <cell r="AK103">
            <v>1.66</v>
          </cell>
          <cell r="AL103">
            <v>1.66</v>
          </cell>
          <cell r="AM103">
            <v>1.66</v>
          </cell>
          <cell r="AN103">
            <v>1.66</v>
          </cell>
          <cell r="AO103">
            <v>1.65</v>
          </cell>
          <cell r="AP103">
            <v>1.65</v>
          </cell>
          <cell r="AQ103">
            <v>1.7</v>
          </cell>
          <cell r="AR103">
            <v>1.7</v>
          </cell>
          <cell r="AS103">
            <v>1.7</v>
          </cell>
          <cell r="AT103">
            <v>1.7</v>
          </cell>
          <cell r="AU103">
            <v>1.68</v>
          </cell>
          <cell r="AV103">
            <v>1.68</v>
          </cell>
          <cell r="AW103">
            <v>1.68</v>
          </cell>
          <cell r="AX103">
            <v>1.69</v>
          </cell>
          <cell r="AY103">
            <v>1.69</v>
          </cell>
          <cell r="AZ103">
            <v>1.68</v>
          </cell>
          <cell r="BA103">
            <v>1.68</v>
          </cell>
          <cell r="BB103">
            <v>1.68</v>
          </cell>
          <cell r="BC103">
            <v>1.68</v>
          </cell>
          <cell r="BD103">
            <v>1.68</v>
          </cell>
          <cell r="BE103">
            <v>1.68</v>
          </cell>
          <cell r="BF103">
            <v>1.68</v>
          </cell>
          <cell r="BG103">
            <v>1.68</v>
          </cell>
          <cell r="BH103">
            <v>1.68</v>
          </cell>
          <cell r="BI103">
            <v>1.67</v>
          </cell>
          <cell r="BJ103">
            <v>1.67</v>
          </cell>
          <cell r="BK103">
            <v>1.67</v>
          </cell>
          <cell r="BL103">
            <v>1.65</v>
          </cell>
          <cell r="BM103">
            <v>1.64</v>
          </cell>
          <cell r="BN103">
            <v>1.65</v>
          </cell>
          <cell r="BO103">
            <v>1.65</v>
          </cell>
          <cell r="BP103">
            <v>1.64</v>
          </cell>
          <cell r="BQ103">
            <v>1.63</v>
          </cell>
          <cell r="BR103">
            <v>1.62</v>
          </cell>
          <cell r="BS103">
            <v>1.62</v>
          </cell>
          <cell r="BT103">
            <v>1.62</v>
          </cell>
          <cell r="BU103">
            <v>1.61</v>
          </cell>
          <cell r="BV103">
            <v>1.61</v>
          </cell>
          <cell r="BW103">
            <v>1.61</v>
          </cell>
          <cell r="BX103">
            <v>1.6</v>
          </cell>
          <cell r="BY103">
            <v>1.6</v>
          </cell>
          <cell r="BZ103">
            <v>1.59</v>
          </cell>
          <cell r="CA103">
            <v>1.59</v>
          </cell>
          <cell r="CB103">
            <v>1.58</v>
          </cell>
          <cell r="CC103">
            <v>1.58</v>
          </cell>
          <cell r="CD103">
            <v>1.57</v>
          </cell>
          <cell r="CE103">
            <v>1.58</v>
          </cell>
          <cell r="CF103">
            <v>1.58</v>
          </cell>
          <cell r="CG103">
            <v>1.58</v>
          </cell>
          <cell r="CH103">
            <v>1.58</v>
          </cell>
          <cell r="CI103">
            <v>1.57</v>
          </cell>
          <cell r="CJ103">
            <v>1.56</v>
          </cell>
          <cell r="CK103">
            <v>1.56</v>
          </cell>
          <cell r="CL103">
            <v>1.55</v>
          </cell>
          <cell r="CM103">
            <v>1.55</v>
          </cell>
          <cell r="CN103">
            <v>1.54</v>
          </cell>
          <cell r="CO103">
            <v>1.54</v>
          </cell>
          <cell r="CP103">
            <v>1.53</v>
          </cell>
          <cell r="CQ103">
            <v>1.52</v>
          </cell>
          <cell r="CR103">
            <v>1.52</v>
          </cell>
          <cell r="CS103">
            <v>1.52</v>
          </cell>
          <cell r="CT103">
            <v>1.51</v>
          </cell>
          <cell r="CU103">
            <v>1.51</v>
          </cell>
          <cell r="CV103">
            <v>1.5</v>
          </cell>
          <cell r="CW103">
            <v>1.5</v>
          </cell>
          <cell r="CX103">
            <v>1.49</v>
          </cell>
          <cell r="CY103">
            <v>1.49</v>
          </cell>
          <cell r="CZ103">
            <v>1.49</v>
          </cell>
          <cell r="DA103">
            <v>1.49</v>
          </cell>
          <cell r="DB103">
            <v>1.48</v>
          </cell>
          <cell r="DC103">
            <v>1.48</v>
          </cell>
          <cell r="DD103">
            <v>1.48</v>
          </cell>
          <cell r="DE103">
            <v>1.47</v>
          </cell>
          <cell r="DF103">
            <v>1.47</v>
          </cell>
          <cell r="DG103">
            <v>1.46</v>
          </cell>
          <cell r="DH103">
            <v>1.46</v>
          </cell>
          <cell r="DI103">
            <v>1.46</v>
          </cell>
          <cell r="DJ103">
            <v>1.46</v>
          </cell>
          <cell r="DK103">
            <v>1.46</v>
          </cell>
          <cell r="DL103">
            <v>1.45</v>
          </cell>
          <cell r="DM103">
            <v>1.45</v>
          </cell>
          <cell r="DN103">
            <v>1.45</v>
          </cell>
          <cell r="DO103">
            <v>1.44</v>
          </cell>
          <cell r="DP103">
            <v>1.44</v>
          </cell>
          <cell r="DQ103">
            <v>1.44</v>
          </cell>
          <cell r="DR103">
            <v>1.43</v>
          </cell>
          <cell r="DS103">
            <v>1.43</v>
          </cell>
          <cell r="DT103">
            <v>1.43</v>
          </cell>
          <cell r="DU103">
            <v>1.43</v>
          </cell>
          <cell r="DV103">
            <v>1.43</v>
          </cell>
          <cell r="DW103">
            <v>1.42</v>
          </cell>
          <cell r="DX103">
            <v>1.42</v>
          </cell>
          <cell r="DY103">
            <v>1.42</v>
          </cell>
          <cell r="DZ103">
            <v>1.41</v>
          </cell>
          <cell r="EA103">
            <v>1.41</v>
          </cell>
          <cell r="EB103">
            <v>1.41</v>
          </cell>
          <cell r="EC103">
            <v>1.4</v>
          </cell>
          <cell r="ED103">
            <v>1.4</v>
          </cell>
          <cell r="EE103">
            <v>1.4</v>
          </cell>
          <cell r="EF103">
            <v>1.39</v>
          </cell>
          <cell r="EG103">
            <v>1.39</v>
          </cell>
          <cell r="EH103">
            <v>1.39</v>
          </cell>
          <cell r="EI103">
            <v>1.39</v>
          </cell>
          <cell r="EJ103">
            <v>1.39</v>
          </cell>
          <cell r="EK103">
            <v>1.39</v>
          </cell>
          <cell r="EL103">
            <v>1.39</v>
          </cell>
          <cell r="EM103">
            <v>1.39</v>
          </cell>
          <cell r="EN103">
            <v>1.39</v>
          </cell>
          <cell r="EO103">
            <v>1.38</v>
          </cell>
          <cell r="EP103">
            <v>1.38</v>
          </cell>
          <cell r="EQ103">
            <v>1.38</v>
          </cell>
          <cell r="ER103">
            <v>1.38</v>
          </cell>
          <cell r="ES103">
            <v>1.38</v>
          </cell>
          <cell r="ET103">
            <v>1.38</v>
          </cell>
          <cell r="EU103">
            <v>1.38</v>
          </cell>
          <cell r="EV103">
            <v>1.38</v>
          </cell>
          <cell r="EW103">
            <v>1.38</v>
          </cell>
          <cell r="EX103">
            <v>1.38</v>
          </cell>
          <cell r="EY103">
            <v>1.37</v>
          </cell>
          <cell r="EZ103">
            <v>1.37</v>
          </cell>
          <cell r="FA103">
            <v>1.37</v>
          </cell>
          <cell r="FB103">
            <v>1.37</v>
          </cell>
          <cell r="FC103">
            <v>1.37</v>
          </cell>
          <cell r="FD103">
            <v>1.36</v>
          </cell>
          <cell r="FE103">
            <v>1.36</v>
          </cell>
          <cell r="FF103">
            <v>1.36</v>
          </cell>
          <cell r="FG103">
            <v>1.36</v>
          </cell>
          <cell r="FH103">
            <v>1.36</v>
          </cell>
          <cell r="FI103">
            <v>1.36</v>
          </cell>
          <cell r="FJ103">
            <v>1.36</v>
          </cell>
          <cell r="FK103">
            <v>1.36</v>
          </cell>
          <cell r="FL103">
            <v>1.36</v>
          </cell>
          <cell r="FM103">
            <v>1.36</v>
          </cell>
          <cell r="FN103">
            <v>1.36</v>
          </cell>
          <cell r="FO103">
            <v>1.36</v>
          </cell>
          <cell r="FP103">
            <v>1.36</v>
          </cell>
          <cell r="FQ103">
            <v>1.36</v>
          </cell>
          <cell r="FR103">
            <v>1.36</v>
          </cell>
          <cell r="FS103">
            <v>1.36</v>
          </cell>
          <cell r="FT103">
            <v>1.35</v>
          </cell>
          <cell r="FU103">
            <v>1.35</v>
          </cell>
          <cell r="FV103">
            <v>1.35</v>
          </cell>
          <cell r="FW103">
            <v>1.35</v>
          </cell>
          <cell r="FX103">
            <v>1.35</v>
          </cell>
          <cell r="FY103">
            <v>1.35</v>
          </cell>
          <cell r="FZ103">
            <v>1.35</v>
          </cell>
          <cell r="GA103">
            <v>1.34</v>
          </cell>
          <cell r="GB103">
            <v>1.34</v>
          </cell>
          <cell r="GC103">
            <v>1.34</v>
          </cell>
          <cell r="GD103">
            <v>1.34</v>
          </cell>
          <cell r="GE103">
            <v>1.34</v>
          </cell>
          <cell r="GF103">
            <v>1.34</v>
          </cell>
          <cell r="GG103">
            <v>1.34</v>
          </cell>
          <cell r="GH103">
            <v>1.34</v>
          </cell>
          <cell r="GI103">
            <v>1.34</v>
          </cell>
          <cell r="GJ103">
            <v>1.34</v>
          </cell>
          <cell r="GK103">
            <v>1.34</v>
          </cell>
          <cell r="GL103">
            <v>1.34</v>
          </cell>
          <cell r="GM103">
            <v>1.34</v>
          </cell>
          <cell r="GN103">
            <v>1.34</v>
          </cell>
          <cell r="GO103">
            <v>1.34</v>
          </cell>
          <cell r="GP103">
            <v>1.34</v>
          </cell>
          <cell r="GQ103">
            <v>1.34</v>
          </cell>
          <cell r="GR103">
            <v>1.34</v>
          </cell>
          <cell r="GS103">
            <v>1.34</v>
          </cell>
          <cell r="GT103">
            <v>1.34</v>
          </cell>
          <cell r="GU103">
            <v>1.34</v>
          </cell>
          <cell r="GV103">
            <v>1.34</v>
          </cell>
          <cell r="GW103">
            <v>1.34</v>
          </cell>
          <cell r="GX103">
            <v>1.34</v>
          </cell>
          <cell r="GY103">
            <v>1.34</v>
          </cell>
          <cell r="GZ103">
            <v>1.34</v>
          </cell>
          <cell r="HA103">
            <v>1.35</v>
          </cell>
          <cell r="HB103">
            <v>1.35</v>
          </cell>
          <cell r="HC103">
            <v>1.35</v>
          </cell>
          <cell r="HD103">
            <v>1.35</v>
          </cell>
          <cell r="HE103">
            <v>1.35</v>
          </cell>
          <cell r="HF103">
            <v>1.35</v>
          </cell>
        </row>
        <row r="104">
          <cell r="A104">
            <v>103</v>
          </cell>
          <cell r="B104">
            <v>0</v>
          </cell>
          <cell r="C104" t="str">
            <v>Pureza Caldo Residual (%)</v>
          </cell>
          <cell r="D104" t="str">
            <v>%</v>
          </cell>
          <cell r="E104">
            <v>58.61</v>
          </cell>
          <cell r="F104">
            <v>57.43</v>
          </cell>
          <cell r="G104">
            <v>60.28</v>
          </cell>
          <cell r="H104">
            <v>58.84</v>
          </cell>
          <cell r="I104">
            <v>59.2</v>
          </cell>
          <cell r="J104">
            <v>59.49</v>
          </cell>
          <cell r="K104">
            <v>59.54</v>
          </cell>
          <cell r="L104">
            <v>60.29</v>
          </cell>
          <cell r="M104">
            <v>60.95</v>
          </cell>
          <cell r="N104">
            <v>61.74</v>
          </cell>
          <cell r="O104">
            <v>61.99</v>
          </cell>
          <cell r="P104">
            <v>62.32</v>
          </cell>
          <cell r="Q104">
            <v>62.68</v>
          </cell>
          <cell r="R104">
            <v>63.11</v>
          </cell>
          <cell r="S104">
            <v>63.36</v>
          </cell>
          <cell r="T104">
            <v>63.36</v>
          </cell>
          <cell r="U104">
            <v>63.36</v>
          </cell>
          <cell r="V104">
            <v>63.45</v>
          </cell>
          <cell r="W104">
            <v>63.43</v>
          </cell>
          <cell r="X104">
            <v>63.66</v>
          </cell>
          <cell r="Y104">
            <v>63.77</v>
          </cell>
          <cell r="Z104">
            <v>64.22</v>
          </cell>
          <cell r="AA104">
            <v>64.58</v>
          </cell>
          <cell r="AB104">
            <v>64.959999999999994</v>
          </cell>
          <cell r="AC104">
            <v>65.27</v>
          </cell>
          <cell r="AD104">
            <v>65.64</v>
          </cell>
          <cell r="AE104">
            <v>65.98</v>
          </cell>
          <cell r="AF104">
            <v>66.36</v>
          </cell>
          <cell r="AG104">
            <v>66.5</v>
          </cell>
          <cell r="AH104">
            <v>66.5</v>
          </cell>
          <cell r="AI104">
            <v>66.5</v>
          </cell>
          <cell r="AJ104">
            <v>66.5</v>
          </cell>
          <cell r="AK104">
            <v>66.5</v>
          </cell>
          <cell r="AL104">
            <v>66.5</v>
          </cell>
          <cell r="AM104">
            <v>66.5</v>
          </cell>
          <cell r="AN104">
            <v>66.510000000000005</v>
          </cell>
          <cell r="AO104">
            <v>66.430000000000007</v>
          </cell>
          <cell r="AP104">
            <v>66.400000000000006</v>
          </cell>
          <cell r="AQ104">
            <v>66.73</v>
          </cell>
          <cell r="AR104">
            <v>66.86</v>
          </cell>
          <cell r="AS104">
            <v>66.86</v>
          </cell>
          <cell r="AT104">
            <v>66.83</v>
          </cell>
          <cell r="AU104">
            <v>66.650000000000006</v>
          </cell>
          <cell r="AV104">
            <v>66.680000000000007</v>
          </cell>
          <cell r="AW104">
            <v>66.78</v>
          </cell>
          <cell r="AX104">
            <v>66.81</v>
          </cell>
          <cell r="AY104">
            <v>66.8</v>
          </cell>
          <cell r="AZ104">
            <v>66.73</v>
          </cell>
          <cell r="BA104">
            <v>66.73</v>
          </cell>
          <cell r="BB104">
            <v>66.75</v>
          </cell>
          <cell r="BC104">
            <v>66.75</v>
          </cell>
          <cell r="BD104">
            <v>66.75</v>
          </cell>
          <cell r="BE104">
            <v>66.75</v>
          </cell>
          <cell r="BF104">
            <v>66.75</v>
          </cell>
          <cell r="BG104">
            <v>66.75</v>
          </cell>
          <cell r="BH104">
            <v>66.7</v>
          </cell>
          <cell r="BI104">
            <v>66.63</v>
          </cell>
          <cell r="BJ104">
            <v>66.62</v>
          </cell>
          <cell r="BK104">
            <v>66.540000000000006</v>
          </cell>
          <cell r="BL104">
            <v>66.39</v>
          </cell>
          <cell r="BM104">
            <v>66.42</v>
          </cell>
          <cell r="BN104">
            <v>66.56</v>
          </cell>
          <cell r="BO104">
            <v>66.61</v>
          </cell>
          <cell r="BP104">
            <v>66.59</v>
          </cell>
          <cell r="BQ104">
            <v>66.53</v>
          </cell>
          <cell r="BR104">
            <v>66.45</v>
          </cell>
          <cell r="BS104">
            <v>66.56</v>
          </cell>
          <cell r="BT104">
            <v>66.52</v>
          </cell>
          <cell r="BU104">
            <v>66.48</v>
          </cell>
          <cell r="BV104">
            <v>66.44</v>
          </cell>
          <cell r="BW104">
            <v>66.489999999999995</v>
          </cell>
          <cell r="BX104">
            <v>66.45</v>
          </cell>
          <cell r="BY104">
            <v>66.38</v>
          </cell>
          <cell r="BZ104">
            <v>66.34</v>
          </cell>
          <cell r="CA104">
            <v>66.319999999999993</v>
          </cell>
          <cell r="CB104">
            <v>66.37</v>
          </cell>
          <cell r="CC104">
            <v>66.39</v>
          </cell>
          <cell r="CD104">
            <v>66.400000000000006</v>
          </cell>
          <cell r="CE104">
            <v>66.42</v>
          </cell>
          <cell r="CF104">
            <v>66.42</v>
          </cell>
          <cell r="CG104">
            <v>66.48</v>
          </cell>
          <cell r="CH104">
            <v>66.47</v>
          </cell>
          <cell r="CI104">
            <v>66.400000000000006</v>
          </cell>
          <cell r="CJ104">
            <v>66.38</v>
          </cell>
          <cell r="CK104">
            <v>66.28</v>
          </cell>
          <cell r="CL104">
            <v>66.22</v>
          </cell>
          <cell r="CM104">
            <v>66.14</v>
          </cell>
          <cell r="CN104">
            <v>66.040000000000006</v>
          </cell>
          <cell r="CO104">
            <v>65.989999999999995</v>
          </cell>
          <cell r="CP104">
            <v>65.95</v>
          </cell>
          <cell r="CQ104">
            <v>65.87</v>
          </cell>
          <cell r="CR104">
            <v>65.81</v>
          </cell>
          <cell r="CS104">
            <v>65.8</v>
          </cell>
          <cell r="CT104">
            <v>65.78</v>
          </cell>
          <cell r="CU104">
            <v>65.709999999999994</v>
          </cell>
          <cell r="CV104">
            <v>65.64</v>
          </cell>
          <cell r="CW104">
            <v>65.58</v>
          </cell>
          <cell r="CX104">
            <v>65.44</v>
          </cell>
          <cell r="CY104">
            <v>65.39</v>
          </cell>
          <cell r="CZ104">
            <v>65.349999999999994</v>
          </cell>
          <cell r="DA104">
            <v>65.319999999999993</v>
          </cell>
          <cell r="DB104">
            <v>65.319999999999993</v>
          </cell>
          <cell r="DC104">
            <v>65.31</v>
          </cell>
          <cell r="DD104">
            <v>65.260000000000005</v>
          </cell>
          <cell r="DE104">
            <v>65.19</v>
          </cell>
          <cell r="DF104">
            <v>65.14</v>
          </cell>
          <cell r="DG104">
            <v>65.11</v>
          </cell>
          <cell r="DH104">
            <v>65.099999999999994</v>
          </cell>
          <cell r="DI104">
            <v>65.11</v>
          </cell>
          <cell r="DJ104">
            <v>65.11</v>
          </cell>
          <cell r="DK104">
            <v>65.099999999999994</v>
          </cell>
          <cell r="DL104">
            <v>65.08</v>
          </cell>
          <cell r="DM104">
            <v>65.05</v>
          </cell>
          <cell r="DN104">
            <v>64.91</v>
          </cell>
          <cell r="DO104">
            <v>64.83</v>
          </cell>
          <cell r="DP104">
            <v>64.790000000000006</v>
          </cell>
          <cell r="DQ104">
            <v>64.760000000000005</v>
          </cell>
          <cell r="DR104">
            <v>64.75</v>
          </cell>
          <cell r="DS104">
            <v>64.75</v>
          </cell>
          <cell r="DT104">
            <v>64.739999999999995</v>
          </cell>
          <cell r="DU104">
            <v>64.739999999999995</v>
          </cell>
          <cell r="DV104">
            <v>64.69</v>
          </cell>
          <cell r="DW104">
            <v>64.650000000000006</v>
          </cell>
          <cell r="DX104">
            <v>64.64</v>
          </cell>
          <cell r="DY104">
            <v>64.62</v>
          </cell>
          <cell r="DZ104">
            <v>64.61</v>
          </cell>
          <cell r="EA104">
            <v>64.59</v>
          </cell>
          <cell r="EB104">
            <v>64.55</v>
          </cell>
          <cell r="EC104">
            <v>64.52</v>
          </cell>
          <cell r="ED104">
            <v>64.5</v>
          </cell>
          <cell r="EE104">
            <v>64.45</v>
          </cell>
          <cell r="EF104">
            <v>64.38</v>
          </cell>
          <cell r="EG104">
            <v>64.38</v>
          </cell>
          <cell r="EH104">
            <v>64.36</v>
          </cell>
          <cell r="EI104">
            <v>64.290000000000006</v>
          </cell>
          <cell r="EJ104">
            <v>64.23</v>
          </cell>
          <cell r="EK104">
            <v>64.19</v>
          </cell>
          <cell r="EL104">
            <v>64.150000000000006</v>
          </cell>
          <cell r="EM104">
            <v>64.09</v>
          </cell>
          <cell r="EN104">
            <v>64.03</v>
          </cell>
          <cell r="EO104">
            <v>63.99</v>
          </cell>
          <cell r="EP104">
            <v>63.99</v>
          </cell>
          <cell r="EQ104">
            <v>63.99</v>
          </cell>
          <cell r="ER104">
            <v>63.98</v>
          </cell>
          <cell r="ES104">
            <v>63.95</v>
          </cell>
          <cell r="ET104">
            <v>63.93</v>
          </cell>
          <cell r="EU104">
            <v>63.93</v>
          </cell>
          <cell r="EV104">
            <v>63.93</v>
          </cell>
          <cell r="EW104">
            <v>63.93</v>
          </cell>
          <cell r="EX104">
            <v>63.92</v>
          </cell>
          <cell r="EY104">
            <v>63.9</v>
          </cell>
          <cell r="EZ104">
            <v>63.86</v>
          </cell>
          <cell r="FA104">
            <v>63.84</v>
          </cell>
          <cell r="FB104">
            <v>63.81</v>
          </cell>
          <cell r="FC104">
            <v>63.78</v>
          </cell>
          <cell r="FD104">
            <v>63.75</v>
          </cell>
          <cell r="FE104">
            <v>63.74</v>
          </cell>
          <cell r="FF104">
            <v>63.72</v>
          </cell>
          <cell r="FG104">
            <v>63.7</v>
          </cell>
          <cell r="FH104">
            <v>63.69</v>
          </cell>
          <cell r="FI104">
            <v>63.71</v>
          </cell>
          <cell r="FJ104">
            <v>63.7</v>
          </cell>
          <cell r="FK104">
            <v>63.71</v>
          </cell>
          <cell r="FL104">
            <v>63.7</v>
          </cell>
          <cell r="FM104">
            <v>63.7</v>
          </cell>
          <cell r="FN104">
            <v>63.66</v>
          </cell>
          <cell r="FO104">
            <v>63.65</v>
          </cell>
          <cell r="FP104">
            <v>63.62</v>
          </cell>
          <cell r="FQ104">
            <v>63.58</v>
          </cell>
          <cell r="FR104">
            <v>63.57</v>
          </cell>
          <cell r="FS104">
            <v>63.56</v>
          </cell>
          <cell r="FT104">
            <v>63.54</v>
          </cell>
          <cell r="FU104">
            <v>63.55</v>
          </cell>
          <cell r="FV104">
            <v>63.53</v>
          </cell>
          <cell r="FW104">
            <v>63.52</v>
          </cell>
          <cell r="FX104">
            <v>63.48</v>
          </cell>
          <cell r="FY104">
            <v>63.47</v>
          </cell>
          <cell r="FZ104">
            <v>63.44</v>
          </cell>
          <cell r="GA104">
            <v>63.44</v>
          </cell>
          <cell r="GB104">
            <v>63.41</v>
          </cell>
          <cell r="GC104">
            <v>63.38</v>
          </cell>
          <cell r="GD104">
            <v>63.36</v>
          </cell>
          <cell r="GE104">
            <v>63.34</v>
          </cell>
          <cell r="GF104">
            <v>63.3</v>
          </cell>
          <cell r="GG104">
            <v>63.29</v>
          </cell>
          <cell r="GH104">
            <v>63.3</v>
          </cell>
          <cell r="GI104">
            <v>63.29</v>
          </cell>
          <cell r="GJ104">
            <v>63.28</v>
          </cell>
          <cell r="GK104">
            <v>63.29</v>
          </cell>
          <cell r="GL104">
            <v>63.28</v>
          </cell>
          <cell r="GM104">
            <v>63.26</v>
          </cell>
          <cell r="GN104">
            <v>63.25</v>
          </cell>
          <cell r="GO104">
            <v>63.22</v>
          </cell>
          <cell r="GP104">
            <v>63.19</v>
          </cell>
          <cell r="GQ104">
            <v>63.19</v>
          </cell>
          <cell r="GR104">
            <v>63.18</v>
          </cell>
          <cell r="GS104">
            <v>63.19</v>
          </cell>
          <cell r="GT104">
            <v>63.18</v>
          </cell>
          <cell r="GU104">
            <v>63.16</v>
          </cell>
          <cell r="GV104">
            <v>63.16</v>
          </cell>
          <cell r="GW104">
            <v>63.15</v>
          </cell>
          <cell r="GX104">
            <v>63.17</v>
          </cell>
          <cell r="GY104">
            <v>63.18</v>
          </cell>
          <cell r="GZ104">
            <v>63.19</v>
          </cell>
          <cell r="HA104">
            <v>63.23</v>
          </cell>
          <cell r="HB104">
            <v>63.23</v>
          </cell>
          <cell r="HC104">
            <v>63.23</v>
          </cell>
          <cell r="HD104">
            <v>63.23</v>
          </cell>
          <cell r="HE104">
            <v>63.23</v>
          </cell>
          <cell r="HF104">
            <v>63.23</v>
          </cell>
        </row>
        <row r="105">
          <cell r="A105">
            <v>104</v>
          </cell>
          <cell r="B105">
            <v>0</v>
          </cell>
          <cell r="C105" t="str">
            <v>Caldo Misto % Cana</v>
          </cell>
          <cell r="D105" t="str">
            <v>%</v>
          </cell>
          <cell r="E105">
            <v>135.69</v>
          </cell>
          <cell r="F105">
            <v>137.24</v>
          </cell>
          <cell r="G105">
            <v>133.43</v>
          </cell>
          <cell r="H105">
            <v>131.36000000000001</v>
          </cell>
          <cell r="I105">
            <v>129.63</v>
          </cell>
          <cell r="J105">
            <v>125.55</v>
          </cell>
          <cell r="K105">
            <v>125.68</v>
          </cell>
          <cell r="L105">
            <v>124.65</v>
          </cell>
          <cell r="M105">
            <v>124.57</v>
          </cell>
          <cell r="N105">
            <v>122.72</v>
          </cell>
          <cell r="O105">
            <v>122.45</v>
          </cell>
          <cell r="P105">
            <v>122.26</v>
          </cell>
          <cell r="Q105">
            <v>122.56</v>
          </cell>
          <cell r="R105">
            <v>122.58</v>
          </cell>
          <cell r="S105">
            <v>122.38</v>
          </cell>
          <cell r="T105">
            <v>122.28</v>
          </cell>
          <cell r="U105">
            <v>122.18</v>
          </cell>
          <cell r="V105">
            <v>122.9</v>
          </cell>
          <cell r="W105">
            <v>124.32</v>
          </cell>
          <cell r="X105">
            <v>124.11</v>
          </cell>
          <cell r="Y105">
            <v>124.83</v>
          </cell>
          <cell r="Z105">
            <v>124.68</v>
          </cell>
          <cell r="AA105">
            <v>124.18</v>
          </cell>
          <cell r="AB105">
            <v>124</v>
          </cell>
          <cell r="AC105">
            <v>123.52</v>
          </cell>
          <cell r="AD105">
            <v>123.95</v>
          </cell>
          <cell r="AE105">
            <v>123.9</v>
          </cell>
          <cell r="AF105">
            <v>123.66</v>
          </cell>
          <cell r="AG105">
            <v>123.5</v>
          </cell>
          <cell r="AH105">
            <v>123.21</v>
          </cell>
          <cell r="AI105">
            <v>123.01</v>
          </cell>
          <cell r="AJ105">
            <v>123.64</v>
          </cell>
          <cell r="AK105">
            <v>124.25</v>
          </cell>
          <cell r="AL105">
            <v>124.75</v>
          </cell>
          <cell r="AM105">
            <v>125.04</v>
          </cell>
          <cell r="AN105">
            <v>126.17</v>
          </cell>
          <cell r="AO105">
            <v>125.93</v>
          </cell>
          <cell r="AP105">
            <v>125.93</v>
          </cell>
          <cell r="AQ105">
            <v>126.04</v>
          </cell>
          <cell r="AR105">
            <v>125.53</v>
          </cell>
          <cell r="AS105">
            <v>125.53</v>
          </cell>
          <cell r="AT105">
            <v>125.56</v>
          </cell>
          <cell r="AU105">
            <v>125.93</v>
          </cell>
          <cell r="AV105">
            <v>125.33</v>
          </cell>
          <cell r="AW105">
            <v>124.89</v>
          </cell>
          <cell r="AX105">
            <v>124.92</v>
          </cell>
          <cell r="AY105">
            <v>124.9</v>
          </cell>
          <cell r="AZ105">
            <v>124.98</v>
          </cell>
          <cell r="BA105">
            <v>124.98</v>
          </cell>
          <cell r="BB105">
            <v>124.87</v>
          </cell>
          <cell r="BC105">
            <v>124.77</v>
          </cell>
          <cell r="BD105">
            <v>124.67</v>
          </cell>
          <cell r="BE105">
            <v>124.57</v>
          </cell>
          <cell r="BF105">
            <v>124.47</v>
          </cell>
          <cell r="BG105">
            <v>124.36</v>
          </cell>
          <cell r="BH105">
            <v>124.49</v>
          </cell>
          <cell r="BI105">
            <v>125.12</v>
          </cell>
          <cell r="BJ105">
            <v>125.84</v>
          </cell>
          <cell r="BK105">
            <v>126.07</v>
          </cell>
          <cell r="BL105">
            <v>126.39</v>
          </cell>
          <cell r="BM105">
            <v>126.27</v>
          </cell>
          <cell r="BN105">
            <v>125.95</v>
          </cell>
          <cell r="BO105">
            <v>125.76</v>
          </cell>
          <cell r="BP105">
            <v>125.84</v>
          </cell>
          <cell r="BQ105">
            <v>125.59</v>
          </cell>
          <cell r="BR105">
            <v>125.63</v>
          </cell>
          <cell r="BS105">
            <v>125.64</v>
          </cell>
          <cell r="BT105">
            <v>125.86</v>
          </cell>
          <cell r="BU105">
            <v>125.86</v>
          </cell>
          <cell r="BV105">
            <v>125.83</v>
          </cell>
          <cell r="BW105">
            <v>126</v>
          </cell>
          <cell r="BX105">
            <v>125.89</v>
          </cell>
          <cell r="BY105">
            <v>125.91</v>
          </cell>
          <cell r="BZ105">
            <v>125.99</v>
          </cell>
          <cell r="CA105">
            <v>125.74</v>
          </cell>
          <cell r="CB105">
            <v>125.43</v>
          </cell>
          <cell r="CC105">
            <v>125.23</v>
          </cell>
          <cell r="CD105">
            <v>125.17</v>
          </cell>
          <cell r="CE105">
            <v>125.21</v>
          </cell>
          <cell r="CF105">
            <v>124.96</v>
          </cell>
          <cell r="CG105">
            <v>124.83</v>
          </cell>
          <cell r="CH105">
            <v>124.99</v>
          </cell>
          <cell r="CI105">
            <v>124.99</v>
          </cell>
          <cell r="CJ105">
            <v>125.01</v>
          </cell>
          <cell r="CK105">
            <v>124.85</v>
          </cell>
          <cell r="CL105">
            <v>124.97</v>
          </cell>
          <cell r="CM105">
            <v>124.98</v>
          </cell>
          <cell r="CN105">
            <v>124.96</v>
          </cell>
          <cell r="CO105">
            <v>125.08</v>
          </cell>
          <cell r="CP105">
            <v>125.16</v>
          </cell>
          <cell r="CQ105">
            <v>125.35</v>
          </cell>
          <cell r="CR105">
            <v>125.43</v>
          </cell>
          <cell r="CS105">
            <v>125.6</v>
          </cell>
          <cell r="CT105">
            <v>125.74</v>
          </cell>
          <cell r="CU105">
            <v>125.8</v>
          </cell>
          <cell r="CV105">
            <v>125.8</v>
          </cell>
          <cell r="CW105">
            <v>125.82</v>
          </cell>
          <cell r="CX105">
            <v>125.8</v>
          </cell>
          <cell r="CY105">
            <v>125.8</v>
          </cell>
          <cell r="CZ105">
            <v>125.69</v>
          </cell>
          <cell r="DA105">
            <v>125.61</v>
          </cell>
          <cell r="DB105">
            <v>125.42</v>
          </cell>
          <cell r="DC105">
            <v>125.26</v>
          </cell>
          <cell r="DD105">
            <v>125.17</v>
          </cell>
          <cell r="DE105">
            <v>125.06</v>
          </cell>
          <cell r="DF105">
            <v>125.04</v>
          </cell>
          <cell r="DG105">
            <v>125.02</v>
          </cell>
          <cell r="DH105">
            <v>125.08</v>
          </cell>
          <cell r="DI105">
            <v>124.98</v>
          </cell>
          <cell r="DJ105">
            <v>124.96</v>
          </cell>
          <cell r="DK105">
            <v>124.85</v>
          </cell>
          <cell r="DL105">
            <v>124.83</v>
          </cell>
          <cell r="DM105">
            <v>124.83</v>
          </cell>
          <cell r="DN105">
            <v>124.72</v>
          </cell>
          <cell r="DO105">
            <v>124.7</v>
          </cell>
          <cell r="DP105">
            <v>124.68</v>
          </cell>
          <cell r="DQ105">
            <v>124.73</v>
          </cell>
          <cell r="DR105">
            <v>124.73</v>
          </cell>
          <cell r="DS105">
            <v>124.65</v>
          </cell>
          <cell r="DT105">
            <v>124.81</v>
          </cell>
          <cell r="DU105">
            <v>124.5</v>
          </cell>
          <cell r="DV105">
            <v>124.5</v>
          </cell>
          <cell r="DW105">
            <v>124.58</v>
          </cell>
          <cell r="DX105">
            <v>124.55</v>
          </cell>
          <cell r="DY105">
            <v>124.53</v>
          </cell>
          <cell r="DZ105">
            <v>124.51</v>
          </cell>
          <cell r="EA105">
            <v>124.51</v>
          </cell>
          <cell r="EB105">
            <v>124.59</v>
          </cell>
          <cell r="EC105">
            <v>124.57</v>
          </cell>
          <cell r="ED105">
            <v>124.57</v>
          </cell>
          <cell r="EE105">
            <v>124.3</v>
          </cell>
          <cell r="EF105">
            <v>124.4</v>
          </cell>
          <cell r="EG105">
            <v>124.5</v>
          </cell>
          <cell r="EH105">
            <v>124.5</v>
          </cell>
          <cell r="EI105">
            <v>124.4</v>
          </cell>
          <cell r="EJ105">
            <v>124.4</v>
          </cell>
          <cell r="EK105">
            <v>124.37</v>
          </cell>
          <cell r="EL105">
            <v>124.37</v>
          </cell>
          <cell r="EM105">
            <v>124.35</v>
          </cell>
          <cell r="EN105">
            <v>124.53</v>
          </cell>
          <cell r="EO105">
            <v>124.61</v>
          </cell>
          <cell r="EP105">
            <v>124.61</v>
          </cell>
          <cell r="EQ105">
            <v>124.61</v>
          </cell>
          <cell r="ER105">
            <v>124.63</v>
          </cell>
          <cell r="ES105">
            <v>124.71</v>
          </cell>
          <cell r="ET105">
            <v>124.82</v>
          </cell>
          <cell r="EU105">
            <v>124.92</v>
          </cell>
          <cell r="EV105">
            <v>124.92</v>
          </cell>
          <cell r="EW105">
            <v>125.02</v>
          </cell>
          <cell r="EX105">
            <v>125.12</v>
          </cell>
          <cell r="EY105">
            <v>125.14</v>
          </cell>
          <cell r="EZ105">
            <v>125.22</v>
          </cell>
          <cell r="FA105">
            <v>125.14</v>
          </cell>
          <cell r="FB105">
            <v>125.22</v>
          </cell>
          <cell r="FC105">
            <v>125.3</v>
          </cell>
          <cell r="FD105">
            <v>125.38</v>
          </cell>
          <cell r="FE105">
            <v>125.29</v>
          </cell>
          <cell r="FF105">
            <v>125.35</v>
          </cell>
          <cell r="FG105">
            <v>125.35</v>
          </cell>
          <cell r="FH105">
            <v>125.35</v>
          </cell>
          <cell r="FI105">
            <v>125.24</v>
          </cell>
          <cell r="FJ105">
            <v>125.24</v>
          </cell>
          <cell r="FK105">
            <v>125.16</v>
          </cell>
          <cell r="FL105">
            <v>125.18</v>
          </cell>
          <cell r="FM105">
            <v>124.99</v>
          </cell>
          <cell r="FN105">
            <v>125.01</v>
          </cell>
          <cell r="FO105">
            <v>125.09</v>
          </cell>
          <cell r="FP105">
            <v>125.09</v>
          </cell>
          <cell r="FQ105">
            <v>125.08</v>
          </cell>
          <cell r="FR105">
            <v>125.14</v>
          </cell>
          <cell r="FS105">
            <v>125.22</v>
          </cell>
          <cell r="FT105">
            <v>125.3</v>
          </cell>
          <cell r="FU105">
            <v>125.2</v>
          </cell>
          <cell r="FV105">
            <v>125.28</v>
          </cell>
          <cell r="FW105">
            <v>125.36</v>
          </cell>
          <cell r="FX105">
            <v>125.28</v>
          </cell>
          <cell r="FY105">
            <v>125.38</v>
          </cell>
          <cell r="FZ105">
            <v>125.48</v>
          </cell>
          <cell r="GA105">
            <v>125.38</v>
          </cell>
          <cell r="GB105">
            <v>125.46</v>
          </cell>
          <cell r="GC105">
            <v>125.37</v>
          </cell>
          <cell r="GD105">
            <v>125.46</v>
          </cell>
          <cell r="GE105">
            <v>125.35</v>
          </cell>
          <cell r="GF105">
            <v>125.32</v>
          </cell>
          <cell r="GG105">
            <v>125.28</v>
          </cell>
          <cell r="GH105">
            <v>125.3</v>
          </cell>
          <cell r="GI105">
            <v>125.4</v>
          </cell>
          <cell r="GJ105">
            <v>125.38</v>
          </cell>
          <cell r="GK105">
            <v>125.35</v>
          </cell>
          <cell r="GL105">
            <v>125.41</v>
          </cell>
          <cell r="GM105">
            <v>125.31</v>
          </cell>
          <cell r="GN105">
            <v>125.47</v>
          </cell>
          <cell r="GO105">
            <v>125.57</v>
          </cell>
          <cell r="GP105">
            <v>125.57</v>
          </cell>
          <cell r="GQ105">
            <v>125.65</v>
          </cell>
          <cell r="GR105">
            <v>125.52</v>
          </cell>
          <cell r="GS105">
            <v>125.76</v>
          </cell>
          <cell r="GT105">
            <v>125.66</v>
          </cell>
          <cell r="GU105">
            <v>125.66</v>
          </cell>
          <cell r="GV105">
            <v>125.66</v>
          </cell>
          <cell r="GW105">
            <v>125.64</v>
          </cell>
          <cell r="GX105">
            <v>125.63</v>
          </cell>
          <cell r="GY105">
            <v>125.61</v>
          </cell>
          <cell r="GZ105">
            <v>125.59</v>
          </cell>
          <cell r="HA105">
            <v>125.48</v>
          </cell>
          <cell r="HB105">
            <v>125.38</v>
          </cell>
          <cell r="HC105">
            <v>125.38</v>
          </cell>
          <cell r="HD105">
            <v>125.38</v>
          </cell>
          <cell r="HE105">
            <v>125.38</v>
          </cell>
          <cell r="HF105">
            <v>125.38</v>
          </cell>
        </row>
        <row r="106">
          <cell r="A106">
            <v>105</v>
          </cell>
          <cell r="B106">
            <v>0</v>
          </cell>
          <cell r="C106" t="str">
            <v>TRAT. CALDO</v>
          </cell>
          <cell r="D106" t="str">
            <v>.</v>
          </cell>
        </row>
        <row r="107">
          <cell r="A107">
            <v>106</v>
          </cell>
          <cell r="B107">
            <v>0</v>
          </cell>
          <cell r="C107" t="str">
            <v>Pureza Caldo Misto (%)</v>
          </cell>
          <cell r="D107" t="str">
            <v>%</v>
          </cell>
          <cell r="E107">
            <v>79.41</v>
          </cell>
          <cell r="F107">
            <v>80.66</v>
          </cell>
          <cell r="G107">
            <v>81.150000000000006</v>
          </cell>
          <cell r="H107">
            <v>81.260000000000005</v>
          </cell>
          <cell r="I107">
            <v>81.8</v>
          </cell>
          <cell r="J107">
            <v>82.19</v>
          </cell>
          <cell r="K107">
            <v>82.38</v>
          </cell>
          <cell r="L107">
            <v>82.41</v>
          </cell>
          <cell r="M107">
            <v>82.61</v>
          </cell>
          <cell r="N107">
            <v>82.62</v>
          </cell>
          <cell r="O107">
            <v>82.81</v>
          </cell>
          <cell r="P107">
            <v>82.99</v>
          </cell>
          <cell r="Q107">
            <v>83.15</v>
          </cell>
          <cell r="R107">
            <v>83.25</v>
          </cell>
          <cell r="S107">
            <v>83.41</v>
          </cell>
          <cell r="T107">
            <v>83.41</v>
          </cell>
          <cell r="U107">
            <v>83.41</v>
          </cell>
          <cell r="V107">
            <v>83.41</v>
          </cell>
          <cell r="W107">
            <v>83.4</v>
          </cell>
          <cell r="X107">
            <v>83.58</v>
          </cell>
          <cell r="Y107">
            <v>83.73</v>
          </cell>
          <cell r="Z107">
            <v>83.87</v>
          </cell>
          <cell r="AA107">
            <v>83.92</v>
          </cell>
          <cell r="AB107">
            <v>84</v>
          </cell>
          <cell r="AC107">
            <v>84.09</v>
          </cell>
          <cell r="AD107">
            <v>84.17</v>
          </cell>
          <cell r="AE107">
            <v>84.23</v>
          </cell>
          <cell r="AF107">
            <v>84.27</v>
          </cell>
          <cell r="AG107">
            <v>84.36</v>
          </cell>
          <cell r="AH107">
            <v>84.36</v>
          </cell>
          <cell r="AI107">
            <v>84.36</v>
          </cell>
          <cell r="AJ107">
            <v>84.36</v>
          </cell>
          <cell r="AK107">
            <v>84.36</v>
          </cell>
          <cell r="AL107">
            <v>84.36</v>
          </cell>
          <cell r="AM107">
            <v>84.35</v>
          </cell>
          <cell r="AN107">
            <v>84.41</v>
          </cell>
          <cell r="AO107">
            <v>84.45</v>
          </cell>
          <cell r="AP107">
            <v>84.54</v>
          </cell>
          <cell r="AQ107">
            <v>84.64</v>
          </cell>
          <cell r="AR107">
            <v>84.73</v>
          </cell>
          <cell r="AS107">
            <v>84.73</v>
          </cell>
          <cell r="AT107">
            <v>84.8</v>
          </cell>
          <cell r="AU107">
            <v>84.87</v>
          </cell>
          <cell r="AV107">
            <v>84.95</v>
          </cell>
          <cell r="AW107">
            <v>85.02</v>
          </cell>
          <cell r="AX107">
            <v>85.08</v>
          </cell>
          <cell r="AY107">
            <v>85.16</v>
          </cell>
          <cell r="AZ107">
            <v>85.22</v>
          </cell>
          <cell r="BA107">
            <v>85.22</v>
          </cell>
          <cell r="BB107">
            <v>85.22</v>
          </cell>
          <cell r="BC107">
            <v>85.22</v>
          </cell>
          <cell r="BD107">
            <v>85.22</v>
          </cell>
          <cell r="BE107">
            <v>85.22</v>
          </cell>
          <cell r="BF107">
            <v>85.22</v>
          </cell>
          <cell r="BG107">
            <v>85.22</v>
          </cell>
          <cell r="BH107">
            <v>85.14</v>
          </cell>
          <cell r="BI107">
            <v>84.98</v>
          </cell>
          <cell r="BJ107">
            <v>84.94</v>
          </cell>
          <cell r="BK107">
            <v>84.98</v>
          </cell>
          <cell r="BL107">
            <v>85.03</v>
          </cell>
          <cell r="BM107">
            <v>85.08</v>
          </cell>
          <cell r="BN107">
            <v>85.12</v>
          </cell>
          <cell r="BO107">
            <v>85.17</v>
          </cell>
          <cell r="BP107">
            <v>85.2</v>
          </cell>
          <cell r="BQ107">
            <v>85.28</v>
          </cell>
          <cell r="BR107">
            <v>85.35</v>
          </cell>
          <cell r="BS107">
            <v>85.42</v>
          </cell>
          <cell r="BT107">
            <v>85.48</v>
          </cell>
          <cell r="BU107">
            <v>85.54</v>
          </cell>
          <cell r="BV107">
            <v>85.6</v>
          </cell>
          <cell r="BW107">
            <v>85.66</v>
          </cell>
          <cell r="BX107">
            <v>85.7</v>
          </cell>
          <cell r="BY107">
            <v>85.73</v>
          </cell>
          <cell r="BZ107">
            <v>85.76</v>
          </cell>
          <cell r="CA107">
            <v>85.79</v>
          </cell>
          <cell r="CB107">
            <v>85.8</v>
          </cell>
          <cell r="CC107">
            <v>85.79</v>
          </cell>
          <cell r="CD107">
            <v>85.76</v>
          </cell>
          <cell r="CE107">
            <v>85.77</v>
          </cell>
          <cell r="CF107">
            <v>85.79</v>
          </cell>
          <cell r="CG107">
            <v>85.82</v>
          </cell>
          <cell r="CH107">
            <v>85.84</v>
          </cell>
          <cell r="CI107">
            <v>85.87</v>
          </cell>
          <cell r="CJ107">
            <v>85.86</v>
          </cell>
          <cell r="CK107">
            <v>85.86</v>
          </cell>
          <cell r="CL107">
            <v>85.87</v>
          </cell>
          <cell r="CM107">
            <v>85.85</v>
          </cell>
          <cell r="CN107">
            <v>85.89</v>
          </cell>
          <cell r="CO107">
            <v>85.91</v>
          </cell>
          <cell r="CP107">
            <v>85.93</v>
          </cell>
          <cell r="CQ107">
            <v>85.94</v>
          </cell>
          <cell r="CR107">
            <v>85.97</v>
          </cell>
          <cell r="CS107">
            <v>86</v>
          </cell>
          <cell r="CT107">
            <v>86.02</v>
          </cell>
          <cell r="CU107">
            <v>86.04</v>
          </cell>
          <cell r="CV107">
            <v>86</v>
          </cell>
          <cell r="CW107">
            <v>86.01</v>
          </cell>
          <cell r="CX107">
            <v>85.97</v>
          </cell>
          <cell r="CY107">
            <v>85.95</v>
          </cell>
          <cell r="CZ107">
            <v>85.93</v>
          </cell>
          <cell r="DA107">
            <v>85.92</v>
          </cell>
          <cell r="DB107">
            <v>85.91</v>
          </cell>
          <cell r="DC107">
            <v>85.9</v>
          </cell>
          <cell r="DD107">
            <v>85.89</v>
          </cell>
          <cell r="DE107">
            <v>85.87</v>
          </cell>
          <cell r="DF107">
            <v>85.87</v>
          </cell>
          <cell r="DG107">
            <v>85.84</v>
          </cell>
          <cell r="DH107">
            <v>85.85</v>
          </cell>
          <cell r="DI107">
            <v>85.86</v>
          </cell>
          <cell r="DJ107">
            <v>85.86</v>
          </cell>
          <cell r="DK107">
            <v>85.87</v>
          </cell>
          <cell r="DL107">
            <v>85.89</v>
          </cell>
          <cell r="DM107">
            <v>85.88</v>
          </cell>
          <cell r="DN107">
            <v>85.85</v>
          </cell>
          <cell r="DO107">
            <v>85.85</v>
          </cell>
          <cell r="DP107">
            <v>85.86</v>
          </cell>
          <cell r="DQ107">
            <v>85.86</v>
          </cell>
          <cell r="DR107">
            <v>85.86</v>
          </cell>
          <cell r="DS107">
            <v>85.85</v>
          </cell>
          <cell r="DT107">
            <v>85.85</v>
          </cell>
          <cell r="DU107">
            <v>85.84</v>
          </cell>
          <cell r="DV107">
            <v>85.84</v>
          </cell>
          <cell r="DW107">
            <v>85.84</v>
          </cell>
          <cell r="DX107">
            <v>85.83</v>
          </cell>
          <cell r="DY107">
            <v>85.84</v>
          </cell>
          <cell r="DZ107">
            <v>85.83</v>
          </cell>
          <cell r="EA107">
            <v>85.82</v>
          </cell>
          <cell r="EB107">
            <v>85.83</v>
          </cell>
          <cell r="EC107">
            <v>85.83</v>
          </cell>
          <cell r="ED107">
            <v>85.82</v>
          </cell>
          <cell r="EE107">
            <v>85.82</v>
          </cell>
          <cell r="EF107">
            <v>85.8</v>
          </cell>
          <cell r="EG107">
            <v>85.8</v>
          </cell>
          <cell r="EH107">
            <v>85.78</v>
          </cell>
          <cell r="EI107">
            <v>85.78</v>
          </cell>
          <cell r="EJ107">
            <v>85.76</v>
          </cell>
          <cell r="EK107">
            <v>85.75</v>
          </cell>
          <cell r="EL107">
            <v>85.73</v>
          </cell>
          <cell r="EM107">
            <v>85.72</v>
          </cell>
          <cell r="EN107">
            <v>85.71</v>
          </cell>
          <cell r="EO107">
            <v>85.69</v>
          </cell>
          <cell r="EP107">
            <v>85.69</v>
          </cell>
          <cell r="EQ107">
            <v>85.69</v>
          </cell>
          <cell r="ER107">
            <v>85.69</v>
          </cell>
          <cell r="ES107">
            <v>85.69</v>
          </cell>
          <cell r="ET107">
            <v>85.73</v>
          </cell>
          <cell r="EU107">
            <v>85.73</v>
          </cell>
          <cell r="EV107">
            <v>85.73</v>
          </cell>
          <cell r="EW107">
            <v>85.73</v>
          </cell>
          <cell r="EX107">
            <v>85.73</v>
          </cell>
          <cell r="EY107">
            <v>85.72</v>
          </cell>
          <cell r="EZ107">
            <v>85.73</v>
          </cell>
          <cell r="FA107">
            <v>85.73</v>
          </cell>
          <cell r="FB107">
            <v>85.72</v>
          </cell>
          <cell r="FC107">
            <v>85.71</v>
          </cell>
          <cell r="FD107">
            <v>85.7</v>
          </cell>
          <cell r="FE107">
            <v>85.68</v>
          </cell>
          <cell r="FF107">
            <v>85.68</v>
          </cell>
          <cell r="FG107">
            <v>85.66</v>
          </cell>
          <cell r="FH107">
            <v>85.65</v>
          </cell>
          <cell r="FI107">
            <v>85.64</v>
          </cell>
          <cell r="FJ107">
            <v>85.62</v>
          </cell>
          <cell r="FK107">
            <v>85.61</v>
          </cell>
          <cell r="FL107">
            <v>85.59</v>
          </cell>
          <cell r="FM107">
            <v>85.58</v>
          </cell>
          <cell r="FN107">
            <v>85.56</v>
          </cell>
          <cell r="FO107">
            <v>85.55</v>
          </cell>
          <cell r="FP107">
            <v>85.54</v>
          </cell>
          <cell r="FQ107">
            <v>85.54</v>
          </cell>
          <cell r="FR107">
            <v>85.55</v>
          </cell>
          <cell r="FS107">
            <v>85.55</v>
          </cell>
          <cell r="FT107">
            <v>85.54</v>
          </cell>
          <cell r="FU107">
            <v>85.54</v>
          </cell>
          <cell r="FV107">
            <v>85.53</v>
          </cell>
          <cell r="FW107">
            <v>85.53</v>
          </cell>
          <cell r="FX107">
            <v>85.52</v>
          </cell>
          <cell r="FY107">
            <v>85.51</v>
          </cell>
          <cell r="FZ107">
            <v>85.5</v>
          </cell>
          <cell r="GA107">
            <v>85.48</v>
          </cell>
          <cell r="GB107">
            <v>85.47</v>
          </cell>
          <cell r="GC107">
            <v>85.44</v>
          </cell>
          <cell r="GD107">
            <v>85.43</v>
          </cell>
          <cell r="GE107">
            <v>85.42</v>
          </cell>
          <cell r="GF107">
            <v>85.42</v>
          </cell>
          <cell r="GG107">
            <v>85.42</v>
          </cell>
          <cell r="GH107">
            <v>85.42</v>
          </cell>
          <cell r="GI107">
            <v>85.42</v>
          </cell>
          <cell r="GJ107">
            <v>85.42</v>
          </cell>
          <cell r="GK107">
            <v>85.43</v>
          </cell>
          <cell r="GL107">
            <v>85.43</v>
          </cell>
          <cell r="GM107">
            <v>85.43</v>
          </cell>
          <cell r="GN107">
            <v>85.43</v>
          </cell>
          <cell r="GO107">
            <v>85.42</v>
          </cell>
          <cell r="GP107">
            <v>85.42</v>
          </cell>
          <cell r="GQ107">
            <v>85.42</v>
          </cell>
          <cell r="GR107">
            <v>85.43</v>
          </cell>
          <cell r="GS107">
            <v>85.43</v>
          </cell>
          <cell r="GT107">
            <v>85.43</v>
          </cell>
          <cell r="GU107">
            <v>85.42</v>
          </cell>
          <cell r="GV107">
            <v>85.42</v>
          </cell>
          <cell r="GW107">
            <v>85.44</v>
          </cell>
          <cell r="GX107">
            <v>85.44</v>
          </cell>
          <cell r="GY107">
            <v>85.45</v>
          </cell>
          <cell r="GZ107">
            <v>85.47</v>
          </cell>
          <cell r="HA107">
            <v>85.49</v>
          </cell>
          <cell r="HB107">
            <v>85.49</v>
          </cell>
          <cell r="HC107">
            <v>85.49</v>
          </cell>
          <cell r="HD107">
            <v>85.49</v>
          </cell>
          <cell r="HE107">
            <v>85.49</v>
          </cell>
          <cell r="HF107">
            <v>85.49</v>
          </cell>
        </row>
        <row r="108">
          <cell r="A108">
            <v>107</v>
          </cell>
          <cell r="B108">
            <v>0</v>
          </cell>
          <cell r="C108" t="str">
            <v>Brix Clarificado Álcool (%)</v>
          </cell>
          <cell r="D108" t="str">
            <v>%</v>
          </cell>
          <cell r="E108">
            <v>10.76</v>
          </cell>
          <cell r="F108">
            <v>10.49</v>
          </cell>
          <cell r="G108">
            <v>10.75</v>
          </cell>
          <cell r="H108">
            <v>11.03</v>
          </cell>
          <cell r="I108">
            <v>11.51</v>
          </cell>
          <cell r="J108">
            <v>11.68</v>
          </cell>
          <cell r="K108">
            <v>11.68</v>
          </cell>
          <cell r="L108">
            <v>11.74</v>
          </cell>
          <cell r="M108">
            <v>11.84</v>
          </cell>
          <cell r="N108">
            <v>11.95</v>
          </cell>
          <cell r="O108">
            <v>11.99</v>
          </cell>
          <cell r="P108">
            <v>12.02</v>
          </cell>
          <cell r="Q108">
            <v>12.04</v>
          </cell>
          <cell r="R108">
            <v>12.09</v>
          </cell>
          <cell r="S108">
            <v>12.09</v>
          </cell>
          <cell r="T108">
            <v>12.09</v>
          </cell>
          <cell r="U108">
            <v>12.09</v>
          </cell>
          <cell r="V108">
            <v>11.93</v>
          </cell>
          <cell r="W108">
            <v>11.76</v>
          </cell>
          <cell r="X108">
            <v>11.81</v>
          </cell>
          <cell r="Y108">
            <v>11.85</v>
          </cell>
          <cell r="Z108">
            <v>11.92</v>
          </cell>
          <cell r="AA108">
            <v>12</v>
          </cell>
          <cell r="AB108">
            <v>12.07</v>
          </cell>
          <cell r="AC108">
            <v>12.1</v>
          </cell>
          <cell r="AD108">
            <v>12.14</v>
          </cell>
          <cell r="AE108">
            <v>12.17</v>
          </cell>
          <cell r="AF108">
            <v>12.22</v>
          </cell>
          <cell r="AG108">
            <v>12.24</v>
          </cell>
          <cell r="AH108">
            <v>12.24</v>
          </cell>
          <cell r="AI108">
            <v>12.24</v>
          </cell>
          <cell r="AJ108">
            <v>12.17</v>
          </cell>
          <cell r="AK108">
            <v>12.17</v>
          </cell>
          <cell r="AL108">
            <v>12.17</v>
          </cell>
          <cell r="AM108">
            <v>12.11</v>
          </cell>
          <cell r="AN108">
            <v>11.98</v>
          </cell>
          <cell r="AO108">
            <v>11.97</v>
          </cell>
          <cell r="AP108">
            <v>11.98</v>
          </cell>
          <cell r="AQ108">
            <v>12.01</v>
          </cell>
          <cell r="AR108">
            <v>11.99</v>
          </cell>
          <cell r="AS108">
            <v>11.99</v>
          </cell>
          <cell r="AT108">
            <v>11.95</v>
          </cell>
          <cell r="AU108">
            <v>11.93</v>
          </cell>
          <cell r="AV108">
            <v>11.94</v>
          </cell>
          <cell r="AW108">
            <v>11.93</v>
          </cell>
          <cell r="AX108">
            <v>11.93</v>
          </cell>
          <cell r="AY108">
            <v>11.94</v>
          </cell>
          <cell r="AZ108">
            <v>11.94</v>
          </cell>
          <cell r="BA108">
            <v>11.94</v>
          </cell>
          <cell r="BB108">
            <v>11.87</v>
          </cell>
          <cell r="BC108">
            <v>11.87</v>
          </cell>
          <cell r="BD108">
            <v>11.87</v>
          </cell>
          <cell r="BE108">
            <v>11.87</v>
          </cell>
          <cell r="BF108">
            <v>11.87</v>
          </cell>
          <cell r="BG108">
            <v>11.87</v>
          </cell>
          <cell r="BH108">
            <v>11.83</v>
          </cell>
          <cell r="BI108">
            <v>11.74</v>
          </cell>
          <cell r="BJ108">
            <v>11.63</v>
          </cell>
          <cell r="BK108">
            <v>11.62</v>
          </cell>
          <cell r="BL108">
            <v>11.57</v>
          </cell>
          <cell r="BM108">
            <v>11.57</v>
          </cell>
          <cell r="BN108">
            <v>11.57</v>
          </cell>
          <cell r="BO108">
            <v>11.57</v>
          </cell>
          <cell r="BP108">
            <v>11.57</v>
          </cell>
          <cell r="BQ108">
            <v>11.58</v>
          </cell>
          <cell r="BR108">
            <v>11.59</v>
          </cell>
          <cell r="BS108">
            <v>11.6</v>
          </cell>
          <cell r="BT108">
            <v>11.61</v>
          </cell>
          <cell r="BU108">
            <v>11.62</v>
          </cell>
          <cell r="BV108">
            <v>11.64</v>
          </cell>
          <cell r="BW108">
            <v>11.64</v>
          </cell>
          <cell r="BX108">
            <v>11.65</v>
          </cell>
          <cell r="BY108">
            <v>11.67</v>
          </cell>
          <cell r="BZ108">
            <v>11.67</v>
          </cell>
          <cell r="CA108">
            <v>11.67</v>
          </cell>
          <cell r="CB108">
            <v>11.66</v>
          </cell>
          <cell r="CC108">
            <v>11.65</v>
          </cell>
          <cell r="CD108">
            <v>11.65</v>
          </cell>
          <cell r="CE108">
            <v>11.66</v>
          </cell>
          <cell r="CF108">
            <v>11.67</v>
          </cell>
          <cell r="CG108">
            <v>11.68</v>
          </cell>
          <cell r="CH108">
            <v>11.69</v>
          </cell>
          <cell r="CI108">
            <v>11.68</v>
          </cell>
          <cell r="CJ108">
            <v>11.68</v>
          </cell>
          <cell r="CK108">
            <v>11.69</v>
          </cell>
          <cell r="CL108">
            <v>11.69</v>
          </cell>
          <cell r="CM108">
            <v>11.69</v>
          </cell>
          <cell r="CN108">
            <v>11.69</v>
          </cell>
          <cell r="CO108">
            <v>11.7</v>
          </cell>
          <cell r="CP108">
            <v>11.7</v>
          </cell>
          <cell r="CQ108">
            <v>11.7</v>
          </cell>
          <cell r="CR108">
            <v>11.71</v>
          </cell>
          <cell r="CS108">
            <v>11.71</v>
          </cell>
          <cell r="CT108">
            <v>11.72</v>
          </cell>
          <cell r="CU108">
            <v>11.73</v>
          </cell>
          <cell r="CV108">
            <v>11.73</v>
          </cell>
          <cell r="CW108">
            <v>11.73</v>
          </cell>
          <cell r="CX108">
            <v>11.73</v>
          </cell>
          <cell r="CY108">
            <v>11.74</v>
          </cell>
          <cell r="CZ108">
            <v>11.75</v>
          </cell>
          <cell r="DA108">
            <v>11.75</v>
          </cell>
          <cell r="DB108">
            <v>11.75</v>
          </cell>
          <cell r="DC108">
            <v>11.76</v>
          </cell>
          <cell r="DD108">
            <v>11.77</v>
          </cell>
          <cell r="DE108">
            <v>11.78</v>
          </cell>
          <cell r="DF108">
            <v>11.78</v>
          </cell>
          <cell r="DG108">
            <v>11.8</v>
          </cell>
          <cell r="DH108">
            <v>11.82</v>
          </cell>
          <cell r="DI108">
            <v>11.83</v>
          </cell>
          <cell r="DJ108">
            <v>11.84</v>
          </cell>
          <cell r="DK108">
            <v>11.85</v>
          </cell>
          <cell r="DL108">
            <v>11.86</v>
          </cell>
          <cell r="DM108">
            <v>11.87</v>
          </cell>
          <cell r="DN108">
            <v>11.88</v>
          </cell>
          <cell r="DO108">
            <v>11.89</v>
          </cell>
          <cell r="DP108">
            <v>11.9</v>
          </cell>
          <cell r="DQ108">
            <v>11.91</v>
          </cell>
          <cell r="DR108">
            <v>11.91</v>
          </cell>
          <cell r="DS108">
            <v>11.92</v>
          </cell>
          <cell r="DT108">
            <v>11.93</v>
          </cell>
          <cell r="DU108">
            <v>11.95</v>
          </cell>
          <cell r="DV108">
            <v>11.96</v>
          </cell>
          <cell r="DW108">
            <v>11.97</v>
          </cell>
          <cell r="DX108">
            <v>11.98</v>
          </cell>
          <cell r="DY108">
            <v>11.99</v>
          </cell>
          <cell r="DZ108">
            <v>12</v>
          </cell>
          <cell r="EA108">
            <v>12</v>
          </cell>
          <cell r="EB108">
            <v>12</v>
          </cell>
          <cell r="EC108">
            <v>12.01</v>
          </cell>
          <cell r="ED108">
            <v>12.01</v>
          </cell>
          <cell r="EE108">
            <v>12.02</v>
          </cell>
          <cell r="EF108">
            <v>12.01</v>
          </cell>
          <cell r="EG108">
            <v>12.01</v>
          </cell>
          <cell r="EH108">
            <v>12.02</v>
          </cell>
          <cell r="EI108">
            <v>12.03</v>
          </cell>
          <cell r="EJ108">
            <v>12.03</v>
          </cell>
          <cell r="EK108">
            <v>12.03</v>
          </cell>
          <cell r="EL108">
            <v>12.04</v>
          </cell>
          <cell r="EM108">
            <v>12.06</v>
          </cell>
          <cell r="EN108">
            <v>12.06</v>
          </cell>
          <cell r="EO108">
            <v>12.06</v>
          </cell>
          <cell r="EP108">
            <v>12.06</v>
          </cell>
          <cell r="EQ108">
            <v>12.06</v>
          </cell>
          <cell r="ER108">
            <v>12.06</v>
          </cell>
          <cell r="ES108">
            <v>12.06</v>
          </cell>
          <cell r="ET108">
            <v>12.06</v>
          </cell>
          <cell r="EU108">
            <v>12.06</v>
          </cell>
          <cell r="EV108">
            <v>12.06</v>
          </cell>
          <cell r="EW108">
            <v>12.06</v>
          </cell>
          <cell r="EX108">
            <v>12.03</v>
          </cell>
          <cell r="EY108">
            <v>12.03</v>
          </cell>
          <cell r="EZ108">
            <v>12.02</v>
          </cell>
          <cell r="FA108">
            <v>12.02</v>
          </cell>
          <cell r="FB108">
            <v>12.02</v>
          </cell>
          <cell r="FC108">
            <v>12.03</v>
          </cell>
          <cell r="FD108">
            <v>12.03</v>
          </cell>
          <cell r="FE108">
            <v>12.04</v>
          </cell>
          <cell r="FF108">
            <v>12.04</v>
          </cell>
          <cell r="FG108">
            <v>12.04</v>
          </cell>
          <cell r="FH108">
            <v>12.05</v>
          </cell>
          <cell r="FI108">
            <v>12.05</v>
          </cell>
          <cell r="FJ108">
            <v>12.05</v>
          </cell>
          <cell r="FK108">
            <v>12.05</v>
          </cell>
          <cell r="FL108">
            <v>12.05</v>
          </cell>
          <cell r="FM108">
            <v>12.04</v>
          </cell>
          <cell r="FN108">
            <v>12.05</v>
          </cell>
          <cell r="FO108">
            <v>12.05</v>
          </cell>
          <cell r="FP108">
            <v>12.05</v>
          </cell>
          <cell r="FQ108">
            <v>12.05</v>
          </cell>
          <cell r="FR108">
            <v>12.06</v>
          </cell>
          <cell r="FS108">
            <v>12.06</v>
          </cell>
          <cell r="FT108">
            <v>12.07</v>
          </cell>
          <cell r="FU108">
            <v>12.07</v>
          </cell>
          <cell r="FV108">
            <v>12.08</v>
          </cell>
          <cell r="FW108">
            <v>12.08</v>
          </cell>
          <cell r="FX108">
            <v>12.08</v>
          </cell>
          <cell r="FY108">
            <v>12.08</v>
          </cell>
          <cell r="FZ108">
            <v>12.08</v>
          </cell>
          <cell r="GA108">
            <v>12.08</v>
          </cell>
          <cell r="GB108">
            <v>12.09</v>
          </cell>
          <cell r="GC108">
            <v>12.09</v>
          </cell>
          <cell r="GD108">
            <v>12.09</v>
          </cell>
          <cell r="GE108">
            <v>12.09</v>
          </cell>
          <cell r="GF108">
            <v>12.1</v>
          </cell>
          <cell r="GG108">
            <v>12.1</v>
          </cell>
          <cell r="GH108">
            <v>12.11</v>
          </cell>
          <cell r="GI108">
            <v>12.11</v>
          </cell>
          <cell r="GJ108">
            <v>12.12</v>
          </cell>
          <cell r="GK108">
            <v>12.13</v>
          </cell>
          <cell r="GL108">
            <v>12.13</v>
          </cell>
          <cell r="GM108">
            <v>12.14</v>
          </cell>
          <cell r="GN108">
            <v>12.15</v>
          </cell>
          <cell r="GO108">
            <v>12.14</v>
          </cell>
          <cell r="GP108">
            <v>12.13</v>
          </cell>
          <cell r="GQ108">
            <v>12.14</v>
          </cell>
          <cell r="GR108">
            <v>12.15</v>
          </cell>
          <cell r="GS108">
            <v>12.15</v>
          </cell>
          <cell r="GT108">
            <v>12.15</v>
          </cell>
          <cell r="GU108">
            <v>12.15</v>
          </cell>
          <cell r="GV108">
            <v>12.15</v>
          </cell>
          <cell r="GW108">
            <v>12.15</v>
          </cell>
          <cell r="GX108">
            <v>12.16</v>
          </cell>
          <cell r="GY108">
            <v>12.17</v>
          </cell>
          <cell r="GZ108">
            <v>12.17</v>
          </cell>
          <cell r="HA108">
            <v>12.18</v>
          </cell>
          <cell r="HB108">
            <v>12.18</v>
          </cell>
          <cell r="HC108">
            <v>12.18</v>
          </cell>
          <cell r="HD108">
            <v>12.18</v>
          </cell>
          <cell r="HE108">
            <v>12.18</v>
          </cell>
          <cell r="HF108">
            <v>12.18</v>
          </cell>
        </row>
        <row r="109">
          <cell r="A109">
            <v>108</v>
          </cell>
          <cell r="B109">
            <v>0</v>
          </cell>
          <cell r="C109" t="str">
            <v>Pol Clarificado Álcool (%)</v>
          </cell>
          <cell r="D109" t="str">
            <v>%</v>
          </cell>
          <cell r="E109">
            <v>8.6999999999999993</v>
          </cell>
          <cell r="F109">
            <v>8.49</v>
          </cell>
          <cell r="G109">
            <v>8.73</v>
          </cell>
          <cell r="H109">
            <v>9</v>
          </cell>
          <cell r="I109">
            <v>9.4600000000000009</v>
          </cell>
          <cell r="J109">
            <v>9.6199999999999992</v>
          </cell>
          <cell r="K109">
            <v>9.6300000000000008</v>
          </cell>
          <cell r="L109">
            <v>9.66</v>
          </cell>
          <cell r="M109">
            <v>9.77</v>
          </cell>
          <cell r="N109">
            <v>9.86</v>
          </cell>
          <cell r="O109">
            <v>9.91</v>
          </cell>
          <cell r="P109">
            <v>9.9700000000000006</v>
          </cell>
          <cell r="Q109">
            <v>10.01</v>
          </cell>
          <cell r="R109">
            <v>10.06</v>
          </cell>
          <cell r="S109">
            <v>10.08</v>
          </cell>
          <cell r="T109">
            <v>10.08</v>
          </cell>
          <cell r="U109">
            <v>10.08</v>
          </cell>
          <cell r="V109">
            <v>9.9499999999999993</v>
          </cell>
          <cell r="W109">
            <v>9.81</v>
          </cell>
          <cell r="X109">
            <v>9.8699999999999992</v>
          </cell>
          <cell r="Y109">
            <v>9.92</v>
          </cell>
          <cell r="Z109">
            <v>10</v>
          </cell>
          <cell r="AA109">
            <v>10.08</v>
          </cell>
          <cell r="AB109">
            <v>10.15</v>
          </cell>
          <cell r="AC109">
            <v>10.18</v>
          </cell>
          <cell r="AD109">
            <v>10.220000000000001</v>
          </cell>
          <cell r="AE109">
            <v>10.26</v>
          </cell>
          <cell r="AF109">
            <v>10.31</v>
          </cell>
          <cell r="AG109">
            <v>10.33</v>
          </cell>
          <cell r="AH109">
            <v>10.33</v>
          </cell>
          <cell r="AI109">
            <v>10.33</v>
          </cell>
          <cell r="AJ109">
            <v>10.27</v>
          </cell>
          <cell r="AK109">
            <v>10.27</v>
          </cell>
          <cell r="AL109">
            <v>10.27</v>
          </cell>
          <cell r="AM109">
            <v>10.220000000000001</v>
          </cell>
          <cell r="AN109">
            <v>10.11</v>
          </cell>
          <cell r="AO109">
            <v>10.11</v>
          </cell>
          <cell r="AP109">
            <v>10.119999999999999</v>
          </cell>
          <cell r="AQ109">
            <v>10.16</v>
          </cell>
          <cell r="AR109">
            <v>10.16</v>
          </cell>
          <cell r="AS109">
            <v>10.16</v>
          </cell>
          <cell r="AT109">
            <v>10.119999999999999</v>
          </cell>
          <cell r="AU109">
            <v>10.119999999999999</v>
          </cell>
          <cell r="AV109">
            <v>10.14</v>
          </cell>
          <cell r="AW109">
            <v>10.130000000000001</v>
          </cell>
          <cell r="AX109">
            <v>10.14</v>
          </cell>
          <cell r="AY109">
            <v>10.15</v>
          </cell>
          <cell r="AZ109">
            <v>10.16</v>
          </cell>
          <cell r="BA109">
            <v>10.16</v>
          </cell>
          <cell r="BB109">
            <v>10.11</v>
          </cell>
          <cell r="BC109">
            <v>10.11</v>
          </cell>
          <cell r="BD109">
            <v>10.11</v>
          </cell>
          <cell r="BE109">
            <v>10.11</v>
          </cell>
          <cell r="BF109">
            <v>10.11</v>
          </cell>
          <cell r="BG109">
            <v>10.11</v>
          </cell>
          <cell r="BH109">
            <v>10.050000000000001</v>
          </cell>
          <cell r="BI109">
            <v>9.9700000000000006</v>
          </cell>
          <cell r="BJ109">
            <v>9.8699999999999992</v>
          </cell>
          <cell r="BK109">
            <v>9.86</v>
          </cell>
          <cell r="BL109">
            <v>9.83</v>
          </cell>
          <cell r="BM109">
            <v>9.83</v>
          </cell>
          <cell r="BN109">
            <v>9.84</v>
          </cell>
          <cell r="BO109">
            <v>9.85</v>
          </cell>
          <cell r="BP109">
            <v>9.86</v>
          </cell>
          <cell r="BQ109">
            <v>9.8699999999999992</v>
          </cell>
          <cell r="BR109">
            <v>9.89</v>
          </cell>
          <cell r="BS109">
            <v>9.91</v>
          </cell>
          <cell r="BT109">
            <v>9.92</v>
          </cell>
          <cell r="BU109">
            <v>9.94</v>
          </cell>
          <cell r="BV109">
            <v>9.9600000000000009</v>
          </cell>
          <cell r="BW109">
            <v>9.9700000000000006</v>
          </cell>
          <cell r="BX109">
            <v>9.98</v>
          </cell>
          <cell r="BY109">
            <v>9.99</v>
          </cell>
          <cell r="BZ109">
            <v>10</v>
          </cell>
          <cell r="CA109">
            <v>10</v>
          </cell>
          <cell r="CB109">
            <v>10</v>
          </cell>
          <cell r="CC109">
            <v>9.99</v>
          </cell>
          <cell r="CD109">
            <v>9.99</v>
          </cell>
          <cell r="CE109">
            <v>10</v>
          </cell>
          <cell r="CF109">
            <v>10.01</v>
          </cell>
          <cell r="CG109">
            <v>10.029999999999999</v>
          </cell>
          <cell r="CH109">
            <v>10.039999999999999</v>
          </cell>
          <cell r="CI109">
            <v>10.039999999999999</v>
          </cell>
          <cell r="CJ109">
            <v>10.050000000000001</v>
          </cell>
          <cell r="CK109">
            <v>10.050000000000001</v>
          </cell>
          <cell r="CL109">
            <v>10.050000000000001</v>
          </cell>
          <cell r="CM109">
            <v>10.050000000000001</v>
          </cell>
          <cell r="CN109">
            <v>10.050000000000001</v>
          </cell>
          <cell r="CO109">
            <v>10.050000000000001</v>
          </cell>
          <cell r="CP109">
            <v>10.06</v>
          </cell>
          <cell r="CQ109">
            <v>10.06</v>
          </cell>
          <cell r="CR109">
            <v>10.07</v>
          </cell>
          <cell r="CS109">
            <v>10.08</v>
          </cell>
          <cell r="CT109">
            <v>10.09</v>
          </cell>
          <cell r="CU109">
            <v>10.1</v>
          </cell>
          <cell r="CV109">
            <v>10.1</v>
          </cell>
          <cell r="CW109">
            <v>10.1</v>
          </cell>
          <cell r="CX109">
            <v>10.09</v>
          </cell>
          <cell r="CY109">
            <v>10.1</v>
          </cell>
          <cell r="CZ109">
            <v>10.1</v>
          </cell>
          <cell r="DA109">
            <v>10.1</v>
          </cell>
          <cell r="DB109">
            <v>10.1</v>
          </cell>
          <cell r="DC109">
            <v>10.11</v>
          </cell>
          <cell r="DD109">
            <v>10.119999999999999</v>
          </cell>
          <cell r="DE109">
            <v>10.119999999999999</v>
          </cell>
          <cell r="DF109">
            <v>10.119999999999999</v>
          </cell>
          <cell r="DG109">
            <v>10.14</v>
          </cell>
          <cell r="DH109">
            <v>10.15</v>
          </cell>
          <cell r="DI109">
            <v>10.16</v>
          </cell>
          <cell r="DJ109">
            <v>10.17</v>
          </cell>
          <cell r="DK109">
            <v>10.18</v>
          </cell>
          <cell r="DL109">
            <v>10.19</v>
          </cell>
          <cell r="DM109">
            <v>10.199999999999999</v>
          </cell>
          <cell r="DN109">
            <v>10.199999999999999</v>
          </cell>
          <cell r="DO109">
            <v>10.210000000000001</v>
          </cell>
          <cell r="DP109">
            <v>10.220000000000001</v>
          </cell>
          <cell r="DQ109">
            <v>10.23</v>
          </cell>
          <cell r="DR109">
            <v>10.23</v>
          </cell>
          <cell r="DS109">
            <v>10.24</v>
          </cell>
          <cell r="DT109">
            <v>10.24</v>
          </cell>
          <cell r="DU109">
            <v>10.26</v>
          </cell>
          <cell r="DV109">
            <v>10.27</v>
          </cell>
          <cell r="DW109">
            <v>10.27</v>
          </cell>
          <cell r="DX109">
            <v>10.28</v>
          </cell>
          <cell r="DY109">
            <v>10.29</v>
          </cell>
          <cell r="DZ109">
            <v>10.3</v>
          </cell>
          <cell r="EA109">
            <v>10.29</v>
          </cell>
          <cell r="EB109">
            <v>10.3</v>
          </cell>
          <cell r="EC109">
            <v>10.3</v>
          </cell>
          <cell r="ED109">
            <v>10.31</v>
          </cell>
          <cell r="EE109">
            <v>10.31</v>
          </cell>
          <cell r="EF109">
            <v>10.3</v>
          </cell>
          <cell r="EG109">
            <v>10.3</v>
          </cell>
          <cell r="EH109">
            <v>10.31</v>
          </cell>
          <cell r="EI109">
            <v>10.31</v>
          </cell>
          <cell r="EJ109">
            <v>10.31</v>
          </cell>
          <cell r="EK109">
            <v>10.31</v>
          </cell>
          <cell r="EL109">
            <v>10.32</v>
          </cell>
          <cell r="EM109">
            <v>10.33</v>
          </cell>
          <cell r="EN109">
            <v>10.33</v>
          </cell>
          <cell r="EO109">
            <v>10.33</v>
          </cell>
          <cell r="EP109">
            <v>10.33</v>
          </cell>
          <cell r="EQ109">
            <v>10.33</v>
          </cell>
          <cell r="ER109">
            <v>10.33</v>
          </cell>
          <cell r="ES109">
            <v>10.33</v>
          </cell>
          <cell r="ET109">
            <v>10.33</v>
          </cell>
          <cell r="EU109">
            <v>10.33</v>
          </cell>
          <cell r="EV109">
            <v>10.33</v>
          </cell>
          <cell r="EW109">
            <v>10.33</v>
          </cell>
          <cell r="EX109">
            <v>10.3</v>
          </cell>
          <cell r="EY109">
            <v>10.3</v>
          </cell>
          <cell r="EZ109">
            <v>10.29</v>
          </cell>
          <cell r="FA109">
            <v>10.29</v>
          </cell>
          <cell r="FB109">
            <v>10.3</v>
          </cell>
          <cell r="FC109">
            <v>10.3</v>
          </cell>
          <cell r="FD109">
            <v>10.3</v>
          </cell>
          <cell r="FE109">
            <v>10.3</v>
          </cell>
          <cell r="FF109">
            <v>10.31</v>
          </cell>
          <cell r="FG109">
            <v>10.31</v>
          </cell>
          <cell r="FH109">
            <v>10.31</v>
          </cell>
          <cell r="FI109">
            <v>10.31</v>
          </cell>
          <cell r="FJ109">
            <v>10.31</v>
          </cell>
          <cell r="FK109">
            <v>10.31</v>
          </cell>
          <cell r="FL109">
            <v>10.3</v>
          </cell>
          <cell r="FM109">
            <v>10.3</v>
          </cell>
          <cell r="FN109">
            <v>10.3</v>
          </cell>
          <cell r="FO109">
            <v>10.3</v>
          </cell>
          <cell r="FP109">
            <v>10.3</v>
          </cell>
          <cell r="FQ109">
            <v>10.31</v>
          </cell>
          <cell r="FR109">
            <v>10.31</v>
          </cell>
          <cell r="FS109">
            <v>10.31</v>
          </cell>
          <cell r="FT109">
            <v>10.32</v>
          </cell>
          <cell r="FU109">
            <v>10.33</v>
          </cell>
          <cell r="FV109">
            <v>10.33</v>
          </cell>
          <cell r="FW109">
            <v>10.33</v>
          </cell>
          <cell r="FX109">
            <v>10.33</v>
          </cell>
          <cell r="FY109">
            <v>10.33</v>
          </cell>
          <cell r="FZ109">
            <v>10.32</v>
          </cell>
          <cell r="GA109">
            <v>10.32</v>
          </cell>
          <cell r="GB109">
            <v>10.33</v>
          </cell>
          <cell r="GC109">
            <v>10.33</v>
          </cell>
          <cell r="GD109">
            <v>10.33</v>
          </cell>
          <cell r="GE109">
            <v>10.33</v>
          </cell>
          <cell r="GF109">
            <v>10.33</v>
          </cell>
          <cell r="GG109">
            <v>10.34</v>
          </cell>
          <cell r="GH109">
            <v>10.35</v>
          </cell>
          <cell r="GI109">
            <v>10.35</v>
          </cell>
          <cell r="GJ109">
            <v>10.36</v>
          </cell>
          <cell r="GK109">
            <v>10.36</v>
          </cell>
          <cell r="GL109">
            <v>10.37</v>
          </cell>
          <cell r="GM109">
            <v>10.37</v>
          </cell>
          <cell r="GN109">
            <v>10.38</v>
          </cell>
          <cell r="GO109">
            <v>10.37</v>
          </cell>
          <cell r="GP109">
            <v>10.36</v>
          </cell>
          <cell r="GQ109">
            <v>10.37</v>
          </cell>
          <cell r="GR109">
            <v>10.38</v>
          </cell>
          <cell r="GS109">
            <v>10.38</v>
          </cell>
          <cell r="GT109">
            <v>10.38</v>
          </cell>
          <cell r="GU109">
            <v>10.38</v>
          </cell>
          <cell r="GV109">
            <v>10.38</v>
          </cell>
          <cell r="GW109">
            <v>10.38</v>
          </cell>
          <cell r="GX109">
            <v>10.39</v>
          </cell>
          <cell r="GY109">
            <v>10.4</v>
          </cell>
          <cell r="GZ109">
            <v>10.4</v>
          </cell>
          <cell r="HA109">
            <v>10.42</v>
          </cell>
          <cell r="HB109">
            <v>10.42</v>
          </cell>
          <cell r="HC109">
            <v>10.42</v>
          </cell>
          <cell r="HD109">
            <v>10.42</v>
          </cell>
          <cell r="HE109">
            <v>10.42</v>
          </cell>
          <cell r="HF109">
            <v>10.42</v>
          </cell>
        </row>
        <row r="110">
          <cell r="A110">
            <v>109</v>
          </cell>
          <cell r="B110">
            <v>0</v>
          </cell>
          <cell r="C110" t="str">
            <v>Pureza Clarificado Álcool (%)</v>
          </cell>
          <cell r="D110" t="str">
            <v>%</v>
          </cell>
          <cell r="E110">
            <v>80.94</v>
          </cell>
          <cell r="F110">
            <v>80.959999999999994</v>
          </cell>
          <cell r="G110">
            <v>81.260000000000005</v>
          </cell>
          <cell r="H110">
            <v>81.58</v>
          </cell>
          <cell r="I110">
            <v>82.08</v>
          </cell>
          <cell r="J110">
            <v>82.28</v>
          </cell>
          <cell r="K110">
            <v>82.39</v>
          </cell>
          <cell r="L110">
            <v>82.51</v>
          </cell>
          <cell r="M110">
            <v>82.68</v>
          </cell>
          <cell r="N110">
            <v>82.67</v>
          </cell>
          <cell r="O110">
            <v>82.83</v>
          </cell>
          <cell r="P110">
            <v>83.04</v>
          </cell>
          <cell r="Q110">
            <v>83.2</v>
          </cell>
          <cell r="R110">
            <v>83.31</v>
          </cell>
          <cell r="S110">
            <v>83.47</v>
          </cell>
          <cell r="T110">
            <v>83.47</v>
          </cell>
          <cell r="U110">
            <v>83.47</v>
          </cell>
          <cell r="V110">
            <v>83.46</v>
          </cell>
          <cell r="W110">
            <v>83.51</v>
          </cell>
          <cell r="X110">
            <v>83.68</v>
          </cell>
          <cell r="Y110">
            <v>83.81</v>
          </cell>
          <cell r="Z110">
            <v>83.99</v>
          </cell>
          <cell r="AA110">
            <v>84.06</v>
          </cell>
          <cell r="AB110">
            <v>84.17</v>
          </cell>
          <cell r="AC110">
            <v>84.19</v>
          </cell>
          <cell r="AD110">
            <v>84.26</v>
          </cell>
          <cell r="AE110">
            <v>84.33</v>
          </cell>
          <cell r="AF110">
            <v>84.36</v>
          </cell>
          <cell r="AG110">
            <v>84.43</v>
          </cell>
          <cell r="AH110">
            <v>84.43</v>
          </cell>
          <cell r="AI110">
            <v>84.43</v>
          </cell>
          <cell r="AJ110">
            <v>84.41</v>
          </cell>
          <cell r="AK110">
            <v>84.41</v>
          </cell>
          <cell r="AL110">
            <v>84.41</v>
          </cell>
          <cell r="AM110">
            <v>84.4</v>
          </cell>
          <cell r="AN110">
            <v>84.41</v>
          </cell>
          <cell r="AO110">
            <v>84.48</v>
          </cell>
          <cell r="AP110">
            <v>84.52</v>
          </cell>
          <cell r="AQ110">
            <v>84.62</v>
          </cell>
          <cell r="AR110">
            <v>84.68</v>
          </cell>
          <cell r="AS110">
            <v>84.68</v>
          </cell>
          <cell r="AT110">
            <v>84.72</v>
          </cell>
          <cell r="AU110">
            <v>84.78</v>
          </cell>
          <cell r="AV110">
            <v>84.87</v>
          </cell>
          <cell r="AW110">
            <v>84.92</v>
          </cell>
          <cell r="AX110">
            <v>84.98</v>
          </cell>
          <cell r="AY110">
            <v>85.05</v>
          </cell>
          <cell r="AZ110">
            <v>85.12</v>
          </cell>
          <cell r="BA110">
            <v>85.12</v>
          </cell>
          <cell r="BB110">
            <v>85.13</v>
          </cell>
          <cell r="BC110">
            <v>85.13</v>
          </cell>
          <cell r="BD110">
            <v>85.13</v>
          </cell>
          <cell r="BE110">
            <v>85.13</v>
          </cell>
          <cell r="BF110">
            <v>85.13</v>
          </cell>
          <cell r="BG110">
            <v>85.13</v>
          </cell>
          <cell r="BH110">
            <v>85</v>
          </cell>
          <cell r="BI110">
            <v>84.86</v>
          </cell>
          <cell r="BJ110">
            <v>84.77</v>
          </cell>
          <cell r="BK110">
            <v>84.81</v>
          </cell>
          <cell r="BL110">
            <v>84.87</v>
          </cell>
          <cell r="BM110">
            <v>84.93</v>
          </cell>
          <cell r="BN110">
            <v>84.98</v>
          </cell>
          <cell r="BO110">
            <v>85.04</v>
          </cell>
          <cell r="BP110">
            <v>85.1</v>
          </cell>
          <cell r="BQ110">
            <v>85.17</v>
          </cell>
          <cell r="BR110">
            <v>85.24</v>
          </cell>
          <cell r="BS110">
            <v>85.3</v>
          </cell>
          <cell r="BT110">
            <v>85.35</v>
          </cell>
          <cell r="BU110">
            <v>85.4</v>
          </cell>
          <cell r="BV110">
            <v>85.46</v>
          </cell>
          <cell r="BW110">
            <v>85.52</v>
          </cell>
          <cell r="BX110">
            <v>85.55</v>
          </cell>
          <cell r="BY110">
            <v>85.57</v>
          </cell>
          <cell r="BZ110">
            <v>85.6</v>
          </cell>
          <cell r="CA110">
            <v>85.65</v>
          </cell>
          <cell r="CB110">
            <v>85.66</v>
          </cell>
          <cell r="CC110">
            <v>85.67</v>
          </cell>
          <cell r="CD110">
            <v>85.68</v>
          </cell>
          <cell r="CE110">
            <v>85.72</v>
          </cell>
          <cell r="CF110">
            <v>85.75</v>
          </cell>
          <cell r="CG110">
            <v>85.79</v>
          </cell>
          <cell r="CH110">
            <v>85.82</v>
          </cell>
          <cell r="CI110">
            <v>85.87</v>
          </cell>
          <cell r="CJ110">
            <v>85.88</v>
          </cell>
          <cell r="CK110">
            <v>85.89</v>
          </cell>
          <cell r="CL110">
            <v>85.88</v>
          </cell>
          <cell r="CM110">
            <v>85.88</v>
          </cell>
          <cell r="CN110">
            <v>85.91</v>
          </cell>
          <cell r="CO110">
            <v>85.89</v>
          </cell>
          <cell r="CP110">
            <v>85.91</v>
          </cell>
          <cell r="CQ110">
            <v>85.93</v>
          </cell>
          <cell r="CR110">
            <v>85.95</v>
          </cell>
          <cell r="CS110">
            <v>85.99</v>
          </cell>
          <cell r="CT110">
            <v>86</v>
          </cell>
          <cell r="CU110">
            <v>86.02</v>
          </cell>
          <cell r="CV110">
            <v>86.02</v>
          </cell>
          <cell r="CW110">
            <v>86.02</v>
          </cell>
          <cell r="CX110">
            <v>85.98</v>
          </cell>
          <cell r="CY110">
            <v>85.95</v>
          </cell>
          <cell r="CZ110">
            <v>85.92</v>
          </cell>
          <cell r="DA110">
            <v>85.92</v>
          </cell>
          <cell r="DB110">
            <v>85.9</v>
          </cell>
          <cell r="DC110">
            <v>85.88</v>
          </cell>
          <cell r="DD110">
            <v>85.87</v>
          </cell>
          <cell r="DE110">
            <v>85.85</v>
          </cell>
          <cell r="DF110">
            <v>85.84</v>
          </cell>
          <cell r="DG110">
            <v>85.82</v>
          </cell>
          <cell r="DH110">
            <v>85.82</v>
          </cell>
          <cell r="DI110">
            <v>85.84</v>
          </cell>
          <cell r="DJ110">
            <v>85.83</v>
          </cell>
          <cell r="DK110">
            <v>85.85</v>
          </cell>
          <cell r="DL110">
            <v>85.86</v>
          </cell>
          <cell r="DM110">
            <v>85.84</v>
          </cell>
          <cell r="DN110">
            <v>85.82</v>
          </cell>
          <cell r="DO110">
            <v>85.83</v>
          </cell>
          <cell r="DP110">
            <v>85.84</v>
          </cell>
          <cell r="DQ110">
            <v>85.84</v>
          </cell>
          <cell r="DR110">
            <v>85.83</v>
          </cell>
          <cell r="DS110">
            <v>85.83</v>
          </cell>
          <cell r="DT110">
            <v>85.81</v>
          </cell>
          <cell r="DU110">
            <v>85.81</v>
          </cell>
          <cell r="DV110">
            <v>85.81</v>
          </cell>
          <cell r="DW110">
            <v>85.79</v>
          </cell>
          <cell r="DX110">
            <v>85.8</v>
          </cell>
          <cell r="DY110">
            <v>85.8</v>
          </cell>
          <cell r="DZ110">
            <v>85.78</v>
          </cell>
          <cell r="EA110">
            <v>85.77</v>
          </cell>
          <cell r="EB110">
            <v>85.77</v>
          </cell>
          <cell r="EC110">
            <v>85.78</v>
          </cell>
          <cell r="ED110">
            <v>85.77</v>
          </cell>
          <cell r="EE110">
            <v>85.76</v>
          </cell>
          <cell r="EF110">
            <v>85.75</v>
          </cell>
          <cell r="EG110">
            <v>85.75</v>
          </cell>
          <cell r="EH110">
            <v>85.73</v>
          </cell>
          <cell r="EI110">
            <v>85.72</v>
          </cell>
          <cell r="EJ110">
            <v>85.7</v>
          </cell>
          <cell r="EK110">
            <v>85.67</v>
          </cell>
          <cell r="EL110">
            <v>85.66</v>
          </cell>
          <cell r="EM110">
            <v>85.65</v>
          </cell>
          <cell r="EN110">
            <v>85.63</v>
          </cell>
          <cell r="EO110">
            <v>85.62</v>
          </cell>
          <cell r="EP110">
            <v>85.62</v>
          </cell>
          <cell r="EQ110">
            <v>85.62</v>
          </cell>
          <cell r="ER110">
            <v>85.61</v>
          </cell>
          <cell r="ES110">
            <v>85.61</v>
          </cell>
          <cell r="ET110">
            <v>85.62</v>
          </cell>
          <cell r="EU110">
            <v>85.62</v>
          </cell>
          <cell r="EV110">
            <v>85.62</v>
          </cell>
          <cell r="EW110">
            <v>85.62</v>
          </cell>
          <cell r="EX110">
            <v>85.61</v>
          </cell>
          <cell r="EY110">
            <v>85.61</v>
          </cell>
          <cell r="EZ110">
            <v>85.61</v>
          </cell>
          <cell r="FA110">
            <v>85.61</v>
          </cell>
          <cell r="FB110">
            <v>85.6</v>
          </cell>
          <cell r="FC110">
            <v>85.6</v>
          </cell>
          <cell r="FD110">
            <v>85.59</v>
          </cell>
          <cell r="FE110">
            <v>85.58</v>
          </cell>
          <cell r="FF110">
            <v>85.58</v>
          </cell>
          <cell r="FG110">
            <v>85.57</v>
          </cell>
          <cell r="FH110">
            <v>85.56</v>
          </cell>
          <cell r="FI110">
            <v>85.55</v>
          </cell>
          <cell r="FJ110">
            <v>85.54</v>
          </cell>
          <cell r="FK110">
            <v>85.53</v>
          </cell>
          <cell r="FL110">
            <v>85.52</v>
          </cell>
          <cell r="FM110">
            <v>85.51</v>
          </cell>
          <cell r="FN110">
            <v>85.5</v>
          </cell>
          <cell r="FO110">
            <v>85.49</v>
          </cell>
          <cell r="FP110">
            <v>85.49</v>
          </cell>
          <cell r="FQ110">
            <v>85.49</v>
          </cell>
          <cell r="FR110">
            <v>85.5</v>
          </cell>
          <cell r="FS110">
            <v>85.5</v>
          </cell>
          <cell r="FT110">
            <v>85.5</v>
          </cell>
          <cell r="FU110">
            <v>85.5</v>
          </cell>
          <cell r="FV110">
            <v>85.5</v>
          </cell>
          <cell r="FW110">
            <v>85.5</v>
          </cell>
          <cell r="FX110">
            <v>85.48</v>
          </cell>
          <cell r="FY110">
            <v>85.47</v>
          </cell>
          <cell r="FZ110">
            <v>85.45</v>
          </cell>
          <cell r="GA110">
            <v>85.44</v>
          </cell>
          <cell r="GB110">
            <v>85.44</v>
          </cell>
          <cell r="GC110">
            <v>85.42</v>
          </cell>
          <cell r="GD110">
            <v>85.42</v>
          </cell>
          <cell r="GE110">
            <v>85.41</v>
          </cell>
          <cell r="GF110">
            <v>85.41</v>
          </cell>
          <cell r="GG110">
            <v>85.41</v>
          </cell>
          <cell r="GH110">
            <v>85.42</v>
          </cell>
          <cell r="GI110">
            <v>85.42</v>
          </cell>
          <cell r="GJ110">
            <v>85.42</v>
          </cell>
          <cell r="GK110">
            <v>85.42</v>
          </cell>
          <cell r="GL110">
            <v>85.42</v>
          </cell>
          <cell r="GM110">
            <v>85.42</v>
          </cell>
          <cell r="GN110">
            <v>85.42</v>
          </cell>
          <cell r="GO110">
            <v>85.42</v>
          </cell>
          <cell r="GP110">
            <v>85.41</v>
          </cell>
          <cell r="GQ110">
            <v>85.42</v>
          </cell>
          <cell r="GR110">
            <v>85.41</v>
          </cell>
          <cell r="GS110">
            <v>85.42</v>
          </cell>
          <cell r="GT110">
            <v>85.41</v>
          </cell>
          <cell r="GU110">
            <v>85.41</v>
          </cell>
          <cell r="GV110">
            <v>85.41</v>
          </cell>
          <cell r="GW110">
            <v>85.42</v>
          </cell>
          <cell r="GX110">
            <v>85.43</v>
          </cell>
          <cell r="GY110">
            <v>85.43</v>
          </cell>
          <cell r="GZ110">
            <v>85.44</v>
          </cell>
          <cell r="HA110">
            <v>85.46</v>
          </cell>
          <cell r="HB110">
            <v>85.46</v>
          </cell>
          <cell r="HC110">
            <v>85.46</v>
          </cell>
          <cell r="HD110">
            <v>85.46</v>
          </cell>
          <cell r="HE110">
            <v>85.46</v>
          </cell>
          <cell r="HF110">
            <v>85.46</v>
          </cell>
        </row>
        <row r="111">
          <cell r="A111">
            <v>110</v>
          </cell>
          <cell r="B111">
            <v>0</v>
          </cell>
          <cell r="C111" t="str">
            <v>pH Clarificado Álcool</v>
          </cell>
          <cell r="D111" t="str">
            <v>.</v>
          </cell>
          <cell r="E111">
            <v>5.73</v>
          </cell>
          <cell r="F111">
            <v>5.73</v>
          </cell>
          <cell r="G111">
            <v>6.06</v>
          </cell>
          <cell r="H111">
            <v>6.23</v>
          </cell>
          <cell r="I111">
            <v>6.23</v>
          </cell>
          <cell r="J111">
            <v>6.28</v>
          </cell>
          <cell r="K111">
            <v>6.29</v>
          </cell>
          <cell r="L111">
            <v>6.29</v>
          </cell>
          <cell r="M111">
            <v>6.3</v>
          </cell>
          <cell r="N111">
            <v>6.3</v>
          </cell>
          <cell r="O111">
            <v>6.31</v>
          </cell>
          <cell r="P111">
            <v>6.31</v>
          </cell>
          <cell r="Q111">
            <v>6.31</v>
          </cell>
          <cell r="R111">
            <v>6.31</v>
          </cell>
          <cell r="S111">
            <v>6.31</v>
          </cell>
          <cell r="T111">
            <v>6.31</v>
          </cell>
          <cell r="U111">
            <v>6.31</v>
          </cell>
          <cell r="V111">
            <v>6.31</v>
          </cell>
          <cell r="W111">
            <v>6.31</v>
          </cell>
          <cell r="X111">
            <v>6.31</v>
          </cell>
          <cell r="Y111">
            <v>6.31</v>
          </cell>
          <cell r="Z111">
            <v>6.31</v>
          </cell>
          <cell r="AA111">
            <v>6.31</v>
          </cell>
          <cell r="AB111">
            <v>6.31</v>
          </cell>
          <cell r="AC111">
            <v>6.31</v>
          </cell>
          <cell r="AD111">
            <v>6.31</v>
          </cell>
          <cell r="AE111">
            <v>6.31</v>
          </cell>
          <cell r="AF111">
            <v>6.31</v>
          </cell>
          <cell r="AG111">
            <v>6.31</v>
          </cell>
          <cell r="AH111">
            <v>6.31</v>
          </cell>
          <cell r="AI111">
            <v>6.31</v>
          </cell>
          <cell r="AJ111">
            <v>6.31</v>
          </cell>
          <cell r="AK111">
            <v>6.31</v>
          </cell>
          <cell r="AL111">
            <v>6.31</v>
          </cell>
          <cell r="AM111">
            <v>6.31</v>
          </cell>
          <cell r="AN111">
            <v>6.31</v>
          </cell>
          <cell r="AO111">
            <v>6.31</v>
          </cell>
          <cell r="AP111">
            <v>6.31</v>
          </cell>
          <cell r="AQ111">
            <v>6.31</v>
          </cell>
          <cell r="AR111">
            <v>6.31</v>
          </cell>
          <cell r="AS111">
            <v>6.31</v>
          </cell>
          <cell r="AT111">
            <v>6.31</v>
          </cell>
          <cell r="AU111">
            <v>6.31</v>
          </cell>
          <cell r="AV111">
            <v>6.31</v>
          </cell>
          <cell r="AW111">
            <v>6.31</v>
          </cell>
          <cell r="AX111">
            <v>6.31</v>
          </cell>
          <cell r="AY111">
            <v>6.31</v>
          </cell>
          <cell r="AZ111">
            <v>6.31</v>
          </cell>
          <cell r="BA111">
            <v>6.31</v>
          </cell>
          <cell r="BB111">
            <v>6.31</v>
          </cell>
          <cell r="BC111">
            <v>6.31</v>
          </cell>
          <cell r="BD111">
            <v>6.31</v>
          </cell>
          <cell r="BE111">
            <v>6.31</v>
          </cell>
          <cell r="BF111">
            <v>6.31</v>
          </cell>
          <cell r="BG111">
            <v>6.31</v>
          </cell>
          <cell r="BH111">
            <v>6.31</v>
          </cell>
          <cell r="BI111">
            <v>6.31</v>
          </cell>
          <cell r="BJ111">
            <v>6.31</v>
          </cell>
          <cell r="BK111">
            <v>6.31</v>
          </cell>
          <cell r="BL111">
            <v>6.31</v>
          </cell>
          <cell r="BM111">
            <v>6.31</v>
          </cell>
          <cell r="BN111">
            <v>6.31</v>
          </cell>
          <cell r="BO111">
            <v>6.31</v>
          </cell>
          <cell r="BP111">
            <v>6.31</v>
          </cell>
          <cell r="BQ111">
            <v>6.31</v>
          </cell>
          <cell r="BR111">
            <v>6.31</v>
          </cell>
          <cell r="BS111">
            <v>6.31</v>
          </cell>
          <cell r="BT111">
            <v>6.31</v>
          </cell>
          <cell r="BU111">
            <v>6.31</v>
          </cell>
          <cell r="BV111">
            <v>6.31</v>
          </cell>
          <cell r="BW111">
            <v>6.31</v>
          </cell>
          <cell r="BX111">
            <v>6.31</v>
          </cell>
          <cell r="BY111">
            <v>6.31</v>
          </cell>
          <cell r="BZ111">
            <v>6.31</v>
          </cell>
          <cell r="CA111">
            <v>6.31</v>
          </cell>
          <cell r="CB111">
            <v>6.31</v>
          </cell>
          <cell r="CC111">
            <v>6.31</v>
          </cell>
          <cell r="CD111">
            <v>6.31</v>
          </cell>
          <cell r="CE111">
            <v>6.31</v>
          </cell>
          <cell r="CF111">
            <v>6.31</v>
          </cell>
          <cell r="CG111">
            <v>6.31</v>
          </cell>
          <cell r="CH111">
            <v>6.31</v>
          </cell>
          <cell r="CI111">
            <v>6.31</v>
          </cell>
          <cell r="CJ111">
            <v>6.31</v>
          </cell>
          <cell r="CK111">
            <v>6.31</v>
          </cell>
          <cell r="CL111">
            <v>6.31</v>
          </cell>
          <cell r="CM111">
            <v>6.31</v>
          </cell>
          <cell r="CN111">
            <v>6.31</v>
          </cell>
          <cell r="CO111">
            <v>6.31</v>
          </cell>
          <cell r="CP111">
            <v>6.31</v>
          </cell>
          <cell r="CQ111">
            <v>6.31</v>
          </cell>
          <cell r="CR111">
            <v>6.31</v>
          </cell>
          <cell r="CS111">
            <v>6.31</v>
          </cell>
          <cell r="CT111">
            <v>6.31</v>
          </cell>
          <cell r="CU111">
            <v>6.31</v>
          </cell>
          <cell r="CV111">
            <v>6.31</v>
          </cell>
          <cell r="CW111">
            <v>6.31</v>
          </cell>
          <cell r="CX111">
            <v>6.31</v>
          </cell>
          <cell r="CY111">
            <v>6.31</v>
          </cell>
          <cell r="CZ111">
            <v>6.31</v>
          </cell>
          <cell r="DA111">
            <v>6.31</v>
          </cell>
          <cell r="DB111">
            <v>6.31</v>
          </cell>
          <cell r="DC111">
            <v>6.31</v>
          </cell>
          <cell r="DD111">
            <v>6.31</v>
          </cell>
          <cell r="DE111">
            <v>6.31</v>
          </cell>
          <cell r="DF111">
            <v>6.31</v>
          </cell>
          <cell r="DG111">
            <v>6.31</v>
          </cell>
          <cell r="DH111">
            <v>6.31</v>
          </cell>
          <cell r="DI111">
            <v>6.31</v>
          </cell>
          <cell r="DJ111">
            <v>6.31</v>
          </cell>
          <cell r="DK111">
            <v>6.31</v>
          </cell>
          <cell r="DL111">
            <v>6.31</v>
          </cell>
          <cell r="DM111">
            <v>6.31</v>
          </cell>
          <cell r="DN111">
            <v>6.31</v>
          </cell>
          <cell r="DO111">
            <v>6.31</v>
          </cell>
          <cell r="DP111">
            <v>6.31</v>
          </cell>
          <cell r="DQ111">
            <v>6.31</v>
          </cell>
          <cell r="DR111">
            <v>6.31</v>
          </cell>
          <cell r="DS111">
            <v>6.31</v>
          </cell>
          <cell r="DT111">
            <v>6.31</v>
          </cell>
          <cell r="DU111">
            <v>6.31</v>
          </cell>
          <cell r="DV111">
            <v>6.31</v>
          </cell>
          <cell r="DW111">
            <v>6.31</v>
          </cell>
          <cell r="DX111">
            <v>6.31</v>
          </cell>
          <cell r="DY111">
            <v>6.31</v>
          </cell>
          <cell r="DZ111">
            <v>6.31</v>
          </cell>
          <cell r="EA111">
            <v>6.31</v>
          </cell>
          <cell r="EB111">
            <v>6.31</v>
          </cell>
          <cell r="EC111">
            <v>6.31</v>
          </cell>
          <cell r="ED111">
            <v>6.31</v>
          </cell>
          <cell r="EE111">
            <v>6.31</v>
          </cell>
          <cell r="EF111">
            <v>6.31</v>
          </cell>
          <cell r="EG111">
            <v>6.31</v>
          </cell>
          <cell r="EH111">
            <v>6.31</v>
          </cell>
          <cell r="EI111">
            <v>6.31</v>
          </cell>
          <cell r="EJ111">
            <v>6.31</v>
          </cell>
          <cell r="EK111">
            <v>6.31</v>
          </cell>
          <cell r="EL111">
            <v>6.31</v>
          </cell>
          <cell r="EM111">
            <v>6.31</v>
          </cell>
          <cell r="EN111">
            <v>6.31</v>
          </cell>
          <cell r="EO111">
            <v>6.31</v>
          </cell>
          <cell r="EP111">
            <v>6.31</v>
          </cell>
          <cell r="EQ111">
            <v>6.31</v>
          </cell>
          <cell r="ER111">
            <v>6.31</v>
          </cell>
          <cell r="ES111">
            <v>6.31</v>
          </cell>
          <cell r="ET111">
            <v>6.31</v>
          </cell>
          <cell r="EU111">
            <v>6.31</v>
          </cell>
          <cell r="EV111">
            <v>6.31</v>
          </cell>
          <cell r="EW111">
            <v>6.31</v>
          </cell>
          <cell r="EX111">
            <v>6.31</v>
          </cell>
          <cell r="EY111">
            <v>6.31</v>
          </cell>
          <cell r="EZ111">
            <v>6.31</v>
          </cell>
          <cell r="FA111">
            <v>6.31</v>
          </cell>
          <cell r="FB111">
            <v>6.31</v>
          </cell>
          <cell r="FC111">
            <v>6.31</v>
          </cell>
          <cell r="FD111">
            <v>6.31</v>
          </cell>
          <cell r="FE111">
            <v>6.31</v>
          </cell>
          <cell r="FF111">
            <v>6.31</v>
          </cell>
          <cell r="FG111">
            <v>6.31</v>
          </cell>
          <cell r="FH111">
            <v>6.31</v>
          </cell>
          <cell r="FI111">
            <v>6.31</v>
          </cell>
          <cell r="FJ111">
            <v>6.31</v>
          </cell>
          <cell r="FK111">
            <v>6.31</v>
          </cell>
          <cell r="FL111">
            <v>6.31</v>
          </cell>
          <cell r="FM111">
            <v>6.31</v>
          </cell>
          <cell r="FN111">
            <v>6.31</v>
          </cell>
          <cell r="FO111">
            <v>6.31</v>
          </cell>
          <cell r="FP111">
            <v>6.31</v>
          </cell>
          <cell r="FQ111">
            <v>6.31</v>
          </cell>
          <cell r="FR111">
            <v>6.31</v>
          </cell>
          <cell r="FS111">
            <v>6.31</v>
          </cell>
          <cell r="FT111">
            <v>6.31</v>
          </cell>
          <cell r="FU111">
            <v>6.31</v>
          </cell>
          <cell r="FV111">
            <v>6.31</v>
          </cell>
          <cell r="FW111">
            <v>6.31</v>
          </cell>
          <cell r="FX111">
            <v>6.31</v>
          </cell>
          <cell r="FY111">
            <v>6.31</v>
          </cell>
          <cell r="FZ111">
            <v>6.31</v>
          </cell>
          <cell r="GA111">
            <v>6.31</v>
          </cell>
          <cell r="GB111">
            <v>6.31</v>
          </cell>
          <cell r="GC111">
            <v>6.31</v>
          </cell>
          <cell r="GD111">
            <v>6.31</v>
          </cell>
          <cell r="GE111">
            <v>6.31</v>
          </cell>
          <cell r="GF111">
            <v>6.31</v>
          </cell>
          <cell r="GG111">
            <v>6.31</v>
          </cell>
          <cell r="GH111">
            <v>6.31</v>
          </cell>
          <cell r="GI111">
            <v>6.31</v>
          </cell>
          <cell r="GJ111">
            <v>6.31</v>
          </cell>
          <cell r="GK111">
            <v>6.31</v>
          </cell>
          <cell r="GL111">
            <v>6.31</v>
          </cell>
          <cell r="GM111">
            <v>6.31</v>
          </cell>
          <cell r="GN111">
            <v>6.31</v>
          </cell>
          <cell r="GO111">
            <v>6.31</v>
          </cell>
          <cell r="GP111">
            <v>6.31</v>
          </cell>
          <cell r="GQ111">
            <v>6.31</v>
          </cell>
          <cell r="GR111">
            <v>6.31</v>
          </cell>
          <cell r="GS111">
            <v>6.31</v>
          </cell>
          <cell r="GT111">
            <v>6.31</v>
          </cell>
          <cell r="GU111">
            <v>6.31</v>
          </cell>
          <cell r="GV111">
            <v>6.31</v>
          </cell>
          <cell r="GW111">
            <v>6.31</v>
          </cell>
          <cell r="GX111">
            <v>6.31</v>
          </cell>
          <cell r="GY111">
            <v>6.31</v>
          </cell>
          <cell r="GZ111">
            <v>6.31</v>
          </cell>
          <cell r="HA111">
            <v>6.31</v>
          </cell>
          <cell r="HB111">
            <v>6.31</v>
          </cell>
          <cell r="HC111">
            <v>6.31</v>
          </cell>
          <cell r="HD111">
            <v>6.31</v>
          </cell>
          <cell r="HE111">
            <v>6.31</v>
          </cell>
          <cell r="HF111">
            <v>6.31</v>
          </cell>
        </row>
        <row r="112">
          <cell r="A112">
            <v>111</v>
          </cell>
          <cell r="B112">
            <v>0</v>
          </cell>
          <cell r="C112" t="str">
            <v>Fosfato Clarificado  (mg/l)</v>
          </cell>
          <cell r="D112" t="str">
            <v>mg/l</v>
          </cell>
        </row>
        <row r="113">
          <cell r="A113">
            <v>112</v>
          </cell>
          <cell r="B113">
            <v>0</v>
          </cell>
          <cell r="C113" t="str">
            <v>pH Lodo</v>
          </cell>
          <cell r="D113" t="str">
            <v>.</v>
          </cell>
          <cell r="E113">
            <v>5.6</v>
          </cell>
          <cell r="F113">
            <v>6.12</v>
          </cell>
          <cell r="G113">
            <v>6.13</v>
          </cell>
          <cell r="H113">
            <v>6.17</v>
          </cell>
          <cell r="I113">
            <v>6.2</v>
          </cell>
          <cell r="J113">
            <v>6.29</v>
          </cell>
          <cell r="K113">
            <v>6.35</v>
          </cell>
          <cell r="L113">
            <v>6.38</v>
          </cell>
          <cell r="M113">
            <v>6.39</v>
          </cell>
          <cell r="N113">
            <v>6.42</v>
          </cell>
          <cell r="O113">
            <v>6.43</v>
          </cell>
          <cell r="P113">
            <v>6.44</v>
          </cell>
          <cell r="Q113">
            <v>6.46</v>
          </cell>
          <cell r="R113">
            <v>6.48</v>
          </cell>
          <cell r="S113">
            <v>6.49</v>
          </cell>
          <cell r="T113">
            <v>6.49</v>
          </cell>
          <cell r="U113">
            <v>6.49</v>
          </cell>
          <cell r="V113">
            <v>6.43</v>
          </cell>
          <cell r="W113">
            <v>6.44</v>
          </cell>
          <cell r="X113">
            <v>6.41</v>
          </cell>
          <cell r="Y113">
            <v>6.43</v>
          </cell>
          <cell r="Z113">
            <v>6.44</v>
          </cell>
          <cell r="AA113">
            <v>6.45</v>
          </cell>
          <cell r="AB113">
            <v>6.47</v>
          </cell>
          <cell r="AC113">
            <v>6.49</v>
          </cell>
          <cell r="AD113">
            <v>6.5</v>
          </cell>
          <cell r="AE113">
            <v>6.5</v>
          </cell>
          <cell r="AF113">
            <v>6.51</v>
          </cell>
          <cell r="AG113">
            <v>6.52</v>
          </cell>
          <cell r="AH113">
            <v>6.52</v>
          </cell>
          <cell r="AI113">
            <v>6.52</v>
          </cell>
          <cell r="AJ113">
            <v>6.52</v>
          </cell>
          <cell r="AK113">
            <v>6.52</v>
          </cell>
          <cell r="AL113">
            <v>6.52</v>
          </cell>
          <cell r="AM113">
            <v>6.49</v>
          </cell>
          <cell r="AN113">
            <v>6.53</v>
          </cell>
          <cell r="AO113">
            <v>6.56</v>
          </cell>
          <cell r="AP113">
            <v>6.55</v>
          </cell>
          <cell r="AQ113">
            <v>6.55</v>
          </cell>
          <cell r="AR113">
            <v>6.55</v>
          </cell>
          <cell r="AS113">
            <v>6.55</v>
          </cell>
          <cell r="AT113">
            <v>6.49</v>
          </cell>
          <cell r="AU113">
            <v>6.45</v>
          </cell>
          <cell r="AV113">
            <v>6.45</v>
          </cell>
          <cell r="AW113">
            <v>6.46</v>
          </cell>
          <cell r="AX113">
            <v>6.46</v>
          </cell>
          <cell r="AY113">
            <v>6.47</v>
          </cell>
          <cell r="AZ113">
            <v>6.47</v>
          </cell>
          <cell r="BA113">
            <v>6.47</v>
          </cell>
          <cell r="BB113">
            <v>6.47</v>
          </cell>
          <cell r="BC113">
            <v>6.47</v>
          </cell>
          <cell r="BD113">
            <v>6.47</v>
          </cell>
          <cell r="BE113">
            <v>6.47</v>
          </cell>
          <cell r="BF113">
            <v>6.47</v>
          </cell>
          <cell r="BG113">
            <v>6.47</v>
          </cell>
          <cell r="BH113">
            <v>6.46</v>
          </cell>
          <cell r="BI113">
            <v>6.47</v>
          </cell>
          <cell r="BJ113">
            <v>6.46</v>
          </cell>
          <cell r="BK113">
            <v>6.45</v>
          </cell>
          <cell r="BL113">
            <v>6.44</v>
          </cell>
          <cell r="BM113">
            <v>6.44</v>
          </cell>
          <cell r="BN113">
            <v>6.44</v>
          </cell>
          <cell r="BO113">
            <v>6.44</v>
          </cell>
          <cell r="BP113">
            <v>6.44</v>
          </cell>
          <cell r="BQ113">
            <v>6.45</v>
          </cell>
          <cell r="BR113">
            <v>6.45</v>
          </cell>
          <cell r="BS113">
            <v>6.45</v>
          </cell>
          <cell r="BT113">
            <v>6.45</v>
          </cell>
          <cell r="BU113">
            <v>6.45</v>
          </cell>
          <cell r="BV113">
            <v>6.45</v>
          </cell>
          <cell r="BW113">
            <v>6.45</v>
          </cell>
          <cell r="BX113">
            <v>6.45</v>
          </cell>
          <cell r="BY113">
            <v>6.45</v>
          </cell>
          <cell r="BZ113">
            <v>6.46</v>
          </cell>
          <cell r="CA113">
            <v>6.46</v>
          </cell>
          <cell r="CB113">
            <v>6.47</v>
          </cell>
          <cell r="CC113">
            <v>6.48</v>
          </cell>
          <cell r="CD113">
            <v>6.49</v>
          </cell>
          <cell r="CE113">
            <v>6.48</v>
          </cell>
          <cell r="CF113">
            <v>6.48</v>
          </cell>
          <cell r="CG113">
            <v>6.49</v>
          </cell>
          <cell r="CH113">
            <v>6.49</v>
          </cell>
          <cell r="CI113">
            <v>6.49</v>
          </cell>
          <cell r="CJ113">
            <v>6.5</v>
          </cell>
          <cell r="CK113">
            <v>6.5</v>
          </cell>
          <cell r="CL113">
            <v>6.51</v>
          </cell>
          <cell r="CM113">
            <v>6.51</v>
          </cell>
          <cell r="CN113">
            <v>6.52</v>
          </cell>
          <cell r="CO113">
            <v>6.52</v>
          </cell>
          <cell r="CP113">
            <v>6.53</v>
          </cell>
          <cell r="CQ113">
            <v>6.53</v>
          </cell>
          <cell r="CR113">
            <v>6.63</v>
          </cell>
          <cell r="CS113">
            <v>6.64</v>
          </cell>
          <cell r="CT113">
            <v>6.64</v>
          </cell>
          <cell r="CU113">
            <v>6.65</v>
          </cell>
          <cell r="CV113">
            <v>6.65</v>
          </cell>
          <cell r="CW113">
            <v>6.65</v>
          </cell>
          <cell r="CX113">
            <v>6.66</v>
          </cell>
          <cell r="CY113">
            <v>6.66</v>
          </cell>
          <cell r="CZ113">
            <v>6.66</v>
          </cell>
          <cell r="DA113">
            <v>6.66</v>
          </cell>
          <cell r="DB113">
            <v>6.67</v>
          </cell>
          <cell r="DC113">
            <v>6.67</v>
          </cell>
          <cell r="DD113">
            <v>6.67</v>
          </cell>
          <cell r="DE113">
            <v>6.67</v>
          </cell>
          <cell r="DF113">
            <v>6.67</v>
          </cell>
          <cell r="DG113">
            <v>6.67</v>
          </cell>
          <cell r="DH113">
            <v>6.67</v>
          </cell>
          <cell r="DI113">
            <v>6.67</v>
          </cell>
          <cell r="DJ113">
            <v>6.67</v>
          </cell>
          <cell r="DK113">
            <v>6.67</v>
          </cell>
          <cell r="DL113">
            <v>6.67</v>
          </cell>
          <cell r="DM113">
            <v>6.67</v>
          </cell>
          <cell r="DN113">
            <v>6.67</v>
          </cell>
          <cell r="DO113">
            <v>6.67</v>
          </cell>
          <cell r="DP113">
            <v>6.67</v>
          </cell>
          <cell r="DQ113">
            <v>6.67</v>
          </cell>
          <cell r="DR113">
            <v>6.67</v>
          </cell>
          <cell r="DS113">
            <v>6.68</v>
          </cell>
          <cell r="DT113">
            <v>6.68</v>
          </cell>
          <cell r="DU113">
            <v>6.67</v>
          </cell>
          <cell r="DV113">
            <v>6.67</v>
          </cell>
          <cell r="DW113">
            <v>6.67</v>
          </cell>
          <cell r="DX113">
            <v>6.67</v>
          </cell>
          <cell r="DY113">
            <v>6.68</v>
          </cell>
          <cell r="DZ113">
            <v>6.68</v>
          </cell>
          <cell r="EA113">
            <v>6.68</v>
          </cell>
          <cell r="EB113">
            <v>6.68</v>
          </cell>
          <cell r="EC113">
            <v>6.68</v>
          </cell>
          <cell r="ED113">
            <v>6.68</v>
          </cell>
          <cell r="EE113">
            <v>6.68</v>
          </cell>
          <cell r="EF113">
            <v>6.68</v>
          </cell>
          <cell r="EG113">
            <v>6.68</v>
          </cell>
          <cell r="EH113">
            <v>6.68</v>
          </cell>
          <cell r="EI113">
            <v>6.68</v>
          </cell>
          <cell r="EJ113">
            <v>6.68</v>
          </cell>
          <cell r="EK113">
            <v>6.68</v>
          </cell>
          <cell r="EL113">
            <v>6.68</v>
          </cell>
          <cell r="EM113">
            <v>6.68</v>
          </cell>
          <cell r="EN113">
            <v>6.68</v>
          </cell>
          <cell r="EO113">
            <v>6.68</v>
          </cell>
          <cell r="EP113">
            <v>6.68</v>
          </cell>
          <cell r="EQ113">
            <v>6.68</v>
          </cell>
          <cell r="ER113">
            <v>6.68</v>
          </cell>
          <cell r="ES113">
            <v>6.68</v>
          </cell>
          <cell r="ET113">
            <v>6.68</v>
          </cell>
          <cell r="EU113">
            <v>6.68</v>
          </cell>
          <cell r="EV113">
            <v>6.68</v>
          </cell>
          <cell r="EW113">
            <v>6.68</v>
          </cell>
          <cell r="EX113">
            <v>6.68</v>
          </cell>
          <cell r="EY113">
            <v>6.67</v>
          </cell>
          <cell r="EZ113">
            <v>6.67</v>
          </cell>
          <cell r="FA113">
            <v>6.67</v>
          </cell>
          <cell r="FB113">
            <v>6.67</v>
          </cell>
          <cell r="FC113">
            <v>6.67</v>
          </cell>
          <cell r="FD113">
            <v>6.67</v>
          </cell>
          <cell r="FE113">
            <v>6.67</v>
          </cell>
          <cell r="FF113">
            <v>6.67</v>
          </cell>
          <cell r="FG113">
            <v>6.67</v>
          </cell>
          <cell r="FH113">
            <v>6.67</v>
          </cell>
          <cell r="FI113">
            <v>6.67</v>
          </cell>
          <cell r="FJ113">
            <v>6.67</v>
          </cell>
          <cell r="FK113">
            <v>6.67</v>
          </cell>
          <cell r="FL113">
            <v>6.67</v>
          </cell>
          <cell r="FM113">
            <v>6.67</v>
          </cell>
          <cell r="FN113">
            <v>6.67</v>
          </cell>
          <cell r="FO113">
            <v>6.67</v>
          </cell>
          <cell r="FP113">
            <v>6.67</v>
          </cell>
          <cell r="FQ113">
            <v>6.67</v>
          </cell>
          <cell r="FR113">
            <v>6.67</v>
          </cell>
          <cell r="FS113">
            <v>6.67</v>
          </cell>
          <cell r="FT113">
            <v>6.67</v>
          </cell>
          <cell r="FU113">
            <v>6.67</v>
          </cell>
          <cell r="FV113">
            <v>6.67</v>
          </cell>
          <cell r="FW113">
            <v>6.67</v>
          </cell>
          <cell r="FX113">
            <v>6.67</v>
          </cell>
          <cell r="FY113">
            <v>6.67</v>
          </cell>
          <cell r="FZ113">
            <v>6.67</v>
          </cell>
          <cell r="GA113">
            <v>6.67</v>
          </cell>
          <cell r="GB113">
            <v>6.67</v>
          </cell>
          <cell r="GC113">
            <v>6.67</v>
          </cell>
          <cell r="GD113">
            <v>6.67</v>
          </cell>
          <cell r="GE113">
            <v>6.67</v>
          </cell>
          <cell r="GF113">
            <v>6.67</v>
          </cell>
          <cell r="GG113">
            <v>6.67</v>
          </cell>
          <cell r="GH113">
            <v>6.67</v>
          </cell>
          <cell r="GI113">
            <v>6.66</v>
          </cell>
          <cell r="GJ113">
            <v>6.66</v>
          </cell>
          <cell r="GK113">
            <v>6.66</v>
          </cell>
          <cell r="GL113">
            <v>6.66</v>
          </cell>
          <cell r="GM113">
            <v>6.66</v>
          </cell>
          <cell r="GN113">
            <v>6.66</v>
          </cell>
          <cell r="GO113">
            <v>6.66</v>
          </cell>
          <cell r="GP113">
            <v>6.66</v>
          </cell>
          <cell r="GQ113">
            <v>6.66</v>
          </cell>
          <cell r="GR113">
            <v>6.66</v>
          </cell>
          <cell r="GS113">
            <v>6.66</v>
          </cell>
          <cell r="GT113">
            <v>6.66</v>
          </cell>
          <cell r="GU113">
            <v>6.66</v>
          </cell>
          <cell r="GV113">
            <v>6.66</v>
          </cell>
          <cell r="GW113">
            <v>6.66</v>
          </cell>
          <cell r="GX113">
            <v>6.66</v>
          </cell>
          <cell r="GY113">
            <v>6.66</v>
          </cell>
          <cell r="GZ113">
            <v>6.66</v>
          </cell>
          <cell r="HA113">
            <v>6.65</v>
          </cell>
          <cell r="HB113">
            <v>6.65</v>
          </cell>
          <cell r="HC113">
            <v>6.65</v>
          </cell>
          <cell r="HD113">
            <v>6.65</v>
          </cell>
          <cell r="HE113">
            <v>6.65</v>
          </cell>
          <cell r="HF113">
            <v>6.65</v>
          </cell>
        </row>
        <row r="114">
          <cell r="A114">
            <v>113</v>
          </cell>
          <cell r="B114">
            <v>0</v>
          </cell>
          <cell r="C114" t="str">
            <v>TORTA FILTRO PRENSA</v>
          </cell>
          <cell r="D114" t="str">
            <v>.</v>
          </cell>
        </row>
        <row r="115">
          <cell r="A115">
            <v>114</v>
          </cell>
          <cell r="B115">
            <v>0</v>
          </cell>
          <cell r="C115" t="str">
            <v>Torta Produzida (kg)</v>
          </cell>
          <cell r="D115" t="str">
            <v>kg</v>
          </cell>
          <cell r="E115">
            <v>0</v>
          </cell>
          <cell r="F115">
            <v>0</v>
          </cell>
          <cell r="G115">
            <v>6700</v>
          </cell>
          <cell r="H115">
            <v>17800</v>
          </cell>
          <cell r="I115">
            <v>31780</v>
          </cell>
          <cell r="J115">
            <v>51040</v>
          </cell>
          <cell r="K115">
            <v>70260</v>
          </cell>
          <cell r="L115">
            <v>86600</v>
          </cell>
          <cell r="M115">
            <v>108880</v>
          </cell>
          <cell r="N115">
            <v>129100</v>
          </cell>
          <cell r="O115">
            <v>140780</v>
          </cell>
          <cell r="P115">
            <v>153580</v>
          </cell>
          <cell r="Q115">
            <v>177560</v>
          </cell>
          <cell r="R115">
            <v>196700</v>
          </cell>
          <cell r="S115">
            <v>216040</v>
          </cell>
          <cell r="T115">
            <v>216040</v>
          </cell>
          <cell r="U115">
            <v>216040</v>
          </cell>
          <cell r="V115">
            <v>216040</v>
          </cell>
          <cell r="W115">
            <v>222620</v>
          </cell>
          <cell r="X115">
            <v>222620</v>
          </cell>
          <cell r="Y115">
            <v>239820</v>
          </cell>
          <cell r="Z115">
            <v>274780</v>
          </cell>
          <cell r="AA115">
            <v>290760</v>
          </cell>
          <cell r="AB115">
            <v>306380</v>
          </cell>
          <cell r="AC115">
            <v>321400</v>
          </cell>
          <cell r="AD115">
            <v>343900</v>
          </cell>
          <cell r="AE115">
            <v>366660</v>
          </cell>
          <cell r="AF115">
            <v>382740</v>
          </cell>
          <cell r="AG115">
            <v>395780</v>
          </cell>
          <cell r="AH115">
            <v>395780</v>
          </cell>
          <cell r="AI115">
            <v>395780</v>
          </cell>
          <cell r="AJ115">
            <v>395780</v>
          </cell>
          <cell r="AK115">
            <v>395780</v>
          </cell>
          <cell r="AL115">
            <v>395780</v>
          </cell>
          <cell r="AM115">
            <v>395780</v>
          </cell>
          <cell r="AN115">
            <v>395780</v>
          </cell>
          <cell r="AO115">
            <v>403820</v>
          </cell>
          <cell r="AP115">
            <v>412320</v>
          </cell>
          <cell r="AQ115">
            <v>423240</v>
          </cell>
          <cell r="AR115">
            <v>437880</v>
          </cell>
          <cell r="AS115">
            <v>437880</v>
          </cell>
          <cell r="AT115">
            <v>437880</v>
          </cell>
          <cell r="AU115">
            <v>453440</v>
          </cell>
          <cell r="AV115">
            <v>476760</v>
          </cell>
          <cell r="AW115">
            <v>505480</v>
          </cell>
          <cell r="AX115">
            <v>538020</v>
          </cell>
          <cell r="AY115">
            <v>571440</v>
          </cell>
          <cell r="AZ115">
            <v>595420</v>
          </cell>
          <cell r="BA115">
            <v>595420</v>
          </cell>
          <cell r="BB115">
            <v>595420</v>
          </cell>
          <cell r="BC115">
            <v>595420</v>
          </cell>
          <cell r="BD115">
            <v>595420</v>
          </cell>
          <cell r="BE115">
            <v>595420</v>
          </cell>
          <cell r="BF115">
            <v>595420</v>
          </cell>
          <cell r="BG115">
            <v>595420</v>
          </cell>
          <cell r="BH115">
            <v>595420</v>
          </cell>
          <cell r="BI115">
            <v>595420</v>
          </cell>
          <cell r="BJ115">
            <v>595420</v>
          </cell>
          <cell r="BK115">
            <v>595420</v>
          </cell>
          <cell r="BL115">
            <v>595420</v>
          </cell>
          <cell r="BM115">
            <v>618200</v>
          </cell>
          <cell r="BN115">
            <v>646840</v>
          </cell>
          <cell r="BO115">
            <v>669800</v>
          </cell>
          <cell r="BP115">
            <v>693920</v>
          </cell>
          <cell r="BQ115">
            <v>717860</v>
          </cell>
          <cell r="BR115">
            <v>738960</v>
          </cell>
          <cell r="BS115">
            <v>768540</v>
          </cell>
          <cell r="BT115">
            <v>805340</v>
          </cell>
          <cell r="BU115">
            <v>847100</v>
          </cell>
          <cell r="BV115">
            <v>877720</v>
          </cell>
          <cell r="BW115">
            <v>913860</v>
          </cell>
          <cell r="BX115">
            <v>945800</v>
          </cell>
          <cell r="BY115">
            <v>984720</v>
          </cell>
          <cell r="BZ115">
            <v>1021780</v>
          </cell>
          <cell r="CA115">
            <v>1046180</v>
          </cell>
          <cell r="CB115">
            <v>1068980</v>
          </cell>
          <cell r="CC115">
            <v>1097820</v>
          </cell>
          <cell r="CD115">
            <v>1125500</v>
          </cell>
          <cell r="CE115">
            <v>1134480</v>
          </cell>
          <cell r="CF115">
            <v>1164480</v>
          </cell>
          <cell r="CG115">
            <v>1190000</v>
          </cell>
          <cell r="CH115">
            <v>1214640</v>
          </cell>
          <cell r="CI115">
            <v>1239060</v>
          </cell>
          <cell r="CJ115">
            <v>1260900</v>
          </cell>
          <cell r="CK115">
            <v>1366040</v>
          </cell>
          <cell r="CL115">
            <v>1384840</v>
          </cell>
          <cell r="CM115">
            <v>1404320</v>
          </cell>
          <cell r="CN115">
            <v>1432040</v>
          </cell>
          <cell r="CO115">
            <v>1460020</v>
          </cell>
          <cell r="CP115">
            <v>1476900</v>
          </cell>
          <cell r="CQ115">
            <v>1492340</v>
          </cell>
          <cell r="CR115">
            <v>1510100</v>
          </cell>
          <cell r="CS115">
            <v>1533620</v>
          </cell>
          <cell r="CT115">
            <v>1556700</v>
          </cell>
          <cell r="CU115">
            <v>1570580</v>
          </cell>
          <cell r="CV115">
            <v>1577900</v>
          </cell>
          <cell r="CW115">
            <v>1607940</v>
          </cell>
          <cell r="CX115">
            <v>1631300</v>
          </cell>
          <cell r="CY115">
            <v>1659860</v>
          </cell>
          <cell r="CZ115">
            <v>1682740</v>
          </cell>
          <cell r="DA115">
            <v>1709460</v>
          </cell>
          <cell r="DB115">
            <v>1732460</v>
          </cell>
          <cell r="DC115">
            <v>1756380</v>
          </cell>
          <cell r="DD115">
            <v>1803820</v>
          </cell>
          <cell r="DE115">
            <v>1841560</v>
          </cell>
          <cell r="DF115">
            <v>1856280</v>
          </cell>
          <cell r="DG115">
            <v>1869740</v>
          </cell>
          <cell r="DH115">
            <v>1891960</v>
          </cell>
          <cell r="DI115">
            <v>1917320</v>
          </cell>
          <cell r="DJ115">
            <v>1937980</v>
          </cell>
          <cell r="DK115">
            <v>1959200</v>
          </cell>
          <cell r="DL115">
            <v>1974520</v>
          </cell>
          <cell r="DM115">
            <v>1993920</v>
          </cell>
          <cell r="DN115">
            <v>2022440</v>
          </cell>
          <cell r="DO115">
            <v>2053260</v>
          </cell>
          <cell r="DP115">
            <v>2068860</v>
          </cell>
          <cell r="DQ115">
            <v>2098060</v>
          </cell>
          <cell r="DR115">
            <v>2120480</v>
          </cell>
          <cell r="DS115">
            <v>2142240</v>
          </cell>
          <cell r="DT115">
            <v>2157140</v>
          </cell>
          <cell r="DU115">
            <v>2181020</v>
          </cell>
          <cell r="DV115">
            <v>2202000</v>
          </cell>
          <cell r="DW115">
            <v>2231980</v>
          </cell>
          <cell r="DX115">
            <v>2261320</v>
          </cell>
          <cell r="DY115">
            <v>2289120</v>
          </cell>
          <cell r="DZ115">
            <v>2312020</v>
          </cell>
          <cell r="EA115">
            <v>2317840</v>
          </cell>
          <cell r="EB115">
            <v>2360420</v>
          </cell>
          <cell r="EC115">
            <v>2369160</v>
          </cell>
          <cell r="ED115">
            <v>2382660</v>
          </cell>
          <cell r="EE115">
            <v>2419200</v>
          </cell>
          <cell r="EF115">
            <v>2446460</v>
          </cell>
          <cell r="EG115">
            <v>2446460</v>
          </cell>
          <cell r="EH115">
            <v>2453020</v>
          </cell>
          <cell r="EI115">
            <v>2498160</v>
          </cell>
          <cell r="EJ115">
            <v>2529900</v>
          </cell>
          <cell r="EK115">
            <v>2544240</v>
          </cell>
          <cell r="EL115">
            <v>2573860</v>
          </cell>
          <cell r="EM115">
            <v>2604780</v>
          </cell>
          <cell r="EN115">
            <v>2626340</v>
          </cell>
          <cell r="EO115">
            <v>2646780</v>
          </cell>
          <cell r="EP115">
            <v>2646780</v>
          </cell>
          <cell r="EQ115">
            <v>2646780</v>
          </cell>
          <cell r="ER115">
            <v>2656120</v>
          </cell>
          <cell r="ES115">
            <v>2656120</v>
          </cell>
          <cell r="ET115">
            <v>2670120</v>
          </cell>
          <cell r="EU115">
            <v>2670120</v>
          </cell>
          <cell r="EV115">
            <v>2670120</v>
          </cell>
          <cell r="EW115">
            <v>2670120</v>
          </cell>
          <cell r="EX115">
            <v>2670120</v>
          </cell>
          <cell r="EY115">
            <v>2670120</v>
          </cell>
          <cell r="EZ115">
            <v>2699460</v>
          </cell>
          <cell r="FA115">
            <v>2745520</v>
          </cell>
          <cell r="FB115">
            <v>2787780</v>
          </cell>
          <cell r="FC115">
            <v>2817460</v>
          </cell>
          <cell r="FD115">
            <v>2842520</v>
          </cell>
          <cell r="FE115">
            <v>2873140</v>
          </cell>
          <cell r="FF115">
            <v>2911280</v>
          </cell>
          <cell r="FG115">
            <v>2926300</v>
          </cell>
          <cell r="FH115">
            <v>2958920</v>
          </cell>
          <cell r="FI115">
            <v>2980600</v>
          </cell>
          <cell r="FJ115">
            <v>3003300</v>
          </cell>
          <cell r="FK115">
            <v>3012020</v>
          </cell>
          <cell r="FL115">
            <v>3034160</v>
          </cell>
          <cell r="FM115">
            <v>3061680</v>
          </cell>
          <cell r="FN115">
            <v>3096120</v>
          </cell>
          <cell r="FO115">
            <v>3121440</v>
          </cell>
          <cell r="FP115">
            <v>3138480</v>
          </cell>
          <cell r="FQ115">
            <v>3162180</v>
          </cell>
          <cell r="FR115">
            <v>3187560</v>
          </cell>
          <cell r="FS115">
            <v>3210520</v>
          </cell>
          <cell r="FT115">
            <v>3218700</v>
          </cell>
          <cell r="FU115">
            <v>3236100</v>
          </cell>
          <cell r="FV115">
            <v>3252860</v>
          </cell>
          <cell r="FW115">
            <v>3269680</v>
          </cell>
          <cell r="FX115">
            <v>3286220</v>
          </cell>
          <cell r="FY115">
            <v>3293100</v>
          </cell>
          <cell r="FZ115">
            <v>3299140</v>
          </cell>
          <cell r="GA115">
            <v>3305940</v>
          </cell>
          <cell r="GB115">
            <v>3335660</v>
          </cell>
          <cell r="GC115">
            <v>3348280</v>
          </cell>
          <cell r="GD115">
            <v>3378060</v>
          </cell>
          <cell r="GE115">
            <v>3396860</v>
          </cell>
          <cell r="GF115">
            <v>3410420</v>
          </cell>
          <cell r="GG115">
            <v>3410420</v>
          </cell>
          <cell r="GH115">
            <v>3416320</v>
          </cell>
          <cell r="GI115">
            <v>3416320</v>
          </cell>
          <cell r="GJ115">
            <v>3416320</v>
          </cell>
          <cell r="GK115">
            <v>3441900</v>
          </cell>
          <cell r="GL115">
            <v>3460040</v>
          </cell>
          <cell r="GM115">
            <v>3478040</v>
          </cell>
          <cell r="GN115">
            <v>3506820</v>
          </cell>
          <cell r="GO115">
            <v>3523860</v>
          </cell>
          <cell r="GP115">
            <v>3543280</v>
          </cell>
          <cell r="GQ115">
            <v>3569580</v>
          </cell>
          <cell r="GR115">
            <v>3592120</v>
          </cell>
          <cell r="GS115">
            <v>3600680</v>
          </cell>
          <cell r="GT115">
            <v>3607560</v>
          </cell>
          <cell r="GU115">
            <v>3626440</v>
          </cell>
          <cell r="GV115">
            <v>3626440</v>
          </cell>
          <cell r="GW115">
            <v>3635200</v>
          </cell>
          <cell r="GX115">
            <v>3659380</v>
          </cell>
          <cell r="GY115">
            <v>3687040</v>
          </cell>
          <cell r="GZ115">
            <v>3695480</v>
          </cell>
          <cell r="HA115">
            <v>3723580</v>
          </cell>
          <cell r="HB115">
            <v>3723580</v>
          </cell>
          <cell r="HC115">
            <v>3723580</v>
          </cell>
          <cell r="HD115">
            <v>3723580</v>
          </cell>
          <cell r="HE115">
            <v>3723580</v>
          </cell>
          <cell r="HF115">
            <v>3723580</v>
          </cell>
        </row>
        <row r="116">
          <cell r="A116">
            <v>115</v>
          </cell>
          <cell r="B116">
            <v>0</v>
          </cell>
          <cell r="C116" t="str">
            <v>Pol Torta (%)</v>
          </cell>
          <cell r="D116" t="str">
            <v>.</v>
          </cell>
          <cell r="F116">
            <v>2.09</v>
          </cell>
          <cell r="G116">
            <v>1.4</v>
          </cell>
          <cell r="H116">
            <v>1.33</v>
          </cell>
          <cell r="I116">
            <v>1.25</v>
          </cell>
          <cell r="J116">
            <v>1.1200000000000001</v>
          </cell>
          <cell r="K116">
            <v>1.04</v>
          </cell>
          <cell r="L116">
            <v>1.03</v>
          </cell>
          <cell r="M116">
            <v>1.03</v>
          </cell>
          <cell r="N116">
            <v>1.01</v>
          </cell>
          <cell r="O116">
            <v>0.99</v>
          </cell>
          <cell r="P116">
            <v>0.97</v>
          </cell>
          <cell r="Q116">
            <v>0.94</v>
          </cell>
          <cell r="R116">
            <v>0.92</v>
          </cell>
          <cell r="S116">
            <v>0.9</v>
          </cell>
          <cell r="T116">
            <v>0.9</v>
          </cell>
          <cell r="U116">
            <v>0.9</v>
          </cell>
          <cell r="V116">
            <v>0.95</v>
          </cell>
          <cell r="W116">
            <v>0.95</v>
          </cell>
          <cell r="X116">
            <v>1.1299999999999999</v>
          </cell>
          <cell r="Y116">
            <v>1.1499999999999999</v>
          </cell>
          <cell r="Z116">
            <v>1.1399999999999999</v>
          </cell>
          <cell r="AA116">
            <v>1.1200000000000001</v>
          </cell>
          <cell r="AB116">
            <v>1.1399999999999999</v>
          </cell>
          <cell r="AC116">
            <v>1.1200000000000001</v>
          </cell>
          <cell r="AD116">
            <v>1.1100000000000001</v>
          </cell>
          <cell r="AE116">
            <v>1.1100000000000001</v>
          </cell>
          <cell r="AF116">
            <v>1.1000000000000001</v>
          </cell>
          <cell r="AG116">
            <v>1.0900000000000001</v>
          </cell>
          <cell r="AH116">
            <v>1.0900000000000001</v>
          </cell>
          <cell r="AI116">
            <v>1.0900000000000001</v>
          </cell>
          <cell r="AJ116">
            <v>1.0900000000000001</v>
          </cell>
          <cell r="AK116">
            <v>1.0900000000000001</v>
          </cell>
          <cell r="AL116">
            <v>1.0900000000000001</v>
          </cell>
          <cell r="AM116">
            <v>1.0900000000000001</v>
          </cell>
          <cell r="AN116">
            <v>1.0900000000000001</v>
          </cell>
          <cell r="AO116">
            <v>1.0900000000000001</v>
          </cell>
          <cell r="AP116">
            <v>1.1100000000000001</v>
          </cell>
          <cell r="AQ116">
            <v>1.1000000000000001</v>
          </cell>
          <cell r="AR116">
            <v>1.0900000000000001</v>
          </cell>
          <cell r="AS116">
            <v>1.0900000000000001</v>
          </cell>
          <cell r="AT116">
            <v>1.0900000000000001</v>
          </cell>
          <cell r="AU116">
            <v>1.08</v>
          </cell>
          <cell r="AV116">
            <v>1.07</v>
          </cell>
          <cell r="AW116">
            <v>1.06</v>
          </cell>
          <cell r="AX116">
            <v>1.05</v>
          </cell>
          <cell r="AY116">
            <v>1.04</v>
          </cell>
          <cell r="AZ116">
            <v>1.03</v>
          </cell>
          <cell r="BA116">
            <v>1.03</v>
          </cell>
          <cell r="BB116">
            <v>1.03</v>
          </cell>
          <cell r="BC116">
            <v>1.03</v>
          </cell>
          <cell r="BD116">
            <v>1.03</v>
          </cell>
          <cell r="BE116">
            <v>1.03</v>
          </cell>
          <cell r="BF116">
            <v>1.03</v>
          </cell>
          <cell r="BG116">
            <v>1.03</v>
          </cell>
          <cell r="BH116">
            <v>1.03</v>
          </cell>
          <cell r="BI116">
            <v>1.03</v>
          </cell>
          <cell r="BJ116">
            <v>1.03</v>
          </cell>
          <cell r="BK116">
            <v>1.03</v>
          </cell>
          <cell r="BL116">
            <v>1.03</v>
          </cell>
          <cell r="BM116">
            <v>1.02</v>
          </cell>
          <cell r="BN116">
            <v>1.02</v>
          </cell>
          <cell r="BO116">
            <v>1.02</v>
          </cell>
          <cell r="BP116">
            <v>1.01</v>
          </cell>
          <cell r="BQ116">
            <v>1.01</v>
          </cell>
          <cell r="BR116">
            <v>1</v>
          </cell>
          <cell r="BS116">
            <v>1</v>
          </cell>
          <cell r="BT116">
            <v>1</v>
          </cell>
          <cell r="BU116">
            <v>1</v>
          </cell>
          <cell r="BV116">
            <v>0.99</v>
          </cell>
          <cell r="BW116">
            <v>1</v>
          </cell>
          <cell r="BX116">
            <v>0.99</v>
          </cell>
          <cell r="BY116">
            <v>0.98</v>
          </cell>
          <cell r="BZ116">
            <v>0.98</v>
          </cell>
          <cell r="CA116">
            <v>0.98</v>
          </cell>
          <cell r="CB116">
            <v>0.97</v>
          </cell>
          <cell r="CC116">
            <v>0.97</v>
          </cell>
          <cell r="CD116">
            <v>0.96</v>
          </cell>
          <cell r="CE116">
            <v>0.96</v>
          </cell>
          <cell r="CF116">
            <v>0.96</v>
          </cell>
          <cell r="CG116">
            <v>0.96</v>
          </cell>
          <cell r="CH116">
            <v>0.96</v>
          </cell>
          <cell r="CI116">
            <v>0.95</v>
          </cell>
          <cell r="CJ116">
            <v>0.96</v>
          </cell>
          <cell r="CK116">
            <v>0.95</v>
          </cell>
          <cell r="CL116">
            <v>0.95</v>
          </cell>
          <cell r="CM116">
            <v>0.95</v>
          </cell>
          <cell r="CN116">
            <v>0.94</v>
          </cell>
          <cell r="CO116">
            <v>0.94</v>
          </cell>
          <cell r="CP116">
            <v>0.93</v>
          </cell>
          <cell r="CQ116">
            <v>0.94</v>
          </cell>
          <cell r="CR116">
            <v>0.95</v>
          </cell>
          <cell r="CS116">
            <v>0.94</v>
          </cell>
          <cell r="CT116">
            <v>0.95</v>
          </cell>
          <cell r="CU116">
            <v>0.94</v>
          </cell>
          <cell r="CV116">
            <v>0.94</v>
          </cell>
          <cell r="CW116">
            <v>0.94</v>
          </cell>
          <cell r="CX116">
            <v>0.94</v>
          </cell>
          <cell r="CY116">
            <v>0.94</v>
          </cell>
          <cell r="CZ116">
            <v>0.95</v>
          </cell>
          <cell r="DA116">
            <v>0.96</v>
          </cell>
          <cell r="DB116">
            <v>0.96</v>
          </cell>
          <cell r="DC116">
            <v>0.97</v>
          </cell>
          <cell r="DD116">
            <v>0.97</v>
          </cell>
          <cell r="DE116">
            <v>0.97</v>
          </cell>
          <cell r="DF116">
            <v>0.96</v>
          </cell>
          <cell r="DG116">
            <v>0.97</v>
          </cell>
          <cell r="DH116">
            <v>0.97</v>
          </cell>
          <cell r="DI116">
            <v>0.98</v>
          </cell>
          <cell r="DJ116">
            <v>0.98</v>
          </cell>
          <cell r="DK116">
            <v>0.98</v>
          </cell>
          <cell r="DL116">
            <v>0.98</v>
          </cell>
          <cell r="DM116">
            <v>0.98</v>
          </cell>
          <cell r="DN116">
            <v>0.98</v>
          </cell>
          <cell r="DO116">
            <v>0.97</v>
          </cell>
          <cell r="DP116">
            <v>0.97</v>
          </cell>
          <cell r="DQ116">
            <v>0.97</v>
          </cell>
          <cell r="DR116">
            <v>0.97</v>
          </cell>
          <cell r="DS116">
            <v>0.97</v>
          </cell>
          <cell r="DT116">
            <v>0.97</v>
          </cell>
          <cell r="DU116">
            <v>0.96</v>
          </cell>
          <cell r="DV116">
            <v>0.96</v>
          </cell>
          <cell r="DW116">
            <v>0.96</v>
          </cell>
          <cell r="DX116">
            <v>0.96</v>
          </cell>
          <cell r="DY116">
            <v>0.96</v>
          </cell>
          <cell r="DZ116">
            <v>0.96</v>
          </cell>
          <cell r="EA116">
            <v>0.96</v>
          </cell>
          <cell r="EB116">
            <v>0.96</v>
          </cell>
          <cell r="EC116">
            <v>0.95</v>
          </cell>
          <cell r="ED116">
            <v>0.95</v>
          </cell>
          <cell r="EE116">
            <v>0.95</v>
          </cell>
          <cell r="EF116">
            <v>0.95</v>
          </cell>
          <cell r="EG116">
            <v>0.95</v>
          </cell>
          <cell r="EH116">
            <v>0.94</v>
          </cell>
          <cell r="EI116">
            <v>0.94</v>
          </cell>
          <cell r="EJ116">
            <v>0.94</v>
          </cell>
          <cell r="EK116">
            <v>0.94</v>
          </cell>
          <cell r="EL116">
            <v>0.93</v>
          </cell>
          <cell r="EM116">
            <v>0.93</v>
          </cell>
          <cell r="EN116">
            <v>0.93</v>
          </cell>
          <cell r="EO116">
            <v>0.93</v>
          </cell>
          <cell r="EP116">
            <v>0.93</v>
          </cell>
          <cell r="EQ116">
            <v>0.93</v>
          </cell>
          <cell r="ER116">
            <v>0.93</v>
          </cell>
          <cell r="ES116">
            <v>0.92</v>
          </cell>
          <cell r="ET116">
            <v>0.92</v>
          </cell>
          <cell r="EU116">
            <v>0.92</v>
          </cell>
          <cell r="EV116">
            <v>0.92</v>
          </cell>
          <cell r="EW116">
            <v>0.92</v>
          </cell>
          <cell r="EX116">
            <v>0.92</v>
          </cell>
          <cell r="EY116">
            <v>0.92</v>
          </cell>
          <cell r="EZ116">
            <v>0.92</v>
          </cell>
          <cell r="FA116">
            <v>0.92</v>
          </cell>
          <cell r="FB116">
            <v>0.92</v>
          </cell>
          <cell r="FC116">
            <v>0.92</v>
          </cell>
          <cell r="FD116">
            <v>0.92</v>
          </cell>
          <cell r="FE116">
            <v>0.92</v>
          </cell>
          <cell r="FF116">
            <v>0.92</v>
          </cell>
          <cell r="FG116">
            <v>0.91</v>
          </cell>
          <cell r="FH116">
            <v>0.91</v>
          </cell>
          <cell r="FI116">
            <v>0.91</v>
          </cell>
          <cell r="FJ116">
            <v>0.91</v>
          </cell>
          <cell r="FK116">
            <v>0.91</v>
          </cell>
          <cell r="FL116">
            <v>0.91</v>
          </cell>
          <cell r="FM116">
            <v>0.91</v>
          </cell>
          <cell r="FN116">
            <v>0.91</v>
          </cell>
          <cell r="FO116">
            <v>0.91</v>
          </cell>
          <cell r="FP116">
            <v>0.91</v>
          </cell>
          <cell r="FQ116">
            <v>0.91</v>
          </cell>
          <cell r="FR116">
            <v>0.91</v>
          </cell>
          <cell r="FS116">
            <v>0.9</v>
          </cell>
          <cell r="FT116">
            <v>0.9</v>
          </cell>
          <cell r="FU116">
            <v>0.9</v>
          </cell>
          <cell r="FV116">
            <v>0.9</v>
          </cell>
          <cell r="FW116">
            <v>0.9</v>
          </cell>
          <cell r="FX116">
            <v>0.9</v>
          </cell>
          <cell r="FY116">
            <v>0.9</v>
          </cell>
          <cell r="FZ116">
            <v>0.89</v>
          </cell>
          <cell r="GA116">
            <v>0.89</v>
          </cell>
          <cell r="GB116">
            <v>0.89</v>
          </cell>
          <cell r="GC116">
            <v>0.89</v>
          </cell>
          <cell r="GD116">
            <v>0.89</v>
          </cell>
          <cell r="GE116">
            <v>0.89</v>
          </cell>
          <cell r="GF116">
            <v>0.89</v>
          </cell>
          <cell r="GG116">
            <v>0.89</v>
          </cell>
          <cell r="GH116">
            <v>0.89</v>
          </cell>
          <cell r="GI116">
            <v>0.88</v>
          </cell>
          <cell r="GJ116">
            <v>0.88</v>
          </cell>
          <cell r="GK116">
            <v>0.88</v>
          </cell>
          <cell r="GL116">
            <v>0.88</v>
          </cell>
          <cell r="GM116">
            <v>0.88</v>
          </cell>
          <cell r="GN116">
            <v>0.88</v>
          </cell>
          <cell r="GO116">
            <v>0.87</v>
          </cell>
          <cell r="GP116">
            <v>0.88</v>
          </cell>
          <cell r="GQ116">
            <v>0.88</v>
          </cell>
          <cell r="GR116">
            <v>0.87</v>
          </cell>
          <cell r="GS116">
            <v>0.87</v>
          </cell>
          <cell r="GT116">
            <v>0.87</v>
          </cell>
          <cell r="GU116">
            <v>0.87</v>
          </cell>
          <cell r="GV116">
            <v>0.87</v>
          </cell>
          <cell r="GW116">
            <v>0.87</v>
          </cell>
          <cell r="GX116">
            <v>0.87</v>
          </cell>
          <cell r="GY116">
            <v>0.87</v>
          </cell>
          <cell r="GZ116">
            <v>0.87</v>
          </cell>
          <cell r="HA116">
            <v>0.88</v>
          </cell>
          <cell r="HB116">
            <v>0.88</v>
          </cell>
          <cell r="HC116">
            <v>0.88</v>
          </cell>
          <cell r="HD116">
            <v>0.88</v>
          </cell>
          <cell r="HE116">
            <v>0.88</v>
          </cell>
          <cell r="HF116">
            <v>0.88</v>
          </cell>
        </row>
        <row r="117">
          <cell r="A117">
            <v>116</v>
          </cell>
          <cell r="B117">
            <v>0</v>
          </cell>
          <cell r="C117" t="str">
            <v>Rendimento Torta (kg/tc)</v>
          </cell>
          <cell r="D117" t="str">
            <v>.</v>
          </cell>
          <cell r="E117">
            <v>0</v>
          </cell>
          <cell r="F117">
            <v>0</v>
          </cell>
          <cell r="G117">
            <v>0.44</v>
          </cell>
          <cell r="H117">
            <v>0.78</v>
          </cell>
          <cell r="I117">
            <v>1.06</v>
          </cell>
          <cell r="J117">
            <v>1.33</v>
          </cell>
          <cell r="K117">
            <v>1.5</v>
          </cell>
          <cell r="L117">
            <v>1.57</v>
          </cell>
          <cell r="M117">
            <v>1.69</v>
          </cell>
          <cell r="N117">
            <v>1.75</v>
          </cell>
          <cell r="O117">
            <v>1.69</v>
          </cell>
          <cell r="P117">
            <v>1.68</v>
          </cell>
          <cell r="Q117">
            <v>1.76</v>
          </cell>
          <cell r="R117">
            <v>1.79</v>
          </cell>
          <cell r="S117">
            <v>1.83</v>
          </cell>
          <cell r="T117">
            <v>1.83</v>
          </cell>
          <cell r="U117">
            <v>1.83</v>
          </cell>
          <cell r="V117">
            <v>1.77</v>
          </cell>
          <cell r="W117">
            <v>1.82</v>
          </cell>
          <cell r="X117">
            <v>1.75</v>
          </cell>
          <cell r="Y117">
            <v>1.76</v>
          </cell>
          <cell r="Z117">
            <v>1.86</v>
          </cell>
          <cell r="AA117">
            <v>1.86</v>
          </cell>
          <cell r="AB117">
            <v>1.83</v>
          </cell>
          <cell r="AC117">
            <v>1.82</v>
          </cell>
          <cell r="AD117">
            <v>1.84</v>
          </cell>
          <cell r="AE117">
            <v>1.85</v>
          </cell>
          <cell r="AF117">
            <v>1.83</v>
          </cell>
          <cell r="AG117">
            <v>1.82</v>
          </cell>
          <cell r="AH117">
            <v>1.82</v>
          </cell>
          <cell r="AI117">
            <v>1.82</v>
          </cell>
          <cell r="AJ117">
            <v>1.82</v>
          </cell>
          <cell r="AK117">
            <v>1.82</v>
          </cell>
          <cell r="AL117">
            <v>1.82</v>
          </cell>
          <cell r="AM117">
            <v>1.78</v>
          </cell>
          <cell r="AN117">
            <v>1.77</v>
          </cell>
          <cell r="AO117">
            <v>1.75</v>
          </cell>
          <cell r="AP117">
            <v>1.73</v>
          </cell>
          <cell r="AQ117">
            <v>1.7</v>
          </cell>
          <cell r="AR117">
            <v>1.71</v>
          </cell>
          <cell r="AS117">
            <v>1.71</v>
          </cell>
          <cell r="AT117">
            <v>1.69</v>
          </cell>
          <cell r="AU117">
            <v>1.7</v>
          </cell>
          <cell r="AV117">
            <v>1.72</v>
          </cell>
          <cell r="AW117">
            <v>1.76</v>
          </cell>
          <cell r="AX117">
            <v>1.81</v>
          </cell>
          <cell r="AY117">
            <v>1.86</v>
          </cell>
          <cell r="AZ117">
            <v>1.89</v>
          </cell>
          <cell r="BA117">
            <v>1.89</v>
          </cell>
          <cell r="BB117">
            <v>1.89</v>
          </cell>
          <cell r="BC117">
            <v>1.89</v>
          </cell>
          <cell r="BD117">
            <v>1.89</v>
          </cell>
          <cell r="BE117">
            <v>1.89</v>
          </cell>
          <cell r="BF117">
            <v>1.89</v>
          </cell>
          <cell r="BG117">
            <v>1.89</v>
          </cell>
          <cell r="BH117">
            <v>1.88</v>
          </cell>
          <cell r="BI117">
            <v>1.87</v>
          </cell>
          <cell r="BJ117">
            <v>1.87</v>
          </cell>
          <cell r="BK117">
            <v>1.86</v>
          </cell>
          <cell r="BL117">
            <v>1.83</v>
          </cell>
          <cell r="BM117">
            <v>1.87</v>
          </cell>
          <cell r="BN117">
            <v>1.9</v>
          </cell>
          <cell r="BO117">
            <v>1.92</v>
          </cell>
          <cell r="BP117">
            <v>1.93</v>
          </cell>
          <cell r="BQ117">
            <v>1.94</v>
          </cell>
          <cell r="BR117">
            <v>1.95</v>
          </cell>
          <cell r="BS117">
            <v>1.97</v>
          </cell>
          <cell r="BT117">
            <v>2.02</v>
          </cell>
          <cell r="BU117">
            <v>2.08</v>
          </cell>
          <cell r="BV117">
            <v>2.1</v>
          </cell>
          <cell r="BW117">
            <v>2.13</v>
          </cell>
          <cell r="BX117">
            <v>2.16</v>
          </cell>
          <cell r="BY117">
            <v>2.2000000000000002</v>
          </cell>
          <cell r="BZ117">
            <v>2.23</v>
          </cell>
          <cell r="CA117">
            <v>2.23</v>
          </cell>
          <cell r="CB117">
            <v>2.23</v>
          </cell>
          <cell r="CC117">
            <v>2.25</v>
          </cell>
          <cell r="CD117">
            <v>2.25</v>
          </cell>
          <cell r="CE117">
            <v>2.23</v>
          </cell>
          <cell r="CF117">
            <v>2.25</v>
          </cell>
          <cell r="CG117">
            <v>2.25</v>
          </cell>
          <cell r="CH117">
            <v>2.2599999999999998</v>
          </cell>
          <cell r="CI117">
            <v>2.27</v>
          </cell>
          <cell r="CJ117">
            <v>2.27</v>
          </cell>
          <cell r="CK117">
            <v>2.42</v>
          </cell>
          <cell r="CL117">
            <v>2.41</v>
          </cell>
          <cell r="CM117">
            <v>2.41</v>
          </cell>
          <cell r="CN117">
            <v>2.42</v>
          </cell>
          <cell r="CO117">
            <v>2.4300000000000002</v>
          </cell>
          <cell r="CP117">
            <v>2.42</v>
          </cell>
          <cell r="CQ117">
            <v>2.41</v>
          </cell>
          <cell r="CR117">
            <v>2.4</v>
          </cell>
          <cell r="CS117">
            <v>2.41</v>
          </cell>
          <cell r="CT117">
            <v>2.41</v>
          </cell>
          <cell r="CU117">
            <v>2.39</v>
          </cell>
          <cell r="CV117">
            <v>2.37</v>
          </cell>
          <cell r="CW117">
            <v>2.38</v>
          </cell>
          <cell r="CX117">
            <v>2.38</v>
          </cell>
          <cell r="CY117">
            <v>2.39</v>
          </cell>
          <cell r="CZ117">
            <v>2.4</v>
          </cell>
          <cell r="DA117">
            <v>2.4</v>
          </cell>
          <cell r="DB117">
            <v>2.37</v>
          </cell>
          <cell r="DC117">
            <v>2.37</v>
          </cell>
          <cell r="DD117">
            <v>2.4</v>
          </cell>
          <cell r="DE117">
            <v>2.42</v>
          </cell>
          <cell r="DF117">
            <v>2.41</v>
          </cell>
          <cell r="DG117">
            <v>2.39</v>
          </cell>
          <cell r="DH117">
            <v>2.39</v>
          </cell>
          <cell r="DI117">
            <v>2.39</v>
          </cell>
          <cell r="DJ117">
            <v>2.38</v>
          </cell>
          <cell r="DK117">
            <v>2.38</v>
          </cell>
          <cell r="DL117">
            <v>2.36</v>
          </cell>
          <cell r="DM117">
            <v>2.36</v>
          </cell>
          <cell r="DN117">
            <v>2.36</v>
          </cell>
          <cell r="DO117">
            <v>2.37</v>
          </cell>
          <cell r="DP117">
            <v>2.36</v>
          </cell>
          <cell r="DQ117">
            <v>2.36</v>
          </cell>
          <cell r="DR117">
            <v>2.36</v>
          </cell>
          <cell r="DS117">
            <v>2.36</v>
          </cell>
          <cell r="DT117">
            <v>2.35</v>
          </cell>
          <cell r="DU117">
            <v>2.36</v>
          </cell>
          <cell r="DV117">
            <v>2.36</v>
          </cell>
          <cell r="DW117">
            <v>2.37</v>
          </cell>
          <cell r="DX117">
            <v>2.37</v>
          </cell>
          <cell r="DY117">
            <v>2.37</v>
          </cell>
          <cell r="DZ117">
            <v>2.37</v>
          </cell>
          <cell r="EA117">
            <v>2.36</v>
          </cell>
          <cell r="EB117">
            <v>2.38</v>
          </cell>
          <cell r="EC117">
            <v>2.36</v>
          </cell>
          <cell r="ED117">
            <v>2.35</v>
          </cell>
          <cell r="EE117">
            <v>2.36</v>
          </cell>
          <cell r="EF117">
            <v>2.38</v>
          </cell>
          <cell r="EG117">
            <v>2.38</v>
          </cell>
          <cell r="EH117">
            <v>2.37</v>
          </cell>
          <cell r="EI117">
            <v>2.39</v>
          </cell>
          <cell r="EJ117">
            <v>2.4</v>
          </cell>
          <cell r="EK117">
            <v>2.39</v>
          </cell>
          <cell r="EL117">
            <v>2.39</v>
          </cell>
          <cell r="EM117">
            <v>2.4</v>
          </cell>
          <cell r="EN117">
            <v>2.4</v>
          </cell>
          <cell r="EO117">
            <v>2.4</v>
          </cell>
          <cell r="EP117">
            <v>2.4</v>
          </cell>
          <cell r="EQ117">
            <v>2.4</v>
          </cell>
          <cell r="ER117">
            <v>2.4</v>
          </cell>
          <cell r="ES117">
            <v>2.39</v>
          </cell>
          <cell r="ET117">
            <v>2.4</v>
          </cell>
          <cell r="EU117">
            <v>2.4</v>
          </cell>
          <cell r="EV117">
            <v>2.4</v>
          </cell>
          <cell r="EW117">
            <v>2.4</v>
          </cell>
          <cell r="EX117">
            <v>2.4</v>
          </cell>
          <cell r="EY117">
            <v>2.39</v>
          </cell>
          <cell r="EZ117">
            <v>2.39</v>
          </cell>
          <cell r="FA117">
            <v>2.41</v>
          </cell>
          <cell r="FB117">
            <v>2.4300000000000002</v>
          </cell>
          <cell r="FC117">
            <v>2.4300000000000002</v>
          </cell>
          <cell r="FD117">
            <v>2.44</v>
          </cell>
          <cell r="FE117">
            <v>2.44</v>
          </cell>
          <cell r="FF117">
            <v>2.4500000000000002</v>
          </cell>
          <cell r="FG117">
            <v>2.44</v>
          </cell>
          <cell r="FH117">
            <v>2.4500000000000002</v>
          </cell>
          <cell r="FI117">
            <v>2.4500000000000002</v>
          </cell>
          <cell r="FJ117">
            <v>2.4500000000000002</v>
          </cell>
          <cell r="FK117">
            <v>2.4500000000000002</v>
          </cell>
          <cell r="FL117">
            <v>2.44</v>
          </cell>
          <cell r="FM117">
            <v>2.4500000000000002</v>
          </cell>
          <cell r="FN117">
            <v>2.46</v>
          </cell>
          <cell r="FO117">
            <v>2.46</v>
          </cell>
          <cell r="FP117">
            <v>2.46</v>
          </cell>
          <cell r="FQ117">
            <v>2.46</v>
          </cell>
          <cell r="FR117">
            <v>2.46</v>
          </cell>
          <cell r="FS117">
            <v>2.46</v>
          </cell>
          <cell r="FT117">
            <v>2.4500000000000002</v>
          </cell>
          <cell r="FU117">
            <v>2.4500000000000002</v>
          </cell>
          <cell r="FV117">
            <v>2.44</v>
          </cell>
          <cell r="FW117">
            <v>2.44</v>
          </cell>
          <cell r="FX117">
            <v>2.4300000000000002</v>
          </cell>
          <cell r="FY117">
            <v>2.4300000000000002</v>
          </cell>
          <cell r="FZ117">
            <v>2.41</v>
          </cell>
          <cell r="GA117">
            <v>2.4</v>
          </cell>
          <cell r="GB117">
            <v>2.41</v>
          </cell>
          <cell r="GC117">
            <v>2.4</v>
          </cell>
          <cell r="GD117">
            <v>2.41</v>
          </cell>
          <cell r="GE117">
            <v>2.4</v>
          </cell>
          <cell r="GF117">
            <v>2.4</v>
          </cell>
          <cell r="GG117">
            <v>2.38</v>
          </cell>
          <cell r="GH117">
            <v>2.37</v>
          </cell>
          <cell r="GI117">
            <v>2.37</v>
          </cell>
          <cell r="GJ117">
            <v>2.36</v>
          </cell>
          <cell r="GK117">
            <v>2.36</v>
          </cell>
          <cell r="GL117">
            <v>2.35</v>
          </cell>
          <cell r="GM117">
            <v>2.35</v>
          </cell>
          <cell r="GN117">
            <v>2.36</v>
          </cell>
          <cell r="GO117">
            <v>2.36</v>
          </cell>
          <cell r="GP117">
            <v>2.36</v>
          </cell>
          <cell r="GQ117">
            <v>2.36</v>
          </cell>
          <cell r="GR117">
            <v>2.36</v>
          </cell>
          <cell r="GS117">
            <v>2.35</v>
          </cell>
          <cell r="GT117">
            <v>2.34</v>
          </cell>
          <cell r="GU117">
            <v>2.35</v>
          </cell>
          <cell r="GV117">
            <v>2.35</v>
          </cell>
          <cell r="GW117">
            <v>2.34</v>
          </cell>
          <cell r="GX117">
            <v>2.34</v>
          </cell>
          <cell r="GY117">
            <v>2.35</v>
          </cell>
          <cell r="GZ117">
            <v>2.34</v>
          </cell>
          <cell r="HA117">
            <v>2.35</v>
          </cell>
          <cell r="HB117">
            <v>2.35</v>
          </cell>
          <cell r="HC117">
            <v>2.35</v>
          </cell>
          <cell r="HD117">
            <v>2.35</v>
          </cell>
          <cell r="HE117">
            <v>2.35</v>
          </cell>
          <cell r="HF117">
            <v>2.35</v>
          </cell>
        </row>
        <row r="118">
          <cell r="A118">
            <v>117</v>
          </cell>
          <cell r="B118">
            <v>0</v>
          </cell>
          <cell r="C118" t="str">
            <v>EVAPORADO</v>
          </cell>
          <cell r="D118" t="str">
            <v>.</v>
          </cell>
        </row>
        <row r="119">
          <cell r="A119">
            <v>118</v>
          </cell>
          <cell r="B119">
            <v>0</v>
          </cell>
          <cell r="C119" t="str">
            <v>Brix Evaporado (%)</v>
          </cell>
          <cell r="D119" t="str">
            <v>%</v>
          </cell>
          <cell r="E119">
            <v>13.27</v>
          </cell>
          <cell r="F119">
            <v>13.95</v>
          </cell>
          <cell r="G119">
            <v>14.54</v>
          </cell>
          <cell r="H119">
            <v>15.24</v>
          </cell>
          <cell r="I119">
            <v>16.13</v>
          </cell>
          <cell r="J119">
            <v>16.64</v>
          </cell>
          <cell r="K119">
            <v>17.059999999999999</v>
          </cell>
          <cell r="L119">
            <v>17.39</v>
          </cell>
          <cell r="M119">
            <v>17.61</v>
          </cell>
          <cell r="N119">
            <v>17.93</v>
          </cell>
          <cell r="O119">
            <v>18.14</v>
          </cell>
          <cell r="P119">
            <v>18.29</v>
          </cell>
          <cell r="Q119">
            <v>18.440000000000001</v>
          </cell>
          <cell r="R119">
            <v>18.66</v>
          </cell>
          <cell r="S119">
            <v>18.72</v>
          </cell>
          <cell r="T119">
            <v>18.72</v>
          </cell>
          <cell r="U119">
            <v>18.72</v>
          </cell>
          <cell r="V119">
            <v>18.38</v>
          </cell>
          <cell r="W119">
            <v>18.02</v>
          </cell>
          <cell r="X119">
            <v>17.91</v>
          </cell>
          <cell r="Y119">
            <v>18</v>
          </cell>
          <cell r="Z119">
            <v>18.16</v>
          </cell>
          <cell r="AA119">
            <v>18.309999999999999</v>
          </cell>
          <cell r="AB119">
            <v>18.45</v>
          </cell>
          <cell r="AC119">
            <v>18.54</v>
          </cell>
          <cell r="AD119">
            <v>18.62</v>
          </cell>
          <cell r="AE119">
            <v>18.68</v>
          </cell>
          <cell r="AF119">
            <v>18.78</v>
          </cell>
          <cell r="AG119">
            <v>18.850000000000001</v>
          </cell>
          <cell r="AH119">
            <v>18.850000000000001</v>
          </cell>
          <cell r="AI119">
            <v>18.850000000000001</v>
          </cell>
          <cell r="AJ119">
            <v>18.670000000000002</v>
          </cell>
          <cell r="AK119">
            <v>18.670000000000002</v>
          </cell>
          <cell r="AL119">
            <v>18.670000000000002</v>
          </cell>
          <cell r="AM119">
            <v>18.489999999999998</v>
          </cell>
          <cell r="AN119">
            <v>18.239999999999998</v>
          </cell>
          <cell r="AO119">
            <v>18.079999999999998</v>
          </cell>
          <cell r="AP119">
            <v>18.03</v>
          </cell>
          <cell r="AQ119">
            <v>18.059999999999999</v>
          </cell>
          <cell r="AR119">
            <v>18.079999999999998</v>
          </cell>
          <cell r="AS119">
            <v>18.079999999999998</v>
          </cell>
          <cell r="AT119">
            <v>17.91</v>
          </cell>
          <cell r="AU119">
            <v>17.850000000000001</v>
          </cell>
          <cell r="AV119">
            <v>17.95</v>
          </cell>
          <cell r="AW119">
            <v>17.989999999999998</v>
          </cell>
          <cell r="AX119">
            <v>18.059999999999999</v>
          </cell>
          <cell r="AY119">
            <v>18.149999999999999</v>
          </cell>
          <cell r="AZ119">
            <v>18.21</v>
          </cell>
          <cell r="BA119">
            <v>18.21</v>
          </cell>
          <cell r="BB119">
            <v>17.97</v>
          </cell>
          <cell r="BC119">
            <v>17.97</v>
          </cell>
          <cell r="BD119">
            <v>17.97</v>
          </cell>
          <cell r="BE119">
            <v>17.97</v>
          </cell>
          <cell r="BF119">
            <v>17.97</v>
          </cell>
          <cell r="BG119">
            <v>17.97</v>
          </cell>
          <cell r="BH119">
            <v>17.79</v>
          </cell>
          <cell r="BI119">
            <v>17.59</v>
          </cell>
          <cell r="BJ119">
            <v>17.43</v>
          </cell>
          <cell r="BK119">
            <v>17.29</v>
          </cell>
          <cell r="BL119">
            <v>17.2</v>
          </cell>
          <cell r="BM119">
            <v>17.18</v>
          </cell>
          <cell r="BN119">
            <v>17.190000000000001</v>
          </cell>
          <cell r="BO119">
            <v>17.25</v>
          </cell>
          <cell r="BP119">
            <v>17.3</v>
          </cell>
          <cell r="BQ119">
            <v>17.350000000000001</v>
          </cell>
          <cell r="BR119">
            <v>17.399999999999999</v>
          </cell>
          <cell r="BS119">
            <v>17.48</v>
          </cell>
          <cell r="BT119">
            <v>17.55</v>
          </cell>
          <cell r="BU119">
            <v>17.62</v>
          </cell>
          <cell r="BV119">
            <v>17.670000000000002</v>
          </cell>
          <cell r="BW119">
            <v>17.72</v>
          </cell>
          <cell r="BX119">
            <v>17.78</v>
          </cell>
          <cell r="BY119">
            <v>17.82</v>
          </cell>
          <cell r="BZ119">
            <v>17.87</v>
          </cell>
          <cell r="CA119">
            <v>17.89</v>
          </cell>
          <cell r="CB119">
            <v>17.920000000000002</v>
          </cell>
          <cell r="CC119">
            <v>17.96</v>
          </cell>
          <cell r="CD119">
            <v>17.989999999999998</v>
          </cell>
          <cell r="CE119">
            <v>18.02</v>
          </cell>
          <cell r="CF119">
            <v>18.059999999999999</v>
          </cell>
          <cell r="CG119">
            <v>18.11</v>
          </cell>
          <cell r="CH119">
            <v>18.149999999999999</v>
          </cell>
          <cell r="CI119">
            <v>18.149999999999999</v>
          </cell>
          <cell r="CJ119">
            <v>18.190000000000001</v>
          </cell>
          <cell r="CK119">
            <v>18.22</v>
          </cell>
          <cell r="CL119">
            <v>18.25</v>
          </cell>
          <cell r="CM119">
            <v>18.27</v>
          </cell>
          <cell r="CN119">
            <v>18.29</v>
          </cell>
          <cell r="CO119">
            <v>18.32</v>
          </cell>
          <cell r="CP119">
            <v>18.36</v>
          </cell>
          <cell r="CQ119">
            <v>18.399999999999999</v>
          </cell>
          <cell r="CR119">
            <v>18.43</v>
          </cell>
          <cell r="CS119">
            <v>18.440000000000001</v>
          </cell>
          <cell r="CT119">
            <v>18.48</v>
          </cell>
          <cell r="CU119">
            <v>18.510000000000002</v>
          </cell>
          <cell r="CV119">
            <v>18.55</v>
          </cell>
          <cell r="CW119">
            <v>18.579999999999998</v>
          </cell>
          <cell r="CX119">
            <v>18.62</v>
          </cell>
          <cell r="CY119">
            <v>18.649999999999999</v>
          </cell>
          <cell r="CZ119">
            <v>18.670000000000002</v>
          </cell>
          <cell r="DA119">
            <v>18.7</v>
          </cell>
          <cell r="DB119">
            <v>18.71</v>
          </cell>
          <cell r="DC119">
            <v>18.72</v>
          </cell>
          <cell r="DD119">
            <v>18.75</v>
          </cell>
          <cell r="DE119">
            <v>18.79</v>
          </cell>
          <cell r="DF119">
            <v>18.8</v>
          </cell>
          <cell r="DG119">
            <v>18.829999999999998</v>
          </cell>
          <cell r="DH119">
            <v>18.850000000000001</v>
          </cell>
          <cell r="DI119">
            <v>18.88</v>
          </cell>
          <cell r="DJ119">
            <v>18.91</v>
          </cell>
          <cell r="DK119">
            <v>18.93</v>
          </cell>
          <cell r="DL119">
            <v>18.96</v>
          </cell>
          <cell r="DM119">
            <v>18.98</v>
          </cell>
          <cell r="DN119">
            <v>19.010000000000002</v>
          </cell>
          <cell r="DO119">
            <v>19.03</v>
          </cell>
          <cell r="DP119">
            <v>19.05</v>
          </cell>
          <cell r="DQ119">
            <v>19.079999999999998</v>
          </cell>
          <cell r="DR119">
            <v>19.100000000000001</v>
          </cell>
          <cell r="DS119">
            <v>19.13</v>
          </cell>
          <cell r="DT119">
            <v>19.149999999999999</v>
          </cell>
          <cell r="DU119">
            <v>19.190000000000001</v>
          </cell>
          <cell r="DV119">
            <v>19.2</v>
          </cell>
          <cell r="DW119">
            <v>19.21</v>
          </cell>
          <cell r="DX119">
            <v>19.22</v>
          </cell>
          <cell r="DY119">
            <v>19.239999999999998</v>
          </cell>
          <cell r="DZ119">
            <v>19.239999999999998</v>
          </cell>
          <cell r="EA119">
            <v>19.25</v>
          </cell>
          <cell r="EB119">
            <v>19.260000000000002</v>
          </cell>
          <cell r="EC119">
            <v>19.28</v>
          </cell>
          <cell r="ED119">
            <v>19.3</v>
          </cell>
          <cell r="EE119">
            <v>19.309999999999999</v>
          </cell>
          <cell r="EF119">
            <v>19.3</v>
          </cell>
          <cell r="EG119">
            <v>19.3</v>
          </cell>
          <cell r="EH119">
            <v>19.28</v>
          </cell>
          <cell r="EI119">
            <v>19.29</v>
          </cell>
          <cell r="EJ119">
            <v>19.29</v>
          </cell>
          <cell r="EK119">
            <v>19.3</v>
          </cell>
          <cell r="EL119">
            <v>19.32</v>
          </cell>
          <cell r="EM119">
            <v>19.34</v>
          </cell>
          <cell r="EN119">
            <v>19.350000000000001</v>
          </cell>
          <cell r="EO119">
            <v>19.350000000000001</v>
          </cell>
          <cell r="EP119">
            <v>19.350000000000001</v>
          </cell>
          <cell r="EQ119">
            <v>19.350000000000001</v>
          </cell>
          <cell r="ER119">
            <v>19.32</v>
          </cell>
          <cell r="ES119">
            <v>19.32</v>
          </cell>
          <cell r="ET119">
            <v>19.329999999999998</v>
          </cell>
          <cell r="EU119">
            <v>19.329999999999998</v>
          </cell>
          <cell r="EV119">
            <v>19.329999999999998</v>
          </cell>
          <cell r="EW119">
            <v>19.329999999999998</v>
          </cell>
          <cell r="EX119">
            <v>19.25</v>
          </cell>
          <cell r="EY119">
            <v>19.21</v>
          </cell>
          <cell r="EZ119">
            <v>19.2</v>
          </cell>
          <cell r="FA119">
            <v>19.21</v>
          </cell>
          <cell r="FB119">
            <v>19.23</v>
          </cell>
          <cell r="FC119">
            <v>19.23</v>
          </cell>
          <cell r="FD119">
            <v>19.239999999999998</v>
          </cell>
          <cell r="FE119">
            <v>19.25</v>
          </cell>
          <cell r="FF119">
            <v>19.27</v>
          </cell>
          <cell r="FG119">
            <v>19.27</v>
          </cell>
          <cell r="FH119">
            <v>19.28</v>
          </cell>
          <cell r="FI119">
            <v>19.3</v>
          </cell>
          <cell r="FJ119">
            <v>19.3</v>
          </cell>
          <cell r="FK119">
            <v>19.29</v>
          </cell>
          <cell r="FL119">
            <v>19.29</v>
          </cell>
          <cell r="FM119">
            <v>19.309999999999999</v>
          </cell>
          <cell r="FN119">
            <v>19.32</v>
          </cell>
          <cell r="FO119">
            <v>19.329999999999998</v>
          </cell>
          <cell r="FP119">
            <v>19.34</v>
          </cell>
          <cell r="FQ119">
            <v>19.350000000000001</v>
          </cell>
          <cell r="FR119">
            <v>19.36</v>
          </cell>
          <cell r="FS119">
            <v>19.36</v>
          </cell>
          <cell r="FT119">
            <v>19.37</v>
          </cell>
          <cell r="FU119">
            <v>19.38</v>
          </cell>
          <cell r="FV119">
            <v>19.39</v>
          </cell>
          <cell r="FW119">
            <v>19.39</v>
          </cell>
          <cell r="FX119">
            <v>19.39</v>
          </cell>
          <cell r="FY119">
            <v>19.38</v>
          </cell>
          <cell r="FZ119">
            <v>19.38</v>
          </cell>
          <cell r="GA119">
            <v>19.38</v>
          </cell>
          <cell r="GB119">
            <v>19.399999999999999</v>
          </cell>
          <cell r="GC119">
            <v>19.399999999999999</v>
          </cell>
          <cell r="GD119">
            <v>19.41</v>
          </cell>
          <cell r="GE119">
            <v>19.41</v>
          </cell>
          <cell r="GF119">
            <v>19.41</v>
          </cell>
          <cell r="GG119">
            <v>19.41</v>
          </cell>
          <cell r="GH119">
            <v>19.420000000000002</v>
          </cell>
          <cell r="GI119">
            <v>19.39</v>
          </cell>
          <cell r="GJ119">
            <v>19.39</v>
          </cell>
          <cell r="GK119">
            <v>19.399999999999999</v>
          </cell>
          <cell r="GL119">
            <v>19.399999999999999</v>
          </cell>
          <cell r="GM119">
            <v>19.41</v>
          </cell>
          <cell r="GN119">
            <v>19.420000000000002</v>
          </cell>
          <cell r="GO119">
            <v>19.41</v>
          </cell>
          <cell r="GP119">
            <v>19.41</v>
          </cell>
          <cell r="GQ119">
            <v>19.420000000000002</v>
          </cell>
          <cell r="GR119">
            <v>19.43</v>
          </cell>
          <cell r="GS119">
            <v>19.440000000000001</v>
          </cell>
          <cell r="GT119">
            <v>19.41</v>
          </cell>
          <cell r="GU119">
            <v>19.420000000000002</v>
          </cell>
          <cell r="GV119">
            <v>19.420000000000002</v>
          </cell>
          <cell r="GW119">
            <v>19.41</v>
          </cell>
          <cell r="GX119">
            <v>19.420000000000002</v>
          </cell>
          <cell r="GY119">
            <v>19.43</v>
          </cell>
          <cell r="GZ119">
            <v>19.440000000000001</v>
          </cell>
          <cell r="HA119">
            <v>19.47</v>
          </cell>
          <cell r="HB119">
            <v>19.47</v>
          </cell>
          <cell r="HC119">
            <v>19.47</v>
          </cell>
          <cell r="HD119">
            <v>19.47</v>
          </cell>
          <cell r="HE119">
            <v>19.47</v>
          </cell>
          <cell r="HF119">
            <v>19.47</v>
          </cell>
        </row>
        <row r="120">
          <cell r="A120">
            <v>119</v>
          </cell>
          <cell r="B120">
            <v>0</v>
          </cell>
          <cell r="C120" t="str">
            <v>Pol Evaporado (%)</v>
          </cell>
          <cell r="D120" t="str">
            <v>%</v>
          </cell>
          <cell r="E120">
            <v>10.36</v>
          </cell>
          <cell r="F120">
            <v>11.14</v>
          </cell>
          <cell r="G120">
            <v>11.74</v>
          </cell>
          <cell r="H120">
            <v>12.33</v>
          </cell>
          <cell r="I120">
            <v>13.18</v>
          </cell>
          <cell r="J120">
            <v>13.67</v>
          </cell>
          <cell r="K120">
            <v>14.05</v>
          </cell>
          <cell r="L120">
            <v>14.31</v>
          </cell>
          <cell r="M120">
            <v>14.52</v>
          </cell>
          <cell r="N120">
            <v>14.79</v>
          </cell>
          <cell r="O120">
            <v>15.01</v>
          </cell>
          <cell r="P120">
            <v>15.17</v>
          </cell>
          <cell r="Q120">
            <v>15.3</v>
          </cell>
          <cell r="R120">
            <v>15.52</v>
          </cell>
          <cell r="S120">
            <v>15.6</v>
          </cell>
          <cell r="T120">
            <v>15.6</v>
          </cell>
          <cell r="U120">
            <v>15.6</v>
          </cell>
          <cell r="V120">
            <v>15.32</v>
          </cell>
          <cell r="W120">
            <v>15.02</v>
          </cell>
          <cell r="X120">
            <v>14.95</v>
          </cell>
          <cell r="Y120">
            <v>15.05</v>
          </cell>
          <cell r="Z120">
            <v>15.21</v>
          </cell>
          <cell r="AA120">
            <v>15.37</v>
          </cell>
          <cell r="AB120">
            <v>15.51</v>
          </cell>
          <cell r="AC120">
            <v>15.59</v>
          </cell>
          <cell r="AD120">
            <v>15.67</v>
          </cell>
          <cell r="AE120">
            <v>15.74</v>
          </cell>
          <cell r="AF120">
            <v>15.83</v>
          </cell>
          <cell r="AG120">
            <v>15.9</v>
          </cell>
          <cell r="AH120">
            <v>15.9</v>
          </cell>
          <cell r="AI120">
            <v>15.9</v>
          </cell>
          <cell r="AJ120">
            <v>15.74</v>
          </cell>
          <cell r="AK120">
            <v>15.74</v>
          </cell>
          <cell r="AL120">
            <v>15.74</v>
          </cell>
          <cell r="AM120">
            <v>15.6</v>
          </cell>
          <cell r="AN120">
            <v>15.38</v>
          </cell>
          <cell r="AO120">
            <v>15.25</v>
          </cell>
          <cell r="AP120">
            <v>15.21</v>
          </cell>
          <cell r="AQ120">
            <v>15.26</v>
          </cell>
          <cell r="AR120">
            <v>15.29</v>
          </cell>
          <cell r="AS120">
            <v>15.29</v>
          </cell>
          <cell r="AT120">
            <v>15.16</v>
          </cell>
          <cell r="AU120">
            <v>15.11</v>
          </cell>
          <cell r="AV120">
            <v>15.21</v>
          </cell>
          <cell r="AW120">
            <v>15.26</v>
          </cell>
          <cell r="AX120">
            <v>15.33</v>
          </cell>
          <cell r="AY120">
            <v>15.41</v>
          </cell>
          <cell r="AZ120">
            <v>15.48</v>
          </cell>
          <cell r="BA120">
            <v>15.48</v>
          </cell>
          <cell r="BB120">
            <v>15.27</v>
          </cell>
          <cell r="BC120">
            <v>15.27</v>
          </cell>
          <cell r="BD120">
            <v>15.27</v>
          </cell>
          <cell r="BE120">
            <v>15.27</v>
          </cell>
          <cell r="BF120">
            <v>15.27</v>
          </cell>
          <cell r="BG120">
            <v>15.27</v>
          </cell>
          <cell r="BH120">
            <v>15.1</v>
          </cell>
          <cell r="BI120">
            <v>14.92</v>
          </cell>
          <cell r="BJ120">
            <v>14.78</v>
          </cell>
          <cell r="BK120">
            <v>14.66</v>
          </cell>
          <cell r="BL120">
            <v>14.59</v>
          </cell>
          <cell r="BM120">
            <v>14.59</v>
          </cell>
          <cell r="BN120">
            <v>14.61</v>
          </cell>
          <cell r="BO120">
            <v>14.67</v>
          </cell>
          <cell r="BP120">
            <v>14.72</v>
          </cell>
          <cell r="BQ120">
            <v>14.78</v>
          </cell>
          <cell r="BR120">
            <v>14.83</v>
          </cell>
          <cell r="BS120">
            <v>14.91</v>
          </cell>
          <cell r="BT120">
            <v>14.99</v>
          </cell>
          <cell r="BU120">
            <v>15.06</v>
          </cell>
          <cell r="BV120">
            <v>15.11</v>
          </cell>
          <cell r="BW120">
            <v>15.17</v>
          </cell>
          <cell r="BX120">
            <v>15.23</v>
          </cell>
          <cell r="BY120">
            <v>15.27</v>
          </cell>
          <cell r="BZ120">
            <v>15.32</v>
          </cell>
          <cell r="CA120">
            <v>15.33</v>
          </cell>
          <cell r="CB120">
            <v>15.36</v>
          </cell>
          <cell r="CC120">
            <v>15.39</v>
          </cell>
          <cell r="CD120">
            <v>15.42</v>
          </cell>
          <cell r="CE120">
            <v>15.45</v>
          </cell>
          <cell r="CF120">
            <v>15.49</v>
          </cell>
          <cell r="CG120">
            <v>15.53</v>
          </cell>
          <cell r="CH120">
            <v>15.57</v>
          </cell>
          <cell r="CI120">
            <v>15.58</v>
          </cell>
          <cell r="CJ120">
            <v>15.62</v>
          </cell>
          <cell r="CK120">
            <v>15.65</v>
          </cell>
          <cell r="CL120">
            <v>15.66</v>
          </cell>
          <cell r="CM120">
            <v>15.68</v>
          </cell>
          <cell r="CN120">
            <v>15.71</v>
          </cell>
          <cell r="CO120">
            <v>15.73</v>
          </cell>
          <cell r="CP120">
            <v>15.77</v>
          </cell>
          <cell r="CQ120">
            <v>15.81</v>
          </cell>
          <cell r="CR120">
            <v>15.84</v>
          </cell>
          <cell r="CS120">
            <v>15.86</v>
          </cell>
          <cell r="CT120">
            <v>15.89</v>
          </cell>
          <cell r="CU120">
            <v>15.92</v>
          </cell>
          <cell r="CV120">
            <v>15.95</v>
          </cell>
          <cell r="CW120">
            <v>15.98</v>
          </cell>
          <cell r="CX120">
            <v>16</v>
          </cell>
          <cell r="CY120">
            <v>16.03</v>
          </cell>
          <cell r="CZ120">
            <v>16.05</v>
          </cell>
          <cell r="DA120">
            <v>16.059999999999999</v>
          </cell>
          <cell r="DB120">
            <v>16.07</v>
          </cell>
          <cell r="DC120">
            <v>16.079999999999998</v>
          </cell>
          <cell r="DD120">
            <v>16.100000000000001</v>
          </cell>
          <cell r="DE120">
            <v>16.12</v>
          </cell>
          <cell r="DF120">
            <v>16.13</v>
          </cell>
          <cell r="DG120">
            <v>16.16</v>
          </cell>
          <cell r="DH120">
            <v>16.18</v>
          </cell>
          <cell r="DI120">
            <v>16.21</v>
          </cell>
          <cell r="DJ120">
            <v>16.23</v>
          </cell>
          <cell r="DK120">
            <v>16.25</v>
          </cell>
          <cell r="DL120">
            <v>16.27</v>
          </cell>
          <cell r="DM120">
            <v>16.29</v>
          </cell>
          <cell r="DN120">
            <v>16.309999999999999</v>
          </cell>
          <cell r="DO120">
            <v>16.32</v>
          </cell>
          <cell r="DP120">
            <v>16.34</v>
          </cell>
          <cell r="DQ120">
            <v>16.37</v>
          </cell>
          <cell r="DR120">
            <v>16.38</v>
          </cell>
          <cell r="DS120">
            <v>16.41</v>
          </cell>
          <cell r="DT120">
            <v>16.420000000000002</v>
          </cell>
          <cell r="DU120">
            <v>16.45</v>
          </cell>
          <cell r="DV120">
            <v>16.46</v>
          </cell>
          <cell r="DW120">
            <v>16.47</v>
          </cell>
          <cell r="DX120">
            <v>16.47</v>
          </cell>
          <cell r="DY120">
            <v>16.489999999999998</v>
          </cell>
          <cell r="DZ120">
            <v>16.489999999999998</v>
          </cell>
          <cell r="EA120">
            <v>16.489999999999998</v>
          </cell>
          <cell r="EB120">
            <v>16.5</v>
          </cell>
          <cell r="EC120">
            <v>16.52</v>
          </cell>
          <cell r="ED120">
            <v>16.53</v>
          </cell>
          <cell r="EE120">
            <v>16.53</v>
          </cell>
          <cell r="EF120">
            <v>16.52</v>
          </cell>
          <cell r="EG120">
            <v>16.52</v>
          </cell>
          <cell r="EH120">
            <v>16.510000000000002</v>
          </cell>
          <cell r="EI120">
            <v>16.510000000000002</v>
          </cell>
          <cell r="EJ120">
            <v>16.510000000000002</v>
          </cell>
          <cell r="EK120">
            <v>16.52</v>
          </cell>
          <cell r="EL120">
            <v>16.53</v>
          </cell>
          <cell r="EM120">
            <v>16.54</v>
          </cell>
          <cell r="EN120">
            <v>16.54</v>
          </cell>
          <cell r="EO120">
            <v>16.54</v>
          </cell>
          <cell r="EP120">
            <v>16.54</v>
          </cell>
          <cell r="EQ120">
            <v>16.54</v>
          </cell>
          <cell r="ER120">
            <v>16.52</v>
          </cell>
          <cell r="ES120">
            <v>16.510000000000002</v>
          </cell>
          <cell r="ET120">
            <v>16.52</v>
          </cell>
          <cell r="EU120">
            <v>16.52</v>
          </cell>
          <cell r="EV120">
            <v>16.52</v>
          </cell>
          <cell r="EW120">
            <v>16.52</v>
          </cell>
          <cell r="EX120">
            <v>16.45</v>
          </cell>
          <cell r="EY120">
            <v>16.420000000000002</v>
          </cell>
          <cell r="EZ120">
            <v>16.41</v>
          </cell>
          <cell r="FA120">
            <v>16.420000000000002</v>
          </cell>
          <cell r="FB120">
            <v>16.43</v>
          </cell>
          <cell r="FC120">
            <v>16.440000000000001</v>
          </cell>
          <cell r="FD120">
            <v>16.440000000000001</v>
          </cell>
          <cell r="FE120">
            <v>16.45</v>
          </cell>
          <cell r="FF120">
            <v>16.46</v>
          </cell>
          <cell r="FG120">
            <v>16.47</v>
          </cell>
          <cell r="FH120">
            <v>16.47</v>
          </cell>
          <cell r="FI120">
            <v>16.489999999999998</v>
          </cell>
          <cell r="FJ120">
            <v>16.48</v>
          </cell>
          <cell r="FK120">
            <v>16.47</v>
          </cell>
          <cell r="FL120">
            <v>16.47</v>
          </cell>
          <cell r="FM120">
            <v>16.48</v>
          </cell>
          <cell r="FN120">
            <v>16.48</v>
          </cell>
          <cell r="FO120">
            <v>16.489999999999998</v>
          </cell>
          <cell r="FP120">
            <v>16.5</v>
          </cell>
          <cell r="FQ120">
            <v>16.5</v>
          </cell>
          <cell r="FR120">
            <v>16.510000000000002</v>
          </cell>
          <cell r="FS120">
            <v>16.52</v>
          </cell>
          <cell r="FT120">
            <v>16.53</v>
          </cell>
          <cell r="FU120">
            <v>16.53</v>
          </cell>
          <cell r="FV120">
            <v>16.54</v>
          </cell>
          <cell r="FW120">
            <v>16.55</v>
          </cell>
          <cell r="FX120">
            <v>16.54</v>
          </cell>
          <cell r="FY120">
            <v>16.53</v>
          </cell>
          <cell r="FZ120">
            <v>16.53</v>
          </cell>
          <cell r="GA120">
            <v>16.53</v>
          </cell>
          <cell r="GB120">
            <v>16.53</v>
          </cell>
          <cell r="GC120">
            <v>16.54</v>
          </cell>
          <cell r="GD120">
            <v>16.54</v>
          </cell>
          <cell r="GE120">
            <v>16.54</v>
          </cell>
          <cell r="GF120">
            <v>16.54</v>
          </cell>
          <cell r="GG120">
            <v>16.55</v>
          </cell>
          <cell r="GH120">
            <v>16.55</v>
          </cell>
          <cell r="GI120">
            <v>16.53</v>
          </cell>
          <cell r="GJ120">
            <v>16.52</v>
          </cell>
          <cell r="GK120">
            <v>16.53</v>
          </cell>
          <cell r="GL120">
            <v>16.54</v>
          </cell>
          <cell r="GM120">
            <v>16.55</v>
          </cell>
          <cell r="GN120">
            <v>16.559999999999999</v>
          </cell>
          <cell r="GO120">
            <v>16.54</v>
          </cell>
          <cell r="GP120">
            <v>16.54</v>
          </cell>
          <cell r="GQ120">
            <v>16.55</v>
          </cell>
          <cell r="GR120">
            <v>16.559999999999999</v>
          </cell>
          <cell r="GS120">
            <v>16.57</v>
          </cell>
          <cell r="GT120">
            <v>16.54</v>
          </cell>
          <cell r="GU120">
            <v>16.55</v>
          </cell>
          <cell r="GV120">
            <v>16.55</v>
          </cell>
          <cell r="GW120">
            <v>16.54</v>
          </cell>
          <cell r="GX120">
            <v>16.55</v>
          </cell>
          <cell r="GY120">
            <v>16.559999999999999</v>
          </cell>
          <cell r="GZ120">
            <v>16.57</v>
          </cell>
          <cell r="HA120">
            <v>16.600000000000001</v>
          </cell>
          <cell r="HB120">
            <v>16.600000000000001</v>
          </cell>
          <cell r="HC120">
            <v>16.600000000000001</v>
          </cell>
          <cell r="HD120">
            <v>16.600000000000001</v>
          </cell>
          <cell r="HE120">
            <v>16.600000000000001</v>
          </cell>
          <cell r="HF120">
            <v>16.600000000000001</v>
          </cell>
        </row>
        <row r="121">
          <cell r="A121">
            <v>120</v>
          </cell>
          <cell r="B121">
            <v>0</v>
          </cell>
          <cell r="C121" t="str">
            <v>Pureza Evaporado</v>
          </cell>
          <cell r="D121" t="str">
            <v>%</v>
          </cell>
          <cell r="E121">
            <v>77.63</v>
          </cell>
          <cell r="F121">
            <v>79.53</v>
          </cell>
          <cell r="G121">
            <v>80.510000000000005</v>
          </cell>
          <cell r="H121">
            <v>80.739999999999995</v>
          </cell>
          <cell r="I121">
            <v>81.44</v>
          </cell>
          <cell r="J121">
            <v>81.84</v>
          </cell>
          <cell r="K121">
            <v>82.07</v>
          </cell>
          <cell r="L121">
            <v>82.04</v>
          </cell>
          <cell r="M121">
            <v>82.21</v>
          </cell>
          <cell r="N121">
            <v>82.29</v>
          </cell>
          <cell r="O121">
            <v>82.5</v>
          </cell>
          <cell r="P121">
            <v>82.68</v>
          </cell>
          <cell r="Q121">
            <v>82.76</v>
          </cell>
          <cell r="R121">
            <v>82.94</v>
          </cell>
          <cell r="S121">
            <v>83.12</v>
          </cell>
          <cell r="T121">
            <v>83.12</v>
          </cell>
          <cell r="U121">
            <v>83.12</v>
          </cell>
          <cell r="V121">
            <v>83.13</v>
          </cell>
          <cell r="W121">
            <v>83.12</v>
          </cell>
          <cell r="X121">
            <v>83.27</v>
          </cell>
          <cell r="Y121">
            <v>83.4</v>
          </cell>
          <cell r="Z121">
            <v>83.57</v>
          </cell>
          <cell r="AA121">
            <v>83.71</v>
          </cell>
          <cell r="AB121">
            <v>83.84</v>
          </cell>
          <cell r="AC121">
            <v>83.88</v>
          </cell>
          <cell r="AD121">
            <v>83.96</v>
          </cell>
          <cell r="AE121">
            <v>84.04</v>
          </cell>
          <cell r="AF121">
            <v>84.06</v>
          </cell>
          <cell r="AG121">
            <v>84.15</v>
          </cell>
          <cell r="AH121">
            <v>84.15</v>
          </cell>
          <cell r="AI121">
            <v>84.15</v>
          </cell>
          <cell r="AJ121">
            <v>84.13</v>
          </cell>
          <cell r="AK121">
            <v>84.13</v>
          </cell>
          <cell r="AL121">
            <v>84.13</v>
          </cell>
          <cell r="AM121">
            <v>84.16</v>
          </cell>
          <cell r="AN121">
            <v>84.19</v>
          </cell>
          <cell r="AO121">
            <v>84.17</v>
          </cell>
          <cell r="AP121">
            <v>84.21</v>
          </cell>
          <cell r="AQ121">
            <v>84.32</v>
          </cell>
          <cell r="AR121">
            <v>84.4</v>
          </cell>
          <cell r="AS121">
            <v>84.4</v>
          </cell>
          <cell r="AT121">
            <v>84.48</v>
          </cell>
          <cell r="AU121">
            <v>84.54</v>
          </cell>
          <cell r="AV121">
            <v>84.6</v>
          </cell>
          <cell r="AW121">
            <v>84.69</v>
          </cell>
          <cell r="AX121">
            <v>84.74</v>
          </cell>
          <cell r="AY121">
            <v>84.75</v>
          </cell>
          <cell r="AZ121">
            <v>84.83</v>
          </cell>
          <cell r="BA121">
            <v>84.83</v>
          </cell>
          <cell r="BB121">
            <v>84.76</v>
          </cell>
          <cell r="BC121">
            <v>84.76</v>
          </cell>
          <cell r="BD121">
            <v>84.76</v>
          </cell>
          <cell r="BE121">
            <v>84.76</v>
          </cell>
          <cell r="BF121">
            <v>84.76</v>
          </cell>
          <cell r="BG121">
            <v>84.76</v>
          </cell>
          <cell r="BH121">
            <v>84.63</v>
          </cell>
          <cell r="BI121">
            <v>84.51</v>
          </cell>
          <cell r="BJ121">
            <v>84.46</v>
          </cell>
          <cell r="BK121">
            <v>84.51</v>
          </cell>
          <cell r="BL121">
            <v>84.58</v>
          </cell>
          <cell r="BM121">
            <v>84.69</v>
          </cell>
          <cell r="BN121">
            <v>84.74</v>
          </cell>
          <cell r="BO121">
            <v>84.8</v>
          </cell>
          <cell r="BP121">
            <v>84.84</v>
          </cell>
          <cell r="BQ121">
            <v>84.93</v>
          </cell>
          <cell r="BR121">
            <v>84.98</v>
          </cell>
          <cell r="BS121">
            <v>85.06</v>
          </cell>
          <cell r="BT121">
            <v>85.12</v>
          </cell>
          <cell r="BU121">
            <v>85.17</v>
          </cell>
          <cell r="BV121">
            <v>85.22</v>
          </cell>
          <cell r="BW121">
            <v>85.29</v>
          </cell>
          <cell r="BX121">
            <v>85.34</v>
          </cell>
          <cell r="BY121">
            <v>85.36</v>
          </cell>
          <cell r="BZ121">
            <v>85.41</v>
          </cell>
          <cell r="CA121">
            <v>85.43</v>
          </cell>
          <cell r="CB121">
            <v>85.44</v>
          </cell>
          <cell r="CC121">
            <v>85.44</v>
          </cell>
          <cell r="CD121">
            <v>85.42</v>
          </cell>
          <cell r="CE121">
            <v>85.45</v>
          </cell>
          <cell r="CF121">
            <v>85.49</v>
          </cell>
          <cell r="CG121">
            <v>85.52</v>
          </cell>
          <cell r="CH121">
            <v>85.55</v>
          </cell>
          <cell r="CI121">
            <v>85.55</v>
          </cell>
          <cell r="CJ121">
            <v>85.57</v>
          </cell>
          <cell r="CK121">
            <v>85.58</v>
          </cell>
          <cell r="CL121">
            <v>85.57</v>
          </cell>
          <cell r="CM121">
            <v>85.59</v>
          </cell>
          <cell r="CN121">
            <v>85.62</v>
          </cell>
          <cell r="CO121">
            <v>85.61</v>
          </cell>
          <cell r="CP121">
            <v>85.63</v>
          </cell>
          <cell r="CQ121">
            <v>85.67</v>
          </cell>
          <cell r="CR121">
            <v>85.69</v>
          </cell>
          <cell r="CS121">
            <v>85.73</v>
          </cell>
          <cell r="CT121">
            <v>85.75</v>
          </cell>
          <cell r="CU121">
            <v>85.76</v>
          </cell>
          <cell r="CV121">
            <v>85.76</v>
          </cell>
          <cell r="CW121">
            <v>85.77</v>
          </cell>
          <cell r="CX121">
            <v>85.71</v>
          </cell>
          <cell r="CY121">
            <v>85.71</v>
          </cell>
          <cell r="CZ121">
            <v>85.69</v>
          </cell>
          <cell r="DA121">
            <v>85.68</v>
          </cell>
          <cell r="DB121">
            <v>85.67</v>
          </cell>
          <cell r="DC121">
            <v>85.65</v>
          </cell>
          <cell r="DD121">
            <v>85.64</v>
          </cell>
          <cell r="DE121">
            <v>85.62</v>
          </cell>
          <cell r="DF121">
            <v>85.6</v>
          </cell>
          <cell r="DG121">
            <v>85.61</v>
          </cell>
          <cell r="DH121">
            <v>85.62</v>
          </cell>
          <cell r="DI121">
            <v>85.63</v>
          </cell>
          <cell r="DJ121">
            <v>85.62</v>
          </cell>
          <cell r="DK121">
            <v>85.62</v>
          </cell>
          <cell r="DL121">
            <v>85.63</v>
          </cell>
          <cell r="DM121">
            <v>85.62</v>
          </cell>
          <cell r="DN121">
            <v>85.6</v>
          </cell>
          <cell r="DO121">
            <v>85.6</v>
          </cell>
          <cell r="DP121">
            <v>85.6</v>
          </cell>
          <cell r="DQ121">
            <v>85.6</v>
          </cell>
          <cell r="DR121">
            <v>85.59</v>
          </cell>
          <cell r="DS121">
            <v>85.58</v>
          </cell>
          <cell r="DT121">
            <v>85.57</v>
          </cell>
          <cell r="DU121">
            <v>85.56</v>
          </cell>
          <cell r="DV121">
            <v>85.56</v>
          </cell>
          <cell r="DW121">
            <v>85.55</v>
          </cell>
          <cell r="DX121">
            <v>85.55</v>
          </cell>
          <cell r="DY121">
            <v>85.55</v>
          </cell>
          <cell r="DZ121">
            <v>85.54</v>
          </cell>
          <cell r="EA121">
            <v>85.52</v>
          </cell>
          <cell r="EB121">
            <v>85.52</v>
          </cell>
          <cell r="EC121">
            <v>85.53</v>
          </cell>
          <cell r="ED121">
            <v>85.53</v>
          </cell>
          <cell r="EE121">
            <v>85.51</v>
          </cell>
          <cell r="EF121">
            <v>85.5</v>
          </cell>
          <cell r="EG121">
            <v>85.5</v>
          </cell>
          <cell r="EH121">
            <v>85.48</v>
          </cell>
          <cell r="EI121">
            <v>85.46</v>
          </cell>
          <cell r="EJ121">
            <v>85.44</v>
          </cell>
          <cell r="EK121">
            <v>85.43</v>
          </cell>
          <cell r="EL121">
            <v>85.4</v>
          </cell>
          <cell r="EM121">
            <v>85.39</v>
          </cell>
          <cell r="EN121">
            <v>85.38</v>
          </cell>
          <cell r="EO121">
            <v>85.37</v>
          </cell>
          <cell r="EP121">
            <v>85.37</v>
          </cell>
          <cell r="EQ121">
            <v>85.37</v>
          </cell>
          <cell r="ER121">
            <v>85.35</v>
          </cell>
          <cell r="ES121">
            <v>85.35</v>
          </cell>
          <cell r="ET121">
            <v>85.36</v>
          </cell>
          <cell r="EU121">
            <v>85.36</v>
          </cell>
          <cell r="EV121">
            <v>85.36</v>
          </cell>
          <cell r="EW121">
            <v>85.36</v>
          </cell>
          <cell r="EX121">
            <v>85.37</v>
          </cell>
          <cell r="EY121">
            <v>85.36</v>
          </cell>
          <cell r="EZ121">
            <v>85.36</v>
          </cell>
          <cell r="FA121">
            <v>85.37</v>
          </cell>
          <cell r="FB121">
            <v>85.35</v>
          </cell>
          <cell r="FC121">
            <v>85.35</v>
          </cell>
          <cell r="FD121">
            <v>85.34</v>
          </cell>
          <cell r="FE121">
            <v>85.34</v>
          </cell>
          <cell r="FF121">
            <v>85.34</v>
          </cell>
          <cell r="FG121">
            <v>85.33</v>
          </cell>
          <cell r="FH121">
            <v>85.31</v>
          </cell>
          <cell r="FI121">
            <v>85.31</v>
          </cell>
          <cell r="FJ121">
            <v>85.29</v>
          </cell>
          <cell r="FK121">
            <v>85.28</v>
          </cell>
          <cell r="FL121">
            <v>85.27</v>
          </cell>
          <cell r="FM121">
            <v>85.26</v>
          </cell>
          <cell r="FN121">
            <v>85.25</v>
          </cell>
          <cell r="FO121">
            <v>85.24</v>
          </cell>
          <cell r="FP121">
            <v>85.25</v>
          </cell>
          <cell r="FQ121">
            <v>85.24</v>
          </cell>
          <cell r="FR121">
            <v>85.25</v>
          </cell>
          <cell r="FS121">
            <v>85.24</v>
          </cell>
          <cell r="FT121">
            <v>85.24</v>
          </cell>
          <cell r="FU121">
            <v>85.25</v>
          </cell>
          <cell r="FV121">
            <v>85.24</v>
          </cell>
          <cell r="FW121">
            <v>85.25</v>
          </cell>
          <cell r="FX121">
            <v>85.23</v>
          </cell>
          <cell r="FY121">
            <v>85.22</v>
          </cell>
          <cell r="FZ121">
            <v>85.21</v>
          </cell>
          <cell r="GA121">
            <v>85.2</v>
          </cell>
          <cell r="GB121">
            <v>85.19</v>
          </cell>
          <cell r="GC121">
            <v>85.17</v>
          </cell>
          <cell r="GD121">
            <v>85.17</v>
          </cell>
          <cell r="GE121">
            <v>85.16</v>
          </cell>
          <cell r="GF121">
            <v>85.16</v>
          </cell>
          <cell r="GG121">
            <v>85.17</v>
          </cell>
          <cell r="GH121">
            <v>85.17</v>
          </cell>
          <cell r="GI121">
            <v>85.16</v>
          </cell>
          <cell r="GJ121">
            <v>85.16</v>
          </cell>
          <cell r="GK121">
            <v>85.17</v>
          </cell>
          <cell r="GL121">
            <v>85.17</v>
          </cell>
          <cell r="GM121">
            <v>85.17</v>
          </cell>
          <cell r="GN121">
            <v>85.18</v>
          </cell>
          <cell r="GO121">
            <v>85.17</v>
          </cell>
          <cell r="GP121">
            <v>85.16</v>
          </cell>
          <cell r="GQ121">
            <v>85.16</v>
          </cell>
          <cell r="GR121">
            <v>85.16</v>
          </cell>
          <cell r="GS121">
            <v>85.16</v>
          </cell>
          <cell r="GT121">
            <v>85.15</v>
          </cell>
          <cell r="GU121">
            <v>85.15</v>
          </cell>
          <cell r="GV121">
            <v>85.15</v>
          </cell>
          <cell r="GW121">
            <v>85.16</v>
          </cell>
          <cell r="GX121">
            <v>85.17</v>
          </cell>
          <cell r="GY121">
            <v>85.17</v>
          </cell>
          <cell r="GZ121">
            <v>85.18</v>
          </cell>
          <cell r="HA121">
            <v>85.2</v>
          </cell>
          <cell r="HB121">
            <v>85.2</v>
          </cell>
          <cell r="HC121">
            <v>85.2</v>
          </cell>
          <cell r="HD121">
            <v>85.2</v>
          </cell>
          <cell r="HE121">
            <v>85.2</v>
          </cell>
          <cell r="HF121">
            <v>85.2</v>
          </cell>
        </row>
        <row r="122">
          <cell r="A122">
            <v>121</v>
          </cell>
          <cell r="B122">
            <v>0</v>
          </cell>
          <cell r="C122" t="str">
            <v>pH Evaporado</v>
          </cell>
          <cell r="D122" t="str">
            <v>.</v>
          </cell>
          <cell r="E122">
            <v>5.83</v>
          </cell>
          <cell r="F122">
            <v>5.83</v>
          </cell>
          <cell r="G122">
            <v>5.83</v>
          </cell>
          <cell r="H122">
            <v>6.09</v>
          </cell>
          <cell r="I122">
            <v>6.09</v>
          </cell>
          <cell r="J122">
            <v>6.14</v>
          </cell>
          <cell r="K122">
            <v>6.15</v>
          </cell>
          <cell r="L122">
            <v>6.15</v>
          </cell>
          <cell r="M122">
            <v>6.17</v>
          </cell>
          <cell r="N122">
            <v>6.17</v>
          </cell>
          <cell r="O122">
            <v>6.17</v>
          </cell>
          <cell r="P122">
            <v>6.17</v>
          </cell>
          <cell r="Q122">
            <v>6.17</v>
          </cell>
          <cell r="R122">
            <v>6.17</v>
          </cell>
          <cell r="S122">
            <v>6.17</v>
          </cell>
          <cell r="T122">
            <v>6.17</v>
          </cell>
          <cell r="U122">
            <v>6.17</v>
          </cell>
          <cell r="V122">
            <v>6.17</v>
          </cell>
          <cell r="W122">
            <v>6.17</v>
          </cell>
          <cell r="X122">
            <v>6.17</v>
          </cell>
          <cell r="Y122">
            <v>6.17</v>
          </cell>
          <cell r="Z122">
            <v>6.17</v>
          </cell>
          <cell r="AA122">
            <v>6.17</v>
          </cell>
          <cell r="AB122">
            <v>6.17</v>
          </cell>
          <cell r="AC122">
            <v>6.17</v>
          </cell>
          <cell r="AD122">
            <v>6.17</v>
          </cell>
          <cell r="AE122">
            <v>6.17</v>
          </cell>
          <cell r="AF122">
            <v>6.17</v>
          </cell>
          <cell r="AG122">
            <v>6.17</v>
          </cell>
          <cell r="AH122">
            <v>6.17</v>
          </cell>
          <cell r="AI122">
            <v>6.17</v>
          </cell>
          <cell r="AJ122">
            <v>6.17</v>
          </cell>
          <cell r="AK122">
            <v>6.17</v>
          </cell>
          <cell r="AL122">
            <v>6.17</v>
          </cell>
          <cell r="AM122">
            <v>6.19</v>
          </cell>
          <cell r="AN122">
            <v>6.19</v>
          </cell>
          <cell r="AO122">
            <v>6.19</v>
          </cell>
          <cell r="AP122">
            <v>6.19</v>
          </cell>
          <cell r="AQ122">
            <v>6.19</v>
          </cell>
          <cell r="AR122">
            <v>6.19</v>
          </cell>
          <cell r="AS122">
            <v>6.19</v>
          </cell>
          <cell r="AT122">
            <v>6.19</v>
          </cell>
          <cell r="AU122">
            <v>6.19</v>
          </cell>
          <cell r="AV122">
            <v>6.19</v>
          </cell>
          <cell r="AW122">
            <v>6.19</v>
          </cell>
          <cell r="AX122">
            <v>6.19</v>
          </cell>
          <cell r="AY122">
            <v>6.19</v>
          </cell>
          <cell r="AZ122">
            <v>6.19</v>
          </cell>
          <cell r="BA122">
            <v>6.19</v>
          </cell>
          <cell r="BB122">
            <v>6.19</v>
          </cell>
          <cell r="BC122">
            <v>6.19</v>
          </cell>
          <cell r="BD122">
            <v>6.19</v>
          </cell>
          <cell r="BE122">
            <v>6.19</v>
          </cell>
          <cell r="BF122">
            <v>6.19</v>
          </cell>
          <cell r="BG122">
            <v>6.19</v>
          </cell>
          <cell r="BH122">
            <v>6.19</v>
          </cell>
          <cell r="BI122">
            <v>6.19</v>
          </cell>
          <cell r="BJ122">
            <v>6.19</v>
          </cell>
          <cell r="BK122">
            <v>6.19</v>
          </cell>
          <cell r="BL122">
            <v>6.19</v>
          </cell>
          <cell r="BM122">
            <v>6.19</v>
          </cell>
          <cell r="BN122">
            <v>6.19</v>
          </cell>
          <cell r="BO122">
            <v>6.19</v>
          </cell>
          <cell r="BP122">
            <v>6.19</v>
          </cell>
          <cell r="BQ122">
            <v>6.19</v>
          </cell>
          <cell r="BR122">
            <v>6.19</v>
          </cell>
          <cell r="BS122">
            <v>6.19</v>
          </cell>
          <cell r="BT122">
            <v>6.19</v>
          </cell>
          <cell r="BU122">
            <v>6.19</v>
          </cell>
          <cell r="BV122">
            <v>6.19</v>
          </cell>
          <cell r="BW122">
            <v>6.19</v>
          </cell>
          <cell r="BX122">
            <v>6.19</v>
          </cell>
          <cell r="BY122">
            <v>6.19</v>
          </cell>
          <cell r="BZ122">
            <v>6.19</v>
          </cell>
          <cell r="CA122">
            <v>6.19</v>
          </cell>
          <cell r="CB122">
            <v>6.19</v>
          </cell>
          <cell r="CC122">
            <v>6.19</v>
          </cell>
          <cell r="CD122">
            <v>6.19</v>
          </cell>
          <cell r="CE122">
            <v>6.19</v>
          </cell>
          <cell r="CF122">
            <v>6.19</v>
          </cell>
          <cell r="CG122">
            <v>6.19</v>
          </cell>
          <cell r="CH122">
            <v>6.19</v>
          </cell>
          <cell r="CI122">
            <v>6.19</v>
          </cell>
          <cell r="CJ122">
            <v>6.19</v>
          </cell>
          <cell r="CK122">
            <v>6.19</v>
          </cell>
          <cell r="CL122">
            <v>6.19</v>
          </cell>
          <cell r="CM122">
            <v>6.19</v>
          </cell>
          <cell r="CN122">
            <v>6.19</v>
          </cell>
          <cell r="CO122">
            <v>6.19</v>
          </cell>
          <cell r="CP122">
            <v>6.19</v>
          </cell>
          <cell r="CQ122">
            <v>6.19</v>
          </cell>
          <cell r="CR122">
            <v>6.19</v>
          </cell>
          <cell r="CS122">
            <v>6.19</v>
          </cell>
          <cell r="CT122">
            <v>6.19</v>
          </cell>
          <cell r="CU122">
            <v>6.19</v>
          </cell>
          <cell r="CV122">
            <v>6.19</v>
          </cell>
          <cell r="CW122">
            <v>6.19</v>
          </cell>
          <cell r="CX122">
            <v>6.19</v>
          </cell>
          <cell r="CY122">
            <v>6.19</v>
          </cell>
          <cell r="CZ122">
            <v>6.19</v>
          </cell>
          <cell r="DA122">
            <v>6.19</v>
          </cell>
          <cell r="DB122">
            <v>6.19</v>
          </cell>
          <cell r="DC122">
            <v>6.19</v>
          </cell>
          <cell r="DD122">
            <v>6.19</v>
          </cell>
          <cell r="DE122">
            <v>6.19</v>
          </cell>
          <cell r="DF122">
            <v>6.19</v>
          </cell>
          <cell r="DG122">
            <v>6.19</v>
          </cell>
          <cell r="DH122">
            <v>6.19</v>
          </cell>
          <cell r="DI122">
            <v>6.19</v>
          </cell>
          <cell r="DJ122">
            <v>6.19</v>
          </cell>
          <cell r="DK122">
            <v>6.19</v>
          </cell>
          <cell r="DL122">
            <v>6.19</v>
          </cell>
          <cell r="DM122">
            <v>6.19</v>
          </cell>
          <cell r="DN122">
            <v>6.19</v>
          </cell>
          <cell r="DO122">
            <v>6.19</v>
          </cell>
          <cell r="DP122">
            <v>6.19</v>
          </cell>
          <cell r="DQ122">
            <v>6.19</v>
          </cell>
          <cell r="DR122">
            <v>6.19</v>
          </cell>
          <cell r="DS122">
            <v>6.19</v>
          </cell>
          <cell r="DT122">
            <v>6.19</v>
          </cell>
          <cell r="DU122">
            <v>6.19</v>
          </cell>
          <cell r="DV122">
            <v>6.19</v>
          </cell>
          <cell r="DW122">
            <v>6.19</v>
          </cell>
          <cell r="DX122">
            <v>6.19</v>
          </cell>
          <cell r="DY122">
            <v>6.19</v>
          </cell>
          <cell r="DZ122">
            <v>6.19</v>
          </cell>
          <cell r="EA122">
            <v>6.19</v>
          </cell>
          <cell r="EB122">
            <v>6.19</v>
          </cell>
          <cell r="EC122">
            <v>6.19</v>
          </cell>
          <cell r="ED122">
            <v>6.19</v>
          </cell>
          <cell r="EE122">
            <v>6.19</v>
          </cell>
          <cell r="EF122">
            <v>6.19</v>
          </cell>
          <cell r="EG122">
            <v>6.19</v>
          </cell>
          <cell r="EH122">
            <v>6.19</v>
          </cell>
          <cell r="EI122">
            <v>6.19</v>
          </cell>
          <cell r="EJ122">
            <v>6.19</v>
          </cell>
          <cell r="EK122">
            <v>6.19</v>
          </cell>
          <cell r="EL122">
            <v>6.19</v>
          </cell>
          <cell r="EM122">
            <v>6.19</v>
          </cell>
          <cell r="EN122">
            <v>6.19</v>
          </cell>
          <cell r="EO122">
            <v>6.19</v>
          </cell>
          <cell r="EP122">
            <v>6.19</v>
          </cell>
          <cell r="EQ122">
            <v>6.19</v>
          </cell>
          <cell r="ER122">
            <v>6.19</v>
          </cell>
          <cell r="ES122">
            <v>6.19</v>
          </cell>
          <cell r="ET122">
            <v>6.19</v>
          </cell>
          <cell r="EU122">
            <v>6.19</v>
          </cell>
          <cell r="EV122">
            <v>6.19</v>
          </cell>
          <cell r="EW122">
            <v>6.19</v>
          </cell>
          <cell r="EX122">
            <v>6.19</v>
          </cell>
          <cell r="EY122">
            <v>6.19</v>
          </cell>
          <cell r="EZ122">
            <v>6.19</v>
          </cell>
          <cell r="FA122">
            <v>6.19</v>
          </cell>
          <cell r="FB122">
            <v>6.19</v>
          </cell>
          <cell r="FC122">
            <v>6.19</v>
          </cell>
          <cell r="FD122">
            <v>6.19</v>
          </cell>
          <cell r="FE122">
            <v>6.19</v>
          </cell>
          <cell r="FF122">
            <v>6.19</v>
          </cell>
          <cell r="FG122">
            <v>6.19</v>
          </cell>
          <cell r="FH122">
            <v>6.19</v>
          </cell>
          <cell r="FI122">
            <v>6.19</v>
          </cell>
          <cell r="FJ122">
            <v>6.19</v>
          </cell>
          <cell r="FK122">
            <v>6.19</v>
          </cell>
          <cell r="FL122">
            <v>6.19</v>
          </cell>
          <cell r="FM122">
            <v>6.19</v>
          </cell>
          <cell r="FN122">
            <v>6.19</v>
          </cell>
          <cell r="FO122">
            <v>6.19</v>
          </cell>
          <cell r="FP122">
            <v>6.19</v>
          </cell>
          <cell r="FQ122">
            <v>6.19</v>
          </cell>
          <cell r="FR122">
            <v>6.19</v>
          </cell>
          <cell r="FS122">
            <v>6.19</v>
          </cell>
          <cell r="FT122">
            <v>6.19</v>
          </cell>
          <cell r="FU122">
            <v>6.19</v>
          </cell>
          <cell r="FV122">
            <v>6.19</v>
          </cell>
          <cell r="FW122">
            <v>6.19</v>
          </cell>
          <cell r="FX122">
            <v>6.19</v>
          </cell>
          <cell r="FY122">
            <v>6.19</v>
          </cell>
          <cell r="FZ122">
            <v>6.19</v>
          </cell>
          <cell r="GA122">
            <v>6.19</v>
          </cell>
          <cell r="GB122">
            <v>6.19</v>
          </cell>
          <cell r="GC122">
            <v>6.19</v>
          </cell>
          <cell r="GD122">
            <v>6.19</v>
          </cell>
          <cell r="GE122">
            <v>6.19</v>
          </cell>
          <cell r="GF122">
            <v>6.19</v>
          </cell>
          <cell r="GG122">
            <v>6.19</v>
          </cell>
          <cell r="GH122">
            <v>6.19</v>
          </cell>
          <cell r="GI122">
            <v>6.19</v>
          </cell>
          <cell r="GJ122">
            <v>6.19</v>
          </cell>
          <cell r="GK122">
            <v>6.19</v>
          </cell>
          <cell r="GL122">
            <v>6.19</v>
          </cell>
          <cell r="GM122">
            <v>6.19</v>
          </cell>
          <cell r="GN122">
            <v>6.19</v>
          </cell>
          <cell r="GO122">
            <v>6.19</v>
          </cell>
          <cell r="GP122">
            <v>6.19</v>
          </cell>
          <cell r="GQ122">
            <v>6.19</v>
          </cell>
          <cell r="GR122">
            <v>6.19</v>
          </cell>
          <cell r="GS122">
            <v>6.19</v>
          </cell>
          <cell r="GT122">
            <v>6.19</v>
          </cell>
          <cell r="GU122">
            <v>6.19</v>
          </cell>
          <cell r="GV122">
            <v>6.19</v>
          </cell>
          <cell r="GW122">
            <v>6.19</v>
          </cell>
          <cell r="GX122">
            <v>6.19</v>
          </cell>
          <cell r="GY122">
            <v>6.19</v>
          </cell>
          <cell r="GZ122">
            <v>6.19</v>
          </cell>
          <cell r="HA122">
            <v>6.19</v>
          </cell>
          <cell r="HB122">
            <v>6.19</v>
          </cell>
          <cell r="HC122">
            <v>6.19</v>
          </cell>
          <cell r="HD122">
            <v>6.19</v>
          </cell>
          <cell r="HE122">
            <v>6.19</v>
          </cell>
          <cell r="HF122">
            <v>6.19</v>
          </cell>
        </row>
        <row r="123">
          <cell r="A123">
            <v>122</v>
          </cell>
          <cell r="B123">
            <v>0</v>
          </cell>
          <cell r="C123" t="str">
            <v>FERMENTAÇÃO</v>
          </cell>
          <cell r="D123" t="str">
            <v>.</v>
          </cell>
        </row>
        <row r="124">
          <cell r="A124">
            <v>123</v>
          </cell>
          <cell r="B124">
            <v>0</v>
          </cell>
          <cell r="C124" t="str">
            <v>Brix Mosto (%)</v>
          </cell>
          <cell r="D124" t="str">
            <v>.</v>
          </cell>
          <cell r="E124">
            <v>16.12</v>
          </cell>
          <cell r="F124">
            <v>14.74</v>
          </cell>
          <cell r="G124">
            <v>14.77</v>
          </cell>
          <cell r="H124">
            <v>15.63</v>
          </cell>
          <cell r="I124">
            <v>16.2</v>
          </cell>
          <cell r="J124">
            <v>16.809999999999999</v>
          </cell>
          <cell r="K124">
            <v>17.27</v>
          </cell>
          <cell r="L124">
            <v>17.54</v>
          </cell>
          <cell r="M124">
            <v>17.78</v>
          </cell>
          <cell r="N124">
            <v>18.09</v>
          </cell>
          <cell r="O124">
            <v>18.38</v>
          </cell>
          <cell r="P124">
            <v>18.52</v>
          </cell>
          <cell r="Q124">
            <v>18.64</v>
          </cell>
          <cell r="R124">
            <v>18.86</v>
          </cell>
          <cell r="S124">
            <v>18.96</v>
          </cell>
          <cell r="T124">
            <v>18.96</v>
          </cell>
          <cell r="U124">
            <v>18.96</v>
          </cell>
          <cell r="V124">
            <v>18.88</v>
          </cell>
          <cell r="W124">
            <v>18.690000000000001</v>
          </cell>
          <cell r="X124">
            <v>18.62</v>
          </cell>
          <cell r="Y124">
            <v>18.61</v>
          </cell>
          <cell r="Z124">
            <v>18.79</v>
          </cell>
          <cell r="AA124">
            <v>18.89</v>
          </cell>
          <cell r="AB124">
            <v>19.059999999999999</v>
          </cell>
          <cell r="AC124">
            <v>19.14</v>
          </cell>
          <cell r="AD124">
            <v>19.16</v>
          </cell>
          <cell r="AE124">
            <v>19.21</v>
          </cell>
          <cell r="AF124">
            <v>19.309999999999999</v>
          </cell>
          <cell r="AG124">
            <v>19.34</v>
          </cell>
          <cell r="AH124">
            <v>19.34</v>
          </cell>
          <cell r="AI124">
            <v>19.34</v>
          </cell>
          <cell r="AJ124">
            <v>19.309999999999999</v>
          </cell>
          <cell r="AK124">
            <v>19.309999999999999</v>
          </cell>
          <cell r="AL124">
            <v>19.309999999999999</v>
          </cell>
          <cell r="AM124">
            <v>19.28</v>
          </cell>
          <cell r="AN124">
            <v>19.170000000000002</v>
          </cell>
          <cell r="AO124">
            <v>19.010000000000002</v>
          </cell>
          <cell r="AP124">
            <v>18.940000000000001</v>
          </cell>
          <cell r="AQ124">
            <v>18.899999999999999</v>
          </cell>
          <cell r="AR124">
            <v>18.91</v>
          </cell>
          <cell r="AS124">
            <v>18.91</v>
          </cell>
          <cell r="AT124">
            <v>18.809999999999999</v>
          </cell>
          <cell r="AU124">
            <v>18.690000000000001</v>
          </cell>
          <cell r="AV124">
            <v>18.739999999999998</v>
          </cell>
          <cell r="AW124">
            <v>18.79</v>
          </cell>
          <cell r="AX124">
            <v>18.829999999999998</v>
          </cell>
          <cell r="AY124">
            <v>18.87</v>
          </cell>
          <cell r="AZ124">
            <v>18.920000000000002</v>
          </cell>
          <cell r="BA124">
            <v>18.920000000000002</v>
          </cell>
          <cell r="BB124">
            <v>18.88</v>
          </cell>
          <cell r="BC124">
            <v>18.88</v>
          </cell>
          <cell r="BD124">
            <v>18.88</v>
          </cell>
          <cell r="BE124">
            <v>18.88</v>
          </cell>
          <cell r="BF124">
            <v>18.88</v>
          </cell>
          <cell r="BG124">
            <v>18.88</v>
          </cell>
          <cell r="BH124">
            <v>18.8</v>
          </cell>
          <cell r="BI124">
            <v>18.690000000000001</v>
          </cell>
          <cell r="BJ124">
            <v>18.61</v>
          </cell>
          <cell r="BK124">
            <v>18.559999999999999</v>
          </cell>
          <cell r="BL124">
            <v>18.48</v>
          </cell>
          <cell r="BM124">
            <v>18.43</v>
          </cell>
          <cell r="BN124">
            <v>18.41</v>
          </cell>
          <cell r="BO124">
            <v>18.45</v>
          </cell>
          <cell r="BP124">
            <v>18.48</v>
          </cell>
          <cell r="BQ124">
            <v>18.510000000000002</v>
          </cell>
          <cell r="BR124">
            <v>18.54</v>
          </cell>
          <cell r="BS124">
            <v>18.59</v>
          </cell>
          <cell r="BT124">
            <v>18.66</v>
          </cell>
          <cell r="BU124">
            <v>18.71</v>
          </cell>
          <cell r="BV124">
            <v>18.77</v>
          </cell>
          <cell r="BW124">
            <v>18.82</v>
          </cell>
          <cell r="BX124">
            <v>18.88</v>
          </cell>
          <cell r="BY124">
            <v>18.920000000000002</v>
          </cell>
          <cell r="BZ124">
            <v>18.95</v>
          </cell>
          <cell r="CA124">
            <v>18.97</v>
          </cell>
          <cell r="CB124">
            <v>18.989999999999998</v>
          </cell>
          <cell r="CC124">
            <v>19.010000000000002</v>
          </cell>
          <cell r="CD124">
            <v>19.03</v>
          </cell>
          <cell r="CE124">
            <v>19.05</v>
          </cell>
          <cell r="CF124">
            <v>19.079999999999998</v>
          </cell>
          <cell r="CG124">
            <v>19.11</v>
          </cell>
          <cell r="CH124">
            <v>19.13</v>
          </cell>
          <cell r="CI124">
            <v>19.149999999999999</v>
          </cell>
          <cell r="CJ124">
            <v>19.190000000000001</v>
          </cell>
          <cell r="CK124">
            <v>19.21</v>
          </cell>
          <cell r="CL124">
            <v>19.22</v>
          </cell>
          <cell r="CM124">
            <v>19.239999999999998</v>
          </cell>
          <cell r="CN124">
            <v>19.25</v>
          </cell>
          <cell r="CO124">
            <v>19.260000000000002</v>
          </cell>
          <cell r="CP124">
            <v>19.28</v>
          </cell>
          <cell r="CQ124">
            <v>19.3</v>
          </cell>
          <cell r="CR124">
            <v>19.32</v>
          </cell>
          <cell r="CS124">
            <v>19.329999999999998</v>
          </cell>
          <cell r="CT124">
            <v>19.36</v>
          </cell>
          <cell r="CU124">
            <v>19.39</v>
          </cell>
          <cell r="CV124">
            <v>19.41</v>
          </cell>
          <cell r="CW124">
            <v>19.420000000000002</v>
          </cell>
          <cell r="CX124">
            <v>19.45</v>
          </cell>
          <cell r="CY124">
            <v>19.46</v>
          </cell>
          <cell r="CZ124">
            <v>19.45</v>
          </cell>
          <cell r="DA124">
            <v>19.46</v>
          </cell>
          <cell r="DB124">
            <v>19.46</v>
          </cell>
          <cell r="DC124">
            <v>19.46</v>
          </cell>
          <cell r="DD124">
            <v>19.48</v>
          </cell>
          <cell r="DE124">
            <v>19.5</v>
          </cell>
          <cell r="DF124">
            <v>19.510000000000002</v>
          </cell>
          <cell r="DG124">
            <v>19.52</v>
          </cell>
          <cell r="DH124">
            <v>19.54</v>
          </cell>
          <cell r="DI124">
            <v>19.55</v>
          </cell>
          <cell r="DJ124">
            <v>19.559999999999999</v>
          </cell>
          <cell r="DK124">
            <v>19.579999999999998</v>
          </cell>
          <cell r="DL124">
            <v>19.59</v>
          </cell>
          <cell r="DM124">
            <v>19.600000000000001</v>
          </cell>
          <cell r="DN124">
            <v>19.62</v>
          </cell>
          <cell r="DO124">
            <v>19.63</v>
          </cell>
          <cell r="DP124">
            <v>19.649999999999999</v>
          </cell>
          <cell r="DQ124">
            <v>19.670000000000002</v>
          </cell>
          <cell r="DR124">
            <v>19.68</v>
          </cell>
          <cell r="DS124">
            <v>19.690000000000001</v>
          </cell>
          <cell r="DT124">
            <v>19.690000000000001</v>
          </cell>
          <cell r="DU124">
            <v>19.649999999999999</v>
          </cell>
          <cell r="DV124">
            <v>19.649999999999999</v>
          </cell>
          <cell r="DW124">
            <v>19.649999999999999</v>
          </cell>
          <cell r="DX124">
            <v>19.649999999999999</v>
          </cell>
          <cell r="DY124">
            <v>19.66</v>
          </cell>
          <cell r="DZ124">
            <v>19.66</v>
          </cell>
          <cell r="EA124">
            <v>19.649999999999999</v>
          </cell>
          <cell r="EB124">
            <v>19.63</v>
          </cell>
          <cell r="EC124">
            <v>19.64</v>
          </cell>
          <cell r="ED124">
            <v>19.649999999999999</v>
          </cell>
          <cell r="EE124">
            <v>19.649999999999999</v>
          </cell>
          <cell r="EF124">
            <v>19.59</v>
          </cell>
          <cell r="EG124">
            <v>19.59</v>
          </cell>
          <cell r="EH124">
            <v>19.579999999999998</v>
          </cell>
          <cell r="EI124">
            <v>19.579999999999998</v>
          </cell>
          <cell r="EJ124">
            <v>19.57</v>
          </cell>
          <cell r="EK124">
            <v>19.579999999999998</v>
          </cell>
          <cell r="EL124">
            <v>19.59</v>
          </cell>
          <cell r="EM124">
            <v>19.600000000000001</v>
          </cell>
          <cell r="EN124">
            <v>19.61</v>
          </cell>
          <cell r="EO124">
            <v>19.600000000000001</v>
          </cell>
          <cell r="EP124">
            <v>19.600000000000001</v>
          </cell>
          <cell r="EQ124">
            <v>19.600000000000001</v>
          </cell>
          <cell r="ER124">
            <v>19.59</v>
          </cell>
          <cell r="ES124">
            <v>19.57</v>
          </cell>
          <cell r="ET124">
            <v>19.559999999999999</v>
          </cell>
          <cell r="EU124">
            <v>19.559999999999999</v>
          </cell>
          <cell r="EV124">
            <v>19.559999999999999</v>
          </cell>
          <cell r="EW124">
            <v>19.559999999999999</v>
          </cell>
          <cell r="EX124">
            <v>19.54</v>
          </cell>
          <cell r="EY124">
            <v>19.52</v>
          </cell>
          <cell r="EZ124">
            <v>19.5</v>
          </cell>
          <cell r="FA124">
            <v>19.5</v>
          </cell>
          <cell r="FB124">
            <v>19.5</v>
          </cell>
          <cell r="FC124">
            <v>19.510000000000002</v>
          </cell>
          <cell r="FD124">
            <v>19.5</v>
          </cell>
          <cell r="FE124">
            <v>19.510000000000002</v>
          </cell>
          <cell r="FF124">
            <v>19.510000000000002</v>
          </cell>
          <cell r="FG124">
            <v>19.5</v>
          </cell>
          <cell r="FH124">
            <v>19.510000000000002</v>
          </cell>
          <cell r="FI124">
            <v>19.510000000000002</v>
          </cell>
          <cell r="FJ124">
            <v>19.5</v>
          </cell>
          <cell r="FK124">
            <v>19.489999999999998</v>
          </cell>
          <cell r="FL124">
            <v>19.489999999999998</v>
          </cell>
          <cell r="FM124">
            <v>19.489999999999998</v>
          </cell>
          <cell r="FN124">
            <v>19.489999999999998</v>
          </cell>
          <cell r="FO124">
            <v>19.489999999999998</v>
          </cell>
          <cell r="FP124">
            <v>19.5</v>
          </cell>
          <cell r="FQ124">
            <v>19.489999999999998</v>
          </cell>
          <cell r="FR124">
            <v>19.489999999999998</v>
          </cell>
          <cell r="FS124">
            <v>19.489999999999998</v>
          </cell>
          <cell r="FT124">
            <v>19.489999999999998</v>
          </cell>
          <cell r="FU124">
            <v>19.489999999999998</v>
          </cell>
          <cell r="FV124">
            <v>19.5</v>
          </cell>
          <cell r="FW124">
            <v>19.5</v>
          </cell>
          <cell r="FX124">
            <v>19.489999999999998</v>
          </cell>
          <cell r="FY124">
            <v>19.489999999999998</v>
          </cell>
          <cell r="FZ124">
            <v>19.48</v>
          </cell>
          <cell r="GA124">
            <v>19.489999999999998</v>
          </cell>
          <cell r="GB124">
            <v>19.489999999999998</v>
          </cell>
          <cell r="GC124">
            <v>19.489999999999998</v>
          </cell>
          <cell r="GD124">
            <v>19.489999999999998</v>
          </cell>
          <cell r="GE124">
            <v>19.48</v>
          </cell>
          <cell r="GF124">
            <v>19.48</v>
          </cell>
          <cell r="GG124">
            <v>19.48</v>
          </cell>
          <cell r="GH124">
            <v>19.48</v>
          </cell>
          <cell r="GI124">
            <v>19.47</v>
          </cell>
          <cell r="GJ124">
            <v>19.47</v>
          </cell>
          <cell r="GK124">
            <v>19.47</v>
          </cell>
          <cell r="GL124">
            <v>19.47</v>
          </cell>
          <cell r="GM124">
            <v>19.48</v>
          </cell>
          <cell r="GN124">
            <v>19.48</v>
          </cell>
          <cell r="GO124">
            <v>19.48</v>
          </cell>
          <cell r="GP124">
            <v>19.47</v>
          </cell>
          <cell r="GQ124">
            <v>19.47</v>
          </cell>
          <cell r="GR124">
            <v>19.47</v>
          </cell>
          <cell r="GS124">
            <v>19.48</v>
          </cell>
          <cell r="GT124">
            <v>19.48</v>
          </cell>
          <cell r="GU124">
            <v>19.48</v>
          </cell>
          <cell r="GV124">
            <v>19.48</v>
          </cell>
          <cell r="GW124">
            <v>19.48</v>
          </cell>
          <cell r="GX124">
            <v>19.48</v>
          </cell>
          <cell r="GY124">
            <v>19.48</v>
          </cell>
          <cell r="GZ124">
            <v>19.489999999999998</v>
          </cell>
          <cell r="HA124">
            <v>19.48</v>
          </cell>
          <cell r="HB124">
            <v>19.48</v>
          </cell>
          <cell r="HC124">
            <v>19.48</v>
          </cell>
          <cell r="HD124">
            <v>19.48</v>
          </cell>
          <cell r="HE124">
            <v>19.48</v>
          </cell>
          <cell r="HF124">
            <v>19.48</v>
          </cell>
        </row>
        <row r="125">
          <cell r="A125">
            <v>124</v>
          </cell>
          <cell r="B125">
            <v>0</v>
          </cell>
          <cell r="C125" t="str">
            <v>ART Mosto (%)</v>
          </cell>
          <cell r="D125" t="str">
            <v>%</v>
          </cell>
          <cell r="E125">
            <v>14.22</v>
          </cell>
          <cell r="F125">
            <v>12.91</v>
          </cell>
          <cell r="G125">
            <v>13.45</v>
          </cell>
          <cell r="H125">
            <v>14.34</v>
          </cell>
          <cell r="I125">
            <v>15.03</v>
          </cell>
          <cell r="J125">
            <v>15.67</v>
          </cell>
          <cell r="K125">
            <v>16.12</v>
          </cell>
          <cell r="L125">
            <v>16.39</v>
          </cell>
          <cell r="M125">
            <v>16.600000000000001</v>
          </cell>
          <cell r="N125">
            <v>16.91</v>
          </cell>
          <cell r="O125">
            <v>17.18</v>
          </cell>
          <cell r="P125">
            <v>17.309999999999999</v>
          </cell>
          <cell r="Q125">
            <v>17.45</v>
          </cell>
          <cell r="R125">
            <v>17.63</v>
          </cell>
          <cell r="S125">
            <v>17.72</v>
          </cell>
          <cell r="T125">
            <v>17.72</v>
          </cell>
          <cell r="U125">
            <v>17.72</v>
          </cell>
          <cell r="V125">
            <v>17.64</v>
          </cell>
          <cell r="W125">
            <v>17.46</v>
          </cell>
          <cell r="X125">
            <v>17.399999999999999</v>
          </cell>
          <cell r="Y125">
            <v>17.399999999999999</v>
          </cell>
          <cell r="Z125">
            <v>17.559999999999999</v>
          </cell>
          <cell r="AA125">
            <v>17.670000000000002</v>
          </cell>
          <cell r="AB125">
            <v>17.78</v>
          </cell>
          <cell r="AC125">
            <v>17.84</v>
          </cell>
          <cell r="AD125">
            <v>17.87</v>
          </cell>
          <cell r="AE125">
            <v>17.899999999999999</v>
          </cell>
          <cell r="AF125">
            <v>17.96</v>
          </cell>
          <cell r="AG125">
            <v>17.98</v>
          </cell>
          <cell r="AH125">
            <v>17.98</v>
          </cell>
          <cell r="AI125">
            <v>17.98</v>
          </cell>
          <cell r="AJ125">
            <v>17.96</v>
          </cell>
          <cell r="AK125">
            <v>17.96</v>
          </cell>
          <cell r="AL125">
            <v>17.96</v>
          </cell>
          <cell r="AM125">
            <v>17.93</v>
          </cell>
          <cell r="AN125">
            <v>17.82</v>
          </cell>
          <cell r="AO125">
            <v>17.670000000000002</v>
          </cell>
          <cell r="AP125">
            <v>17.59</v>
          </cell>
          <cell r="AQ125">
            <v>17.559999999999999</v>
          </cell>
          <cell r="AR125">
            <v>17.579999999999998</v>
          </cell>
          <cell r="AS125">
            <v>17.579999999999998</v>
          </cell>
          <cell r="AT125">
            <v>17.48</v>
          </cell>
          <cell r="AU125">
            <v>17.37</v>
          </cell>
          <cell r="AV125">
            <v>17.41</v>
          </cell>
          <cell r="AW125">
            <v>17.420000000000002</v>
          </cell>
          <cell r="AX125">
            <v>17.45</v>
          </cell>
          <cell r="AY125">
            <v>17.489999999999998</v>
          </cell>
          <cell r="AZ125">
            <v>17.54</v>
          </cell>
          <cell r="BA125">
            <v>17.54</v>
          </cell>
          <cell r="BB125">
            <v>17.5</v>
          </cell>
          <cell r="BC125">
            <v>17.5</v>
          </cell>
          <cell r="BD125">
            <v>17.5</v>
          </cell>
          <cell r="BE125">
            <v>17.5</v>
          </cell>
          <cell r="BF125">
            <v>17.5</v>
          </cell>
          <cell r="BG125">
            <v>17.5</v>
          </cell>
          <cell r="BH125">
            <v>17.420000000000002</v>
          </cell>
          <cell r="BI125">
            <v>17.32</v>
          </cell>
          <cell r="BJ125">
            <v>17.239999999999998</v>
          </cell>
          <cell r="BK125">
            <v>17.2</v>
          </cell>
          <cell r="BL125">
            <v>17.12</v>
          </cell>
          <cell r="BM125">
            <v>17.079999999999998</v>
          </cell>
          <cell r="BN125">
            <v>17.07</v>
          </cell>
          <cell r="BO125">
            <v>17.12</v>
          </cell>
          <cell r="BP125">
            <v>17.14</v>
          </cell>
          <cell r="BQ125">
            <v>17.18</v>
          </cell>
          <cell r="BR125">
            <v>17.21</v>
          </cell>
          <cell r="BS125">
            <v>17.260000000000002</v>
          </cell>
          <cell r="BT125">
            <v>17.350000000000001</v>
          </cell>
          <cell r="BU125">
            <v>17.38</v>
          </cell>
          <cell r="BV125">
            <v>17.440000000000001</v>
          </cell>
          <cell r="BW125">
            <v>17.47</v>
          </cell>
          <cell r="BX125">
            <v>17.510000000000002</v>
          </cell>
          <cell r="BY125">
            <v>17.55</v>
          </cell>
          <cell r="BZ125">
            <v>17.579999999999998</v>
          </cell>
          <cell r="CA125">
            <v>17.59</v>
          </cell>
          <cell r="CB125">
            <v>17.600000000000001</v>
          </cell>
          <cell r="CC125">
            <v>17.63</v>
          </cell>
          <cell r="CD125">
            <v>17.64</v>
          </cell>
          <cell r="CE125">
            <v>17.66</v>
          </cell>
          <cell r="CF125">
            <v>17.68</v>
          </cell>
          <cell r="CG125">
            <v>17.7</v>
          </cell>
          <cell r="CH125">
            <v>17.739999999999998</v>
          </cell>
          <cell r="CI125">
            <v>17.75</v>
          </cell>
          <cell r="CJ125">
            <v>17.78</v>
          </cell>
          <cell r="CK125">
            <v>17.78</v>
          </cell>
          <cell r="CL125">
            <v>17.79</v>
          </cell>
          <cell r="CM125">
            <v>17.79</v>
          </cell>
          <cell r="CN125">
            <v>17.8</v>
          </cell>
          <cell r="CO125">
            <v>17.8</v>
          </cell>
          <cell r="CP125">
            <v>17.809999999999999</v>
          </cell>
          <cell r="CQ125">
            <v>17.84</v>
          </cell>
          <cell r="CR125">
            <v>17.850000000000001</v>
          </cell>
          <cell r="CS125">
            <v>17.86</v>
          </cell>
          <cell r="CT125">
            <v>17.89</v>
          </cell>
          <cell r="CU125">
            <v>17.91</v>
          </cell>
          <cell r="CV125">
            <v>17.93</v>
          </cell>
          <cell r="CW125">
            <v>17.95</v>
          </cell>
          <cell r="CX125">
            <v>17.97</v>
          </cell>
          <cell r="CY125">
            <v>17.98</v>
          </cell>
          <cell r="CZ125">
            <v>17.98</v>
          </cell>
          <cell r="DA125">
            <v>17.989999999999998</v>
          </cell>
          <cell r="DB125">
            <v>17.989999999999998</v>
          </cell>
          <cell r="DC125">
            <v>17.989999999999998</v>
          </cell>
          <cell r="DD125">
            <v>18.010000000000002</v>
          </cell>
          <cell r="DE125">
            <v>18.03</v>
          </cell>
          <cell r="DF125">
            <v>18.04</v>
          </cell>
          <cell r="DG125">
            <v>18.05</v>
          </cell>
          <cell r="DH125">
            <v>18.059999999999999</v>
          </cell>
          <cell r="DI125">
            <v>18.059999999999999</v>
          </cell>
          <cell r="DJ125">
            <v>18.07</v>
          </cell>
          <cell r="DK125">
            <v>18.09</v>
          </cell>
          <cell r="DL125">
            <v>18.11</v>
          </cell>
          <cell r="DM125">
            <v>18.11</v>
          </cell>
          <cell r="DN125">
            <v>18.12</v>
          </cell>
          <cell r="DO125">
            <v>18.13</v>
          </cell>
          <cell r="DP125">
            <v>18.149999999999999</v>
          </cell>
          <cell r="DQ125">
            <v>18.16</v>
          </cell>
          <cell r="DR125">
            <v>18.170000000000002</v>
          </cell>
          <cell r="DS125">
            <v>18.18</v>
          </cell>
          <cell r="DT125">
            <v>18.18</v>
          </cell>
          <cell r="DU125">
            <v>18.170000000000002</v>
          </cell>
          <cell r="DV125">
            <v>18.170000000000002</v>
          </cell>
          <cell r="DW125">
            <v>18.18</v>
          </cell>
          <cell r="DX125">
            <v>18.18</v>
          </cell>
          <cell r="DY125">
            <v>18.18</v>
          </cell>
          <cell r="DZ125">
            <v>18.18</v>
          </cell>
          <cell r="EA125">
            <v>18.170000000000002</v>
          </cell>
          <cell r="EB125">
            <v>18.149999999999999</v>
          </cell>
          <cell r="EC125">
            <v>18.16</v>
          </cell>
          <cell r="ED125">
            <v>18.170000000000002</v>
          </cell>
          <cell r="EE125">
            <v>18.18</v>
          </cell>
          <cell r="EF125">
            <v>18.13</v>
          </cell>
          <cell r="EG125">
            <v>18.13</v>
          </cell>
          <cell r="EH125">
            <v>18.12</v>
          </cell>
          <cell r="EI125">
            <v>18.11</v>
          </cell>
          <cell r="EJ125">
            <v>18.11</v>
          </cell>
          <cell r="EK125">
            <v>18.12</v>
          </cell>
          <cell r="EL125">
            <v>18.13</v>
          </cell>
          <cell r="EM125">
            <v>18.14</v>
          </cell>
          <cell r="EN125">
            <v>18.16</v>
          </cell>
          <cell r="EO125">
            <v>18.16</v>
          </cell>
          <cell r="EP125">
            <v>18.16</v>
          </cell>
          <cell r="EQ125">
            <v>18.16</v>
          </cell>
          <cell r="ER125">
            <v>18.149999999999999</v>
          </cell>
          <cell r="ES125">
            <v>18.13</v>
          </cell>
          <cell r="ET125">
            <v>18.13</v>
          </cell>
          <cell r="EU125">
            <v>18.13</v>
          </cell>
          <cell r="EV125">
            <v>18.13</v>
          </cell>
          <cell r="EW125">
            <v>18.13</v>
          </cell>
          <cell r="EX125">
            <v>18.11</v>
          </cell>
          <cell r="EY125">
            <v>18.09</v>
          </cell>
          <cell r="EZ125">
            <v>18.07</v>
          </cell>
          <cell r="FA125">
            <v>18.07</v>
          </cell>
          <cell r="FB125">
            <v>18.079999999999998</v>
          </cell>
          <cell r="FC125">
            <v>18.079999999999998</v>
          </cell>
          <cell r="FD125">
            <v>18.07</v>
          </cell>
          <cell r="FE125">
            <v>18.079999999999998</v>
          </cell>
          <cell r="FF125">
            <v>18.079999999999998</v>
          </cell>
          <cell r="FG125">
            <v>18.079999999999998</v>
          </cell>
          <cell r="FH125">
            <v>18.079999999999998</v>
          </cell>
          <cell r="FI125">
            <v>18.09</v>
          </cell>
          <cell r="FJ125">
            <v>18.09</v>
          </cell>
          <cell r="FK125">
            <v>18.079999999999998</v>
          </cell>
          <cell r="FL125">
            <v>18.079999999999998</v>
          </cell>
          <cell r="FM125">
            <v>18.07</v>
          </cell>
          <cell r="FN125">
            <v>18.07</v>
          </cell>
          <cell r="FO125">
            <v>18.079999999999998</v>
          </cell>
          <cell r="FP125">
            <v>18.09</v>
          </cell>
          <cell r="FQ125">
            <v>18.079999999999998</v>
          </cell>
          <cell r="FR125">
            <v>18.079999999999998</v>
          </cell>
          <cell r="FS125">
            <v>18.079999999999998</v>
          </cell>
          <cell r="FT125">
            <v>18.079999999999998</v>
          </cell>
          <cell r="FU125">
            <v>18.09</v>
          </cell>
          <cell r="FV125">
            <v>18.09</v>
          </cell>
          <cell r="FW125">
            <v>18.09</v>
          </cell>
          <cell r="FX125">
            <v>18.079999999999998</v>
          </cell>
          <cell r="FY125">
            <v>18.079999999999998</v>
          </cell>
          <cell r="FZ125">
            <v>18.07</v>
          </cell>
          <cell r="GA125">
            <v>18.079999999999998</v>
          </cell>
          <cell r="GB125">
            <v>18.079999999999998</v>
          </cell>
          <cell r="GC125">
            <v>18.079999999999998</v>
          </cell>
          <cell r="GD125">
            <v>18.079999999999998</v>
          </cell>
          <cell r="GE125">
            <v>18.079999999999998</v>
          </cell>
          <cell r="GF125">
            <v>18.07</v>
          </cell>
          <cell r="GG125">
            <v>18.079999999999998</v>
          </cell>
          <cell r="GH125">
            <v>18.079999999999998</v>
          </cell>
          <cell r="GI125">
            <v>18.079999999999998</v>
          </cell>
          <cell r="GJ125">
            <v>18.07</v>
          </cell>
          <cell r="GK125">
            <v>18.07</v>
          </cell>
          <cell r="GL125">
            <v>18.079999999999998</v>
          </cell>
          <cell r="GM125">
            <v>18.079999999999998</v>
          </cell>
          <cell r="GN125">
            <v>18.079999999999998</v>
          </cell>
          <cell r="GO125">
            <v>18.07</v>
          </cell>
          <cell r="GP125">
            <v>18.07</v>
          </cell>
          <cell r="GQ125">
            <v>18.07</v>
          </cell>
          <cell r="GR125">
            <v>18.07</v>
          </cell>
          <cell r="GS125">
            <v>18.079999999999998</v>
          </cell>
          <cell r="GT125">
            <v>18.079999999999998</v>
          </cell>
          <cell r="GU125">
            <v>18.079999999999998</v>
          </cell>
          <cell r="GV125">
            <v>18.079999999999998</v>
          </cell>
          <cell r="GW125">
            <v>18.07</v>
          </cell>
          <cell r="GX125">
            <v>18.079999999999998</v>
          </cell>
          <cell r="GY125">
            <v>18.079999999999998</v>
          </cell>
          <cell r="GZ125">
            <v>18.09</v>
          </cell>
          <cell r="HA125">
            <v>18.079999999999998</v>
          </cell>
          <cell r="HB125">
            <v>18.079999999999998</v>
          </cell>
          <cell r="HC125">
            <v>18.079999999999998</v>
          </cell>
          <cell r="HD125">
            <v>18.079999999999998</v>
          </cell>
          <cell r="HE125">
            <v>18.079999999999998</v>
          </cell>
          <cell r="HF125">
            <v>18.079999999999998</v>
          </cell>
        </row>
        <row r="126">
          <cell r="A126">
            <v>125</v>
          </cell>
          <cell r="B126">
            <v>0</v>
          </cell>
          <cell r="C126" t="str">
            <v>Acidez Mosto (g/l)</v>
          </cell>
          <cell r="D126" t="str">
            <v>g H2SO4/l</v>
          </cell>
          <cell r="E126">
            <v>1.23</v>
          </cell>
          <cell r="F126">
            <v>0.8</v>
          </cell>
          <cell r="G126">
            <v>0.71</v>
          </cell>
          <cell r="H126">
            <v>0.71</v>
          </cell>
          <cell r="I126">
            <v>0.68</v>
          </cell>
          <cell r="J126">
            <v>0.7</v>
          </cell>
          <cell r="K126">
            <v>0.7</v>
          </cell>
          <cell r="L126">
            <v>0.68</v>
          </cell>
          <cell r="M126">
            <v>0.66</v>
          </cell>
          <cell r="N126">
            <v>0.67</v>
          </cell>
          <cell r="O126">
            <v>0.66</v>
          </cell>
          <cell r="P126">
            <v>0.66</v>
          </cell>
          <cell r="Q126">
            <v>0.67</v>
          </cell>
          <cell r="R126">
            <v>0.67</v>
          </cell>
          <cell r="S126">
            <v>0.68</v>
          </cell>
          <cell r="T126">
            <v>0.68</v>
          </cell>
          <cell r="U126">
            <v>0.68</v>
          </cell>
          <cell r="V126">
            <v>0.66</v>
          </cell>
          <cell r="W126">
            <v>0.65</v>
          </cell>
          <cell r="X126">
            <v>0.65</v>
          </cell>
          <cell r="Y126">
            <v>0.65</v>
          </cell>
          <cell r="Z126">
            <v>0.66</v>
          </cell>
          <cell r="AA126">
            <v>0.66</v>
          </cell>
          <cell r="AB126">
            <v>0.67</v>
          </cell>
          <cell r="AC126">
            <v>0.67</v>
          </cell>
          <cell r="AD126">
            <v>0.68</v>
          </cell>
          <cell r="AE126">
            <v>0.69</v>
          </cell>
          <cell r="AF126">
            <v>0.7</v>
          </cell>
          <cell r="AG126">
            <v>0.72</v>
          </cell>
          <cell r="AH126">
            <v>0.72</v>
          </cell>
          <cell r="AI126">
            <v>0.72</v>
          </cell>
          <cell r="AJ126">
            <v>0.72</v>
          </cell>
          <cell r="AK126">
            <v>0.72</v>
          </cell>
          <cell r="AL126">
            <v>0.72</v>
          </cell>
          <cell r="AM126">
            <v>0.71</v>
          </cell>
          <cell r="AN126">
            <v>0.69</v>
          </cell>
          <cell r="AO126">
            <v>0.69</v>
          </cell>
          <cell r="AP126">
            <v>0.69</v>
          </cell>
          <cell r="AQ126">
            <v>0.69</v>
          </cell>
          <cell r="AR126">
            <v>0.7</v>
          </cell>
          <cell r="AS126">
            <v>0.7</v>
          </cell>
          <cell r="AT126">
            <v>0.69</v>
          </cell>
          <cell r="AU126">
            <v>0.69</v>
          </cell>
          <cell r="AV126">
            <v>0.7</v>
          </cell>
          <cell r="AW126">
            <v>0.7</v>
          </cell>
          <cell r="AX126">
            <v>0.7</v>
          </cell>
          <cell r="AY126">
            <v>0.71</v>
          </cell>
          <cell r="AZ126">
            <v>0.72</v>
          </cell>
          <cell r="BA126">
            <v>0.72</v>
          </cell>
          <cell r="BB126">
            <v>0.72</v>
          </cell>
          <cell r="BC126">
            <v>0.72</v>
          </cell>
          <cell r="BD126">
            <v>0.72</v>
          </cell>
          <cell r="BE126">
            <v>0.72</v>
          </cell>
          <cell r="BF126">
            <v>0.72</v>
          </cell>
          <cell r="BG126">
            <v>0.72</v>
          </cell>
          <cell r="BH126">
            <v>0.71</v>
          </cell>
          <cell r="BI126">
            <v>0.7</v>
          </cell>
          <cell r="BJ126">
            <v>0.7</v>
          </cell>
          <cell r="BK126">
            <v>0.69</v>
          </cell>
          <cell r="BL126">
            <v>0.68</v>
          </cell>
          <cell r="BM126">
            <v>0.69</v>
          </cell>
          <cell r="BN126">
            <v>0.68</v>
          </cell>
          <cell r="BO126">
            <v>0.69</v>
          </cell>
          <cell r="BP126">
            <v>0.68</v>
          </cell>
          <cell r="BQ126">
            <v>0.69</v>
          </cell>
          <cell r="BR126">
            <v>0.69</v>
          </cell>
          <cell r="BS126">
            <v>0.7</v>
          </cell>
          <cell r="BT126">
            <v>0.7</v>
          </cell>
          <cell r="BU126">
            <v>0.7</v>
          </cell>
          <cell r="BV126">
            <v>0.71</v>
          </cell>
          <cell r="BW126">
            <v>0.71</v>
          </cell>
          <cell r="BX126">
            <v>0.71</v>
          </cell>
          <cell r="BY126">
            <v>0.72</v>
          </cell>
          <cell r="BZ126">
            <v>0.72</v>
          </cell>
          <cell r="CA126">
            <v>0.72</v>
          </cell>
          <cell r="CB126">
            <v>0.72</v>
          </cell>
          <cell r="CC126">
            <v>0.72</v>
          </cell>
          <cell r="CD126">
            <v>0.72</v>
          </cell>
          <cell r="CE126">
            <v>0.72</v>
          </cell>
          <cell r="CF126">
            <v>0.72</v>
          </cell>
          <cell r="CG126">
            <v>0.72</v>
          </cell>
          <cell r="CH126">
            <v>0.72</v>
          </cell>
          <cell r="CI126">
            <v>0.72</v>
          </cell>
          <cell r="CJ126">
            <v>0.73</v>
          </cell>
          <cell r="CK126">
            <v>0.73</v>
          </cell>
          <cell r="CL126">
            <v>0.73</v>
          </cell>
          <cell r="CM126">
            <v>0.73</v>
          </cell>
          <cell r="CN126">
            <v>0.73</v>
          </cell>
          <cell r="CO126">
            <v>0.74</v>
          </cell>
          <cell r="CP126">
            <v>0.74</v>
          </cell>
          <cell r="CQ126">
            <v>0.74</v>
          </cell>
          <cell r="CR126">
            <v>0.74</v>
          </cell>
          <cell r="CS126">
            <v>0.73</v>
          </cell>
          <cell r="CT126">
            <v>0.73</v>
          </cell>
          <cell r="CU126">
            <v>0.73</v>
          </cell>
          <cell r="CV126">
            <v>0.73</v>
          </cell>
          <cell r="CW126">
            <v>0.73</v>
          </cell>
          <cell r="CX126">
            <v>0.73</v>
          </cell>
          <cell r="CY126">
            <v>0.73</v>
          </cell>
          <cell r="CZ126">
            <v>0.73</v>
          </cell>
          <cell r="DA126">
            <v>0.73</v>
          </cell>
          <cell r="DB126">
            <v>0.73</v>
          </cell>
          <cell r="DC126">
            <v>0.73</v>
          </cell>
          <cell r="DD126">
            <v>0.73</v>
          </cell>
          <cell r="DE126">
            <v>0.73</v>
          </cell>
          <cell r="DF126">
            <v>0.73</v>
          </cell>
          <cell r="DG126">
            <v>0.73</v>
          </cell>
          <cell r="DH126">
            <v>0.73</v>
          </cell>
          <cell r="DI126">
            <v>0.73</v>
          </cell>
          <cell r="DJ126">
            <v>0.73</v>
          </cell>
          <cell r="DK126">
            <v>0.73</v>
          </cell>
          <cell r="DL126">
            <v>0.74</v>
          </cell>
          <cell r="DM126">
            <v>0.74</v>
          </cell>
          <cell r="DN126">
            <v>0.74</v>
          </cell>
          <cell r="DO126">
            <v>0.74</v>
          </cell>
          <cell r="DP126">
            <v>0.74</v>
          </cell>
          <cell r="DQ126">
            <v>0.74</v>
          </cell>
          <cell r="DR126">
            <v>0.74</v>
          </cell>
          <cell r="DS126">
            <v>0.75</v>
          </cell>
          <cell r="DT126">
            <v>0.75</v>
          </cell>
          <cell r="DU126">
            <v>0.75</v>
          </cell>
          <cell r="DV126">
            <v>0.75</v>
          </cell>
          <cell r="DW126">
            <v>0.75</v>
          </cell>
          <cell r="DX126">
            <v>0.75</v>
          </cell>
          <cell r="DY126">
            <v>0.75</v>
          </cell>
          <cell r="DZ126">
            <v>0.75</v>
          </cell>
          <cell r="EA126">
            <v>0.75</v>
          </cell>
          <cell r="EB126">
            <v>0.75</v>
          </cell>
          <cell r="EC126">
            <v>0.75</v>
          </cell>
          <cell r="ED126">
            <v>0.75</v>
          </cell>
          <cell r="EE126">
            <v>0.75</v>
          </cell>
          <cell r="EF126">
            <v>0.75</v>
          </cell>
          <cell r="EG126">
            <v>0.75</v>
          </cell>
          <cell r="EH126">
            <v>0.75</v>
          </cell>
          <cell r="EI126">
            <v>0.75</v>
          </cell>
          <cell r="EJ126">
            <v>0.75</v>
          </cell>
          <cell r="EK126">
            <v>0.75</v>
          </cell>
          <cell r="EL126">
            <v>0.75</v>
          </cell>
          <cell r="EM126">
            <v>0.75</v>
          </cell>
          <cell r="EN126">
            <v>0.75</v>
          </cell>
          <cell r="EO126">
            <v>0.75</v>
          </cell>
          <cell r="EP126">
            <v>0.75</v>
          </cell>
          <cell r="EQ126">
            <v>0.75</v>
          </cell>
          <cell r="ER126">
            <v>0.74</v>
          </cell>
          <cell r="ES126">
            <v>0.74</v>
          </cell>
          <cell r="ET126">
            <v>0.74</v>
          </cell>
          <cell r="EU126">
            <v>0.74</v>
          </cell>
          <cell r="EV126">
            <v>0.74</v>
          </cell>
          <cell r="EW126">
            <v>0.74</v>
          </cell>
          <cell r="EX126">
            <v>0.74</v>
          </cell>
          <cell r="EY126">
            <v>0.73</v>
          </cell>
          <cell r="EZ126">
            <v>0.73</v>
          </cell>
          <cell r="FA126">
            <v>0.73</v>
          </cell>
          <cell r="FB126">
            <v>0.73</v>
          </cell>
          <cell r="FC126">
            <v>0.73</v>
          </cell>
          <cell r="FD126">
            <v>0.73</v>
          </cell>
          <cell r="FE126">
            <v>0.73</v>
          </cell>
          <cell r="FF126">
            <v>0.73</v>
          </cell>
          <cell r="FG126">
            <v>0.73</v>
          </cell>
          <cell r="FH126">
            <v>0.73</v>
          </cell>
          <cell r="FI126">
            <v>0.73</v>
          </cell>
          <cell r="FJ126">
            <v>0.73</v>
          </cell>
          <cell r="FK126">
            <v>0.73</v>
          </cell>
          <cell r="FL126">
            <v>0.73</v>
          </cell>
          <cell r="FM126">
            <v>0.73</v>
          </cell>
          <cell r="FN126">
            <v>0.72</v>
          </cell>
          <cell r="FO126">
            <v>0.72</v>
          </cell>
          <cell r="FP126">
            <v>0.72</v>
          </cell>
          <cell r="FQ126">
            <v>0.72</v>
          </cell>
          <cell r="FR126">
            <v>0.72</v>
          </cell>
          <cell r="FS126">
            <v>0.72</v>
          </cell>
          <cell r="FT126">
            <v>0.72</v>
          </cell>
          <cell r="FU126">
            <v>0.72</v>
          </cell>
          <cell r="FV126">
            <v>0.72</v>
          </cell>
          <cell r="FW126">
            <v>0.72</v>
          </cell>
          <cell r="FX126">
            <v>0.72</v>
          </cell>
          <cell r="FY126">
            <v>0.72</v>
          </cell>
          <cell r="FZ126">
            <v>0.72</v>
          </cell>
          <cell r="GA126">
            <v>0.72</v>
          </cell>
          <cell r="GB126">
            <v>0.72</v>
          </cell>
          <cell r="GC126">
            <v>0.72</v>
          </cell>
          <cell r="GD126">
            <v>0.72</v>
          </cell>
          <cell r="GE126">
            <v>0.72</v>
          </cell>
          <cell r="GF126">
            <v>0.72</v>
          </cell>
          <cell r="GG126">
            <v>0.72</v>
          </cell>
          <cell r="GH126">
            <v>0.72</v>
          </cell>
          <cell r="GI126">
            <v>0.72</v>
          </cell>
          <cell r="GJ126">
            <v>0.72</v>
          </cell>
          <cell r="GK126">
            <v>0.72</v>
          </cell>
          <cell r="GL126">
            <v>0.72</v>
          </cell>
          <cell r="GM126">
            <v>0.72</v>
          </cell>
          <cell r="GN126">
            <v>0.72</v>
          </cell>
          <cell r="GO126">
            <v>0.72</v>
          </cell>
          <cell r="GP126">
            <v>0.72</v>
          </cell>
          <cell r="GQ126">
            <v>0.72</v>
          </cell>
          <cell r="GR126">
            <v>0.72</v>
          </cell>
          <cell r="GS126">
            <v>0.72</v>
          </cell>
          <cell r="GT126">
            <v>0.72</v>
          </cell>
          <cell r="GU126">
            <v>0.72</v>
          </cell>
          <cell r="GV126">
            <v>0.72</v>
          </cell>
          <cell r="GW126">
            <v>0.72</v>
          </cell>
          <cell r="GX126">
            <v>0.72</v>
          </cell>
          <cell r="GY126">
            <v>0.72</v>
          </cell>
          <cell r="GZ126">
            <v>0.72</v>
          </cell>
          <cell r="HA126">
            <v>0.72</v>
          </cell>
          <cell r="HB126">
            <v>0.72</v>
          </cell>
          <cell r="HC126">
            <v>0.72</v>
          </cell>
          <cell r="HD126">
            <v>0.72</v>
          </cell>
          <cell r="HE126">
            <v>0.72</v>
          </cell>
          <cell r="HF126">
            <v>0.72</v>
          </cell>
        </row>
        <row r="127">
          <cell r="A127">
            <v>126</v>
          </cell>
          <cell r="B127">
            <v>0</v>
          </cell>
          <cell r="C127" t="str">
            <v>Acidez % Brix Mosto</v>
          </cell>
          <cell r="D127" t="str">
            <v>.</v>
          </cell>
          <cell r="E127">
            <v>7.63</v>
          </cell>
          <cell r="F127">
            <v>5.0999999999999996</v>
          </cell>
          <cell r="G127">
            <v>4.6500000000000004</v>
          </cell>
          <cell r="H127">
            <v>4.49</v>
          </cell>
          <cell r="I127">
            <v>4.2300000000000004</v>
          </cell>
          <cell r="J127">
            <v>4.21</v>
          </cell>
          <cell r="K127">
            <v>4.1500000000000004</v>
          </cell>
          <cell r="L127">
            <v>3.97</v>
          </cell>
          <cell r="M127">
            <v>3.85</v>
          </cell>
          <cell r="N127">
            <v>3.82</v>
          </cell>
          <cell r="O127">
            <v>3.74</v>
          </cell>
          <cell r="P127">
            <v>3.7</v>
          </cell>
          <cell r="Q127">
            <v>3.68</v>
          </cell>
          <cell r="R127">
            <v>3.68</v>
          </cell>
          <cell r="S127">
            <v>3.67</v>
          </cell>
          <cell r="T127">
            <v>3.67</v>
          </cell>
          <cell r="U127">
            <v>3.67</v>
          </cell>
          <cell r="V127">
            <v>3.62</v>
          </cell>
          <cell r="W127">
            <v>3.65</v>
          </cell>
          <cell r="X127">
            <v>3.66</v>
          </cell>
          <cell r="Y127">
            <v>3.68</v>
          </cell>
          <cell r="Z127">
            <v>3.7</v>
          </cell>
          <cell r="AA127">
            <v>3.68</v>
          </cell>
          <cell r="AB127">
            <v>3.67</v>
          </cell>
          <cell r="AC127">
            <v>3.66</v>
          </cell>
          <cell r="AD127">
            <v>3.71</v>
          </cell>
          <cell r="AE127">
            <v>3.75</v>
          </cell>
          <cell r="AF127">
            <v>3.78</v>
          </cell>
          <cell r="AG127">
            <v>3.86</v>
          </cell>
          <cell r="AH127">
            <v>3.86</v>
          </cell>
          <cell r="AI127">
            <v>3.86</v>
          </cell>
          <cell r="AJ127">
            <v>4</v>
          </cell>
          <cell r="AK127">
            <v>4</v>
          </cell>
          <cell r="AL127">
            <v>4</v>
          </cell>
          <cell r="AM127">
            <v>3.97</v>
          </cell>
          <cell r="AN127">
            <v>3.96</v>
          </cell>
          <cell r="AO127">
            <v>3.98</v>
          </cell>
          <cell r="AP127">
            <v>4</v>
          </cell>
          <cell r="AQ127">
            <v>4</v>
          </cell>
          <cell r="AR127">
            <v>4.03</v>
          </cell>
          <cell r="AS127">
            <v>4.03</v>
          </cell>
          <cell r="AT127">
            <v>4.0199999999999996</v>
          </cell>
          <cell r="AU127">
            <v>4.0199999999999996</v>
          </cell>
          <cell r="AV127">
            <v>4.04</v>
          </cell>
          <cell r="AW127">
            <v>4.04</v>
          </cell>
          <cell r="AX127">
            <v>4.05</v>
          </cell>
          <cell r="AY127">
            <v>4.07</v>
          </cell>
          <cell r="AZ127">
            <v>4.0999999999999996</v>
          </cell>
          <cell r="BA127">
            <v>4.0999999999999996</v>
          </cell>
          <cell r="BB127">
            <v>4.12</v>
          </cell>
          <cell r="BC127">
            <v>4.12</v>
          </cell>
          <cell r="BD127">
            <v>4.12</v>
          </cell>
          <cell r="BE127">
            <v>4.12</v>
          </cell>
          <cell r="BF127">
            <v>4.12</v>
          </cell>
          <cell r="BG127">
            <v>4.12</v>
          </cell>
          <cell r="BH127">
            <v>4.12</v>
          </cell>
          <cell r="BI127">
            <v>4.0999999999999996</v>
          </cell>
          <cell r="BJ127">
            <v>4.17</v>
          </cell>
          <cell r="BK127">
            <v>4.1900000000000004</v>
          </cell>
          <cell r="BL127">
            <v>4.2</v>
          </cell>
          <cell r="BM127">
            <v>4.21</v>
          </cell>
          <cell r="BN127">
            <v>4.2</v>
          </cell>
          <cell r="BO127">
            <v>4.1900000000000004</v>
          </cell>
          <cell r="BP127">
            <v>4.17</v>
          </cell>
          <cell r="BQ127">
            <v>4.1900000000000004</v>
          </cell>
          <cell r="BR127">
            <v>4.18</v>
          </cell>
          <cell r="BS127">
            <v>4.1900000000000004</v>
          </cell>
          <cell r="BT127">
            <v>4.1900000000000004</v>
          </cell>
          <cell r="BU127">
            <v>4.1900000000000004</v>
          </cell>
          <cell r="BV127">
            <v>4.1900000000000004</v>
          </cell>
          <cell r="BW127">
            <v>4.1900000000000004</v>
          </cell>
          <cell r="BX127">
            <v>4.1900000000000004</v>
          </cell>
          <cell r="BY127">
            <v>4.2</v>
          </cell>
          <cell r="BZ127">
            <v>4.18</v>
          </cell>
          <cell r="CA127">
            <v>4.18</v>
          </cell>
          <cell r="CB127">
            <v>4.18</v>
          </cell>
          <cell r="CC127">
            <v>4.17</v>
          </cell>
          <cell r="CD127">
            <v>4.16</v>
          </cell>
          <cell r="CE127">
            <v>4.1399999999999997</v>
          </cell>
          <cell r="CF127">
            <v>4.13</v>
          </cell>
          <cell r="CG127">
            <v>4.13</v>
          </cell>
          <cell r="CH127">
            <v>4.12</v>
          </cell>
          <cell r="CI127">
            <v>4.12</v>
          </cell>
          <cell r="CJ127">
            <v>4.13</v>
          </cell>
          <cell r="CK127">
            <v>4.1399999999999997</v>
          </cell>
          <cell r="CL127">
            <v>4.1399999999999997</v>
          </cell>
          <cell r="CM127">
            <v>4.1500000000000004</v>
          </cell>
          <cell r="CN127">
            <v>4.1500000000000004</v>
          </cell>
          <cell r="CO127">
            <v>4.1500000000000004</v>
          </cell>
          <cell r="CP127">
            <v>4.1500000000000004</v>
          </cell>
          <cell r="CQ127">
            <v>4.1399999999999997</v>
          </cell>
          <cell r="CR127">
            <v>4.13</v>
          </cell>
          <cell r="CS127">
            <v>4.1100000000000003</v>
          </cell>
          <cell r="CT127">
            <v>4.0999999999999996</v>
          </cell>
          <cell r="CU127">
            <v>4.09</v>
          </cell>
          <cell r="CV127">
            <v>4.08</v>
          </cell>
          <cell r="CW127">
            <v>4.0599999999999996</v>
          </cell>
          <cell r="CX127">
            <v>4.05</v>
          </cell>
          <cell r="CY127">
            <v>4.04</v>
          </cell>
          <cell r="CZ127">
            <v>4.04</v>
          </cell>
          <cell r="DA127">
            <v>4.04</v>
          </cell>
          <cell r="DB127">
            <v>4.04</v>
          </cell>
          <cell r="DC127">
            <v>4.03</v>
          </cell>
          <cell r="DD127">
            <v>4.04</v>
          </cell>
          <cell r="DE127">
            <v>4.04</v>
          </cell>
          <cell r="DF127">
            <v>4.03</v>
          </cell>
          <cell r="DG127">
            <v>4.0199999999999996</v>
          </cell>
          <cell r="DH127">
            <v>4.0199999999999996</v>
          </cell>
          <cell r="DI127">
            <v>4.0199999999999996</v>
          </cell>
          <cell r="DJ127">
            <v>4.0199999999999996</v>
          </cell>
          <cell r="DK127">
            <v>4.0199999999999996</v>
          </cell>
          <cell r="DL127">
            <v>4.03</v>
          </cell>
          <cell r="DM127">
            <v>4.03</v>
          </cell>
          <cell r="DN127">
            <v>4.03</v>
          </cell>
          <cell r="DO127">
            <v>4.0199999999999996</v>
          </cell>
          <cell r="DP127">
            <v>4.03</v>
          </cell>
          <cell r="DQ127">
            <v>4.03</v>
          </cell>
          <cell r="DR127">
            <v>4.04</v>
          </cell>
          <cell r="DS127">
            <v>4.04</v>
          </cell>
          <cell r="DT127">
            <v>4.04</v>
          </cell>
          <cell r="DU127">
            <v>4.0599999999999996</v>
          </cell>
          <cell r="DV127">
            <v>4.0599999999999996</v>
          </cell>
          <cell r="DW127">
            <v>4.0599999999999996</v>
          </cell>
          <cell r="DX127">
            <v>4.0599999999999996</v>
          </cell>
          <cell r="DY127">
            <v>4.0599999999999996</v>
          </cell>
          <cell r="DZ127">
            <v>4.05</v>
          </cell>
          <cell r="EA127">
            <v>4.0599999999999996</v>
          </cell>
          <cell r="EB127">
            <v>4.0599999999999996</v>
          </cell>
          <cell r="EC127">
            <v>4.05</v>
          </cell>
          <cell r="ED127">
            <v>4.05</v>
          </cell>
          <cell r="EE127">
            <v>4.05</v>
          </cell>
          <cell r="EF127">
            <v>4.05</v>
          </cell>
          <cell r="EG127">
            <v>4.05</v>
          </cell>
          <cell r="EH127">
            <v>4.04</v>
          </cell>
          <cell r="EI127">
            <v>4.03</v>
          </cell>
          <cell r="EJ127">
            <v>4.03</v>
          </cell>
          <cell r="EK127">
            <v>4.03</v>
          </cell>
          <cell r="EL127">
            <v>4.03</v>
          </cell>
          <cell r="EM127">
            <v>4.0199999999999996</v>
          </cell>
          <cell r="EN127">
            <v>4.0199999999999996</v>
          </cell>
          <cell r="EO127">
            <v>4.0199999999999996</v>
          </cell>
          <cell r="EP127">
            <v>4.0199999999999996</v>
          </cell>
          <cell r="EQ127">
            <v>4.0199999999999996</v>
          </cell>
          <cell r="ER127">
            <v>4.0199999999999996</v>
          </cell>
          <cell r="ES127">
            <v>4.01</v>
          </cell>
          <cell r="ET127">
            <v>4.01</v>
          </cell>
          <cell r="EU127">
            <v>4.01</v>
          </cell>
          <cell r="EV127">
            <v>4.01</v>
          </cell>
          <cell r="EW127">
            <v>4.01</v>
          </cell>
          <cell r="EX127">
            <v>3.99</v>
          </cell>
          <cell r="EY127">
            <v>3.99</v>
          </cell>
          <cell r="EZ127">
            <v>3.98</v>
          </cell>
          <cell r="FA127">
            <v>3.97</v>
          </cell>
          <cell r="FB127">
            <v>3.97</v>
          </cell>
          <cell r="FC127">
            <v>3.96</v>
          </cell>
          <cell r="FD127">
            <v>3.96</v>
          </cell>
          <cell r="FE127">
            <v>3.95</v>
          </cell>
          <cell r="FF127">
            <v>3.95</v>
          </cell>
          <cell r="FG127">
            <v>3.94</v>
          </cell>
          <cell r="FH127">
            <v>3.94</v>
          </cell>
          <cell r="FI127">
            <v>3.94</v>
          </cell>
          <cell r="FJ127">
            <v>3.94</v>
          </cell>
          <cell r="FK127">
            <v>3.93</v>
          </cell>
          <cell r="FL127">
            <v>3.93</v>
          </cell>
          <cell r="FM127">
            <v>3.92</v>
          </cell>
          <cell r="FN127">
            <v>3.92</v>
          </cell>
          <cell r="FO127">
            <v>3.91</v>
          </cell>
          <cell r="FP127">
            <v>3.91</v>
          </cell>
          <cell r="FQ127">
            <v>3.9</v>
          </cell>
          <cell r="FR127">
            <v>3.89</v>
          </cell>
          <cell r="FS127">
            <v>3.89</v>
          </cell>
          <cell r="FT127">
            <v>3.9</v>
          </cell>
          <cell r="FU127">
            <v>3.89</v>
          </cell>
          <cell r="FV127">
            <v>3.89</v>
          </cell>
          <cell r="FW127">
            <v>3.89</v>
          </cell>
          <cell r="FX127">
            <v>3.89</v>
          </cell>
          <cell r="FY127">
            <v>3.88</v>
          </cell>
          <cell r="FZ127">
            <v>3.89</v>
          </cell>
          <cell r="GA127">
            <v>3.88</v>
          </cell>
          <cell r="GB127">
            <v>3.88</v>
          </cell>
          <cell r="GC127">
            <v>3.88</v>
          </cell>
          <cell r="GD127">
            <v>3.87</v>
          </cell>
          <cell r="GE127">
            <v>3.87</v>
          </cell>
          <cell r="GF127">
            <v>3.87</v>
          </cell>
          <cell r="GG127">
            <v>3.87</v>
          </cell>
          <cell r="GH127">
            <v>3.87</v>
          </cell>
          <cell r="GI127">
            <v>3.87</v>
          </cell>
          <cell r="GJ127">
            <v>3.87</v>
          </cell>
          <cell r="GK127">
            <v>3.87</v>
          </cell>
          <cell r="GL127">
            <v>3.86</v>
          </cell>
          <cell r="GM127">
            <v>3.86</v>
          </cell>
          <cell r="GN127">
            <v>3.86</v>
          </cell>
          <cell r="GO127">
            <v>3.86</v>
          </cell>
          <cell r="GP127">
            <v>3.86</v>
          </cell>
          <cell r="GQ127">
            <v>3.86</v>
          </cell>
          <cell r="GR127">
            <v>3.86</v>
          </cell>
          <cell r="GS127">
            <v>3.86</v>
          </cell>
          <cell r="GT127">
            <v>3.87</v>
          </cell>
          <cell r="GU127">
            <v>3.87</v>
          </cell>
          <cell r="GV127">
            <v>3.87</v>
          </cell>
          <cell r="GW127">
            <v>3.86</v>
          </cell>
          <cell r="GX127">
            <v>3.86</v>
          </cell>
          <cell r="GY127">
            <v>3.86</v>
          </cell>
          <cell r="GZ127">
            <v>3.86</v>
          </cell>
          <cell r="HA127">
            <v>3.86</v>
          </cell>
          <cell r="HB127">
            <v>3.86</v>
          </cell>
          <cell r="HC127">
            <v>3.86</v>
          </cell>
          <cell r="HD127">
            <v>3.86</v>
          </cell>
          <cell r="HE127">
            <v>3.86</v>
          </cell>
          <cell r="HF127">
            <v>3.86</v>
          </cell>
        </row>
        <row r="128">
          <cell r="A128">
            <v>127</v>
          </cell>
          <cell r="B128">
            <v>0</v>
          </cell>
          <cell r="C128" t="str">
            <v>Nitrogenio Ass. Mosto (ppm)</v>
          </cell>
          <cell r="D128" t="str">
            <v>ppm</v>
          </cell>
          <cell r="F128">
            <v>155.87</v>
          </cell>
          <cell r="G128">
            <v>189.47</v>
          </cell>
          <cell r="H128">
            <v>219.34</v>
          </cell>
          <cell r="I128">
            <v>229.84</v>
          </cell>
          <cell r="J128">
            <v>238</v>
          </cell>
          <cell r="K128">
            <v>238.62</v>
          </cell>
          <cell r="L128">
            <v>229.41</v>
          </cell>
          <cell r="M128">
            <v>221.64</v>
          </cell>
          <cell r="N128">
            <v>213.25</v>
          </cell>
          <cell r="O128">
            <v>211.81</v>
          </cell>
          <cell r="P128">
            <v>208.74</v>
          </cell>
          <cell r="Q128">
            <v>209.06</v>
          </cell>
          <cell r="R128">
            <v>208.74</v>
          </cell>
          <cell r="S128">
            <v>209.09</v>
          </cell>
          <cell r="T128">
            <v>209.09</v>
          </cell>
          <cell r="U128">
            <v>209.09</v>
          </cell>
          <cell r="V128">
            <v>206.88</v>
          </cell>
          <cell r="W128">
            <v>206.67</v>
          </cell>
          <cell r="X128">
            <v>209.15</v>
          </cell>
          <cell r="Y128">
            <v>210.26</v>
          </cell>
          <cell r="Z128">
            <v>211.71</v>
          </cell>
          <cell r="AA128">
            <v>213.66</v>
          </cell>
          <cell r="AB128">
            <v>213.44</v>
          </cell>
          <cell r="AC128">
            <v>213.73</v>
          </cell>
          <cell r="AD128">
            <v>213.75</v>
          </cell>
          <cell r="AE128">
            <v>214.06</v>
          </cell>
          <cell r="AF128">
            <v>215.79</v>
          </cell>
          <cell r="AG128">
            <v>216.17</v>
          </cell>
          <cell r="AH128">
            <v>216.17</v>
          </cell>
          <cell r="AI128">
            <v>216.17</v>
          </cell>
          <cell r="AJ128">
            <v>211.37</v>
          </cell>
          <cell r="AK128">
            <v>211.37</v>
          </cell>
          <cell r="AL128">
            <v>211.37</v>
          </cell>
          <cell r="AM128">
            <v>207.6</v>
          </cell>
          <cell r="AN128">
            <v>205.16</v>
          </cell>
          <cell r="AO128">
            <v>202.97</v>
          </cell>
          <cell r="AP128">
            <v>201.25</v>
          </cell>
          <cell r="AQ128">
            <v>200.47</v>
          </cell>
          <cell r="AR128">
            <v>199.99</v>
          </cell>
          <cell r="AS128">
            <v>199.99</v>
          </cell>
          <cell r="AT128">
            <v>197.58</v>
          </cell>
          <cell r="AU128">
            <v>196.84</v>
          </cell>
          <cell r="AV128">
            <v>197.42</v>
          </cell>
          <cell r="AW128">
            <v>197.85</v>
          </cell>
          <cell r="AX128">
            <v>198.3</v>
          </cell>
          <cell r="AY128">
            <v>198.87</v>
          </cell>
          <cell r="AZ128">
            <v>199.14</v>
          </cell>
          <cell r="BA128">
            <v>199.14</v>
          </cell>
          <cell r="BB128">
            <v>196.36</v>
          </cell>
          <cell r="BC128">
            <v>196.36</v>
          </cell>
          <cell r="BD128">
            <v>196.36</v>
          </cell>
          <cell r="BE128">
            <v>196.36</v>
          </cell>
          <cell r="BF128">
            <v>196.36</v>
          </cell>
          <cell r="BG128">
            <v>196.36</v>
          </cell>
          <cell r="BH128">
            <v>194.34</v>
          </cell>
          <cell r="BI128">
            <v>191.88</v>
          </cell>
          <cell r="BJ128">
            <v>189.45</v>
          </cell>
          <cell r="BK128">
            <v>187.22</v>
          </cell>
          <cell r="BL128">
            <v>185.67</v>
          </cell>
          <cell r="BM128">
            <v>184.92</v>
          </cell>
          <cell r="BN128">
            <v>184.68</v>
          </cell>
          <cell r="BO128">
            <v>185.03</v>
          </cell>
          <cell r="BP128">
            <v>185.12</v>
          </cell>
          <cell r="BQ128">
            <v>184.98</v>
          </cell>
          <cell r="BR128">
            <v>184.81</v>
          </cell>
          <cell r="BS128">
            <v>185.23</v>
          </cell>
          <cell r="BT128">
            <v>186.01</v>
          </cell>
          <cell r="BU128">
            <v>186.97</v>
          </cell>
          <cell r="BV128">
            <v>187.41</v>
          </cell>
          <cell r="BW128">
            <v>187.16</v>
          </cell>
          <cell r="BX128">
            <v>187.22</v>
          </cell>
          <cell r="BY128">
            <v>187.23</v>
          </cell>
          <cell r="BZ128">
            <v>186.73</v>
          </cell>
          <cell r="CA128">
            <v>186.12</v>
          </cell>
          <cell r="CB128">
            <v>186.53</v>
          </cell>
          <cell r="CC128">
            <v>186.87</v>
          </cell>
          <cell r="CD128">
            <v>187.12</v>
          </cell>
          <cell r="CE128">
            <v>187.47</v>
          </cell>
          <cell r="CF128">
            <v>187.94</v>
          </cell>
          <cell r="CG128">
            <v>187.76</v>
          </cell>
          <cell r="CH128">
            <v>187.42</v>
          </cell>
          <cell r="CI128">
            <v>187.96</v>
          </cell>
          <cell r="CJ128">
            <v>189.04</v>
          </cell>
          <cell r="CK128">
            <v>190.36</v>
          </cell>
          <cell r="CL128">
            <v>191.23</v>
          </cell>
          <cell r="CM128">
            <v>191.92</v>
          </cell>
          <cell r="CN128">
            <v>192.37</v>
          </cell>
          <cell r="CO128">
            <v>192.31</v>
          </cell>
          <cell r="CP128">
            <v>192.58</v>
          </cell>
          <cell r="CQ128">
            <v>192.56</v>
          </cell>
          <cell r="CR128">
            <v>192.26</v>
          </cell>
          <cell r="CS128">
            <v>192.17</v>
          </cell>
          <cell r="CT128">
            <v>191.95</v>
          </cell>
          <cell r="CU128">
            <v>191.77</v>
          </cell>
          <cell r="CV128">
            <v>191.81</v>
          </cell>
          <cell r="CW128">
            <v>191.87</v>
          </cell>
          <cell r="CX128">
            <v>191.82</v>
          </cell>
          <cell r="CY128">
            <v>191.79</v>
          </cell>
          <cell r="CZ128">
            <v>191.87</v>
          </cell>
          <cell r="DA128">
            <v>192.15</v>
          </cell>
          <cell r="DB128">
            <v>192.58</v>
          </cell>
          <cell r="DC128">
            <v>192.91</v>
          </cell>
          <cell r="DD128">
            <v>193.26</v>
          </cell>
          <cell r="DE128">
            <v>193.49</v>
          </cell>
          <cell r="DF128">
            <v>193.74</v>
          </cell>
          <cell r="DG128">
            <v>193.7</v>
          </cell>
          <cell r="DH128">
            <v>193.35</v>
          </cell>
          <cell r="DI128">
            <v>193.06</v>
          </cell>
          <cell r="DJ128">
            <v>192.71</v>
          </cell>
          <cell r="DK128">
            <v>192.41</v>
          </cell>
          <cell r="DL128">
            <v>192.12</v>
          </cell>
          <cell r="DM128">
            <v>192.06</v>
          </cell>
          <cell r="DN128">
            <v>192.3</v>
          </cell>
          <cell r="DO128">
            <v>192.6</v>
          </cell>
          <cell r="DP128">
            <v>193</v>
          </cell>
          <cell r="DQ128">
            <v>193.28</v>
          </cell>
          <cell r="DR128">
            <v>193.57</v>
          </cell>
          <cell r="DS128">
            <v>193.68</v>
          </cell>
          <cell r="DT128">
            <v>194.44</v>
          </cell>
          <cell r="DU128">
            <v>194.39</v>
          </cell>
          <cell r="DV128">
            <v>194.78</v>
          </cell>
          <cell r="DW128">
            <v>195.17</v>
          </cell>
          <cell r="DX128">
            <v>195.71</v>
          </cell>
          <cell r="DY128">
            <v>196.44</v>
          </cell>
          <cell r="DZ128">
            <v>196.97</v>
          </cell>
          <cell r="EA128">
            <v>197.4</v>
          </cell>
          <cell r="EB128">
            <v>197.52</v>
          </cell>
          <cell r="EC128">
            <v>197.64</v>
          </cell>
          <cell r="ED128">
            <v>197.63</v>
          </cell>
          <cell r="EE128">
            <v>197.66</v>
          </cell>
          <cell r="EF128">
            <v>197.42</v>
          </cell>
          <cell r="EG128">
            <v>197.42</v>
          </cell>
          <cell r="EH128">
            <v>196.99</v>
          </cell>
          <cell r="EI128">
            <v>197.05</v>
          </cell>
          <cell r="EJ128">
            <v>197.14</v>
          </cell>
          <cell r="EK128">
            <v>197.23</v>
          </cell>
          <cell r="EL128">
            <v>197.15</v>
          </cell>
          <cell r="EM128">
            <v>197.12</v>
          </cell>
          <cell r="EN128">
            <v>197.24</v>
          </cell>
          <cell r="EO128">
            <v>197.12</v>
          </cell>
          <cell r="EP128">
            <v>197.12</v>
          </cell>
          <cell r="EQ128">
            <v>197.12</v>
          </cell>
          <cell r="ER128">
            <v>196.4</v>
          </cell>
          <cell r="ES128">
            <v>196.11</v>
          </cell>
          <cell r="ET128">
            <v>195.91</v>
          </cell>
          <cell r="EU128">
            <v>195.91</v>
          </cell>
          <cell r="EV128">
            <v>195.91</v>
          </cell>
          <cell r="EW128">
            <v>195.91</v>
          </cell>
          <cell r="EX128">
            <v>194.85</v>
          </cell>
          <cell r="EY128">
            <v>194.35</v>
          </cell>
          <cell r="EZ128">
            <v>194.12</v>
          </cell>
          <cell r="FA128">
            <v>193.95</v>
          </cell>
          <cell r="FB128">
            <v>193.75</v>
          </cell>
          <cell r="FC128">
            <v>193.45</v>
          </cell>
          <cell r="FD128">
            <v>193.02</v>
          </cell>
          <cell r="FE128">
            <v>192.8</v>
          </cell>
          <cell r="FF128">
            <v>192.43</v>
          </cell>
          <cell r="FG128">
            <v>192.07</v>
          </cell>
          <cell r="FH128">
            <v>191.61</v>
          </cell>
          <cell r="FI128">
            <v>191.17</v>
          </cell>
          <cell r="FJ128">
            <v>190.86</v>
          </cell>
          <cell r="FK128">
            <v>190.07</v>
          </cell>
          <cell r="FL128">
            <v>189.65</v>
          </cell>
          <cell r="FM128">
            <v>189.41</v>
          </cell>
          <cell r="FN128">
            <v>189.09</v>
          </cell>
          <cell r="FO128">
            <v>188.78</v>
          </cell>
          <cell r="FP128">
            <v>188.51</v>
          </cell>
          <cell r="FQ128">
            <v>188.29</v>
          </cell>
          <cell r="FR128">
            <v>188.09</v>
          </cell>
          <cell r="FS128">
            <v>187.94</v>
          </cell>
          <cell r="FT128">
            <v>187.84</v>
          </cell>
          <cell r="FU128">
            <v>188</v>
          </cell>
          <cell r="FV128">
            <v>188.03</v>
          </cell>
          <cell r="FW128">
            <v>188.02</v>
          </cell>
          <cell r="FX128">
            <v>187.97</v>
          </cell>
          <cell r="FY128">
            <v>187.73</v>
          </cell>
          <cell r="FZ128">
            <v>187.6</v>
          </cell>
          <cell r="GA128">
            <v>187.5</v>
          </cell>
          <cell r="GB128">
            <v>187.35</v>
          </cell>
          <cell r="GC128">
            <v>187.21</v>
          </cell>
          <cell r="GD128">
            <v>187</v>
          </cell>
          <cell r="GE128">
            <v>186.79</v>
          </cell>
          <cell r="GF128">
            <v>186.58</v>
          </cell>
          <cell r="GG128">
            <v>186.58</v>
          </cell>
          <cell r="GH128">
            <v>186.5</v>
          </cell>
          <cell r="GI128">
            <v>186.45</v>
          </cell>
          <cell r="GJ128">
            <v>186.17</v>
          </cell>
          <cell r="GK128">
            <v>185.94</v>
          </cell>
          <cell r="GL128">
            <v>185.69</v>
          </cell>
          <cell r="GM128">
            <v>185.53</v>
          </cell>
          <cell r="GN128">
            <v>185.48</v>
          </cell>
          <cell r="GO128">
            <v>185.4</v>
          </cell>
          <cell r="GP128">
            <v>185.33</v>
          </cell>
          <cell r="GQ128">
            <v>185.57</v>
          </cell>
          <cell r="GR128">
            <v>185.91</v>
          </cell>
          <cell r="GS128">
            <v>186.23</v>
          </cell>
          <cell r="GT128">
            <v>186.56</v>
          </cell>
          <cell r="GU128">
            <v>186.8</v>
          </cell>
          <cell r="GV128">
            <v>186.8</v>
          </cell>
          <cell r="GW128">
            <v>186.55</v>
          </cell>
          <cell r="GX128">
            <v>186.36</v>
          </cell>
          <cell r="GY128">
            <v>186.19</v>
          </cell>
          <cell r="GZ128">
            <v>186.06</v>
          </cell>
          <cell r="HA128">
            <v>185.79</v>
          </cell>
          <cell r="HB128">
            <v>185.79</v>
          </cell>
          <cell r="HC128">
            <v>185.79</v>
          </cell>
          <cell r="HD128">
            <v>185.79</v>
          </cell>
          <cell r="HE128">
            <v>185.79</v>
          </cell>
          <cell r="HF128">
            <v>185.79</v>
          </cell>
        </row>
        <row r="129">
          <cell r="A129">
            <v>128</v>
          </cell>
          <cell r="B129">
            <v>0</v>
          </cell>
          <cell r="C129" t="str">
            <v>Volume Mosto Medidor (m³)</v>
          </cell>
          <cell r="D129" t="str">
            <v>m3</v>
          </cell>
          <cell r="E129">
            <v>2323.5</v>
          </cell>
          <cell r="F129">
            <v>7413.8</v>
          </cell>
          <cell r="G129">
            <v>14261.3</v>
          </cell>
          <cell r="H129">
            <v>21301.1</v>
          </cell>
          <cell r="I129">
            <v>27548.400000000001</v>
          </cell>
          <cell r="J129">
            <v>34823.1</v>
          </cell>
          <cell r="K129">
            <v>41025.300000000003</v>
          </cell>
          <cell r="L129">
            <v>46967.3</v>
          </cell>
          <cell r="M129">
            <v>54104.7</v>
          </cell>
          <cell r="N129">
            <v>61530.6</v>
          </cell>
          <cell r="O129">
            <v>68283.600000000006</v>
          </cell>
          <cell r="P129">
            <v>74375.5</v>
          </cell>
          <cell r="Q129">
            <v>79709.100000000006</v>
          </cell>
          <cell r="R129">
            <v>85178.1</v>
          </cell>
          <cell r="S129">
            <v>91500.800000000003</v>
          </cell>
          <cell r="T129">
            <v>91500.800000000003</v>
          </cell>
          <cell r="U129">
            <v>91500.800000000003</v>
          </cell>
          <cell r="V129">
            <v>96063</v>
          </cell>
          <cell r="W129">
            <v>97582</v>
          </cell>
          <cell r="X129">
            <v>102513.4</v>
          </cell>
          <cell r="Y129">
            <v>109514</v>
          </cell>
          <cell r="Z129">
            <v>119681.3</v>
          </cell>
          <cell r="AA129">
            <v>127572.1</v>
          </cell>
          <cell r="AB129">
            <v>134867.5</v>
          </cell>
          <cell r="AC129">
            <v>142712.20000000001</v>
          </cell>
          <cell r="AD129">
            <v>151439.5</v>
          </cell>
          <cell r="AE129">
            <v>161135.9</v>
          </cell>
          <cell r="AF129">
            <v>169910.1</v>
          </cell>
          <cell r="AG129">
            <v>176113.6</v>
          </cell>
          <cell r="AH129">
            <v>176113.6</v>
          </cell>
          <cell r="AI129">
            <v>176113.6</v>
          </cell>
          <cell r="AJ129">
            <v>177747.4</v>
          </cell>
          <cell r="AK129">
            <v>177747.4</v>
          </cell>
          <cell r="AL129">
            <v>177747.4</v>
          </cell>
          <cell r="AM129">
            <v>181237.6</v>
          </cell>
          <cell r="AN129">
            <v>184548.8</v>
          </cell>
          <cell r="AO129">
            <v>192348.79999999999</v>
          </cell>
          <cell r="AP129">
            <v>199495.1</v>
          </cell>
          <cell r="AQ129">
            <v>207309.2</v>
          </cell>
          <cell r="AR129">
            <v>213840.3</v>
          </cell>
          <cell r="AS129">
            <v>213840.3</v>
          </cell>
          <cell r="AT129">
            <v>216703.7</v>
          </cell>
          <cell r="AU129">
            <v>223215.4</v>
          </cell>
          <cell r="AV129">
            <v>230421.4</v>
          </cell>
          <cell r="AW129">
            <v>237424.8</v>
          </cell>
          <cell r="AX129">
            <v>244435.4</v>
          </cell>
          <cell r="AY129">
            <v>251628.7</v>
          </cell>
          <cell r="AZ129">
            <v>260259.5</v>
          </cell>
          <cell r="BA129">
            <v>260259.5</v>
          </cell>
          <cell r="BB129">
            <v>261614.2</v>
          </cell>
          <cell r="BC129">
            <v>261614.2</v>
          </cell>
          <cell r="BD129">
            <v>261614.2</v>
          </cell>
          <cell r="BE129">
            <v>261614.2</v>
          </cell>
          <cell r="BF129">
            <v>261614.2</v>
          </cell>
          <cell r="BG129">
            <v>261614.2</v>
          </cell>
          <cell r="BH129">
            <v>262697.09999999998</v>
          </cell>
          <cell r="BI129">
            <v>264556.5</v>
          </cell>
          <cell r="BJ129">
            <v>266021.7</v>
          </cell>
          <cell r="BK129">
            <v>267774.40000000002</v>
          </cell>
          <cell r="BL129">
            <v>272126</v>
          </cell>
          <cell r="BM129">
            <v>278160.7</v>
          </cell>
          <cell r="BN129">
            <v>283049.3</v>
          </cell>
          <cell r="BO129">
            <v>289969.8</v>
          </cell>
          <cell r="BP129">
            <v>293728.40000000002</v>
          </cell>
          <cell r="BQ129">
            <v>300907.40000000002</v>
          </cell>
          <cell r="BR129">
            <v>308180.7</v>
          </cell>
          <cell r="BS129">
            <v>315408.09999999998</v>
          </cell>
          <cell r="BT129">
            <v>322342.8</v>
          </cell>
          <cell r="BU129">
            <v>329191.8</v>
          </cell>
          <cell r="BV129">
            <v>336605.8</v>
          </cell>
          <cell r="BW129">
            <v>343760.9</v>
          </cell>
          <cell r="BX129">
            <v>350987.5</v>
          </cell>
          <cell r="BY129">
            <v>358487.9</v>
          </cell>
          <cell r="BZ129">
            <v>365569.9</v>
          </cell>
          <cell r="CA129">
            <v>373060.2</v>
          </cell>
          <cell r="CB129">
            <v>380387.1</v>
          </cell>
          <cell r="CC129">
            <v>387471.9</v>
          </cell>
          <cell r="CD129">
            <v>394944.7</v>
          </cell>
          <cell r="CE129">
            <v>400820.2</v>
          </cell>
          <cell r="CF129">
            <v>408249.5</v>
          </cell>
          <cell r="CG129">
            <v>416202.9</v>
          </cell>
          <cell r="CH129">
            <v>422706.6</v>
          </cell>
          <cell r="CI129">
            <v>430114.6</v>
          </cell>
          <cell r="CJ129">
            <v>436790.5</v>
          </cell>
          <cell r="CK129">
            <v>443136.1</v>
          </cell>
          <cell r="CL129">
            <v>449632.4</v>
          </cell>
          <cell r="CM129">
            <v>456278.8</v>
          </cell>
          <cell r="CN129">
            <v>465370.3</v>
          </cell>
          <cell r="CO129">
            <v>472248.7</v>
          </cell>
          <cell r="CP129">
            <v>479022.6</v>
          </cell>
          <cell r="CQ129">
            <v>485697.3</v>
          </cell>
          <cell r="CR129">
            <v>492496.3</v>
          </cell>
          <cell r="CS129">
            <v>499418.9</v>
          </cell>
          <cell r="CT129">
            <v>506249.2</v>
          </cell>
          <cell r="CU129">
            <v>513754.6</v>
          </cell>
          <cell r="CV129">
            <v>520335.1</v>
          </cell>
          <cell r="CW129">
            <v>527324.4</v>
          </cell>
          <cell r="CX129">
            <v>534406.9</v>
          </cell>
          <cell r="CY129">
            <v>541556.6</v>
          </cell>
          <cell r="CZ129">
            <v>546399.4</v>
          </cell>
          <cell r="DA129">
            <v>554269.1</v>
          </cell>
          <cell r="DB129">
            <v>562267.6</v>
          </cell>
          <cell r="DC129">
            <v>568626</v>
          </cell>
          <cell r="DD129">
            <v>576762.19999999995</v>
          </cell>
          <cell r="DE129">
            <v>584880.80000000005</v>
          </cell>
          <cell r="DF129">
            <v>592414.6</v>
          </cell>
          <cell r="DG129">
            <v>600584.30000000005</v>
          </cell>
          <cell r="DH129">
            <v>609036.4</v>
          </cell>
          <cell r="DI129">
            <v>617161.4</v>
          </cell>
          <cell r="DJ129">
            <v>625181.1</v>
          </cell>
          <cell r="DK129">
            <v>632938.69999999995</v>
          </cell>
          <cell r="DL129">
            <v>641301.6</v>
          </cell>
          <cell r="DM129">
            <v>649061.1</v>
          </cell>
          <cell r="DN129">
            <v>657398.1</v>
          </cell>
          <cell r="DO129">
            <v>664982.19999999995</v>
          </cell>
          <cell r="DP129">
            <v>672446.9</v>
          </cell>
          <cell r="DQ129">
            <v>680179</v>
          </cell>
          <cell r="DR129">
            <v>687316.3</v>
          </cell>
          <cell r="DS129">
            <v>694231.4</v>
          </cell>
          <cell r="DT129">
            <v>701885.5</v>
          </cell>
          <cell r="DU129">
            <v>708222.1</v>
          </cell>
          <cell r="DV129">
            <v>715379.19999999995</v>
          </cell>
          <cell r="DW129">
            <v>723221.8</v>
          </cell>
          <cell r="DX129">
            <v>731370.8</v>
          </cell>
          <cell r="DY129">
            <v>739894.2</v>
          </cell>
          <cell r="DZ129">
            <v>747931.6</v>
          </cell>
          <cell r="EA129">
            <v>755097.1</v>
          </cell>
          <cell r="EB129">
            <v>762739.4</v>
          </cell>
          <cell r="EC129">
            <v>771034.6</v>
          </cell>
          <cell r="ED129">
            <v>781788.7</v>
          </cell>
          <cell r="EE129">
            <v>790023.8</v>
          </cell>
          <cell r="EF129">
            <v>796878.8</v>
          </cell>
          <cell r="EG129">
            <v>796878.8</v>
          </cell>
          <cell r="EH129">
            <v>801569.6</v>
          </cell>
          <cell r="EI129">
            <v>810101.6</v>
          </cell>
          <cell r="EJ129">
            <v>817963.2</v>
          </cell>
          <cell r="EK129">
            <v>825721.9</v>
          </cell>
          <cell r="EL129">
            <v>833840.5</v>
          </cell>
          <cell r="EM129">
            <v>844186.9</v>
          </cell>
          <cell r="EN129">
            <v>851617.3</v>
          </cell>
          <cell r="EO129">
            <v>857243.5</v>
          </cell>
          <cell r="EP129">
            <v>857243.5</v>
          </cell>
          <cell r="EQ129">
            <v>857243.5</v>
          </cell>
          <cell r="ER129">
            <v>862145</v>
          </cell>
          <cell r="ES129">
            <v>875183.8</v>
          </cell>
          <cell r="ET129">
            <v>877775</v>
          </cell>
          <cell r="EU129">
            <v>877775</v>
          </cell>
          <cell r="EV129">
            <v>877775</v>
          </cell>
          <cell r="EW129">
            <v>877775</v>
          </cell>
          <cell r="EX129">
            <v>879727.3</v>
          </cell>
          <cell r="EY129">
            <v>885119.3</v>
          </cell>
          <cell r="EZ129">
            <v>892454.5</v>
          </cell>
          <cell r="FA129">
            <v>899615.4</v>
          </cell>
          <cell r="FB129">
            <v>906629.3</v>
          </cell>
          <cell r="FC129">
            <v>913287.5</v>
          </cell>
          <cell r="FD129">
            <v>919814.5</v>
          </cell>
          <cell r="FE129">
            <v>926516.3</v>
          </cell>
          <cell r="FF129">
            <v>932348.6</v>
          </cell>
          <cell r="FG129">
            <v>938541.6</v>
          </cell>
          <cell r="FH129">
            <v>944800.3</v>
          </cell>
          <cell r="FI129">
            <v>956180.7</v>
          </cell>
          <cell r="FJ129">
            <v>964019.3</v>
          </cell>
          <cell r="FK129">
            <v>972797.3</v>
          </cell>
          <cell r="FL129">
            <v>984407.3</v>
          </cell>
          <cell r="FM129">
            <v>989408.4</v>
          </cell>
          <cell r="FN129">
            <v>999696</v>
          </cell>
          <cell r="FO129">
            <v>1009954.6</v>
          </cell>
          <cell r="FP129">
            <v>1015916.6</v>
          </cell>
          <cell r="FQ129">
            <v>1024747.7</v>
          </cell>
          <cell r="FR129">
            <v>1031031.9</v>
          </cell>
          <cell r="FS129">
            <v>1036635</v>
          </cell>
          <cell r="FT129">
            <v>1042386.8</v>
          </cell>
          <cell r="FU129">
            <v>1048054.2</v>
          </cell>
          <cell r="FV129">
            <v>1054113.7</v>
          </cell>
          <cell r="FW129">
            <v>1059811</v>
          </cell>
          <cell r="FX129">
            <v>1065841.8999999999</v>
          </cell>
          <cell r="FY129">
            <v>1071583.8999999999</v>
          </cell>
          <cell r="FZ129">
            <v>1077875.3999999999</v>
          </cell>
          <cell r="GA129">
            <v>1084664.3</v>
          </cell>
          <cell r="GB129">
            <v>1093837.3999999999</v>
          </cell>
          <cell r="GC129">
            <v>1099972</v>
          </cell>
          <cell r="GD129">
            <v>1106792.1000000001</v>
          </cell>
          <cell r="GE129">
            <v>1113876.3999999999</v>
          </cell>
          <cell r="GF129">
            <v>1123182</v>
          </cell>
          <cell r="GG129">
            <v>1130104.2</v>
          </cell>
          <cell r="GH129">
            <v>1137436.7</v>
          </cell>
          <cell r="GI129">
            <v>1140573.1000000001</v>
          </cell>
          <cell r="GJ129">
            <v>1144080.8</v>
          </cell>
          <cell r="GK129">
            <v>1150974.3</v>
          </cell>
          <cell r="GL129">
            <v>1158220.5</v>
          </cell>
          <cell r="GM129">
            <v>1164637.6000000001</v>
          </cell>
          <cell r="GN129">
            <v>1171486.8999999999</v>
          </cell>
          <cell r="GO129">
            <v>1176704.1000000001</v>
          </cell>
          <cell r="GP129">
            <v>1182644.3999999999</v>
          </cell>
          <cell r="GQ129">
            <v>1189824.1000000001</v>
          </cell>
          <cell r="GR129">
            <v>1197558.5</v>
          </cell>
          <cell r="GS129">
            <v>1204558.2</v>
          </cell>
          <cell r="GT129">
            <v>1208181.5</v>
          </cell>
          <cell r="GU129">
            <v>1212515.1000000001</v>
          </cell>
          <cell r="GV129">
            <v>1212515.1000000001</v>
          </cell>
          <cell r="GW129">
            <v>1216933.7</v>
          </cell>
          <cell r="GX129">
            <v>1223852.8999999999</v>
          </cell>
          <cell r="GY129">
            <v>1231059.8</v>
          </cell>
          <cell r="GZ129">
            <v>1236936.3</v>
          </cell>
          <cell r="HA129">
            <v>1241287</v>
          </cell>
          <cell r="HB129">
            <v>1242256.1000000001</v>
          </cell>
          <cell r="HC129">
            <v>1242256.1000000001</v>
          </cell>
          <cell r="HD129">
            <v>1242256.1000000001</v>
          </cell>
          <cell r="HE129">
            <v>1242256.1000000001</v>
          </cell>
          <cell r="HF129">
            <v>1242256.1000000001</v>
          </cell>
        </row>
        <row r="130">
          <cell r="A130">
            <v>129</v>
          </cell>
          <cell r="B130">
            <v>0</v>
          </cell>
          <cell r="C130" t="str">
            <v>Volume Mosto (m³)</v>
          </cell>
          <cell r="D130" t="str">
            <v>m3</v>
          </cell>
          <cell r="E130">
            <v>1214</v>
          </cell>
          <cell r="F130">
            <v>5263</v>
          </cell>
          <cell r="G130">
            <v>10996</v>
          </cell>
          <cell r="H130">
            <v>16715</v>
          </cell>
          <cell r="I130">
            <v>21956</v>
          </cell>
          <cell r="J130">
            <v>28618</v>
          </cell>
          <cell r="K130">
            <v>34636</v>
          </cell>
          <cell r="L130">
            <v>41359</v>
          </cell>
          <cell r="M130">
            <v>47866</v>
          </cell>
          <cell r="N130">
            <v>54986</v>
          </cell>
          <cell r="O130">
            <v>62246</v>
          </cell>
          <cell r="P130">
            <v>68476</v>
          </cell>
          <cell r="Q130">
            <v>75252</v>
          </cell>
          <cell r="R130">
            <v>82577</v>
          </cell>
          <cell r="S130">
            <v>88337</v>
          </cell>
          <cell r="T130">
            <v>88337</v>
          </cell>
          <cell r="U130">
            <v>88337</v>
          </cell>
          <cell r="V130">
            <v>89619</v>
          </cell>
          <cell r="W130">
            <v>92505</v>
          </cell>
          <cell r="X130">
            <v>94663</v>
          </cell>
          <cell r="Y130">
            <v>100672</v>
          </cell>
          <cell r="Z130">
            <v>108429</v>
          </cell>
          <cell r="AA130">
            <v>114054</v>
          </cell>
          <cell r="AB130">
            <v>122129</v>
          </cell>
          <cell r="AC130">
            <v>128904</v>
          </cell>
          <cell r="AD130">
            <v>136681</v>
          </cell>
          <cell r="AE130">
            <v>144164</v>
          </cell>
          <cell r="AF130">
            <v>151716</v>
          </cell>
          <cell r="AG130">
            <v>158999</v>
          </cell>
          <cell r="AH130">
            <v>158999</v>
          </cell>
          <cell r="AI130">
            <v>158999</v>
          </cell>
          <cell r="AJ130">
            <v>159865</v>
          </cell>
          <cell r="AK130">
            <v>159865</v>
          </cell>
          <cell r="AL130">
            <v>159865</v>
          </cell>
          <cell r="AM130">
            <v>160562</v>
          </cell>
          <cell r="AN130">
            <v>162626</v>
          </cell>
          <cell r="AO130">
            <v>167163</v>
          </cell>
          <cell r="AP130">
            <v>171262</v>
          </cell>
          <cell r="AQ130">
            <v>178629</v>
          </cell>
          <cell r="AR130">
            <v>185827</v>
          </cell>
          <cell r="AS130">
            <v>185827</v>
          </cell>
          <cell r="AT130">
            <v>187944</v>
          </cell>
          <cell r="AU130">
            <v>193476</v>
          </cell>
          <cell r="AV130">
            <v>200331</v>
          </cell>
          <cell r="AW130">
            <v>207931</v>
          </cell>
          <cell r="AX130">
            <v>214777</v>
          </cell>
          <cell r="AY130">
            <v>221301</v>
          </cell>
          <cell r="AZ130">
            <v>227412</v>
          </cell>
          <cell r="BA130">
            <v>227412</v>
          </cell>
          <cell r="BB130">
            <v>228491</v>
          </cell>
          <cell r="BC130">
            <v>228491</v>
          </cell>
          <cell r="BD130">
            <v>228491</v>
          </cell>
          <cell r="BE130">
            <v>228491</v>
          </cell>
          <cell r="BF130">
            <v>228491</v>
          </cell>
          <cell r="BG130">
            <v>228491</v>
          </cell>
          <cell r="BH130">
            <v>230684</v>
          </cell>
          <cell r="BI130">
            <v>233652</v>
          </cell>
          <cell r="BJ130">
            <v>235665</v>
          </cell>
          <cell r="BK130">
            <v>236669</v>
          </cell>
          <cell r="BL130">
            <v>239796</v>
          </cell>
          <cell r="BM130">
            <v>243905</v>
          </cell>
          <cell r="BN130">
            <v>249647</v>
          </cell>
          <cell r="BO130">
            <v>256554</v>
          </cell>
          <cell r="BP130">
            <v>263182</v>
          </cell>
          <cell r="BQ130">
            <v>269701</v>
          </cell>
          <cell r="BR130">
            <v>276045</v>
          </cell>
          <cell r="BS130">
            <v>283444</v>
          </cell>
          <cell r="BT130">
            <v>290345</v>
          </cell>
          <cell r="BU130">
            <v>296847</v>
          </cell>
          <cell r="BV130">
            <v>304063</v>
          </cell>
          <cell r="BW130">
            <v>311094</v>
          </cell>
          <cell r="BX130">
            <v>317496</v>
          </cell>
          <cell r="BY130">
            <v>324760</v>
          </cell>
          <cell r="BZ130">
            <v>331554</v>
          </cell>
          <cell r="CA130">
            <v>339010</v>
          </cell>
          <cell r="CB130">
            <v>346295</v>
          </cell>
          <cell r="CC130">
            <v>353725</v>
          </cell>
          <cell r="CD130">
            <v>361448</v>
          </cell>
          <cell r="CE130">
            <v>367116</v>
          </cell>
          <cell r="CF130">
            <v>374505</v>
          </cell>
          <cell r="CG130">
            <v>381089</v>
          </cell>
          <cell r="CH130">
            <v>387683</v>
          </cell>
          <cell r="CI130">
            <v>393194</v>
          </cell>
          <cell r="CJ130">
            <v>400450</v>
          </cell>
          <cell r="CK130">
            <v>407122</v>
          </cell>
          <cell r="CL130">
            <v>413869</v>
          </cell>
          <cell r="CM130">
            <v>420429</v>
          </cell>
          <cell r="CN130">
            <v>425510</v>
          </cell>
          <cell r="CO130">
            <v>432586</v>
          </cell>
          <cell r="CP130">
            <v>439097</v>
          </cell>
          <cell r="CQ130">
            <v>445737</v>
          </cell>
          <cell r="CR130">
            <v>452474</v>
          </cell>
          <cell r="CS130">
            <v>458457</v>
          </cell>
          <cell r="CT130">
            <v>466075</v>
          </cell>
          <cell r="CU130">
            <v>472810</v>
          </cell>
          <cell r="CV130">
            <v>479386</v>
          </cell>
          <cell r="CW130">
            <v>485559</v>
          </cell>
          <cell r="CX130">
            <v>492741</v>
          </cell>
          <cell r="CY130">
            <v>498230</v>
          </cell>
          <cell r="CZ130">
            <v>503128</v>
          </cell>
          <cell r="DA130">
            <v>509606</v>
          </cell>
          <cell r="DB130">
            <v>516684</v>
          </cell>
          <cell r="DC130">
            <v>521787</v>
          </cell>
          <cell r="DD130">
            <v>529228</v>
          </cell>
          <cell r="DE130">
            <v>537305</v>
          </cell>
          <cell r="DF130">
            <v>544699</v>
          </cell>
          <cell r="DG130">
            <v>551346</v>
          </cell>
          <cell r="DH130">
            <v>557936</v>
          </cell>
          <cell r="DI130">
            <v>565471</v>
          </cell>
          <cell r="DJ130">
            <v>572252</v>
          </cell>
          <cell r="DK130">
            <v>579546</v>
          </cell>
          <cell r="DL130">
            <v>587318</v>
          </cell>
          <cell r="DM130">
            <v>594195</v>
          </cell>
          <cell r="DN130">
            <v>601063</v>
          </cell>
          <cell r="DO130">
            <v>608073</v>
          </cell>
          <cell r="DP130">
            <v>615863</v>
          </cell>
          <cell r="DQ130">
            <v>623213</v>
          </cell>
          <cell r="DR130">
            <v>631022</v>
          </cell>
          <cell r="DS130">
            <v>637274</v>
          </cell>
          <cell r="DT130">
            <v>643375</v>
          </cell>
          <cell r="DU130">
            <v>649657</v>
          </cell>
          <cell r="DV130">
            <v>656864</v>
          </cell>
          <cell r="DW130">
            <v>663720</v>
          </cell>
          <cell r="DX130">
            <v>672523</v>
          </cell>
          <cell r="DY130">
            <v>679976</v>
          </cell>
          <cell r="DZ130">
            <v>687402</v>
          </cell>
          <cell r="EA130">
            <v>695433</v>
          </cell>
          <cell r="EB130">
            <v>701996</v>
          </cell>
          <cell r="EC130">
            <v>710469</v>
          </cell>
          <cell r="ED130">
            <v>717634</v>
          </cell>
          <cell r="EE130">
            <v>725164</v>
          </cell>
          <cell r="EF130">
            <v>734108</v>
          </cell>
          <cell r="EG130">
            <v>734108</v>
          </cell>
          <cell r="EH130">
            <v>736687</v>
          </cell>
          <cell r="EI130">
            <v>744654</v>
          </cell>
          <cell r="EJ130">
            <v>752525</v>
          </cell>
          <cell r="EK130">
            <v>760515</v>
          </cell>
          <cell r="EL130">
            <v>767158</v>
          </cell>
          <cell r="EM130">
            <v>774891</v>
          </cell>
          <cell r="EN130">
            <v>782388</v>
          </cell>
          <cell r="EO130">
            <v>789063</v>
          </cell>
          <cell r="EP130">
            <v>789063</v>
          </cell>
          <cell r="EQ130">
            <v>789063</v>
          </cell>
          <cell r="ER130">
            <v>790123</v>
          </cell>
          <cell r="ES130">
            <v>797404</v>
          </cell>
          <cell r="ET130">
            <v>800162</v>
          </cell>
          <cell r="EU130">
            <v>800162</v>
          </cell>
          <cell r="EV130">
            <v>800162</v>
          </cell>
          <cell r="EW130">
            <v>800162</v>
          </cell>
          <cell r="EX130">
            <v>801137</v>
          </cell>
          <cell r="EY130">
            <v>804604</v>
          </cell>
          <cell r="EZ130">
            <v>812474</v>
          </cell>
          <cell r="FA130">
            <v>818593</v>
          </cell>
          <cell r="FB130">
            <v>825078</v>
          </cell>
          <cell r="FC130">
            <v>831959</v>
          </cell>
          <cell r="FD130">
            <v>838864</v>
          </cell>
          <cell r="FE130">
            <v>846521</v>
          </cell>
          <cell r="FF130">
            <v>854877</v>
          </cell>
          <cell r="FG130">
            <v>862872</v>
          </cell>
          <cell r="FH130">
            <v>869852</v>
          </cell>
          <cell r="FI130">
            <v>875737</v>
          </cell>
          <cell r="FJ130">
            <v>881093</v>
          </cell>
          <cell r="FK130">
            <v>884269</v>
          </cell>
          <cell r="FL130">
            <v>891673</v>
          </cell>
          <cell r="FM130">
            <v>898628</v>
          </cell>
          <cell r="FN130">
            <v>904862</v>
          </cell>
          <cell r="FO130">
            <v>911223</v>
          </cell>
          <cell r="FP130">
            <v>917119</v>
          </cell>
          <cell r="FQ130">
            <v>924746</v>
          </cell>
          <cell r="FR130">
            <v>932703</v>
          </cell>
          <cell r="FS130">
            <v>940492</v>
          </cell>
          <cell r="FT130">
            <v>947095</v>
          </cell>
          <cell r="FU130">
            <v>954741</v>
          </cell>
          <cell r="FV130">
            <v>961893</v>
          </cell>
          <cell r="FW130">
            <v>969475</v>
          </cell>
          <cell r="FX130">
            <v>976481</v>
          </cell>
          <cell r="FY130">
            <v>981333</v>
          </cell>
          <cell r="FZ130">
            <v>986879</v>
          </cell>
          <cell r="GA130">
            <v>994776</v>
          </cell>
          <cell r="GB130">
            <v>1000385</v>
          </cell>
          <cell r="GC130">
            <v>1007498</v>
          </cell>
          <cell r="GD130">
            <v>1014404</v>
          </cell>
          <cell r="GE130">
            <v>1021952</v>
          </cell>
          <cell r="GF130">
            <v>1028534</v>
          </cell>
          <cell r="GG130">
            <v>1035606</v>
          </cell>
          <cell r="GH130">
            <v>1042617</v>
          </cell>
          <cell r="GI130">
            <v>1047441</v>
          </cell>
          <cell r="GJ130">
            <v>1050011</v>
          </cell>
          <cell r="GK130">
            <v>1056017</v>
          </cell>
          <cell r="GL130">
            <v>1064428</v>
          </cell>
          <cell r="GM130">
            <v>1071379</v>
          </cell>
          <cell r="GN130">
            <v>1077948</v>
          </cell>
          <cell r="GO130">
            <v>1083966</v>
          </cell>
          <cell r="GP130">
            <v>1089989</v>
          </cell>
          <cell r="GQ130">
            <v>1089989</v>
          </cell>
          <cell r="GR130">
            <v>1097381</v>
          </cell>
          <cell r="GS130">
            <v>1104300</v>
          </cell>
          <cell r="GT130">
            <v>1108222</v>
          </cell>
          <cell r="GU130">
            <v>1115377</v>
          </cell>
          <cell r="GV130">
            <v>1115377</v>
          </cell>
          <cell r="GW130">
            <v>1118177</v>
          </cell>
          <cell r="GX130">
            <v>1124876</v>
          </cell>
          <cell r="GY130">
            <v>1132187</v>
          </cell>
          <cell r="GZ130">
            <v>1139274</v>
          </cell>
          <cell r="HA130">
            <v>1143690</v>
          </cell>
          <cell r="HB130">
            <v>1148969</v>
          </cell>
          <cell r="HC130">
            <v>1148969</v>
          </cell>
          <cell r="HD130">
            <v>1148969</v>
          </cell>
          <cell r="HE130">
            <v>1148969</v>
          </cell>
          <cell r="HF130">
            <v>1148969</v>
          </cell>
        </row>
        <row r="131">
          <cell r="A131">
            <v>130</v>
          </cell>
          <cell r="B131">
            <v>0</v>
          </cell>
          <cell r="C131" t="str">
            <v>Teor Alcoolico Dornas (°GL)</v>
          </cell>
          <cell r="D131" t="str">
            <v>ºGL</v>
          </cell>
          <cell r="E131">
            <v>4.9800000000000004</v>
          </cell>
          <cell r="F131">
            <v>5.87</v>
          </cell>
          <cell r="G131">
            <v>6.08</v>
          </cell>
          <cell r="H131">
            <v>6.31</v>
          </cell>
          <cell r="I131">
            <v>6.69</v>
          </cell>
          <cell r="J131">
            <v>7.08</v>
          </cell>
          <cell r="K131">
            <v>7.38</v>
          </cell>
          <cell r="L131">
            <v>7.5</v>
          </cell>
          <cell r="M131">
            <v>7.67</v>
          </cell>
          <cell r="N131">
            <v>7.83</v>
          </cell>
          <cell r="O131">
            <v>7.98</v>
          </cell>
          <cell r="P131">
            <v>8.09</v>
          </cell>
          <cell r="Q131">
            <v>8.17</v>
          </cell>
          <cell r="R131">
            <v>8.25</v>
          </cell>
          <cell r="S131">
            <v>8.2899999999999991</v>
          </cell>
          <cell r="T131">
            <v>8.2899999999999991</v>
          </cell>
          <cell r="U131">
            <v>8.2899999999999991</v>
          </cell>
          <cell r="V131">
            <v>8.0299999999999994</v>
          </cell>
          <cell r="W131">
            <v>7.84</v>
          </cell>
          <cell r="X131">
            <v>7.73</v>
          </cell>
          <cell r="Y131">
            <v>7.74</v>
          </cell>
          <cell r="Z131">
            <v>7.83</v>
          </cell>
          <cell r="AA131">
            <v>7.94</v>
          </cell>
          <cell r="AB131">
            <v>8.0299999999999994</v>
          </cell>
          <cell r="AC131">
            <v>8.1</v>
          </cell>
          <cell r="AD131">
            <v>8.14</v>
          </cell>
          <cell r="AE131">
            <v>8.18</v>
          </cell>
          <cell r="AF131">
            <v>8.23</v>
          </cell>
          <cell r="AG131">
            <v>8.27</v>
          </cell>
          <cell r="AH131">
            <v>8.27</v>
          </cell>
          <cell r="AI131">
            <v>8.27</v>
          </cell>
          <cell r="AJ131">
            <v>8.1</v>
          </cell>
          <cell r="AK131">
            <v>8.1</v>
          </cell>
          <cell r="AL131">
            <v>8.1</v>
          </cell>
          <cell r="AM131">
            <v>7.94</v>
          </cell>
          <cell r="AN131">
            <v>7.76</v>
          </cell>
          <cell r="AO131">
            <v>7.68</v>
          </cell>
          <cell r="AP131">
            <v>7.65</v>
          </cell>
          <cell r="AQ131">
            <v>7.67</v>
          </cell>
          <cell r="AR131">
            <v>7.71</v>
          </cell>
          <cell r="AS131">
            <v>7.71</v>
          </cell>
          <cell r="AT131">
            <v>7.59</v>
          </cell>
          <cell r="AU131">
            <v>7.53</v>
          </cell>
          <cell r="AV131">
            <v>7.57</v>
          </cell>
          <cell r="AW131">
            <v>7.61</v>
          </cell>
          <cell r="AX131">
            <v>7.64</v>
          </cell>
          <cell r="AY131">
            <v>7.68</v>
          </cell>
          <cell r="AZ131">
            <v>7.72</v>
          </cell>
          <cell r="BA131">
            <v>7.72</v>
          </cell>
          <cell r="BB131">
            <v>7.6</v>
          </cell>
          <cell r="BC131">
            <v>7.6</v>
          </cell>
          <cell r="BD131">
            <v>7.6</v>
          </cell>
          <cell r="BE131">
            <v>7.6</v>
          </cell>
          <cell r="BF131">
            <v>7.6</v>
          </cell>
          <cell r="BG131">
            <v>7.6</v>
          </cell>
          <cell r="BH131">
            <v>7.64</v>
          </cell>
          <cell r="BI131">
            <v>7.48</v>
          </cell>
          <cell r="BJ131">
            <v>7.36</v>
          </cell>
          <cell r="BK131">
            <v>7.26</v>
          </cell>
          <cell r="BL131">
            <v>7.23</v>
          </cell>
          <cell r="BM131">
            <v>7.25</v>
          </cell>
          <cell r="BN131">
            <v>7.27</v>
          </cell>
          <cell r="BO131">
            <v>7.31</v>
          </cell>
          <cell r="BP131">
            <v>7.34</v>
          </cell>
          <cell r="BQ131">
            <v>7.37</v>
          </cell>
          <cell r="BR131">
            <v>7.41</v>
          </cell>
          <cell r="BS131">
            <v>7.45</v>
          </cell>
          <cell r="BT131">
            <v>7.49</v>
          </cell>
          <cell r="BU131">
            <v>7.52</v>
          </cell>
          <cell r="BV131">
            <v>7.56</v>
          </cell>
          <cell r="BW131">
            <v>7.59</v>
          </cell>
          <cell r="BX131">
            <v>7.62</v>
          </cell>
          <cell r="BY131">
            <v>7.66</v>
          </cell>
          <cell r="BZ131">
            <v>7.69</v>
          </cell>
          <cell r="CA131">
            <v>7.72</v>
          </cell>
          <cell r="CB131">
            <v>7.74</v>
          </cell>
          <cell r="CC131">
            <v>7.76</v>
          </cell>
          <cell r="CD131">
            <v>7.78</v>
          </cell>
          <cell r="CE131">
            <v>7.79</v>
          </cell>
          <cell r="CF131">
            <v>7.81</v>
          </cell>
          <cell r="CG131">
            <v>7.83</v>
          </cell>
          <cell r="CH131">
            <v>7.86</v>
          </cell>
          <cell r="CI131">
            <v>7.86</v>
          </cell>
          <cell r="CJ131">
            <v>7.88</v>
          </cell>
          <cell r="CK131">
            <v>7.9</v>
          </cell>
          <cell r="CL131">
            <v>7.91</v>
          </cell>
          <cell r="CM131">
            <v>7.93</v>
          </cell>
          <cell r="CN131">
            <v>7.94</v>
          </cell>
          <cell r="CO131">
            <v>7.96</v>
          </cell>
          <cell r="CP131">
            <v>7.98</v>
          </cell>
          <cell r="CQ131">
            <v>7.99</v>
          </cell>
          <cell r="CR131">
            <v>8.01</v>
          </cell>
          <cell r="CS131">
            <v>8.0299999999999994</v>
          </cell>
          <cell r="CT131">
            <v>8.0500000000000007</v>
          </cell>
          <cell r="CU131">
            <v>8.07</v>
          </cell>
          <cell r="CV131">
            <v>8.08</v>
          </cell>
          <cell r="CW131">
            <v>8.1</v>
          </cell>
          <cell r="CX131">
            <v>8.1199999999999992</v>
          </cell>
          <cell r="CY131">
            <v>8.1300000000000008</v>
          </cell>
          <cell r="CZ131">
            <v>8.14</v>
          </cell>
          <cell r="DA131">
            <v>8.15</v>
          </cell>
          <cell r="DB131">
            <v>8.16</v>
          </cell>
          <cell r="DC131">
            <v>8.17</v>
          </cell>
          <cell r="DD131">
            <v>8.19</v>
          </cell>
          <cell r="DE131">
            <v>8.2100000000000009</v>
          </cell>
          <cell r="DF131">
            <v>8.2200000000000006</v>
          </cell>
          <cell r="DG131">
            <v>8.23</v>
          </cell>
          <cell r="DH131">
            <v>8.25</v>
          </cell>
          <cell r="DI131">
            <v>8.26</v>
          </cell>
          <cell r="DJ131">
            <v>8.2799999999999994</v>
          </cell>
          <cell r="DK131">
            <v>8.2899999999999991</v>
          </cell>
          <cell r="DL131">
            <v>8.3000000000000007</v>
          </cell>
          <cell r="DM131">
            <v>8.3000000000000007</v>
          </cell>
          <cell r="DN131">
            <v>8.31</v>
          </cell>
          <cell r="DO131">
            <v>8.32</v>
          </cell>
          <cell r="DP131">
            <v>8.33</v>
          </cell>
          <cell r="DQ131">
            <v>8.34</v>
          </cell>
          <cell r="DR131">
            <v>8.35</v>
          </cell>
          <cell r="DS131">
            <v>8.35</v>
          </cell>
          <cell r="DT131">
            <v>8.36</v>
          </cell>
          <cell r="DU131">
            <v>8.36</v>
          </cell>
          <cell r="DV131">
            <v>8.36</v>
          </cell>
          <cell r="DW131">
            <v>8.3699999999999992</v>
          </cell>
          <cell r="DX131">
            <v>8.3800000000000008</v>
          </cell>
          <cell r="DY131">
            <v>8.39</v>
          </cell>
          <cell r="DZ131">
            <v>8.39</v>
          </cell>
          <cell r="EA131">
            <v>8.39</v>
          </cell>
          <cell r="EB131">
            <v>8.39</v>
          </cell>
          <cell r="EC131">
            <v>8.39</v>
          </cell>
          <cell r="ED131">
            <v>8.4</v>
          </cell>
          <cell r="EE131">
            <v>8.41</v>
          </cell>
          <cell r="EF131">
            <v>8.41</v>
          </cell>
          <cell r="EG131">
            <v>8.41</v>
          </cell>
          <cell r="EH131">
            <v>8.3800000000000008</v>
          </cell>
          <cell r="EI131">
            <v>8.3800000000000008</v>
          </cell>
          <cell r="EJ131">
            <v>8.3800000000000008</v>
          </cell>
          <cell r="EK131">
            <v>8.39</v>
          </cell>
          <cell r="EL131">
            <v>8.39</v>
          </cell>
          <cell r="EM131">
            <v>8.4</v>
          </cell>
          <cell r="EN131">
            <v>8.41</v>
          </cell>
          <cell r="EO131">
            <v>8.42</v>
          </cell>
          <cell r="EP131">
            <v>8.42</v>
          </cell>
          <cell r="EQ131">
            <v>8.42</v>
          </cell>
          <cell r="ER131">
            <v>8.4</v>
          </cell>
          <cell r="ES131">
            <v>8.39</v>
          </cell>
          <cell r="ET131">
            <v>8.3800000000000008</v>
          </cell>
          <cell r="EU131">
            <v>8.3800000000000008</v>
          </cell>
          <cell r="EV131">
            <v>8.3800000000000008</v>
          </cell>
          <cell r="EW131">
            <v>8.3800000000000008</v>
          </cell>
          <cell r="EX131">
            <v>8.3800000000000008</v>
          </cell>
          <cell r="EY131">
            <v>8.35</v>
          </cell>
          <cell r="EZ131">
            <v>8.35</v>
          </cell>
          <cell r="FA131">
            <v>8.35</v>
          </cell>
          <cell r="FB131">
            <v>8.36</v>
          </cell>
          <cell r="FC131">
            <v>8.3699999999999992</v>
          </cell>
          <cell r="FD131">
            <v>8.3800000000000008</v>
          </cell>
          <cell r="FE131">
            <v>8.39</v>
          </cell>
          <cell r="FF131">
            <v>8.4</v>
          </cell>
          <cell r="FG131">
            <v>8.41</v>
          </cell>
          <cell r="FH131">
            <v>8.42</v>
          </cell>
          <cell r="FI131">
            <v>8.44</v>
          </cell>
          <cell r="FJ131">
            <v>8.44</v>
          </cell>
          <cell r="FK131">
            <v>8.43</v>
          </cell>
          <cell r="FL131">
            <v>8.43</v>
          </cell>
          <cell r="FM131">
            <v>8.4499999999999993</v>
          </cell>
          <cell r="FN131">
            <v>8.4499999999999993</v>
          </cell>
          <cell r="FO131">
            <v>8.4600000000000009</v>
          </cell>
          <cell r="FP131">
            <v>8.4700000000000006</v>
          </cell>
          <cell r="FQ131">
            <v>8.48</v>
          </cell>
          <cell r="FR131">
            <v>8.49</v>
          </cell>
          <cell r="FS131">
            <v>8.5</v>
          </cell>
          <cell r="FT131">
            <v>8.51</v>
          </cell>
          <cell r="FU131">
            <v>8.52</v>
          </cell>
          <cell r="FV131">
            <v>8.5299999999999994</v>
          </cell>
          <cell r="FW131">
            <v>8.5399999999999991</v>
          </cell>
          <cell r="FX131">
            <v>8.5500000000000007</v>
          </cell>
          <cell r="FY131">
            <v>8.5399999999999991</v>
          </cell>
          <cell r="FZ131">
            <v>8.5399999999999991</v>
          </cell>
          <cell r="GA131">
            <v>8.5500000000000007</v>
          </cell>
          <cell r="GB131">
            <v>8.5500000000000007</v>
          </cell>
          <cell r="GC131">
            <v>8.56</v>
          </cell>
          <cell r="GD131">
            <v>8.56</v>
          </cell>
          <cell r="GE131">
            <v>8.57</v>
          </cell>
          <cell r="GF131">
            <v>8.57</v>
          </cell>
          <cell r="GG131">
            <v>8.58</v>
          </cell>
          <cell r="GH131">
            <v>8.59</v>
          </cell>
          <cell r="GI131">
            <v>8.59</v>
          </cell>
          <cell r="GJ131">
            <v>8.58</v>
          </cell>
          <cell r="GK131">
            <v>8.58</v>
          </cell>
          <cell r="GL131">
            <v>8.6</v>
          </cell>
          <cell r="GM131">
            <v>8.6</v>
          </cell>
          <cell r="GN131">
            <v>8.61</v>
          </cell>
          <cell r="GO131">
            <v>8.6199999999999992</v>
          </cell>
          <cell r="GP131">
            <v>8.6199999999999992</v>
          </cell>
          <cell r="GQ131">
            <v>8.6199999999999992</v>
          </cell>
          <cell r="GR131">
            <v>8.6300000000000008</v>
          </cell>
          <cell r="GS131">
            <v>8.64</v>
          </cell>
          <cell r="GT131">
            <v>8.64</v>
          </cell>
          <cell r="GU131">
            <v>8.64</v>
          </cell>
          <cell r="GV131">
            <v>8.64</v>
          </cell>
          <cell r="GW131">
            <v>8.6300000000000008</v>
          </cell>
          <cell r="GX131">
            <v>8.6300000000000008</v>
          </cell>
          <cell r="GY131">
            <v>8.64</v>
          </cell>
          <cell r="GZ131">
            <v>8.65</v>
          </cell>
          <cell r="HA131">
            <v>8.65</v>
          </cell>
          <cell r="HB131">
            <v>8.65</v>
          </cell>
          <cell r="HC131">
            <v>8.65</v>
          </cell>
          <cell r="HD131">
            <v>8.65</v>
          </cell>
          <cell r="HE131">
            <v>8.65</v>
          </cell>
          <cell r="HF131">
            <v>8.65</v>
          </cell>
        </row>
        <row r="132">
          <cell r="A132">
            <v>131</v>
          </cell>
          <cell r="B132">
            <v>0</v>
          </cell>
          <cell r="C132" t="str">
            <v>Tempo Médio Fermentação (h)</v>
          </cell>
          <cell r="D132" t="str">
            <v>h</v>
          </cell>
          <cell r="E132">
            <v>9.3000000000000007</v>
          </cell>
        </row>
        <row r="133">
          <cell r="A133">
            <v>132</v>
          </cell>
          <cell r="B133">
            <v>0</v>
          </cell>
          <cell r="C133" t="str">
            <v>Volume Vinho (m³)</v>
          </cell>
          <cell r="D133" t="str">
            <v>m³</v>
          </cell>
          <cell r="E133">
            <v>1496.1</v>
          </cell>
          <cell r="F133">
            <v>7200.8</v>
          </cell>
          <cell r="G133">
            <v>15355.6</v>
          </cell>
          <cell r="H133">
            <v>23466.7</v>
          </cell>
          <cell r="I133">
            <v>31052.7</v>
          </cell>
          <cell r="J133">
            <v>40704.6</v>
          </cell>
          <cell r="K133">
            <v>49910.6</v>
          </cell>
          <cell r="L133">
            <v>59659.8</v>
          </cell>
          <cell r="M133">
            <v>69569.7</v>
          </cell>
          <cell r="N133">
            <v>79878.8</v>
          </cell>
          <cell r="O133">
            <v>90327.6</v>
          </cell>
          <cell r="P133">
            <v>99822.7</v>
          </cell>
          <cell r="Q133">
            <v>110262.8</v>
          </cell>
          <cell r="R133">
            <v>121266.6</v>
          </cell>
          <cell r="S133">
            <v>130359.2</v>
          </cell>
          <cell r="T133">
            <v>130359.2</v>
          </cell>
          <cell r="U133">
            <v>130359.2</v>
          </cell>
          <cell r="V133">
            <v>132791.5</v>
          </cell>
          <cell r="W133">
            <v>137547.70000000001</v>
          </cell>
          <cell r="X133">
            <v>140610.20000000001</v>
          </cell>
          <cell r="Y133">
            <v>150052.5</v>
          </cell>
          <cell r="Z133">
            <v>161243.9</v>
          </cell>
          <cell r="AA133">
            <v>169980.79999999999</v>
          </cell>
          <cell r="AB133">
            <v>181688.2</v>
          </cell>
          <cell r="AC133">
            <v>192372.4</v>
          </cell>
          <cell r="AD133">
            <v>204702.3</v>
          </cell>
          <cell r="AE133">
            <v>216278.9</v>
          </cell>
          <cell r="AF133">
            <v>227969.1</v>
          </cell>
          <cell r="AG133">
            <v>239866.2</v>
          </cell>
          <cell r="AH133">
            <v>239866.2</v>
          </cell>
          <cell r="AI133">
            <v>239866.2</v>
          </cell>
          <cell r="AJ133">
            <v>240977.4</v>
          </cell>
          <cell r="AK133">
            <v>240977.4</v>
          </cell>
          <cell r="AL133">
            <v>240977.4</v>
          </cell>
          <cell r="AM133">
            <v>242088.6</v>
          </cell>
          <cell r="AN133">
            <v>246145.4</v>
          </cell>
          <cell r="AO133">
            <v>252844.1</v>
          </cell>
          <cell r="AP133">
            <v>261713.4</v>
          </cell>
          <cell r="AQ133">
            <v>272223.7</v>
          </cell>
          <cell r="AR133">
            <v>283223.59999999998</v>
          </cell>
          <cell r="AS133">
            <v>283223.59999999998</v>
          </cell>
          <cell r="AT133">
            <v>286137.3</v>
          </cell>
          <cell r="AU133">
            <v>294888.59999999998</v>
          </cell>
          <cell r="AV133">
            <v>305337</v>
          </cell>
          <cell r="AW133">
            <v>316800.5</v>
          </cell>
          <cell r="AX133">
            <v>327738.90000000002</v>
          </cell>
          <cell r="AY133">
            <v>338126.4</v>
          </cell>
          <cell r="AZ133">
            <v>348207.5</v>
          </cell>
          <cell r="BA133">
            <v>348207.5</v>
          </cell>
          <cell r="BB133">
            <v>349931.1</v>
          </cell>
          <cell r="BC133">
            <v>349931.1</v>
          </cell>
          <cell r="BD133">
            <v>349931.1</v>
          </cell>
          <cell r="BE133">
            <v>349931.1</v>
          </cell>
          <cell r="BF133">
            <v>349931.1</v>
          </cell>
          <cell r="BG133">
            <v>349931.1</v>
          </cell>
          <cell r="BH133">
            <v>353089.3</v>
          </cell>
          <cell r="BI133">
            <v>357808.1</v>
          </cell>
          <cell r="BJ133">
            <v>360744.3</v>
          </cell>
          <cell r="BK133">
            <v>362606.9</v>
          </cell>
          <cell r="BL133">
            <v>367370.7</v>
          </cell>
          <cell r="BM133">
            <v>373043.20000000001</v>
          </cell>
          <cell r="BN133">
            <v>381054.5</v>
          </cell>
          <cell r="BO133">
            <v>390628.4</v>
          </cell>
          <cell r="BP133">
            <v>400062.5</v>
          </cell>
          <cell r="BQ133">
            <v>409969.4</v>
          </cell>
          <cell r="BR133">
            <v>419945.9</v>
          </cell>
          <cell r="BS133">
            <v>430963.1</v>
          </cell>
          <cell r="BT133">
            <v>441718</v>
          </cell>
          <cell r="BU133">
            <v>452481.7</v>
          </cell>
          <cell r="BV133">
            <v>463775.8</v>
          </cell>
          <cell r="BW133">
            <v>475099.4</v>
          </cell>
          <cell r="BX133">
            <v>485793.4</v>
          </cell>
          <cell r="BY133">
            <v>497134.8</v>
          </cell>
          <cell r="BZ133">
            <v>507837.8</v>
          </cell>
          <cell r="CA133">
            <v>519432.9</v>
          </cell>
          <cell r="CB133">
            <v>530398</v>
          </cell>
          <cell r="CC133">
            <v>541905.6</v>
          </cell>
          <cell r="CD133">
            <v>554196.9</v>
          </cell>
          <cell r="CE133">
            <v>563757.9</v>
          </cell>
          <cell r="CF133">
            <v>575561.80000000005</v>
          </cell>
          <cell r="CG133">
            <v>586805.80000000005</v>
          </cell>
          <cell r="CH133">
            <v>597542.5</v>
          </cell>
          <cell r="CI133">
            <v>607360.30000000005</v>
          </cell>
          <cell r="CJ133">
            <v>618525.4</v>
          </cell>
          <cell r="CK133">
            <v>629612.6</v>
          </cell>
          <cell r="CL133">
            <v>640559.6</v>
          </cell>
          <cell r="CM133">
            <v>651028.9</v>
          </cell>
          <cell r="CN133">
            <v>660033.69999999995</v>
          </cell>
          <cell r="CO133">
            <v>671540.4</v>
          </cell>
          <cell r="CP133">
            <v>683033.59999999998</v>
          </cell>
          <cell r="CQ133">
            <v>693612.8</v>
          </cell>
          <cell r="CR133">
            <v>704795.7</v>
          </cell>
          <cell r="CS133">
            <v>715208.5</v>
          </cell>
          <cell r="CT133">
            <v>727257.4</v>
          </cell>
          <cell r="CU133">
            <v>738422.7</v>
          </cell>
          <cell r="CV133">
            <v>749964.6</v>
          </cell>
          <cell r="CW133">
            <v>760307.9</v>
          </cell>
          <cell r="CX133">
            <v>771919.5</v>
          </cell>
          <cell r="CY133">
            <v>781851.1</v>
          </cell>
          <cell r="CZ133">
            <v>789572.7</v>
          </cell>
          <cell r="DA133">
            <v>800588.3</v>
          </cell>
          <cell r="DB133">
            <v>811867.3</v>
          </cell>
          <cell r="DC133">
            <v>820919.3</v>
          </cell>
          <cell r="DD133">
            <v>832600.2</v>
          </cell>
          <cell r="DE133">
            <v>845190.6</v>
          </cell>
          <cell r="DF133">
            <v>857379.2</v>
          </cell>
          <cell r="DG133">
            <v>868119.8</v>
          </cell>
          <cell r="DH133">
            <v>879223</v>
          </cell>
          <cell r="DI133">
            <v>891271.1</v>
          </cell>
          <cell r="DJ133">
            <v>902847</v>
          </cell>
          <cell r="DK133">
            <v>914654.4</v>
          </cell>
          <cell r="DL133">
            <v>926939.1</v>
          </cell>
          <cell r="DM133">
            <v>938611.19999999995</v>
          </cell>
          <cell r="DN133">
            <v>950274.5</v>
          </cell>
          <cell r="DO133">
            <v>961797.9</v>
          </cell>
          <cell r="DP133">
            <v>973987.2</v>
          </cell>
          <cell r="DQ133">
            <v>985721.3</v>
          </cell>
          <cell r="DR133">
            <v>997945.2</v>
          </cell>
          <cell r="DS133">
            <v>1008612.7</v>
          </cell>
          <cell r="DT133">
            <v>1019419.5</v>
          </cell>
          <cell r="DU133">
            <v>1028996.8</v>
          </cell>
          <cell r="DV133">
            <v>1039944.3</v>
          </cell>
          <cell r="DW133">
            <v>1050970.2</v>
          </cell>
          <cell r="DX133">
            <v>1063912.3</v>
          </cell>
          <cell r="DY133">
            <v>1075734.1000000001</v>
          </cell>
          <cell r="DZ133">
            <v>1087529.3</v>
          </cell>
          <cell r="EA133">
            <v>1099745</v>
          </cell>
          <cell r="EB133">
            <v>1110263.1000000001</v>
          </cell>
          <cell r="EC133">
            <v>1123134.8999999999</v>
          </cell>
          <cell r="ED133">
            <v>1134966.1000000001</v>
          </cell>
          <cell r="EE133">
            <v>1146911.1000000001</v>
          </cell>
          <cell r="EF133">
            <v>1159071.2</v>
          </cell>
          <cell r="EG133">
            <v>1159071.2</v>
          </cell>
          <cell r="EH133">
            <v>1162877.2</v>
          </cell>
          <cell r="EI133">
            <v>1175504.1000000001</v>
          </cell>
          <cell r="EJ133">
            <v>1188035.1000000001</v>
          </cell>
          <cell r="EK133">
            <v>1200439.8</v>
          </cell>
          <cell r="EL133">
            <v>1211574.2</v>
          </cell>
          <cell r="EM133">
            <v>1223676.3999999999</v>
          </cell>
          <cell r="EN133">
            <v>1235542.3</v>
          </cell>
          <cell r="EO133">
            <v>1246585.8999999999</v>
          </cell>
          <cell r="EP133">
            <v>1246585.8999999999</v>
          </cell>
          <cell r="EQ133">
            <v>1246585.8999999999</v>
          </cell>
          <cell r="ER133">
            <v>1248335.8</v>
          </cell>
          <cell r="ES133">
            <v>1259633.3999999999</v>
          </cell>
          <cell r="ET133">
            <v>1266008.7</v>
          </cell>
          <cell r="EU133">
            <v>1266008.7</v>
          </cell>
          <cell r="EV133">
            <v>1266008.7</v>
          </cell>
          <cell r="EW133">
            <v>1266008.7</v>
          </cell>
          <cell r="EX133">
            <v>1267443.7</v>
          </cell>
          <cell r="EY133">
            <v>1274099.5</v>
          </cell>
          <cell r="EZ133">
            <v>1285877.8</v>
          </cell>
          <cell r="FA133">
            <v>1295906.3</v>
          </cell>
          <cell r="FB133">
            <v>1306529.8</v>
          </cell>
          <cell r="FC133">
            <v>1317522.3999999999</v>
          </cell>
          <cell r="FD133">
            <v>1328180.6000000001</v>
          </cell>
          <cell r="FE133">
            <v>1339798.3999999999</v>
          </cell>
          <cell r="FF133">
            <v>1351839.3</v>
          </cell>
          <cell r="FG133">
            <v>1363635.9</v>
          </cell>
          <cell r="FH133">
            <v>1374286.7</v>
          </cell>
          <cell r="FI133">
            <v>1383633.2</v>
          </cell>
          <cell r="FJ133">
            <v>1392502.5</v>
          </cell>
          <cell r="FK133">
            <v>1396404.8</v>
          </cell>
          <cell r="FL133">
            <v>1407168.7</v>
          </cell>
          <cell r="FM133">
            <v>1417163</v>
          </cell>
          <cell r="FN133">
            <v>1426422.8</v>
          </cell>
          <cell r="FO133">
            <v>1435638.2</v>
          </cell>
          <cell r="FP133">
            <v>1444827.2</v>
          </cell>
          <cell r="FQ133">
            <v>1456316.7</v>
          </cell>
          <cell r="FR133">
            <v>1467867.7</v>
          </cell>
          <cell r="FS133">
            <v>1479249.4</v>
          </cell>
          <cell r="FT133">
            <v>1489011</v>
          </cell>
          <cell r="FU133">
            <v>1500152.2</v>
          </cell>
          <cell r="FV133">
            <v>1510749.8</v>
          </cell>
          <cell r="FW133">
            <v>1521689</v>
          </cell>
          <cell r="FX133">
            <v>1532313.4</v>
          </cell>
          <cell r="FY133">
            <v>1540461.3</v>
          </cell>
          <cell r="FZ133">
            <v>1549394.8</v>
          </cell>
          <cell r="GA133">
            <v>1560848.2</v>
          </cell>
          <cell r="GB133">
            <v>1569707.6</v>
          </cell>
          <cell r="GC133">
            <v>1580208.9</v>
          </cell>
          <cell r="GD133">
            <v>1590287.7</v>
          </cell>
          <cell r="GE133">
            <v>1601177.6000000001</v>
          </cell>
          <cell r="GF133">
            <v>1611101.4</v>
          </cell>
          <cell r="GG133">
            <v>1621454.3</v>
          </cell>
          <cell r="GH133">
            <v>1631807.3</v>
          </cell>
          <cell r="GI133">
            <v>1639728</v>
          </cell>
          <cell r="GJ133">
            <v>1642895.4</v>
          </cell>
          <cell r="GK133">
            <v>1652687.9</v>
          </cell>
          <cell r="GL133">
            <v>1664720.4</v>
          </cell>
          <cell r="GM133">
            <v>1675458.1</v>
          </cell>
          <cell r="GN133">
            <v>1686012.7</v>
          </cell>
          <cell r="GO133">
            <v>1695403.3</v>
          </cell>
          <cell r="GP133">
            <v>1704951.5</v>
          </cell>
          <cell r="GQ133">
            <v>1704951.5</v>
          </cell>
          <cell r="GR133">
            <v>1716161.3</v>
          </cell>
          <cell r="GS133">
            <v>1727047.1</v>
          </cell>
          <cell r="GT133">
            <v>1733912.3</v>
          </cell>
          <cell r="GU133">
            <v>1743857.3</v>
          </cell>
          <cell r="GV133">
            <v>1743857.3</v>
          </cell>
          <cell r="GW133">
            <v>1748205.8</v>
          </cell>
          <cell r="GX133">
            <v>1758710.2</v>
          </cell>
          <cell r="GY133">
            <v>1769936.3</v>
          </cell>
          <cell r="GZ133">
            <v>1780300.1</v>
          </cell>
          <cell r="HA133">
            <v>1787475.3</v>
          </cell>
          <cell r="HB133">
            <v>1792984.8</v>
          </cell>
          <cell r="HC133">
            <v>1792984.8</v>
          </cell>
          <cell r="HD133">
            <v>1792984.8</v>
          </cell>
          <cell r="HE133">
            <v>1792984.8</v>
          </cell>
          <cell r="HF133">
            <v>1792984.8</v>
          </cell>
        </row>
        <row r="134">
          <cell r="A134">
            <v>133</v>
          </cell>
          <cell r="B134">
            <v>0</v>
          </cell>
          <cell r="C134" t="str">
            <v>Fermento Cubas (%)</v>
          </cell>
          <cell r="D134" t="str">
            <v>.</v>
          </cell>
          <cell r="E134">
            <v>18.670000000000002</v>
          </cell>
          <cell r="F134">
            <v>17.95</v>
          </cell>
          <cell r="G134">
            <v>18.89</v>
          </cell>
          <cell r="H134">
            <v>20.03</v>
          </cell>
          <cell r="I134">
            <v>20.82</v>
          </cell>
          <cell r="J134">
            <v>22.06</v>
          </cell>
          <cell r="K134">
            <v>22.89</v>
          </cell>
          <cell r="L134">
            <v>23.59</v>
          </cell>
          <cell r="M134">
            <v>24.58</v>
          </cell>
          <cell r="N134">
            <v>25.53</v>
          </cell>
          <cell r="O134">
            <v>26.36</v>
          </cell>
          <cell r="P134">
            <v>27.02</v>
          </cell>
          <cell r="Q134">
            <v>27.58</v>
          </cell>
          <cell r="R134">
            <v>27.83</v>
          </cell>
          <cell r="S134">
            <v>27.92</v>
          </cell>
          <cell r="T134">
            <v>27.92</v>
          </cell>
          <cell r="U134">
            <v>27.92</v>
          </cell>
          <cell r="V134">
            <v>27.81</v>
          </cell>
          <cell r="W134">
            <v>27.81</v>
          </cell>
          <cell r="X134">
            <v>27.78</v>
          </cell>
          <cell r="Y134">
            <v>27.87</v>
          </cell>
          <cell r="Z134">
            <v>28.06</v>
          </cell>
          <cell r="AA134">
            <v>28.25</v>
          </cell>
          <cell r="AB134">
            <v>28.49</v>
          </cell>
          <cell r="AC134">
            <v>28.82</v>
          </cell>
          <cell r="AD134">
            <v>29.08</v>
          </cell>
          <cell r="AE134">
            <v>29.26</v>
          </cell>
          <cell r="AF134">
            <v>29.49</v>
          </cell>
          <cell r="AG134">
            <v>29.58</v>
          </cell>
          <cell r="AH134">
            <v>29.58</v>
          </cell>
          <cell r="AI134">
            <v>29.58</v>
          </cell>
          <cell r="AJ134">
            <v>29.35</v>
          </cell>
          <cell r="AK134">
            <v>29.35</v>
          </cell>
          <cell r="AL134">
            <v>29.35</v>
          </cell>
          <cell r="AM134">
            <v>29.13</v>
          </cell>
          <cell r="AN134">
            <v>28.54</v>
          </cell>
          <cell r="AO134">
            <v>28.05</v>
          </cell>
          <cell r="AP134">
            <v>27.82</v>
          </cell>
          <cell r="AQ134">
            <v>27.68</v>
          </cell>
          <cell r="AR134">
            <v>27.61</v>
          </cell>
          <cell r="AS134">
            <v>27.61</v>
          </cell>
          <cell r="AT134">
            <v>27.54</v>
          </cell>
          <cell r="AU134">
            <v>27.54</v>
          </cell>
          <cell r="AV134">
            <v>27.69</v>
          </cell>
          <cell r="AW134">
            <v>27.85</v>
          </cell>
          <cell r="AX134">
            <v>27.93</v>
          </cell>
          <cell r="AY134">
            <v>28.01</v>
          </cell>
          <cell r="AZ134">
            <v>28.13</v>
          </cell>
          <cell r="BA134">
            <v>28.13</v>
          </cell>
          <cell r="BB134">
            <v>28.12</v>
          </cell>
          <cell r="BC134">
            <v>28.12</v>
          </cell>
          <cell r="BD134">
            <v>28.12</v>
          </cell>
          <cell r="BE134">
            <v>28.12</v>
          </cell>
          <cell r="BF134">
            <v>28.12</v>
          </cell>
          <cell r="BG134">
            <v>28.12</v>
          </cell>
          <cell r="BH134">
            <v>28.19</v>
          </cell>
          <cell r="BI134">
            <v>27.79</v>
          </cell>
          <cell r="BJ134">
            <v>27.47</v>
          </cell>
          <cell r="BK134">
            <v>27.14</v>
          </cell>
          <cell r="BL134">
            <v>26.94</v>
          </cell>
          <cell r="BM134">
            <v>26.81</v>
          </cell>
          <cell r="BN134">
            <v>26.75</v>
          </cell>
          <cell r="BO134">
            <v>26.72</v>
          </cell>
          <cell r="BP134">
            <v>26.76</v>
          </cell>
          <cell r="BQ134">
            <v>26.87</v>
          </cell>
          <cell r="BR134">
            <v>27</v>
          </cell>
          <cell r="BS134">
            <v>27.09</v>
          </cell>
          <cell r="BT134">
            <v>27.07</v>
          </cell>
          <cell r="BU134">
            <v>27.12</v>
          </cell>
          <cell r="BV134">
            <v>27.21</v>
          </cell>
          <cell r="BW134">
            <v>27.32</v>
          </cell>
          <cell r="BX134">
            <v>27.44</v>
          </cell>
          <cell r="BY134">
            <v>27.57</v>
          </cell>
          <cell r="BZ134">
            <v>27.69</v>
          </cell>
          <cell r="CA134">
            <v>27.77</v>
          </cell>
          <cell r="CB134">
            <v>27.9</v>
          </cell>
          <cell r="CC134">
            <v>28.03</v>
          </cell>
          <cell r="CD134">
            <v>28.17</v>
          </cell>
          <cell r="CE134">
            <v>28.3</v>
          </cell>
          <cell r="CF134">
            <v>28.43</v>
          </cell>
          <cell r="CG134">
            <v>28.57</v>
          </cell>
          <cell r="CH134">
            <v>28.7</v>
          </cell>
          <cell r="CI134">
            <v>28.81</v>
          </cell>
          <cell r="CJ134">
            <v>28.93</v>
          </cell>
          <cell r="CK134">
            <v>29.06</v>
          </cell>
          <cell r="CL134">
            <v>29.15</v>
          </cell>
          <cell r="CM134">
            <v>29.26</v>
          </cell>
          <cell r="CN134">
            <v>29.34</v>
          </cell>
          <cell r="CO134">
            <v>29.39</v>
          </cell>
          <cell r="CP134">
            <v>29.45</v>
          </cell>
          <cell r="CQ134">
            <v>29.51</v>
          </cell>
          <cell r="CR134">
            <v>29.59</v>
          </cell>
          <cell r="CS134">
            <v>29.66</v>
          </cell>
          <cell r="CT134">
            <v>29.73</v>
          </cell>
          <cell r="CU134">
            <v>29.79</v>
          </cell>
          <cell r="CV134">
            <v>29.85</v>
          </cell>
          <cell r="CW134">
            <v>29.93</v>
          </cell>
          <cell r="CX134">
            <v>30</v>
          </cell>
          <cell r="CY134">
            <v>30.06</v>
          </cell>
          <cell r="CZ134">
            <v>30.11</v>
          </cell>
          <cell r="DA134">
            <v>30.17</v>
          </cell>
          <cell r="DB134">
            <v>30.23</v>
          </cell>
          <cell r="DC134">
            <v>30.3</v>
          </cell>
          <cell r="DD134">
            <v>30.38</v>
          </cell>
          <cell r="DE134">
            <v>30.44</v>
          </cell>
          <cell r="DF134">
            <v>30.44</v>
          </cell>
          <cell r="DG134">
            <v>30.48</v>
          </cell>
          <cell r="DH134">
            <v>30.51</v>
          </cell>
          <cell r="DI134">
            <v>30.54</v>
          </cell>
          <cell r="DJ134">
            <v>30.58</v>
          </cell>
          <cell r="DK134">
            <v>30.63</v>
          </cell>
          <cell r="DL134">
            <v>30.68</v>
          </cell>
          <cell r="DM134">
            <v>30.74</v>
          </cell>
          <cell r="DN134">
            <v>30.77</v>
          </cell>
          <cell r="DO134">
            <v>30.8</v>
          </cell>
          <cell r="DP134">
            <v>30.85</v>
          </cell>
          <cell r="DQ134">
            <v>30.89</v>
          </cell>
          <cell r="DR134">
            <v>30.93</v>
          </cell>
          <cell r="DS134">
            <v>30.98</v>
          </cell>
          <cell r="DT134">
            <v>31.01</v>
          </cell>
          <cell r="DU134">
            <v>31.02</v>
          </cell>
          <cell r="DV134">
            <v>31.06</v>
          </cell>
          <cell r="DW134">
            <v>31.1</v>
          </cell>
          <cell r="DX134">
            <v>31.13</v>
          </cell>
          <cell r="DY134">
            <v>31.17</v>
          </cell>
          <cell r="DZ134">
            <v>31.22</v>
          </cell>
          <cell r="EA134">
            <v>31.26</v>
          </cell>
          <cell r="EB134">
            <v>31.31</v>
          </cell>
          <cell r="EC134">
            <v>31.36</v>
          </cell>
          <cell r="ED134">
            <v>31.4</v>
          </cell>
          <cell r="EE134">
            <v>31.44</v>
          </cell>
          <cell r="EF134">
            <v>31.46</v>
          </cell>
          <cell r="EG134">
            <v>31.46</v>
          </cell>
          <cell r="EH134">
            <v>31.48</v>
          </cell>
          <cell r="EI134">
            <v>31.52</v>
          </cell>
          <cell r="EJ134">
            <v>31.54</v>
          </cell>
          <cell r="EK134">
            <v>31.56</v>
          </cell>
          <cell r="EL134">
            <v>31.59</v>
          </cell>
          <cell r="EM134">
            <v>31.63</v>
          </cell>
          <cell r="EN134">
            <v>31.67</v>
          </cell>
          <cell r="EO134">
            <v>31.67</v>
          </cell>
          <cell r="EP134">
            <v>31.67</v>
          </cell>
          <cell r="EQ134">
            <v>31.67</v>
          </cell>
          <cell r="ER134">
            <v>31.63</v>
          </cell>
          <cell r="ES134">
            <v>31.59</v>
          </cell>
          <cell r="ET134">
            <v>31.54</v>
          </cell>
          <cell r="EU134">
            <v>31.54</v>
          </cell>
          <cell r="EV134">
            <v>31.54</v>
          </cell>
          <cell r="EW134">
            <v>31.54</v>
          </cell>
          <cell r="EX134">
            <v>31.48</v>
          </cell>
          <cell r="EY134">
            <v>31.43</v>
          </cell>
          <cell r="EZ134">
            <v>31.37</v>
          </cell>
          <cell r="FA134">
            <v>31.35</v>
          </cell>
          <cell r="FB134">
            <v>31.35</v>
          </cell>
          <cell r="FC134">
            <v>31.36</v>
          </cell>
          <cell r="FD134">
            <v>31.39</v>
          </cell>
          <cell r="FE134">
            <v>31.41</v>
          </cell>
          <cell r="FF134">
            <v>31.46</v>
          </cell>
          <cell r="FG134">
            <v>31.51</v>
          </cell>
          <cell r="FH134">
            <v>31.55</v>
          </cell>
          <cell r="FI134">
            <v>31.56</v>
          </cell>
          <cell r="FJ134">
            <v>31.54</v>
          </cell>
          <cell r="FK134">
            <v>31.62</v>
          </cell>
          <cell r="FL134">
            <v>31.69</v>
          </cell>
          <cell r="FM134">
            <v>31.73</v>
          </cell>
          <cell r="FN134">
            <v>31.78</v>
          </cell>
          <cell r="FO134">
            <v>31.84</v>
          </cell>
          <cell r="FP134">
            <v>31.9</v>
          </cell>
          <cell r="FQ134">
            <v>31.94</v>
          </cell>
          <cell r="FR134">
            <v>31.96</v>
          </cell>
          <cell r="FS134">
            <v>31.99</v>
          </cell>
          <cell r="FT134">
            <v>32.04</v>
          </cell>
          <cell r="FU134">
            <v>32.090000000000003</v>
          </cell>
          <cell r="FV134">
            <v>32.14</v>
          </cell>
          <cell r="FW134">
            <v>32.17</v>
          </cell>
          <cell r="FX134">
            <v>32.17</v>
          </cell>
          <cell r="FY134">
            <v>32.17</v>
          </cell>
          <cell r="FZ134">
            <v>32.18</v>
          </cell>
          <cell r="GA134">
            <v>32.19</v>
          </cell>
          <cell r="GB134">
            <v>32.18</v>
          </cell>
          <cell r="GC134">
            <v>32.159999999999997</v>
          </cell>
          <cell r="GD134">
            <v>32.119999999999997</v>
          </cell>
          <cell r="GE134">
            <v>32.08</v>
          </cell>
          <cell r="GF134">
            <v>32.049999999999997</v>
          </cell>
          <cell r="GG134">
            <v>32.049999999999997</v>
          </cell>
          <cell r="GH134">
            <v>32.08</v>
          </cell>
          <cell r="GI134">
            <v>32.049999999999997</v>
          </cell>
          <cell r="GJ134">
            <v>32.07</v>
          </cell>
          <cell r="GK134">
            <v>32.07</v>
          </cell>
          <cell r="GL134">
            <v>32.04</v>
          </cell>
          <cell r="GM134">
            <v>32.01</v>
          </cell>
          <cell r="GN134">
            <v>32</v>
          </cell>
          <cell r="GO134">
            <v>31.97</v>
          </cell>
          <cell r="GP134">
            <v>31.96</v>
          </cell>
          <cell r="GQ134">
            <v>31.96</v>
          </cell>
          <cell r="GR134">
            <v>31.94</v>
          </cell>
          <cell r="GS134">
            <v>31.9</v>
          </cell>
          <cell r="GT134">
            <v>31.83</v>
          </cell>
          <cell r="GU134">
            <v>31.81</v>
          </cell>
          <cell r="GV134">
            <v>31.81</v>
          </cell>
          <cell r="GW134">
            <v>31.8</v>
          </cell>
          <cell r="GX134">
            <v>31.78</v>
          </cell>
          <cell r="GY134">
            <v>31.76</v>
          </cell>
          <cell r="GZ134">
            <v>31.72</v>
          </cell>
          <cell r="HA134">
            <v>31.66</v>
          </cell>
          <cell r="HB134">
            <v>31.62</v>
          </cell>
          <cell r="HC134">
            <v>31.62</v>
          </cell>
          <cell r="HD134">
            <v>31.62</v>
          </cell>
          <cell r="HE134">
            <v>31.62</v>
          </cell>
          <cell r="HF134">
            <v>31.62</v>
          </cell>
        </row>
        <row r="135">
          <cell r="A135">
            <v>134</v>
          </cell>
          <cell r="B135">
            <v>0</v>
          </cell>
          <cell r="C135" t="str">
            <v>Volume Fermento Tratado (m³)</v>
          </cell>
          <cell r="D135" t="str">
            <v>m³</v>
          </cell>
          <cell r="E135">
            <v>282.07</v>
          </cell>
          <cell r="F135">
            <v>1937.71</v>
          </cell>
          <cell r="G135">
            <v>4359.8500000000004</v>
          </cell>
          <cell r="H135">
            <v>6751.33</v>
          </cell>
          <cell r="I135">
            <v>9096.81</v>
          </cell>
          <cell r="J135">
            <v>12086.16</v>
          </cell>
          <cell r="K135">
            <v>15274.8</v>
          </cell>
          <cell r="L135">
            <v>18300.939999999999</v>
          </cell>
          <cell r="M135">
            <v>21704.2</v>
          </cell>
          <cell r="N135">
            <v>24892.84</v>
          </cell>
          <cell r="O135">
            <v>28081.48</v>
          </cell>
          <cell r="P135">
            <v>31346.76</v>
          </cell>
          <cell r="Q135">
            <v>35010.61</v>
          </cell>
          <cell r="R135">
            <v>38689.81</v>
          </cell>
          <cell r="S135">
            <v>42022.51</v>
          </cell>
          <cell r="T135">
            <v>42022.51</v>
          </cell>
          <cell r="U135">
            <v>42022.51</v>
          </cell>
          <cell r="V135">
            <v>43172.21</v>
          </cell>
          <cell r="W135">
            <v>45042.39</v>
          </cell>
          <cell r="X135">
            <v>45946.83</v>
          </cell>
          <cell r="Y135">
            <v>49380.75</v>
          </cell>
          <cell r="Z135">
            <v>52814.67</v>
          </cell>
          <cell r="AA135">
            <v>55926.59</v>
          </cell>
          <cell r="AB135">
            <v>59559.67</v>
          </cell>
          <cell r="AC135">
            <v>63468.65</v>
          </cell>
          <cell r="AD135">
            <v>68021.48</v>
          </cell>
          <cell r="AE135">
            <v>72114.429999999993</v>
          </cell>
          <cell r="AF135">
            <v>76253.350000000006</v>
          </cell>
          <cell r="AG135">
            <v>80867.5</v>
          </cell>
          <cell r="AH135">
            <v>80867.5</v>
          </cell>
          <cell r="AI135">
            <v>80867.5</v>
          </cell>
          <cell r="AJ135">
            <v>81112.77</v>
          </cell>
          <cell r="AK135">
            <v>81112.77</v>
          </cell>
          <cell r="AL135">
            <v>81112.77</v>
          </cell>
          <cell r="AM135">
            <v>81526.679999999993</v>
          </cell>
          <cell r="AN135">
            <v>83519.58</v>
          </cell>
          <cell r="AO135">
            <v>85681.11</v>
          </cell>
          <cell r="AP135">
            <v>90451.76</v>
          </cell>
          <cell r="AQ135">
            <v>93594.41</v>
          </cell>
          <cell r="AR135">
            <v>97396.24</v>
          </cell>
          <cell r="AS135">
            <v>97396.24</v>
          </cell>
          <cell r="AT135">
            <v>98193.4</v>
          </cell>
          <cell r="AU135">
            <v>101412.7</v>
          </cell>
          <cell r="AV135">
            <v>105006.05</v>
          </cell>
          <cell r="AW135">
            <v>108869.21</v>
          </cell>
          <cell r="AX135">
            <v>112962.31</v>
          </cell>
          <cell r="AY135">
            <v>116825.47</v>
          </cell>
          <cell r="AZ135">
            <v>120795.9</v>
          </cell>
          <cell r="BA135">
            <v>120795.9</v>
          </cell>
          <cell r="BB135">
            <v>121439.76</v>
          </cell>
          <cell r="BC135">
            <v>121439.76</v>
          </cell>
          <cell r="BD135">
            <v>121439.76</v>
          </cell>
          <cell r="BE135">
            <v>121439.76</v>
          </cell>
          <cell r="BF135">
            <v>121439.76</v>
          </cell>
          <cell r="BG135">
            <v>121439.76</v>
          </cell>
          <cell r="BH135">
            <v>122405.55</v>
          </cell>
          <cell r="BI135">
            <v>124156.23</v>
          </cell>
          <cell r="BJ135">
            <v>125079.09</v>
          </cell>
          <cell r="BK135">
            <v>125937.57</v>
          </cell>
          <cell r="BL135">
            <v>127574.79</v>
          </cell>
          <cell r="BM135">
            <v>129138.45</v>
          </cell>
          <cell r="BN135">
            <v>131407.29</v>
          </cell>
          <cell r="BO135">
            <v>134074.71</v>
          </cell>
          <cell r="BP135">
            <v>136880.1</v>
          </cell>
          <cell r="BQ135">
            <v>140268.01999999999</v>
          </cell>
          <cell r="BR135">
            <v>143901.22</v>
          </cell>
          <cell r="BS135">
            <v>147519.09</v>
          </cell>
          <cell r="BT135">
            <v>151373.03</v>
          </cell>
          <cell r="BU135">
            <v>155634.76</v>
          </cell>
          <cell r="BV135">
            <v>159712.54</v>
          </cell>
          <cell r="BW135">
            <v>164004.94</v>
          </cell>
          <cell r="BX135">
            <v>168297.34</v>
          </cell>
          <cell r="BY135">
            <v>172375.12</v>
          </cell>
          <cell r="BZ135">
            <v>176284.26</v>
          </cell>
          <cell r="CA135">
            <v>180423.34</v>
          </cell>
          <cell r="CB135">
            <v>184102.53</v>
          </cell>
          <cell r="CC135">
            <v>188180.31</v>
          </cell>
          <cell r="CD135">
            <v>192748.47</v>
          </cell>
          <cell r="CE135">
            <v>196642.13</v>
          </cell>
          <cell r="CF135">
            <v>201056.99</v>
          </cell>
          <cell r="CG135">
            <v>205717.12</v>
          </cell>
          <cell r="CH135">
            <v>209859.13</v>
          </cell>
          <cell r="CI135">
            <v>214166.7</v>
          </cell>
          <cell r="CJ135">
            <v>218075.7</v>
          </cell>
          <cell r="CK135">
            <v>222490.57</v>
          </cell>
          <cell r="CL135">
            <v>226690.83</v>
          </cell>
          <cell r="CM135">
            <v>230599.83</v>
          </cell>
          <cell r="CN135">
            <v>234524.16</v>
          </cell>
          <cell r="CO135">
            <v>238954.36</v>
          </cell>
          <cell r="CP135">
            <v>243936.42</v>
          </cell>
          <cell r="CQ135">
            <v>247876.08</v>
          </cell>
          <cell r="CR135">
            <v>252321.61</v>
          </cell>
          <cell r="CS135">
            <v>256751.81</v>
          </cell>
          <cell r="CT135">
            <v>261182.01</v>
          </cell>
          <cell r="CU135">
            <v>265612.21000000002</v>
          </cell>
          <cell r="CV135">
            <v>270578.94</v>
          </cell>
          <cell r="CW135">
            <v>274748.53999999998</v>
          </cell>
          <cell r="CX135">
            <v>279178.74</v>
          </cell>
          <cell r="CY135">
            <v>283621.31</v>
          </cell>
          <cell r="CZ135">
            <v>286445.07</v>
          </cell>
          <cell r="DA135">
            <v>290982.67</v>
          </cell>
          <cell r="DB135">
            <v>295183.06</v>
          </cell>
          <cell r="DC135">
            <v>299132.03999999998</v>
          </cell>
          <cell r="DD135">
            <v>303372.28000000003</v>
          </cell>
          <cell r="DE135">
            <v>307885.40000000002</v>
          </cell>
          <cell r="DF135">
            <v>312680.59000000003</v>
          </cell>
          <cell r="DG135">
            <v>316773.63</v>
          </cell>
          <cell r="DH135">
            <v>321286.75</v>
          </cell>
          <cell r="DI135">
            <v>325799.87</v>
          </cell>
          <cell r="DJ135">
            <v>330595.06</v>
          </cell>
          <cell r="DK135">
            <v>335108.18</v>
          </cell>
          <cell r="DL135">
            <v>339621.3</v>
          </cell>
          <cell r="DM135">
            <v>344416.49</v>
          </cell>
          <cell r="DN135">
            <v>349211.68</v>
          </cell>
          <cell r="DO135">
            <v>353724.8</v>
          </cell>
          <cell r="DP135">
            <v>358124.37</v>
          </cell>
          <cell r="DQ135">
            <v>362508.57</v>
          </cell>
          <cell r="DR135">
            <v>366923.43</v>
          </cell>
          <cell r="DS135">
            <v>371338.29</v>
          </cell>
          <cell r="DT135">
            <v>376044.41</v>
          </cell>
          <cell r="DU135">
            <v>379340.23</v>
          </cell>
          <cell r="DV135">
            <v>383080.6</v>
          </cell>
          <cell r="DW135">
            <v>387250.18</v>
          </cell>
          <cell r="DX135">
            <v>391389.1</v>
          </cell>
          <cell r="DY135">
            <v>395757.96</v>
          </cell>
          <cell r="DZ135">
            <v>400126.82</v>
          </cell>
          <cell r="EA135">
            <v>404311.73</v>
          </cell>
          <cell r="EB135">
            <v>408266.7</v>
          </cell>
          <cell r="EC135">
            <v>412666.23</v>
          </cell>
          <cell r="ED135">
            <v>417332.5</v>
          </cell>
          <cell r="EE135">
            <v>421747.36</v>
          </cell>
          <cell r="EF135">
            <v>424963.47</v>
          </cell>
          <cell r="EG135">
            <v>424963.47</v>
          </cell>
          <cell r="EH135">
            <v>426189.82</v>
          </cell>
          <cell r="EI135">
            <v>430849.95</v>
          </cell>
          <cell r="EJ135">
            <v>435510.08</v>
          </cell>
          <cell r="EK135">
            <v>439924.94</v>
          </cell>
          <cell r="EL135">
            <v>444416.44</v>
          </cell>
          <cell r="EM135">
            <v>448785.3</v>
          </cell>
          <cell r="EN135">
            <v>453154.16</v>
          </cell>
          <cell r="EO135">
            <v>457523.03</v>
          </cell>
          <cell r="EP135">
            <v>457523.03</v>
          </cell>
          <cell r="EQ135">
            <v>457523.03</v>
          </cell>
          <cell r="ER135">
            <v>458212.85</v>
          </cell>
          <cell r="ES135">
            <v>462229.14</v>
          </cell>
          <cell r="ET135">
            <v>465846.88</v>
          </cell>
          <cell r="EU135">
            <v>465846.88</v>
          </cell>
          <cell r="EV135">
            <v>465846.88</v>
          </cell>
          <cell r="EW135">
            <v>465846.88</v>
          </cell>
          <cell r="EX135">
            <v>466306.76</v>
          </cell>
          <cell r="EY135">
            <v>469495.28</v>
          </cell>
          <cell r="EZ135">
            <v>473404.26</v>
          </cell>
          <cell r="FA135">
            <v>477313.24</v>
          </cell>
          <cell r="FB135">
            <v>481452.16</v>
          </cell>
          <cell r="FC135">
            <v>485563.5</v>
          </cell>
          <cell r="FD135">
            <v>489316.14</v>
          </cell>
          <cell r="FE135">
            <v>493277.26</v>
          </cell>
          <cell r="FF135">
            <v>496962.53</v>
          </cell>
          <cell r="FG135">
            <v>500764.33</v>
          </cell>
          <cell r="FH135">
            <v>504434.28</v>
          </cell>
          <cell r="FI135">
            <v>507895.75</v>
          </cell>
          <cell r="FJ135">
            <v>511409.3</v>
          </cell>
          <cell r="FK135">
            <v>512135.93</v>
          </cell>
          <cell r="FL135">
            <v>515496.2</v>
          </cell>
          <cell r="FM135">
            <v>518534.57</v>
          </cell>
          <cell r="FN135">
            <v>521560.67</v>
          </cell>
          <cell r="FO135">
            <v>524415.06999999995</v>
          </cell>
          <cell r="FP135">
            <v>527707.93000000005</v>
          </cell>
          <cell r="FQ135">
            <v>531571.06000000006</v>
          </cell>
          <cell r="FR135">
            <v>535164.4</v>
          </cell>
          <cell r="FS135">
            <v>538757.74</v>
          </cell>
          <cell r="FT135">
            <v>541915.72</v>
          </cell>
          <cell r="FU135">
            <v>545410.96</v>
          </cell>
          <cell r="FV135">
            <v>548857.14</v>
          </cell>
          <cell r="FW135">
            <v>552214.4</v>
          </cell>
          <cell r="FX135">
            <v>555832.27</v>
          </cell>
          <cell r="FY135">
            <v>559128.19999999995</v>
          </cell>
          <cell r="FZ135">
            <v>562516.13</v>
          </cell>
          <cell r="GA135">
            <v>566072.68999999994</v>
          </cell>
          <cell r="GB135">
            <v>569322.64</v>
          </cell>
          <cell r="GC135">
            <v>572710.56999999995</v>
          </cell>
          <cell r="GD135">
            <v>575883.88</v>
          </cell>
          <cell r="GE135">
            <v>579225.81999999995</v>
          </cell>
          <cell r="GF135">
            <v>582567.75</v>
          </cell>
          <cell r="GG135">
            <v>585848.37</v>
          </cell>
          <cell r="GH135">
            <v>589190.31000000006</v>
          </cell>
          <cell r="GI135">
            <v>592286.9</v>
          </cell>
          <cell r="GJ135">
            <v>592884.77</v>
          </cell>
          <cell r="GK135">
            <v>596671.28</v>
          </cell>
          <cell r="GL135">
            <v>600292.22</v>
          </cell>
          <cell r="GM135">
            <v>604078.73</v>
          </cell>
          <cell r="GN135">
            <v>608064.53</v>
          </cell>
          <cell r="GO135">
            <v>611437.1</v>
          </cell>
          <cell r="GP135">
            <v>614962.98</v>
          </cell>
          <cell r="GQ135">
            <v>614962.98</v>
          </cell>
          <cell r="GR135">
            <v>618780.14</v>
          </cell>
          <cell r="GS135">
            <v>622747.43999999994</v>
          </cell>
          <cell r="GT135">
            <v>625690.68999999994</v>
          </cell>
          <cell r="GU135">
            <v>628480.68999999994</v>
          </cell>
          <cell r="GV135">
            <v>628480.68999999994</v>
          </cell>
          <cell r="GW135">
            <v>630028.99</v>
          </cell>
          <cell r="GX135">
            <v>633833.76</v>
          </cell>
          <cell r="GY135">
            <v>637748.9</v>
          </cell>
          <cell r="GZ135">
            <v>641026.34</v>
          </cell>
          <cell r="HA135">
            <v>643785.63</v>
          </cell>
          <cell r="HB135">
            <v>644015.56999999995</v>
          </cell>
          <cell r="HC135">
            <v>644015.56999999995</v>
          </cell>
          <cell r="HD135">
            <v>644015.56999999995</v>
          </cell>
          <cell r="HE135">
            <v>644015.56999999995</v>
          </cell>
          <cell r="HF135">
            <v>644015.56999999995</v>
          </cell>
        </row>
        <row r="136">
          <cell r="A136">
            <v>135</v>
          </cell>
          <cell r="B136">
            <v>0</v>
          </cell>
          <cell r="C136" t="str">
            <v>% Levedo Centrifugas</v>
          </cell>
          <cell r="D136" t="str">
            <v>%</v>
          </cell>
          <cell r="E136">
            <v>75</v>
          </cell>
          <cell r="F136">
            <v>77.03</v>
          </cell>
          <cell r="G136">
            <v>78.959999999999994</v>
          </cell>
          <cell r="H136">
            <v>79.2</v>
          </cell>
          <cell r="I136">
            <v>79.22</v>
          </cell>
          <cell r="J136">
            <v>77.63</v>
          </cell>
          <cell r="K136">
            <v>77.91</v>
          </cell>
          <cell r="L136">
            <v>77.62</v>
          </cell>
          <cell r="M136">
            <v>78.13</v>
          </cell>
          <cell r="N136">
            <v>78.3</v>
          </cell>
          <cell r="O136">
            <v>78.61</v>
          </cell>
          <cell r="P136">
            <v>78.72</v>
          </cell>
          <cell r="Q136">
            <v>78.83</v>
          </cell>
          <cell r="R136">
            <v>78.28</v>
          </cell>
          <cell r="S136">
            <v>78.349999999999994</v>
          </cell>
          <cell r="T136">
            <v>78.349999999999994</v>
          </cell>
          <cell r="U136">
            <v>78.349999999999994</v>
          </cell>
          <cell r="V136">
            <v>78.08</v>
          </cell>
          <cell r="W136">
            <v>77.39</v>
          </cell>
          <cell r="X136">
            <v>77.31</v>
          </cell>
          <cell r="Y136">
            <v>77.25</v>
          </cell>
          <cell r="Z136">
            <v>77.16</v>
          </cell>
          <cell r="AA136">
            <v>76.849999999999994</v>
          </cell>
          <cell r="AB136">
            <v>76.72</v>
          </cell>
          <cell r="AC136">
            <v>76.78</v>
          </cell>
          <cell r="AD136">
            <v>76.64</v>
          </cell>
          <cell r="AE136">
            <v>76.709999999999994</v>
          </cell>
          <cell r="AF136">
            <v>76.72</v>
          </cell>
          <cell r="AG136">
            <v>76.739999999999995</v>
          </cell>
          <cell r="AH136">
            <v>76.739999999999995</v>
          </cell>
          <cell r="AI136">
            <v>76.739999999999995</v>
          </cell>
          <cell r="AJ136">
            <v>76.739999999999995</v>
          </cell>
          <cell r="AK136">
            <v>76.739999999999995</v>
          </cell>
          <cell r="AL136">
            <v>76.739999999999995</v>
          </cell>
          <cell r="AM136">
            <v>75.55</v>
          </cell>
          <cell r="AN136">
            <v>75.62</v>
          </cell>
          <cell r="AO136">
            <v>74.069999999999993</v>
          </cell>
          <cell r="AP136">
            <v>73.349999999999994</v>
          </cell>
          <cell r="AQ136">
            <v>73.28</v>
          </cell>
          <cell r="AR136">
            <v>73.19</v>
          </cell>
          <cell r="AS136">
            <v>73.19</v>
          </cell>
          <cell r="AT136">
            <v>73.33</v>
          </cell>
          <cell r="AU136">
            <v>73.52</v>
          </cell>
          <cell r="AV136">
            <v>73.69</v>
          </cell>
          <cell r="AW136">
            <v>73.88</v>
          </cell>
          <cell r="AX136">
            <v>74.05</v>
          </cell>
          <cell r="AY136">
            <v>74.13</v>
          </cell>
          <cell r="AZ136">
            <v>74.31</v>
          </cell>
          <cell r="BA136">
            <v>74.31</v>
          </cell>
          <cell r="BB136">
            <v>74.44</v>
          </cell>
          <cell r="BC136">
            <v>74.44</v>
          </cell>
          <cell r="BD136">
            <v>74.44</v>
          </cell>
          <cell r="BE136">
            <v>74.44</v>
          </cell>
          <cell r="BF136">
            <v>74.44</v>
          </cell>
          <cell r="BG136">
            <v>74.44</v>
          </cell>
          <cell r="BH136">
            <v>74.44</v>
          </cell>
          <cell r="BI136">
            <v>73.53</v>
          </cell>
          <cell r="BJ136">
            <v>73.349999999999994</v>
          </cell>
          <cell r="BK136">
            <v>73.27</v>
          </cell>
          <cell r="BL136">
            <v>72.959999999999994</v>
          </cell>
          <cell r="BM136">
            <v>73.16</v>
          </cell>
          <cell r="BN136">
            <v>73.2</v>
          </cell>
          <cell r="BO136">
            <v>73.41</v>
          </cell>
          <cell r="BP136">
            <v>73.58</v>
          </cell>
          <cell r="BQ136">
            <v>73.72</v>
          </cell>
          <cell r="BR136">
            <v>73.87</v>
          </cell>
          <cell r="BS136">
            <v>74.02</v>
          </cell>
          <cell r="BT136">
            <v>74.099999999999994</v>
          </cell>
          <cell r="BU136">
            <v>74.099999999999994</v>
          </cell>
          <cell r="BV136">
            <v>74.11</v>
          </cell>
          <cell r="BW136">
            <v>74.08</v>
          </cell>
          <cell r="BX136">
            <v>74.12</v>
          </cell>
          <cell r="BY136">
            <v>74.209999999999994</v>
          </cell>
          <cell r="BZ136">
            <v>74.27</v>
          </cell>
          <cell r="CA136">
            <v>74.3</v>
          </cell>
          <cell r="CB136">
            <v>74.25</v>
          </cell>
          <cell r="CC136">
            <v>74.33</v>
          </cell>
          <cell r="CD136">
            <v>74.36</v>
          </cell>
          <cell r="CE136">
            <v>74.36</v>
          </cell>
          <cell r="CF136">
            <v>74.28</v>
          </cell>
          <cell r="CG136">
            <v>74.28</v>
          </cell>
          <cell r="CH136">
            <v>74.260000000000005</v>
          </cell>
          <cell r="CI136">
            <v>74.260000000000005</v>
          </cell>
          <cell r="CJ136">
            <v>74.319999999999993</v>
          </cell>
          <cell r="CK136">
            <v>74.3</v>
          </cell>
          <cell r="CL136">
            <v>74.22</v>
          </cell>
          <cell r="CM136">
            <v>74.27</v>
          </cell>
          <cell r="CN136">
            <v>74.349999999999994</v>
          </cell>
          <cell r="CO136">
            <v>74.31</v>
          </cell>
          <cell r="CP136">
            <v>74.33</v>
          </cell>
          <cell r="CQ136">
            <v>74.260000000000005</v>
          </cell>
          <cell r="CR136">
            <v>74.28</v>
          </cell>
          <cell r="CS136">
            <v>74.31</v>
          </cell>
          <cell r="CT136">
            <v>74.36</v>
          </cell>
          <cell r="CU136">
            <v>74.33</v>
          </cell>
          <cell r="CV136">
            <v>74.349999999999994</v>
          </cell>
          <cell r="CW136">
            <v>74.3</v>
          </cell>
          <cell r="CX136">
            <v>74.290000000000006</v>
          </cell>
          <cell r="CY136">
            <v>74.31</v>
          </cell>
          <cell r="CZ136">
            <v>74.23</v>
          </cell>
          <cell r="DA136">
            <v>74.19</v>
          </cell>
          <cell r="DB136">
            <v>74.16</v>
          </cell>
          <cell r="DC136">
            <v>74.14</v>
          </cell>
          <cell r="DD136">
            <v>74.11</v>
          </cell>
          <cell r="DE136">
            <v>74.12</v>
          </cell>
          <cell r="DF136">
            <v>74.14</v>
          </cell>
          <cell r="DG136">
            <v>74.16</v>
          </cell>
          <cell r="DH136">
            <v>74.2</v>
          </cell>
          <cell r="DI136">
            <v>74.2</v>
          </cell>
          <cell r="DJ136">
            <v>74.22</v>
          </cell>
          <cell r="DK136">
            <v>74.239999999999995</v>
          </cell>
          <cell r="DL136">
            <v>74.260000000000005</v>
          </cell>
          <cell r="DM136">
            <v>74.25</v>
          </cell>
          <cell r="DN136">
            <v>74.260000000000005</v>
          </cell>
          <cell r="DO136">
            <v>74.260000000000005</v>
          </cell>
          <cell r="DP136">
            <v>74.260000000000005</v>
          </cell>
          <cell r="DQ136">
            <v>74.25</v>
          </cell>
          <cell r="DR136">
            <v>74.25</v>
          </cell>
          <cell r="DS136">
            <v>74.25</v>
          </cell>
          <cell r="DT136">
            <v>74.25</v>
          </cell>
          <cell r="DU136">
            <v>74.2</v>
          </cell>
          <cell r="DV136">
            <v>74.17</v>
          </cell>
          <cell r="DW136">
            <v>74.17</v>
          </cell>
          <cell r="DX136">
            <v>74.150000000000006</v>
          </cell>
          <cell r="DY136">
            <v>74.14</v>
          </cell>
          <cell r="DZ136">
            <v>74.14</v>
          </cell>
          <cell r="EA136">
            <v>74.16</v>
          </cell>
          <cell r="EB136">
            <v>74.17</v>
          </cell>
          <cell r="EC136">
            <v>74.150000000000006</v>
          </cell>
          <cell r="ED136">
            <v>74.16</v>
          </cell>
          <cell r="EE136">
            <v>74.17</v>
          </cell>
          <cell r="EF136">
            <v>74.17</v>
          </cell>
          <cell r="EG136">
            <v>74.17</v>
          </cell>
          <cell r="EH136">
            <v>74.12</v>
          </cell>
          <cell r="EI136">
            <v>74.11</v>
          </cell>
          <cell r="EJ136">
            <v>74.099999999999994</v>
          </cell>
          <cell r="EK136">
            <v>74.08</v>
          </cell>
          <cell r="EL136">
            <v>74.08</v>
          </cell>
          <cell r="EM136">
            <v>74.08</v>
          </cell>
          <cell r="EN136">
            <v>74.08</v>
          </cell>
          <cell r="EO136">
            <v>74.040000000000006</v>
          </cell>
          <cell r="EP136">
            <v>74.040000000000006</v>
          </cell>
          <cell r="EQ136">
            <v>74.040000000000006</v>
          </cell>
          <cell r="ER136">
            <v>73.98</v>
          </cell>
          <cell r="ES136">
            <v>73.930000000000007</v>
          </cell>
          <cell r="ET136">
            <v>73.87</v>
          </cell>
          <cell r="EU136">
            <v>73.87</v>
          </cell>
          <cell r="EV136">
            <v>73.87</v>
          </cell>
          <cell r="EW136">
            <v>73.87</v>
          </cell>
          <cell r="EX136">
            <v>73.86</v>
          </cell>
          <cell r="EY136">
            <v>73.790000000000006</v>
          </cell>
          <cell r="EZ136">
            <v>73.760000000000005</v>
          </cell>
          <cell r="FA136">
            <v>73.7</v>
          </cell>
          <cell r="FB136">
            <v>73.680000000000007</v>
          </cell>
          <cell r="FC136">
            <v>73.67</v>
          </cell>
          <cell r="FD136">
            <v>73.650000000000006</v>
          </cell>
          <cell r="FE136">
            <v>73.599999999999994</v>
          </cell>
          <cell r="FF136">
            <v>73.58</v>
          </cell>
          <cell r="FG136">
            <v>73.569999999999993</v>
          </cell>
          <cell r="FH136">
            <v>73.569999999999993</v>
          </cell>
          <cell r="FI136">
            <v>73.52</v>
          </cell>
          <cell r="FJ136">
            <v>73.52</v>
          </cell>
          <cell r="FK136">
            <v>73.5</v>
          </cell>
          <cell r="FL136">
            <v>73.459999999999994</v>
          </cell>
          <cell r="FM136">
            <v>73.45</v>
          </cell>
          <cell r="FN136">
            <v>73.45</v>
          </cell>
          <cell r="FO136">
            <v>73.44</v>
          </cell>
          <cell r="FP136">
            <v>73.42</v>
          </cell>
          <cell r="FQ136">
            <v>73.39</v>
          </cell>
          <cell r="FR136">
            <v>73.36</v>
          </cell>
          <cell r="FS136">
            <v>73.34</v>
          </cell>
          <cell r="FT136">
            <v>73.31</v>
          </cell>
          <cell r="FU136">
            <v>73.3</v>
          </cell>
          <cell r="FV136">
            <v>73.31</v>
          </cell>
          <cell r="FW136">
            <v>73.27</v>
          </cell>
          <cell r="FX136">
            <v>73.28</v>
          </cell>
          <cell r="FY136">
            <v>73.25</v>
          </cell>
          <cell r="FZ136">
            <v>73.22</v>
          </cell>
          <cell r="GA136">
            <v>73.2</v>
          </cell>
          <cell r="GB136">
            <v>73.17</v>
          </cell>
          <cell r="GC136">
            <v>73.13</v>
          </cell>
          <cell r="GD136">
            <v>73.09</v>
          </cell>
          <cell r="GE136">
            <v>73.05</v>
          </cell>
          <cell r="GF136">
            <v>72.989999999999995</v>
          </cell>
          <cell r="GG136">
            <v>72.959999999999994</v>
          </cell>
          <cell r="GH136">
            <v>72.930000000000007</v>
          </cell>
          <cell r="GI136">
            <v>72.88</v>
          </cell>
          <cell r="GJ136">
            <v>72.87</v>
          </cell>
          <cell r="GK136">
            <v>72.84</v>
          </cell>
          <cell r="GL136">
            <v>72.81</v>
          </cell>
          <cell r="GM136">
            <v>72.790000000000006</v>
          </cell>
          <cell r="GN136">
            <v>72.760000000000005</v>
          </cell>
          <cell r="GO136">
            <v>72.739999999999995</v>
          </cell>
          <cell r="GP136">
            <v>72.72</v>
          </cell>
          <cell r="GQ136">
            <v>72.7</v>
          </cell>
          <cell r="GR136">
            <v>72.67</v>
          </cell>
          <cell r="GS136">
            <v>72.63</v>
          </cell>
          <cell r="GT136">
            <v>72.569999999999993</v>
          </cell>
          <cell r="GU136">
            <v>72.52</v>
          </cell>
          <cell r="GV136">
            <v>72.52</v>
          </cell>
          <cell r="GW136">
            <v>72.52</v>
          </cell>
          <cell r="GX136">
            <v>72.489999999999995</v>
          </cell>
          <cell r="GY136">
            <v>72.42</v>
          </cell>
          <cell r="GZ136">
            <v>72.33</v>
          </cell>
          <cell r="HA136">
            <v>72.22</v>
          </cell>
          <cell r="HB136">
            <v>72.22</v>
          </cell>
          <cell r="HC136">
            <v>72.22</v>
          </cell>
          <cell r="HD136">
            <v>72.22</v>
          </cell>
          <cell r="HE136">
            <v>72.22</v>
          </cell>
          <cell r="HF136">
            <v>72.22</v>
          </cell>
        </row>
        <row r="137">
          <cell r="A137">
            <v>136</v>
          </cell>
          <cell r="B137">
            <v>0</v>
          </cell>
          <cell r="C137" t="str">
            <v>Teor Alcoolico Vinho (°GL)</v>
          </cell>
          <cell r="D137" t="str">
            <v>ºGL</v>
          </cell>
          <cell r="E137">
            <v>6.86</v>
          </cell>
          <cell r="F137">
            <v>6.83</v>
          </cell>
          <cell r="G137">
            <v>6.74</v>
          </cell>
          <cell r="H137">
            <v>6.75</v>
          </cell>
          <cell r="I137">
            <v>6.98</v>
          </cell>
          <cell r="J137">
            <v>7.27</v>
          </cell>
          <cell r="K137">
            <v>7.51</v>
          </cell>
          <cell r="L137">
            <v>7.69</v>
          </cell>
          <cell r="M137">
            <v>7.74</v>
          </cell>
          <cell r="N137">
            <v>7.87</v>
          </cell>
          <cell r="O137">
            <v>8</v>
          </cell>
          <cell r="P137">
            <v>8.06</v>
          </cell>
          <cell r="Q137">
            <v>8.14</v>
          </cell>
          <cell r="R137">
            <v>8.2200000000000006</v>
          </cell>
          <cell r="S137">
            <v>8.24</v>
          </cell>
          <cell r="T137">
            <v>8.24</v>
          </cell>
          <cell r="U137">
            <v>8.24</v>
          </cell>
          <cell r="V137">
            <v>7.96</v>
          </cell>
          <cell r="W137">
            <v>7.8</v>
          </cell>
          <cell r="X137">
            <v>7.68</v>
          </cell>
          <cell r="Y137">
            <v>7.68</v>
          </cell>
          <cell r="Z137">
            <v>7.78</v>
          </cell>
          <cell r="AA137">
            <v>7.89</v>
          </cell>
          <cell r="AB137">
            <v>7.98</v>
          </cell>
          <cell r="AC137">
            <v>8.08</v>
          </cell>
          <cell r="AD137">
            <v>8.15</v>
          </cell>
          <cell r="AE137">
            <v>8.2100000000000009</v>
          </cell>
          <cell r="AF137">
            <v>8.27</v>
          </cell>
          <cell r="AG137">
            <v>8.35</v>
          </cell>
          <cell r="AH137">
            <v>8.35</v>
          </cell>
          <cell r="AI137">
            <v>8.35</v>
          </cell>
          <cell r="AJ137">
            <v>8.2100000000000009</v>
          </cell>
          <cell r="AK137">
            <v>8.2100000000000009</v>
          </cell>
          <cell r="AL137">
            <v>8.2100000000000009</v>
          </cell>
          <cell r="AM137">
            <v>8.09</v>
          </cell>
          <cell r="AN137">
            <v>7.96</v>
          </cell>
          <cell r="AO137">
            <v>7.87</v>
          </cell>
          <cell r="AP137">
            <v>7.87</v>
          </cell>
          <cell r="AQ137">
            <v>7.9</v>
          </cell>
          <cell r="AR137">
            <v>7.94</v>
          </cell>
          <cell r="AS137">
            <v>7.94</v>
          </cell>
          <cell r="AT137">
            <v>7.83</v>
          </cell>
          <cell r="AU137">
            <v>7.77</v>
          </cell>
          <cell r="AV137">
            <v>7.81</v>
          </cell>
          <cell r="AW137">
            <v>7.86</v>
          </cell>
          <cell r="AX137">
            <v>7.89</v>
          </cell>
          <cell r="AY137">
            <v>7.92</v>
          </cell>
          <cell r="AZ137">
            <v>7.96</v>
          </cell>
          <cell r="BA137">
            <v>7.96</v>
          </cell>
          <cell r="BB137">
            <v>7.86</v>
          </cell>
          <cell r="BC137">
            <v>7.86</v>
          </cell>
          <cell r="BD137">
            <v>7.86</v>
          </cell>
          <cell r="BE137">
            <v>7.86</v>
          </cell>
          <cell r="BF137">
            <v>7.86</v>
          </cell>
          <cell r="BG137">
            <v>7.86</v>
          </cell>
          <cell r="BH137">
            <v>7.9</v>
          </cell>
          <cell r="BI137">
            <v>7.77</v>
          </cell>
          <cell r="BJ137">
            <v>7.67</v>
          </cell>
          <cell r="BK137">
            <v>7.56</v>
          </cell>
          <cell r="BL137">
            <v>7.57</v>
          </cell>
          <cell r="BM137">
            <v>7.63</v>
          </cell>
          <cell r="BN137">
            <v>7.64</v>
          </cell>
          <cell r="BO137">
            <v>7.67</v>
          </cell>
          <cell r="BP137">
            <v>7.7</v>
          </cell>
          <cell r="BQ137">
            <v>7.73</v>
          </cell>
          <cell r="BR137">
            <v>7.77</v>
          </cell>
          <cell r="BS137">
            <v>7.81</v>
          </cell>
          <cell r="BT137">
            <v>7.85</v>
          </cell>
          <cell r="BU137">
            <v>7.88</v>
          </cell>
          <cell r="BV137">
            <v>7.91</v>
          </cell>
          <cell r="BW137">
            <v>7.94</v>
          </cell>
          <cell r="BX137">
            <v>7.98</v>
          </cell>
          <cell r="BY137">
            <v>8.02</v>
          </cell>
          <cell r="BZ137">
            <v>8.0500000000000007</v>
          </cell>
          <cell r="CA137">
            <v>8.07</v>
          </cell>
          <cell r="CB137">
            <v>8.09</v>
          </cell>
          <cell r="CC137">
            <v>8.11</v>
          </cell>
          <cell r="CD137">
            <v>8.1199999999999992</v>
          </cell>
          <cell r="CE137">
            <v>8.15</v>
          </cell>
          <cell r="CF137">
            <v>8.16</v>
          </cell>
          <cell r="CG137">
            <v>8.19</v>
          </cell>
          <cell r="CH137">
            <v>8.2200000000000006</v>
          </cell>
          <cell r="CI137">
            <v>8.23</v>
          </cell>
          <cell r="CJ137">
            <v>8.26</v>
          </cell>
          <cell r="CK137">
            <v>8.2799999999999994</v>
          </cell>
          <cell r="CL137">
            <v>8.2899999999999991</v>
          </cell>
          <cell r="CM137">
            <v>8.3000000000000007</v>
          </cell>
          <cell r="CN137">
            <v>8.33</v>
          </cell>
          <cell r="CO137">
            <v>8.34</v>
          </cell>
          <cell r="CP137">
            <v>8.36</v>
          </cell>
          <cell r="CQ137">
            <v>8.3800000000000008</v>
          </cell>
          <cell r="CR137">
            <v>8.4</v>
          </cell>
          <cell r="CS137">
            <v>8.42</v>
          </cell>
          <cell r="CT137">
            <v>8.43</v>
          </cell>
          <cell r="CU137">
            <v>8.4499999999999993</v>
          </cell>
          <cell r="CV137">
            <v>8.4700000000000006</v>
          </cell>
          <cell r="CW137">
            <v>8.49</v>
          </cell>
          <cell r="CX137">
            <v>8.51</v>
          </cell>
          <cell r="CY137">
            <v>8.52</v>
          </cell>
          <cell r="CZ137">
            <v>8.5299999999999994</v>
          </cell>
          <cell r="DA137">
            <v>8.5500000000000007</v>
          </cell>
          <cell r="DB137">
            <v>8.56</v>
          </cell>
          <cell r="DC137">
            <v>8.57</v>
          </cell>
          <cell r="DD137">
            <v>8.58</v>
          </cell>
          <cell r="DE137">
            <v>8.6</v>
          </cell>
          <cell r="DF137">
            <v>8.61</v>
          </cell>
          <cell r="DG137">
            <v>8.6199999999999992</v>
          </cell>
          <cell r="DH137">
            <v>8.64</v>
          </cell>
          <cell r="DI137">
            <v>8.66</v>
          </cell>
          <cell r="DJ137">
            <v>8.67</v>
          </cell>
          <cell r="DK137">
            <v>8.68</v>
          </cell>
          <cell r="DL137">
            <v>8.6999999999999993</v>
          </cell>
          <cell r="DM137">
            <v>8.7100000000000009</v>
          </cell>
          <cell r="DN137">
            <v>8.7100000000000009</v>
          </cell>
          <cell r="DO137">
            <v>8.7200000000000006</v>
          </cell>
          <cell r="DP137">
            <v>8.73</v>
          </cell>
          <cell r="DQ137">
            <v>8.75</v>
          </cell>
          <cell r="DR137">
            <v>8.76</v>
          </cell>
          <cell r="DS137">
            <v>8.76</v>
          </cell>
          <cell r="DT137">
            <v>8.77</v>
          </cell>
          <cell r="DU137">
            <v>8.76</v>
          </cell>
          <cell r="DV137">
            <v>8.76</v>
          </cell>
          <cell r="DW137">
            <v>8.77</v>
          </cell>
          <cell r="DX137">
            <v>8.77</v>
          </cell>
          <cell r="DY137">
            <v>8.7799999999999994</v>
          </cell>
          <cell r="DZ137">
            <v>8.7899999999999991</v>
          </cell>
          <cell r="EA137">
            <v>8.7899999999999991</v>
          </cell>
          <cell r="EB137">
            <v>8.7799999999999994</v>
          </cell>
          <cell r="EC137">
            <v>8.7899999999999991</v>
          </cell>
          <cell r="ED137">
            <v>8.7899999999999991</v>
          </cell>
          <cell r="EE137">
            <v>8.8000000000000007</v>
          </cell>
          <cell r="EF137">
            <v>8.8000000000000007</v>
          </cell>
          <cell r="EG137">
            <v>8.8000000000000007</v>
          </cell>
          <cell r="EH137">
            <v>8.7799999999999994</v>
          </cell>
          <cell r="EI137">
            <v>8.7799999999999994</v>
          </cell>
          <cell r="EJ137">
            <v>8.7799999999999994</v>
          </cell>
          <cell r="EK137">
            <v>8.7799999999999994</v>
          </cell>
          <cell r="EL137">
            <v>8.7899999999999991</v>
          </cell>
          <cell r="EM137">
            <v>8.7899999999999991</v>
          </cell>
          <cell r="EN137">
            <v>8.7899999999999991</v>
          </cell>
          <cell r="EO137">
            <v>8.8000000000000007</v>
          </cell>
          <cell r="EP137">
            <v>8.8000000000000007</v>
          </cell>
          <cell r="EQ137">
            <v>8.8000000000000007</v>
          </cell>
          <cell r="ER137">
            <v>8.77</v>
          </cell>
          <cell r="ES137">
            <v>8.76</v>
          </cell>
          <cell r="ET137">
            <v>8.75</v>
          </cell>
          <cell r="EU137">
            <v>8.75</v>
          </cell>
          <cell r="EV137">
            <v>8.75</v>
          </cell>
          <cell r="EW137">
            <v>8.75</v>
          </cell>
          <cell r="EX137">
            <v>8.74</v>
          </cell>
          <cell r="EY137">
            <v>8.7100000000000009</v>
          </cell>
          <cell r="EZ137">
            <v>8.6999999999999993</v>
          </cell>
          <cell r="FA137">
            <v>8.7100000000000009</v>
          </cell>
          <cell r="FB137">
            <v>8.7100000000000009</v>
          </cell>
          <cell r="FC137">
            <v>8.7200000000000006</v>
          </cell>
          <cell r="FD137">
            <v>8.7200000000000006</v>
          </cell>
          <cell r="FE137">
            <v>8.74</v>
          </cell>
          <cell r="FF137">
            <v>8.75</v>
          </cell>
          <cell r="FG137">
            <v>8.76</v>
          </cell>
          <cell r="FH137">
            <v>8.77</v>
          </cell>
          <cell r="FI137">
            <v>8.7799999999999994</v>
          </cell>
          <cell r="FJ137">
            <v>8.7899999999999991</v>
          </cell>
          <cell r="FK137">
            <v>8.7799999999999994</v>
          </cell>
          <cell r="FL137">
            <v>8.7799999999999994</v>
          </cell>
          <cell r="FM137">
            <v>8.7899999999999991</v>
          </cell>
          <cell r="FN137">
            <v>8.8000000000000007</v>
          </cell>
          <cell r="FO137">
            <v>8.8000000000000007</v>
          </cell>
          <cell r="FP137">
            <v>8.82</v>
          </cell>
          <cell r="FQ137">
            <v>8.83</v>
          </cell>
          <cell r="FR137">
            <v>8.83</v>
          </cell>
          <cell r="FS137">
            <v>8.84</v>
          </cell>
          <cell r="FT137">
            <v>8.84</v>
          </cell>
          <cell r="FU137">
            <v>8.86</v>
          </cell>
          <cell r="FV137">
            <v>8.86</v>
          </cell>
          <cell r="FW137">
            <v>8.8800000000000008</v>
          </cell>
          <cell r="FX137">
            <v>8.8800000000000008</v>
          </cell>
          <cell r="FY137">
            <v>8.8800000000000008</v>
          </cell>
          <cell r="FZ137">
            <v>8.8800000000000008</v>
          </cell>
          <cell r="GA137">
            <v>8.8800000000000008</v>
          </cell>
          <cell r="GB137">
            <v>8.8800000000000008</v>
          </cell>
          <cell r="GC137">
            <v>8.89</v>
          </cell>
          <cell r="GD137">
            <v>8.89</v>
          </cell>
          <cell r="GE137">
            <v>8.9</v>
          </cell>
          <cell r="GF137">
            <v>8.9</v>
          </cell>
          <cell r="GG137">
            <v>8.91</v>
          </cell>
          <cell r="GH137">
            <v>8.91</v>
          </cell>
          <cell r="GI137">
            <v>8.91</v>
          </cell>
          <cell r="GJ137">
            <v>8.9</v>
          </cell>
          <cell r="GK137">
            <v>8.9</v>
          </cell>
          <cell r="GL137">
            <v>8.91</v>
          </cell>
          <cell r="GM137">
            <v>8.92</v>
          </cell>
          <cell r="GN137">
            <v>8.92</v>
          </cell>
          <cell r="GO137">
            <v>8.93</v>
          </cell>
          <cell r="GP137">
            <v>8.92</v>
          </cell>
          <cell r="GQ137">
            <v>8.93</v>
          </cell>
          <cell r="GR137">
            <v>8.94</v>
          </cell>
          <cell r="GS137">
            <v>8.9499999999999993</v>
          </cell>
          <cell r="GT137">
            <v>8.9499999999999993</v>
          </cell>
          <cell r="GU137">
            <v>8.94</v>
          </cell>
          <cell r="GV137">
            <v>8.94</v>
          </cell>
          <cell r="GW137">
            <v>8.93</v>
          </cell>
          <cell r="GX137">
            <v>8.93</v>
          </cell>
          <cell r="GY137">
            <v>8.93</v>
          </cell>
          <cell r="GZ137">
            <v>8.94</v>
          </cell>
          <cell r="HA137">
            <v>8.9499999999999993</v>
          </cell>
          <cell r="HB137">
            <v>8.9600000000000009</v>
          </cell>
          <cell r="HC137">
            <v>8.9600000000000009</v>
          </cell>
          <cell r="HD137">
            <v>8.9600000000000009</v>
          </cell>
          <cell r="HE137">
            <v>8.9600000000000009</v>
          </cell>
          <cell r="HF137">
            <v>8.9600000000000009</v>
          </cell>
        </row>
        <row r="138">
          <cell r="A138">
            <v>137</v>
          </cell>
          <cell r="B138">
            <v>0</v>
          </cell>
          <cell r="C138" t="str">
            <v>ARRT Vinho (%)</v>
          </cell>
          <cell r="D138" t="str">
            <v>%</v>
          </cell>
          <cell r="E138">
            <v>0.28999999999999998</v>
          </cell>
          <cell r="F138">
            <v>0.18</v>
          </cell>
          <cell r="G138">
            <v>0.15</v>
          </cell>
          <cell r="H138">
            <v>0.13</v>
          </cell>
          <cell r="I138">
            <v>0.13</v>
          </cell>
          <cell r="J138">
            <v>0.13</v>
          </cell>
          <cell r="K138">
            <v>0.12</v>
          </cell>
          <cell r="L138">
            <v>0.12</v>
          </cell>
          <cell r="M138">
            <v>0.12</v>
          </cell>
          <cell r="N138">
            <v>0.12</v>
          </cell>
          <cell r="O138">
            <v>0.12</v>
          </cell>
          <cell r="P138">
            <v>0.12</v>
          </cell>
          <cell r="Q138">
            <v>0.12</v>
          </cell>
          <cell r="R138">
            <v>0.11</v>
          </cell>
          <cell r="S138">
            <v>0.11</v>
          </cell>
          <cell r="T138">
            <v>0.11</v>
          </cell>
          <cell r="U138">
            <v>0.11</v>
          </cell>
          <cell r="V138">
            <v>0.11</v>
          </cell>
          <cell r="W138">
            <v>0.1</v>
          </cell>
          <cell r="X138">
            <v>0.1</v>
          </cell>
          <cell r="Y138">
            <v>0.1</v>
          </cell>
          <cell r="Z138">
            <v>0.1</v>
          </cell>
          <cell r="AA138">
            <v>0.1</v>
          </cell>
          <cell r="AB138">
            <v>0.1</v>
          </cell>
          <cell r="AC138">
            <v>0.1</v>
          </cell>
          <cell r="AD138">
            <v>0.1</v>
          </cell>
          <cell r="AE138">
            <v>0.09</v>
          </cell>
          <cell r="AF138">
            <v>0.09</v>
          </cell>
          <cell r="AG138">
            <v>0.09</v>
          </cell>
          <cell r="AH138">
            <v>0.09</v>
          </cell>
          <cell r="AI138">
            <v>0.09</v>
          </cell>
          <cell r="AJ138">
            <v>0.09</v>
          </cell>
          <cell r="AK138">
            <v>0.09</v>
          </cell>
          <cell r="AL138">
            <v>0.09</v>
          </cell>
          <cell r="AM138">
            <v>0.09</v>
          </cell>
          <cell r="AN138">
            <v>0.18</v>
          </cell>
          <cell r="AO138">
            <v>0.18</v>
          </cell>
          <cell r="AP138">
            <v>0.18</v>
          </cell>
          <cell r="AQ138">
            <v>0.18</v>
          </cell>
          <cell r="AR138">
            <v>0.18</v>
          </cell>
          <cell r="AS138">
            <v>0.18</v>
          </cell>
          <cell r="AT138">
            <v>0.17</v>
          </cell>
          <cell r="AU138">
            <v>0.17</v>
          </cell>
          <cell r="AV138">
            <v>0.17</v>
          </cell>
          <cell r="AW138">
            <v>0.16</v>
          </cell>
          <cell r="AX138">
            <v>0.16</v>
          </cell>
          <cell r="AY138">
            <v>0.16</v>
          </cell>
          <cell r="AZ138">
            <v>0.16</v>
          </cell>
          <cell r="BA138">
            <v>0.16</v>
          </cell>
          <cell r="BB138">
            <v>0.15</v>
          </cell>
          <cell r="BC138">
            <v>0.15</v>
          </cell>
          <cell r="BD138">
            <v>0.15</v>
          </cell>
          <cell r="BE138">
            <v>0.15</v>
          </cell>
          <cell r="BF138">
            <v>0.15</v>
          </cell>
          <cell r="BG138">
            <v>0.15</v>
          </cell>
          <cell r="BH138">
            <v>0.15</v>
          </cell>
          <cell r="BI138">
            <v>0.19</v>
          </cell>
          <cell r="BJ138">
            <v>0.2</v>
          </cell>
          <cell r="BK138">
            <v>0.2</v>
          </cell>
          <cell r="BL138">
            <v>0.2</v>
          </cell>
          <cell r="BM138">
            <v>0.2</v>
          </cell>
          <cell r="BN138">
            <v>0.2</v>
          </cell>
          <cell r="BO138">
            <v>0.19</v>
          </cell>
          <cell r="BP138">
            <v>0.19</v>
          </cell>
          <cell r="BQ138">
            <v>0.19</v>
          </cell>
          <cell r="BR138">
            <v>0.19</v>
          </cell>
          <cell r="BS138">
            <v>0.19</v>
          </cell>
          <cell r="BT138">
            <v>0.18</v>
          </cell>
          <cell r="BU138">
            <v>0.18</v>
          </cell>
          <cell r="BV138">
            <v>0.18</v>
          </cell>
          <cell r="BW138">
            <v>0.18</v>
          </cell>
          <cell r="BX138">
            <v>0.18</v>
          </cell>
          <cell r="BY138">
            <v>0.18</v>
          </cell>
          <cell r="BZ138">
            <v>0.18</v>
          </cell>
          <cell r="CA138">
            <v>0.17</v>
          </cell>
          <cell r="CB138">
            <v>0.17</v>
          </cell>
          <cell r="CC138">
            <v>0.17</v>
          </cell>
          <cell r="CD138">
            <v>0.17</v>
          </cell>
          <cell r="CE138">
            <v>0.17</v>
          </cell>
          <cell r="CF138">
            <v>0.17</v>
          </cell>
          <cell r="CG138">
            <v>0.17</v>
          </cell>
          <cell r="CH138">
            <v>0.16</v>
          </cell>
          <cell r="CI138">
            <v>0.16</v>
          </cell>
          <cell r="CJ138">
            <v>0.16</v>
          </cell>
          <cell r="CK138">
            <v>0.16</v>
          </cell>
          <cell r="CL138">
            <v>0.16</v>
          </cell>
          <cell r="CM138">
            <v>0.16</v>
          </cell>
          <cell r="CN138">
            <v>0.16</v>
          </cell>
          <cell r="CO138">
            <v>0.15</v>
          </cell>
          <cell r="CP138">
            <v>0.15</v>
          </cell>
          <cell r="CQ138">
            <v>0.15</v>
          </cell>
          <cell r="CR138">
            <v>0.15</v>
          </cell>
          <cell r="CS138">
            <v>0.15</v>
          </cell>
          <cell r="CT138">
            <v>0.15</v>
          </cell>
          <cell r="CU138">
            <v>0.15</v>
          </cell>
          <cell r="CV138">
            <v>0.15</v>
          </cell>
          <cell r="CW138">
            <v>0.15</v>
          </cell>
          <cell r="CX138">
            <v>0.15</v>
          </cell>
          <cell r="CY138">
            <v>0.15</v>
          </cell>
          <cell r="CZ138">
            <v>0.14000000000000001</v>
          </cell>
          <cell r="DA138">
            <v>0.14000000000000001</v>
          </cell>
          <cell r="DB138">
            <v>0.14000000000000001</v>
          </cell>
          <cell r="DC138">
            <v>0.14000000000000001</v>
          </cell>
          <cell r="DD138">
            <v>0.14000000000000001</v>
          </cell>
          <cell r="DE138">
            <v>0.14000000000000001</v>
          </cell>
          <cell r="DF138">
            <v>0.14000000000000001</v>
          </cell>
          <cell r="DG138">
            <v>0.14000000000000001</v>
          </cell>
          <cell r="DH138">
            <v>0.14000000000000001</v>
          </cell>
          <cell r="DI138">
            <v>0.14000000000000001</v>
          </cell>
          <cell r="DJ138">
            <v>0.14000000000000001</v>
          </cell>
          <cell r="DK138">
            <v>0.14000000000000001</v>
          </cell>
          <cell r="DL138">
            <v>0.14000000000000001</v>
          </cell>
          <cell r="DM138">
            <v>0.14000000000000001</v>
          </cell>
          <cell r="DN138">
            <v>0.13</v>
          </cell>
          <cell r="DO138">
            <v>0.13</v>
          </cell>
          <cell r="DP138">
            <v>0.13</v>
          </cell>
          <cell r="DQ138">
            <v>0.13</v>
          </cell>
          <cell r="DR138">
            <v>0.13</v>
          </cell>
          <cell r="DS138">
            <v>0.13</v>
          </cell>
          <cell r="DT138">
            <v>0.13</v>
          </cell>
          <cell r="DU138">
            <v>0.13</v>
          </cell>
          <cell r="DV138">
            <v>0.13</v>
          </cell>
          <cell r="DW138">
            <v>0.13</v>
          </cell>
          <cell r="DX138">
            <v>0.13</v>
          </cell>
          <cell r="DY138">
            <v>0.13</v>
          </cell>
          <cell r="DZ138">
            <v>0.13</v>
          </cell>
          <cell r="EA138">
            <v>0.13</v>
          </cell>
          <cell r="EB138">
            <v>0.13</v>
          </cell>
          <cell r="EC138">
            <v>0.13</v>
          </cell>
          <cell r="ED138">
            <v>0.13</v>
          </cell>
          <cell r="EE138">
            <v>0.13</v>
          </cell>
          <cell r="EF138">
            <v>0.13</v>
          </cell>
          <cell r="EG138">
            <v>0.13</v>
          </cell>
          <cell r="EH138">
            <v>0.13</v>
          </cell>
          <cell r="EI138">
            <v>0.12</v>
          </cell>
          <cell r="EJ138">
            <v>0.12</v>
          </cell>
          <cell r="EK138">
            <v>0.12</v>
          </cell>
          <cell r="EL138">
            <v>0.12</v>
          </cell>
          <cell r="EM138">
            <v>0.12</v>
          </cell>
          <cell r="EN138">
            <v>0.12</v>
          </cell>
          <cell r="EO138">
            <v>0.12</v>
          </cell>
          <cell r="EP138">
            <v>0.12</v>
          </cell>
          <cell r="EQ138">
            <v>0.12</v>
          </cell>
          <cell r="ER138">
            <v>0.12</v>
          </cell>
          <cell r="ES138">
            <v>0.12</v>
          </cell>
          <cell r="ET138">
            <v>0.12</v>
          </cell>
          <cell r="EU138">
            <v>0.12</v>
          </cell>
          <cell r="EV138">
            <v>0.12</v>
          </cell>
          <cell r="EW138">
            <v>0.12</v>
          </cell>
          <cell r="EX138">
            <v>0.12</v>
          </cell>
          <cell r="EY138">
            <v>0.12</v>
          </cell>
          <cell r="EZ138">
            <v>0.12</v>
          </cell>
          <cell r="FA138">
            <v>0.12</v>
          </cell>
          <cell r="FB138">
            <v>0.12</v>
          </cell>
          <cell r="FC138">
            <v>0.12</v>
          </cell>
          <cell r="FD138">
            <v>0.12</v>
          </cell>
          <cell r="FE138">
            <v>0.12</v>
          </cell>
          <cell r="FF138">
            <v>0.12</v>
          </cell>
          <cell r="FG138">
            <v>0.12</v>
          </cell>
          <cell r="FH138">
            <v>0.12</v>
          </cell>
          <cell r="FI138">
            <v>0.12</v>
          </cell>
          <cell r="FJ138">
            <v>0.12</v>
          </cell>
          <cell r="FK138">
            <v>0.12</v>
          </cell>
          <cell r="FL138">
            <v>0.12</v>
          </cell>
          <cell r="FM138">
            <v>0.12</v>
          </cell>
          <cell r="FN138">
            <v>0.12</v>
          </cell>
          <cell r="FO138">
            <v>0.12</v>
          </cell>
          <cell r="FP138">
            <v>0.11</v>
          </cell>
          <cell r="FQ138">
            <v>0.11</v>
          </cell>
          <cell r="FR138">
            <v>0.11</v>
          </cell>
          <cell r="FS138">
            <v>0.11</v>
          </cell>
          <cell r="FT138">
            <v>0.11</v>
          </cell>
          <cell r="FU138">
            <v>0.11</v>
          </cell>
          <cell r="FV138">
            <v>0.11</v>
          </cell>
          <cell r="FW138">
            <v>0.11</v>
          </cell>
          <cell r="FX138">
            <v>0.11</v>
          </cell>
          <cell r="FY138">
            <v>0.11</v>
          </cell>
          <cell r="FZ138">
            <v>0.11</v>
          </cell>
          <cell r="GA138">
            <v>0.11</v>
          </cell>
          <cell r="GB138">
            <v>0.11</v>
          </cell>
          <cell r="GC138">
            <v>0.11</v>
          </cell>
          <cell r="GD138">
            <v>0.11</v>
          </cell>
          <cell r="GE138">
            <v>0.11</v>
          </cell>
          <cell r="GF138">
            <v>0.11</v>
          </cell>
          <cell r="GG138">
            <v>0.11</v>
          </cell>
          <cell r="GH138">
            <v>0.11</v>
          </cell>
          <cell r="GI138">
            <v>0.11</v>
          </cell>
          <cell r="GJ138">
            <v>0.11</v>
          </cell>
          <cell r="GK138">
            <v>0.11</v>
          </cell>
          <cell r="GL138">
            <v>0.11</v>
          </cell>
          <cell r="GM138">
            <v>0.11</v>
          </cell>
          <cell r="GN138">
            <v>0.11</v>
          </cell>
          <cell r="GO138">
            <v>0.11</v>
          </cell>
          <cell r="GP138">
            <v>0.11</v>
          </cell>
          <cell r="GQ138">
            <v>0.11</v>
          </cell>
          <cell r="GR138">
            <v>0.11</v>
          </cell>
          <cell r="GS138">
            <v>0.11</v>
          </cell>
          <cell r="GT138">
            <v>0.11</v>
          </cell>
          <cell r="GU138">
            <v>0.11</v>
          </cell>
          <cell r="GV138">
            <v>0.11</v>
          </cell>
          <cell r="GW138">
            <v>0.11</v>
          </cell>
          <cell r="GX138">
            <v>0.11</v>
          </cell>
          <cell r="GY138">
            <v>0.11</v>
          </cell>
          <cell r="GZ138">
            <v>0.11</v>
          </cell>
          <cell r="HA138">
            <v>0.11</v>
          </cell>
          <cell r="HB138">
            <v>0.11</v>
          </cell>
          <cell r="HC138">
            <v>0.11</v>
          </cell>
          <cell r="HD138">
            <v>0.11</v>
          </cell>
          <cell r="HE138">
            <v>0.11</v>
          </cell>
          <cell r="HF138">
            <v>0.11</v>
          </cell>
        </row>
        <row r="139">
          <cell r="A139">
            <v>138</v>
          </cell>
          <cell r="B139">
            <v>0</v>
          </cell>
          <cell r="C139" t="str">
            <v>Nitrogenio Ass. Vinho (ppm)</v>
          </cell>
          <cell r="D139" t="str">
            <v>ppm</v>
          </cell>
          <cell r="F139">
            <v>12.11</v>
          </cell>
          <cell r="G139">
            <v>11.65</v>
          </cell>
          <cell r="H139">
            <v>15.84</v>
          </cell>
          <cell r="I139">
            <v>23.75</v>
          </cell>
          <cell r="J139">
            <v>30.37</v>
          </cell>
          <cell r="K139">
            <v>37.1</v>
          </cell>
          <cell r="L139">
            <v>38.659999999999997</v>
          </cell>
          <cell r="M139">
            <v>38.020000000000003</v>
          </cell>
          <cell r="N139">
            <v>38.119999999999997</v>
          </cell>
          <cell r="O139">
            <v>37.020000000000003</v>
          </cell>
          <cell r="P139">
            <v>37.6</v>
          </cell>
          <cell r="Q139">
            <v>37.909999999999997</v>
          </cell>
          <cell r="R139">
            <v>37.78</v>
          </cell>
          <cell r="S139">
            <v>36.35</v>
          </cell>
          <cell r="T139">
            <v>36.35</v>
          </cell>
          <cell r="U139">
            <v>36.35</v>
          </cell>
          <cell r="V139">
            <v>37.43</v>
          </cell>
          <cell r="W139">
            <v>37.119999999999997</v>
          </cell>
          <cell r="X139">
            <v>42.43</v>
          </cell>
          <cell r="Y139">
            <v>42.54</v>
          </cell>
          <cell r="Z139">
            <v>42.77</v>
          </cell>
          <cell r="AA139">
            <v>44.58</v>
          </cell>
          <cell r="AB139">
            <v>45.8</v>
          </cell>
          <cell r="AC139">
            <v>47.34</v>
          </cell>
          <cell r="AD139">
            <v>48.62</v>
          </cell>
          <cell r="AE139">
            <v>50.12</v>
          </cell>
          <cell r="AF139">
            <v>52.34</v>
          </cell>
          <cell r="AG139">
            <v>55.23</v>
          </cell>
          <cell r="AH139">
            <v>55.23</v>
          </cell>
          <cell r="AI139">
            <v>55.23</v>
          </cell>
          <cell r="AJ139">
            <v>54.56</v>
          </cell>
          <cell r="AK139">
            <v>54.56</v>
          </cell>
          <cell r="AL139">
            <v>54.56</v>
          </cell>
          <cell r="AM139">
            <v>54.56</v>
          </cell>
          <cell r="AN139">
            <v>70.08</v>
          </cell>
          <cell r="AO139">
            <v>67.95</v>
          </cell>
          <cell r="AP139">
            <v>65.97</v>
          </cell>
          <cell r="AQ139">
            <v>64.09</v>
          </cell>
          <cell r="AR139">
            <v>62.29</v>
          </cell>
          <cell r="AS139">
            <v>62.29</v>
          </cell>
          <cell r="AT139">
            <v>61.65</v>
          </cell>
          <cell r="AU139">
            <v>60.14</v>
          </cell>
          <cell r="AV139">
            <v>58.82</v>
          </cell>
          <cell r="AW139">
            <v>57.67</v>
          </cell>
          <cell r="AX139">
            <v>56.82</v>
          </cell>
          <cell r="AY139">
            <v>55.89</v>
          </cell>
          <cell r="AZ139">
            <v>55.41</v>
          </cell>
          <cell r="BA139">
            <v>55.41</v>
          </cell>
          <cell r="BB139">
            <v>54.27</v>
          </cell>
          <cell r="BC139">
            <v>54.27</v>
          </cell>
          <cell r="BD139">
            <v>54.27</v>
          </cell>
          <cell r="BE139">
            <v>54.27</v>
          </cell>
          <cell r="BF139">
            <v>54.27</v>
          </cell>
          <cell r="BG139">
            <v>54.27</v>
          </cell>
          <cell r="BH139">
            <v>54.3</v>
          </cell>
          <cell r="BI139">
            <v>58.86</v>
          </cell>
          <cell r="BJ139">
            <v>58.83</v>
          </cell>
          <cell r="BK139">
            <v>58.83</v>
          </cell>
          <cell r="BL139">
            <v>57.67</v>
          </cell>
          <cell r="BM139">
            <v>56.53</v>
          </cell>
          <cell r="BN139">
            <v>55.48</v>
          </cell>
          <cell r="BO139">
            <v>54.49</v>
          </cell>
          <cell r="BP139">
            <v>53.57</v>
          </cell>
          <cell r="BQ139">
            <v>52.84</v>
          </cell>
          <cell r="BR139">
            <v>52.08</v>
          </cell>
          <cell r="BS139">
            <v>51.62</v>
          </cell>
          <cell r="BT139">
            <v>51.36</v>
          </cell>
          <cell r="BU139">
            <v>51.04</v>
          </cell>
          <cell r="BV139">
            <v>50.73</v>
          </cell>
          <cell r="BW139">
            <v>50.17</v>
          </cell>
          <cell r="BX139">
            <v>49.68</v>
          </cell>
          <cell r="BY139">
            <v>49.45</v>
          </cell>
          <cell r="BZ139">
            <v>49.28</v>
          </cell>
          <cell r="CA139">
            <v>49.1</v>
          </cell>
          <cell r="CB139">
            <v>48.97</v>
          </cell>
          <cell r="CC139">
            <v>48.97</v>
          </cell>
          <cell r="CD139">
            <v>48.91</v>
          </cell>
          <cell r="CE139">
            <v>49.01</v>
          </cell>
          <cell r="CF139">
            <v>48.81</v>
          </cell>
          <cell r="CG139">
            <v>48.76</v>
          </cell>
          <cell r="CH139">
            <v>48.71</v>
          </cell>
          <cell r="CI139">
            <v>48.56</v>
          </cell>
          <cell r="CJ139">
            <v>49.14</v>
          </cell>
          <cell r="CK139">
            <v>49.95</v>
          </cell>
          <cell r="CL139">
            <v>50.7</v>
          </cell>
          <cell r="CM139">
            <v>51.31</v>
          </cell>
          <cell r="CN139">
            <v>51.65</v>
          </cell>
          <cell r="CO139">
            <v>51.97</v>
          </cell>
          <cell r="CP139">
            <v>52.22</v>
          </cell>
          <cell r="CQ139">
            <v>52.18</v>
          </cell>
          <cell r="CR139">
            <v>52.1</v>
          </cell>
          <cell r="CS139">
            <v>52.08</v>
          </cell>
          <cell r="CT139">
            <v>51.93</v>
          </cell>
          <cell r="CU139">
            <v>51.98</v>
          </cell>
          <cell r="CV139">
            <v>52.19</v>
          </cell>
          <cell r="CW139">
            <v>52.48</v>
          </cell>
          <cell r="CX139">
            <v>52.7</v>
          </cell>
          <cell r="CY139">
            <v>52.81</v>
          </cell>
          <cell r="CZ139">
            <v>52.9</v>
          </cell>
          <cell r="DA139">
            <v>53.23</v>
          </cell>
          <cell r="DB139">
            <v>53.55</v>
          </cell>
          <cell r="DC139">
            <v>54.12</v>
          </cell>
          <cell r="DD139">
            <v>54.59</v>
          </cell>
          <cell r="DE139">
            <v>55.05</v>
          </cell>
          <cell r="DF139">
            <v>55.4</v>
          </cell>
          <cell r="DG139">
            <v>55.44</v>
          </cell>
          <cell r="DH139">
            <v>55.38</v>
          </cell>
          <cell r="DI139">
            <v>55.35</v>
          </cell>
          <cell r="DJ139">
            <v>55.29</v>
          </cell>
          <cell r="DK139">
            <v>54.93</v>
          </cell>
          <cell r="DL139">
            <v>54.59</v>
          </cell>
          <cell r="DM139">
            <v>54.41</v>
          </cell>
          <cell r="DN139">
            <v>54.44</v>
          </cell>
          <cell r="DO139">
            <v>54.42</v>
          </cell>
          <cell r="DP139">
            <v>54.39</v>
          </cell>
          <cell r="DQ139">
            <v>54.66</v>
          </cell>
          <cell r="DR139">
            <v>54.71</v>
          </cell>
          <cell r="DS139">
            <v>54.69</v>
          </cell>
          <cell r="DT139">
            <v>54.62</v>
          </cell>
          <cell r="DU139">
            <v>54.58</v>
          </cell>
          <cell r="DV139">
            <v>54.59</v>
          </cell>
          <cell r="DW139">
            <v>54.94</v>
          </cell>
          <cell r="DX139">
            <v>55.29</v>
          </cell>
          <cell r="DY139">
            <v>55.91</v>
          </cell>
          <cell r="DZ139">
            <v>56.46</v>
          </cell>
          <cell r="EA139">
            <v>56.68</v>
          </cell>
          <cell r="EB139">
            <v>56.73</v>
          </cell>
          <cell r="EC139">
            <v>56.85</v>
          </cell>
          <cell r="ED139">
            <v>56.74</v>
          </cell>
          <cell r="EE139">
            <v>56.79</v>
          </cell>
          <cell r="EF139">
            <v>56.75</v>
          </cell>
          <cell r="EG139">
            <v>56.75</v>
          </cell>
          <cell r="EH139">
            <v>56.75</v>
          </cell>
          <cell r="EI139">
            <v>56.46</v>
          </cell>
          <cell r="EJ139">
            <v>56.31</v>
          </cell>
          <cell r="EK139">
            <v>56.27</v>
          </cell>
          <cell r="EL139">
            <v>56.07</v>
          </cell>
          <cell r="EM139">
            <v>55.91</v>
          </cell>
          <cell r="EN139">
            <v>55.8</v>
          </cell>
          <cell r="EO139">
            <v>55.7</v>
          </cell>
          <cell r="EP139">
            <v>55.7</v>
          </cell>
          <cell r="EQ139">
            <v>55.7</v>
          </cell>
          <cell r="ER139">
            <v>55.32</v>
          </cell>
          <cell r="ES139">
            <v>55.03</v>
          </cell>
          <cell r="ET139">
            <v>54.72</v>
          </cell>
          <cell r="EU139">
            <v>54.72</v>
          </cell>
          <cell r="EV139">
            <v>54.72</v>
          </cell>
          <cell r="EW139">
            <v>54.72</v>
          </cell>
          <cell r="EX139">
            <v>54.42</v>
          </cell>
          <cell r="EY139">
            <v>54.32</v>
          </cell>
          <cell r="EZ139">
            <v>54.28</v>
          </cell>
          <cell r="FA139">
            <v>53.96</v>
          </cell>
          <cell r="FB139">
            <v>53.66</v>
          </cell>
          <cell r="FC139">
            <v>53.4</v>
          </cell>
          <cell r="FD139">
            <v>53.14</v>
          </cell>
          <cell r="FE139">
            <v>52.84</v>
          </cell>
          <cell r="FF139">
            <v>52.68</v>
          </cell>
          <cell r="FG139">
            <v>52.53</v>
          </cell>
          <cell r="FH139">
            <v>52.3</v>
          </cell>
          <cell r="FI139">
            <v>52.29</v>
          </cell>
          <cell r="FJ139">
            <v>52.12</v>
          </cell>
          <cell r="FK139">
            <v>52.12</v>
          </cell>
          <cell r="FL139">
            <v>51.89</v>
          </cell>
          <cell r="FM139">
            <v>51.68</v>
          </cell>
          <cell r="FN139">
            <v>51.41</v>
          </cell>
          <cell r="FO139">
            <v>51.15</v>
          </cell>
          <cell r="FP139">
            <v>50.9</v>
          </cell>
          <cell r="FQ139">
            <v>50.68</v>
          </cell>
          <cell r="FR139">
            <v>50.48</v>
          </cell>
          <cell r="FS139">
            <v>50.3</v>
          </cell>
          <cell r="FT139">
            <v>50.09</v>
          </cell>
          <cell r="FU139">
            <v>50.09</v>
          </cell>
          <cell r="FV139">
            <v>50.11</v>
          </cell>
          <cell r="FW139">
            <v>50.28</v>
          </cell>
          <cell r="FX139">
            <v>50.5</v>
          </cell>
          <cell r="FY139">
            <v>50.42</v>
          </cell>
          <cell r="FZ139">
            <v>50.18</v>
          </cell>
          <cell r="GA139">
            <v>50</v>
          </cell>
          <cell r="GB139">
            <v>49.81</v>
          </cell>
          <cell r="GC139">
            <v>49.63</v>
          </cell>
          <cell r="GD139">
            <v>49.42</v>
          </cell>
          <cell r="GE139">
            <v>49.22</v>
          </cell>
          <cell r="GF139">
            <v>48.97</v>
          </cell>
          <cell r="GG139">
            <v>48.77</v>
          </cell>
          <cell r="GH139">
            <v>48.63</v>
          </cell>
          <cell r="GI139">
            <v>48.71</v>
          </cell>
          <cell r="GJ139">
            <v>48.47</v>
          </cell>
          <cell r="GK139">
            <v>48.33</v>
          </cell>
          <cell r="GL139">
            <v>48.34</v>
          </cell>
          <cell r="GM139">
            <v>48.32</v>
          </cell>
          <cell r="GN139">
            <v>48.41</v>
          </cell>
          <cell r="GO139">
            <v>48.62</v>
          </cell>
          <cell r="GP139">
            <v>48.69</v>
          </cell>
          <cell r="GQ139">
            <v>48.91</v>
          </cell>
          <cell r="GR139">
            <v>49.34</v>
          </cell>
          <cell r="GS139">
            <v>49.92</v>
          </cell>
          <cell r="GT139">
            <v>50.45</v>
          </cell>
          <cell r="GU139">
            <v>50.39</v>
          </cell>
          <cell r="GV139">
            <v>50.39</v>
          </cell>
          <cell r="GW139">
            <v>50.15</v>
          </cell>
          <cell r="GX139">
            <v>49.91</v>
          </cell>
          <cell r="GY139">
            <v>49.74</v>
          </cell>
          <cell r="GZ139">
            <v>49.7</v>
          </cell>
          <cell r="HA139">
            <v>49.71</v>
          </cell>
          <cell r="HB139">
            <v>49.59</v>
          </cell>
          <cell r="HC139">
            <v>49.59</v>
          </cell>
          <cell r="HD139">
            <v>49.59</v>
          </cell>
          <cell r="HE139">
            <v>49.59</v>
          </cell>
          <cell r="HF139">
            <v>49.59</v>
          </cell>
        </row>
        <row r="140">
          <cell r="A140">
            <v>139</v>
          </cell>
          <cell r="B140">
            <v>0</v>
          </cell>
          <cell r="C140" t="str">
            <v>Glicerol Vinho (%)</v>
          </cell>
          <cell r="D140" t="str">
            <v>%</v>
          </cell>
          <cell r="E140">
            <v>0.36</v>
          </cell>
          <cell r="F140">
            <v>0.36</v>
          </cell>
          <cell r="G140">
            <v>0.33</v>
          </cell>
          <cell r="H140">
            <v>0.33</v>
          </cell>
          <cell r="I140">
            <v>0.32</v>
          </cell>
          <cell r="J140">
            <v>0.35</v>
          </cell>
          <cell r="K140">
            <v>0.34</v>
          </cell>
          <cell r="L140">
            <v>0.33</v>
          </cell>
          <cell r="M140">
            <v>0.33</v>
          </cell>
          <cell r="N140">
            <v>0.32</v>
          </cell>
          <cell r="O140">
            <v>0.32</v>
          </cell>
          <cell r="P140">
            <v>0.32</v>
          </cell>
          <cell r="Q140">
            <v>0.31</v>
          </cell>
          <cell r="R140">
            <v>0.31</v>
          </cell>
          <cell r="S140">
            <v>0.31</v>
          </cell>
          <cell r="T140">
            <v>0.31</v>
          </cell>
          <cell r="U140">
            <v>0.31</v>
          </cell>
          <cell r="V140">
            <v>0.31</v>
          </cell>
          <cell r="W140">
            <v>0.3</v>
          </cell>
          <cell r="X140">
            <v>0.3</v>
          </cell>
          <cell r="Y140">
            <v>0.3</v>
          </cell>
          <cell r="Z140">
            <v>0.3</v>
          </cell>
          <cell r="AA140">
            <v>0.31</v>
          </cell>
          <cell r="AB140">
            <v>0.31</v>
          </cell>
          <cell r="AC140">
            <v>0.31</v>
          </cell>
          <cell r="AD140">
            <v>0.31</v>
          </cell>
          <cell r="AE140">
            <v>0.32</v>
          </cell>
          <cell r="AF140">
            <v>0.32</v>
          </cell>
          <cell r="AG140">
            <v>0.32</v>
          </cell>
          <cell r="AH140">
            <v>0.32</v>
          </cell>
          <cell r="AI140">
            <v>0.32</v>
          </cell>
          <cell r="AJ140">
            <v>0.32</v>
          </cell>
          <cell r="AK140">
            <v>0.32</v>
          </cell>
          <cell r="AL140">
            <v>0.32</v>
          </cell>
          <cell r="AM140">
            <v>0.31</v>
          </cell>
          <cell r="AN140">
            <v>0.36</v>
          </cell>
          <cell r="AO140">
            <v>0.35</v>
          </cell>
          <cell r="AP140">
            <v>0.35</v>
          </cell>
          <cell r="AQ140">
            <v>0.35</v>
          </cell>
          <cell r="AR140">
            <v>0.35</v>
          </cell>
          <cell r="AS140">
            <v>0.35</v>
          </cell>
          <cell r="AT140">
            <v>0.34</v>
          </cell>
          <cell r="AU140">
            <v>0.34</v>
          </cell>
          <cell r="AV140">
            <v>0.34</v>
          </cell>
          <cell r="AW140">
            <v>0.34</v>
          </cell>
          <cell r="AX140">
            <v>0.33</v>
          </cell>
          <cell r="AY140">
            <v>0.33</v>
          </cell>
          <cell r="AZ140">
            <v>0.33</v>
          </cell>
          <cell r="BA140">
            <v>0.33</v>
          </cell>
          <cell r="BB140">
            <v>0.32</v>
          </cell>
          <cell r="BC140">
            <v>0.32</v>
          </cell>
          <cell r="BD140">
            <v>0.32</v>
          </cell>
          <cell r="BE140">
            <v>0.32</v>
          </cell>
          <cell r="BF140">
            <v>0.32</v>
          </cell>
          <cell r="BG140">
            <v>0.32</v>
          </cell>
          <cell r="BH140">
            <v>0.32</v>
          </cell>
          <cell r="BI140">
            <v>0.32</v>
          </cell>
          <cell r="BJ140">
            <v>0.31</v>
          </cell>
          <cell r="BK140">
            <v>0.31</v>
          </cell>
          <cell r="BL140">
            <v>0.31</v>
          </cell>
          <cell r="BM140">
            <v>0.3</v>
          </cell>
          <cell r="BN140">
            <v>0.3</v>
          </cell>
          <cell r="BO140">
            <v>0.3</v>
          </cell>
          <cell r="BP140">
            <v>0.3</v>
          </cell>
          <cell r="BQ140">
            <v>0.3</v>
          </cell>
          <cell r="BR140">
            <v>0.31</v>
          </cell>
          <cell r="BS140">
            <v>0.3</v>
          </cell>
          <cell r="BT140">
            <v>0.31</v>
          </cell>
          <cell r="BU140">
            <v>0.31</v>
          </cell>
          <cell r="BV140">
            <v>0.31</v>
          </cell>
          <cell r="BW140">
            <v>0.31</v>
          </cell>
          <cell r="BX140">
            <v>0.31</v>
          </cell>
          <cell r="BY140">
            <v>0.31</v>
          </cell>
          <cell r="BZ140">
            <v>0.31</v>
          </cell>
          <cell r="CA140">
            <v>0.31</v>
          </cell>
          <cell r="CB140">
            <v>0.31</v>
          </cell>
          <cell r="CC140">
            <v>0.31</v>
          </cell>
          <cell r="CD140">
            <v>0.31</v>
          </cell>
          <cell r="CE140">
            <v>0.31</v>
          </cell>
          <cell r="CF140">
            <v>0.3</v>
          </cell>
          <cell r="CG140">
            <v>0.3</v>
          </cell>
          <cell r="CH140">
            <v>0.3</v>
          </cell>
          <cell r="CI140">
            <v>0.3</v>
          </cell>
          <cell r="CJ140">
            <v>0.3</v>
          </cell>
          <cell r="CK140">
            <v>0.3</v>
          </cell>
          <cell r="CL140">
            <v>0.3</v>
          </cell>
          <cell r="CM140">
            <v>0.3</v>
          </cell>
          <cell r="CN140">
            <v>0.3</v>
          </cell>
          <cell r="CO140">
            <v>0.3</v>
          </cell>
          <cell r="CP140">
            <v>0.3</v>
          </cell>
          <cell r="CQ140">
            <v>0.3</v>
          </cell>
          <cell r="CR140">
            <v>0.3</v>
          </cell>
          <cell r="CS140">
            <v>0.3</v>
          </cell>
          <cell r="CT140">
            <v>0.3</v>
          </cell>
          <cell r="CU140">
            <v>0.3</v>
          </cell>
          <cell r="CV140">
            <v>0.3</v>
          </cell>
          <cell r="CW140">
            <v>0.3</v>
          </cell>
          <cell r="CX140">
            <v>0.3</v>
          </cell>
          <cell r="CY140">
            <v>0.3</v>
          </cell>
          <cell r="CZ140">
            <v>0.3</v>
          </cell>
          <cell r="DA140">
            <v>0.3</v>
          </cell>
          <cell r="DB140">
            <v>0.3</v>
          </cell>
          <cell r="DC140">
            <v>0.3</v>
          </cell>
          <cell r="DD140">
            <v>0.3</v>
          </cell>
          <cell r="DE140">
            <v>0.3</v>
          </cell>
          <cell r="DF140">
            <v>0.3</v>
          </cell>
          <cell r="DG140">
            <v>0.3</v>
          </cell>
          <cell r="DH140">
            <v>0.3</v>
          </cell>
          <cell r="DI140">
            <v>0.3</v>
          </cell>
          <cell r="DJ140">
            <v>0.3</v>
          </cell>
          <cell r="DK140">
            <v>0.3</v>
          </cell>
          <cell r="DL140">
            <v>0.3</v>
          </cell>
          <cell r="DM140">
            <v>0.3</v>
          </cell>
          <cell r="DN140">
            <v>0.28999999999999998</v>
          </cell>
          <cell r="DO140">
            <v>0.28999999999999998</v>
          </cell>
          <cell r="DP140">
            <v>0.28999999999999998</v>
          </cell>
          <cell r="DQ140">
            <v>0.28999999999999998</v>
          </cell>
          <cell r="DR140">
            <v>0.28999999999999998</v>
          </cell>
          <cell r="DS140">
            <v>0.28999999999999998</v>
          </cell>
          <cell r="DT140">
            <v>0.28999999999999998</v>
          </cell>
          <cell r="DU140">
            <v>0.28999999999999998</v>
          </cell>
          <cell r="DV140">
            <v>0.28999999999999998</v>
          </cell>
          <cell r="DW140">
            <v>0.28999999999999998</v>
          </cell>
          <cell r="DX140">
            <v>0.28999999999999998</v>
          </cell>
          <cell r="DY140">
            <v>0.28999999999999998</v>
          </cell>
          <cell r="DZ140">
            <v>0.28999999999999998</v>
          </cell>
          <cell r="EA140">
            <v>0.28999999999999998</v>
          </cell>
          <cell r="EB140">
            <v>0.28999999999999998</v>
          </cell>
          <cell r="EC140">
            <v>0.28999999999999998</v>
          </cell>
          <cell r="ED140">
            <v>0.28999999999999998</v>
          </cell>
          <cell r="EE140">
            <v>0.28999999999999998</v>
          </cell>
          <cell r="EF140">
            <v>0.28999999999999998</v>
          </cell>
          <cell r="EG140">
            <v>0.28999999999999998</v>
          </cell>
          <cell r="EH140">
            <v>0.28999999999999998</v>
          </cell>
          <cell r="EI140">
            <v>0.28999999999999998</v>
          </cell>
          <cell r="EJ140">
            <v>0.28999999999999998</v>
          </cell>
          <cell r="EK140">
            <v>0.28999999999999998</v>
          </cell>
          <cell r="EL140">
            <v>0.28999999999999998</v>
          </cell>
          <cell r="EM140">
            <v>0.28999999999999998</v>
          </cell>
          <cell r="EN140">
            <v>0.28999999999999998</v>
          </cell>
          <cell r="EO140">
            <v>0.28999999999999998</v>
          </cell>
          <cell r="EP140">
            <v>0.28999999999999998</v>
          </cell>
          <cell r="EQ140">
            <v>0.28999999999999998</v>
          </cell>
          <cell r="ER140">
            <v>0.28999999999999998</v>
          </cell>
          <cell r="ES140">
            <v>0.28999999999999998</v>
          </cell>
          <cell r="ET140">
            <v>0.28999999999999998</v>
          </cell>
          <cell r="EU140">
            <v>0.28999999999999998</v>
          </cell>
          <cell r="EV140">
            <v>0.28999999999999998</v>
          </cell>
          <cell r="EW140">
            <v>0.28999999999999998</v>
          </cell>
          <cell r="EX140">
            <v>0.28999999999999998</v>
          </cell>
          <cell r="EY140">
            <v>0.28999999999999998</v>
          </cell>
          <cell r="EZ140">
            <v>0.28999999999999998</v>
          </cell>
          <cell r="FA140">
            <v>0.28999999999999998</v>
          </cell>
          <cell r="FB140">
            <v>0.28999999999999998</v>
          </cell>
          <cell r="FC140">
            <v>0.28999999999999998</v>
          </cell>
          <cell r="FD140">
            <v>0.28999999999999998</v>
          </cell>
          <cell r="FE140">
            <v>0.28999999999999998</v>
          </cell>
          <cell r="FF140">
            <v>0.28999999999999998</v>
          </cell>
          <cell r="FG140">
            <v>0.28999999999999998</v>
          </cell>
          <cell r="FH140">
            <v>0.28999999999999998</v>
          </cell>
          <cell r="FI140">
            <v>0.28999999999999998</v>
          </cell>
          <cell r="FJ140">
            <v>0.28999999999999998</v>
          </cell>
          <cell r="FK140">
            <v>0.28999999999999998</v>
          </cell>
          <cell r="FL140">
            <v>0.28999999999999998</v>
          </cell>
          <cell r="FM140">
            <v>0.28999999999999998</v>
          </cell>
          <cell r="FN140">
            <v>0.3</v>
          </cell>
          <cell r="FO140">
            <v>0.3</v>
          </cell>
          <cell r="FP140">
            <v>0.3</v>
          </cell>
          <cell r="FQ140">
            <v>0.3</v>
          </cell>
          <cell r="FR140">
            <v>0.3</v>
          </cell>
          <cell r="FS140">
            <v>0.3</v>
          </cell>
          <cell r="FT140">
            <v>0.3</v>
          </cell>
          <cell r="FU140">
            <v>0.3</v>
          </cell>
          <cell r="FV140">
            <v>0.31</v>
          </cell>
          <cell r="FW140">
            <v>0.31</v>
          </cell>
          <cell r="FX140">
            <v>0.3</v>
          </cell>
          <cell r="FY140">
            <v>0.3</v>
          </cell>
          <cell r="FZ140">
            <v>0.31</v>
          </cell>
          <cell r="GA140">
            <v>0.31</v>
          </cell>
          <cell r="GB140">
            <v>0.31</v>
          </cell>
          <cell r="GC140">
            <v>0.31</v>
          </cell>
          <cell r="GD140">
            <v>0.31</v>
          </cell>
          <cell r="GE140">
            <v>0.31</v>
          </cell>
          <cell r="GF140">
            <v>0.31</v>
          </cell>
          <cell r="GG140">
            <v>0.31</v>
          </cell>
          <cell r="GH140">
            <v>0.31</v>
          </cell>
          <cell r="GI140">
            <v>0.31</v>
          </cell>
          <cell r="GJ140">
            <v>0.31</v>
          </cell>
          <cell r="GK140">
            <v>0.31</v>
          </cell>
          <cell r="GL140">
            <v>0.31</v>
          </cell>
          <cell r="GM140">
            <v>0.31</v>
          </cell>
          <cell r="GN140">
            <v>0.31</v>
          </cell>
          <cell r="GO140">
            <v>0.31</v>
          </cell>
          <cell r="GP140">
            <v>0.31</v>
          </cell>
          <cell r="GQ140">
            <v>0.31</v>
          </cell>
          <cell r="GR140">
            <v>0.31</v>
          </cell>
          <cell r="GS140">
            <v>0.31</v>
          </cell>
          <cell r="GT140">
            <v>0.31</v>
          </cell>
          <cell r="GU140">
            <v>0.31</v>
          </cell>
          <cell r="GV140">
            <v>0.31</v>
          </cell>
          <cell r="GW140">
            <v>0.31</v>
          </cell>
          <cell r="GX140">
            <v>0.3</v>
          </cell>
          <cell r="GY140">
            <v>0.3</v>
          </cell>
          <cell r="GZ140">
            <v>0.3</v>
          </cell>
          <cell r="HA140">
            <v>0.3</v>
          </cell>
          <cell r="HB140">
            <v>0.3</v>
          </cell>
          <cell r="HC140">
            <v>0.3</v>
          </cell>
          <cell r="HD140">
            <v>0.3</v>
          </cell>
          <cell r="HE140">
            <v>0.3</v>
          </cell>
          <cell r="HF140">
            <v>0.3</v>
          </cell>
        </row>
        <row r="141">
          <cell r="A141">
            <v>140</v>
          </cell>
          <cell r="B141">
            <v>0</v>
          </cell>
          <cell r="C141" t="str">
            <v>Fermento Vinho (%)</v>
          </cell>
          <cell r="D141" t="str">
            <v>%</v>
          </cell>
          <cell r="E141">
            <v>1.75</v>
          </cell>
          <cell r="F141">
            <v>1.26</v>
          </cell>
          <cell r="G141">
            <v>1.06</v>
          </cell>
          <cell r="H141">
            <v>0.97</v>
          </cell>
          <cell r="I141">
            <v>0.91</v>
          </cell>
          <cell r="J141">
            <v>0.91</v>
          </cell>
          <cell r="K141">
            <v>0.88</v>
          </cell>
          <cell r="L141">
            <v>0.88</v>
          </cell>
          <cell r="M141">
            <v>0.85</v>
          </cell>
          <cell r="N141">
            <v>0.83</v>
          </cell>
          <cell r="O141">
            <v>0.84</v>
          </cell>
          <cell r="P141">
            <v>0.83</v>
          </cell>
          <cell r="Q141">
            <v>0.83</v>
          </cell>
          <cell r="R141">
            <v>0.84</v>
          </cell>
          <cell r="S141">
            <v>0.88</v>
          </cell>
          <cell r="T141">
            <v>0.88</v>
          </cell>
          <cell r="U141">
            <v>0.88</v>
          </cell>
          <cell r="V141">
            <v>0.88</v>
          </cell>
          <cell r="W141">
            <v>0.86</v>
          </cell>
          <cell r="X141">
            <v>0.86</v>
          </cell>
          <cell r="Y141">
            <v>0.85</v>
          </cell>
          <cell r="Z141">
            <v>0.84</v>
          </cell>
          <cell r="AA141">
            <v>0.83</v>
          </cell>
          <cell r="AB141">
            <v>0.83</v>
          </cell>
          <cell r="AC141">
            <v>0.83</v>
          </cell>
          <cell r="AD141">
            <v>0.84</v>
          </cell>
          <cell r="AE141">
            <v>0.86</v>
          </cell>
          <cell r="AF141">
            <v>0.87</v>
          </cell>
          <cell r="AG141">
            <v>0.88</v>
          </cell>
          <cell r="AH141">
            <v>0.88</v>
          </cell>
          <cell r="AI141">
            <v>0.88</v>
          </cell>
          <cell r="AJ141">
            <v>0.86</v>
          </cell>
          <cell r="AK141">
            <v>0.86</v>
          </cell>
          <cell r="AL141">
            <v>0.86</v>
          </cell>
          <cell r="AM141">
            <v>0.85</v>
          </cell>
          <cell r="AN141">
            <v>0.88</v>
          </cell>
          <cell r="AO141">
            <v>0.87</v>
          </cell>
          <cell r="AP141">
            <v>0.86</v>
          </cell>
          <cell r="AQ141">
            <v>0.85</v>
          </cell>
          <cell r="AR141">
            <v>0.84</v>
          </cell>
          <cell r="AS141">
            <v>0.84</v>
          </cell>
          <cell r="AT141">
            <v>0.84</v>
          </cell>
          <cell r="AU141">
            <v>0.85</v>
          </cell>
          <cell r="AV141">
            <v>0.84</v>
          </cell>
          <cell r="AW141">
            <v>0.84</v>
          </cell>
          <cell r="AX141">
            <v>0.86</v>
          </cell>
          <cell r="AY141">
            <v>0.86</v>
          </cell>
          <cell r="AZ141">
            <v>0.85</v>
          </cell>
          <cell r="BA141">
            <v>0.85</v>
          </cell>
          <cell r="BB141">
            <v>0.85</v>
          </cell>
          <cell r="BC141">
            <v>0.85</v>
          </cell>
          <cell r="BD141">
            <v>0.85</v>
          </cell>
          <cell r="BE141">
            <v>0.85</v>
          </cell>
          <cell r="BF141">
            <v>0.85</v>
          </cell>
          <cell r="BG141">
            <v>0.85</v>
          </cell>
          <cell r="BH141">
            <v>0.87</v>
          </cell>
          <cell r="BI141">
            <v>0.88</v>
          </cell>
          <cell r="BJ141">
            <v>0.88</v>
          </cell>
          <cell r="BK141">
            <v>0.87</v>
          </cell>
          <cell r="BL141">
            <v>0.87</v>
          </cell>
          <cell r="BM141">
            <v>0.86</v>
          </cell>
          <cell r="BN141">
            <v>0.85</v>
          </cell>
          <cell r="BO141">
            <v>0.85</v>
          </cell>
          <cell r="BP141">
            <v>0.84</v>
          </cell>
          <cell r="BQ141">
            <v>0.84</v>
          </cell>
          <cell r="BR141">
            <v>0.84</v>
          </cell>
          <cell r="BS141">
            <v>0.85</v>
          </cell>
          <cell r="BT141">
            <v>0.86</v>
          </cell>
          <cell r="BU141">
            <v>0.86</v>
          </cell>
          <cell r="BV141">
            <v>0.86</v>
          </cell>
          <cell r="BW141">
            <v>0.85</v>
          </cell>
          <cell r="BX141">
            <v>0.85</v>
          </cell>
          <cell r="BY141">
            <v>0.85</v>
          </cell>
          <cell r="BZ141">
            <v>0.85</v>
          </cell>
          <cell r="CA141">
            <v>0.85</v>
          </cell>
          <cell r="CB141">
            <v>0.86</v>
          </cell>
          <cell r="CC141">
            <v>0.86</v>
          </cell>
          <cell r="CD141">
            <v>0.86</v>
          </cell>
          <cell r="CE141">
            <v>0.86</v>
          </cell>
          <cell r="CF141">
            <v>0.85</v>
          </cell>
          <cell r="CG141">
            <v>0.85</v>
          </cell>
          <cell r="CH141">
            <v>0.84</v>
          </cell>
          <cell r="CI141">
            <v>0.84</v>
          </cell>
          <cell r="CJ141">
            <v>0.84</v>
          </cell>
          <cell r="CK141">
            <v>0.84</v>
          </cell>
          <cell r="CL141">
            <v>0.84</v>
          </cell>
          <cell r="CM141">
            <v>0.83</v>
          </cell>
          <cell r="CN141">
            <v>0.84</v>
          </cell>
          <cell r="CO141">
            <v>0.84</v>
          </cell>
          <cell r="CP141">
            <v>0.84</v>
          </cell>
          <cell r="CQ141">
            <v>0.83</v>
          </cell>
          <cell r="CR141">
            <v>0.83</v>
          </cell>
          <cell r="CS141">
            <v>0.83</v>
          </cell>
          <cell r="CT141">
            <v>0.83</v>
          </cell>
          <cell r="CU141">
            <v>0.83</v>
          </cell>
          <cell r="CV141">
            <v>0.83</v>
          </cell>
          <cell r="CW141">
            <v>0.82</v>
          </cell>
          <cell r="CX141">
            <v>0.82</v>
          </cell>
          <cell r="CY141">
            <v>0.82</v>
          </cell>
          <cell r="CZ141">
            <v>0.82</v>
          </cell>
          <cell r="DA141">
            <v>0.82</v>
          </cell>
          <cell r="DB141">
            <v>0.82</v>
          </cell>
          <cell r="DC141">
            <v>0.81</v>
          </cell>
          <cell r="DD141">
            <v>0.81</v>
          </cell>
          <cell r="DE141">
            <v>0.82</v>
          </cell>
          <cell r="DF141">
            <v>0.82</v>
          </cell>
          <cell r="DG141">
            <v>0.82</v>
          </cell>
          <cell r="DH141">
            <v>0.82</v>
          </cell>
          <cell r="DI141">
            <v>0.82</v>
          </cell>
          <cell r="DJ141">
            <v>0.82</v>
          </cell>
          <cell r="DK141">
            <v>0.82</v>
          </cell>
          <cell r="DL141">
            <v>0.81</v>
          </cell>
          <cell r="DM141">
            <v>0.81</v>
          </cell>
          <cell r="DN141">
            <v>0.82</v>
          </cell>
          <cell r="DO141">
            <v>0.82</v>
          </cell>
          <cell r="DP141">
            <v>0.82</v>
          </cell>
          <cell r="DQ141">
            <v>0.82</v>
          </cell>
          <cell r="DR141">
            <v>0.82</v>
          </cell>
          <cell r="DS141">
            <v>0.81</v>
          </cell>
          <cell r="DT141">
            <v>0.81</v>
          </cell>
          <cell r="DU141">
            <v>0.82</v>
          </cell>
          <cell r="DV141">
            <v>0.82</v>
          </cell>
          <cell r="DW141">
            <v>0.83</v>
          </cell>
          <cell r="DX141">
            <v>0.83</v>
          </cell>
          <cell r="DY141">
            <v>0.83</v>
          </cell>
          <cell r="DZ141">
            <v>0.82</v>
          </cell>
          <cell r="EA141">
            <v>0.83</v>
          </cell>
          <cell r="EB141">
            <v>0.83</v>
          </cell>
          <cell r="EC141">
            <v>0.83</v>
          </cell>
          <cell r="ED141">
            <v>0.83</v>
          </cell>
          <cell r="EE141">
            <v>0.83</v>
          </cell>
          <cell r="EF141">
            <v>0.83</v>
          </cell>
          <cell r="EG141">
            <v>0.83</v>
          </cell>
          <cell r="EH141">
            <v>0.83</v>
          </cell>
          <cell r="EI141">
            <v>0.83</v>
          </cell>
          <cell r="EJ141">
            <v>0.82</v>
          </cell>
          <cell r="EK141">
            <v>0.82</v>
          </cell>
          <cell r="EL141">
            <v>0.83</v>
          </cell>
          <cell r="EM141">
            <v>0.83</v>
          </cell>
          <cell r="EN141">
            <v>0.83</v>
          </cell>
          <cell r="EO141">
            <v>0.83</v>
          </cell>
          <cell r="EP141">
            <v>0.83</v>
          </cell>
          <cell r="EQ141">
            <v>0.83</v>
          </cell>
          <cell r="ER141">
            <v>0.83</v>
          </cell>
          <cell r="ES141">
            <v>0.83</v>
          </cell>
          <cell r="ET141">
            <v>0.82</v>
          </cell>
          <cell r="EU141">
            <v>0.82</v>
          </cell>
          <cell r="EV141">
            <v>0.82</v>
          </cell>
          <cell r="EW141">
            <v>0.82</v>
          </cell>
          <cell r="EX141">
            <v>0.82</v>
          </cell>
          <cell r="EY141">
            <v>0.82</v>
          </cell>
          <cell r="EZ141">
            <v>0.82</v>
          </cell>
          <cell r="FA141">
            <v>0.88</v>
          </cell>
          <cell r="FB141">
            <v>0.87</v>
          </cell>
          <cell r="FC141">
            <v>0.87</v>
          </cell>
          <cell r="FD141">
            <v>0.87</v>
          </cell>
          <cell r="FE141">
            <v>0.87</v>
          </cell>
          <cell r="FF141">
            <v>0.87</v>
          </cell>
          <cell r="FG141">
            <v>0.87</v>
          </cell>
          <cell r="FH141">
            <v>0.87</v>
          </cell>
          <cell r="FI141">
            <v>0.86</v>
          </cell>
          <cell r="FJ141">
            <v>0.86</v>
          </cell>
          <cell r="FK141">
            <v>0.86</v>
          </cell>
          <cell r="FL141">
            <v>0.86</v>
          </cell>
          <cell r="FM141">
            <v>0.86</v>
          </cell>
          <cell r="FN141">
            <v>0.86</v>
          </cell>
          <cell r="FO141">
            <v>0.86</v>
          </cell>
          <cell r="FP141">
            <v>0.86</v>
          </cell>
          <cell r="FQ141">
            <v>0.86</v>
          </cell>
          <cell r="FR141">
            <v>0.86</v>
          </cell>
          <cell r="FS141">
            <v>0.86</v>
          </cell>
          <cell r="FT141">
            <v>0.85</v>
          </cell>
          <cell r="FU141">
            <v>0.85</v>
          </cell>
          <cell r="FV141">
            <v>0.85</v>
          </cell>
          <cell r="FW141">
            <v>0.86</v>
          </cell>
          <cell r="FX141">
            <v>0.85</v>
          </cell>
          <cell r="FY141">
            <v>0.86</v>
          </cell>
          <cell r="FZ141">
            <v>0.86</v>
          </cell>
          <cell r="GA141">
            <v>0.86</v>
          </cell>
          <cell r="GB141">
            <v>0.86</v>
          </cell>
          <cell r="GC141">
            <v>0.86</v>
          </cell>
          <cell r="GD141">
            <v>0.86</v>
          </cell>
          <cell r="GE141">
            <v>0.86</v>
          </cell>
          <cell r="GF141">
            <v>0.86</v>
          </cell>
          <cell r="GG141">
            <v>0.86</v>
          </cell>
          <cell r="GH141">
            <v>0.86</v>
          </cell>
          <cell r="GI141">
            <v>0.85</v>
          </cell>
          <cell r="GJ141">
            <v>0.85</v>
          </cell>
          <cell r="GK141">
            <v>0.85</v>
          </cell>
          <cell r="GL141">
            <v>0.85</v>
          </cell>
          <cell r="GM141">
            <v>0.85</v>
          </cell>
          <cell r="GN141">
            <v>0.84</v>
          </cell>
          <cell r="GO141">
            <v>0.84</v>
          </cell>
          <cell r="GP141">
            <v>0.84</v>
          </cell>
          <cell r="GQ141">
            <v>0.84</v>
          </cell>
          <cell r="GR141">
            <v>0.84</v>
          </cell>
          <cell r="GS141">
            <v>0.83</v>
          </cell>
          <cell r="GT141">
            <v>0.83</v>
          </cell>
          <cell r="GU141">
            <v>0.83</v>
          </cell>
          <cell r="GV141">
            <v>0.83</v>
          </cell>
          <cell r="GW141">
            <v>0.83</v>
          </cell>
          <cell r="GX141">
            <v>0.83</v>
          </cell>
          <cell r="GY141">
            <v>0.82</v>
          </cell>
          <cell r="GZ141">
            <v>0.83</v>
          </cell>
          <cell r="HA141">
            <v>0.83</v>
          </cell>
          <cell r="HB141">
            <v>0.86</v>
          </cell>
          <cell r="HC141">
            <v>0.86</v>
          </cell>
          <cell r="HD141">
            <v>0.86</v>
          </cell>
          <cell r="HE141">
            <v>0.86</v>
          </cell>
          <cell r="HF141">
            <v>0.86</v>
          </cell>
        </row>
        <row r="142">
          <cell r="A142">
            <v>141</v>
          </cell>
          <cell r="C142" t="str">
            <v>Acidez Vinho (g/l)</v>
          </cell>
          <cell r="D142" t="str">
            <v>g H2SO4/l</v>
          </cell>
          <cell r="E142">
            <v>2.37</v>
          </cell>
          <cell r="F142">
            <v>1.77</v>
          </cell>
          <cell r="G142">
            <v>1.56</v>
          </cell>
          <cell r="H142">
            <v>1.41</v>
          </cell>
          <cell r="I142">
            <v>1.39</v>
          </cell>
          <cell r="J142">
            <v>1.43</v>
          </cell>
          <cell r="K142">
            <v>1.5</v>
          </cell>
          <cell r="L142">
            <v>1.54</v>
          </cell>
          <cell r="M142">
            <v>1.56</v>
          </cell>
          <cell r="N142">
            <v>1.58</v>
          </cell>
          <cell r="O142">
            <v>1.58</v>
          </cell>
          <cell r="P142">
            <v>1.58</v>
          </cell>
          <cell r="Q142">
            <v>1.57</v>
          </cell>
          <cell r="R142">
            <v>1.59</v>
          </cell>
          <cell r="S142">
            <v>1.58</v>
          </cell>
          <cell r="T142">
            <v>1.58</v>
          </cell>
          <cell r="U142">
            <v>1.58</v>
          </cell>
          <cell r="V142">
            <v>1.52</v>
          </cell>
          <cell r="W142">
            <v>1.47</v>
          </cell>
          <cell r="X142">
            <v>1.47</v>
          </cell>
          <cell r="Y142">
            <v>1.45</v>
          </cell>
          <cell r="Z142">
            <v>1.45</v>
          </cell>
          <cell r="AA142">
            <v>1.44</v>
          </cell>
          <cell r="AB142">
            <v>1.45</v>
          </cell>
          <cell r="AC142">
            <v>1.46</v>
          </cell>
          <cell r="AD142">
            <v>1.47</v>
          </cell>
          <cell r="AE142">
            <v>1.47</v>
          </cell>
          <cell r="AF142">
            <v>1.47</v>
          </cell>
          <cell r="AG142">
            <v>1.48</v>
          </cell>
          <cell r="AH142">
            <v>1.48</v>
          </cell>
          <cell r="AI142">
            <v>1.48</v>
          </cell>
          <cell r="AJ142">
            <v>1.44</v>
          </cell>
          <cell r="AK142">
            <v>1.44</v>
          </cell>
          <cell r="AL142">
            <v>1.44</v>
          </cell>
          <cell r="AM142">
            <v>1.4</v>
          </cell>
          <cell r="AN142">
            <v>1.47</v>
          </cell>
          <cell r="AO142">
            <v>1.48</v>
          </cell>
          <cell r="AP142">
            <v>1.47</v>
          </cell>
          <cell r="AQ142">
            <v>1.46</v>
          </cell>
          <cell r="AR142">
            <v>1.46</v>
          </cell>
          <cell r="AS142">
            <v>1.46</v>
          </cell>
          <cell r="AT142">
            <v>1.44</v>
          </cell>
          <cell r="AU142">
            <v>1.43</v>
          </cell>
          <cell r="AV142">
            <v>1.43</v>
          </cell>
          <cell r="AW142">
            <v>1.44</v>
          </cell>
          <cell r="AX142">
            <v>1.44</v>
          </cell>
          <cell r="AY142">
            <v>1.44</v>
          </cell>
          <cell r="AZ142">
            <v>1.44</v>
          </cell>
          <cell r="BA142">
            <v>1.44</v>
          </cell>
          <cell r="BB142">
            <v>1.41</v>
          </cell>
          <cell r="BC142">
            <v>1.41</v>
          </cell>
          <cell r="BD142">
            <v>1.41</v>
          </cell>
          <cell r="BE142">
            <v>1.41</v>
          </cell>
          <cell r="BF142">
            <v>1.41</v>
          </cell>
          <cell r="BG142">
            <v>1.41</v>
          </cell>
          <cell r="BH142">
            <v>1.41</v>
          </cell>
          <cell r="BI142">
            <v>1.46</v>
          </cell>
          <cell r="BJ142">
            <v>1.48</v>
          </cell>
          <cell r="BK142">
            <v>1.47</v>
          </cell>
          <cell r="BL142">
            <v>1.46</v>
          </cell>
          <cell r="BM142">
            <v>1.45</v>
          </cell>
          <cell r="BN142">
            <v>1.44</v>
          </cell>
          <cell r="BO142">
            <v>1.44</v>
          </cell>
          <cell r="BP142">
            <v>1.45</v>
          </cell>
          <cell r="BQ142">
            <v>1.45</v>
          </cell>
          <cell r="BR142">
            <v>1.45</v>
          </cell>
          <cell r="BS142">
            <v>1.45</v>
          </cell>
          <cell r="BT142">
            <v>1.46</v>
          </cell>
          <cell r="BU142">
            <v>1.46</v>
          </cell>
          <cell r="BV142">
            <v>1.47</v>
          </cell>
          <cell r="BW142">
            <v>1.48</v>
          </cell>
          <cell r="BX142">
            <v>1.48</v>
          </cell>
          <cell r="BY142">
            <v>1.49</v>
          </cell>
          <cell r="BZ142">
            <v>1.49</v>
          </cell>
          <cell r="CA142">
            <v>1.49</v>
          </cell>
          <cell r="CB142">
            <v>1.49</v>
          </cell>
          <cell r="CC142">
            <v>1.5</v>
          </cell>
          <cell r="CD142">
            <v>1.5</v>
          </cell>
          <cell r="CE142">
            <v>1.5</v>
          </cell>
          <cell r="CF142">
            <v>1.5</v>
          </cell>
          <cell r="CG142">
            <v>1.51</v>
          </cell>
          <cell r="CH142">
            <v>1.51</v>
          </cell>
          <cell r="CI142">
            <v>1.51</v>
          </cell>
          <cell r="CJ142">
            <v>1.52</v>
          </cell>
          <cell r="CK142">
            <v>1.63</v>
          </cell>
          <cell r="CL142">
            <v>1.64</v>
          </cell>
          <cell r="CM142">
            <v>1.64</v>
          </cell>
          <cell r="CN142">
            <v>1.64</v>
          </cell>
          <cell r="CO142">
            <v>1.64</v>
          </cell>
          <cell r="CP142">
            <v>1.64</v>
          </cell>
          <cell r="CQ142">
            <v>1.64</v>
          </cell>
          <cell r="CR142">
            <v>1.65</v>
          </cell>
          <cell r="CS142">
            <v>1.64</v>
          </cell>
          <cell r="CT142">
            <v>1.64</v>
          </cell>
          <cell r="CU142">
            <v>1.64</v>
          </cell>
          <cell r="CV142">
            <v>1.64</v>
          </cell>
          <cell r="CW142">
            <v>1.65</v>
          </cell>
          <cell r="CX142">
            <v>1.65</v>
          </cell>
          <cell r="CY142">
            <v>1.65</v>
          </cell>
          <cell r="CZ142">
            <v>1.65</v>
          </cell>
          <cell r="DA142">
            <v>1.65</v>
          </cell>
          <cell r="DB142">
            <v>1.65</v>
          </cell>
          <cell r="DC142">
            <v>1.66</v>
          </cell>
          <cell r="DD142">
            <v>1.66</v>
          </cell>
          <cell r="DE142">
            <v>1.67</v>
          </cell>
          <cell r="DF142">
            <v>1.67</v>
          </cell>
          <cell r="DG142">
            <v>1.68</v>
          </cell>
          <cell r="DH142">
            <v>1.68</v>
          </cell>
          <cell r="DI142">
            <v>1.69</v>
          </cell>
          <cell r="DJ142">
            <v>1.7</v>
          </cell>
          <cell r="DK142">
            <v>1.7</v>
          </cell>
          <cell r="DL142">
            <v>1.71</v>
          </cell>
          <cell r="DM142">
            <v>1.71</v>
          </cell>
          <cell r="DN142">
            <v>1.72</v>
          </cell>
          <cell r="DO142">
            <v>1.72</v>
          </cell>
          <cell r="DP142">
            <v>1.73</v>
          </cell>
          <cell r="DQ142">
            <v>1.74</v>
          </cell>
          <cell r="DR142">
            <v>1.74</v>
          </cell>
          <cell r="DS142">
            <v>1.74</v>
          </cell>
          <cell r="DT142">
            <v>1.74</v>
          </cell>
          <cell r="DU142">
            <v>1.74</v>
          </cell>
          <cell r="DV142">
            <v>1.74</v>
          </cell>
          <cell r="DW142">
            <v>1.74</v>
          </cell>
          <cell r="DX142">
            <v>1.74</v>
          </cell>
          <cell r="DY142">
            <v>1.74</v>
          </cell>
          <cell r="DZ142">
            <v>1.74</v>
          </cell>
          <cell r="EA142">
            <v>1.73</v>
          </cell>
          <cell r="EB142">
            <v>1.73</v>
          </cell>
          <cell r="EC142">
            <v>1.73</v>
          </cell>
          <cell r="ED142">
            <v>1.73</v>
          </cell>
          <cell r="EE142">
            <v>1.73</v>
          </cell>
          <cell r="EF142">
            <v>1.73</v>
          </cell>
          <cell r="EG142">
            <v>1.73</v>
          </cell>
          <cell r="EH142">
            <v>1.73</v>
          </cell>
          <cell r="EI142">
            <v>1.73</v>
          </cell>
          <cell r="EJ142">
            <v>1.73</v>
          </cell>
          <cell r="EK142">
            <v>1.72</v>
          </cell>
          <cell r="EL142">
            <v>1.72</v>
          </cell>
          <cell r="EM142">
            <v>1.72</v>
          </cell>
          <cell r="EN142">
            <v>1.72</v>
          </cell>
          <cell r="EO142">
            <v>1.72</v>
          </cell>
          <cell r="EP142">
            <v>1.72</v>
          </cell>
          <cell r="EQ142">
            <v>1.72</v>
          </cell>
          <cell r="ER142">
            <v>1.72</v>
          </cell>
          <cell r="ES142">
            <v>1.71</v>
          </cell>
          <cell r="ET142">
            <v>1.71</v>
          </cell>
          <cell r="EU142">
            <v>1.71</v>
          </cell>
          <cell r="EV142">
            <v>1.71</v>
          </cell>
          <cell r="EW142">
            <v>1.71</v>
          </cell>
          <cell r="EX142">
            <v>1.71</v>
          </cell>
          <cell r="EY142">
            <v>1.7</v>
          </cell>
          <cell r="EZ142">
            <v>1.7</v>
          </cell>
          <cell r="FA142">
            <v>1.7</v>
          </cell>
          <cell r="FB142">
            <v>1.71</v>
          </cell>
          <cell r="FC142">
            <v>1.72</v>
          </cell>
          <cell r="FD142">
            <v>1.73</v>
          </cell>
          <cell r="FE142">
            <v>1.73</v>
          </cell>
          <cell r="FF142">
            <v>1.74</v>
          </cell>
          <cell r="FG142">
            <v>1.74</v>
          </cell>
          <cell r="FH142">
            <v>1.75</v>
          </cell>
          <cell r="FI142">
            <v>1.75</v>
          </cell>
          <cell r="FJ142">
            <v>1.76</v>
          </cell>
          <cell r="FK142">
            <v>1.76</v>
          </cell>
          <cell r="FL142">
            <v>1.77</v>
          </cell>
          <cell r="FM142">
            <v>1.77</v>
          </cell>
          <cell r="FN142">
            <v>1.78</v>
          </cell>
          <cell r="FO142">
            <v>1.79</v>
          </cell>
          <cell r="FP142">
            <v>1.79</v>
          </cell>
          <cell r="FQ142">
            <v>1.8</v>
          </cell>
          <cell r="FR142">
            <v>1.8</v>
          </cell>
          <cell r="FS142">
            <v>1.81</v>
          </cell>
          <cell r="FT142">
            <v>1.81</v>
          </cell>
          <cell r="FU142">
            <v>1.82</v>
          </cell>
          <cell r="FV142">
            <v>1.82</v>
          </cell>
          <cell r="FW142">
            <v>1.82</v>
          </cell>
          <cell r="FX142">
            <v>1.83</v>
          </cell>
          <cell r="FY142">
            <v>1.83</v>
          </cell>
          <cell r="FZ142">
            <v>1.83</v>
          </cell>
          <cell r="GA142">
            <v>1.83</v>
          </cell>
          <cell r="GB142">
            <v>1.83</v>
          </cell>
          <cell r="GC142">
            <v>1.84</v>
          </cell>
          <cell r="GD142">
            <v>1.84</v>
          </cell>
          <cell r="GE142">
            <v>1.84</v>
          </cell>
          <cell r="GF142">
            <v>1.84</v>
          </cell>
          <cell r="GG142">
            <v>1.85</v>
          </cell>
          <cell r="GH142">
            <v>1.85</v>
          </cell>
          <cell r="GI142">
            <v>1.85</v>
          </cell>
          <cell r="GJ142">
            <v>1.85</v>
          </cell>
          <cell r="GK142">
            <v>1.85</v>
          </cell>
          <cell r="GL142">
            <v>1.86</v>
          </cell>
          <cell r="GM142">
            <v>1.86</v>
          </cell>
          <cell r="GN142">
            <v>1.86</v>
          </cell>
          <cell r="GO142">
            <v>1.87</v>
          </cell>
          <cell r="GP142">
            <v>1.87</v>
          </cell>
          <cell r="GQ142">
            <v>1.87</v>
          </cell>
          <cell r="GR142">
            <v>1.87</v>
          </cell>
          <cell r="GS142">
            <v>1.88</v>
          </cell>
          <cell r="GT142">
            <v>1.88</v>
          </cell>
          <cell r="GU142">
            <v>1.88</v>
          </cell>
          <cell r="GV142">
            <v>1.88</v>
          </cell>
          <cell r="GW142">
            <v>1.88</v>
          </cell>
          <cell r="GX142">
            <v>1.88</v>
          </cell>
          <cell r="GY142">
            <v>1.88</v>
          </cell>
          <cell r="GZ142">
            <v>1.89</v>
          </cell>
          <cell r="HA142">
            <v>1.9</v>
          </cell>
          <cell r="HB142">
            <v>1.9</v>
          </cell>
          <cell r="HC142">
            <v>1.9</v>
          </cell>
          <cell r="HD142">
            <v>1.9</v>
          </cell>
          <cell r="HE142">
            <v>1.9</v>
          </cell>
          <cell r="HF142">
            <v>1.9</v>
          </cell>
        </row>
        <row r="143">
          <cell r="A143">
            <v>142</v>
          </cell>
          <cell r="B143">
            <v>0</v>
          </cell>
          <cell r="C143" t="str">
            <v>DESTILAÇÃO</v>
          </cell>
          <cell r="D143" t="str">
            <v>.</v>
          </cell>
        </row>
        <row r="144">
          <cell r="A144">
            <v>143</v>
          </cell>
          <cell r="B144">
            <v>0</v>
          </cell>
          <cell r="C144" t="str">
            <v>Volume Vinhaça (m³)</v>
          </cell>
          <cell r="D144" t="str">
            <v>m3</v>
          </cell>
          <cell r="E144">
            <v>0</v>
          </cell>
          <cell r="F144">
            <v>0</v>
          </cell>
          <cell r="G144">
            <v>0</v>
          </cell>
          <cell r="H144">
            <v>4108.3999999999996</v>
          </cell>
          <cell r="I144">
            <v>10691.1</v>
          </cell>
          <cell r="J144">
            <v>18856.2</v>
          </cell>
          <cell r="K144">
            <v>34429.199999999997</v>
          </cell>
          <cell r="L144">
            <v>41697.9</v>
          </cell>
          <cell r="M144">
            <v>49545</v>
          </cell>
          <cell r="N144">
            <v>56908.800000000003</v>
          </cell>
          <cell r="O144">
            <v>56908.800000000003</v>
          </cell>
          <cell r="P144">
            <v>56908.800000000003</v>
          </cell>
          <cell r="Q144">
            <v>64604</v>
          </cell>
          <cell r="R144">
            <v>72978.899999999994</v>
          </cell>
          <cell r="S144">
            <v>79630.8</v>
          </cell>
          <cell r="T144">
            <v>79630.8</v>
          </cell>
          <cell r="U144">
            <v>79630.8</v>
          </cell>
          <cell r="V144">
            <v>81400.899999999994</v>
          </cell>
          <cell r="W144">
            <v>86544</v>
          </cell>
          <cell r="X144">
            <v>88826.7</v>
          </cell>
          <cell r="Y144">
            <v>97365.7</v>
          </cell>
          <cell r="Z144">
            <v>106219.9</v>
          </cell>
          <cell r="AA144">
            <v>113428.9</v>
          </cell>
          <cell r="AB144">
            <v>122926</v>
          </cell>
          <cell r="AC144">
            <v>132413.9</v>
          </cell>
          <cell r="AD144">
            <v>141406.5</v>
          </cell>
          <cell r="AE144">
            <v>150630</v>
          </cell>
          <cell r="AF144">
            <v>158758.6</v>
          </cell>
          <cell r="AG144">
            <v>167983.8</v>
          </cell>
          <cell r="AH144">
            <v>167983.8</v>
          </cell>
          <cell r="AI144">
            <v>167983.8</v>
          </cell>
          <cell r="AJ144">
            <v>168853.3</v>
          </cell>
          <cell r="AK144">
            <v>168853.3</v>
          </cell>
          <cell r="AL144">
            <v>168853.3</v>
          </cell>
          <cell r="AM144">
            <v>168853.3</v>
          </cell>
          <cell r="AN144">
            <v>168853.3</v>
          </cell>
          <cell r="AO144">
            <v>174605</v>
          </cell>
          <cell r="AP144">
            <v>183111.4</v>
          </cell>
          <cell r="AQ144">
            <v>183111.4</v>
          </cell>
          <cell r="AR144">
            <v>192152.3</v>
          </cell>
          <cell r="AS144">
            <v>192152.3</v>
          </cell>
          <cell r="AT144">
            <v>194372.3</v>
          </cell>
          <cell r="AU144">
            <v>202304.7</v>
          </cell>
          <cell r="AV144">
            <v>211156.5</v>
          </cell>
          <cell r="AW144">
            <v>217371.8</v>
          </cell>
          <cell r="AX144">
            <v>226238.3</v>
          </cell>
          <cell r="AY144">
            <v>235339.4</v>
          </cell>
          <cell r="AZ144">
            <v>243377.8</v>
          </cell>
          <cell r="BA144">
            <v>243377.8</v>
          </cell>
          <cell r="BB144">
            <v>244722.3</v>
          </cell>
          <cell r="BC144">
            <v>244722.3</v>
          </cell>
          <cell r="BD144">
            <v>244722.3</v>
          </cell>
          <cell r="BE144">
            <v>244722.3</v>
          </cell>
          <cell r="BF144">
            <v>244722.3</v>
          </cell>
          <cell r="BG144">
            <v>244722.3</v>
          </cell>
          <cell r="BH144">
            <v>244898.4</v>
          </cell>
          <cell r="BI144">
            <v>250002.4</v>
          </cell>
          <cell r="BJ144">
            <v>254881.6</v>
          </cell>
          <cell r="BK144">
            <v>256099.3</v>
          </cell>
          <cell r="BL144">
            <v>261394.2</v>
          </cell>
          <cell r="BM144">
            <v>266508.7</v>
          </cell>
          <cell r="BN144">
            <v>274211.90000000002</v>
          </cell>
          <cell r="BO144">
            <v>282553.09999999998</v>
          </cell>
          <cell r="BP144">
            <v>285218.40000000002</v>
          </cell>
          <cell r="BQ144">
            <v>293853.8</v>
          </cell>
          <cell r="BR144">
            <v>302706.8</v>
          </cell>
          <cell r="BS144">
            <v>311391.8</v>
          </cell>
          <cell r="BT144">
            <v>320157.7</v>
          </cell>
          <cell r="BU144">
            <v>329000.90000000002</v>
          </cell>
          <cell r="BV144">
            <v>337569.5</v>
          </cell>
          <cell r="BW144">
            <v>346426.2</v>
          </cell>
          <cell r="BX144">
            <v>355288</v>
          </cell>
          <cell r="BY144">
            <v>364156.3</v>
          </cell>
          <cell r="BZ144">
            <v>372663.9</v>
          </cell>
          <cell r="CA144">
            <v>381702.1</v>
          </cell>
          <cell r="CB144">
            <v>390635.2</v>
          </cell>
          <cell r="CC144">
            <v>399239.6</v>
          </cell>
          <cell r="CD144">
            <v>408577.7</v>
          </cell>
          <cell r="CE144">
            <v>416090.4</v>
          </cell>
          <cell r="CF144">
            <v>425011.8</v>
          </cell>
          <cell r="CG144">
            <v>434000.7</v>
          </cell>
          <cell r="CH144">
            <v>451709.7</v>
          </cell>
          <cell r="CI144">
            <v>459123.9</v>
          </cell>
          <cell r="CJ144">
            <v>467127.2</v>
          </cell>
          <cell r="CK144">
            <v>475444.7</v>
          </cell>
          <cell r="CL144">
            <v>483601.1</v>
          </cell>
          <cell r="CM144">
            <v>491821.3</v>
          </cell>
          <cell r="CN144">
            <v>499496.9</v>
          </cell>
          <cell r="CO144">
            <v>508176.3</v>
          </cell>
          <cell r="CP144">
            <v>516618.8</v>
          </cell>
          <cell r="CQ144">
            <v>524227.8</v>
          </cell>
          <cell r="CR144">
            <v>532504.4</v>
          </cell>
          <cell r="CS144">
            <v>540707.6</v>
          </cell>
          <cell r="CT144">
            <v>549496.30000000005</v>
          </cell>
          <cell r="CU144">
            <v>558007.9</v>
          </cell>
          <cell r="CV144">
            <v>566388.5</v>
          </cell>
          <cell r="CW144">
            <v>574719.1</v>
          </cell>
          <cell r="CX144">
            <v>583254.6</v>
          </cell>
          <cell r="CY144">
            <v>591085.9</v>
          </cell>
          <cell r="CZ144">
            <v>596715.6</v>
          </cell>
          <cell r="DA144">
            <v>606381.9</v>
          </cell>
          <cell r="DB144">
            <v>616136.19999999995</v>
          </cell>
          <cell r="DC144">
            <v>623525.69999999995</v>
          </cell>
          <cell r="DD144">
            <v>633110.1</v>
          </cell>
          <cell r="DE144">
            <v>642729.4</v>
          </cell>
          <cell r="DF144">
            <v>652535.80000000005</v>
          </cell>
          <cell r="DG144">
            <v>661594.80000000005</v>
          </cell>
          <cell r="DH144">
            <v>670073.59999999998</v>
          </cell>
          <cell r="DI144">
            <v>679622.7</v>
          </cell>
          <cell r="DJ144">
            <v>689361</v>
          </cell>
          <cell r="DK144">
            <v>699178.9</v>
          </cell>
          <cell r="DL144">
            <v>708850.2</v>
          </cell>
          <cell r="DM144">
            <v>718666.7</v>
          </cell>
          <cell r="DN144">
            <v>728366.1</v>
          </cell>
          <cell r="DO144">
            <v>738414.8</v>
          </cell>
          <cell r="DP144">
            <v>748101.6</v>
          </cell>
          <cell r="DQ144">
            <v>756980.7</v>
          </cell>
          <cell r="DR144">
            <v>765923.2</v>
          </cell>
          <cell r="DS144">
            <v>774657.3</v>
          </cell>
          <cell r="DT144">
            <v>783515.8</v>
          </cell>
          <cell r="DU144">
            <v>791278.7</v>
          </cell>
          <cell r="DV144">
            <v>800704.7</v>
          </cell>
          <cell r="DW144">
            <v>809299.7</v>
          </cell>
          <cell r="DX144">
            <v>818761.9</v>
          </cell>
          <cell r="DY144">
            <v>828421.8</v>
          </cell>
          <cell r="DZ144">
            <v>837813.4</v>
          </cell>
          <cell r="EA144">
            <v>846991.8</v>
          </cell>
          <cell r="EB144">
            <v>855257</v>
          </cell>
          <cell r="EC144">
            <v>864815.5</v>
          </cell>
          <cell r="ED144">
            <v>874296.6</v>
          </cell>
          <cell r="EE144">
            <v>883529.5</v>
          </cell>
          <cell r="EF144">
            <v>892776.2</v>
          </cell>
          <cell r="EG144">
            <v>892776.2</v>
          </cell>
          <cell r="EH144">
            <v>895402.6</v>
          </cell>
          <cell r="EI144">
            <v>905051.3</v>
          </cell>
          <cell r="EJ144">
            <v>914106.2</v>
          </cell>
          <cell r="EK144">
            <v>923091</v>
          </cell>
          <cell r="EL144">
            <v>932725.5</v>
          </cell>
          <cell r="EM144">
            <v>941913.4</v>
          </cell>
          <cell r="EN144">
            <v>950350.6</v>
          </cell>
          <cell r="EO144">
            <v>959154.4</v>
          </cell>
          <cell r="EP144">
            <v>959154.4</v>
          </cell>
          <cell r="EQ144">
            <v>959154.4</v>
          </cell>
          <cell r="ER144">
            <v>960870.7</v>
          </cell>
          <cell r="ES144">
            <v>969665.4</v>
          </cell>
          <cell r="ET144">
            <v>976938.4</v>
          </cell>
          <cell r="EU144">
            <v>976938.4</v>
          </cell>
          <cell r="EV144">
            <v>976938.4</v>
          </cell>
          <cell r="EW144">
            <v>976938.4</v>
          </cell>
          <cell r="EX144">
            <v>978036.9</v>
          </cell>
          <cell r="EY144">
            <v>984211.1</v>
          </cell>
          <cell r="EZ144">
            <v>994155.1</v>
          </cell>
          <cell r="FA144">
            <v>1003453.5</v>
          </cell>
          <cell r="FB144">
            <v>1012488.2</v>
          </cell>
          <cell r="FC144">
            <v>1021809.2</v>
          </cell>
          <cell r="FD144">
            <v>1030869.9</v>
          </cell>
          <cell r="FE144">
            <v>1040025.8</v>
          </cell>
          <cell r="FF144">
            <v>1049491.8999999999</v>
          </cell>
          <cell r="FG144">
            <v>1058515.2</v>
          </cell>
          <cell r="FH144">
            <v>1066927.5</v>
          </cell>
          <cell r="FI144">
            <v>1075005.7</v>
          </cell>
          <cell r="FJ144">
            <v>1083050.1000000001</v>
          </cell>
          <cell r="FK144">
            <v>1089321.6000000001</v>
          </cell>
          <cell r="FL144">
            <v>1097334.1000000001</v>
          </cell>
          <cell r="FM144">
            <v>1105217</v>
          </cell>
          <cell r="FN144">
            <v>1112980.8999999999</v>
          </cell>
          <cell r="FO144">
            <v>1120437</v>
          </cell>
          <cell r="FP144">
            <v>1128217.1000000001</v>
          </cell>
          <cell r="FQ144">
            <v>1136983.3</v>
          </cell>
          <cell r="FR144">
            <v>1146514.5</v>
          </cell>
          <cell r="FS144">
            <v>1154912.5</v>
          </cell>
          <cell r="FT144">
            <v>1162065.6000000001</v>
          </cell>
          <cell r="FU144">
            <v>1169749.5</v>
          </cell>
          <cell r="FV144">
            <v>1177382.1000000001</v>
          </cell>
          <cell r="FW144">
            <v>1185112</v>
          </cell>
          <cell r="FX144">
            <v>1190417.7</v>
          </cell>
          <cell r="FY144">
            <v>1197565</v>
          </cell>
          <cell r="FZ144">
            <v>1205135.6000000001</v>
          </cell>
          <cell r="GA144">
            <v>1213595.5</v>
          </cell>
          <cell r="GB144">
            <v>1221246.7</v>
          </cell>
          <cell r="GC144">
            <v>1229386.3999999999</v>
          </cell>
          <cell r="GD144">
            <v>1236971.7</v>
          </cell>
          <cell r="GE144">
            <v>1245820.1000000001</v>
          </cell>
          <cell r="GF144">
            <v>1254313.6000000001</v>
          </cell>
          <cell r="GG144">
            <v>1262108.6000000001</v>
          </cell>
          <cell r="GH144">
            <v>1270260.7</v>
          </cell>
          <cell r="GI144">
            <v>1277803.8999999999</v>
          </cell>
          <cell r="GJ144">
            <v>1280516.1000000001</v>
          </cell>
          <cell r="GK144">
            <v>1289139.3999999999</v>
          </cell>
          <cell r="GL144">
            <v>1297896.3999999999</v>
          </cell>
          <cell r="GM144">
            <v>1306450.3</v>
          </cell>
          <cell r="GN144">
            <v>1314798.5</v>
          </cell>
          <cell r="GO144">
            <v>1322154.2</v>
          </cell>
          <cell r="GP144">
            <v>1329847.1000000001</v>
          </cell>
          <cell r="GQ144">
            <v>1338452.1000000001</v>
          </cell>
          <cell r="GR144">
            <v>1346484.8</v>
          </cell>
          <cell r="GS144">
            <v>1354866.9</v>
          </cell>
          <cell r="GT144">
            <v>1362344.8</v>
          </cell>
          <cell r="GU144">
            <v>1370159.5</v>
          </cell>
          <cell r="GV144">
            <v>1370159.5</v>
          </cell>
          <cell r="GW144">
            <v>1373871.7</v>
          </cell>
          <cell r="GX144">
            <v>1382352.9</v>
          </cell>
          <cell r="GY144">
            <v>1390636.4</v>
          </cell>
          <cell r="GZ144">
            <v>1398865</v>
          </cell>
          <cell r="HA144">
            <v>1404327.4</v>
          </cell>
          <cell r="HB144">
            <v>1409980.8</v>
          </cell>
          <cell r="HC144">
            <v>1409980.8</v>
          </cell>
          <cell r="HD144">
            <v>1409980.8</v>
          </cell>
          <cell r="HE144">
            <v>1409980.8</v>
          </cell>
          <cell r="HF144">
            <v>1409980.8</v>
          </cell>
        </row>
        <row r="145">
          <cell r="A145">
            <v>144</v>
          </cell>
          <cell r="B145">
            <v>0</v>
          </cell>
          <cell r="C145" t="str">
            <v>Teor Alcoolico Vinhaça (°GL)</v>
          </cell>
          <cell r="D145" t="str">
            <v>°GL</v>
          </cell>
          <cell r="F145">
            <v>1.7399999999999999E-2</v>
          </cell>
          <cell r="G145">
            <v>1.9400000000000001E-2</v>
          </cell>
          <cell r="H145">
            <v>6.3299999999999995E-2</v>
          </cell>
          <cell r="I145">
            <v>5.8000000000000003E-2</v>
          </cell>
          <cell r="J145">
            <v>5.16E-2</v>
          </cell>
          <cell r="K145">
            <v>4.6300000000000001E-2</v>
          </cell>
          <cell r="L145">
            <v>4.3299999999999998E-2</v>
          </cell>
          <cell r="M145">
            <v>4.0399999999999998E-2</v>
          </cell>
          <cell r="N145">
            <v>3.8100000000000002E-2</v>
          </cell>
          <cell r="O145">
            <v>3.6400000000000002E-2</v>
          </cell>
          <cell r="P145">
            <v>3.4299999999999997E-2</v>
          </cell>
          <cell r="Q145">
            <v>3.2800000000000003E-2</v>
          </cell>
          <cell r="R145">
            <v>3.1199999999999999E-2</v>
          </cell>
          <cell r="S145">
            <v>2.9899999999999999E-2</v>
          </cell>
          <cell r="T145">
            <v>2.9899999999999999E-2</v>
          </cell>
          <cell r="U145">
            <v>2.9899999999999999E-2</v>
          </cell>
          <cell r="V145">
            <v>2.8799999999999999E-2</v>
          </cell>
          <cell r="W145">
            <v>2.76E-2</v>
          </cell>
          <cell r="X145">
            <v>3.1E-2</v>
          </cell>
          <cell r="Y145">
            <v>4.1599999999999998E-2</v>
          </cell>
          <cell r="Z145">
            <v>4.0599999999999997E-2</v>
          </cell>
          <cell r="AA145">
            <v>4.0399999999999998E-2</v>
          </cell>
          <cell r="AB145">
            <v>3.9300000000000002E-2</v>
          </cell>
          <cell r="AC145">
            <v>3.8699999999999998E-2</v>
          </cell>
          <cell r="AD145">
            <v>3.78E-2</v>
          </cell>
          <cell r="AE145">
            <v>3.9100000000000003E-2</v>
          </cell>
          <cell r="AF145">
            <v>3.9100000000000003E-2</v>
          </cell>
          <cell r="AG145">
            <v>3.8199999999999998E-2</v>
          </cell>
          <cell r="AH145">
            <v>3.8199999999999998E-2</v>
          </cell>
          <cell r="AI145">
            <v>3.8199999999999998E-2</v>
          </cell>
          <cell r="AJ145">
            <v>3.7100000000000001E-2</v>
          </cell>
          <cell r="AK145">
            <v>3.7100000000000001E-2</v>
          </cell>
          <cell r="AL145">
            <v>3.7100000000000001E-2</v>
          </cell>
          <cell r="AM145">
            <v>3.7100000000000001E-2</v>
          </cell>
          <cell r="AN145">
            <v>3.7100000000000001E-2</v>
          </cell>
          <cell r="AO145">
            <v>3.6200000000000003E-2</v>
          </cell>
          <cell r="AP145">
            <v>3.5799999999999998E-2</v>
          </cell>
          <cell r="AQ145">
            <v>3.5900000000000001E-2</v>
          </cell>
          <cell r="AR145">
            <v>3.5299999999999998E-2</v>
          </cell>
          <cell r="AS145">
            <v>3.5299999999999998E-2</v>
          </cell>
          <cell r="AT145">
            <v>3.5400000000000001E-2</v>
          </cell>
          <cell r="AU145">
            <v>3.5299999999999998E-2</v>
          </cell>
          <cell r="AV145">
            <v>3.4799999999999998E-2</v>
          </cell>
          <cell r="AW145">
            <v>3.4200000000000001E-2</v>
          </cell>
          <cell r="AX145">
            <v>3.3599999999999998E-2</v>
          </cell>
          <cell r="AY145">
            <v>3.3099999999999997E-2</v>
          </cell>
          <cell r="AZ145">
            <v>3.2599999999999997E-2</v>
          </cell>
          <cell r="BA145">
            <v>3.2599999999999997E-2</v>
          </cell>
          <cell r="BB145">
            <v>3.44E-2</v>
          </cell>
          <cell r="BC145">
            <v>3.44E-2</v>
          </cell>
          <cell r="BD145">
            <v>3.44E-2</v>
          </cell>
          <cell r="BE145">
            <v>3.44E-2</v>
          </cell>
          <cell r="BF145">
            <v>3.44E-2</v>
          </cell>
          <cell r="BG145">
            <v>3.44E-2</v>
          </cell>
          <cell r="BH145">
            <v>3.39E-2</v>
          </cell>
          <cell r="BI145">
            <v>3.3300000000000003E-2</v>
          </cell>
          <cell r="BJ145">
            <v>3.2899999999999999E-2</v>
          </cell>
          <cell r="BK145">
            <v>3.2300000000000002E-2</v>
          </cell>
          <cell r="BL145">
            <v>3.1899999999999998E-2</v>
          </cell>
          <cell r="BM145">
            <v>3.1399999999999997E-2</v>
          </cell>
          <cell r="BN145">
            <v>3.1199999999999999E-2</v>
          </cell>
          <cell r="BO145">
            <v>3.09E-2</v>
          </cell>
          <cell r="BP145">
            <v>3.0700000000000002E-2</v>
          </cell>
          <cell r="BQ145">
            <v>3.0300000000000001E-2</v>
          </cell>
          <cell r="BR145">
            <v>3.0099999999999998E-2</v>
          </cell>
          <cell r="BS145">
            <v>2.98E-2</v>
          </cell>
          <cell r="BT145">
            <v>2.93E-2</v>
          </cell>
          <cell r="BU145">
            <v>2.9000000000000001E-2</v>
          </cell>
          <cell r="BV145">
            <v>2.86E-2</v>
          </cell>
          <cell r="BW145">
            <v>2.8299999999999999E-2</v>
          </cell>
          <cell r="BX145">
            <v>2.7900000000000001E-2</v>
          </cell>
          <cell r="BY145">
            <v>2.7699999999999999E-2</v>
          </cell>
          <cell r="BZ145">
            <v>2.7400000000000001E-2</v>
          </cell>
          <cell r="CA145">
            <v>2.7099999999999999E-2</v>
          </cell>
          <cell r="CB145">
            <v>2.69E-2</v>
          </cell>
          <cell r="CC145">
            <v>2.6599999999999999E-2</v>
          </cell>
          <cell r="CD145">
            <v>2.64E-2</v>
          </cell>
          <cell r="CE145">
            <v>2.6200000000000001E-2</v>
          </cell>
          <cell r="CF145">
            <v>2.5999999999999999E-2</v>
          </cell>
          <cell r="CG145">
            <v>2.58E-2</v>
          </cell>
          <cell r="CH145">
            <v>2.58E-2</v>
          </cell>
          <cell r="CI145">
            <v>2.6499999999999999E-2</v>
          </cell>
          <cell r="CJ145">
            <v>2.63E-2</v>
          </cell>
          <cell r="CK145">
            <v>2.5999999999999999E-2</v>
          </cell>
          <cell r="CL145">
            <v>2.58E-2</v>
          </cell>
          <cell r="CM145">
            <v>2.58E-2</v>
          </cell>
          <cell r="CN145">
            <v>2.58E-2</v>
          </cell>
          <cell r="CO145">
            <v>2.5600000000000001E-2</v>
          </cell>
          <cell r="CP145">
            <v>2.5399999999999999E-2</v>
          </cell>
          <cell r="CQ145">
            <v>2.53E-2</v>
          </cell>
          <cell r="CR145">
            <v>2.5100000000000001E-2</v>
          </cell>
          <cell r="CS145">
            <v>2.4899999999999999E-2</v>
          </cell>
          <cell r="CT145">
            <v>2.4799999999999999E-2</v>
          </cell>
          <cell r="CU145">
            <v>2.47E-2</v>
          </cell>
          <cell r="CV145">
            <v>2.4500000000000001E-2</v>
          </cell>
          <cell r="CW145">
            <v>2.4299999999999999E-2</v>
          </cell>
          <cell r="CX145">
            <v>2.41E-2</v>
          </cell>
          <cell r="CY145">
            <v>2.4E-2</v>
          </cell>
          <cell r="CZ145">
            <v>2.4400000000000002E-2</v>
          </cell>
          <cell r="DA145">
            <v>2.4299999999999999E-2</v>
          </cell>
          <cell r="DB145">
            <v>2.4199999999999999E-2</v>
          </cell>
          <cell r="DC145">
            <v>2.4E-2</v>
          </cell>
          <cell r="DD145">
            <v>2.3900000000000001E-2</v>
          </cell>
          <cell r="DE145">
            <v>2.3800000000000002E-2</v>
          </cell>
          <cell r="DF145">
            <v>2.3699999999999999E-2</v>
          </cell>
          <cell r="DG145">
            <v>2.3599999999999999E-2</v>
          </cell>
          <cell r="DH145">
            <v>2.3400000000000001E-2</v>
          </cell>
          <cell r="DI145">
            <v>2.3300000000000001E-2</v>
          </cell>
          <cell r="DJ145">
            <v>2.3199999999999998E-2</v>
          </cell>
          <cell r="DK145">
            <v>2.3099999999999999E-2</v>
          </cell>
          <cell r="DL145">
            <v>2.3E-2</v>
          </cell>
          <cell r="DM145">
            <v>2.29E-2</v>
          </cell>
          <cell r="DN145">
            <v>2.2800000000000001E-2</v>
          </cell>
          <cell r="DO145">
            <v>2.2700000000000001E-2</v>
          </cell>
          <cell r="DP145">
            <v>2.2700000000000001E-2</v>
          </cell>
          <cell r="DQ145">
            <v>2.2599999999999999E-2</v>
          </cell>
          <cell r="DR145">
            <v>2.2499999999999999E-2</v>
          </cell>
          <cell r="DS145">
            <v>2.24E-2</v>
          </cell>
          <cell r="DT145">
            <v>2.2200000000000001E-2</v>
          </cell>
          <cell r="DU145">
            <v>2.23E-2</v>
          </cell>
          <cell r="DV145">
            <v>2.23E-2</v>
          </cell>
          <cell r="DW145">
            <v>2.2200000000000001E-2</v>
          </cell>
          <cell r="DX145">
            <v>2.2200000000000001E-2</v>
          </cell>
          <cell r="DY145">
            <v>2.2100000000000002E-2</v>
          </cell>
          <cell r="DZ145">
            <v>2.1999999999999999E-2</v>
          </cell>
          <cell r="EA145">
            <v>2.2100000000000002E-2</v>
          </cell>
          <cell r="EB145">
            <v>2.2100000000000002E-2</v>
          </cell>
          <cell r="EC145">
            <v>2.1999999999999999E-2</v>
          </cell>
          <cell r="ED145">
            <v>2.1899999999999999E-2</v>
          </cell>
          <cell r="EE145">
            <v>2.18E-2</v>
          </cell>
          <cell r="EF145">
            <v>2.1700000000000001E-2</v>
          </cell>
          <cell r="EG145">
            <v>2.1700000000000001E-2</v>
          </cell>
          <cell r="EH145">
            <v>2.1700000000000001E-2</v>
          </cell>
          <cell r="EI145">
            <v>2.1700000000000001E-2</v>
          </cell>
          <cell r="EJ145">
            <v>2.1600000000000001E-2</v>
          </cell>
          <cell r="EK145">
            <v>2.1600000000000001E-2</v>
          </cell>
          <cell r="EL145">
            <v>2.1499999999999998E-2</v>
          </cell>
          <cell r="EM145">
            <v>2.1499999999999998E-2</v>
          </cell>
          <cell r="EN145">
            <v>2.1499999999999998E-2</v>
          </cell>
          <cell r="EO145">
            <v>2.1399999999999999E-2</v>
          </cell>
          <cell r="EP145">
            <v>2.1399999999999999E-2</v>
          </cell>
          <cell r="EQ145">
            <v>2.1399999999999999E-2</v>
          </cell>
          <cell r="ER145">
            <v>2.1299999999999999E-2</v>
          </cell>
          <cell r="ES145">
            <v>2.1399999999999999E-2</v>
          </cell>
          <cell r="ET145">
            <v>2.1399999999999999E-2</v>
          </cell>
          <cell r="EU145">
            <v>2.1399999999999999E-2</v>
          </cell>
          <cell r="EV145">
            <v>2.1399999999999999E-2</v>
          </cell>
          <cell r="EW145">
            <v>2.1399999999999999E-2</v>
          </cell>
          <cell r="EX145">
            <v>2.1299999999999999E-2</v>
          </cell>
          <cell r="EY145">
            <v>2.1299999999999999E-2</v>
          </cell>
          <cell r="EZ145">
            <v>2.1399999999999999E-2</v>
          </cell>
          <cell r="FA145">
            <v>2.1299999999999999E-2</v>
          </cell>
          <cell r="FB145">
            <v>2.1299999999999999E-2</v>
          </cell>
          <cell r="FC145">
            <v>2.1399999999999999E-2</v>
          </cell>
          <cell r="FD145">
            <v>2.1399999999999999E-2</v>
          </cell>
          <cell r="FE145">
            <v>2.1399999999999999E-2</v>
          </cell>
          <cell r="FF145">
            <v>2.1399999999999999E-2</v>
          </cell>
          <cell r="FG145">
            <v>2.1299999999999999E-2</v>
          </cell>
          <cell r="FH145">
            <v>2.1299999999999999E-2</v>
          </cell>
          <cell r="FI145">
            <v>2.1299999999999999E-2</v>
          </cell>
          <cell r="FJ145">
            <v>2.12E-2</v>
          </cell>
          <cell r="FK145">
            <v>2.12E-2</v>
          </cell>
          <cell r="FL145">
            <v>2.1100000000000001E-2</v>
          </cell>
          <cell r="FM145">
            <v>2.1100000000000001E-2</v>
          </cell>
          <cell r="FN145">
            <v>2.1000000000000001E-2</v>
          </cell>
          <cell r="FO145">
            <v>2.1000000000000001E-2</v>
          </cell>
          <cell r="FP145">
            <v>2.0899999999999998E-2</v>
          </cell>
          <cell r="FQ145">
            <v>2.0899999999999998E-2</v>
          </cell>
          <cell r="FR145">
            <v>2.0899999999999998E-2</v>
          </cell>
          <cell r="FS145">
            <v>2.0799999999999999E-2</v>
          </cell>
          <cell r="FT145">
            <v>2.0799999999999999E-2</v>
          </cell>
          <cell r="FU145">
            <v>2.0799999999999999E-2</v>
          </cell>
          <cell r="FV145">
            <v>2.0799999999999999E-2</v>
          </cell>
          <cell r="FW145">
            <v>2.1100000000000001E-2</v>
          </cell>
          <cell r="FX145">
            <v>2.1100000000000001E-2</v>
          </cell>
          <cell r="FY145">
            <v>2.1100000000000001E-2</v>
          </cell>
          <cell r="FZ145">
            <v>2.1100000000000001E-2</v>
          </cell>
          <cell r="GA145">
            <v>2.12E-2</v>
          </cell>
          <cell r="GB145">
            <v>2.1100000000000001E-2</v>
          </cell>
          <cell r="GC145">
            <v>2.1100000000000001E-2</v>
          </cell>
          <cell r="GD145">
            <v>2.1100000000000001E-2</v>
          </cell>
          <cell r="GE145">
            <v>2.1100000000000001E-2</v>
          </cell>
          <cell r="GF145">
            <v>2.1100000000000001E-2</v>
          </cell>
          <cell r="GG145">
            <v>2.12E-2</v>
          </cell>
          <cell r="GH145">
            <v>2.12E-2</v>
          </cell>
          <cell r="GI145">
            <v>2.1100000000000001E-2</v>
          </cell>
          <cell r="GJ145">
            <v>2.1100000000000001E-2</v>
          </cell>
          <cell r="GK145">
            <v>2.12E-2</v>
          </cell>
          <cell r="GL145">
            <v>2.12E-2</v>
          </cell>
          <cell r="GM145">
            <v>2.12E-2</v>
          </cell>
          <cell r="GN145">
            <v>2.1100000000000001E-2</v>
          </cell>
          <cell r="GO145">
            <v>2.1100000000000001E-2</v>
          </cell>
          <cell r="GP145">
            <v>2.1100000000000001E-2</v>
          </cell>
          <cell r="GQ145">
            <v>2.1000000000000001E-2</v>
          </cell>
          <cell r="GR145">
            <v>2.1000000000000001E-2</v>
          </cell>
          <cell r="GS145">
            <v>2.1000000000000001E-2</v>
          </cell>
          <cell r="GT145">
            <v>2.1000000000000001E-2</v>
          </cell>
          <cell r="GU145">
            <v>2.0899999999999998E-2</v>
          </cell>
          <cell r="GV145">
            <v>2.0899999999999998E-2</v>
          </cell>
          <cell r="GW145">
            <v>2.0899999999999998E-2</v>
          </cell>
          <cell r="GX145">
            <v>2.0799999999999999E-2</v>
          </cell>
          <cell r="GY145">
            <v>2.0899999999999998E-2</v>
          </cell>
          <cell r="GZ145">
            <v>2.0899999999999998E-2</v>
          </cell>
          <cell r="HA145">
            <v>2.0799999999999999E-2</v>
          </cell>
          <cell r="HB145">
            <v>2.0899999999999998E-2</v>
          </cell>
          <cell r="HC145">
            <v>2.0899999999999998E-2</v>
          </cell>
          <cell r="HD145">
            <v>2.0899999999999998E-2</v>
          </cell>
          <cell r="HE145">
            <v>2.0899999999999998E-2</v>
          </cell>
          <cell r="HF145">
            <v>2.0899999999999998E-2</v>
          </cell>
        </row>
        <row r="146">
          <cell r="A146">
            <v>145</v>
          </cell>
          <cell r="B146">
            <v>0</v>
          </cell>
          <cell r="C146" t="str">
            <v>Teor Alcoolico Flegmaça (°GL)</v>
          </cell>
          <cell r="D146" t="str">
            <v>°GL</v>
          </cell>
          <cell r="F146">
            <v>0.105</v>
          </cell>
          <cell r="G146">
            <v>5.8000000000000003E-2</v>
          </cell>
          <cell r="H146">
            <v>9.5000000000000001E-2</v>
          </cell>
          <cell r="I146">
            <v>0.106</v>
          </cell>
          <cell r="J146">
            <v>9.1999999999999998E-2</v>
          </cell>
          <cell r="K146">
            <v>8.5000000000000006E-2</v>
          </cell>
          <cell r="L146">
            <v>0.112</v>
          </cell>
          <cell r="M146">
            <v>0.1</v>
          </cell>
          <cell r="N146">
            <v>0.11799999999999999</v>
          </cell>
          <cell r="O146">
            <v>0.108</v>
          </cell>
          <cell r="P146">
            <v>0.1</v>
          </cell>
          <cell r="Q146">
            <v>9.2999999999999999E-2</v>
          </cell>
          <cell r="R146">
            <v>8.5999999999999993E-2</v>
          </cell>
          <cell r="S146">
            <v>8.1000000000000003E-2</v>
          </cell>
          <cell r="T146">
            <v>8.1000000000000003E-2</v>
          </cell>
          <cell r="U146">
            <v>8.1000000000000003E-2</v>
          </cell>
          <cell r="V146">
            <v>0.08</v>
          </cell>
          <cell r="W146">
            <v>7.4999999999999997E-2</v>
          </cell>
          <cell r="X146">
            <v>7.1999999999999995E-2</v>
          </cell>
          <cell r="Y146">
            <v>7.4999999999999997E-2</v>
          </cell>
          <cell r="Z146">
            <v>7.1999999999999995E-2</v>
          </cell>
          <cell r="AA146">
            <v>8.6999999999999994E-2</v>
          </cell>
          <cell r="AB146">
            <v>8.4000000000000005E-2</v>
          </cell>
          <cell r="AC146">
            <v>8.2000000000000003E-2</v>
          </cell>
          <cell r="AD146">
            <v>7.9000000000000001E-2</v>
          </cell>
          <cell r="AE146">
            <v>7.8E-2</v>
          </cell>
          <cell r="AF146">
            <v>7.5999999999999998E-2</v>
          </cell>
          <cell r="AG146">
            <v>7.3999999999999996E-2</v>
          </cell>
          <cell r="AH146">
            <v>7.3999999999999996E-2</v>
          </cell>
          <cell r="AI146">
            <v>7.3999999999999996E-2</v>
          </cell>
          <cell r="AJ146">
            <v>7.1999999999999995E-2</v>
          </cell>
          <cell r="AK146">
            <v>7.1999999999999995E-2</v>
          </cell>
          <cell r="AL146">
            <v>7.1999999999999995E-2</v>
          </cell>
          <cell r="AM146">
            <v>7.1999999999999995E-2</v>
          </cell>
          <cell r="AN146">
            <v>7.1999999999999995E-2</v>
          </cell>
          <cell r="AO146">
            <v>7.0000000000000007E-2</v>
          </cell>
          <cell r="AP146">
            <v>6.8000000000000005E-2</v>
          </cell>
          <cell r="AQ146">
            <v>6.6000000000000003E-2</v>
          </cell>
          <cell r="AR146">
            <v>6.6000000000000003E-2</v>
          </cell>
          <cell r="AS146">
            <v>6.6000000000000003E-2</v>
          </cell>
          <cell r="AT146">
            <v>7.1999999999999995E-2</v>
          </cell>
          <cell r="AU146">
            <v>7.0000000000000007E-2</v>
          </cell>
          <cell r="AV146">
            <v>6.8000000000000005E-2</v>
          </cell>
          <cell r="AW146">
            <v>6.7000000000000004E-2</v>
          </cell>
          <cell r="AX146">
            <v>6.5000000000000002E-2</v>
          </cell>
          <cell r="AY146">
            <v>6.4000000000000001E-2</v>
          </cell>
          <cell r="AZ146">
            <v>6.4000000000000001E-2</v>
          </cell>
          <cell r="BA146">
            <v>6.4000000000000001E-2</v>
          </cell>
          <cell r="BB146">
            <v>6.4000000000000001E-2</v>
          </cell>
          <cell r="BC146">
            <v>6.4000000000000001E-2</v>
          </cell>
          <cell r="BD146">
            <v>6.4000000000000001E-2</v>
          </cell>
          <cell r="BE146">
            <v>6.4000000000000001E-2</v>
          </cell>
          <cell r="BF146">
            <v>6.4000000000000001E-2</v>
          </cell>
          <cell r="BG146">
            <v>6.4000000000000001E-2</v>
          </cell>
          <cell r="BH146">
            <v>6.3E-2</v>
          </cell>
          <cell r="BI146">
            <v>6.2E-2</v>
          </cell>
          <cell r="BJ146">
            <v>6.3E-2</v>
          </cell>
          <cell r="BK146">
            <v>6.2E-2</v>
          </cell>
          <cell r="BL146">
            <v>6.0999999999999999E-2</v>
          </cell>
          <cell r="BM146">
            <v>0.06</v>
          </cell>
          <cell r="BN146">
            <v>5.8999999999999997E-2</v>
          </cell>
          <cell r="BO146">
            <v>5.8000000000000003E-2</v>
          </cell>
          <cell r="BP146">
            <v>5.7000000000000002E-2</v>
          </cell>
          <cell r="BQ146">
            <v>5.6000000000000001E-2</v>
          </cell>
          <cell r="BR146">
            <v>5.5E-2</v>
          </cell>
          <cell r="BS146">
            <v>5.3999999999999999E-2</v>
          </cell>
          <cell r="BT146">
            <v>5.3999999999999999E-2</v>
          </cell>
          <cell r="BU146">
            <v>5.2999999999999999E-2</v>
          </cell>
          <cell r="BV146">
            <v>5.1999999999999998E-2</v>
          </cell>
          <cell r="BW146">
            <v>5.2999999999999999E-2</v>
          </cell>
          <cell r="BX146">
            <v>5.1999999999999998E-2</v>
          </cell>
          <cell r="BY146">
            <v>5.0999999999999997E-2</v>
          </cell>
          <cell r="BZ146">
            <v>5.3999999999999999E-2</v>
          </cell>
          <cell r="CA146">
            <v>5.3999999999999999E-2</v>
          </cell>
          <cell r="CB146">
            <v>5.2999999999999999E-2</v>
          </cell>
          <cell r="CC146">
            <v>5.1999999999999998E-2</v>
          </cell>
          <cell r="CD146">
            <v>5.1999999999999998E-2</v>
          </cell>
          <cell r="CE146">
            <v>5.0999999999999997E-2</v>
          </cell>
          <cell r="CF146">
            <v>5.0999999999999997E-2</v>
          </cell>
          <cell r="CG146">
            <v>0.05</v>
          </cell>
          <cell r="CH146">
            <v>5.2999999999999999E-2</v>
          </cell>
          <cell r="CI146">
            <v>5.3999999999999999E-2</v>
          </cell>
          <cell r="CJ146">
            <v>5.2999999999999999E-2</v>
          </cell>
          <cell r="CK146">
            <v>5.2999999999999999E-2</v>
          </cell>
          <cell r="CL146">
            <v>5.1999999999999998E-2</v>
          </cell>
          <cell r="CM146">
            <v>5.1999999999999998E-2</v>
          </cell>
          <cell r="CN146">
            <v>5.2999999999999999E-2</v>
          </cell>
          <cell r="CO146">
            <v>5.2999999999999999E-2</v>
          </cell>
          <cell r="CP146">
            <v>5.2999999999999999E-2</v>
          </cell>
          <cell r="CQ146">
            <v>5.1999999999999998E-2</v>
          </cell>
          <cell r="CR146">
            <v>5.1999999999999998E-2</v>
          </cell>
          <cell r="CS146">
            <v>6.0999999999999999E-2</v>
          </cell>
          <cell r="CT146">
            <v>0.06</v>
          </cell>
          <cell r="CU146">
            <v>0.06</v>
          </cell>
          <cell r="CV146">
            <v>5.8999999999999997E-2</v>
          </cell>
          <cell r="CW146">
            <v>0.06</v>
          </cell>
          <cell r="CX146">
            <v>6.2E-2</v>
          </cell>
          <cell r="CY146">
            <v>6.0999999999999999E-2</v>
          </cell>
          <cell r="CZ146">
            <v>6.4000000000000001E-2</v>
          </cell>
          <cell r="DA146">
            <v>6.4000000000000001E-2</v>
          </cell>
          <cell r="DB146">
            <v>6.3E-2</v>
          </cell>
          <cell r="DC146">
            <v>6.2E-2</v>
          </cell>
          <cell r="DD146">
            <v>6.2E-2</v>
          </cell>
          <cell r="DE146">
            <v>6.0999999999999999E-2</v>
          </cell>
          <cell r="DF146">
            <v>6.0999999999999999E-2</v>
          </cell>
          <cell r="DG146">
            <v>6.0999999999999999E-2</v>
          </cell>
          <cell r="DH146">
            <v>6.0999999999999999E-2</v>
          </cell>
          <cell r="DI146">
            <v>0.06</v>
          </cell>
          <cell r="DJ146">
            <v>0.06</v>
          </cell>
          <cell r="DK146">
            <v>5.8999999999999997E-2</v>
          </cell>
          <cell r="DL146">
            <v>5.8999999999999997E-2</v>
          </cell>
          <cell r="DM146">
            <v>5.8000000000000003E-2</v>
          </cell>
          <cell r="DN146">
            <v>5.8000000000000003E-2</v>
          </cell>
          <cell r="DO146">
            <v>5.7000000000000002E-2</v>
          </cell>
          <cell r="DP146">
            <v>5.7000000000000002E-2</v>
          </cell>
          <cell r="DQ146">
            <v>5.6000000000000001E-2</v>
          </cell>
          <cell r="DR146">
            <v>5.6000000000000001E-2</v>
          </cell>
          <cell r="DS146">
            <v>5.6000000000000001E-2</v>
          </cell>
          <cell r="DT146">
            <v>5.5E-2</v>
          </cell>
          <cell r="DU146">
            <v>5.5E-2</v>
          </cell>
          <cell r="DV146">
            <v>5.5E-2</v>
          </cell>
          <cell r="DW146">
            <v>5.3999999999999999E-2</v>
          </cell>
          <cell r="DX146">
            <v>5.3999999999999999E-2</v>
          </cell>
          <cell r="DY146">
            <v>5.2999999999999999E-2</v>
          </cell>
          <cell r="DZ146">
            <v>5.2999999999999999E-2</v>
          </cell>
          <cell r="EA146">
            <v>5.2999999999999999E-2</v>
          </cell>
          <cell r="EB146">
            <v>5.1999999999999998E-2</v>
          </cell>
          <cell r="EC146">
            <v>5.1999999999999998E-2</v>
          </cell>
          <cell r="ED146">
            <v>5.1999999999999998E-2</v>
          </cell>
          <cell r="EE146">
            <v>5.0999999999999997E-2</v>
          </cell>
          <cell r="EF146">
            <v>5.0999999999999997E-2</v>
          </cell>
          <cell r="EG146">
            <v>5.0999999999999997E-2</v>
          </cell>
          <cell r="EH146">
            <v>5.0999999999999997E-2</v>
          </cell>
          <cell r="EI146">
            <v>0.05</v>
          </cell>
          <cell r="EJ146">
            <v>0.05</v>
          </cell>
          <cell r="EK146">
            <v>0.05</v>
          </cell>
          <cell r="EL146">
            <v>4.9000000000000002E-2</v>
          </cell>
          <cell r="EM146">
            <v>4.9000000000000002E-2</v>
          </cell>
          <cell r="EN146">
            <v>4.9000000000000002E-2</v>
          </cell>
          <cell r="EO146">
            <v>4.9000000000000002E-2</v>
          </cell>
          <cell r="EP146">
            <v>4.9000000000000002E-2</v>
          </cell>
          <cell r="EQ146">
            <v>4.9000000000000002E-2</v>
          </cell>
          <cell r="ER146">
            <v>0.05</v>
          </cell>
          <cell r="ES146">
            <v>0.05</v>
          </cell>
          <cell r="ET146">
            <v>0.05</v>
          </cell>
          <cell r="EU146">
            <v>0.05</v>
          </cell>
          <cell r="EV146">
            <v>0.05</v>
          </cell>
          <cell r="EW146">
            <v>0.05</v>
          </cell>
          <cell r="EX146">
            <v>0.05</v>
          </cell>
          <cell r="EY146">
            <v>4.9000000000000002E-2</v>
          </cell>
          <cell r="EZ146">
            <v>4.9000000000000002E-2</v>
          </cell>
          <cell r="FA146">
            <v>4.9000000000000002E-2</v>
          </cell>
          <cell r="FB146">
            <v>4.9000000000000002E-2</v>
          </cell>
          <cell r="FC146">
            <v>4.9000000000000002E-2</v>
          </cell>
          <cell r="FD146">
            <v>4.8000000000000001E-2</v>
          </cell>
          <cell r="FE146">
            <v>4.8000000000000001E-2</v>
          </cell>
          <cell r="FF146">
            <v>4.8000000000000001E-2</v>
          </cell>
          <cell r="FG146">
            <v>4.8000000000000001E-2</v>
          </cell>
          <cell r="FH146">
            <v>4.8000000000000001E-2</v>
          </cell>
          <cell r="FI146">
            <v>4.7E-2</v>
          </cell>
          <cell r="FJ146">
            <v>4.7E-2</v>
          </cell>
          <cell r="FK146">
            <v>4.7E-2</v>
          </cell>
          <cell r="FL146">
            <v>4.9000000000000002E-2</v>
          </cell>
          <cell r="FM146">
            <v>4.9000000000000002E-2</v>
          </cell>
          <cell r="FN146">
            <v>4.9000000000000002E-2</v>
          </cell>
          <cell r="FO146">
            <v>4.9000000000000002E-2</v>
          </cell>
          <cell r="FP146">
            <v>4.8000000000000001E-2</v>
          </cell>
          <cell r="FQ146">
            <v>4.8000000000000001E-2</v>
          </cell>
          <cell r="FR146">
            <v>4.8000000000000001E-2</v>
          </cell>
          <cell r="FS146">
            <v>4.8000000000000001E-2</v>
          </cell>
          <cell r="FT146">
            <v>4.7E-2</v>
          </cell>
          <cell r="FU146">
            <v>4.7E-2</v>
          </cell>
          <cell r="FV146">
            <v>4.7E-2</v>
          </cell>
          <cell r="FW146">
            <v>4.7E-2</v>
          </cell>
          <cell r="FX146">
            <v>4.7E-2</v>
          </cell>
          <cell r="FY146">
            <v>4.5999999999999999E-2</v>
          </cell>
          <cell r="FZ146">
            <v>4.5999999999999999E-2</v>
          </cell>
          <cell r="GA146">
            <v>0.05</v>
          </cell>
          <cell r="GB146">
            <v>0.05</v>
          </cell>
          <cell r="GC146">
            <v>4.9000000000000002E-2</v>
          </cell>
          <cell r="GD146">
            <v>4.9000000000000002E-2</v>
          </cell>
          <cell r="GE146">
            <v>4.9000000000000002E-2</v>
          </cell>
          <cell r="GF146">
            <v>4.9000000000000002E-2</v>
          </cell>
          <cell r="GG146">
            <v>4.9000000000000002E-2</v>
          </cell>
          <cell r="GH146">
            <v>4.9000000000000002E-2</v>
          </cell>
          <cell r="GI146">
            <v>4.8000000000000001E-2</v>
          </cell>
          <cell r="GJ146">
            <v>5.1999999999999998E-2</v>
          </cell>
          <cell r="GK146">
            <v>5.1999999999999998E-2</v>
          </cell>
          <cell r="GL146">
            <v>5.1999999999999998E-2</v>
          </cell>
          <cell r="GM146">
            <v>5.0999999999999997E-2</v>
          </cell>
          <cell r="GN146">
            <v>5.0999999999999997E-2</v>
          </cell>
          <cell r="GO146">
            <v>5.0999999999999997E-2</v>
          </cell>
          <cell r="GP146">
            <v>5.0999999999999997E-2</v>
          </cell>
          <cell r="GQ146">
            <v>5.0999999999999997E-2</v>
          </cell>
          <cell r="GR146">
            <v>5.0999999999999997E-2</v>
          </cell>
          <cell r="GS146">
            <v>0.05</v>
          </cell>
          <cell r="GT146">
            <v>0.05</v>
          </cell>
          <cell r="GU146">
            <v>0.05</v>
          </cell>
          <cell r="GV146">
            <v>0.05</v>
          </cell>
          <cell r="GW146">
            <v>4.9000000000000002E-2</v>
          </cell>
          <cell r="GX146">
            <v>4.9000000000000002E-2</v>
          </cell>
          <cell r="GY146">
            <v>4.9000000000000002E-2</v>
          </cell>
          <cell r="GZ146">
            <v>4.9000000000000002E-2</v>
          </cell>
          <cell r="HA146">
            <v>4.9000000000000002E-2</v>
          </cell>
          <cell r="HB146">
            <v>4.8000000000000001E-2</v>
          </cell>
          <cell r="HC146">
            <v>4.8000000000000001E-2</v>
          </cell>
          <cell r="HD146">
            <v>4.8000000000000001E-2</v>
          </cell>
          <cell r="HE146">
            <v>4.8000000000000001E-2</v>
          </cell>
          <cell r="HF146">
            <v>4.8000000000000001E-2</v>
          </cell>
        </row>
        <row r="147">
          <cell r="A147">
            <v>146</v>
          </cell>
          <cell r="B147">
            <v>0</v>
          </cell>
          <cell r="C147" t="str">
            <v>Hrs Perdidas P. Molecular (h)</v>
          </cell>
          <cell r="D147" t="str">
            <v>h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  <cell r="BK147">
            <v>0</v>
          </cell>
          <cell r="BL147">
            <v>0</v>
          </cell>
          <cell r="BM147">
            <v>0</v>
          </cell>
          <cell r="BN147">
            <v>0</v>
          </cell>
          <cell r="BO147">
            <v>0</v>
          </cell>
          <cell r="BP147">
            <v>0</v>
          </cell>
          <cell r="BQ147">
            <v>0</v>
          </cell>
          <cell r="BR147">
            <v>0</v>
          </cell>
          <cell r="BS147">
            <v>0</v>
          </cell>
          <cell r="BT147">
            <v>0</v>
          </cell>
          <cell r="BU147">
            <v>0</v>
          </cell>
          <cell r="BV147">
            <v>0</v>
          </cell>
          <cell r="BW147">
            <v>0</v>
          </cell>
          <cell r="BX147">
            <v>0</v>
          </cell>
          <cell r="BY147">
            <v>0</v>
          </cell>
          <cell r="BZ147">
            <v>0</v>
          </cell>
          <cell r="CA147">
            <v>0</v>
          </cell>
          <cell r="CB147">
            <v>0</v>
          </cell>
          <cell r="CC147">
            <v>0</v>
          </cell>
          <cell r="CD147">
            <v>0</v>
          </cell>
          <cell r="CE147">
            <v>0</v>
          </cell>
          <cell r="CF147">
            <v>0</v>
          </cell>
          <cell r="CG147">
            <v>0</v>
          </cell>
          <cell r="CH147">
            <v>0</v>
          </cell>
          <cell r="CI147">
            <v>0</v>
          </cell>
          <cell r="CJ147">
            <v>0</v>
          </cell>
          <cell r="CK147">
            <v>0</v>
          </cell>
          <cell r="CL147">
            <v>0</v>
          </cell>
          <cell r="CM147">
            <v>0</v>
          </cell>
          <cell r="CN147">
            <v>0</v>
          </cell>
          <cell r="CO147">
            <v>0</v>
          </cell>
          <cell r="CP147">
            <v>0</v>
          </cell>
          <cell r="CQ147">
            <v>0</v>
          </cell>
          <cell r="CR147">
            <v>0</v>
          </cell>
          <cell r="CS147">
            <v>0</v>
          </cell>
          <cell r="CT147">
            <v>0</v>
          </cell>
          <cell r="CU147">
            <v>0</v>
          </cell>
          <cell r="CV147">
            <v>0</v>
          </cell>
          <cell r="CW147">
            <v>0</v>
          </cell>
          <cell r="CX147">
            <v>0</v>
          </cell>
          <cell r="CY147">
            <v>0</v>
          </cell>
          <cell r="CZ147">
            <v>0</v>
          </cell>
          <cell r="DA147">
            <v>0</v>
          </cell>
          <cell r="DB147">
            <v>0</v>
          </cell>
          <cell r="DC147">
            <v>0</v>
          </cell>
          <cell r="DD147">
            <v>0</v>
          </cell>
          <cell r="DE147">
            <v>0</v>
          </cell>
          <cell r="DF147">
            <v>0</v>
          </cell>
          <cell r="DG147">
            <v>0</v>
          </cell>
          <cell r="DH147">
            <v>0</v>
          </cell>
          <cell r="DI147">
            <v>0</v>
          </cell>
          <cell r="DJ147">
            <v>0</v>
          </cell>
          <cell r="DK147">
            <v>0</v>
          </cell>
          <cell r="DL147">
            <v>0</v>
          </cell>
          <cell r="DM147">
            <v>0</v>
          </cell>
          <cell r="DN147">
            <v>0</v>
          </cell>
          <cell r="DO147">
            <v>0</v>
          </cell>
          <cell r="DP147">
            <v>0</v>
          </cell>
          <cell r="DQ147">
            <v>0</v>
          </cell>
          <cell r="DR147">
            <v>0</v>
          </cell>
          <cell r="DS147">
            <v>0</v>
          </cell>
          <cell r="DT147">
            <v>0</v>
          </cell>
          <cell r="DU147">
            <v>0</v>
          </cell>
          <cell r="DV147">
            <v>0</v>
          </cell>
          <cell r="DW147">
            <v>0</v>
          </cell>
          <cell r="DX147">
            <v>0</v>
          </cell>
          <cell r="DY147">
            <v>0</v>
          </cell>
          <cell r="DZ147">
            <v>0</v>
          </cell>
          <cell r="EA147">
            <v>0</v>
          </cell>
          <cell r="EB147">
            <v>0</v>
          </cell>
          <cell r="EC147">
            <v>0</v>
          </cell>
          <cell r="ED147">
            <v>0</v>
          </cell>
          <cell r="EE147">
            <v>0</v>
          </cell>
          <cell r="EF147">
            <v>0</v>
          </cell>
          <cell r="EG147">
            <v>0</v>
          </cell>
          <cell r="EH147">
            <v>0</v>
          </cell>
          <cell r="EI147">
            <v>0</v>
          </cell>
          <cell r="EJ147">
            <v>0</v>
          </cell>
          <cell r="EK147">
            <v>0</v>
          </cell>
          <cell r="EL147">
            <v>0</v>
          </cell>
          <cell r="EM147">
            <v>0</v>
          </cell>
          <cell r="EN147">
            <v>0</v>
          </cell>
          <cell r="EO147">
            <v>0</v>
          </cell>
          <cell r="EP147">
            <v>0</v>
          </cell>
          <cell r="EQ147">
            <v>0</v>
          </cell>
          <cell r="ER147">
            <v>0</v>
          </cell>
          <cell r="ES147">
            <v>0</v>
          </cell>
          <cell r="ET147">
            <v>0</v>
          </cell>
          <cell r="EU147">
            <v>0</v>
          </cell>
          <cell r="EV147">
            <v>0</v>
          </cell>
          <cell r="EW147">
            <v>0</v>
          </cell>
          <cell r="EX147">
            <v>0</v>
          </cell>
          <cell r="EY147">
            <v>0</v>
          </cell>
          <cell r="EZ147">
            <v>0</v>
          </cell>
          <cell r="FA147">
            <v>0</v>
          </cell>
          <cell r="FB147">
            <v>0</v>
          </cell>
          <cell r="FC147">
            <v>0</v>
          </cell>
          <cell r="FD147">
            <v>0</v>
          </cell>
          <cell r="FE147">
            <v>0</v>
          </cell>
          <cell r="FF147">
            <v>0</v>
          </cell>
          <cell r="FG147">
            <v>0</v>
          </cell>
          <cell r="FH147">
            <v>0</v>
          </cell>
          <cell r="FI147">
            <v>0</v>
          </cell>
          <cell r="FJ147">
            <v>0</v>
          </cell>
          <cell r="FK147">
            <v>0</v>
          </cell>
          <cell r="FL147">
            <v>0</v>
          </cell>
          <cell r="FM147">
            <v>0</v>
          </cell>
          <cell r="FN147">
            <v>0</v>
          </cell>
          <cell r="FO147">
            <v>0</v>
          </cell>
          <cell r="FP147">
            <v>0</v>
          </cell>
          <cell r="FQ147">
            <v>0</v>
          </cell>
          <cell r="FR147">
            <v>0</v>
          </cell>
          <cell r="FS147">
            <v>0</v>
          </cell>
          <cell r="FT147">
            <v>0</v>
          </cell>
          <cell r="FU147">
            <v>0</v>
          </cell>
          <cell r="FV147">
            <v>0</v>
          </cell>
          <cell r="FW147">
            <v>0</v>
          </cell>
          <cell r="FX147">
            <v>0</v>
          </cell>
          <cell r="FY147">
            <v>0</v>
          </cell>
          <cell r="FZ147">
            <v>0</v>
          </cell>
          <cell r="GA147">
            <v>0</v>
          </cell>
          <cell r="GB147">
            <v>0</v>
          </cell>
          <cell r="GC147">
            <v>0</v>
          </cell>
          <cell r="GD147">
            <v>0</v>
          </cell>
          <cell r="GE147">
            <v>0</v>
          </cell>
          <cell r="GF147">
            <v>0</v>
          </cell>
          <cell r="GG147">
            <v>0</v>
          </cell>
          <cell r="GH147">
            <v>0</v>
          </cell>
          <cell r="GI147">
            <v>0</v>
          </cell>
          <cell r="GJ147">
            <v>0</v>
          </cell>
          <cell r="GK147">
            <v>0</v>
          </cell>
          <cell r="GL147">
            <v>0</v>
          </cell>
          <cell r="GM147">
            <v>0</v>
          </cell>
          <cell r="GN147">
            <v>0</v>
          </cell>
          <cell r="GO147">
            <v>0</v>
          </cell>
          <cell r="GP147">
            <v>0</v>
          </cell>
          <cell r="GQ147">
            <v>0</v>
          </cell>
          <cell r="GR147">
            <v>0</v>
          </cell>
          <cell r="GS147">
            <v>0</v>
          </cell>
          <cell r="GT147">
            <v>0</v>
          </cell>
          <cell r="GU147">
            <v>0</v>
          </cell>
          <cell r="GV147">
            <v>0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</row>
        <row r="148">
          <cell r="A148">
            <v>147</v>
          </cell>
          <cell r="B148">
            <v>0</v>
          </cell>
          <cell r="C148" t="str">
            <v>DADOS ALCOOL</v>
          </cell>
          <cell r="D148" t="str">
            <v>HORAS</v>
          </cell>
        </row>
        <row r="149">
          <cell r="A149">
            <v>148</v>
          </cell>
          <cell r="B149">
            <v>0</v>
          </cell>
          <cell r="C149" t="str">
            <v>°INPM Anidro (Teor Alc.% peso)</v>
          </cell>
          <cell r="D149" t="str">
            <v>HORAS</v>
          </cell>
          <cell r="W149">
            <v>99.613299999999995</v>
          </cell>
          <cell r="X149">
            <v>99.831000000000003</v>
          </cell>
          <cell r="Y149">
            <v>99.836699999999993</v>
          </cell>
          <cell r="Z149">
            <v>99.820999999999998</v>
          </cell>
          <cell r="AA149">
            <v>99.811599999999999</v>
          </cell>
          <cell r="AB149">
            <v>99.800299999999993</v>
          </cell>
          <cell r="AC149">
            <v>99.801199999999994</v>
          </cell>
          <cell r="AD149">
            <v>99.7958</v>
          </cell>
          <cell r="AE149">
            <v>99.792199999999994</v>
          </cell>
          <cell r="AF149">
            <v>99.790300000000002</v>
          </cell>
          <cell r="AG149">
            <v>99.788399999999996</v>
          </cell>
          <cell r="AH149">
            <v>99.788399999999996</v>
          </cell>
          <cell r="AI149">
            <v>99.788399999999996</v>
          </cell>
          <cell r="AJ149">
            <v>99.787800000000004</v>
          </cell>
          <cell r="AK149">
            <v>99.787800000000004</v>
          </cell>
          <cell r="AL149">
            <v>99.787800000000004</v>
          </cell>
          <cell r="AM149">
            <v>99.787800000000004</v>
          </cell>
          <cell r="AN149">
            <v>99.787800000000004</v>
          </cell>
          <cell r="AO149">
            <v>99.785700000000006</v>
          </cell>
          <cell r="AP149">
            <v>99.784199999999998</v>
          </cell>
          <cell r="AQ149">
            <v>99.778199999999998</v>
          </cell>
          <cell r="AR149">
            <v>99.775700000000001</v>
          </cell>
          <cell r="AS149">
            <v>99.775700000000001</v>
          </cell>
          <cell r="AT149">
            <v>99.775700000000001</v>
          </cell>
          <cell r="AU149">
            <v>99.775400000000005</v>
          </cell>
          <cell r="AV149">
            <v>99.773399999999995</v>
          </cell>
          <cell r="AW149">
            <v>99.7714</v>
          </cell>
          <cell r="AX149">
            <v>99.768799999999999</v>
          </cell>
          <cell r="AY149">
            <v>99.767700000000005</v>
          </cell>
          <cell r="AZ149">
            <v>99.765299999999996</v>
          </cell>
          <cell r="BA149">
            <v>99.765299999999996</v>
          </cell>
          <cell r="BB149">
            <v>99.765199999999993</v>
          </cell>
          <cell r="BC149">
            <v>99.765199999999993</v>
          </cell>
          <cell r="BD149">
            <v>99.765199999999993</v>
          </cell>
          <cell r="BE149">
            <v>99.765199999999993</v>
          </cell>
          <cell r="BF149">
            <v>99.765199999999993</v>
          </cell>
          <cell r="BG149">
            <v>99.765199999999993</v>
          </cell>
          <cell r="BH149">
            <v>99.764799999999994</v>
          </cell>
          <cell r="BI149">
            <v>99.764899999999997</v>
          </cell>
          <cell r="BJ149">
            <v>99.765000000000001</v>
          </cell>
          <cell r="BK149">
            <v>99.765799999999999</v>
          </cell>
          <cell r="BL149">
            <v>99.766999999999996</v>
          </cell>
          <cell r="BM149">
            <v>99.766999999999996</v>
          </cell>
          <cell r="BN149">
            <v>99.766999999999996</v>
          </cell>
          <cell r="BO149">
            <v>99.766999999999996</v>
          </cell>
          <cell r="BP149">
            <v>99.765799999999999</v>
          </cell>
          <cell r="BQ149">
            <v>99.763999999999996</v>
          </cell>
          <cell r="BR149">
            <v>99.762699999999995</v>
          </cell>
          <cell r="BS149">
            <v>99.761700000000005</v>
          </cell>
          <cell r="BT149">
            <v>99.760400000000004</v>
          </cell>
          <cell r="BU149">
            <v>99.753299999999996</v>
          </cell>
          <cell r="BV149">
            <v>99.749899999999997</v>
          </cell>
          <cell r="BW149">
            <v>99.747500000000002</v>
          </cell>
          <cell r="BX149">
            <v>99.745500000000007</v>
          </cell>
          <cell r="BY149">
            <v>99.743799999999993</v>
          </cell>
          <cell r="BZ149">
            <v>99.7423</v>
          </cell>
          <cell r="CA149">
            <v>99.740300000000005</v>
          </cell>
          <cell r="CB149">
            <v>99.738699999999994</v>
          </cell>
          <cell r="CC149">
            <v>99.737799999999993</v>
          </cell>
          <cell r="CD149">
            <v>99.735900000000001</v>
          </cell>
          <cell r="CE149">
            <v>99.735900000000001</v>
          </cell>
          <cell r="CF149">
            <v>99.735100000000003</v>
          </cell>
          <cell r="CG149">
            <v>99.733800000000002</v>
          </cell>
          <cell r="CH149">
            <v>99.732799999999997</v>
          </cell>
          <cell r="CI149">
            <v>99.732600000000005</v>
          </cell>
          <cell r="CJ149">
            <v>99.731399999999994</v>
          </cell>
          <cell r="CK149">
            <v>99.730599999999995</v>
          </cell>
          <cell r="CL149">
            <v>99.73</v>
          </cell>
          <cell r="CM149">
            <v>99.728999999999999</v>
          </cell>
          <cell r="CN149">
            <v>99.728800000000007</v>
          </cell>
          <cell r="CO149">
            <v>99.727699999999999</v>
          </cell>
          <cell r="CP149">
            <v>99.726500000000001</v>
          </cell>
          <cell r="CQ149">
            <v>99.7256</v>
          </cell>
          <cell r="CR149">
            <v>99.725300000000004</v>
          </cell>
          <cell r="CS149">
            <v>99.724199999999996</v>
          </cell>
          <cell r="CT149">
            <v>99.723100000000002</v>
          </cell>
          <cell r="CU149">
            <v>99.7226</v>
          </cell>
          <cell r="CV149">
            <v>99.721400000000003</v>
          </cell>
          <cell r="CW149">
            <v>99.720399999999998</v>
          </cell>
          <cell r="CX149">
            <v>99.719700000000003</v>
          </cell>
          <cell r="CY149">
            <v>99.718400000000003</v>
          </cell>
          <cell r="CZ149">
            <v>99.718400000000003</v>
          </cell>
          <cell r="DA149">
            <v>99.718400000000003</v>
          </cell>
          <cell r="DB149">
            <v>99.718400000000003</v>
          </cell>
          <cell r="DC149">
            <v>99.718400000000003</v>
          </cell>
          <cell r="DD149">
            <v>99.716499999999996</v>
          </cell>
          <cell r="DE149">
            <v>99.714699999999993</v>
          </cell>
          <cell r="DF149">
            <v>99.713499999999996</v>
          </cell>
          <cell r="DG149">
            <v>99.711399999999998</v>
          </cell>
          <cell r="DH149">
            <v>99.709500000000006</v>
          </cell>
          <cell r="DI149">
            <v>99.708200000000005</v>
          </cell>
          <cell r="DJ149">
            <v>99.707099999999997</v>
          </cell>
          <cell r="DK149">
            <v>99.706000000000003</v>
          </cell>
          <cell r="DL149">
            <v>99.704599999999999</v>
          </cell>
          <cell r="DM149">
            <v>99.7029</v>
          </cell>
          <cell r="DN149">
            <v>99.701999999999998</v>
          </cell>
          <cell r="DO149">
            <v>99.701400000000007</v>
          </cell>
          <cell r="DP149">
            <v>99.700900000000004</v>
          </cell>
          <cell r="DQ149">
            <v>99.700400000000002</v>
          </cell>
          <cell r="DR149">
            <v>99.7012</v>
          </cell>
          <cell r="DS149">
            <v>99.702600000000004</v>
          </cell>
          <cell r="DT149">
            <v>99.704300000000003</v>
          </cell>
          <cell r="DU149">
            <v>99.705500000000001</v>
          </cell>
          <cell r="DV149">
            <v>99.706900000000005</v>
          </cell>
          <cell r="DW149">
            <v>99.707099999999997</v>
          </cell>
          <cell r="DX149">
            <v>99.707599999999999</v>
          </cell>
          <cell r="DY149">
            <v>99.707800000000006</v>
          </cell>
          <cell r="DZ149">
            <v>99.707999999999998</v>
          </cell>
          <cell r="EA149">
            <v>99.708699999999993</v>
          </cell>
          <cell r="EB149">
            <v>99.708399999999997</v>
          </cell>
          <cell r="EC149">
            <v>99.709199999999996</v>
          </cell>
          <cell r="ED149">
            <v>99.710099999999997</v>
          </cell>
          <cell r="EE149">
            <v>99.710599999999999</v>
          </cell>
          <cell r="EF149">
            <v>99.710700000000003</v>
          </cell>
          <cell r="EG149">
            <v>99.710700000000003</v>
          </cell>
          <cell r="EH149">
            <v>99.710700000000003</v>
          </cell>
          <cell r="EI149">
            <v>99.711299999999994</v>
          </cell>
          <cell r="EJ149">
            <v>99.7119</v>
          </cell>
          <cell r="EK149">
            <v>99.712100000000007</v>
          </cell>
          <cell r="EL149">
            <v>99.712699999999998</v>
          </cell>
          <cell r="EM149">
            <v>99.712800000000001</v>
          </cell>
          <cell r="EN149">
            <v>99.713099999999997</v>
          </cell>
          <cell r="EO149">
            <v>99.713399999999993</v>
          </cell>
          <cell r="EP149">
            <v>99.713399999999993</v>
          </cell>
          <cell r="EQ149">
            <v>99.713399999999993</v>
          </cell>
          <cell r="ER149">
            <v>99.7136</v>
          </cell>
          <cell r="ES149">
            <v>99.7136</v>
          </cell>
          <cell r="ET149">
            <v>99.7136</v>
          </cell>
          <cell r="EU149">
            <v>99.7136</v>
          </cell>
          <cell r="EV149">
            <v>99.7136</v>
          </cell>
          <cell r="EW149">
            <v>99.7136</v>
          </cell>
          <cell r="EX149">
            <v>99.713700000000003</v>
          </cell>
          <cell r="EY149">
            <v>99.713899999999995</v>
          </cell>
          <cell r="EZ149">
            <v>99.714200000000005</v>
          </cell>
          <cell r="FA149">
            <v>99.713499999999996</v>
          </cell>
          <cell r="FB149">
            <v>99.7136</v>
          </cell>
          <cell r="FC149">
            <v>99.7136</v>
          </cell>
          <cell r="FD149">
            <v>99.7136</v>
          </cell>
          <cell r="FE149">
            <v>99.713800000000006</v>
          </cell>
          <cell r="FF149">
            <v>99.7136</v>
          </cell>
          <cell r="FG149">
            <v>99.712299999999999</v>
          </cell>
          <cell r="FH149">
            <v>99.711699999999993</v>
          </cell>
          <cell r="FI149">
            <v>99.711699999999993</v>
          </cell>
          <cell r="FJ149">
            <v>99.711699999999993</v>
          </cell>
          <cell r="FK149">
            <v>99.711799999999997</v>
          </cell>
          <cell r="FL149">
            <v>99.712500000000006</v>
          </cell>
          <cell r="FM149">
            <v>99.712199999999996</v>
          </cell>
          <cell r="FN149">
            <v>99.711799999999997</v>
          </cell>
          <cell r="FO149">
            <v>99.711799999999997</v>
          </cell>
          <cell r="FP149">
            <v>99.711299999999994</v>
          </cell>
          <cell r="FQ149">
            <v>99.710700000000003</v>
          </cell>
          <cell r="FR149">
            <v>99.7102</v>
          </cell>
          <cell r="FS149">
            <v>99.709500000000006</v>
          </cell>
          <cell r="FT149">
            <v>99.709199999999996</v>
          </cell>
          <cell r="FU149">
            <v>99.709800000000001</v>
          </cell>
          <cell r="FV149">
            <v>99.710499999999996</v>
          </cell>
          <cell r="FW149">
            <v>99.711100000000002</v>
          </cell>
          <cell r="FX149">
            <v>99.711299999999994</v>
          </cell>
          <cell r="FY149">
            <v>99.7119</v>
          </cell>
          <cell r="FZ149">
            <v>99.712400000000002</v>
          </cell>
          <cell r="GA149">
            <v>99.712900000000005</v>
          </cell>
          <cell r="GB149">
            <v>99.712900000000005</v>
          </cell>
          <cell r="GC149">
            <v>99.712999999999994</v>
          </cell>
          <cell r="GD149">
            <v>99.713899999999995</v>
          </cell>
          <cell r="GE149">
            <v>99.713999999999999</v>
          </cell>
          <cell r="GF149">
            <v>99.714299999999994</v>
          </cell>
          <cell r="GG149">
            <v>99.714200000000005</v>
          </cell>
          <cell r="GH149">
            <v>99.714100000000002</v>
          </cell>
          <cell r="GI149">
            <v>99.714200000000005</v>
          </cell>
          <cell r="GJ149">
            <v>99.714200000000005</v>
          </cell>
          <cell r="GK149">
            <v>99.714500000000001</v>
          </cell>
          <cell r="GL149">
            <v>99.714399999999998</v>
          </cell>
          <cell r="GM149">
            <v>99.714100000000002</v>
          </cell>
          <cell r="GN149">
            <v>99.7136</v>
          </cell>
          <cell r="GO149">
            <v>99.713399999999993</v>
          </cell>
          <cell r="GP149">
            <v>99.713099999999997</v>
          </cell>
          <cell r="GQ149">
            <v>99.712100000000007</v>
          </cell>
          <cell r="GR149">
            <v>99.710599999999999</v>
          </cell>
          <cell r="GS149">
            <v>99.710400000000007</v>
          </cell>
          <cell r="GT149">
            <v>99.710099999999997</v>
          </cell>
          <cell r="GU149">
            <v>99.709800000000001</v>
          </cell>
          <cell r="GV149">
            <v>99.709800000000001</v>
          </cell>
          <cell r="GW149">
            <v>99.709800000000001</v>
          </cell>
          <cell r="GX149">
            <v>99.709100000000007</v>
          </cell>
          <cell r="GY149">
            <v>99.707899999999995</v>
          </cell>
          <cell r="GZ149">
            <v>99.7072</v>
          </cell>
          <cell r="HA149">
            <v>99.706800000000001</v>
          </cell>
          <cell r="HB149">
            <v>99.706699999999998</v>
          </cell>
          <cell r="HC149">
            <v>99.706699999999998</v>
          </cell>
          <cell r="HD149">
            <v>99.706699999999998</v>
          </cell>
          <cell r="HE149">
            <v>99.706699999999998</v>
          </cell>
          <cell r="HF149">
            <v>99.706699999999998</v>
          </cell>
        </row>
        <row r="150">
          <cell r="A150">
            <v>149</v>
          </cell>
          <cell r="B150">
            <v>0</v>
          </cell>
          <cell r="C150" t="str">
            <v>°GL  Anidro (teor Alc. % vol)</v>
          </cell>
          <cell r="D150" t="str">
            <v>%v/v</v>
          </cell>
          <cell r="W150">
            <v>99.77</v>
          </cell>
          <cell r="X150">
            <v>99.81</v>
          </cell>
          <cell r="Y150">
            <v>99.84</v>
          </cell>
          <cell r="Z150">
            <v>99.85</v>
          </cell>
          <cell r="AA150">
            <v>99.85</v>
          </cell>
          <cell r="AB150">
            <v>99.85</v>
          </cell>
          <cell r="AC150">
            <v>99.85</v>
          </cell>
          <cell r="AD150">
            <v>99.85</v>
          </cell>
          <cell r="AE150">
            <v>99.85</v>
          </cell>
          <cell r="AF150">
            <v>99.85</v>
          </cell>
          <cell r="AG150">
            <v>99.85</v>
          </cell>
          <cell r="AH150">
            <v>99.85</v>
          </cell>
          <cell r="AI150">
            <v>99.85</v>
          </cell>
          <cell r="AJ150">
            <v>99.84</v>
          </cell>
          <cell r="AK150">
            <v>99.84</v>
          </cell>
          <cell r="AL150">
            <v>99.84</v>
          </cell>
          <cell r="AM150">
            <v>99.85</v>
          </cell>
          <cell r="AN150">
            <v>99.85</v>
          </cell>
          <cell r="AO150">
            <v>99.84</v>
          </cell>
          <cell r="AP150">
            <v>99.85</v>
          </cell>
          <cell r="AQ150">
            <v>99.84</v>
          </cell>
          <cell r="AR150">
            <v>99.84</v>
          </cell>
          <cell r="AS150">
            <v>99.84</v>
          </cell>
          <cell r="AT150">
            <v>99.84</v>
          </cell>
          <cell r="AU150">
            <v>99.84</v>
          </cell>
          <cell r="AV150">
            <v>99.84</v>
          </cell>
          <cell r="AW150">
            <v>99.84</v>
          </cell>
          <cell r="AX150">
            <v>99.84</v>
          </cell>
          <cell r="AY150">
            <v>99.84</v>
          </cell>
          <cell r="AZ150">
            <v>99.84</v>
          </cell>
          <cell r="BA150">
            <v>99.84</v>
          </cell>
          <cell r="BB150">
            <v>99.84</v>
          </cell>
          <cell r="BC150">
            <v>99.84</v>
          </cell>
          <cell r="BD150">
            <v>99.84</v>
          </cell>
          <cell r="BE150">
            <v>99.84</v>
          </cell>
          <cell r="BF150">
            <v>99.84</v>
          </cell>
          <cell r="BG150">
            <v>99.84</v>
          </cell>
          <cell r="BH150">
            <v>99.84</v>
          </cell>
          <cell r="BI150">
            <v>99.84</v>
          </cell>
          <cell r="BJ150">
            <v>99.84</v>
          </cell>
          <cell r="BK150">
            <v>99.85</v>
          </cell>
          <cell r="BL150">
            <v>99.85</v>
          </cell>
          <cell r="BM150">
            <v>99.85</v>
          </cell>
          <cell r="BN150">
            <v>99.85</v>
          </cell>
          <cell r="BO150">
            <v>99.85</v>
          </cell>
          <cell r="BP150">
            <v>99.85</v>
          </cell>
          <cell r="BQ150">
            <v>99.85</v>
          </cell>
          <cell r="BR150">
            <v>99.85</v>
          </cell>
          <cell r="BS150">
            <v>99.85</v>
          </cell>
          <cell r="BT150">
            <v>99.85</v>
          </cell>
          <cell r="BU150">
            <v>99.84</v>
          </cell>
          <cell r="BV150">
            <v>99.84</v>
          </cell>
          <cell r="BW150">
            <v>99.84</v>
          </cell>
          <cell r="BX150">
            <v>99.84</v>
          </cell>
          <cell r="BY150">
            <v>99.84</v>
          </cell>
          <cell r="BZ150">
            <v>99.84</v>
          </cell>
          <cell r="CA150">
            <v>99.84</v>
          </cell>
          <cell r="CB150">
            <v>99.84</v>
          </cell>
          <cell r="CC150">
            <v>99.84</v>
          </cell>
          <cell r="CD150">
            <v>99.84</v>
          </cell>
          <cell r="CE150">
            <v>99.84</v>
          </cell>
          <cell r="CF150">
            <v>99.84</v>
          </cell>
          <cell r="CG150">
            <v>99.84</v>
          </cell>
          <cell r="CH150">
            <v>99.84</v>
          </cell>
          <cell r="CI150">
            <v>99.84</v>
          </cell>
          <cell r="CJ150">
            <v>99.83</v>
          </cell>
          <cell r="CK150">
            <v>99.83</v>
          </cell>
          <cell r="CL150">
            <v>99.83</v>
          </cell>
          <cell r="CM150">
            <v>99.83</v>
          </cell>
          <cell r="CN150">
            <v>99.83</v>
          </cell>
          <cell r="CO150">
            <v>99.83</v>
          </cell>
          <cell r="CP150">
            <v>99.83</v>
          </cell>
          <cell r="CQ150">
            <v>99.83</v>
          </cell>
          <cell r="CR150">
            <v>99.83</v>
          </cell>
          <cell r="CS150">
            <v>99.83</v>
          </cell>
          <cell r="CT150">
            <v>99.83</v>
          </cell>
          <cell r="CU150">
            <v>99.83</v>
          </cell>
          <cell r="CV150">
            <v>99.83</v>
          </cell>
          <cell r="CW150">
            <v>99.83</v>
          </cell>
          <cell r="CX150">
            <v>99.83</v>
          </cell>
          <cell r="CY150">
            <v>99.83</v>
          </cell>
          <cell r="CZ150">
            <v>99.83</v>
          </cell>
          <cell r="DA150">
            <v>99.83</v>
          </cell>
          <cell r="DB150">
            <v>99.83</v>
          </cell>
          <cell r="DC150">
            <v>99.83</v>
          </cell>
          <cell r="DD150">
            <v>99.83</v>
          </cell>
          <cell r="DE150">
            <v>99.83</v>
          </cell>
          <cell r="DF150">
            <v>99.83</v>
          </cell>
          <cell r="DG150">
            <v>99.83</v>
          </cell>
          <cell r="DH150">
            <v>99.82</v>
          </cell>
          <cell r="DI150">
            <v>99.82</v>
          </cell>
          <cell r="DJ150">
            <v>99.82</v>
          </cell>
          <cell r="DK150">
            <v>99.82</v>
          </cell>
          <cell r="DL150">
            <v>99.82</v>
          </cell>
          <cell r="DM150">
            <v>99.82</v>
          </cell>
          <cell r="DN150">
            <v>99.82</v>
          </cell>
          <cell r="DO150">
            <v>99.82</v>
          </cell>
          <cell r="DP150">
            <v>99.82</v>
          </cell>
          <cell r="DQ150">
            <v>99.82</v>
          </cell>
          <cell r="DR150">
            <v>99.82</v>
          </cell>
          <cell r="DS150">
            <v>99.82</v>
          </cell>
          <cell r="DT150">
            <v>99.82</v>
          </cell>
          <cell r="DU150">
            <v>99.82</v>
          </cell>
          <cell r="DV150">
            <v>99.82</v>
          </cell>
          <cell r="DW150">
            <v>99.82</v>
          </cell>
          <cell r="DX150">
            <v>99.82</v>
          </cell>
          <cell r="DY150">
            <v>99.82</v>
          </cell>
          <cell r="DZ150">
            <v>99.82</v>
          </cell>
          <cell r="EA150">
            <v>99.82</v>
          </cell>
          <cell r="EB150">
            <v>99.82</v>
          </cell>
          <cell r="EC150">
            <v>99.83</v>
          </cell>
          <cell r="ED150">
            <v>99.74</v>
          </cell>
          <cell r="EE150">
            <v>99.74</v>
          </cell>
          <cell r="EF150">
            <v>99.74</v>
          </cell>
          <cell r="EG150">
            <v>99.74</v>
          </cell>
          <cell r="EH150">
            <v>99.74</v>
          </cell>
          <cell r="EI150">
            <v>99.74</v>
          </cell>
          <cell r="EJ150">
            <v>99.74</v>
          </cell>
          <cell r="EK150">
            <v>99.74</v>
          </cell>
          <cell r="EL150">
            <v>99.74</v>
          </cell>
          <cell r="EM150">
            <v>99.74</v>
          </cell>
          <cell r="EN150">
            <v>99.75</v>
          </cell>
          <cell r="EO150">
            <v>99.75</v>
          </cell>
          <cell r="EP150">
            <v>99.75</v>
          </cell>
          <cell r="EQ150">
            <v>99.75</v>
          </cell>
          <cell r="ER150">
            <v>99.75</v>
          </cell>
          <cell r="ES150">
            <v>99.75</v>
          </cell>
          <cell r="ET150">
            <v>99.75</v>
          </cell>
          <cell r="EU150">
            <v>99.75</v>
          </cell>
          <cell r="EV150">
            <v>99.75</v>
          </cell>
          <cell r="EW150">
            <v>99.75</v>
          </cell>
          <cell r="EX150">
            <v>99.75</v>
          </cell>
          <cell r="EY150">
            <v>99.75</v>
          </cell>
          <cell r="EZ150">
            <v>99.75</v>
          </cell>
          <cell r="FA150">
            <v>99.75</v>
          </cell>
          <cell r="FB150">
            <v>99.75</v>
          </cell>
          <cell r="FC150">
            <v>99.75</v>
          </cell>
          <cell r="FD150">
            <v>99.75</v>
          </cell>
          <cell r="FE150">
            <v>99.75</v>
          </cell>
          <cell r="FF150">
            <v>99.75</v>
          </cell>
          <cell r="FG150">
            <v>99.75</v>
          </cell>
          <cell r="FH150">
            <v>99.76</v>
          </cell>
          <cell r="FI150">
            <v>99.76</v>
          </cell>
          <cell r="FJ150">
            <v>99.76</v>
          </cell>
          <cell r="FK150">
            <v>99.76</v>
          </cell>
          <cell r="FL150">
            <v>99.76</v>
          </cell>
          <cell r="FM150">
            <v>99.76</v>
          </cell>
          <cell r="FN150">
            <v>99.76</v>
          </cell>
          <cell r="FO150">
            <v>99.76</v>
          </cell>
          <cell r="FP150">
            <v>99.76</v>
          </cell>
          <cell r="FQ150">
            <v>99.76</v>
          </cell>
          <cell r="FR150">
            <v>99.76</v>
          </cell>
          <cell r="FS150">
            <v>99.76</v>
          </cell>
          <cell r="FT150">
            <v>99.76</v>
          </cell>
          <cell r="FU150">
            <v>99.76</v>
          </cell>
          <cell r="FV150">
            <v>99.76</v>
          </cell>
          <cell r="FW150">
            <v>99.76</v>
          </cell>
          <cell r="FX150">
            <v>99.76</v>
          </cell>
          <cell r="FY150">
            <v>99.76</v>
          </cell>
          <cell r="FZ150">
            <v>99.77</v>
          </cell>
          <cell r="GA150">
            <v>99.77</v>
          </cell>
          <cell r="GB150">
            <v>99.77</v>
          </cell>
          <cell r="GC150">
            <v>99.77</v>
          </cell>
          <cell r="GD150">
            <v>99.77</v>
          </cell>
          <cell r="GE150">
            <v>99.77</v>
          </cell>
          <cell r="GF150">
            <v>99.77</v>
          </cell>
          <cell r="GG150">
            <v>99.77</v>
          </cell>
          <cell r="GH150">
            <v>99.77</v>
          </cell>
          <cell r="GI150">
            <v>99.77</v>
          </cell>
          <cell r="GJ150">
            <v>99.77</v>
          </cell>
          <cell r="GK150">
            <v>99.77</v>
          </cell>
          <cell r="GL150">
            <v>99.77</v>
          </cell>
          <cell r="GM150">
            <v>99.77</v>
          </cell>
          <cell r="GN150">
            <v>99.77</v>
          </cell>
          <cell r="GO150">
            <v>99.77</v>
          </cell>
          <cell r="GP150">
            <v>99.77</v>
          </cell>
          <cell r="GQ150">
            <v>99.77</v>
          </cell>
          <cell r="GR150">
            <v>99.77</v>
          </cell>
          <cell r="GS150">
            <v>99.77</v>
          </cell>
          <cell r="GT150">
            <v>99.77</v>
          </cell>
          <cell r="GU150">
            <v>99.77</v>
          </cell>
          <cell r="GV150">
            <v>99.77</v>
          </cell>
          <cell r="GW150">
            <v>99.77</v>
          </cell>
          <cell r="GX150">
            <v>99.77</v>
          </cell>
          <cell r="GY150">
            <v>99.77</v>
          </cell>
          <cell r="GZ150">
            <v>99.77</v>
          </cell>
          <cell r="HA150">
            <v>99.77</v>
          </cell>
          <cell r="HB150">
            <v>99.77</v>
          </cell>
          <cell r="HC150">
            <v>99.77</v>
          </cell>
          <cell r="HD150">
            <v>99.77</v>
          </cell>
          <cell r="HE150">
            <v>99.77</v>
          </cell>
          <cell r="HF150">
            <v>99.77</v>
          </cell>
        </row>
        <row r="151">
          <cell r="A151">
            <v>150</v>
          </cell>
          <cell r="B151">
            <v>0</v>
          </cell>
          <cell r="C151" t="str">
            <v>pH Anidro</v>
          </cell>
          <cell r="D151" t="str">
            <v>.</v>
          </cell>
          <cell r="W151">
            <v>8.0299999999999994</v>
          </cell>
          <cell r="X151">
            <v>7.97</v>
          </cell>
          <cell r="Y151">
            <v>8.14</v>
          </cell>
          <cell r="Z151">
            <v>7.94</v>
          </cell>
          <cell r="AA151">
            <v>7.95</v>
          </cell>
          <cell r="AB151">
            <v>8.02</v>
          </cell>
          <cell r="AC151">
            <v>8.0500000000000007</v>
          </cell>
          <cell r="AD151">
            <v>8.0399999999999991</v>
          </cell>
          <cell r="AE151">
            <v>8.02</v>
          </cell>
          <cell r="AF151">
            <v>7.88</v>
          </cell>
          <cell r="AG151">
            <v>7.81</v>
          </cell>
          <cell r="AH151">
            <v>7.81</v>
          </cell>
          <cell r="AI151">
            <v>7.81</v>
          </cell>
          <cell r="AJ151">
            <v>7.81</v>
          </cell>
          <cell r="AK151">
            <v>7.81</v>
          </cell>
          <cell r="AL151">
            <v>7.81</v>
          </cell>
          <cell r="AM151">
            <v>7.81</v>
          </cell>
          <cell r="AN151">
            <v>7.81</v>
          </cell>
          <cell r="AO151">
            <v>7.77</v>
          </cell>
          <cell r="AP151">
            <v>7.68</v>
          </cell>
          <cell r="AQ151">
            <v>7.54</v>
          </cell>
          <cell r="AR151">
            <v>7.45</v>
          </cell>
          <cell r="AS151">
            <v>7.45</v>
          </cell>
          <cell r="AT151">
            <v>7.45</v>
          </cell>
          <cell r="AU151">
            <v>7.37</v>
          </cell>
          <cell r="AV151">
            <v>7.29</v>
          </cell>
          <cell r="AW151">
            <v>7.23</v>
          </cell>
          <cell r="AX151">
            <v>7.23</v>
          </cell>
          <cell r="AY151">
            <v>7.27</v>
          </cell>
          <cell r="AZ151">
            <v>7.26</v>
          </cell>
          <cell r="BA151">
            <v>7.26</v>
          </cell>
          <cell r="BB151">
            <v>7.27</v>
          </cell>
          <cell r="BC151">
            <v>7.27</v>
          </cell>
          <cell r="BD151">
            <v>7.27</v>
          </cell>
          <cell r="BE151">
            <v>7.27</v>
          </cell>
          <cell r="BF151">
            <v>7.27</v>
          </cell>
          <cell r="BG151">
            <v>7.27</v>
          </cell>
          <cell r="BH151">
            <v>7.27</v>
          </cell>
          <cell r="BI151">
            <v>7.27</v>
          </cell>
          <cell r="BJ151">
            <v>7.26</v>
          </cell>
          <cell r="BK151">
            <v>7.26</v>
          </cell>
          <cell r="BL151">
            <v>7.25</v>
          </cell>
          <cell r="BM151">
            <v>7.25</v>
          </cell>
          <cell r="BN151">
            <v>7.25</v>
          </cell>
          <cell r="BO151">
            <v>7.25</v>
          </cell>
          <cell r="BP151">
            <v>7.23</v>
          </cell>
          <cell r="BQ151">
            <v>7.24</v>
          </cell>
          <cell r="BR151">
            <v>7.2</v>
          </cell>
          <cell r="BS151">
            <v>7.15</v>
          </cell>
          <cell r="BT151">
            <v>7.12</v>
          </cell>
          <cell r="BU151">
            <v>7.1</v>
          </cell>
          <cell r="BV151">
            <v>7.07</v>
          </cell>
          <cell r="BW151">
            <v>7.05</v>
          </cell>
          <cell r="BX151">
            <v>7.04</v>
          </cell>
          <cell r="BY151">
            <v>7.03</v>
          </cell>
          <cell r="BZ151">
            <v>7.02</v>
          </cell>
          <cell r="CA151">
            <v>7.04</v>
          </cell>
          <cell r="CB151">
            <v>7.06</v>
          </cell>
          <cell r="CC151">
            <v>7.08</v>
          </cell>
          <cell r="CD151">
            <v>7.09</v>
          </cell>
          <cell r="CE151">
            <v>7.08</v>
          </cell>
          <cell r="CF151">
            <v>7.1</v>
          </cell>
          <cell r="CG151">
            <v>7.11</v>
          </cell>
          <cell r="CH151">
            <v>7.12</v>
          </cell>
          <cell r="CI151">
            <v>7.11</v>
          </cell>
          <cell r="CJ151">
            <v>7.11</v>
          </cell>
          <cell r="CK151">
            <v>7.13</v>
          </cell>
          <cell r="CL151">
            <v>7.14</v>
          </cell>
          <cell r="CM151">
            <v>7.16</v>
          </cell>
          <cell r="CN151">
            <v>7.18</v>
          </cell>
          <cell r="CO151">
            <v>7.2</v>
          </cell>
          <cell r="CP151">
            <v>7.21</v>
          </cell>
          <cell r="CQ151">
            <v>7.23</v>
          </cell>
          <cell r="CR151">
            <v>7.23</v>
          </cell>
          <cell r="CS151">
            <v>7.23</v>
          </cell>
          <cell r="CT151">
            <v>7.22</v>
          </cell>
          <cell r="CU151">
            <v>7.24</v>
          </cell>
          <cell r="CV151">
            <v>7.24</v>
          </cell>
          <cell r="CW151">
            <v>7.24</v>
          </cell>
          <cell r="CX151">
            <v>7.26</v>
          </cell>
          <cell r="CY151">
            <v>7.28</v>
          </cell>
          <cell r="CZ151">
            <v>7.28</v>
          </cell>
          <cell r="DA151">
            <v>7.28</v>
          </cell>
          <cell r="DB151">
            <v>7.28</v>
          </cell>
          <cell r="DC151">
            <v>7.28</v>
          </cell>
          <cell r="DD151">
            <v>7.28</v>
          </cell>
          <cell r="DE151">
            <v>7.29</v>
          </cell>
          <cell r="DF151">
            <v>7.3</v>
          </cell>
          <cell r="DG151">
            <v>7.3</v>
          </cell>
          <cell r="DH151">
            <v>7.31</v>
          </cell>
          <cell r="DI151">
            <v>7.32</v>
          </cell>
          <cell r="DJ151">
            <v>7.33</v>
          </cell>
          <cell r="DK151">
            <v>7.33</v>
          </cell>
          <cell r="DL151">
            <v>7.33</v>
          </cell>
          <cell r="DM151">
            <v>7.33</v>
          </cell>
          <cell r="DN151">
            <v>7.33</v>
          </cell>
          <cell r="DO151">
            <v>7.33</v>
          </cell>
          <cell r="DP151">
            <v>7.33</v>
          </cell>
          <cell r="DQ151">
            <v>7.34</v>
          </cell>
          <cell r="DR151">
            <v>7.33</v>
          </cell>
          <cell r="DS151">
            <v>7.33</v>
          </cell>
          <cell r="DT151">
            <v>7.34</v>
          </cell>
          <cell r="DU151">
            <v>7.33</v>
          </cell>
          <cell r="DV151">
            <v>7.33</v>
          </cell>
          <cell r="DW151">
            <v>7.32</v>
          </cell>
          <cell r="DX151">
            <v>7.32</v>
          </cell>
          <cell r="DY151">
            <v>7.31</v>
          </cell>
          <cell r="DZ151">
            <v>7.31</v>
          </cell>
          <cell r="EA151">
            <v>7.3</v>
          </cell>
          <cell r="EB151">
            <v>7.3</v>
          </cell>
          <cell r="EC151">
            <v>7.3</v>
          </cell>
          <cell r="ED151">
            <v>7.3</v>
          </cell>
          <cell r="EE151">
            <v>7.29</v>
          </cell>
          <cell r="EF151">
            <v>7.29</v>
          </cell>
          <cell r="EG151">
            <v>7.29</v>
          </cell>
          <cell r="EH151">
            <v>7.29</v>
          </cell>
          <cell r="EI151">
            <v>7.29</v>
          </cell>
          <cell r="EJ151">
            <v>7.29</v>
          </cell>
          <cell r="EK151">
            <v>7.3</v>
          </cell>
          <cell r="EL151">
            <v>7.3</v>
          </cell>
          <cell r="EM151">
            <v>7.31</v>
          </cell>
          <cell r="EN151">
            <v>7.31</v>
          </cell>
          <cell r="EO151">
            <v>7.32</v>
          </cell>
          <cell r="EP151">
            <v>7.32</v>
          </cell>
          <cell r="EQ151">
            <v>7.32</v>
          </cell>
          <cell r="ER151">
            <v>7.32</v>
          </cell>
          <cell r="ES151">
            <v>7.32</v>
          </cell>
          <cell r="ET151">
            <v>7.32</v>
          </cell>
          <cell r="EU151">
            <v>7.32</v>
          </cell>
          <cell r="EV151">
            <v>7.32</v>
          </cell>
          <cell r="EW151">
            <v>7.32</v>
          </cell>
          <cell r="EX151">
            <v>7.32</v>
          </cell>
          <cell r="EY151">
            <v>7.32</v>
          </cell>
          <cell r="EZ151">
            <v>7.31</v>
          </cell>
          <cell r="FA151">
            <v>7.31</v>
          </cell>
          <cell r="FB151">
            <v>7.32</v>
          </cell>
          <cell r="FC151">
            <v>7.32</v>
          </cell>
          <cell r="FD151">
            <v>7.33</v>
          </cell>
          <cell r="FE151">
            <v>7.34</v>
          </cell>
          <cell r="FF151">
            <v>7.35</v>
          </cell>
          <cell r="FG151">
            <v>7.34</v>
          </cell>
          <cell r="FH151">
            <v>7.33</v>
          </cell>
          <cell r="FI151">
            <v>7.33</v>
          </cell>
          <cell r="FJ151">
            <v>7.33</v>
          </cell>
          <cell r="FK151">
            <v>7.33</v>
          </cell>
          <cell r="FL151">
            <v>7.32</v>
          </cell>
          <cell r="FM151">
            <v>7.32</v>
          </cell>
          <cell r="FN151">
            <v>7.31</v>
          </cell>
          <cell r="FO151">
            <v>7.31</v>
          </cell>
          <cell r="FP151">
            <v>7.32</v>
          </cell>
          <cell r="FQ151">
            <v>7.32</v>
          </cell>
          <cell r="FR151">
            <v>7.32</v>
          </cell>
          <cell r="FS151">
            <v>7.32</v>
          </cell>
          <cell r="FT151">
            <v>7.32</v>
          </cell>
          <cell r="FU151">
            <v>7.32</v>
          </cell>
          <cell r="FV151">
            <v>7.32</v>
          </cell>
          <cell r="FW151">
            <v>7.33</v>
          </cell>
          <cell r="FX151">
            <v>7.33</v>
          </cell>
          <cell r="FY151">
            <v>7.33</v>
          </cell>
          <cell r="FZ151">
            <v>7.33</v>
          </cell>
          <cell r="GA151">
            <v>7.32</v>
          </cell>
          <cell r="GB151">
            <v>7.32</v>
          </cell>
          <cell r="GC151">
            <v>7.32</v>
          </cell>
          <cell r="GD151">
            <v>7.32</v>
          </cell>
          <cell r="GE151">
            <v>7.32</v>
          </cell>
          <cell r="GF151">
            <v>7.32</v>
          </cell>
          <cell r="GG151">
            <v>7.32</v>
          </cell>
          <cell r="GH151">
            <v>7.32</v>
          </cell>
          <cell r="GI151">
            <v>7.32</v>
          </cell>
          <cell r="GJ151">
            <v>7.32</v>
          </cell>
          <cell r="GK151">
            <v>7.32</v>
          </cell>
          <cell r="GL151">
            <v>7.31</v>
          </cell>
          <cell r="GM151">
            <v>7.31</v>
          </cell>
          <cell r="GN151">
            <v>7.31</v>
          </cell>
          <cell r="GO151">
            <v>7.3</v>
          </cell>
          <cell r="GP151">
            <v>7.3</v>
          </cell>
          <cell r="GQ151">
            <v>7.3</v>
          </cell>
          <cell r="GR151">
            <v>7.3</v>
          </cell>
          <cell r="GS151">
            <v>7.3</v>
          </cell>
          <cell r="GT151">
            <v>7.3</v>
          </cell>
          <cell r="GU151">
            <v>7.3</v>
          </cell>
          <cell r="GV151">
            <v>7.3</v>
          </cell>
          <cell r="GW151">
            <v>7.3</v>
          </cell>
          <cell r="GX151">
            <v>7.29</v>
          </cell>
          <cell r="GY151">
            <v>7.27</v>
          </cell>
          <cell r="GZ151">
            <v>7.27</v>
          </cell>
          <cell r="HA151">
            <v>7.26</v>
          </cell>
          <cell r="HB151">
            <v>7.26</v>
          </cell>
          <cell r="HC151">
            <v>7.26</v>
          </cell>
          <cell r="HD151">
            <v>7.26</v>
          </cell>
          <cell r="HE151">
            <v>7.26</v>
          </cell>
          <cell r="HF151">
            <v>7.26</v>
          </cell>
        </row>
        <row r="152">
          <cell r="A152">
            <v>151</v>
          </cell>
          <cell r="B152">
            <v>0</v>
          </cell>
          <cell r="C152" t="str">
            <v>Acidez Anidro (mg/l)</v>
          </cell>
          <cell r="D152" t="str">
            <v>mg A. Ac/l</v>
          </cell>
          <cell r="W152">
            <v>13.03</v>
          </cell>
          <cell r="X152">
            <v>14.9</v>
          </cell>
          <cell r="Y152">
            <v>10.35</v>
          </cell>
          <cell r="Z152">
            <v>8.75</v>
          </cell>
          <cell r="AA152">
            <v>8.19</v>
          </cell>
          <cell r="AB152">
            <v>7.66</v>
          </cell>
          <cell r="AC152">
            <v>7.46</v>
          </cell>
          <cell r="AD152">
            <v>7.2</v>
          </cell>
          <cell r="AE152">
            <v>7.07</v>
          </cell>
          <cell r="AF152">
            <v>6.91</v>
          </cell>
          <cell r="AG152">
            <v>6.88</v>
          </cell>
          <cell r="AH152">
            <v>6.88</v>
          </cell>
          <cell r="AI152">
            <v>6.88</v>
          </cell>
          <cell r="AJ152">
            <v>6.9</v>
          </cell>
          <cell r="AK152">
            <v>6.9</v>
          </cell>
          <cell r="AL152">
            <v>6.9</v>
          </cell>
          <cell r="AM152">
            <v>6.91</v>
          </cell>
          <cell r="AN152">
            <v>6.91</v>
          </cell>
          <cell r="AO152">
            <v>7</v>
          </cell>
          <cell r="AP152">
            <v>6.94</v>
          </cell>
          <cell r="AQ152">
            <v>6.85</v>
          </cell>
          <cell r="AR152">
            <v>6.76</v>
          </cell>
          <cell r="AS152">
            <v>6.76</v>
          </cell>
          <cell r="AT152">
            <v>6.75</v>
          </cell>
          <cell r="AU152">
            <v>6.73</v>
          </cell>
          <cell r="AV152">
            <v>7.51</v>
          </cell>
          <cell r="AW152">
            <v>7.44</v>
          </cell>
          <cell r="AX152">
            <v>7.33</v>
          </cell>
          <cell r="AY152">
            <v>7.21</v>
          </cell>
          <cell r="AZ152">
            <v>7.15</v>
          </cell>
          <cell r="BA152">
            <v>7.15</v>
          </cell>
          <cell r="BB152">
            <v>7.15</v>
          </cell>
          <cell r="BC152">
            <v>7.15</v>
          </cell>
          <cell r="BD152">
            <v>7.15</v>
          </cell>
          <cell r="BE152">
            <v>7.15</v>
          </cell>
          <cell r="BF152">
            <v>7.15</v>
          </cell>
          <cell r="BG152">
            <v>7.15</v>
          </cell>
          <cell r="BH152">
            <v>7.16</v>
          </cell>
          <cell r="BI152">
            <v>7.17</v>
          </cell>
          <cell r="BJ152">
            <v>7.17</v>
          </cell>
          <cell r="BK152">
            <v>7.16</v>
          </cell>
          <cell r="BL152">
            <v>7.12</v>
          </cell>
          <cell r="BM152">
            <v>7.12</v>
          </cell>
          <cell r="BN152">
            <v>7.12</v>
          </cell>
          <cell r="BO152">
            <v>7.12</v>
          </cell>
          <cell r="BP152">
            <v>7.14</v>
          </cell>
          <cell r="BQ152">
            <v>7.13</v>
          </cell>
          <cell r="BR152">
            <v>7.06</v>
          </cell>
          <cell r="BS152">
            <v>7</v>
          </cell>
          <cell r="BT152">
            <v>7</v>
          </cell>
          <cell r="BU152">
            <v>6.94</v>
          </cell>
          <cell r="BV152">
            <v>6.88</v>
          </cell>
          <cell r="BW152">
            <v>6.85</v>
          </cell>
          <cell r="BX152">
            <v>6.81</v>
          </cell>
          <cell r="BY152">
            <v>6.77</v>
          </cell>
          <cell r="BZ152">
            <v>6.7</v>
          </cell>
          <cell r="CA152">
            <v>6.67</v>
          </cell>
          <cell r="CB152">
            <v>6.62</v>
          </cell>
          <cell r="CC152">
            <v>6.59</v>
          </cell>
          <cell r="CD152">
            <v>6.57</v>
          </cell>
          <cell r="CE152">
            <v>6.55</v>
          </cell>
          <cell r="CF152">
            <v>6.57</v>
          </cell>
          <cell r="CG152">
            <v>6.53</v>
          </cell>
          <cell r="CH152">
            <v>6.51</v>
          </cell>
          <cell r="CI152">
            <v>6.49</v>
          </cell>
          <cell r="CJ152">
            <v>6.5</v>
          </cell>
          <cell r="CK152">
            <v>6.48</v>
          </cell>
          <cell r="CL152">
            <v>6.49</v>
          </cell>
          <cell r="CM152">
            <v>6.48</v>
          </cell>
          <cell r="CN152">
            <v>6.48</v>
          </cell>
          <cell r="CO152">
            <v>6.49</v>
          </cell>
          <cell r="CP152">
            <v>6.47</v>
          </cell>
          <cell r="CQ152">
            <v>6.45</v>
          </cell>
          <cell r="CR152">
            <v>6.45</v>
          </cell>
          <cell r="CS152">
            <v>6.45</v>
          </cell>
          <cell r="CT152">
            <v>6.46</v>
          </cell>
          <cell r="CU152">
            <v>6.46</v>
          </cell>
          <cell r="CV152">
            <v>6.45</v>
          </cell>
          <cell r="CW152">
            <v>6.45</v>
          </cell>
          <cell r="CX152">
            <v>6.44</v>
          </cell>
          <cell r="CY152">
            <v>6.43</v>
          </cell>
          <cell r="CZ152">
            <v>6.43</v>
          </cell>
          <cell r="DA152">
            <v>6.43</v>
          </cell>
          <cell r="DB152">
            <v>6.43</v>
          </cell>
          <cell r="DC152">
            <v>6.43</v>
          </cell>
          <cell r="DD152">
            <v>6.44</v>
          </cell>
          <cell r="DE152">
            <v>6.45</v>
          </cell>
          <cell r="DF152">
            <v>6.45</v>
          </cell>
          <cell r="DG152">
            <v>6.46</v>
          </cell>
          <cell r="DH152">
            <v>6.46</v>
          </cell>
          <cell r="DI152">
            <v>6.44</v>
          </cell>
          <cell r="DJ152">
            <v>6.41</v>
          </cell>
          <cell r="DK152">
            <v>6.4</v>
          </cell>
          <cell r="DL152">
            <v>6.38</v>
          </cell>
          <cell r="DM152">
            <v>6.38</v>
          </cell>
          <cell r="DN152">
            <v>6.37</v>
          </cell>
          <cell r="DO152">
            <v>6.37</v>
          </cell>
          <cell r="DP152">
            <v>6.35</v>
          </cell>
          <cell r="DQ152">
            <v>6.34</v>
          </cell>
          <cell r="DR152">
            <v>6.33</v>
          </cell>
          <cell r="DS152">
            <v>6.32</v>
          </cell>
          <cell r="DT152">
            <v>6.33</v>
          </cell>
          <cell r="DU152">
            <v>6.34</v>
          </cell>
          <cell r="DV152">
            <v>6.38</v>
          </cell>
          <cell r="DW152">
            <v>6.37</v>
          </cell>
          <cell r="DX152">
            <v>6.37</v>
          </cell>
          <cell r="DY152">
            <v>6.38</v>
          </cell>
          <cell r="DZ152">
            <v>6.39</v>
          </cell>
          <cell r="EA152">
            <v>6.38</v>
          </cell>
          <cell r="EB152">
            <v>6.38</v>
          </cell>
          <cell r="EC152">
            <v>6.39</v>
          </cell>
          <cell r="ED152">
            <v>6.38</v>
          </cell>
          <cell r="EE152">
            <v>6.38</v>
          </cell>
          <cell r="EF152">
            <v>6.37</v>
          </cell>
          <cell r="EG152">
            <v>6.37</v>
          </cell>
          <cell r="EH152">
            <v>6.38</v>
          </cell>
          <cell r="EI152">
            <v>6.39</v>
          </cell>
          <cell r="EJ152">
            <v>6.39</v>
          </cell>
          <cell r="EK152">
            <v>6.38</v>
          </cell>
          <cell r="EL152">
            <v>6.37</v>
          </cell>
          <cell r="EM152">
            <v>6.38</v>
          </cell>
          <cell r="EN152">
            <v>6.37</v>
          </cell>
          <cell r="EO152">
            <v>6.37</v>
          </cell>
          <cell r="EP152">
            <v>6.37</v>
          </cell>
          <cell r="EQ152">
            <v>6.37</v>
          </cell>
          <cell r="ER152">
            <v>6.37</v>
          </cell>
          <cell r="ES152">
            <v>6.37</v>
          </cell>
          <cell r="ET152">
            <v>6.37</v>
          </cell>
          <cell r="EU152">
            <v>6.37</v>
          </cell>
          <cell r="EV152">
            <v>6.37</v>
          </cell>
          <cell r="EW152">
            <v>6.37</v>
          </cell>
          <cell r="EX152">
            <v>6.37</v>
          </cell>
          <cell r="EY152">
            <v>6.38</v>
          </cell>
          <cell r="EZ152">
            <v>6.39</v>
          </cell>
          <cell r="FA152">
            <v>6.4</v>
          </cell>
          <cell r="FB152">
            <v>6.42</v>
          </cell>
          <cell r="FC152">
            <v>6.42</v>
          </cell>
          <cell r="FD152">
            <v>6.44</v>
          </cell>
          <cell r="FE152">
            <v>6.44</v>
          </cell>
          <cell r="FF152">
            <v>6.43</v>
          </cell>
          <cell r="FG152">
            <v>6.44</v>
          </cell>
          <cell r="FH152">
            <v>6.44</v>
          </cell>
          <cell r="FI152">
            <v>6.43</v>
          </cell>
          <cell r="FJ152">
            <v>6.43</v>
          </cell>
          <cell r="FK152">
            <v>6.43</v>
          </cell>
          <cell r="FL152">
            <v>6.44</v>
          </cell>
          <cell r="FM152">
            <v>6.45</v>
          </cell>
          <cell r="FN152">
            <v>6.46</v>
          </cell>
          <cell r="FO152">
            <v>6.47</v>
          </cell>
          <cell r="FP152">
            <v>6.49</v>
          </cell>
          <cell r="FQ152">
            <v>6.51</v>
          </cell>
          <cell r="FR152">
            <v>6.52</v>
          </cell>
          <cell r="FS152">
            <v>6.53</v>
          </cell>
          <cell r="FT152">
            <v>6.54</v>
          </cell>
          <cell r="FU152">
            <v>6.56</v>
          </cell>
          <cell r="FV152">
            <v>6.55</v>
          </cell>
          <cell r="FW152">
            <v>6.56</v>
          </cell>
          <cell r="FX152">
            <v>6.56</v>
          </cell>
          <cell r="FY152">
            <v>6.58</v>
          </cell>
          <cell r="FZ152">
            <v>6.6</v>
          </cell>
          <cell r="GA152">
            <v>6.62</v>
          </cell>
          <cell r="GB152">
            <v>6.65</v>
          </cell>
          <cell r="GC152">
            <v>6.68</v>
          </cell>
          <cell r="GD152">
            <v>6.81</v>
          </cell>
          <cell r="GE152">
            <v>6.82</v>
          </cell>
          <cell r="GF152">
            <v>6.82</v>
          </cell>
          <cell r="GG152">
            <v>6.82</v>
          </cell>
          <cell r="GH152">
            <v>6.82</v>
          </cell>
          <cell r="GI152">
            <v>6.82</v>
          </cell>
          <cell r="GJ152">
            <v>6.82</v>
          </cell>
          <cell r="GK152">
            <v>6.82</v>
          </cell>
          <cell r="GL152">
            <v>6.83</v>
          </cell>
          <cell r="GM152">
            <v>6.85</v>
          </cell>
          <cell r="GN152">
            <v>6.9</v>
          </cell>
          <cell r="GO152">
            <v>6.9</v>
          </cell>
          <cell r="GP152">
            <v>6.9</v>
          </cell>
          <cell r="GQ152">
            <v>6.89</v>
          </cell>
          <cell r="GR152">
            <v>6.89</v>
          </cell>
          <cell r="GS152">
            <v>6.89</v>
          </cell>
          <cell r="GT152">
            <v>6.89</v>
          </cell>
          <cell r="GU152">
            <v>6.9</v>
          </cell>
          <cell r="GV152">
            <v>6.9</v>
          </cell>
          <cell r="GW152">
            <v>6.9</v>
          </cell>
          <cell r="GX152">
            <v>6.88</v>
          </cell>
          <cell r="GY152">
            <v>6.88</v>
          </cell>
          <cell r="GZ152">
            <v>6.87</v>
          </cell>
          <cell r="HA152">
            <v>6.87</v>
          </cell>
          <cell r="HB152">
            <v>6.87</v>
          </cell>
          <cell r="HC152">
            <v>6.87</v>
          </cell>
          <cell r="HD152">
            <v>6.87</v>
          </cell>
          <cell r="HE152">
            <v>6.87</v>
          </cell>
          <cell r="HF152">
            <v>6.87</v>
          </cell>
        </row>
        <row r="153">
          <cell r="A153">
            <v>152</v>
          </cell>
          <cell r="B153">
            <v>0</v>
          </cell>
          <cell r="C153" t="str">
            <v>Condutividade Anidro (mS/m)</v>
          </cell>
          <cell r="D153" t="str">
            <v>uS/m</v>
          </cell>
          <cell r="W153">
            <v>38.64</v>
          </cell>
          <cell r="X153">
            <v>51.6</v>
          </cell>
          <cell r="Y153">
            <v>30.78</v>
          </cell>
          <cell r="Z153">
            <v>22.89</v>
          </cell>
          <cell r="AA153">
            <v>20.420000000000002</v>
          </cell>
          <cell r="AB153">
            <v>18.36</v>
          </cell>
          <cell r="AC153">
            <v>22.47</v>
          </cell>
          <cell r="AD153">
            <v>24.49</v>
          </cell>
          <cell r="AE153">
            <v>24.49</v>
          </cell>
          <cell r="AF153">
            <v>24.74</v>
          </cell>
          <cell r="AG153">
            <v>24.9</v>
          </cell>
          <cell r="AH153">
            <v>24.9</v>
          </cell>
          <cell r="AI153">
            <v>24.9</v>
          </cell>
          <cell r="AJ153">
            <v>24.84</v>
          </cell>
          <cell r="AK153">
            <v>24.84</v>
          </cell>
          <cell r="AL153">
            <v>24.84</v>
          </cell>
          <cell r="AM153">
            <v>25.01</v>
          </cell>
          <cell r="AN153">
            <v>25.01</v>
          </cell>
          <cell r="AO153">
            <v>24.45</v>
          </cell>
          <cell r="AP153">
            <v>23.17</v>
          </cell>
          <cell r="AQ153">
            <v>21.77</v>
          </cell>
          <cell r="AR153">
            <v>20.94</v>
          </cell>
          <cell r="AS153">
            <v>20.94</v>
          </cell>
          <cell r="AT153">
            <v>20.94</v>
          </cell>
          <cell r="AU153">
            <v>20.239999999999998</v>
          </cell>
          <cell r="AV153">
            <v>19.32</v>
          </cell>
          <cell r="AW153">
            <v>19.11</v>
          </cell>
          <cell r="AX153">
            <v>20.420000000000002</v>
          </cell>
          <cell r="AY153">
            <v>22.31</v>
          </cell>
          <cell r="AZ153">
            <v>28.07</v>
          </cell>
          <cell r="BA153">
            <v>28.07</v>
          </cell>
          <cell r="BB153">
            <v>28.08</v>
          </cell>
          <cell r="BC153">
            <v>28.08</v>
          </cell>
          <cell r="BD153">
            <v>28.08</v>
          </cell>
          <cell r="BE153">
            <v>28.08</v>
          </cell>
          <cell r="BF153">
            <v>28.08</v>
          </cell>
          <cell r="BG153">
            <v>28.08</v>
          </cell>
          <cell r="BH153">
            <v>28.48</v>
          </cell>
          <cell r="BI153">
            <v>28.67</v>
          </cell>
          <cell r="BJ153">
            <v>28.65</v>
          </cell>
          <cell r="BK153">
            <v>28.56</v>
          </cell>
          <cell r="BL153">
            <v>28.12</v>
          </cell>
          <cell r="BM153">
            <v>28.12</v>
          </cell>
          <cell r="BN153">
            <v>28.12</v>
          </cell>
          <cell r="BO153">
            <v>28.12</v>
          </cell>
          <cell r="BP153">
            <v>28.82</v>
          </cell>
          <cell r="BQ153">
            <v>30.16</v>
          </cell>
          <cell r="BR153">
            <v>30.61</v>
          </cell>
          <cell r="BS153">
            <v>29.61</v>
          </cell>
          <cell r="BT153">
            <v>28.75</v>
          </cell>
          <cell r="BU153">
            <v>27.89</v>
          </cell>
          <cell r="BV153">
            <v>27.06</v>
          </cell>
          <cell r="BW153">
            <v>26.38</v>
          </cell>
          <cell r="BX153">
            <v>25.86</v>
          </cell>
          <cell r="BY153">
            <v>25.9</v>
          </cell>
          <cell r="BZ153">
            <v>25.73</v>
          </cell>
          <cell r="CA153">
            <v>26.07</v>
          </cell>
          <cell r="CB153">
            <v>26.46</v>
          </cell>
          <cell r="CC153">
            <v>26.49</v>
          </cell>
          <cell r="CD153">
            <v>26.87</v>
          </cell>
          <cell r="CE153">
            <v>26.5</v>
          </cell>
          <cell r="CF153">
            <v>26.23</v>
          </cell>
          <cell r="CG153">
            <v>26.15</v>
          </cell>
          <cell r="CH153">
            <v>26.54</v>
          </cell>
          <cell r="CI153">
            <v>26.39</v>
          </cell>
          <cell r="CJ153">
            <v>26.82</v>
          </cell>
          <cell r="CK153">
            <v>26.92</v>
          </cell>
          <cell r="CL153">
            <v>27.12</v>
          </cell>
          <cell r="CM153">
            <v>27.22</v>
          </cell>
          <cell r="CN153">
            <v>27.41</v>
          </cell>
          <cell r="CO153">
            <v>27.52</v>
          </cell>
          <cell r="CP153">
            <v>27.22</v>
          </cell>
          <cell r="CQ153">
            <v>26.77</v>
          </cell>
          <cell r="CR153">
            <v>28.29</v>
          </cell>
          <cell r="CS153">
            <v>28.22</v>
          </cell>
          <cell r="CT153">
            <v>28.32</v>
          </cell>
          <cell r="CU153">
            <v>28.67</v>
          </cell>
          <cell r="CV153">
            <v>28.66</v>
          </cell>
          <cell r="CW153">
            <v>28.71</v>
          </cell>
          <cell r="CX153">
            <v>28.54</v>
          </cell>
          <cell r="CY153">
            <v>28.4</v>
          </cell>
          <cell r="CZ153">
            <v>28.4</v>
          </cell>
          <cell r="DA153">
            <v>28.4</v>
          </cell>
          <cell r="DB153">
            <v>28.4</v>
          </cell>
          <cell r="DC153">
            <v>28.4</v>
          </cell>
          <cell r="DD153">
            <v>28.39</v>
          </cell>
          <cell r="DE153">
            <v>28.4</v>
          </cell>
          <cell r="DF153">
            <v>28.49</v>
          </cell>
          <cell r="DG153">
            <v>28.58</v>
          </cell>
          <cell r="DH153">
            <v>28.43</v>
          </cell>
          <cell r="DI153">
            <v>28.13</v>
          </cell>
          <cell r="DJ153">
            <v>27.94</v>
          </cell>
          <cell r="DK153">
            <v>27.63</v>
          </cell>
          <cell r="DL153">
            <v>27.44</v>
          </cell>
          <cell r="DM153">
            <v>27.25</v>
          </cell>
          <cell r="DN153">
            <v>27.06</v>
          </cell>
          <cell r="DO153">
            <v>26.72</v>
          </cell>
          <cell r="DP153">
            <v>26.39</v>
          </cell>
          <cell r="DQ153">
            <v>26.03</v>
          </cell>
          <cell r="DR153">
            <v>25.76</v>
          </cell>
          <cell r="DS153">
            <v>25.6</v>
          </cell>
          <cell r="DT153">
            <v>25.63</v>
          </cell>
          <cell r="DU153">
            <v>25.48</v>
          </cell>
          <cell r="DV153">
            <v>25.28</v>
          </cell>
          <cell r="DW153">
            <v>25.18</v>
          </cell>
          <cell r="DX153">
            <v>25.34</v>
          </cell>
          <cell r="DY153">
            <v>25.13</v>
          </cell>
          <cell r="DZ153">
            <v>25.41</v>
          </cell>
          <cell r="EA153">
            <v>25.28</v>
          </cell>
          <cell r="EB153">
            <v>25.11</v>
          </cell>
          <cell r="EC153">
            <v>25</v>
          </cell>
          <cell r="ED153">
            <v>24.85</v>
          </cell>
          <cell r="EE153">
            <v>24.66</v>
          </cell>
          <cell r="EF153">
            <v>24.59</v>
          </cell>
          <cell r="EG153">
            <v>24.59</v>
          </cell>
          <cell r="EH153">
            <v>24.53</v>
          </cell>
          <cell r="EI153">
            <v>24.31</v>
          </cell>
          <cell r="EJ153">
            <v>24.25</v>
          </cell>
          <cell r="EK153">
            <v>24.11</v>
          </cell>
          <cell r="EL153">
            <v>24.05</v>
          </cell>
          <cell r="EM153">
            <v>23.87</v>
          </cell>
          <cell r="EN153">
            <v>23.7</v>
          </cell>
          <cell r="EO153">
            <v>23.59</v>
          </cell>
          <cell r="EP153">
            <v>23.59</v>
          </cell>
          <cell r="EQ153">
            <v>23.59</v>
          </cell>
          <cell r="ER153">
            <v>23.52</v>
          </cell>
          <cell r="ES153">
            <v>23.52</v>
          </cell>
          <cell r="ET153">
            <v>23.49</v>
          </cell>
          <cell r="EU153">
            <v>23.49</v>
          </cell>
          <cell r="EV153">
            <v>23.49</v>
          </cell>
          <cell r="EW153">
            <v>23.49</v>
          </cell>
          <cell r="EX153">
            <v>23.48</v>
          </cell>
          <cell r="EY153">
            <v>23.4</v>
          </cell>
          <cell r="EZ153">
            <v>23.26</v>
          </cell>
          <cell r="FA153">
            <v>23.07</v>
          </cell>
          <cell r="FB153">
            <v>22.87</v>
          </cell>
          <cell r="FC153">
            <v>22.66</v>
          </cell>
          <cell r="FD153">
            <v>22.47</v>
          </cell>
          <cell r="FE153">
            <v>22.26</v>
          </cell>
          <cell r="FF153">
            <v>22.05</v>
          </cell>
          <cell r="FG153">
            <v>21.86</v>
          </cell>
          <cell r="FH153">
            <v>21.71</v>
          </cell>
          <cell r="FI153">
            <v>21.56</v>
          </cell>
          <cell r="FJ153">
            <v>21.49</v>
          </cell>
          <cell r="FK153">
            <v>21.41</v>
          </cell>
          <cell r="FL153">
            <v>21.29</v>
          </cell>
          <cell r="FM153">
            <v>21.16</v>
          </cell>
          <cell r="FN153">
            <v>21.06</v>
          </cell>
          <cell r="FO153">
            <v>20.99</v>
          </cell>
          <cell r="FP153">
            <v>20.98</v>
          </cell>
          <cell r="FQ153">
            <v>20.93</v>
          </cell>
          <cell r="FR153">
            <v>20.79</v>
          </cell>
          <cell r="FS153">
            <v>20.65</v>
          </cell>
          <cell r="FT153">
            <v>20.55</v>
          </cell>
          <cell r="FU153">
            <v>20.46</v>
          </cell>
          <cell r="FV153">
            <v>20.34</v>
          </cell>
          <cell r="FW153">
            <v>20.23</v>
          </cell>
          <cell r="FX153">
            <v>20.13</v>
          </cell>
          <cell r="FY153">
            <v>20.11</v>
          </cell>
          <cell r="FZ153">
            <v>20.170000000000002</v>
          </cell>
          <cell r="GA153">
            <v>20.059999999999999</v>
          </cell>
          <cell r="GB153">
            <v>20.3</v>
          </cell>
          <cell r="GC153">
            <v>20.239999999999998</v>
          </cell>
          <cell r="GD153">
            <v>20.12</v>
          </cell>
          <cell r="GE153">
            <v>20.14</v>
          </cell>
          <cell r="GF153">
            <v>20.329999999999998</v>
          </cell>
          <cell r="GG153">
            <v>20.23</v>
          </cell>
          <cell r="GH153">
            <v>20.190000000000001</v>
          </cell>
          <cell r="GI153">
            <v>20.16</v>
          </cell>
          <cell r="GJ153">
            <v>20.16</v>
          </cell>
          <cell r="GK153">
            <v>20.05</v>
          </cell>
          <cell r="GL153">
            <v>19.899999999999999</v>
          </cell>
          <cell r="GM153">
            <v>19.82</v>
          </cell>
          <cell r="GN153">
            <v>19.73</v>
          </cell>
          <cell r="GO153">
            <v>19.63</v>
          </cell>
          <cell r="GP153">
            <v>19.57</v>
          </cell>
          <cell r="GQ153">
            <v>19.489999999999998</v>
          </cell>
          <cell r="GR153">
            <v>19.48</v>
          </cell>
          <cell r="GS153">
            <v>19.37</v>
          </cell>
          <cell r="GT153">
            <v>19.32</v>
          </cell>
          <cell r="GU153">
            <v>19.260000000000002</v>
          </cell>
          <cell r="GV153">
            <v>19.260000000000002</v>
          </cell>
          <cell r="GW153">
            <v>19.25</v>
          </cell>
          <cell r="GX153">
            <v>19.13</v>
          </cell>
          <cell r="GY153">
            <v>19.010000000000002</v>
          </cell>
          <cell r="GZ153">
            <v>18.920000000000002</v>
          </cell>
          <cell r="HA153">
            <v>18.850000000000001</v>
          </cell>
          <cell r="HB153">
            <v>18.829999999999998</v>
          </cell>
          <cell r="HC153">
            <v>18.829999999999998</v>
          </cell>
          <cell r="HD153">
            <v>18.829999999999998</v>
          </cell>
          <cell r="HE153">
            <v>18.829999999999998</v>
          </cell>
          <cell r="HF153">
            <v>18.829999999999998</v>
          </cell>
        </row>
        <row r="154">
          <cell r="A154">
            <v>153</v>
          </cell>
          <cell r="B154">
            <v>0</v>
          </cell>
          <cell r="C154" t="str">
            <v>°INPM Hidrat. (Teor Alc%peso)</v>
          </cell>
          <cell r="D154" t="str">
            <v>INPM</v>
          </cell>
          <cell r="F154">
            <v>93.438599999999994</v>
          </cell>
          <cell r="G154">
            <v>93.316199999999995</v>
          </cell>
          <cell r="H154">
            <v>93.241799999999998</v>
          </cell>
          <cell r="I154">
            <v>93.186899999999994</v>
          </cell>
          <cell r="J154">
            <v>93.131399999999999</v>
          </cell>
          <cell r="K154">
            <v>93.076499999999996</v>
          </cell>
          <cell r="L154">
            <v>93.043800000000005</v>
          </cell>
          <cell r="M154">
            <v>93.023700000000005</v>
          </cell>
          <cell r="N154">
            <v>93.004000000000005</v>
          </cell>
          <cell r="O154">
            <v>92.983000000000004</v>
          </cell>
          <cell r="P154">
            <v>92.9709</v>
          </cell>
          <cell r="Q154">
            <v>92.954899999999995</v>
          </cell>
          <cell r="R154">
            <v>92.934399999999997</v>
          </cell>
          <cell r="S154">
            <v>92.918499999999995</v>
          </cell>
          <cell r="T154">
            <v>92.918499999999995</v>
          </cell>
          <cell r="U154">
            <v>92.918499999999995</v>
          </cell>
          <cell r="V154">
            <v>92.917299999999997</v>
          </cell>
          <cell r="W154">
            <v>92.918000000000006</v>
          </cell>
          <cell r="X154">
            <v>92.927000000000007</v>
          </cell>
          <cell r="Y154">
            <v>92.9345</v>
          </cell>
          <cell r="Z154">
            <v>92.923000000000002</v>
          </cell>
          <cell r="AA154">
            <v>92.918599999999998</v>
          </cell>
          <cell r="AB154">
            <v>92.898499999999999</v>
          </cell>
          <cell r="AC154">
            <v>92.904399999999995</v>
          </cell>
          <cell r="AD154">
            <v>92.894800000000004</v>
          </cell>
          <cell r="AE154">
            <v>92.880899999999997</v>
          </cell>
          <cell r="AF154">
            <v>92.876400000000004</v>
          </cell>
          <cell r="AG154">
            <v>92.871700000000004</v>
          </cell>
          <cell r="AH154">
            <v>92.871700000000004</v>
          </cell>
          <cell r="AI154">
            <v>92.871700000000004</v>
          </cell>
          <cell r="AJ154">
            <v>92.871399999999994</v>
          </cell>
          <cell r="AK154">
            <v>92.871399999999994</v>
          </cell>
          <cell r="AL154">
            <v>92.871399999999994</v>
          </cell>
          <cell r="AM154">
            <v>92.870400000000004</v>
          </cell>
          <cell r="AN154">
            <v>92.870400000000004</v>
          </cell>
          <cell r="AO154">
            <v>92.870400000000004</v>
          </cell>
          <cell r="AP154">
            <v>92.905299999999997</v>
          </cell>
          <cell r="AQ154">
            <v>92.906899999999993</v>
          </cell>
          <cell r="AR154">
            <v>92.905100000000004</v>
          </cell>
          <cell r="AS154">
            <v>92.905100000000004</v>
          </cell>
          <cell r="AT154">
            <v>92.905100000000004</v>
          </cell>
          <cell r="AU154">
            <v>92.917199999999994</v>
          </cell>
          <cell r="AV154">
            <v>92.915499999999994</v>
          </cell>
          <cell r="AW154">
            <v>92.921199999999999</v>
          </cell>
          <cell r="AX154">
            <v>92.913499999999999</v>
          </cell>
          <cell r="AY154">
            <v>92.902900000000002</v>
          </cell>
          <cell r="AZ154">
            <v>92.897599999999997</v>
          </cell>
          <cell r="BA154">
            <v>92.897599999999997</v>
          </cell>
          <cell r="BB154">
            <v>92.897599999999997</v>
          </cell>
          <cell r="BC154">
            <v>92.897599999999997</v>
          </cell>
          <cell r="BD154">
            <v>92.897599999999997</v>
          </cell>
          <cell r="BE154">
            <v>92.897599999999997</v>
          </cell>
          <cell r="BF154">
            <v>92.897599999999997</v>
          </cell>
          <cell r="BG154">
            <v>92.897599999999997</v>
          </cell>
          <cell r="BH154">
            <v>92.897400000000005</v>
          </cell>
          <cell r="BI154">
            <v>92.897400000000005</v>
          </cell>
          <cell r="BJ154">
            <v>92.897400000000005</v>
          </cell>
          <cell r="BK154">
            <v>92.897400000000005</v>
          </cell>
          <cell r="BL154">
            <v>92.905699999999996</v>
          </cell>
          <cell r="BM154">
            <v>92.905699999999996</v>
          </cell>
          <cell r="BN154">
            <v>92.907799999999995</v>
          </cell>
          <cell r="BO154">
            <v>92.901700000000005</v>
          </cell>
          <cell r="BP154">
            <v>92.901499999999999</v>
          </cell>
          <cell r="BQ154">
            <v>92.893100000000004</v>
          </cell>
          <cell r="BR154">
            <v>92.887600000000006</v>
          </cell>
          <cell r="BS154">
            <v>92.879300000000001</v>
          </cell>
          <cell r="BT154">
            <v>92.875900000000001</v>
          </cell>
          <cell r="BU154">
            <v>92.871600000000001</v>
          </cell>
          <cell r="BV154">
            <v>92.87</v>
          </cell>
          <cell r="BW154">
            <v>92.868200000000002</v>
          </cell>
          <cell r="BX154">
            <v>92.864699999999999</v>
          </cell>
          <cell r="BY154">
            <v>92.860500000000002</v>
          </cell>
          <cell r="BZ154">
            <v>92.855800000000002</v>
          </cell>
          <cell r="CA154">
            <v>92.850399999999993</v>
          </cell>
          <cell r="CB154">
            <v>92.852199999999996</v>
          </cell>
          <cell r="CC154">
            <v>92.8596</v>
          </cell>
          <cell r="CD154">
            <v>92.852999999999994</v>
          </cell>
          <cell r="CE154">
            <v>92.850700000000003</v>
          </cell>
          <cell r="CF154">
            <v>92.848200000000006</v>
          </cell>
          <cell r="CG154">
            <v>92.844800000000006</v>
          </cell>
          <cell r="CH154">
            <v>92.8429</v>
          </cell>
          <cell r="CI154">
            <v>92.841200000000001</v>
          </cell>
          <cell r="CJ154">
            <v>92.844399999999993</v>
          </cell>
          <cell r="CK154">
            <v>92.840999999999994</v>
          </cell>
          <cell r="CL154">
            <v>92.840699999999998</v>
          </cell>
          <cell r="CM154">
            <v>92.839500000000001</v>
          </cell>
          <cell r="CN154">
            <v>92.838700000000003</v>
          </cell>
          <cell r="CO154">
            <v>92.833299999999994</v>
          </cell>
          <cell r="CP154">
            <v>92.831299999999999</v>
          </cell>
          <cell r="CQ154">
            <v>92.828199999999995</v>
          </cell>
          <cell r="CR154">
            <v>92.826999999999998</v>
          </cell>
          <cell r="CS154">
            <v>92.828299999999999</v>
          </cell>
          <cell r="CT154">
            <v>92.826499999999996</v>
          </cell>
          <cell r="CU154">
            <v>92.823700000000002</v>
          </cell>
          <cell r="CV154">
            <v>92.822500000000005</v>
          </cell>
          <cell r="CW154">
            <v>92.823499999999996</v>
          </cell>
          <cell r="CX154">
            <v>92.825400000000002</v>
          </cell>
          <cell r="CY154">
            <v>92.825900000000004</v>
          </cell>
          <cell r="CZ154">
            <v>92.826300000000003</v>
          </cell>
          <cell r="DA154">
            <v>92.826300000000003</v>
          </cell>
          <cell r="DB154">
            <v>92.825199999999995</v>
          </cell>
          <cell r="DC154">
            <v>92.825599999999994</v>
          </cell>
          <cell r="DD154">
            <v>92.822400000000002</v>
          </cell>
          <cell r="DE154">
            <v>92.820499999999996</v>
          </cell>
          <cell r="DF154">
            <v>92.820400000000006</v>
          </cell>
          <cell r="DG154">
            <v>92.818899999999999</v>
          </cell>
          <cell r="DH154">
            <v>92.815899999999999</v>
          </cell>
          <cell r="DI154">
            <v>92.815200000000004</v>
          </cell>
          <cell r="DJ154">
            <v>92.813999999999993</v>
          </cell>
          <cell r="DK154">
            <v>92.813400000000001</v>
          </cell>
          <cell r="DL154">
            <v>92.812299999999993</v>
          </cell>
          <cell r="DM154">
            <v>92.811300000000003</v>
          </cell>
          <cell r="DN154">
            <v>92.811700000000002</v>
          </cell>
          <cell r="DO154">
            <v>92.8108</v>
          </cell>
          <cell r="DP154">
            <v>92.807199999999995</v>
          </cell>
          <cell r="DQ154">
            <v>92.802999999999997</v>
          </cell>
          <cell r="DR154">
            <v>92.801400000000001</v>
          </cell>
          <cell r="DS154">
            <v>92.801299999999998</v>
          </cell>
          <cell r="DT154">
            <v>92.8</v>
          </cell>
          <cell r="DU154">
            <v>92.801900000000003</v>
          </cell>
          <cell r="DV154">
            <v>92.801900000000003</v>
          </cell>
          <cell r="DW154">
            <v>92.801100000000005</v>
          </cell>
          <cell r="DX154">
            <v>92.799899999999994</v>
          </cell>
          <cell r="DY154">
            <v>92.797700000000006</v>
          </cell>
          <cell r="DZ154">
            <v>92.796099999999996</v>
          </cell>
          <cell r="EA154">
            <v>92.797600000000003</v>
          </cell>
          <cell r="EB154">
            <v>92.796199999999999</v>
          </cell>
          <cell r="EC154">
            <v>92.794700000000006</v>
          </cell>
          <cell r="ED154">
            <v>92.795100000000005</v>
          </cell>
          <cell r="EE154">
            <v>92.793899999999994</v>
          </cell>
          <cell r="EF154">
            <v>92.794600000000003</v>
          </cell>
          <cell r="EG154">
            <v>92.794600000000003</v>
          </cell>
          <cell r="EH154">
            <v>92.796199999999999</v>
          </cell>
          <cell r="EI154">
            <v>92.797300000000007</v>
          </cell>
          <cell r="EJ154">
            <v>92.796400000000006</v>
          </cell>
          <cell r="EK154">
            <v>92.797200000000004</v>
          </cell>
          <cell r="EL154">
            <v>92.7971</v>
          </cell>
          <cell r="EM154">
            <v>92.7958</v>
          </cell>
          <cell r="EN154">
            <v>92.797700000000006</v>
          </cell>
          <cell r="EO154">
            <v>92.797700000000006</v>
          </cell>
          <cell r="EP154">
            <v>92.797700000000006</v>
          </cell>
          <cell r="EQ154">
            <v>92.797700000000006</v>
          </cell>
          <cell r="ER154">
            <v>92.798699999999997</v>
          </cell>
          <cell r="ES154">
            <v>92.802000000000007</v>
          </cell>
          <cell r="ET154">
            <v>92.802700000000002</v>
          </cell>
          <cell r="EU154">
            <v>92.802700000000002</v>
          </cell>
          <cell r="EV154">
            <v>92.802700000000002</v>
          </cell>
          <cell r="EW154">
            <v>92.802700000000002</v>
          </cell>
          <cell r="EX154">
            <v>92.803100000000001</v>
          </cell>
          <cell r="EY154">
            <v>92.808400000000006</v>
          </cell>
          <cell r="EZ154">
            <v>92.811199999999999</v>
          </cell>
          <cell r="FA154">
            <v>92.810100000000006</v>
          </cell>
          <cell r="FB154">
            <v>92.808199999999999</v>
          </cell>
          <cell r="FC154">
            <v>92.808599999999998</v>
          </cell>
          <cell r="FD154">
            <v>92.808000000000007</v>
          </cell>
          <cell r="FE154">
            <v>92.807900000000004</v>
          </cell>
          <cell r="FF154">
            <v>92.8078</v>
          </cell>
          <cell r="FG154">
            <v>92.8065</v>
          </cell>
          <cell r="FH154">
            <v>92.805400000000006</v>
          </cell>
          <cell r="FI154">
            <v>92.805099999999996</v>
          </cell>
          <cell r="FJ154">
            <v>92.806600000000003</v>
          </cell>
          <cell r="FK154">
            <v>92.809100000000001</v>
          </cell>
          <cell r="FL154">
            <v>92.812299999999993</v>
          </cell>
          <cell r="FM154">
            <v>92.811800000000005</v>
          </cell>
          <cell r="FN154">
            <v>92.811800000000005</v>
          </cell>
          <cell r="FO154">
            <v>92.811599999999999</v>
          </cell>
          <cell r="FP154">
            <v>92.811700000000002</v>
          </cell>
          <cell r="FQ154">
            <v>92.811599999999999</v>
          </cell>
          <cell r="FR154">
            <v>92.811300000000003</v>
          </cell>
          <cell r="FS154">
            <v>92.811199999999999</v>
          </cell>
          <cell r="FT154">
            <v>92.8108</v>
          </cell>
          <cell r="FU154">
            <v>92.816800000000001</v>
          </cell>
          <cell r="FV154">
            <v>92.816299999999998</v>
          </cell>
          <cell r="FW154">
            <v>92.815799999999996</v>
          </cell>
          <cell r="FX154">
            <v>92.816999999999993</v>
          </cell>
          <cell r="FY154">
            <v>92.816599999999994</v>
          </cell>
          <cell r="FZ154">
            <v>92.817300000000003</v>
          </cell>
          <cell r="GA154">
            <v>92.817300000000003</v>
          </cell>
          <cell r="GB154">
            <v>92.816800000000001</v>
          </cell>
          <cell r="GC154">
            <v>92.816100000000006</v>
          </cell>
          <cell r="GD154">
            <v>92.814700000000002</v>
          </cell>
          <cell r="GE154">
            <v>92.813800000000001</v>
          </cell>
          <cell r="GF154">
            <v>92.813800000000001</v>
          </cell>
          <cell r="GG154">
            <v>92.813000000000002</v>
          </cell>
          <cell r="GH154">
            <v>92.811700000000002</v>
          </cell>
          <cell r="GI154">
            <v>92.811999999999998</v>
          </cell>
          <cell r="GJ154">
            <v>92.815299999999993</v>
          </cell>
          <cell r="GK154">
            <v>92.814899999999994</v>
          </cell>
          <cell r="GL154">
            <v>92.814499999999995</v>
          </cell>
          <cell r="GM154">
            <v>92.813999999999993</v>
          </cell>
          <cell r="GN154">
            <v>92.814700000000002</v>
          </cell>
          <cell r="GO154">
            <v>92.814400000000006</v>
          </cell>
          <cell r="GP154">
            <v>92.815899999999999</v>
          </cell>
          <cell r="GQ154">
            <v>92.815200000000004</v>
          </cell>
          <cell r="GR154">
            <v>92.814499999999995</v>
          </cell>
          <cell r="GS154">
            <v>92.814300000000003</v>
          </cell>
          <cell r="GT154">
            <v>92.813999999999993</v>
          </cell>
          <cell r="GU154">
            <v>92.815899999999999</v>
          </cell>
          <cell r="GV154">
            <v>92.815899999999999</v>
          </cell>
          <cell r="GW154">
            <v>92.816599999999994</v>
          </cell>
          <cell r="GX154">
            <v>92.818100000000001</v>
          </cell>
          <cell r="GY154">
            <v>92.818399999999997</v>
          </cell>
          <cell r="GZ154">
            <v>92.817599999999999</v>
          </cell>
          <cell r="HA154">
            <v>92.818799999999996</v>
          </cell>
          <cell r="HB154">
            <v>92.818899999999999</v>
          </cell>
          <cell r="HC154">
            <v>92.818899999999999</v>
          </cell>
          <cell r="HD154">
            <v>92.818899999999999</v>
          </cell>
          <cell r="HE154">
            <v>92.818899999999999</v>
          </cell>
          <cell r="HF154">
            <v>92.818899999999999</v>
          </cell>
        </row>
        <row r="155">
          <cell r="A155">
            <v>154</v>
          </cell>
          <cell r="B155">
            <v>0</v>
          </cell>
          <cell r="C155" t="str">
            <v>°GL Hidratado (Teor alc.% vol)</v>
          </cell>
          <cell r="D155" t="str">
            <v>%v/v</v>
          </cell>
          <cell r="F155">
            <v>95.72</v>
          </cell>
          <cell r="G155">
            <v>95.65</v>
          </cell>
          <cell r="H155">
            <v>95.6</v>
          </cell>
          <cell r="I155">
            <v>95.57</v>
          </cell>
          <cell r="J155">
            <v>95.53</v>
          </cell>
          <cell r="K155">
            <v>95.5</v>
          </cell>
          <cell r="L155">
            <v>95.47</v>
          </cell>
          <cell r="M155">
            <v>95.46</v>
          </cell>
          <cell r="N155">
            <v>95.45</v>
          </cell>
          <cell r="O155">
            <v>95.43</v>
          </cell>
          <cell r="P155">
            <v>95.42</v>
          </cell>
          <cell r="Q155">
            <v>95.41</v>
          </cell>
          <cell r="R155">
            <v>95.4</v>
          </cell>
          <cell r="S155">
            <v>95.38</v>
          </cell>
          <cell r="T155">
            <v>95.38</v>
          </cell>
          <cell r="U155">
            <v>95.38</v>
          </cell>
          <cell r="V155">
            <v>95.38</v>
          </cell>
          <cell r="W155">
            <v>95.39</v>
          </cell>
          <cell r="X155">
            <v>95.39</v>
          </cell>
          <cell r="Y155">
            <v>95.4</v>
          </cell>
          <cell r="Z155">
            <v>95.39</v>
          </cell>
          <cell r="AA155">
            <v>95.38</v>
          </cell>
          <cell r="AB155">
            <v>95.37</v>
          </cell>
          <cell r="AC155">
            <v>95.37</v>
          </cell>
          <cell r="AD155">
            <v>95.37</v>
          </cell>
          <cell r="AE155">
            <v>95.36</v>
          </cell>
          <cell r="AF155">
            <v>95.36</v>
          </cell>
          <cell r="AG155">
            <v>95.35</v>
          </cell>
          <cell r="AH155">
            <v>95.35</v>
          </cell>
          <cell r="AI155">
            <v>95.35</v>
          </cell>
          <cell r="AJ155">
            <v>95.35</v>
          </cell>
          <cell r="AK155">
            <v>95.35</v>
          </cell>
          <cell r="AL155">
            <v>95.35</v>
          </cell>
          <cell r="AM155">
            <v>95.35</v>
          </cell>
          <cell r="AN155">
            <v>95.35</v>
          </cell>
          <cell r="AO155">
            <v>95.35</v>
          </cell>
          <cell r="AP155">
            <v>95.37</v>
          </cell>
          <cell r="AQ155">
            <v>95.37</v>
          </cell>
          <cell r="AR155">
            <v>95.37</v>
          </cell>
          <cell r="AS155">
            <v>95.37</v>
          </cell>
          <cell r="AT155">
            <v>95.37</v>
          </cell>
          <cell r="AU155">
            <v>95.37</v>
          </cell>
          <cell r="AV155">
            <v>95.37</v>
          </cell>
          <cell r="AW155">
            <v>95.38</v>
          </cell>
          <cell r="AX155">
            <v>95.37</v>
          </cell>
          <cell r="AY155">
            <v>95.37</v>
          </cell>
          <cell r="AZ155">
            <v>95.36</v>
          </cell>
          <cell r="BA155">
            <v>95.36</v>
          </cell>
          <cell r="BB155">
            <v>95.36</v>
          </cell>
          <cell r="BC155">
            <v>95.36</v>
          </cell>
          <cell r="BD155">
            <v>95.36</v>
          </cell>
          <cell r="BE155">
            <v>95.36</v>
          </cell>
          <cell r="BF155">
            <v>95.36</v>
          </cell>
          <cell r="BG155">
            <v>95.36</v>
          </cell>
          <cell r="BH155">
            <v>95.36</v>
          </cell>
          <cell r="BI155">
            <v>95.36</v>
          </cell>
          <cell r="BJ155">
            <v>95.36</v>
          </cell>
          <cell r="BK155">
            <v>95.36</v>
          </cell>
          <cell r="BL155">
            <v>95.37</v>
          </cell>
          <cell r="BM155">
            <v>95.37</v>
          </cell>
          <cell r="BN155">
            <v>95.37</v>
          </cell>
          <cell r="BO155">
            <v>95.37</v>
          </cell>
          <cell r="BP155">
            <v>95.37</v>
          </cell>
          <cell r="BQ155">
            <v>95.36</v>
          </cell>
          <cell r="BR155">
            <v>95.36</v>
          </cell>
          <cell r="BS155">
            <v>95.35</v>
          </cell>
          <cell r="BT155">
            <v>95.35</v>
          </cell>
          <cell r="BU155">
            <v>95.35</v>
          </cell>
          <cell r="BV155">
            <v>95.34</v>
          </cell>
          <cell r="BW155">
            <v>95.34</v>
          </cell>
          <cell r="BX155">
            <v>95.34</v>
          </cell>
          <cell r="BY155">
            <v>95.35</v>
          </cell>
          <cell r="BZ155">
            <v>95.35</v>
          </cell>
          <cell r="CA155">
            <v>95.35</v>
          </cell>
          <cell r="CB155">
            <v>95.35</v>
          </cell>
          <cell r="CC155">
            <v>95.35</v>
          </cell>
          <cell r="CD155">
            <v>95.34</v>
          </cell>
          <cell r="CE155">
            <v>95.34</v>
          </cell>
          <cell r="CF155">
            <v>95.34</v>
          </cell>
          <cell r="CG155">
            <v>95.34</v>
          </cell>
          <cell r="CH155">
            <v>95.34</v>
          </cell>
          <cell r="CI155">
            <v>95.33</v>
          </cell>
          <cell r="CJ155">
            <v>95.34</v>
          </cell>
          <cell r="CK155">
            <v>95.33</v>
          </cell>
          <cell r="CL155">
            <v>95.34</v>
          </cell>
          <cell r="CM155">
            <v>95.34</v>
          </cell>
          <cell r="CN155">
            <v>95.34</v>
          </cell>
          <cell r="CO155">
            <v>95.34</v>
          </cell>
          <cell r="CP155">
            <v>95.34</v>
          </cell>
          <cell r="CQ155">
            <v>95.33</v>
          </cell>
          <cell r="CR155">
            <v>95.33</v>
          </cell>
          <cell r="CS155">
            <v>95.34</v>
          </cell>
          <cell r="CT155">
            <v>95.33</v>
          </cell>
          <cell r="CU155">
            <v>95.33</v>
          </cell>
          <cell r="CV155">
            <v>95.33</v>
          </cell>
          <cell r="CW155">
            <v>95.33</v>
          </cell>
          <cell r="CX155">
            <v>95.33</v>
          </cell>
          <cell r="CY155">
            <v>95.33</v>
          </cell>
          <cell r="CZ155">
            <v>95.33</v>
          </cell>
          <cell r="DA155">
            <v>95.33</v>
          </cell>
          <cell r="DB155">
            <v>95.33</v>
          </cell>
          <cell r="DC155">
            <v>95.32</v>
          </cell>
          <cell r="DD155">
            <v>95.32</v>
          </cell>
          <cell r="DE155">
            <v>95.32</v>
          </cell>
          <cell r="DF155">
            <v>95.32</v>
          </cell>
          <cell r="DG155">
            <v>95.32</v>
          </cell>
          <cell r="DH155">
            <v>95.32</v>
          </cell>
          <cell r="DI155">
            <v>95.32</v>
          </cell>
          <cell r="DJ155">
            <v>95.32</v>
          </cell>
          <cell r="DK155">
            <v>95.31</v>
          </cell>
          <cell r="DL155">
            <v>95.31</v>
          </cell>
          <cell r="DM155">
            <v>95.31</v>
          </cell>
          <cell r="DN155">
            <v>95.31</v>
          </cell>
          <cell r="DO155">
            <v>95.32</v>
          </cell>
          <cell r="DP155">
            <v>95.31</v>
          </cell>
          <cell r="DQ155">
            <v>95.31</v>
          </cell>
          <cell r="DR155">
            <v>95.31</v>
          </cell>
          <cell r="DS155">
            <v>95.31</v>
          </cell>
          <cell r="DT155">
            <v>95.31</v>
          </cell>
          <cell r="DU155">
            <v>95.3</v>
          </cell>
          <cell r="DV155">
            <v>95.3</v>
          </cell>
          <cell r="DW155">
            <v>95.3</v>
          </cell>
          <cell r="DX155">
            <v>95.3</v>
          </cell>
          <cell r="DY155">
            <v>95.3</v>
          </cell>
          <cell r="DZ155">
            <v>95.3</v>
          </cell>
          <cell r="EA155">
            <v>95.3</v>
          </cell>
          <cell r="EB155">
            <v>95.3</v>
          </cell>
          <cell r="EC155">
            <v>95.3</v>
          </cell>
          <cell r="ED155">
            <v>95.3</v>
          </cell>
          <cell r="EE155">
            <v>95.3</v>
          </cell>
          <cell r="EF155">
            <v>95.3</v>
          </cell>
          <cell r="EG155">
            <v>95.3</v>
          </cell>
          <cell r="EH155">
            <v>95.3</v>
          </cell>
          <cell r="EI155">
            <v>95.3</v>
          </cell>
          <cell r="EJ155">
            <v>95.3</v>
          </cell>
          <cell r="EK155">
            <v>95.3</v>
          </cell>
          <cell r="EL155">
            <v>95.3</v>
          </cell>
          <cell r="EM155">
            <v>95.3</v>
          </cell>
          <cell r="EN155">
            <v>95.3</v>
          </cell>
          <cell r="EO155">
            <v>95.3</v>
          </cell>
          <cell r="EP155">
            <v>95.3</v>
          </cell>
          <cell r="EQ155">
            <v>95.3</v>
          </cell>
          <cell r="ER155">
            <v>95.3</v>
          </cell>
          <cell r="ES155">
            <v>95.3</v>
          </cell>
          <cell r="ET155">
            <v>95.3</v>
          </cell>
          <cell r="EU155">
            <v>95.3</v>
          </cell>
          <cell r="EV155">
            <v>95.3</v>
          </cell>
          <cell r="EW155">
            <v>95.3</v>
          </cell>
          <cell r="EX155">
            <v>95.31</v>
          </cell>
          <cell r="EY155">
            <v>95.31</v>
          </cell>
          <cell r="EZ155">
            <v>95.31</v>
          </cell>
          <cell r="FA155">
            <v>95.31</v>
          </cell>
          <cell r="FB155">
            <v>95.31</v>
          </cell>
          <cell r="FC155">
            <v>95.31</v>
          </cell>
          <cell r="FD155">
            <v>95.31</v>
          </cell>
          <cell r="FE155">
            <v>95.31</v>
          </cell>
          <cell r="FF155">
            <v>95.31</v>
          </cell>
          <cell r="FG155">
            <v>95.31</v>
          </cell>
          <cell r="FH155">
            <v>95.31</v>
          </cell>
          <cell r="FI155">
            <v>95.31</v>
          </cell>
          <cell r="FJ155">
            <v>95.31</v>
          </cell>
          <cell r="FK155">
            <v>95.31</v>
          </cell>
          <cell r="FL155">
            <v>95.31</v>
          </cell>
          <cell r="FM155">
            <v>95.31</v>
          </cell>
          <cell r="FN155">
            <v>95.31</v>
          </cell>
          <cell r="FO155">
            <v>95.31</v>
          </cell>
          <cell r="FP155">
            <v>95.31</v>
          </cell>
          <cell r="FQ155">
            <v>95.31</v>
          </cell>
          <cell r="FR155">
            <v>95.31</v>
          </cell>
          <cell r="FS155">
            <v>95.31</v>
          </cell>
          <cell r="FT155">
            <v>95.31</v>
          </cell>
          <cell r="FU155">
            <v>95.31</v>
          </cell>
          <cell r="FV155">
            <v>95.31</v>
          </cell>
          <cell r="FW155">
            <v>95.31</v>
          </cell>
          <cell r="FX155">
            <v>95.31</v>
          </cell>
          <cell r="FY155">
            <v>95.31</v>
          </cell>
          <cell r="FZ155">
            <v>95.31</v>
          </cell>
          <cell r="GA155">
            <v>95.31</v>
          </cell>
          <cell r="GB155">
            <v>95.31</v>
          </cell>
          <cell r="GC155">
            <v>95.31</v>
          </cell>
          <cell r="GD155">
            <v>95.31</v>
          </cell>
          <cell r="GE155">
            <v>95.31</v>
          </cell>
          <cell r="GF155">
            <v>95.31</v>
          </cell>
          <cell r="GG155">
            <v>95.31</v>
          </cell>
          <cell r="GH155">
            <v>95.31</v>
          </cell>
          <cell r="GI155">
            <v>95.31</v>
          </cell>
          <cell r="GJ155">
            <v>95.31</v>
          </cell>
          <cell r="GK155">
            <v>95.31</v>
          </cell>
          <cell r="GL155">
            <v>95.31</v>
          </cell>
          <cell r="GM155">
            <v>95.31</v>
          </cell>
          <cell r="GN155">
            <v>95.31</v>
          </cell>
          <cell r="GO155">
            <v>95.31</v>
          </cell>
          <cell r="GP155">
            <v>95.31</v>
          </cell>
          <cell r="GQ155">
            <v>95.31</v>
          </cell>
          <cell r="GR155">
            <v>95.31</v>
          </cell>
          <cell r="GS155">
            <v>95.31</v>
          </cell>
          <cell r="GT155">
            <v>95.31</v>
          </cell>
          <cell r="GU155">
            <v>95.31</v>
          </cell>
          <cell r="GV155">
            <v>95.31</v>
          </cell>
          <cell r="GW155">
            <v>95.31</v>
          </cell>
          <cell r="GX155">
            <v>95.31</v>
          </cell>
          <cell r="GY155">
            <v>95.31</v>
          </cell>
          <cell r="GZ155">
            <v>95.31</v>
          </cell>
          <cell r="HA155">
            <v>95.31</v>
          </cell>
          <cell r="HB155">
            <v>95.31</v>
          </cell>
          <cell r="HC155">
            <v>95.31</v>
          </cell>
          <cell r="HD155">
            <v>95.31</v>
          </cell>
          <cell r="HE155">
            <v>95.31</v>
          </cell>
          <cell r="HF155">
            <v>95.31</v>
          </cell>
        </row>
        <row r="156">
          <cell r="A156">
            <v>155</v>
          </cell>
          <cell r="B156">
            <v>0</v>
          </cell>
          <cell r="C156" t="str">
            <v>pH Hidratado</v>
          </cell>
          <cell r="D156" t="str">
            <v>.</v>
          </cell>
          <cell r="F156">
            <v>6.94</v>
          </cell>
          <cell r="G156">
            <v>7.17</v>
          </cell>
          <cell r="H156">
            <v>7.15</v>
          </cell>
          <cell r="I156">
            <v>7.16</v>
          </cell>
          <cell r="J156">
            <v>7.19</v>
          </cell>
          <cell r="K156">
            <v>7.21</v>
          </cell>
          <cell r="L156">
            <v>7.23</v>
          </cell>
          <cell r="M156">
            <v>7.29</v>
          </cell>
          <cell r="N156">
            <v>7.29</v>
          </cell>
          <cell r="O156">
            <v>7.3</v>
          </cell>
          <cell r="P156">
            <v>7.31</v>
          </cell>
          <cell r="Q156">
            <v>7.3</v>
          </cell>
          <cell r="R156">
            <v>7.29</v>
          </cell>
          <cell r="S156">
            <v>7.3</v>
          </cell>
          <cell r="T156">
            <v>7.3</v>
          </cell>
          <cell r="U156">
            <v>7.3</v>
          </cell>
          <cell r="V156">
            <v>7.29</v>
          </cell>
          <cell r="W156">
            <v>7.29</v>
          </cell>
          <cell r="X156">
            <v>7.29</v>
          </cell>
          <cell r="Y156">
            <v>7.32</v>
          </cell>
          <cell r="Z156">
            <v>7.32</v>
          </cell>
          <cell r="AA156">
            <v>7.3</v>
          </cell>
          <cell r="AB156">
            <v>7.22</v>
          </cell>
          <cell r="AC156">
            <v>7.19</v>
          </cell>
          <cell r="AD156">
            <v>7.18</v>
          </cell>
          <cell r="AE156">
            <v>7.13</v>
          </cell>
          <cell r="AF156">
            <v>7.16</v>
          </cell>
          <cell r="AG156">
            <v>7.13</v>
          </cell>
          <cell r="AH156">
            <v>7.13</v>
          </cell>
          <cell r="AI156">
            <v>7.13</v>
          </cell>
          <cell r="AJ156">
            <v>7.13</v>
          </cell>
          <cell r="AK156">
            <v>7.13</v>
          </cell>
          <cell r="AL156">
            <v>7.13</v>
          </cell>
          <cell r="AM156">
            <v>7.13</v>
          </cell>
          <cell r="AN156">
            <v>7.13</v>
          </cell>
          <cell r="AO156">
            <v>7.13</v>
          </cell>
          <cell r="AP156">
            <v>7.14</v>
          </cell>
          <cell r="AQ156">
            <v>7.15</v>
          </cell>
          <cell r="AR156">
            <v>7.12</v>
          </cell>
          <cell r="AS156">
            <v>7.12</v>
          </cell>
          <cell r="AT156">
            <v>7.12</v>
          </cell>
          <cell r="AU156">
            <v>7.12</v>
          </cell>
          <cell r="AV156">
            <v>7.1</v>
          </cell>
          <cell r="AW156">
            <v>7.11</v>
          </cell>
          <cell r="AX156">
            <v>7.09</v>
          </cell>
          <cell r="AY156">
            <v>7.11</v>
          </cell>
          <cell r="AZ156">
            <v>7.13</v>
          </cell>
          <cell r="BA156">
            <v>7.13</v>
          </cell>
          <cell r="BB156">
            <v>7.13</v>
          </cell>
          <cell r="BC156">
            <v>7.13</v>
          </cell>
          <cell r="BD156">
            <v>7.13</v>
          </cell>
          <cell r="BE156">
            <v>7.13</v>
          </cell>
          <cell r="BF156">
            <v>7.13</v>
          </cell>
          <cell r="BG156">
            <v>7.13</v>
          </cell>
          <cell r="BH156">
            <v>7.13</v>
          </cell>
          <cell r="BI156">
            <v>7.13</v>
          </cell>
          <cell r="BJ156">
            <v>7.13</v>
          </cell>
          <cell r="BK156">
            <v>7.13</v>
          </cell>
          <cell r="BL156">
            <v>7.13</v>
          </cell>
          <cell r="BM156">
            <v>7.13</v>
          </cell>
          <cell r="BN156">
            <v>7.13</v>
          </cell>
          <cell r="BO156">
            <v>7.14</v>
          </cell>
          <cell r="BP156">
            <v>7.15</v>
          </cell>
          <cell r="BQ156">
            <v>7.12</v>
          </cell>
          <cell r="BR156">
            <v>7.12</v>
          </cell>
          <cell r="BS156">
            <v>7.09</v>
          </cell>
          <cell r="BT156">
            <v>7.1</v>
          </cell>
          <cell r="BU156">
            <v>7.08</v>
          </cell>
          <cell r="BV156">
            <v>7.06</v>
          </cell>
          <cell r="BW156">
            <v>7.07</v>
          </cell>
          <cell r="BX156">
            <v>7.09</v>
          </cell>
          <cell r="BY156">
            <v>7.1</v>
          </cell>
          <cell r="BZ156">
            <v>7.11</v>
          </cell>
          <cell r="CA156">
            <v>7.13</v>
          </cell>
          <cell r="CB156">
            <v>7.14</v>
          </cell>
          <cell r="CC156">
            <v>7.17</v>
          </cell>
          <cell r="CD156">
            <v>7.18</v>
          </cell>
          <cell r="CE156">
            <v>7.2</v>
          </cell>
          <cell r="CF156">
            <v>7.2</v>
          </cell>
          <cell r="CG156">
            <v>7.2</v>
          </cell>
          <cell r="CH156">
            <v>7.21</v>
          </cell>
          <cell r="CI156">
            <v>7.22</v>
          </cell>
          <cell r="CJ156">
            <v>7.23</v>
          </cell>
          <cell r="CK156">
            <v>7.23</v>
          </cell>
          <cell r="CL156">
            <v>7.23</v>
          </cell>
          <cell r="CM156">
            <v>7.24</v>
          </cell>
          <cell r="CN156">
            <v>7.21</v>
          </cell>
          <cell r="CO156">
            <v>7.23</v>
          </cell>
          <cell r="CP156">
            <v>7.23</v>
          </cell>
          <cell r="CQ156">
            <v>7.23</v>
          </cell>
          <cell r="CR156">
            <v>7.23</v>
          </cell>
          <cell r="CS156">
            <v>7.23</v>
          </cell>
          <cell r="CT156">
            <v>7.23</v>
          </cell>
          <cell r="CU156">
            <v>7.23</v>
          </cell>
          <cell r="CV156">
            <v>7.23</v>
          </cell>
          <cell r="CW156">
            <v>7.22</v>
          </cell>
          <cell r="CX156">
            <v>7.2</v>
          </cell>
          <cell r="CY156">
            <v>7.2</v>
          </cell>
          <cell r="CZ156">
            <v>7.2</v>
          </cell>
          <cell r="DA156">
            <v>7.2</v>
          </cell>
          <cell r="DB156">
            <v>7.2</v>
          </cell>
          <cell r="DC156">
            <v>7.2</v>
          </cell>
          <cell r="DD156">
            <v>7.21</v>
          </cell>
          <cell r="DE156">
            <v>7.22</v>
          </cell>
          <cell r="DF156">
            <v>7.22</v>
          </cell>
          <cell r="DG156">
            <v>7.22</v>
          </cell>
          <cell r="DH156">
            <v>7.21</v>
          </cell>
          <cell r="DI156">
            <v>7.21</v>
          </cell>
          <cell r="DJ156">
            <v>7.22</v>
          </cell>
          <cell r="DK156">
            <v>7.22</v>
          </cell>
          <cell r="DL156">
            <v>7.23</v>
          </cell>
          <cell r="DM156">
            <v>7.24</v>
          </cell>
          <cell r="DN156">
            <v>7.25</v>
          </cell>
          <cell r="DO156">
            <v>7.25</v>
          </cell>
          <cell r="DP156">
            <v>7.24</v>
          </cell>
          <cell r="DQ156">
            <v>7.22</v>
          </cell>
          <cell r="DR156">
            <v>7.22</v>
          </cell>
          <cell r="DS156">
            <v>7.23</v>
          </cell>
          <cell r="DT156">
            <v>7.22</v>
          </cell>
          <cell r="DU156">
            <v>7.23</v>
          </cell>
          <cell r="DV156">
            <v>7.22</v>
          </cell>
          <cell r="DW156">
            <v>7.22</v>
          </cell>
          <cell r="DX156">
            <v>7.23</v>
          </cell>
          <cell r="DY156">
            <v>7.23</v>
          </cell>
          <cell r="DZ156">
            <v>7.23</v>
          </cell>
          <cell r="EA156">
            <v>7.24</v>
          </cell>
          <cell r="EB156">
            <v>7.25</v>
          </cell>
          <cell r="EC156">
            <v>7.25</v>
          </cell>
          <cell r="ED156">
            <v>7.25</v>
          </cell>
          <cell r="EE156">
            <v>7.25</v>
          </cell>
          <cell r="EF156">
            <v>7.25</v>
          </cell>
          <cell r="EG156">
            <v>7.25</v>
          </cell>
          <cell r="EH156">
            <v>7.26</v>
          </cell>
          <cell r="EI156">
            <v>7.26</v>
          </cell>
          <cell r="EJ156">
            <v>7.26</v>
          </cell>
          <cell r="EK156">
            <v>7.25</v>
          </cell>
          <cell r="EL156">
            <v>7.25</v>
          </cell>
          <cell r="EM156">
            <v>7.25</v>
          </cell>
          <cell r="EN156">
            <v>7.26</v>
          </cell>
          <cell r="EO156">
            <v>7.26</v>
          </cell>
          <cell r="EP156">
            <v>7.26</v>
          </cell>
          <cell r="EQ156">
            <v>7.26</v>
          </cell>
          <cell r="ER156">
            <v>7.27</v>
          </cell>
          <cell r="ES156">
            <v>7.27</v>
          </cell>
          <cell r="ET156">
            <v>7.27</v>
          </cell>
          <cell r="EU156">
            <v>7.27</v>
          </cell>
          <cell r="EV156">
            <v>7.27</v>
          </cell>
          <cell r="EW156">
            <v>7.27</v>
          </cell>
          <cell r="EX156">
            <v>7.27</v>
          </cell>
          <cell r="EY156">
            <v>7.27</v>
          </cell>
          <cell r="EZ156">
            <v>7.27</v>
          </cell>
          <cell r="FA156">
            <v>7.28</v>
          </cell>
          <cell r="FB156">
            <v>7.28</v>
          </cell>
          <cell r="FC156">
            <v>7.28</v>
          </cell>
          <cell r="FD156">
            <v>7.27</v>
          </cell>
          <cell r="FE156">
            <v>7.28</v>
          </cell>
          <cell r="FF156">
            <v>7.28</v>
          </cell>
          <cell r="FG156">
            <v>7.28</v>
          </cell>
          <cell r="FH156">
            <v>7.28</v>
          </cell>
          <cell r="FI156">
            <v>7.28</v>
          </cell>
          <cell r="FJ156">
            <v>7.28</v>
          </cell>
          <cell r="FK156">
            <v>7.29</v>
          </cell>
          <cell r="FL156">
            <v>7.29</v>
          </cell>
          <cell r="FM156">
            <v>7.28</v>
          </cell>
          <cell r="FN156">
            <v>7.28</v>
          </cell>
          <cell r="FO156">
            <v>7.28</v>
          </cell>
          <cell r="FP156">
            <v>7.28</v>
          </cell>
          <cell r="FQ156">
            <v>7.28</v>
          </cell>
          <cell r="FR156">
            <v>7.29</v>
          </cell>
          <cell r="FS156">
            <v>7.29</v>
          </cell>
          <cell r="FT156">
            <v>7.29</v>
          </cell>
          <cell r="FU156">
            <v>7.29</v>
          </cell>
          <cell r="FV156">
            <v>7.29</v>
          </cell>
          <cell r="FW156">
            <v>7.29</v>
          </cell>
          <cell r="FX156">
            <v>7.29</v>
          </cell>
          <cell r="FY156">
            <v>7.29</v>
          </cell>
          <cell r="FZ156">
            <v>7.29</v>
          </cell>
          <cell r="GA156">
            <v>7.29</v>
          </cell>
          <cell r="GB156">
            <v>7.3</v>
          </cell>
          <cell r="GC156">
            <v>7.3</v>
          </cell>
          <cell r="GD156">
            <v>7.3</v>
          </cell>
          <cell r="GE156">
            <v>7.3</v>
          </cell>
          <cell r="GF156">
            <v>7.3</v>
          </cell>
          <cell r="GG156">
            <v>7.3</v>
          </cell>
          <cell r="GH156">
            <v>7.3</v>
          </cell>
          <cell r="GI156">
            <v>7.3</v>
          </cell>
          <cell r="GJ156">
            <v>7.31</v>
          </cell>
          <cell r="GK156">
            <v>7.31</v>
          </cell>
          <cell r="GL156">
            <v>7.31</v>
          </cell>
          <cell r="GM156">
            <v>7.31</v>
          </cell>
          <cell r="GN156">
            <v>7.31</v>
          </cell>
          <cell r="GO156">
            <v>7.31</v>
          </cell>
          <cell r="GP156">
            <v>7.32</v>
          </cell>
          <cell r="GQ156">
            <v>7.32</v>
          </cell>
          <cell r="GR156">
            <v>7.32</v>
          </cell>
          <cell r="GS156">
            <v>7.32</v>
          </cell>
          <cell r="GT156">
            <v>7.32</v>
          </cell>
          <cell r="GU156">
            <v>7.32</v>
          </cell>
          <cell r="GV156">
            <v>7.32</v>
          </cell>
          <cell r="GW156">
            <v>7.32</v>
          </cell>
          <cell r="GX156">
            <v>7.32</v>
          </cell>
          <cell r="GY156">
            <v>7.32</v>
          </cell>
          <cell r="GZ156">
            <v>7.31</v>
          </cell>
          <cell r="HA156">
            <v>7.31</v>
          </cell>
          <cell r="HB156">
            <v>7.31</v>
          </cell>
          <cell r="HC156">
            <v>7.31</v>
          </cell>
          <cell r="HD156">
            <v>7.31</v>
          </cell>
          <cell r="HE156">
            <v>7.31</v>
          </cell>
          <cell r="HF156">
            <v>7.31</v>
          </cell>
        </row>
        <row r="157">
          <cell r="A157">
            <v>156</v>
          </cell>
          <cell r="B157">
            <v>0</v>
          </cell>
          <cell r="C157" t="str">
            <v>Acidez Hidratado (mg/l)</v>
          </cell>
          <cell r="D157" t="str">
            <v>mg A. Ac/l</v>
          </cell>
          <cell r="F157">
            <v>10.79</v>
          </cell>
          <cell r="G157">
            <v>10.51</v>
          </cell>
          <cell r="H157">
            <v>11.51</v>
          </cell>
          <cell r="I157">
            <v>11.97</v>
          </cell>
          <cell r="J157">
            <v>11.86</v>
          </cell>
          <cell r="K157">
            <v>11.64</v>
          </cell>
          <cell r="L157">
            <v>10.96</v>
          </cell>
          <cell r="M157">
            <v>10.47</v>
          </cell>
          <cell r="N157">
            <v>10.17</v>
          </cell>
          <cell r="O157">
            <v>9.92</v>
          </cell>
          <cell r="P157">
            <v>9.8000000000000007</v>
          </cell>
          <cell r="Q157">
            <v>9.76</v>
          </cell>
          <cell r="R157">
            <v>9.66</v>
          </cell>
          <cell r="S157">
            <v>9.6300000000000008</v>
          </cell>
          <cell r="T157">
            <v>9.6300000000000008</v>
          </cell>
          <cell r="U157">
            <v>9.6300000000000008</v>
          </cell>
          <cell r="V157">
            <v>9.7200000000000006</v>
          </cell>
          <cell r="W157">
            <v>9.74</v>
          </cell>
          <cell r="X157">
            <v>9.75</v>
          </cell>
          <cell r="Y157">
            <v>9.67</v>
          </cell>
          <cell r="Z157">
            <v>9.36</v>
          </cell>
          <cell r="AA157">
            <v>9.17</v>
          </cell>
          <cell r="AB157">
            <v>8.94</v>
          </cell>
          <cell r="AC157">
            <v>8.8699999999999992</v>
          </cell>
          <cell r="AD157">
            <v>8.74</v>
          </cell>
          <cell r="AE157">
            <v>8.64</v>
          </cell>
          <cell r="AF157">
            <v>8.49</v>
          </cell>
          <cell r="AG157">
            <v>8.3699999999999992</v>
          </cell>
          <cell r="AH157">
            <v>8.3699999999999992</v>
          </cell>
          <cell r="AI157">
            <v>8.3699999999999992</v>
          </cell>
          <cell r="AJ157">
            <v>8.3699999999999992</v>
          </cell>
          <cell r="AK157">
            <v>8.3699999999999992</v>
          </cell>
          <cell r="AL157">
            <v>8.3699999999999992</v>
          </cell>
          <cell r="AM157">
            <v>8.3699999999999992</v>
          </cell>
          <cell r="AN157">
            <v>8.3699999999999992</v>
          </cell>
          <cell r="AO157">
            <v>8.3699999999999992</v>
          </cell>
          <cell r="AP157">
            <v>8.69</v>
          </cell>
          <cell r="AQ157">
            <v>8.5399999999999991</v>
          </cell>
          <cell r="AR157">
            <v>8.44</v>
          </cell>
          <cell r="AS157">
            <v>8.44</v>
          </cell>
          <cell r="AT157">
            <v>8.44</v>
          </cell>
          <cell r="AU157">
            <v>8.32</v>
          </cell>
          <cell r="AV157">
            <v>8.33</v>
          </cell>
          <cell r="AW157">
            <v>8.43</v>
          </cell>
          <cell r="AX157">
            <v>8.36</v>
          </cell>
          <cell r="AY157">
            <v>8.4499999999999993</v>
          </cell>
          <cell r="AZ157">
            <v>8.5500000000000007</v>
          </cell>
          <cell r="BA157">
            <v>8.5500000000000007</v>
          </cell>
          <cell r="BB157">
            <v>8.5500000000000007</v>
          </cell>
          <cell r="BC157">
            <v>8.5500000000000007</v>
          </cell>
          <cell r="BD157">
            <v>8.5500000000000007</v>
          </cell>
          <cell r="BE157">
            <v>8.5500000000000007</v>
          </cell>
          <cell r="BF157">
            <v>8.5500000000000007</v>
          </cell>
          <cell r="BG157">
            <v>8.5500000000000007</v>
          </cell>
          <cell r="BH157">
            <v>8.5399999999999991</v>
          </cell>
          <cell r="BI157">
            <v>8.5399999999999991</v>
          </cell>
          <cell r="BJ157">
            <v>8.5399999999999991</v>
          </cell>
          <cell r="BK157">
            <v>8.5399999999999991</v>
          </cell>
          <cell r="BL157">
            <v>8.5</v>
          </cell>
          <cell r="BM157">
            <v>8.52</v>
          </cell>
          <cell r="BN157">
            <v>8.4499999999999993</v>
          </cell>
          <cell r="BO157">
            <v>8.36</v>
          </cell>
          <cell r="BP157">
            <v>8.27</v>
          </cell>
          <cell r="BQ157">
            <v>8.23</v>
          </cell>
          <cell r="BR157">
            <v>8.2100000000000009</v>
          </cell>
          <cell r="BS157">
            <v>8.2200000000000006</v>
          </cell>
          <cell r="BT157">
            <v>8.18</v>
          </cell>
          <cell r="BU157">
            <v>8.11</v>
          </cell>
          <cell r="BV157">
            <v>8.1</v>
          </cell>
          <cell r="BW157">
            <v>8.08</v>
          </cell>
          <cell r="BX157">
            <v>8.0500000000000007</v>
          </cell>
          <cell r="BY157">
            <v>8.01</v>
          </cell>
          <cell r="BZ157">
            <v>7.93</v>
          </cell>
          <cell r="CA157">
            <v>7.9</v>
          </cell>
          <cell r="CB157">
            <v>7.85</v>
          </cell>
          <cell r="CC157">
            <v>7.79</v>
          </cell>
          <cell r="CD157">
            <v>7.74</v>
          </cell>
          <cell r="CE157">
            <v>7.72</v>
          </cell>
          <cell r="CF157">
            <v>7.68</v>
          </cell>
          <cell r="CG157">
            <v>7.62</v>
          </cell>
          <cell r="CH157">
            <v>7.65</v>
          </cell>
          <cell r="CI157">
            <v>7.61</v>
          </cell>
          <cell r="CJ157">
            <v>7.59</v>
          </cell>
          <cell r="CK157">
            <v>7.54</v>
          </cell>
          <cell r="CL157">
            <v>7.51</v>
          </cell>
          <cell r="CM157">
            <v>7.58</v>
          </cell>
          <cell r="CN157">
            <v>7.61</v>
          </cell>
          <cell r="CO157">
            <v>7.58</v>
          </cell>
          <cell r="CP157">
            <v>7.57</v>
          </cell>
          <cell r="CQ157">
            <v>7.55</v>
          </cell>
          <cell r="CR157">
            <v>7.51</v>
          </cell>
          <cell r="CS157">
            <v>7.52</v>
          </cell>
          <cell r="CT157">
            <v>7.48</v>
          </cell>
          <cell r="CU157">
            <v>7.5</v>
          </cell>
          <cell r="CV157">
            <v>7.5</v>
          </cell>
          <cell r="CW157">
            <v>7.52</v>
          </cell>
          <cell r="CX157">
            <v>7.55</v>
          </cell>
          <cell r="CY157">
            <v>7.55</v>
          </cell>
          <cell r="CZ157">
            <v>7.55</v>
          </cell>
          <cell r="DA157">
            <v>7.52</v>
          </cell>
          <cell r="DB157">
            <v>7.49</v>
          </cell>
          <cell r="DC157">
            <v>7.5</v>
          </cell>
          <cell r="DD157">
            <v>7.49</v>
          </cell>
          <cell r="DE157">
            <v>7.45</v>
          </cell>
          <cell r="DF157">
            <v>7.43</v>
          </cell>
          <cell r="DG157">
            <v>7.44</v>
          </cell>
          <cell r="DH157">
            <v>7.42</v>
          </cell>
          <cell r="DI157">
            <v>7.38</v>
          </cell>
          <cell r="DJ157">
            <v>7.36</v>
          </cell>
          <cell r="DK157">
            <v>7.38</v>
          </cell>
          <cell r="DL157">
            <v>7.34</v>
          </cell>
          <cell r="DM157">
            <v>7.31</v>
          </cell>
          <cell r="DN157">
            <v>7.28</v>
          </cell>
          <cell r="DO157">
            <v>7.26</v>
          </cell>
          <cell r="DP157">
            <v>7.24</v>
          </cell>
          <cell r="DQ157">
            <v>7.27</v>
          </cell>
          <cell r="DR157">
            <v>7.24</v>
          </cell>
          <cell r="DS157">
            <v>7.22</v>
          </cell>
          <cell r="DT157">
            <v>7.21</v>
          </cell>
          <cell r="DU157">
            <v>7.24</v>
          </cell>
          <cell r="DV157">
            <v>7.27</v>
          </cell>
          <cell r="DW157">
            <v>7.27</v>
          </cell>
          <cell r="DX157">
            <v>7.24</v>
          </cell>
          <cell r="DY157">
            <v>7.22</v>
          </cell>
          <cell r="DZ157">
            <v>7.22</v>
          </cell>
          <cell r="EA157">
            <v>7.2</v>
          </cell>
          <cell r="EB157">
            <v>7.18</v>
          </cell>
          <cell r="EC157">
            <v>7.17</v>
          </cell>
          <cell r="ED157">
            <v>7.16</v>
          </cell>
          <cell r="EE157">
            <v>7.15</v>
          </cell>
          <cell r="EF157">
            <v>7.15</v>
          </cell>
          <cell r="EG157">
            <v>7.15</v>
          </cell>
          <cell r="EH157">
            <v>7.15</v>
          </cell>
          <cell r="EI157">
            <v>7.15</v>
          </cell>
          <cell r="EJ157">
            <v>7.15</v>
          </cell>
          <cell r="EK157">
            <v>7.14</v>
          </cell>
          <cell r="EL157">
            <v>7.13</v>
          </cell>
          <cell r="EM157">
            <v>7.11</v>
          </cell>
          <cell r="EN157">
            <v>7.08</v>
          </cell>
          <cell r="EO157">
            <v>7.08</v>
          </cell>
          <cell r="EP157">
            <v>7.08</v>
          </cell>
          <cell r="EQ157">
            <v>7.08</v>
          </cell>
          <cell r="ER157">
            <v>7.09</v>
          </cell>
          <cell r="ES157">
            <v>7.11</v>
          </cell>
          <cell r="ET157">
            <v>7.11</v>
          </cell>
          <cell r="EU157">
            <v>7.11</v>
          </cell>
          <cell r="EV157">
            <v>7.11</v>
          </cell>
          <cell r="EW157">
            <v>7.11</v>
          </cell>
          <cell r="EX157">
            <v>7.11</v>
          </cell>
          <cell r="EY157">
            <v>7.13</v>
          </cell>
          <cell r="EZ157">
            <v>7.14</v>
          </cell>
          <cell r="FA157">
            <v>7.14</v>
          </cell>
          <cell r="FB157">
            <v>7.13</v>
          </cell>
          <cell r="FC157">
            <v>7.12</v>
          </cell>
          <cell r="FD157">
            <v>7.13</v>
          </cell>
          <cell r="FE157">
            <v>7.12</v>
          </cell>
          <cell r="FF157">
            <v>7.11</v>
          </cell>
          <cell r="FG157">
            <v>7.1</v>
          </cell>
          <cell r="FH157">
            <v>7.08</v>
          </cell>
          <cell r="FI157">
            <v>7.08</v>
          </cell>
          <cell r="FJ157">
            <v>7.1</v>
          </cell>
          <cell r="FK157">
            <v>7.13</v>
          </cell>
          <cell r="FL157">
            <v>7.33</v>
          </cell>
          <cell r="FM157">
            <v>7.32</v>
          </cell>
          <cell r="FN157">
            <v>7.34</v>
          </cell>
          <cell r="FO157">
            <v>7.32</v>
          </cell>
          <cell r="FP157">
            <v>7.32</v>
          </cell>
          <cell r="FQ157">
            <v>7.32</v>
          </cell>
          <cell r="FR157">
            <v>7.37</v>
          </cell>
          <cell r="FS157">
            <v>7.37</v>
          </cell>
          <cell r="FT157">
            <v>7.37</v>
          </cell>
          <cell r="FU157">
            <v>7.37</v>
          </cell>
          <cell r="FV157">
            <v>7.37</v>
          </cell>
          <cell r="FW157">
            <v>7.37</v>
          </cell>
          <cell r="FX157">
            <v>7.35</v>
          </cell>
          <cell r="FY157">
            <v>7.35</v>
          </cell>
          <cell r="FZ157">
            <v>7.44</v>
          </cell>
          <cell r="GA157">
            <v>7.44</v>
          </cell>
          <cell r="GB157">
            <v>7.44</v>
          </cell>
          <cell r="GC157">
            <v>7.44</v>
          </cell>
          <cell r="GD157">
            <v>7.43</v>
          </cell>
          <cell r="GE157">
            <v>7.43</v>
          </cell>
          <cell r="GF157">
            <v>7.43</v>
          </cell>
          <cell r="GG157">
            <v>7.43</v>
          </cell>
          <cell r="GH157">
            <v>7.43</v>
          </cell>
          <cell r="GI157">
            <v>7.44</v>
          </cell>
          <cell r="GJ157">
            <v>7.47</v>
          </cell>
          <cell r="GK157">
            <v>7.46</v>
          </cell>
          <cell r="GL157">
            <v>7.54</v>
          </cell>
          <cell r="GM157">
            <v>7.55</v>
          </cell>
          <cell r="GN157">
            <v>7.59</v>
          </cell>
          <cell r="GO157">
            <v>7.6</v>
          </cell>
          <cell r="GP157">
            <v>7.59</v>
          </cell>
          <cell r="GQ157">
            <v>7.58</v>
          </cell>
          <cell r="GR157">
            <v>7.57</v>
          </cell>
          <cell r="GS157">
            <v>7.57</v>
          </cell>
          <cell r="GT157">
            <v>7.57</v>
          </cell>
          <cell r="GU157">
            <v>7.57</v>
          </cell>
          <cell r="GV157">
            <v>7.57</v>
          </cell>
          <cell r="GW157">
            <v>7.57</v>
          </cell>
          <cell r="GX157">
            <v>7.56</v>
          </cell>
          <cell r="GY157">
            <v>7.55</v>
          </cell>
          <cell r="GZ157">
            <v>7.55</v>
          </cell>
          <cell r="HA157">
            <v>7.55</v>
          </cell>
          <cell r="HB157">
            <v>7.55</v>
          </cell>
          <cell r="HC157">
            <v>7.55</v>
          </cell>
          <cell r="HD157">
            <v>7.55</v>
          </cell>
          <cell r="HE157">
            <v>7.55</v>
          </cell>
          <cell r="HF157">
            <v>7.55</v>
          </cell>
        </row>
        <row r="158">
          <cell r="A158">
            <v>157</v>
          </cell>
          <cell r="B158">
            <v>0</v>
          </cell>
          <cell r="C158" t="str">
            <v>Condutividade Hidratado (mS/m)</v>
          </cell>
          <cell r="D158" t="str">
            <v>uS/m</v>
          </cell>
          <cell r="F158">
            <v>118.8</v>
          </cell>
          <cell r="G158">
            <v>123.83</v>
          </cell>
          <cell r="H158">
            <v>115.32</v>
          </cell>
          <cell r="I158">
            <v>117.34</v>
          </cell>
          <cell r="J158">
            <v>120.36</v>
          </cell>
          <cell r="K158">
            <v>127.11</v>
          </cell>
          <cell r="L158">
            <v>126.2</v>
          </cell>
          <cell r="M158">
            <v>118.58</v>
          </cell>
          <cell r="N158">
            <v>113.76</v>
          </cell>
          <cell r="O158">
            <v>114.91</v>
          </cell>
          <cell r="P158">
            <v>116.04</v>
          </cell>
          <cell r="Q158">
            <v>115.02</v>
          </cell>
          <cell r="R158">
            <v>118.24</v>
          </cell>
          <cell r="S158">
            <v>120.19</v>
          </cell>
          <cell r="T158">
            <v>120.19</v>
          </cell>
          <cell r="U158">
            <v>120.19</v>
          </cell>
          <cell r="V158">
            <v>120.44</v>
          </cell>
          <cell r="W158">
            <v>120.68</v>
          </cell>
          <cell r="X158">
            <v>119.89</v>
          </cell>
          <cell r="Y158">
            <v>117.83</v>
          </cell>
          <cell r="Z158">
            <v>117.81</v>
          </cell>
          <cell r="AA158">
            <v>115.79</v>
          </cell>
          <cell r="AB158">
            <v>117.7</v>
          </cell>
          <cell r="AC158">
            <v>121.8</v>
          </cell>
          <cell r="AD158">
            <v>125.92</v>
          </cell>
          <cell r="AE158">
            <v>131.1</v>
          </cell>
          <cell r="AF158">
            <v>132.47999999999999</v>
          </cell>
          <cell r="AG158">
            <v>131.63999999999999</v>
          </cell>
          <cell r="AH158">
            <v>131.63999999999999</v>
          </cell>
          <cell r="AI158">
            <v>131.63999999999999</v>
          </cell>
          <cell r="AJ158">
            <v>131.63999999999999</v>
          </cell>
          <cell r="AK158">
            <v>131.63999999999999</v>
          </cell>
          <cell r="AL158">
            <v>131.63999999999999</v>
          </cell>
          <cell r="AM158">
            <v>131.63</v>
          </cell>
          <cell r="AN158">
            <v>131.63</v>
          </cell>
          <cell r="AO158">
            <v>131.63</v>
          </cell>
          <cell r="AP158">
            <v>132.26</v>
          </cell>
          <cell r="AQ158">
            <v>130.19</v>
          </cell>
          <cell r="AR158">
            <v>128.72</v>
          </cell>
          <cell r="AS158">
            <v>128.72</v>
          </cell>
          <cell r="AT158">
            <v>128.72</v>
          </cell>
          <cell r="AU158">
            <v>125.89</v>
          </cell>
          <cell r="AV158">
            <v>127.77</v>
          </cell>
          <cell r="AW158">
            <v>132.44999999999999</v>
          </cell>
          <cell r="AX158">
            <v>136.61000000000001</v>
          </cell>
          <cell r="AY158">
            <v>137.24</v>
          </cell>
          <cell r="AZ158">
            <v>139.03</v>
          </cell>
          <cell r="BA158">
            <v>139.03</v>
          </cell>
          <cell r="BB158">
            <v>139.03</v>
          </cell>
          <cell r="BC158">
            <v>139.03</v>
          </cell>
          <cell r="BD158">
            <v>139.03</v>
          </cell>
          <cell r="BE158">
            <v>139.03</v>
          </cell>
          <cell r="BF158">
            <v>139.03</v>
          </cell>
          <cell r="BG158">
            <v>139.03</v>
          </cell>
          <cell r="BH158">
            <v>138.99</v>
          </cell>
          <cell r="BI158">
            <v>138.99</v>
          </cell>
          <cell r="BJ158">
            <v>138.99</v>
          </cell>
          <cell r="BK158">
            <v>138.99</v>
          </cell>
          <cell r="BL158">
            <v>137.54</v>
          </cell>
          <cell r="BM158">
            <v>135.63999999999999</v>
          </cell>
          <cell r="BN158">
            <v>133.72999999999999</v>
          </cell>
          <cell r="BO158">
            <v>131.72999999999999</v>
          </cell>
          <cell r="BP158">
            <v>129.34</v>
          </cell>
          <cell r="BQ158">
            <v>130.99</v>
          </cell>
          <cell r="BR158">
            <v>133.30000000000001</v>
          </cell>
          <cell r="BS158">
            <v>134.44999999999999</v>
          </cell>
          <cell r="BT158">
            <v>133.91999999999999</v>
          </cell>
          <cell r="BU158">
            <v>133.16999999999999</v>
          </cell>
          <cell r="BV158">
            <v>136.6</v>
          </cell>
          <cell r="BW158">
            <v>135.55000000000001</v>
          </cell>
          <cell r="BX158">
            <v>135.91999999999999</v>
          </cell>
          <cell r="BY158">
            <v>135.15</v>
          </cell>
          <cell r="BZ158">
            <v>132.47999999999999</v>
          </cell>
          <cell r="CA158">
            <v>131.59</v>
          </cell>
          <cell r="CB158">
            <v>130.57</v>
          </cell>
          <cell r="CC158">
            <v>129.71</v>
          </cell>
          <cell r="CD158">
            <v>128.55000000000001</v>
          </cell>
          <cell r="CE158">
            <v>127.32</v>
          </cell>
          <cell r="CF158">
            <v>125.34</v>
          </cell>
          <cell r="CG158">
            <v>123.72</v>
          </cell>
          <cell r="CH158">
            <v>124.52</v>
          </cell>
          <cell r="CI158">
            <v>124.33</v>
          </cell>
          <cell r="CJ158">
            <v>123.68</v>
          </cell>
          <cell r="CK158">
            <v>122.57</v>
          </cell>
          <cell r="CL158">
            <v>123.68</v>
          </cell>
          <cell r="CM158">
            <v>123.38</v>
          </cell>
          <cell r="CN158">
            <v>124.85</v>
          </cell>
          <cell r="CO158">
            <v>124.89</v>
          </cell>
          <cell r="CP158">
            <v>124.48</v>
          </cell>
          <cell r="CQ158">
            <v>124.37</v>
          </cell>
          <cell r="CR158">
            <v>125.92</v>
          </cell>
          <cell r="CS158">
            <v>125.63</v>
          </cell>
          <cell r="CT158">
            <v>125.39</v>
          </cell>
          <cell r="CU158">
            <v>125</v>
          </cell>
          <cell r="CV158">
            <v>124.8</v>
          </cell>
          <cell r="CW158">
            <v>125.57</v>
          </cell>
          <cell r="CX158">
            <v>126.15</v>
          </cell>
          <cell r="CY158">
            <v>125.63</v>
          </cell>
          <cell r="CZ158">
            <v>125.4</v>
          </cell>
          <cell r="DA158">
            <v>124.26</v>
          </cell>
          <cell r="DB158">
            <v>122.88</v>
          </cell>
          <cell r="DC158">
            <v>121.88</v>
          </cell>
          <cell r="DD158">
            <v>121.07</v>
          </cell>
          <cell r="DE158">
            <v>120.16</v>
          </cell>
          <cell r="DF158">
            <v>118.71</v>
          </cell>
          <cell r="DG158">
            <v>118.71</v>
          </cell>
          <cell r="DH158">
            <v>118.53</v>
          </cell>
          <cell r="DI158">
            <v>117.61</v>
          </cell>
          <cell r="DJ158">
            <v>116.76</v>
          </cell>
          <cell r="DK158">
            <v>116.57</v>
          </cell>
          <cell r="DL158">
            <v>116.56</v>
          </cell>
          <cell r="DM158">
            <v>116.43</v>
          </cell>
          <cell r="DN158">
            <v>116.04</v>
          </cell>
          <cell r="DO158">
            <v>115.52</v>
          </cell>
          <cell r="DP158">
            <v>115.89</v>
          </cell>
          <cell r="DQ158">
            <v>115.39</v>
          </cell>
          <cell r="DR158">
            <v>115.72</v>
          </cell>
          <cell r="DS158">
            <v>116.92</v>
          </cell>
          <cell r="DT158">
            <v>116.83</v>
          </cell>
          <cell r="DU158">
            <v>117.62</v>
          </cell>
          <cell r="DV158">
            <v>119.46</v>
          </cell>
          <cell r="DW158">
            <v>121.13</v>
          </cell>
          <cell r="DX158">
            <v>121.04</v>
          </cell>
          <cell r="DY158">
            <v>121.53</v>
          </cell>
          <cell r="DZ158">
            <v>121.53</v>
          </cell>
          <cell r="EA158">
            <v>121.24</v>
          </cell>
          <cell r="EB158">
            <v>121.22</v>
          </cell>
          <cell r="EC158">
            <v>121.96</v>
          </cell>
          <cell r="ED158">
            <v>121.9</v>
          </cell>
          <cell r="EE158">
            <v>122.07</v>
          </cell>
          <cell r="EF158">
            <v>122.13</v>
          </cell>
          <cell r="EG158">
            <v>122.13</v>
          </cell>
          <cell r="EH158">
            <v>121.9</v>
          </cell>
          <cell r="EI158">
            <v>121.06</v>
          </cell>
          <cell r="EJ158">
            <v>121.91</v>
          </cell>
          <cell r="EK158">
            <v>123.07</v>
          </cell>
          <cell r="EL158">
            <v>123.8</v>
          </cell>
          <cell r="EM158">
            <v>124.43</v>
          </cell>
          <cell r="EN158">
            <v>125.71</v>
          </cell>
          <cell r="EO158">
            <v>125.71</v>
          </cell>
          <cell r="EP158">
            <v>125.71</v>
          </cell>
          <cell r="EQ158">
            <v>125.71</v>
          </cell>
          <cell r="ER158">
            <v>126.3</v>
          </cell>
          <cell r="ES158">
            <v>125.7</v>
          </cell>
          <cell r="ET158">
            <v>125.61</v>
          </cell>
          <cell r="EU158">
            <v>125.61</v>
          </cell>
          <cell r="EV158">
            <v>125.61</v>
          </cell>
          <cell r="EW158">
            <v>125.61</v>
          </cell>
          <cell r="EX158">
            <v>125.55</v>
          </cell>
          <cell r="EY158">
            <v>125.06</v>
          </cell>
          <cell r="EZ158">
            <v>123.98</v>
          </cell>
          <cell r="FA158">
            <v>123.23</v>
          </cell>
          <cell r="FB158">
            <v>122.16</v>
          </cell>
          <cell r="FC158">
            <v>121.57</v>
          </cell>
          <cell r="FD158">
            <v>120.75</v>
          </cell>
          <cell r="FE158">
            <v>120.04</v>
          </cell>
          <cell r="FF158">
            <v>119.34</v>
          </cell>
          <cell r="FG158">
            <v>118.55</v>
          </cell>
          <cell r="FH158">
            <v>117.6</v>
          </cell>
          <cell r="FI158">
            <v>117.6</v>
          </cell>
          <cell r="FJ158">
            <v>117.16</v>
          </cell>
          <cell r="FK158">
            <v>116.93</v>
          </cell>
          <cell r="FL158">
            <v>116.14</v>
          </cell>
          <cell r="FM158">
            <v>115.41</v>
          </cell>
          <cell r="FN158">
            <v>114.92</v>
          </cell>
          <cell r="FO158">
            <v>114.14</v>
          </cell>
          <cell r="FP158">
            <v>114.14</v>
          </cell>
          <cell r="FQ158">
            <v>114.14</v>
          </cell>
          <cell r="FR158">
            <v>113.2</v>
          </cell>
          <cell r="FS158">
            <v>112.39</v>
          </cell>
          <cell r="FT158">
            <v>111.6</v>
          </cell>
          <cell r="FU158">
            <v>111.6</v>
          </cell>
          <cell r="FV158">
            <v>111.6</v>
          </cell>
          <cell r="FW158">
            <v>111.6</v>
          </cell>
          <cell r="FX158">
            <v>110.9</v>
          </cell>
          <cell r="FY158">
            <v>110.9</v>
          </cell>
          <cell r="FZ158">
            <v>110.5</v>
          </cell>
          <cell r="GA158">
            <v>110.5</v>
          </cell>
          <cell r="GB158">
            <v>110.11</v>
          </cell>
          <cell r="GC158">
            <v>110.11</v>
          </cell>
          <cell r="GD158">
            <v>109.51</v>
          </cell>
          <cell r="GE158">
            <v>109.51</v>
          </cell>
          <cell r="GF158">
            <v>108.82</v>
          </cell>
          <cell r="GG158">
            <v>108.82</v>
          </cell>
          <cell r="GH158">
            <v>108.82</v>
          </cell>
          <cell r="GI158">
            <v>108.85</v>
          </cell>
          <cell r="GJ158">
            <v>108.82</v>
          </cell>
          <cell r="GK158">
            <v>108.04</v>
          </cell>
          <cell r="GL158">
            <v>107.7</v>
          </cell>
          <cell r="GM158">
            <v>107.14</v>
          </cell>
          <cell r="GN158">
            <v>106.52</v>
          </cell>
          <cell r="GO158">
            <v>105.96</v>
          </cell>
          <cell r="GP158">
            <v>105.48</v>
          </cell>
          <cell r="GQ158">
            <v>104.66</v>
          </cell>
          <cell r="GR158">
            <v>104.05</v>
          </cell>
          <cell r="GS158">
            <v>103.23</v>
          </cell>
          <cell r="GT158">
            <v>103.23</v>
          </cell>
          <cell r="GU158">
            <v>102.89</v>
          </cell>
          <cell r="GV158">
            <v>102.89</v>
          </cell>
          <cell r="GW158">
            <v>102.55</v>
          </cell>
          <cell r="GX158">
            <v>101.8</v>
          </cell>
          <cell r="GY158">
            <v>101.18</v>
          </cell>
          <cell r="GZ158">
            <v>101.04</v>
          </cell>
          <cell r="HA158">
            <v>100.65</v>
          </cell>
          <cell r="HB158">
            <v>100.56</v>
          </cell>
          <cell r="HC158">
            <v>100.56</v>
          </cell>
          <cell r="HD158">
            <v>100.56</v>
          </cell>
          <cell r="HE158">
            <v>100.56</v>
          </cell>
          <cell r="HF158">
            <v>100.56</v>
          </cell>
        </row>
        <row r="159">
          <cell r="A159">
            <v>158</v>
          </cell>
          <cell r="B159">
            <v>0</v>
          </cell>
          <cell r="C159" t="str">
            <v>GERAÇÃO ENERGIA</v>
          </cell>
          <cell r="D159" t="str">
            <v>.</v>
          </cell>
        </row>
        <row r="160">
          <cell r="A160">
            <v>159</v>
          </cell>
          <cell r="B160">
            <v>0</v>
          </cell>
          <cell r="C160" t="str">
            <v>Energia Gerada (kWH)</v>
          </cell>
          <cell r="D160" t="str">
            <v>kWH</v>
          </cell>
          <cell r="E160">
            <v>83000</v>
          </cell>
          <cell r="F160">
            <v>134000</v>
          </cell>
          <cell r="G160">
            <v>450000</v>
          </cell>
          <cell r="H160">
            <v>627000</v>
          </cell>
          <cell r="I160">
            <v>800000</v>
          </cell>
          <cell r="J160">
            <v>989000</v>
          </cell>
          <cell r="K160">
            <v>1178000</v>
          </cell>
          <cell r="L160">
            <v>1365000</v>
          </cell>
          <cell r="M160">
            <v>1563000</v>
          </cell>
          <cell r="N160">
            <v>1752000</v>
          </cell>
          <cell r="O160">
            <v>1955000</v>
          </cell>
          <cell r="P160">
            <v>2146000</v>
          </cell>
          <cell r="Q160">
            <v>2343000</v>
          </cell>
          <cell r="R160">
            <v>2540000</v>
          </cell>
          <cell r="S160">
            <v>2725000</v>
          </cell>
          <cell r="T160">
            <v>2815000</v>
          </cell>
          <cell r="U160">
            <v>2843000</v>
          </cell>
          <cell r="V160">
            <v>2974000</v>
          </cell>
          <cell r="W160">
            <v>3051000</v>
          </cell>
          <cell r="X160">
            <v>3190000</v>
          </cell>
          <cell r="Y160">
            <v>3378000</v>
          </cell>
          <cell r="Z160">
            <v>3595000</v>
          </cell>
          <cell r="AA160">
            <v>3776000</v>
          </cell>
          <cell r="AB160">
            <v>3992000</v>
          </cell>
          <cell r="AC160">
            <v>4204000</v>
          </cell>
          <cell r="AD160">
            <v>4420000</v>
          </cell>
          <cell r="AE160">
            <v>4642000</v>
          </cell>
          <cell r="AF160">
            <v>4863000</v>
          </cell>
          <cell r="AG160">
            <v>5056000</v>
          </cell>
          <cell r="AH160">
            <v>5133000</v>
          </cell>
          <cell r="AI160">
            <v>5133000</v>
          </cell>
          <cell r="AJ160">
            <v>5195000</v>
          </cell>
          <cell r="AK160">
            <v>5238000</v>
          </cell>
          <cell r="AL160">
            <v>5277000</v>
          </cell>
          <cell r="AM160">
            <v>5396000</v>
          </cell>
          <cell r="AN160">
            <v>5519000</v>
          </cell>
          <cell r="AO160">
            <v>5684000</v>
          </cell>
          <cell r="AP160">
            <v>5876000</v>
          </cell>
          <cell r="AQ160">
            <v>6087000</v>
          </cell>
          <cell r="AR160">
            <v>6279000</v>
          </cell>
          <cell r="AS160">
            <v>6361000</v>
          </cell>
          <cell r="AT160">
            <v>6464000</v>
          </cell>
          <cell r="AU160">
            <v>6644000</v>
          </cell>
          <cell r="AV160">
            <v>6858000</v>
          </cell>
          <cell r="AW160">
            <v>7067000</v>
          </cell>
          <cell r="AX160">
            <v>7280000</v>
          </cell>
          <cell r="AY160">
            <v>7491000</v>
          </cell>
          <cell r="AZ160">
            <v>7680000</v>
          </cell>
          <cell r="BA160">
            <v>7770000</v>
          </cell>
          <cell r="BB160">
            <v>7849000</v>
          </cell>
          <cell r="BC160">
            <v>7903000</v>
          </cell>
          <cell r="BD160">
            <v>7950000</v>
          </cell>
          <cell r="BE160">
            <v>7989000</v>
          </cell>
          <cell r="BF160">
            <v>8060000</v>
          </cell>
          <cell r="BG160">
            <v>8129000</v>
          </cell>
          <cell r="BH160">
            <v>8223000</v>
          </cell>
          <cell r="BI160">
            <v>8332000</v>
          </cell>
          <cell r="BJ160">
            <v>8413000</v>
          </cell>
          <cell r="BK160">
            <v>8512000</v>
          </cell>
          <cell r="BL160">
            <v>8643000</v>
          </cell>
          <cell r="BM160">
            <v>8798000</v>
          </cell>
          <cell r="BN160">
            <v>8982000</v>
          </cell>
          <cell r="BO160">
            <v>9179000</v>
          </cell>
          <cell r="BP160">
            <v>9389000</v>
          </cell>
          <cell r="BQ160">
            <v>9595000</v>
          </cell>
          <cell r="BR160">
            <v>9803000</v>
          </cell>
          <cell r="BS160">
            <v>10013000</v>
          </cell>
          <cell r="BT160">
            <v>10222000</v>
          </cell>
          <cell r="BU160">
            <v>10428000</v>
          </cell>
          <cell r="BV160">
            <v>10639000</v>
          </cell>
          <cell r="BW160">
            <v>10851000</v>
          </cell>
          <cell r="BX160">
            <v>11068000</v>
          </cell>
          <cell r="BY160">
            <v>11282000</v>
          </cell>
          <cell r="BZ160">
            <v>11487000</v>
          </cell>
          <cell r="CA160">
            <v>11704000</v>
          </cell>
          <cell r="CB160">
            <v>11917000</v>
          </cell>
          <cell r="CC160">
            <v>12123000</v>
          </cell>
          <cell r="CD160">
            <v>12334000</v>
          </cell>
          <cell r="CE160">
            <v>12522000</v>
          </cell>
          <cell r="CF160">
            <v>12710000</v>
          </cell>
          <cell r="CG160">
            <v>13150000</v>
          </cell>
          <cell r="CH160">
            <v>13357000</v>
          </cell>
          <cell r="CI160">
            <v>13544000</v>
          </cell>
          <cell r="CJ160">
            <v>13752000</v>
          </cell>
          <cell r="CK160">
            <v>13957000</v>
          </cell>
          <cell r="CL160">
            <v>14159000</v>
          </cell>
          <cell r="CM160">
            <v>14364000</v>
          </cell>
          <cell r="CN160">
            <v>14574000</v>
          </cell>
          <cell r="CO160">
            <v>14789000</v>
          </cell>
          <cell r="CP160">
            <v>14992000</v>
          </cell>
          <cell r="CQ160">
            <v>15196000</v>
          </cell>
          <cell r="CR160">
            <v>15406000</v>
          </cell>
          <cell r="CS160">
            <v>15615000</v>
          </cell>
          <cell r="CT160">
            <v>15826000</v>
          </cell>
          <cell r="CU160">
            <v>16045000</v>
          </cell>
          <cell r="CV160">
            <v>16258000</v>
          </cell>
          <cell r="CW160">
            <v>16473000</v>
          </cell>
          <cell r="CX160">
            <v>16690000</v>
          </cell>
          <cell r="CY160">
            <v>16895000</v>
          </cell>
          <cell r="CZ160">
            <v>17032000</v>
          </cell>
          <cell r="DA160">
            <v>17252000</v>
          </cell>
          <cell r="DB160">
            <v>17473000</v>
          </cell>
          <cell r="DC160">
            <v>17652000</v>
          </cell>
          <cell r="DD160">
            <v>17875000</v>
          </cell>
          <cell r="DE160">
            <v>18093000</v>
          </cell>
          <cell r="DF160">
            <v>18311000</v>
          </cell>
          <cell r="DG160">
            <v>18530000</v>
          </cell>
          <cell r="DH160">
            <v>18758000</v>
          </cell>
          <cell r="DI160">
            <v>18981000</v>
          </cell>
          <cell r="DJ160">
            <v>19205000</v>
          </cell>
          <cell r="DK160">
            <v>19427000</v>
          </cell>
          <cell r="DL160">
            <v>19653000</v>
          </cell>
          <cell r="DM160">
            <v>19878000</v>
          </cell>
          <cell r="DN160">
            <v>20108000</v>
          </cell>
          <cell r="DO160">
            <v>20334000</v>
          </cell>
          <cell r="DP160">
            <v>20556000</v>
          </cell>
          <cell r="DQ160">
            <v>20776000</v>
          </cell>
          <cell r="DR160">
            <v>20995000</v>
          </cell>
          <cell r="DS160">
            <v>21208000</v>
          </cell>
          <cell r="DT160">
            <v>21408000</v>
          </cell>
          <cell r="DU160">
            <v>21614000</v>
          </cell>
          <cell r="DV160">
            <v>21825000</v>
          </cell>
          <cell r="DW160">
            <v>22038000</v>
          </cell>
          <cell r="DX160">
            <v>22258000</v>
          </cell>
          <cell r="DY160">
            <v>22484000</v>
          </cell>
          <cell r="DZ160">
            <v>22700000</v>
          </cell>
          <cell r="EA160">
            <v>22910000</v>
          </cell>
          <cell r="EB160">
            <v>23121000</v>
          </cell>
          <cell r="EC160">
            <v>23345000</v>
          </cell>
          <cell r="ED160">
            <v>23574000</v>
          </cell>
          <cell r="EE160">
            <v>23800000</v>
          </cell>
          <cell r="EF160">
            <v>23993000</v>
          </cell>
          <cell r="EG160">
            <v>24073000</v>
          </cell>
          <cell r="EH160">
            <v>24210000</v>
          </cell>
          <cell r="EI160">
            <v>24434000</v>
          </cell>
          <cell r="EJ160">
            <v>24650000</v>
          </cell>
          <cell r="EK160">
            <v>24865000</v>
          </cell>
          <cell r="EL160">
            <v>25085000</v>
          </cell>
          <cell r="EM160">
            <v>25302000</v>
          </cell>
          <cell r="EN160">
            <v>25511000</v>
          </cell>
          <cell r="EO160">
            <v>25691000</v>
          </cell>
          <cell r="EP160">
            <v>25759000</v>
          </cell>
          <cell r="EQ160">
            <v>25764000</v>
          </cell>
          <cell r="ER160">
            <v>25870000</v>
          </cell>
          <cell r="ES160">
            <v>26060000</v>
          </cell>
          <cell r="ET160">
            <v>26184000</v>
          </cell>
          <cell r="EU160">
            <v>26244000</v>
          </cell>
          <cell r="EV160">
            <v>26309000</v>
          </cell>
          <cell r="EW160">
            <v>26372000</v>
          </cell>
          <cell r="EX160">
            <v>26455000</v>
          </cell>
          <cell r="EY160">
            <v>26618000</v>
          </cell>
          <cell r="EZ160">
            <v>26836000</v>
          </cell>
          <cell r="FA160">
            <v>27054000</v>
          </cell>
          <cell r="FB160">
            <v>27273000</v>
          </cell>
          <cell r="FC160">
            <v>27497000</v>
          </cell>
          <cell r="FD160">
            <v>27716000</v>
          </cell>
          <cell r="FE160">
            <v>27944000</v>
          </cell>
          <cell r="FF160">
            <v>28169000</v>
          </cell>
          <cell r="FG160">
            <v>28390000</v>
          </cell>
          <cell r="FH160">
            <v>28610000</v>
          </cell>
          <cell r="FI160">
            <v>28820000</v>
          </cell>
          <cell r="FJ160">
            <v>28989000</v>
          </cell>
          <cell r="FK160">
            <v>29165000</v>
          </cell>
          <cell r="FL160">
            <v>29384000</v>
          </cell>
          <cell r="FM160">
            <v>29593000</v>
          </cell>
          <cell r="FN160">
            <v>29803000</v>
          </cell>
          <cell r="FO160">
            <v>30014000</v>
          </cell>
          <cell r="FP160">
            <v>30229000</v>
          </cell>
          <cell r="FQ160">
            <v>30452000</v>
          </cell>
          <cell r="FR160">
            <v>30672000</v>
          </cell>
          <cell r="FS160">
            <v>30878000</v>
          </cell>
          <cell r="FT160">
            <v>31084000</v>
          </cell>
          <cell r="FU160">
            <v>31292000</v>
          </cell>
          <cell r="FV160">
            <v>31508000</v>
          </cell>
          <cell r="FW160">
            <v>31719000</v>
          </cell>
          <cell r="FX160">
            <v>31926000</v>
          </cell>
          <cell r="FY160">
            <v>32124000</v>
          </cell>
          <cell r="FZ160">
            <v>32327000</v>
          </cell>
          <cell r="GA160">
            <v>32543000</v>
          </cell>
          <cell r="GB160">
            <v>32756000</v>
          </cell>
          <cell r="GC160">
            <v>32963000</v>
          </cell>
          <cell r="GD160">
            <v>33174000</v>
          </cell>
          <cell r="GE160">
            <v>33392000</v>
          </cell>
          <cell r="GF160">
            <v>33603000</v>
          </cell>
          <cell r="GG160">
            <v>33813000</v>
          </cell>
          <cell r="GH160">
            <v>34027000</v>
          </cell>
          <cell r="GI160">
            <v>34168000</v>
          </cell>
          <cell r="GJ160">
            <v>34307000</v>
          </cell>
          <cell r="GK160">
            <v>34530000</v>
          </cell>
          <cell r="GL160">
            <v>34754000</v>
          </cell>
          <cell r="GM160">
            <v>34970000</v>
          </cell>
          <cell r="GN160">
            <v>35191000</v>
          </cell>
          <cell r="GO160">
            <v>35388000</v>
          </cell>
          <cell r="GP160">
            <v>35595000</v>
          </cell>
          <cell r="GQ160">
            <v>35827000</v>
          </cell>
          <cell r="GR160">
            <v>36054000</v>
          </cell>
          <cell r="GS160">
            <v>36281000</v>
          </cell>
          <cell r="GT160">
            <v>36443000</v>
          </cell>
          <cell r="GU160">
            <v>36608000</v>
          </cell>
          <cell r="GV160">
            <v>36688000</v>
          </cell>
          <cell r="GW160">
            <v>36860000</v>
          </cell>
          <cell r="GX160">
            <v>37082000</v>
          </cell>
          <cell r="GY160">
            <v>37310000</v>
          </cell>
          <cell r="GZ160">
            <v>37502000</v>
          </cell>
          <cell r="HA160">
            <v>37680000</v>
          </cell>
          <cell r="HB160">
            <v>37769000</v>
          </cell>
          <cell r="HC160">
            <v>37835000</v>
          </cell>
          <cell r="HD160">
            <v>37899000</v>
          </cell>
          <cell r="HE160">
            <v>37958000</v>
          </cell>
          <cell r="HF160">
            <v>38014000</v>
          </cell>
        </row>
        <row r="161">
          <cell r="A161">
            <v>160</v>
          </cell>
          <cell r="B161">
            <v>0</v>
          </cell>
          <cell r="C161" t="str">
            <v>Energia Adquirida (kWH)</v>
          </cell>
          <cell r="D161" t="str">
            <v>kWH</v>
          </cell>
          <cell r="E161">
            <v>6221</v>
          </cell>
          <cell r="F161">
            <v>6221</v>
          </cell>
          <cell r="G161">
            <v>6221</v>
          </cell>
          <cell r="H161">
            <v>6221</v>
          </cell>
          <cell r="I161">
            <v>6221</v>
          </cell>
          <cell r="J161">
            <v>6221</v>
          </cell>
          <cell r="K161">
            <v>6221</v>
          </cell>
          <cell r="L161">
            <v>7221</v>
          </cell>
          <cell r="M161">
            <v>7221</v>
          </cell>
          <cell r="N161">
            <v>9221</v>
          </cell>
          <cell r="O161">
            <v>9221</v>
          </cell>
          <cell r="P161">
            <v>9221</v>
          </cell>
          <cell r="Q161">
            <v>9221</v>
          </cell>
          <cell r="R161">
            <v>9221</v>
          </cell>
          <cell r="S161">
            <v>9221</v>
          </cell>
          <cell r="T161">
            <v>9221</v>
          </cell>
          <cell r="U161">
            <v>23221</v>
          </cell>
          <cell r="V161">
            <v>24221</v>
          </cell>
          <cell r="W161">
            <v>24221</v>
          </cell>
          <cell r="X161">
            <v>24221</v>
          </cell>
          <cell r="Y161">
            <v>25221</v>
          </cell>
          <cell r="Z161">
            <v>25221</v>
          </cell>
          <cell r="AA161">
            <v>31221</v>
          </cell>
          <cell r="AB161">
            <v>31221</v>
          </cell>
          <cell r="AC161">
            <v>31221</v>
          </cell>
          <cell r="AD161">
            <v>31221</v>
          </cell>
          <cell r="AE161">
            <v>31221</v>
          </cell>
          <cell r="AF161">
            <v>31221</v>
          </cell>
          <cell r="AG161">
            <v>31221</v>
          </cell>
          <cell r="AH161">
            <v>34221</v>
          </cell>
          <cell r="AI161">
            <v>55221</v>
          </cell>
          <cell r="AJ161">
            <v>61221</v>
          </cell>
          <cell r="AK161">
            <v>68221</v>
          </cell>
          <cell r="AL161">
            <v>68221</v>
          </cell>
          <cell r="AM161">
            <v>68221</v>
          </cell>
          <cell r="AN161">
            <v>68221</v>
          </cell>
          <cell r="AO161">
            <v>68221</v>
          </cell>
          <cell r="AP161">
            <v>68221</v>
          </cell>
          <cell r="AQ161">
            <v>68221</v>
          </cell>
          <cell r="AR161">
            <v>68221</v>
          </cell>
          <cell r="AS161">
            <v>68221</v>
          </cell>
          <cell r="AT161">
            <v>68221</v>
          </cell>
          <cell r="AU161">
            <v>68221</v>
          </cell>
          <cell r="AV161">
            <v>68221</v>
          </cell>
          <cell r="AW161">
            <v>68221</v>
          </cell>
          <cell r="AX161">
            <v>68221</v>
          </cell>
          <cell r="AY161">
            <v>68221</v>
          </cell>
          <cell r="AZ161">
            <v>68221</v>
          </cell>
          <cell r="BA161">
            <v>68221</v>
          </cell>
          <cell r="BB161">
            <v>68221</v>
          </cell>
          <cell r="BC161">
            <v>68221</v>
          </cell>
          <cell r="BD161">
            <v>68221</v>
          </cell>
          <cell r="BE161">
            <v>68221</v>
          </cell>
          <cell r="BF161">
            <v>68221</v>
          </cell>
          <cell r="BG161">
            <v>68221</v>
          </cell>
          <cell r="BH161">
            <v>68221</v>
          </cell>
          <cell r="BI161">
            <v>68221</v>
          </cell>
          <cell r="BJ161">
            <v>71221</v>
          </cell>
          <cell r="BK161">
            <v>71221</v>
          </cell>
          <cell r="BL161">
            <v>71221</v>
          </cell>
          <cell r="BM161">
            <v>71221</v>
          </cell>
          <cell r="BN161">
            <v>71221</v>
          </cell>
          <cell r="BO161">
            <v>71221</v>
          </cell>
          <cell r="BP161">
            <v>71221</v>
          </cell>
          <cell r="BQ161">
            <v>71221</v>
          </cell>
          <cell r="BR161">
            <v>71221</v>
          </cell>
          <cell r="BS161">
            <v>71221</v>
          </cell>
          <cell r="BT161">
            <v>71221</v>
          </cell>
          <cell r="BU161">
            <v>71221</v>
          </cell>
          <cell r="BV161">
            <v>71221</v>
          </cell>
          <cell r="BW161">
            <v>71221</v>
          </cell>
          <cell r="BX161">
            <v>71221</v>
          </cell>
          <cell r="BY161">
            <v>71221</v>
          </cell>
          <cell r="BZ161">
            <v>71221</v>
          </cell>
          <cell r="CA161">
            <v>71221</v>
          </cell>
          <cell r="CB161">
            <v>71221</v>
          </cell>
          <cell r="CC161">
            <v>71221</v>
          </cell>
          <cell r="CD161">
            <v>71221</v>
          </cell>
          <cell r="CE161">
            <v>72221</v>
          </cell>
          <cell r="CF161">
            <v>73221</v>
          </cell>
          <cell r="CG161">
            <v>73221</v>
          </cell>
          <cell r="CH161">
            <v>73221</v>
          </cell>
          <cell r="CI161">
            <v>73221</v>
          </cell>
          <cell r="CJ161">
            <v>73221</v>
          </cell>
          <cell r="CK161">
            <v>73221</v>
          </cell>
          <cell r="CL161">
            <v>73221</v>
          </cell>
          <cell r="CM161">
            <v>73221</v>
          </cell>
          <cell r="CN161">
            <v>73221</v>
          </cell>
          <cell r="CO161">
            <v>73221</v>
          </cell>
          <cell r="CP161">
            <v>73221</v>
          </cell>
          <cell r="CQ161">
            <v>73221</v>
          </cell>
          <cell r="CR161">
            <v>73221</v>
          </cell>
          <cell r="CS161">
            <v>73221</v>
          </cell>
          <cell r="CT161">
            <v>73221</v>
          </cell>
          <cell r="CU161">
            <v>73221</v>
          </cell>
          <cell r="CV161">
            <v>73221</v>
          </cell>
          <cell r="CW161">
            <v>73221</v>
          </cell>
          <cell r="CX161">
            <v>73221</v>
          </cell>
          <cell r="CY161">
            <v>74221</v>
          </cell>
          <cell r="CZ161">
            <v>84221</v>
          </cell>
          <cell r="DA161">
            <v>84221</v>
          </cell>
          <cell r="DB161">
            <v>84221</v>
          </cell>
          <cell r="DC161">
            <v>89221</v>
          </cell>
          <cell r="DD161">
            <v>89221</v>
          </cell>
          <cell r="DE161">
            <v>89221</v>
          </cell>
          <cell r="DF161">
            <v>89221</v>
          </cell>
          <cell r="DG161">
            <v>89221</v>
          </cell>
          <cell r="DH161">
            <v>89221</v>
          </cell>
          <cell r="DI161">
            <v>89221</v>
          </cell>
          <cell r="DJ161">
            <v>89221</v>
          </cell>
          <cell r="DK161">
            <v>89221</v>
          </cell>
          <cell r="DL161">
            <v>89221</v>
          </cell>
          <cell r="DM161">
            <v>89221</v>
          </cell>
          <cell r="DN161">
            <v>89221</v>
          </cell>
          <cell r="DO161">
            <v>89221</v>
          </cell>
          <cell r="DP161">
            <v>89221</v>
          </cell>
          <cell r="DQ161">
            <v>89221</v>
          </cell>
          <cell r="DR161">
            <v>89221</v>
          </cell>
          <cell r="DS161">
            <v>89221</v>
          </cell>
          <cell r="DT161">
            <v>89221</v>
          </cell>
          <cell r="DU161">
            <v>89221</v>
          </cell>
          <cell r="DV161">
            <v>89221</v>
          </cell>
          <cell r="DW161">
            <v>89221</v>
          </cell>
          <cell r="DX161">
            <v>89221</v>
          </cell>
          <cell r="DY161">
            <v>89221</v>
          </cell>
          <cell r="DZ161">
            <v>89221</v>
          </cell>
          <cell r="EA161">
            <v>89221</v>
          </cell>
          <cell r="EB161">
            <v>89221</v>
          </cell>
          <cell r="EC161">
            <v>89221</v>
          </cell>
          <cell r="ED161">
            <v>89221</v>
          </cell>
          <cell r="EE161">
            <v>89221</v>
          </cell>
          <cell r="EF161">
            <v>89221</v>
          </cell>
          <cell r="EG161">
            <v>89221</v>
          </cell>
          <cell r="EH161">
            <v>89221</v>
          </cell>
          <cell r="EI161">
            <v>89221</v>
          </cell>
          <cell r="EJ161">
            <v>89221</v>
          </cell>
          <cell r="EK161">
            <v>89221</v>
          </cell>
          <cell r="EL161">
            <v>89221</v>
          </cell>
          <cell r="EM161">
            <v>89221</v>
          </cell>
          <cell r="EN161">
            <v>89221</v>
          </cell>
          <cell r="EO161">
            <v>89221</v>
          </cell>
          <cell r="EP161">
            <v>89221</v>
          </cell>
          <cell r="EQ161">
            <v>104221</v>
          </cell>
          <cell r="ER161">
            <v>107221</v>
          </cell>
          <cell r="ES161">
            <v>107221</v>
          </cell>
          <cell r="ET161">
            <v>107221</v>
          </cell>
          <cell r="EU161">
            <v>107221</v>
          </cell>
          <cell r="EV161">
            <v>107221</v>
          </cell>
          <cell r="EW161">
            <v>107221</v>
          </cell>
          <cell r="EX161">
            <v>107221</v>
          </cell>
          <cell r="EY161">
            <v>107221</v>
          </cell>
          <cell r="EZ161">
            <v>107221</v>
          </cell>
          <cell r="FA161">
            <v>107221</v>
          </cell>
          <cell r="FB161">
            <v>107221</v>
          </cell>
          <cell r="FC161">
            <v>107221</v>
          </cell>
          <cell r="FD161">
            <v>107221</v>
          </cell>
          <cell r="FE161">
            <v>107221</v>
          </cell>
          <cell r="FF161">
            <v>107221</v>
          </cell>
          <cell r="FG161">
            <v>107221</v>
          </cell>
          <cell r="FH161">
            <v>107221</v>
          </cell>
          <cell r="FI161">
            <v>107221</v>
          </cell>
          <cell r="FJ161">
            <v>107221</v>
          </cell>
          <cell r="FK161">
            <v>107221</v>
          </cell>
          <cell r="FL161">
            <v>107221</v>
          </cell>
          <cell r="FM161">
            <v>107221</v>
          </cell>
          <cell r="FN161">
            <v>107221</v>
          </cell>
          <cell r="FO161">
            <v>107221</v>
          </cell>
          <cell r="FP161">
            <v>107221</v>
          </cell>
          <cell r="FQ161">
            <v>107221</v>
          </cell>
          <cell r="FR161">
            <v>107221</v>
          </cell>
          <cell r="FS161">
            <v>107221</v>
          </cell>
          <cell r="FT161">
            <v>107221</v>
          </cell>
          <cell r="FU161">
            <v>107221</v>
          </cell>
          <cell r="FV161">
            <v>107221</v>
          </cell>
          <cell r="FW161">
            <v>107221</v>
          </cell>
          <cell r="FX161">
            <v>107221</v>
          </cell>
          <cell r="FY161">
            <v>107221</v>
          </cell>
          <cell r="FZ161">
            <v>107221</v>
          </cell>
          <cell r="GA161">
            <v>108221</v>
          </cell>
          <cell r="GB161">
            <v>108221</v>
          </cell>
          <cell r="GC161">
            <v>108221</v>
          </cell>
          <cell r="GD161">
            <v>108221</v>
          </cell>
          <cell r="GE161">
            <v>108221</v>
          </cell>
          <cell r="GF161">
            <v>108221</v>
          </cell>
          <cell r="GG161">
            <v>108221</v>
          </cell>
          <cell r="GH161">
            <v>108221</v>
          </cell>
          <cell r="GI161">
            <v>108221</v>
          </cell>
          <cell r="GJ161">
            <v>108221</v>
          </cell>
          <cell r="GK161">
            <v>108221</v>
          </cell>
          <cell r="GL161">
            <v>108221</v>
          </cell>
          <cell r="GM161">
            <v>108221</v>
          </cell>
          <cell r="GN161">
            <v>108221</v>
          </cell>
          <cell r="GO161">
            <v>108221</v>
          </cell>
          <cell r="GP161">
            <v>108221</v>
          </cell>
          <cell r="GQ161">
            <v>108221</v>
          </cell>
          <cell r="GR161">
            <v>108221</v>
          </cell>
          <cell r="GS161">
            <v>108221</v>
          </cell>
          <cell r="GT161">
            <v>108221</v>
          </cell>
          <cell r="GU161">
            <v>108221</v>
          </cell>
          <cell r="GV161">
            <v>108221</v>
          </cell>
          <cell r="GW161">
            <v>108221</v>
          </cell>
          <cell r="GX161">
            <v>108221</v>
          </cell>
          <cell r="GY161">
            <v>108221</v>
          </cell>
          <cell r="GZ161">
            <v>108221</v>
          </cell>
          <cell r="HA161">
            <v>108221</v>
          </cell>
          <cell r="HB161">
            <v>108221</v>
          </cell>
          <cell r="HC161">
            <v>108221</v>
          </cell>
          <cell r="HD161">
            <v>108221</v>
          </cell>
          <cell r="HE161">
            <v>108221</v>
          </cell>
          <cell r="HF161">
            <v>108221</v>
          </cell>
        </row>
        <row r="162">
          <cell r="A162">
            <v>161</v>
          </cell>
          <cell r="B162">
            <v>0</v>
          </cell>
          <cell r="C162" t="str">
            <v>Energia Consumida (kWH)</v>
          </cell>
          <cell r="D162" t="str">
            <v>KWH</v>
          </cell>
          <cell r="E162">
            <v>89221</v>
          </cell>
          <cell r="F162">
            <v>140221</v>
          </cell>
          <cell r="G162">
            <v>456221</v>
          </cell>
          <cell r="H162">
            <v>633221</v>
          </cell>
          <cell r="I162">
            <v>806221</v>
          </cell>
          <cell r="J162">
            <v>995221</v>
          </cell>
          <cell r="K162">
            <v>1184221</v>
          </cell>
          <cell r="L162">
            <v>1372221</v>
          </cell>
          <cell r="M162">
            <v>1570221</v>
          </cell>
          <cell r="N162">
            <v>1761221</v>
          </cell>
          <cell r="O162">
            <v>1964221</v>
          </cell>
          <cell r="P162">
            <v>2155221</v>
          </cell>
          <cell r="Q162">
            <v>2352221</v>
          </cell>
          <cell r="R162">
            <v>2549221</v>
          </cell>
          <cell r="S162">
            <v>2734221</v>
          </cell>
          <cell r="T162">
            <v>2824221</v>
          </cell>
          <cell r="U162">
            <v>2866221</v>
          </cell>
          <cell r="V162">
            <v>2998221</v>
          </cell>
          <cell r="W162">
            <v>3075221</v>
          </cell>
          <cell r="X162">
            <v>3214221</v>
          </cell>
          <cell r="Y162">
            <v>3403221</v>
          </cell>
          <cell r="Z162">
            <v>3620221</v>
          </cell>
          <cell r="AA162">
            <v>3807221</v>
          </cell>
          <cell r="AB162">
            <v>4023221</v>
          </cell>
          <cell r="AC162">
            <v>4235221</v>
          </cell>
          <cell r="AD162">
            <v>4451221</v>
          </cell>
          <cell r="AE162">
            <v>4673221</v>
          </cell>
          <cell r="AF162">
            <v>4894221</v>
          </cell>
          <cell r="AG162">
            <v>5087221</v>
          </cell>
          <cell r="AH162">
            <v>5167221</v>
          </cell>
          <cell r="AI162">
            <v>5188221</v>
          </cell>
          <cell r="AJ162">
            <v>5256221</v>
          </cell>
          <cell r="AK162">
            <v>5306221</v>
          </cell>
          <cell r="AL162">
            <v>5345221</v>
          </cell>
          <cell r="AM162">
            <v>5464221</v>
          </cell>
          <cell r="AN162">
            <v>5587221</v>
          </cell>
          <cell r="AO162">
            <v>5752221</v>
          </cell>
          <cell r="AP162">
            <v>5944221</v>
          </cell>
          <cell r="AQ162">
            <v>6155221</v>
          </cell>
          <cell r="AR162">
            <v>6347221</v>
          </cell>
          <cell r="AS162">
            <v>6429221</v>
          </cell>
          <cell r="AT162">
            <v>6532221</v>
          </cell>
          <cell r="AU162">
            <v>6712221</v>
          </cell>
          <cell r="AV162">
            <v>6926221</v>
          </cell>
          <cell r="AW162">
            <v>7135221</v>
          </cell>
          <cell r="AX162">
            <v>7348221</v>
          </cell>
          <cell r="AY162">
            <v>7559221</v>
          </cell>
          <cell r="AZ162">
            <v>7748221</v>
          </cell>
          <cell r="BA162">
            <v>7838221</v>
          </cell>
          <cell r="BB162">
            <v>7917221</v>
          </cell>
          <cell r="BC162">
            <v>7971221</v>
          </cell>
          <cell r="BD162">
            <v>8018221</v>
          </cell>
          <cell r="BE162">
            <v>8057221</v>
          </cell>
          <cell r="BF162">
            <v>8128221</v>
          </cell>
          <cell r="BG162">
            <v>8197221</v>
          </cell>
          <cell r="BH162">
            <v>8291221</v>
          </cell>
          <cell r="BI162">
            <v>8400221</v>
          </cell>
          <cell r="BJ162">
            <v>8484221</v>
          </cell>
          <cell r="BK162">
            <v>8583221</v>
          </cell>
          <cell r="BL162">
            <v>8714221</v>
          </cell>
          <cell r="BM162">
            <v>8869221</v>
          </cell>
          <cell r="BN162">
            <v>9053221</v>
          </cell>
          <cell r="BO162">
            <v>9250221</v>
          </cell>
          <cell r="BP162">
            <v>9460221</v>
          </cell>
          <cell r="BQ162">
            <v>9666221</v>
          </cell>
          <cell r="BR162">
            <v>9874221</v>
          </cell>
          <cell r="BS162">
            <v>10084221</v>
          </cell>
          <cell r="BT162">
            <v>10293221</v>
          </cell>
          <cell r="BU162">
            <v>10499221</v>
          </cell>
          <cell r="BV162">
            <v>10710221</v>
          </cell>
          <cell r="BW162">
            <v>10922221</v>
          </cell>
          <cell r="BX162">
            <v>11139221</v>
          </cell>
          <cell r="BY162">
            <v>11353221</v>
          </cell>
          <cell r="BZ162">
            <v>11558221</v>
          </cell>
          <cell r="CA162">
            <v>11775221</v>
          </cell>
          <cell r="CB162">
            <v>11988221</v>
          </cell>
          <cell r="CC162">
            <v>12194221</v>
          </cell>
          <cell r="CD162">
            <v>12405221</v>
          </cell>
          <cell r="CE162">
            <v>12594221</v>
          </cell>
          <cell r="CF162">
            <v>12783221</v>
          </cell>
          <cell r="CG162">
            <v>13223221</v>
          </cell>
          <cell r="CH162">
            <v>13430221</v>
          </cell>
          <cell r="CI162">
            <v>13617221</v>
          </cell>
          <cell r="CJ162">
            <v>13825221</v>
          </cell>
          <cell r="CK162">
            <v>14030221</v>
          </cell>
          <cell r="CL162">
            <v>14232221</v>
          </cell>
          <cell r="CM162">
            <v>14437221</v>
          </cell>
          <cell r="CN162">
            <v>14647221</v>
          </cell>
          <cell r="CO162">
            <v>14862221</v>
          </cell>
          <cell r="CP162">
            <v>15065221</v>
          </cell>
          <cell r="CQ162">
            <v>15269221</v>
          </cell>
          <cell r="CR162">
            <v>15479221</v>
          </cell>
          <cell r="CS162">
            <v>15688221</v>
          </cell>
          <cell r="CT162">
            <v>15899221</v>
          </cell>
          <cell r="CU162">
            <v>16118221</v>
          </cell>
          <cell r="CV162">
            <v>16331221</v>
          </cell>
          <cell r="CW162">
            <v>16546221</v>
          </cell>
          <cell r="CX162">
            <v>16763221</v>
          </cell>
          <cell r="CY162">
            <v>16969221</v>
          </cell>
          <cell r="CZ162">
            <v>17116221</v>
          </cell>
          <cell r="DA162">
            <v>17336221</v>
          </cell>
          <cell r="DB162">
            <v>17557221</v>
          </cell>
          <cell r="DC162">
            <v>17741221</v>
          </cell>
          <cell r="DD162">
            <v>17964221</v>
          </cell>
          <cell r="DE162">
            <v>18182221</v>
          </cell>
          <cell r="DF162">
            <v>18400221</v>
          </cell>
          <cell r="DG162">
            <v>18619221</v>
          </cell>
          <cell r="DH162">
            <v>18847221</v>
          </cell>
          <cell r="DI162">
            <v>19070221</v>
          </cell>
          <cell r="DJ162">
            <v>19294221</v>
          </cell>
          <cell r="DK162">
            <v>19516221</v>
          </cell>
          <cell r="DL162">
            <v>19742221</v>
          </cell>
          <cell r="DM162">
            <v>19967221</v>
          </cell>
          <cell r="DN162">
            <v>20197221</v>
          </cell>
          <cell r="DO162">
            <v>20423221</v>
          </cell>
          <cell r="DP162">
            <v>20645221</v>
          </cell>
          <cell r="DQ162">
            <v>20865221</v>
          </cell>
          <cell r="DR162">
            <v>21084221</v>
          </cell>
          <cell r="DS162">
            <v>21297221</v>
          </cell>
          <cell r="DT162">
            <v>21497221</v>
          </cell>
          <cell r="DU162">
            <v>21703221</v>
          </cell>
          <cell r="DV162">
            <v>21914221</v>
          </cell>
          <cell r="DW162">
            <v>22127221</v>
          </cell>
          <cell r="DX162">
            <v>22347221</v>
          </cell>
          <cell r="DY162">
            <v>22573221</v>
          </cell>
          <cell r="DZ162">
            <v>22789221</v>
          </cell>
          <cell r="EA162">
            <v>22999221</v>
          </cell>
          <cell r="EB162">
            <v>23210221</v>
          </cell>
          <cell r="EC162">
            <v>23434221</v>
          </cell>
          <cell r="ED162">
            <v>23663221</v>
          </cell>
          <cell r="EE162">
            <v>23889221</v>
          </cell>
          <cell r="EF162">
            <v>24082221</v>
          </cell>
          <cell r="EG162">
            <v>24162221</v>
          </cell>
          <cell r="EH162">
            <v>24299221</v>
          </cell>
          <cell r="EI162">
            <v>24523221</v>
          </cell>
          <cell r="EJ162">
            <v>24739221</v>
          </cell>
          <cell r="EK162">
            <v>24954221</v>
          </cell>
          <cell r="EL162">
            <v>25174221</v>
          </cell>
          <cell r="EM162">
            <v>25391221</v>
          </cell>
          <cell r="EN162">
            <v>25600221</v>
          </cell>
          <cell r="EO162">
            <v>25780221</v>
          </cell>
          <cell r="EP162">
            <v>25848221</v>
          </cell>
          <cell r="EQ162">
            <v>25868221</v>
          </cell>
          <cell r="ER162">
            <v>25977221</v>
          </cell>
          <cell r="ES162">
            <v>26167221</v>
          </cell>
          <cell r="ET162">
            <v>26291221</v>
          </cell>
          <cell r="EU162">
            <v>26351221</v>
          </cell>
          <cell r="EV162">
            <v>26416221</v>
          </cell>
          <cell r="EW162">
            <v>26479221</v>
          </cell>
          <cell r="EX162">
            <v>26562221</v>
          </cell>
          <cell r="EY162">
            <v>26725221</v>
          </cell>
          <cell r="EZ162">
            <v>26943221</v>
          </cell>
          <cell r="FA162">
            <v>27161221</v>
          </cell>
          <cell r="FB162">
            <v>27380221</v>
          </cell>
          <cell r="FC162">
            <v>27604221</v>
          </cell>
          <cell r="FD162">
            <v>27823221</v>
          </cell>
          <cell r="FE162">
            <v>28051221</v>
          </cell>
          <cell r="FF162">
            <v>28276221</v>
          </cell>
          <cell r="FG162">
            <v>28497221</v>
          </cell>
          <cell r="FH162">
            <v>28717221</v>
          </cell>
          <cell r="FI162">
            <v>28927221</v>
          </cell>
          <cell r="FJ162">
            <v>29096221</v>
          </cell>
          <cell r="FK162">
            <v>29272221</v>
          </cell>
          <cell r="FL162">
            <v>29491221</v>
          </cell>
          <cell r="FM162">
            <v>29700221</v>
          </cell>
          <cell r="FN162">
            <v>29910221</v>
          </cell>
          <cell r="FO162">
            <v>30121221</v>
          </cell>
          <cell r="FP162">
            <v>30336221</v>
          </cell>
          <cell r="FQ162">
            <v>30559221</v>
          </cell>
          <cell r="FR162">
            <v>30779221</v>
          </cell>
          <cell r="FS162">
            <v>30985221</v>
          </cell>
          <cell r="FT162">
            <v>31191221</v>
          </cell>
          <cell r="FU162">
            <v>31399221</v>
          </cell>
          <cell r="FV162">
            <v>31615221</v>
          </cell>
          <cell r="FW162">
            <v>31826221</v>
          </cell>
          <cell r="FX162">
            <v>32033221</v>
          </cell>
          <cell r="FY162">
            <v>32231221</v>
          </cell>
          <cell r="FZ162">
            <v>32434221</v>
          </cell>
          <cell r="GA162">
            <v>32651221</v>
          </cell>
          <cell r="GB162">
            <v>32864221</v>
          </cell>
          <cell r="GC162">
            <v>33071221</v>
          </cell>
          <cell r="GD162">
            <v>33282221</v>
          </cell>
          <cell r="GE162">
            <v>33500221</v>
          </cell>
          <cell r="GF162">
            <v>33711221</v>
          </cell>
          <cell r="GG162">
            <v>33921221</v>
          </cell>
          <cell r="GH162">
            <v>34135221</v>
          </cell>
          <cell r="GI162">
            <v>34276221</v>
          </cell>
          <cell r="GJ162">
            <v>34415221</v>
          </cell>
          <cell r="GK162">
            <v>34638221</v>
          </cell>
          <cell r="GL162">
            <v>34862221</v>
          </cell>
          <cell r="GM162">
            <v>35078221</v>
          </cell>
          <cell r="GN162">
            <v>35299221</v>
          </cell>
          <cell r="GO162">
            <v>35496221</v>
          </cell>
          <cell r="GP162">
            <v>35703221</v>
          </cell>
          <cell r="GQ162">
            <v>35935221</v>
          </cell>
          <cell r="GR162">
            <v>36162221</v>
          </cell>
          <cell r="GS162">
            <v>36389221</v>
          </cell>
          <cell r="GT162">
            <v>36551221</v>
          </cell>
          <cell r="GU162">
            <v>36716221</v>
          </cell>
          <cell r="GV162">
            <v>36796221</v>
          </cell>
          <cell r="GW162">
            <v>36968221</v>
          </cell>
          <cell r="GX162">
            <v>37190221</v>
          </cell>
          <cell r="GY162">
            <v>37418221</v>
          </cell>
          <cell r="GZ162">
            <v>37610221</v>
          </cell>
          <cell r="HA162">
            <v>37788221</v>
          </cell>
          <cell r="HB162">
            <v>37877221</v>
          </cell>
          <cell r="HC162">
            <v>37943221</v>
          </cell>
          <cell r="HD162">
            <v>38007221</v>
          </cell>
          <cell r="HE162">
            <v>38066221</v>
          </cell>
          <cell r="HF162">
            <v>38122221</v>
          </cell>
        </row>
        <row r="163">
          <cell r="A163">
            <v>162</v>
          </cell>
          <cell r="B163">
            <v>0</v>
          </cell>
          <cell r="C163" t="str">
            <v>Consumo Especifico (KWH/tc)</v>
          </cell>
          <cell r="D163" t="str">
            <v>kWH/TC</v>
          </cell>
          <cell r="E163">
            <v>27.65</v>
          </cell>
          <cell r="F163">
            <v>17.329999999999998</v>
          </cell>
          <cell r="G163">
            <v>30.04</v>
          </cell>
          <cell r="H163">
            <v>27.76</v>
          </cell>
          <cell r="I163">
            <v>26.86</v>
          </cell>
          <cell r="J163">
            <v>25.89</v>
          </cell>
          <cell r="K163">
            <v>25.21</v>
          </cell>
          <cell r="L163">
            <v>24.84</v>
          </cell>
          <cell r="M163">
            <v>24.35</v>
          </cell>
          <cell r="N163">
            <v>23.84</v>
          </cell>
          <cell r="O163">
            <v>23.56</v>
          </cell>
          <cell r="P163">
            <v>23.53</v>
          </cell>
          <cell r="Q163">
            <v>23.34</v>
          </cell>
          <cell r="R163">
            <v>23.17</v>
          </cell>
          <cell r="S163">
            <v>23.19</v>
          </cell>
          <cell r="T163">
            <v>23.96</v>
          </cell>
          <cell r="U163">
            <v>24.31</v>
          </cell>
          <cell r="V163">
            <v>24.54</v>
          </cell>
          <cell r="W163">
            <v>25.08</v>
          </cell>
          <cell r="X163">
            <v>25.21</v>
          </cell>
          <cell r="Y163">
            <v>24.92</v>
          </cell>
          <cell r="Z163">
            <v>24.55</v>
          </cell>
          <cell r="AA163">
            <v>24.31</v>
          </cell>
          <cell r="AB163">
            <v>24.07</v>
          </cell>
          <cell r="AC163">
            <v>23.95</v>
          </cell>
          <cell r="AD163">
            <v>23.77</v>
          </cell>
          <cell r="AE163">
            <v>23.55</v>
          </cell>
          <cell r="AF163">
            <v>23.34</v>
          </cell>
          <cell r="AG163">
            <v>23.44</v>
          </cell>
          <cell r="AH163">
            <v>23.81</v>
          </cell>
          <cell r="AI163">
            <v>23.9</v>
          </cell>
          <cell r="AJ163">
            <v>24.11</v>
          </cell>
          <cell r="AK163">
            <v>24.33</v>
          </cell>
          <cell r="AL163">
            <v>24.51</v>
          </cell>
          <cell r="AM163">
            <v>24.64</v>
          </cell>
          <cell r="AN163">
            <v>24.94</v>
          </cell>
          <cell r="AO163">
            <v>25</v>
          </cell>
          <cell r="AP163">
            <v>24.95</v>
          </cell>
          <cell r="AQ163">
            <v>24.75</v>
          </cell>
          <cell r="AR163">
            <v>24.75</v>
          </cell>
          <cell r="AS163">
            <v>25.07</v>
          </cell>
          <cell r="AT163">
            <v>25.2</v>
          </cell>
          <cell r="AU163">
            <v>25.15</v>
          </cell>
          <cell r="AV163">
            <v>24.97</v>
          </cell>
          <cell r="AW163">
            <v>24.85</v>
          </cell>
          <cell r="AX163">
            <v>24.72</v>
          </cell>
          <cell r="AY163">
            <v>24.6</v>
          </cell>
          <cell r="AZ163">
            <v>24.58</v>
          </cell>
          <cell r="BA163">
            <v>24.87</v>
          </cell>
          <cell r="BB163">
            <v>25.07</v>
          </cell>
          <cell r="BC163">
            <v>25.24</v>
          </cell>
          <cell r="BD163">
            <v>25.39</v>
          </cell>
          <cell r="BE163">
            <v>25.51</v>
          </cell>
          <cell r="BF163">
            <v>25.74</v>
          </cell>
          <cell r="BG163">
            <v>25.95</v>
          </cell>
          <cell r="BH163">
            <v>26.12</v>
          </cell>
          <cell r="BI163">
            <v>26.36</v>
          </cell>
          <cell r="BJ163">
            <v>26.6</v>
          </cell>
          <cell r="BK163">
            <v>26.75</v>
          </cell>
          <cell r="BL163">
            <v>26.83</v>
          </cell>
          <cell r="BM163">
            <v>26.77</v>
          </cell>
          <cell r="BN163">
            <v>26.65</v>
          </cell>
          <cell r="BO163">
            <v>26.47</v>
          </cell>
          <cell r="BP163">
            <v>26.32</v>
          </cell>
          <cell r="BQ163">
            <v>26.18</v>
          </cell>
          <cell r="BR163">
            <v>26.04</v>
          </cell>
          <cell r="BS163">
            <v>25.91</v>
          </cell>
          <cell r="BT163">
            <v>25.81</v>
          </cell>
          <cell r="BU163">
            <v>25.72</v>
          </cell>
          <cell r="BV163">
            <v>25.6</v>
          </cell>
          <cell r="BW163">
            <v>25.49</v>
          </cell>
          <cell r="BX163">
            <v>25.41</v>
          </cell>
          <cell r="BY163">
            <v>25.31</v>
          </cell>
          <cell r="BZ163">
            <v>25.23</v>
          </cell>
          <cell r="CA163">
            <v>25.13</v>
          </cell>
          <cell r="CB163">
            <v>25.05</v>
          </cell>
          <cell r="CC163">
            <v>24.95</v>
          </cell>
          <cell r="CD163">
            <v>24.85</v>
          </cell>
          <cell r="CE163">
            <v>24.81</v>
          </cell>
          <cell r="CF163">
            <v>24.66</v>
          </cell>
          <cell r="CG163">
            <v>24.97</v>
          </cell>
          <cell r="CH163">
            <v>24.95</v>
          </cell>
          <cell r="CI163">
            <v>24.97</v>
          </cell>
          <cell r="CJ163">
            <v>24.89</v>
          </cell>
          <cell r="CK163">
            <v>24.85</v>
          </cell>
          <cell r="CL163">
            <v>24.81</v>
          </cell>
          <cell r="CM163">
            <v>24.79</v>
          </cell>
          <cell r="CN163">
            <v>24.76</v>
          </cell>
          <cell r="CO163">
            <v>24.73</v>
          </cell>
          <cell r="CP163">
            <v>24.7</v>
          </cell>
          <cell r="CQ163">
            <v>24.66</v>
          </cell>
          <cell r="CR163">
            <v>24.65</v>
          </cell>
          <cell r="CS163">
            <v>24.63</v>
          </cell>
          <cell r="CT163">
            <v>24.6</v>
          </cell>
          <cell r="CU163">
            <v>24.57</v>
          </cell>
          <cell r="CV163">
            <v>24.55</v>
          </cell>
          <cell r="CW163">
            <v>24.52</v>
          </cell>
          <cell r="CX163">
            <v>24.48</v>
          </cell>
          <cell r="CY163">
            <v>24.43</v>
          </cell>
          <cell r="CZ163">
            <v>24.41</v>
          </cell>
          <cell r="DA163">
            <v>24.36</v>
          </cell>
          <cell r="DB163">
            <v>24.32</v>
          </cell>
          <cell r="DC163">
            <v>24.29</v>
          </cell>
          <cell r="DD163">
            <v>24.24</v>
          </cell>
          <cell r="DE163">
            <v>24.18</v>
          </cell>
          <cell r="DF163">
            <v>24.17</v>
          </cell>
          <cell r="DG163">
            <v>24.12</v>
          </cell>
          <cell r="DH163">
            <v>24.07</v>
          </cell>
          <cell r="DI163">
            <v>24.04</v>
          </cell>
          <cell r="DJ163">
            <v>24</v>
          </cell>
          <cell r="DK163">
            <v>23.96</v>
          </cell>
          <cell r="DL163">
            <v>23.91</v>
          </cell>
          <cell r="DM163">
            <v>23.88</v>
          </cell>
          <cell r="DN163">
            <v>23.84</v>
          </cell>
          <cell r="DO163">
            <v>23.82</v>
          </cell>
          <cell r="DP163">
            <v>23.8</v>
          </cell>
          <cell r="DQ163">
            <v>23.77</v>
          </cell>
          <cell r="DR163">
            <v>23.76</v>
          </cell>
          <cell r="DS163">
            <v>23.74</v>
          </cell>
          <cell r="DT163">
            <v>23.7</v>
          </cell>
          <cell r="DU163">
            <v>23.74</v>
          </cell>
          <cell r="DV163">
            <v>23.73</v>
          </cell>
          <cell r="DW163">
            <v>23.72</v>
          </cell>
          <cell r="DX163">
            <v>23.69</v>
          </cell>
          <cell r="DY163">
            <v>23.65</v>
          </cell>
          <cell r="DZ163">
            <v>23.64</v>
          </cell>
          <cell r="EA163">
            <v>23.65</v>
          </cell>
          <cell r="EB163">
            <v>23.63</v>
          </cell>
          <cell r="EC163">
            <v>23.62</v>
          </cell>
          <cell r="ED163">
            <v>23.59</v>
          </cell>
          <cell r="EE163">
            <v>23.57</v>
          </cell>
          <cell r="EF163">
            <v>23.6</v>
          </cell>
          <cell r="EG163">
            <v>23.68</v>
          </cell>
          <cell r="EH163">
            <v>23.67</v>
          </cell>
          <cell r="EI163">
            <v>23.65</v>
          </cell>
          <cell r="EJ163">
            <v>23.64</v>
          </cell>
          <cell r="EK163">
            <v>23.63</v>
          </cell>
          <cell r="EL163">
            <v>23.61</v>
          </cell>
          <cell r="EM163">
            <v>23.59</v>
          </cell>
          <cell r="EN163">
            <v>23.57</v>
          </cell>
          <cell r="EO163">
            <v>23.61</v>
          </cell>
          <cell r="EP163">
            <v>23.67</v>
          </cell>
          <cell r="EQ163">
            <v>23.69</v>
          </cell>
          <cell r="ER163">
            <v>23.71</v>
          </cell>
          <cell r="ES163">
            <v>23.71</v>
          </cell>
          <cell r="ET163">
            <v>23.79</v>
          </cell>
          <cell r="EU163">
            <v>23.84</v>
          </cell>
          <cell r="EV163">
            <v>23.9</v>
          </cell>
          <cell r="EW163">
            <v>23.96</v>
          </cell>
          <cell r="EX163">
            <v>24.01</v>
          </cell>
          <cell r="EY163">
            <v>24.02</v>
          </cell>
          <cell r="EZ163">
            <v>24.02</v>
          </cell>
          <cell r="FA163">
            <v>24.01</v>
          </cell>
          <cell r="FB163">
            <v>23.99</v>
          </cell>
          <cell r="FC163">
            <v>23.97</v>
          </cell>
          <cell r="FD163">
            <v>23.96</v>
          </cell>
          <cell r="FE163">
            <v>23.93</v>
          </cell>
          <cell r="FF163">
            <v>23.91</v>
          </cell>
          <cell r="FG163">
            <v>23.89</v>
          </cell>
          <cell r="FH163">
            <v>23.86</v>
          </cell>
          <cell r="FI163">
            <v>23.85</v>
          </cell>
          <cell r="FJ163">
            <v>23.89</v>
          </cell>
          <cell r="FK163">
            <v>23.9</v>
          </cell>
          <cell r="FL163">
            <v>23.88</v>
          </cell>
          <cell r="FM163">
            <v>23.88</v>
          </cell>
          <cell r="FN163">
            <v>23.88</v>
          </cell>
          <cell r="FO163">
            <v>23.87</v>
          </cell>
          <cell r="FP163">
            <v>23.86</v>
          </cell>
          <cell r="FQ163">
            <v>23.84</v>
          </cell>
          <cell r="FR163">
            <v>23.84</v>
          </cell>
          <cell r="FS163">
            <v>23.84</v>
          </cell>
          <cell r="FT163">
            <v>23.84</v>
          </cell>
          <cell r="FU163">
            <v>23.83</v>
          </cell>
          <cell r="FV163">
            <v>23.82</v>
          </cell>
          <cell r="FW163">
            <v>23.82</v>
          </cell>
          <cell r="FX163">
            <v>23.83</v>
          </cell>
          <cell r="FY163">
            <v>23.84</v>
          </cell>
          <cell r="FZ163">
            <v>23.84</v>
          </cell>
          <cell r="GA163">
            <v>23.83</v>
          </cell>
          <cell r="GB163">
            <v>23.82</v>
          </cell>
          <cell r="GC163">
            <v>23.82</v>
          </cell>
          <cell r="GD163">
            <v>23.81</v>
          </cell>
          <cell r="GE163">
            <v>23.8</v>
          </cell>
          <cell r="GF163">
            <v>23.8</v>
          </cell>
          <cell r="GG163">
            <v>23.8</v>
          </cell>
          <cell r="GH163">
            <v>23.79</v>
          </cell>
          <cell r="GI163">
            <v>23.84</v>
          </cell>
          <cell r="GJ163">
            <v>23.84</v>
          </cell>
          <cell r="GK163">
            <v>23.83</v>
          </cell>
          <cell r="GL163">
            <v>23.82</v>
          </cell>
          <cell r="GM163">
            <v>23.81</v>
          </cell>
          <cell r="GN163">
            <v>23.82</v>
          </cell>
          <cell r="GO163">
            <v>23.84</v>
          </cell>
          <cell r="GP163">
            <v>23.84</v>
          </cell>
          <cell r="GQ163">
            <v>23.82</v>
          </cell>
          <cell r="GR163">
            <v>23.81</v>
          </cell>
          <cell r="GS163">
            <v>23.8</v>
          </cell>
          <cell r="GT163">
            <v>23.84</v>
          </cell>
          <cell r="GU163">
            <v>23.88</v>
          </cell>
          <cell r="GV163">
            <v>23.93</v>
          </cell>
          <cell r="GW163">
            <v>23.93</v>
          </cell>
          <cell r="GX163">
            <v>23.92</v>
          </cell>
          <cell r="GY163">
            <v>23.9</v>
          </cell>
          <cell r="GZ163">
            <v>23.92</v>
          </cell>
          <cell r="HA163">
            <v>23.93</v>
          </cell>
          <cell r="HB163">
            <v>23.99</v>
          </cell>
          <cell r="HC163">
            <v>24.03</v>
          </cell>
          <cell r="HD163">
            <v>24.07</v>
          </cell>
          <cell r="HE163">
            <v>24.11</v>
          </cell>
          <cell r="HF163">
            <v>24.14</v>
          </cell>
        </row>
        <row r="164">
          <cell r="A164">
            <v>163</v>
          </cell>
          <cell r="B164">
            <v>0</v>
          </cell>
          <cell r="C164" t="str">
            <v>Vapor Produzido ton/dia</v>
          </cell>
          <cell r="D164">
            <v>0</v>
          </cell>
          <cell r="E164">
            <v>1934.64</v>
          </cell>
          <cell r="F164">
            <v>2286.7199999999998</v>
          </cell>
          <cell r="G164">
            <v>2517.11</v>
          </cell>
          <cell r="H164">
            <v>2201.69</v>
          </cell>
          <cell r="I164">
            <v>2374.4699999999998</v>
          </cell>
          <cell r="J164">
            <v>2183.7199999999998</v>
          </cell>
          <cell r="K164">
            <v>2423.1799999999998</v>
          </cell>
          <cell r="L164">
            <v>2622.51</v>
          </cell>
          <cell r="M164">
            <v>2737.72</v>
          </cell>
          <cell r="N164">
            <v>2822.39</v>
          </cell>
          <cell r="O164">
            <v>2916.66</v>
          </cell>
          <cell r="P164">
            <v>3001.1</v>
          </cell>
          <cell r="Q164">
            <v>3363.24</v>
          </cell>
          <cell r="R164">
            <v>3386</v>
          </cell>
          <cell r="S164">
            <v>3399.9</v>
          </cell>
          <cell r="T164">
            <v>3264.25</v>
          </cell>
          <cell r="U164">
            <v>3264.25</v>
          </cell>
          <cell r="V164">
            <v>3213.97</v>
          </cell>
          <cell r="W164">
            <v>3157.24</v>
          </cell>
          <cell r="X164">
            <v>3104.21</v>
          </cell>
          <cell r="Y164">
            <v>3141.55</v>
          </cell>
          <cell r="Z164">
            <v>3210.45</v>
          </cell>
          <cell r="AA164">
            <v>3221.19</v>
          </cell>
          <cell r="AB164">
            <v>3257.78</v>
          </cell>
          <cell r="AC164">
            <v>4779.7</v>
          </cell>
          <cell r="AD164">
            <v>4828.57</v>
          </cell>
          <cell r="AE164">
            <v>4804.5</v>
          </cell>
          <cell r="AF164">
            <v>4791.79</v>
          </cell>
          <cell r="AG164">
            <v>4753.83</v>
          </cell>
          <cell r="AH164">
            <v>4643.75</v>
          </cell>
          <cell r="AI164">
            <v>4643.75</v>
          </cell>
          <cell r="AJ164">
            <v>4533.38</v>
          </cell>
          <cell r="AK164">
            <v>4428.3500000000004</v>
          </cell>
          <cell r="AL164">
            <v>4333.57</v>
          </cell>
          <cell r="AM164">
            <v>4258.6099999999997</v>
          </cell>
          <cell r="AN164">
            <v>4199.8599999999997</v>
          </cell>
          <cell r="AO164">
            <v>4161.62</v>
          </cell>
          <cell r="AP164">
            <v>4147.76</v>
          </cell>
          <cell r="AQ164">
            <v>4140.95</v>
          </cell>
          <cell r="AR164">
            <v>4144.25</v>
          </cell>
          <cell r="AS164">
            <v>4083.82</v>
          </cell>
          <cell r="AT164">
            <v>4026.56</v>
          </cell>
          <cell r="AU164">
            <v>4009.54</v>
          </cell>
          <cell r="AV164">
            <v>4018.57</v>
          </cell>
          <cell r="AW164">
            <v>4022.92</v>
          </cell>
          <cell r="AX164">
            <v>4030.04</v>
          </cell>
          <cell r="AY164">
            <v>4030.68</v>
          </cell>
          <cell r="AZ164">
            <v>4022.92</v>
          </cell>
          <cell r="BA164">
            <v>3977.85</v>
          </cell>
          <cell r="BB164">
            <v>3926.05</v>
          </cell>
          <cell r="BC164">
            <v>3872.93</v>
          </cell>
          <cell r="BD164">
            <v>3872.93</v>
          </cell>
          <cell r="BE164">
            <v>3821.88</v>
          </cell>
          <cell r="BF164">
            <v>3772.8</v>
          </cell>
          <cell r="BG164">
            <v>3733.47</v>
          </cell>
          <cell r="BH164">
            <v>3690.98</v>
          </cell>
          <cell r="BI164">
            <v>3653.81</v>
          </cell>
          <cell r="BJ164">
            <v>3620.69</v>
          </cell>
          <cell r="BK164">
            <v>3593.04</v>
          </cell>
          <cell r="BL164">
            <v>3575.52</v>
          </cell>
          <cell r="BM164">
            <v>3562.45</v>
          </cell>
          <cell r="BN164">
            <v>3593.38</v>
          </cell>
          <cell r="BO164">
            <v>3595.12</v>
          </cell>
          <cell r="BP164">
            <v>3605.54</v>
          </cell>
          <cell r="BQ164">
            <v>3616.45</v>
          </cell>
          <cell r="BR164">
            <v>3623.46</v>
          </cell>
          <cell r="BS164">
            <v>3634.56</v>
          </cell>
          <cell r="BT164">
            <v>3648.08</v>
          </cell>
          <cell r="BU164">
            <v>3657.42</v>
          </cell>
          <cell r="BV164">
            <v>3662.71</v>
          </cell>
          <cell r="BW164">
            <v>3669.6</v>
          </cell>
          <cell r="BX164">
            <v>3681.55</v>
          </cell>
          <cell r="BY164">
            <v>3689.82</v>
          </cell>
          <cell r="BZ164">
            <v>3696.12</v>
          </cell>
          <cell r="CA164">
            <v>3705.74</v>
          </cell>
          <cell r="CB164">
            <v>3715.7</v>
          </cell>
          <cell r="CC164">
            <v>3719.97</v>
          </cell>
          <cell r="CD164">
            <v>3727.58</v>
          </cell>
          <cell r="CE164">
            <v>3727.83</v>
          </cell>
          <cell r="CF164">
            <v>3736.42</v>
          </cell>
          <cell r="CG164">
            <v>3741.69</v>
          </cell>
          <cell r="CH164">
            <v>3749.49</v>
          </cell>
          <cell r="CI164">
            <v>3750.88</v>
          </cell>
          <cell r="CJ164">
            <v>3752.72</v>
          </cell>
          <cell r="CK164">
            <v>3757.13</v>
          </cell>
          <cell r="CL164">
            <v>3760.95</v>
          </cell>
          <cell r="CM164">
            <v>3765.45</v>
          </cell>
          <cell r="CN164">
            <v>3773.24</v>
          </cell>
          <cell r="CO164">
            <v>3778.97</v>
          </cell>
          <cell r="CP164">
            <v>3779.57</v>
          </cell>
          <cell r="CQ164">
            <v>3823.09</v>
          </cell>
          <cell r="CR164">
            <v>3828.86</v>
          </cell>
          <cell r="CS164">
            <v>3832.32</v>
          </cell>
          <cell r="CT164">
            <v>3837.43</v>
          </cell>
          <cell r="CU164">
            <v>3842.22</v>
          </cell>
          <cell r="CV164">
            <v>3845.19</v>
          </cell>
          <cell r="CW164">
            <v>3849.64</v>
          </cell>
          <cell r="CX164">
            <v>3852.72</v>
          </cell>
          <cell r="CY164">
            <v>3852.02</v>
          </cell>
          <cell r="CZ164">
            <v>3839.25</v>
          </cell>
          <cell r="DA164">
            <v>3840.35</v>
          </cell>
          <cell r="DB164">
            <v>3843.79</v>
          </cell>
          <cell r="DC164">
            <v>3839.44</v>
          </cell>
          <cell r="DD164">
            <v>3843.96</v>
          </cell>
          <cell r="DE164">
            <v>3847.03</v>
          </cell>
          <cell r="DF164">
            <v>3850.29</v>
          </cell>
          <cell r="DG164">
            <v>3853.48</v>
          </cell>
          <cell r="DH164">
            <v>3856.72</v>
          </cell>
          <cell r="DI164">
            <v>3860.31</v>
          </cell>
          <cell r="DJ164">
            <v>3864.44</v>
          </cell>
          <cell r="DK164">
            <v>3867.34</v>
          </cell>
          <cell r="DL164">
            <v>3873.29</v>
          </cell>
          <cell r="DM164">
            <v>3876.06</v>
          </cell>
          <cell r="DN164">
            <v>3880.08</v>
          </cell>
          <cell r="DO164">
            <v>3883.57</v>
          </cell>
          <cell r="DP164">
            <v>3885.84</v>
          </cell>
          <cell r="DQ164">
            <v>3889.06</v>
          </cell>
          <cell r="DR164">
            <v>3891.16</v>
          </cell>
          <cell r="DS164">
            <v>3891.67</v>
          </cell>
          <cell r="DT164">
            <v>3894.29</v>
          </cell>
          <cell r="DU164">
            <v>3891.48</v>
          </cell>
          <cell r="DV164">
            <v>3893.41</v>
          </cell>
          <cell r="DW164">
            <v>3896.67</v>
          </cell>
          <cell r="DX164">
            <v>3898.9</v>
          </cell>
          <cell r="DY164">
            <v>3900.05</v>
          </cell>
          <cell r="DZ164">
            <v>3900.01</v>
          </cell>
          <cell r="EA164">
            <v>3900.01</v>
          </cell>
          <cell r="EB164">
            <v>3900.2</v>
          </cell>
          <cell r="EC164">
            <v>3901.18</v>
          </cell>
          <cell r="ED164">
            <v>3904.27</v>
          </cell>
          <cell r="EE164">
            <v>3906.21</v>
          </cell>
          <cell r="EF164">
            <v>3905.2</v>
          </cell>
          <cell r="EG164">
            <v>3892.86</v>
          </cell>
          <cell r="EH164">
            <v>3881.61</v>
          </cell>
          <cell r="EI164">
            <v>3883.94</v>
          </cell>
          <cell r="EJ164">
            <v>3886.21</v>
          </cell>
          <cell r="EK164">
            <v>3887.5</v>
          </cell>
          <cell r="EL164">
            <v>3889.2</v>
          </cell>
          <cell r="EM164">
            <v>3890.65</v>
          </cell>
          <cell r="EN164">
            <v>3890.79</v>
          </cell>
          <cell r="EO164">
            <v>3889.36</v>
          </cell>
          <cell r="EP164">
            <v>3872.23</v>
          </cell>
          <cell r="EQ164">
            <v>3845.75</v>
          </cell>
          <cell r="ER164">
            <v>3832.49</v>
          </cell>
          <cell r="ES164">
            <v>3830.73</v>
          </cell>
          <cell r="ET164">
            <v>3822.34</v>
          </cell>
          <cell r="EU164">
            <v>3805.55</v>
          </cell>
          <cell r="EV164">
            <v>3789.24</v>
          </cell>
          <cell r="EW164">
            <v>3773.31</v>
          </cell>
          <cell r="EX164">
            <v>3759.27</v>
          </cell>
          <cell r="EY164">
            <v>3752.4</v>
          </cell>
          <cell r="EZ164">
            <v>3754.53</v>
          </cell>
          <cell r="FA164">
            <v>3756.38</v>
          </cell>
          <cell r="FB164">
            <v>3734.11</v>
          </cell>
          <cell r="FC164">
            <v>3736.99</v>
          </cell>
          <cell r="FD164">
            <v>3741.38</v>
          </cell>
          <cell r="FE164">
            <v>3744.74</v>
          </cell>
          <cell r="FF164">
            <v>3749.1</v>
          </cell>
          <cell r="FG164">
            <v>3752.29</v>
          </cell>
          <cell r="FH164">
            <v>3754.69</v>
          </cell>
          <cell r="FI164">
            <v>3755.96</v>
          </cell>
          <cell r="FJ164">
            <v>3754.13</v>
          </cell>
          <cell r="FK164">
            <v>3751.48</v>
          </cell>
          <cell r="FL164">
            <v>3754.23</v>
          </cell>
          <cell r="FM164">
            <v>3757.05</v>
          </cell>
          <cell r="FN164">
            <v>3759.32</v>
          </cell>
          <cell r="FO164">
            <v>3761.08</v>
          </cell>
          <cell r="FP164">
            <v>3761.82</v>
          </cell>
          <cell r="FQ164">
            <v>3764.62</v>
          </cell>
          <cell r="FR164">
            <v>3768.03</v>
          </cell>
          <cell r="FS164">
            <v>3767.31</v>
          </cell>
          <cell r="FT164">
            <v>3767.44</v>
          </cell>
          <cell r="FU164">
            <v>3767.86</v>
          </cell>
          <cell r="FV164">
            <v>3768.74</v>
          </cell>
          <cell r="FW164">
            <v>3769.25</v>
          </cell>
          <cell r="FX164">
            <v>3771.33</v>
          </cell>
          <cell r="FY164">
            <v>3771.59</v>
          </cell>
          <cell r="FZ164">
            <v>3770.92</v>
          </cell>
          <cell r="GA164">
            <v>3773.17</v>
          </cell>
          <cell r="GB164">
            <v>3775.02</v>
          </cell>
          <cell r="GC164">
            <v>3776.17</v>
          </cell>
          <cell r="GD164">
            <v>3776.44</v>
          </cell>
          <cell r="GE164">
            <v>3778.25</v>
          </cell>
          <cell r="GF164">
            <v>3778.48</v>
          </cell>
          <cell r="GG164">
            <v>3777.89</v>
          </cell>
          <cell r="GH164">
            <v>3778.43</v>
          </cell>
          <cell r="GI164">
            <v>3773.49</v>
          </cell>
          <cell r="GJ164">
            <v>3761.57</v>
          </cell>
          <cell r="GK164">
            <v>3762.28</v>
          </cell>
          <cell r="GL164">
            <v>3757.51</v>
          </cell>
          <cell r="GM164">
            <v>3758.47</v>
          </cell>
          <cell r="GN164">
            <v>3760.17</v>
          </cell>
          <cell r="GO164">
            <v>3760.98</v>
          </cell>
          <cell r="GP164">
            <v>3760.85</v>
          </cell>
          <cell r="GQ164">
            <v>3762.18</v>
          </cell>
          <cell r="GR164">
            <v>3763.67</v>
          </cell>
          <cell r="GS164">
            <v>3765.37</v>
          </cell>
          <cell r="GT164">
            <v>3763.04</v>
          </cell>
          <cell r="GU164">
            <v>3754.69</v>
          </cell>
          <cell r="GV164">
            <v>3750.34</v>
          </cell>
          <cell r="GW164">
            <v>3747.95</v>
          </cell>
          <cell r="GX164">
            <v>3750.18</v>
          </cell>
          <cell r="GY164">
            <v>3752.49</v>
          </cell>
          <cell r="GZ164">
            <v>3753.06</v>
          </cell>
          <cell r="HA164">
            <v>3750.51</v>
          </cell>
          <cell r="HB164">
            <v>3744.76</v>
          </cell>
          <cell r="HC164">
            <v>3735.07</v>
          </cell>
          <cell r="HD164">
            <v>3724.42</v>
          </cell>
          <cell r="HE164">
            <v>3714.02</v>
          </cell>
          <cell r="HF164">
            <v>3703.75</v>
          </cell>
        </row>
        <row r="165">
          <cell r="A165">
            <v>164</v>
          </cell>
          <cell r="B165">
            <v>0</v>
          </cell>
          <cell r="C165" t="str">
            <v>Vapor Produzido kg/tc</v>
          </cell>
          <cell r="D165">
            <v>0</v>
          </cell>
          <cell r="E165">
            <v>599.47900000000004</v>
          </cell>
          <cell r="F165">
            <v>282.60399999999998</v>
          </cell>
          <cell r="G165">
            <v>165.73099999999999</v>
          </cell>
          <cell r="H165">
            <v>96.516000000000005</v>
          </cell>
          <cell r="I165">
            <v>79.120999999999995</v>
          </cell>
          <cell r="J165">
            <v>56.817</v>
          </cell>
          <cell r="K165">
            <v>51.588000000000001</v>
          </cell>
          <cell r="L165">
            <v>47.473999999999997</v>
          </cell>
          <cell r="M165">
            <v>42.447000000000003</v>
          </cell>
          <cell r="N165">
            <v>38.203000000000003</v>
          </cell>
          <cell r="O165">
            <v>34.988</v>
          </cell>
          <cell r="P165">
            <v>32.762999999999998</v>
          </cell>
          <cell r="Q165">
            <v>33.372999999999998</v>
          </cell>
          <cell r="R165">
            <v>30.782</v>
          </cell>
          <cell r="S165">
            <v>28.841999999999999</v>
          </cell>
          <cell r="T165">
            <v>27.690999999999999</v>
          </cell>
          <cell r="U165">
            <v>27.690999999999999</v>
          </cell>
          <cell r="V165">
            <v>26.300999999999998</v>
          </cell>
          <cell r="W165">
            <v>25.751000000000001</v>
          </cell>
          <cell r="X165">
            <v>24.35</v>
          </cell>
          <cell r="Y165">
            <v>23.001999999999999</v>
          </cell>
          <cell r="Z165">
            <v>21.771999999999998</v>
          </cell>
          <cell r="AA165">
            <v>20.565999999999999</v>
          </cell>
          <cell r="AB165">
            <v>19.491</v>
          </cell>
          <cell r="AC165">
            <v>27.024999999999999</v>
          </cell>
          <cell r="AD165">
            <v>25.786999999999999</v>
          </cell>
          <cell r="AE165">
            <v>24.213000000000001</v>
          </cell>
          <cell r="AF165">
            <v>22.85</v>
          </cell>
          <cell r="AG165">
            <v>21.902999999999999</v>
          </cell>
          <cell r="AH165">
            <v>21.396000000000001</v>
          </cell>
          <cell r="AI165">
            <v>21.396000000000001</v>
          </cell>
          <cell r="AJ165">
            <v>20.79</v>
          </cell>
          <cell r="AK165">
            <v>20.309000000000001</v>
          </cell>
          <cell r="AL165">
            <v>19.873999999999999</v>
          </cell>
          <cell r="AM165">
            <v>19.202000000000002</v>
          </cell>
          <cell r="AN165">
            <v>18.748000000000001</v>
          </cell>
          <cell r="AO165">
            <v>18.082999999999998</v>
          </cell>
          <cell r="AP165">
            <v>17.407</v>
          </cell>
          <cell r="AQ165">
            <v>16.646999999999998</v>
          </cell>
          <cell r="AR165">
            <v>16.158000000000001</v>
          </cell>
          <cell r="AS165">
            <v>15.922000000000001</v>
          </cell>
          <cell r="AT165">
            <v>15.531000000000001</v>
          </cell>
          <cell r="AU165">
            <v>15.023999999999999</v>
          </cell>
          <cell r="AV165">
            <v>14.486000000000001</v>
          </cell>
          <cell r="AW165">
            <v>14.013</v>
          </cell>
          <cell r="AX165">
            <v>13.555999999999999</v>
          </cell>
          <cell r="AY165">
            <v>13.116</v>
          </cell>
          <cell r="AZ165">
            <v>12.762</v>
          </cell>
          <cell r="BA165">
            <v>12.619</v>
          </cell>
          <cell r="BB165">
            <v>12.430999999999999</v>
          </cell>
          <cell r="BC165">
            <v>12.262</v>
          </cell>
          <cell r="BD165">
            <v>12.262</v>
          </cell>
          <cell r="BE165">
            <v>12.101000000000001</v>
          </cell>
          <cell r="BF165">
            <v>11.945</v>
          </cell>
          <cell r="BG165">
            <v>11.821</v>
          </cell>
          <cell r="BH165">
            <v>11.629</v>
          </cell>
          <cell r="BI165">
            <v>11.464</v>
          </cell>
          <cell r="BJ165">
            <v>11.351000000000001</v>
          </cell>
          <cell r="BK165">
            <v>11.199</v>
          </cell>
          <cell r="BL165">
            <v>11.009</v>
          </cell>
          <cell r="BM165">
            <v>10.750999999999999</v>
          </cell>
          <cell r="BN165">
            <v>10.577</v>
          </cell>
          <cell r="BO165">
            <v>10.286</v>
          </cell>
          <cell r="BP165">
            <v>10.031000000000001</v>
          </cell>
          <cell r="BQ165">
            <v>9.7949999999999999</v>
          </cell>
          <cell r="BR165">
            <v>9.5540000000000003</v>
          </cell>
          <cell r="BS165">
            <v>9.3369999999999997</v>
          </cell>
          <cell r="BT165">
            <v>9.1479999999999997</v>
          </cell>
          <cell r="BU165">
            <v>8.9610000000000003</v>
          </cell>
          <cell r="BV165">
            <v>8.7550000000000008</v>
          </cell>
          <cell r="BW165">
            <v>8.5660000000000007</v>
          </cell>
          <cell r="BX165">
            <v>8.3970000000000002</v>
          </cell>
          <cell r="BY165">
            <v>8.2260000000000009</v>
          </cell>
          <cell r="BZ165">
            <v>8.0690000000000008</v>
          </cell>
          <cell r="CA165">
            <v>7.91</v>
          </cell>
          <cell r="CB165">
            <v>7.7640000000000002</v>
          </cell>
          <cell r="CC165">
            <v>7.6109999999999998</v>
          </cell>
          <cell r="CD165">
            <v>7.468</v>
          </cell>
          <cell r="CE165">
            <v>7.3440000000000003</v>
          </cell>
          <cell r="CF165">
            <v>7.2069999999999999</v>
          </cell>
          <cell r="CG165">
            <v>7.0640000000000001</v>
          </cell>
          <cell r="CH165">
            <v>6.9649999999999999</v>
          </cell>
          <cell r="CI165">
            <v>6.8769999999999998</v>
          </cell>
          <cell r="CJ165">
            <v>6.7569999999999997</v>
          </cell>
          <cell r="CK165">
            <v>6.6559999999999997</v>
          </cell>
          <cell r="CL165">
            <v>6.5579999999999998</v>
          </cell>
          <cell r="CM165">
            <v>6.4660000000000002</v>
          </cell>
          <cell r="CN165">
            <v>6.3789999999999996</v>
          </cell>
          <cell r="CO165">
            <v>6.2880000000000003</v>
          </cell>
          <cell r="CP165">
            <v>6.1970000000000001</v>
          </cell>
          <cell r="CQ165">
            <v>6.1749999999999998</v>
          </cell>
          <cell r="CR165">
            <v>6.0970000000000004</v>
          </cell>
          <cell r="CS165">
            <v>6.016</v>
          </cell>
          <cell r="CT165">
            <v>5.9390000000000001</v>
          </cell>
          <cell r="CU165">
            <v>5.8570000000000002</v>
          </cell>
          <cell r="CV165">
            <v>5.7809999999999997</v>
          </cell>
          <cell r="CW165">
            <v>5.7050000000000001</v>
          </cell>
          <cell r="CX165">
            <v>5.625</v>
          </cell>
          <cell r="CY165">
            <v>5.5460000000000003</v>
          </cell>
          <cell r="CZ165">
            <v>5.476</v>
          </cell>
          <cell r="DA165">
            <v>5.3959999999999999</v>
          </cell>
          <cell r="DB165">
            <v>5.3250000000000002</v>
          </cell>
          <cell r="DC165">
            <v>5.2569999999999997</v>
          </cell>
          <cell r="DD165">
            <v>5.1870000000000003</v>
          </cell>
          <cell r="DE165">
            <v>5.1150000000000002</v>
          </cell>
          <cell r="DF165">
            <v>5.0570000000000004</v>
          </cell>
          <cell r="DG165">
            <v>4.992</v>
          </cell>
          <cell r="DH165">
            <v>4.9249999999999998</v>
          </cell>
          <cell r="DI165">
            <v>4.8659999999999997</v>
          </cell>
          <cell r="DJ165">
            <v>4.806</v>
          </cell>
          <cell r="DK165">
            <v>4.7480000000000002</v>
          </cell>
          <cell r="DL165">
            <v>4.6909999999999998</v>
          </cell>
          <cell r="DM165">
            <v>4.6349999999999998</v>
          </cell>
          <cell r="DN165">
            <v>4.58</v>
          </cell>
          <cell r="DO165">
            <v>4.53</v>
          </cell>
          <cell r="DP165">
            <v>4.4800000000000004</v>
          </cell>
          <cell r="DQ165">
            <v>4.431</v>
          </cell>
          <cell r="DR165">
            <v>4.3840000000000003</v>
          </cell>
          <cell r="DS165">
            <v>4.3380000000000001</v>
          </cell>
          <cell r="DT165">
            <v>4.2930000000000001</v>
          </cell>
          <cell r="DU165">
            <v>4.2569999999999997</v>
          </cell>
          <cell r="DV165">
            <v>4.2160000000000002</v>
          </cell>
          <cell r="DW165">
            <v>4.1760000000000002</v>
          </cell>
          <cell r="DX165">
            <v>4.133</v>
          </cell>
          <cell r="DY165">
            <v>4.0869999999999997</v>
          </cell>
          <cell r="DZ165">
            <v>4.0449999999999999</v>
          </cell>
          <cell r="EA165">
            <v>4.01</v>
          </cell>
          <cell r="EB165">
            <v>3.972</v>
          </cell>
          <cell r="EC165">
            <v>3.931</v>
          </cell>
          <cell r="ED165">
            <v>3.8929999999999998</v>
          </cell>
          <cell r="EE165">
            <v>3.8540000000000001</v>
          </cell>
          <cell r="EF165">
            <v>3.8279999999999998</v>
          </cell>
          <cell r="EG165">
            <v>3.8159999999999998</v>
          </cell>
          <cell r="EH165">
            <v>3.782</v>
          </cell>
          <cell r="EI165">
            <v>3.746</v>
          </cell>
          <cell r="EJ165">
            <v>3.714</v>
          </cell>
          <cell r="EK165">
            <v>3.681</v>
          </cell>
          <cell r="EL165">
            <v>3.6469999999999998</v>
          </cell>
          <cell r="EM165">
            <v>3.6150000000000002</v>
          </cell>
          <cell r="EN165">
            <v>3.5830000000000002</v>
          </cell>
          <cell r="EO165">
            <v>3.5619999999999998</v>
          </cell>
          <cell r="EP165">
            <v>3.5459999999999998</v>
          </cell>
          <cell r="EQ165">
            <v>3.5219999999999998</v>
          </cell>
          <cell r="ER165">
            <v>3.4980000000000002</v>
          </cell>
          <cell r="ES165">
            <v>3.4710000000000001</v>
          </cell>
          <cell r="ET165">
            <v>3.4580000000000002</v>
          </cell>
          <cell r="EU165">
            <v>3.4430000000000001</v>
          </cell>
          <cell r="EV165">
            <v>3.4279999999999999</v>
          </cell>
          <cell r="EW165">
            <v>3.4140000000000001</v>
          </cell>
          <cell r="EX165">
            <v>3.3980000000000001</v>
          </cell>
          <cell r="EY165">
            <v>3.3730000000000002</v>
          </cell>
          <cell r="EZ165">
            <v>3.3479999999999999</v>
          </cell>
          <cell r="FA165">
            <v>3.3210000000000002</v>
          </cell>
          <cell r="FB165">
            <v>3.2709999999999999</v>
          </cell>
          <cell r="FC165">
            <v>3.2450000000000001</v>
          </cell>
          <cell r="FD165">
            <v>3.222</v>
          </cell>
          <cell r="FE165">
            <v>3.1949999999999998</v>
          </cell>
          <cell r="FF165">
            <v>3.17</v>
          </cell>
          <cell r="FG165">
            <v>3.1459999999999999</v>
          </cell>
          <cell r="FH165">
            <v>3.12</v>
          </cell>
          <cell r="FI165">
            <v>3.097</v>
          </cell>
          <cell r="FJ165">
            <v>3.0830000000000002</v>
          </cell>
          <cell r="FK165">
            <v>3.0619999999999998</v>
          </cell>
          <cell r="FL165">
            <v>3.04</v>
          </cell>
          <cell r="FM165">
            <v>3.0209999999999999</v>
          </cell>
          <cell r="FN165">
            <v>3.0009999999999999</v>
          </cell>
          <cell r="FO165">
            <v>2.9809999999999999</v>
          </cell>
          <cell r="FP165">
            <v>2.9580000000000002</v>
          </cell>
          <cell r="FQ165">
            <v>2.9369999999999998</v>
          </cell>
          <cell r="FR165">
            <v>2.919</v>
          </cell>
          <cell r="FS165">
            <v>2.899</v>
          </cell>
          <cell r="FT165">
            <v>2.879</v>
          </cell>
          <cell r="FU165">
            <v>2.86</v>
          </cell>
          <cell r="FV165">
            <v>2.84</v>
          </cell>
          <cell r="FW165">
            <v>2.8210000000000002</v>
          </cell>
          <cell r="FX165">
            <v>2.806</v>
          </cell>
          <cell r="FY165">
            <v>2.79</v>
          </cell>
          <cell r="FZ165">
            <v>2.7719999999999998</v>
          </cell>
          <cell r="GA165">
            <v>2.754</v>
          </cell>
          <cell r="GB165">
            <v>2.7360000000000002</v>
          </cell>
          <cell r="GC165">
            <v>2.72</v>
          </cell>
          <cell r="GD165">
            <v>2.7010000000000001</v>
          </cell>
          <cell r="GE165">
            <v>2.6850000000000001</v>
          </cell>
          <cell r="GF165">
            <v>2.6680000000000001</v>
          </cell>
          <cell r="GG165">
            <v>2.65</v>
          </cell>
          <cell r="GH165">
            <v>2.633</v>
          </cell>
          <cell r="GI165">
            <v>2.625</v>
          </cell>
          <cell r="GJ165">
            <v>2.6059999999999999</v>
          </cell>
          <cell r="GK165">
            <v>2.5880000000000001</v>
          </cell>
          <cell r="GL165">
            <v>2.5670000000000002</v>
          </cell>
          <cell r="GM165">
            <v>2.5510000000000002</v>
          </cell>
          <cell r="GN165">
            <v>2.5369999999999999</v>
          </cell>
          <cell r="GO165">
            <v>2.5259999999999998</v>
          </cell>
          <cell r="GP165">
            <v>2.5110000000000001</v>
          </cell>
          <cell r="GQ165">
            <v>2.4940000000000002</v>
          </cell>
          <cell r="GR165">
            <v>2.4780000000000002</v>
          </cell>
          <cell r="GS165">
            <v>2.4630000000000001</v>
          </cell>
          <cell r="GT165">
            <v>2.4550000000000001</v>
          </cell>
          <cell r="GU165">
            <v>2.4420000000000002</v>
          </cell>
          <cell r="GV165">
            <v>2.4390000000000001</v>
          </cell>
          <cell r="GW165">
            <v>2.4260000000000002</v>
          </cell>
          <cell r="GX165">
            <v>2.4119999999999999</v>
          </cell>
          <cell r="GY165">
            <v>2.3969999999999998</v>
          </cell>
          <cell r="GZ165">
            <v>2.387</v>
          </cell>
          <cell r="HA165">
            <v>2.375</v>
          </cell>
          <cell r="HB165">
            <v>2.3719999999999999</v>
          </cell>
          <cell r="HC165">
            <v>2.3650000000000002</v>
          </cell>
          <cell r="HD165">
            <v>2.359</v>
          </cell>
          <cell r="HE165">
            <v>2.3519999999999999</v>
          </cell>
          <cell r="HF165">
            <v>2.3460000000000001</v>
          </cell>
        </row>
        <row r="166">
          <cell r="A166">
            <v>165</v>
          </cell>
          <cell r="B166">
            <v>0</v>
          </cell>
          <cell r="C166" t="str">
            <v>OUTROS DADOS</v>
          </cell>
          <cell r="D166" t="str">
            <v>.</v>
          </cell>
        </row>
        <row r="167">
          <cell r="A167">
            <v>166</v>
          </cell>
          <cell r="B167">
            <v>0</v>
          </cell>
          <cell r="C167" t="str">
            <v>Fator Utilização Difusor (%)</v>
          </cell>
          <cell r="D167" t="str">
            <v>%</v>
          </cell>
          <cell r="E167">
            <v>29.74</v>
          </cell>
          <cell r="F167">
            <v>37.29</v>
          </cell>
          <cell r="G167">
            <v>46.66</v>
          </cell>
          <cell r="H167">
            <v>54.46</v>
          </cell>
          <cell r="I167">
            <v>56.91</v>
          </cell>
          <cell r="J167">
            <v>60.45</v>
          </cell>
          <cell r="K167">
            <v>63.11</v>
          </cell>
          <cell r="L167">
            <v>65.95</v>
          </cell>
          <cell r="M167">
            <v>68.17</v>
          </cell>
          <cell r="N167">
            <v>70.05</v>
          </cell>
          <cell r="O167">
            <v>71.67</v>
          </cell>
          <cell r="P167">
            <v>72.03</v>
          </cell>
          <cell r="Q167">
            <v>73.02</v>
          </cell>
          <cell r="R167">
            <v>73.89</v>
          </cell>
          <cell r="S167">
            <v>73.81</v>
          </cell>
          <cell r="T167">
            <v>69.11</v>
          </cell>
          <cell r="U167">
            <v>64.98</v>
          </cell>
          <cell r="V167">
            <v>63.56</v>
          </cell>
          <cell r="W167">
            <v>60.36</v>
          </cell>
          <cell r="X167">
            <v>59.58</v>
          </cell>
          <cell r="Y167">
            <v>60.75</v>
          </cell>
          <cell r="Z167">
            <v>62.57</v>
          </cell>
          <cell r="AA167">
            <v>63.54</v>
          </cell>
          <cell r="AB167">
            <v>64.94</v>
          </cell>
          <cell r="AC167">
            <v>65.94</v>
          </cell>
          <cell r="AD167">
            <v>67.099999999999994</v>
          </cell>
          <cell r="AE167">
            <v>68.44</v>
          </cell>
          <cell r="AF167">
            <v>69.72</v>
          </cell>
          <cell r="AG167">
            <v>69.650000000000006</v>
          </cell>
          <cell r="AH167">
            <v>67.31</v>
          </cell>
          <cell r="AI167">
            <v>65.12</v>
          </cell>
          <cell r="AJ167">
            <v>63.36</v>
          </cell>
          <cell r="AK167">
            <v>61.42</v>
          </cell>
          <cell r="AL167">
            <v>59.6</v>
          </cell>
          <cell r="AM167">
            <v>58.87</v>
          </cell>
          <cell r="AN167">
            <v>57.8</v>
          </cell>
          <cell r="AO167">
            <v>57.76</v>
          </cell>
          <cell r="AP167">
            <v>58.22</v>
          </cell>
          <cell r="AQ167">
            <v>59.21</v>
          </cell>
          <cell r="AR167">
            <v>59.51</v>
          </cell>
          <cell r="AS167">
            <v>58.05</v>
          </cell>
          <cell r="AT167">
            <v>57.27</v>
          </cell>
          <cell r="AU167">
            <v>57.57</v>
          </cell>
          <cell r="AV167">
            <v>58.48</v>
          </cell>
          <cell r="AW167">
            <v>59.17</v>
          </cell>
          <cell r="AX167">
            <v>59.93</v>
          </cell>
          <cell r="AY167">
            <v>60.62</v>
          </cell>
          <cell r="AZ167">
            <v>60.88</v>
          </cell>
          <cell r="BA167">
            <v>59.63</v>
          </cell>
          <cell r="BB167">
            <v>58.55</v>
          </cell>
          <cell r="BC167">
            <v>57.39</v>
          </cell>
          <cell r="BD167">
            <v>56.28</v>
          </cell>
          <cell r="BE167">
            <v>55.21</v>
          </cell>
          <cell r="BF167">
            <v>54.19</v>
          </cell>
          <cell r="BG167">
            <v>53.2</v>
          </cell>
          <cell r="BH167">
            <v>52.5</v>
          </cell>
          <cell r="BI167">
            <v>51.79</v>
          </cell>
          <cell r="BJ167">
            <v>50.93</v>
          </cell>
          <cell r="BK167">
            <v>50.36</v>
          </cell>
          <cell r="BL167">
            <v>50.12</v>
          </cell>
          <cell r="BM167">
            <v>50.3</v>
          </cell>
          <cell r="BN167">
            <v>50.73</v>
          </cell>
          <cell r="BO167">
            <v>51.36</v>
          </cell>
          <cell r="BP167">
            <v>51.99</v>
          </cell>
          <cell r="BQ167">
            <v>52.58</v>
          </cell>
          <cell r="BR167">
            <v>53.19</v>
          </cell>
          <cell r="BS167">
            <v>53.77</v>
          </cell>
          <cell r="BT167">
            <v>54.28</v>
          </cell>
          <cell r="BU167">
            <v>54.74</v>
          </cell>
          <cell r="BV167">
            <v>55.3</v>
          </cell>
          <cell r="BW167">
            <v>55.83</v>
          </cell>
          <cell r="BX167">
            <v>56.34</v>
          </cell>
          <cell r="BY167">
            <v>56.85</v>
          </cell>
          <cell r="BZ167">
            <v>57.27</v>
          </cell>
          <cell r="CA167">
            <v>57.79</v>
          </cell>
          <cell r="CB167">
            <v>58.25</v>
          </cell>
          <cell r="CC167">
            <v>58.72</v>
          </cell>
          <cell r="CD167">
            <v>59.19</v>
          </cell>
          <cell r="CE167">
            <v>59.43</v>
          </cell>
          <cell r="CF167">
            <v>59.94</v>
          </cell>
          <cell r="CG167">
            <v>60.48</v>
          </cell>
          <cell r="CH167">
            <v>60.72</v>
          </cell>
          <cell r="CI167">
            <v>60.77</v>
          </cell>
          <cell r="CJ167">
            <v>61.14</v>
          </cell>
          <cell r="CK167">
            <v>61.41</v>
          </cell>
          <cell r="CL167">
            <v>61.67</v>
          </cell>
          <cell r="CM167">
            <v>61.89</v>
          </cell>
          <cell r="CN167">
            <v>62.15</v>
          </cell>
          <cell r="CO167">
            <v>62.43</v>
          </cell>
          <cell r="CP167">
            <v>62.65</v>
          </cell>
          <cell r="CQ167">
            <v>62.9</v>
          </cell>
          <cell r="CR167">
            <v>63.1</v>
          </cell>
          <cell r="CS167">
            <v>63.32</v>
          </cell>
          <cell r="CT167">
            <v>63.55</v>
          </cell>
          <cell r="CU167">
            <v>63.83</v>
          </cell>
          <cell r="CV167">
            <v>64.05</v>
          </cell>
          <cell r="CW167">
            <v>64.3</v>
          </cell>
          <cell r="CX167">
            <v>64.59</v>
          </cell>
          <cell r="CY167">
            <v>64.849999999999994</v>
          </cell>
          <cell r="CZ167">
            <v>64.8</v>
          </cell>
          <cell r="DA167">
            <v>65.12</v>
          </cell>
          <cell r="DB167">
            <v>65.400000000000006</v>
          </cell>
          <cell r="DC167">
            <v>65.53</v>
          </cell>
          <cell r="DD167">
            <v>65.86</v>
          </cell>
          <cell r="DE167">
            <v>66.19</v>
          </cell>
          <cell r="DF167">
            <v>66.38</v>
          </cell>
          <cell r="DG167">
            <v>66.66</v>
          </cell>
          <cell r="DH167">
            <v>67</v>
          </cell>
          <cell r="DI167">
            <v>67.260000000000005</v>
          </cell>
          <cell r="DJ167">
            <v>67.540000000000006</v>
          </cell>
          <cell r="DK167">
            <v>67.8</v>
          </cell>
          <cell r="DL167">
            <v>68.11</v>
          </cell>
          <cell r="DM167">
            <v>68.38</v>
          </cell>
          <cell r="DN167">
            <v>68.66</v>
          </cell>
          <cell r="DO167">
            <v>68.87</v>
          </cell>
          <cell r="DP167">
            <v>69.09</v>
          </cell>
          <cell r="DQ167">
            <v>69.3</v>
          </cell>
          <cell r="DR167">
            <v>69.48</v>
          </cell>
          <cell r="DS167">
            <v>69.64</v>
          </cell>
          <cell r="DT167">
            <v>69.83</v>
          </cell>
          <cell r="DU167">
            <v>69.8</v>
          </cell>
          <cell r="DV167">
            <v>69.930000000000007</v>
          </cell>
          <cell r="DW167">
            <v>70.069999999999993</v>
          </cell>
          <cell r="DX167">
            <v>70.27</v>
          </cell>
          <cell r="DY167">
            <v>70.52</v>
          </cell>
          <cell r="DZ167">
            <v>70.680000000000007</v>
          </cell>
          <cell r="EA167">
            <v>70.739999999999995</v>
          </cell>
          <cell r="EB167">
            <v>70.87</v>
          </cell>
          <cell r="EC167">
            <v>71.05</v>
          </cell>
          <cell r="ED167">
            <v>71.260000000000005</v>
          </cell>
          <cell r="EE167">
            <v>71.459999999999994</v>
          </cell>
          <cell r="EF167">
            <v>71.39</v>
          </cell>
          <cell r="EG167">
            <v>70.849999999999994</v>
          </cell>
          <cell r="EH167">
            <v>70.739999999999995</v>
          </cell>
          <cell r="EI167">
            <v>70.930000000000007</v>
          </cell>
          <cell r="EJ167">
            <v>71.05</v>
          </cell>
          <cell r="EK167">
            <v>71.19</v>
          </cell>
          <cell r="EL167">
            <v>71.36</v>
          </cell>
          <cell r="EM167">
            <v>71.510000000000005</v>
          </cell>
          <cell r="EN167">
            <v>71.63</v>
          </cell>
          <cell r="EO167">
            <v>71.510000000000005</v>
          </cell>
          <cell r="EP167">
            <v>71.010000000000005</v>
          </cell>
          <cell r="EQ167">
            <v>70.510000000000005</v>
          </cell>
          <cell r="ER167">
            <v>70.27</v>
          </cell>
          <cell r="ES167">
            <v>70.28</v>
          </cell>
          <cell r="ET167">
            <v>69.91</v>
          </cell>
          <cell r="EU167">
            <v>69.430000000000007</v>
          </cell>
          <cell r="EV167">
            <v>68.959999999999994</v>
          </cell>
          <cell r="EW167">
            <v>68.5</v>
          </cell>
          <cell r="EX167">
            <v>68.09</v>
          </cell>
          <cell r="EY167">
            <v>68.03</v>
          </cell>
          <cell r="EZ167">
            <v>68.13</v>
          </cell>
          <cell r="FA167">
            <v>68.27</v>
          </cell>
          <cell r="FB167">
            <v>68.44</v>
          </cell>
          <cell r="FC167">
            <v>68.599999999999994</v>
          </cell>
          <cell r="FD167">
            <v>68.73</v>
          </cell>
          <cell r="FE167">
            <v>68.930000000000007</v>
          </cell>
          <cell r="FF167">
            <v>69.11</v>
          </cell>
          <cell r="FG167">
            <v>69.260000000000005</v>
          </cell>
          <cell r="FH167">
            <v>69.44</v>
          </cell>
          <cell r="FI167">
            <v>69.55</v>
          </cell>
          <cell r="FJ167">
            <v>69.400000000000006</v>
          </cell>
          <cell r="FK167">
            <v>69.39</v>
          </cell>
          <cell r="FL167">
            <v>69.53</v>
          </cell>
          <cell r="FM167">
            <v>69.59</v>
          </cell>
          <cell r="FN167">
            <v>69.67</v>
          </cell>
          <cell r="FO167">
            <v>69.760000000000005</v>
          </cell>
          <cell r="FP167">
            <v>69.88</v>
          </cell>
          <cell r="FQ167">
            <v>70.010000000000005</v>
          </cell>
          <cell r="FR167">
            <v>70.11</v>
          </cell>
          <cell r="FS167">
            <v>70.17</v>
          </cell>
          <cell r="FT167">
            <v>70.23</v>
          </cell>
          <cell r="FU167">
            <v>70.3</v>
          </cell>
          <cell r="FV167">
            <v>70.400000000000006</v>
          </cell>
          <cell r="FW167">
            <v>70.47</v>
          </cell>
          <cell r="FX167">
            <v>70.5</v>
          </cell>
          <cell r="FY167">
            <v>70.5</v>
          </cell>
          <cell r="FZ167">
            <v>70.56</v>
          </cell>
          <cell r="GA167">
            <v>70.650000000000006</v>
          </cell>
          <cell r="GB167">
            <v>70.75</v>
          </cell>
          <cell r="GC167">
            <v>70.8</v>
          </cell>
          <cell r="GD167">
            <v>70.900000000000006</v>
          </cell>
          <cell r="GE167">
            <v>70.989999999999995</v>
          </cell>
          <cell r="GF167">
            <v>71.05</v>
          </cell>
          <cell r="GG167">
            <v>71.12</v>
          </cell>
          <cell r="GH167">
            <v>71.209999999999994</v>
          </cell>
          <cell r="GI167">
            <v>70.959999999999994</v>
          </cell>
          <cell r="GJ167">
            <v>70.87</v>
          </cell>
          <cell r="GK167">
            <v>71</v>
          </cell>
          <cell r="GL167">
            <v>71.11</v>
          </cell>
          <cell r="GM167">
            <v>71.19</v>
          </cell>
          <cell r="GN167">
            <v>71.25</v>
          </cell>
          <cell r="GO167">
            <v>71.209999999999994</v>
          </cell>
          <cell r="GP167">
            <v>71.25</v>
          </cell>
          <cell r="GQ167">
            <v>71.400000000000006</v>
          </cell>
          <cell r="GR167">
            <v>71.53</v>
          </cell>
          <cell r="GS167">
            <v>71.62</v>
          </cell>
          <cell r="GT167">
            <v>71.459999999999994</v>
          </cell>
          <cell r="GU167">
            <v>71.3</v>
          </cell>
          <cell r="GV167">
            <v>70.95</v>
          </cell>
          <cell r="GW167">
            <v>70.930000000000007</v>
          </cell>
          <cell r="GX167">
            <v>71.040000000000006</v>
          </cell>
          <cell r="GY167">
            <v>71.19</v>
          </cell>
          <cell r="GZ167">
            <v>71.13</v>
          </cell>
          <cell r="HA167">
            <v>71.09</v>
          </cell>
          <cell r="HB167">
            <v>71.09</v>
          </cell>
          <cell r="HC167">
            <v>71.09</v>
          </cell>
          <cell r="HD167">
            <v>71.09</v>
          </cell>
          <cell r="HE167">
            <v>71.09</v>
          </cell>
          <cell r="HF167">
            <v>71.09</v>
          </cell>
        </row>
        <row r="168">
          <cell r="A168">
            <v>167</v>
          </cell>
          <cell r="B168">
            <v>0</v>
          </cell>
          <cell r="C168" t="str">
            <v>Hidratado Est. Reprocesso (l)</v>
          </cell>
          <cell r="D168" t="str">
            <v>l</v>
          </cell>
          <cell r="BF168">
            <v>155755</v>
          </cell>
          <cell r="BG168">
            <v>155755</v>
          </cell>
          <cell r="BH168">
            <v>155755</v>
          </cell>
          <cell r="BI168">
            <v>474971</v>
          </cell>
          <cell r="BJ168">
            <v>867939</v>
          </cell>
          <cell r="BK168">
            <v>1309590</v>
          </cell>
          <cell r="BL168">
            <v>1405777</v>
          </cell>
          <cell r="BM168">
            <v>1405777</v>
          </cell>
          <cell r="BN168">
            <v>1405777</v>
          </cell>
          <cell r="BO168">
            <v>1405777</v>
          </cell>
          <cell r="BP168">
            <v>1405777</v>
          </cell>
          <cell r="BQ168">
            <v>1405777</v>
          </cell>
          <cell r="BR168">
            <v>1405777</v>
          </cell>
          <cell r="BS168">
            <v>1405777</v>
          </cell>
          <cell r="BT168">
            <v>1405777</v>
          </cell>
          <cell r="BU168">
            <v>1405777</v>
          </cell>
          <cell r="BV168">
            <v>1405777</v>
          </cell>
          <cell r="BW168">
            <v>1405777</v>
          </cell>
          <cell r="BX168">
            <v>1405777</v>
          </cell>
          <cell r="BY168">
            <v>1405777</v>
          </cell>
          <cell r="BZ168">
            <v>1405777</v>
          </cell>
          <cell r="CA168">
            <v>1405777</v>
          </cell>
          <cell r="CB168">
            <v>1405777</v>
          </cell>
          <cell r="CC168">
            <v>1405777</v>
          </cell>
          <cell r="CD168">
            <v>1405777</v>
          </cell>
          <cell r="CE168">
            <v>1405777</v>
          </cell>
          <cell r="CF168">
            <v>1405777</v>
          </cell>
          <cell r="CG168">
            <v>1405777</v>
          </cell>
          <cell r="CH168">
            <v>1405777</v>
          </cell>
          <cell r="CI168">
            <v>1405777</v>
          </cell>
          <cell r="CJ168">
            <v>1405777</v>
          </cell>
          <cell r="CK168">
            <v>1405777</v>
          </cell>
          <cell r="CL168">
            <v>1405777</v>
          </cell>
          <cell r="CM168">
            <v>1405777</v>
          </cell>
          <cell r="CN168">
            <v>1405777</v>
          </cell>
          <cell r="CO168">
            <v>1405777</v>
          </cell>
          <cell r="CP168">
            <v>1405777</v>
          </cell>
          <cell r="CQ168">
            <v>1405777</v>
          </cell>
          <cell r="CR168">
            <v>1405777</v>
          </cell>
          <cell r="CS168">
            <v>1405777</v>
          </cell>
          <cell r="CT168">
            <v>1405777</v>
          </cell>
          <cell r="CU168">
            <v>1405777</v>
          </cell>
          <cell r="CV168">
            <v>1405777</v>
          </cell>
          <cell r="CW168">
            <v>1405777</v>
          </cell>
          <cell r="CX168">
            <v>1405777</v>
          </cell>
          <cell r="CY168">
            <v>1405777</v>
          </cell>
          <cell r="CZ168">
            <v>1405777</v>
          </cell>
          <cell r="DA168">
            <v>1405777</v>
          </cell>
          <cell r="DB168">
            <v>1405777</v>
          </cell>
          <cell r="DC168">
            <v>1405777</v>
          </cell>
          <cell r="DD168">
            <v>1405777</v>
          </cell>
          <cell r="DE168">
            <v>1405777</v>
          </cell>
          <cell r="DF168">
            <v>1405777</v>
          </cell>
          <cell r="DG168">
            <v>1405777</v>
          </cell>
          <cell r="DH168">
            <v>1405777</v>
          </cell>
          <cell r="DI168">
            <v>1405777</v>
          </cell>
          <cell r="DJ168">
            <v>1405777</v>
          </cell>
          <cell r="DK168">
            <v>1405777</v>
          </cell>
          <cell r="DL168">
            <v>1405777</v>
          </cell>
          <cell r="DM168">
            <v>1405777</v>
          </cell>
          <cell r="DN168">
            <v>1405777</v>
          </cell>
          <cell r="DO168">
            <v>1405777</v>
          </cell>
          <cell r="DP168">
            <v>1405777</v>
          </cell>
          <cell r="DQ168">
            <v>1405777</v>
          </cell>
          <cell r="DR168">
            <v>1405777</v>
          </cell>
          <cell r="DS168">
            <v>1405777</v>
          </cell>
          <cell r="DT168">
            <v>1405777</v>
          </cell>
          <cell r="DU168">
            <v>1405777</v>
          </cell>
          <cell r="DV168">
            <v>1405777</v>
          </cell>
          <cell r="DW168">
            <v>1405777</v>
          </cell>
          <cell r="DX168">
            <v>1405777</v>
          </cell>
          <cell r="DY168">
            <v>1405777</v>
          </cell>
          <cell r="DZ168">
            <v>1405777</v>
          </cell>
          <cell r="EA168">
            <v>1405777</v>
          </cell>
          <cell r="EB168">
            <v>1405777</v>
          </cell>
          <cell r="EC168">
            <v>1405777</v>
          </cell>
          <cell r="ED168">
            <v>1405777</v>
          </cell>
          <cell r="EE168">
            <v>1405777</v>
          </cell>
          <cell r="EF168">
            <v>1405777</v>
          </cell>
          <cell r="EG168">
            <v>1405777</v>
          </cell>
          <cell r="EH168">
            <v>1405777</v>
          </cell>
          <cell r="EI168">
            <v>1405777</v>
          </cell>
          <cell r="EJ168">
            <v>1405777</v>
          </cell>
          <cell r="EK168">
            <v>1405777</v>
          </cell>
          <cell r="EL168">
            <v>1405777</v>
          </cell>
          <cell r="EM168">
            <v>1405777</v>
          </cell>
          <cell r="EN168">
            <v>1405777</v>
          </cell>
          <cell r="EO168">
            <v>1405777</v>
          </cell>
          <cell r="EP168">
            <v>1405777</v>
          </cell>
          <cell r="EQ168">
            <v>1405777</v>
          </cell>
          <cell r="ER168">
            <v>1405777</v>
          </cell>
          <cell r="ES168">
            <v>1405777</v>
          </cell>
          <cell r="ET168">
            <v>1405777</v>
          </cell>
          <cell r="EU168">
            <v>1405777</v>
          </cell>
          <cell r="EV168">
            <v>1405777</v>
          </cell>
          <cell r="EW168">
            <v>1405777</v>
          </cell>
          <cell r="EX168">
            <v>1405777</v>
          </cell>
          <cell r="EY168">
            <v>1405777</v>
          </cell>
          <cell r="EZ168">
            <v>1405777</v>
          </cell>
          <cell r="FA168">
            <v>1405777</v>
          </cell>
          <cell r="FB168">
            <v>1405777</v>
          </cell>
          <cell r="FC168">
            <v>1405777</v>
          </cell>
          <cell r="FD168">
            <v>1405777</v>
          </cell>
          <cell r="FE168">
            <v>1405777</v>
          </cell>
          <cell r="FF168">
            <v>1405777</v>
          </cell>
          <cell r="FG168">
            <v>1405777</v>
          </cell>
          <cell r="FH168">
            <v>1405777</v>
          </cell>
          <cell r="FI168">
            <v>1405777</v>
          </cell>
          <cell r="FJ168">
            <v>1405777</v>
          </cell>
          <cell r="FK168">
            <v>1405777</v>
          </cell>
          <cell r="FL168">
            <v>1405777</v>
          </cell>
          <cell r="FM168">
            <v>1405777</v>
          </cell>
          <cell r="FN168">
            <v>1405777</v>
          </cell>
          <cell r="FO168">
            <v>1405777</v>
          </cell>
          <cell r="FP168">
            <v>1405777</v>
          </cell>
          <cell r="FQ168">
            <v>1405777</v>
          </cell>
          <cell r="FR168">
            <v>1405777</v>
          </cell>
          <cell r="FS168">
            <v>1405777</v>
          </cell>
          <cell r="FT168">
            <v>1405777</v>
          </cell>
          <cell r="FU168">
            <v>1405777</v>
          </cell>
          <cell r="FV168">
            <v>1405777</v>
          </cell>
          <cell r="FW168">
            <v>1405777</v>
          </cell>
          <cell r="FX168">
            <v>1405777</v>
          </cell>
          <cell r="FY168">
            <v>1405777</v>
          </cell>
          <cell r="FZ168">
            <v>1405777</v>
          </cell>
          <cell r="GA168">
            <v>1405777</v>
          </cell>
          <cell r="GB168">
            <v>1405777</v>
          </cell>
          <cell r="GC168">
            <v>1405777</v>
          </cell>
          <cell r="GD168">
            <v>1405777</v>
          </cell>
          <cell r="GE168">
            <v>1405777</v>
          </cell>
          <cell r="GF168">
            <v>1405777</v>
          </cell>
          <cell r="GG168">
            <v>1405777</v>
          </cell>
          <cell r="GH168">
            <v>1405777</v>
          </cell>
          <cell r="GI168">
            <v>1405777</v>
          </cell>
          <cell r="GJ168">
            <v>1405777</v>
          </cell>
          <cell r="GK168">
            <v>1405777</v>
          </cell>
          <cell r="GL168">
            <v>1405777</v>
          </cell>
          <cell r="GM168">
            <v>1405777</v>
          </cell>
          <cell r="GN168">
            <v>1405777</v>
          </cell>
          <cell r="GO168">
            <v>1405777</v>
          </cell>
          <cell r="GP168">
            <v>1405777</v>
          </cell>
          <cell r="GQ168">
            <v>1405777</v>
          </cell>
          <cell r="GR168">
            <v>1405777</v>
          </cell>
          <cell r="GS168">
            <v>1405777</v>
          </cell>
          <cell r="GT168">
            <v>1405777</v>
          </cell>
          <cell r="GU168">
            <v>1405777</v>
          </cell>
          <cell r="GV168">
            <v>2055916</v>
          </cell>
          <cell r="GW168">
            <v>2353077</v>
          </cell>
          <cell r="GX168">
            <v>2353077</v>
          </cell>
          <cell r="GY168">
            <v>2353077</v>
          </cell>
          <cell r="GZ168">
            <v>2353077</v>
          </cell>
          <cell r="HA168">
            <v>2353077</v>
          </cell>
          <cell r="HB168">
            <v>2400970</v>
          </cell>
          <cell r="HC168">
            <v>2956104</v>
          </cell>
          <cell r="HD168">
            <v>3536555</v>
          </cell>
          <cell r="HE168">
            <v>4133298</v>
          </cell>
          <cell r="HF168">
            <v>4705273</v>
          </cell>
        </row>
        <row r="169">
          <cell r="A169">
            <v>168</v>
          </cell>
          <cell r="B169">
            <v>0</v>
          </cell>
          <cell r="C169" t="str">
            <v>Anidro Prod. Est. Hidrat. (l)</v>
          </cell>
          <cell r="D169" t="str">
            <v>l</v>
          </cell>
          <cell r="BF169">
            <v>148656</v>
          </cell>
          <cell r="BG169">
            <v>148656</v>
          </cell>
          <cell r="BH169">
            <v>148656</v>
          </cell>
          <cell r="BI169">
            <v>453397</v>
          </cell>
          <cell r="BJ169">
            <v>818711</v>
          </cell>
          <cell r="BK169">
            <v>1240164</v>
          </cell>
          <cell r="BL169">
            <v>1332413</v>
          </cell>
          <cell r="BM169">
            <v>1332413</v>
          </cell>
          <cell r="BN169">
            <v>1332413</v>
          </cell>
          <cell r="BO169">
            <v>1332413</v>
          </cell>
          <cell r="BP169">
            <v>1332413</v>
          </cell>
          <cell r="BQ169">
            <v>1332413</v>
          </cell>
          <cell r="BR169">
            <v>1332413</v>
          </cell>
          <cell r="BS169">
            <v>1332413</v>
          </cell>
          <cell r="BT169">
            <v>1332413</v>
          </cell>
          <cell r="BU169">
            <v>1332413</v>
          </cell>
          <cell r="BV169">
            <v>1332413</v>
          </cell>
          <cell r="BW169">
            <v>1332413</v>
          </cell>
          <cell r="BX169">
            <v>1332413</v>
          </cell>
          <cell r="BY169">
            <v>1332413</v>
          </cell>
          <cell r="BZ169">
            <v>1332413</v>
          </cell>
          <cell r="CA169">
            <v>1332413</v>
          </cell>
          <cell r="CB169">
            <v>1332413</v>
          </cell>
          <cell r="CC169">
            <v>1332413</v>
          </cell>
          <cell r="CD169">
            <v>1332413</v>
          </cell>
          <cell r="CE169">
            <v>1332413</v>
          </cell>
          <cell r="CF169">
            <v>1332413</v>
          </cell>
          <cell r="CG169">
            <v>1332413</v>
          </cell>
          <cell r="CH169">
            <v>1332413</v>
          </cell>
          <cell r="CI169">
            <v>1332413</v>
          </cell>
          <cell r="CJ169">
            <v>1332413</v>
          </cell>
          <cell r="CK169">
            <v>1332413</v>
          </cell>
          <cell r="CL169">
            <v>1332413</v>
          </cell>
          <cell r="CM169">
            <v>1332413</v>
          </cell>
          <cell r="CN169">
            <v>1332413</v>
          </cell>
          <cell r="CO169">
            <v>1332413</v>
          </cell>
          <cell r="CP169">
            <v>1332413</v>
          </cell>
          <cell r="CQ169">
            <v>1332413</v>
          </cell>
          <cell r="CR169">
            <v>1332413</v>
          </cell>
          <cell r="CS169">
            <v>1332413</v>
          </cell>
          <cell r="CT169">
            <v>1332413</v>
          </cell>
          <cell r="CU169">
            <v>1332413</v>
          </cell>
          <cell r="CV169">
            <v>1332413</v>
          </cell>
          <cell r="CW169">
            <v>1332413</v>
          </cell>
          <cell r="CX169">
            <v>1332413</v>
          </cell>
          <cell r="CY169">
            <v>1332413</v>
          </cell>
          <cell r="CZ169">
            <v>1332413</v>
          </cell>
          <cell r="DA169">
            <v>1332413</v>
          </cell>
          <cell r="DB169">
            <v>1332413</v>
          </cell>
          <cell r="DC169">
            <v>1332413</v>
          </cell>
          <cell r="DD169">
            <v>1332413</v>
          </cell>
          <cell r="DE169">
            <v>1332413</v>
          </cell>
          <cell r="DF169">
            <v>1332413</v>
          </cell>
          <cell r="DG169">
            <v>1332413</v>
          </cell>
          <cell r="DH169">
            <v>1332413</v>
          </cell>
          <cell r="DI169">
            <v>1332413</v>
          </cell>
          <cell r="DJ169">
            <v>1332413</v>
          </cell>
          <cell r="DK169">
            <v>1332413</v>
          </cell>
          <cell r="DL169">
            <v>1332413</v>
          </cell>
          <cell r="DM169">
            <v>1332413</v>
          </cell>
          <cell r="DN169">
            <v>1332413</v>
          </cell>
          <cell r="DO169">
            <v>1332413</v>
          </cell>
          <cell r="DP169">
            <v>1332413</v>
          </cell>
          <cell r="DQ169">
            <v>1332413</v>
          </cell>
          <cell r="DR169">
            <v>1332413</v>
          </cell>
          <cell r="DS169">
            <v>1332413</v>
          </cell>
          <cell r="DT169">
            <v>1332413</v>
          </cell>
          <cell r="DU169">
            <v>1332413</v>
          </cell>
          <cell r="DV169">
            <v>1332413</v>
          </cell>
          <cell r="DW169">
            <v>1332413</v>
          </cell>
          <cell r="DX169">
            <v>1332413</v>
          </cell>
          <cell r="DY169">
            <v>1332413</v>
          </cell>
          <cell r="DZ169">
            <v>1332413</v>
          </cell>
          <cell r="EA169">
            <v>1332413</v>
          </cell>
          <cell r="EB169">
            <v>1332413</v>
          </cell>
          <cell r="EC169">
            <v>1332413</v>
          </cell>
          <cell r="ED169">
            <v>1332413</v>
          </cell>
          <cell r="EE169">
            <v>1332413</v>
          </cell>
          <cell r="EF169">
            <v>1332413</v>
          </cell>
          <cell r="EG169">
            <v>1332413</v>
          </cell>
          <cell r="EH169">
            <v>1332413</v>
          </cell>
          <cell r="EI169">
            <v>1332413</v>
          </cell>
          <cell r="EJ169">
            <v>1332413</v>
          </cell>
          <cell r="EK169">
            <v>1332413</v>
          </cell>
          <cell r="EL169">
            <v>1332413</v>
          </cell>
          <cell r="EM169">
            <v>1332413</v>
          </cell>
          <cell r="EN169">
            <v>1332413</v>
          </cell>
          <cell r="EO169">
            <v>1332413</v>
          </cell>
          <cell r="EP169">
            <v>1332413</v>
          </cell>
          <cell r="EQ169">
            <v>1332413</v>
          </cell>
          <cell r="ER169">
            <v>1332413</v>
          </cell>
          <cell r="ES169">
            <v>1332413</v>
          </cell>
          <cell r="ET169">
            <v>1332413</v>
          </cell>
          <cell r="EU169">
            <v>1332413</v>
          </cell>
          <cell r="EV169">
            <v>1332413</v>
          </cell>
          <cell r="EW169">
            <v>1332413</v>
          </cell>
          <cell r="EX169">
            <v>1332413</v>
          </cell>
          <cell r="EY169">
            <v>1332413</v>
          </cell>
          <cell r="EZ169">
            <v>1332413</v>
          </cell>
          <cell r="FA169">
            <v>1332413</v>
          </cell>
          <cell r="FB169">
            <v>1332413</v>
          </cell>
          <cell r="FC169">
            <v>1332413</v>
          </cell>
          <cell r="FD169">
            <v>1332413</v>
          </cell>
          <cell r="FE169">
            <v>1332413</v>
          </cell>
          <cell r="FF169">
            <v>1332413</v>
          </cell>
          <cell r="FG169">
            <v>1332413</v>
          </cell>
          <cell r="FH169">
            <v>1332413</v>
          </cell>
          <cell r="FI169">
            <v>1332413</v>
          </cell>
          <cell r="FJ169">
            <v>1332413</v>
          </cell>
          <cell r="FK169">
            <v>1332413</v>
          </cell>
          <cell r="FL169">
            <v>1332413</v>
          </cell>
          <cell r="FM169">
            <v>1332413</v>
          </cell>
          <cell r="FN169">
            <v>1332413</v>
          </cell>
          <cell r="FO169">
            <v>1332413</v>
          </cell>
          <cell r="FP169">
            <v>1332413</v>
          </cell>
          <cell r="FQ169">
            <v>1332413</v>
          </cell>
          <cell r="FR169">
            <v>1332413</v>
          </cell>
          <cell r="FS169">
            <v>1332413</v>
          </cell>
          <cell r="FT169">
            <v>1332413</v>
          </cell>
          <cell r="FU169">
            <v>1332413</v>
          </cell>
          <cell r="FV169">
            <v>1332413</v>
          </cell>
          <cell r="FW169">
            <v>1332413</v>
          </cell>
          <cell r="FX169">
            <v>1332413</v>
          </cell>
          <cell r="FY169">
            <v>1332413</v>
          </cell>
          <cell r="FZ169">
            <v>1332413</v>
          </cell>
          <cell r="GA169">
            <v>1332413</v>
          </cell>
          <cell r="GB169">
            <v>1332413</v>
          </cell>
          <cell r="GC169">
            <v>1332413</v>
          </cell>
          <cell r="GD169">
            <v>1332413</v>
          </cell>
          <cell r="GE169">
            <v>1332413</v>
          </cell>
          <cell r="GF169">
            <v>1332413</v>
          </cell>
          <cell r="GG169">
            <v>1332413</v>
          </cell>
          <cell r="GH169">
            <v>1332413</v>
          </cell>
          <cell r="GI169">
            <v>1332413</v>
          </cell>
          <cell r="GJ169">
            <v>1332413</v>
          </cell>
          <cell r="GK169">
            <v>1332413</v>
          </cell>
          <cell r="GL169">
            <v>1332413</v>
          </cell>
          <cell r="GM169">
            <v>1332413</v>
          </cell>
          <cell r="GN169">
            <v>1332413</v>
          </cell>
          <cell r="GO169">
            <v>1332413</v>
          </cell>
          <cell r="GP169">
            <v>1332413</v>
          </cell>
          <cell r="GQ169">
            <v>1332413</v>
          </cell>
          <cell r="GR169">
            <v>1332413</v>
          </cell>
          <cell r="GS169">
            <v>1332413</v>
          </cell>
          <cell r="GT169">
            <v>1332413</v>
          </cell>
          <cell r="GU169">
            <v>1332413</v>
          </cell>
          <cell r="GV169">
            <v>1786813</v>
          </cell>
          <cell r="GW169">
            <v>2070457</v>
          </cell>
          <cell r="GX169">
            <v>2070457</v>
          </cell>
          <cell r="GY169">
            <v>2070457</v>
          </cell>
          <cell r="GZ169">
            <v>2070457</v>
          </cell>
          <cell r="HA169">
            <v>2070457</v>
          </cell>
          <cell r="HB169">
            <v>2070457</v>
          </cell>
          <cell r="HC169">
            <v>2600560</v>
          </cell>
          <cell r="HD169">
            <v>3154608</v>
          </cell>
          <cell r="HE169">
            <v>3724379</v>
          </cell>
          <cell r="HF169">
            <v>4270501</v>
          </cell>
        </row>
        <row r="170">
          <cell r="A170">
            <v>169</v>
          </cell>
          <cell r="B170">
            <v>0</v>
          </cell>
          <cell r="C170" t="str">
            <v>Álcool Hid. Equivalente (l)</v>
          </cell>
          <cell r="D170" t="str">
            <v>l</v>
          </cell>
          <cell r="E170">
            <v>0</v>
          </cell>
          <cell r="F170">
            <v>306675</v>
          </cell>
          <cell r="G170">
            <v>807450</v>
          </cell>
          <cell r="H170">
            <v>1332822</v>
          </cell>
          <cell r="I170">
            <v>1880910</v>
          </cell>
          <cell r="J170">
            <v>2685472</v>
          </cell>
          <cell r="K170">
            <v>3447875</v>
          </cell>
          <cell r="L170">
            <v>4140006</v>
          </cell>
          <cell r="M170">
            <v>4898081</v>
          </cell>
          <cell r="N170">
            <v>5629546</v>
          </cell>
          <cell r="O170">
            <v>6517407</v>
          </cell>
          <cell r="P170">
            <v>7201247</v>
          </cell>
          <cell r="Q170">
            <v>7991177</v>
          </cell>
          <cell r="R170">
            <v>8869880</v>
          </cell>
          <cell r="S170">
            <v>9526474</v>
          </cell>
          <cell r="T170">
            <v>9526474</v>
          </cell>
          <cell r="U170">
            <v>9526474</v>
          </cell>
          <cell r="V170">
            <v>9676562</v>
          </cell>
          <cell r="W170">
            <v>10038001.5</v>
          </cell>
          <cell r="X170">
            <v>10177796.279999999</v>
          </cell>
          <cell r="Y170">
            <v>10913968.23</v>
          </cell>
          <cell r="Z170">
            <v>11791171.76</v>
          </cell>
          <cell r="AA170">
            <v>12560568.43</v>
          </cell>
          <cell r="AB170">
            <v>13562891.140000001</v>
          </cell>
          <cell r="AC170">
            <v>14548258.65</v>
          </cell>
          <cell r="AD170">
            <v>15426074.310000001</v>
          </cell>
          <cell r="AE170">
            <v>16300770.210000001</v>
          </cell>
          <cell r="AF170">
            <v>17237556.109999999</v>
          </cell>
          <cell r="AG170">
            <v>18191966.539999999</v>
          </cell>
          <cell r="AH170">
            <v>18191966.539999999</v>
          </cell>
          <cell r="AI170">
            <v>18191966.539999999</v>
          </cell>
          <cell r="AJ170">
            <v>18284291.57</v>
          </cell>
          <cell r="AK170">
            <v>18284291.57</v>
          </cell>
          <cell r="AL170">
            <v>18284291.57</v>
          </cell>
          <cell r="AM170">
            <v>18424506.640000001</v>
          </cell>
          <cell r="AN170">
            <v>18424506.640000001</v>
          </cell>
          <cell r="AO170">
            <v>18759543.579999998</v>
          </cell>
          <cell r="AP170">
            <v>19420699.609999999</v>
          </cell>
          <cell r="AQ170">
            <v>20211443.039999999</v>
          </cell>
          <cell r="AR170">
            <v>20934023.559999999</v>
          </cell>
          <cell r="AS170">
            <v>20934023.559999999</v>
          </cell>
          <cell r="AT170">
            <v>21138479.98</v>
          </cell>
          <cell r="AU170">
            <v>21804057.850000001</v>
          </cell>
          <cell r="AV170">
            <v>22621809.289999999</v>
          </cell>
          <cell r="AW170">
            <v>23521231.609999999</v>
          </cell>
          <cell r="AX170">
            <v>24334751.710000001</v>
          </cell>
          <cell r="AY170">
            <v>25202278.949999999</v>
          </cell>
          <cell r="AZ170">
            <v>25928488.140000001</v>
          </cell>
          <cell r="BA170">
            <v>25928488.140000001</v>
          </cell>
          <cell r="BB170">
            <v>26040576.329999998</v>
          </cell>
          <cell r="BC170">
            <v>26040576.329999998</v>
          </cell>
          <cell r="BD170">
            <v>26040576.329999998</v>
          </cell>
          <cell r="BE170">
            <v>26040576.329999998</v>
          </cell>
          <cell r="BF170">
            <v>26040576.329999998</v>
          </cell>
          <cell r="BG170">
            <v>26040576.329999998</v>
          </cell>
          <cell r="BH170">
            <v>26104503.870000001</v>
          </cell>
          <cell r="BI170">
            <v>26187021.59</v>
          </cell>
          <cell r="BJ170">
            <v>26269184.379999999</v>
          </cell>
          <cell r="BK170">
            <v>26345600.550000001</v>
          </cell>
          <cell r="BL170">
            <v>26702906.530000001</v>
          </cell>
          <cell r="BM170">
            <v>27139776.530000001</v>
          </cell>
          <cell r="BN170">
            <v>27793206.530000001</v>
          </cell>
          <cell r="BO170">
            <v>28584135.530000001</v>
          </cell>
          <cell r="BP170">
            <v>29301172.670000002</v>
          </cell>
          <cell r="BQ170">
            <v>30114069.010000002</v>
          </cell>
          <cell r="BR170">
            <v>30948952.039999999</v>
          </cell>
          <cell r="BS170">
            <v>31811524.300000001</v>
          </cell>
          <cell r="BT170">
            <v>32686335.140000001</v>
          </cell>
          <cell r="BU170">
            <v>33537236.25</v>
          </cell>
          <cell r="BV170">
            <v>34374906.009999998</v>
          </cell>
          <cell r="BW170">
            <v>35249911.789999999</v>
          </cell>
          <cell r="BX170">
            <v>36124076.640000001</v>
          </cell>
          <cell r="BY170">
            <v>37031754.200000003</v>
          </cell>
          <cell r="BZ170">
            <v>37900452.869999997</v>
          </cell>
          <cell r="CA170">
            <v>38777253.659999996</v>
          </cell>
          <cell r="CB170">
            <v>39576211.533193499</v>
          </cell>
          <cell r="CC170">
            <v>40404867.289999999</v>
          </cell>
          <cell r="CD170">
            <v>41262336.240000002</v>
          </cell>
          <cell r="CE170">
            <v>41911882.039999999</v>
          </cell>
          <cell r="CF170">
            <v>42761095.539999999</v>
          </cell>
          <cell r="CG170">
            <v>43665225.810000002</v>
          </cell>
          <cell r="CH170">
            <v>44514021.18</v>
          </cell>
          <cell r="CI170">
            <v>45177573.460000001</v>
          </cell>
          <cell r="CJ170">
            <v>45960930.229999997</v>
          </cell>
          <cell r="CK170">
            <v>46770228.950000003</v>
          </cell>
          <cell r="CL170">
            <v>47548653.280000001</v>
          </cell>
          <cell r="CM170">
            <v>48292128.5</v>
          </cell>
          <cell r="CN170">
            <v>48987473.850000001</v>
          </cell>
          <cell r="CO170">
            <v>49893097.759999998</v>
          </cell>
          <cell r="CP170">
            <v>50644304.350000001</v>
          </cell>
          <cell r="CQ170">
            <v>51344837.719999999</v>
          </cell>
          <cell r="CR170">
            <v>52199115.75</v>
          </cell>
          <cell r="CS170">
            <v>52966305.75</v>
          </cell>
          <cell r="CT170">
            <v>53850968.990000002</v>
          </cell>
          <cell r="CU170">
            <v>54727067.149999999</v>
          </cell>
          <cell r="CV170">
            <v>55580213.719999999</v>
          </cell>
          <cell r="CW170">
            <v>56404696.649999999</v>
          </cell>
          <cell r="CX170">
            <v>57298549.57</v>
          </cell>
          <cell r="CY170">
            <v>57982563.079999998</v>
          </cell>
          <cell r="CZ170">
            <v>58467754</v>
          </cell>
          <cell r="DA170">
            <v>59420846</v>
          </cell>
          <cell r="DB170">
            <v>60374489</v>
          </cell>
          <cell r="DC170">
            <v>61023159.990000002</v>
          </cell>
          <cell r="DD170">
            <v>61979639.990000002</v>
          </cell>
          <cell r="DE170">
            <v>62992973.880000003</v>
          </cell>
          <cell r="DF170">
            <v>63948925.729999997</v>
          </cell>
          <cell r="DG170">
            <v>64822229.82</v>
          </cell>
          <cell r="DH170">
            <v>65846567.969999999</v>
          </cell>
          <cell r="DI170">
            <v>66869388.469999999</v>
          </cell>
          <cell r="DJ170">
            <v>67853034.560000002</v>
          </cell>
          <cell r="DK170">
            <v>68833016.609999999</v>
          </cell>
          <cell r="DL170">
            <v>69825682.680000007</v>
          </cell>
          <cell r="DM170">
            <v>70792045.170000002</v>
          </cell>
          <cell r="DN170">
            <v>71762480.930000007</v>
          </cell>
          <cell r="DO170">
            <v>72722226.150000006</v>
          </cell>
          <cell r="DP170">
            <v>73692576.650000006</v>
          </cell>
          <cell r="DQ170">
            <v>74672365.629999995</v>
          </cell>
          <cell r="DR170">
            <v>75561179.379999995</v>
          </cell>
          <cell r="DS170">
            <v>76424091.230000004</v>
          </cell>
          <cell r="DT170">
            <v>77234080.069999993</v>
          </cell>
          <cell r="DU170">
            <v>77863448.219999999</v>
          </cell>
          <cell r="DV170">
            <v>78762556.650000006</v>
          </cell>
          <cell r="DW170">
            <v>79592151.290000007</v>
          </cell>
          <cell r="DX170">
            <v>80532693.620000005</v>
          </cell>
          <cell r="DY170">
            <v>81512058.640000001</v>
          </cell>
          <cell r="DZ170">
            <v>82477228.810000002</v>
          </cell>
          <cell r="EA170">
            <v>83291445.909999996</v>
          </cell>
          <cell r="EB170">
            <v>84012972.969999999</v>
          </cell>
          <cell r="EC170">
            <v>84950884.299999997</v>
          </cell>
          <cell r="ED170">
            <v>85849659.319999993</v>
          </cell>
          <cell r="EE170">
            <v>86768946.599999994</v>
          </cell>
          <cell r="EF170">
            <v>87455780.950000003</v>
          </cell>
          <cell r="EG170">
            <v>87455780.950000003</v>
          </cell>
          <cell r="EH170">
            <v>87928531.549999997</v>
          </cell>
          <cell r="EI170">
            <v>88765896.930000007</v>
          </cell>
          <cell r="EJ170">
            <v>89649653.390000001</v>
          </cell>
          <cell r="EK170">
            <v>90494574.670000002</v>
          </cell>
          <cell r="EL170">
            <v>91443743.310000002</v>
          </cell>
          <cell r="EM170">
            <v>92398817.510000005</v>
          </cell>
          <cell r="EN170">
            <v>93275412.640000001</v>
          </cell>
          <cell r="EO170">
            <v>94001983.650000006</v>
          </cell>
          <cell r="EP170">
            <v>94001983.650000006</v>
          </cell>
          <cell r="EQ170">
            <v>94001983.650000006</v>
          </cell>
          <cell r="ER170">
            <v>94359432.150000006</v>
          </cell>
          <cell r="ES170">
            <v>94978877.150000006</v>
          </cell>
          <cell r="ET170">
            <v>95250392.150000006</v>
          </cell>
          <cell r="EU170">
            <v>95250392.150000006</v>
          </cell>
          <cell r="EV170">
            <v>95250392.150000006</v>
          </cell>
          <cell r="EW170">
            <v>95250392.150000006</v>
          </cell>
          <cell r="EX170">
            <v>95245342.900000006</v>
          </cell>
          <cell r="EY170">
            <v>95680639.900000006</v>
          </cell>
          <cell r="EZ170">
            <v>96491474.900000006</v>
          </cell>
          <cell r="FA170">
            <v>97347452.349999994</v>
          </cell>
          <cell r="FB170">
            <v>98226428.620000005</v>
          </cell>
          <cell r="FC170">
            <v>99143376.060000002</v>
          </cell>
          <cell r="FD170">
            <v>100029900.59999999</v>
          </cell>
          <cell r="FE170">
            <v>100979628.70999999</v>
          </cell>
          <cell r="FF170">
            <v>101977493.09999999</v>
          </cell>
          <cell r="FG170">
            <v>102919597.23999999</v>
          </cell>
          <cell r="FH170">
            <v>103798855.20999999</v>
          </cell>
          <cell r="FI170">
            <v>104661520.45999999</v>
          </cell>
          <cell r="FJ170">
            <v>105234618.06</v>
          </cell>
          <cell r="FK170">
            <v>105809983.25</v>
          </cell>
          <cell r="FL170">
            <v>106581993.23</v>
          </cell>
          <cell r="FM170">
            <v>107391228.03</v>
          </cell>
          <cell r="FN170">
            <v>108150397.95</v>
          </cell>
          <cell r="FO170">
            <v>108907500</v>
          </cell>
          <cell r="FP170">
            <v>109791621.05</v>
          </cell>
          <cell r="FQ170">
            <v>110752965.94</v>
          </cell>
          <cell r="FR170">
            <v>111724488.04000001</v>
          </cell>
          <cell r="FS170">
            <v>112611206.7</v>
          </cell>
          <cell r="FT170">
            <v>113409122.13</v>
          </cell>
          <cell r="FU170">
            <v>114295246.51000001</v>
          </cell>
          <cell r="FV170">
            <v>115155098.44</v>
          </cell>
          <cell r="FW170">
            <v>116064319.56</v>
          </cell>
          <cell r="FX170">
            <v>116906120.06</v>
          </cell>
          <cell r="FY170">
            <v>117549781.62</v>
          </cell>
          <cell r="FZ170">
            <v>118203125.44</v>
          </cell>
          <cell r="GA170">
            <v>119116833</v>
          </cell>
          <cell r="GB170">
            <v>119862424.92</v>
          </cell>
          <cell r="GC170">
            <v>120718614.38</v>
          </cell>
          <cell r="GD170">
            <v>121517933.38</v>
          </cell>
          <cell r="GE170">
            <v>122439589.67</v>
          </cell>
          <cell r="GF170">
            <v>123306264.89</v>
          </cell>
          <cell r="GG170">
            <v>124136399.26000001</v>
          </cell>
          <cell r="GH170">
            <v>125044374.84999999</v>
          </cell>
          <cell r="GI170">
            <v>125537791.7</v>
          </cell>
          <cell r="GJ170">
            <v>125852097.7</v>
          </cell>
          <cell r="GK170">
            <v>126698142.45</v>
          </cell>
          <cell r="GL170">
            <v>127711907.39</v>
          </cell>
          <cell r="GM170">
            <v>128646471.12</v>
          </cell>
          <cell r="GN170">
            <v>129593493.90000001</v>
          </cell>
          <cell r="GO170">
            <v>130319213.23999999</v>
          </cell>
          <cell r="GP170">
            <v>131004056.22</v>
          </cell>
          <cell r="GQ170">
            <v>131939553.68000001</v>
          </cell>
          <cell r="GR170">
            <v>132889011.33</v>
          </cell>
          <cell r="GS170">
            <v>133926791.11</v>
          </cell>
          <cell r="GT170">
            <v>134427227.22</v>
          </cell>
          <cell r="GU170">
            <v>135100681.09</v>
          </cell>
          <cell r="GV170">
            <v>135167592.21000001</v>
          </cell>
          <cell r="GW170">
            <v>135440564.38</v>
          </cell>
          <cell r="GX170">
            <v>136276900.18000001</v>
          </cell>
          <cell r="GY170">
            <v>137224630.19</v>
          </cell>
          <cell r="GZ170">
            <v>138006746.59999999</v>
          </cell>
          <cell r="HA170">
            <v>138592073.71000001</v>
          </cell>
          <cell r="HB170">
            <v>139318103.08000001</v>
          </cell>
          <cell r="HC170">
            <v>139318103.08000001</v>
          </cell>
          <cell r="HD170">
            <v>139924267.33000001</v>
          </cell>
          <cell r="HE170">
            <v>139924267.33000001</v>
          </cell>
          <cell r="HF170">
            <v>139924267.33000001</v>
          </cell>
        </row>
        <row r="171">
          <cell r="A171">
            <v>170</v>
          </cell>
          <cell r="C171" t="str">
            <v>CALDO FILTRADO, MISTO E OUTROS</v>
          </cell>
          <cell r="D171" t="str">
            <v>.</v>
          </cell>
        </row>
        <row r="172">
          <cell r="A172">
            <v>171</v>
          </cell>
          <cell r="C172" t="str">
            <v>Brix Caldo Filtrado</v>
          </cell>
          <cell r="D172">
            <v>0</v>
          </cell>
          <cell r="F172">
            <v>5.85</v>
          </cell>
          <cell r="G172">
            <v>4.76</v>
          </cell>
          <cell r="H172">
            <v>4.45</v>
          </cell>
          <cell r="I172">
            <v>4.37</v>
          </cell>
          <cell r="J172">
            <v>4.42</v>
          </cell>
          <cell r="K172">
            <v>4.3499999999999996</v>
          </cell>
          <cell r="L172">
            <v>4.37</v>
          </cell>
          <cell r="M172">
            <v>4.4800000000000004</v>
          </cell>
          <cell r="N172">
            <v>4.59</v>
          </cell>
          <cell r="O172">
            <v>4.63</v>
          </cell>
          <cell r="P172">
            <v>4.7300000000000004</v>
          </cell>
          <cell r="Q172">
            <v>4.8</v>
          </cell>
          <cell r="R172">
            <v>4.8899999999999997</v>
          </cell>
          <cell r="S172">
            <v>5.0199999999999996</v>
          </cell>
          <cell r="T172">
            <v>5.0199999999999996</v>
          </cell>
          <cell r="U172">
            <v>5.0199999999999996</v>
          </cell>
          <cell r="V172">
            <v>4.91</v>
          </cell>
          <cell r="W172">
            <v>4.9800000000000004</v>
          </cell>
          <cell r="X172">
            <v>4.8600000000000003</v>
          </cell>
          <cell r="Y172">
            <v>4.91</v>
          </cell>
          <cell r="Z172">
            <v>4.92</v>
          </cell>
          <cell r="AA172">
            <v>4.97</v>
          </cell>
          <cell r="AB172">
            <v>5.05</v>
          </cell>
          <cell r="AC172">
            <v>5.03</v>
          </cell>
          <cell r="AD172">
            <v>5.05</v>
          </cell>
          <cell r="AE172">
            <v>5.08</v>
          </cell>
          <cell r="AF172">
            <v>5.13</v>
          </cell>
          <cell r="AG172">
            <v>5.18</v>
          </cell>
          <cell r="AH172">
            <v>5.18</v>
          </cell>
          <cell r="AI172">
            <v>5.18</v>
          </cell>
          <cell r="AJ172">
            <v>5.18</v>
          </cell>
          <cell r="AK172">
            <v>5.18</v>
          </cell>
          <cell r="AL172">
            <v>5.18</v>
          </cell>
          <cell r="AM172">
            <v>5.18</v>
          </cell>
          <cell r="AN172">
            <v>5.2</v>
          </cell>
          <cell r="AO172">
            <v>5.2</v>
          </cell>
          <cell r="AP172">
            <v>5.17</v>
          </cell>
          <cell r="AQ172">
            <v>5.16</v>
          </cell>
          <cell r="AR172">
            <v>5.13</v>
          </cell>
          <cell r="AS172">
            <v>5.13</v>
          </cell>
          <cell r="AT172">
            <v>5.13</v>
          </cell>
          <cell r="AU172">
            <v>5.09</v>
          </cell>
          <cell r="AV172">
            <v>5.07</v>
          </cell>
          <cell r="AW172">
            <v>5.04</v>
          </cell>
          <cell r="AX172">
            <v>5.05</v>
          </cell>
          <cell r="AY172">
            <v>5.07</v>
          </cell>
          <cell r="AZ172">
            <v>5.07</v>
          </cell>
          <cell r="BA172">
            <v>5.07</v>
          </cell>
          <cell r="BB172">
            <v>5.07</v>
          </cell>
          <cell r="BC172">
            <v>5.07</v>
          </cell>
          <cell r="BD172">
            <v>5.07</v>
          </cell>
          <cell r="BE172">
            <v>5.07</v>
          </cell>
          <cell r="BF172">
            <v>5.07</v>
          </cell>
          <cell r="BG172">
            <v>5.07</v>
          </cell>
          <cell r="BH172">
            <v>5.07</v>
          </cell>
          <cell r="BI172">
            <v>5.07</v>
          </cell>
          <cell r="BJ172">
            <v>5.1100000000000003</v>
          </cell>
          <cell r="BK172">
            <v>5.08</v>
          </cell>
          <cell r="BL172">
            <v>5.08</v>
          </cell>
          <cell r="BM172">
            <v>5.05</v>
          </cell>
          <cell r="BN172">
            <v>5.05</v>
          </cell>
          <cell r="BO172">
            <v>5.0599999999999996</v>
          </cell>
          <cell r="BP172">
            <v>5.08</v>
          </cell>
          <cell r="BQ172">
            <v>5.0599999999999996</v>
          </cell>
          <cell r="BR172">
            <v>5.04</v>
          </cell>
          <cell r="BS172">
            <v>5.05</v>
          </cell>
          <cell r="BT172">
            <v>5.03</v>
          </cell>
          <cell r="BU172">
            <v>5.01</v>
          </cell>
          <cell r="BV172">
            <v>5.01</v>
          </cell>
          <cell r="BW172">
            <v>4.99</v>
          </cell>
          <cell r="BX172">
            <v>4.97</v>
          </cell>
          <cell r="BY172">
            <v>4.95</v>
          </cell>
          <cell r="BZ172">
            <v>4.95</v>
          </cell>
          <cell r="CA172">
            <v>4.93</v>
          </cell>
          <cell r="CB172">
            <v>4.91</v>
          </cell>
          <cell r="CC172">
            <v>4.9000000000000004</v>
          </cell>
          <cell r="CD172">
            <v>4.88</v>
          </cell>
          <cell r="CE172">
            <v>4.87</v>
          </cell>
          <cell r="CF172">
            <v>4.8499999999999996</v>
          </cell>
          <cell r="CG172">
            <v>4.8499999999999996</v>
          </cell>
          <cell r="CH172">
            <v>4.84</v>
          </cell>
          <cell r="CI172">
            <v>4.83</v>
          </cell>
          <cell r="CJ172">
            <v>4.82</v>
          </cell>
          <cell r="CK172">
            <v>4.83</v>
          </cell>
          <cell r="CL172">
            <v>4.82</v>
          </cell>
          <cell r="CM172">
            <v>4.82</v>
          </cell>
          <cell r="CN172">
            <v>4.83</v>
          </cell>
          <cell r="CO172">
            <v>4.8099999999999996</v>
          </cell>
          <cell r="CP172">
            <v>4.8099999999999996</v>
          </cell>
          <cell r="CQ172">
            <v>4.82</v>
          </cell>
          <cell r="CR172">
            <v>4.84</v>
          </cell>
          <cell r="CS172">
            <v>4.8499999999999996</v>
          </cell>
          <cell r="CT172">
            <v>4.84</v>
          </cell>
          <cell r="CU172">
            <v>4.8499999999999996</v>
          </cell>
          <cell r="CV172">
            <v>4.84</v>
          </cell>
          <cell r="CW172">
            <v>4.8499999999999996</v>
          </cell>
          <cell r="CX172">
            <v>4.84</v>
          </cell>
          <cell r="CY172">
            <v>4.84</v>
          </cell>
          <cell r="CZ172">
            <v>4.83</v>
          </cell>
          <cell r="DA172">
            <v>4.84</v>
          </cell>
          <cell r="DB172">
            <v>4.83</v>
          </cell>
          <cell r="DC172">
            <v>4.83</v>
          </cell>
          <cell r="DD172">
            <v>4.82</v>
          </cell>
          <cell r="DE172">
            <v>4.82</v>
          </cell>
          <cell r="DF172">
            <v>4.82</v>
          </cell>
          <cell r="DG172">
            <v>4.8099999999999996</v>
          </cell>
          <cell r="DH172">
            <v>4.8</v>
          </cell>
          <cell r="DI172">
            <v>4.78</v>
          </cell>
          <cell r="DJ172">
            <v>4.78</v>
          </cell>
          <cell r="DK172">
            <v>4.78</v>
          </cell>
          <cell r="DL172">
            <v>4.78</v>
          </cell>
          <cell r="DM172">
            <v>4.76</v>
          </cell>
          <cell r="DN172">
            <v>4.75</v>
          </cell>
          <cell r="DO172">
            <v>4.74</v>
          </cell>
          <cell r="DP172">
            <v>4.7300000000000004</v>
          </cell>
          <cell r="DQ172">
            <v>4.7300000000000004</v>
          </cell>
          <cell r="DR172">
            <v>4.7300000000000004</v>
          </cell>
          <cell r="DS172">
            <v>4.72</v>
          </cell>
          <cell r="DT172">
            <v>4.71</v>
          </cell>
          <cell r="DU172">
            <v>4.71</v>
          </cell>
          <cell r="DV172">
            <v>4.6900000000000004</v>
          </cell>
          <cell r="DW172">
            <v>4.68</v>
          </cell>
          <cell r="DX172">
            <v>4.67</v>
          </cell>
          <cell r="DY172">
            <v>4.66</v>
          </cell>
          <cell r="DZ172">
            <v>4.6500000000000004</v>
          </cell>
          <cell r="EA172">
            <v>4.6399999999999997</v>
          </cell>
          <cell r="EB172">
            <v>4.63</v>
          </cell>
          <cell r="EC172">
            <v>4.6100000000000003</v>
          </cell>
          <cell r="ED172">
            <v>4.59</v>
          </cell>
          <cell r="EE172">
            <v>4.58</v>
          </cell>
          <cell r="EF172">
            <v>4.57</v>
          </cell>
          <cell r="EG172">
            <v>4.57</v>
          </cell>
          <cell r="EH172">
            <v>4.55</v>
          </cell>
          <cell r="EI172">
            <v>4.53</v>
          </cell>
          <cell r="EJ172">
            <v>4.5199999999999996</v>
          </cell>
          <cell r="EK172">
            <v>4.5</v>
          </cell>
          <cell r="EL172">
            <v>4.49</v>
          </cell>
          <cell r="EM172">
            <v>4.4800000000000004</v>
          </cell>
          <cell r="EN172">
            <v>4.4800000000000004</v>
          </cell>
          <cell r="EO172">
            <v>4.46</v>
          </cell>
          <cell r="EP172">
            <v>4.46</v>
          </cell>
          <cell r="EQ172">
            <v>4.46</v>
          </cell>
          <cell r="ER172">
            <v>4.46</v>
          </cell>
          <cell r="ES172">
            <v>4.45</v>
          </cell>
          <cell r="ET172">
            <v>4.45</v>
          </cell>
          <cell r="EU172">
            <v>4.45</v>
          </cell>
          <cell r="EV172">
            <v>4.45</v>
          </cell>
          <cell r="EW172">
            <v>4.45</v>
          </cell>
          <cell r="EX172">
            <v>4.45</v>
          </cell>
          <cell r="EY172">
            <v>4.43</v>
          </cell>
          <cell r="EZ172">
            <v>4.42</v>
          </cell>
          <cell r="FA172">
            <v>4.41</v>
          </cell>
          <cell r="FB172">
            <v>4.4000000000000004</v>
          </cell>
          <cell r="FC172">
            <v>4.3899999999999997</v>
          </cell>
          <cell r="FD172">
            <v>4.38</v>
          </cell>
          <cell r="FE172">
            <v>4.37</v>
          </cell>
          <cell r="FF172">
            <v>4.37</v>
          </cell>
          <cell r="FG172">
            <v>4.3600000000000003</v>
          </cell>
          <cell r="FH172">
            <v>4.3499999999999996</v>
          </cell>
          <cell r="FI172">
            <v>4.3499999999999996</v>
          </cell>
          <cell r="FJ172">
            <v>4.3499999999999996</v>
          </cell>
          <cell r="FK172">
            <v>4.33</v>
          </cell>
          <cell r="FL172">
            <v>4.32</v>
          </cell>
          <cell r="FM172">
            <v>4.3099999999999996</v>
          </cell>
          <cell r="FN172">
            <v>4.3099999999999996</v>
          </cell>
          <cell r="FO172">
            <v>4.3</v>
          </cell>
          <cell r="FP172">
            <v>4.29</v>
          </cell>
          <cell r="FQ172">
            <v>4.28</v>
          </cell>
          <cell r="FR172">
            <v>4.28</v>
          </cell>
          <cell r="FS172">
            <v>4.2699999999999996</v>
          </cell>
          <cell r="FT172">
            <v>4.26</v>
          </cell>
          <cell r="FU172">
            <v>4.25</v>
          </cell>
          <cell r="FV172">
            <v>4.25</v>
          </cell>
          <cell r="FW172">
            <v>4.24</v>
          </cell>
          <cell r="FX172">
            <v>4.2300000000000004</v>
          </cell>
          <cell r="FY172">
            <v>4.2300000000000004</v>
          </cell>
          <cell r="FZ172">
            <v>4.22</v>
          </cell>
          <cell r="GA172">
            <v>4.21</v>
          </cell>
          <cell r="GB172">
            <v>4.21</v>
          </cell>
          <cell r="GC172">
            <v>4.2</v>
          </cell>
          <cell r="GD172">
            <v>4.1900000000000004</v>
          </cell>
          <cell r="GE172">
            <v>4.1900000000000004</v>
          </cell>
          <cell r="GF172">
            <v>4.18</v>
          </cell>
          <cell r="GG172">
            <v>4.18</v>
          </cell>
          <cell r="GH172">
            <v>4.18</v>
          </cell>
          <cell r="GI172">
            <v>4.17</v>
          </cell>
          <cell r="GJ172">
            <v>4.16</v>
          </cell>
          <cell r="GK172">
            <v>4.1500000000000004</v>
          </cell>
          <cell r="GL172">
            <v>4.1500000000000004</v>
          </cell>
          <cell r="GM172">
            <v>4.1399999999999997</v>
          </cell>
          <cell r="GN172">
            <v>4.1399999999999997</v>
          </cell>
          <cell r="GO172">
            <v>4.1399999999999997</v>
          </cell>
          <cell r="GP172">
            <v>4.1399999999999997</v>
          </cell>
          <cell r="GQ172">
            <v>4.13</v>
          </cell>
          <cell r="GR172">
            <v>4.12</v>
          </cell>
          <cell r="GS172">
            <v>4.12</v>
          </cell>
          <cell r="GT172">
            <v>4.12</v>
          </cell>
          <cell r="GU172">
            <v>4.12</v>
          </cell>
          <cell r="GV172">
            <v>4.12</v>
          </cell>
          <cell r="GW172">
            <v>4.1100000000000003</v>
          </cell>
          <cell r="GX172">
            <v>4.1100000000000003</v>
          </cell>
          <cell r="GY172">
            <v>4.1100000000000003</v>
          </cell>
          <cell r="GZ172">
            <v>4.1100000000000003</v>
          </cell>
          <cell r="HA172">
            <v>4.1100000000000003</v>
          </cell>
          <cell r="HB172">
            <v>4.16</v>
          </cell>
          <cell r="HC172">
            <v>4.16</v>
          </cell>
          <cell r="HD172">
            <v>4.16</v>
          </cell>
          <cell r="HE172">
            <v>4.16</v>
          </cell>
          <cell r="HF172">
            <v>4.16</v>
          </cell>
        </row>
        <row r="173">
          <cell r="A173">
            <v>172</v>
          </cell>
          <cell r="C173" t="str">
            <v>Pol Caldo Filtrado</v>
          </cell>
          <cell r="D173">
            <v>0</v>
          </cell>
          <cell r="F173">
            <v>4.22</v>
          </cell>
          <cell r="G173">
            <v>3.56</v>
          </cell>
          <cell r="H173">
            <v>3.4</v>
          </cell>
          <cell r="I173">
            <v>3.41</v>
          </cell>
          <cell r="J173">
            <v>3.47</v>
          </cell>
          <cell r="K173">
            <v>3.44</v>
          </cell>
          <cell r="L173">
            <v>3.46</v>
          </cell>
          <cell r="M173">
            <v>3.56</v>
          </cell>
          <cell r="N173">
            <v>3.66</v>
          </cell>
          <cell r="O173">
            <v>3.71</v>
          </cell>
          <cell r="P173">
            <v>3.82</v>
          </cell>
          <cell r="Q173">
            <v>3.89</v>
          </cell>
          <cell r="R173">
            <v>3.97</v>
          </cell>
          <cell r="S173">
            <v>4.08</v>
          </cell>
          <cell r="T173">
            <v>4.08</v>
          </cell>
          <cell r="U173">
            <v>4.08</v>
          </cell>
          <cell r="V173">
            <v>3.99</v>
          </cell>
          <cell r="W173">
            <v>4.0599999999999996</v>
          </cell>
          <cell r="X173">
            <v>3.96</v>
          </cell>
          <cell r="Y173">
            <v>4.01</v>
          </cell>
          <cell r="Z173">
            <v>4.03</v>
          </cell>
          <cell r="AA173">
            <v>4.08</v>
          </cell>
          <cell r="AB173">
            <v>4.16</v>
          </cell>
          <cell r="AC173">
            <v>4.1399999999999997</v>
          </cell>
          <cell r="AD173">
            <v>4.16</v>
          </cell>
          <cell r="AE173">
            <v>4.1900000000000004</v>
          </cell>
          <cell r="AF173">
            <v>4.2300000000000004</v>
          </cell>
          <cell r="AG173">
            <v>4.28</v>
          </cell>
          <cell r="AH173">
            <v>4.28</v>
          </cell>
          <cell r="AI173">
            <v>4.28</v>
          </cell>
          <cell r="AJ173">
            <v>4.28</v>
          </cell>
          <cell r="AK173">
            <v>4.28</v>
          </cell>
          <cell r="AL173">
            <v>4.28</v>
          </cell>
          <cell r="AM173">
            <v>4.28</v>
          </cell>
          <cell r="AN173">
            <v>4.3</v>
          </cell>
          <cell r="AO173">
            <v>4.3</v>
          </cell>
          <cell r="AP173">
            <v>4.28</v>
          </cell>
          <cell r="AQ173">
            <v>4.2699999999999996</v>
          </cell>
          <cell r="AR173">
            <v>4.25</v>
          </cell>
          <cell r="AS173">
            <v>4.25</v>
          </cell>
          <cell r="AT173">
            <v>4.25</v>
          </cell>
          <cell r="AU173">
            <v>4.2300000000000004</v>
          </cell>
          <cell r="AV173">
            <v>4.21</v>
          </cell>
          <cell r="AW173">
            <v>4.1900000000000004</v>
          </cell>
          <cell r="AX173">
            <v>4.21</v>
          </cell>
          <cell r="AY173">
            <v>4.22</v>
          </cell>
          <cell r="AZ173">
            <v>4.22</v>
          </cell>
          <cell r="BA173">
            <v>4.22</v>
          </cell>
          <cell r="BB173">
            <v>4.22</v>
          </cell>
          <cell r="BC173">
            <v>4.22</v>
          </cell>
          <cell r="BD173">
            <v>4.22</v>
          </cell>
          <cell r="BE173">
            <v>4.22</v>
          </cell>
          <cell r="BF173">
            <v>4.22</v>
          </cell>
          <cell r="BG173">
            <v>4.22</v>
          </cell>
          <cell r="BH173">
            <v>4.22</v>
          </cell>
          <cell r="BI173">
            <v>4.22</v>
          </cell>
          <cell r="BJ173">
            <v>4.26</v>
          </cell>
          <cell r="BK173">
            <v>4.2300000000000004</v>
          </cell>
          <cell r="BL173">
            <v>4.2300000000000004</v>
          </cell>
          <cell r="BM173">
            <v>4.2</v>
          </cell>
          <cell r="BN173">
            <v>4.21</v>
          </cell>
          <cell r="BO173">
            <v>4.22</v>
          </cell>
          <cell r="BP173">
            <v>4.24</v>
          </cell>
          <cell r="BQ173">
            <v>4.22</v>
          </cell>
          <cell r="BR173">
            <v>4.21</v>
          </cell>
          <cell r="BS173">
            <v>4.22</v>
          </cell>
          <cell r="BT173">
            <v>4.2</v>
          </cell>
          <cell r="BU173">
            <v>4.1900000000000004</v>
          </cell>
          <cell r="BV173">
            <v>4.18</v>
          </cell>
          <cell r="BW173">
            <v>4.17</v>
          </cell>
          <cell r="BX173">
            <v>4.16</v>
          </cell>
          <cell r="BY173">
            <v>4.1500000000000004</v>
          </cell>
          <cell r="BZ173">
            <v>4.1399999999999997</v>
          </cell>
          <cell r="CA173">
            <v>4.13</v>
          </cell>
          <cell r="CB173">
            <v>4.1100000000000003</v>
          </cell>
          <cell r="CC173">
            <v>4.0999999999999996</v>
          </cell>
          <cell r="CD173">
            <v>4.09</v>
          </cell>
          <cell r="CE173">
            <v>4.07</v>
          </cell>
          <cell r="CF173">
            <v>4.0599999999999996</v>
          </cell>
          <cell r="CG173">
            <v>4.0599999999999996</v>
          </cell>
          <cell r="CH173">
            <v>4.05</v>
          </cell>
          <cell r="CI173">
            <v>4.04</v>
          </cell>
          <cell r="CJ173">
            <v>4.04</v>
          </cell>
          <cell r="CK173">
            <v>4.04</v>
          </cell>
          <cell r="CL173">
            <v>4.04</v>
          </cell>
          <cell r="CM173">
            <v>4.04</v>
          </cell>
          <cell r="CN173">
            <v>4.04</v>
          </cell>
          <cell r="CO173">
            <v>4.03</v>
          </cell>
          <cell r="CP173">
            <v>4.03</v>
          </cell>
          <cell r="CQ173">
            <v>4.04</v>
          </cell>
          <cell r="CR173">
            <v>4.05</v>
          </cell>
          <cell r="CS173">
            <v>4.0599999999999996</v>
          </cell>
          <cell r="CT173">
            <v>4.05</v>
          </cell>
          <cell r="CU173">
            <v>4.0599999999999996</v>
          </cell>
          <cell r="CV173">
            <v>4.05</v>
          </cell>
          <cell r="CW173">
            <v>4.0599999999999996</v>
          </cell>
          <cell r="CX173">
            <v>4.05</v>
          </cell>
          <cell r="CY173">
            <v>4.04</v>
          </cell>
          <cell r="CZ173">
            <v>4.04</v>
          </cell>
          <cell r="DA173">
            <v>4.04</v>
          </cell>
          <cell r="DB173">
            <v>4.03</v>
          </cell>
          <cell r="DC173">
            <v>4.03</v>
          </cell>
          <cell r="DD173">
            <v>4.03</v>
          </cell>
          <cell r="DE173">
            <v>4.03</v>
          </cell>
          <cell r="DF173">
            <v>4.0199999999999996</v>
          </cell>
          <cell r="DG173">
            <v>4.01</v>
          </cell>
          <cell r="DH173">
            <v>4</v>
          </cell>
          <cell r="DI173">
            <v>3.99</v>
          </cell>
          <cell r="DJ173">
            <v>3.99</v>
          </cell>
          <cell r="DK173">
            <v>3.99</v>
          </cell>
          <cell r="DL173">
            <v>3.98</v>
          </cell>
          <cell r="DM173">
            <v>3.97</v>
          </cell>
          <cell r="DN173">
            <v>3.96</v>
          </cell>
          <cell r="DO173">
            <v>3.95</v>
          </cell>
          <cell r="DP173">
            <v>3.95</v>
          </cell>
          <cell r="DQ173">
            <v>3.95</v>
          </cell>
          <cell r="DR173">
            <v>3.94</v>
          </cell>
          <cell r="DS173">
            <v>3.93</v>
          </cell>
          <cell r="DT173">
            <v>3.92</v>
          </cell>
          <cell r="DU173">
            <v>3.93</v>
          </cell>
          <cell r="DV173">
            <v>3.91</v>
          </cell>
          <cell r="DW173">
            <v>3.9</v>
          </cell>
          <cell r="DX173">
            <v>3.89</v>
          </cell>
          <cell r="DY173">
            <v>3.88</v>
          </cell>
          <cell r="DZ173">
            <v>3.87</v>
          </cell>
          <cell r="EA173">
            <v>3.86</v>
          </cell>
          <cell r="EB173">
            <v>3.85</v>
          </cell>
          <cell r="EC173">
            <v>3.84</v>
          </cell>
          <cell r="ED173">
            <v>3.82</v>
          </cell>
          <cell r="EE173">
            <v>3.81</v>
          </cell>
          <cell r="EF173">
            <v>3.8</v>
          </cell>
          <cell r="EG173">
            <v>3.8</v>
          </cell>
          <cell r="EH173">
            <v>3.78</v>
          </cell>
          <cell r="EI173">
            <v>3.77</v>
          </cell>
          <cell r="EJ173">
            <v>3.76</v>
          </cell>
          <cell r="EK173">
            <v>3.75</v>
          </cell>
          <cell r="EL173">
            <v>3.74</v>
          </cell>
          <cell r="EM173">
            <v>3.73</v>
          </cell>
          <cell r="EN173">
            <v>3.72</v>
          </cell>
          <cell r="EO173">
            <v>3.71</v>
          </cell>
          <cell r="EP173">
            <v>3.71</v>
          </cell>
          <cell r="EQ173">
            <v>3.71</v>
          </cell>
          <cell r="ER173">
            <v>3.71</v>
          </cell>
          <cell r="ES173">
            <v>3.7</v>
          </cell>
          <cell r="ET173">
            <v>3.7</v>
          </cell>
          <cell r="EU173">
            <v>3.7</v>
          </cell>
          <cell r="EV173">
            <v>3.7</v>
          </cell>
          <cell r="EW173">
            <v>3.7</v>
          </cell>
          <cell r="EX173">
            <v>3.7</v>
          </cell>
          <cell r="EY173">
            <v>3.68</v>
          </cell>
          <cell r="EZ173">
            <v>3.68</v>
          </cell>
          <cell r="FA173">
            <v>3.67</v>
          </cell>
          <cell r="FB173">
            <v>3.66</v>
          </cell>
          <cell r="FC173">
            <v>3.65</v>
          </cell>
          <cell r="FD173">
            <v>3.64</v>
          </cell>
          <cell r="FE173">
            <v>3.63</v>
          </cell>
          <cell r="FF173">
            <v>3.63</v>
          </cell>
          <cell r="FG173">
            <v>3.62</v>
          </cell>
          <cell r="FH173">
            <v>3.61</v>
          </cell>
          <cell r="FI173">
            <v>3.61</v>
          </cell>
          <cell r="FJ173">
            <v>3.61</v>
          </cell>
          <cell r="FK173">
            <v>3.59</v>
          </cell>
          <cell r="FL173">
            <v>3.59</v>
          </cell>
          <cell r="FM173">
            <v>3.58</v>
          </cell>
          <cell r="FN173">
            <v>3.57</v>
          </cell>
          <cell r="FO173">
            <v>3.56</v>
          </cell>
          <cell r="FP173">
            <v>3.56</v>
          </cell>
          <cell r="FQ173">
            <v>3.55</v>
          </cell>
          <cell r="FR173">
            <v>3.54</v>
          </cell>
          <cell r="FS173">
            <v>3.54</v>
          </cell>
          <cell r="FT173">
            <v>3.53</v>
          </cell>
          <cell r="FU173">
            <v>3.53</v>
          </cell>
          <cell r="FV173">
            <v>3.52</v>
          </cell>
          <cell r="FW173">
            <v>3.51</v>
          </cell>
          <cell r="FX173">
            <v>3.51</v>
          </cell>
          <cell r="FY173">
            <v>3.5</v>
          </cell>
          <cell r="FZ173">
            <v>3.5</v>
          </cell>
          <cell r="GA173">
            <v>3.49</v>
          </cell>
          <cell r="GB173">
            <v>3.48</v>
          </cell>
          <cell r="GC173">
            <v>3.48</v>
          </cell>
          <cell r="GD173">
            <v>3.47</v>
          </cell>
          <cell r="GE173">
            <v>3.46</v>
          </cell>
          <cell r="GF173">
            <v>3.46</v>
          </cell>
          <cell r="GG173">
            <v>3.46</v>
          </cell>
          <cell r="GH173">
            <v>3.46</v>
          </cell>
          <cell r="GI173">
            <v>3.45</v>
          </cell>
          <cell r="GJ173">
            <v>3.44</v>
          </cell>
          <cell r="GK173">
            <v>3.44</v>
          </cell>
          <cell r="GL173">
            <v>3.43</v>
          </cell>
          <cell r="GM173">
            <v>3.43</v>
          </cell>
          <cell r="GN173">
            <v>3.43</v>
          </cell>
          <cell r="GO173">
            <v>3.43</v>
          </cell>
          <cell r="GP173">
            <v>3.42</v>
          </cell>
          <cell r="GQ173">
            <v>3.42</v>
          </cell>
          <cell r="GR173">
            <v>3.41</v>
          </cell>
          <cell r="GS173">
            <v>3.41</v>
          </cell>
          <cell r="GT173">
            <v>3.41</v>
          </cell>
          <cell r="GU173">
            <v>3.41</v>
          </cell>
          <cell r="GV173">
            <v>3.41</v>
          </cell>
          <cell r="GW173">
            <v>3.4</v>
          </cell>
          <cell r="GX173">
            <v>3.4</v>
          </cell>
          <cell r="GY173">
            <v>3.4</v>
          </cell>
          <cell r="GZ173">
            <v>3.41</v>
          </cell>
          <cell r="HA173">
            <v>3.41</v>
          </cell>
          <cell r="HB173">
            <v>3.45</v>
          </cell>
          <cell r="HC173">
            <v>3.5</v>
          </cell>
          <cell r="HD173">
            <v>3.55</v>
          </cell>
          <cell r="HE173">
            <v>3.55</v>
          </cell>
          <cell r="HF173">
            <v>3.55</v>
          </cell>
        </row>
        <row r="174">
          <cell r="A174">
            <v>173</v>
          </cell>
          <cell r="C174" t="str">
            <v>Pureza Caldo Filtrado</v>
          </cell>
          <cell r="D174">
            <v>0</v>
          </cell>
          <cell r="F174">
            <v>72.14</v>
          </cell>
          <cell r="G174">
            <v>74.790000000000006</v>
          </cell>
          <cell r="H174">
            <v>76.400000000000006</v>
          </cell>
          <cell r="I174">
            <v>78.03</v>
          </cell>
          <cell r="J174">
            <v>78.510000000000005</v>
          </cell>
          <cell r="K174">
            <v>79.08</v>
          </cell>
          <cell r="L174">
            <v>79.180000000000007</v>
          </cell>
          <cell r="M174">
            <v>79.459999999999994</v>
          </cell>
          <cell r="N174">
            <v>79.739999999999995</v>
          </cell>
          <cell r="O174">
            <v>80.13</v>
          </cell>
          <cell r="P174">
            <v>80.760000000000005</v>
          </cell>
          <cell r="Q174">
            <v>81.040000000000006</v>
          </cell>
          <cell r="R174">
            <v>81.19</v>
          </cell>
          <cell r="S174">
            <v>81.27</v>
          </cell>
          <cell r="T174">
            <v>81.27</v>
          </cell>
          <cell r="U174">
            <v>81.27</v>
          </cell>
          <cell r="V174">
            <v>81.260000000000005</v>
          </cell>
          <cell r="W174">
            <v>81.53</v>
          </cell>
          <cell r="X174">
            <v>81.48</v>
          </cell>
          <cell r="Y174">
            <v>81.67</v>
          </cell>
          <cell r="Z174">
            <v>81.91</v>
          </cell>
          <cell r="AA174">
            <v>82.09</v>
          </cell>
          <cell r="AB174">
            <v>82.38</v>
          </cell>
          <cell r="AC174">
            <v>82.31</v>
          </cell>
          <cell r="AD174">
            <v>82.38</v>
          </cell>
          <cell r="AE174">
            <v>82.48</v>
          </cell>
          <cell r="AF174">
            <v>82.46</v>
          </cell>
          <cell r="AG174">
            <v>82.63</v>
          </cell>
          <cell r="AH174">
            <v>82.63</v>
          </cell>
          <cell r="AI174">
            <v>82.63</v>
          </cell>
          <cell r="AJ174">
            <v>82.63</v>
          </cell>
          <cell r="AK174">
            <v>82.63</v>
          </cell>
          <cell r="AL174">
            <v>82.63</v>
          </cell>
          <cell r="AM174">
            <v>82.63</v>
          </cell>
          <cell r="AN174">
            <v>82.69</v>
          </cell>
          <cell r="AO174">
            <v>82.69</v>
          </cell>
          <cell r="AP174">
            <v>82.79</v>
          </cell>
          <cell r="AQ174">
            <v>82.75</v>
          </cell>
          <cell r="AR174">
            <v>82.85</v>
          </cell>
          <cell r="AS174">
            <v>82.85</v>
          </cell>
          <cell r="AT174">
            <v>82.85</v>
          </cell>
          <cell r="AU174">
            <v>83.1</v>
          </cell>
          <cell r="AV174">
            <v>83.04</v>
          </cell>
          <cell r="AW174">
            <v>83.13</v>
          </cell>
          <cell r="AX174">
            <v>83.37</v>
          </cell>
          <cell r="AY174">
            <v>83.23</v>
          </cell>
          <cell r="AZ174">
            <v>83.23</v>
          </cell>
          <cell r="BA174">
            <v>83.23</v>
          </cell>
          <cell r="BB174">
            <v>83.23</v>
          </cell>
          <cell r="BC174">
            <v>83.23</v>
          </cell>
          <cell r="BD174">
            <v>83.23</v>
          </cell>
          <cell r="BE174">
            <v>83.23</v>
          </cell>
          <cell r="BF174">
            <v>83.23</v>
          </cell>
          <cell r="BG174">
            <v>83.23</v>
          </cell>
          <cell r="BH174">
            <v>83.23</v>
          </cell>
          <cell r="BI174">
            <v>83.23</v>
          </cell>
          <cell r="BJ174">
            <v>83.37</v>
          </cell>
          <cell r="BK174">
            <v>83.27</v>
          </cell>
          <cell r="BL174">
            <v>83.27</v>
          </cell>
          <cell r="BM174">
            <v>83.17</v>
          </cell>
          <cell r="BN174">
            <v>83.37</v>
          </cell>
          <cell r="BO174">
            <v>83.4</v>
          </cell>
          <cell r="BP174">
            <v>83.46</v>
          </cell>
          <cell r="BQ174">
            <v>83.4</v>
          </cell>
          <cell r="BR174">
            <v>83.53</v>
          </cell>
          <cell r="BS174">
            <v>83.56</v>
          </cell>
          <cell r="BT174">
            <v>83.5</v>
          </cell>
          <cell r="BU174">
            <v>83.63</v>
          </cell>
          <cell r="BV174">
            <v>83.43</v>
          </cell>
          <cell r="BW174">
            <v>83.57</v>
          </cell>
          <cell r="BX174">
            <v>83.7</v>
          </cell>
          <cell r="BY174">
            <v>83.84</v>
          </cell>
          <cell r="BZ174">
            <v>83.64</v>
          </cell>
          <cell r="CA174">
            <v>83.77</v>
          </cell>
          <cell r="CB174">
            <v>83.71</v>
          </cell>
          <cell r="CC174">
            <v>83.67</v>
          </cell>
          <cell r="CD174">
            <v>83.81</v>
          </cell>
          <cell r="CE174">
            <v>83.57</v>
          </cell>
          <cell r="CF174">
            <v>83.71</v>
          </cell>
          <cell r="CG174">
            <v>83.71</v>
          </cell>
          <cell r="CH174">
            <v>83.68</v>
          </cell>
          <cell r="CI174">
            <v>83.64</v>
          </cell>
          <cell r="CJ174">
            <v>83.82</v>
          </cell>
          <cell r="CK174">
            <v>83.64</v>
          </cell>
          <cell r="CL174">
            <v>83.82</v>
          </cell>
          <cell r="CM174">
            <v>83.82</v>
          </cell>
          <cell r="CN174">
            <v>83.64</v>
          </cell>
          <cell r="CO174">
            <v>83.78</v>
          </cell>
          <cell r="CP174">
            <v>83.78</v>
          </cell>
          <cell r="CQ174">
            <v>83.82</v>
          </cell>
          <cell r="CR174">
            <v>83.68</v>
          </cell>
          <cell r="CS174">
            <v>83.71</v>
          </cell>
          <cell r="CT174">
            <v>83.68</v>
          </cell>
          <cell r="CU174">
            <v>83.71</v>
          </cell>
          <cell r="CV174">
            <v>83.68</v>
          </cell>
          <cell r="CW174">
            <v>83.71</v>
          </cell>
          <cell r="CX174">
            <v>83.68</v>
          </cell>
          <cell r="CY174">
            <v>83.47</v>
          </cell>
          <cell r="CZ174">
            <v>83.64</v>
          </cell>
          <cell r="DA174">
            <v>83.47</v>
          </cell>
          <cell r="DB174">
            <v>83.44</v>
          </cell>
          <cell r="DC174">
            <v>83.44</v>
          </cell>
          <cell r="DD174">
            <v>83.61</v>
          </cell>
          <cell r="DE174">
            <v>83.61</v>
          </cell>
          <cell r="DF174">
            <v>83.4</v>
          </cell>
          <cell r="DG174">
            <v>83.37</v>
          </cell>
          <cell r="DH174">
            <v>83.33</v>
          </cell>
          <cell r="DI174">
            <v>83.47</v>
          </cell>
          <cell r="DJ174">
            <v>83.47</v>
          </cell>
          <cell r="DK174">
            <v>83.47</v>
          </cell>
          <cell r="DL174">
            <v>83.26</v>
          </cell>
          <cell r="DM174">
            <v>83.4</v>
          </cell>
          <cell r="DN174">
            <v>83.37</v>
          </cell>
          <cell r="DO174">
            <v>83.33</v>
          </cell>
          <cell r="DP174">
            <v>83.51</v>
          </cell>
          <cell r="DQ174">
            <v>83.51</v>
          </cell>
          <cell r="DR174">
            <v>83.3</v>
          </cell>
          <cell r="DS174">
            <v>83.26</v>
          </cell>
          <cell r="DT174">
            <v>83.23</v>
          </cell>
          <cell r="DU174">
            <v>83.44</v>
          </cell>
          <cell r="DV174">
            <v>83.37</v>
          </cell>
          <cell r="DW174">
            <v>83.33</v>
          </cell>
          <cell r="DX174">
            <v>83.3</v>
          </cell>
          <cell r="DY174">
            <v>83.26</v>
          </cell>
          <cell r="DZ174">
            <v>83.23</v>
          </cell>
          <cell r="EA174">
            <v>83.19</v>
          </cell>
          <cell r="EB174">
            <v>83.15</v>
          </cell>
          <cell r="EC174">
            <v>83.3</v>
          </cell>
          <cell r="ED174">
            <v>83.22</v>
          </cell>
          <cell r="EE174">
            <v>83.19</v>
          </cell>
          <cell r="EF174">
            <v>83.15</v>
          </cell>
          <cell r="EG174">
            <v>83.15</v>
          </cell>
          <cell r="EH174">
            <v>83.08</v>
          </cell>
          <cell r="EI174">
            <v>83.22</v>
          </cell>
          <cell r="EJ174">
            <v>83.19</v>
          </cell>
          <cell r="EK174">
            <v>83.33</v>
          </cell>
          <cell r="EL174">
            <v>83.3</v>
          </cell>
          <cell r="EM174">
            <v>83.26</v>
          </cell>
          <cell r="EN174">
            <v>83.04</v>
          </cell>
          <cell r="EO174">
            <v>83.18</v>
          </cell>
          <cell r="EP174">
            <v>83.18</v>
          </cell>
          <cell r="EQ174">
            <v>83.18</v>
          </cell>
          <cell r="ER174">
            <v>83.18</v>
          </cell>
          <cell r="ES174">
            <v>83.15</v>
          </cell>
          <cell r="ET174">
            <v>83.15</v>
          </cell>
          <cell r="EU174">
            <v>83.15</v>
          </cell>
          <cell r="EV174">
            <v>83.15</v>
          </cell>
          <cell r="EW174">
            <v>83.15</v>
          </cell>
          <cell r="EX174">
            <v>83.15</v>
          </cell>
          <cell r="EY174">
            <v>83.07</v>
          </cell>
          <cell r="EZ174">
            <v>83.26</v>
          </cell>
          <cell r="FA174">
            <v>83.22</v>
          </cell>
          <cell r="FB174">
            <v>83.18</v>
          </cell>
          <cell r="FC174">
            <v>83.14</v>
          </cell>
          <cell r="FD174">
            <v>83.11</v>
          </cell>
          <cell r="FE174">
            <v>83.07</v>
          </cell>
          <cell r="FF174">
            <v>83.07</v>
          </cell>
          <cell r="FG174">
            <v>83.03</v>
          </cell>
          <cell r="FH174">
            <v>82.99</v>
          </cell>
          <cell r="FI174">
            <v>82.99</v>
          </cell>
          <cell r="FJ174">
            <v>82.99</v>
          </cell>
          <cell r="FK174">
            <v>82.91</v>
          </cell>
          <cell r="FL174">
            <v>83.1</v>
          </cell>
          <cell r="FM174">
            <v>83.06</v>
          </cell>
          <cell r="FN174">
            <v>82.83</v>
          </cell>
          <cell r="FO174">
            <v>82.79</v>
          </cell>
          <cell r="FP174">
            <v>82.98</v>
          </cell>
          <cell r="FQ174">
            <v>82.94</v>
          </cell>
          <cell r="FR174">
            <v>82.71</v>
          </cell>
          <cell r="FS174">
            <v>82.9</v>
          </cell>
          <cell r="FT174">
            <v>82.86</v>
          </cell>
          <cell r="FU174">
            <v>83.06</v>
          </cell>
          <cell r="FV174">
            <v>82.82</v>
          </cell>
          <cell r="FW174">
            <v>82.78</v>
          </cell>
          <cell r="FX174">
            <v>82.98</v>
          </cell>
          <cell r="FY174">
            <v>82.74</v>
          </cell>
          <cell r="FZ174">
            <v>82.94</v>
          </cell>
          <cell r="GA174">
            <v>82.9</v>
          </cell>
          <cell r="GB174">
            <v>82.66</v>
          </cell>
          <cell r="GC174">
            <v>82.86</v>
          </cell>
          <cell r="GD174">
            <v>82.82</v>
          </cell>
          <cell r="GE174">
            <v>82.58</v>
          </cell>
          <cell r="GF174">
            <v>82.78</v>
          </cell>
          <cell r="GG174">
            <v>82.78</v>
          </cell>
          <cell r="GH174">
            <v>82.78</v>
          </cell>
          <cell r="GI174">
            <v>82.73</v>
          </cell>
          <cell r="GJ174">
            <v>82.69</v>
          </cell>
          <cell r="GK174">
            <v>82.89</v>
          </cell>
          <cell r="GL174">
            <v>82.65</v>
          </cell>
          <cell r="GM174">
            <v>82.85</v>
          </cell>
          <cell r="GN174">
            <v>82.85</v>
          </cell>
          <cell r="GO174">
            <v>82.85</v>
          </cell>
          <cell r="GP174">
            <v>82.61</v>
          </cell>
          <cell r="GQ174">
            <v>82.81</v>
          </cell>
          <cell r="GR174">
            <v>82.77</v>
          </cell>
          <cell r="GS174">
            <v>82.77</v>
          </cell>
          <cell r="GT174">
            <v>82.77</v>
          </cell>
          <cell r="GU174">
            <v>82.77</v>
          </cell>
          <cell r="GV174">
            <v>82.77</v>
          </cell>
          <cell r="GW174">
            <v>82.73</v>
          </cell>
          <cell r="GX174">
            <v>82.73</v>
          </cell>
          <cell r="GY174">
            <v>82.73</v>
          </cell>
          <cell r="GZ174">
            <v>82.97</v>
          </cell>
          <cell r="HA174">
            <v>82.97</v>
          </cell>
          <cell r="HB174">
            <v>82.93</v>
          </cell>
          <cell r="HC174">
            <v>84.13</v>
          </cell>
          <cell r="HD174">
            <v>85.34</v>
          </cell>
          <cell r="HE174">
            <v>85.34</v>
          </cell>
          <cell r="HF174">
            <v>85.34</v>
          </cell>
        </row>
        <row r="175">
          <cell r="A175">
            <v>174</v>
          </cell>
          <cell r="C175" t="str">
            <v>Brix Caldo Misto (%)</v>
          </cell>
          <cell r="D175">
            <v>0</v>
          </cell>
          <cell r="E175">
            <v>11.96</v>
          </cell>
          <cell r="F175">
            <v>11.34</v>
          </cell>
          <cell r="G175">
            <v>11.3</v>
          </cell>
          <cell r="H175">
            <v>11.37</v>
          </cell>
          <cell r="I175">
            <v>11.65</v>
          </cell>
          <cell r="J175">
            <v>11.97</v>
          </cell>
          <cell r="K175">
            <v>11.96</v>
          </cell>
          <cell r="L175">
            <v>11.95</v>
          </cell>
          <cell r="M175">
            <v>12.05</v>
          </cell>
          <cell r="N175">
            <v>12.17</v>
          </cell>
          <cell r="O175">
            <v>12.18</v>
          </cell>
          <cell r="P175">
            <v>12.19</v>
          </cell>
          <cell r="Q175">
            <v>12.23</v>
          </cell>
          <cell r="R175">
            <v>12.24</v>
          </cell>
          <cell r="S175">
            <v>12.26</v>
          </cell>
          <cell r="T175">
            <v>12.27</v>
          </cell>
          <cell r="U175">
            <v>12.28</v>
          </cell>
          <cell r="V175">
            <v>12.18</v>
          </cell>
          <cell r="W175">
            <v>12.04</v>
          </cell>
          <cell r="X175">
            <v>12.11</v>
          </cell>
          <cell r="Y175">
            <v>12.13</v>
          </cell>
          <cell r="Z175">
            <v>12.19</v>
          </cell>
          <cell r="AA175">
            <v>12.26</v>
          </cell>
          <cell r="AB175">
            <v>12.31</v>
          </cell>
          <cell r="AC175">
            <v>12.34</v>
          </cell>
          <cell r="AD175">
            <v>12.36</v>
          </cell>
          <cell r="AE175">
            <v>12.38</v>
          </cell>
          <cell r="AF175">
            <v>12.41</v>
          </cell>
          <cell r="AG175">
            <v>12.44</v>
          </cell>
          <cell r="AH175">
            <v>12.47</v>
          </cell>
          <cell r="AI175">
            <v>12.49</v>
          </cell>
          <cell r="AJ175">
            <v>12.42</v>
          </cell>
          <cell r="AK175">
            <v>12.36</v>
          </cell>
          <cell r="AL175">
            <v>12.31</v>
          </cell>
          <cell r="AM175">
            <v>12.25</v>
          </cell>
          <cell r="AN175">
            <v>12.14</v>
          </cell>
          <cell r="AO175">
            <v>12.15</v>
          </cell>
          <cell r="AP175">
            <v>12.15</v>
          </cell>
          <cell r="AQ175">
            <v>12.15</v>
          </cell>
          <cell r="AR175">
            <v>12.16</v>
          </cell>
          <cell r="AS175">
            <v>12.16</v>
          </cell>
          <cell r="AT175">
            <v>12.15</v>
          </cell>
          <cell r="AU175">
            <v>12.14</v>
          </cell>
          <cell r="AV175">
            <v>12.15</v>
          </cell>
          <cell r="AW175">
            <v>12.16</v>
          </cell>
          <cell r="AX175">
            <v>12.14</v>
          </cell>
          <cell r="AY175">
            <v>12.16</v>
          </cell>
          <cell r="AZ175">
            <v>12.16</v>
          </cell>
          <cell r="BA175">
            <v>12.16</v>
          </cell>
          <cell r="BB175">
            <v>12.17</v>
          </cell>
          <cell r="BC175">
            <v>12.18</v>
          </cell>
          <cell r="BD175">
            <v>12.19</v>
          </cell>
          <cell r="BE175">
            <v>12.2</v>
          </cell>
          <cell r="BF175">
            <v>12.21</v>
          </cell>
          <cell r="BG175">
            <v>12.22</v>
          </cell>
          <cell r="BH175">
            <v>12.2</v>
          </cell>
          <cell r="BI175">
            <v>12.13</v>
          </cell>
          <cell r="BJ175">
            <v>12.06</v>
          </cell>
          <cell r="BK175">
            <v>12.03</v>
          </cell>
          <cell r="BL175">
            <v>12</v>
          </cell>
          <cell r="BM175">
            <v>11.99</v>
          </cell>
          <cell r="BN175">
            <v>11.99</v>
          </cell>
          <cell r="BO175">
            <v>12</v>
          </cell>
          <cell r="BP175">
            <v>12</v>
          </cell>
          <cell r="BQ175">
            <v>12</v>
          </cell>
          <cell r="BR175">
            <v>12.01</v>
          </cell>
          <cell r="BS175">
            <v>12.03</v>
          </cell>
          <cell r="BT175">
            <v>12.04</v>
          </cell>
          <cell r="BU175">
            <v>12.04</v>
          </cell>
          <cell r="BV175">
            <v>12.05</v>
          </cell>
          <cell r="BW175">
            <v>12.06</v>
          </cell>
          <cell r="BX175">
            <v>12.06</v>
          </cell>
          <cell r="BY175">
            <v>12.06</v>
          </cell>
          <cell r="BZ175">
            <v>12.06</v>
          </cell>
          <cell r="CA175">
            <v>12.06</v>
          </cell>
          <cell r="CB175">
            <v>12.05</v>
          </cell>
          <cell r="CC175">
            <v>12.04</v>
          </cell>
          <cell r="CD175">
            <v>12.03</v>
          </cell>
          <cell r="CE175">
            <v>12.01</v>
          </cell>
          <cell r="CF175">
            <v>12.01</v>
          </cell>
          <cell r="CG175">
            <v>12.02</v>
          </cell>
          <cell r="CH175">
            <v>12.02</v>
          </cell>
          <cell r="CI175">
            <v>12.02</v>
          </cell>
          <cell r="CJ175">
            <v>12.01</v>
          </cell>
          <cell r="CK175">
            <v>12.01</v>
          </cell>
          <cell r="CL175">
            <v>12</v>
          </cell>
          <cell r="CM175">
            <v>12</v>
          </cell>
          <cell r="CN175">
            <v>12.01</v>
          </cell>
          <cell r="CO175">
            <v>12</v>
          </cell>
          <cell r="CP175">
            <v>12</v>
          </cell>
          <cell r="CQ175">
            <v>11.99</v>
          </cell>
          <cell r="CR175">
            <v>11.99</v>
          </cell>
          <cell r="CS175">
            <v>11.99</v>
          </cell>
          <cell r="CT175">
            <v>11.99</v>
          </cell>
          <cell r="CU175">
            <v>12</v>
          </cell>
          <cell r="CV175">
            <v>12</v>
          </cell>
          <cell r="CW175">
            <v>11.99</v>
          </cell>
          <cell r="CX175">
            <v>12</v>
          </cell>
          <cell r="CY175">
            <v>12</v>
          </cell>
          <cell r="CZ175">
            <v>12</v>
          </cell>
          <cell r="DA175">
            <v>12</v>
          </cell>
          <cell r="DB175">
            <v>12.01</v>
          </cell>
          <cell r="DC175">
            <v>12.01</v>
          </cell>
          <cell r="DD175">
            <v>12.01</v>
          </cell>
          <cell r="DE175">
            <v>12.02</v>
          </cell>
          <cell r="DF175">
            <v>12.03</v>
          </cell>
          <cell r="DG175">
            <v>12.04</v>
          </cell>
          <cell r="DH175">
            <v>12.05</v>
          </cell>
          <cell r="DI175">
            <v>12.06</v>
          </cell>
          <cell r="DJ175">
            <v>12.07</v>
          </cell>
          <cell r="DK175">
            <v>12.08</v>
          </cell>
          <cell r="DL175">
            <v>12.09</v>
          </cell>
          <cell r="DM175">
            <v>12.09</v>
          </cell>
          <cell r="DN175">
            <v>12.1</v>
          </cell>
          <cell r="DO175">
            <v>12.1</v>
          </cell>
          <cell r="DP175">
            <v>12.11</v>
          </cell>
          <cell r="DQ175">
            <v>12.12</v>
          </cell>
          <cell r="DR175">
            <v>12.12</v>
          </cell>
          <cell r="DS175">
            <v>12.12</v>
          </cell>
          <cell r="DT175">
            <v>12.12</v>
          </cell>
          <cell r="DU175">
            <v>12.15</v>
          </cell>
          <cell r="DV175">
            <v>12.15</v>
          </cell>
          <cell r="DW175">
            <v>12.15</v>
          </cell>
          <cell r="DX175">
            <v>12.16</v>
          </cell>
          <cell r="DY175">
            <v>12.17</v>
          </cell>
          <cell r="DZ175">
            <v>12.18</v>
          </cell>
          <cell r="EA175">
            <v>12.18</v>
          </cell>
          <cell r="EB175">
            <v>12.18</v>
          </cell>
          <cell r="EC175">
            <v>12.19</v>
          </cell>
          <cell r="ED175">
            <v>12.19</v>
          </cell>
          <cell r="EE175">
            <v>12.2</v>
          </cell>
          <cell r="EF175">
            <v>12.19</v>
          </cell>
          <cell r="EG175">
            <v>12.18</v>
          </cell>
          <cell r="EH175">
            <v>12.18</v>
          </cell>
          <cell r="EI175">
            <v>12.19</v>
          </cell>
          <cell r="EJ175">
            <v>12.19</v>
          </cell>
          <cell r="EK175">
            <v>12.2</v>
          </cell>
          <cell r="EL175">
            <v>12.2</v>
          </cell>
          <cell r="EM175">
            <v>12.21</v>
          </cell>
          <cell r="EN175">
            <v>12.2</v>
          </cell>
          <cell r="EO175">
            <v>12.2</v>
          </cell>
          <cell r="EP175">
            <v>12.2</v>
          </cell>
          <cell r="EQ175">
            <v>12.2</v>
          </cell>
          <cell r="ER175">
            <v>12.2</v>
          </cell>
          <cell r="ES175">
            <v>12.2</v>
          </cell>
          <cell r="ET175">
            <v>12.19</v>
          </cell>
          <cell r="EU175">
            <v>12.18</v>
          </cell>
          <cell r="EV175">
            <v>12.18</v>
          </cell>
          <cell r="EW175">
            <v>12.17</v>
          </cell>
          <cell r="EX175">
            <v>12.16</v>
          </cell>
          <cell r="EY175">
            <v>12.15</v>
          </cell>
          <cell r="EZ175">
            <v>12.15</v>
          </cell>
          <cell r="FA175">
            <v>12.15</v>
          </cell>
          <cell r="FB175">
            <v>12.15</v>
          </cell>
          <cell r="FC175">
            <v>12.15</v>
          </cell>
          <cell r="FD175">
            <v>12.15</v>
          </cell>
          <cell r="FE175">
            <v>12.15</v>
          </cell>
          <cell r="FF175">
            <v>12.15</v>
          </cell>
          <cell r="FG175">
            <v>12.15</v>
          </cell>
          <cell r="FH175">
            <v>12.15</v>
          </cell>
          <cell r="FI175">
            <v>12.16</v>
          </cell>
          <cell r="FJ175">
            <v>12.16</v>
          </cell>
          <cell r="FK175">
            <v>12.16</v>
          </cell>
          <cell r="FL175">
            <v>12.15</v>
          </cell>
          <cell r="FM175">
            <v>12.16</v>
          </cell>
          <cell r="FN175">
            <v>12.15</v>
          </cell>
          <cell r="FO175">
            <v>12.15</v>
          </cell>
          <cell r="FP175">
            <v>12.15</v>
          </cell>
          <cell r="FQ175">
            <v>12.15</v>
          </cell>
          <cell r="FR175">
            <v>12.16</v>
          </cell>
          <cell r="FS175">
            <v>12.16</v>
          </cell>
          <cell r="FT175">
            <v>12.16</v>
          </cell>
          <cell r="FU175">
            <v>12.17</v>
          </cell>
          <cell r="FV175">
            <v>12.17</v>
          </cell>
          <cell r="FW175">
            <v>12.17</v>
          </cell>
          <cell r="FX175">
            <v>12.17</v>
          </cell>
          <cell r="FY175">
            <v>12.17</v>
          </cell>
          <cell r="FZ175">
            <v>12.16</v>
          </cell>
          <cell r="GA175">
            <v>12.17</v>
          </cell>
          <cell r="GB175">
            <v>12.17</v>
          </cell>
          <cell r="GC175">
            <v>12.17</v>
          </cell>
          <cell r="GD175">
            <v>12.17</v>
          </cell>
          <cell r="GE175">
            <v>12.18</v>
          </cell>
          <cell r="GF175">
            <v>12.19</v>
          </cell>
          <cell r="GG175">
            <v>12.2</v>
          </cell>
          <cell r="GH175">
            <v>12.2</v>
          </cell>
          <cell r="GI175">
            <v>12.19</v>
          </cell>
          <cell r="GJ175">
            <v>12.2</v>
          </cell>
          <cell r="GK175">
            <v>12.21</v>
          </cell>
          <cell r="GL175">
            <v>12.21</v>
          </cell>
          <cell r="GM175">
            <v>12.22</v>
          </cell>
          <cell r="GN175">
            <v>12.22</v>
          </cell>
          <cell r="GO175">
            <v>12.21</v>
          </cell>
          <cell r="GP175">
            <v>12.21</v>
          </cell>
          <cell r="GQ175">
            <v>12.21</v>
          </cell>
          <cell r="GR175">
            <v>12.23</v>
          </cell>
          <cell r="GS175">
            <v>12.23</v>
          </cell>
          <cell r="GT175">
            <v>12.24</v>
          </cell>
          <cell r="GU175">
            <v>12.24</v>
          </cell>
          <cell r="GV175">
            <v>12.24</v>
          </cell>
          <cell r="GW175">
            <v>12.25</v>
          </cell>
          <cell r="GX175">
            <v>12.25</v>
          </cell>
          <cell r="GY175">
            <v>12.26</v>
          </cell>
          <cell r="GZ175">
            <v>12.27</v>
          </cell>
          <cell r="HA175">
            <v>12.28</v>
          </cell>
          <cell r="HB175">
            <v>12.29</v>
          </cell>
          <cell r="HC175">
            <v>12.29</v>
          </cell>
          <cell r="HD175">
            <v>12.29</v>
          </cell>
          <cell r="HE175">
            <v>12.29</v>
          </cell>
          <cell r="HF175">
            <v>12.29</v>
          </cell>
        </row>
        <row r="176">
          <cell r="A176">
            <v>175</v>
          </cell>
          <cell r="C176" t="str">
            <v>Pol Caldo Misto (%)</v>
          </cell>
          <cell r="E176">
            <v>9.51</v>
          </cell>
          <cell r="F176">
            <v>9.15</v>
          </cell>
          <cell r="G176">
            <v>9.17</v>
          </cell>
          <cell r="H176">
            <v>9.23</v>
          </cell>
          <cell r="I176">
            <v>9.5399999999999991</v>
          </cell>
          <cell r="J176">
            <v>9.85</v>
          </cell>
          <cell r="K176">
            <v>9.86</v>
          </cell>
          <cell r="L176">
            <v>9.86</v>
          </cell>
          <cell r="M176">
            <v>9.9700000000000006</v>
          </cell>
          <cell r="N176">
            <v>10.07</v>
          </cell>
          <cell r="O176">
            <v>10.09</v>
          </cell>
          <cell r="P176">
            <v>10.119999999999999</v>
          </cell>
          <cell r="Q176">
            <v>10.18</v>
          </cell>
          <cell r="R176">
            <v>10.199999999999999</v>
          </cell>
          <cell r="S176">
            <v>10.23</v>
          </cell>
          <cell r="T176">
            <v>10.23</v>
          </cell>
          <cell r="U176">
            <v>10.23</v>
          </cell>
          <cell r="V176">
            <v>10.14</v>
          </cell>
          <cell r="W176">
            <v>10.01</v>
          </cell>
          <cell r="X176">
            <v>10.1</v>
          </cell>
          <cell r="Y176">
            <v>10.14</v>
          </cell>
          <cell r="Z176">
            <v>10.210000000000001</v>
          </cell>
          <cell r="AA176">
            <v>10.28</v>
          </cell>
          <cell r="AB176">
            <v>10.34</v>
          </cell>
          <cell r="AC176">
            <v>10.38</v>
          </cell>
          <cell r="AD176">
            <v>10.41</v>
          </cell>
          <cell r="AE176">
            <v>10.43</v>
          </cell>
          <cell r="AF176">
            <v>10.47</v>
          </cell>
          <cell r="AG176">
            <v>10.51</v>
          </cell>
          <cell r="AH176">
            <v>10.51</v>
          </cell>
          <cell r="AI176">
            <v>10.51</v>
          </cell>
          <cell r="AJ176">
            <v>10.44</v>
          </cell>
          <cell r="AK176">
            <v>10.44</v>
          </cell>
          <cell r="AL176">
            <v>10.44</v>
          </cell>
          <cell r="AM176">
            <v>10.39</v>
          </cell>
          <cell r="AN176">
            <v>10.28</v>
          </cell>
          <cell r="AO176">
            <v>10.29</v>
          </cell>
          <cell r="AP176">
            <v>10.3</v>
          </cell>
          <cell r="AQ176">
            <v>10.32</v>
          </cell>
          <cell r="AR176">
            <v>10.33</v>
          </cell>
          <cell r="AS176">
            <v>10.33</v>
          </cell>
          <cell r="AT176">
            <v>10.33</v>
          </cell>
          <cell r="AU176">
            <v>10.32</v>
          </cell>
          <cell r="AV176">
            <v>10.34</v>
          </cell>
          <cell r="AW176">
            <v>10.36</v>
          </cell>
          <cell r="AX176">
            <v>10.35</v>
          </cell>
          <cell r="AY176">
            <v>10.38</v>
          </cell>
          <cell r="AZ176">
            <v>10.39</v>
          </cell>
          <cell r="BA176">
            <v>10.39</v>
          </cell>
          <cell r="BB176">
            <v>10.4</v>
          </cell>
          <cell r="BC176">
            <v>10.4</v>
          </cell>
          <cell r="BD176">
            <v>10.4</v>
          </cell>
          <cell r="BE176">
            <v>10.4</v>
          </cell>
          <cell r="BF176">
            <v>10.4</v>
          </cell>
          <cell r="BG176">
            <v>10.4</v>
          </cell>
          <cell r="BH176">
            <v>10.37</v>
          </cell>
          <cell r="BI176">
            <v>10.28</v>
          </cell>
          <cell r="BJ176">
            <v>10.199999999999999</v>
          </cell>
          <cell r="BK176">
            <v>10.17</v>
          </cell>
          <cell r="BL176">
            <v>10.14</v>
          </cell>
          <cell r="BM176">
            <v>10.14</v>
          </cell>
          <cell r="BN176">
            <v>10.15</v>
          </cell>
          <cell r="BO176">
            <v>10.17</v>
          </cell>
          <cell r="BP176">
            <v>10.17</v>
          </cell>
          <cell r="BQ176">
            <v>10.19</v>
          </cell>
          <cell r="BR176">
            <v>10.210000000000001</v>
          </cell>
          <cell r="BS176">
            <v>10.23</v>
          </cell>
          <cell r="BT176">
            <v>10.25</v>
          </cell>
          <cell r="BU176">
            <v>10.26</v>
          </cell>
          <cell r="BV176">
            <v>10.28</v>
          </cell>
          <cell r="BW176">
            <v>10.3</v>
          </cell>
          <cell r="BX176">
            <v>10.31</v>
          </cell>
          <cell r="BY176">
            <v>10.31</v>
          </cell>
          <cell r="BZ176">
            <v>10.32</v>
          </cell>
          <cell r="CA176">
            <v>10.32</v>
          </cell>
          <cell r="CB176">
            <v>10.31</v>
          </cell>
          <cell r="CC176">
            <v>10.29</v>
          </cell>
          <cell r="CD176">
            <v>10.29</v>
          </cell>
          <cell r="CE176">
            <v>10.27</v>
          </cell>
          <cell r="CF176">
            <v>10.27</v>
          </cell>
          <cell r="CG176">
            <v>10.28</v>
          </cell>
          <cell r="CH176">
            <v>10.29</v>
          </cell>
          <cell r="CI176">
            <v>10.29</v>
          </cell>
          <cell r="CJ176">
            <v>10.28</v>
          </cell>
          <cell r="CK176">
            <v>10.28</v>
          </cell>
          <cell r="CL176">
            <v>10.27</v>
          </cell>
          <cell r="CM176">
            <v>10.27</v>
          </cell>
          <cell r="CN176">
            <v>10.28</v>
          </cell>
          <cell r="CO176">
            <v>10.27</v>
          </cell>
          <cell r="CP176">
            <v>10.28</v>
          </cell>
          <cell r="CQ176">
            <v>10.27</v>
          </cell>
          <cell r="CR176">
            <v>10.28</v>
          </cell>
          <cell r="CS176">
            <v>10.28</v>
          </cell>
          <cell r="CT176">
            <v>10.29</v>
          </cell>
          <cell r="CU176">
            <v>10.29</v>
          </cell>
          <cell r="CV176">
            <v>10.29</v>
          </cell>
          <cell r="CW176">
            <v>10.28</v>
          </cell>
          <cell r="CX176">
            <v>10.28</v>
          </cell>
          <cell r="CY176">
            <v>10.29</v>
          </cell>
          <cell r="CZ176">
            <v>10.29</v>
          </cell>
          <cell r="DA176">
            <v>10.29</v>
          </cell>
          <cell r="DB176">
            <v>10.29</v>
          </cell>
          <cell r="DC176">
            <v>10.29</v>
          </cell>
          <cell r="DD176">
            <v>10.29</v>
          </cell>
          <cell r="DE176">
            <v>10.3</v>
          </cell>
          <cell r="DF176">
            <v>10.31</v>
          </cell>
          <cell r="DG176">
            <v>10.31</v>
          </cell>
          <cell r="DH176">
            <v>10.33</v>
          </cell>
          <cell r="DI176">
            <v>10.34</v>
          </cell>
          <cell r="DJ176">
            <v>10.35</v>
          </cell>
          <cell r="DK176">
            <v>10.36</v>
          </cell>
          <cell r="DL176">
            <v>10.37</v>
          </cell>
          <cell r="DM176">
            <v>10.37</v>
          </cell>
          <cell r="DN176">
            <v>10.37</v>
          </cell>
          <cell r="DO176">
            <v>10.38</v>
          </cell>
          <cell r="DP176">
            <v>10.38</v>
          </cell>
          <cell r="DQ176">
            <v>10.39</v>
          </cell>
          <cell r="DR176">
            <v>10.39</v>
          </cell>
          <cell r="DS176">
            <v>10.39</v>
          </cell>
          <cell r="DT176">
            <v>10.4</v>
          </cell>
          <cell r="DU176">
            <v>10.42</v>
          </cell>
          <cell r="DV176">
            <v>10.42</v>
          </cell>
          <cell r="DW176">
            <v>10.43</v>
          </cell>
          <cell r="DX176">
            <v>10.43</v>
          </cell>
          <cell r="DY176">
            <v>10.44</v>
          </cell>
          <cell r="DZ176">
            <v>10.45</v>
          </cell>
          <cell r="EA176">
            <v>10.45</v>
          </cell>
          <cell r="EB176">
            <v>10.45</v>
          </cell>
          <cell r="EC176">
            <v>10.46</v>
          </cell>
          <cell r="ED176">
            <v>10.46</v>
          </cell>
          <cell r="EE176">
            <v>10.46</v>
          </cell>
          <cell r="EF176">
            <v>10.45</v>
          </cell>
          <cell r="EG176">
            <v>10.45</v>
          </cell>
          <cell r="EH176">
            <v>10.45</v>
          </cell>
          <cell r="EI176">
            <v>10.46</v>
          </cell>
          <cell r="EJ176">
            <v>10.46</v>
          </cell>
          <cell r="EK176">
            <v>10.46</v>
          </cell>
          <cell r="EL176">
            <v>10.47</v>
          </cell>
          <cell r="EM176">
            <v>10.47</v>
          </cell>
          <cell r="EN176">
            <v>10.47</v>
          </cell>
          <cell r="EO176">
            <v>10.46</v>
          </cell>
          <cell r="EP176">
            <v>10.46</v>
          </cell>
          <cell r="EQ176">
            <v>10.46</v>
          </cell>
          <cell r="ER176">
            <v>10.46</v>
          </cell>
          <cell r="ES176">
            <v>10.46</v>
          </cell>
          <cell r="ET176">
            <v>10.46</v>
          </cell>
          <cell r="EU176">
            <v>10.46</v>
          </cell>
          <cell r="EV176">
            <v>10.46</v>
          </cell>
          <cell r="EW176">
            <v>10.46</v>
          </cell>
          <cell r="EX176">
            <v>10.45</v>
          </cell>
          <cell r="EY176">
            <v>10.44</v>
          </cell>
          <cell r="EZ176">
            <v>10.44</v>
          </cell>
          <cell r="FA176">
            <v>10.43</v>
          </cell>
          <cell r="FB176">
            <v>10.44</v>
          </cell>
          <cell r="FC176">
            <v>10.43</v>
          </cell>
          <cell r="FD176">
            <v>10.43</v>
          </cell>
          <cell r="FE176">
            <v>10.43</v>
          </cell>
          <cell r="FF176">
            <v>10.43</v>
          </cell>
          <cell r="FG176">
            <v>10.43</v>
          </cell>
          <cell r="FH176">
            <v>10.43</v>
          </cell>
          <cell r="FI176">
            <v>10.43</v>
          </cell>
          <cell r="FJ176">
            <v>10.43</v>
          </cell>
          <cell r="FK176">
            <v>10.43</v>
          </cell>
          <cell r="FL176">
            <v>10.42</v>
          </cell>
          <cell r="FM176">
            <v>10.42</v>
          </cell>
          <cell r="FN176">
            <v>10.41</v>
          </cell>
          <cell r="FO176">
            <v>10.41</v>
          </cell>
          <cell r="FP176">
            <v>10.41</v>
          </cell>
          <cell r="FQ176">
            <v>10.41</v>
          </cell>
          <cell r="FR176">
            <v>10.42</v>
          </cell>
          <cell r="FS176">
            <v>10.43</v>
          </cell>
          <cell r="FT176">
            <v>10.43</v>
          </cell>
          <cell r="FU176">
            <v>10.43</v>
          </cell>
          <cell r="FV176">
            <v>10.43</v>
          </cell>
          <cell r="FW176">
            <v>10.43</v>
          </cell>
          <cell r="FX176">
            <v>10.43</v>
          </cell>
          <cell r="FY176">
            <v>10.42</v>
          </cell>
          <cell r="FZ176">
            <v>10.42</v>
          </cell>
          <cell r="GA176">
            <v>10.42</v>
          </cell>
          <cell r="GB176">
            <v>10.42</v>
          </cell>
          <cell r="GC176">
            <v>10.42</v>
          </cell>
          <cell r="GD176">
            <v>10.42</v>
          </cell>
          <cell r="GE176">
            <v>10.42</v>
          </cell>
          <cell r="GF176">
            <v>10.43</v>
          </cell>
          <cell r="GG176">
            <v>10.44</v>
          </cell>
          <cell r="GH176">
            <v>10.45</v>
          </cell>
          <cell r="GI176">
            <v>10.43</v>
          </cell>
          <cell r="GJ176">
            <v>10.44</v>
          </cell>
          <cell r="GK176">
            <v>10.45</v>
          </cell>
          <cell r="GL176">
            <v>10.45</v>
          </cell>
          <cell r="GM176">
            <v>10.46</v>
          </cell>
          <cell r="GN176">
            <v>10.46</v>
          </cell>
          <cell r="GO176">
            <v>10.46</v>
          </cell>
          <cell r="GP176">
            <v>10.45</v>
          </cell>
          <cell r="GQ176">
            <v>10.46</v>
          </cell>
          <cell r="GR176">
            <v>10.47</v>
          </cell>
          <cell r="GS176">
            <v>10.47</v>
          </cell>
          <cell r="GT176">
            <v>10.48</v>
          </cell>
          <cell r="GU176">
            <v>10.48</v>
          </cell>
          <cell r="GV176">
            <v>10.48</v>
          </cell>
          <cell r="GW176">
            <v>10.49</v>
          </cell>
          <cell r="GX176">
            <v>10.5</v>
          </cell>
          <cell r="GY176">
            <v>10.5</v>
          </cell>
          <cell r="GZ176">
            <v>10.51</v>
          </cell>
          <cell r="HA176">
            <v>10.53</v>
          </cell>
          <cell r="HB176">
            <v>10.53</v>
          </cell>
          <cell r="HC176">
            <v>10.53</v>
          </cell>
          <cell r="HD176">
            <v>10.53</v>
          </cell>
          <cell r="HE176">
            <v>10.53</v>
          </cell>
          <cell r="HF176">
            <v>10.53</v>
          </cell>
        </row>
        <row r="177">
          <cell r="A177">
            <v>176</v>
          </cell>
          <cell r="C177" t="str">
            <v>pH Caldo Misto</v>
          </cell>
          <cell r="E177">
            <v>5.31</v>
          </cell>
          <cell r="F177">
            <v>6.2</v>
          </cell>
          <cell r="G177">
            <v>6.51</v>
          </cell>
          <cell r="H177">
            <v>6.6</v>
          </cell>
          <cell r="I177">
            <v>6.63</v>
          </cell>
          <cell r="J177">
            <v>6.61</v>
          </cell>
          <cell r="K177">
            <v>6.63</v>
          </cell>
          <cell r="L177">
            <v>6.64</v>
          </cell>
          <cell r="M177">
            <v>6.65</v>
          </cell>
          <cell r="N177">
            <v>6.63</v>
          </cell>
          <cell r="O177">
            <v>6.63</v>
          </cell>
          <cell r="P177">
            <v>6.63</v>
          </cell>
          <cell r="Q177">
            <v>6.64</v>
          </cell>
          <cell r="R177">
            <v>6.65</v>
          </cell>
          <cell r="S177">
            <v>6.65</v>
          </cell>
          <cell r="T177">
            <v>6.65</v>
          </cell>
          <cell r="U177">
            <v>6.65</v>
          </cell>
          <cell r="V177">
            <v>6.67</v>
          </cell>
          <cell r="W177">
            <v>6.69</v>
          </cell>
          <cell r="X177">
            <v>6.68</v>
          </cell>
          <cell r="Y177">
            <v>6.68</v>
          </cell>
          <cell r="Z177">
            <v>6.67</v>
          </cell>
          <cell r="AA177">
            <v>6.67</v>
          </cell>
          <cell r="AB177">
            <v>6.67</v>
          </cell>
          <cell r="AC177">
            <v>6.68</v>
          </cell>
          <cell r="AD177">
            <v>6.69</v>
          </cell>
          <cell r="AE177">
            <v>6.68</v>
          </cell>
          <cell r="AF177">
            <v>6.68</v>
          </cell>
          <cell r="AG177">
            <v>6.68</v>
          </cell>
          <cell r="AH177">
            <v>6.68</v>
          </cell>
          <cell r="AI177">
            <v>6.68</v>
          </cell>
          <cell r="AJ177">
            <v>6.67</v>
          </cell>
          <cell r="AK177">
            <v>6.67</v>
          </cell>
          <cell r="AL177">
            <v>6.67</v>
          </cell>
          <cell r="AM177">
            <v>6.66</v>
          </cell>
          <cell r="AN177">
            <v>6.66</v>
          </cell>
          <cell r="AO177">
            <v>6.66</v>
          </cell>
          <cell r="AP177">
            <v>6.66</v>
          </cell>
          <cell r="AQ177">
            <v>6.65</v>
          </cell>
          <cell r="AR177">
            <v>6.64</v>
          </cell>
          <cell r="AS177">
            <v>6.64</v>
          </cell>
          <cell r="AT177">
            <v>6.64</v>
          </cell>
          <cell r="AU177">
            <v>6.63</v>
          </cell>
          <cell r="AV177">
            <v>6.64</v>
          </cell>
          <cell r="AW177">
            <v>6.64</v>
          </cell>
          <cell r="AX177">
            <v>6.64</v>
          </cell>
          <cell r="AY177">
            <v>6.64</v>
          </cell>
          <cell r="AZ177">
            <v>6.64</v>
          </cell>
          <cell r="BA177">
            <v>6.64</v>
          </cell>
          <cell r="BB177">
            <v>6.64</v>
          </cell>
          <cell r="BC177">
            <v>6.64</v>
          </cell>
          <cell r="BD177">
            <v>6.64</v>
          </cell>
          <cell r="BE177">
            <v>6.64</v>
          </cell>
          <cell r="BF177">
            <v>6.64</v>
          </cell>
          <cell r="BG177">
            <v>6.64</v>
          </cell>
          <cell r="BH177">
            <v>6.64</v>
          </cell>
          <cell r="BI177">
            <v>6.64</v>
          </cell>
          <cell r="BJ177">
            <v>6.62</v>
          </cell>
          <cell r="BK177">
            <v>6.62</v>
          </cell>
          <cell r="BL177">
            <v>6.62</v>
          </cell>
          <cell r="BM177">
            <v>6.62</v>
          </cell>
          <cell r="BN177">
            <v>6.62</v>
          </cell>
          <cell r="BO177">
            <v>6.62</v>
          </cell>
          <cell r="BP177">
            <v>6.62</v>
          </cell>
          <cell r="BQ177">
            <v>6.62</v>
          </cell>
          <cell r="BR177">
            <v>6.61</v>
          </cell>
          <cell r="BS177">
            <v>6.61</v>
          </cell>
          <cell r="BT177">
            <v>6.61</v>
          </cell>
          <cell r="BU177">
            <v>6.61</v>
          </cell>
          <cell r="BV177">
            <v>6.62</v>
          </cell>
          <cell r="BW177">
            <v>6.62</v>
          </cell>
          <cell r="BX177">
            <v>6.62</v>
          </cell>
          <cell r="BY177">
            <v>6.62</v>
          </cell>
          <cell r="BZ177">
            <v>6.62</v>
          </cell>
          <cell r="CA177">
            <v>6.62</v>
          </cell>
          <cell r="CB177">
            <v>6.62</v>
          </cell>
          <cell r="CC177">
            <v>6.63</v>
          </cell>
          <cell r="CD177">
            <v>6.64</v>
          </cell>
          <cell r="CE177">
            <v>6.64</v>
          </cell>
          <cell r="CF177">
            <v>6.65</v>
          </cell>
          <cell r="CG177">
            <v>6.66</v>
          </cell>
          <cell r="CH177">
            <v>6.66</v>
          </cell>
          <cell r="CI177">
            <v>6.67</v>
          </cell>
          <cell r="CJ177">
            <v>6.68</v>
          </cell>
          <cell r="CK177">
            <v>6.68</v>
          </cell>
          <cell r="CL177">
            <v>6.68</v>
          </cell>
          <cell r="CM177">
            <v>6.69</v>
          </cell>
          <cell r="CN177">
            <v>6.7</v>
          </cell>
          <cell r="CO177">
            <v>6.7</v>
          </cell>
          <cell r="CP177">
            <v>6.7</v>
          </cell>
          <cell r="CQ177">
            <v>6.7</v>
          </cell>
          <cell r="CR177">
            <v>6.71</v>
          </cell>
          <cell r="CS177">
            <v>6.71</v>
          </cell>
          <cell r="CT177">
            <v>6.72</v>
          </cell>
          <cell r="CU177">
            <v>6.72</v>
          </cell>
          <cell r="CV177">
            <v>6.72</v>
          </cell>
          <cell r="CW177">
            <v>6.73</v>
          </cell>
          <cell r="CX177">
            <v>6.73</v>
          </cell>
          <cell r="CY177">
            <v>6.74</v>
          </cell>
          <cell r="CZ177">
            <v>6.74</v>
          </cell>
          <cell r="DA177">
            <v>6.75</v>
          </cell>
          <cell r="DB177">
            <v>6.75</v>
          </cell>
          <cell r="DC177">
            <v>6.76</v>
          </cell>
          <cell r="DD177">
            <v>6.76</v>
          </cell>
          <cell r="DE177">
            <v>6.76</v>
          </cell>
          <cell r="DF177">
            <v>6.76</v>
          </cell>
          <cell r="DG177">
            <v>6.76</v>
          </cell>
          <cell r="DH177">
            <v>6.76</v>
          </cell>
          <cell r="DI177">
            <v>6.77</v>
          </cell>
          <cell r="DJ177">
            <v>6.77</v>
          </cell>
          <cell r="DK177">
            <v>6.77</v>
          </cell>
          <cell r="DL177">
            <v>6.77</v>
          </cell>
          <cell r="DM177">
            <v>6.77</v>
          </cell>
          <cell r="DN177">
            <v>6.77</v>
          </cell>
          <cell r="DO177">
            <v>6.78</v>
          </cell>
          <cell r="DP177">
            <v>6.78</v>
          </cell>
          <cell r="DQ177">
            <v>6.78</v>
          </cell>
          <cell r="DR177">
            <v>6.78</v>
          </cell>
          <cell r="DS177">
            <v>6.78</v>
          </cell>
          <cell r="DT177">
            <v>6.78</v>
          </cell>
          <cell r="DU177">
            <v>6.78</v>
          </cell>
          <cell r="DV177">
            <v>6.78</v>
          </cell>
          <cell r="DW177">
            <v>6.78</v>
          </cell>
          <cell r="DX177">
            <v>6.78</v>
          </cell>
          <cell r="DY177">
            <v>6.78</v>
          </cell>
          <cell r="DZ177">
            <v>6.78</v>
          </cell>
          <cell r="EA177">
            <v>6.79</v>
          </cell>
          <cell r="EB177">
            <v>6.79</v>
          </cell>
          <cell r="EC177">
            <v>6.79</v>
          </cell>
          <cell r="ED177">
            <v>6.79</v>
          </cell>
          <cell r="EE177">
            <v>6.79</v>
          </cell>
          <cell r="EF177">
            <v>6.79</v>
          </cell>
          <cell r="EG177">
            <v>6.79</v>
          </cell>
          <cell r="EH177">
            <v>6.79</v>
          </cell>
          <cell r="EI177">
            <v>6.79</v>
          </cell>
          <cell r="EJ177">
            <v>6.79</v>
          </cell>
          <cell r="EK177">
            <v>6.79</v>
          </cell>
          <cell r="EL177">
            <v>6.79</v>
          </cell>
          <cell r="EM177">
            <v>6.79</v>
          </cell>
          <cell r="EN177">
            <v>6.8</v>
          </cell>
          <cell r="EO177">
            <v>6.8</v>
          </cell>
          <cell r="EP177">
            <v>6.8</v>
          </cell>
          <cell r="EQ177">
            <v>6.8</v>
          </cell>
          <cell r="ER177">
            <v>6.8</v>
          </cell>
          <cell r="ES177">
            <v>6.8</v>
          </cell>
          <cell r="ET177">
            <v>6.79</v>
          </cell>
          <cell r="EU177">
            <v>6.79</v>
          </cell>
          <cell r="EV177">
            <v>6.79</v>
          </cell>
          <cell r="EW177">
            <v>6.79</v>
          </cell>
          <cell r="EX177">
            <v>6.79</v>
          </cell>
          <cell r="EY177">
            <v>6.79</v>
          </cell>
          <cell r="EZ177">
            <v>6.79</v>
          </cell>
          <cell r="FA177">
            <v>6.79</v>
          </cell>
          <cell r="FB177">
            <v>6.79</v>
          </cell>
          <cell r="FC177">
            <v>6.8</v>
          </cell>
          <cell r="FD177">
            <v>6.8</v>
          </cell>
          <cell r="FE177">
            <v>6.8</v>
          </cell>
          <cell r="FF177">
            <v>6.8</v>
          </cell>
          <cell r="FG177">
            <v>6.8</v>
          </cell>
          <cell r="FH177">
            <v>6.81</v>
          </cell>
          <cell r="FI177">
            <v>6.81</v>
          </cell>
          <cell r="FJ177">
            <v>6.81</v>
          </cell>
          <cell r="FK177">
            <v>6.81</v>
          </cell>
          <cell r="FL177">
            <v>6.81</v>
          </cell>
          <cell r="FM177">
            <v>6.81</v>
          </cell>
          <cell r="FN177">
            <v>6.81</v>
          </cell>
          <cell r="FO177">
            <v>6.81</v>
          </cell>
          <cell r="FP177">
            <v>6.81</v>
          </cell>
          <cell r="FQ177">
            <v>6.81</v>
          </cell>
          <cell r="FR177">
            <v>6.81</v>
          </cell>
          <cell r="FS177">
            <v>6.81</v>
          </cell>
          <cell r="FT177">
            <v>6.81</v>
          </cell>
          <cell r="FU177">
            <v>6.81</v>
          </cell>
          <cell r="FV177">
            <v>6.81</v>
          </cell>
          <cell r="FW177">
            <v>6.81</v>
          </cell>
          <cell r="FX177">
            <v>6.81</v>
          </cell>
          <cell r="FY177">
            <v>6.81</v>
          </cell>
          <cell r="FZ177">
            <v>6.81</v>
          </cell>
          <cell r="GA177">
            <v>6.81</v>
          </cell>
          <cell r="GB177">
            <v>6.81</v>
          </cell>
          <cell r="GC177">
            <v>6.81</v>
          </cell>
          <cell r="GD177">
            <v>6.81</v>
          </cell>
          <cell r="GE177">
            <v>6.81</v>
          </cell>
          <cell r="GF177">
            <v>6.81</v>
          </cell>
          <cell r="GG177">
            <v>6.81</v>
          </cell>
          <cell r="GH177">
            <v>6.81</v>
          </cell>
          <cell r="GI177">
            <v>6.81</v>
          </cell>
          <cell r="GJ177">
            <v>6.81</v>
          </cell>
          <cell r="GK177">
            <v>6.81</v>
          </cell>
          <cell r="GL177">
            <v>6.81</v>
          </cell>
          <cell r="GM177">
            <v>6.81</v>
          </cell>
          <cell r="GN177">
            <v>6.81</v>
          </cell>
          <cell r="GO177">
            <v>6.81</v>
          </cell>
          <cell r="GP177">
            <v>6.81</v>
          </cell>
          <cell r="GQ177">
            <v>6.81</v>
          </cell>
          <cell r="GR177">
            <v>6.81</v>
          </cell>
          <cell r="GS177">
            <v>6.81</v>
          </cell>
          <cell r="GT177">
            <v>6.81</v>
          </cell>
          <cell r="GU177">
            <v>6.81</v>
          </cell>
          <cell r="GV177">
            <v>6.81</v>
          </cell>
          <cell r="GW177">
            <v>6.81</v>
          </cell>
          <cell r="GX177">
            <v>6.81</v>
          </cell>
          <cell r="GY177">
            <v>6.81</v>
          </cell>
          <cell r="GZ177">
            <v>6.81</v>
          </cell>
          <cell r="HA177">
            <v>6.81</v>
          </cell>
          <cell r="HB177">
            <v>6.81</v>
          </cell>
          <cell r="HC177">
            <v>6.81</v>
          </cell>
          <cell r="HD177">
            <v>6.81</v>
          </cell>
          <cell r="HE177">
            <v>6.81</v>
          </cell>
          <cell r="HF177">
            <v>6.81</v>
          </cell>
        </row>
        <row r="178">
          <cell r="A178">
            <v>177</v>
          </cell>
          <cell r="C178" t="str">
            <v>VAZÕES</v>
          </cell>
        </row>
        <row r="179">
          <cell r="A179">
            <v>178</v>
          </cell>
          <cell r="C179" t="str">
            <v>Caldo Misto p/ Aquecedores(m³)</v>
          </cell>
          <cell r="E179">
            <v>3057.1</v>
          </cell>
          <cell r="F179">
            <v>9668.2999999999993</v>
          </cell>
          <cell r="G179">
            <v>15456.7</v>
          </cell>
          <cell r="H179">
            <v>24629.9</v>
          </cell>
          <cell r="I179">
            <v>33014.300000000003</v>
          </cell>
          <cell r="J179">
            <v>43024.800000000003</v>
          </cell>
          <cell r="K179">
            <v>53646.8</v>
          </cell>
          <cell r="L179">
            <v>63204.7</v>
          </cell>
          <cell r="M179">
            <v>74084.7</v>
          </cell>
          <cell r="N179">
            <v>84860.3</v>
          </cell>
          <cell r="O179">
            <v>95933.7</v>
          </cell>
          <cell r="P179">
            <v>105951.9</v>
          </cell>
          <cell r="Q179">
            <v>116653.3</v>
          </cell>
          <cell r="R179">
            <v>127693.4</v>
          </cell>
          <cell r="S179">
            <v>138170.4</v>
          </cell>
          <cell r="T179">
            <v>138170.4</v>
          </cell>
          <cell r="U179">
            <v>138170.4</v>
          </cell>
          <cell r="V179">
            <v>144279.20000000001</v>
          </cell>
          <cell r="W179">
            <v>145894.39999999999</v>
          </cell>
          <cell r="X179">
            <v>151380.79999999999</v>
          </cell>
          <cell r="Y179">
            <v>161963.4</v>
          </cell>
          <cell r="Z179">
            <v>177944.7</v>
          </cell>
          <cell r="AA179">
            <v>186194.4</v>
          </cell>
          <cell r="AB179">
            <v>196963.4</v>
          </cell>
          <cell r="AC179">
            <v>207789.4</v>
          </cell>
          <cell r="AD179">
            <v>219106.6</v>
          </cell>
          <cell r="AE179">
            <v>229884.6</v>
          </cell>
          <cell r="AF179">
            <v>245704.2</v>
          </cell>
          <cell r="AG179">
            <v>254920.6</v>
          </cell>
          <cell r="AH179">
            <v>254920.6</v>
          </cell>
          <cell r="AI179">
            <v>254920.6</v>
          </cell>
          <cell r="AJ179">
            <v>257496</v>
          </cell>
          <cell r="AK179">
            <v>257496</v>
          </cell>
          <cell r="AL179">
            <v>257496</v>
          </cell>
          <cell r="AM179">
            <v>302460</v>
          </cell>
          <cell r="AN179">
            <v>306754.8</v>
          </cell>
          <cell r="AO179">
            <v>320200.8</v>
          </cell>
          <cell r="AP179">
            <v>332030.7</v>
          </cell>
          <cell r="AQ179">
            <v>342654.1</v>
          </cell>
          <cell r="AR179">
            <v>352676.4</v>
          </cell>
          <cell r="AS179">
            <v>352676.4</v>
          </cell>
          <cell r="AT179">
            <v>356208</v>
          </cell>
          <cell r="AU179">
            <v>367421.7</v>
          </cell>
          <cell r="AV179">
            <v>382496.1</v>
          </cell>
          <cell r="AW179">
            <v>394682</v>
          </cell>
          <cell r="AX179">
            <v>409860.9</v>
          </cell>
          <cell r="AY179">
            <v>421792.6</v>
          </cell>
          <cell r="AZ179">
            <v>436544</v>
          </cell>
          <cell r="BA179">
            <v>436544</v>
          </cell>
          <cell r="BB179">
            <v>436544</v>
          </cell>
          <cell r="BC179">
            <v>438572.1</v>
          </cell>
          <cell r="BD179">
            <v>438572.1</v>
          </cell>
          <cell r="BE179">
            <v>438572.1</v>
          </cell>
          <cell r="BF179">
            <v>438572.1</v>
          </cell>
          <cell r="BG179">
            <v>438572.1</v>
          </cell>
          <cell r="BH179">
            <v>615616.69999999995</v>
          </cell>
          <cell r="BI179">
            <v>618956</v>
          </cell>
          <cell r="BJ179">
            <v>622212.19999999995</v>
          </cell>
          <cell r="BK179">
            <v>624886.19999999995</v>
          </cell>
          <cell r="BL179">
            <v>632714.9</v>
          </cell>
          <cell r="BM179">
            <v>643694.19999999995</v>
          </cell>
          <cell r="BN179">
            <v>653668.30000000005</v>
          </cell>
          <cell r="BO179">
            <v>668999.1</v>
          </cell>
          <cell r="BP179">
            <v>680720.8</v>
          </cell>
          <cell r="BQ179">
            <v>692561.4</v>
          </cell>
          <cell r="BR179">
            <v>708681.2</v>
          </cell>
          <cell r="BS179">
            <v>724537.3</v>
          </cell>
          <cell r="BT179">
            <v>740453.1</v>
          </cell>
          <cell r="BU179">
            <v>755944.1</v>
          </cell>
          <cell r="BV179">
            <v>771813</v>
          </cell>
          <cell r="BW179">
            <v>787601.3</v>
          </cell>
          <cell r="BX179">
            <v>803471.3</v>
          </cell>
          <cell r="BY179">
            <v>819934.8</v>
          </cell>
          <cell r="BZ179">
            <v>831584.3</v>
          </cell>
          <cell r="CA179">
            <v>848173.7</v>
          </cell>
          <cell r="CB179">
            <v>864540.9</v>
          </cell>
          <cell r="CC179">
            <v>876662.8</v>
          </cell>
          <cell r="CD179">
            <v>892942.7</v>
          </cell>
          <cell r="CE179">
            <v>904846.7</v>
          </cell>
          <cell r="CF179">
            <v>913469.2</v>
          </cell>
          <cell r="CG179">
            <v>930793.7</v>
          </cell>
          <cell r="CH179">
            <v>945795</v>
          </cell>
          <cell r="CI179">
            <v>954527.6</v>
          </cell>
          <cell r="CJ179">
            <v>966199.7</v>
          </cell>
          <cell r="CK179">
            <v>980694.6</v>
          </cell>
          <cell r="CL179">
            <v>991106.7</v>
          </cell>
          <cell r="CM179">
            <v>1002529.7</v>
          </cell>
          <cell r="CN179">
            <v>1017562.8</v>
          </cell>
          <cell r="CO179">
            <v>1028860.5</v>
          </cell>
          <cell r="CP179">
            <v>1039902.8</v>
          </cell>
          <cell r="CQ179">
            <v>1050639.7</v>
          </cell>
          <cell r="CR179">
            <v>1061556.7</v>
          </cell>
          <cell r="CS179">
            <v>1072510.1000000001</v>
          </cell>
          <cell r="CT179">
            <v>1073839.3999999999</v>
          </cell>
          <cell r="CU179">
            <v>1086117.3999999999</v>
          </cell>
          <cell r="CV179">
            <v>1097009.6000000001</v>
          </cell>
          <cell r="CW179">
            <v>1108543</v>
          </cell>
          <cell r="CX179">
            <v>1120646.5</v>
          </cell>
          <cell r="CY179">
            <v>1131229.8</v>
          </cell>
          <cell r="CZ179">
            <v>1139493.5</v>
          </cell>
          <cell r="DA179">
            <v>1151677.6000000001</v>
          </cell>
          <cell r="DB179">
            <v>1163932</v>
          </cell>
          <cell r="DC179">
            <v>1173676.7</v>
          </cell>
          <cell r="DD179">
            <v>1186337.8999999999</v>
          </cell>
          <cell r="DE179">
            <v>1199289.8</v>
          </cell>
          <cell r="DF179">
            <v>1211039.2</v>
          </cell>
          <cell r="DG179">
            <v>1222874.2</v>
          </cell>
          <cell r="DH179">
            <v>1235694.8999999999</v>
          </cell>
          <cell r="DI179">
            <v>1247927.8</v>
          </cell>
          <cell r="DJ179">
            <v>1260739.3999999999</v>
          </cell>
          <cell r="DK179">
            <v>1273875.1000000001</v>
          </cell>
          <cell r="DL179">
            <v>1290750.1000000001</v>
          </cell>
          <cell r="DM179">
            <v>1303163.1000000001</v>
          </cell>
          <cell r="DN179">
            <v>1316183.3999999999</v>
          </cell>
          <cell r="DO179">
            <v>1328393</v>
          </cell>
          <cell r="DP179">
            <v>1344696</v>
          </cell>
          <cell r="DQ179">
            <v>1357003.1</v>
          </cell>
          <cell r="DR179">
            <v>1368922.5</v>
          </cell>
          <cell r="DS179">
            <v>1380756.5</v>
          </cell>
          <cell r="DT179">
            <v>1392842</v>
          </cell>
          <cell r="DU179">
            <v>1403543.5</v>
          </cell>
          <cell r="DV179">
            <v>1414661.4</v>
          </cell>
          <cell r="DW179">
            <v>1426418</v>
          </cell>
          <cell r="DX179">
            <v>1442270.8</v>
          </cell>
          <cell r="DY179">
            <v>1454984.4</v>
          </cell>
          <cell r="DZ179">
            <v>1470827.6</v>
          </cell>
          <cell r="EA179">
            <v>1481549.6</v>
          </cell>
          <cell r="EB179">
            <v>1492969.2</v>
          </cell>
          <cell r="EC179">
            <v>1505458</v>
          </cell>
          <cell r="ED179">
            <v>1522162.4</v>
          </cell>
          <cell r="EE179">
            <v>1534570.4</v>
          </cell>
          <cell r="EF179">
            <v>1544076.3</v>
          </cell>
          <cell r="EG179">
            <v>1544076.3</v>
          </cell>
          <cell r="EH179">
            <v>1550995.5</v>
          </cell>
          <cell r="EI179">
            <v>1563360</v>
          </cell>
          <cell r="EJ179">
            <v>1587446.1</v>
          </cell>
          <cell r="EK179">
            <v>1598818.7</v>
          </cell>
          <cell r="EL179">
            <v>1611001.3</v>
          </cell>
          <cell r="EM179">
            <v>1622778</v>
          </cell>
          <cell r="EN179">
            <v>1634798.1</v>
          </cell>
          <cell r="EO179">
            <v>1643273.2</v>
          </cell>
          <cell r="EP179">
            <v>1643273.2</v>
          </cell>
          <cell r="EQ179">
            <v>1643273.2</v>
          </cell>
          <cell r="ER179">
            <v>1649035</v>
          </cell>
          <cell r="ES179">
            <v>1659400</v>
          </cell>
          <cell r="ET179">
            <v>1666617</v>
          </cell>
          <cell r="EU179">
            <v>1666617</v>
          </cell>
          <cell r="EV179">
            <v>1666617</v>
          </cell>
          <cell r="EW179">
            <v>1666617</v>
          </cell>
          <cell r="EX179">
            <v>1669813.1</v>
          </cell>
          <cell r="EY179">
            <v>1678347.3</v>
          </cell>
          <cell r="EZ179">
            <v>1690371.6</v>
          </cell>
          <cell r="FA179">
            <v>1702444.7</v>
          </cell>
          <cell r="FB179">
            <v>1714813.3</v>
          </cell>
          <cell r="FC179">
            <v>1727056.2</v>
          </cell>
          <cell r="FD179">
            <v>1738275</v>
          </cell>
          <cell r="FE179">
            <v>1750999.1</v>
          </cell>
          <cell r="FF179">
            <v>1763596.5</v>
          </cell>
          <cell r="FG179">
            <v>1775638.6</v>
          </cell>
          <cell r="FH179">
            <v>1791903.7</v>
          </cell>
          <cell r="FI179">
            <v>1803438.2</v>
          </cell>
          <cell r="FJ179">
            <v>1810317.2</v>
          </cell>
          <cell r="FK179">
            <v>1818772.1</v>
          </cell>
          <cell r="FL179">
            <v>1831199.3</v>
          </cell>
          <cell r="FM179">
            <v>1842352.4</v>
          </cell>
          <cell r="FN179">
            <v>1853427.3</v>
          </cell>
          <cell r="FO179">
            <v>1864201.5</v>
          </cell>
          <cell r="FP179">
            <v>1876281</v>
          </cell>
          <cell r="FQ179">
            <v>1888756.7</v>
          </cell>
          <cell r="FR179">
            <v>1900902</v>
          </cell>
          <cell r="FS179">
            <v>1911205.7</v>
          </cell>
          <cell r="FT179">
            <v>1921854.6</v>
          </cell>
          <cell r="FU179">
            <v>1932733</v>
          </cell>
          <cell r="FV179">
            <v>1944111.5</v>
          </cell>
          <cell r="FW179">
            <v>1955708.8</v>
          </cell>
          <cell r="FX179">
            <v>1970455.2</v>
          </cell>
          <cell r="FY179">
            <v>1980137.3</v>
          </cell>
          <cell r="FZ179">
            <v>1990768</v>
          </cell>
          <cell r="GA179">
            <v>1998204.6</v>
          </cell>
          <cell r="GB179">
            <v>2009730.8</v>
          </cell>
          <cell r="GC179">
            <v>2020826.5</v>
          </cell>
          <cell r="GD179">
            <v>2032677.9</v>
          </cell>
          <cell r="GE179">
            <v>2044182.3</v>
          </cell>
          <cell r="GF179">
            <v>2051648.4</v>
          </cell>
          <cell r="GG179">
            <v>2062809.8</v>
          </cell>
          <cell r="GH179">
            <v>2074321.4</v>
          </cell>
          <cell r="GI179">
            <v>2078761.8</v>
          </cell>
          <cell r="GJ179">
            <v>2085071.5</v>
          </cell>
          <cell r="GK179">
            <v>2097436.6</v>
          </cell>
          <cell r="GL179">
            <v>2109680.5</v>
          </cell>
          <cell r="GM179">
            <v>2120906.2000000002</v>
          </cell>
          <cell r="GN179">
            <v>2132487.2000000002</v>
          </cell>
          <cell r="GO179">
            <v>2141854</v>
          </cell>
          <cell r="GP179">
            <v>2152260.2000000002</v>
          </cell>
          <cell r="GQ179">
            <v>2164447.9</v>
          </cell>
          <cell r="GR179">
            <v>2176957</v>
          </cell>
          <cell r="GS179">
            <v>2189089.4</v>
          </cell>
          <cell r="GT179">
            <v>2195031.9</v>
          </cell>
          <cell r="GU179">
            <v>2202146.2999999998</v>
          </cell>
          <cell r="GV179">
            <v>2202146.2999999998</v>
          </cell>
          <cell r="GW179">
            <v>2211568.7000000002</v>
          </cell>
          <cell r="GX179">
            <v>2223759.2999999998</v>
          </cell>
          <cell r="GY179">
            <v>2236249.6</v>
          </cell>
          <cell r="GZ179">
            <v>2245723.2000000002</v>
          </cell>
          <cell r="HA179">
            <v>2253665.7999999998</v>
          </cell>
          <cell r="HB179">
            <v>2253691.7999999998</v>
          </cell>
          <cell r="HC179">
            <v>2253691.7999999998</v>
          </cell>
          <cell r="HD179">
            <v>2253691.7999999998</v>
          </cell>
          <cell r="HE179">
            <v>2253691.7999999998</v>
          </cell>
          <cell r="HF179">
            <v>2253691.7999999998</v>
          </cell>
        </row>
        <row r="180">
          <cell r="A180">
            <v>179</v>
          </cell>
          <cell r="C180" t="str">
            <v>Alcohol Hidratado EQUIVALENTE (Litros)**</v>
          </cell>
          <cell r="E180">
            <v>0</v>
          </cell>
          <cell r="F180">
            <v>306675</v>
          </cell>
          <cell r="G180">
            <v>807450</v>
          </cell>
          <cell r="H180">
            <v>1332822</v>
          </cell>
          <cell r="I180">
            <v>1880910</v>
          </cell>
          <cell r="J180">
            <v>2685472</v>
          </cell>
          <cell r="K180">
            <v>3447875</v>
          </cell>
          <cell r="L180">
            <v>4140006</v>
          </cell>
          <cell r="M180">
            <v>4898081</v>
          </cell>
          <cell r="N180">
            <v>5629546</v>
          </cell>
          <cell r="O180">
            <v>6517407</v>
          </cell>
          <cell r="P180">
            <v>7201247</v>
          </cell>
          <cell r="Q180">
            <v>7991177</v>
          </cell>
          <cell r="R180">
            <v>8869880</v>
          </cell>
          <cell r="S180">
            <v>9526474</v>
          </cell>
          <cell r="T180">
            <v>9526474</v>
          </cell>
          <cell r="U180">
            <v>9526474</v>
          </cell>
          <cell r="V180">
            <v>9676562</v>
          </cell>
          <cell r="W180">
            <v>10038001.5</v>
          </cell>
          <cell r="X180">
            <v>10177796.279999999</v>
          </cell>
          <cell r="Y180">
            <v>10913968.23</v>
          </cell>
          <cell r="Z180">
            <v>11791171.76</v>
          </cell>
          <cell r="AA180">
            <v>12560568.43</v>
          </cell>
          <cell r="AB180">
            <v>13562891.140000001</v>
          </cell>
          <cell r="AC180">
            <v>14548258.65</v>
          </cell>
          <cell r="AD180">
            <v>15426074.310000001</v>
          </cell>
          <cell r="AE180">
            <v>16300770.210000001</v>
          </cell>
          <cell r="AF180">
            <v>17237556.109999999</v>
          </cell>
          <cell r="AG180">
            <v>18191966.539999999</v>
          </cell>
          <cell r="AH180">
            <v>18191966.539999999</v>
          </cell>
          <cell r="AI180">
            <v>18191966.539999999</v>
          </cell>
          <cell r="AJ180">
            <v>18284291.57</v>
          </cell>
          <cell r="AK180">
            <v>18284291.57</v>
          </cell>
          <cell r="AL180">
            <v>18284291.57</v>
          </cell>
          <cell r="AM180">
            <v>18424506.640000001</v>
          </cell>
          <cell r="AN180">
            <v>18424506.640000001</v>
          </cell>
          <cell r="AO180">
            <v>18759543.579999998</v>
          </cell>
          <cell r="AP180">
            <v>19420699.609999999</v>
          </cell>
          <cell r="AQ180">
            <v>20211443.039999999</v>
          </cell>
          <cell r="AR180">
            <v>20934023.559999999</v>
          </cell>
          <cell r="AS180">
            <v>20934023.559999999</v>
          </cell>
          <cell r="AT180">
            <v>21138479.98</v>
          </cell>
          <cell r="AU180">
            <v>21804057.850000001</v>
          </cell>
          <cell r="AV180">
            <v>22621809.290342875</v>
          </cell>
          <cell r="AW180">
            <v>23521231.60809394</v>
          </cell>
          <cell r="AX180">
            <v>24334751.714375589</v>
          </cell>
          <cell r="AY180">
            <v>25202278.951871656</v>
          </cell>
          <cell r="AZ180">
            <v>25928488.140939597</v>
          </cell>
          <cell r="BA180">
            <v>25928488.140939597</v>
          </cell>
          <cell r="BB180">
            <v>26040576.328859061</v>
          </cell>
          <cell r="BC180">
            <v>26040576.328859061</v>
          </cell>
          <cell r="BD180">
            <v>26040576.328859061</v>
          </cell>
          <cell r="BE180">
            <v>26040576.328859061</v>
          </cell>
          <cell r="BF180">
            <v>26040576.328859061</v>
          </cell>
          <cell r="BG180">
            <v>26040576.328859061</v>
          </cell>
          <cell r="BH180">
            <v>26104503.872483224</v>
          </cell>
          <cell r="BI180">
            <v>26187021.59060403</v>
          </cell>
          <cell r="BJ180">
            <v>26269184.382550336</v>
          </cell>
          <cell r="BK180">
            <v>26345600.549916103</v>
          </cell>
          <cell r="BL180">
            <v>26702906.525741845</v>
          </cell>
          <cell r="BM180">
            <v>27139776.525741845</v>
          </cell>
          <cell r="BN180">
            <v>27793206.525741845</v>
          </cell>
          <cell r="BO180">
            <v>28584135.525741845</v>
          </cell>
          <cell r="BP180">
            <v>29301172.670336582</v>
          </cell>
          <cell r="BQ180">
            <v>30114069.005977347</v>
          </cell>
          <cell r="BR180">
            <v>30948952.035864092</v>
          </cell>
          <cell r="BS180">
            <v>31811524.300471947</v>
          </cell>
          <cell r="BT180">
            <v>32686335.138961717</v>
          </cell>
          <cell r="BU180">
            <v>33537236.25170425</v>
          </cell>
          <cell r="BV180">
            <v>34374906.005034611</v>
          </cell>
          <cell r="BW180">
            <v>35249911.790434234</v>
          </cell>
          <cell r="BX180">
            <v>36124076.64380113</v>
          </cell>
          <cell r="BY180">
            <v>37031754.200000003</v>
          </cell>
          <cell r="BZ180">
            <v>37900452.871525958</v>
          </cell>
          <cell r="CA180">
            <v>38777253.658101737</v>
          </cell>
          <cell r="CB180">
            <v>39576211.533193499</v>
          </cell>
          <cell r="CC180">
            <v>40404867.288830623</v>
          </cell>
          <cell r="CD180">
            <v>41262336.242920071</v>
          </cell>
          <cell r="CE180">
            <v>41911882.042164877</v>
          </cell>
          <cell r="CF180">
            <v>42761095.542479545</v>
          </cell>
          <cell r="CG180">
            <v>43665225.81183134</v>
          </cell>
          <cell r="CH180">
            <v>44514021.183134049</v>
          </cell>
          <cell r="CI180">
            <v>45177573.461974196</v>
          </cell>
          <cell r="CJ180">
            <v>45960930.225403816</v>
          </cell>
          <cell r="CK180">
            <v>46770228.954998426</v>
          </cell>
          <cell r="CL180">
            <v>47548653.281308994</v>
          </cell>
          <cell r="CM180">
            <v>48292128.497797355</v>
          </cell>
          <cell r="CN180">
            <v>48987473.854310885</v>
          </cell>
          <cell r="CO180">
            <v>49893097.756660372</v>
          </cell>
          <cell r="CP180">
            <v>50644304.345290542</v>
          </cell>
          <cell r="CQ180">
            <v>51344837.722962342</v>
          </cell>
          <cell r="CR180">
            <v>52199115.750131123</v>
          </cell>
          <cell r="CS180">
            <v>52966305.75330396</v>
          </cell>
          <cell r="CT180">
            <v>53850968.988985628</v>
          </cell>
          <cell r="CU180">
            <v>54727067.149690554</v>
          </cell>
          <cell r="CV180">
            <v>55580213.717507601</v>
          </cell>
          <cell r="CW180">
            <v>56404696.651001781</v>
          </cell>
          <cell r="CX180">
            <v>57298549.57138361</v>
          </cell>
          <cell r="CY180">
            <v>57982563.077834889</v>
          </cell>
          <cell r="CZ180">
            <v>58467754.004825339</v>
          </cell>
          <cell r="DA180">
            <v>59420846.004825339</v>
          </cell>
          <cell r="DB180">
            <v>60374489.004825339</v>
          </cell>
          <cell r="DC180">
            <v>61023159.987620652</v>
          </cell>
          <cell r="DD180">
            <v>61979639.99024339</v>
          </cell>
          <cell r="DE180">
            <v>62992973.881556861</v>
          </cell>
          <cell r="DF180">
            <v>63948925.729437679</v>
          </cell>
          <cell r="DG180">
            <v>64822229.822912291</v>
          </cell>
          <cell r="DH180">
            <v>65846567.967268147</v>
          </cell>
          <cell r="DI180">
            <v>66869388.472723454</v>
          </cell>
          <cell r="DJ180">
            <v>67853034.563575327</v>
          </cell>
          <cell r="DK180">
            <v>68833016.606861815</v>
          </cell>
          <cell r="DL180">
            <v>69825682.676843971</v>
          </cell>
          <cell r="DM180">
            <v>70792045.166824043</v>
          </cell>
          <cell r="DN180">
            <v>71762480.930332601</v>
          </cell>
          <cell r="DO180">
            <v>72722226.147083506</v>
          </cell>
          <cell r="DP180">
            <v>73692576.65113838</v>
          </cell>
          <cell r="DQ180">
            <v>74672365.631308347</v>
          </cell>
          <cell r="DR180">
            <v>75561179.379813224</v>
          </cell>
          <cell r="DS180">
            <v>76424091.227258414</v>
          </cell>
          <cell r="DT180">
            <v>77234080.072290421</v>
          </cell>
          <cell r="DU180">
            <v>77863448.220986366</v>
          </cell>
          <cell r="DV180">
            <v>78762556.65036726</v>
          </cell>
          <cell r="DW180">
            <v>79592151.285834208</v>
          </cell>
          <cell r="DX180">
            <v>80532693.61552991</v>
          </cell>
          <cell r="DY180">
            <v>81512058.641552985</v>
          </cell>
          <cell r="DZ180">
            <v>82477228.810703039</v>
          </cell>
          <cell r="EA180">
            <v>83291445.913536206</v>
          </cell>
          <cell r="EB180">
            <v>84012972.97397691</v>
          </cell>
          <cell r="EC180">
            <v>84950884.303777546</v>
          </cell>
          <cell r="ED180">
            <v>85849659.322770208</v>
          </cell>
          <cell r="EE180">
            <v>86768946.596642181</v>
          </cell>
          <cell r="EF180">
            <v>87455780.951311648</v>
          </cell>
          <cell r="EG180">
            <v>87455780.951311648</v>
          </cell>
          <cell r="EH180">
            <v>87928531.551941246</v>
          </cell>
          <cell r="EI180">
            <v>88765896.926967472</v>
          </cell>
          <cell r="EJ180">
            <v>89649653.391395599</v>
          </cell>
          <cell r="EK180">
            <v>90494574.672612801</v>
          </cell>
          <cell r="EL180">
            <v>91443743.305771261</v>
          </cell>
          <cell r="EM180">
            <v>92398817.505981117</v>
          </cell>
          <cell r="EN180">
            <v>93275412.641133264</v>
          </cell>
          <cell r="EO180">
            <v>94001983.654249728</v>
          </cell>
          <cell r="EP180">
            <v>94001983.654249728</v>
          </cell>
          <cell r="EQ180">
            <v>94001983.654249728</v>
          </cell>
          <cell r="ER180">
            <v>94359432.153725073</v>
          </cell>
          <cell r="ES180">
            <v>94978877.153725073</v>
          </cell>
          <cell r="ET180">
            <v>95250392.153725073</v>
          </cell>
          <cell r="EU180">
            <v>95250392.153725073</v>
          </cell>
          <cell r="EV180">
            <v>95250392.153725073</v>
          </cell>
          <cell r="EW180">
            <v>95250392.153725073</v>
          </cell>
          <cell r="EX180">
            <v>95245342.903682709</v>
          </cell>
          <cell r="EY180">
            <v>95680639.903682709</v>
          </cell>
          <cell r="EZ180">
            <v>96491474.903682709</v>
          </cell>
          <cell r="FA180">
            <v>97347452.352533832</v>
          </cell>
          <cell r="FB180">
            <v>98226428.619452298</v>
          </cell>
          <cell r="FC180">
            <v>99143376.059804842</v>
          </cell>
          <cell r="FD180">
            <v>100029900.60465848</v>
          </cell>
          <cell r="FE180">
            <v>100979628.70601195</v>
          </cell>
          <cell r="FF180">
            <v>101977493.09852061</v>
          </cell>
          <cell r="FG180">
            <v>102919597.24047843</v>
          </cell>
          <cell r="FH180">
            <v>103798855.21183506</v>
          </cell>
          <cell r="FI180">
            <v>104661520.46196622</v>
          </cell>
          <cell r="FJ180">
            <v>105234618.06169343</v>
          </cell>
          <cell r="FK180">
            <v>105809983.25359353</v>
          </cell>
          <cell r="FL180">
            <v>106581993.22788794</v>
          </cell>
          <cell r="FM180">
            <v>107391228.02748924</v>
          </cell>
          <cell r="FN180">
            <v>108150397.94533628</v>
          </cell>
          <cell r="FO180">
            <v>108907499.99706222</v>
          </cell>
          <cell r="FP180">
            <v>109791621.05214563</v>
          </cell>
          <cell r="FQ180">
            <v>110752965.93914595</v>
          </cell>
          <cell r="FR180">
            <v>111724488.04196832</v>
          </cell>
          <cell r="FS180">
            <v>112611206.69656909</v>
          </cell>
          <cell r="FT180">
            <v>113409122.1266394</v>
          </cell>
          <cell r="FU180">
            <v>114295246.51075438</v>
          </cell>
          <cell r="FV180">
            <v>115155098.44465429</v>
          </cell>
          <cell r="FW180">
            <v>116064319.56321478</v>
          </cell>
          <cell r="FX180">
            <v>116906120.05560802</v>
          </cell>
          <cell r="FY180">
            <v>117549781.62060645</v>
          </cell>
          <cell r="FZ180">
            <v>118203125.43856888</v>
          </cell>
          <cell r="GA180">
            <v>119116833.00419682</v>
          </cell>
          <cell r="GB180">
            <v>119862424.92351274</v>
          </cell>
          <cell r="GC180">
            <v>120718614.37960339</v>
          </cell>
          <cell r="GD180">
            <v>121517933.38054769</v>
          </cell>
          <cell r="GE180">
            <v>122439589.66918476</v>
          </cell>
          <cell r="GF180">
            <v>123306264.88941349</v>
          </cell>
          <cell r="GG180">
            <v>124136399.26219705</v>
          </cell>
          <cell r="GH180">
            <v>125044374.85248137</v>
          </cell>
          <cell r="GI180">
            <v>125537791.70359878</v>
          </cell>
          <cell r="GJ180">
            <v>125852097.70359878</v>
          </cell>
          <cell r="GK180">
            <v>126698142.44601825</v>
          </cell>
          <cell r="GL180">
            <v>127711907.39135453</v>
          </cell>
          <cell r="GM180">
            <v>128646471.11572763</v>
          </cell>
          <cell r="GN180">
            <v>129593493.90284336</v>
          </cell>
          <cell r="GO180">
            <v>130319213.24257685</v>
          </cell>
          <cell r="GP180">
            <v>131004056.21529745</v>
          </cell>
          <cell r="GQ180">
            <v>131939553.67946699</v>
          </cell>
          <cell r="GR180">
            <v>132889011.32735285</v>
          </cell>
          <cell r="GS180">
            <v>133926791.10513063</v>
          </cell>
          <cell r="GT180">
            <v>134427227.22316653</v>
          </cell>
          <cell r="GU180">
            <v>135100681.09254014</v>
          </cell>
          <cell r="GV180">
            <v>135167592.20784807</v>
          </cell>
          <cell r="GW180">
            <v>135440564.38243628</v>
          </cell>
          <cell r="GX180">
            <v>136276900.17542756</v>
          </cell>
          <cell r="GY180">
            <v>137224630.1948379</v>
          </cell>
          <cell r="GZ180">
            <v>138006746.59752387</v>
          </cell>
          <cell r="HA180">
            <v>138592073.7068513</v>
          </cell>
          <cell r="HB180">
            <v>139318103.08362186</v>
          </cell>
          <cell r="HC180">
            <v>139318103.08362186</v>
          </cell>
          <cell r="HD180">
            <v>139924267.33280873</v>
          </cell>
          <cell r="HE180">
            <v>139924267.33280873</v>
          </cell>
          <cell r="HF180">
            <v>139924267.33280873</v>
          </cell>
        </row>
        <row r="181">
          <cell r="A181">
            <v>180</v>
          </cell>
          <cell r="C181" t="str">
            <v>Factor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1.0459167627633923</v>
          </cell>
          <cell r="X181">
            <v>1.0463360939301813</v>
          </cell>
          <cell r="Y181">
            <v>1.0465408805031446</v>
          </cell>
          <cell r="Z181">
            <v>1.0467554250969702</v>
          </cell>
          <cell r="AA181">
            <v>1.0468651708953658</v>
          </cell>
          <cell r="AB181">
            <v>1.0469749397085035</v>
          </cell>
          <cell r="AC181">
            <v>1.0469749397085035</v>
          </cell>
          <cell r="AD181">
            <v>1.0469749397085035</v>
          </cell>
          <cell r="AE181">
            <v>1.047084731543624</v>
          </cell>
          <cell r="AF181">
            <v>1.047084731543624</v>
          </cell>
          <cell r="AG181">
            <v>1.0471945464079706</v>
          </cell>
          <cell r="AH181">
            <v>1.0471945464079706</v>
          </cell>
          <cell r="AI181">
            <v>1.0471945464079706</v>
          </cell>
          <cell r="AJ181">
            <v>1.0470896696381753</v>
          </cell>
          <cell r="AK181">
            <v>1.0470896696381753</v>
          </cell>
          <cell r="AL181">
            <v>1.0470896696381753</v>
          </cell>
          <cell r="AM181">
            <v>1.0471945464079706</v>
          </cell>
          <cell r="AN181">
            <v>1.0471945464079706</v>
          </cell>
          <cell r="AO181">
            <v>1.0470896696381753</v>
          </cell>
          <cell r="AP181">
            <v>1.0469749397085035</v>
          </cell>
          <cell r="AQ181">
            <v>1.0468700849323687</v>
          </cell>
          <cell r="AR181">
            <v>1.0468700849323687</v>
          </cell>
          <cell r="AS181">
            <v>1.0468700849323687</v>
          </cell>
          <cell r="AT181">
            <v>1.0468700849323687</v>
          </cell>
          <cell r="AU181">
            <v>1.0468700849323687</v>
          </cell>
          <cell r="AV181">
            <v>1.0468700849323687</v>
          </cell>
          <cell r="AW181">
            <v>1.0467603271126023</v>
          </cell>
          <cell r="AX181">
            <v>1.0468700849323687</v>
          </cell>
          <cell r="AY181">
            <v>1.0468700849323687</v>
          </cell>
          <cell r="AZ181">
            <v>1.0469798657718121</v>
          </cell>
          <cell r="BA181">
            <v>1.0469798657718121</v>
          </cell>
          <cell r="BB181">
            <v>1.0469798657718121</v>
          </cell>
          <cell r="BC181">
            <v>1.0469798657718121</v>
          </cell>
          <cell r="BD181">
            <v>1.0469798657718121</v>
          </cell>
          <cell r="BE181">
            <v>1.0469798657718121</v>
          </cell>
          <cell r="BF181">
            <v>1.0469798657718121</v>
          </cell>
          <cell r="BG181">
            <v>1.0469798657718121</v>
          </cell>
          <cell r="BH181">
            <v>1.0469798657718121</v>
          </cell>
          <cell r="BI181">
            <v>1.0469798657718121</v>
          </cell>
          <cell r="BJ181">
            <v>1.0469798657718121</v>
          </cell>
          <cell r="BK181">
            <v>1.047084731543624</v>
          </cell>
          <cell r="BL181">
            <v>1.0469749397085035</v>
          </cell>
          <cell r="BM181">
            <v>1.0469749397085035</v>
          </cell>
          <cell r="BN181">
            <v>1.0469749397085035</v>
          </cell>
          <cell r="BO181">
            <v>1.0469749397085035</v>
          </cell>
          <cell r="BP181">
            <v>1.0469749397085035</v>
          </cell>
          <cell r="BQ181">
            <v>1.047084731543624</v>
          </cell>
          <cell r="BR181">
            <v>1.047084731543624</v>
          </cell>
          <cell r="BS181">
            <v>1.0471945464079706</v>
          </cell>
          <cell r="BT181">
            <v>1.0471945464079706</v>
          </cell>
          <cell r="BU181">
            <v>1.0470896696381753</v>
          </cell>
          <cell r="BV181">
            <v>1.0471994965387035</v>
          </cell>
          <cell r="BW181">
            <v>1.0471994965387035</v>
          </cell>
          <cell r="BX181">
            <v>1.0471994965387035</v>
          </cell>
          <cell r="BY181">
            <v>1.0470896696381753</v>
          </cell>
          <cell r="BZ181">
            <v>1.0470896696381753</v>
          </cell>
          <cell r="CA181">
            <v>1.0470896696381753</v>
          </cell>
          <cell r="CB181">
            <v>1.0470896696381753</v>
          </cell>
          <cell r="CC181">
            <v>1.0470896696381753</v>
          </cell>
          <cell r="CD181">
            <v>1.0471994965387035</v>
          </cell>
          <cell r="CE181">
            <v>1.0471994965387035</v>
          </cell>
          <cell r="CF181">
            <v>1.0471994965387035</v>
          </cell>
          <cell r="CG181">
            <v>1.0471994965387035</v>
          </cell>
          <cell r="CH181">
            <v>1.0471994965387035</v>
          </cell>
          <cell r="CI181">
            <v>1.0473093464806462</v>
          </cell>
          <cell r="CJ181">
            <v>1.0470946087686175</v>
          </cell>
          <cell r="CK181">
            <v>1.0472044477079618</v>
          </cell>
          <cell r="CL181">
            <v>1.0470946087686175</v>
          </cell>
          <cell r="CM181">
            <v>1.0470946087686175</v>
          </cell>
          <cell r="CN181">
            <v>1.0470946087686175</v>
          </cell>
          <cell r="CO181">
            <v>1.0470946087686175</v>
          </cell>
          <cell r="CP181">
            <v>1.0470946087686175</v>
          </cell>
          <cell r="CQ181">
            <v>1.0472044477079618</v>
          </cell>
          <cell r="CR181">
            <v>1.0472044477079618</v>
          </cell>
          <cell r="CS181">
            <v>1.0470946087686175</v>
          </cell>
          <cell r="CT181">
            <v>1.0472044477079618</v>
          </cell>
          <cell r="CU181">
            <v>1.0472044477079618</v>
          </cell>
          <cell r="CV181">
            <v>1.0472044477079618</v>
          </cell>
          <cell r="CW181">
            <v>1.0472044477079618</v>
          </cell>
          <cell r="CX181">
            <v>1.0472044477079618</v>
          </cell>
          <cell r="CY181">
            <v>1.0472044477079618</v>
          </cell>
          <cell r="CZ181">
            <v>1.0472044477079618</v>
          </cell>
          <cell r="DA181">
            <v>1.0472044477079618</v>
          </cell>
          <cell r="DB181">
            <v>1.0472044477079618</v>
          </cell>
          <cell r="DC181">
            <v>1.0473143096936635</v>
          </cell>
          <cell r="DD181">
            <v>1.0473143096936635</v>
          </cell>
          <cell r="DE181">
            <v>1.0473143096936635</v>
          </cell>
          <cell r="DF181">
            <v>1.0473143096936635</v>
          </cell>
          <cell r="DG181">
            <v>1.0473143096936635</v>
          </cell>
          <cell r="DH181">
            <v>1.0472093999160721</v>
          </cell>
          <cell r="DI181">
            <v>1.0472093999160721</v>
          </cell>
          <cell r="DJ181">
            <v>1.0472093999160721</v>
          </cell>
          <cell r="DK181">
            <v>1.0473192739481689</v>
          </cell>
          <cell r="DL181">
            <v>1.0473192739481689</v>
          </cell>
          <cell r="DM181">
            <v>1.0473192739481689</v>
          </cell>
          <cell r="DN181">
            <v>1.0473192739481689</v>
          </cell>
          <cell r="DO181">
            <v>1.0472093999160721</v>
          </cell>
          <cell r="DP181">
            <v>1.0473192739481689</v>
          </cell>
          <cell r="DQ181">
            <v>1.0473192739481689</v>
          </cell>
          <cell r="DR181">
            <v>1.0473192739481689</v>
          </cell>
          <cell r="DS181">
            <v>1.0473192739481689</v>
          </cell>
          <cell r="DT181">
            <v>1.0473192739481689</v>
          </cell>
          <cell r="DU181">
            <v>1.0474291710388248</v>
          </cell>
          <cell r="DV181">
            <v>1.0474291710388248</v>
          </cell>
          <cell r="DW181">
            <v>1.0474291710388248</v>
          </cell>
          <cell r="DX181">
            <v>1.0474291710388248</v>
          </cell>
          <cell r="DY181">
            <v>1.0474291710388248</v>
          </cell>
          <cell r="DZ181">
            <v>1.0474291710388248</v>
          </cell>
          <cell r="EA181">
            <v>1.0474291710388248</v>
          </cell>
          <cell r="EB181">
            <v>1.0474291710388248</v>
          </cell>
          <cell r="EC181">
            <v>1.0475341028331584</v>
          </cell>
          <cell r="ED181">
            <v>1.0465897166841553</v>
          </cell>
          <cell r="EE181">
            <v>1.0465897166841553</v>
          </cell>
          <cell r="EF181">
            <v>1.0465897166841553</v>
          </cell>
          <cell r="EG181">
            <v>1.0465897166841553</v>
          </cell>
          <cell r="EH181">
            <v>1.0465897166841553</v>
          </cell>
          <cell r="EI181">
            <v>1.0465897166841553</v>
          </cell>
          <cell r="EJ181">
            <v>1.0465897166841553</v>
          </cell>
          <cell r="EK181">
            <v>1.0465897166841553</v>
          </cell>
          <cell r="EL181">
            <v>1.0465897166841553</v>
          </cell>
          <cell r="EM181">
            <v>1.0465897166841553</v>
          </cell>
          <cell r="EN181">
            <v>1.0466946484784889</v>
          </cell>
          <cell r="EO181">
            <v>1.0466946484784889</v>
          </cell>
          <cell r="EP181">
            <v>1.0466946484784889</v>
          </cell>
          <cell r="EQ181">
            <v>1.0466946484784889</v>
          </cell>
          <cell r="ER181">
            <v>1.0466946484784889</v>
          </cell>
          <cell r="ES181">
            <v>1.0466946484784889</v>
          </cell>
          <cell r="ET181">
            <v>1.0466946484784889</v>
          </cell>
          <cell r="EU181">
            <v>1.0466946484784889</v>
          </cell>
          <cell r="EV181">
            <v>1.0466946484784889</v>
          </cell>
          <cell r="EW181">
            <v>1.0466946484784889</v>
          </cell>
          <cell r="EX181">
            <v>1.0465848284545167</v>
          </cell>
          <cell r="EY181">
            <v>1.0465848284545167</v>
          </cell>
          <cell r="EZ181">
            <v>1.0465848284545167</v>
          </cell>
          <cell r="FA181">
            <v>1.0465848284545167</v>
          </cell>
          <cell r="FB181">
            <v>1.0465848284545167</v>
          </cell>
          <cell r="FC181">
            <v>1.0465848284545167</v>
          </cell>
          <cell r="FD181">
            <v>1.0465848284545167</v>
          </cell>
          <cell r="FE181">
            <v>1.0465848284545167</v>
          </cell>
          <cell r="FF181">
            <v>1.0465848284545167</v>
          </cell>
          <cell r="FG181">
            <v>1.0465848284545167</v>
          </cell>
          <cell r="FH181">
            <v>1.0466897492393243</v>
          </cell>
          <cell r="FI181">
            <v>1.0466897492393243</v>
          </cell>
          <cell r="FJ181">
            <v>1.0466897492393243</v>
          </cell>
          <cell r="FK181">
            <v>1.0466897492393243</v>
          </cell>
          <cell r="FL181">
            <v>1.0466897492393243</v>
          </cell>
          <cell r="FM181">
            <v>1.0466897492393243</v>
          </cell>
          <cell r="FN181">
            <v>1.0466897492393243</v>
          </cell>
          <cell r="FO181">
            <v>1.0466897492393243</v>
          </cell>
          <cell r="FP181">
            <v>1.0466897492393243</v>
          </cell>
          <cell r="FQ181">
            <v>1.0466897492393243</v>
          </cell>
          <cell r="FR181">
            <v>1.0466897492393243</v>
          </cell>
          <cell r="FS181">
            <v>1.0466897492393243</v>
          </cell>
          <cell r="FT181">
            <v>1.0466897492393243</v>
          </cell>
          <cell r="FU181">
            <v>1.0466897492393243</v>
          </cell>
          <cell r="FV181">
            <v>1.0466897492393243</v>
          </cell>
          <cell r="FW181">
            <v>1.0466897492393243</v>
          </cell>
          <cell r="FX181">
            <v>1.0466897492393243</v>
          </cell>
          <cell r="FY181">
            <v>1.0466897492393243</v>
          </cell>
          <cell r="FZ181">
            <v>1.0467946700241317</v>
          </cell>
          <cell r="GA181">
            <v>1.0467946700241317</v>
          </cell>
          <cell r="GB181">
            <v>1.0467946700241317</v>
          </cell>
          <cell r="GC181">
            <v>1.0467946700241317</v>
          </cell>
          <cell r="GD181">
            <v>1.0467946700241317</v>
          </cell>
          <cell r="GE181">
            <v>1.0467946700241317</v>
          </cell>
          <cell r="GF181">
            <v>1.0467946700241317</v>
          </cell>
          <cell r="GG181">
            <v>1.0467946700241317</v>
          </cell>
          <cell r="GH181">
            <v>1.0467946700241317</v>
          </cell>
          <cell r="GI181">
            <v>1.0467946700241317</v>
          </cell>
          <cell r="GJ181">
            <v>1.0467946700241317</v>
          </cell>
          <cell r="GK181">
            <v>1.0467946700241317</v>
          </cell>
          <cell r="GL181">
            <v>1.0467946700241317</v>
          </cell>
          <cell r="GM181">
            <v>1.0467946700241317</v>
          </cell>
          <cell r="GN181">
            <v>1.0467946700241317</v>
          </cell>
          <cell r="GO181">
            <v>1.0467946700241317</v>
          </cell>
          <cell r="GP181">
            <v>1.0467946700241317</v>
          </cell>
          <cell r="GQ181">
            <v>1.0467946700241317</v>
          </cell>
          <cell r="GR181">
            <v>1.0467946700241317</v>
          </cell>
          <cell r="GS181">
            <v>1.0467946700241317</v>
          </cell>
          <cell r="GT181">
            <v>1.0467946700241317</v>
          </cell>
          <cell r="GU181">
            <v>1.0467946700241317</v>
          </cell>
          <cell r="GV181">
            <v>1.0467946700241317</v>
          </cell>
          <cell r="GW181">
            <v>1.0467946700241317</v>
          </cell>
          <cell r="GX181">
            <v>1.0467946700241317</v>
          </cell>
          <cell r="GY181">
            <v>1.0467946700241317</v>
          </cell>
          <cell r="GZ181">
            <v>1.0467946700241317</v>
          </cell>
          <cell r="HA181">
            <v>1.0467946700241317</v>
          </cell>
          <cell r="HB181">
            <v>1.0467946700241317</v>
          </cell>
          <cell r="HC181">
            <v>1.0467946700241317</v>
          </cell>
          <cell r="HD181">
            <v>1.0467946700241317</v>
          </cell>
          <cell r="HE181">
            <v>1.0467946700241317</v>
          </cell>
          <cell r="HF181">
            <v>1.0467946700241317</v>
          </cell>
        </row>
        <row r="182">
          <cell r="A182">
            <v>181</v>
          </cell>
          <cell r="C182" t="str">
            <v>Rendimiento Alcohol hecho y estimado Equivalente (Lt/TC)</v>
          </cell>
          <cell r="E182">
            <v>55.744918195339615</v>
          </cell>
          <cell r="F182">
            <v>63.563324929556572</v>
          </cell>
          <cell r="G182">
            <v>71.898266785006015</v>
          </cell>
          <cell r="H182">
            <v>73.065532161127834</v>
          </cell>
          <cell r="I182">
            <v>76.141957084725618</v>
          </cell>
          <cell r="J182">
            <v>79.786049924286189</v>
          </cell>
          <cell r="K182">
            <v>81.35949869730959</v>
          </cell>
          <cell r="L182">
            <v>81.628586282951943</v>
          </cell>
          <cell r="M182">
            <v>82.028476151316298</v>
          </cell>
          <cell r="N182">
            <v>82.346205198340627</v>
          </cell>
          <cell r="O182">
            <v>82.817050632756505</v>
          </cell>
          <cell r="P182">
            <v>83.146628605190571</v>
          </cell>
          <cell r="Q182">
            <v>83.433254630716576</v>
          </cell>
          <cell r="R182">
            <v>83.922188050846756</v>
          </cell>
          <cell r="S182">
            <v>84.217278891736015</v>
          </cell>
          <cell r="T182">
            <v>84.217278891736015</v>
          </cell>
          <cell r="U182">
            <v>84.217278891736015</v>
          </cell>
          <cell r="V182">
            <v>82.897153051120696</v>
          </cell>
          <cell r="W182">
            <v>83.007170511591212</v>
          </cell>
          <cell r="X182">
            <v>83.205528830125886</v>
          </cell>
          <cell r="Y182">
            <v>83.668866928332605</v>
          </cell>
          <cell r="Z182">
            <v>84.093058817385938</v>
          </cell>
          <cell r="AA182">
            <v>84.423099435926403</v>
          </cell>
          <cell r="AB182">
            <v>84.812075230310001</v>
          </cell>
          <cell r="AC182">
            <v>85.102424152779705</v>
          </cell>
          <cell r="AD182">
            <v>85.253836873849821</v>
          </cell>
          <cell r="AE182">
            <v>85.194851283260817</v>
          </cell>
          <cell r="AF182">
            <v>85.225960277090437</v>
          </cell>
          <cell r="AG182">
            <v>85.326886625282356</v>
          </cell>
          <cell r="AH182">
            <v>85.326886625282356</v>
          </cell>
          <cell r="AI182">
            <v>85.326886625282356</v>
          </cell>
          <cell r="AJ182">
            <v>85.089671941797008</v>
          </cell>
          <cell r="AK182">
            <v>85.089671941797008</v>
          </cell>
          <cell r="AL182">
            <v>85.089671941797008</v>
          </cell>
          <cell r="AM182">
            <v>84.183401165802849</v>
          </cell>
          <cell r="AN182">
            <v>83.720585319307006</v>
          </cell>
          <cell r="AO182">
            <v>82.711910512595622</v>
          </cell>
          <cell r="AP182">
            <v>82.693540208942053</v>
          </cell>
          <cell r="AQ182">
            <v>82.718366952469125</v>
          </cell>
          <cell r="AR182">
            <v>82.861372735048462</v>
          </cell>
          <cell r="AS182">
            <v>82.861372735048462</v>
          </cell>
          <cell r="AT182">
            <v>82.802275819378607</v>
          </cell>
          <cell r="AU182">
            <v>82.89160947697296</v>
          </cell>
          <cell r="AV182">
            <v>83.011265845457118</v>
          </cell>
          <cell r="AW182">
            <v>83.079716379815153</v>
          </cell>
          <cell r="AX182">
            <v>83.153892424616259</v>
          </cell>
          <cell r="AY182">
            <v>83.335723793063579</v>
          </cell>
          <cell r="AZ182">
            <v>83.465341064341303</v>
          </cell>
          <cell r="BA182">
            <v>83.465341064341303</v>
          </cell>
          <cell r="BB182">
            <v>83.460032700342154</v>
          </cell>
          <cell r="BC182">
            <v>83.460032700342154</v>
          </cell>
          <cell r="BD182">
            <v>83.460032700342154</v>
          </cell>
          <cell r="BE182">
            <v>83.460032700342154</v>
          </cell>
          <cell r="BF182">
            <v>83.460032700342154</v>
          </cell>
          <cell r="BG182">
            <v>83.460032700342154</v>
          </cell>
          <cell r="BH182">
            <v>83.234759804429942</v>
          </cell>
          <cell r="BI182">
            <v>83.055239198895904</v>
          </cell>
          <cell r="BJ182">
            <v>83.036686277950167</v>
          </cell>
          <cell r="BK182">
            <v>82.891564096126388</v>
          </cell>
          <cell r="BL182">
            <v>82.89824956495417</v>
          </cell>
          <cell r="BM182">
            <v>82.935542725643089</v>
          </cell>
          <cell r="BN182">
            <v>82.945564957455034</v>
          </cell>
          <cell r="BO182">
            <v>82.98529959561381</v>
          </cell>
          <cell r="BP182">
            <v>83.063326875978504</v>
          </cell>
          <cell r="BQ182">
            <v>83.064049480866444</v>
          </cell>
          <cell r="BR182">
            <v>83.13589874633098</v>
          </cell>
          <cell r="BS182">
            <v>83.214983939832408</v>
          </cell>
          <cell r="BT182">
            <v>83.408899627736204</v>
          </cell>
          <cell r="BU182">
            <v>83.541276418871377</v>
          </cell>
          <cell r="BV182">
            <v>83.663801292021347</v>
          </cell>
          <cell r="BW182">
            <v>83.661940030353847</v>
          </cell>
          <cell r="BX182">
            <v>83.705407791817237</v>
          </cell>
          <cell r="BY182">
            <v>83.787996686988407</v>
          </cell>
          <cell r="BZ182">
            <v>83.814170841239317</v>
          </cell>
          <cell r="CA182">
            <v>83.78962844119296</v>
          </cell>
          <cell r="CB182">
            <v>83.696175991860258</v>
          </cell>
          <cell r="CC182">
            <v>83.629021992693453</v>
          </cell>
          <cell r="CD182">
            <v>83.612126007567383</v>
          </cell>
          <cell r="CE182">
            <v>83.522526871267829</v>
          </cell>
          <cell r="CF182">
            <v>83.440352563378127</v>
          </cell>
          <cell r="CG182">
            <v>83.444692252096146</v>
          </cell>
          <cell r="CH182">
            <v>83.507088377484536</v>
          </cell>
          <cell r="CI182">
            <v>83.540557659632796</v>
          </cell>
          <cell r="CJ182">
            <v>83.560381526062827</v>
          </cell>
          <cell r="CK182">
            <v>83.574809222762497</v>
          </cell>
          <cell r="CL182">
            <v>83.577529237523279</v>
          </cell>
          <cell r="CM182">
            <v>83.57659034694835</v>
          </cell>
          <cell r="CN182">
            <v>83.632749476014084</v>
          </cell>
          <cell r="CO182">
            <v>83.645017214494715</v>
          </cell>
          <cell r="CP182">
            <v>83.66293405059244</v>
          </cell>
          <cell r="CQ182">
            <v>83.714389898962168</v>
          </cell>
          <cell r="CR182">
            <v>83.825586390612955</v>
          </cell>
          <cell r="CS182">
            <v>83.899986970140802</v>
          </cell>
          <cell r="CT182">
            <v>84.026296569054225</v>
          </cell>
          <cell r="CU182">
            <v>84.120504722878437</v>
          </cell>
          <cell r="CV182">
            <v>84.159532526497571</v>
          </cell>
          <cell r="CW182">
            <v>84.213864157502314</v>
          </cell>
          <cell r="CX182">
            <v>84.267850130596358</v>
          </cell>
          <cell r="CY182">
            <v>84.215763115874452</v>
          </cell>
          <cell r="CZ182">
            <v>84.082590380483509</v>
          </cell>
          <cell r="DA182">
            <v>84.163672150327002</v>
          </cell>
          <cell r="DB182">
            <v>84.230462893948626</v>
          </cell>
          <cell r="DC182">
            <v>84.282815551043257</v>
          </cell>
          <cell r="DD182">
            <v>84.341566408621574</v>
          </cell>
          <cell r="DE182">
            <v>84.465267936861792</v>
          </cell>
          <cell r="DF182">
            <v>84.594471916829136</v>
          </cell>
          <cell r="DG182">
            <v>84.633721754218186</v>
          </cell>
          <cell r="DH182">
            <v>84.766585217418651</v>
          </cell>
          <cell r="DI182">
            <v>84.880515165020753</v>
          </cell>
          <cell r="DJ182">
            <v>85.003887511969225</v>
          </cell>
          <cell r="DK182">
            <v>85.139134416472643</v>
          </cell>
          <cell r="DL182">
            <v>85.224801114468136</v>
          </cell>
          <cell r="DM182">
            <v>85.277445544506008</v>
          </cell>
          <cell r="DN182">
            <v>85.33900289613571</v>
          </cell>
          <cell r="DO182">
            <v>85.414152712628194</v>
          </cell>
          <cell r="DP182">
            <v>85.46231822349101</v>
          </cell>
          <cell r="DQ182">
            <v>85.570945326781342</v>
          </cell>
          <cell r="DR182">
            <v>85.598742671545693</v>
          </cell>
          <cell r="DS182">
            <v>85.64508596856723</v>
          </cell>
          <cell r="DT182">
            <v>85.679324895876846</v>
          </cell>
          <cell r="DU182">
            <v>85.715285410955914</v>
          </cell>
          <cell r="DV182">
            <v>85.768573616390412</v>
          </cell>
          <cell r="DW182">
            <v>85.845070455657833</v>
          </cell>
          <cell r="DX182">
            <v>85.924575895824489</v>
          </cell>
          <cell r="DY182">
            <v>85.94959088647343</v>
          </cell>
          <cell r="DZ182">
            <v>86.026333321221131</v>
          </cell>
          <cell r="EA182">
            <v>86.03826066930624</v>
          </cell>
          <cell r="EB182">
            <v>85.995577691786735</v>
          </cell>
          <cell r="EC182">
            <v>86.097746600101715</v>
          </cell>
          <cell r="ED182">
            <v>86.092362068523926</v>
          </cell>
          <cell r="EE182">
            <v>86.09229685237608</v>
          </cell>
          <cell r="EF182">
            <v>86.083770425541417</v>
          </cell>
          <cell r="EG182">
            <v>86.083770425541417</v>
          </cell>
          <cell r="EH182">
            <v>85.984303499527144</v>
          </cell>
          <cell r="EI182">
            <v>86.039369998573079</v>
          </cell>
          <cell r="EJ182">
            <v>86.113256041561371</v>
          </cell>
          <cell r="EK182">
            <v>86.158225511306654</v>
          </cell>
          <cell r="EL182">
            <v>86.216661763287945</v>
          </cell>
          <cell r="EM182">
            <v>86.274138866106128</v>
          </cell>
          <cell r="EN182">
            <v>86.321397042020266</v>
          </cell>
          <cell r="EO182">
            <v>86.374103018517587</v>
          </cell>
          <cell r="EP182">
            <v>86.374103018517587</v>
          </cell>
          <cell r="EQ182">
            <v>86.374103018517587</v>
          </cell>
          <cell r="ER182">
            <v>86.390966965602459</v>
          </cell>
          <cell r="ES182">
            <v>86.403816415559078</v>
          </cell>
          <cell r="ET182">
            <v>86.413127342199644</v>
          </cell>
          <cell r="EU182">
            <v>86.413127342199644</v>
          </cell>
          <cell r="EV182">
            <v>86.413127342199644</v>
          </cell>
          <cell r="EW182">
            <v>86.413127342199644</v>
          </cell>
          <cell r="EX182">
            <v>86.404238518763492</v>
          </cell>
          <cell r="EY182">
            <v>86.29852342845814</v>
          </cell>
          <cell r="EZ182">
            <v>86.35703823693251</v>
          </cell>
          <cell r="FA182">
            <v>86.40766983411774</v>
          </cell>
          <cell r="FB182">
            <v>86.463292824607208</v>
          </cell>
          <cell r="FC182">
            <v>86.503310165658633</v>
          </cell>
          <cell r="FD182">
            <v>86.547934897768201</v>
          </cell>
          <cell r="FE182">
            <v>86.590580657888481</v>
          </cell>
          <cell r="FF182">
            <v>86.621182100863749</v>
          </cell>
          <cell r="FG182">
            <v>86.628747440661996</v>
          </cell>
          <cell r="FH182">
            <v>86.638349745063053</v>
          </cell>
          <cell r="FI182">
            <v>86.673887952019825</v>
          </cell>
          <cell r="FJ182">
            <v>86.675896366748518</v>
          </cell>
          <cell r="FK182">
            <v>86.667381632196239</v>
          </cell>
          <cell r="FL182">
            <v>86.636576837821494</v>
          </cell>
          <cell r="FM182">
            <v>86.691094200732792</v>
          </cell>
          <cell r="FN182">
            <v>86.662101888608333</v>
          </cell>
          <cell r="FO182">
            <v>86.668757055535664</v>
          </cell>
          <cell r="FP182">
            <v>86.771251946066101</v>
          </cell>
          <cell r="FQ182">
            <v>86.810396104623933</v>
          </cell>
          <cell r="FR182">
            <v>86.903952684592525</v>
          </cell>
          <cell r="FS182">
            <v>86.970417380606818</v>
          </cell>
          <cell r="FT182">
            <v>87.009043996684099</v>
          </cell>
          <cell r="FU182">
            <v>87.098571252911881</v>
          </cell>
          <cell r="FV182">
            <v>87.121536436352983</v>
          </cell>
          <cell r="FW182">
            <v>87.247913949832437</v>
          </cell>
          <cell r="FX182">
            <v>87.268263035935618</v>
          </cell>
          <cell r="FY182">
            <v>87.244161962089223</v>
          </cell>
          <cell r="FZ182">
            <v>87.180830245559662</v>
          </cell>
          <cell r="GA182">
            <v>87.25651371203999</v>
          </cell>
          <cell r="GB182">
            <v>87.233036379730066</v>
          </cell>
          <cell r="GC182">
            <v>87.269703503371446</v>
          </cell>
          <cell r="GD182">
            <v>87.286665001947767</v>
          </cell>
          <cell r="GE182">
            <v>87.324506867330868</v>
          </cell>
          <cell r="GF182">
            <v>87.364830295131483</v>
          </cell>
          <cell r="GG182">
            <v>87.430792974607172</v>
          </cell>
          <cell r="GH182">
            <v>87.490461183791439</v>
          </cell>
          <cell r="GI182">
            <v>87.505074133069684</v>
          </cell>
          <cell r="GJ182">
            <v>87.472666935385618</v>
          </cell>
          <cell r="GK182">
            <v>87.480659655114607</v>
          </cell>
          <cell r="GL182">
            <v>87.611958290695625</v>
          </cell>
          <cell r="GM182">
            <v>87.607614162956935</v>
          </cell>
          <cell r="GN182">
            <v>87.745577880441672</v>
          </cell>
          <cell r="GO182">
            <v>87.817849919005425</v>
          </cell>
          <cell r="GP182">
            <v>87.74177225589824</v>
          </cell>
          <cell r="GQ182">
            <v>87.794909656043458</v>
          </cell>
          <cell r="GR182">
            <v>87.87936856184875</v>
          </cell>
          <cell r="GS182">
            <v>87.996788368757308</v>
          </cell>
          <cell r="GT182">
            <v>88.009479490610431</v>
          </cell>
          <cell r="GU182">
            <v>88.073810781566493</v>
          </cell>
          <cell r="GV182">
            <v>88.075697801299015</v>
          </cell>
          <cell r="GW182">
            <v>87.966311076947534</v>
          </cell>
          <cell r="GX182">
            <v>88.022607683477517</v>
          </cell>
          <cell r="GY182">
            <v>88.100564422503624</v>
          </cell>
          <cell r="GZ182">
            <v>88.233816838769172</v>
          </cell>
          <cell r="HA182">
            <v>87.772277739966952</v>
          </cell>
          <cell r="HB182">
            <v>88.23208218910213</v>
          </cell>
          <cell r="HC182">
            <v>88.23208218910213</v>
          </cell>
          <cell r="HD182">
            <v>88.615974394569861</v>
          </cell>
          <cell r="HE182">
            <v>88.615974394569861</v>
          </cell>
          <cell r="HF182">
            <v>88.615974394569861</v>
          </cell>
        </row>
        <row r="183">
          <cell r="A183">
            <v>182</v>
          </cell>
          <cell r="C183" t="str">
            <v>Rendimiento Alcohol Producido Equivalente (lt/TC)</v>
          </cell>
          <cell r="E183">
            <v>0</v>
          </cell>
          <cell r="F183">
            <v>37.90041524543971</v>
          </cell>
          <cell r="G183">
            <v>53.163821869428155</v>
          </cell>
          <cell r="H183">
            <v>58.427122923762802</v>
          </cell>
          <cell r="I183">
            <v>62.674520738561775</v>
          </cell>
          <cell r="J183">
            <v>69.87193697280027</v>
          </cell>
          <cell r="K183">
            <v>73.402740610261176</v>
          </cell>
          <cell r="L183">
            <v>74.944389171528996</v>
          </cell>
          <cell r="M183">
            <v>75.942207354457878</v>
          </cell>
          <cell r="N183">
            <v>76.199583751585024</v>
          </cell>
          <cell r="O183">
            <v>78.18324614992251</v>
          </cell>
          <cell r="P183">
            <v>78.616937400531327</v>
          </cell>
          <cell r="Q183">
            <v>79.29644544265409</v>
          </cell>
          <cell r="R183">
            <v>80.634466382608892</v>
          </cell>
          <cell r="S183">
            <v>80.814370838915949</v>
          </cell>
          <cell r="T183">
            <v>80.814370838915949</v>
          </cell>
          <cell r="U183">
            <v>80.814370838915949</v>
          </cell>
          <cell r="V183">
            <v>79.185620412271589</v>
          </cell>
          <cell r="W183">
            <v>81.872746216057237</v>
          </cell>
          <cell r="X183">
            <v>79.837387330781425</v>
          </cell>
          <cell r="Y183">
            <v>79.911213141266657</v>
          </cell>
          <cell r="Z183">
            <v>79.964706177558256</v>
          </cell>
          <cell r="AA183">
            <v>80.193377514309333</v>
          </cell>
          <cell r="AB183">
            <v>81.14375344832311</v>
          </cell>
          <cell r="AC183">
            <v>82.258549891456596</v>
          </cell>
          <cell r="AD183">
            <v>82.381623368370015</v>
          </cell>
          <cell r="AE183">
            <v>82.151119722291938</v>
          </cell>
          <cell r="AF183">
            <v>82.198012328588788</v>
          </cell>
          <cell r="AG183">
            <v>83.81770895629252</v>
          </cell>
          <cell r="AH183">
            <v>83.81770895629252</v>
          </cell>
          <cell r="AI183">
            <v>83.81770895629252</v>
          </cell>
          <cell r="AJ183">
            <v>83.852364820027091</v>
          </cell>
          <cell r="AK183">
            <v>83.852364820027091</v>
          </cell>
          <cell r="AL183">
            <v>83.852364820027091</v>
          </cell>
          <cell r="AM183">
            <v>83.076806507876981</v>
          </cell>
          <cell r="AN183">
            <v>82.245439820214926</v>
          </cell>
          <cell r="AO183">
            <v>81.515797850502992</v>
          </cell>
          <cell r="AP183">
            <v>81.502897948953986</v>
          </cell>
          <cell r="AQ183">
            <v>81.253587164120205</v>
          </cell>
          <cell r="AR183">
            <v>81.618702678146235</v>
          </cell>
          <cell r="AS183">
            <v>81.618702678146235</v>
          </cell>
          <cell r="AT183">
            <v>81.536243962258268</v>
          </cell>
          <cell r="AU183">
            <v>81.703169507996392</v>
          </cell>
          <cell r="AV183">
            <v>81.544076492545926</v>
          </cell>
          <cell r="AW183">
            <v>81.929630201462984</v>
          </cell>
          <cell r="AX183">
            <v>81.854807882520461</v>
          </cell>
          <cell r="AY183">
            <v>82.008593306477053</v>
          </cell>
          <cell r="AZ183">
            <v>82.252582434200434</v>
          </cell>
          <cell r="BA183">
            <v>82.252582434200434</v>
          </cell>
          <cell r="BB183">
            <v>82.448769003986015</v>
          </cell>
          <cell r="BC183">
            <v>82.448769003986015</v>
          </cell>
          <cell r="BD183">
            <v>82.448769003986015</v>
          </cell>
          <cell r="BE183">
            <v>82.448769003986015</v>
          </cell>
          <cell r="BF183">
            <v>82.448769003986015</v>
          </cell>
          <cell r="BG183">
            <v>82.448769003986015</v>
          </cell>
          <cell r="BH183">
            <v>82.244228105002222</v>
          </cell>
          <cell r="BI183">
            <v>82.16564705857779</v>
          </cell>
          <cell r="BJ183">
            <v>82.354452349558443</v>
          </cell>
          <cell r="BK183">
            <v>82.116068830168032</v>
          </cell>
          <cell r="BL183">
            <v>82.216136198595095</v>
          </cell>
          <cell r="BM183">
            <v>81.902393168227462</v>
          </cell>
          <cell r="BN183">
            <v>81.80766885857426</v>
          </cell>
          <cell r="BO183">
            <v>81.785112198037851</v>
          </cell>
          <cell r="BP183">
            <v>81.520178275370768</v>
          </cell>
          <cell r="BQ183">
            <v>81.559120059379111</v>
          </cell>
          <cell r="BR183">
            <v>81.603970289833612</v>
          </cell>
          <cell r="BS183">
            <v>81.722458090852285</v>
          </cell>
          <cell r="BT183">
            <v>81.960905051553695</v>
          </cell>
          <cell r="BU183">
            <v>82.165722593658501</v>
          </cell>
          <cell r="BV183">
            <v>82.166983666843223</v>
          </cell>
          <cell r="BW183">
            <v>82.281140000774585</v>
          </cell>
          <cell r="BX183">
            <v>82.393141731597851</v>
          </cell>
          <cell r="BY183">
            <v>82.561662926709104</v>
          </cell>
          <cell r="BZ183">
            <v>82.740323430735998</v>
          </cell>
          <cell r="CA183">
            <v>82.77047415067004</v>
          </cell>
          <cell r="CB183">
            <v>82.696210385744124</v>
          </cell>
          <cell r="CC183">
            <v>82.662870815605487</v>
          </cell>
          <cell r="CD183">
            <v>82.663096801219595</v>
          </cell>
          <cell r="CE183">
            <v>82.563215332856601</v>
          </cell>
          <cell r="CF183">
            <v>82.479088812425573</v>
          </cell>
          <cell r="CG183">
            <v>82.439945857883473</v>
          </cell>
          <cell r="CH183">
            <v>82.6835300503502</v>
          </cell>
          <cell r="CI183">
            <v>82.830672767449911</v>
          </cell>
          <cell r="CJ183">
            <v>82.750881470626624</v>
          </cell>
          <cell r="CK183">
            <v>82.85037068671943</v>
          </cell>
          <cell r="CL183">
            <v>82.904704073449267</v>
          </cell>
          <cell r="CM183">
            <v>82.925646701894721</v>
          </cell>
          <cell r="CN183">
            <v>82.816001948991243</v>
          </cell>
          <cell r="CO183">
            <v>83.017210461902394</v>
          </cell>
          <cell r="CP183">
            <v>83.042211840863018</v>
          </cell>
          <cell r="CQ183">
            <v>82.928103978236351</v>
          </cell>
          <cell r="CR183">
            <v>83.123600470460673</v>
          </cell>
          <cell r="CS183">
            <v>83.142847669111205</v>
          </cell>
          <cell r="CT183">
            <v>83.336666722974968</v>
          </cell>
          <cell r="CU183">
            <v>83.420498656162238</v>
          </cell>
          <cell r="CV183">
            <v>83.559965767768958</v>
          </cell>
          <cell r="CW183">
            <v>83.584872200779785</v>
          </cell>
          <cell r="CX183">
            <v>83.662386321597666</v>
          </cell>
          <cell r="CY183">
            <v>83.479413081061708</v>
          </cell>
          <cell r="CZ183">
            <v>83.388829142811687</v>
          </cell>
          <cell r="DA183">
            <v>83.49803562471989</v>
          </cell>
          <cell r="DB183">
            <v>83.639796766977369</v>
          </cell>
          <cell r="DC183">
            <v>83.55528008426603</v>
          </cell>
          <cell r="DD183">
            <v>83.626678288085557</v>
          </cell>
          <cell r="DE183">
            <v>83.760752133061672</v>
          </cell>
          <cell r="DF183">
            <v>83.98964438152727</v>
          </cell>
          <cell r="DG183">
            <v>83.975210084203027</v>
          </cell>
          <cell r="DH183">
            <v>84.091756163733805</v>
          </cell>
          <cell r="DI183">
            <v>84.285032874013879</v>
          </cell>
          <cell r="DJ183">
            <v>84.391514843866176</v>
          </cell>
          <cell r="DK183">
            <v>84.510859380512599</v>
          </cell>
          <cell r="DL183">
            <v>84.572456802209103</v>
          </cell>
          <cell r="DM183">
            <v>84.651526634427441</v>
          </cell>
          <cell r="DN183">
            <v>84.703184418416015</v>
          </cell>
          <cell r="DO183">
            <v>84.828090437091475</v>
          </cell>
          <cell r="DP183">
            <v>84.952665014682012</v>
          </cell>
          <cell r="DQ183">
            <v>85.080358149852572</v>
          </cell>
          <cell r="DR183">
            <v>85.139571935159836</v>
          </cell>
          <cell r="DS183">
            <v>85.196282112951792</v>
          </cell>
          <cell r="DT183">
            <v>85.141734452307318</v>
          </cell>
          <cell r="DU183">
            <v>85.169959289978678</v>
          </cell>
          <cell r="DV183">
            <v>85.288128782851061</v>
          </cell>
          <cell r="DW183">
            <v>85.30439092117679</v>
          </cell>
          <cell r="DX183">
            <v>85.37304292903417</v>
          </cell>
          <cell r="DY183">
            <v>85.417428908687071</v>
          </cell>
          <cell r="DZ183">
            <v>85.551464213239413</v>
          </cell>
          <cell r="EA183">
            <v>85.63574674600217</v>
          </cell>
          <cell r="EB183">
            <v>85.548998396261922</v>
          </cell>
          <cell r="EC183">
            <v>85.609488370953898</v>
          </cell>
          <cell r="ED183">
            <v>85.596680046825412</v>
          </cell>
          <cell r="EE183">
            <v>85.609492719801693</v>
          </cell>
          <cell r="EF183">
            <v>85.720659367080145</v>
          </cell>
          <cell r="EG183">
            <v>85.720659367080145</v>
          </cell>
          <cell r="EH183">
            <v>85.665861427188872</v>
          </cell>
          <cell r="EI183">
            <v>85.621396348379562</v>
          </cell>
          <cell r="EJ183">
            <v>85.683162178902279</v>
          </cell>
          <cell r="EK183">
            <v>85.691736236852748</v>
          </cell>
          <cell r="EL183">
            <v>85.75652332543963</v>
          </cell>
          <cell r="EM183">
            <v>85.844625024560912</v>
          </cell>
          <cell r="EN183">
            <v>85.892364392863215</v>
          </cell>
          <cell r="EO183">
            <v>86.090798831799745</v>
          </cell>
          <cell r="EP183">
            <v>86.090798831799745</v>
          </cell>
          <cell r="EQ183">
            <v>86.090798831799745</v>
          </cell>
          <cell r="ER183">
            <v>86.117122723940298</v>
          </cell>
          <cell r="ES183">
            <v>86.063314999212722</v>
          </cell>
          <cell r="ET183">
            <v>86.173830160217946</v>
          </cell>
          <cell r="EU183">
            <v>86.173830160217946</v>
          </cell>
          <cell r="EV183">
            <v>86.173830160217946</v>
          </cell>
          <cell r="EW183">
            <v>86.173830160217946</v>
          </cell>
          <cell r="EX183">
            <v>86.104200654567407</v>
          </cell>
          <cell r="EY183">
            <v>86.0095474846499</v>
          </cell>
          <cell r="EZ183">
            <v>86.031247012541925</v>
          </cell>
          <cell r="FA183">
            <v>86.051680582063881</v>
          </cell>
          <cell r="FB183">
            <v>86.054335454196703</v>
          </cell>
          <cell r="FC183">
            <v>86.086362972416993</v>
          </cell>
          <cell r="FD183">
            <v>86.137645290712982</v>
          </cell>
          <cell r="FE183">
            <v>86.151437914429948</v>
          </cell>
          <cell r="FF183">
            <v>86.22713436472749</v>
          </cell>
          <cell r="FG183">
            <v>86.282814207389848</v>
          </cell>
          <cell r="FH183">
            <v>86.259202297873301</v>
          </cell>
          <cell r="FI183">
            <v>86.293285345393642</v>
          </cell>
          <cell r="FJ183">
            <v>86.419865653180224</v>
          </cell>
          <cell r="FK183">
            <v>86.373443313407535</v>
          </cell>
          <cell r="FL183">
            <v>86.299273472075114</v>
          </cell>
          <cell r="FM183">
            <v>86.345230791906758</v>
          </cell>
          <cell r="FN183">
            <v>86.330457651227803</v>
          </cell>
          <cell r="FO183">
            <v>86.308678903455856</v>
          </cell>
          <cell r="FP183">
            <v>86.336853995459961</v>
          </cell>
          <cell r="FQ183">
            <v>86.41309222077038</v>
          </cell>
          <cell r="FR183">
            <v>86.535716640751133</v>
          </cell>
          <cell r="FS183">
            <v>86.643745262339138</v>
          </cell>
          <cell r="FT183">
            <v>86.669648041043232</v>
          </cell>
          <cell r="FU183">
            <v>86.757004663815124</v>
          </cell>
          <cell r="FV183">
            <v>86.777976425268193</v>
          </cell>
          <cell r="FW183">
            <v>86.879205318563152</v>
          </cell>
          <cell r="FX183">
            <v>86.980937407216899</v>
          </cell>
          <cell r="FY183">
            <v>86.958026248579728</v>
          </cell>
          <cell r="FZ183">
            <v>86.882498921692388</v>
          </cell>
          <cell r="GA183">
            <v>86.948018873504168</v>
          </cell>
          <cell r="GB183">
            <v>86.881879337437326</v>
          </cell>
          <cell r="GC183">
            <v>86.956652360099483</v>
          </cell>
          <cell r="GD183">
            <v>86.926111506113827</v>
          </cell>
          <cell r="GE183">
            <v>87.001659566612588</v>
          </cell>
          <cell r="GF183">
            <v>87.05838129979135</v>
          </cell>
          <cell r="GG183">
            <v>87.084364075868677</v>
          </cell>
          <cell r="GH183">
            <v>87.14405408395713</v>
          </cell>
          <cell r="GI183">
            <v>87.323007953947652</v>
          </cell>
          <cell r="GJ183">
            <v>87.189209390848603</v>
          </cell>
          <cell r="GK183">
            <v>87.150999117291363</v>
          </cell>
          <cell r="GL183">
            <v>87.244648163768744</v>
          </cell>
          <cell r="GM183">
            <v>87.332399921844441</v>
          </cell>
          <cell r="GN183">
            <v>87.436117424803754</v>
          </cell>
          <cell r="GO183">
            <v>87.517514348558166</v>
          </cell>
          <cell r="GP183">
            <v>87.474045862182038</v>
          </cell>
          <cell r="GQ183">
            <v>87.467618958596276</v>
          </cell>
          <cell r="GR183">
            <v>87.490840240229588</v>
          </cell>
          <cell r="GS183">
            <v>87.606964992633806</v>
          </cell>
          <cell r="GT183">
            <v>87.683418032339688</v>
          </cell>
          <cell r="GU183">
            <v>87.875738824096729</v>
          </cell>
          <cell r="GV183">
            <v>87.919260911814419</v>
          </cell>
          <cell r="GW183">
            <v>87.680588393878324</v>
          </cell>
          <cell r="GX183">
            <v>87.641897617727111</v>
          </cell>
          <cell r="GY183">
            <v>87.641240695242445</v>
          </cell>
          <cell r="GZ183">
            <v>87.777118914629625</v>
          </cell>
          <cell r="HA183">
            <v>87.772277739966952</v>
          </cell>
          <cell r="HB183">
            <v>88.23208218910213</v>
          </cell>
          <cell r="HC183">
            <v>88.23208218910213</v>
          </cell>
          <cell r="HD183">
            <v>88.615974394569861</v>
          </cell>
          <cell r="HE183">
            <v>88.615974394569861</v>
          </cell>
          <cell r="HF183">
            <v>88.615974394569861</v>
          </cell>
        </row>
        <row r="184">
          <cell r="A184">
            <v>183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  <cell r="BK184">
            <v>0</v>
          </cell>
          <cell r="BL184">
            <v>0</v>
          </cell>
          <cell r="BM184">
            <v>0</v>
          </cell>
          <cell r="BN184">
            <v>0</v>
          </cell>
          <cell r="BO184">
            <v>0</v>
          </cell>
          <cell r="BP184">
            <v>0</v>
          </cell>
          <cell r="BQ184">
            <v>0</v>
          </cell>
          <cell r="BR184">
            <v>0</v>
          </cell>
          <cell r="BS184">
            <v>0</v>
          </cell>
          <cell r="BT184">
            <v>0</v>
          </cell>
          <cell r="BU184">
            <v>0</v>
          </cell>
          <cell r="BV184">
            <v>0</v>
          </cell>
          <cell r="BW184">
            <v>0</v>
          </cell>
          <cell r="BX184">
            <v>0</v>
          </cell>
          <cell r="BY184">
            <v>0</v>
          </cell>
          <cell r="BZ184">
            <v>0</v>
          </cell>
          <cell r="CA184">
            <v>0</v>
          </cell>
          <cell r="CB184">
            <v>0</v>
          </cell>
          <cell r="CC184">
            <v>0</v>
          </cell>
          <cell r="CD184">
            <v>0</v>
          </cell>
          <cell r="CE184">
            <v>0</v>
          </cell>
          <cell r="CF184">
            <v>0</v>
          </cell>
          <cell r="CG184">
            <v>0</v>
          </cell>
          <cell r="CH184">
            <v>0</v>
          </cell>
          <cell r="CI184">
            <v>0</v>
          </cell>
          <cell r="CJ184">
            <v>0</v>
          </cell>
          <cell r="CK184">
            <v>0</v>
          </cell>
          <cell r="CL184">
            <v>0</v>
          </cell>
          <cell r="CM184">
            <v>0</v>
          </cell>
          <cell r="CN184">
            <v>0</v>
          </cell>
          <cell r="CO184">
            <v>0</v>
          </cell>
          <cell r="CP184">
            <v>0</v>
          </cell>
          <cell r="CQ184">
            <v>0</v>
          </cell>
          <cell r="CR184">
            <v>0</v>
          </cell>
          <cell r="CS184">
            <v>0</v>
          </cell>
          <cell r="CT184">
            <v>0</v>
          </cell>
          <cell r="CU184">
            <v>0</v>
          </cell>
          <cell r="CV184">
            <v>0</v>
          </cell>
          <cell r="CW184">
            <v>0</v>
          </cell>
          <cell r="CX184">
            <v>0</v>
          </cell>
          <cell r="CY184">
            <v>0</v>
          </cell>
          <cell r="CZ184">
            <v>0</v>
          </cell>
          <cell r="DA184">
            <v>0</v>
          </cell>
          <cell r="DB184">
            <v>0</v>
          </cell>
          <cell r="DC184">
            <v>0</v>
          </cell>
          <cell r="DD184">
            <v>0</v>
          </cell>
          <cell r="DE184">
            <v>0</v>
          </cell>
          <cell r="DF184">
            <v>0</v>
          </cell>
          <cell r="DG184">
            <v>0</v>
          </cell>
          <cell r="DH184">
            <v>0</v>
          </cell>
          <cell r="DI184">
            <v>0</v>
          </cell>
          <cell r="DJ184">
            <v>0</v>
          </cell>
          <cell r="DK184">
            <v>0</v>
          </cell>
          <cell r="DL184">
            <v>0</v>
          </cell>
          <cell r="DM184">
            <v>0</v>
          </cell>
          <cell r="DN184">
            <v>0</v>
          </cell>
          <cell r="DO184">
            <v>0</v>
          </cell>
          <cell r="DP184">
            <v>0</v>
          </cell>
          <cell r="DQ184">
            <v>0</v>
          </cell>
          <cell r="DR184">
            <v>0</v>
          </cell>
          <cell r="DS184">
            <v>0</v>
          </cell>
          <cell r="DT184">
            <v>0</v>
          </cell>
          <cell r="DU184">
            <v>0</v>
          </cell>
          <cell r="DV184">
            <v>0</v>
          </cell>
          <cell r="DW184">
            <v>0</v>
          </cell>
          <cell r="DX184">
            <v>0</v>
          </cell>
          <cell r="DY184">
            <v>0</v>
          </cell>
          <cell r="DZ184">
            <v>0</v>
          </cell>
          <cell r="EA184">
            <v>0</v>
          </cell>
          <cell r="EB184">
            <v>0</v>
          </cell>
          <cell r="EC184">
            <v>0</v>
          </cell>
          <cell r="ED184">
            <v>0</v>
          </cell>
          <cell r="EE184">
            <v>0</v>
          </cell>
          <cell r="EF184">
            <v>0</v>
          </cell>
          <cell r="EG184">
            <v>0</v>
          </cell>
          <cell r="EH184">
            <v>0</v>
          </cell>
          <cell r="EI184">
            <v>0</v>
          </cell>
          <cell r="EJ184">
            <v>0</v>
          </cell>
          <cell r="EK184">
            <v>0</v>
          </cell>
          <cell r="EL184">
            <v>0</v>
          </cell>
          <cell r="EM184">
            <v>0</v>
          </cell>
          <cell r="EN184">
            <v>0</v>
          </cell>
          <cell r="EO184">
            <v>0</v>
          </cell>
          <cell r="EP184">
            <v>0</v>
          </cell>
          <cell r="EQ184">
            <v>0</v>
          </cell>
          <cell r="ER184">
            <v>0</v>
          </cell>
          <cell r="ES184">
            <v>0</v>
          </cell>
          <cell r="ET184">
            <v>0</v>
          </cell>
          <cell r="EU184">
            <v>0</v>
          </cell>
          <cell r="EV184">
            <v>0</v>
          </cell>
          <cell r="EW184">
            <v>0</v>
          </cell>
          <cell r="EX184">
            <v>0</v>
          </cell>
          <cell r="EY184">
            <v>0</v>
          </cell>
          <cell r="EZ184">
            <v>0</v>
          </cell>
          <cell r="FA184">
            <v>0</v>
          </cell>
          <cell r="FB184">
            <v>0</v>
          </cell>
          <cell r="FC184">
            <v>0</v>
          </cell>
          <cell r="FD184">
            <v>0</v>
          </cell>
          <cell r="FE184">
            <v>0</v>
          </cell>
          <cell r="FF184">
            <v>0</v>
          </cell>
          <cell r="FG184">
            <v>0</v>
          </cell>
          <cell r="FH184">
            <v>0</v>
          </cell>
          <cell r="FI184">
            <v>0</v>
          </cell>
          <cell r="FJ184">
            <v>0</v>
          </cell>
          <cell r="FK184">
            <v>0</v>
          </cell>
          <cell r="FL184">
            <v>0</v>
          </cell>
          <cell r="FM184">
            <v>0</v>
          </cell>
          <cell r="FN184">
            <v>0</v>
          </cell>
          <cell r="FO184">
            <v>0</v>
          </cell>
          <cell r="FP184">
            <v>0</v>
          </cell>
          <cell r="FQ184">
            <v>0</v>
          </cell>
          <cell r="FR184">
            <v>0</v>
          </cell>
          <cell r="FS184">
            <v>0</v>
          </cell>
          <cell r="FT184">
            <v>0</v>
          </cell>
          <cell r="FU184">
            <v>0</v>
          </cell>
          <cell r="FV184">
            <v>0</v>
          </cell>
          <cell r="FW184">
            <v>0</v>
          </cell>
          <cell r="FX184">
            <v>0</v>
          </cell>
          <cell r="FY184">
            <v>0</v>
          </cell>
          <cell r="FZ184">
            <v>0</v>
          </cell>
          <cell r="GA184">
            <v>0</v>
          </cell>
          <cell r="GB184">
            <v>0</v>
          </cell>
          <cell r="GC184">
            <v>0</v>
          </cell>
          <cell r="GD184">
            <v>0</v>
          </cell>
          <cell r="GE184">
            <v>0</v>
          </cell>
          <cell r="GF184">
            <v>0</v>
          </cell>
          <cell r="GG184">
            <v>0</v>
          </cell>
          <cell r="GH184">
            <v>0</v>
          </cell>
          <cell r="GI184">
            <v>0</v>
          </cell>
          <cell r="GJ184">
            <v>0</v>
          </cell>
          <cell r="GK184">
            <v>0</v>
          </cell>
          <cell r="GL184">
            <v>0</v>
          </cell>
          <cell r="GM184">
            <v>0</v>
          </cell>
          <cell r="GN184">
            <v>0</v>
          </cell>
          <cell r="GO184">
            <v>0</v>
          </cell>
          <cell r="GP184">
            <v>0</v>
          </cell>
          <cell r="GQ184">
            <v>0</v>
          </cell>
          <cell r="GR184">
            <v>0</v>
          </cell>
          <cell r="GS184">
            <v>0</v>
          </cell>
          <cell r="GT184">
            <v>0</v>
          </cell>
          <cell r="GU184">
            <v>0</v>
          </cell>
          <cell r="GV184">
            <v>0</v>
          </cell>
          <cell r="GW184">
            <v>0</v>
          </cell>
          <cell r="GX184">
            <v>0</v>
          </cell>
          <cell r="GY184">
            <v>0</v>
          </cell>
          <cell r="GZ184">
            <v>0</v>
          </cell>
          <cell r="HA184">
            <v>0</v>
          </cell>
          <cell r="HB184">
            <v>0</v>
          </cell>
          <cell r="HC184">
            <v>0</v>
          </cell>
          <cell r="HD184">
            <v>0</v>
          </cell>
          <cell r="HE184">
            <v>0</v>
          </cell>
          <cell r="HF184">
            <v>0</v>
          </cell>
        </row>
        <row r="185">
          <cell r="A185">
            <v>184</v>
          </cell>
        </row>
      </sheetData>
      <sheetData sheetId="10" refreshError="1"/>
      <sheetData sheetId="11">
        <row r="2">
          <cell r="A2">
            <v>1</v>
          </cell>
          <cell r="B2" t="str">
            <v>Titulo Relatórios</v>
          </cell>
          <cell r="C2" t="str">
            <v>ENTRADA CANA</v>
          </cell>
          <cell r="D2" t="str">
            <v>Unid. Medida</v>
          </cell>
          <cell r="E2">
            <v>42471</v>
          </cell>
          <cell r="F2">
            <v>42472</v>
          </cell>
          <cell r="G2">
            <v>42473</v>
          </cell>
          <cell r="H2">
            <v>42474</v>
          </cell>
          <cell r="I2">
            <v>42475</v>
          </cell>
          <cell r="J2">
            <v>42476</v>
          </cell>
          <cell r="K2">
            <v>42477</v>
          </cell>
          <cell r="L2">
            <v>42478</v>
          </cell>
          <cell r="M2">
            <v>42479</v>
          </cell>
          <cell r="N2">
            <v>42480</v>
          </cell>
          <cell r="O2">
            <v>42481</v>
          </cell>
          <cell r="P2">
            <v>42482</v>
          </cell>
          <cell r="Q2">
            <v>42483</v>
          </cell>
          <cell r="R2">
            <v>42484</v>
          </cell>
          <cell r="S2">
            <v>42485</v>
          </cell>
          <cell r="T2">
            <v>42486</v>
          </cell>
          <cell r="U2">
            <v>42487</v>
          </cell>
          <cell r="V2">
            <v>42488</v>
          </cell>
          <cell r="W2">
            <v>42489</v>
          </cell>
          <cell r="X2">
            <v>42490</v>
          </cell>
          <cell r="Y2">
            <v>42491</v>
          </cell>
          <cell r="Z2">
            <v>42492</v>
          </cell>
          <cell r="AA2">
            <v>42493</v>
          </cell>
          <cell r="AB2">
            <v>42494</v>
          </cell>
          <cell r="AC2">
            <v>42495</v>
          </cell>
          <cell r="AD2">
            <v>42496</v>
          </cell>
          <cell r="AE2">
            <v>42497</v>
          </cell>
          <cell r="AF2">
            <v>42498</v>
          </cell>
          <cell r="AG2">
            <v>42499</v>
          </cell>
          <cell r="AH2">
            <v>42500</v>
          </cell>
          <cell r="AI2">
            <v>42501</v>
          </cell>
          <cell r="AJ2">
            <v>42502</v>
          </cell>
          <cell r="AK2">
            <v>42503</v>
          </cell>
          <cell r="AL2">
            <v>42504</v>
          </cell>
          <cell r="AM2">
            <v>42505</v>
          </cell>
          <cell r="AN2">
            <v>42506</v>
          </cell>
          <cell r="AO2">
            <v>42507</v>
          </cell>
          <cell r="AP2">
            <v>42508</v>
          </cell>
          <cell r="AQ2">
            <v>42509</v>
          </cell>
          <cell r="AR2">
            <v>42510</v>
          </cell>
          <cell r="AS2">
            <v>42511</v>
          </cell>
          <cell r="AT2">
            <v>42512</v>
          </cell>
          <cell r="AU2">
            <v>42513</v>
          </cell>
          <cell r="AV2">
            <v>42514</v>
          </cell>
          <cell r="AW2">
            <v>42515</v>
          </cell>
          <cell r="AX2">
            <v>42516</v>
          </cell>
          <cell r="AY2">
            <v>42517</v>
          </cell>
          <cell r="AZ2">
            <v>42518</v>
          </cell>
          <cell r="BA2">
            <v>42519</v>
          </cell>
          <cell r="BB2">
            <v>42520</v>
          </cell>
          <cell r="BC2">
            <v>42521</v>
          </cell>
          <cell r="BD2">
            <v>42522</v>
          </cell>
          <cell r="BE2">
            <v>42523</v>
          </cell>
          <cell r="BF2">
            <v>42524</v>
          </cell>
          <cell r="BG2">
            <v>42525</v>
          </cell>
          <cell r="BH2">
            <v>42526</v>
          </cell>
          <cell r="BI2">
            <v>42527</v>
          </cell>
          <cell r="BJ2">
            <v>42528</v>
          </cell>
          <cell r="BK2">
            <v>42529</v>
          </cell>
          <cell r="BL2">
            <v>42530</v>
          </cell>
          <cell r="BM2">
            <v>42531</v>
          </cell>
          <cell r="BN2">
            <v>42532</v>
          </cell>
          <cell r="BO2">
            <v>42533</v>
          </cell>
          <cell r="BP2">
            <v>42534</v>
          </cell>
          <cell r="BQ2">
            <v>42535</v>
          </cell>
          <cell r="BR2">
            <v>42536</v>
          </cell>
          <cell r="BS2">
            <v>42537</v>
          </cell>
          <cell r="BT2">
            <v>42538</v>
          </cell>
          <cell r="BU2">
            <v>42539</v>
          </cell>
          <cell r="BV2">
            <v>42540</v>
          </cell>
          <cell r="BW2">
            <v>42541</v>
          </cell>
          <cell r="BX2">
            <v>42542</v>
          </cell>
          <cell r="BY2">
            <v>42543</v>
          </cell>
          <cell r="BZ2">
            <v>42544</v>
          </cell>
          <cell r="CA2">
            <v>42545</v>
          </cell>
          <cell r="CB2">
            <v>42546</v>
          </cell>
          <cell r="CC2">
            <v>42547</v>
          </cell>
          <cell r="CD2">
            <v>42548</v>
          </cell>
          <cell r="CE2">
            <v>42549</v>
          </cell>
          <cell r="CF2">
            <v>42550</v>
          </cell>
          <cell r="CG2">
            <v>42551</v>
          </cell>
          <cell r="CH2">
            <v>42552</v>
          </cell>
          <cell r="CI2">
            <v>42553</v>
          </cell>
          <cell r="CJ2">
            <v>42554</v>
          </cell>
          <cell r="CK2">
            <v>42555</v>
          </cell>
          <cell r="CL2">
            <v>42556</v>
          </cell>
          <cell r="CM2">
            <v>42557</v>
          </cell>
          <cell r="CN2">
            <v>42558</v>
          </cell>
          <cell r="CO2">
            <v>42559</v>
          </cell>
          <cell r="CP2">
            <v>42560</v>
          </cell>
          <cell r="CQ2">
            <v>42561</v>
          </cell>
          <cell r="CR2">
            <v>42562</v>
          </cell>
          <cell r="CS2">
            <v>42563</v>
          </cell>
          <cell r="CT2">
            <v>42564</v>
          </cell>
          <cell r="CU2">
            <v>42565</v>
          </cell>
          <cell r="CV2">
            <v>42566</v>
          </cell>
          <cell r="CW2">
            <v>42567</v>
          </cell>
          <cell r="CX2">
            <v>42568</v>
          </cell>
          <cell r="CY2">
            <v>42569</v>
          </cell>
          <cell r="CZ2">
            <v>42570</v>
          </cell>
          <cell r="DA2">
            <v>42571</v>
          </cell>
          <cell r="DB2">
            <v>42572</v>
          </cell>
          <cell r="DC2">
            <v>42573</v>
          </cell>
          <cell r="DD2">
            <v>42574</v>
          </cell>
          <cell r="DE2">
            <v>42575</v>
          </cell>
          <cell r="DF2">
            <v>42576</v>
          </cell>
          <cell r="DG2">
            <v>42577</v>
          </cell>
          <cell r="DH2">
            <v>42578</v>
          </cell>
          <cell r="DI2">
            <v>42579</v>
          </cell>
          <cell r="DJ2">
            <v>42580</v>
          </cell>
          <cell r="DK2">
            <v>42581</v>
          </cell>
          <cell r="DL2">
            <v>42582</v>
          </cell>
          <cell r="DM2">
            <v>42583</v>
          </cell>
          <cell r="DN2">
            <v>42584</v>
          </cell>
          <cell r="DO2">
            <v>42585</v>
          </cell>
          <cell r="DP2">
            <v>42586</v>
          </cell>
          <cell r="DQ2">
            <v>42587</v>
          </cell>
          <cell r="DR2">
            <v>42588</v>
          </cell>
          <cell r="DS2">
            <v>42589</v>
          </cell>
          <cell r="DT2">
            <v>42590</v>
          </cell>
          <cell r="DU2">
            <v>42591</v>
          </cell>
          <cell r="DV2">
            <v>42592</v>
          </cell>
          <cell r="DW2">
            <v>42593</v>
          </cell>
          <cell r="DX2">
            <v>42594</v>
          </cell>
          <cell r="DY2">
            <v>42595</v>
          </cell>
          <cell r="DZ2">
            <v>42596</v>
          </cell>
          <cell r="EA2">
            <v>42597</v>
          </cell>
          <cell r="EB2">
            <v>42598</v>
          </cell>
          <cell r="EC2">
            <v>42599</v>
          </cell>
          <cell r="ED2">
            <v>42600</v>
          </cell>
          <cell r="EE2">
            <v>42601</v>
          </cell>
          <cell r="EF2">
            <v>42602</v>
          </cell>
          <cell r="EG2">
            <v>42603</v>
          </cell>
          <cell r="EH2">
            <v>42604</v>
          </cell>
          <cell r="EI2">
            <v>42605</v>
          </cell>
          <cell r="EJ2">
            <v>42606</v>
          </cell>
          <cell r="EK2">
            <v>42607</v>
          </cell>
          <cell r="EL2">
            <v>42608</v>
          </cell>
          <cell r="EM2">
            <v>42609</v>
          </cell>
          <cell r="EN2">
            <v>42610</v>
          </cell>
          <cell r="EO2">
            <v>42611</v>
          </cell>
          <cell r="EP2">
            <v>42612</v>
          </cell>
          <cell r="EQ2">
            <v>42613</v>
          </cell>
          <cell r="ER2">
            <v>42614</v>
          </cell>
          <cell r="ES2">
            <v>42615</v>
          </cell>
          <cell r="ET2">
            <v>42616</v>
          </cell>
          <cell r="EU2">
            <v>42617</v>
          </cell>
          <cell r="EV2">
            <v>42618</v>
          </cell>
          <cell r="EW2">
            <v>42619</v>
          </cell>
          <cell r="EX2">
            <v>42620</v>
          </cell>
          <cell r="EY2">
            <v>42621</v>
          </cell>
          <cell r="EZ2">
            <v>42622</v>
          </cell>
          <cell r="FA2">
            <v>42623</v>
          </cell>
          <cell r="FB2">
            <v>42624</v>
          </cell>
          <cell r="FC2">
            <v>42625</v>
          </cell>
          <cell r="FD2">
            <v>42626</v>
          </cell>
          <cell r="FE2">
            <v>42627</v>
          </cell>
          <cell r="FF2">
            <v>42628</v>
          </cell>
          <cell r="FG2">
            <v>42629</v>
          </cell>
          <cell r="FH2">
            <v>42630</v>
          </cell>
          <cell r="FI2">
            <v>42631</v>
          </cell>
          <cell r="FJ2">
            <v>42632</v>
          </cell>
          <cell r="FK2">
            <v>42633</v>
          </cell>
          <cell r="FL2">
            <v>42634</v>
          </cell>
          <cell r="FM2">
            <v>42635</v>
          </cell>
          <cell r="FN2">
            <v>42636</v>
          </cell>
          <cell r="FO2">
            <v>42637</v>
          </cell>
          <cell r="FP2">
            <v>42638</v>
          </cell>
          <cell r="FQ2">
            <v>42639</v>
          </cell>
          <cell r="FR2">
            <v>42640</v>
          </cell>
          <cell r="FS2">
            <v>42641</v>
          </cell>
          <cell r="FT2">
            <v>42642</v>
          </cell>
          <cell r="FU2">
            <v>42643</v>
          </cell>
          <cell r="FV2">
            <v>42644</v>
          </cell>
          <cell r="FW2">
            <v>42645</v>
          </cell>
          <cell r="FX2">
            <v>42646</v>
          </cell>
          <cell r="FY2">
            <v>42647</v>
          </cell>
          <cell r="FZ2">
            <v>42648</v>
          </cell>
          <cell r="GA2">
            <v>42649</v>
          </cell>
          <cell r="GB2">
            <v>42650</v>
          </cell>
          <cell r="GC2">
            <v>42651</v>
          </cell>
          <cell r="GD2">
            <v>42652</v>
          </cell>
          <cell r="GE2">
            <v>42653</v>
          </cell>
          <cell r="GF2">
            <v>42654</v>
          </cell>
          <cell r="GG2">
            <v>42655</v>
          </cell>
          <cell r="GH2">
            <v>42656</v>
          </cell>
          <cell r="GI2">
            <v>42657</v>
          </cell>
          <cell r="GJ2">
            <v>42658</v>
          </cell>
          <cell r="GK2">
            <v>42659</v>
          </cell>
          <cell r="GL2">
            <v>42660</v>
          </cell>
          <cell r="GM2">
            <v>42661</v>
          </cell>
          <cell r="GN2">
            <v>42662</v>
          </cell>
          <cell r="GO2">
            <v>42663</v>
          </cell>
          <cell r="GP2">
            <v>42664</v>
          </cell>
          <cell r="GQ2">
            <v>42665</v>
          </cell>
          <cell r="GR2">
            <v>42666</v>
          </cell>
          <cell r="GS2">
            <v>42667</v>
          </cell>
          <cell r="GT2">
            <v>42668</v>
          </cell>
          <cell r="GU2">
            <v>42669</v>
          </cell>
          <cell r="GV2">
            <v>42670</v>
          </cell>
          <cell r="GW2">
            <v>42671</v>
          </cell>
          <cell r="GX2">
            <v>42672</v>
          </cell>
          <cell r="GY2">
            <v>42673</v>
          </cell>
          <cell r="GZ2">
            <v>42674</v>
          </cell>
          <cell r="HA2">
            <v>42675</v>
          </cell>
          <cell r="HB2">
            <v>42676</v>
          </cell>
          <cell r="HC2">
            <v>42677</v>
          </cell>
          <cell r="HD2">
            <v>42678</v>
          </cell>
          <cell r="HE2">
            <v>42679</v>
          </cell>
          <cell r="HF2">
            <v>42680</v>
          </cell>
        </row>
        <row r="3">
          <cell r="A3">
            <v>2</v>
          </cell>
          <cell r="B3">
            <v>0</v>
          </cell>
          <cell r="C3" t="str">
            <v>Cana Entregue Propria (ton)</v>
          </cell>
          <cell r="D3" t="str">
            <v>TON</v>
          </cell>
        </row>
        <row r="4">
          <cell r="A4">
            <v>3</v>
          </cell>
          <cell r="B4">
            <v>0</v>
          </cell>
          <cell r="C4" t="str">
            <v>Cana Entregue Parceria (ton)</v>
          </cell>
          <cell r="D4" t="str">
            <v>TON</v>
          </cell>
          <cell r="E4">
            <v>3227.2</v>
          </cell>
          <cell r="F4">
            <v>4864.3999999999996</v>
          </cell>
          <cell r="G4">
            <v>7096.36</v>
          </cell>
          <cell r="H4">
            <v>7623.74</v>
          </cell>
          <cell r="I4">
            <v>7199.06</v>
          </cell>
          <cell r="J4">
            <v>8423.44</v>
          </cell>
          <cell r="K4">
            <v>8537.82</v>
          </cell>
          <cell r="L4">
            <v>8269.02</v>
          </cell>
          <cell r="M4">
            <v>9256.44</v>
          </cell>
          <cell r="N4">
            <v>9381.48</v>
          </cell>
          <cell r="O4">
            <v>9481.7000000000007</v>
          </cell>
          <cell r="P4">
            <v>8238.52</v>
          </cell>
          <cell r="Q4">
            <v>9176.7999999999993</v>
          </cell>
          <cell r="R4">
            <v>9225.1200000000008</v>
          </cell>
          <cell r="S4">
            <v>7879.84</v>
          </cell>
          <cell r="T4">
            <v>0</v>
          </cell>
          <cell r="U4">
            <v>0</v>
          </cell>
          <cell r="V4">
            <v>4320.0600000000004</v>
          </cell>
          <cell r="W4">
            <v>403.92</v>
          </cell>
          <cell r="X4">
            <v>4876.66</v>
          </cell>
          <cell r="Y4">
            <v>9094.6</v>
          </cell>
          <cell r="Z4">
            <v>10878.52</v>
          </cell>
          <cell r="AA4">
            <v>9173.7999999999993</v>
          </cell>
          <cell r="AB4">
            <v>10517.96</v>
          </cell>
          <cell r="AC4">
            <v>9713.68</v>
          </cell>
          <cell r="AD4">
            <v>10391.26</v>
          </cell>
          <cell r="AE4">
            <v>11172.8</v>
          </cell>
          <cell r="AF4">
            <v>11283.5</v>
          </cell>
          <cell r="AG4">
            <v>7334.34</v>
          </cell>
          <cell r="AJ4">
            <v>1011.34</v>
          </cell>
          <cell r="AM4">
            <v>3723.4</v>
          </cell>
          <cell r="AN4">
            <v>2241.8000000000002</v>
          </cell>
          <cell r="AO4">
            <v>6115.26</v>
          </cell>
          <cell r="AP4">
            <v>8148.48</v>
          </cell>
          <cell r="AQ4">
            <v>10462.92</v>
          </cell>
          <cell r="AR4">
            <v>7740.38</v>
          </cell>
          <cell r="AT4">
            <v>2766.94</v>
          </cell>
          <cell r="AU4">
            <v>7616.62</v>
          </cell>
          <cell r="AV4">
            <v>10549</v>
          </cell>
          <cell r="AW4">
            <v>9672.48</v>
          </cell>
          <cell r="AX4">
            <v>10201</v>
          </cell>
          <cell r="AY4">
            <v>10021</v>
          </cell>
          <cell r="AZ4">
            <v>7917.42</v>
          </cell>
          <cell r="BA4">
            <v>0</v>
          </cell>
          <cell r="BB4">
            <v>609.4</v>
          </cell>
          <cell r="BH4">
            <v>1562.78</v>
          </cell>
          <cell r="BI4">
            <v>1307.8399999999999</v>
          </cell>
          <cell r="BJ4">
            <v>267</v>
          </cell>
          <cell r="BK4">
            <v>1856.58</v>
          </cell>
          <cell r="BL4">
            <v>3955.44</v>
          </cell>
          <cell r="BM4">
            <v>6578.2</v>
          </cell>
          <cell r="BN4">
            <v>8371.08</v>
          </cell>
          <cell r="BO4">
            <v>9764.52</v>
          </cell>
          <cell r="BP4">
            <v>9931.68</v>
          </cell>
          <cell r="BQ4">
            <v>9795.34</v>
          </cell>
          <cell r="BR4">
            <v>10027.98</v>
          </cell>
          <cell r="BS4">
            <v>9090.07</v>
          </cell>
          <cell r="BT4">
            <v>7707.5</v>
          </cell>
          <cell r="BU4">
            <v>7500.94</v>
          </cell>
          <cell r="BV4">
            <v>8482.18</v>
          </cell>
          <cell r="BW4">
            <v>7876.44</v>
          </cell>
          <cell r="BX4">
            <v>7759.86</v>
          </cell>
          <cell r="BY4">
            <v>7919.26</v>
          </cell>
          <cell r="BZ4">
            <v>7598.88</v>
          </cell>
          <cell r="CA4">
            <v>8118.8</v>
          </cell>
          <cell r="CB4">
            <v>7335.3</v>
          </cell>
          <cell r="CC4">
            <v>8143.3</v>
          </cell>
          <cell r="CD4">
            <v>8076.22</v>
          </cell>
          <cell r="CE4">
            <v>6964.94</v>
          </cell>
          <cell r="CF4">
            <v>10554.54</v>
          </cell>
          <cell r="CG4">
            <v>11213.3</v>
          </cell>
          <cell r="CH4">
            <v>8705.2199999999993</v>
          </cell>
          <cell r="CI4">
            <v>7054.58</v>
          </cell>
          <cell r="CJ4">
            <v>9992.36</v>
          </cell>
          <cell r="CK4">
            <v>9101.24</v>
          </cell>
          <cell r="CL4">
            <v>9019.42</v>
          </cell>
          <cell r="CM4">
            <v>8820.7199999999993</v>
          </cell>
          <cell r="CN4">
            <v>8740.56</v>
          </cell>
          <cell r="CO4">
            <v>8500.84</v>
          </cell>
          <cell r="CP4">
            <v>7472.34</v>
          </cell>
          <cell r="CQ4">
            <v>7720.28</v>
          </cell>
          <cell r="CR4">
            <v>8821.0400000000009</v>
          </cell>
          <cell r="CS4">
            <v>9082</v>
          </cell>
          <cell r="CT4">
            <v>9133.92</v>
          </cell>
          <cell r="CU4">
            <v>9852.82</v>
          </cell>
          <cell r="CV4">
            <v>9115.02</v>
          </cell>
          <cell r="CW4">
            <v>9665.82</v>
          </cell>
          <cell r="CX4">
            <v>10058.82</v>
          </cell>
          <cell r="CY4">
            <v>9694.94</v>
          </cell>
          <cell r="CZ4">
            <v>6572.92</v>
          </cell>
          <cell r="DA4">
            <v>8836.68</v>
          </cell>
          <cell r="DB4">
            <v>7746.72</v>
          </cell>
          <cell r="DC4">
            <v>6824.66</v>
          </cell>
          <cell r="DD4">
            <v>6889.8</v>
          </cell>
          <cell r="DE4">
            <v>7059.1</v>
          </cell>
          <cell r="DF4">
            <v>4920.58</v>
          </cell>
          <cell r="DG4">
            <v>4874.3599999999997</v>
          </cell>
          <cell r="DH4">
            <v>5404.96</v>
          </cell>
          <cell r="DI4">
            <v>4690.26</v>
          </cell>
          <cell r="DJ4">
            <v>4608.2</v>
          </cell>
          <cell r="DK4">
            <v>4105.4399999999996</v>
          </cell>
          <cell r="DL4">
            <v>5029.88</v>
          </cell>
          <cell r="DM4">
            <v>5114.8</v>
          </cell>
          <cell r="DN4">
            <v>5769.14</v>
          </cell>
          <cell r="DO4">
            <v>5866.46</v>
          </cell>
          <cell r="DP4">
            <v>5959.22</v>
          </cell>
          <cell r="DQ4">
            <v>5772</v>
          </cell>
          <cell r="DR4">
            <v>5595.82</v>
          </cell>
          <cell r="DS4">
            <v>4882.84</v>
          </cell>
          <cell r="DT4">
            <v>5606.66</v>
          </cell>
          <cell r="DU4">
            <v>4254.82</v>
          </cell>
          <cell r="DV4">
            <v>4776.96</v>
          </cell>
          <cell r="DW4">
            <v>5832.54</v>
          </cell>
          <cell r="DX4">
            <v>6416.72</v>
          </cell>
          <cell r="DY4">
            <v>6826.26</v>
          </cell>
          <cell r="DZ4">
            <v>7920.76</v>
          </cell>
          <cell r="EA4">
            <v>6730.26</v>
          </cell>
          <cell r="EB4">
            <v>5274.2</v>
          </cell>
          <cell r="EC4">
            <v>6381.76</v>
          </cell>
          <cell r="ED4">
            <v>6356.54</v>
          </cell>
          <cell r="EE4">
            <v>6919.88</v>
          </cell>
          <cell r="EF4">
            <v>4847.46</v>
          </cell>
          <cell r="EH4">
            <v>3775.22</v>
          </cell>
          <cell r="EI4">
            <v>6073.66</v>
          </cell>
          <cell r="EJ4">
            <v>6703.92</v>
          </cell>
          <cell r="EK4">
            <v>8260.82</v>
          </cell>
          <cell r="EL4">
            <v>6989.38</v>
          </cell>
          <cell r="EM4">
            <v>7688.04</v>
          </cell>
          <cell r="EN4">
            <v>7918.02</v>
          </cell>
          <cell r="EO4">
            <v>4728.54</v>
          </cell>
          <cell r="ER4">
            <v>3782.94</v>
          </cell>
          <cell r="ES4">
            <v>6763.84</v>
          </cell>
          <cell r="ET4">
            <v>1249.24</v>
          </cell>
          <cell r="EX4">
            <v>835.2</v>
          </cell>
          <cell r="EY4">
            <v>5421.46</v>
          </cell>
          <cell r="EZ4">
            <v>7617.56</v>
          </cell>
          <cell r="FA4">
            <v>7853.5</v>
          </cell>
          <cell r="FB4">
            <v>8155.32</v>
          </cell>
          <cell r="FC4">
            <v>9971.2800000000007</v>
          </cell>
          <cell r="FD4">
            <v>9451.44</v>
          </cell>
          <cell r="FE4">
            <v>8904.2000000000007</v>
          </cell>
          <cell r="FF4">
            <v>8555.1200000000008</v>
          </cell>
          <cell r="FG4">
            <v>7747.64</v>
          </cell>
          <cell r="FH4">
            <v>8195.34</v>
          </cell>
          <cell r="FI4">
            <v>7822.08</v>
          </cell>
          <cell r="FJ4">
            <v>4184.96</v>
          </cell>
          <cell r="FK4">
            <v>6277.12</v>
          </cell>
          <cell r="FL4">
            <v>8671</v>
          </cell>
          <cell r="FM4">
            <v>7538</v>
          </cell>
          <cell r="FN4">
            <v>7612.32</v>
          </cell>
          <cell r="FO4">
            <v>7523.22</v>
          </cell>
          <cell r="FP4">
            <v>8117.46</v>
          </cell>
          <cell r="FQ4">
            <v>7208.3</v>
          </cell>
          <cell r="FR4">
            <v>6546.72</v>
          </cell>
          <cell r="FS4">
            <v>6264.34</v>
          </cell>
          <cell r="FT4">
            <v>6453.82</v>
          </cell>
          <cell r="FU4">
            <v>7083.54</v>
          </cell>
          <cell r="FV4">
            <v>8074.74</v>
          </cell>
          <cell r="FW4">
            <v>7188.84</v>
          </cell>
          <cell r="FX4">
            <v>6585.78</v>
          </cell>
          <cell r="FY4">
            <v>6281.68</v>
          </cell>
          <cell r="FZ4">
            <v>6734.64</v>
          </cell>
          <cell r="GA4">
            <v>8156.6</v>
          </cell>
          <cell r="GB4">
            <v>9561.42</v>
          </cell>
          <cell r="GC4">
            <v>8659.86</v>
          </cell>
          <cell r="GD4">
            <v>9683.14</v>
          </cell>
          <cell r="GE4">
            <v>9379.64</v>
          </cell>
          <cell r="GF4">
            <v>9038.18</v>
          </cell>
          <cell r="GG4">
            <v>9109.94</v>
          </cell>
          <cell r="GH4">
            <v>9442.86</v>
          </cell>
          <cell r="GI4">
            <v>2709.86</v>
          </cell>
          <cell r="GJ4">
            <v>5811.02</v>
          </cell>
          <cell r="GK4">
            <v>10340.66</v>
          </cell>
          <cell r="GL4">
            <v>10059.299999999999</v>
          </cell>
          <cell r="GM4">
            <v>9230.36</v>
          </cell>
          <cell r="GN4">
            <v>9083.66</v>
          </cell>
          <cell r="GO4">
            <v>6913.78</v>
          </cell>
          <cell r="GP4">
            <v>8569.06</v>
          </cell>
          <cell r="GQ4">
            <v>10805.4</v>
          </cell>
          <cell r="GR4">
            <v>10451.719999999999</v>
          </cell>
          <cell r="GS4">
            <v>9832.5400000000009</v>
          </cell>
          <cell r="GT4">
            <v>4374.38</v>
          </cell>
          <cell r="GU4">
            <v>4056.24</v>
          </cell>
          <cell r="GW4">
            <v>7049.64</v>
          </cell>
          <cell r="GX4">
            <v>10224.58</v>
          </cell>
          <cell r="GY4">
            <v>10825.4</v>
          </cell>
          <cell r="GZ4">
            <v>6486.48</v>
          </cell>
          <cell r="HA4">
            <v>6755.42</v>
          </cell>
        </row>
        <row r="5">
          <cell r="A5">
            <v>4</v>
          </cell>
          <cell r="B5">
            <v>0</v>
          </cell>
          <cell r="C5" t="str">
            <v>Cana Entregue Acionista (ton)</v>
          </cell>
          <cell r="D5" t="str">
            <v>TON</v>
          </cell>
        </row>
        <row r="6">
          <cell r="A6">
            <v>5</v>
          </cell>
          <cell r="B6">
            <v>0</v>
          </cell>
          <cell r="C6" t="str">
            <v>Cana Entregue Fornecedor (ton)</v>
          </cell>
          <cell r="D6" t="str">
            <v>TON</v>
          </cell>
          <cell r="BS6">
            <v>914.95</v>
          </cell>
          <cell r="BT6">
            <v>1833.54</v>
          </cell>
          <cell r="BU6">
            <v>1860.86</v>
          </cell>
          <cell r="BV6">
            <v>1706.28</v>
          </cell>
          <cell r="BW6">
            <v>2177.48</v>
          </cell>
          <cell r="BX6">
            <v>2267.46</v>
          </cell>
          <cell r="BY6">
            <v>2179.7600000000002</v>
          </cell>
          <cell r="BZ6">
            <v>1931.7</v>
          </cell>
          <cell r="CA6">
            <v>2307.5</v>
          </cell>
          <cell r="CB6">
            <v>2746.78</v>
          </cell>
          <cell r="CC6">
            <v>2074.2399999999998</v>
          </cell>
          <cell r="CD6">
            <v>2295.5</v>
          </cell>
          <cell r="CE6">
            <v>1506.18</v>
          </cell>
          <cell r="CF6">
            <v>259.33999999999997</v>
          </cell>
          <cell r="DA6">
            <v>1660.84</v>
          </cell>
          <cell r="DB6">
            <v>2448.9</v>
          </cell>
          <cell r="DC6">
            <v>1668.86</v>
          </cell>
          <cell r="DD6">
            <v>3924.16</v>
          </cell>
          <cell r="DE6">
            <v>3852.52</v>
          </cell>
          <cell r="DF6">
            <v>4411.66</v>
          </cell>
          <cell r="DG6">
            <v>5656.06</v>
          </cell>
          <cell r="DH6">
            <v>5706.4</v>
          </cell>
          <cell r="DI6">
            <v>5649.4</v>
          </cell>
          <cell r="DJ6">
            <v>6046.5</v>
          </cell>
          <cell r="DK6">
            <v>6355.06</v>
          </cell>
          <cell r="DL6">
            <v>6114.36</v>
          </cell>
          <cell r="DM6">
            <v>3723</v>
          </cell>
          <cell r="DN6">
            <v>2399.64</v>
          </cell>
          <cell r="DO6">
            <v>1659.5</v>
          </cell>
          <cell r="DP6">
            <v>1905.32</v>
          </cell>
          <cell r="DQ6">
            <v>2180.2199999999998</v>
          </cell>
          <cell r="DR6">
            <v>1993.46</v>
          </cell>
          <cell r="DS6">
            <v>2288.7600000000002</v>
          </cell>
          <cell r="DT6">
            <v>2375.2199999999998</v>
          </cell>
          <cell r="DU6">
            <v>1620.88</v>
          </cell>
          <cell r="DV6">
            <v>2309.2600000000002</v>
          </cell>
          <cell r="DW6">
            <v>1678.64</v>
          </cell>
          <cell r="DX6">
            <v>1660.16</v>
          </cell>
          <cell r="DY6">
            <v>2090.04</v>
          </cell>
          <cell r="DZ6">
            <v>1865.9</v>
          </cell>
          <cell r="EA6">
            <v>1828.82</v>
          </cell>
          <cell r="EB6">
            <v>1803.82</v>
          </cell>
          <cell r="EC6">
            <v>1231.32</v>
          </cell>
          <cell r="ED6">
            <v>1429.92</v>
          </cell>
          <cell r="EE6">
            <v>1399.98</v>
          </cell>
          <cell r="EF6">
            <v>637.64</v>
          </cell>
          <cell r="EH6">
            <v>1179.04</v>
          </cell>
          <cell r="EI6">
            <v>1647.24</v>
          </cell>
          <cell r="EJ6">
            <v>1170.1400000000001</v>
          </cell>
          <cell r="EK6">
            <v>1390.8</v>
          </cell>
          <cell r="EL6">
            <v>3280.98</v>
          </cell>
          <cell r="EM6">
            <v>2343.2199999999998</v>
          </cell>
          <cell r="EN6">
            <v>1689.48</v>
          </cell>
          <cell r="EO6">
            <v>692.1</v>
          </cell>
          <cell r="FD6">
            <v>154.86000000000001</v>
          </cell>
          <cell r="FE6">
            <v>1933.82</v>
          </cell>
          <cell r="FF6">
            <v>1988.42</v>
          </cell>
          <cell r="FG6">
            <v>2407.96</v>
          </cell>
          <cell r="FH6">
            <v>2324.38</v>
          </cell>
          <cell r="FI6">
            <v>1699.54</v>
          </cell>
          <cell r="FJ6">
            <v>670.1</v>
          </cell>
          <cell r="FK6">
            <v>1038.72</v>
          </cell>
          <cell r="FL6">
            <v>1327.58</v>
          </cell>
          <cell r="FM6">
            <v>1176.74</v>
          </cell>
          <cell r="FN6">
            <v>1394.28</v>
          </cell>
          <cell r="FO6">
            <v>1564.92</v>
          </cell>
          <cell r="FP6">
            <v>1711.12</v>
          </cell>
          <cell r="FQ6">
            <v>2034.14</v>
          </cell>
          <cell r="FR6">
            <v>1734.64</v>
          </cell>
          <cell r="FS6">
            <v>1384.36</v>
          </cell>
          <cell r="FT6">
            <v>1325.36</v>
          </cell>
          <cell r="FU6">
            <v>1547.4</v>
          </cell>
          <cell r="FV6">
            <v>1515.52</v>
          </cell>
          <cell r="FW6">
            <v>1730.32</v>
          </cell>
          <cell r="FX6">
            <v>1529.72</v>
          </cell>
          <cell r="FY6">
            <v>1474.42</v>
          </cell>
          <cell r="FZ6">
            <v>1960.34</v>
          </cell>
          <cell r="GA6">
            <v>1326.86</v>
          </cell>
          <cell r="GB6">
            <v>63.16</v>
          </cell>
        </row>
        <row r="7">
          <cell r="A7">
            <v>6</v>
          </cell>
          <cell r="B7">
            <v>0</v>
          </cell>
          <cell r="C7" t="str">
            <v>Cana Entregue Terceiro (ton)</v>
          </cell>
          <cell r="D7" t="str">
            <v>TON</v>
          </cell>
          <cell r="CN7">
            <v>426.72</v>
          </cell>
          <cell r="CO7">
            <v>974.36</v>
          </cell>
          <cell r="CP7">
            <v>1392.8</v>
          </cell>
          <cell r="CQ7">
            <v>1566.36</v>
          </cell>
          <cell r="DM7">
            <v>1806.78</v>
          </cell>
          <cell r="DN7">
            <v>2778.1</v>
          </cell>
          <cell r="DO7">
            <v>2540.54</v>
          </cell>
          <cell r="DP7">
            <v>2300.58</v>
          </cell>
          <cell r="DQ7">
            <v>2261.9</v>
          </cell>
          <cell r="DR7">
            <v>2239.8000000000002</v>
          </cell>
          <cell r="DS7">
            <v>2366.16</v>
          </cell>
          <cell r="DT7">
            <v>2106.2399999999998</v>
          </cell>
          <cell r="DU7">
            <v>1213.24</v>
          </cell>
          <cell r="DV7">
            <v>2189.12</v>
          </cell>
          <cell r="DW7">
            <v>2037.88</v>
          </cell>
          <cell r="DX7">
            <v>2189.6799999999998</v>
          </cell>
          <cell r="DY7">
            <v>2059.16</v>
          </cell>
          <cell r="EB7">
            <v>2342.3200000000002</v>
          </cell>
          <cell r="EC7">
            <v>2648.72</v>
          </cell>
          <cell r="ED7">
            <v>2862.14</v>
          </cell>
          <cell r="EE7">
            <v>2268.1799999999998</v>
          </cell>
          <cell r="EF7">
            <v>1212.96</v>
          </cell>
          <cell r="EH7">
            <v>1216.9000000000001</v>
          </cell>
          <cell r="EI7">
            <v>2592</v>
          </cell>
          <cell r="EJ7">
            <v>1692.84</v>
          </cell>
          <cell r="EK7">
            <v>103.7</v>
          </cell>
          <cell r="EO7">
            <v>515.88</v>
          </cell>
          <cell r="ER7">
            <v>34.020000000000003</v>
          </cell>
          <cell r="ES7">
            <v>1118.76</v>
          </cell>
          <cell r="ET7">
            <v>486.22</v>
          </cell>
          <cell r="EY7">
            <v>856.9</v>
          </cell>
          <cell r="EZ7">
            <v>1526.74</v>
          </cell>
          <cell r="FA7">
            <v>1827.42</v>
          </cell>
          <cell r="FB7">
            <v>2023.98</v>
          </cell>
          <cell r="FC7">
            <v>255.54</v>
          </cell>
          <cell r="FQ7">
            <v>760.62</v>
          </cell>
          <cell r="FR7">
            <v>1129.3</v>
          </cell>
          <cell r="FS7">
            <v>975.64</v>
          </cell>
          <cell r="FT7">
            <v>1038.78</v>
          </cell>
          <cell r="FU7">
            <v>265.36</v>
          </cell>
          <cell r="GU7">
            <v>252.2</v>
          </cell>
          <cell r="GW7">
            <v>248.54</v>
          </cell>
        </row>
        <row r="8">
          <cell r="A8">
            <v>7</v>
          </cell>
          <cell r="B8">
            <v>0</v>
          </cell>
          <cell r="C8" t="str">
            <v>Cana Entregue Total (ton)</v>
          </cell>
          <cell r="D8" t="str">
            <v>TON</v>
          </cell>
          <cell r="E8">
            <v>3227.2</v>
          </cell>
          <cell r="F8">
            <v>4864.3999999999996</v>
          </cell>
          <cell r="G8">
            <v>7096.36</v>
          </cell>
          <cell r="H8">
            <v>7623.74</v>
          </cell>
          <cell r="I8">
            <v>7199.06</v>
          </cell>
          <cell r="J8">
            <v>8423.44</v>
          </cell>
          <cell r="K8">
            <v>8537.82</v>
          </cell>
          <cell r="L8">
            <v>8269.02</v>
          </cell>
          <cell r="M8">
            <v>9256.44</v>
          </cell>
          <cell r="N8">
            <v>9381.48</v>
          </cell>
          <cell r="O8">
            <v>9481.7000000000007</v>
          </cell>
          <cell r="P8">
            <v>8238.52</v>
          </cell>
          <cell r="Q8">
            <v>9176.7999999999993</v>
          </cell>
          <cell r="R8">
            <v>9225.1200000000008</v>
          </cell>
          <cell r="S8">
            <v>7879.84</v>
          </cell>
          <cell r="T8">
            <v>0</v>
          </cell>
          <cell r="U8">
            <v>0</v>
          </cell>
          <cell r="V8">
            <v>4320.0600000000004</v>
          </cell>
          <cell r="W8">
            <v>403.92</v>
          </cell>
          <cell r="X8">
            <v>4876.66</v>
          </cell>
          <cell r="Y8">
            <v>9094.6</v>
          </cell>
          <cell r="Z8">
            <v>10878.52</v>
          </cell>
          <cell r="AA8">
            <v>9173.7999999999993</v>
          </cell>
          <cell r="AB8">
            <v>10517.96</v>
          </cell>
          <cell r="AC8">
            <v>9713.68</v>
          </cell>
          <cell r="AD8">
            <v>10391.26</v>
          </cell>
          <cell r="AE8">
            <v>11172.8</v>
          </cell>
          <cell r="AF8">
            <v>11283.5</v>
          </cell>
          <cell r="AG8">
            <v>7334.34</v>
          </cell>
          <cell r="AH8">
            <v>0</v>
          </cell>
          <cell r="AI8">
            <v>0</v>
          </cell>
          <cell r="AJ8">
            <v>1011.34</v>
          </cell>
          <cell r="AK8">
            <v>0</v>
          </cell>
          <cell r="AL8">
            <v>0</v>
          </cell>
          <cell r="AM8">
            <v>3723.4</v>
          </cell>
          <cell r="AN8">
            <v>2241.8000000000002</v>
          </cell>
          <cell r="AO8">
            <v>6115.26</v>
          </cell>
          <cell r="AP8">
            <v>8148.48</v>
          </cell>
          <cell r="AQ8">
            <v>10462.92</v>
          </cell>
          <cell r="AR8">
            <v>7740.38</v>
          </cell>
          <cell r="AS8">
            <v>0</v>
          </cell>
          <cell r="AT8">
            <v>2766.94</v>
          </cell>
          <cell r="AU8">
            <v>7616.62</v>
          </cell>
          <cell r="AV8">
            <v>10549</v>
          </cell>
          <cell r="AW8">
            <v>9672.48</v>
          </cell>
          <cell r="AX8">
            <v>10201</v>
          </cell>
          <cell r="AY8">
            <v>10021</v>
          </cell>
          <cell r="AZ8">
            <v>7917.42</v>
          </cell>
          <cell r="BA8">
            <v>0</v>
          </cell>
          <cell r="BB8">
            <v>609.4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1562.78</v>
          </cell>
          <cell r="BI8">
            <v>1307.8399999999999</v>
          </cell>
          <cell r="BJ8">
            <v>267</v>
          </cell>
          <cell r="BK8">
            <v>1856.58</v>
          </cell>
          <cell r="BL8">
            <v>3955.44</v>
          </cell>
          <cell r="BM8">
            <v>6578.2</v>
          </cell>
          <cell r="BN8">
            <v>8371.08</v>
          </cell>
          <cell r="BO8">
            <v>9764.52</v>
          </cell>
          <cell r="BP8">
            <v>9931.68</v>
          </cell>
          <cell r="BQ8">
            <v>9795.34</v>
          </cell>
          <cell r="BR8">
            <v>10027.98</v>
          </cell>
          <cell r="BS8">
            <v>10005.02</v>
          </cell>
          <cell r="BT8">
            <v>9541.0400000000009</v>
          </cell>
          <cell r="BU8">
            <v>9361.7999999999993</v>
          </cell>
          <cell r="BV8">
            <v>10188.459999999999</v>
          </cell>
          <cell r="BW8">
            <v>10053.92</v>
          </cell>
          <cell r="BX8">
            <v>10027.32</v>
          </cell>
          <cell r="BY8">
            <v>10099.02</v>
          </cell>
          <cell r="BZ8">
            <v>9530.58</v>
          </cell>
          <cell r="CA8">
            <v>10426.299999999999</v>
          </cell>
          <cell r="CB8">
            <v>10082.08</v>
          </cell>
          <cell r="CC8">
            <v>10217.540000000001</v>
          </cell>
          <cell r="CD8">
            <v>10371.719999999999</v>
          </cell>
          <cell r="CE8">
            <v>8471.1200000000008</v>
          </cell>
          <cell r="CF8">
            <v>10813.88</v>
          </cell>
          <cell r="CG8">
            <v>11213.3</v>
          </cell>
          <cell r="CH8">
            <v>8705.2199999999993</v>
          </cell>
          <cell r="CI8">
            <v>7054.58</v>
          </cell>
          <cell r="CJ8">
            <v>9992.36</v>
          </cell>
          <cell r="CK8">
            <v>9101.24</v>
          </cell>
          <cell r="CL8">
            <v>9019.42</v>
          </cell>
          <cell r="CM8">
            <v>8820.7199999999993</v>
          </cell>
          <cell r="CN8">
            <v>9167.2800000000007</v>
          </cell>
          <cell r="CO8">
            <v>9475.2000000000007</v>
          </cell>
          <cell r="CP8">
            <v>8865.14</v>
          </cell>
          <cell r="CQ8">
            <v>9286.64</v>
          </cell>
          <cell r="CR8">
            <v>8821.0400000000009</v>
          </cell>
          <cell r="CS8">
            <v>9082</v>
          </cell>
          <cell r="CT8">
            <v>9133.92</v>
          </cell>
          <cell r="CU8">
            <v>9852.82</v>
          </cell>
          <cell r="CV8">
            <v>9115.02</v>
          </cell>
          <cell r="CW8">
            <v>9665.82</v>
          </cell>
          <cell r="CX8">
            <v>10058.82</v>
          </cell>
          <cell r="CY8">
            <v>9694.94</v>
          </cell>
          <cell r="CZ8">
            <v>6572.92</v>
          </cell>
          <cell r="DA8">
            <v>10497.52</v>
          </cell>
          <cell r="DB8">
            <v>10195.620000000001</v>
          </cell>
          <cell r="DC8">
            <v>8493.52</v>
          </cell>
          <cell r="DD8">
            <v>10813.96</v>
          </cell>
          <cell r="DE8">
            <v>10911.62</v>
          </cell>
          <cell r="DF8">
            <v>9332.24</v>
          </cell>
          <cell r="DG8">
            <v>10530.42</v>
          </cell>
          <cell r="DH8">
            <v>11111.36</v>
          </cell>
          <cell r="DI8">
            <v>10339.66</v>
          </cell>
          <cell r="DJ8">
            <v>10654.7</v>
          </cell>
          <cell r="DK8">
            <v>10460.5</v>
          </cell>
          <cell r="DL8">
            <v>11144.24</v>
          </cell>
          <cell r="DM8">
            <v>10644.58</v>
          </cell>
          <cell r="DN8">
            <v>10946.88</v>
          </cell>
          <cell r="DO8">
            <v>10066.5</v>
          </cell>
          <cell r="DP8">
            <v>10165.120000000001</v>
          </cell>
          <cell r="DQ8">
            <v>10214.120000000001</v>
          </cell>
          <cell r="DR8">
            <v>9829.08</v>
          </cell>
          <cell r="DS8">
            <v>9537.76</v>
          </cell>
          <cell r="DT8">
            <v>10088.120000000001</v>
          </cell>
          <cell r="DU8">
            <v>7088.94</v>
          </cell>
          <cell r="DV8">
            <v>9275.34</v>
          </cell>
          <cell r="DW8">
            <v>9549.06</v>
          </cell>
          <cell r="DX8">
            <v>10266.56</v>
          </cell>
          <cell r="DY8">
            <v>10975.46</v>
          </cell>
          <cell r="DZ8">
            <v>9786.66</v>
          </cell>
          <cell r="EA8">
            <v>8559.08</v>
          </cell>
          <cell r="EB8">
            <v>9420.34</v>
          </cell>
          <cell r="EC8">
            <v>10261.799999999999</v>
          </cell>
          <cell r="ED8">
            <v>10648.6</v>
          </cell>
          <cell r="EE8">
            <v>10588.04</v>
          </cell>
          <cell r="EF8">
            <v>6698.06</v>
          </cell>
          <cell r="EG8">
            <v>0</v>
          </cell>
          <cell r="EH8">
            <v>6171.16</v>
          </cell>
          <cell r="EI8">
            <v>10312.9</v>
          </cell>
          <cell r="EJ8">
            <v>9566.9</v>
          </cell>
          <cell r="EK8">
            <v>9755.32</v>
          </cell>
          <cell r="EL8">
            <v>10270.36</v>
          </cell>
          <cell r="EM8">
            <v>10031.26</v>
          </cell>
          <cell r="EN8">
            <v>9607.5</v>
          </cell>
          <cell r="EO8">
            <v>5936.52</v>
          </cell>
          <cell r="EP8">
            <v>0</v>
          </cell>
          <cell r="EQ8">
            <v>0</v>
          </cell>
          <cell r="ER8">
            <v>3816.96</v>
          </cell>
          <cell r="ES8">
            <v>7882.6</v>
          </cell>
          <cell r="ET8">
            <v>1735.46</v>
          </cell>
          <cell r="EU8">
            <v>0</v>
          </cell>
          <cell r="EV8">
            <v>0</v>
          </cell>
          <cell r="EW8">
            <v>0</v>
          </cell>
          <cell r="EX8">
            <v>835.2</v>
          </cell>
          <cell r="EY8">
            <v>6278.36</v>
          </cell>
          <cell r="EZ8">
            <v>9144.2999999999993</v>
          </cell>
          <cell r="FA8">
            <v>9680.92</v>
          </cell>
          <cell r="FB8">
            <v>10179.299999999999</v>
          </cell>
          <cell r="FC8">
            <v>10226.82</v>
          </cell>
          <cell r="FD8">
            <v>9606.2999999999993</v>
          </cell>
          <cell r="FE8">
            <v>10838.02</v>
          </cell>
          <cell r="FF8">
            <v>10543.54</v>
          </cell>
          <cell r="FG8">
            <v>10155.6</v>
          </cell>
          <cell r="FH8">
            <v>10519.72</v>
          </cell>
          <cell r="FI8">
            <v>9521.6200000000008</v>
          </cell>
          <cell r="FJ8">
            <v>4855.0600000000004</v>
          </cell>
          <cell r="FK8">
            <v>7315.84</v>
          </cell>
          <cell r="FL8">
            <v>9998.58</v>
          </cell>
          <cell r="FM8">
            <v>8714.74</v>
          </cell>
          <cell r="FN8">
            <v>9006.6</v>
          </cell>
          <cell r="FO8">
            <v>9088.14</v>
          </cell>
          <cell r="FP8">
            <v>9828.58</v>
          </cell>
          <cell r="FQ8">
            <v>10003.06</v>
          </cell>
          <cell r="FR8">
            <v>9410.66</v>
          </cell>
          <cell r="FS8">
            <v>8624.34</v>
          </cell>
          <cell r="FT8">
            <v>8817.9599999999991</v>
          </cell>
          <cell r="FU8">
            <v>8896.2999999999993</v>
          </cell>
          <cell r="FV8">
            <v>9590.26</v>
          </cell>
          <cell r="FW8">
            <v>8919.16</v>
          </cell>
          <cell r="FX8">
            <v>8115.5</v>
          </cell>
          <cell r="FY8">
            <v>7756.1</v>
          </cell>
          <cell r="FZ8">
            <v>8694.98</v>
          </cell>
          <cell r="GA8">
            <v>9483.4599999999991</v>
          </cell>
          <cell r="GB8">
            <v>9624.58</v>
          </cell>
          <cell r="GC8">
            <v>8659.86</v>
          </cell>
          <cell r="GD8">
            <v>9683.14</v>
          </cell>
          <cell r="GE8">
            <v>9379.64</v>
          </cell>
          <cell r="GF8">
            <v>9038.18</v>
          </cell>
          <cell r="GG8">
            <v>9109.94</v>
          </cell>
          <cell r="GH8">
            <v>9442.86</v>
          </cell>
          <cell r="GI8">
            <v>2709.86</v>
          </cell>
          <cell r="GJ8">
            <v>5811.02</v>
          </cell>
          <cell r="GK8">
            <v>10340.66</v>
          </cell>
          <cell r="GL8">
            <v>10059.299999999999</v>
          </cell>
          <cell r="GM8">
            <v>9230.36</v>
          </cell>
          <cell r="GN8">
            <v>9083.66</v>
          </cell>
          <cell r="GO8">
            <v>6913.78</v>
          </cell>
          <cell r="GP8">
            <v>8569.06</v>
          </cell>
          <cell r="GQ8">
            <v>10805.4</v>
          </cell>
          <cell r="GR8">
            <v>10451.719999999999</v>
          </cell>
          <cell r="GS8">
            <v>9832.5400000000009</v>
          </cell>
          <cell r="GT8">
            <v>4374.38</v>
          </cell>
          <cell r="GU8">
            <v>4308.4399999999996</v>
          </cell>
          <cell r="GV8">
            <v>0</v>
          </cell>
          <cell r="GW8">
            <v>7298.18</v>
          </cell>
          <cell r="GX8">
            <v>10224.58</v>
          </cell>
          <cell r="GY8">
            <v>10825.4</v>
          </cell>
          <cell r="GZ8">
            <v>6486.48</v>
          </cell>
          <cell r="HA8">
            <v>6755.42</v>
          </cell>
          <cell r="HB8">
            <v>0</v>
          </cell>
          <cell r="HC8">
            <v>0</v>
          </cell>
          <cell r="HD8">
            <v>0</v>
          </cell>
          <cell r="HE8">
            <v>0</v>
          </cell>
          <cell r="HF8">
            <v>0</v>
          </cell>
        </row>
        <row r="9">
          <cell r="A9">
            <v>8</v>
          </cell>
          <cell r="B9">
            <v>0</v>
          </cell>
          <cell r="C9" t="str">
            <v>% Cana Entregue Mecanizada</v>
          </cell>
          <cell r="D9" t="str">
            <v>%</v>
          </cell>
          <cell r="E9">
            <v>100</v>
          </cell>
          <cell r="F9">
            <v>100</v>
          </cell>
          <cell r="G9">
            <v>100</v>
          </cell>
          <cell r="H9">
            <v>100</v>
          </cell>
          <cell r="I9">
            <v>100</v>
          </cell>
          <cell r="J9">
            <v>100</v>
          </cell>
          <cell r="K9">
            <v>100</v>
          </cell>
          <cell r="L9">
            <v>100</v>
          </cell>
          <cell r="M9">
            <v>100</v>
          </cell>
          <cell r="N9">
            <v>100</v>
          </cell>
          <cell r="O9">
            <v>100</v>
          </cell>
          <cell r="P9">
            <v>100</v>
          </cell>
          <cell r="Q9">
            <v>100</v>
          </cell>
          <cell r="R9">
            <v>100</v>
          </cell>
          <cell r="S9">
            <v>100</v>
          </cell>
          <cell r="V9">
            <v>100</v>
          </cell>
          <cell r="W9">
            <v>100</v>
          </cell>
          <cell r="X9">
            <v>100</v>
          </cell>
          <cell r="Y9">
            <v>100</v>
          </cell>
          <cell r="Z9">
            <v>100</v>
          </cell>
          <cell r="AA9">
            <v>100</v>
          </cell>
          <cell r="AB9">
            <v>100</v>
          </cell>
          <cell r="AC9">
            <v>100</v>
          </cell>
          <cell r="AD9">
            <v>100</v>
          </cell>
          <cell r="AE9">
            <v>100</v>
          </cell>
          <cell r="AF9">
            <v>100</v>
          </cell>
          <cell r="AG9">
            <v>100</v>
          </cell>
          <cell r="AJ9">
            <v>100</v>
          </cell>
          <cell r="AM9">
            <v>100</v>
          </cell>
          <cell r="AN9">
            <v>100</v>
          </cell>
          <cell r="AO9">
            <v>100</v>
          </cell>
          <cell r="AP9">
            <v>100</v>
          </cell>
          <cell r="AQ9">
            <v>100</v>
          </cell>
          <cell r="AR9">
            <v>100</v>
          </cell>
          <cell r="AT9">
            <v>100</v>
          </cell>
          <cell r="AU9">
            <v>100</v>
          </cell>
          <cell r="AV9">
            <v>100</v>
          </cell>
          <cell r="AW9">
            <v>100</v>
          </cell>
          <cell r="AX9">
            <v>100</v>
          </cell>
          <cell r="AY9">
            <v>100</v>
          </cell>
          <cell r="AZ9">
            <v>100</v>
          </cell>
          <cell r="BB9">
            <v>100</v>
          </cell>
          <cell r="BH9">
            <v>100</v>
          </cell>
          <cell r="BI9">
            <v>100</v>
          </cell>
          <cell r="BJ9">
            <v>100</v>
          </cell>
          <cell r="BK9">
            <v>100</v>
          </cell>
          <cell r="BL9">
            <v>100</v>
          </cell>
          <cell r="BM9">
            <v>100</v>
          </cell>
          <cell r="BN9">
            <v>100</v>
          </cell>
          <cell r="BO9">
            <v>100</v>
          </cell>
          <cell r="BP9">
            <v>100</v>
          </cell>
          <cell r="BQ9">
            <v>100</v>
          </cell>
          <cell r="BR9">
            <v>100</v>
          </cell>
          <cell r="BS9">
            <v>100</v>
          </cell>
          <cell r="BT9">
            <v>100</v>
          </cell>
          <cell r="BU9">
            <v>100</v>
          </cell>
          <cell r="BV9">
            <v>100</v>
          </cell>
          <cell r="BW9">
            <v>100</v>
          </cell>
          <cell r="BX9">
            <v>100</v>
          </cell>
          <cell r="BY9">
            <v>100</v>
          </cell>
          <cell r="BZ9">
            <v>100</v>
          </cell>
          <cell r="CA9">
            <v>100</v>
          </cell>
          <cell r="CB9">
            <v>100</v>
          </cell>
          <cell r="CC9">
            <v>100</v>
          </cell>
          <cell r="CD9">
            <v>100</v>
          </cell>
          <cell r="CE9">
            <v>100</v>
          </cell>
          <cell r="CF9">
            <v>100</v>
          </cell>
          <cell r="CG9">
            <v>100</v>
          </cell>
          <cell r="CH9">
            <v>100</v>
          </cell>
          <cell r="CI9">
            <v>100</v>
          </cell>
          <cell r="CJ9">
            <v>100</v>
          </cell>
          <cell r="CK9">
            <v>100</v>
          </cell>
          <cell r="CL9">
            <v>100</v>
          </cell>
          <cell r="CM9">
            <v>100</v>
          </cell>
          <cell r="CN9">
            <v>100</v>
          </cell>
          <cell r="CO9">
            <v>100</v>
          </cell>
          <cell r="CP9">
            <v>100</v>
          </cell>
          <cell r="CQ9">
            <v>100</v>
          </cell>
          <cell r="CR9">
            <v>100</v>
          </cell>
          <cell r="CS9">
            <v>100</v>
          </cell>
          <cell r="CT9">
            <v>100</v>
          </cell>
          <cell r="CU9">
            <v>100</v>
          </cell>
          <cell r="CV9">
            <v>100</v>
          </cell>
          <cell r="CW9">
            <v>100</v>
          </cell>
          <cell r="CX9">
            <v>100</v>
          </cell>
          <cell r="CY9">
            <v>100</v>
          </cell>
          <cell r="CZ9">
            <v>100</v>
          </cell>
          <cell r="DA9">
            <v>100</v>
          </cell>
          <cell r="DB9">
            <v>100</v>
          </cell>
          <cell r="DC9">
            <v>100</v>
          </cell>
          <cell r="DD9">
            <v>100</v>
          </cell>
          <cell r="DE9">
            <v>100</v>
          </cell>
          <cell r="DF9">
            <v>100</v>
          </cell>
          <cell r="DG9">
            <v>100</v>
          </cell>
          <cell r="DH9">
            <v>100</v>
          </cell>
          <cell r="DI9">
            <v>100</v>
          </cell>
          <cell r="DJ9">
            <v>100</v>
          </cell>
          <cell r="DK9">
            <v>100</v>
          </cell>
          <cell r="DL9">
            <v>100</v>
          </cell>
          <cell r="DM9">
            <v>100</v>
          </cell>
          <cell r="DN9">
            <v>100</v>
          </cell>
          <cell r="DO9">
            <v>100</v>
          </cell>
          <cell r="DP9">
            <v>100</v>
          </cell>
          <cell r="DQ9">
            <v>100</v>
          </cell>
          <cell r="DR9">
            <v>100</v>
          </cell>
          <cell r="DS9">
            <v>100</v>
          </cell>
          <cell r="DT9">
            <v>100</v>
          </cell>
          <cell r="DU9">
            <v>100</v>
          </cell>
          <cell r="DV9">
            <v>100</v>
          </cell>
          <cell r="DW9">
            <v>100</v>
          </cell>
          <cell r="DX9">
            <v>100</v>
          </cell>
          <cell r="DY9">
            <v>100</v>
          </cell>
          <cell r="DZ9">
            <v>100</v>
          </cell>
          <cell r="EA9">
            <v>100</v>
          </cell>
          <cell r="EB9">
            <v>100</v>
          </cell>
          <cell r="EC9">
            <v>100</v>
          </cell>
          <cell r="ED9">
            <v>100</v>
          </cell>
          <cell r="EE9">
            <v>100</v>
          </cell>
          <cell r="EF9">
            <v>100</v>
          </cell>
          <cell r="EH9">
            <v>100</v>
          </cell>
          <cell r="EI9">
            <v>100</v>
          </cell>
          <cell r="EJ9">
            <v>100</v>
          </cell>
          <cell r="EK9">
            <v>100</v>
          </cell>
          <cell r="EL9">
            <v>100</v>
          </cell>
          <cell r="EM9">
            <v>100</v>
          </cell>
          <cell r="EN9">
            <v>100</v>
          </cell>
          <cell r="EO9">
            <v>100</v>
          </cell>
          <cell r="ER9">
            <v>100</v>
          </cell>
          <cell r="ES9">
            <v>100</v>
          </cell>
          <cell r="ET9">
            <v>100</v>
          </cell>
          <cell r="EX9">
            <v>100</v>
          </cell>
          <cell r="EY9">
            <v>100</v>
          </cell>
          <cell r="EZ9">
            <v>100</v>
          </cell>
          <cell r="FA9">
            <v>100</v>
          </cell>
          <cell r="FB9">
            <v>100</v>
          </cell>
          <cell r="FC9">
            <v>100</v>
          </cell>
          <cell r="FD9">
            <v>100</v>
          </cell>
          <cell r="FE9">
            <v>100</v>
          </cell>
          <cell r="FF9">
            <v>100</v>
          </cell>
          <cell r="FG9">
            <v>100</v>
          </cell>
          <cell r="FH9">
            <v>100</v>
          </cell>
          <cell r="FI9">
            <v>100</v>
          </cell>
          <cell r="FJ9">
            <v>100</v>
          </cell>
          <cell r="FK9">
            <v>100</v>
          </cell>
          <cell r="FL9">
            <v>100</v>
          </cell>
          <cell r="FM9">
            <v>100</v>
          </cell>
          <cell r="FN9">
            <v>100</v>
          </cell>
          <cell r="FO9">
            <v>100</v>
          </cell>
          <cell r="FP9">
            <v>100</v>
          </cell>
          <cell r="FQ9">
            <v>100</v>
          </cell>
          <cell r="FR9">
            <v>100</v>
          </cell>
          <cell r="FS9">
            <v>100</v>
          </cell>
          <cell r="FT9">
            <v>100</v>
          </cell>
          <cell r="FU9">
            <v>100</v>
          </cell>
          <cell r="FV9">
            <v>100</v>
          </cell>
          <cell r="FW9">
            <v>100</v>
          </cell>
          <cell r="FX9">
            <v>100</v>
          </cell>
          <cell r="FY9">
            <v>100</v>
          </cell>
          <cell r="FZ9">
            <v>100</v>
          </cell>
          <cell r="GA9">
            <v>100</v>
          </cell>
          <cell r="GB9">
            <v>100</v>
          </cell>
          <cell r="GC9">
            <v>100</v>
          </cell>
          <cell r="GD9">
            <v>100</v>
          </cell>
          <cell r="GE9">
            <v>100</v>
          </cell>
          <cell r="GF9">
            <v>100</v>
          </cell>
          <cell r="GG9">
            <v>100</v>
          </cell>
          <cell r="GH9">
            <v>100</v>
          </cell>
          <cell r="GI9">
            <v>100</v>
          </cell>
          <cell r="GJ9">
            <v>100</v>
          </cell>
          <cell r="GK9">
            <v>100</v>
          </cell>
          <cell r="GL9">
            <v>100</v>
          </cell>
          <cell r="GM9">
            <v>100</v>
          </cell>
          <cell r="GN9">
            <v>100</v>
          </cell>
          <cell r="GO9">
            <v>100</v>
          </cell>
          <cell r="GP9">
            <v>100</v>
          </cell>
          <cell r="GQ9">
            <v>100</v>
          </cell>
          <cell r="GR9">
            <v>100</v>
          </cell>
          <cell r="GS9">
            <v>100</v>
          </cell>
          <cell r="GT9">
            <v>100</v>
          </cell>
          <cell r="GU9">
            <v>100</v>
          </cell>
          <cell r="GW9">
            <v>100</v>
          </cell>
          <cell r="GX9">
            <v>100</v>
          </cell>
          <cell r="GY9">
            <v>100</v>
          </cell>
          <cell r="GZ9">
            <v>100</v>
          </cell>
          <cell r="HA9">
            <v>100</v>
          </cell>
        </row>
        <row r="10">
          <cell r="A10">
            <v>9</v>
          </cell>
          <cell r="B10">
            <v>0</v>
          </cell>
          <cell r="C10" t="str">
            <v>% Cana Entregue Manual</v>
          </cell>
          <cell r="D10" t="str">
            <v>%</v>
          </cell>
        </row>
        <row r="11">
          <cell r="A11">
            <v>10</v>
          </cell>
          <cell r="B11">
            <v>0</v>
          </cell>
          <cell r="C11" t="str">
            <v>CONTROLE MOAGEM</v>
          </cell>
          <cell r="D11" t="str">
            <v>.</v>
          </cell>
        </row>
        <row r="12">
          <cell r="A12">
            <v>11</v>
          </cell>
          <cell r="B12">
            <v>0</v>
          </cell>
          <cell r="C12" t="str">
            <v>Dias Safra</v>
          </cell>
          <cell r="D12" t="str">
            <v>DIA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1</v>
          </cell>
          <cell r="S12">
            <v>1</v>
          </cell>
          <cell r="T12">
            <v>1</v>
          </cell>
          <cell r="U12">
            <v>1</v>
          </cell>
          <cell r="V12">
            <v>1</v>
          </cell>
          <cell r="W12">
            <v>1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  <cell r="AD12">
            <v>1</v>
          </cell>
          <cell r="AE12">
            <v>1</v>
          </cell>
          <cell r="AF12">
            <v>1</v>
          </cell>
          <cell r="AG12">
            <v>1</v>
          </cell>
          <cell r="AH12">
            <v>1</v>
          </cell>
          <cell r="AI12">
            <v>1</v>
          </cell>
          <cell r="AJ12">
            <v>1</v>
          </cell>
          <cell r="AK12">
            <v>1</v>
          </cell>
          <cell r="AL12">
            <v>1</v>
          </cell>
          <cell r="AM12">
            <v>1</v>
          </cell>
          <cell r="AN12">
            <v>1</v>
          </cell>
          <cell r="AO12">
            <v>1</v>
          </cell>
          <cell r="AP12">
            <v>1</v>
          </cell>
          <cell r="AQ12">
            <v>1</v>
          </cell>
          <cell r="AR12">
            <v>1</v>
          </cell>
          <cell r="AS12">
            <v>1</v>
          </cell>
          <cell r="AT12">
            <v>1</v>
          </cell>
          <cell r="AU12">
            <v>1</v>
          </cell>
          <cell r="AV12">
            <v>1</v>
          </cell>
          <cell r="AW12">
            <v>1</v>
          </cell>
          <cell r="AX12">
            <v>1</v>
          </cell>
          <cell r="AY12">
            <v>1</v>
          </cell>
          <cell r="AZ12">
            <v>1</v>
          </cell>
          <cell r="BA12">
            <v>1</v>
          </cell>
          <cell r="BB12">
            <v>1</v>
          </cell>
          <cell r="BC12">
            <v>1</v>
          </cell>
          <cell r="BD12">
            <v>1</v>
          </cell>
          <cell r="BE12">
            <v>1</v>
          </cell>
          <cell r="BF12">
            <v>1</v>
          </cell>
          <cell r="BG12">
            <v>1</v>
          </cell>
          <cell r="BH12">
            <v>1</v>
          </cell>
          <cell r="BI12">
            <v>1</v>
          </cell>
          <cell r="BJ12">
            <v>1</v>
          </cell>
          <cell r="BK12">
            <v>1</v>
          </cell>
          <cell r="BL12">
            <v>1</v>
          </cell>
          <cell r="BM12">
            <v>1</v>
          </cell>
          <cell r="BN12">
            <v>1</v>
          </cell>
          <cell r="BO12">
            <v>1</v>
          </cell>
          <cell r="BP12">
            <v>1</v>
          </cell>
          <cell r="BQ12">
            <v>1</v>
          </cell>
          <cell r="BR12">
            <v>1</v>
          </cell>
          <cell r="BS12">
            <v>1</v>
          </cell>
          <cell r="BT12">
            <v>1</v>
          </cell>
          <cell r="BU12">
            <v>1</v>
          </cell>
          <cell r="BV12">
            <v>1</v>
          </cell>
          <cell r="BW12">
            <v>1</v>
          </cell>
          <cell r="BX12">
            <v>1</v>
          </cell>
          <cell r="BY12">
            <v>1</v>
          </cell>
          <cell r="BZ12">
            <v>1</v>
          </cell>
          <cell r="CA12">
            <v>1</v>
          </cell>
          <cell r="CB12">
            <v>1</v>
          </cell>
          <cell r="CC12">
            <v>1</v>
          </cell>
          <cell r="CD12">
            <v>1</v>
          </cell>
          <cell r="CE12">
            <v>1</v>
          </cell>
          <cell r="CF12">
            <v>1</v>
          </cell>
          <cell r="CG12">
            <v>1</v>
          </cell>
          <cell r="CH12">
            <v>1</v>
          </cell>
          <cell r="CI12">
            <v>1</v>
          </cell>
          <cell r="CJ12">
            <v>1</v>
          </cell>
          <cell r="CK12">
            <v>1</v>
          </cell>
          <cell r="CL12">
            <v>1</v>
          </cell>
          <cell r="CM12">
            <v>1</v>
          </cell>
          <cell r="CN12">
            <v>1</v>
          </cell>
          <cell r="CO12">
            <v>1</v>
          </cell>
          <cell r="CP12">
            <v>1</v>
          </cell>
          <cell r="CQ12">
            <v>1</v>
          </cell>
          <cell r="CR12">
            <v>1</v>
          </cell>
          <cell r="CS12">
            <v>1</v>
          </cell>
          <cell r="CT12">
            <v>1</v>
          </cell>
          <cell r="CU12">
            <v>1</v>
          </cell>
          <cell r="CV12">
            <v>1</v>
          </cell>
          <cell r="CW12">
            <v>1</v>
          </cell>
          <cell r="CX12">
            <v>1</v>
          </cell>
          <cell r="CY12">
            <v>1</v>
          </cell>
          <cell r="CZ12">
            <v>1</v>
          </cell>
          <cell r="DA12">
            <v>1</v>
          </cell>
          <cell r="DB12">
            <v>1</v>
          </cell>
          <cell r="DC12">
            <v>1</v>
          </cell>
          <cell r="DD12">
            <v>1</v>
          </cell>
          <cell r="DE12">
            <v>1</v>
          </cell>
          <cell r="DF12">
            <v>1</v>
          </cell>
          <cell r="DG12">
            <v>1</v>
          </cell>
          <cell r="DH12">
            <v>1</v>
          </cell>
          <cell r="DI12">
            <v>1</v>
          </cell>
          <cell r="DJ12">
            <v>1</v>
          </cell>
          <cell r="DK12">
            <v>1</v>
          </cell>
          <cell r="DL12">
            <v>1</v>
          </cell>
          <cell r="DM12">
            <v>1</v>
          </cell>
          <cell r="DN12">
            <v>1</v>
          </cell>
          <cell r="DO12">
            <v>1</v>
          </cell>
          <cell r="DP12">
            <v>1</v>
          </cell>
          <cell r="DQ12">
            <v>1</v>
          </cell>
          <cell r="DR12">
            <v>1</v>
          </cell>
          <cell r="DS12">
            <v>1</v>
          </cell>
          <cell r="DT12">
            <v>1</v>
          </cell>
          <cell r="DU12">
            <v>1</v>
          </cell>
          <cell r="DV12">
            <v>1</v>
          </cell>
          <cell r="DW12">
            <v>1</v>
          </cell>
          <cell r="DX12">
            <v>1</v>
          </cell>
          <cell r="DY12">
            <v>1</v>
          </cell>
          <cell r="DZ12">
            <v>1</v>
          </cell>
          <cell r="EA12">
            <v>1</v>
          </cell>
          <cell r="EB12">
            <v>1</v>
          </cell>
          <cell r="EC12">
            <v>1</v>
          </cell>
          <cell r="ED12">
            <v>1</v>
          </cell>
          <cell r="EE12">
            <v>1</v>
          </cell>
          <cell r="EF12">
            <v>1</v>
          </cell>
          <cell r="EG12">
            <v>1</v>
          </cell>
          <cell r="EH12">
            <v>1</v>
          </cell>
          <cell r="EI12">
            <v>1</v>
          </cell>
          <cell r="EJ12">
            <v>1</v>
          </cell>
          <cell r="EK12">
            <v>1</v>
          </cell>
          <cell r="EL12">
            <v>1</v>
          </cell>
          <cell r="EM12">
            <v>1</v>
          </cell>
          <cell r="EN12">
            <v>1</v>
          </cell>
          <cell r="EO12">
            <v>1</v>
          </cell>
          <cell r="EP12">
            <v>1</v>
          </cell>
          <cell r="EQ12">
            <v>1</v>
          </cell>
          <cell r="ER12">
            <v>1</v>
          </cell>
          <cell r="ES12">
            <v>1</v>
          </cell>
          <cell r="ET12">
            <v>1</v>
          </cell>
          <cell r="EU12">
            <v>1</v>
          </cell>
          <cell r="EV12">
            <v>1</v>
          </cell>
          <cell r="EW12">
            <v>1</v>
          </cell>
          <cell r="EX12">
            <v>1</v>
          </cell>
          <cell r="EY12">
            <v>1</v>
          </cell>
          <cell r="EZ12">
            <v>1</v>
          </cell>
          <cell r="FA12">
            <v>1</v>
          </cell>
          <cell r="FB12">
            <v>1</v>
          </cell>
          <cell r="FC12">
            <v>1</v>
          </cell>
          <cell r="FD12">
            <v>1</v>
          </cell>
          <cell r="FE12">
            <v>1</v>
          </cell>
          <cell r="FF12">
            <v>1</v>
          </cell>
          <cell r="FG12">
            <v>1</v>
          </cell>
          <cell r="FH12">
            <v>1</v>
          </cell>
          <cell r="FI12">
            <v>1</v>
          </cell>
          <cell r="FJ12">
            <v>1</v>
          </cell>
          <cell r="FK12">
            <v>1</v>
          </cell>
          <cell r="FL12">
            <v>1</v>
          </cell>
          <cell r="FM12">
            <v>1</v>
          </cell>
          <cell r="FN12">
            <v>1</v>
          </cell>
          <cell r="FO12">
            <v>1</v>
          </cell>
          <cell r="FP12">
            <v>1</v>
          </cell>
          <cell r="FQ12">
            <v>1</v>
          </cell>
          <cell r="FR12">
            <v>1</v>
          </cell>
          <cell r="FS12">
            <v>1</v>
          </cell>
          <cell r="FT12">
            <v>1</v>
          </cell>
          <cell r="FU12">
            <v>1</v>
          </cell>
          <cell r="FV12">
            <v>1</v>
          </cell>
          <cell r="FW12">
            <v>1</v>
          </cell>
          <cell r="FX12">
            <v>1</v>
          </cell>
          <cell r="FY12">
            <v>1</v>
          </cell>
          <cell r="FZ12">
            <v>1</v>
          </cell>
          <cell r="GA12">
            <v>1</v>
          </cell>
          <cell r="GB12">
            <v>1</v>
          </cell>
          <cell r="GC12">
            <v>1</v>
          </cell>
          <cell r="GD12">
            <v>1</v>
          </cell>
          <cell r="GE12">
            <v>1</v>
          </cell>
          <cell r="GF12">
            <v>1</v>
          </cell>
          <cell r="GG12">
            <v>1</v>
          </cell>
          <cell r="GH12">
            <v>1</v>
          </cell>
          <cell r="GI12">
            <v>1</v>
          </cell>
          <cell r="GJ12">
            <v>1</v>
          </cell>
          <cell r="GK12">
            <v>1</v>
          </cell>
          <cell r="GL12">
            <v>1</v>
          </cell>
          <cell r="GM12">
            <v>1</v>
          </cell>
          <cell r="GN12">
            <v>1</v>
          </cell>
          <cell r="GO12">
            <v>1</v>
          </cell>
          <cell r="GP12">
            <v>1</v>
          </cell>
          <cell r="GQ12">
            <v>1</v>
          </cell>
          <cell r="GR12">
            <v>1</v>
          </cell>
          <cell r="GS12">
            <v>1</v>
          </cell>
          <cell r="GT12">
            <v>1</v>
          </cell>
          <cell r="GU12">
            <v>1</v>
          </cell>
          <cell r="GV12">
            <v>1</v>
          </cell>
          <cell r="GW12">
            <v>1</v>
          </cell>
          <cell r="GX12">
            <v>1</v>
          </cell>
          <cell r="GY12">
            <v>1</v>
          </cell>
          <cell r="GZ12">
            <v>1</v>
          </cell>
          <cell r="HA12">
            <v>1</v>
          </cell>
          <cell r="HB12">
            <v>1</v>
          </cell>
        </row>
        <row r="13">
          <cell r="A13">
            <v>12</v>
          </cell>
          <cell r="B13">
            <v>0</v>
          </cell>
          <cell r="C13" t="str">
            <v>Dias Efetivos Moagem</v>
          </cell>
          <cell r="D13" t="str">
            <v>DIA</v>
          </cell>
          <cell r="E13">
            <v>0.86</v>
          </cell>
          <cell r="F13">
            <v>0.75</v>
          </cell>
          <cell r="G13">
            <v>1</v>
          </cell>
          <cell r="H13">
            <v>0.99</v>
          </cell>
          <cell r="I13">
            <v>0.9</v>
          </cell>
          <cell r="J13">
            <v>0.97</v>
          </cell>
          <cell r="K13">
            <v>0.99</v>
          </cell>
          <cell r="L13">
            <v>0.95</v>
          </cell>
          <cell r="M13">
            <v>0.99</v>
          </cell>
          <cell r="N13">
            <v>0.93</v>
          </cell>
          <cell r="O13">
            <v>0.98</v>
          </cell>
          <cell r="P13">
            <v>0.92</v>
          </cell>
          <cell r="Q13">
            <v>0.98</v>
          </cell>
          <cell r="R13">
            <v>0.97</v>
          </cell>
          <cell r="S13">
            <v>0.87</v>
          </cell>
          <cell r="T13">
            <v>0</v>
          </cell>
          <cell r="U13">
            <v>0</v>
          </cell>
          <cell r="V13">
            <v>0.52</v>
          </cell>
          <cell r="W13">
            <v>0.06</v>
          </cell>
          <cell r="X13">
            <v>0.6</v>
          </cell>
          <cell r="Y13">
            <v>0.96</v>
          </cell>
          <cell r="Z13">
            <v>1</v>
          </cell>
          <cell r="AA13">
            <v>0.83</v>
          </cell>
          <cell r="AB13">
            <v>1</v>
          </cell>
          <cell r="AC13">
            <v>0.98</v>
          </cell>
          <cell r="AD13">
            <v>1</v>
          </cell>
          <cell r="AE13">
            <v>1</v>
          </cell>
          <cell r="AF13">
            <v>1</v>
          </cell>
          <cell r="AG13">
            <v>0.74</v>
          </cell>
          <cell r="AJ13">
            <v>0.12</v>
          </cell>
          <cell r="AM13">
            <v>0.68</v>
          </cell>
          <cell r="AN13">
            <v>0.4</v>
          </cell>
          <cell r="AO13">
            <v>0.88</v>
          </cell>
          <cell r="AP13">
            <v>0.93</v>
          </cell>
          <cell r="AQ13">
            <v>0.99</v>
          </cell>
          <cell r="AR13">
            <v>0.8</v>
          </cell>
          <cell r="AS13">
            <v>0</v>
          </cell>
          <cell r="AT13">
            <v>0.41</v>
          </cell>
          <cell r="AU13">
            <v>0.93</v>
          </cell>
          <cell r="AV13">
            <v>0.94</v>
          </cell>
          <cell r="AW13">
            <v>0.91</v>
          </cell>
          <cell r="AX13">
            <v>0.98</v>
          </cell>
          <cell r="AY13">
            <v>0.99</v>
          </cell>
          <cell r="AZ13">
            <v>0.87</v>
          </cell>
          <cell r="BB13">
            <v>0.09</v>
          </cell>
          <cell r="BH13">
            <v>0.78</v>
          </cell>
          <cell r="BI13">
            <v>0.22</v>
          </cell>
          <cell r="BJ13">
            <v>0.05</v>
          </cell>
          <cell r="BK13">
            <v>0.3</v>
          </cell>
          <cell r="BL13">
            <v>0.66</v>
          </cell>
          <cell r="BM13">
            <v>1</v>
          </cell>
          <cell r="BN13">
            <v>1</v>
          </cell>
          <cell r="BO13">
            <v>0.96</v>
          </cell>
          <cell r="BP13">
            <v>0.97</v>
          </cell>
          <cell r="BQ13">
            <v>0.98</v>
          </cell>
          <cell r="BR13">
            <v>0.99</v>
          </cell>
          <cell r="BS13">
            <v>0.99</v>
          </cell>
          <cell r="BT13">
            <v>1</v>
          </cell>
          <cell r="BU13">
            <v>0.99</v>
          </cell>
          <cell r="BV13">
            <v>1</v>
          </cell>
          <cell r="BW13">
            <v>1</v>
          </cell>
          <cell r="BX13">
            <v>0.97</v>
          </cell>
          <cell r="BY13">
            <v>1</v>
          </cell>
          <cell r="BZ13">
            <v>0.94</v>
          </cell>
          <cell r="CA13">
            <v>1</v>
          </cell>
          <cell r="CB13">
            <v>0.99</v>
          </cell>
          <cell r="CC13">
            <v>1</v>
          </cell>
          <cell r="CD13">
            <v>1</v>
          </cell>
          <cell r="CE13">
            <v>0.79</v>
          </cell>
          <cell r="CF13">
            <v>1</v>
          </cell>
          <cell r="CG13">
            <v>1</v>
          </cell>
          <cell r="CH13">
            <v>0.88</v>
          </cell>
          <cell r="CI13">
            <v>0.77</v>
          </cell>
          <cell r="CJ13">
            <v>1</v>
          </cell>
          <cell r="CK13">
            <v>0.9</v>
          </cell>
          <cell r="CL13">
            <v>0.94</v>
          </cell>
          <cell r="CM13">
            <v>0.97</v>
          </cell>
          <cell r="CN13">
            <v>0.98</v>
          </cell>
          <cell r="CO13">
            <v>1</v>
          </cell>
          <cell r="CP13">
            <v>0.99</v>
          </cell>
          <cell r="CQ13">
            <v>1</v>
          </cell>
          <cell r="CR13">
            <v>0.98</v>
          </cell>
          <cell r="CS13">
            <v>0.98</v>
          </cell>
          <cell r="CT13">
            <v>0.96</v>
          </cell>
          <cell r="CU13">
            <v>1</v>
          </cell>
          <cell r="CV13">
            <v>0.94</v>
          </cell>
          <cell r="CW13">
            <v>1</v>
          </cell>
          <cell r="CX13">
            <v>0.96</v>
          </cell>
          <cell r="CY13">
            <v>0.89</v>
          </cell>
          <cell r="CZ13">
            <v>0.64</v>
          </cell>
          <cell r="DA13">
            <v>0.99</v>
          </cell>
          <cell r="DB13">
            <v>1</v>
          </cell>
          <cell r="DC13">
            <v>0.81</v>
          </cell>
          <cell r="DD13">
            <v>1</v>
          </cell>
          <cell r="DE13">
            <v>1</v>
          </cell>
          <cell r="DF13">
            <v>0.97</v>
          </cell>
          <cell r="DG13">
            <v>0.97</v>
          </cell>
          <cell r="DH13">
            <v>1</v>
          </cell>
          <cell r="DI13">
            <v>0.94</v>
          </cell>
          <cell r="DJ13">
            <v>0.97</v>
          </cell>
          <cell r="DK13">
            <v>0.97</v>
          </cell>
          <cell r="DL13">
            <v>1</v>
          </cell>
          <cell r="DM13">
            <v>0.97</v>
          </cell>
          <cell r="DN13">
            <v>0.99</v>
          </cell>
          <cell r="DO13">
            <v>0.97</v>
          </cell>
          <cell r="DP13">
            <v>0.95</v>
          </cell>
          <cell r="DQ13">
            <v>0.96</v>
          </cell>
          <cell r="DR13">
            <v>0.95</v>
          </cell>
          <cell r="DS13">
            <v>0.94</v>
          </cell>
          <cell r="DT13">
            <v>0.94</v>
          </cell>
          <cell r="DU13">
            <v>0.75</v>
          </cell>
          <cell r="DV13">
            <v>0.93</v>
          </cell>
          <cell r="DW13">
            <v>0.97</v>
          </cell>
          <cell r="DX13">
            <v>0.97</v>
          </cell>
          <cell r="DY13">
            <v>1</v>
          </cell>
          <cell r="DZ13">
            <v>0.94</v>
          </cell>
          <cell r="EA13">
            <v>0.95</v>
          </cell>
          <cell r="EB13">
            <v>0.99</v>
          </cell>
          <cell r="EC13">
            <v>0.99</v>
          </cell>
          <cell r="ED13">
            <v>1</v>
          </cell>
          <cell r="EE13">
            <v>0.97</v>
          </cell>
          <cell r="EF13">
            <v>0.77</v>
          </cell>
          <cell r="EH13">
            <v>0.69</v>
          </cell>
          <cell r="EI13">
            <v>0.97</v>
          </cell>
          <cell r="EJ13">
            <v>0.97</v>
          </cell>
          <cell r="EK13">
            <v>0.95</v>
          </cell>
          <cell r="EL13">
            <v>0.99</v>
          </cell>
          <cell r="EM13">
            <v>0.93</v>
          </cell>
          <cell r="EN13">
            <v>0.97</v>
          </cell>
          <cell r="EO13">
            <v>0.62</v>
          </cell>
          <cell r="ER13">
            <v>0.56999999999999995</v>
          </cell>
          <cell r="ES13">
            <v>0.96</v>
          </cell>
          <cell r="ET13">
            <v>0.26</v>
          </cell>
          <cell r="EX13">
            <v>0.15</v>
          </cell>
          <cell r="EY13">
            <v>0.75</v>
          </cell>
          <cell r="EZ13">
            <v>1</v>
          </cell>
          <cell r="FA13">
            <v>0.93</v>
          </cell>
          <cell r="FB13">
            <v>1</v>
          </cell>
          <cell r="FC13">
            <v>1</v>
          </cell>
          <cell r="FD13">
            <v>0.93</v>
          </cell>
          <cell r="FE13">
            <v>0.99</v>
          </cell>
          <cell r="FF13">
            <v>0.99</v>
          </cell>
          <cell r="FG13">
            <v>0.95</v>
          </cell>
          <cell r="FH13">
            <v>0.97</v>
          </cell>
          <cell r="FI13">
            <v>0.9</v>
          </cell>
          <cell r="FJ13">
            <v>0.48</v>
          </cell>
          <cell r="FK13">
            <v>0.75</v>
          </cell>
          <cell r="FL13">
            <v>0.98</v>
          </cell>
          <cell r="FM13">
            <v>0.97</v>
          </cell>
          <cell r="FN13">
            <v>0.95</v>
          </cell>
          <cell r="FO13">
            <v>0.98</v>
          </cell>
          <cell r="FP13">
            <v>1</v>
          </cell>
          <cell r="FQ13">
            <v>1</v>
          </cell>
          <cell r="FR13">
            <v>1</v>
          </cell>
          <cell r="FS13">
            <v>0.96</v>
          </cell>
          <cell r="FT13">
            <v>0.96</v>
          </cell>
          <cell r="FU13">
            <v>1</v>
          </cell>
          <cell r="FV13">
            <v>1</v>
          </cell>
          <cell r="FW13">
            <v>0.96</v>
          </cell>
          <cell r="FX13">
            <v>0.93</v>
          </cell>
          <cell r="FY13">
            <v>0.92</v>
          </cell>
          <cell r="FZ13">
            <v>0.97</v>
          </cell>
          <cell r="GA13">
            <v>1</v>
          </cell>
          <cell r="GB13">
            <v>0.99</v>
          </cell>
          <cell r="GC13">
            <v>0.95</v>
          </cell>
          <cell r="GD13">
            <v>1</v>
          </cell>
          <cell r="GE13">
            <v>0.98</v>
          </cell>
          <cell r="GF13">
            <v>0.98</v>
          </cell>
          <cell r="GG13">
            <v>0.99</v>
          </cell>
          <cell r="GH13">
            <v>1</v>
          </cell>
          <cell r="GI13">
            <v>0.33</v>
          </cell>
          <cell r="GJ13">
            <v>0.69</v>
          </cell>
          <cell r="GK13">
            <v>1</v>
          </cell>
          <cell r="GL13">
            <v>1</v>
          </cell>
          <cell r="GM13">
            <v>0.98</v>
          </cell>
          <cell r="GN13">
            <v>0.97</v>
          </cell>
          <cell r="GO13">
            <v>0.85</v>
          </cell>
          <cell r="GP13">
            <v>0.92</v>
          </cell>
          <cell r="GQ13">
            <v>1</v>
          </cell>
          <cell r="GR13">
            <v>1</v>
          </cell>
          <cell r="GS13">
            <v>1</v>
          </cell>
          <cell r="GT13">
            <v>0.55000000000000004</v>
          </cell>
          <cell r="GU13">
            <v>0.52</v>
          </cell>
          <cell r="GW13">
            <v>1</v>
          </cell>
          <cell r="GX13">
            <v>1</v>
          </cell>
          <cell r="GY13">
            <v>1</v>
          </cell>
          <cell r="GZ13">
            <v>0.7</v>
          </cell>
          <cell r="HA13">
            <v>0.71</v>
          </cell>
        </row>
        <row r="14">
          <cell r="A14">
            <v>13</v>
          </cell>
          <cell r="B14">
            <v>0</v>
          </cell>
          <cell r="C14" t="str">
            <v>Horas Efetivas Moagem</v>
          </cell>
          <cell r="D14" t="str">
            <v>H</v>
          </cell>
          <cell r="E14">
            <v>0.86111111111111105</v>
          </cell>
          <cell r="F14">
            <v>0.75208333333333333</v>
          </cell>
          <cell r="G14">
            <v>1</v>
          </cell>
          <cell r="H14">
            <v>0.99305555555555547</v>
          </cell>
          <cell r="I14">
            <v>0.90208333333333324</v>
          </cell>
          <cell r="J14">
            <v>0.96527777777777779</v>
          </cell>
          <cell r="K14">
            <v>0.99305555555555547</v>
          </cell>
          <cell r="L14">
            <v>0.94791666666666663</v>
          </cell>
          <cell r="M14">
            <v>0.98749999999999993</v>
          </cell>
          <cell r="N14">
            <v>0.92708333333333337</v>
          </cell>
          <cell r="O14">
            <v>0.97777777777777775</v>
          </cell>
          <cell r="P14">
            <v>0.92152777777777783</v>
          </cell>
          <cell r="Q14">
            <v>0.97777777777777775</v>
          </cell>
          <cell r="R14">
            <v>0.96527777777777779</v>
          </cell>
          <cell r="S14">
            <v>0.87291666666666667</v>
          </cell>
          <cell r="T14">
            <v>0</v>
          </cell>
          <cell r="U14">
            <v>0</v>
          </cell>
          <cell r="V14">
            <v>0.52083333333333337</v>
          </cell>
          <cell r="W14">
            <v>5.9027777777777783E-2</v>
          </cell>
          <cell r="X14">
            <v>0.59722222222222221</v>
          </cell>
          <cell r="Y14">
            <v>0.96180555555555547</v>
          </cell>
          <cell r="Z14">
            <v>1</v>
          </cell>
          <cell r="AA14">
            <v>0.82986111111111116</v>
          </cell>
          <cell r="AB14">
            <v>1</v>
          </cell>
          <cell r="AC14">
            <v>0.98125000000000007</v>
          </cell>
          <cell r="AD14">
            <v>1</v>
          </cell>
          <cell r="AE14">
            <v>1</v>
          </cell>
          <cell r="AF14">
            <v>1</v>
          </cell>
          <cell r="AG14">
            <v>0.74444444444444446</v>
          </cell>
          <cell r="AH14">
            <v>0</v>
          </cell>
          <cell r="AI14">
            <v>0</v>
          </cell>
          <cell r="AJ14">
            <v>0.11805555555555557</v>
          </cell>
          <cell r="AK14">
            <v>0</v>
          </cell>
          <cell r="AL14">
            <v>0</v>
          </cell>
          <cell r="AM14">
            <v>0.68263888888888891</v>
          </cell>
          <cell r="AN14">
            <v>0.40347222222222223</v>
          </cell>
          <cell r="AO14">
            <v>0.8833333333333333</v>
          </cell>
          <cell r="AP14">
            <v>0.93402777777777779</v>
          </cell>
          <cell r="AQ14">
            <v>0.98819444444444438</v>
          </cell>
          <cell r="AR14">
            <v>0.80347222222222225</v>
          </cell>
          <cell r="AS14">
            <v>0</v>
          </cell>
          <cell r="AT14">
            <v>0.41319444444444442</v>
          </cell>
          <cell r="AU14">
            <v>0.92986111111111114</v>
          </cell>
          <cell r="AV14">
            <v>0.94097222222222221</v>
          </cell>
          <cell r="AW14">
            <v>0.9145833333333333</v>
          </cell>
          <cell r="AX14">
            <v>0.97638888888888886</v>
          </cell>
          <cell r="AY14">
            <v>0.98749999999999993</v>
          </cell>
          <cell r="AZ14">
            <v>0.87361111111111101</v>
          </cell>
          <cell r="BA14">
            <v>0</v>
          </cell>
          <cell r="BB14">
            <v>9.0277777777777776E-2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0.77777777777777779</v>
          </cell>
          <cell r="BI14">
            <v>0.22430555555555556</v>
          </cell>
          <cell r="BJ14">
            <v>5.2777777777777778E-2</v>
          </cell>
          <cell r="BK14">
            <v>0.29583333333333334</v>
          </cell>
          <cell r="BL14">
            <v>0.6645833333333333</v>
          </cell>
          <cell r="BM14">
            <v>1</v>
          </cell>
          <cell r="BN14">
            <v>1</v>
          </cell>
          <cell r="BO14">
            <v>0.95763888888888893</v>
          </cell>
          <cell r="BP14">
            <v>0.97291666666666676</v>
          </cell>
          <cell r="BQ14">
            <v>0.9784722222222223</v>
          </cell>
          <cell r="BR14">
            <v>0.99097222222222225</v>
          </cell>
          <cell r="BS14">
            <v>0.9868055555555556</v>
          </cell>
          <cell r="BT14">
            <v>1</v>
          </cell>
          <cell r="BU14">
            <v>0.98611111111111116</v>
          </cell>
          <cell r="BV14">
            <v>1</v>
          </cell>
          <cell r="BW14">
            <v>1</v>
          </cell>
          <cell r="BX14">
            <v>0.97222222222222221</v>
          </cell>
          <cell r="BY14">
            <v>1</v>
          </cell>
          <cell r="BZ14">
            <v>0.93888888888888899</v>
          </cell>
          <cell r="CA14">
            <v>1</v>
          </cell>
          <cell r="CB14">
            <v>0.99305555555555547</v>
          </cell>
          <cell r="CC14">
            <v>1</v>
          </cell>
          <cell r="CD14">
            <v>1</v>
          </cell>
          <cell r="CE14">
            <v>0.79166666666666663</v>
          </cell>
          <cell r="CF14">
            <v>1</v>
          </cell>
          <cell r="CG14">
            <v>1</v>
          </cell>
          <cell r="CH14">
            <v>0.88194444444444453</v>
          </cell>
          <cell r="CI14">
            <v>0.76597222222222217</v>
          </cell>
          <cell r="CJ14">
            <v>1</v>
          </cell>
          <cell r="CK14">
            <v>0.8965277777777777</v>
          </cell>
          <cell r="CL14">
            <v>0.94166666666666676</v>
          </cell>
          <cell r="CM14">
            <v>0.96805555555555556</v>
          </cell>
          <cell r="CN14">
            <v>0.98402777777777783</v>
          </cell>
          <cell r="CO14">
            <v>1</v>
          </cell>
          <cell r="CP14">
            <v>0.98888888888888893</v>
          </cell>
          <cell r="CQ14">
            <v>1</v>
          </cell>
          <cell r="CR14">
            <v>0.9784722222222223</v>
          </cell>
          <cell r="CS14">
            <v>0.9770833333333333</v>
          </cell>
          <cell r="CT14">
            <v>0.95763888888888893</v>
          </cell>
          <cell r="CU14">
            <v>1</v>
          </cell>
          <cell r="CV14">
            <v>0.93888888888888899</v>
          </cell>
          <cell r="CW14">
            <v>1</v>
          </cell>
          <cell r="CX14">
            <v>0.96319444444444446</v>
          </cell>
          <cell r="CY14">
            <v>0.89374999999999993</v>
          </cell>
          <cell r="CZ14">
            <v>0.64444444444444449</v>
          </cell>
          <cell r="DA14">
            <v>0.9916666666666667</v>
          </cell>
          <cell r="DB14">
            <v>1</v>
          </cell>
          <cell r="DC14">
            <v>0.80902777777777779</v>
          </cell>
          <cell r="DD14">
            <v>1</v>
          </cell>
          <cell r="DE14">
            <v>1</v>
          </cell>
          <cell r="DF14">
            <v>0.97361111111111109</v>
          </cell>
          <cell r="DG14">
            <v>0.97222222222222221</v>
          </cell>
          <cell r="DH14">
            <v>1</v>
          </cell>
          <cell r="DI14">
            <v>0.94027777777777777</v>
          </cell>
          <cell r="DJ14">
            <v>0.97291666666666676</v>
          </cell>
          <cell r="DK14">
            <v>0.97291666666666676</v>
          </cell>
          <cell r="DL14">
            <v>1</v>
          </cell>
          <cell r="DM14">
            <v>0.96597222222222223</v>
          </cell>
          <cell r="DN14">
            <v>0.9902777777777777</v>
          </cell>
          <cell r="DO14">
            <v>0.96875</v>
          </cell>
          <cell r="DP14">
            <v>0.94652777777777775</v>
          </cell>
          <cell r="DQ14">
            <v>0.96250000000000002</v>
          </cell>
          <cell r="DR14">
            <v>0.9458333333333333</v>
          </cell>
          <cell r="DS14">
            <v>0.93611111111111101</v>
          </cell>
          <cell r="DT14">
            <v>0.94166666666666676</v>
          </cell>
          <cell r="DU14">
            <v>0.74583333333333324</v>
          </cell>
          <cell r="DV14">
            <v>0.93263888888888891</v>
          </cell>
          <cell r="DW14">
            <v>0.97430555555555554</v>
          </cell>
          <cell r="DX14">
            <v>0.97083333333333333</v>
          </cell>
          <cell r="DY14">
            <v>1</v>
          </cell>
          <cell r="DZ14">
            <v>0.9375</v>
          </cell>
          <cell r="EA14">
            <v>0.94652777777777775</v>
          </cell>
          <cell r="EB14">
            <v>0.98888888888888893</v>
          </cell>
          <cell r="EC14">
            <v>0.99097222222222225</v>
          </cell>
          <cell r="ED14">
            <v>1</v>
          </cell>
          <cell r="EE14">
            <v>0.97430555555555554</v>
          </cell>
          <cell r="EF14">
            <v>0.77430555555555547</v>
          </cell>
          <cell r="EG14">
            <v>0</v>
          </cell>
          <cell r="EH14">
            <v>0.69027777777777777</v>
          </cell>
          <cell r="EI14">
            <v>0.96875</v>
          </cell>
          <cell r="EJ14">
            <v>0.96736111111111101</v>
          </cell>
          <cell r="EK14">
            <v>0.95000000000000007</v>
          </cell>
          <cell r="EL14">
            <v>0.98541666666666661</v>
          </cell>
          <cell r="EM14">
            <v>0.92638888888888893</v>
          </cell>
          <cell r="EN14">
            <v>0.96736111111111101</v>
          </cell>
          <cell r="EO14">
            <v>0.62152777777777779</v>
          </cell>
          <cell r="EP14">
            <v>0</v>
          </cell>
          <cell r="EQ14">
            <v>0</v>
          </cell>
          <cell r="ER14">
            <v>0.56527777777777777</v>
          </cell>
          <cell r="ES14">
            <v>0.95694444444444438</v>
          </cell>
          <cell r="ET14">
            <v>0.25555555555555559</v>
          </cell>
          <cell r="EU14">
            <v>0</v>
          </cell>
          <cell r="EV14">
            <v>0</v>
          </cell>
          <cell r="EW14">
            <v>0</v>
          </cell>
          <cell r="EX14">
            <v>0.14930555555555555</v>
          </cell>
          <cell r="EY14">
            <v>0.75208333333333333</v>
          </cell>
          <cell r="EZ14">
            <v>1</v>
          </cell>
          <cell r="FA14">
            <v>0.92499999999999993</v>
          </cell>
          <cell r="FB14">
            <v>1</v>
          </cell>
          <cell r="FC14">
            <v>1</v>
          </cell>
          <cell r="FD14">
            <v>0.93125000000000002</v>
          </cell>
          <cell r="FE14">
            <v>0.9916666666666667</v>
          </cell>
          <cell r="FF14">
            <v>0.9902777777777777</v>
          </cell>
          <cell r="FG14">
            <v>0.94861111111111107</v>
          </cell>
          <cell r="FH14">
            <v>0.97083333333333333</v>
          </cell>
          <cell r="FI14">
            <v>0.89722222222222225</v>
          </cell>
          <cell r="FJ14">
            <v>0.4777777777777778</v>
          </cell>
          <cell r="FK14">
            <v>0.74583333333333324</v>
          </cell>
          <cell r="FL14">
            <v>0.97916666666666663</v>
          </cell>
          <cell r="FM14">
            <v>0.97361111111111109</v>
          </cell>
          <cell r="FN14">
            <v>0.94791666666666663</v>
          </cell>
          <cell r="FO14">
            <v>0.98263888888888884</v>
          </cell>
          <cell r="FP14">
            <v>1</v>
          </cell>
          <cell r="FQ14">
            <v>1</v>
          </cell>
          <cell r="FR14">
            <v>1</v>
          </cell>
          <cell r="FS14">
            <v>0.96250000000000002</v>
          </cell>
          <cell r="FT14">
            <v>0.96319444444444446</v>
          </cell>
          <cell r="FU14">
            <v>1</v>
          </cell>
          <cell r="FV14">
            <v>1</v>
          </cell>
          <cell r="FW14">
            <v>0.96180555555555547</v>
          </cell>
          <cell r="FX14">
            <v>0.92708333333333337</v>
          </cell>
          <cell r="FY14">
            <v>0.92013888888888884</v>
          </cell>
          <cell r="FZ14">
            <v>0.97083333333333333</v>
          </cell>
          <cell r="GA14">
            <v>1</v>
          </cell>
          <cell r="GB14">
            <v>0.98611111111111116</v>
          </cell>
          <cell r="GC14">
            <v>0.95138888888888884</v>
          </cell>
          <cell r="GD14">
            <v>1</v>
          </cell>
          <cell r="GE14">
            <v>0.97986111111111107</v>
          </cell>
          <cell r="GF14">
            <v>0.9819444444444444</v>
          </cell>
          <cell r="GG14">
            <v>0.99305555555555547</v>
          </cell>
          <cell r="GH14">
            <v>1</v>
          </cell>
          <cell r="GI14">
            <v>0.3263888888888889</v>
          </cell>
          <cell r="GJ14">
            <v>0.6875</v>
          </cell>
          <cell r="GK14">
            <v>1</v>
          </cell>
          <cell r="GL14">
            <v>1</v>
          </cell>
          <cell r="GM14">
            <v>0.97569444444444453</v>
          </cell>
          <cell r="GN14">
            <v>0.96805555555555556</v>
          </cell>
          <cell r="GO14">
            <v>0.84930555555555554</v>
          </cell>
          <cell r="GP14">
            <v>0.92291666666666661</v>
          </cell>
          <cell r="GQ14">
            <v>1</v>
          </cell>
          <cell r="GR14">
            <v>1</v>
          </cell>
          <cell r="GS14">
            <v>1</v>
          </cell>
          <cell r="GT14">
            <v>0.55208333333333337</v>
          </cell>
          <cell r="GU14">
            <v>0.51944444444444449</v>
          </cell>
          <cell r="GV14">
            <v>0</v>
          </cell>
          <cell r="GW14">
            <v>1</v>
          </cell>
          <cell r="GX14">
            <v>1</v>
          </cell>
          <cell r="GY14">
            <v>1</v>
          </cell>
          <cell r="GZ14">
            <v>0.69791666666666663</v>
          </cell>
          <cell r="HA14">
            <v>0.71250000000000002</v>
          </cell>
          <cell r="HB14">
            <v>0</v>
          </cell>
          <cell r="HC14">
            <v>0</v>
          </cell>
          <cell r="HD14" t="str">
            <v>0:00</v>
          </cell>
          <cell r="HE14" t="str">
            <v>0:00</v>
          </cell>
          <cell r="HF14" t="str">
            <v>0:00</v>
          </cell>
        </row>
        <row r="15">
          <cell r="A15">
            <v>14</v>
          </cell>
          <cell r="B15">
            <v>0</v>
          </cell>
          <cell r="C15" t="str">
            <v>Horas Perdidas</v>
          </cell>
          <cell r="D15" t="str">
            <v>H</v>
          </cell>
          <cell r="E15">
            <v>0.1388888888888889</v>
          </cell>
          <cell r="F15">
            <v>0.24791666666666667</v>
          </cell>
          <cell r="G15">
            <v>0</v>
          </cell>
          <cell r="H15">
            <v>6.9444444444444441E-3</v>
          </cell>
          <cell r="I15">
            <v>9.7916666666666666E-2</v>
          </cell>
          <cell r="J15">
            <v>3.4722222222222224E-2</v>
          </cell>
          <cell r="K15">
            <v>6.9444444444444441E-3</v>
          </cell>
          <cell r="L15">
            <v>5.2083333333333336E-2</v>
          </cell>
          <cell r="M15">
            <v>1.2499999999999999E-2</v>
          </cell>
          <cell r="N15">
            <v>7.2916666666666671E-2</v>
          </cell>
          <cell r="O15">
            <v>2.2222222222222223E-2</v>
          </cell>
          <cell r="P15">
            <v>7.8472222222222221E-2</v>
          </cell>
          <cell r="Q15">
            <v>2.2222222222222223E-2</v>
          </cell>
          <cell r="R15">
            <v>3.4722222222222224E-2</v>
          </cell>
          <cell r="S15">
            <v>0.12708333333333333</v>
          </cell>
          <cell r="T15">
            <v>1</v>
          </cell>
          <cell r="U15">
            <v>1</v>
          </cell>
          <cell r="V15">
            <v>0.47916666666666669</v>
          </cell>
          <cell r="W15">
            <v>0.94097222222222221</v>
          </cell>
          <cell r="X15">
            <v>0.40277777777777773</v>
          </cell>
          <cell r="Y15">
            <v>3.8194444444444441E-2</v>
          </cell>
          <cell r="Z15">
            <v>0</v>
          </cell>
          <cell r="AA15">
            <v>0.17013888888888887</v>
          </cell>
          <cell r="AB15">
            <v>0</v>
          </cell>
          <cell r="AC15">
            <v>1.8749999999999999E-2</v>
          </cell>
          <cell r="AD15">
            <v>0</v>
          </cell>
          <cell r="AE15">
            <v>0</v>
          </cell>
          <cell r="AF15">
            <v>0</v>
          </cell>
          <cell r="AG15">
            <v>0.25555555555555559</v>
          </cell>
          <cell r="AH15">
            <v>1</v>
          </cell>
          <cell r="AI15">
            <v>1</v>
          </cell>
          <cell r="AJ15">
            <v>0.88194444444444453</v>
          </cell>
          <cell r="AK15">
            <v>1</v>
          </cell>
          <cell r="AL15">
            <v>1</v>
          </cell>
          <cell r="AM15">
            <v>0.31736111111111115</v>
          </cell>
          <cell r="AN15">
            <v>0.59652777777777777</v>
          </cell>
          <cell r="AO15">
            <v>0.11666666666666665</v>
          </cell>
          <cell r="AP15">
            <v>6.5972222222222224E-2</v>
          </cell>
          <cell r="AQ15">
            <v>1.1805555555555555E-2</v>
          </cell>
          <cell r="AR15">
            <v>0.19652777777777777</v>
          </cell>
          <cell r="AS15">
            <v>1</v>
          </cell>
          <cell r="AT15">
            <v>0.58680555555555558</v>
          </cell>
          <cell r="AU15">
            <v>7.013888888888889E-2</v>
          </cell>
          <cell r="AV15">
            <v>5.9027777777777783E-2</v>
          </cell>
          <cell r="AW15">
            <v>8.5416666666666655E-2</v>
          </cell>
          <cell r="AX15">
            <v>2.361111111111111E-2</v>
          </cell>
          <cell r="AY15">
            <v>1.2499999999999999E-2</v>
          </cell>
          <cell r="AZ15">
            <v>0.12638888888888888</v>
          </cell>
          <cell r="BA15">
            <v>1</v>
          </cell>
          <cell r="BB15">
            <v>0.90972222222222221</v>
          </cell>
          <cell r="BC15">
            <v>1</v>
          </cell>
          <cell r="BD15">
            <v>1</v>
          </cell>
          <cell r="BE15">
            <v>1</v>
          </cell>
          <cell r="BF15">
            <v>1</v>
          </cell>
          <cell r="BG15">
            <v>1</v>
          </cell>
          <cell r="BH15">
            <v>0.22222222222222221</v>
          </cell>
          <cell r="BI15">
            <v>0.77569444444444446</v>
          </cell>
          <cell r="BJ15">
            <v>0.9472222222222223</v>
          </cell>
          <cell r="BK15">
            <v>0.70416666666666661</v>
          </cell>
          <cell r="BL15">
            <v>0.3354166666666667</v>
          </cell>
          <cell r="BM15">
            <v>0</v>
          </cell>
          <cell r="BN15">
            <v>0</v>
          </cell>
          <cell r="BO15">
            <v>4.2361111111111106E-2</v>
          </cell>
          <cell r="BP15">
            <v>2.7083333333333334E-2</v>
          </cell>
          <cell r="BQ15">
            <v>2.1527777777777781E-2</v>
          </cell>
          <cell r="BR15">
            <v>9.0277777777777787E-3</v>
          </cell>
          <cell r="BS15">
            <v>1.3194444444444444E-2</v>
          </cell>
          <cell r="BT15">
            <v>0</v>
          </cell>
          <cell r="BU15">
            <v>1.3888888888888888E-2</v>
          </cell>
          <cell r="BV15">
            <v>0</v>
          </cell>
          <cell r="BW15">
            <v>0</v>
          </cell>
          <cell r="BX15">
            <v>2.7777777777777776E-2</v>
          </cell>
          <cell r="BY15">
            <v>0</v>
          </cell>
          <cell r="BZ15">
            <v>6.1111111111111116E-2</v>
          </cell>
          <cell r="CA15">
            <v>0</v>
          </cell>
          <cell r="CB15">
            <v>6.9444444444444441E-3</v>
          </cell>
          <cell r="CC15">
            <v>0</v>
          </cell>
          <cell r="CD15">
            <v>0</v>
          </cell>
          <cell r="CE15">
            <v>0.20833333333333334</v>
          </cell>
          <cell r="CF15">
            <v>0</v>
          </cell>
          <cell r="CG15">
            <v>0</v>
          </cell>
          <cell r="CH15">
            <v>0.11805555555555557</v>
          </cell>
          <cell r="CI15">
            <v>0.23402777777777781</v>
          </cell>
          <cell r="CJ15">
            <v>0</v>
          </cell>
          <cell r="CK15">
            <v>0.10347222222222223</v>
          </cell>
          <cell r="CL15">
            <v>5.8333333333333327E-2</v>
          </cell>
          <cell r="CM15">
            <v>3.1944444444444449E-2</v>
          </cell>
          <cell r="CN15">
            <v>1.5972222222222224E-2</v>
          </cell>
          <cell r="CO15">
            <v>0</v>
          </cell>
          <cell r="CP15">
            <v>1.1111111111111112E-2</v>
          </cell>
          <cell r="CQ15">
            <v>0</v>
          </cell>
          <cell r="CR15">
            <v>2.1527777777777781E-2</v>
          </cell>
          <cell r="CS15">
            <v>2.2916666666666669E-2</v>
          </cell>
          <cell r="CT15">
            <v>4.2361111111111106E-2</v>
          </cell>
          <cell r="CU15">
            <v>0</v>
          </cell>
          <cell r="CV15">
            <v>6.1111111111111116E-2</v>
          </cell>
          <cell r="CW15">
            <v>0</v>
          </cell>
          <cell r="CX15">
            <v>3.6805555555555557E-2</v>
          </cell>
          <cell r="CY15">
            <v>0.10625</v>
          </cell>
          <cell r="CZ15">
            <v>0.35555555555555557</v>
          </cell>
          <cell r="DA15">
            <v>8.3333333333333332E-3</v>
          </cell>
          <cell r="DB15">
            <v>0</v>
          </cell>
          <cell r="DC15">
            <v>0.19097222222222221</v>
          </cell>
          <cell r="DD15">
            <v>0</v>
          </cell>
          <cell r="DE15">
            <v>0</v>
          </cell>
          <cell r="DF15">
            <v>2.6388888888888889E-2</v>
          </cell>
          <cell r="DG15">
            <v>2.7777777777777776E-2</v>
          </cell>
          <cell r="DH15">
            <v>0</v>
          </cell>
          <cell r="DI15">
            <v>5.9722222222222225E-2</v>
          </cell>
          <cell r="DJ15">
            <v>2.7083333333333334E-2</v>
          </cell>
          <cell r="DK15">
            <v>2.7083333333333334E-2</v>
          </cell>
          <cell r="DL15">
            <v>0</v>
          </cell>
          <cell r="DM15">
            <v>3.4027777777777775E-2</v>
          </cell>
          <cell r="DN15">
            <v>9.7222222222222224E-3</v>
          </cell>
          <cell r="DO15">
            <v>3.125E-2</v>
          </cell>
          <cell r="DP15">
            <v>5.347222222222222E-2</v>
          </cell>
          <cell r="DQ15">
            <v>3.7499999999999999E-2</v>
          </cell>
          <cell r="DR15">
            <v>5.4166666666666669E-2</v>
          </cell>
          <cell r="DS15">
            <v>6.3888888888888884E-2</v>
          </cell>
          <cell r="DT15">
            <v>5.8333333333333327E-2</v>
          </cell>
          <cell r="DU15">
            <v>0.25416666666666665</v>
          </cell>
          <cell r="DV15">
            <v>6.7361111111111108E-2</v>
          </cell>
          <cell r="DW15">
            <v>2.5694444444444447E-2</v>
          </cell>
          <cell r="DX15">
            <v>2.9166666666666664E-2</v>
          </cell>
          <cell r="DY15">
            <v>0</v>
          </cell>
          <cell r="DZ15">
            <v>6.25E-2</v>
          </cell>
          <cell r="EA15">
            <v>5.347222222222222E-2</v>
          </cell>
          <cell r="EB15">
            <v>1.1111111111111112E-2</v>
          </cell>
          <cell r="EC15">
            <v>9.0277777777777787E-3</v>
          </cell>
          <cell r="ED15">
            <v>0</v>
          </cell>
          <cell r="EE15">
            <v>2.5694444444444447E-2</v>
          </cell>
          <cell r="EF15">
            <v>0.22569444444444445</v>
          </cell>
          <cell r="EG15">
            <v>1</v>
          </cell>
          <cell r="EH15">
            <v>0.30972222222222223</v>
          </cell>
          <cell r="EI15">
            <v>3.125E-2</v>
          </cell>
          <cell r="EJ15">
            <v>3.2638888888888891E-2</v>
          </cell>
          <cell r="EK15">
            <v>4.9999999999999996E-2</v>
          </cell>
          <cell r="EL15">
            <v>1.4583333333333332E-2</v>
          </cell>
          <cell r="EM15">
            <v>7.3611111111111113E-2</v>
          </cell>
          <cell r="EN15">
            <v>3.2638888888888891E-2</v>
          </cell>
          <cell r="EO15">
            <v>0.37847222222222227</v>
          </cell>
          <cell r="EP15">
            <v>1</v>
          </cell>
          <cell r="EQ15">
            <v>1</v>
          </cell>
          <cell r="ER15">
            <v>0.43472222222222223</v>
          </cell>
          <cell r="ES15">
            <v>4.3055555555555562E-2</v>
          </cell>
          <cell r="ET15">
            <v>0.74444444444444446</v>
          </cell>
          <cell r="EU15">
            <v>1</v>
          </cell>
          <cell r="EV15">
            <v>1</v>
          </cell>
          <cell r="EW15">
            <v>1</v>
          </cell>
          <cell r="EX15">
            <v>0.85069444444444453</v>
          </cell>
          <cell r="EY15">
            <v>0.24791666666666667</v>
          </cell>
          <cell r="EZ15">
            <v>0</v>
          </cell>
          <cell r="FA15">
            <v>7.4999999999999997E-2</v>
          </cell>
          <cell r="FB15">
            <v>0</v>
          </cell>
          <cell r="FC15">
            <v>0</v>
          </cell>
          <cell r="FD15">
            <v>6.8749999999999992E-2</v>
          </cell>
          <cell r="FE15">
            <v>8.3333333333333332E-3</v>
          </cell>
          <cell r="FF15">
            <v>9.7222222222222224E-3</v>
          </cell>
          <cell r="FG15">
            <v>5.1388888888888894E-2</v>
          </cell>
          <cell r="FH15">
            <v>2.9166666666666664E-2</v>
          </cell>
          <cell r="FI15">
            <v>0.10277777777777779</v>
          </cell>
          <cell r="FJ15">
            <v>0.52222222222222225</v>
          </cell>
          <cell r="FK15">
            <v>0.25416666666666665</v>
          </cell>
          <cell r="FL15">
            <v>2.0833333333333332E-2</v>
          </cell>
          <cell r="FM15">
            <v>2.6388888888888889E-2</v>
          </cell>
          <cell r="FN15">
            <v>5.2083333333333336E-2</v>
          </cell>
          <cell r="FO15">
            <v>1.7361111111111112E-2</v>
          </cell>
          <cell r="FP15">
            <v>0</v>
          </cell>
          <cell r="FQ15">
            <v>0</v>
          </cell>
          <cell r="FR15">
            <v>0</v>
          </cell>
          <cell r="FS15">
            <v>3.7499999999999999E-2</v>
          </cell>
          <cell r="FT15">
            <v>3.6805555555555557E-2</v>
          </cell>
          <cell r="FU15">
            <v>0</v>
          </cell>
          <cell r="FV15">
            <v>0</v>
          </cell>
          <cell r="FW15">
            <v>3.8194444444444441E-2</v>
          </cell>
          <cell r="FX15">
            <v>7.2916666666666671E-2</v>
          </cell>
          <cell r="FY15">
            <v>7.9861111111111105E-2</v>
          </cell>
          <cell r="FZ15">
            <v>2.9166666666666664E-2</v>
          </cell>
          <cell r="GA15">
            <v>0</v>
          </cell>
          <cell r="GB15">
            <v>1.3888888888888888E-2</v>
          </cell>
          <cell r="GC15">
            <v>4.8611111111111112E-2</v>
          </cell>
          <cell r="GD15">
            <v>0</v>
          </cell>
          <cell r="GE15">
            <v>2.013888888888889E-2</v>
          </cell>
          <cell r="GF15">
            <v>1.8055555555555557E-2</v>
          </cell>
          <cell r="GG15">
            <v>6.9444444444444441E-3</v>
          </cell>
          <cell r="GH15">
            <v>0</v>
          </cell>
          <cell r="GI15">
            <v>0.67361111111111116</v>
          </cell>
          <cell r="GJ15">
            <v>0.3125</v>
          </cell>
          <cell r="GK15">
            <v>0</v>
          </cell>
          <cell r="GL15">
            <v>0</v>
          </cell>
          <cell r="GM15">
            <v>2.4305555555555556E-2</v>
          </cell>
          <cell r="GN15">
            <v>3.1944444444444449E-2</v>
          </cell>
          <cell r="GO15">
            <v>0.15069444444444444</v>
          </cell>
          <cell r="GP15">
            <v>7.7083333333333337E-2</v>
          </cell>
          <cell r="GQ15">
            <v>0</v>
          </cell>
          <cell r="GR15">
            <v>0</v>
          </cell>
          <cell r="GS15">
            <v>0</v>
          </cell>
          <cell r="GT15">
            <v>0.44791666666666669</v>
          </cell>
          <cell r="GU15">
            <v>0.48055555555555557</v>
          </cell>
          <cell r="GV15">
            <v>1</v>
          </cell>
          <cell r="GW15">
            <v>0</v>
          </cell>
          <cell r="GX15">
            <v>0</v>
          </cell>
          <cell r="GY15">
            <v>0</v>
          </cell>
          <cell r="GZ15">
            <v>0.30208333333333331</v>
          </cell>
          <cell r="HA15">
            <v>0.28750000000000003</v>
          </cell>
          <cell r="HB15">
            <v>1</v>
          </cell>
          <cell r="HC15">
            <v>0</v>
          </cell>
          <cell r="HD15">
            <v>0</v>
          </cell>
          <cell r="HE15">
            <v>0</v>
          </cell>
          <cell r="HF15">
            <v>0</v>
          </cell>
          <cell r="HG15">
            <v>42.102777777777803</v>
          </cell>
          <cell r="HH15">
            <v>42.143055555555556</v>
          </cell>
        </row>
        <row r="16">
          <cell r="A16">
            <v>15</v>
          </cell>
          <cell r="B16">
            <v>0</v>
          </cell>
          <cell r="C16" t="str">
            <v>Aproveitamento de Tempo (%)</v>
          </cell>
          <cell r="D16" t="str">
            <v>%</v>
          </cell>
          <cell r="E16">
            <v>86.13</v>
          </cell>
          <cell r="F16">
            <v>75.209999999999994</v>
          </cell>
          <cell r="G16">
            <v>100</v>
          </cell>
          <cell r="H16">
            <v>99.29</v>
          </cell>
          <cell r="I16">
            <v>90.21</v>
          </cell>
          <cell r="J16">
            <v>96.54</v>
          </cell>
          <cell r="K16">
            <v>99.29</v>
          </cell>
          <cell r="L16">
            <v>94.79</v>
          </cell>
          <cell r="M16">
            <v>98.75</v>
          </cell>
          <cell r="N16">
            <v>92.71</v>
          </cell>
          <cell r="O16">
            <v>97.79</v>
          </cell>
          <cell r="P16">
            <v>92.17</v>
          </cell>
          <cell r="Q16">
            <v>97.79</v>
          </cell>
          <cell r="R16">
            <v>96.54</v>
          </cell>
          <cell r="S16">
            <v>87.29</v>
          </cell>
          <cell r="T16">
            <v>0</v>
          </cell>
          <cell r="U16">
            <v>0</v>
          </cell>
          <cell r="V16">
            <v>52.08</v>
          </cell>
          <cell r="W16">
            <v>5.92</v>
          </cell>
          <cell r="X16">
            <v>59.71</v>
          </cell>
          <cell r="Y16">
            <v>96.17</v>
          </cell>
          <cell r="Z16">
            <v>100</v>
          </cell>
          <cell r="AA16">
            <v>83</v>
          </cell>
          <cell r="AB16">
            <v>100</v>
          </cell>
          <cell r="AC16">
            <v>98.13</v>
          </cell>
          <cell r="AD16">
            <v>100</v>
          </cell>
          <cell r="AE16">
            <v>100</v>
          </cell>
          <cell r="AF16">
            <v>100</v>
          </cell>
          <cell r="AG16">
            <v>74.459999999999994</v>
          </cell>
          <cell r="AH16">
            <v>0</v>
          </cell>
          <cell r="AI16">
            <v>0</v>
          </cell>
          <cell r="AJ16">
            <v>11.79</v>
          </cell>
          <cell r="AK16">
            <v>0</v>
          </cell>
          <cell r="AL16">
            <v>0</v>
          </cell>
          <cell r="AM16">
            <v>68.25</v>
          </cell>
          <cell r="AN16">
            <v>40.33</v>
          </cell>
          <cell r="AO16">
            <v>88.33</v>
          </cell>
          <cell r="AP16">
            <v>93.42</v>
          </cell>
          <cell r="AQ16">
            <v>98.83</v>
          </cell>
          <cell r="AR16">
            <v>80.33</v>
          </cell>
          <cell r="AS16">
            <v>0</v>
          </cell>
          <cell r="AT16">
            <v>41.33</v>
          </cell>
          <cell r="AU16">
            <v>93</v>
          </cell>
          <cell r="AV16">
            <v>94.08</v>
          </cell>
          <cell r="AW16">
            <v>91.46</v>
          </cell>
          <cell r="AX16">
            <v>97.63</v>
          </cell>
          <cell r="AY16">
            <v>98.75</v>
          </cell>
          <cell r="AZ16">
            <v>87.38</v>
          </cell>
          <cell r="BA16">
            <v>0</v>
          </cell>
          <cell r="BB16">
            <v>9.0399999999999991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77.790000000000006</v>
          </cell>
          <cell r="BI16">
            <v>22.42</v>
          </cell>
          <cell r="BJ16">
            <v>5.29</v>
          </cell>
          <cell r="BK16">
            <v>29.58</v>
          </cell>
          <cell r="BL16">
            <v>66.459999999999994</v>
          </cell>
          <cell r="BM16">
            <v>100</v>
          </cell>
          <cell r="BN16">
            <v>100</v>
          </cell>
          <cell r="BO16">
            <v>95.75</v>
          </cell>
          <cell r="BP16">
            <v>97.29</v>
          </cell>
          <cell r="BQ16">
            <v>97.83</v>
          </cell>
          <cell r="BR16">
            <v>99.08</v>
          </cell>
          <cell r="BS16">
            <v>98.67</v>
          </cell>
          <cell r="BT16">
            <v>100</v>
          </cell>
          <cell r="BU16">
            <v>98.63</v>
          </cell>
          <cell r="BV16">
            <v>100</v>
          </cell>
          <cell r="BW16">
            <v>100</v>
          </cell>
          <cell r="BX16">
            <v>97.21</v>
          </cell>
          <cell r="BY16">
            <v>100</v>
          </cell>
          <cell r="BZ16">
            <v>93.88</v>
          </cell>
          <cell r="CA16">
            <v>100</v>
          </cell>
          <cell r="CB16">
            <v>99.29</v>
          </cell>
          <cell r="CC16">
            <v>100</v>
          </cell>
          <cell r="CD16">
            <v>100</v>
          </cell>
          <cell r="CE16">
            <v>79.17</v>
          </cell>
          <cell r="CF16">
            <v>100</v>
          </cell>
          <cell r="CG16">
            <v>100</v>
          </cell>
          <cell r="CH16">
            <v>88.21</v>
          </cell>
          <cell r="CI16">
            <v>76.58</v>
          </cell>
          <cell r="CJ16">
            <v>100</v>
          </cell>
          <cell r="CK16">
            <v>89.67</v>
          </cell>
          <cell r="CL16">
            <v>94.17</v>
          </cell>
          <cell r="CM16">
            <v>96.79</v>
          </cell>
          <cell r="CN16">
            <v>98.42</v>
          </cell>
          <cell r="CO16">
            <v>100</v>
          </cell>
          <cell r="CP16">
            <v>98.88</v>
          </cell>
          <cell r="CQ16">
            <v>100</v>
          </cell>
          <cell r="CR16">
            <v>97.83</v>
          </cell>
          <cell r="CS16">
            <v>97.71</v>
          </cell>
          <cell r="CT16">
            <v>95.75</v>
          </cell>
          <cell r="CU16">
            <v>100</v>
          </cell>
          <cell r="CV16">
            <v>93.88</v>
          </cell>
          <cell r="CW16">
            <v>100</v>
          </cell>
          <cell r="CX16">
            <v>96.33</v>
          </cell>
          <cell r="CY16">
            <v>89.38</v>
          </cell>
          <cell r="CZ16">
            <v>64.459999999999994</v>
          </cell>
          <cell r="DA16">
            <v>99.17</v>
          </cell>
          <cell r="DB16">
            <v>100</v>
          </cell>
          <cell r="DC16">
            <v>80.92</v>
          </cell>
          <cell r="DD16">
            <v>100</v>
          </cell>
          <cell r="DE16">
            <v>100</v>
          </cell>
          <cell r="DF16">
            <v>97.38</v>
          </cell>
          <cell r="DG16">
            <v>97.21</v>
          </cell>
          <cell r="DH16">
            <v>100</v>
          </cell>
          <cell r="DI16">
            <v>94.04</v>
          </cell>
          <cell r="DJ16">
            <v>97.29</v>
          </cell>
          <cell r="DK16">
            <v>97.29</v>
          </cell>
          <cell r="DL16">
            <v>100</v>
          </cell>
          <cell r="DM16">
            <v>96.58</v>
          </cell>
          <cell r="DN16">
            <v>99.04</v>
          </cell>
          <cell r="DO16">
            <v>96.88</v>
          </cell>
          <cell r="DP16">
            <v>94.67</v>
          </cell>
          <cell r="DQ16">
            <v>96.25</v>
          </cell>
          <cell r="DR16">
            <v>94.58</v>
          </cell>
          <cell r="DS16">
            <v>93.63</v>
          </cell>
          <cell r="DT16">
            <v>94.17</v>
          </cell>
          <cell r="DU16">
            <v>74.58</v>
          </cell>
          <cell r="DV16">
            <v>93.25</v>
          </cell>
          <cell r="DW16">
            <v>97.42</v>
          </cell>
          <cell r="DX16">
            <v>97.08</v>
          </cell>
          <cell r="DY16">
            <v>100</v>
          </cell>
          <cell r="DZ16">
            <v>93.75</v>
          </cell>
          <cell r="EA16">
            <v>94.67</v>
          </cell>
          <cell r="EB16">
            <v>98.88</v>
          </cell>
          <cell r="EC16">
            <v>99.08</v>
          </cell>
          <cell r="ED16">
            <v>100</v>
          </cell>
          <cell r="EE16">
            <v>97.42</v>
          </cell>
          <cell r="EF16">
            <v>77.42</v>
          </cell>
          <cell r="EG16">
            <v>0</v>
          </cell>
          <cell r="EH16">
            <v>69.040000000000006</v>
          </cell>
          <cell r="EI16">
            <v>96.88</v>
          </cell>
          <cell r="EJ16">
            <v>96.75</v>
          </cell>
          <cell r="EK16">
            <v>95</v>
          </cell>
          <cell r="EL16">
            <v>98.54</v>
          </cell>
          <cell r="EM16">
            <v>92.63</v>
          </cell>
          <cell r="EN16">
            <v>96.75</v>
          </cell>
          <cell r="EO16">
            <v>62.17</v>
          </cell>
          <cell r="EP16">
            <v>0</v>
          </cell>
          <cell r="EQ16">
            <v>0</v>
          </cell>
          <cell r="ER16">
            <v>56.54</v>
          </cell>
          <cell r="ES16">
            <v>95.71</v>
          </cell>
          <cell r="ET16">
            <v>25.54</v>
          </cell>
          <cell r="EU16">
            <v>0</v>
          </cell>
          <cell r="EV16">
            <v>0</v>
          </cell>
          <cell r="EW16">
            <v>0</v>
          </cell>
          <cell r="EX16">
            <v>14.92</v>
          </cell>
          <cell r="EY16">
            <v>75.209999999999994</v>
          </cell>
          <cell r="EZ16">
            <v>100</v>
          </cell>
          <cell r="FA16">
            <v>92.5</v>
          </cell>
          <cell r="FB16">
            <v>100</v>
          </cell>
          <cell r="FC16">
            <v>100</v>
          </cell>
          <cell r="FD16">
            <v>93.13</v>
          </cell>
          <cell r="FE16">
            <v>99.17</v>
          </cell>
          <cell r="FF16">
            <v>99.04</v>
          </cell>
          <cell r="FG16">
            <v>94.88</v>
          </cell>
          <cell r="FH16">
            <v>97.08</v>
          </cell>
          <cell r="FI16">
            <v>89.71</v>
          </cell>
          <cell r="FJ16">
            <v>47.79</v>
          </cell>
          <cell r="FK16">
            <v>74.58</v>
          </cell>
          <cell r="FL16">
            <v>97.92</v>
          </cell>
          <cell r="FM16">
            <v>97.38</v>
          </cell>
          <cell r="FN16">
            <v>94.79</v>
          </cell>
          <cell r="FO16">
            <v>98.25</v>
          </cell>
          <cell r="FP16">
            <v>100</v>
          </cell>
          <cell r="FQ16">
            <v>100</v>
          </cell>
          <cell r="FR16">
            <v>100</v>
          </cell>
          <cell r="FS16">
            <v>96.25</v>
          </cell>
          <cell r="FT16">
            <v>96.33</v>
          </cell>
          <cell r="FU16">
            <v>100</v>
          </cell>
          <cell r="FV16">
            <v>100</v>
          </cell>
          <cell r="FW16">
            <v>96.17</v>
          </cell>
          <cell r="FX16">
            <v>92.71</v>
          </cell>
          <cell r="FY16">
            <v>92</v>
          </cell>
          <cell r="FZ16">
            <v>97.08</v>
          </cell>
          <cell r="GA16">
            <v>100</v>
          </cell>
          <cell r="GB16">
            <v>98.63</v>
          </cell>
          <cell r="GC16">
            <v>95.13</v>
          </cell>
          <cell r="GD16">
            <v>100</v>
          </cell>
          <cell r="GE16">
            <v>98</v>
          </cell>
          <cell r="GF16">
            <v>98.21</v>
          </cell>
          <cell r="GG16">
            <v>99.29</v>
          </cell>
          <cell r="GH16">
            <v>100</v>
          </cell>
          <cell r="GI16">
            <v>32.630000000000003</v>
          </cell>
          <cell r="GJ16">
            <v>68.75</v>
          </cell>
          <cell r="GK16">
            <v>100</v>
          </cell>
          <cell r="GL16">
            <v>100</v>
          </cell>
          <cell r="GM16">
            <v>97.58</v>
          </cell>
          <cell r="GN16">
            <v>96.79</v>
          </cell>
          <cell r="GO16">
            <v>84.92</v>
          </cell>
          <cell r="GP16">
            <v>92.29</v>
          </cell>
          <cell r="GQ16">
            <v>100</v>
          </cell>
          <cell r="GR16">
            <v>100</v>
          </cell>
          <cell r="GS16">
            <v>100</v>
          </cell>
          <cell r="GT16">
            <v>55.21</v>
          </cell>
          <cell r="GU16">
            <v>51.96</v>
          </cell>
          <cell r="GV16">
            <v>0</v>
          </cell>
          <cell r="GW16">
            <v>100</v>
          </cell>
          <cell r="GX16">
            <v>100</v>
          </cell>
          <cell r="GY16">
            <v>100</v>
          </cell>
          <cell r="GZ16">
            <v>69.790000000000006</v>
          </cell>
          <cell r="HA16">
            <v>71.25</v>
          </cell>
          <cell r="HB16">
            <v>0</v>
          </cell>
          <cell r="HC16">
            <v>0</v>
          </cell>
          <cell r="HD16">
            <v>0</v>
          </cell>
          <cell r="HE16">
            <v>0</v>
          </cell>
          <cell r="HF16">
            <v>0</v>
          </cell>
          <cell r="HH16">
            <v>4.0277777777752988E-2</v>
          </cell>
        </row>
        <row r="17">
          <cell r="A17">
            <v>16</v>
          </cell>
          <cell r="B17">
            <v>0</v>
          </cell>
          <cell r="C17" t="str">
            <v>Aprov. Tempo Agricola (%)</v>
          </cell>
          <cell r="D17" t="str">
            <v>%</v>
          </cell>
          <cell r="E17">
            <v>98.47</v>
          </cell>
          <cell r="F17">
            <v>100</v>
          </cell>
          <cell r="G17">
            <v>100</v>
          </cell>
          <cell r="H17">
            <v>100</v>
          </cell>
          <cell r="I17">
            <v>100</v>
          </cell>
          <cell r="J17">
            <v>100</v>
          </cell>
          <cell r="K17">
            <v>99.31</v>
          </cell>
          <cell r="L17">
            <v>98.96</v>
          </cell>
          <cell r="M17">
            <v>100</v>
          </cell>
          <cell r="N17">
            <v>100</v>
          </cell>
          <cell r="O17">
            <v>97.78</v>
          </cell>
          <cell r="P17">
            <v>94.79</v>
          </cell>
          <cell r="Q17">
            <v>97.78</v>
          </cell>
          <cell r="R17">
            <v>96.53</v>
          </cell>
          <cell r="S17">
            <v>94.38</v>
          </cell>
          <cell r="T17">
            <v>100</v>
          </cell>
          <cell r="U17">
            <v>100</v>
          </cell>
          <cell r="V17">
            <v>100</v>
          </cell>
          <cell r="W17">
            <v>100</v>
          </cell>
          <cell r="X17">
            <v>100</v>
          </cell>
          <cell r="Y17">
            <v>100</v>
          </cell>
          <cell r="Z17">
            <v>100</v>
          </cell>
          <cell r="AA17">
            <v>100</v>
          </cell>
          <cell r="AB17">
            <v>100</v>
          </cell>
          <cell r="AC17">
            <v>98.13</v>
          </cell>
          <cell r="AD17">
            <v>100</v>
          </cell>
          <cell r="AE17">
            <v>100</v>
          </cell>
          <cell r="AF17">
            <v>100</v>
          </cell>
          <cell r="AG17">
            <v>100</v>
          </cell>
          <cell r="AH17">
            <v>100</v>
          </cell>
          <cell r="AI17">
            <v>100</v>
          </cell>
          <cell r="AJ17">
            <v>100</v>
          </cell>
          <cell r="AK17">
            <v>100</v>
          </cell>
          <cell r="AL17">
            <v>100</v>
          </cell>
          <cell r="AM17">
            <v>100</v>
          </cell>
          <cell r="AN17">
            <v>100</v>
          </cell>
          <cell r="AO17">
            <v>100</v>
          </cell>
          <cell r="AP17">
            <v>100</v>
          </cell>
          <cell r="AQ17">
            <v>98.82</v>
          </cell>
          <cell r="AR17">
            <v>97.01</v>
          </cell>
          <cell r="AS17">
            <v>100</v>
          </cell>
          <cell r="AT17">
            <v>100</v>
          </cell>
          <cell r="AU17">
            <v>96.25</v>
          </cell>
          <cell r="AV17">
            <v>100</v>
          </cell>
          <cell r="AW17">
            <v>95.76</v>
          </cell>
          <cell r="AX17">
            <v>99.31</v>
          </cell>
          <cell r="AY17">
            <v>99.65</v>
          </cell>
          <cell r="AZ17">
            <v>94.03</v>
          </cell>
          <cell r="BA17">
            <v>100</v>
          </cell>
          <cell r="BB17">
            <v>100</v>
          </cell>
          <cell r="BC17">
            <v>100</v>
          </cell>
          <cell r="BD17">
            <v>100</v>
          </cell>
          <cell r="BE17">
            <v>100</v>
          </cell>
          <cell r="BF17">
            <v>100</v>
          </cell>
          <cell r="BG17">
            <v>100</v>
          </cell>
          <cell r="BH17">
            <v>100</v>
          </cell>
          <cell r="BI17">
            <v>100</v>
          </cell>
          <cell r="BJ17">
            <v>100</v>
          </cell>
          <cell r="BK17">
            <v>77.5</v>
          </cell>
          <cell r="BL17">
            <v>100</v>
          </cell>
          <cell r="BM17">
            <v>100</v>
          </cell>
          <cell r="BN17">
            <v>100</v>
          </cell>
          <cell r="BO17">
            <v>95.76</v>
          </cell>
          <cell r="BP17">
            <v>97.29</v>
          </cell>
          <cell r="BQ17">
            <v>98.54</v>
          </cell>
          <cell r="BR17">
            <v>99.1</v>
          </cell>
          <cell r="BS17">
            <v>98.68</v>
          </cell>
          <cell r="BT17">
            <v>100</v>
          </cell>
          <cell r="BU17">
            <v>98.61</v>
          </cell>
          <cell r="BV17">
            <v>100</v>
          </cell>
          <cell r="BW17">
            <v>100</v>
          </cell>
          <cell r="BX17">
            <v>97.22</v>
          </cell>
          <cell r="BY17">
            <v>100</v>
          </cell>
          <cell r="BZ17">
            <v>100</v>
          </cell>
          <cell r="CA17">
            <v>100</v>
          </cell>
          <cell r="CB17">
            <v>100</v>
          </cell>
          <cell r="CC17">
            <v>100</v>
          </cell>
          <cell r="CD17">
            <v>100</v>
          </cell>
          <cell r="CE17">
            <v>98.13</v>
          </cell>
          <cell r="CF17">
            <v>100</v>
          </cell>
          <cell r="CG17">
            <v>100</v>
          </cell>
          <cell r="CH17">
            <v>100</v>
          </cell>
          <cell r="CI17">
            <v>96.88</v>
          </cell>
          <cell r="CJ17">
            <v>100</v>
          </cell>
          <cell r="CK17">
            <v>95.35</v>
          </cell>
          <cell r="CL17">
            <v>94.17</v>
          </cell>
          <cell r="CM17">
            <v>96.81</v>
          </cell>
          <cell r="CN17">
            <v>98.4</v>
          </cell>
          <cell r="CO17">
            <v>100</v>
          </cell>
          <cell r="CP17">
            <v>98.89</v>
          </cell>
          <cell r="CQ17">
            <v>100</v>
          </cell>
          <cell r="CR17">
            <v>97.85</v>
          </cell>
          <cell r="CS17">
            <v>100</v>
          </cell>
          <cell r="CT17">
            <v>95.76</v>
          </cell>
          <cell r="CU17">
            <v>100</v>
          </cell>
          <cell r="CV17">
            <v>93.89</v>
          </cell>
          <cell r="CW17">
            <v>100</v>
          </cell>
          <cell r="CX17">
            <v>100</v>
          </cell>
          <cell r="CY17">
            <v>99.65</v>
          </cell>
          <cell r="CZ17">
            <v>100</v>
          </cell>
          <cell r="DA17">
            <v>99.17</v>
          </cell>
          <cell r="DB17">
            <v>100</v>
          </cell>
          <cell r="DC17">
            <v>100</v>
          </cell>
          <cell r="DD17">
            <v>98.68</v>
          </cell>
          <cell r="DE17">
            <v>100</v>
          </cell>
          <cell r="DF17">
            <v>100</v>
          </cell>
          <cell r="DG17">
            <v>100</v>
          </cell>
          <cell r="DH17">
            <v>100</v>
          </cell>
          <cell r="DI17">
            <v>94.58</v>
          </cell>
          <cell r="DJ17">
            <v>97.29</v>
          </cell>
          <cell r="DK17">
            <v>97.29</v>
          </cell>
          <cell r="DL17">
            <v>100</v>
          </cell>
          <cell r="DM17">
            <v>97.85</v>
          </cell>
          <cell r="DN17">
            <v>99.03</v>
          </cell>
          <cell r="DO17">
            <v>96.88</v>
          </cell>
          <cell r="DP17">
            <v>98.26</v>
          </cell>
          <cell r="DQ17">
            <v>99.1</v>
          </cell>
          <cell r="DR17">
            <v>94.58</v>
          </cell>
          <cell r="DS17">
            <v>93.61</v>
          </cell>
          <cell r="DT17">
            <v>97.78</v>
          </cell>
          <cell r="DU17">
            <v>98.54</v>
          </cell>
          <cell r="DV17">
            <v>93.26</v>
          </cell>
          <cell r="DW17">
            <v>97.43</v>
          </cell>
          <cell r="DX17">
            <v>98.68</v>
          </cell>
          <cell r="DY17">
            <v>100</v>
          </cell>
          <cell r="DZ17">
            <v>94.44</v>
          </cell>
          <cell r="EA17">
            <v>94.65</v>
          </cell>
          <cell r="EB17">
            <v>100</v>
          </cell>
          <cell r="EC17">
            <v>99.1</v>
          </cell>
          <cell r="ED17">
            <v>100</v>
          </cell>
          <cell r="EE17">
            <v>97.43</v>
          </cell>
          <cell r="EF17">
            <v>100</v>
          </cell>
          <cell r="EG17">
            <v>100</v>
          </cell>
          <cell r="EH17">
            <v>100</v>
          </cell>
          <cell r="EI17">
            <v>96.88</v>
          </cell>
          <cell r="EJ17">
            <v>96.74</v>
          </cell>
          <cell r="EK17">
            <v>95</v>
          </cell>
          <cell r="EL17">
            <v>98.54</v>
          </cell>
          <cell r="EM17">
            <v>95.76</v>
          </cell>
          <cell r="EN17">
            <v>96.74</v>
          </cell>
          <cell r="EO17">
            <v>96.18</v>
          </cell>
          <cell r="EP17">
            <v>100</v>
          </cell>
          <cell r="EQ17">
            <v>100</v>
          </cell>
          <cell r="ER17">
            <v>100</v>
          </cell>
          <cell r="ES17">
            <v>100</v>
          </cell>
          <cell r="ET17">
            <v>100</v>
          </cell>
          <cell r="EU17">
            <v>100</v>
          </cell>
          <cell r="EV17">
            <v>100</v>
          </cell>
          <cell r="EW17">
            <v>100</v>
          </cell>
          <cell r="EX17">
            <v>100</v>
          </cell>
          <cell r="EY17">
            <v>100</v>
          </cell>
          <cell r="EZ17">
            <v>100</v>
          </cell>
          <cell r="FA17">
            <v>92.5</v>
          </cell>
          <cell r="FB17">
            <v>100</v>
          </cell>
          <cell r="FC17">
            <v>100</v>
          </cell>
          <cell r="FD17">
            <v>100</v>
          </cell>
          <cell r="FE17">
            <v>100</v>
          </cell>
          <cell r="FF17">
            <v>99.03</v>
          </cell>
          <cell r="FG17">
            <v>94.86</v>
          </cell>
          <cell r="FH17">
            <v>97.08</v>
          </cell>
          <cell r="FI17">
            <v>98.96</v>
          </cell>
          <cell r="FJ17">
            <v>100</v>
          </cell>
          <cell r="FK17">
            <v>98.54</v>
          </cell>
          <cell r="FL17">
            <v>97.92</v>
          </cell>
          <cell r="FM17">
            <v>100</v>
          </cell>
          <cell r="FN17">
            <v>94.79</v>
          </cell>
          <cell r="FO17">
            <v>98.26</v>
          </cell>
          <cell r="FP17">
            <v>100</v>
          </cell>
          <cell r="FQ17">
            <v>100</v>
          </cell>
          <cell r="FR17">
            <v>100</v>
          </cell>
          <cell r="FS17">
            <v>96.25</v>
          </cell>
          <cell r="FT17">
            <v>96.32</v>
          </cell>
          <cell r="FU17">
            <v>100</v>
          </cell>
          <cell r="FV17">
            <v>100</v>
          </cell>
          <cell r="FW17">
            <v>96.18</v>
          </cell>
          <cell r="FX17">
            <v>98.61</v>
          </cell>
          <cell r="FY17">
            <v>100</v>
          </cell>
          <cell r="FZ17">
            <v>100</v>
          </cell>
          <cell r="GA17">
            <v>100</v>
          </cell>
          <cell r="GB17">
            <v>98.61</v>
          </cell>
          <cell r="GC17">
            <v>95.14</v>
          </cell>
          <cell r="GD17">
            <v>100</v>
          </cell>
          <cell r="GE17">
            <v>97.99</v>
          </cell>
          <cell r="GF17">
            <v>98.19</v>
          </cell>
          <cell r="GG17">
            <v>100</v>
          </cell>
          <cell r="GH17">
            <v>100</v>
          </cell>
          <cell r="GI17">
            <v>100</v>
          </cell>
          <cell r="GJ17">
            <v>100</v>
          </cell>
          <cell r="GK17">
            <v>100</v>
          </cell>
          <cell r="GL17">
            <v>100</v>
          </cell>
          <cell r="GM17">
            <v>97.57</v>
          </cell>
          <cell r="GN17">
            <v>96.81</v>
          </cell>
          <cell r="GO17">
            <v>100</v>
          </cell>
          <cell r="GP17">
            <v>100</v>
          </cell>
          <cell r="GQ17">
            <v>100</v>
          </cell>
          <cell r="GR17">
            <v>100</v>
          </cell>
          <cell r="GS17">
            <v>100</v>
          </cell>
          <cell r="GT17">
            <v>100</v>
          </cell>
          <cell r="GU17">
            <v>100</v>
          </cell>
          <cell r="GV17">
            <v>100</v>
          </cell>
          <cell r="GW17">
            <v>100</v>
          </cell>
          <cell r="GX17">
            <v>100</v>
          </cell>
          <cell r="GY17">
            <v>100</v>
          </cell>
          <cell r="GZ17">
            <v>100</v>
          </cell>
          <cell r="HA17">
            <v>100</v>
          </cell>
          <cell r="HB17">
            <v>100</v>
          </cell>
          <cell r="HC17">
            <v>0</v>
          </cell>
          <cell r="HD17">
            <v>0</v>
          </cell>
          <cell r="HE17">
            <v>0</v>
          </cell>
          <cell r="HF17">
            <v>0</v>
          </cell>
        </row>
        <row r="18">
          <cell r="A18">
            <v>17</v>
          </cell>
          <cell r="B18">
            <v>0</v>
          </cell>
          <cell r="C18" t="str">
            <v>Aprov. Tempo Industrial (%)</v>
          </cell>
          <cell r="D18" t="str">
            <v>%</v>
          </cell>
          <cell r="E18">
            <v>87.65</v>
          </cell>
          <cell r="F18">
            <v>75.209999999999994</v>
          </cell>
          <cell r="G18">
            <v>100</v>
          </cell>
          <cell r="H18">
            <v>99.29</v>
          </cell>
          <cell r="I18">
            <v>90.21</v>
          </cell>
          <cell r="J18">
            <v>96.54</v>
          </cell>
          <cell r="K18">
            <v>99.99</v>
          </cell>
          <cell r="L18">
            <v>95.83</v>
          </cell>
          <cell r="M18">
            <v>98.75</v>
          </cell>
          <cell r="N18">
            <v>92.71</v>
          </cell>
          <cell r="O18">
            <v>100.01</v>
          </cell>
          <cell r="P18">
            <v>97.38</v>
          </cell>
          <cell r="Q18">
            <v>100.01</v>
          </cell>
          <cell r="R18">
            <v>100.01</v>
          </cell>
          <cell r="S18">
            <v>100</v>
          </cell>
          <cell r="T18">
            <v>100</v>
          </cell>
          <cell r="U18">
            <v>100</v>
          </cell>
          <cell r="V18">
            <v>100</v>
          </cell>
          <cell r="W18">
            <v>100.01</v>
          </cell>
          <cell r="X18">
            <v>99.99</v>
          </cell>
          <cell r="Y18">
            <v>96.17</v>
          </cell>
          <cell r="Z18">
            <v>100</v>
          </cell>
          <cell r="AA18">
            <v>83</v>
          </cell>
          <cell r="AB18">
            <v>100</v>
          </cell>
          <cell r="AC18">
            <v>100</v>
          </cell>
          <cell r="AD18">
            <v>100</v>
          </cell>
          <cell r="AE18">
            <v>100</v>
          </cell>
          <cell r="AF18">
            <v>100</v>
          </cell>
          <cell r="AG18">
            <v>100.01</v>
          </cell>
          <cell r="AH18">
            <v>100</v>
          </cell>
          <cell r="AI18">
            <v>100</v>
          </cell>
          <cell r="AJ18">
            <v>99.99</v>
          </cell>
          <cell r="AK18">
            <v>100</v>
          </cell>
          <cell r="AL18">
            <v>100</v>
          </cell>
          <cell r="AM18">
            <v>89.08</v>
          </cell>
          <cell r="AN18">
            <v>40.33</v>
          </cell>
          <cell r="AO18">
            <v>88.33</v>
          </cell>
          <cell r="AP18">
            <v>93.42</v>
          </cell>
          <cell r="AQ18">
            <v>100.01</v>
          </cell>
          <cell r="AR18">
            <v>99.99</v>
          </cell>
          <cell r="AS18">
            <v>100</v>
          </cell>
          <cell r="AT18">
            <v>100.01</v>
          </cell>
          <cell r="AU18">
            <v>100.01</v>
          </cell>
          <cell r="AV18">
            <v>94.99</v>
          </cell>
          <cell r="AW18">
            <v>95.69</v>
          </cell>
          <cell r="AX18">
            <v>98.32</v>
          </cell>
          <cell r="AY18">
            <v>99.1</v>
          </cell>
          <cell r="AZ18">
            <v>100.01</v>
          </cell>
          <cell r="BA18">
            <v>100</v>
          </cell>
          <cell r="BB18">
            <v>100.01</v>
          </cell>
          <cell r="BC18">
            <v>100</v>
          </cell>
          <cell r="BD18">
            <v>100</v>
          </cell>
          <cell r="BE18">
            <v>100</v>
          </cell>
          <cell r="BF18">
            <v>100</v>
          </cell>
          <cell r="BG18">
            <v>100</v>
          </cell>
          <cell r="BH18">
            <v>83.63</v>
          </cell>
          <cell r="BI18">
            <v>22.42</v>
          </cell>
          <cell r="BJ18">
            <v>91.68</v>
          </cell>
          <cell r="BK18">
            <v>100</v>
          </cell>
          <cell r="BL18">
            <v>66.459999999999994</v>
          </cell>
          <cell r="BM18">
            <v>100</v>
          </cell>
          <cell r="BN18">
            <v>100</v>
          </cell>
          <cell r="BO18">
            <v>99.99</v>
          </cell>
          <cell r="BP18">
            <v>100</v>
          </cell>
          <cell r="BQ18">
            <v>99.29</v>
          </cell>
          <cell r="BR18">
            <v>99.99</v>
          </cell>
          <cell r="BS18">
            <v>99.99</v>
          </cell>
          <cell r="BT18">
            <v>100</v>
          </cell>
          <cell r="BU18">
            <v>100.01</v>
          </cell>
          <cell r="BV18">
            <v>100</v>
          </cell>
          <cell r="BW18">
            <v>100</v>
          </cell>
          <cell r="BX18">
            <v>99.99</v>
          </cell>
          <cell r="BY18">
            <v>100</v>
          </cell>
          <cell r="BZ18">
            <v>93.88</v>
          </cell>
          <cell r="CA18">
            <v>100</v>
          </cell>
          <cell r="CB18">
            <v>99.29</v>
          </cell>
          <cell r="CC18">
            <v>100</v>
          </cell>
          <cell r="CD18">
            <v>100</v>
          </cell>
          <cell r="CE18">
            <v>81.040000000000006</v>
          </cell>
          <cell r="CF18">
            <v>100</v>
          </cell>
          <cell r="CG18">
            <v>100</v>
          </cell>
          <cell r="CH18">
            <v>88.21</v>
          </cell>
          <cell r="CI18">
            <v>79.709999999999994</v>
          </cell>
          <cell r="CJ18">
            <v>100</v>
          </cell>
          <cell r="CK18">
            <v>94.32</v>
          </cell>
          <cell r="CL18">
            <v>100</v>
          </cell>
          <cell r="CM18">
            <v>99.99</v>
          </cell>
          <cell r="CN18">
            <v>100.01</v>
          </cell>
          <cell r="CO18">
            <v>100</v>
          </cell>
          <cell r="CP18">
            <v>99.99</v>
          </cell>
          <cell r="CQ18">
            <v>100</v>
          </cell>
          <cell r="CR18">
            <v>99.99</v>
          </cell>
          <cell r="CS18">
            <v>97.71</v>
          </cell>
          <cell r="CT18">
            <v>99.99</v>
          </cell>
          <cell r="CU18">
            <v>100</v>
          </cell>
          <cell r="CV18">
            <v>99.99</v>
          </cell>
          <cell r="CW18">
            <v>100</v>
          </cell>
          <cell r="CX18">
            <v>96.33</v>
          </cell>
          <cell r="CY18">
            <v>89.72</v>
          </cell>
          <cell r="CZ18">
            <v>64.459999999999994</v>
          </cell>
          <cell r="DA18">
            <v>100</v>
          </cell>
          <cell r="DB18">
            <v>100</v>
          </cell>
          <cell r="DC18">
            <v>80.92</v>
          </cell>
          <cell r="DD18">
            <v>101.32</v>
          </cell>
          <cell r="DE18">
            <v>100</v>
          </cell>
          <cell r="DF18">
            <v>97.38</v>
          </cell>
          <cell r="DG18">
            <v>97.21</v>
          </cell>
          <cell r="DH18">
            <v>100</v>
          </cell>
          <cell r="DI18">
            <v>99.46</v>
          </cell>
          <cell r="DJ18">
            <v>100</v>
          </cell>
          <cell r="DK18">
            <v>100</v>
          </cell>
          <cell r="DL18">
            <v>100</v>
          </cell>
          <cell r="DM18">
            <v>98.74</v>
          </cell>
          <cell r="DN18">
            <v>100.01</v>
          </cell>
          <cell r="DO18">
            <v>100</v>
          </cell>
          <cell r="DP18">
            <v>96.4</v>
          </cell>
          <cell r="DQ18">
            <v>97.15</v>
          </cell>
          <cell r="DR18">
            <v>100</v>
          </cell>
          <cell r="DS18">
            <v>100.01</v>
          </cell>
          <cell r="DT18">
            <v>96.39</v>
          </cell>
          <cell r="DU18">
            <v>76.040000000000006</v>
          </cell>
          <cell r="DV18">
            <v>99.99</v>
          </cell>
          <cell r="DW18">
            <v>99.99</v>
          </cell>
          <cell r="DX18">
            <v>98.4</v>
          </cell>
          <cell r="DY18">
            <v>100</v>
          </cell>
          <cell r="DZ18">
            <v>99.31</v>
          </cell>
          <cell r="EA18">
            <v>100.01</v>
          </cell>
          <cell r="EB18">
            <v>99.99</v>
          </cell>
          <cell r="EC18">
            <v>99.99</v>
          </cell>
          <cell r="ED18">
            <v>100</v>
          </cell>
          <cell r="EE18">
            <v>99.99</v>
          </cell>
          <cell r="EF18">
            <v>99.99</v>
          </cell>
          <cell r="EG18">
            <v>100</v>
          </cell>
          <cell r="EH18">
            <v>96.82</v>
          </cell>
          <cell r="EI18">
            <v>100</v>
          </cell>
          <cell r="EJ18">
            <v>100.01</v>
          </cell>
          <cell r="EK18">
            <v>100</v>
          </cell>
          <cell r="EL18">
            <v>100</v>
          </cell>
          <cell r="EM18">
            <v>96.86</v>
          </cell>
          <cell r="EN18">
            <v>100.01</v>
          </cell>
          <cell r="EO18">
            <v>100.01</v>
          </cell>
          <cell r="EP18">
            <v>100</v>
          </cell>
          <cell r="EQ18">
            <v>100</v>
          </cell>
          <cell r="ER18">
            <v>100.01</v>
          </cell>
          <cell r="ES18">
            <v>100.01</v>
          </cell>
          <cell r="ET18">
            <v>99.99</v>
          </cell>
          <cell r="EU18">
            <v>100</v>
          </cell>
          <cell r="EV18">
            <v>100</v>
          </cell>
          <cell r="EW18">
            <v>100</v>
          </cell>
          <cell r="EX18">
            <v>99.99</v>
          </cell>
          <cell r="EY18">
            <v>96.04</v>
          </cell>
          <cell r="EZ18">
            <v>100</v>
          </cell>
          <cell r="FA18">
            <v>100</v>
          </cell>
          <cell r="FB18">
            <v>100</v>
          </cell>
          <cell r="FC18">
            <v>100</v>
          </cell>
          <cell r="FD18">
            <v>93.13</v>
          </cell>
          <cell r="FE18">
            <v>99.17</v>
          </cell>
          <cell r="FF18">
            <v>100.01</v>
          </cell>
          <cell r="FG18">
            <v>100.01</v>
          </cell>
          <cell r="FH18">
            <v>100</v>
          </cell>
          <cell r="FI18">
            <v>90.75</v>
          </cell>
          <cell r="FJ18">
            <v>95.78</v>
          </cell>
          <cell r="FK18">
            <v>90.63</v>
          </cell>
          <cell r="FL18">
            <v>100</v>
          </cell>
          <cell r="FM18">
            <v>97.38</v>
          </cell>
          <cell r="FN18">
            <v>100</v>
          </cell>
          <cell r="FO18">
            <v>99.99</v>
          </cell>
          <cell r="FP18">
            <v>100</v>
          </cell>
          <cell r="FQ18">
            <v>100</v>
          </cell>
          <cell r="FR18">
            <v>100</v>
          </cell>
          <cell r="FS18">
            <v>100</v>
          </cell>
          <cell r="FT18">
            <v>100.01</v>
          </cell>
          <cell r="FU18">
            <v>100</v>
          </cell>
          <cell r="FV18">
            <v>100</v>
          </cell>
          <cell r="FW18">
            <v>99.99</v>
          </cell>
          <cell r="FX18">
            <v>100</v>
          </cell>
          <cell r="FY18">
            <v>99.99</v>
          </cell>
          <cell r="FZ18">
            <v>97.08</v>
          </cell>
          <cell r="GA18">
            <v>100</v>
          </cell>
          <cell r="GB18">
            <v>100.01</v>
          </cell>
          <cell r="GC18">
            <v>99.99</v>
          </cell>
          <cell r="GD18">
            <v>100</v>
          </cell>
          <cell r="GE18">
            <v>100.01</v>
          </cell>
          <cell r="GF18">
            <v>100.01</v>
          </cell>
          <cell r="GG18">
            <v>99.29</v>
          </cell>
          <cell r="GH18">
            <v>100</v>
          </cell>
          <cell r="GI18">
            <v>99.99</v>
          </cell>
          <cell r="GJ18">
            <v>100</v>
          </cell>
          <cell r="GK18">
            <v>100</v>
          </cell>
          <cell r="GL18">
            <v>100</v>
          </cell>
          <cell r="GM18">
            <v>100.01</v>
          </cell>
          <cell r="GN18">
            <v>99.99</v>
          </cell>
          <cell r="GO18">
            <v>99.99</v>
          </cell>
          <cell r="GP18">
            <v>98.54</v>
          </cell>
          <cell r="GQ18">
            <v>100</v>
          </cell>
          <cell r="GR18">
            <v>100</v>
          </cell>
          <cell r="GS18">
            <v>100</v>
          </cell>
          <cell r="GT18">
            <v>97.57</v>
          </cell>
          <cell r="GU18">
            <v>99.18</v>
          </cell>
          <cell r="GV18">
            <v>100</v>
          </cell>
          <cell r="GW18">
            <v>100</v>
          </cell>
          <cell r="GX18">
            <v>100</v>
          </cell>
          <cell r="GY18">
            <v>100</v>
          </cell>
          <cell r="GZ18">
            <v>100</v>
          </cell>
          <cell r="HA18">
            <v>92.78</v>
          </cell>
          <cell r="HB18">
            <v>100</v>
          </cell>
          <cell r="HC18">
            <v>0</v>
          </cell>
          <cell r="HD18">
            <v>0</v>
          </cell>
          <cell r="HE18">
            <v>0</v>
          </cell>
          <cell r="HF18">
            <v>0</v>
          </cell>
        </row>
        <row r="19">
          <cell r="A19">
            <v>18</v>
          </cell>
          <cell r="B19" t="str">
            <v>Caña Molida (TC)</v>
          </cell>
          <cell r="C19" t="str">
            <v>Cana Moida Total (ton)</v>
          </cell>
          <cell r="D19" t="str">
            <v>TON</v>
          </cell>
          <cell r="E19">
            <v>3227.2</v>
          </cell>
          <cell r="F19">
            <v>4864.3999999999996</v>
          </cell>
          <cell r="G19">
            <v>7096.36</v>
          </cell>
          <cell r="H19">
            <v>7623.74</v>
          </cell>
          <cell r="I19">
            <v>7199.06</v>
          </cell>
          <cell r="J19">
            <v>8423.44</v>
          </cell>
          <cell r="K19">
            <v>8537.82</v>
          </cell>
          <cell r="L19">
            <v>8269.02</v>
          </cell>
          <cell r="M19">
            <v>9256.44</v>
          </cell>
          <cell r="N19">
            <v>9381.48</v>
          </cell>
          <cell r="O19">
            <v>9481.7000000000007</v>
          </cell>
          <cell r="P19">
            <v>8238.52</v>
          </cell>
          <cell r="Q19">
            <v>9176.7999999999993</v>
          </cell>
          <cell r="R19">
            <v>9225.1200000000008</v>
          </cell>
          <cell r="S19">
            <v>7879.84</v>
          </cell>
          <cell r="T19">
            <v>0</v>
          </cell>
          <cell r="U19">
            <v>0</v>
          </cell>
          <cell r="V19">
            <v>4320.0600000000004</v>
          </cell>
          <cell r="W19">
            <v>403.92</v>
          </cell>
          <cell r="X19">
            <v>4876.66</v>
          </cell>
          <cell r="Y19">
            <v>9094.6</v>
          </cell>
          <cell r="Z19">
            <v>10878.52</v>
          </cell>
          <cell r="AA19">
            <v>9173.7999999999993</v>
          </cell>
          <cell r="AB19">
            <v>10517.96</v>
          </cell>
          <cell r="AC19">
            <v>9713.68</v>
          </cell>
          <cell r="AD19">
            <v>10391.26</v>
          </cell>
          <cell r="AE19">
            <v>11172.8</v>
          </cell>
          <cell r="AF19">
            <v>11283.5</v>
          </cell>
          <cell r="AG19">
            <v>7334.34</v>
          </cell>
          <cell r="AH19">
            <v>0</v>
          </cell>
          <cell r="AI19">
            <v>0</v>
          </cell>
          <cell r="AJ19">
            <v>1011.34</v>
          </cell>
          <cell r="AK19">
            <v>0</v>
          </cell>
          <cell r="AL19">
            <v>0</v>
          </cell>
          <cell r="AM19">
            <v>3723.4</v>
          </cell>
          <cell r="AN19">
            <v>2241.8000000000002</v>
          </cell>
          <cell r="AO19">
            <v>6115.26</v>
          </cell>
          <cell r="AP19">
            <v>8148.48</v>
          </cell>
          <cell r="AQ19">
            <v>10462.92</v>
          </cell>
          <cell r="AR19">
            <v>7740.38</v>
          </cell>
          <cell r="AS19">
            <v>0</v>
          </cell>
          <cell r="AT19">
            <v>2766.94</v>
          </cell>
          <cell r="AU19">
            <v>7616.62</v>
          </cell>
          <cell r="AV19">
            <v>10549</v>
          </cell>
          <cell r="AW19">
            <v>9672.48</v>
          </cell>
          <cell r="AX19">
            <v>10201</v>
          </cell>
          <cell r="AY19">
            <v>10021</v>
          </cell>
          <cell r="AZ19">
            <v>7917.42</v>
          </cell>
          <cell r="BA19">
            <v>0</v>
          </cell>
          <cell r="BB19">
            <v>609.4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1562.78</v>
          </cell>
          <cell r="BI19">
            <v>1307.8399999999999</v>
          </cell>
          <cell r="BJ19">
            <v>267</v>
          </cell>
          <cell r="BK19">
            <v>1856.58</v>
          </cell>
          <cell r="BL19">
            <v>3955.44</v>
          </cell>
          <cell r="BM19">
            <v>6578.2</v>
          </cell>
          <cell r="BN19">
            <v>8371.08</v>
          </cell>
          <cell r="BO19">
            <v>9764.52</v>
          </cell>
          <cell r="BP19">
            <v>9931.68</v>
          </cell>
          <cell r="BQ19">
            <v>9795.34</v>
          </cell>
          <cell r="BR19">
            <v>10027.98</v>
          </cell>
          <cell r="BS19">
            <v>10005.02</v>
          </cell>
          <cell r="BT19">
            <v>9541.0400000000009</v>
          </cell>
          <cell r="BU19">
            <v>9361.7999999999993</v>
          </cell>
          <cell r="BV19">
            <v>10188.459999999999</v>
          </cell>
          <cell r="BW19">
            <v>10053.92</v>
          </cell>
          <cell r="BX19">
            <v>10027.32</v>
          </cell>
          <cell r="BY19">
            <v>10099.02</v>
          </cell>
          <cell r="BZ19">
            <v>9530.58</v>
          </cell>
          <cell r="CA19">
            <v>10426.299999999999</v>
          </cell>
          <cell r="CB19">
            <v>10082.08</v>
          </cell>
          <cell r="CC19">
            <v>10217.540000000001</v>
          </cell>
          <cell r="CD19">
            <v>10371.719999999999</v>
          </cell>
          <cell r="CE19">
            <v>8471.1200000000008</v>
          </cell>
          <cell r="CF19">
            <v>10813.88</v>
          </cell>
          <cell r="CG19">
            <v>11213.3</v>
          </cell>
          <cell r="CH19">
            <v>8705.2199999999993</v>
          </cell>
          <cell r="CI19">
            <v>7054.58</v>
          </cell>
          <cell r="CJ19">
            <v>9992.36</v>
          </cell>
          <cell r="CK19">
            <v>9101.24</v>
          </cell>
          <cell r="CL19">
            <v>9019.42</v>
          </cell>
          <cell r="CM19">
            <v>8820.7199999999993</v>
          </cell>
          <cell r="CN19">
            <v>9167.2800000000007</v>
          </cell>
          <cell r="CO19">
            <v>9475.2000000000007</v>
          </cell>
          <cell r="CP19">
            <v>8865.14</v>
          </cell>
          <cell r="CQ19">
            <v>9286.64</v>
          </cell>
          <cell r="CR19">
            <v>8821.0400000000009</v>
          </cell>
          <cell r="CS19">
            <v>9082</v>
          </cell>
          <cell r="CT19">
            <v>9133.92</v>
          </cell>
          <cell r="CU19">
            <v>9852.82</v>
          </cell>
          <cell r="CV19">
            <v>9115.02</v>
          </cell>
          <cell r="CW19">
            <v>9665.82</v>
          </cell>
          <cell r="CX19">
            <v>10058.82</v>
          </cell>
          <cell r="CY19">
            <v>9694.94</v>
          </cell>
          <cell r="CZ19">
            <v>6572.92</v>
          </cell>
          <cell r="DA19">
            <v>10497.52</v>
          </cell>
          <cell r="DB19">
            <v>10195.620000000001</v>
          </cell>
          <cell r="DC19">
            <v>8493.52</v>
          </cell>
          <cell r="DD19">
            <v>10813.96</v>
          </cell>
          <cell r="DE19">
            <v>10911.62</v>
          </cell>
          <cell r="DF19">
            <v>9332.24</v>
          </cell>
          <cell r="DG19">
            <v>10530.42</v>
          </cell>
          <cell r="DH19">
            <v>11111.36</v>
          </cell>
          <cell r="DI19">
            <v>10339.66</v>
          </cell>
          <cell r="DJ19">
            <v>10654.7</v>
          </cell>
          <cell r="DK19">
            <v>10460.5</v>
          </cell>
          <cell r="DL19">
            <v>11144.24</v>
          </cell>
          <cell r="DM19">
            <v>10644.58</v>
          </cell>
          <cell r="DN19">
            <v>10946.88</v>
          </cell>
          <cell r="DO19">
            <v>10066.5</v>
          </cell>
          <cell r="DP19">
            <v>10165.120000000001</v>
          </cell>
          <cell r="DQ19">
            <v>10214.120000000001</v>
          </cell>
          <cell r="DR19">
            <v>9829.08</v>
          </cell>
          <cell r="DS19">
            <v>9537.76</v>
          </cell>
          <cell r="DT19">
            <v>10088.120000000001</v>
          </cell>
          <cell r="DU19">
            <v>7088.94</v>
          </cell>
          <cell r="DV19">
            <v>9275.34</v>
          </cell>
          <cell r="DW19">
            <v>9549.06</v>
          </cell>
          <cell r="DX19">
            <v>10266.56</v>
          </cell>
          <cell r="DY19">
            <v>10975.46</v>
          </cell>
          <cell r="DZ19">
            <v>9786.66</v>
          </cell>
          <cell r="EA19">
            <v>8559.08</v>
          </cell>
          <cell r="EB19">
            <v>9420.34</v>
          </cell>
          <cell r="EC19">
            <v>10261.799999999999</v>
          </cell>
          <cell r="ED19">
            <v>10648.6</v>
          </cell>
          <cell r="EE19">
            <v>10588.04</v>
          </cell>
          <cell r="EF19">
            <v>6698.06</v>
          </cell>
          <cell r="EG19">
            <v>0</v>
          </cell>
          <cell r="EH19">
            <v>6171.16</v>
          </cell>
          <cell r="EI19">
            <v>10312.9</v>
          </cell>
          <cell r="EJ19">
            <v>9566.9</v>
          </cell>
          <cell r="EK19">
            <v>9755.32</v>
          </cell>
          <cell r="EL19">
            <v>10270.36</v>
          </cell>
          <cell r="EM19">
            <v>10031.26</v>
          </cell>
          <cell r="EN19">
            <v>9607.5</v>
          </cell>
          <cell r="EO19">
            <v>5936.52</v>
          </cell>
          <cell r="EP19">
            <v>0</v>
          </cell>
          <cell r="EQ19">
            <v>0</v>
          </cell>
          <cell r="ER19">
            <v>3816.96</v>
          </cell>
          <cell r="ES19">
            <v>7882.6</v>
          </cell>
          <cell r="ET19">
            <v>1735.46</v>
          </cell>
          <cell r="EU19">
            <v>0</v>
          </cell>
          <cell r="EV19">
            <v>0</v>
          </cell>
          <cell r="EW19">
            <v>0</v>
          </cell>
          <cell r="EX19">
            <v>835.2</v>
          </cell>
          <cell r="EY19">
            <v>6278.36</v>
          </cell>
          <cell r="EZ19">
            <v>9144.2999999999993</v>
          </cell>
          <cell r="FA19">
            <v>9680.92</v>
          </cell>
          <cell r="FB19">
            <v>10179.299999999999</v>
          </cell>
          <cell r="FC19">
            <v>10226.82</v>
          </cell>
          <cell r="FD19">
            <v>9606.2999999999993</v>
          </cell>
          <cell r="FE19">
            <v>10838.02</v>
          </cell>
          <cell r="FF19">
            <v>10543.54</v>
          </cell>
          <cell r="FG19">
            <v>10155.6</v>
          </cell>
          <cell r="FH19">
            <v>10519.72</v>
          </cell>
          <cell r="FI19">
            <v>9521.6200000000008</v>
          </cell>
          <cell r="FJ19">
            <v>4855.0600000000004</v>
          </cell>
          <cell r="FK19">
            <v>7315.84</v>
          </cell>
          <cell r="FL19">
            <v>9998.58</v>
          </cell>
          <cell r="FM19">
            <v>8714.74</v>
          </cell>
          <cell r="FN19">
            <v>9006.6</v>
          </cell>
          <cell r="FO19">
            <v>9088.14</v>
          </cell>
          <cell r="FP19">
            <v>9828.58</v>
          </cell>
          <cell r="FQ19">
            <v>10003.06</v>
          </cell>
          <cell r="FR19">
            <v>9410.66</v>
          </cell>
          <cell r="FS19">
            <v>8624.34</v>
          </cell>
          <cell r="FT19">
            <v>8817.9599999999991</v>
          </cell>
          <cell r="FU19">
            <v>8896.2999999999993</v>
          </cell>
          <cell r="FV19">
            <v>9590.26</v>
          </cell>
          <cell r="FW19">
            <v>8919.16</v>
          </cell>
          <cell r="FX19">
            <v>8115.5</v>
          </cell>
          <cell r="FY19">
            <v>7756.1</v>
          </cell>
          <cell r="FZ19">
            <v>8694.98</v>
          </cell>
          <cell r="GA19">
            <v>9483.4599999999991</v>
          </cell>
          <cell r="GB19">
            <v>9624.58</v>
          </cell>
          <cell r="GC19">
            <v>8659.86</v>
          </cell>
          <cell r="GD19">
            <v>9683.14</v>
          </cell>
          <cell r="GE19">
            <v>9379.64</v>
          </cell>
          <cell r="GF19">
            <v>9038.18</v>
          </cell>
          <cell r="GG19">
            <v>9109.94</v>
          </cell>
          <cell r="GH19">
            <v>9442.86</v>
          </cell>
          <cell r="GI19">
            <v>2709.86</v>
          </cell>
          <cell r="GJ19">
            <v>5811.02</v>
          </cell>
          <cell r="GK19">
            <v>10340.66</v>
          </cell>
          <cell r="GL19">
            <v>10059.299999999999</v>
          </cell>
          <cell r="GM19">
            <v>9230.36</v>
          </cell>
          <cell r="GN19">
            <v>9083.66</v>
          </cell>
          <cell r="GO19">
            <v>6913.78</v>
          </cell>
          <cell r="GP19">
            <v>8569.06</v>
          </cell>
          <cell r="GQ19">
            <v>10805.4</v>
          </cell>
          <cell r="GR19">
            <v>10451.719999999999</v>
          </cell>
          <cell r="GS19">
            <v>9832.5400000000009</v>
          </cell>
          <cell r="GT19">
            <v>4374.38</v>
          </cell>
          <cell r="GU19">
            <v>4308.4399999999996</v>
          </cell>
          <cell r="GV19">
            <v>0</v>
          </cell>
          <cell r="GW19">
            <v>7298.18</v>
          </cell>
          <cell r="GX19">
            <v>10224.58</v>
          </cell>
          <cell r="GY19">
            <v>10825.4</v>
          </cell>
          <cell r="GZ19">
            <v>6486.48</v>
          </cell>
          <cell r="HA19">
            <v>6755.42</v>
          </cell>
          <cell r="HB19">
            <v>0</v>
          </cell>
          <cell r="HC19">
            <v>0</v>
          </cell>
          <cell r="HD19">
            <v>0</v>
          </cell>
          <cell r="HE19">
            <v>0</v>
          </cell>
          <cell r="HF19">
            <v>0</v>
          </cell>
        </row>
        <row r="20">
          <cell r="A20">
            <v>19</v>
          </cell>
          <cell r="B20">
            <v>0</v>
          </cell>
          <cell r="C20" t="str">
            <v>Cana Moida Alcool (ton)</v>
          </cell>
          <cell r="D20" t="str">
            <v>TON</v>
          </cell>
          <cell r="E20">
            <v>3227.2</v>
          </cell>
          <cell r="F20">
            <v>4864.3999999999996</v>
          </cell>
          <cell r="G20">
            <v>7096.36</v>
          </cell>
          <cell r="H20">
            <v>7623.74</v>
          </cell>
          <cell r="I20">
            <v>7199.06</v>
          </cell>
          <cell r="J20">
            <v>8423.44</v>
          </cell>
          <cell r="K20">
            <v>8537.82</v>
          </cell>
          <cell r="L20">
            <v>8269.02</v>
          </cell>
          <cell r="M20">
            <v>9256.44</v>
          </cell>
          <cell r="N20">
            <v>9381.48</v>
          </cell>
          <cell r="O20">
            <v>9481.7000000000007</v>
          </cell>
          <cell r="P20">
            <v>8238.52</v>
          </cell>
          <cell r="Q20">
            <v>9176.7999999999993</v>
          </cell>
          <cell r="R20">
            <v>9225.1200000000008</v>
          </cell>
          <cell r="S20">
            <v>7879.84</v>
          </cell>
          <cell r="T20">
            <v>0</v>
          </cell>
          <cell r="U20">
            <v>0</v>
          </cell>
          <cell r="V20">
            <v>4320.0600000000004</v>
          </cell>
          <cell r="W20">
            <v>403.92</v>
          </cell>
          <cell r="X20">
            <v>4876.66</v>
          </cell>
          <cell r="Y20">
            <v>9094.6</v>
          </cell>
          <cell r="Z20">
            <v>10878.52</v>
          </cell>
          <cell r="AA20">
            <v>9173.7999999999993</v>
          </cell>
          <cell r="AB20">
            <v>10517.96</v>
          </cell>
          <cell r="AC20">
            <v>9713.68</v>
          </cell>
          <cell r="AD20">
            <v>10391.26</v>
          </cell>
          <cell r="AE20">
            <v>11172.8</v>
          </cell>
          <cell r="AF20">
            <v>11283.5</v>
          </cell>
          <cell r="AG20">
            <v>7334.34</v>
          </cell>
          <cell r="AH20">
            <v>0</v>
          </cell>
          <cell r="AI20">
            <v>0</v>
          </cell>
          <cell r="AJ20">
            <v>1011.34</v>
          </cell>
          <cell r="AK20">
            <v>0</v>
          </cell>
          <cell r="AL20">
            <v>0</v>
          </cell>
          <cell r="AM20">
            <v>3723.4</v>
          </cell>
          <cell r="AN20">
            <v>2241.8000000000002</v>
          </cell>
          <cell r="AO20">
            <v>6115.26</v>
          </cell>
          <cell r="AP20">
            <v>8148.48</v>
          </cell>
          <cell r="AQ20">
            <v>10462.92</v>
          </cell>
          <cell r="AR20">
            <v>7740.38</v>
          </cell>
          <cell r="AS20">
            <v>0</v>
          </cell>
          <cell r="AT20">
            <v>2766.94</v>
          </cell>
          <cell r="AU20">
            <v>7616.62</v>
          </cell>
          <cell r="AV20">
            <v>10549</v>
          </cell>
          <cell r="AW20">
            <v>9672.48</v>
          </cell>
          <cell r="AX20">
            <v>10201</v>
          </cell>
          <cell r="AY20">
            <v>10021</v>
          </cell>
          <cell r="AZ20">
            <v>7917.42</v>
          </cell>
          <cell r="BA20">
            <v>0</v>
          </cell>
          <cell r="BB20">
            <v>609.4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1562.78</v>
          </cell>
          <cell r="BI20">
            <v>1307.8399999999999</v>
          </cell>
          <cell r="BJ20">
            <v>267</v>
          </cell>
          <cell r="BK20">
            <v>1856.58</v>
          </cell>
          <cell r="BL20">
            <v>3955.44</v>
          </cell>
          <cell r="BM20">
            <v>6578.2</v>
          </cell>
          <cell r="BN20">
            <v>8371.08</v>
          </cell>
          <cell r="BO20">
            <v>9764.52</v>
          </cell>
          <cell r="BP20">
            <v>9931.68</v>
          </cell>
          <cell r="BQ20">
            <v>9795.34</v>
          </cell>
          <cell r="BR20">
            <v>10027.98</v>
          </cell>
          <cell r="BS20">
            <v>10005.02</v>
          </cell>
          <cell r="BT20">
            <v>9541.0400000000009</v>
          </cell>
          <cell r="BU20">
            <v>9361.7999999999993</v>
          </cell>
          <cell r="BV20">
            <v>10188.459999999999</v>
          </cell>
          <cell r="BW20">
            <v>10053.92</v>
          </cell>
          <cell r="BX20">
            <v>10027.32</v>
          </cell>
          <cell r="BY20">
            <v>10099.02</v>
          </cell>
          <cell r="BZ20">
            <v>9530.58</v>
          </cell>
          <cell r="CA20">
            <v>10426.299999999999</v>
          </cell>
          <cell r="CB20">
            <v>10082.08</v>
          </cell>
          <cell r="CC20">
            <v>10217.540000000001</v>
          </cell>
          <cell r="CD20">
            <v>10371.719999999999</v>
          </cell>
          <cell r="CE20">
            <v>8471.1200000000008</v>
          </cell>
          <cell r="CF20">
            <v>10813.88</v>
          </cell>
          <cell r="CG20">
            <v>11213.3</v>
          </cell>
          <cell r="CH20">
            <v>8705.2199999999993</v>
          </cell>
          <cell r="CI20">
            <v>7054.58</v>
          </cell>
          <cell r="CJ20">
            <v>9992.36</v>
          </cell>
          <cell r="CK20">
            <v>9101.24</v>
          </cell>
          <cell r="CL20">
            <v>9019.42</v>
          </cell>
          <cell r="CM20">
            <v>8820.7199999999993</v>
          </cell>
          <cell r="CN20">
            <v>9167.2800000000007</v>
          </cell>
          <cell r="CO20">
            <v>9475.2000000000007</v>
          </cell>
          <cell r="CP20">
            <v>8865.14</v>
          </cell>
          <cell r="CQ20">
            <v>9286.64</v>
          </cell>
          <cell r="CR20">
            <v>8821.0400000000009</v>
          </cell>
          <cell r="CS20">
            <v>9082</v>
          </cell>
          <cell r="CT20">
            <v>9133.92</v>
          </cell>
          <cell r="CU20">
            <v>9852.82</v>
          </cell>
          <cell r="CV20">
            <v>9115.02</v>
          </cell>
          <cell r="CW20">
            <v>9665.82</v>
          </cell>
          <cell r="CX20">
            <v>10058.82</v>
          </cell>
          <cell r="CY20">
            <v>9694.94</v>
          </cell>
          <cell r="CZ20">
            <v>6572.92</v>
          </cell>
          <cell r="DA20">
            <v>10497.52</v>
          </cell>
          <cell r="DB20">
            <v>10195.620000000001</v>
          </cell>
          <cell r="DC20">
            <v>8493.52</v>
          </cell>
          <cell r="DD20">
            <v>10813.96</v>
          </cell>
          <cell r="DE20">
            <v>10911.62</v>
          </cell>
          <cell r="DF20">
            <v>9332.24</v>
          </cell>
          <cell r="DG20">
            <v>10530.42</v>
          </cell>
          <cell r="DH20">
            <v>11111.36</v>
          </cell>
          <cell r="DI20">
            <v>10339.66</v>
          </cell>
          <cell r="DJ20">
            <v>10654.7</v>
          </cell>
          <cell r="DK20">
            <v>10460.5</v>
          </cell>
          <cell r="DL20">
            <v>11144.24</v>
          </cell>
          <cell r="DM20">
            <v>10644.58</v>
          </cell>
          <cell r="DN20">
            <v>10946.88</v>
          </cell>
          <cell r="DO20">
            <v>10066.5</v>
          </cell>
          <cell r="DP20">
            <v>10165.120000000001</v>
          </cell>
          <cell r="DQ20">
            <v>10214.120000000001</v>
          </cell>
          <cell r="DR20">
            <v>9829.08</v>
          </cell>
          <cell r="DS20">
            <v>9537.76</v>
          </cell>
          <cell r="DT20">
            <v>10088.120000000001</v>
          </cell>
          <cell r="DU20">
            <v>7088.94</v>
          </cell>
          <cell r="DV20">
            <v>9275.34</v>
          </cell>
          <cell r="DW20">
            <v>9549.06</v>
          </cell>
          <cell r="DX20">
            <v>10266.56</v>
          </cell>
          <cell r="DY20">
            <v>10975.46</v>
          </cell>
          <cell r="DZ20">
            <v>9786.66</v>
          </cell>
          <cell r="EA20">
            <v>8559.08</v>
          </cell>
          <cell r="EB20">
            <v>9420.34</v>
          </cell>
          <cell r="EC20">
            <v>10261.799999999999</v>
          </cell>
          <cell r="ED20">
            <v>10648.6</v>
          </cell>
          <cell r="EE20">
            <v>10588.04</v>
          </cell>
          <cell r="EF20">
            <v>6698.06</v>
          </cell>
          <cell r="EG20">
            <v>0</v>
          </cell>
          <cell r="EH20">
            <v>6171.16</v>
          </cell>
          <cell r="EI20">
            <v>10312.9</v>
          </cell>
          <cell r="EJ20">
            <v>9566.9</v>
          </cell>
          <cell r="EK20">
            <v>9755.32</v>
          </cell>
          <cell r="EL20">
            <v>10270.36</v>
          </cell>
          <cell r="EM20">
            <v>10031.26</v>
          </cell>
          <cell r="EN20">
            <v>9607.5</v>
          </cell>
          <cell r="EO20">
            <v>5936.52</v>
          </cell>
          <cell r="EP20">
            <v>0</v>
          </cell>
          <cell r="EQ20">
            <v>0</v>
          </cell>
          <cell r="ER20">
            <v>3816.96</v>
          </cell>
          <cell r="ES20">
            <v>7882.6</v>
          </cell>
          <cell r="ET20">
            <v>1735.46</v>
          </cell>
          <cell r="EU20">
            <v>0</v>
          </cell>
          <cell r="EV20">
            <v>0</v>
          </cell>
          <cell r="EW20">
            <v>0</v>
          </cell>
          <cell r="EX20">
            <v>835.2</v>
          </cell>
          <cell r="EY20">
            <v>6278.36</v>
          </cell>
          <cell r="EZ20">
            <v>9144.2999999999993</v>
          </cell>
          <cell r="FA20">
            <v>9680.92</v>
          </cell>
          <cell r="FB20">
            <v>10179.299999999999</v>
          </cell>
          <cell r="FC20">
            <v>10226.82</v>
          </cell>
          <cell r="FD20">
            <v>9606.2999999999993</v>
          </cell>
          <cell r="FE20">
            <v>10838.02</v>
          </cell>
          <cell r="FF20">
            <v>10543.54</v>
          </cell>
          <cell r="FG20">
            <v>10155.6</v>
          </cell>
          <cell r="FH20">
            <v>10519.72</v>
          </cell>
          <cell r="FI20">
            <v>9521.6200000000008</v>
          </cell>
          <cell r="FJ20">
            <v>4855.0600000000004</v>
          </cell>
          <cell r="FK20">
            <v>7315.84</v>
          </cell>
          <cell r="FL20">
            <v>9998.58</v>
          </cell>
          <cell r="FM20">
            <v>8714.74</v>
          </cell>
          <cell r="FN20">
            <v>9006.6</v>
          </cell>
          <cell r="FO20">
            <v>9088.14</v>
          </cell>
          <cell r="FP20">
            <v>9828.58</v>
          </cell>
          <cell r="FQ20">
            <v>10003.06</v>
          </cell>
          <cell r="FR20">
            <v>9410.66</v>
          </cell>
          <cell r="FS20">
            <v>8624.34</v>
          </cell>
          <cell r="FT20">
            <v>8817.9599999999991</v>
          </cell>
          <cell r="FU20">
            <v>8896.2999999999993</v>
          </cell>
          <cell r="FV20">
            <v>9590.26</v>
          </cell>
          <cell r="FW20">
            <v>8919.16</v>
          </cell>
          <cell r="FX20">
            <v>8115.5</v>
          </cell>
          <cell r="FY20">
            <v>7756.1</v>
          </cell>
          <cell r="FZ20">
            <v>8694.98</v>
          </cell>
          <cell r="GA20">
            <v>9483.4599999999991</v>
          </cell>
          <cell r="GB20">
            <v>9624.58</v>
          </cell>
          <cell r="GC20">
            <v>8659.86</v>
          </cell>
          <cell r="GD20">
            <v>9683.14</v>
          </cell>
          <cell r="GE20">
            <v>9379.64</v>
          </cell>
          <cell r="GF20">
            <v>9038.18</v>
          </cell>
          <cell r="GG20">
            <v>9109.94</v>
          </cell>
          <cell r="GH20">
            <v>9442.86</v>
          </cell>
          <cell r="GI20">
            <v>2709.86</v>
          </cell>
          <cell r="GJ20">
            <v>5811.02</v>
          </cell>
          <cell r="GK20">
            <v>10340.66</v>
          </cell>
          <cell r="GL20">
            <v>10059.299999999999</v>
          </cell>
          <cell r="GM20">
            <v>9230.36</v>
          </cell>
          <cell r="GN20">
            <v>9083.66</v>
          </cell>
          <cell r="GO20">
            <v>6913.78</v>
          </cell>
          <cell r="GP20">
            <v>8569.06</v>
          </cell>
          <cell r="GQ20">
            <v>10805.4</v>
          </cell>
          <cell r="GR20">
            <v>10451.719999999999</v>
          </cell>
          <cell r="GS20">
            <v>9832.5400000000009</v>
          </cell>
          <cell r="GT20">
            <v>4374.38</v>
          </cell>
          <cell r="GU20">
            <v>4308.4399999999996</v>
          </cell>
          <cell r="GV20">
            <v>0</v>
          </cell>
          <cell r="GW20">
            <v>7298.18</v>
          </cell>
          <cell r="GX20">
            <v>10224.58</v>
          </cell>
          <cell r="GY20">
            <v>10825.4</v>
          </cell>
          <cell r="GZ20">
            <v>6486.48</v>
          </cell>
          <cell r="HA20">
            <v>6755.42</v>
          </cell>
          <cell r="HB20">
            <v>0</v>
          </cell>
          <cell r="HC20">
            <v>0</v>
          </cell>
          <cell r="HD20">
            <v>0</v>
          </cell>
          <cell r="HE20">
            <v>0</v>
          </cell>
          <cell r="HF20">
            <v>0</v>
          </cell>
        </row>
        <row r="21">
          <cell r="A21">
            <v>20</v>
          </cell>
          <cell r="B21">
            <v>0</v>
          </cell>
          <cell r="C21" t="str">
            <v>Moagem Dia Corrido (ton)</v>
          </cell>
          <cell r="D21" t="str">
            <v>TON/dia</v>
          </cell>
          <cell r="E21">
            <v>3227</v>
          </cell>
          <cell r="F21">
            <v>4864</v>
          </cell>
          <cell r="G21">
            <v>7096</v>
          </cell>
          <cell r="H21">
            <v>7624</v>
          </cell>
          <cell r="I21">
            <v>7199</v>
          </cell>
          <cell r="J21">
            <v>8423</v>
          </cell>
          <cell r="K21">
            <v>8538</v>
          </cell>
          <cell r="L21">
            <v>8269</v>
          </cell>
          <cell r="M21">
            <v>9256</v>
          </cell>
          <cell r="N21">
            <v>9381</v>
          </cell>
          <cell r="O21">
            <v>9482</v>
          </cell>
          <cell r="P21">
            <v>8239</v>
          </cell>
          <cell r="Q21">
            <v>9177</v>
          </cell>
          <cell r="R21">
            <v>9225</v>
          </cell>
          <cell r="S21">
            <v>7880</v>
          </cell>
          <cell r="T21">
            <v>0</v>
          </cell>
          <cell r="U21">
            <v>0</v>
          </cell>
          <cell r="V21">
            <v>4320</v>
          </cell>
          <cell r="W21">
            <v>404</v>
          </cell>
          <cell r="X21">
            <v>4877</v>
          </cell>
          <cell r="Y21">
            <v>9095</v>
          </cell>
          <cell r="Z21">
            <v>10879</v>
          </cell>
          <cell r="AA21">
            <v>9174</v>
          </cell>
          <cell r="AB21">
            <v>10518</v>
          </cell>
          <cell r="AC21">
            <v>9714</v>
          </cell>
          <cell r="AD21">
            <v>10391</v>
          </cell>
          <cell r="AE21">
            <v>11173</v>
          </cell>
          <cell r="AF21">
            <v>11284</v>
          </cell>
          <cell r="AG21">
            <v>7334</v>
          </cell>
          <cell r="AH21">
            <v>0</v>
          </cell>
          <cell r="AI21">
            <v>0</v>
          </cell>
          <cell r="AJ21">
            <v>1011</v>
          </cell>
          <cell r="AK21">
            <v>0</v>
          </cell>
          <cell r="AL21">
            <v>0</v>
          </cell>
          <cell r="AM21">
            <v>3723</v>
          </cell>
          <cell r="AN21">
            <v>2242</v>
          </cell>
          <cell r="AO21">
            <v>6115</v>
          </cell>
          <cell r="AP21">
            <v>8148</v>
          </cell>
          <cell r="AQ21">
            <v>10463</v>
          </cell>
          <cell r="AR21">
            <v>7740</v>
          </cell>
          <cell r="AS21">
            <v>0</v>
          </cell>
          <cell r="AT21">
            <v>2767</v>
          </cell>
          <cell r="AU21">
            <v>7617</v>
          </cell>
          <cell r="AV21">
            <v>10549</v>
          </cell>
          <cell r="AW21">
            <v>9672</v>
          </cell>
          <cell r="AX21">
            <v>10201</v>
          </cell>
          <cell r="AY21">
            <v>10021</v>
          </cell>
          <cell r="AZ21">
            <v>7917</v>
          </cell>
          <cell r="BA21">
            <v>0</v>
          </cell>
          <cell r="BB21">
            <v>609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1563</v>
          </cell>
          <cell r="BI21">
            <v>1308</v>
          </cell>
          <cell r="BJ21">
            <v>267</v>
          </cell>
          <cell r="BK21">
            <v>1857</v>
          </cell>
          <cell r="BL21">
            <v>3955</v>
          </cell>
          <cell r="BM21">
            <v>6578</v>
          </cell>
          <cell r="BN21">
            <v>8371</v>
          </cell>
          <cell r="BO21">
            <v>9765</v>
          </cell>
          <cell r="BP21">
            <v>9932</v>
          </cell>
          <cell r="BQ21">
            <v>9795</v>
          </cell>
          <cell r="BR21">
            <v>10028</v>
          </cell>
          <cell r="BS21">
            <v>10005</v>
          </cell>
          <cell r="BT21">
            <v>9541</v>
          </cell>
          <cell r="BU21">
            <v>9362</v>
          </cell>
          <cell r="BV21">
            <v>10188</v>
          </cell>
          <cell r="BW21">
            <v>10054</v>
          </cell>
          <cell r="BX21">
            <v>10027</v>
          </cell>
          <cell r="BY21">
            <v>10099</v>
          </cell>
          <cell r="BZ21">
            <v>9531</v>
          </cell>
          <cell r="CA21">
            <v>10426</v>
          </cell>
          <cell r="CB21">
            <v>10082</v>
          </cell>
          <cell r="CC21">
            <v>10218</v>
          </cell>
          <cell r="CD21">
            <v>10372</v>
          </cell>
          <cell r="CE21">
            <v>8471</v>
          </cell>
          <cell r="CF21">
            <v>10814</v>
          </cell>
          <cell r="CG21">
            <v>11213</v>
          </cell>
          <cell r="CH21">
            <v>8705</v>
          </cell>
          <cell r="CI21">
            <v>7055</v>
          </cell>
          <cell r="CJ21">
            <v>9992</v>
          </cell>
          <cell r="CK21">
            <v>9101</v>
          </cell>
          <cell r="CL21">
            <v>9019</v>
          </cell>
          <cell r="CM21">
            <v>8821</v>
          </cell>
          <cell r="CN21">
            <v>9167</v>
          </cell>
          <cell r="CO21">
            <v>9475</v>
          </cell>
          <cell r="CP21">
            <v>8865</v>
          </cell>
          <cell r="CQ21">
            <v>9287</v>
          </cell>
          <cell r="CR21">
            <v>8821</v>
          </cell>
          <cell r="CS21">
            <v>9082</v>
          </cell>
          <cell r="CT21">
            <v>9134</v>
          </cell>
          <cell r="CU21">
            <v>9853</v>
          </cell>
          <cell r="CV21">
            <v>9115</v>
          </cell>
          <cell r="CW21">
            <v>9666</v>
          </cell>
          <cell r="CX21">
            <v>10059</v>
          </cell>
          <cell r="CY21">
            <v>9695</v>
          </cell>
          <cell r="CZ21">
            <v>6573</v>
          </cell>
          <cell r="DA21">
            <v>10498</v>
          </cell>
          <cell r="DB21">
            <v>10196</v>
          </cell>
          <cell r="DC21">
            <v>8494</v>
          </cell>
          <cell r="DD21">
            <v>10814</v>
          </cell>
          <cell r="DE21">
            <v>10912</v>
          </cell>
          <cell r="DF21">
            <v>9332</v>
          </cell>
          <cell r="DG21">
            <v>10530</v>
          </cell>
          <cell r="DH21">
            <v>11111</v>
          </cell>
          <cell r="DI21">
            <v>10340</v>
          </cell>
          <cell r="DJ21">
            <v>10655</v>
          </cell>
          <cell r="DK21">
            <v>10461</v>
          </cell>
          <cell r="DL21">
            <v>11144</v>
          </cell>
          <cell r="DM21">
            <v>10645</v>
          </cell>
          <cell r="DN21">
            <v>10947</v>
          </cell>
          <cell r="DO21">
            <v>10067</v>
          </cell>
          <cell r="DP21">
            <v>10165</v>
          </cell>
          <cell r="DQ21">
            <v>10214</v>
          </cell>
          <cell r="DR21">
            <v>9829</v>
          </cell>
          <cell r="DS21">
            <v>9538</v>
          </cell>
          <cell r="DT21">
            <v>10088</v>
          </cell>
          <cell r="DU21">
            <v>7089</v>
          </cell>
          <cell r="DV21">
            <v>9275</v>
          </cell>
          <cell r="DW21">
            <v>9549</v>
          </cell>
          <cell r="DX21">
            <v>10267</v>
          </cell>
          <cell r="DY21">
            <v>10975</v>
          </cell>
          <cell r="DZ21">
            <v>9787</v>
          </cell>
          <cell r="EA21">
            <v>8559</v>
          </cell>
          <cell r="EB21">
            <v>9420</v>
          </cell>
          <cell r="EC21">
            <v>10262</v>
          </cell>
          <cell r="ED21">
            <v>10649</v>
          </cell>
          <cell r="EE21">
            <v>10588</v>
          </cell>
          <cell r="EF21">
            <v>6698</v>
          </cell>
          <cell r="EG21">
            <v>0</v>
          </cell>
          <cell r="EH21">
            <v>6171</v>
          </cell>
          <cell r="EI21">
            <v>10313</v>
          </cell>
          <cell r="EJ21">
            <v>9567</v>
          </cell>
          <cell r="EK21">
            <v>9755</v>
          </cell>
          <cell r="EL21">
            <v>10270</v>
          </cell>
          <cell r="EM21">
            <v>10031</v>
          </cell>
          <cell r="EN21">
            <v>9608</v>
          </cell>
          <cell r="EO21">
            <v>5937</v>
          </cell>
          <cell r="EP21">
            <v>0</v>
          </cell>
          <cell r="EQ21">
            <v>0</v>
          </cell>
          <cell r="ER21">
            <v>3817</v>
          </cell>
          <cell r="ES21">
            <v>7883</v>
          </cell>
          <cell r="ET21">
            <v>1735</v>
          </cell>
          <cell r="EU21">
            <v>0</v>
          </cell>
          <cell r="EV21">
            <v>0</v>
          </cell>
          <cell r="EW21">
            <v>0</v>
          </cell>
          <cell r="EX21">
            <v>835</v>
          </cell>
          <cell r="EY21">
            <v>6278</v>
          </cell>
          <cell r="EZ21">
            <v>9144</v>
          </cell>
          <cell r="FA21">
            <v>9681</v>
          </cell>
          <cell r="FB21">
            <v>10179</v>
          </cell>
          <cell r="FC21">
            <v>10227</v>
          </cell>
          <cell r="FD21">
            <v>9606</v>
          </cell>
          <cell r="FE21">
            <v>10838</v>
          </cell>
          <cell r="FF21">
            <v>10544</v>
          </cell>
          <cell r="FG21">
            <v>10156</v>
          </cell>
          <cell r="FH21">
            <v>10520</v>
          </cell>
          <cell r="FI21">
            <v>9522</v>
          </cell>
          <cell r="FJ21">
            <v>4855</v>
          </cell>
          <cell r="FK21">
            <v>7316</v>
          </cell>
          <cell r="FL21">
            <v>9999</v>
          </cell>
          <cell r="FM21">
            <v>8715</v>
          </cell>
          <cell r="FN21">
            <v>9007</v>
          </cell>
          <cell r="FO21">
            <v>9088</v>
          </cell>
          <cell r="FP21">
            <v>9829</v>
          </cell>
          <cell r="FQ21">
            <v>10003</v>
          </cell>
          <cell r="FR21">
            <v>9411</v>
          </cell>
          <cell r="FS21">
            <v>8624</v>
          </cell>
          <cell r="FT21">
            <v>8818</v>
          </cell>
          <cell r="FU21">
            <v>8896</v>
          </cell>
          <cell r="FV21">
            <v>9590</v>
          </cell>
          <cell r="FW21">
            <v>8919</v>
          </cell>
          <cell r="FX21">
            <v>8116</v>
          </cell>
          <cell r="FY21">
            <v>7756</v>
          </cell>
          <cell r="FZ21">
            <v>8695</v>
          </cell>
          <cell r="GA21">
            <v>9483</v>
          </cell>
          <cell r="GB21">
            <v>9625</v>
          </cell>
          <cell r="GC21">
            <v>8660</v>
          </cell>
          <cell r="GD21">
            <v>9683</v>
          </cell>
          <cell r="GE21">
            <v>9380</v>
          </cell>
          <cell r="GF21">
            <v>9038</v>
          </cell>
          <cell r="GG21">
            <v>9110</v>
          </cell>
          <cell r="GH21">
            <v>9443</v>
          </cell>
          <cell r="GI21">
            <v>2710</v>
          </cell>
          <cell r="GJ21">
            <v>5811</v>
          </cell>
          <cell r="GK21">
            <v>10341</v>
          </cell>
          <cell r="GL21">
            <v>10059</v>
          </cell>
          <cell r="GM21">
            <v>9230</v>
          </cell>
          <cell r="GN21">
            <v>9084</v>
          </cell>
          <cell r="GO21">
            <v>6914</v>
          </cell>
          <cell r="GP21">
            <v>8569</v>
          </cell>
          <cell r="GQ21">
            <v>10805</v>
          </cell>
          <cell r="GR21">
            <v>10452</v>
          </cell>
          <cell r="GS21">
            <v>9833</v>
          </cell>
          <cell r="GT21">
            <v>4374</v>
          </cell>
          <cell r="GU21">
            <v>4308</v>
          </cell>
          <cell r="GV21">
            <v>0</v>
          </cell>
          <cell r="GW21">
            <v>7298</v>
          </cell>
          <cell r="GX21">
            <v>10225</v>
          </cell>
          <cell r="GY21">
            <v>10825</v>
          </cell>
          <cell r="GZ21">
            <v>6486</v>
          </cell>
          <cell r="HA21">
            <v>6755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</row>
        <row r="22">
          <cell r="A22">
            <v>21</v>
          </cell>
          <cell r="B22">
            <v>0</v>
          </cell>
          <cell r="C22" t="str">
            <v>Moagem Dia Efetivo (ton)</v>
          </cell>
          <cell r="D22" t="str">
            <v>TON</v>
          </cell>
          <cell r="E22">
            <v>3747</v>
          </cell>
          <cell r="F22">
            <v>6468</v>
          </cell>
          <cell r="G22">
            <v>7096</v>
          </cell>
          <cell r="H22">
            <v>7678</v>
          </cell>
          <cell r="I22">
            <v>7980</v>
          </cell>
          <cell r="J22">
            <v>8725</v>
          </cell>
          <cell r="K22">
            <v>8599</v>
          </cell>
          <cell r="L22">
            <v>8723</v>
          </cell>
          <cell r="M22">
            <v>9374</v>
          </cell>
          <cell r="N22">
            <v>10119</v>
          </cell>
          <cell r="O22">
            <v>9696</v>
          </cell>
          <cell r="P22">
            <v>8939</v>
          </cell>
          <cell r="Q22">
            <v>9384</v>
          </cell>
          <cell r="R22">
            <v>9556</v>
          </cell>
          <cell r="S22">
            <v>9027</v>
          </cell>
          <cell r="T22">
            <v>0</v>
          </cell>
          <cell r="U22">
            <v>0</v>
          </cell>
          <cell r="V22">
            <v>8294</v>
          </cell>
          <cell r="W22">
            <v>6827</v>
          </cell>
          <cell r="X22">
            <v>8167</v>
          </cell>
          <cell r="Y22">
            <v>9457</v>
          </cell>
          <cell r="Z22">
            <v>10878</v>
          </cell>
          <cell r="AA22">
            <v>11053</v>
          </cell>
          <cell r="AB22">
            <v>10518</v>
          </cell>
          <cell r="AC22">
            <v>9899</v>
          </cell>
          <cell r="AD22">
            <v>10391</v>
          </cell>
          <cell r="AE22">
            <v>11173</v>
          </cell>
          <cell r="AF22">
            <v>11284</v>
          </cell>
          <cell r="AG22">
            <v>9850</v>
          </cell>
          <cell r="AH22">
            <v>0</v>
          </cell>
          <cell r="AI22">
            <v>0</v>
          </cell>
          <cell r="AJ22">
            <v>8577</v>
          </cell>
          <cell r="AK22">
            <v>0</v>
          </cell>
          <cell r="AL22">
            <v>0</v>
          </cell>
          <cell r="AM22">
            <v>5455</v>
          </cell>
          <cell r="AN22">
            <v>5558</v>
          </cell>
          <cell r="AO22">
            <v>6923</v>
          </cell>
          <cell r="AP22">
            <v>8723</v>
          </cell>
          <cell r="AQ22">
            <v>10586</v>
          </cell>
          <cell r="AR22">
            <v>9635</v>
          </cell>
          <cell r="AS22">
            <v>0</v>
          </cell>
          <cell r="AT22">
            <v>6694</v>
          </cell>
          <cell r="AU22">
            <v>8190</v>
          </cell>
          <cell r="AV22">
            <v>11212</v>
          </cell>
          <cell r="AW22">
            <v>10576</v>
          </cell>
          <cell r="AX22">
            <v>10449</v>
          </cell>
          <cell r="AY22">
            <v>10148</v>
          </cell>
          <cell r="AZ22">
            <v>9061</v>
          </cell>
          <cell r="BA22">
            <v>0</v>
          </cell>
          <cell r="BB22">
            <v>6740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2009</v>
          </cell>
          <cell r="BI22">
            <v>5834</v>
          </cell>
          <cell r="BJ22">
            <v>5046</v>
          </cell>
          <cell r="BK22">
            <v>6276</v>
          </cell>
          <cell r="BL22">
            <v>5952</v>
          </cell>
          <cell r="BM22">
            <v>6578</v>
          </cell>
          <cell r="BN22">
            <v>8371</v>
          </cell>
          <cell r="BO22">
            <v>10198</v>
          </cell>
          <cell r="BP22">
            <v>10208</v>
          </cell>
          <cell r="BQ22">
            <v>10012</v>
          </cell>
          <cell r="BR22">
            <v>10121</v>
          </cell>
          <cell r="BS22">
            <v>10140</v>
          </cell>
          <cell r="BT22">
            <v>9541</v>
          </cell>
          <cell r="BU22">
            <v>9492</v>
          </cell>
          <cell r="BV22">
            <v>10188</v>
          </cell>
          <cell r="BW22">
            <v>10054</v>
          </cell>
          <cell r="BX22">
            <v>10315</v>
          </cell>
          <cell r="BY22">
            <v>10099</v>
          </cell>
          <cell r="BZ22">
            <v>10152</v>
          </cell>
          <cell r="CA22">
            <v>10426</v>
          </cell>
          <cell r="CB22">
            <v>10154</v>
          </cell>
          <cell r="CC22">
            <v>10218</v>
          </cell>
          <cell r="CD22">
            <v>10372</v>
          </cell>
          <cell r="CE22">
            <v>10700</v>
          </cell>
          <cell r="CF22">
            <v>10814</v>
          </cell>
          <cell r="CG22">
            <v>11213</v>
          </cell>
          <cell r="CH22">
            <v>9869</v>
          </cell>
          <cell r="CI22">
            <v>9212</v>
          </cell>
          <cell r="CJ22">
            <v>9992</v>
          </cell>
          <cell r="CK22">
            <v>10150</v>
          </cell>
          <cell r="CL22">
            <v>9578</v>
          </cell>
          <cell r="CM22">
            <v>9113</v>
          </cell>
          <cell r="CN22">
            <v>9315</v>
          </cell>
          <cell r="CO22">
            <v>9475</v>
          </cell>
          <cell r="CP22">
            <v>8966</v>
          </cell>
          <cell r="CQ22">
            <v>9287</v>
          </cell>
          <cell r="CR22">
            <v>9016</v>
          </cell>
          <cell r="CS22">
            <v>9295</v>
          </cell>
          <cell r="CT22">
            <v>9539</v>
          </cell>
          <cell r="CU22">
            <v>9853</v>
          </cell>
          <cell r="CV22">
            <v>9710</v>
          </cell>
          <cell r="CW22">
            <v>9666</v>
          </cell>
          <cell r="CX22">
            <v>10442</v>
          </cell>
          <cell r="CY22">
            <v>10848</v>
          </cell>
          <cell r="CZ22">
            <v>10197</v>
          </cell>
          <cell r="DA22">
            <v>10586</v>
          </cell>
          <cell r="DB22">
            <v>10196</v>
          </cell>
          <cell r="DC22">
            <v>10497</v>
          </cell>
          <cell r="DD22">
            <v>10814</v>
          </cell>
          <cell r="DE22">
            <v>10912</v>
          </cell>
          <cell r="DF22">
            <v>9584</v>
          </cell>
          <cell r="DG22">
            <v>10833</v>
          </cell>
          <cell r="DH22">
            <v>11111</v>
          </cell>
          <cell r="DI22">
            <v>10995</v>
          </cell>
          <cell r="DJ22">
            <v>10951</v>
          </cell>
          <cell r="DK22">
            <v>10752</v>
          </cell>
          <cell r="DL22">
            <v>11144</v>
          </cell>
          <cell r="DM22">
            <v>11021</v>
          </cell>
          <cell r="DN22">
            <v>11053</v>
          </cell>
          <cell r="DO22">
            <v>10391</v>
          </cell>
          <cell r="DP22">
            <v>10738</v>
          </cell>
          <cell r="DQ22">
            <v>10612</v>
          </cell>
          <cell r="DR22">
            <v>10392</v>
          </cell>
          <cell r="DS22">
            <v>10187</v>
          </cell>
          <cell r="DT22">
            <v>10713</v>
          </cell>
          <cell r="DU22">
            <v>9505</v>
          </cell>
          <cell r="DV22">
            <v>9947</v>
          </cell>
          <cell r="DW22">
            <v>9802</v>
          </cell>
          <cell r="DX22">
            <v>10575</v>
          </cell>
          <cell r="DY22">
            <v>10975</v>
          </cell>
          <cell r="DZ22">
            <v>10439</v>
          </cell>
          <cell r="EA22">
            <v>9041</v>
          </cell>
          <cell r="EB22">
            <v>9528</v>
          </cell>
          <cell r="EC22">
            <v>10357</v>
          </cell>
          <cell r="ED22">
            <v>10649</v>
          </cell>
          <cell r="EE22">
            <v>10869</v>
          </cell>
          <cell r="EF22">
            <v>8652</v>
          </cell>
          <cell r="EG22">
            <v>0</v>
          </cell>
          <cell r="EH22">
            <v>8938</v>
          </cell>
          <cell r="EI22">
            <v>10646</v>
          </cell>
          <cell r="EJ22">
            <v>9888</v>
          </cell>
          <cell r="EK22">
            <v>10269</v>
          </cell>
          <cell r="EL22">
            <v>10422</v>
          </cell>
          <cell r="EM22">
            <v>10830</v>
          </cell>
          <cell r="EN22">
            <v>9930</v>
          </cell>
          <cell r="EO22">
            <v>9549</v>
          </cell>
          <cell r="EP22">
            <v>0</v>
          </cell>
          <cell r="EQ22">
            <v>0</v>
          </cell>
          <cell r="ER22">
            <v>6751</v>
          </cell>
          <cell r="ES22">
            <v>8236</v>
          </cell>
          <cell r="ET22">
            <v>6795</v>
          </cell>
          <cell r="EU22">
            <v>0</v>
          </cell>
          <cell r="EV22">
            <v>0</v>
          </cell>
          <cell r="EW22">
            <v>0</v>
          </cell>
          <cell r="EX22">
            <v>5599</v>
          </cell>
          <cell r="EY22">
            <v>8348</v>
          </cell>
          <cell r="EZ22">
            <v>9144</v>
          </cell>
          <cell r="FA22">
            <v>10466</v>
          </cell>
          <cell r="FB22">
            <v>10179</v>
          </cell>
          <cell r="FC22">
            <v>10227</v>
          </cell>
          <cell r="FD22">
            <v>10315</v>
          </cell>
          <cell r="FE22">
            <v>10929</v>
          </cell>
          <cell r="FF22">
            <v>10645</v>
          </cell>
          <cell r="FG22">
            <v>10704</v>
          </cell>
          <cell r="FH22">
            <v>10836</v>
          </cell>
          <cell r="FI22">
            <v>10614</v>
          </cell>
          <cell r="FJ22">
            <v>10159</v>
          </cell>
          <cell r="FK22">
            <v>9809</v>
          </cell>
          <cell r="FL22">
            <v>10211</v>
          </cell>
          <cell r="FM22">
            <v>8950</v>
          </cell>
          <cell r="FN22">
            <v>9501</v>
          </cell>
          <cell r="FO22">
            <v>9250</v>
          </cell>
          <cell r="FP22">
            <v>9828</v>
          </cell>
          <cell r="FQ22">
            <v>10003</v>
          </cell>
          <cell r="FR22">
            <v>9411</v>
          </cell>
          <cell r="FS22">
            <v>8960</v>
          </cell>
          <cell r="FT22">
            <v>9154</v>
          </cell>
          <cell r="FU22">
            <v>8896</v>
          </cell>
          <cell r="FV22">
            <v>9590</v>
          </cell>
          <cell r="FW22">
            <v>9275</v>
          </cell>
          <cell r="FX22">
            <v>8754</v>
          </cell>
          <cell r="FY22">
            <v>8430</v>
          </cell>
          <cell r="FZ22">
            <v>8956</v>
          </cell>
          <cell r="GA22">
            <v>9483</v>
          </cell>
          <cell r="GB22">
            <v>9759</v>
          </cell>
          <cell r="GC22">
            <v>9104</v>
          </cell>
          <cell r="GD22">
            <v>9683</v>
          </cell>
          <cell r="GE22">
            <v>9571</v>
          </cell>
          <cell r="GF22">
            <v>9203</v>
          </cell>
          <cell r="GG22">
            <v>9175</v>
          </cell>
          <cell r="GH22">
            <v>9443</v>
          </cell>
          <cell r="GI22">
            <v>8306</v>
          </cell>
          <cell r="GJ22">
            <v>8452</v>
          </cell>
          <cell r="GK22">
            <v>10341</v>
          </cell>
          <cell r="GL22">
            <v>10059</v>
          </cell>
          <cell r="GM22">
            <v>9459</v>
          </cell>
          <cell r="GN22">
            <v>9385</v>
          </cell>
          <cell r="GO22">
            <v>8142</v>
          </cell>
          <cell r="GP22">
            <v>9285</v>
          </cell>
          <cell r="GQ22">
            <v>10806</v>
          </cell>
          <cell r="GR22">
            <v>10452</v>
          </cell>
          <cell r="GS22">
            <v>9833</v>
          </cell>
          <cell r="GT22">
            <v>7923</v>
          </cell>
          <cell r="GU22">
            <v>8292</v>
          </cell>
          <cell r="GV22">
            <v>0</v>
          </cell>
          <cell r="GW22">
            <v>7298</v>
          </cell>
          <cell r="GX22">
            <v>10224</v>
          </cell>
          <cell r="GY22">
            <v>10825</v>
          </cell>
          <cell r="GZ22">
            <v>9294</v>
          </cell>
          <cell r="HA22">
            <v>9481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</row>
        <row r="23">
          <cell r="A23">
            <v>22</v>
          </cell>
          <cell r="B23" t="str">
            <v>Moagem Efetiva (ton/h)</v>
          </cell>
          <cell r="C23" t="str">
            <v>Moagem Efetiva (ton/h)</v>
          </cell>
          <cell r="D23" t="str">
            <v>TON/H</v>
          </cell>
          <cell r="E23">
            <v>156.13</v>
          </cell>
          <cell r="F23">
            <v>269.5</v>
          </cell>
          <cell r="G23">
            <v>295.68</v>
          </cell>
          <cell r="H23">
            <v>319.92</v>
          </cell>
          <cell r="I23">
            <v>332.52</v>
          </cell>
          <cell r="J23">
            <v>363.55</v>
          </cell>
          <cell r="K23">
            <v>358.28</v>
          </cell>
          <cell r="L23">
            <v>363.47</v>
          </cell>
          <cell r="M23">
            <v>390.57</v>
          </cell>
          <cell r="N23">
            <v>421.64</v>
          </cell>
          <cell r="O23">
            <v>403.99</v>
          </cell>
          <cell r="P23">
            <v>372.45</v>
          </cell>
          <cell r="Q23">
            <v>391</v>
          </cell>
          <cell r="R23">
            <v>398.15</v>
          </cell>
          <cell r="S23">
            <v>376.13</v>
          </cell>
          <cell r="V23">
            <v>345.6</v>
          </cell>
          <cell r="W23">
            <v>284.45</v>
          </cell>
          <cell r="X23">
            <v>340.31</v>
          </cell>
          <cell r="Y23">
            <v>394.05</v>
          </cell>
          <cell r="Z23">
            <v>453.27</v>
          </cell>
          <cell r="AA23">
            <v>460.53</v>
          </cell>
          <cell r="AB23">
            <v>438.25</v>
          </cell>
          <cell r="AC23">
            <v>412.47</v>
          </cell>
          <cell r="AD23">
            <v>432.97</v>
          </cell>
          <cell r="AE23">
            <v>465.53</v>
          </cell>
          <cell r="AF23">
            <v>470.15</v>
          </cell>
          <cell r="AG23">
            <v>410.43</v>
          </cell>
          <cell r="AJ23">
            <v>357.36</v>
          </cell>
          <cell r="AM23">
            <v>227.31</v>
          </cell>
          <cell r="AN23">
            <v>231.59</v>
          </cell>
          <cell r="AO23">
            <v>288.45999999999998</v>
          </cell>
          <cell r="AP23">
            <v>363.45</v>
          </cell>
          <cell r="AQ23">
            <v>441.1</v>
          </cell>
          <cell r="AR23">
            <v>401.47</v>
          </cell>
          <cell r="AT23">
            <v>278.93</v>
          </cell>
          <cell r="AU23">
            <v>341.25</v>
          </cell>
          <cell r="AV23">
            <v>467.18</v>
          </cell>
          <cell r="AW23">
            <v>440.66</v>
          </cell>
          <cell r="AX23">
            <v>435.38</v>
          </cell>
          <cell r="AY23">
            <v>422.83</v>
          </cell>
          <cell r="AZ23">
            <v>377.56</v>
          </cell>
          <cell r="BB23">
            <v>280.83</v>
          </cell>
          <cell r="BH23">
            <v>83.71</v>
          </cell>
          <cell r="BI23">
            <v>243.09</v>
          </cell>
          <cell r="BJ23">
            <v>210.24</v>
          </cell>
          <cell r="BK23">
            <v>261.49</v>
          </cell>
          <cell r="BL23">
            <v>247.99</v>
          </cell>
          <cell r="BM23">
            <v>274.08999999999997</v>
          </cell>
          <cell r="BN23">
            <v>348.8</v>
          </cell>
          <cell r="BO23">
            <v>424.91</v>
          </cell>
          <cell r="BP23">
            <v>425.34</v>
          </cell>
          <cell r="BQ23">
            <v>417.18</v>
          </cell>
          <cell r="BR23">
            <v>421.7</v>
          </cell>
          <cell r="BS23">
            <v>422.51</v>
          </cell>
          <cell r="BT23">
            <v>397.54</v>
          </cell>
          <cell r="BU23">
            <v>395.51</v>
          </cell>
          <cell r="BV23">
            <v>424.52</v>
          </cell>
          <cell r="BW23">
            <v>418.91</v>
          </cell>
          <cell r="BX23">
            <v>429.8</v>
          </cell>
          <cell r="BY23">
            <v>420.79</v>
          </cell>
          <cell r="BZ23">
            <v>423.02</v>
          </cell>
          <cell r="CA23">
            <v>434.43</v>
          </cell>
          <cell r="CB23">
            <v>423.08</v>
          </cell>
          <cell r="CC23">
            <v>425.73</v>
          </cell>
          <cell r="CD23">
            <v>432.16</v>
          </cell>
          <cell r="CE23">
            <v>445.85</v>
          </cell>
          <cell r="CF23">
            <v>450.58</v>
          </cell>
          <cell r="CG23">
            <v>467.22</v>
          </cell>
          <cell r="CH23">
            <v>411.21</v>
          </cell>
          <cell r="CI23">
            <v>383.82</v>
          </cell>
          <cell r="CJ23">
            <v>416.35</v>
          </cell>
          <cell r="CK23">
            <v>422.92</v>
          </cell>
          <cell r="CL23">
            <v>399.09</v>
          </cell>
          <cell r="CM23">
            <v>379.71</v>
          </cell>
          <cell r="CN23">
            <v>388.12</v>
          </cell>
          <cell r="CO23">
            <v>394.8</v>
          </cell>
          <cell r="CP23">
            <v>373.58</v>
          </cell>
          <cell r="CQ23">
            <v>386.94</v>
          </cell>
          <cell r="CR23">
            <v>375.68</v>
          </cell>
          <cell r="CS23">
            <v>387.29</v>
          </cell>
          <cell r="CT23">
            <v>397.47</v>
          </cell>
          <cell r="CU23">
            <v>410.53</v>
          </cell>
          <cell r="CV23">
            <v>404.57</v>
          </cell>
          <cell r="CW23">
            <v>402.74</v>
          </cell>
          <cell r="CX23">
            <v>435.07</v>
          </cell>
          <cell r="CY23">
            <v>451.98</v>
          </cell>
          <cell r="CZ23">
            <v>424.88</v>
          </cell>
          <cell r="DA23">
            <v>441.07</v>
          </cell>
          <cell r="DB23">
            <v>424.82</v>
          </cell>
          <cell r="DC23">
            <v>437.36</v>
          </cell>
          <cell r="DD23">
            <v>450.58</v>
          </cell>
          <cell r="DE23">
            <v>454.65</v>
          </cell>
          <cell r="DF23">
            <v>399.33</v>
          </cell>
          <cell r="DG23">
            <v>451.37</v>
          </cell>
          <cell r="DH23">
            <v>462.97</v>
          </cell>
          <cell r="DI23">
            <v>458.12</v>
          </cell>
          <cell r="DJ23">
            <v>456.3</v>
          </cell>
          <cell r="DK23">
            <v>447.99</v>
          </cell>
          <cell r="DL23">
            <v>464.34</v>
          </cell>
          <cell r="DM23">
            <v>459.21</v>
          </cell>
          <cell r="DN23">
            <v>460.53</v>
          </cell>
          <cell r="DO23">
            <v>432.97</v>
          </cell>
          <cell r="DP23">
            <v>447.41</v>
          </cell>
          <cell r="DQ23">
            <v>442.17</v>
          </cell>
          <cell r="DR23">
            <v>433</v>
          </cell>
          <cell r="DS23">
            <v>424.47</v>
          </cell>
          <cell r="DT23">
            <v>446.38</v>
          </cell>
          <cell r="DU23">
            <v>396.03</v>
          </cell>
          <cell r="DV23">
            <v>414.45</v>
          </cell>
          <cell r="DW23">
            <v>408.43</v>
          </cell>
          <cell r="DX23">
            <v>440.62</v>
          </cell>
          <cell r="DY23">
            <v>457.31</v>
          </cell>
          <cell r="DZ23">
            <v>434.96</v>
          </cell>
          <cell r="EA23">
            <v>376.72</v>
          </cell>
          <cell r="EB23">
            <v>396.98</v>
          </cell>
          <cell r="EC23">
            <v>431.53</v>
          </cell>
          <cell r="ED23">
            <v>443.69</v>
          </cell>
          <cell r="EE23">
            <v>452.87</v>
          </cell>
          <cell r="EF23">
            <v>360.5</v>
          </cell>
          <cell r="EH23">
            <v>372.43</v>
          </cell>
          <cell r="EI23">
            <v>443.57</v>
          </cell>
          <cell r="EJ23">
            <v>412.01</v>
          </cell>
          <cell r="EK23">
            <v>427.86</v>
          </cell>
          <cell r="EL23">
            <v>434.26</v>
          </cell>
          <cell r="EM23">
            <v>451.25</v>
          </cell>
          <cell r="EN23">
            <v>413.76</v>
          </cell>
          <cell r="EO23">
            <v>397.89</v>
          </cell>
          <cell r="ER23">
            <v>281.27999999999997</v>
          </cell>
          <cell r="ES23">
            <v>343.17</v>
          </cell>
          <cell r="ET23">
            <v>283.11</v>
          </cell>
          <cell r="EX23">
            <v>233.3</v>
          </cell>
          <cell r="EY23">
            <v>347.83</v>
          </cell>
          <cell r="EZ23">
            <v>381.01</v>
          </cell>
          <cell r="FA23">
            <v>436.08</v>
          </cell>
          <cell r="FB23">
            <v>424.14</v>
          </cell>
          <cell r="FC23">
            <v>426.12</v>
          </cell>
          <cell r="FD23">
            <v>429.81</v>
          </cell>
          <cell r="FE23">
            <v>455.38</v>
          </cell>
          <cell r="FF23">
            <v>443.56</v>
          </cell>
          <cell r="FG23">
            <v>446.01</v>
          </cell>
          <cell r="FH23">
            <v>451.49</v>
          </cell>
          <cell r="FI23">
            <v>442.25</v>
          </cell>
          <cell r="FJ23">
            <v>423.28</v>
          </cell>
          <cell r="FK23">
            <v>408.71</v>
          </cell>
          <cell r="FL23">
            <v>425.47</v>
          </cell>
          <cell r="FM23">
            <v>372.9</v>
          </cell>
          <cell r="FN23">
            <v>395.89</v>
          </cell>
          <cell r="FO23">
            <v>385.42</v>
          </cell>
          <cell r="FP23">
            <v>409.52</v>
          </cell>
          <cell r="FQ23">
            <v>416.79</v>
          </cell>
          <cell r="FR23">
            <v>392.11</v>
          </cell>
          <cell r="FS23">
            <v>373.35</v>
          </cell>
          <cell r="FT23">
            <v>381.4</v>
          </cell>
          <cell r="FU23">
            <v>370.68</v>
          </cell>
          <cell r="FV23">
            <v>399.59</v>
          </cell>
          <cell r="FW23">
            <v>386.45</v>
          </cell>
          <cell r="FX23">
            <v>364.74</v>
          </cell>
          <cell r="FY23">
            <v>351.27</v>
          </cell>
          <cell r="FZ23">
            <v>373.18</v>
          </cell>
          <cell r="GA23">
            <v>395.14</v>
          </cell>
          <cell r="GB23">
            <v>406.62</v>
          </cell>
          <cell r="GC23">
            <v>379.32</v>
          </cell>
          <cell r="GD23">
            <v>403.46</v>
          </cell>
          <cell r="GE23">
            <v>398.79</v>
          </cell>
          <cell r="GF23">
            <v>383.46</v>
          </cell>
          <cell r="GG23">
            <v>382.29</v>
          </cell>
          <cell r="GH23">
            <v>393.45</v>
          </cell>
          <cell r="GI23">
            <v>346.09</v>
          </cell>
          <cell r="GJ23">
            <v>352.18</v>
          </cell>
          <cell r="GK23">
            <v>430.86</v>
          </cell>
          <cell r="GL23">
            <v>419.14</v>
          </cell>
          <cell r="GM23">
            <v>394.12</v>
          </cell>
          <cell r="GN23">
            <v>391.03</v>
          </cell>
          <cell r="GO23">
            <v>339.24</v>
          </cell>
          <cell r="GP23">
            <v>386.87</v>
          </cell>
          <cell r="GQ23">
            <v>450.23</v>
          </cell>
          <cell r="GR23">
            <v>435.49</v>
          </cell>
          <cell r="GS23">
            <v>409.69</v>
          </cell>
          <cell r="GT23">
            <v>330.14</v>
          </cell>
          <cell r="GU23">
            <v>345.5</v>
          </cell>
          <cell r="GW23">
            <v>304.08999999999997</v>
          </cell>
          <cell r="GX23">
            <v>426.02</v>
          </cell>
          <cell r="GY23">
            <v>451.06</v>
          </cell>
          <cell r="GZ23">
            <v>387.25</v>
          </cell>
          <cell r="HA23">
            <v>395.05</v>
          </cell>
        </row>
        <row r="24">
          <cell r="A24">
            <v>23</v>
          </cell>
          <cell r="B24">
            <v>0</v>
          </cell>
          <cell r="C24" t="str">
            <v>Extração % Pol</v>
          </cell>
          <cell r="D24" t="str">
            <v>%</v>
          </cell>
          <cell r="E24">
            <v>97.25</v>
          </cell>
          <cell r="F24">
            <v>98.31</v>
          </cell>
          <cell r="G24">
            <v>98.13</v>
          </cell>
          <cell r="H24">
            <v>98.11</v>
          </cell>
          <cell r="I24">
            <v>98.42</v>
          </cell>
          <cell r="J24">
            <v>98.41</v>
          </cell>
          <cell r="K24">
            <v>98.57</v>
          </cell>
          <cell r="L24">
            <v>98.32</v>
          </cell>
          <cell r="M24">
            <v>98.37</v>
          </cell>
          <cell r="N24">
            <v>98.33</v>
          </cell>
          <cell r="O24">
            <v>98.2</v>
          </cell>
          <cell r="P24">
            <v>98.1</v>
          </cell>
          <cell r="Q24">
            <v>98.03</v>
          </cell>
          <cell r="R24">
            <v>97.89</v>
          </cell>
          <cell r="S24">
            <v>98.02</v>
          </cell>
          <cell r="T24">
            <v>0</v>
          </cell>
          <cell r="U24">
            <v>0</v>
          </cell>
          <cell r="V24">
            <v>97.52</v>
          </cell>
          <cell r="W24">
            <v>98.6</v>
          </cell>
          <cell r="X24">
            <v>98.28</v>
          </cell>
          <cell r="Y24">
            <v>98.36</v>
          </cell>
          <cell r="Z24">
            <v>98</v>
          </cell>
          <cell r="AA24">
            <v>97.77</v>
          </cell>
          <cell r="AB24">
            <v>97.33</v>
          </cell>
          <cell r="AC24">
            <v>97.72</v>
          </cell>
          <cell r="AD24">
            <v>97.77</v>
          </cell>
          <cell r="AE24">
            <v>97.66</v>
          </cell>
          <cell r="AF24">
            <v>97.69</v>
          </cell>
          <cell r="AG24">
            <v>97.75</v>
          </cell>
          <cell r="AH24">
            <v>0</v>
          </cell>
          <cell r="AI24">
            <v>0</v>
          </cell>
          <cell r="AJ24">
            <v>98.9</v>
          </cell>
          <cell r="AK24">
            <v>0</v>
          </cell>
          <cell r="AL24">
            <v>0</v>
          </cell>
          <cell r="AM24">
            <v>98.01</v>
          </cell>
          <cell r="AN24">
            <v>98.46</v>
          </cell>
          <cell r="AO24">
            <v>98.54</v>
          </cell>
          <cell r="AP24">
            <v>98.15</v>
          </cell>
          <cell r="AQ24">
            <v>96.96</v>
          </cell>
          <cell r="AR24">
            <v>97.91</v>
          </cell>
          <cell r="AS24">
            <v>0</v>
          </cell>
          <cell r="AT24">
            <v>98.15</v>
          </cell>
          <cell r="AU24">
            <v>98.47</v>
          </cell>
          <cell r="AV24">
            <v>97.88</v>
          </cell>
          <cell r="AW24">
            <v>97.83</v>
          </cell>
          <cell r="AX24">
            <v>98</v>
          </cell>
          <cell r="AY24">
            <v>98.19</v>
          </cell>
          <cell r="AZ24">
            <v>98.17</v>
          </cell>
          <cell r="BA24">
            <v>0</v>
          </cell>
          <cell r="BB24">
            <v>97.01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98.22</v>
          </cell>
          <cell r="BI24">
            <v>98.57</v>
          </cell>
          <cell r="BJ24">
            <v>98.14</v>
          </cell>
          <cell r="BK24">
            <v>98.46</v>
          </cell>
          <cell r="BL24">
            <v>98.72</v>
          </cell>
          <cell r="BM24">
            <v>98.57</v>
          </cell>
          <cell r="BN24">
            <v>98.15</v>
          </cell>
          <cell r="BO24">
            <v>97.86</v>
          </cell>
          <cell r="BP24">
            <v>98.06</v>
          </cell>
          <cell r="BQ24">
            <v>97.93</v>
          </cell>
          <cell r="BR24">
            <v>97.81</v>
          </cell>
          <cell r="BS24">
            <v>97.58</v>
          </cell>
          <cell r="BT24">
            <v>98.14</v>
          </cell>
          <cell r="BU24">
            <v>98.11</v>
          </cell>
          <cell r="BV24">
            <v>98.08</v>
          </cell>
          <cell r="BW24">
            <v>98.16</v>
          </cell>
          <cell r="BX24">
            <v>97.75</v>
          </cell>
          <cell r="BY24">
            <v>98.19</v>
          </cell>
          <cell r="BZ24">
            <v>98.15</v>
          </cell>
          <cell r="CA24">
            <v>97.94</v>
          </cell>
          <cell r="CB24">
            <v>98.14</v>
          </cell>
          <cell r="CC24">
            <v>98.45</v>
          </cell>
          <cell r="CD24">
            <v>97.95</v>
          </cell>
          <cell r="CE24">
            <v>97.76</v>
          </cell>
          <cell r="CF24">
            <v>97.76</v>
          </cell>
          <cell r="CG24">
            <v>97.65</v>
          </cell>
          <cell r="CH24">
            <v>98.03</v>
          </cell>
          <cell r="CI24">
            <v>98</v>
          </cell>
          <cell r="CJ24">
            <v>98.06</v>
          </cell>
          <cell r="CK24">
            <v>98.06</v>
          </cell>
          <cell r="CL24">
            <v>98.34</v>
          </cell>
          <cell r="CM24">
            <v>98.59</v>
          </cell>
          <cell r="CN24">
            <v>98.27</v>
          </cell>
          <cell r="CO24">
            <v>98.48</v>
          </cell>
          <cell r="CP24">
            <v>98.14</v>
          </cell>
          <cell r="CQ24">
            <v>98.18</v>
          </cell>
          <cell r="CR24">
            <v>98.22</v>
          </cell>
          <cell r="CS24">
            <v>97.97</v>
          </cell>
          <cell r="CT24">
            <v>97.77</v>
          </cell>
          <cell r="CU24">
            <v>97.94</v>
          </cell>
          <cell r="CV24">
            <v>98.38</v>
          </cell>
          <cell r="CW24">
            <v>98.23</v>
          </cell>
          <cell r="CX24">
            <v>98.28</v>
          </cell>
          <cell r="CY24">
            <v>97.61</v>
          </cell>
          <cell r="CZ24">
            <v>98.05</v>
          </cell>
          <cell r="DA24">
            <v>97.92</v>
          </cell>
          <cell r="DB24">
            <v>98.17</v>
          </cell>
          <cell r="DC24">
            <v>98.15</v>
          </cell>
          <cell r="DD24">
            <v>98.19</v>
          </cell>
          <cell r="DE24">
            <v>98.11</v>
          </cell>
          <cell r="DF24">
            <v>98.38</v>
          </cell>
          <cell r="DG24">
            <v>98.29</v>
          </cell>
          <cell r="DH24">
            <v>98.2</v>
          </cell>
          <cell r="DI24">
            <v>97.92</v>
          </cell>
          <cell r="DJ24">
            <v>98.12</v>
          </cell>
          <cell r="DK24">
            <v>98.31</v>
          </cell>
          <cell r="DL24">
            <v>98.12</v>
          </cell>
          <cell r="DM24">
            <v>97.88</v>
          </cell>
          <cell r="DN24">
            <v>97.82</v>
          </cell>
          <cell r="DO24">
            <v>97.58</v>
          </cell>
          <cell r="DP24">
            <v>98.28</v>
          </cell>
          <cell r="DQ24">
            <v>98.07</v>
          </cell>
          <cell r="DR24">
            <v>97.73</v>
          </cell>
          <cell r="DS24">
            <v>97.99</v>
          </cell>
          <cell r="DT24">
            <v>97.87</v>
          </cell>
          <cell r="DU24">
            <v>97.73</v>
          </cell>
          <cell r="DV24">
            <v>97.89</v>
          </cell>
          <cell r="DW24">
            <v>98.43</v>
          </cell>
          <cell r="DX24">
            <v>98.13</v>
          </cell>
          <cell r="DY24">
            <v>98.06</v>
          </cell>
          <cell r="DZ24">
            <v>98.23</v>
          </cell>
          <cell r="EA24">
            <v>98.06</v>
          </cell>
          <cell r="EB24">
            <v>98.02</v>
          </cell>
          <cell r="EC24">
            <v>98.16</v>
          </cell>
          <cell r="ED24">
            <v>98.07</v>
          </cell>
          <cell r="EE24">
            <v>98.22</v>
          </cell>
          <cell r="EF24">
            <v>97.81</v>
          </cell>
          <cell r="EG24">
            <v>0</v>
          </cell>
          <cell r="EH24">
            <v>98.04</v>
          </cell>
          <cell r="EI24">
            <v>98.05</v>
          </cell>
          <cell r="EJ24">
            <v>98.49</v>
          </cell>
          <cell r="EK24">
            <v>98.32</v>
          </cell>
          <cell r="EL24">
            <v>98.35</v>
          </cell>
          <cell r="EM24">
            <v>98.2</v>
          </cell>
          <cell r="EN24">
            <v>98.42</v>
          </cell>
          <cell r="EO24">
            <v>98.46</v>
          </cell>
          <cell r="EP24">
            <v>0</v>
          </cell>
          <cell r="EQ24">
            <v>0</v>
          </cell>
          <cell r="ER24">
            <v>98.49</v>
          </cell>
          <cell r="ES24">
            <v>98.27</v>
          </cell>
          <cell r="ET24">
            <v>98.33</v>
          </cell>
          <cell r="EU24">
            <v>0</v>
          </cell>
          <cell r="EV24">
            <v>0</v>
          </cell>
          <cell r="EW24">
            <v>0</v>
          </cell>
          <cell r="EX24">
            <v>98.11</v>
          </cell>
          <cell r="EY24">
            <v>98.08</v>
          </cell>
          <cell r="EZ24">
            <v>98.41</v>
          </cell>
          <cell r="FA24">
            <v>98.11</v>
          </cell>
          <cell r="FB24">
            <v>98</v>
          </cell>
          <cell r="FC24">
            <v>97.99</v>
          </cell>
          <cell r="FD24">
            <v>97.92</v>
          </cell>
          <cell r="FE24">
            <v>97.86</v>
          </cell>
          <cell r="FF24">
            <v>97.95</v>
          </cell>
          <cell r="FG24">
            <v>97.83</v>
          </cell>
          <cell r="FH24">
            <v>97.95</v>
          </cell>
          <cell r="FI24">
            <v>97.9</v>
          </cell>
          <cell r="FJ24">
            <v>97.84</v>
          </cell>
          <cell r="FK24">
            <v>97.7</v>
          </cell>
          <cell r="FL24">
            <v>97.82</v>
          </cell>
          <cell r="FM24">
            <v>97.87</v>
          </cell>
          <cell r="FN24">
            <v>97.77</v>
          </cell>
          <cell r="FO24">
            <v>97.98</v>
          </cell>
          <cell r="FP24">
            <v>97.77</v>
          </cell>
          <cell r="FQ24">
            <v>98.2</v>
          </cell>
          <cell r="FR24">
            <v>98.48</v>
          </cell>
          <cell r="FS24">
            <v>98.08</v>
          </cell>
          <cell r="FT24">
            <v>98.17</v>
          </cell>
          <cell r="FU24">
            <v>98.14</v>
          </cell>
          <cell r="FV24">
            <v>98.25</v>
          </cell>
          <cell r="FW24">
            <v>98.28</v>
          </cell>
          <cell r="FX24">
            <v>98.09</v>
          </cell>
          <cell r="FY24">
            <v>98.38</v>
          </cell>
          <cell r="FZ24">
            <v>98.14</v>
          </cell>
          <cell r="GA24">
            <v>97.88</v>
          </cell>
          <cell r="GB24">
            <v>98.01</v>
          </cell>
          <cell r="GC24">
            <v>98.08</v>
          </cell>
          <cell r="GD24">
            <v>98.34</v>
          </cell>
          <cell r="GE24">
            <v>98.02</v>
          </cell>
          <cell r="GF24">
            <v>97.78</v>
          </cell>
          <cell r="GG24">
            <v>97.9</v>
          </cell>
          <cell r="GH24">
            <v>98.1</v>
          </cell>
          <cell r="GI24">
            <v>98.3</v>
          </cell>
          <cell r="GJ24">
            <v>98.05</v>
          </cell>
          <cell r="GK24">
            <v>97.92</v>
          </cell>
          <cell r="GL24">
            <v>97.69</v>
          </cell>
          <cell r="GM24">
            <v>98.16</v>
          </cell>
          <cell r="GN24">
            <v>97.93</v>
          </cell>
          <cell r="GO24">
            <v>97.67</v>
          </cell>
          <cell r="GP24">
            <v>98.04</v>
          </cell>
          <cell r="GQ24">
            <v>97.74</v>
          </cell>
          <cell r="GR24">
            <v>97.49</v>
          </cell>
          <cell r="GS24">
            <v>97.92</v>
          </cell>
          <cell r="GT24">
            <v>98.13</v>
          </cell>
          <cell r="GU24">
            <v>98.33</v>
          </cell>
          <cell r="GV24">
            <v>0</v>
          </cell>
          <cell r="GW24">
            <v>98.39</v>
          </cell>
          <cell r="GX24">
            <v>98</v>
          </cell>
          <cell r="GY24">
            <v>97.94</v>
          </cell>
          <cell r="GZ24">
            <v>97.93</v>
          </cell>
          <cell r="HA24">
            <v>97.11</v>
          </cell>
          <cell r="HB24">
            <v>100</v>
          </cell>
          <cell r="HC24">
            <v>0</v>
          </cell>
          <cell r="HD24">
            <v>0</v>
          </cell>
          <cell r="HE24">
            <v>0</v>
          </cell>
          <cell r="HF24">
            <v>0</v>
          </cell>
        </row>
        <row r="25">
          <cell r="A25">
            <v>24</v>
          </cell>
          <cell r="B25">
            <v>0</v>
          </cell>
          <cell r="C25" t="str">
            <v>Ext. Reduz. 12,5% Fibra</v>
          </cell>
          <cell r="D25" t="str">
            <v>%</v>
          </cell>
          <cell r="E25">
            <v>97.04</v>
          </cell>
          <cell r="F25">
            <v>98.16</v>
          </cell>
          <cell r="G25">
            <v>97.92</v>
          </cell>
          <cell r="H25">
            <v>97.93</v>
          </cell>
          <cell r="I25">
            <v>98.35</v>
          </cell>
          <cell r="J25">
            <v>98.21</v>
          </cell>
          <cell r="K25">
            <v>98.36</v>
          </cell>
          <cell r="L25">
            <v>98.15</v>
          </cell>
          <cell r="M25">
            <v>98.22</v>
          </cell>
          <cell r="N25">
            <v>98.15</v>
          </cell>
          <cell r="O25">
            <v>98.01</v>
          </cell>
          <cell r="P25">
            <v>97.96</v>
          </cell>
          <cell r="Q25">
            <v>97.83</v>
          </cell>
          <cell r="R25">
            <v>97.72</v>
          </cell>
          <cell r="S25">
            <v>97.85</v>
          </cell>
          <cell r="T25">
            <v>0</v>
          </cell>
          <cell r="U25">
            <v>0</v>
          </cell>
          <cell r="V25">
            <v>97.19</v>
          </cell>
          <cell r="W25">
            <v>98.4</v>
          </cell>
          <cell r="X25">
            <v>98.07</v>
          </cell>
          <cell r="Y25">
            <v>98.16</v>
          </cell>
          <cell r="Z25">
            <v>97.73</v>
          </cell>
          <cell r="AA25">
            <v>97.5</v>
          </cell>
          <cell r="AB25">
            <v>97.01</v>
          </cell>
          <cell r="AC25">
            <v>97.47</v>
          </cell>
          <cell r="AD25">
            <v>97.47</v>
          </cell>
          <cell r="AE25">
            <v>97.39</v>
          </cell>
          <cell r="AF25">
            <v>97.45</v>
          </cell>
          <cell r="AG25">
            <v>97.63</v>
          </cell>
          <cell r="AH25">
            <v>0</v>
          </cell>
          <cell r="AI25">
            <v>0</v>
          </cell>
          <cell r="AJ25">
            <v>98.85</v>
          </cell>
          <cell r="AK25">
            <v>0</v>
          </cell>
          <cell r="AL25">
            <v>0</v>
          </cell>
          <cell r="AM25">
            <v>97.87</v>
          </cell>
          <cell r="AN25">
            <v>98.33</v>
          </cell>
          <cell r="AO25">
            <v>98.38</v>
          </cell>
          <cell r="AP25">
            <v>98</v>
          </cell>
          <cell r="AQ25">
            <v>96.76</v>
          </cell>
          <cell r="AR25">
            <v>97.72</v>
          </cell>
          <cell r="AS25">
            <v>0</v>
          </cell>
          <cell r="AT25">
            <v>98.02</v>
          </cell>
          <cell r="AU25">
            <v>98.3</v>
          </cell>
          <cell r="AV25">
            <v>97.67</v>
          </cell>
          <cell r="AW25">
            <v>97.66</v>
          </cell>
          <cell r="AX25">
            <v>97.87</v>
          </cell>
          <cell r="AY25">
            <v>98.08</v>
          </cell>
          <cell r="AZ25">
            <v>98.05</v>
          </cell>
          <cell r="BA25">
            <v>0</v>
          </cell>
          <cell r="BB25">
            <v>96.95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98.09</v>
          </cell>
          <cell r="BI25">
            <v>98.45</v>
          </cell>
          <cell r="BJ25">
            <v>97.85</v>
          </cell>
          <cell r="BK25">
            <v>98.45</v>
          </cell>
          <cell r="BL25">
            <v>98.64</v>
          </cell>
          <cell r="BM25">
            <v>98.47</v>
          </cell>
          <cell r="BN25">
            <v>98.07</v>
          </cell>
          <cell r="BO25">
            <v>97.76</v>
          </cell>
          <cell r="BP25">
            <v>97.98</v>
          </cell>
          <cell r="BQ25">
            <v>97.85</v>
          </cell>
          <cell r="BR25">
            <v>97.75</v>
          </cell>
          <cell r="BS25">
            <v>97.5</v>
          </cell>
          <cell r="BT25">
            <v>98.06</v>
          </cell>
          <cell r="BU25">
            <v>98.08</v>
          </cell>
          <cell r="BV25">
            <v>98.07</v>
          </cell>
          <cell r="BW25">
            <v>98.09</v>
          </cell>
          <cell r="BX25">
            <v>97.67</v>
          </cell>
          <cell r="BY25">
            <v>98.12</v>
          </cell>
          <cell r="BZ25">
            <v>98.07</v>
          </cell>
          <cell r="CA25">
            <v>97.83</v>
          </cell>
          <cell r="CB25">
            <v>97.98</v>
          </cell>
          <cell r="CC25">
            <v>98.32</v>
          </cell>
          <cell r="CD25">
            <v>97.79</v>
          </cell>
          <cell r="CE25">
            <v>97.49</v>
          </cell>
          <cell r="CF25">
            <v>97.53</v>
          </cell>
          <cell r="CG25">
            <v>97.48</v>
          </cell>
          <cell r="CH25">
            <v>97.95</v>
          </cell>
          <cell r="CI25">
            <v>97.83</v>
          </cell>
          <cell r="CJ25">
            <v>97.9</v>
          </cell>
          <cell r="CK25">
            <v>97.84</v>
          </cell>
          <cell r="CL25">
            <v>98.16</v>
          </cell>
          <cell r="CM25">
            <v>98.52</v>
          </cell>
          <cell r="CN25">
            <v>98.13</v>
          </cell>
          <cell r="CO25">
            <v>98.32</v>
          </cell>
          <cell r="CP25">
            <v>98.03</v>
          </cell>
          <cell r="CQ25">
            <v>98.1</v>
          </cell>
          <cell r="CR25">
            <v>98.15</v>
          </cell>
          <cell r="CS25">
            <v>97.84</v>
          </cell>
          <cell r="CT25">
            <v>97.67</v>
          </cell>
          <cell r="CU25">
            <v>97.78</v>
          </cell>
          <cell r="CV25">
            <v>98.23</v>
          </cell>
          <cell r="CW25">
            <v>98.12</v>
          </cell>
          <cell r="CX25">
            <v>98.13</v>
          </cell>
          <cell r="CY25">
            <v>97.41</v>
          </cell>
          <cell r="CZ25">
            <v>97.87</v>
          </cell>
          <cell r="DA25">
            <v>97.75</v>
          </cell>
          <cell r="DB25">
            <v>98.01</v>
          </cell>
          <cell r="DC25">
            <v>98.03</v>
          </cell>
          <cell r="DD25">
            <v>98.05</v>
          </cell>
          <cell r="DE25">
            <v>97.98</v>
          </cell>
          <cell r="DF25">
            <v>98.3</v>
          </cell>
          <cell r="DG25">
            <v>98.19</v>
          </cell>
          <cell r="DH25">
            <v>98.06</v>
          </cell>
          <cell r="DI25">
            <v>97.79</v>
          </cell>
          <cell r="DJ25">
            <v>97.95</v>
          </cell>
          <cell r="DK25">
            <v>98.16</v>
          </cell>
          <cell r="DL25">
            <v>98</v>
          </cell>
          <cell r="DM25">
            <v>97.75</v>
          </cell>
          <cell r="DN25">
            <v>97.68</v>
          </cell>
          <cell r="DO25">
            <v>97.56</v>
          </cell>
          <cell r="DP25">
            <v>98.24</v>
          </cell>
          <cell r="DQ25">
            <v>98.05</v>
          </cell>
          <cell r="DR25">
            <v>97.72</v>
          </cell>
          <cell r="DS25">
            <v>97.95</v>
          </cell>
          <cell r="DT25">
            <v>97.83</v>
          </cell>
          <cell r="DU25">
            <v>97.64</v>
          </cell>
          <cell r="DV25">
            <v>97.84</v>
          </cell>
          <cell r="DW25">
            <v>98.38</v>
          </cell>
          <cell r="DX25">
            <v>98.03</v>
          </cell>
          <cell r="DY25">
            <v>98</v>
          </cell>
          <cell r="DZ25">
            <v>98.18</v>
          </cell>
          <cell r="EA25">
            <v>98.07</v>
          </cell>
          <cell r="EB25">
            <v>98.04</v>
          </cell>
          <cell r="EC25">
            <v>98.16</v>
          </cell>
          <cell r="ED25">
            <v>97.97</v>
          </cell>
          <cell r="EE25">
            <v>98.14</v>
          </cell>
          <cell r="EF25">
            <v>97.78</v>
          </cell>
          <cell r="EG25">
            <v>0</v>
          </cell>
          <cell r="EH25">
            <v>97.94</v>
          </cell>
          <cell r="EI25">
            <v>98.01</v>
          </cell>
          <cell r="EJ25">
            <v>98.46</v>
          </cell>
          <cell r="EK25">
            <v>98.34</v>
          </cell>
          <cell r="EL25">
            <v>98.32</v>
          </cell>
          <cell r="EM25">
            <v>98.22</v>
          </cell>
          <cell r="EN25">
            <v>98.43</v>
          </cell>
          <cell r="EO25">
            <v>98.48</v>
          </cell>
          <cell r="EP25">
            <v>0</v>
          </cell>
          <cell r="EQ25">
            <v>0</v>
          </cell>
          <cell r="ER25">
            <v>98.53</v>
          </cell>
          <cell r="ES25">
            <v>98.32</v>
          </cell>
          <cell r="ET25">
            <v>98.35</v>
          </cell>
          <cell r="EU25">
            <v>0</v>
          </cell>
          <cell r="EV25">
            <v>0</v>
          </cell>
          <cell r="EW25">
            <v>0</v>
          </cell>
          <cell r="EX25">
            <v>98.13</v>
          </cell>
          <cell r="EY25">
            <v>98.1</v>
          </cell>
          <cell r="EZ25">
            <v>98.41</v>
          </cell>
          <cell r="FA25">
            <v>98.14</v>
          </cell>
          <cell r="FB25">
            <v>98.03</v>
          </cell>
          <cell r="FC25">
            <v>98.01</v>
          </cell>
          <cell r="FD25">
            <v>97.92</v>
          </cell>
          <cell r="FE25">
            <v>97.82</v>
          </cell>
          <cell r="FF25">
            <v>97.92</v>
          </cell>
          <cell r="FG25">
            <v>97.85</v>
          </cell>
          <cell r="FH25">
            <v>97.95</v>
          </cell>
          <cell r="FI25">
            <v>97.89</v>
          </cell>
          <cell r="FJ25">
            <v>97.85</v>
          </cell>
          <cell r="FK25">
            <v>97.74</v>
          </cell>
          <cell r="FL25">
            <v>97.8</v>
          </cell>
          <cell r="FM25">
            <v>97.95</v>
          </cell>
          <cell r="FN25">
            <v>97.73</v>
          </cell>
          <cell r="FO25">
            <v>97.93</v>
          </cell>
          <cell r="FP25">
            <v>97.86</v>
          </cell>
          <cell r="FQ25">
            <v>98.26</v>
          </cell>
          <cell r="FR25">
            <v>98.47</v>
          </cell>
          <cell r="FS25">
            <v>98.2</v>
          </cell>
          <cell r="FT25">
            <v>98.3</v>
          </cell>
          <cell r="FU25">
            <v>98.22</v>
          </cell>
          <cell r="FV25">
            <v>98.3</v>
          </cell>
          <cell r="FW25">
            <v>98.35</v>
          </cell>
          <cell r="FX25">
            <v>98.19</v>
          </cell>
          <cell r="FY25">
            <v>98.45</v>
          </cell>
          <cell r="FZ25">
            <v>98.14</v>
          </cell>
          <cell r="GA25">
            <v>97.94</v>
          </cell>
          <cell r="GB25">
            <v>98.03</v>
          </cell>
          <cell r="GC25">
            <v>98.15</v>
          </cell>
          <cell r="GD25">
            <v>98.37</v>
          </cell>
          <cell r="GE25">
            <v>98.13</v>
          </cell>
          <cell r="GF25">
            <v>97.92</v>
          </cell>
          <cell r="GG25">
            <v>97.98</v>
          </cell>
          <cell r="GH25">
            <v>98.22</v>
          </cell>
          <cell r="GI25">
            <v>98.46</v>
          </cell>
          <cell r="GJ25">
            <v>98.17</v>
          </cell>
          <cell r="GK25">
            <v>98.17</v>
          </cell>
          <cell r="GL25">
            <v>97.89</v>
          </cell>
          <cell r="GM25">
            <v>98.33</v>
          </cell>
          <cell r="GN25">
            <v>98.17</v>
          </cell>
          <cell r="GO25">
            <v>97.84</v>
          </cell>
          <cell r="GP25">
            <v>98.18</v>
          </cell>
          <cell r="GQ25">
            <v>97.91</v>
          </cell>
          <cell r="GR25">
            <v>97.64</v>
          </cell>
          <cell r="GS25">
            <v>98.06</v>
          </cell>
          <cell r="GT25">
            <v>98.29</v>
          </cell>
          <cell r="GU25">
            <v>98.5</v>
          </cell>
          <cell r="GV25">
            <v>0</v>
          </cell>
          <cell r="GW25">
            <v>98.52</v>
          </cell>
          <cell r="GX25">
            <v>98.16</v>
          </cell>
          <cell r="GY25">
            <v>98.11</v>
          </cell>
          <cell r="GZ25">
            <v>98.11</v>
          </cell>
          <cell r="HA25">
            <v>97.39</v>
          </cell>
          <cell r="HB25">
            <v>100</v>
          </cell>
          <cell r="HC25">
            <v>0</v>
          </cell>
          <cell r="HD25">
            <v>0</v>
          </cell>
          <cell r="HE25">
            <v>0</v>
          </cell>
          <cell r="HF25">
            <v>0</v>
          </cell>
        </row>
        <row r="26">
          <cell r="A26">
            <v>25</v>
          </cell>
          <cell r="B26">
            <v>0</v>
          </cell>
          <cell r="C26" t="str">
            <v>Embebição % Cana</v>
          </cell>
          <cell r="D26" t="str">
            <v>%</v>
          </cell>
          <cell r="E26">
            <v>61.43</v>
          </cell>
          <cell r="F26">
            <v>66.53</v>
          </cell>
          <cell r="G26">
            <v>54.68</v>
          </cell>
          <cell r="H26">
            <v>52.31</v>
          </cell>
          <cell r="I26">
            <v>48.62</v>
          </cell>
          <cell r="J26">
            <v>32.65</v>
          </cell>
          <cell r="K26">
            <v>49.57</v>
          </cell>
          <cell r="L26">
            <v>43.95</v>
          </cell>
          <cell r="M26">
            <v>46.97</v>
          </cell>
          <cell r="N26">
            <v>34.24</v>
          </cell>
          <cell r="O26">
            <v>46.44</v>
          </cell>
          <cell r="P26">
            <v>45.8</v>
          </cell>
          <cell r="Q26">
            <v>50.38</v>
          </cell>
          <cell r="R26">
            <v>47.88</v>
          </cell>
          <cell r="S26">
            <v>47.2</v>
          </cell>
          <cell r="T26">
            <v>0</v>
          </cell>
          <cell r="U26">
            <v>0</v>
          </cell>
          <cell r="V26">
            <v>59.68</v>
          </cell>
          <cell r="W26">
            <v>73.48</v>
          </cell>
          <cell r="X26">
            <v>47.8</v>
          </cell>
          <cell r="Y26">
            <v>58.78</v>
          </cell>
          <cell r="Z26">
            <v>42.58</v>
          </cell>
          <cell r="AA26">
            <v>37.78</v>
          </cell>
          <cell r="AB26">
            <v>42.1</v>
          </cell>
          <cell r="AC26">
            <v>39.520000000000003</v>
          </cell>
          <cell r="AD26">
            <v>53.01</v>
          </cell>
          <cell r="AE26">
            <v>46.04</v>
          </cell>
          <cell r="AF26">
            <v>40.119999999999997</v>
          </cell>
          <cell r="AG26">
            <v>44.97</v>
          </cell>
          <cell r="AH26">
            <v>0</v>
          </cell>
          <cell r="AI26">
            <v>0</v>
          </cell>
          <cell r="AJ26">
            <v>69.489999999999995</v>
          </cell>
          <cell r="AK26">
            <v>0</v>
          </cell>
          <cell r="AL26">
            <v>0</v>
          </cell>
          <cell r="AM26">
            <v>49.19</v>
          </cell>
          <cell r="AN26">
            <v>104.6</v>
          </cell>
          <cell r="AO26">
            <v>41.13</v>
          </cell>
          <cell r="AP26">
            <v>53.99</v>
          </cell>
          <cell r="AQ26">
            <v>51.4</v>
          </cell>
          <cell r="AR26">
            <v>36.119999999999997</v>
          </cell>
          <cell r="AS26">
            <v>0</v>
          </cell>
          <cell r="AT26">
            <v>47.97</v>
          </cell>
          <cell r="AU26">
            <v>65.8</v>
          </cell>
          <cell r="AV26">
            <v>34.65</v>
          </cell>
          <cell r="AW26">
            <v>38.090000000000003</v>
          </cell>
          <cell r="AX26">
            <v>52.45</v>
          </cell>
          <cell r="AY26">
            <v>47.64</v>
          </cell>
          <cell r="AZ26">
            <v>53.55</v>
          </cell>
          <cell r="BA26">
            <v>0</v>
          </cell>
          <cell r="BB26">
            <v>40.15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47.16</v>
          </cell>
          <cell r="BI26">
            <v>104.87</v>
          </cell>
          <cell r="BJ26">
            <v>99.04</v>
          </cell>
          <cell r="BK26">
            <v>56.62</v>
          </cell>
          <cell r="BL26">
            <v>69.709999999999994</v>
          </cell>
          <cell r="BM26">
            <v>48.15</v>
          </cell>
          <cell r="BN26">
            <v>37.6</v>
          </cell>
          <cell r="BO26">
            <v>41.07</v>
          </cell>
          <cell r="BP26">
            <v>56.7</v>
          </cell>
          <cell r="BQ26">
            <v>39.619999999999997</v>
          </cell>
          <cell r="BR26">
            <v>50.46</v>
          </cell>
          <cell r="BS26">
            <v>49.79</v>
          </cell>
          <cell r="BT26">
            <v>57.28</v>
          </cell>
          <cell r="BU26">
            <v>49.83</v>
          </cell>
          <cell r="BV26">
            <v>50.6</v>
          </cell>
          <cell r="BW26">
            <v>54.79</v>
          </cell>
          <cell r="BX26">
            <v>50</v>
          </cell>
          <cell r="BY26">
            <v>48.22</v>
          </cell>
          <cell r="BZ26">
            <v>56.06</v>
          </cell>
          <cell r="CA26">
            <v>43.88</v>
          </cell>
          <cell r="CB26">
            <v>38.479999999999997</v>
          </cell>
          <cell r="CC26">
            <v>46.23</v>
          </cell>
          <cell r="CD26">
            <v>43.81</v>
          </cell>
          <cell r="CE26">
            <v>59.99</v>
          </cell>
          <cell r="CF26">
            <v>38.61</v>
          </cell>
          <cell r="CG26">
            <v>50.96</v>
          </cell>
          <cell r="CH26">
            <v>53.26</v>
          </cell>
          <cell r="CI26">
            <v>53.53</v>
          </cell>
          <cell r="CJ26">
            <v>51.03</v>
          </cell>
          <cell r="CK26">
            <v>46.34</v>
          </cell>
          <cell r="CL26">
            <v>53.45</v>
          </cell>
          <cell r="CM26">
            <v>51.97</v>
          </cell>
          <cell r="CN26">
            <v>52.2</v>
          </cell>
          <cell r="CO26">
            <v>60.44</v>
          </cell>
          <cell r="CP26">
            <v>57.39</v>
          </cell>
          <cell r="CQ26">
            <v>61.17</v>
          </cell>
          <cell r="CR26">
            <v>59.98</v>
          </cell>
          <cell r="CS26">
            <v>62.26</v>
          </cell>
          <cell r="CT26">
            <v>60.91</v>
          </cell>
          <cell r="CU26">
            <v>60.17</v>
          </cell>
          <cell r="CV26">
            <v>52.16</v>
          </cell>
          <cell r="CW26">
            <v>51.27</v>
          </cell>
          <cell r="CX26">
            <v>51.8</v>
          </cell>
          <cell r="CY26">
            <v>42.83</v>
          </cell>
          <cell r="CZ26">
            <v>47.88</v>
          </cell>
          <cell r="DA26">
            <v>41.77</v>
          </cell>
          <cell r="DB26">
            <v>41.79</v>
          </cell>
          <cell r="DC26">
            <v>35.15</v>
          </cell>
          <cell r="DD26">
            <v>44.39</v>
          </cell>
          <cell r="DE26">
            <v>43.45</v>
          </cell>
          <cell r="DF26">
            <v>42.43</v>
          </cell>
          <cell r="DG26">
            <v>49.55</v>
          </cell>
          <cell r="DH26">
            <v>46.69</v>
          </cell>
          <cell r="DI26">
            <v>43.39</v>
          </cell>
          <cell r="DJ26">
            <v>45.64</v>
          </cell>
          <cell r="DK26">
            <v>46.86</v>
          </cell>
          <cell r="DL26">
            <v>45.55</v>
          </cell>
          <cell r="DM26">
            <v>43.11</v>
          </cell>
          <cell r="DN26">
            <v>43.87</v>
          </cell>
          <cell r="DO26">
            <v>54.55</v>
          </cell>
          <cell r="DP26">
            <v>51.21</v>
          </cell>
          <cell r="DQ26">
            <v>54.84</v>
          </cell>
          <cell r="DR26">
            <v>51.54</v>
          </cell>
          <cell r="DS26">
            <v>47.13</v>
          </cell>
          <cell r="DT26">
            <v>56.04</v>
          </cell>
          <cell r="DU26">
            <v>30.45</v>
          </cell>
          <cell r="DV26">
            <v>48.03</v>
          </cell>
          <cell r="DW26">
            <v>50.94</v>
          </cell>
          <cell r="DX26">
            <v>53.33</v>
          </cell>
          <cell r="DY26">
            <v>51.5</v>
          </cell>
          <cell r="DZ26">
            <v>49.98</v>
          </cell>
          <cell r="EA26">
            <v>46.48</v>
          </cell>
          <cell r="EB26">
            <v>54.07</v>
          </cell>
          <cell r="EC26">
            <v>53.03</v>
          </cell>
          <cell r="ED26">
            <v>48.24</v>
          </cell>
          <cell r="EE26">
            <v>32.590000000000003</v>
          </cell>
          <cell r="EF26">
            <v>59.18</v>
          </cell>
          <cell r="EG26">
            <v>0</v>
          </cell>
          <cell r="EH26">
            <v>42.93</v>
          </cell>
          <cell r="EI26">
            <v>42.55</v>
          </cell>
          <cell r="EJ26">
            <v>52.4</v>
          </cell>
          <cell r="EK26">
            <v>46.55</v>
          </cell>
          <cell r="EL26">
            <v>43.19</v>
          </cell>
          <cell r="EM26">
            <v>53.65</v>
          </cell>
          <cell r="EN26">
            <v>70.319999999999993</v>
          </cell>
          <cell r="EO26">
            <v>68.06</v>
          </cell>
          <cell r="EP26">
            <v>0</v>
          </cell>
          <cell r="EQ26">
            <v>0</v>
          </cell>
          <cell r="ER26">
            <v>63.45</v>
          </cell>
          <cell r="ES26">
            <v>63.56</v>
          </cell>
          <cell r="ET26">
            <v>65.31</v>
          </cell>
          <cell r="EU26">
            <v>0</v>
          </cell>
          <cell r="EV26">
            <v>0</v>
          </cell>
          <cell r="EW26">
            <v>0</v>
          </cell>
          <cell r="EX26">
            <v>71.67</v>
          </cell>
          <cell r="EY26">
            <v>52.68</v>
          </cell>
          <cell r="EZ26">
            <v>58.13</v>
          </cell>
          <cell r="FA26">
            <v>54.97</v>
          </cell>
          <cell r="FB26">
            <v>57.91</v>
          </cell>
          <cell r="FC26">
            <v>62.46</v>
          </cell>
          <cell r="FD26">
            <v>62.26</v>
          </cell>
          <cell r="FE26">
            <v>40.65</v>
          </cell>
          <cell r="FF26">
            <v>71.02</v>
          </cell>
          <cell r="FG26">
            <v>49.5</v>
          </cell>
          <cell r="FH26">
            <v>48.01</v>
          </cell>
          <cell r="FI26">
            <v>46.29</v>
          </cell>
          <cell r="FJ26">
            <v>36.549999999999997</v>
          </cell>
          <cell r="FK26">
            <v>50.42</v>
          </cell>
          <cell r="FL26">
            <v>50.4</v>
          </cell>
          <cell r="FM26">
            <v>38.380000000000003</v>
          </cell>
          <cell r="FN26">
            <v>61.53</v>
          </cell>
          <cell r="FO26">
            <v>62.13</v>
          </cell>
          <cell r="FP26">
            <v>48.76</v>
          </cell>
          <cell r="FQ26">
            <v>55.4</v>
          </cell>
          <cell r="FR26">
            <v>54.41</v>
          </cell>
          <cell r="FS26">
            <v>51.39</v>
          </cell>
          <cell r="FT26">
            <v>66.760000000000005</v>
          </cell>
          <cell r="FU26">
            <v>54.44</v>
          </cell>
          <cell r="FV26">
            <v>52.79</v>
          </cell>
          <cell r="FW26">
            <v>64.010000000000005</v>
          </cell>
          <cell r="FX26">
            <v>46.25</v>
          </cell>
          <cell r="FY26">
            <v>75.05</v>
          </cell>
          <cell r="FZ26">
            <v>57.78</v>
          </cell>
          <cell r="GA26">
            <v>55.78</v>
          </cell>
          <cell r="GB26">
            <v>50.71</v>
          </cell>
          <cell r="GC26">
            <v>47.31</v>
          </cell>
          <cell r="GD26">
            <v>59.02</v>
          </cell>
          <cell r="GE26">
            <v>44.06</v>
          </cell>
          <cell r="GF26">
            <v>49.17</v>
          </cell>
          <cell r="GG26">
            <v>51.8</v>
          </cell>
          <cell r="GH26">
            <v>49.17</v>
          </cell>
          <cell r="GI26">
            <v>100.67</v>
          </cell>
          <cell r="GJ26">
            <v>51.66</v>
          </cell>
          <cell r="GK26">
            <v>49.7</v>
          </cell>
          <cell r="GL26">
            <v>56.81</v>
          </cell>
          <cell r="GM26">
            <v>46.08</v>
          </cell>
          <cell r="GN26">
            <v>65.489999999999995</v>
          </cell>
          <cell r="GO26">
            <v>84.53</v>
          </cell>
          <cell r="GP26">
            <v>58.85</v>
          </cell>
          <cell r="GQ26">
            <v>59.84</v>
          </cell>
          <cell r="GR26">
            <v>47.05</v>
          </cell>
          <cell r="GS26">
            <v>67.14</v>
          </cell>
          <cell r="GT26">
            <v>47.49</v>
          </cell>
          <cell r="GU26">
            <v>58.53</v>
          </cell>
          <cell r="GV26">
            <v>0</v>
          </cell>
          <cell r="GW26">
            <v>58.3</v>
          </cell>
          <cell r="GX26">
            <v>47.89</v>
          </cell>
          <cell r="GY26">
            <v>48.08</v>
          </cell>
          <cell r="GZ26">
            <v>51.71</v>
          </cell>
          <cell r="HA26">
            <v>45.1</v>
          </cell>
          <cell r="HB26">
            <v>0</v>
          </cell>
          <cell r="HC26">
            <v>0</v>
          </cell>
          <cell r="HD26">
            <v>0</v>
          </cell>
          <cell r="HE26">
            <v>0</v>
          </cell>
          <cell r="HF26">
            <v>0</v>
          </cell>
        </row>
        <row r="27">
          <cell r="A27">
            <v>26</v>
          </cell>
          <cell r="B27">
            <v>0</v>
          </cell>
          <cell r="C27" t="str">
            <v>Embebição % Fibra</v>
          </cell>
          <cell r="D27" t="str">
            <v>%</v>
          </cell>
          <cell r="E27">
            <v>525.04</v>
          </cell>
          <cell r="F27">
            <v>573.04</v>
          </cell>
          <cell r="G27">
            <v>480.91</v>
          </cell>
          <cell r="H27">
            <v>453.69</v>
          </cell>
          <cell r="I27">
            <v>403.82</v>
          </cell>
          <cell r="J27">
            <v>290.22000000000003</v>
          </cell>
          <cell r="K27">
            <v>447.79</v>
          </cell>
          <cell r="L27">
            <v>382.17</v>
          </cell>
          <cell r="M27">
            <v>405.96</v>
          </cell>
          <cell r="N27">
            <v>299.82</v>
          </cell>
          <cell r="O27">
            <v>405.24</v>
          </cell>
          <cell r="P27">
            <v>390.12</v>
          </cell>
          <cell r="Q27">
            <v>438.85</v>
          </cell>
          <cell r="R27">
            <v>409.58</v>
          </cell>
          <cell r="S27">
            <v>405.15</v>
          </cell>
          <cell r="T27">
            <v>0</v>
          </cell>
          <cell r="U27">
            <v>0</v>
          </cell>
          <cell r="V27">
            <v>533.80999999999995</v>
          </cell>
          <cell r="W27">
            <v>660.2</v>
          </cell>
          <cell r="X27">
            <v>423.38</v>
          </cell>
          <cell r="Y27">
            <v>521.55999999999995</v>
          </cell>
          <cell r="Z27">
            <v>381.54</v>
          </cell>
          <cell r="AA27">
            <v>334.34</v>
          </cell>
          <cell r="AB27">
            <v>371.91</v>
          </cell>
          <cell r="AC27">
            <v>346.97</v>
          </cell>
          <cell r="AD27">
            <v>473.73</v>
          </cell>
          <cell r="AE27">
            <v>404.93</v>
          </cell>
          <cell r="AF27">
            <v>350.09</v>
          </cell>
          <cell r="AG27">
            <v>376</v>
          </cell>
          <cell r="AH27">
            <v>0</v>
          </cell>
          <cell r="AI27">
            <v>0</v>
          </cell>
          <cell r="AJ27">
            <v>579.57000000000005</v>
          </cell>
          <cell r="AK27">
            <v>0</v>
          </cell>
          <cell r="AL27">
            <v>0</v>
          </cell>
          <cell r="AM27">
            <v>417.22</v>
          </cell>
          <cell r="AN27">
            <v>896.32</v>
          </cell>
          <cell r="AO27">
            <v>360.16</v>
          </cell>
          <cell r="AP27">
            <v>463.43</v>
          </cell>
          <cell r="AQ27">
            <v>434.49</v>
          </cell>
          <cell r="AR27">
            <v>311.38</v>
          </cell>
          <cell r="AS27">
            <v>0</v>
          </cell>
          <cell r="AT27">
            <v>407.56</v>
          </cell>
          <cell r="AU27">
            <v>576.69000000000005</v>
          </cell>
          <cell r="AV27">
            <v>301.3</v>
          </cell>
          <cell r="AW27">
            <v>326.11</v>
          </cell>
          <cell r="AX27">
            <v>444.12</v>
          </cell>
          <cell r="AY27">
            <v>401.69</v>
          </cell>
          <cell r="AZ27">
            <v>453.81</v>
          </cell>
          <cell r="BA27">
            <v>0</v>
          </cell>
          <cell r="BB27">
            <v>327.22000000000003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400.68</v>
          </cell>
          <cell r="BI27">
            <v>899.4</v>
          </cell>
          <cell r="BJ27">
            <v>898.73</v>
          </cell>
          <cell r="BK27">
            <v>455.51</v>
          </cell>
          <cell r="BL27">
            <v>587.77</v>
          </cell>
          <cell r="BM27">
            <v>409.44</v>
          </cell>
          <cell r="BN27">
            <v>312.55</v>
          </cell>
          <cell r="BO27">
            <v>341.4</v>
          </cell>
          <cell r="BP27">
            <v>470.15</v>
          </cell>
          <cell r="BQ27">
            <v>327.71</v>
          </cell>
          <cell r="BR27">
            <v>413.95</v>
          </cell>
          <cell r="BS27">
            <v>410.13</v>
          </cell>
          <cell r="BT27">
            <v>476.54</v>
          </cell>
          <cell r="BU27">
            <v>404.14</v>
          </cell>
          <cell r="BV27">
            <v>406.43</v>
          </cell>
          <cell r="BW27">
            <v>452.06</v>
          </cell>
          <cell r="BX27">
            <v>412.54</v>
          </cell>
          <cell r="BY27">
            <v>399.17</v>
          </cell>
          <cell r="BZ27">
            <v>464.46</v>
          </cell>
          <cell r="CA27">
            <v>366.89</v>
          </cell>
          <cell r="CB27">
            <v>331.44</v>
          </cell>
          <cell r="CC27">
            <v>396.48</v>
          </cell>
          <cell r="CD27">
            <v>374.12</v>
          </cell>
          <cell r="CE27">
            <v>530.41999999999996</v>
          </cell>
          <cell r="CF27">
            <v>336.03</v>
          </cell>
          <cell r="CG27">
            <v>434.07</v>
          </cell>
          <cell r="CH27">
            <v>441.63</v>
          </cell>
          <cell r="CI27">
            <v>459.88</v>
          </cell>
          <cell r="CJ27">
            <v>438.03</v>
          </cell>
          <cell r="CK27">
            <v>406.85</v>
          </cell>
          <cell r="CL27">
            <v>468.45</v>
          </cell>
          <cell r="CM27">
            <v>434.17</v>
          </cell>
          <cell r="CN27">
            <v>447.3</v>
          </cell>
          <cell r="CO27">
            <v>528.78</v>
          </cell>
          <cell r="CP27">
            <v>483.9</v>
          </cell>
          <cell r="CQ27">
            <v>508.9</v>
          </cell>
          <cell r="CR27">
            <v>496.11</v>
          </cell>
          <cell r="CS27">
            <v>525.84</v>
          </cell>
          <cell r="CT27">
            <v>505.9</v>
          </cell>
          <cell r="CU27">
            <v>514.71</v>
          </cell>
          <cell r="CV27">
            <v>451.6</v>
          </cell>
          <cell r="CW27">
            <v>431.93</v>
          </cell>
          <cell r="CX27">
            <v>446.55</v>
          </cell>
          <cell r="CY27">
            <v>367.32</v>
          </cell>
          <cell r="CZ27">
            <v>414.19</v>
          </cell>
          <cell r="DA27">
            <v>357.93</v>
          </cell>
          <cell r="DB27">
            <v>359.64</v>
          </cell>
          <cell r="DC27">
            <v>297.13</v>
          </cell>
          <cell r="DD27">
            <v>378.75</v>
          </cell>
          <cell r="DE27">
            <v>368.85</v>
          </cell>
          <cell r="DF27">
            <v>353.58</v>
          </cell>
          <cell r="DG27">
            <v>417.09</v>
          </cell>
          <cell r="DH27">
            <v>398.72</v>
          </cell>
          <cell r="DI27">
            <v>365.54</v>
          </cell>
          <cell r="DJ27">
            <v>393.79</v>
          </cell>
          <cell r="DK27">
            <v>403.27</v>
          </cell>
          <cell r="DL27">
            <v>385.04</v>
          </cell>
          <cell r="DM27">
            <v>363.49</v>
          </cell>
          <cell r="DN27">
            <v>370.52</v>
          </cell>
          <cell r="DO27">
            <v>439.92</v>
          </cell>
          <cell r="DP27">
            <v>418.04</v>
          </cell>
          <cell r="DQ27">
            <v>443.69</v>
          </cell>
          <cell r="DR27">
            <v>414.64</v>
          </cell>
          <cell r="DS27">
            <v>384.42</v>
          </cell>
          <cell r="DT27">
            <v>455.24</v>
          </cell>
          <cell r="DU27">
            <v>251.86</v>
          </cell>
          <cell r="DV27">
            <v>391.44</v>
          </cell>
          <cell r="DW27">
            <v>419.26</v>
          </cell>
          <cell r="DX27">
            <v>447.02</v>
          </cell>
          <cell r="DY27">
            <v>423.52</v>
          </cell>
          <cell r="DZ27">
            <v>409.67</v>
          </cell>
          <cell r="EA27">
            <v>370.36</v>
          </cell>
          <cell r="EB27">
            <v>429.13</v>
          </cell>
          <cell r="EC27">
            <v>424.92</v>
          </cell>
          <cell r="ED27">
            <v>404.02</v>
          </cell>
          <cell r="EE27">
            <v>270.45999999999998</v>
          </cell>
          <cell r="EF27">
            <v>479.58</v>
          </cell>
          <cell r="EG27">
            <v>0</v>
          </cell>
          <cell r="EH27">
            <v>358.05</v>
          </cell>
          <cell r="EI27">
            <v>346.22</v>
          </cell>
          <cell r="EJ27">
            <v>425.32</v>
          </cell>
          <cell r="EK27">
            <v>369.44</v>
          </cell>
          <cell r="EL27">
            <v>351.42</v>
          </cell>
          <cell r="EM27">
            <v>425.46</v>
          </cell>
          <cell r="EN27">
            <v>559.87</v>
          </cell>
          <cell r="EO27">
            <v>537.16999999999996</v>
          </cell>
          <cell r="EP27">
            <v>0</v>
          </cell>
          <cell r="EQ27">
            <v>0</v>
          </cell>
          <cell r="ER27">
            <v>495.7</v>
          </cell>
          <cell r="ES27">
            <v>495.02</v>
          </cell>
          <cell r="ET27">
            <v>517.1</v>
          </cell>
          <cell r="EU27">
            <v>0</v>
          </cell>
          <cell r="EV27">
            <v>0</v>
          </cell>
          <cell r="EW27">
            <v>0</v>
          </cell>
          <cell r="EX27">
            <v>568.36</v>
          </cell>
          <cell r="EY27">
            <v>417.1</v>
          </cell>
          <cell r="EZ27">
            <v>465.04</v>
          </cell>
          <cell r="FA27">
            <v>433.86</v>
          </cell>
          <cell r="FB27">
            <v>458.15</v>
          </cell>
          <cell r="FC27">
            <v>495.32</v>
          </cell>
          <cell r="FD27">
            <v>498.88</v>
          </cell>
          <cell r="FE27">
            <v>330.49</v>
          </cell>
          <cell r="FF27">
            <v>575.53</v>
          </cell>
          <cell r="FG27">
            <v>392.23</v>
          </cell>
          <cell r="FH27">
            <v>384.39</v>
          </cell>
          <cell r="FI27">
            <v>372.41</v>
          </cell>
          <cell r="FJ27">
            <v>291</v>
          </cell>
          <cell r="FK27">
            <v>397.32</v>
          </cell>
          <cell r="FL27">
            <v>407.11</v>
          </cell>
          <cell r="FM27">
            <v>297.29000000000002</v>
          </cell>
          <cell r="FN27">
            <v>500.65</v>
          </cell>
          <cell r="FO27">
            <v>508.43</v>
          </cell>
          <cell r="FP27">
            <v>375.65</v>
          </cell>
          <cell r="FQ27">
            <v>430.79</v>
          </cell>
          <cell r="FR27">
            <v>437.73</v>
          </cell>
          <cell r="FS27">
            <v>388.73</v>
          </cell>
          <cell r="FT27">
            <v>500.45</v>
          </cell>
          <cell r="FU27">
            <v>418.77</v>
          </cell>
          <cell r="FV27">
            <v>412.1</v>
          </cell>
          <cell r="FW27">
            <v>492.76</v>
          </cell>
          <cell r="FX27">
            <v>353.05</v>
          </cell>
          <cell r="FY27">
            <v>579.09</v>
          </cell>
          <cell r="FZ27">
            <v>461.87</v>
          </cell>
          <cell r="GA27">
            <v>434.76</v>
          </cell>
          <cell r="GB27">
            <v>402.78</v>
          </cell>
          <cell r="GC27">
            <v>366.74</v>
          </cell>
          <cell r="GD27">
            <v>464.72</v>
          </cell>
          <cell r="GE27">
            <v>335.82</v>
          </cell>
          <cell r="GF27">
            <v>371.09</v>
          </cell>
          <cell r="GG27">
            <v>401.24</v>
          </cell>
          <cell r="GH27">
            <v>371.66</v>
          </cell>
          <cell r="GI27">
            <v>737.51</v>
          </cell>
          <cell r="GJ27">
            <v>390.18</v>
          </cell>
          <cell r="GK27">
            <v>355.25</v>
          </cell>
          <cell r="GL27">
            <v>420.81</v>
          </cell>
          <cell r="GM27">
            <v>339.32</v>
          </cell>
          <cell r="GN27">
            <v>470.14</v>
          </cell>
          <cell r="GO27">
            <v>633.17999999999995</v>
          </cell>
          <cell r="GP27">
            <v>442.15</v>
          </cell>
          <cell r="GQ27">
            <v>447.9</v>
          </cell>
          <cell r="GR27">
            <v>356.44</v>
          </cell>
          <cell r="GS27">
            <v>506.33</v>
          </cell>
          <cell r="GT27">
            <v>351.26</v>
          </cell>
          <cell r="GU27">
            <v>425.67</v>
          </cell>
          <cell r="GV27">
            <v>0</v>
          </cell>
          <cell r="GW27">
            <v>434.43</v>
          </cell>
          <cell r="GX27">
            <v>356.86</v>
          </cell>
          <cell r="GY27">
            <v>357.47</v>
          </cell>
          <cell r="GZ27">
            <v>382.19</v>
          </cell>
          <cell r="HA27">
            <v>329.92</v>
          </cell>
          <cell r="HB27">
            <v>0</v>
          </cell>
          <cell r="HC27">
            <v>0</v>
          </cell>
          <cell r="HD27">
            <v>0</v>
          </cell>
          <cell r="HE27">
            <v>0</v>
          </cell>
          <cell r="HF27">
            <v>0</v>
          </cell>
        </row>
        <row r="28">
          <cell r="A28">
            <v>27</v>
          </cell>
          <cell r="B28">
            <v>0</v>
          </cell>
          <cell r="C28" t="str">
            <v>CANA PCTS</v>
          </cell>
          <cell r="D28" t="str">
            <v>.</v>
          </cell>
        </row>
        <row r="29">
          <cell r="A29">
            <v>28</v>
          </cell>
          <cell r="B29">
            <v>0</v>
          </cell>
          <cell r="C29" t="str">
            <v>Brix Caldo (%)</v>
          </cell>
          <cell r="D29" t="str">
            <v>%</v>
          </cell>
          <cell r="E29">
            <v>17.97</v>
          </cell>
          <cell r="F29">
            <v>17.940000000000001</v>
          </cell>
          <cell r="G29">
            <v>17.41</v>
          </cell>
          <cell r="H29">
            <v>18.350000000000001</v>
          </cell>
          <cell r="I29">
            <v>19.53</v>
          </cell>
          <cell r="J29">
            <v>19.260000000000002</v>
          </cell>
          <cell r="K29">
            <v>18</v>
          </cell>
          <cell r="L29">
            <v>18.3</v>
          </cell>
          <cell r="M29">
            <v>18.309999999999999</v>
          </cell>
          <cell r="N29">
            <v>18.28</v>
          </cell>
          <cell r="O29">
            <v>18.34</v>
          </cell>
          <cell r="P29">
            <v>18.61</v>
          </cell>
          <cell r="Q29">
            <v>18.3</v>
          </cell>
          <cell r="R29">
            <v>18.7</v>
          </cell>
          <cell r="S29">
            <v>18.73</v>
          </cell>
          <cell r="T29">
            <v>0</v>
          </cell>
          <cell r="U29">
            <v>0</v>
          </cell>
          <cell r="V29">
            <v>17.59</v>
          </cell>
          <cell r="W29">
            <v>17.05</v>
          </cell>
          <cell r="X29">
            <v>18.87</v>
          </cell>
          <cell r="Y29">
            <v>19.149999999999999</v>
          </cell>
          <cell r="Z29">
            <v>18.91</v>
          </cell>
          <cell r="AA29">
            <v>18.77</v>
          </cell>
          <cell r="AB29">
            <v>19.02</v>
          </cell>
          <cell r="AC29">
            <v>18.760000000000002</v>
          </cell>
          <cell r="AD29">
            <v>18.440000000000001</v>
          </cell>
          <cell r="AE29">
            <v>18.09</v>
          </cell>
          <cell r="AF29">
            <v>18.399999999999999</v>
          </cell>
          <cell r="AG29">
            <v>18.45</v>
          </cell>
          <cell r="AH29">
            <v>0</v>
          </cell>
          <cell r="AI29">
            <v>0</v>
          </cell>
          <cell r="AJ29">
            <v>18.2</v>
          </cell>
          <cell r="AK29">
            <v>0</v>
          </cell>
          <cell r="AL29">
            <v>0</v>
          </cell>
          <cell r="AM29">
            <v>18.399999999999999</v>
          </cell>
          <cell r="AN29">
            <v>18.07</v>
          </cell>
          <cell r="AO29">
            <v>17.93</v>
          </cell>
          <cell r="AP29">
            <v>17.41</v>
          </cell>
          <cell r="AQ29">
            <v>17.62</v>
          </cell>
          <cell r="AR29">
            <v>17.95</v>
          </cell>
          <cell r="AS29">
            <v>0</v>
          </cell>
          <cell r="AT29">
            <v>18.52</v>
          </cell>
          <cell r="AU29">
            <v>18.309999999999999</v>
          </cell>
          <cell r="AV29">
            <v>17.82</v>
          </cell>
          <cell r="AW29">
            <v>17.64</v>
          </cell>
          <cell r="AX29">
            <v>17.940000000000001</v>
          </cell>
          <cell r="AY29">
            <v>18.61</v>
          </cell>
          <cell r="AZ29">
            <v>18.45</v>
          </cell>
          <cell r="BA29">
            <v>0</v>
          </cell>
          <cell r="BB29">
            <v>16.7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17.100000000000001</v>
          </cell>
          <cell r="BI29">
            <v>17.420000000000002</v>
          </cell>
          <cell r="BJ29">
            <v>16.95</v>
          </cell>
          <cell r="BK29">
            <v>18.52</v>
          </cell>
          <cell r="BL29">
            <v>18.329999999999998</v>
          </cell>
          <cell r="BM29">
            <v>18.510000000000002</v>
          </cell>
          <cell r="BN29">
            <v>18.05</v>
          </cell>
          <cell r="BO29">
            <v>18</v>
          </cell>
          <cell r="BP29">
            <v>18.23</v>
          </cell>
          <cell r="BQ29">
            <v>18.38</v>
          </cell>
          <cell r="BR29">
            <v>18.59</v>
          </cell>
          <cell r="BS29">
            <v>18.77</v>
          </cell>
          <cell r="BT29">
            <v>19.3</v>
          </cell>
          <cell r="BU29">
            <v>19.07</v>
          </cell>
          <cell r="BV29">
            <v>18.97</v>
          </cell>
          <cell r="BW29">
            <v>18.78</v>
          </cell>
          <cell r="BX29">
            <v>18.2</v>
          </cell>
          <cell r="BY29">
            <v>18.670000000000002</v>
          </cell>
          <cell r="BZ29">
            <v>18.079999999999998</v>
          </cell>
          <cell r="CA29">
            <v>17.57</v>
          </cell>
          <cell r="CB29">
            <v>17.079999999999998</v>
          </cell>
          <cell r="CC29">
            <v>17.329999999999998</v>
          </cell>
          <cell r="CD29">
            <v>17.54</v>
          </cell>
          <cell r="CE29">
            <v>17.36</v>
          </cell>
          <cell r="CF29">
            <v>17.809999999999999</v>
          </cell>
          <cell r="CG29">
            <v>17.64</v>
          </cell>
          <cell r="CH29">
            <v>18.46</v>
          </cell>
          <cell r="CI29">
            <v>18.010000000000002</v>
          </cell>
          <cell r="CJ29">
            <v>17.68</v>
          </cell>
          <cell r="CK29">
            <v>17.45</v>
          </cell>
          <cell r="CL29">
            <v>17.68</v>
          </cell>
          <cell r="CM29">
            <v>17.739999999999998</v>
          </cell>
          <cell r="CN29">
            <v>18.440000000000001</v>
          </cell>
          <cell r="CO29">
            <v>17.64</v>
          </cell>
          <cell r="CP29">
            <v>18.48</v>
          </cell>
          <cell r="CQ29">
            <v>18.46</v>
          </cell>
          <cell r="CR29">
            <v>18.940000000000001</v>
          </cell>
          <cell r="CS29">
            <v>19.010000000000002</v>
          </cell>
          <cell r="CT29">
            <v>19.25</v>
          </cell>
          <cell r="CU29">
            <v>18.88</v>
          </cell>
          <cell r="CV29">
            <v>18.28</v>
          </cell>
          <cell r="CW29">
            <v>18.45</v>
          </cell>
          <cell r="CX29">
            <v>18.170000000000002</v>
          </cell>
          <cell r="CY29">
            <v>17.91</v>
          </cell>
          <cell r="CZ29">
            <v>17.760000000000002</v>
          </cell>
          <cell r="DA29">
            <v>18.190000000000001</v>
          </cell>
          <cell r="DB29">
            <v>18.16</v>
          </cell>
          <cell r="DC29">
            <v>18.68</v>
          </cell>
          <cell r="DD29">
            <v>18.829999999999998</v>
          </cell>
          <cell r="DE29">
            <v>19.239999999999998</v>
          </cell>
          <cell r="DF29">
            <v>19.91</v>
          </cell>
          <cell r="DG29">
            <v>20</v>
          </cell>
          <cell r="DH29">
            <v>19.420000000000002</v>
          </cell>
          <cell r="DI29">
            <v>19.18</v>
          </cell>
          <cell r="DJ29">
            <v>18.989999999999998</v>
          </cell>
          <cell r="DK29">
            <v>18.989999999999998</v>
          </cell>
          <cell r="DL29">
            <v>19.079999999999998</v>
          </cell>
          <cell r="DM29">
            <v>18.46</v>
          </cell>
          <cell r="DN29">
            <v>18.86</v>
          </cell>
          <cell r="DO29">
            <v>19.34</v>
          </cell>
          <cell r="DP29">
            <v>19.68</v>
          </cell>
          <cell r="DQ29">
            <v>19.850000000000001</v>
          </cell>
          <cell r="DR29">
            <v>18.55</v>
          </cell>
          <cell r="DS29">
            <v>18.54</v>
          </cell>
          <cell r="DT29">
            <v>19.239999999999998</v>
          </cell>
          <cell r="DU29">
            <v>19.510000000000002</v>
          </cell>
          <cell r="DV29">
            <v>19.239999999999998</v>
          </cell>
          <cell r="DW29">
            <v>19.54</v>
          </cell>
          <cell r="DX29">
            <v>19.350000000000001</v>
          </cell>
          <cell r="DY29">
            <v>19.559999999999999</v>
          </cell>
          <cell r="DZ29">
            <v>19.52</v>
          </cell>
          <cell r="EA29">
            <v>18.57</v>
          </cell>
          <cell r="EB29">
            <v>18.690000000000001</v>
          </cell>
          <cell r="EC29">
            <v>19.55</v>
          </cell>
          <cell r="ED29">
            <v>18.649999999999999</v>
          </cell>
          <cell r="EE29">
            <v>18.57</v>
          </cell>
          <cell r="EF29">
            <v>17.68</v>
          </cell>
          <cell r="EG29">
            <v>0</v>
          </cell>
          <cell r="EH29">
            <v>18.79</v>
          </cell>
          <cell r="EI29">
            <v>19.23</v>
          </cell>
          <cell r="EJ29">
            <v>19.420000000000002</v>
          </cell>
          <cell r="EK29">
            <v>19.260000000000002</v>
          </cell>
          <cell r="EL29">
            <v>19.329999999999998</v>
          </cell>
          <cell r="EM29">
            <v>19.45</v>
          </cell>
          <cell r="EN29">
            <v>19.079999999999998</v>
          </cell>
          <cell r="EO29">
            <v>20.010000000000002</v>
          </cell>
          <cell r="EP29">
            <v>0</v>
          </cell>
          <cell r="EQ29">
            <v>0</v>
          </cell>
          <cell r="ER29">
            <v>20.27</v>
          </cell>
          <cell r="ES29">
            <v>19.82</v>
          </cell>
          <cell r="ET29">
            <v>18.600000000000001</v>
          </cell>
          <cell r="EU29">
            <v>0</v>
          </cell>
          <cell r="EV29">
            <v>0</v>
          </cell>
          <cell r="EW29">
            <v>0</v>
          </cell>
          <cell r="EX29">
            <v>19.600000000000001</v>
          </cell>
          <cell r="EY29">
            <v>19.48</v>
          </cell>
          <cell r="EZ29">
            <v>19.190000000000001</v>
          </cell>
          <cell r="FA29">
            <v>19.22</v>
          </cell>
          <cell r="FB29">
            <v>19.559999999999999</v>
          </cell>
          <cell r="FC29">
            <v>19.18</v>
          </cell>
          <cell r="FD29">
            <v>18.93</v>
          </cell>
          <cell r="FE29">
            <v>19.350000000000001</v>
          </cell>
          <cell r="FF29">
            <v>19.079999999999998</v>
          </cell>
          <cell r="FG29">
            <v>18.510000000000002</v>
          </cell>
          <cell r="FH29">
            <v>18.850000000000001</v>
          </cell>
          <cell r="FI29">
            <v>18.86</v>
          </cell>
          <cell r="FJ29">
            <v>18.37</v>
          </cell>
          <cell r="FK29">
            <v>18.25</v>
          </cell>
          <cell r="FL29">
            <v>18.75</v>
          </cell>
          <cell r="FM29">
            <v>18.5</v>
          </cell>
          <cell r="FN29">
            <v>18.52</v>
          </cell>
          <cell r="FO29">
            <v>18.73</v>
          </cell>
          <cell r="FP29">
            <v>19.57</v>
          </cell>
          <cell r="FQ29">
            <v>19.82</v>
          </cell>
          <cell r="FR29">
            <v>20.6</v>
          </cell>
          <cell r="FS29">
            <v>20.25</v>
          </cell>
          <cell r="FT29">
            <v>20.62</v>
          </cell>
          <cell r="FU29">
            <v>20.39</v>
          </cell>
          <cell r="FV29">
            <v>20.309999999999999</v>
          </cell>
          <cell r="FW29">
            <v>19.54</v>
          </cell>
          <cell r="FX29">
            <v>19.03</v>
          </cell>
          <cell r="FY29">
            <v>18.61</v>
          </cell>
          <cell r="FZ29">
            <v>18.62</v>
          </cell>
          <cell r="GA29">
            <v>18.920000000000002</v>
          </cell>
          <cell r="GB29">
            <v>19.29</v>
          </cell>
          <cell r="GC29">
            <v>19.28</v>
          </cell>
          <cell r="GD29">
            <v>19.62</v>
          </cell>
          <cell r="GE29">
            <v>19.88</v>
          </cell>
          <cell r="GF29">
            <v>20.48</v>
          </cell>
          <cell r="GG29">
            <v>20.22</v>
          </cell>
          <cell r="GH29">
            <v>20.309999999999999</v>
          </cell>
          <cell r="GI29">
            <v>19.510000000000002</v>
          </cell>
          <cell r="GJ29">
            <v>20.440000000000001</v>
          </cell>
          <cell r="GK29">
            <v>20.92</v>
          </cell>
          <cell r="GL29">
            <v>20.46</v>
          </cell>
          <cell r="GM29">
            <v>20.46</v>
          </cell>
          <cell r="GN29">
            <v>20.96</v>
          </cell>
          <cell r="GO29">
            <v>19.510000000000002</v>
          </cell>
          <cell r="GP29">
            <v>19.43</v>
          </cell>
          <cell r="GQ29">
            <v>20.260000000000002</v>
          </cell>
          <cell r="GR29">
            <v>20.84</v>
          </cell>
          <cell r="GS29">
            <v>20.149999999999999</v>
          </cell>
          <cell r="GT29">
            <v>20.010000000000002</v>
          </cell>
          <cell r="GU29">
            <v>20.32</v>
          </cell>
          <cell r="GV29">
            <v>0</v>
          </cell>
          <cell r="GW29">
            <v>21.43</v>
          </cell>
          <cell r="GX29">
            <v>21.01</v>
          </cell>
          <cell r="GY29">
            <v>20.309999999999999</v>
          </cell>
          <cell r="GZ29">
            <v>21.96</v>
          </cell>
          <cell r="HA29">
            <v>21.68</v>
          </cell>
          <cell r="HB29">
            <v>0</v>
          </cell>
          <cell r="HC29">
            <v>0</v>
          </cell>
          <cell r="HD29">
            <v>0</v>
          </cell>
          <cell r="HE29">
            <v>0</v>
          </cell>
          <cell r="HF29">
            <v>0</v>
          </cell>
        </row>
        <row r="30">
          <cell r="A30">
            <v>29</v>
          </cell>
          <cell r="B30">
            <v>0</v>
          </cell>
          <cell r="C30" t="str">
            <v>Pol Cana (%)</v>
          </cell>
          <cell r="D30" t="str">
            <v>%</v>
          </cell>
          <cell r="E30">
            <v>12.8451</v>
          </cell>
          <cell r="F30">
            <v>13.112399999999999</v>
          </cell>
          <cell r="G30">
            <v>12.7302</v>
          </cell>
          <cell r="H30">
            <v>13.574400000000001</v>
          </cell>
          <cell r="I30">
            <v>14.4283</v>
          </cell>
          <cell r="J30">
            <v>14.3521</v>
          </cell>
          <cell r="K30">
            <v>13.2521</v>
          </cell>
          <cell r="L30">
            <v>13.410600000000001</v>
          </cell>
          <cell r="M30">
            <v>13.445600000000001</v>
          </cell>
          <cell r="N30">
            <v>13.480499999999999</v>
          </cell>
          <cell r="O30">
            <v>13.3771</v>
          </cell>
          <cell r="P30">
            <v>13.703900000000001</v>
          </cell>
          <cell r="Q30">
            <v>13.3811</v>
          </cell>
          <cell r="R30">
            <v>13.783899999999999</v>
          </cell>
          <cell r="S30">
            <v>13.827500000000001</v>
          </cell>
          <cell r="T30">
            <v>0</v>
          </cell>
          <cell r="U30">
            <v>0</v>
          </cell>
          <cell r="V30">
            <v>12.7805</v>
          </cell>
          <cell r="W30">
            <v>12.3101</v>
          </cell>
          <cell r="X30">
            <v>14.110799999999999</v>
          </cell>
          <cell r="Y30">
            <v>14.2957</v>
          </cell>
          <cell r="Z30">
            <v>14.1424</v>
          </cell>
          <cell r="AA30">
            <v>13.834099999999999</v>
          </cell>
          <cell r="AB30">
            <v>14.0435</v>
          </cell>
          <cell r="AC30">
            <v>13.8041</v>
          </cell>
          <cell r="AD30">
            <v>13.688499999999999</v>
          </cell>
          <cell r="AE30">
            <v>13.295199999999999</v>
          </cell>
          <cell r="AF30">
            <v>13.625</v>
          </cell>
          <cell r="AG30">
            <v>13.609400000000001</v>
          </cell>
          <cell r="AH30">
            <v>0</v>
          </cell>
          <cell r="AI30">
            <v>0</v>
          </cell>
          <cell r="AJ30">
            <v>13.5261</v>
          </cell>
          <cell r="AK30">
            <v>0</v>
          </cell>
          <cell r="AL30">
            <v>0</v>
          </cell>
          <cell r="AM30">
            <v>13.7005</v>
          </cell>
          <cell r="AN30">
            <v>13.465</v>
          </cell>
          <cell r="AO30">
            <v>13.3607</v>
          </cell>
          <cell r="AP30">
            <v>12.9414</v>
          </cell>
          <cell r="AQ30">
            <v>13.071099999999999</v>
          </cell>
          <cell r="AR30">
            <v>13.541</v>
          </cell>
          <cell r="AS30">
            <v>0</v>
          </cell>
          <cell r="AT30">
            <v>13.832800000000001</v>
          </cell>
          <cell r="AU30">
            <v>13.7394</v>
          </cell>
          <cell r="AV30">
            <v>13.359400000000001</v>
          </cell>
          <cell r="AW30">
            <v>12.994300000000001</v>
          </cell>
          <cell r="AX30">
            <v>13.3645</v>
          </cell>
          <cell r="AY30">
            <v>13.9047</v>
          </cell>
          <cell r="AZ30">
            <v>13.8086</v>
          </cell>
          <cell r="BA30">
            <v>0</v>
          </cell>
          <cell r="BB30">
            <v>12.2468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11.9879</v>
          </cell>
          <cell r="BI30">
            <v>12.6411</v>
          </cell>
          <cell r="BJ30">
            <v>12.8674</v>
          </cell>
          <cell r="BK30">
            <v>13.809799999999999</v>
          </cell>
          <cell r="BL30">
            <v>13.930099999999999</v>
          </cell>
          <cell r="BM30">
            <v>14.098800000000001</v>
          </cell>
          <cell r="BN30">
            <v>13.4321</v>
          </cell>
          <cell r="BO30">
            <v>13.3813</v>
          </cell>
          <cell r="BP30">
            <v>13.645099999999999</v>
          </cell>
          <cell r="BQ30">
            <v>13.8409</v>
          </cell>
          <cell r="BR30">
            <v>13.918200000000001</v>
          </cell>
          <cell r="BS30">
            <v>13.930199999999999</v>
          </cell>
          <cell r="BT30">
            <v>14.5349</v>
          </cell>
          <cell r="BU30">
            <v>14.086399999999999</v>
          </cell>
          <cell r="BV30">
            <v>14.1158</v>
          </cell>
          <cell r="BW30">
            <v>14.087199999999999</v>
          </cell>
          <cell r="BX30">
            <v>13.5464</v>
          </cell>
          <cell r="BY30">
            <v>13.860200000000001</v>
          </cell>
          <cell r="BZ30">
            <v>13.3805</v>
          </cell>
          <cell r="CA30">
            <v>12.9993</v>
          </cell>
          <cell r="CB30">
            <v>12.651999999999999</v>
          </cell>
          <cell r="CC30">
            <v>12.7433</v>
          </cell>
          <cell r="CD30">
            <v>13.0046</v>
          </cell>
          <cell r="CE30">
            <v>13.009</v>
          </cell>
          <cell r="CF30">
            <v>13.395799999999999</v>
          </cell>
          <cell r="CG30">
            <v>13.0914</v>
          </cell>
          <cell r="CH30">
            <v>13.848100000000001</v>
          </cell>
          <cell r="CI30">
            <v>13.3101</v>
          </cell>
          <cell r="CJ30">
            <v>13.0692</v>
          </cell>
          <cell r="CK30">
            <v>12.854100000000001</v>
          </cell>
          <cell r="CL30">
            <v>13.1149</v>
          </cell>
          <cell r="CM30">
            <v>13.030900000000001</v>
          </cell>
          <cell r="CN30">
            <v>13.822699999999999</v>
          </cell>
          <cell r="CO30">
            <v>13.0762</v>
          </cell>
          <cell r="CP30">
            <v>13.8452</v>
          </cell>
          <cell r="CQ30">
            <v>13.713800000000001</v>
          </cell>
          <cell r="CR30">
            <v>14.212899999999999</v>
          </cell>
          <cell r="CS30">
            <v>14.2067</v>
          </cell>
          <cell r="CT30">
            <v>14.4199</v>
          </cell>
          <cell r="CU30">
            <v>14.167</v>
          </cell>
          <cell r="CV30">
            <v>13.638</v>
          </cell>
          <cell r="CW30">
            <v>13.698600000000001</v>
          </cell>
          <cell r="CX30">
            <v>13.6348</v>
          </cell>
          <cell r="CY30">
            <v>13.1777</v>
          </cell>
          <cell r="CZ30">
            <v>13.123699999999999</v>
          </cell>
          <cell r="DA30">
            <v>13.4735</v>
          </cell>
          <cell r="DB30">
            <v>13.3658</v>
          </cell>
          <cell r="DC30">
            <v>13.759</v>
          </cell>
          <cell r="DD30">
            <v>14.015000000000001</v>
          </cell>
          <cell r="DE30">
            <v>14.349</v>
          </cell>
          <cell r="DF30">
            <v>14.912599999999999</v>
          </cell>
          <cell r="DG30">
            <v>15.0624</v>
          </cell>
          <cell r="DH30">
            <v>14.672700000000001</v>
          </cell>
          <cell r="DI30">
            <v>14.2927</v>
          </cell>
          <cell r="DJ30">
            <v>14.4132</v>
          </cell>
          <cell r="DK30">
            <v>14.277900000000001</v>
          </cell>
          <cell r="DL30">
            <v>14.328099999999999</v>
          </cell>
          <cell r="DM30">
            <v>13.743399999999999</v>
          </cell>
          <cell r="DN30">
            <v>14.0284</v>
          </cell>
          <cell r="DO30">
            <v>14.2879</v>
          </cell>
          <cell r="DP30">
            <v>14.6456</v>
          </cell>
          <cell r="DQ30">
            <v>14.7607</v>
          </cell>
          <cell r="DR30">
            <v>13.532400000000001</v>
          </cell>
          <cell r="DS30">
            <v>13.648300000000001</v>
          </cell>
          <cell r="DT30">
            <v>14.1671</v>
          </cell>
          <cell r="DU30">
            <v>14.331300000000001</v>
          </cell>
          <cell r="DV30">
            <v>14.177</v>
          </cell>
          <cell r="DW30">
            <v>14.5022</v>
          </cell>
          <cell r="DX30">
            <v>14.4559</v>
          </cell>
          <cell r="DY30">
            <v>14.4321</v>
          </cell>
          <cell r="DZ30">
            <v>14.4643</v>
          </cell>
          <cell r="EA30">
            <v>13.311199999999999</v>
          </cell>
          <cell r="EB30">
            <v>13.5259</v>
          </cell>
          <cell r="EC30">
            <v>14.4276</v>
          </cell>
          <cell r="ED30">
            <v>13.792199999999999</v>
          </cell>
          <cell r="EE30">
            <v>13.5967</v>
          </cell>
          <cell r="EF30">
            <v>12.854900000000001</v>
          </cell>
          <cell r="EG30">
            <v>0</v>
          </cell>
          <cell r="EH30">
            <v>13.831</v>
          </cell>
          <cell r="EI30">
            <v>14.1805</v>
          </cell>
          <cell r="EJ30">
            <v>14.206799999999999</v>
          </cell>
          <cell r="EK30">
            <v>13.928100000000001</v>
          </cell>
          <cell r="EL30">
            <v>14.0794</v>
          </cell>
          <cell r="EM30">
            <v>14.118399999999999</v>
          </cell>
          <cell r="EN30">
            <v>13.828799999999999</v>
          </cell>
          <cell r="EO30">
            <v>14.6226</v>
          </cell>
          <cell r="EP30">
            <v>0</v>
          </cell>
          <cell r="EQ30">
            <v>0</v>
          </cell>
          <cell r="ER30">
            <v>14.9068</v>
          </cell>
          <cell r="ES30">
            <v>14.4123</v>
          </cell>
          <cell r="ET30">
            <v>13.602600000000001</v>
          </cell>
          <cell r="EU30">
            <v>0</v>
          </cell>
          <cell r="EV30">
            <v>0</v>
          </cell>
          <cell r="EW30">
            <v>0</v>
          </cell>
          <cell r="EX30">
            <v>14.3698</v>
          </cell>
          <cell r="EY30">
            <v>14.306100000000001</v>
          </cell>
          <cell r="EZ30">
            <v>14.0784</v>
          </cell>
          <cell r="FA30">
            <v>13.9697</v>
          </cell>
          <cell r="FB30">
            <v>14.303699999999999</v>
          </cell>
          <cell r="FC30">
            <v>13.892200000000001</v>
          </cell>
          <cell r="FD30">
            <v>13.822900000000001</v>
          </cell>
          <cell r="FE30">
            <v>14.2791</v>
          </cell>
          <cell r="FF30">
            <v>14.0671</v>
          </cell>
          <cell r="FG30">
            <v>13.429</v>
          </cell>
          <cell r="FH30">
            <v>13.744999999999999</v>
          </cell>
          <cell r="FI30">
            <v>13.599600000000001</v>
          </cell>
          <cell r="FJ30">
            <v>13.3089</v>
          </cell>
          <cell r="FK30">
            <v>13.1365</v>
          </cell>
          <cell r="FL30">
            <v>13.7461</v>
          </cell>
          <cell r="FM30">
            <v>13.252800000000001</v>
          </cell>
          <cell r="FN30">
            <v>13.506399999999999</v>
          </cell>
          <cell r="FO30">
            <v>13.7759</v>
          </cell>
          <cell r="FP30">
            <v>14.2439</v>
          </cell>
          <cell r="FQ30">
            <v>14.4824</v>
          </cell>
          <cell r="FR30">
            <v>15.314299999999999</v>
          </cell>
          <cell r="FS30">
            <v>14.6981</v>
          </cell>
          <cell r="FT30">
            <v>15.064299999999999</v>
          </cell>
          <cell r="FU30">
            <v>14.863099999999999</v>
          </cell>
          <cell r="FV30">
            <v>14.879099999999999</v>
          </cell>
          <cell r="FW30">
            <v>14.166499999999999</v>
          </cell>
          <cell r="FX30">
            <v>13.7737</v>
          </cell>
          <cell r="FY30">
            <v>13.332800000000001</v>
          </cell>
          <cell r="FZ30">
            <v>13.48</v>
          </cell>
          <cell r="GA30">
            <v>13.7471</v>
          </cell>
          <cell r="GB30">
            <v>14.1066</v>
          </cell>
          <cell r="GC30">
            <v>13.9221</v>
          </cell>
          <cell r="GD30">
            <v>14.2385</v>
          </cell>
          <cell r="GE30">
            <v>14.3087</v>
          </cell>
          <cell r="GF30">
            <v>14.8644</v>
          </cell>
          <cell r="GG30">
            <v>14.803100000000001</v>
          </cell>
          <cell r="GH30">
            <v>14.770099999999999</v>
          </cell>
          <cell r="GI30">
            <v>13.912800000000001</v>
          </cell>
          <cell r="GJ30">
            <v>14.925000000000001</v>
          </cell>
          <cell r="GK30">
            <v>15.064500000000001</v>
          </cell>
          <cell r="GL30">
            <v>14.906499999999999</v>
          </cell>
          <cell r="GM30">
            <v>14.7455</v>
          </cell>
          <cell r="GN30">
            <v>15.080399999999999</v>
          </cell>
          <cell r="GO30">
            <v>14.0525</v>
          </cell>
          <cell r="GP30">
            <v>14.037599999999999</v>
          </cell>
          <cell r="GQ30">
            <v>14.7034</v>
          </cell>
          <cell r="GR30">
            <v>15.209099999999999</v>
          </cell>
          <cell r="GS30">
            <v>14.621499999999999</v>
          </cell>
          <cell r="GT30">
            <v>14.4147</v>
          </cell>
          <cell r="GU30">
            <v>14.586399999999999</v>
          </cell>
          <cell r="GV30">
            <v>0</v>
          </cell>
          <cell r="GW30">
            <v>15.803100000000001</v>
          </cell>
          <cell r="GX30">
            <v>15.4809</v>
          </cell>
          <cell r="GY30">
            <v>14.771000000000001</v>
          </cell>
          <cell r="GZ30">
            <v>16.2013</v>
          </cell>
          <cell r="HA30">
            <v>15.939299999999999</v>
          </cell>
          <cell r="HB30">
            <v>0</v>
          </cell>
          <cell r="HC30">
            <v>0</v>
          </cell>
          <cell r="HD30">
            <v>0</v>
          </cell>
          <cell r="HE30">
            <v>0</v>
          </cell>
          <cell r="HF30">
            <v>0</v>
          </cell>
        </row>
        <row r="31">
          <cell r="A31">
            <v>30</v>
          </cell>
          <cell r="B31">
            <v>0</v>
          </cell>
          <cell r="C31" t="str">
            <v>Pureza Caldo (%)</v>
          </cell>
          <cell r="D31" t="str">
            <v>%</v>
          </cell>
          <cell r="E31">
            <v>83.97</v>
          </cell>
          <cell r="F31">
            <v>85.73</v>
          </cell>
          <cell r="G31">
            <v>85.41</v>
          </cell>
          <cell r="H31">
            <v>86.65</v>
          </cell>
          <cell r="I31">
            <v>87.3</v>
          </cell>
          <cell r="J31">
            <v>86.86</v>
          </cell>
          <cell r="K31">
            <v>85.56</v>
          </cell>
          <cell r="L31">
            <v>85.79</v>
          </cell>
          <cell r="M31">
            <v>86.07</v>
          </cell>
          <cell r="N31">
            <v>86.21</v>
          </cell>
          <cell r="O31">
            <v>85.33</v>
          </cell>
          <cell r="P31">
            <v>86.57</v>
          </cell>
          <cell r="Q31">
            <v>85.57</v>
          </cell>
          <cell r="R31">
            <v>86.58</v>
          </cell>
          <cell r="S31">
            <v>86.65</v>
          </cell>
          <cell r="T31">
            <v>0</v>
          </cell>
          <cell r="U31">
            <v>0</v>
          </cell>
          <cell r="V31">
            <v>84.59</v>
          </cell>
          <cell r="W31">
            <v>83.99</v>
          </cell>
          <cell r="X31">
            <v>87.23</v>
          </cell>
          <cell r="Y31">
            <v>87.05</v>
          </cell>
          <cell r="Z31">
            <v>87.04</v>
          </cell>
          <cell r="AA31">
            <v>85.99</v>
          </cell>
          <cell r="AB31">
            <v>86.17</v>
          </cell>
          <cell r="AC31">
            <v>85.98</v>
          </cell>
          <cell r="AD31">
            <v>86.44</v>
          </cell>
          <cell r="AE31">
            <v>85.85</v>
          </cell>
          <cell r="AF31">
            <v>86.63</v>
          </cell>
          <cell r="AG31">
            <v>87.05</v>
          </cell>
          <cell r="AH31">
            <v>0</v>
          </cell>
          <cell r="AI31">
            <v>0</v>
          </cell>
          <cell r="AJ31">
            <v>87.75</v>
          </cell>
          <cell r="AK31">
            <v>0</v>
          </cell>
          <cell r="AL31">
            <v>0</v>
          </cell>
          <cell r="AM31">
            <v>87.61</v>
          </cell>
          <cell r="AN31">
            <v>87.49</v>
          </cell>
          <cell r="AO31">
            <v>87.12</v>
          </cell>
          <cell r="AP31">
            <v>87.25</v>
          </cell>
          <cell r="AQ31">
            <v>87.34</v>
          </cell>
          <cell r="AR31">
            <v>88.47</v>
          </cell>
          <cell r="AS31">
            <v>0</v>
          </cell>
          <cell r="AT31">
            <v>87.85</v>
          </cell>
          <cell r="AU31">
            <v>87.71</v>
          </cell>
          <cell r="AV31">
            <v>87.77</v>
          </cell>
          <cell r="AW31">
            <v>86.51</v>
          </cell>
          <cell r="AX31">
            <v>87.68</v>
          </cell>
          <cell r="AY31">
            <v>88.02</v>
          </cell>
          <cell r="AZ31">
            <v>88.08</v>
          </cell>
          <cell r="BA31">
            <v>0</v>
          </cell>
          <cell r="BB31">
            <v>87.01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82.46</v>
          </cell>
          <cell r="BI31">
            <v>85.19</v>
          </cell>
          <cell r="BJ31">
            <v>88.14</v>
          </cell>
          <cell r="BK31">
            <v>88.71</v>
          </cell>
          <cell r="BL31">
            <v>89.53</v>
          </cell>
          <cell r="BM31">
            <v>89.57</v>
          </cell>
          <cell r="BN31">
            <v>87.92</v>
          </cell>
          <cell r="BO31">
            <v>87.83</v>
          </cell>
          <cell r="BP31">
            <v>88.48</v>
          </cell>
          <cell r="BQ31">
            <v>89.06</v>
          </cell>
          <cell r="BR31">
            <v>88.7</v>
          </cell>
          <cell r="BS31">
            <v>87.85</v>
          </cell>
          <cell r="BT31">
            <v>88.96</v>
          </cell>
          <cell r="BU31">
            <v>87.73</v>
          </cell>
          <cell r="BV31">
            <v>88.56</v>
          </cell>
          <cell r="BW31">
            <v>88.76</v>
          </cell>
          <cell r="BX31">
            <v>88.08</v>
          </cell>
          <cell r="BY31">
            <v>87.79</v>
          </cell>
          <cell r="BZ31">
            <v>87.5</v>
          </cell>
          <cell r="CA31">
            <v>87.31</v>
          </cell>
          <cell r="CB31">
            <v>86.89</v>
          </cell>
          <cell r="CC31">
            <v>86.32</v>
          </cell>
          <cell r="CD31">
            <v>87.12</v>
          </cell>
          <cell r="CE31">
            <v>87.44</v>
          </cell>
          <cell r="CF31">
            <v>88.04</v>
          </cell>
          <cell r="CG31">
            <v>87.24</v>
          </cell>
          <cell r="CH31">
            <v>88.68</v>
          </cell>
          <cell r="CI31">
            <v>86.73</v>
          </cell>
          <cell r="CJ31">
            <v>86.76</v>
          </cell>
          <cell r="CK31">
            <v>86.07</v>
          </cell>
          <cell r="CL31">
            <v>86.71</v>
          </cell>
          <cell r="CM31">
            <v>86.7</v>
          </cell>
          <cell r="CN31">
            <v>88.02</v>
          </cell>
          <cell r="CO31">
            <v>86.68</v>
          </cell>
          <cell r="CP31">
            <v>88.26</v>
          </cell>
          <cell r="CQ31">
            <v>87.76</v>
          </cell>
          <cell r="CR31">
            <v>88.75</v>
          </cell>
          <cell r="CS31">
            <v>88.01</v>
          </cell>
          <cell r="CT31">
            <v>88.52</v>
          </cell>
          <cell r="CU31">
            <v>88.14</v>
          </cell>
          <cell r="CV31">
            <v>87.42</v>
          </cell>
          <cell r="CW31">
            <v>87.48</v>
          </cell>
          <cell r="CX31">
            <v>88</v>
          </cell>
          <cell r="CY31">
            <v>86.38</v>
          </cell>
          <cell r="CZ31">
            <v>86.6</v>
          </cell>
          <cell r="DA31">
            <v>86.97</v>
          </cell>
          <cell r="DB31">
            <v>86.34</v>
          </cell>
          <cell r="DC31">
            <v>86.72</v>
          </cell>
          <cell r="DD31">
            <v>87.47</v>
          </cell>
          <cell r="DE31">
            <v>87.73</v>
          </cell>
          <cell r="DF31">
            <v>88.45</v>
          </cell>
          <cell r="DG31">
            <v>88.75</v>
          </cell>
          <cell r="DH31">
            <v>88.77</v>
          </cell>
          <cell r="DI31">
            <v>87.8</v>
          </cell>
          <cell r="DJ31">
            <v>88.99</v>
          </cell>
          <cell r="DK31">
            <v>88.2</v>
          </cell>
          <cell r="DL31">
            <v>88.42</v>
          </cell>
          <cell r="DM31">
            <v>87.7</v>
          </cell>
          <cell r="DN31">
            <v>87.59</v>
          </cell>
          <cell r="DO31">
            <v>87.85</v>
          </cell>
          <cell r="DP31">
            <v>88.26</v>
          </cell>
          <cell r="DQ31">
            <v>88.36</v>
          </cell>
          <cell r="DR31">
            <v>86.79</v>
          </cell>
          <cell r="DS31">
            <v>87.32</v>
          </cell>
          <cell r="DT31">
            <v>87.42</v>
          </cell>
          <cell r="DU31">
            <v>86.88</v>
          </cell>
          <cell r="DV31">
            <v>87.42</v>
          </cell>
          <cell r="DW31">
            <v>87.87</v>
          </cell>
          <cell r="DX31">
            <v>88.11</v>
          </cell>
          <cell r="DY31">
            <v>87.37</v>
          </cell>
          <cell r="DZ31">
            <v>87.81</v>
          </cell>
          <cell r="EA31">
            <v>85.46</v>
          </cell>
          <cell r="EB31">
            <v>86.36</v>
          </cell>
          <cell r="EC31">
            <v>87.88</v>
          </cell>
          <cell r="ED31">
            <v>87.24</v>
          </cell>
          <cell r="EE31">
            <v>86.54</v>
          </cell>
          <cell r="EF31">
            <v>86.37</v>
          </cell>
          <cell r="EG31">
            <v>0</v>
          </cell>
          <cell r="EH31">
            <v>86.91</v>
          </cell>
          <cell r="EI31">
            <v>87.52</v>
          </cell>
          <cell r="EJ31">
            <v>86.87</v>
          </cell>
          <cell r="EK31">
            <v>86.29</v>
          </cell>
          <cell r="EL31">
            <v>86.45</v>
          </cell>
          <cell r="EM31">
            <v>86.63</v>
          </cell>
          <cell r="EN31">
            <v>86.43</v>
          </cell>
          <cell r="EO31">
            <v>87.31</v>
          </cell>
          <cell r="EP31">
            <v>0</v>
          </cell>
          <cell r="EQ31">
            <v>0</v>
          </cell>
          <cell r="ER31">
            <v>88.06</v>
          </cell>
          <cell r="ES31">
            <v>87.13</v>
          </cell>
          <cell r="ET31">
            <v>87.31</v>
          </cell>
          <cell r="EU31">
            <v>0</v>
          </cell>
          <cell r="EV31">
            <v>0</v>
          </cell>
          <cell r="EW31">
            <v>0</v>
          </cell>
          <cell r="EX31">
            <v>87.5</v>
          </cell>
          <cell r="EY31">
            <v>87.68</v>
          </cell>
          <cell r="EZ31">
            <v>87.39</v>
          </cell>
          <cell r="FA31">
            <v>86.84</v>
          </cell>
          <cell r="FB31">
            <v>87.32</v>
          </cell>
          <cell r="FC31">
            <v>86.44</v>
          </cell>
          <cell r="FD31">
            <v>86.95</v>
          </cell>
          <cell r="FE31">
            <v>87.6</v>
          </cell>
          <cell r="FF31">
            <v>87.58</v>
          </cell>
          <cell r="FG31">
            <v>86.6</v>
          </cell>
          <cell r="FH31">
            <v>86.84</v>
          </cell>
          <cell r="FI31">
            <v>85.79</v>
          </cell>
          <cell r="FJ31">
            <v>86.39</v>
          </cell>
          <cell r="FK31">
            <v>86.03</v>
          </cell>
          <cell r="FL31">
            <v>87.15</v>
          </cell>
          <cell r="FM31">
            <v>85.95</v>
          </cell>
          <cell r="FN31">
            <v>86.56</v>
          </cell>
          <cell r="FO31">
            <v>87.19</v>
          </cell>
          <cell r="FP31">
            <v>87.43</v>
          </cell>
          <cell r="FQ31">
            <v>87.59</v>
          </cell>
          <cell r="FR31">
            <v>88.45</v>
          </cell>
          <cell r="FS31">
            <v>87.56</v>
          </cell>
          <cell r="FT31">
            <v>88.31</v>
          </cell>
          <cell r="FU31">
            <v>87.59</v>
          </cell>
          <cell r="FV31">
            <v>87.74</v>
          </cell>
          <cell r="FW31">
            <v>87.1</v>
          </cell>
          <cell r="FX31">
            <v>87.13</v>
          </cell>
          <cell r="FY31">
            <v>86.03</v>
          </cell>
          <cell r="FZ31">
            <v>86.25</v>
          </cell>
          <cell r="GA31">
            <v>87.05</v>
          </cell>
          <cell r="GB31">
            <v>87.25</v>
          </cell>
          <cell r="GC31">
            <v>86.62</v>
          </cell>
          <cell r="GD31">
            <v>86.75</v>
          </cell>
          <cell r="GE31">
            <v>86.67</v>
          </cell>
          <cell r="GF31">
            <v>87.6</v>
          </cell>
          <cell r="GG31">
            <v>87.83</v>
          </cell>
          <cell r="GH31">
            <v>87.74</v>
          </cell>
          <cell r="GI31">
            <v>86.67</v>
          </cell>
          <cell r="GJ31">
            <v>88.11</v>
          </cell>
          <cell r="GK31">
            <v>88.05</v>
          </cell>
          <cell r="GL31">
            <v>88.32</v>
          </cell>
          <cell r="GM31">
            <v>87.49</v>
          </cell>
          <cell r="GN31">
            <v>87.88</v>
          </cell>
          <cell r="GO31">
            <v>87.08</v>
          </cell>
          <cell r="GP31">
            <v>87.29</v>
          </cell>
          <cell r="GQ31">
            <v>87.76</v>
          </cell>
          <cell r="GR31">
            <v>88</v>
          </cell>
          <cell r="GS31">
            <v>87.59</v>
          </cell>
          <cell r="GT31">
            <v>87.36</v>
          </cell>
          <cell r="GU31">
            <v>87.4</v>
          </cell>
          <cell r="GV31">
            <v>0</v>
          </cell>
          <cell r="GW31">
            <v>89.27</v>
          </cell>
          <cell r="GX31">
            <v>89.2</v>
          </cell>
          <cell r="GY31">
            <v>88.08</v>
          </cell>
          <cell r="GZ31">
            <v>89.48</v>
          </cell>
          <cell r="HA31">
            <v>89.39</v>
          </cell>
          <cell r="HB31">
            <v>0</v>
          </cell>
          <cell r="HC31">
            <v>0</v>
          </cell>
          <cell r="HD31">
            <v>0</v>
          </cell>
          <cell r="HE31">
            <v>0</v>
          </cell>
          <cell r="HF31">
            <v>0</v>
          </cell>
        </row>
        <row r="32">
          <cell r="A32">
            <v>31</v>
          </cell>
          <cell r="B32">
            <v>0</v>
          </cell>
          <cell r="C32" t="str">
            <v>Fibra (%)</v>
          </cell>
          <cell r="D32" t="str">
            <v>%</v>
          </cell>
          <cell r="E32">
            <v>11.7</v>
          </cell>
          <cell r="F32">
            <v>11.61</v>
          </cell>
          <cell r="G32">
            <v>11.37</v>
          </cell>
          <cell r="H32">
            <v>11.53</v>
          </cell>
          <cell r="I32">
            <v>12.04</v>
          </cell>
          <cell r="J32">
            <v>11.25</v>
          </cell>
          <cell r="K32">
            <v>11.07</v>
          </cell>
          <cell r="L32">
            <v>11.5</v>
          </cell>
          <cell r="M32">
            <v>11.57</v>
          </cell>
          <cell r="N32">
            <v>11.42</v>
          </cell>
          <cell r="O32">
            <v>11.46</v>
          </cell>
          <cell r="P32">
            <v>11.74</v>
          </cell>
          <cell r="Q32">
            <v>11.48</v>
          </cell>
          <cell r="R32">
            <v>11.69</v>
          </cell>
          <cell r="S32">
            <v>11.65</v>
          </cell>
          <cell r="T32">
            <v>0</v>
          </cell>
          <cell r="U32">
            <v>0</v>
          </cell>
          <cell r="V32">
            <v>11.18</v>
          </cell>
          <cell r="W32">
            <v>11.13</v>
          </cell>
          <cell r="X32">
            <v>11.29</v>
          </cell>
          <cell r="Y32">
            <v>11.27</v>
          </cell>
          <cell r="Z32">
            <v>11.16</v>
          </cell>
          <cell r="AA32">
            <v>11.3</v>
          </cell>
          <cell r="AB32">
            <v>11.32</v>
          </cell>
          <cell r="AC32">
            <v>11.39</v>
          </cell>
          <cell r="AD32">
            <v>11.19</v>
          </cell>
          <cell r="AE32">
            <v>11.37</v>
          </cell>
          <cell r="AF32">
            <v>11.46</v>
          </cell>
          <cell r="AG32">
            <v>11.96</v>
          </cell>
          <cell r="AH32">
            <v>0</v>
          </cell>
          <cell r="AI32">
            <v>0</v>
          </cell>
          <cell r="AJ32">
            <v>11.99</v>
          </cell>
          <cell r="AK32">
            <v>0</v>
          </cell>
          <cell r="AL32">
            <v>0</v>
          </cell>
          <cell r="AM32">
            <v>11.79</v>
          </cell>
          <cell r="AN32">
            <v>11.67</v>
          </cell>
          <cell r="AO32">
            <v>11.42</v>
          </cell>
          <cell r="AP32">
            <v>11.65</v>
          </cell>
          <cell r="AQ32">
            <v>11.83</v>
          </cell>
          <cell r="AR32">
            <v>11.6</v>
          </cell>
          <cell r="AS32">
            <v>0</v>
          </cell>
          <cell r="AT32">
            <v>11.77</v>
          </cell>
          <cell r="AU32">
            <v>11.41</v>
          </cell>
          <cell r="AV32">
            <v>11.5</v>
          </cell>
          <cell r="AW32">
            <v>11.68</v>
          </cell>
          <cell r="AX32">
            <v>11.81</v>
          </cell>
          <cell r="AY32">
            <v>11.86</v>
          </cell>
          <cell r="AZ32">
            <v>11.8</v>
          </cell>
          <cell r="BA32">
            <v>0</v>
          </cell>
          <cell r="BB32">
            <v>12.27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11.77</v>
          </cell>
          <cell r="BI32">
            <v>11.66</v>
          </cell>
          <cell r="BJ32">
            <v>11.02</v>
          </cell>
          <cell r="BK32">
            <v>12.43</v>
          </cell>
          <cell r="BL32">
            <v>11.86</v>
          </cell>
          <cell r="BM32">
            <v>11.76</v>
          </cell>
          <cell r="BN32">
            <v>12.03</v>
          </cell>
          <cell r="BO32">
            <v>12.03</v>
          </cell>
          <cell r="BP32">
            <v>12.06</v>
          </cell>
          <cell r="BQ32">
            <v>12.09</v>
          </cell>
          <cell r="BR32">
            <v>12.19</v>
          </cell>
          <cell r="BS32">
            <v>12.14</v>
          </cell>
          <cell r="BT32">
            <v>12.02</v>
          </cell>
          <cell r="BU32">
            <v>12.33</v>
          </cell>
          <cell r="BV32">
            <v>12.45</v>
          </cell>
          <cell r="BW32">
            <v>12.12</v>
          </cell>
          <cell r="BX32">
            <v>12.12</v>
          </cell>
          <cell r="BY32">
            <v>12.08</v>
          </cell>
          <cell r="BZ32">
            <v>12.07</v>
          </cell>
          <cell r="CA32">
            <v>11.96</v>
          </cell>
          <cell r="CB32">
            <v>11.61</v>
          </cell>
          <cell r="CC32">
            <v>11.66</v>
          </cell>
          <cell r="CD32">
            <v>11.71</v>
          </cell>
          <cell r="CE32">
            <v>11.31</v>
          </cell>
          <cell r="CF32">
            <v>11.49</v>
          </cell>
          <cell r="CG32">
            <v>11.74</v>
          </cell>
          <cell r="CH32">
            <v>12.06</v>
          </cell>
          <cell r="CI32">
            <v>11.64</v>
          </cell>
          <cell r="CJ32">
            <v>11.65</v>
          </cell>
          <cell r="CK32">
            <v>11.39</v>
          </cell>
          <cell r="CL32">
            <v>11.41</v>
          </cell>
          <cell r="CM32">
            <v>11.97</v>
          </cell>
          <cell r="CN32">
            <v>11.67</v>
          </cell>
          <cell r="CO32">
            <v>11.43</v>
          </cell>
          <cell r="CP32">
            <v>11.86</v>
          </cell>
          <cell r="CQ32">
            <v>12.02</v>
          </cell>
          <cell r="CR32">
            <v>12.09</v>
          </cell>
          <cell r="CS32">
            <v>11.84</v>
          </cell>
          <cell r="CT32">
            <v>12.04</v>
          </cell>
          <cell r="CU32">
            <v>11.69</v>
          </cell>
          <cell r="CV32">
            <v>11.55</v>
          </cell>
          <cell r="CW32">
            <v>11.87</v>
          </cell>
          <cell r="CX32">
            <v>11.6</v>
          </cell>
          <cell r="CY32">
            <v>11.66</v>
          </cell>
          <cell r="CZ32">
            <v>11.56</v>
          </cell>
          <cell r="DA32">
            <v>11.67</v>
          </cell>
          <cell r="DB32">
            <v>11.62</v>
          </cell>
          <cell r="DC32">
            <v>11.83</v>
          </cell>
          <cell r="DD32">
            <v>11.72</v>
          </cell>
          <cell r="DE32">
            <v>11.78</v>
          </cell>
          <cell r="DF32">
            <v>12</v>
          </cell>
          <cell r="DG32">
            <v>11.88</v>
          </cell>
          <cell r="DH32">
            <v>11.71</v>
          </cell>
          <cell r="DI32">
            <v>11.87</v>
          </cell>
          <cell r="DJ32">
            <v>11.59</v>
          </cell>
          <cell r="DK32">
            <v>11.62</v>
          </cell>
          <cell r="DL32">
            <v>11.83</v>
          </cell>
          <cell r="DM32">
            <v>11.86</v>
          </cell>
          <cell r="DN32">
            <v>11.84</v>
          </cell>
          <cell r="DO32">
            <v>12.4</v>
          </cell>
          <cell r="DP32">
            <v>12.25</v>
          </cell>
          <cell r="DQ32">
            <v>12.36</v>
          </cell>
          <cell r="DR32">
            <v>12.43</v>
          </cell>
          <cell r="DS32">
            <v>12.26</v>
          </cell>
          <cell r="DT32">
            <v>12.31</v>
          </cell>
          <cell r="DU32">
            <v>12.09</v>
          </cell>
          <cell r="DV32">
            <v>12.27</v>
          </cell>
          <cell r="DW32">
            <v>12.15</v>
          </cell>
          <cell r="DX32">
            <v>11.93</v>
          </cell>
          <cell r="DY32">
            <v>12.16</v>
          </cell>
          <cell r="DZ32">
            <v>12.2</v>
          </cell>
          <cell r="EA32">
            <v>12.55</v>
          </cell>
          <cell r="EB32">
            <v>12.6</v>
          </cell>
          <cell r="EC32">
            <v>12.48</v>
          </cell>
          <cell r="ED32">
            <v>11.94</v>
          </cell>
          <cell r="EE32">
            <v>12.05</v>
          </cell>
          <cell r="EF32">
            <v>12.34</v>
          </cell>
          <cell r="EG32">
            <v>0</v>
          </cell>
          <cell r="EH32">
            <v>11.99</v>
          </cell>
          <cell r="EI32">
            <v>12.29</v>
          </cell>
          <cell r="EJ32">
            <v>12.32</v>
          </cell>
          <cell r="EK32">
            <v>12.6</v>
          </cell>
          <cell r="EL32">
            <v>12.29</v>
          </cell>
          <cell r="EM32">
            <v>12.61</v>
          </cell>
          <cell r="EN32">
            <v>12.56</v>
          </cell>
          <cell r="EO32">
            <v>12.67</v>
          </cell>
          <cell r="EP32">
            <v>0</v>
          </cell>
          <cell r="EQ32">
            <v>0</v>
          </cell>
          <cell r="ER32">
            <v>12.8</v>
          </cell>
          <cell r="ES32">
            <v>12.84</v>
          </cell>
          <cell r="ET32">
            <v>12.63</v>
          </cell>
          <cell r="EU32">
            <v>0</v>
          </cell>
          <cell r="EV32">
            <v>0</v>
          </cell>
          <cell r="EW32">
            <v>0</v>
          </cell>
          <cell r="EX32">
            <v>12.61</v>
          </cell>
          <cell r="EY32">
            <v>12.63</v>
          </cell>
          <cell r="EZ32">
            <v>12.5</v>
          </cell>
          <cell r="FA32">
            <v>12.67</v>
          </cell>
          <cell r="FB32">
            <v>12.64</v>
          </cell>
          <cell r="FC32">
            <v>12.61</v>
          </cell>
          <cell r="FD32">
            <v>12.48</v>
          </cell>
          <cell r="FE32">
            <v>12.3</v>
          </cell>
          <cell r="FF32">
            <v>12.34</v>
          </cell>
          <cell r="FG32">
            <v>12.62</v>
          </cell>
          <cell r="FH32">
            <v>12.49</v>
          </cell>
          <cell r="FI32">
            <v>12.43</v>
          </cell>
          <cell r="FJ32">
            <v>12.56</v>
          </cell>
          <cell r="FK32">
            <v>12.69</v>
          </cell>
          <cell r="FL32">
            <v>12.38</v>
          </cell>
          <cell r="FM32">
            <v>12.91</v>
          </cell>
          <cell r="FN32">
            <v>12.29</v>
          </cell>
          <cell r="FO32">
            <v>12.22</v>
          </cell>
          <cell r="FP32">
            <v>12.98</v>
          </cell>
          <cell r="FQ32">
            <v>12.86</v>
          </cell>
          <cell r="FR32">
            <v>12.43</v>
          </cell>
          <cell r="FS32">
            <v>13.22</v>
          </cell>
          <cell r="FT32">
            <v>13.34</v>
          </cell>
          <cell r="FU32">
            <v>13</v>
          </cell>
          <cell r="FV32">
            <v>12.81</v>
          </cell>
          <cell r="FW32">
            <v>12.99</v>
          </cell>
          <cell r="FX32">
            <v>13.1</v>
          </cell>
          <cell r="FY32">
            <v>12.96</v>
          </cell>
          <cell r="FZ32">
            <v>12.51</v>
          </cell>
          <cell r="GA32">
            <v>12.83</v>
          </cell>
          <cell r="GB32">
            <v>12.59</v>
          </cell>
          <cell r="GC32">
            <v>12.9</v>
          </cell>
          <cell r="GD32">
            <v>12.7</v>
          </cell>
          <cell r="GE32">
            <v>13.12</v>
          </cell>
          <cell r="GF32">
            <v>13.25</v>
          </cell>
          <cell r="GG32">
            <v>12.91</v>
          </cell>
          <cell r="GH32">
            <v>13.23</v>
          </cell>
          <cell r="GI32">
            <v>13.65</v>
          </cell>
          <cell r="GJ32">
            <v>13.24</v>
          </cell>
          <cell r="GK32">
            <v>13.99</v>
          </cell>
          <cell r="GL32">
            <v>13.5</v>
          </cell>
          <cell r="GM32">
            <v>13.58</v>
          </cell>
          <cell r="GN32">
            <v>13.93</v>
          </cell>
          <cell r="GO32">
            <v>13.35</v>
          </cell>
          <cell r="GP32">
            <v>13.31</v>
          </cell>
          <cell r="GQ32">
            <v>13.36</v>
          </cell>
          <cell r="GR32">
            <v>13.2</v>
          </cell>
          <cell r="GS32">
            <v>13.26</v>
          </cell>
          <cell r="GT32">
            <v>13.52</v>
          </cell>
          <cell r="GU32">
            <v>13.75</v>
          </cell>
          <cell r="GV32">
            <v>0</v>
          </cell>
          <cell r="GW32">
            <v>13.42</v>
          </cell>
          <cell r="GX32">
            <v>13.42</v>
          </cell>
          <cell r="GY32">
            <v>13.45</v>
          </cell>
          <cell r="GZ32">
            <v>13.53</v>
          </cell>
          <cell r="HA32">
            <v>13.67</v>
          </cell>
          <cell r="HB32">
            <v>0</v>
          </cell>
          <cell r="HC32">
            <v>0</v>
          </cell>
          <cell r="HD32">
            <v>0</v>
          </cell>
          <cell r="HE32">
            <v>0</v>
          </cell>
          <cell r="HF32">
            <v>0</v>
          </cell>
        </row>
        <row r="33">
          <cell r="A33">
            <v>32</v>
          </cell>
          <cell r="B33">
            <v>0</v>
          </cell>
          <cell r="C33" t="str">
            <v>AR Cana (%)</v>
          </cell>
          <cell r="D33" t="str">
            <v>%</v>
          </cell>
          <cell r="E33">
            <v>0.66</v>
          </cell>
          <cell r="F33">
            <v>0.6</v>
          </cell>
          <cell r="G33">
            <v>0.62</v>
          </cell>
          <cell r="H33">
            <v>0.56999999999999995</v>
          </cell>
          <cell r="I33">
            <v>0.55000000000000004</v>
          </cell>
          <cell r="J33">
            <v>0.56999999999999995</v>
          </cell>
          <cell r="K33">
            <v>0.61</v>
          </cell>
          <cell r="L33">
            <v>0.6</v>
          </cell>
          <cell r="M33">
            <v>0.6</v>
          </cell>
          <cell r="N33">
            <v>0.59</v>
          </cell>
          <cell r="O33">
            <v>0.62</v>
          </cell>
          <cell r="P33">
            <v>0.56999999999999995</v>
          </cell>
          <cell r="Q33">
            <v>0.61</v>
          </cell>
          <cell r="R33">
            <v>0.57999999999999996</v>
          </cell>
          <cell r="S33">
            <v>0.56999999999999995</v>
          </cell>
          <cell r="T33">
            <v>0</v>
          </cell>
          <cell r="U33">
            <v>0</v>
          </cell>
          <cell r="V33">
            <v>0.64</v>
          </cell>
          <cell r="W33">
            <v>0.66</v>
          </cell>
          <cell r="X33">
            <v>0.56000000000000005</v>
          </cell>
          <cell r="Y33">
            <v>0.56999999999999995</v>
          </cell>
          <cell r="Z33">
            <v>0.56999999999999995</v>
          </cell>
          <cell r="AA33">
            <v>0.6</v>
          </cell>
          <cell r="AB33">
            <v>0.59</v>
          </cell>
          <cell r="AC33">
            <v>0.6</v>
          </cell>
          <cell r="AD33">
            <v>0.57999999999999996</v>
          </cell>
          <cell r="AE33">
            <v>0.6</v>
          </cell>
          <cell r="AF33">
            <v>0.56999999999999995</v>
          </cell>
          <cell r="AG33">
            <v>0.56000000000000005</v>
          </cell>
          <cell r="AH33">
            <v>0</v>
          </cell>
          <cell r="AI33">
            <v>0</v>
          </cell>
          <cell r="AJ33">
            <v>0.54</v>
          </cell>
          <cell r="AK33">
            <v>0</v>
          </cell>
          <cell r="AL33">
            <v>0</v>
          </cell>
          <cell r="AM33">
            <v>0.54</v>
          </cell>
          <cell r="AN33">
            <v>0.55000000000000004</v>
          </cell>
          <cell r="AO33">
            <v>0.56000000000000005</v>
          </cell>
          <cell r="AP33">
            <v>0.56000000000000005</v>
          </cell>
          <cell r="AQ33">
            <v>0.55000000000000004</v>
          </cell>
          <cell r="AR33">
            <v>0.52</v>
          </cell>
          <cell r="AS33">
            <v>0</v>
          </cell>
          <cell r="AT33">
            <v>0.54</v>
          </cell>
          <cell r="AU33">
            <v>0.54</v>
          </cell>
          <cell r="AV33">
            <v>0.54</v>
          </cell>
          <cell r="AW33">
            <v>0.57999999999999996</v>
          </cell>
          <cell r="AX33">
            <v>0.54</v>
          </cell>
          <cell r="AY33">
            <v>0.53</v>
          </cell>
          <cell r="AZ33">
            <v>0.53</v>
          </cell>
          <cell r="BA33">
            <v>0</v>
          </cell>
          <cell r="BB33">
            <v>0.55000000000000004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0.69</v>
          </cell>
          <cell r="BI33">
            <v>0.61</v>
          </cell>
          <cell r="BJ33">
            <v>0.53</v>
          </cell>
          <cell r="BK33">
            <v>0.5</v>
          </cell>
          <cell r="BL33">
            <v>0.48</v>
          </cell>
          <cell r="BM33">
            <v>0.48</v>
          </cell>
          <cell r="BN33">
            <v>0.53</v>
          </cell>
          <cell r="BO33">
            <v>0.53</v>
          </cell>
          <cell r="BP33">
            <v>0.52</v>
          </cell>
          <cell r="BQ33">
            <v>0.5</v>
          </cell>
          <cell r="BR33">
            <v>0.51</v>
          </cell>
          <cell r="BS33">
            <v>0.53</v>
          </cell>
          <cell r="BT33">
            <v>0.5</v>
          </cell>
          <cell r="BU33">
            <v>0.53</v>
          </cell>
          <cell r="BV33">
            <v>0.5</v>
          </cell>
          <cell r="BW33">
            <v>0.51</v>
          </cell>
          <cell r="BX33">
            <v>0.52</v>
          </cell>
          <cell r="BY33">
            <v>0.53</v>
          </cell>
          <cell r="BZ33">
            <v>0.54</v>
          </cell>
          <cell r="CA33">
            <v>0.55000000000000004</v>
          </cell>
          <cell r="CB33">
            <v>0.56999999999999995</v>
          </cell>
          <cell r="CC33">
            <v>0.57999999999999996</v>
          </cell>
          <cell r="CD33">
            <v>0.56000000000000005</v>
          </cell>
          <cell r="CE33">
            <v>0.56000000000000005</v>
          </cell>
          <cell r="CF33">
            <v>0.53</v>
          </cell>
          <cell r="CG33">
            <v>0.55000000000000004</v>
          </cell>
          <cell r="CH33">
            <v>0.51</v>
          </cell>
          <cell r="CI33">
            <v>0.56999999999999995</v>
          </cell>
          <cell r="CJ33">
            <v>0.56999999999999995</v>
          </cell>
          <cell r="CK33">
            <v>0.59</v>
          </cell>
          <cell r="CL33">
            <v>0.56999999999999995</v>
          </cell>
          <cell r="CM33">
            <v>0.56999999999999995</v>
          </cell>
          <cell r="CN33">
            <v>0.53</v>
          </cell>
          <cell r="CO33">
            <v>0.56999999999999995</v>
          </cell>
          <cell r="CP33">
            <v>0.53</v>
          </cell>
          <cell r="CQ33">
            <v>0.53</v>
          </cell>
          <cell r="CR33">
            <v>0.51</v>
          </cell>
          <cell r="CS33">
            <v>0.53</v>
          </cell>
          <cell r="CT33">
            <v>0.52</v>
          </cell>
          <cell r="CU33">
            <v>0.53</v>
          </cell>
          <cell r="CV33">
            <v>0.55000000000000004</v>
          </cell>
          <cell r="CW33">
            <v>0.54</v>
          </cell>
          <cell r="CX33">
            <v>0.54</v>
          </cell>
          <cell r="CY33">
            <v>0.57999999999999996</v>
          </cell>
          <cell r="CZ33">
            <v>0.56999999999999995</v>
          </cell>
          <cell r="DA33">
            <v>0.56000000000000005</v>
          </cell>
          <cell r="DB33">
            <v>0.57999999999999996</v>
          </cell>
          <cell r="DC33">
            <v>0.56999999999999995</v>
          </cell>
          <cell r="DD33">
            <v>0.54</v>
          </cell>
          <cell r="DE33">
            <v>0.54</v>
          </cell>
          <cell r="DF33">
            <v>0.52</v>
          </cell>
          <cell r="DG33">
            <v>0.51</v>
          </cell>
          <cell r="DH33">
            <v>0.51</v>
          </cell>
          <cell r="DI33">
            <v>0.53</v>
          </cell>
          <cell r="DJ33">
            <v>0.5</v>
          </cell>
          <cell r="DK33">
            <v>0.53</v>
          </cell>
          <cell r="DL33">
            <v>0.52</v>
          </cell>
          <cell r="DM33">
            <v>0.54</v>
          </cell>
          <cell r="DN33">
            <v>0.54</v>
          </cell>
          <cell r="DO33">
            <v>0.53</v>
          </cell>
          <cell r="DP33">
            <v>0.52</v>
          </cell>
          <cell r="DQ33">
            <v>0.51</v>
          </cell>
          <cell r="DR33">
            <v>0.56000000000000005</v>
          </cell>
          <cell r="DS33">
            <v>0.55000000000000004</v>
          </cell>
          <cell r="DT33">
            <v>0.55000000000000004</v>
          </cell>
          <cell r="DU33">
            <v>0.56999999999999995</v>
          </cell>
          <cell r="DV33">
            <v>0.54</v>
          </cell>
          <cell r="DW33">
            <v>0.53</v>
          </cell>
          <cell r="DX33">
            <v>0.53</v>
          </cell>
          <cell r="DY33">
            <v>0.55000000000000004</v>
          </cell>
          <cell r="DZ33">
            <v>0.53</v>
          </cell>
          <cell r="EA33">
            <v>0.6</v>
          </cell>
          <cell r="EB33">
            <v>0.56999999999999995</v>
          </cell>
          <cell r="EC33">
            <v>0.53</v>
          </cell>
          <cell r="ED33">
            <v>0.55000000000000004</v>
          </cell>
          <cell r="EE33">
            <v>0.57999999999999996</v>
          </cell>
          <cell r="EF33">
            <v>0.56999999999999995</v>
          </cell>
          <cell r="EG33">
            <v>0</v>
          </cell>
          <cell r="EH33">
            <v>0.56000000000000005</v>
          </cell>
          <cell r="EI33">
            <v>0.54</v>
          </cell>
          <cell r="EJ33">
            <v>0.56000000000000005</v>
          </cell>
          <cell r="EK33">
            <v>0.56999999999999995</v>
          </cell>
          <cell r="EL33">
            <v>0.56999999999999995</v>
          </cell>
          <cell r="EM33">
            <v>0.56000000000000005</v>
          </cell>
          <cell r="EN33">
            <v>0.56999999999999995</v>
          </cell>
          <cell r="EO33">
            <v>0.54</v>
          </cell>
          <cell r="EP33">
            <v>0</v>
          </cell>
          <cell r="EQ33">
            <v>0</v>
          </cell>
          <cell r="ER33">
            <v>0.52</v>
          </cell>
          <cell r="ES33">
            <v>0.54</v>
          </cell>
          <cell r="ET33">
            <v>0.54</v>
          </cell>
          <cell r="EU33">
            <v>0</v>
          </cell>
          <cell r="EV33">
            <v>0</v>
          </cell>
          <cell r="EW33">
            <v>0</v>
          </cell>
          <cell r="EX33">
            <v>0.54</v>
          </cell>
          <cell r="EY33">
            <v>0.53</v>
          </cell>
          <cell r="EZ33">
            <v>0.55000000000000004</v>
          </cell>
          <cell r="FA33">
            <v>0.55000000000000004</v>
          </cell>
          <cell r="FB33">
            <v>0.54</v>
          </cell>
          <cell r="FC33">
            <v>0.56999999999999995</v>
          </cell>
          <cell r="FD33">
            <v>0.55000000000000004</v>
          </cell>
          <cell r="FE33">
            <v>0.54</v>
          </cell>
          <cell r="FF33">
            <v>0.54</v>
          </cell>
          <cell r="FG33">
            <v>0.56999999999999995</v>
          </cell>
          <cell r="FH33">
            <v>0.56000000000000005</v>
          </cell>
          <cell r="FI33">
            <v>0.59</v>
          </cell>
          <cell r="FJ33">
            <v>0.56999999999999995</v>
          </cell>
          <cell r="FK33">
            <v>0.59</v>
          </cell>
          <cell r="FL33">
            <v>0.56000000000000005</v>
          </cell>
          <cell r="FM33">
            <v>0.57999999999999996</v>
          </cell>
          <cell r="FN33">
            <v>0.56000000000000005</v>
          </cell>
          <cell r="FO33">
            <v>0.55000000000000004</v>
          </cell>
          <cell r="FP33">
            <v>0.53</v>
          </cell>
          <cell r="FQ33">
            <v>0.53</v>
          </cell>
          <cell r="FR33">
            <v>0.51</v>
          </cell>
          <cell r="FS33">
            <v>0.53</v>
          </cell>
          <cell r="FT33">
            <v>0.51</v>
          </cell>
          <cell r="FU33">
            <v>0.53</v>
          </cell>
          <cell r="FV33">
            <v>0.53</v>
          </cell>
          <cell r="FW33">
            <v>0.55000000000000004</v>
          </cell>
          <cell r="FX33">
            <v>0.55000000000000004</v>
          </cell>
          <cell r="FY33">
            <v>0.56999999999999995</v>
          </cell>
          <cell r="FZ33">
            <v>0.56999999999999995</v>
          </cell>
          <cell r="GA33">
            <v>0.55000000000000004</v>
          </cell>
          <cell r="GB33">
            <v>0.54</v>
          </cell>
          <cell r="GC33">
            <v>0.56999999999999995</v>
          </cell>
          <cell r="GD33">
            <v>0.56999999999999995</v>
          </cell>
          <cell r="GE33">
            <v>0.56000000000000005</v>
          </cell>
          <cell r="GF33">
            <v>0.53</v>
          </cell>
          <cell r="GG33">
            <v>0.53</v>
          </cell>
          <cell r="GH33">
            <v>0.52</v>
          </cell>
          <cell r="GI33">
            <v>0.55000000000000004</v>
          </cell>
          <cell r="GJ33">
            <v>0.51</v>
          </cell>
          <cell r="GK33">
            <v>0.51</v>
          </cell>
          <cell r="GL33">
            <v>0.51</v>
          </cell>
          <cell r="GM33">
            <v>0.53</v>
          </cell>
          <cell r="GN33">
            <v>0.52</v>
          </cell>
          <cell r="GO33">
            <v>0.55000000000000004</v>
          </cell>
          <cell r="GP33">
            <v>0.54</v>
          </cell>
          <cell r="GQ33">
            <v>0.52</v>
          </cell>
          <cell r="GR33">
            <v>0.51</v>
          </cell>
          <cell r="GS33">
            <v>0.53</v>
          </cell>
          <cell r="GT33">
            <v>0.54</v>
          </cell>
          <cell r="GU33">
            <v>0.53</v>
          </cell>
          <cell r="GV33">
            <v>0</v>
          </cell>
          <cell r="GW33">
            <v>0.48</v>
          </cell>
          <cell r="GX33">
            <v>0.49</v>
          </cell>
          <cell r="GY33">
            <v>0.52</v>
          </cell>
          <cell r="GZ33">
            <v>0.47</v>
          </cell>
          <cell r="HA33">
            <v>0.48</v>
          </cell>
          <cell r="HB33">
            <v>0</v>
          </cell>
          <cell r="HC33">
            <v>0</v>
          </cell>
          <cell r="HD33">
            <v>0</v>
          </cell>
          <cell r="HE33">
            <v>0</v>
          </cell>
          <cell r="HF33">
            <v>0</v>
          </cell>
        </row>
        <row r="34">
          <cell r="A34">
            <v>33</v>
          </cell>
          <cell r="B34" t="str">
            <v>ART caña (Kg/TC)</v>
          </cell>
          <cell r="C34" t="str">
            <v>ART Cana (kg/tc)</v>
          </cell>
          <cell r="D34" t="str">
            <v>kg</v>
          </cell>
          <cell r="E34">
            <v>141.80000000000001</v>
          </cell>
          <cell r="F34">
            <v>144</v>
          </cell>
          <cell r="G34">
            <v>140.19999999999999</v>
          </cell>
          <cell r="H34">
            <v>148.6</v>
          </cell>
          <cell r="I34">
            <v>157.4</v>
          </cell>
          <cell r="J34">
            <v>156.80000000000001</v>
          </cell>
          <cell r="K34">
            <v>145.6</v>
          </cell>
          <cell r="L34">
            <v>147.19999999999999</v>
          </cell>
          <cell r="M34">
            <v>147.5</v>
          </cell>
          <cell r="N34">
            <v>147.80000000000001</v>
          </cell>
          <cell r="O34">
            <v>147</v>
          </cell>
          <cell r="P34">
            <v>150</v>
          </cell>
          <cell r="Q34">
            <v>147</v>
          </cell>
          <cell r="R34">
            <v>150.9</v>
          </cell>
          <cell r="S34">
            <v>151.19999999999999</v>
          </cell>
          <cell r="T34">
            <v>0</v>
          </cell>
          <cell r="U34">
            <v>0</v>
          </cell>
          <cell r="V34">
            <v>140.9</v>
          </cell>
          <cell r="W34">
            <v>136.19999999999999</v>
          </cell>
          <cell r="X34">
            <v>154.1</v>
          </cell>
          <cell r="Y34">
            <v>156.19999999999999</v>
          </cell>
          <cell r="Z34">
            <v>154.6</v>
          </cell>
          <cell r="AA34">
            <v>151.6</v>
          </cell>
          <cell r="AB34">
            <v>153.69999999999999</v>
          </cell>
          <cell r="AC34">
            <v>151.30000000000001</v>
          </cell>
          <cell r="AD34">
            <v>149.9</v>
          </cell>
          <cell r="AE34">
            <v>146</v>
          </cell>
          <cell r="AF34">
            <v>149.1</v>
          </cell>
          <cell r="AG34">
            <v>148.9</v>
          </cell>
          <cell r="AH34">
            <v>0</v>
          </cell>
          <cell r="AI34">
            <v>0</v>
          </cell>
          <cell r="AJ34">
            <v>147.80000000000001</v>
          </cell>
          <cell r="AK34">
            <v>0</v>
          </cell>
          <cell r="AL34">
            <v>0</v>
          </cell>
          <cell r="AM34">
            <v>149.6</v>
          </cell>
          <cell r="AN34">
            <v>147.19999999999999</v>
          </cell>
          <cell r="AO34">
            <v>146.19999999999999</v>
          </cell>
          <cell r="AP34">
            <v>141.80000000000001</v>
          </cell>
          <cell r="AQ34">
            <v>143.1</v>
          </cell>
          <cell r="AR34">
            <v>147.69999999999999</v>
          </cell>
          <cell r="AS34">
            <v>0</v>
          </cell>
          <cell r="AT34">
            <v>151</v>
          </cell>
          <cell r="AU34">
            <v>150</v>
          </cell>
          <cell r="AV34">
            <v>146</v>
          </cell>
          <cell r="AW34">
            <v>142.6</v>
          </cell>
          <cell r="AX34">
            <v>146.1</v>
          </cell>
          <cell r="AY34">
            <v>151.69999999999999</v>
          </cell>
          <cell r="AZ34">
            <v>150.6</v>
          </cell>
          <cell r="BA34">
            <v>0</v>
          </cell>
          <cell r="BB34">
            <v>134.4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133.1</v>
          </cell>
          <cell r="BI34">
            <v>139.19999999999999</v>
          </cell>
          <cell r="BJ34">
            <v>140.69999999999999</v>
          </cell>
          <cell r="BK34">
            <v>150.4</v>
          </cell>
          <cell r="BL34">
            <v>151.4</v>
          </cell>
          <cell r="BM34">
            <v>153.19999999999999</v>
          </cell>
          <cell r="BN34">
            <v>146.69999999999999</v>
          </cell>
          <cell r="BO34">
            <v>146.19999999999999</v>
          </cell>
          <cell r="BP34">
            <v>148.80000000000001</v>
          </cell>
          <cell r="BQ34">
            <v>150.69999999999999</v>
          </cell>
          <cell r="BR34">
            <v>151.6</v>
          </cell>
          <cell r="BS34">
            <v>151.9</v>
          </cell>
          <cell r="BT34">
            <v>158</v>
          </cell>
          <cell r="BU34">
            <v>153.6</v>
          </cell>
          <cell r="BV34">
            <v>153.6</v>
          </cell>
          <cell r="BW34">
            <v>153.4</v>
          </cell>
          <cell r="BX34">
            <v>147.80000000000001</v>
          </cell>
          <cell r="BY34">
            <v>151.19999999999999</v>
          </cell>
          <cell r="BZ34">
            <v>146.19999999999999</v>
          </cell>
          <cell r="CA34">
            <v>142.30000000000001</v>
          </cell>
          <cell r="CB34">
            <v>138.9</v>
          </cell>
          <cell r="CC34">
            <v>139.9</v>
          </cell>
          <cell r="CD34">
            <v>142.5</v>
          </cell>
          <cell r="CE34">
            <v>142.5</v>
          </cell>
          <cell r="CF34">
            <v>146.30000000000001</v>
          </cell>
          <cell r="CG34">
            <v>143.30000000000001</v>
          </cell>
          <cell r="CH34">
            <v>150.9</v>
          </cell>
          <cell r="CI34">
            <v>145.80000000000001</v>
          </cell>
          <cell r="CJ34">
            <v>143.30000000000001</v>
          </cell>
          <cell r="CK34">
            <v>141.19999999999999</v>
          </cell>
          <cell r="CL34">
            <v>143.69999999999999</v>
          </cell>
          <cell r="CM34">
            <v>142.9</v>
          </cell>
          <cell r="CN34">
            <v>150.80000000000001</v>
          </cell>
          <cell r="CO34">
            <v>143.30000000000001</v>
          </cell>
          <cell r="CP34">
            <v>151</v>
          </cell>
          <cell r="CQ34">
            <v>149.69999999999999</v>
          </cell>
          <cell r="CR34">
            <v>154.69999999999999</v>
          </cell>
          <cell r="CS34">
            <v>154.80000000000001</v>
          </cell>
          <cell r="CT34">
            <v>157</v>
          </cell>
          <cell r="CU34">
            <v>154.4</v>
          </cell>
          <cell r="CV34">
            <v>149.1</v>
          </cell>
          <cell r="CW34">
            <v>149.6</v>
          </cell>
          <cell r="CX34">
            <v>148.9</v>
          </cell>
          <cell r="CY34">
            <v>144.5</v>
          </cell>
          <cell r="CZ34">
            <v>143.80000000000001</v>
          </cell>
          <cell r="DA34">
            <v>147.4</v>
          </cell>
          <cell r="DB34">
            <v>146.5</v>
          </cell>
          <cell r="DC34">
            <v>150.5</v>
          </cell>
          <cell r="DD34">
            <v>152.9</v>
          </cell>
          <cell r="DE34">
            <v>156.4</v>
          </cell>
          <cell r="DF34">
            <v>162.19999999999999</v>
          </cell>
          <cell r="DG34">
            <v>163.6</v>
          </cell>
          <cell r="DH34">
            <v>159.6</v>
          </cell>
          <cell r="DI34">
            <v>155.69999999999999</v>
          </cell>
          <cell r="DJ34">
            <v>156.69999999999999</v>
          </cell>
          <cell r="DK34">
            <v>155.6</v>
          </cell>
          <cell r="DL34">
            <v>156</v>
          </cell>
          <cell r="DM34">
            <v>150.1</v>
          </cell>
          <cell r="DN34">
            <v>153.1</v>
          </cell>
          <cell r="DO34">
            <v>155.69999999999999</v>
          </cell>
          <cell r="DP34">
            <v>159.4</v>
          </cell>
          <cell r="DQ34">
            <v>160.5</v>
          </cell>
          <cell r="DR34">
            <v>148.1</v>
          </cell>
          <cell r="DS34">
            <v>149.19999999999999</v>
          </cell>
          <cell r="DT34">
            <v>154.6</v>
          </cell>
          <cell r="DU34">
            <v>156.6</v>
          </cell>
          <cell r="DV34">
            <v>154.6</v>
          </cell>
          <cell r="DW34">
            <v>158</v>
          </cell>
          <cell r="DX34">
            <v>157.5</v>
          </cell>
          <cell r="DY34">
            <v>157.4</v>
          </cell>
          <cell r="DZ34">
            <v>157.6</v>
          </cell>
          <cell r="EA34">
            <v>146.1</v>
          </cell>
          <cell r="EB34">
            <v>148.1</v>
          </cell>
          <cell r="EC34">
            <v>157.19999999999999</v>
          </cell>
          <cell r="ED34">
            <v>150.69999999999999</v>
          </cell>
          <cell r="EE34">
            <v>148.9</v>
          </cell>
          <cell r="EF34">
            <v>141</v>
          </cell>
          <cell r="EG34">
            <v>0</v>
          </cell>
          <cell r="EH34">
            <v>151.19999999999999</v>
          </cell>
          <cell r="EI34">
            <v>154.69999999999999</v>
          </cell>
          <cell r="EJ34">
            <v>155.1</v>
          </cell>
          <cell r="EK34">
            <v>152.30000000000001</v>
          </cell>
          <cell r="EL34">
            <v>153.9</v>
          </cell>
          <cell r="EM34">
            <v>154.19999999999999</v>
          </cell>
          <cell r="EN34">
            <v>151.30000000000001</v>
          </cell>
          <cell r="EO34">
            <v>159.30000000000001</v>
          </cell>
          <cell r="EP34">
            <v>0</v>
          </cell>
          <cell r="EQ34">
            <v>0</v>
          </cell>
          <cell r="ER34">
            <v>162.1</v>
          </cell>
          <cell r="ES34">
            <v>157.1</v>
          </cell>
          <cell r="ET34">
            <v>148.6</v>
          </cell>
          <cell r="EU34">
            <v>0</v>
          </cell>
          <cell r="EV34">
            <v>0</v>
          </cell>
          <cell r="EW34">
            <v>0</v>
          </cell>
          <cell r="EX34">
            <v>156.69999999999999</v>
          </cell>
          <cell r="EY34">
            <v>155.9</v>
          </cell>
          <cell r="EZ34">
            <v>153.69999999999999</v>
          </cell>
          <cell r="FA34">
            <v>152.6</v>
          </cell>
          <cell r="FB34">
            <v>156</v>
          </cell>
          <cell r="FC34">
            <v>151.9</v>
          </cell>
          <cell r="FD34">
            <v>151</v>
          </cell>
          <cell r="FE34">
            <v>155.69999999999999</v>
          </cell>
          <cell r="FF34">
            <v>153.5</v>
          </cell>
          <cell r="FG34">
            <v>147.1</v>
          </cell>
          <cell r="FH34">
            <v>150.30000000000001</v>
          </cell>
          <cell r="FI34">
            <v>149.1</v>
          </cell>
          <cell r="FJ34">
            <v>145.80000000000001</v>
          </cell>
          <cell r="FK34">
            <v>144.19999999999999</v>
          </cell>
          <cell r="FL34">
            <v>150.30000000000001</v>
          </cell>
          <cell r="FM34">
            <v>145.30000000000001</v>
          </cell>
          <cell r="FN34">
            <v>147.80000000000001</v>
          </cell>
          <cell r="FO34">
            <v>150.5</v>
          </cell>
          <cell r="FP34">
            <v>155.19999999999999</v>
          </cell>
          <cell r="FQ34">
            <v>157.69999999999999</v>
          </cell>
          <cell r="FR34">
            <v>166.3</v>
          </cell>
          <cell r="FS34">
            <v>160</v>
          </cell>
          <cell r="FT34">
            <v>163.69999999999999</v>
          </cell>
          <cell r="FU34">
            <v>161.69999999999999</v>
          </cell>
          <cell r="FV34">
            <v>161.9</v>
          </cell>
          <cell r="FW34">
            <v>154.6</v>
          </cell>
          <cell r="FX34">
            <v>150.5</v>
          </cell>
          <cell r="FY34">
            <v>146.1</v>
          </cell>
          <cell r="FZ34">
            <v>147.6</v>
          </cell>
          <cell r="GA34">
            <v>150.19999999999999</v>
          </cell>
          <cell r="GB34">
            <v>153.9</v>
          </cell>
          <cell r="GC34">
            <v>152.19999999999999</v>
          </cell>
          <cell r="GD34">
            <v>155.6</v>
          </cell>
          <cell r="GE34">
            <v>156.19999999999999</v>
          </cell>
          <cell r="GF34">
            <v>161.80000000000001</v>
          </cell>
          <cell r="GG34">
            <v>161.1</v>
          </cell>
          <cell r="GH34">
            <v>160.69999999999999</v>
          </cell>
          <cell r="GI34">
            <v>152</v>
          </cell>
          <cell r="GJ34">
            <v>162.19999999999999</v>
          </cell>
          <cell r="GK34">
            <v>163.69999999999999</v>
          </cell>
          <cell r="GL34">
            <v>162</v>
          </cell>
          <cell r="GM34">
            <v>160.5</v>
          </cell>
          <cell r="GN34">
            <v>163.9</v>
          </cell>
          <cell r="GO34">
            <v>153.4</v>
          </cell>
          <cell r="GP34">
            <v>153.19999999999999</v>
          </cell>
          <cell r="GQ34">
            <v>160</v>
          </cell>
          <cell r="GR34">
            <v>165.2</v>
          </cell>
          <cell r="GS34">
            <v>159.19999999999999</v>
          </cell>
          <cell r="GT34">
            <v>157.1</v>
          </cell>
          <cell r="GU34">
            <v>158.80000000000001</v>
          </cell>
          <cell r="GV34">
            <v>0</v>
          </cell>
          <cell r="GW34">
            <v>171.1</v>
          </cell>
          <cell r="GX34">
            <v>167.9</v>
          </cell>
          <cell r="GY34">
            <v>160.69999999999999</v>
          </cell>
          <cell r="GZ34">
            <v>175.2</v>
          </cell>
          <cell r="HA34">
            <v>172.6</v>
          </cell>
          <cell r="HB34">
            <v>0</v>
          </cell>
          <cell r="HC34">
            <v>0</v>
          </cell>
          <cell r="HD34">
            <v>0</v>
          </cell>
          <cell r="HE34">
            <v>0</v>
          </cell>
          <cell r="HF34">
            <v>0</v>
          </cell>
        </row>
        <row r="35">
          <cell r="A35">
            <v>34</v>
          </cell>
          <cell r="B35" t="str">
            <v>ATR caña (Kg/TC)</v>
          </cell>
          <cell r="C35" t="str">
            <v>ATR (kg/tc)</v>
          </cell>
          <cell r="D35" t="str">
            <v>kg/tc</v>
          </cell>
          <cell r="E35">
            <v>128.74</v>
          </cell>
          <cell r="F35">
            <v>130.21</v>
          </cell>
          <cell r="G35">
            <v>126.87</v>
          </cell>
          <cell r="H35">
            <v>134.18</v>
          </cell>
          <cell r="I35">
            <v>142.62</v>
          </cell>
          <cell r="J35">
            <v>141.88999999999999</v>
          </cell>
          <cell r="K35">
            <v>131.83000000000001</v>
          </cell>
          <cell r="L35">
            <v>133.28</v>
          </cell>
          <cell r="M35">
            <v>133.43</v>
          </cell>
          <cell r="N35">
            <v>133.74</v>
          </cell>
          <cell r="O35">
            <v>133.09</v>
          </cell>
          <cell r="P35">
            <v>135.85</v>
          </cell>
          <cell r="Q35">
            <v>132.66999999999999</v>
          </cell>
          <cell r="R35">
            <v>136.03</v>
          </cell>
          <cell r="S35">
            <v>136.97999999999999</v>
          </cell>
          <cell r="V35">
            <v>127.6</v>
          </cell>
          <cell r="W35">
            <v>123.18</v>
          </cell>
          <cell r="X35">
            <v>139.46</v>
          </cell>
          <cell r="Y35">
            <v>141.22999999999999</v>
          </cell>
          <cell r="Z35">
            <v>139.75</v>
          </cell>
          <cell r="AA35">
            <v>137.13</v>
          </cell>
          <cell r="AB35">
            <v>139.22999999999999</v>
          </cell>
          <cell r="AC35">
            <v>137.16999999999999</v>
          </cell>
          <cell r="AD35">
            <v>135.66</v>
          </cell>
          <cell r="AE35">
            <v>132.28</v>
          </cell>
          <cell r="AF35">
            <v>134.93</v>
          </cell>
          <cell r="AG35">
            <v>135.22</v>
          </cell>
          <cell r="AJ35">
            <v>131.97</v>
          </cell>
          <cell r="AM35">
            <v>135.26</v>
          </cell>
          <cell r="AN35">
            <v>132.96</v>
          </cell>
          <cell r="AO35">
            <v>132.25</v>
          </cell>
          <cell r="AP35">
            <v>128.22</v>
          </cell>
          <cell r="AQ35">
            <v>129.63</v>
          </cell>
          <cell r="AR35">
            <v>133.47</v>
          </cell>
          <cell r="AT35">
            <v>136.49</v>
          </cell>
          <cell r="AU35">
            <v>135.6</v>
          </cell>
          <cell r="AV35">
            <v>132.1</v>
          </cell>
          <cell r="AW35">
            <v>129.41</v>
          </cell>
          <cell r="AX35">
            <v>132.24</v>
          </cell>
          <cell r="AY35">
            <v>137.15</v>
          </cell>
          <cell r="AZ35">
            <v>136.34</v>
          </cell>
          <cell r="BB35">
            <v>122.24</v>
          </cell>
          <cell r="BH35">
            <v>118.2</v>
          </cell>
          <cell r="BI35">
            <v>125.76</v>
          </cell>
          <cell r="BJ35">
            <v>127.39</v>
          </cell>
          <cell r="BK35">
            <v>136.1</v>
          </cell>
          <cell r="BL35">
            <v>137.22999999999999</v>
          </cell>
          <cell r="BM35">
            <v>138.61000000000001</v>
          </cell>
          <cell r="BN35">
            <v>132.72999999999999</v>
          </cell>
          <cell r="BO35">
            <v>132.24</v>
          </cell>
          <cell r="BP35">
            <v>135.11000000000001</v>
          </cell>
          <cell r="BQ35">
            <v>136.22999999999999</v>
          </cell>
          <cell r="BR35">
            <v>137.15</v>
          </cell>
          <cell r="BS35">
            <v>137.63</v>
          </cell>
          <cell r="BT35">
            <v>142.99</v>
          </cell>
          <cell r="BU35">
            <v>139.15</v>
          </cell>
          <cell r="BV35">
            <v>139.12</v>
          </cell>
          <cell r="BW35">
            <v>138.32</v>
          </cell>
          <cell r="BX35">
            <v>133.66</v>
          </cell>
          <cell r="BY35">
            <v>136.99</v>
          </cell>
          <cell r="BZ35">
            <v>132.33000000000001</v>
          </cell>
          <cell r="CA35">
            <v>129.05000000000001</v>
          </cell>
          <cell r="CB35">
            <v>125.87</v>
          </cell>
          <cell r="CC35">
            <v>126.79</v>
          </cell>
          <cell r="CD35">
            <v>129.06</v>
          </cell>
          <cell r="CE35">
            <v>128.97999999999999</v>
          </cell>
          <cell r="CF35">
            <v>132.59</v>
          </cell>
          <cell r="CG35">
            <v>129.61000000000001</v>
          </cell>
          <cell r="CH35">
            <v>136.44999999999999</v>
          </cell>
          <cell r="CI35">
            <v>131.27000000000001</v>
          </cell>
          <cell r="CJ35">
            <v>129.66999999999999</v>
          </cell>
          <cell r="CK35">
            <v>127.8</v>
          </cell>
          <cell r="CL35">
            <v>130.06</v>
          </cell>
          <cell r="CM35">
            <v>129.26</v>
          </cell>
          <cell r="CN35">
            <v>136.38999999999999</v>
          </cell>
          <cell r="CO35">
            <v>129.75</v>
          </cell>
          <cell r="CP35">
            <v>136.54</v>
          </cell>
          <cell r="CQ35">
            <v>135.41</v>
          </cell>
          <cell r="CR35">
            <v>139.96</v>
          </cell>
          <cell r="CS35">
            <v>140.12</v>
          </cell>
          <cell r="CT35">
            <v>142</v>
          </cell>
          <cell r="CU35">
            <v>139.75</v>
          </cell>
          <cell r="CV35">
            <v>134.85</v>
          </cell>
          <cell r="CW35">
            <v>135.51</v>
          </cell>
          <cell r="CX35">
            <v>134.69</v>
          </cell>
          <cell r="CY35">
            <v>130.87</v>
          </cell>
          <cell r="CZ35">
            <v>130.19999999999999</v>
          </cell>
          <cell r="DA35">
            <v>133.28</v>
          </cell>
          <cell r="DB35">
            <v>132.65</v>
          </cell>
          <cell r="DC35">
            <v>136.19999999999999</v>
          </cell>
          <cell r="DD35">
            <v>138.38</v>
          </cell>
          <cell r="DE35">
            <v>141.68</v>
          </cell>
          <cell r="DF35">
            <v>146.49</v>
          </cell>
          <cell r="DG35">
            <v>148.12</v>
          </cell>
          <cell r="DH35">
            <v>144.41999999999999</v>
          </cell>
          <cell r="DI35">
            <v>141.05000000000001</v>
          </cell>
          <cell r="DJ35">
            <v>141.38</v>
          </cell>
          <cell r="DK35">
            <v>140.27000000000001</v>
          </cell>
          <cell r="DL35">
            <v>141.26</v>
          </cell>
          <cell r="DM35">
            <v>134.72999999999999</v>
          </cell>
          <cell r="DN35">
            <v>138.62</v>
          </cell>
          <cell r="DO35">
            <v>141.15</v>
          </cell>
          <cell r="DP35">
            <v>144.33000000000001</v>
          </cell>
          <cell r="DQ35">
            <v>145.22</v>
          </cell>
          <cell r="DR35">
            <v>134.38999999999999</v>
          </cell>
          <cell r="DS35">
            <v>135.08000000000001</v>
          </cell>
          <cell r="DT35">
            <v>139.91</v>
          </cell>
          <cell r="DU35">
            <v>141.85</v>
          </cell>
          <cell r="DV35">
            <v>140.22</v>
          </cell>
          <cell r="DW35">
            <v>142.94999999999999</v>
          </cell>
          <cell r="DX35">
            <v>142.44</v>
          </cell>
          <cell r="DY35">
            <v>142.26</v>
          </cell>
          <cell r="DZ35">
            <v>142.86000000000001</v>
          </cell>
          <cell r="EA35">
            <v>132.25</v>
          </cell>
          <cell r="EB35">
            <v>133.99</v>
          </cell>
          <cell r="EC35">
            <v>142.19999999999999</v>
          </cell>
          <cell r="ED35">
            <v>136.4</v>
          </cell>
          <cell r="EE35">
            <v>134.72999999999999</v>
          </cell>
          <cell r="EF35">
            <v>127.63</v>
          </cell>
          <cell r="EH35">
            <v>136.55000000000001</v>
          </cell>
          <cell r="EI35">
            <v>140.04</v>
          </cell>
          <cell r="EJ35">
            <v>140.35</v>
          </cell>
          <cell r="EK35">
            <v>138</v>
          </cell>
          <cell r="EL35">
            <v>139.25</v>
          </cell>
          <cell r="EM35">
            <v>139.63</v>
          </cell>
          <cell r="EN35">
            <v>136.66999999999999</v>
          </cell>
          <cell r="EO35">
            <v>144.04</v>
          </cell>
          <cell r="ER35">
            <v>146.29</v>
          </cell>
          <cell r="ES35">
            <v>142.36000000000001</v>
          </cell>
          <cell r="ET35">
            <v>134.71</v>
          </cell>
          <cell r="EX35">
            <v>141.66</v>
          </cell>
          <cell r="EY35">
            <v>141.16</v>
          </cell>
          <cell r="EZ35">
            <v>139.03</v>
          </cell>
          <cell r="FA35">
            <v>138.19</v>
          </cell>
          <cell r="FB35">
            <v>141.13999999999999</v>
          </cell>
          <cell r="FC35">
            <v>137.15</v>
          </cell>
          <cell r="FD35">
            <v>136.65</v>
          </cell>
          <cell r="FE35">
            <v>140.85</v>
          </cell>
          <cell r="FF35">
            <v>138.91999999999999</v>
          </cell>
          <cell r="FG35">
            <v>132.88</v>
          </cell>
          <cell r="FH35">
            <v>136</v>
          </cell>
          <cell r="FI35">
            <v>134.93</v>
          </cell>
          <cell r="FJ35">
            <v>131.68</v>
          </cell>
          <cell r="FK35">
            <v>130.30000000000001</v>
          </cell>
          <cell r="FL35">
            <v>136.25</v>
          </cell>
          <cell r="FM35">
            <v>131.35</v>
          </cell>
          <cell r="FN35">
            <v>133.77000000000001</v>
          </cell>
          <cell r="FO35">
            <v>136.26</v>
          </cell>
          <cell r="FP35">
            <v>140.46</v>
          </cell>
          <cell r="FQ35">
            <v>142.93</v>
          </cell>
          <cell r="FR35">
            <v>150.56</v>
          </cell>
          <cell r="FS35">
            <v>145.62</v>
          </cell>
          <cell r="FT35">
            <v>148.06</v>
          </cell>
          <cell r="FU35">
            <v>146.43</v>
          </cell>
          <cell r="FV35">
            <v>146.66</v>
          </cell>
          <cell r="FW35">
            <v>139.85</v>
          </cell>
          <cell r="FX35">
            <v>136.16</v>
          </cell>
          <cell r="FY35">
            <v>132.19999999999999</v>
          </cell>
          <cell r="FZ35">
            <v>133.68</v>
          </cell>
          <cell r="GA35">
            <v>135.66</v>
          </cell>
          <cell r="GB35">
            <v>139.1</v>
          </cell>
          <cell r="GC35">
            <v>137.80000000000001</v>
          </cell>
          <cell r="GD35">
            <v>140.80000000000001</v>
          </cell>
          <cell r="GE35">
            <v>140.87</v>
          </cell>
          <cell r="GF35">
            <v>145.69999999999999</v>
          </cell>
          <cell r="GG35">
            <v>145.68</v>
          </cell>
          <cell r="GH35">
            <v>145.44999999999999</v>
          </cell>
          <cell r="GI35">
            <v>137.91</v>
          </cell>
          <cell r="GJ35">
            <v>146.68</v>
          </cell>
          <cell r="GK35">
            <v>147.47999999999999</v>
          </cell>
          <cell r="GL35">
            <v>146.52000000000001</v>
          </cell>
          <cell r="GM35">
            <v>145.18</v>
          </cell>
          <cell r="GN35">
            <v>148.13</v>
          </cell>
          <cell r="GO35">
            <v>138.78</v>
          </cell>
          <cell r="GP35">
            <v>138.75</v>
          </cell>
          <cell r="GQ35">
            <v>144.72999999999999</v>
          </cell>
          <cell r="GR35">
            <v>149.53</v>
          </cell>
          <cell r="GS35">
            <v>144.09</v>
          </cell>
          <cell r="GT35">
            <v>142.25</v>
          </cell>
          <cell r="GU35">
            <v>143.35</v>
          </cell>
          <cell r="GW35">
            <v>154.88999999999999</v>
          </cell>
          <cell r="GX35">
            <v>151.32</v>
          </cell>
          <cell r="GY35">
            <v>145.63</v>
          </cell>
          <cell r="GZ35">
            <v>158.43</v>
          </cell>
          <cell r="HA35">
            <v>156.06</v>
          </cell>
        </row>
        <row r="36">
          <cell r="A36">
            <v>35</v>
          </cell>
          <cell r="B36">
            <v>0</v>
          </cell>
          <cell r="C36" t="str">
            <v>Dextrana (ppm/brix)</v>
          </cell>
          <cell r="D36" t="str">
            <v>mg/l solid</v>
          </cell>
          <cell r="E36">
            <v>1601</v>
          </cell>
          <cell r="F36">
            <v>1657</v>
          </cell>
          <cell r="G36">
            <v>1903</v>
          </cell>
          <cell r="H36">
            <v>1740</v>
          </cell>
          <cell r="I36">
            <v>989</v>
          </cell>
          <cell r="J36">
            <v>1381</v>
          </cell>
          <cell r="K36">
            <v>3034</v>
          </cell>
          <cell r="L36">
            <v>1010</v>
          </cell>
          <cell r="M36">
            <v>1271</v>
          </cell>
          <cell r="N36">
            <v>1334</v>
          </cell>
          <cell r="O36">
            <v>1310</v>
          </cell>
          <cell r="P36">
            <v>1146</v>
          </cell>
          <cell r="Q36">
            <v>1192</v>
          </cell>
          <cell r="R36">
            <v>1296</v>
          </cell>
          <cell r="S36">
            <v>1295</v>
          </cell>
          <cell r="V36">
            <v>1560</v>
          </cell>
          <cell r="W36">
            <v>1902</v>
          </cell>
          <cell r="X36">
            <v>1169</v>
          </cell>
          <cell r="Y36">
            <v>1644</v>
          </cell>
          <cell r="Z36">
            <v>1561</v>
          </cell>
          <cell r="AA36">
            <v>1162</v>
          </cell>
          <cell r="AB36">
            <v>1098</v>
          </cell>
          <cell r="AC36">
            <v>905</v>
          </cell>
          <cell r="AD36">
            <v>1116</v>
          </cell>
          <cell r="AE36">
            <v>1484</v>
          </cell>
          <cell r="AF36">
            <v>1299</v>
          </cell>
          <cell r="AG36">
            <v>2273</v>
          </cell>
          <cell r="AJ36">
            <v>798</v>
          </cell>
          <cell r="AM36">
            <v>951</v>
          </cell>
          <cell r="AN36">
            <v>1468</v>
          </cell>
          <cell r="AO36">
            <v>1048</v>
          </cell>
          <cell r="AP36">
            <v>1143</v>
          </cell>
          <cell r="AQ36">
            <v>1489</v>
          </cell>
          <cell r="AR36">
            <v>901</v>
          </cell>
          <cell r="AT36">
            <v>3698</v>
          </cell>
          <cell r="AU36">
            <v>1664</v>
          </cell>
          <cell r="AV36">
            <v>1017</v>
          </cell>
          <cell r="AW36">
            <v>1096</v>
          </cell>
          <cell r="AX36">
            <v>830</v>
          </cell>
          <cell r="AY36">
            <v>1493</v>
          </cell>
          <cell r="AZ36">
            <v>798</v>
          </cell>
          <cell r="BB36">
            <v>2565</v>
          </cell>
          <cell r="BH36">
            <v>7704</v>
          </cell>
          <cell r="BI36">
            <v>2680</v>
          </cell>
          <cell r="BJ36">
            <v>2375</v>
          </cell>
          <cell r="BK36">
            <v>1347</v>
          </cell>
          <cell r="BL36">
            <v>1067</v>
          </cell>
          <cell r="BM36">
            <v>1460</v>
          </cell>
          <cell r="BN36">
            <v>963</v>
          </cell>
          <cell r="BO36">
            <v>1089</v>
          </cell>
          <cell r="BP36">
            <v>1105</v>
          </cell>
          <cell r="BQ36">
            <v>1457</v>
          </cell>
          <cell r="BR36">
            <v>802</v>
          </cell>
          <cell r="BS36">
            <v>889</v>
          </cell>
          <cell r="BT36">
            <v>769</v>
          </cell>
          <cell r="BU36">
            <v>890</v>
          </cell>
          <cell r="BV36">
            <v>815</v>
          </cell>
          <cell r="BW36">
            <v>860</v>
          </cell>
          <cell r="BX36">
            <v>1123</v>
          </cell>
          <cell r="BY36">
            <v>1279</v>
          </cell>
          <cell r="BZ36">
            <v>1049</v>
          </cell>
          <cell r="CA36">
            <v>1169</v>
          </cell>
          <cell r="CB36">
            <v>1628</v>
          </cell>
          <cell r="CC36">
            <v>1108</v>
          </cell>
          <cell r="CD36">
            <v>1122</v>
          </cell>
          <cell r="CE36">
            <v>992</v>
          </cell>
          <cell r="CF36">
            <v>873</v>
          </cell>
          <cell r="CG36">
            <v>913</v>
          </cell>
          <cell r="CH36">
            <v>731</v>
          </cell>
          <cell r="CI36">
            <v>976</v>
          </cell>
          <cell r="CJ36">
            <v>1120</v>
          </cell>
          <cell r="CK36">
            <v>995</v>
          </cell>
          <cell r="CL36">
            <v>1368</v>
          </cell>
          <cell r="CM36">
            <v>1084</v>
          </cell>
          <cell r="CN36">
            <v>1126</v>
          </cell>
          <cell r="CO36">
            <v>1078</v>
          </cell>
          <cell r="CP36">
            <v>1272</v>
          </cell>
          <cell r="CQ36">
            <v>1338</v>
          </cell>
          <cell r="CR36">
            <v>1421</v>
          </cell>
          <cell r="CS36">
            <v>943</v>
          </cell>
          <cell r="CT36">
            <v>1618</v>
          </cell>
          <cell r="CU36">
            <v>940</v>
          </cell>
          <cell r="CV36">
            <v>1431</v>
          </cell>
          <cell r="CW36">
            <v>1140</v>
          </cell>
          <cell r="CX36">
            <v>1468</v>
          </cell>
          <cell r="CY36">
            <v>1383</v>
          </cell>
          <cell r="CZ36">
            <v>977</v>
          </cell>
          <cell r="DA36">
            <v>879</v>
          </cell>
          <cell r="DB36">
            <v>1640</v>
          </cell>
          <cell r="DC36">
            <v>1139</v>
          </cell>
          <cell r="DD36">
            <v>1032</v>
          </cell>
          <cell r="DE36">
            <v>898</v>
          </cell>
          <cell r="DF36">
            <v>582</v>
          </cell>
          <cell r="DG36">
            <v>989</v>
          </cell>
          <cell r="DH36">
            <v>883</v>
          </cell>
          <cell r="DI36">
            <v>819</v>
          </cell>
          <cell r="DJ36">
            <v>979</v>
          </cell>
          <cell r="DK36">
            <v>927</v>
          </cell>
          <cell r="DL36">
            <v>909</v>
          </cell>
          <cell r="DM36">
            <v>839</v>
          </cell>
          <cell r="DN36">
            <v>1298</v>
          </cell>
          <cell r="DO36">
            <v>722</v>
          </cell>
          <cell r="DP36">
            <v>675</v>
          </cell>
          <cell r="DQ36">
            <v>913</v>
          </cell>
          <cell r="DR36">
            <v>892</v>
          </cell>
          <cell r="DS36">
            <v>870</v>
          </cell>
          <cell r="DT36">
            <v>888</v>
          </cell>
          <cell r="DU36">
            <v>791</v>
          </cell>
          <cell r="DV36">
            <v>1128</v>
          </cell>
          <cell r="DW36">
            <v>695</v>
          </cell>
          <cell r="DX36">
            <v>1399</v>
          </cell>
          <cell r="DY36">
            <v>947</v>
          </cell>
          <cell r="DZ36">
            <v>1181</v>
          </cell>
          <cell r="EA36">
            <v>1602</v>
          </cell>
          <cell r="EB36">
            <v>1271</v>
          </cell>
          <cell r="EC36">
            <v>899</v>
          </cell>
          <cell r="ED36">
            <v>1101</v>
          </cell>
          <cell r="EE36">
            <v>985</v>
          </cell>
          <cell r="EF36">
            <v>916</v>
          </cell>
          <cell r="EH36">
            <v>1593</v>
          </cell>
          <cell r="EI36">
            <v>747</v>
          </cell>
          <cell r="EJ36">
            <v>802</v>
          </cell>
          <cell r="EK36">
            <v>1283</v>
          </cell>
          <cell r="EL36">
            <v>1081</v>
          </cell>
          <cell r="EM36">
            <v>875</v>
          </cell>
          <cell r="EN36">
            <v>872</v>
          </cell>
          <cell r="EO36">
            <v>853</v>
          </cell>
          <cell r="ER36">
            <v>1598</v>
          </cell>
          <cell r="ES36">
            <v>850</v>
          </cell>
          <cell r="ET36">
            <v>924</v>
          </cell>
          <cell r="EX36">
            <v>876</v>
          </cell>
          <cell r="EY36">
            <v>1336</v>
          </cell>
          <cell r="EZ36">
            <v>1112</v>
          </cell>
          <cell r="FA36">
            <v>769</v>
          </cell>
          <cell r="FB36">
            <v>890</v>
          </cell>
          <cell r="FC36">
            <v>777</v>
          </cell>
          <cell r="FD36">
            <v>882</v>
          </cell>
          <cell r="FE36">
            <v>816</v>
          </cell>
          <cell r="FF36">
            <v>614</v>
          </cell>
          <cell r="FG36">
            <v>849</v>
          </cell>
          <cell r="FH36">
            <v>801</v>
          </cell>
          <cell r="FI36">
            <v>716</v>
          </cell>
          <cell r="FJ36">
            <v>816</v>
          </cell>
          <cell r="FK36">
            <v>758</v>
          </cell>
          <cell r="FL36">
            <v>805</v>
          </cell>
          <cell r="FM36">
            <v>807</v>
          </cell>
          <cell r="FN36">
            <v>781</v>
          </cell>
          <cell r="FO36">
            <v>802</v>
          </cell>
          <cell r="FP36">
            <v>594</v>
          </cell>
          <cell r="FQ36">
            <v>596</v>
          </cell>
          <cell r="FR36">
            <v>557</v>
          </cell>
          <cell r="FS36">
            <v>599</v>
          </cell>
          <cell r="FT36">
            <v>654</v>
          </cell>
          <cell r="FU36">
            <v>625</v>
          </cell>
          <cell r="FV36">
            <v>591</v>
          </cell>
          <cell r="FW36">
            <v>643</v>
          </cell>
          <cell r="FX36">
            <v>749</v>
          </cell>
          <cell r="FY36">
            <v>905</v>
          </cell>
          <cell r="FZ36">
            <v>659</v>
          </cell>
          <cell r="GA36">
            <v>676</v>
          </cell>
          <cell r="GB36">
            <v>624</v>
          </cell>
          <cell r="GC36">
            <v>790</v>
          </cell>
          <cell r="GD36">
            <v>627</v>
          </cell>
          <cell r="GE36">
            <v>721</v>
          </cell>
          <cell r="GF36">
            <v>625</v>
          </cell>
          <cell r="GG36">
            <v>705</v>
          </cell>
          <cell r="GH36">
            <v>560</v>
          </cell>
          <cell r="GI36">
            <v>624</v>
          </cell>
          <cell r="GJ36">
            <v>601</v>
          </cell>
          <cell r="GK36">
            <v>1218</v>
          </cell>
          <cell r="GL36">
            <v>644</v>
          </cell>
          <cell r="GM36">
            <v>639</v>
          </cell>
          <cell r="GN36">
            <v>694</v>
          </cell>
          <cell r="GO36">
            <v>703</v>
          </cell>
          <cell r="GP36">
            <v>1346</v>
          </cell>
          <cell r="GQ36">
            <v>708</v>
          </cell>
          <cell r="GR36">
            <v>911</v>
          </cell>
          <cell r="GS36">
            <v>917</v>
          </cell>
          <cell r="GT36">
            <v>1014</v>
          </cell>
          <cell r="GU36">
            <v>824</v>
          </cell>
          <cell r="GW36">
            <v>843</v>
          </cell>
          <cell r="GX36">
            <v>678</v>
          </cell>
          <cell r="GY36">
            <v>915</v>
          </cell>
          <cell r="GZ36">
            <v>823</v>
          </cell>
          <cell r="HA36">
            <v>984</v>
          </cell>
        </row>
        <row r="37">
          <cell r="A37">
            <v>36</v>
          </cell>
          <cell r="B37">
            <v>0</v>
          </cell>
          <cell r="C37" t="str">
            <v>Impureza Vegetal (%)</v>
          </cell>
          <cell r="D37" t="str">
            <v>%</v>
          </cell>
          <cell r="E37">
            <v>12.58</v>
          </cell>
          <cell r="F37">
            <v>12.89</v>
          </cell>
          <cell r="G37">
            <v>8.5500000000000007</v>
          </cell>
          <cell r="H37">
            <v>15.36</v>
          </cell>
          <cell r="I37">
            <v>12.17</v>
          </cell>
          <cell r="J37">
            <v>10.95</v>
          </cell>
          <cell r="K37">
            <v>15.2</v>
          </cell>
          <cell r="L37">
            <v>13.34</v>
          </cell>
          <cell r="M37">
            <v>9.35</v>
          </cell>
          <cell r="N37">
            <v>11.61</v>
          </cell>
          <cell r="O37">
            <v>10.87</v>
          </cell>
          <cell r="P37">
            <v>13.98</v>
          </cell>
          <cell r="Q37">
            <v>14.72</v>
          </cell>
          <cell r="R37">
            <v>12.31</v>
          </cell>
          <cell r="S37">
            <v>8.43</v>
          </cell>
          <cell r="T37">
            <v>0</v>
          </cell>
          <cell r="U37">
            <v>0</v>
          </cell>
          <cell r="V37">
            <v>12.47</v>
          </cell>
          <cell r="W37">
            <v>16.43</v>
          </cell>
          <cell r="X37">
            <v>12.06</v>
          </cell>
          <cell r="Y37">
            <v>8.4499999999999993</v>
          </cell>
          <cell r="Z37">
            <v>11.21</v>
          </cell>
          <cell r="AA37">
            <v>12.12</v>
          </cell>
          <cell r="AB37">
            <v>13.82</v>
          </cell>
          <cell r="AC37">
            <v>18.309999999999999</v>
          </cell>
          <cell r="AD37">
            <v>11.57</v>
          </cell>
          <cell r="AE37">
            <v>9.27</v>
          </cell>
          <cell r="AF37">
            <v>9.59</v>
          </cell>
          <cell r="AG37">
            <v>15.13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12.68</v>
          </cell>
          <cell r="AN37">
            <v>11.27</v>
          </cell>
          <cell r="AO37">
            <v>14.45</v>
          </cell>
          <cell r="AP37">
            <v>15.83</v>
          </cell>
          <cell r="AQ37">
            <v>12.42</v>
          </cell>
          <cell r="AR37">
            <v>0</v>
          </cell>
          <cell r="AS37">
            <v>0</v>
          </cell>
          <cell r="AT37">
            <v>16.89</v>
          </cell>
          <cell r="AU37">
            <v>6.79</v>
          </cell>
          <cell r="AV37">
            <v>11.07</v>
          </cell>
          <cell r="AW37">
            <v>10.5</v>
          </cell>
          <cell r="AX37">
            <v>11.16</v>
          </cell>
          <cell r="AY37">
            <v>17.98</v>
          </cell>
          <cell r="AZ37">
            <v>11.33</v>
          </cell>
          <cell r="BA37">
            <v>0</v>
          </cell>
          <cell r="BB37">
            <v>11.05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7.6</v>
          </cell>
          <cell r="BI37">
            <v>10.86</v>
          </cell>
          <cell r="BJ37">
            <v>0</v>
          </cell>
          <cell r="BK37">
            <v>8.9</v>
          </cell>
          <cell r="BL37">
            <v>12.89</v>
          </cell>
          <cell r="BM37">
            <v>11.9</v>
          </cell>
          <cell r="BN37">
            <v>10.83</v>
          </cell>
          <cell r="BO37">
            <v>9.7899999999999991</v>
          </cell>
          <cell r="BP37">
            <v>10.46</v>
          </cell>
          <cell r="BQ37">
            <v>10.51</v>
          </cell>
          <cell r="BR37">
            <v>14.91</v>
          </cell>
          <cell r="BS37">
            <v>10.33</v>
          </cell>
          <cell r="BT37">
            <v>16.420000000000002</v>
          </cell>
          <cell r="BU37">
            <v>8.91</v>
          </cell>
          <cell r="BV37">
            <v>16.2</v>
          </cell>
          <cell r="BW37">
            <v>10.15</v>
          </cell>
          <cell r="BX37">
            <v>11.15</v>
          </cell>
          <cell r="BY37">
            <v>11.7</v>
          </cell>
          <cell r="BZ37">
            <v>13.68</v>
          </cell>
          <cell r="CA37">
            <v>11.17</v>
          </cell>
          <cell r="CB37">
            <v>11.78</v>
          </cell>
          <cell r="CC37">
            <v>17.73</v>
          </cell>
          <cell r="CD37">
            <v>13.05</v>
          </cell>
          <cell r="CE37">
            <v>10.37</v>
          </cell>
          <cell r="CF37">
            <v>12</v>
          </cell>
          <cell r="CG37">
            <v>13.91</v>
          </cell>
          <cell r="CH37">
            <v>10.17</v>
          </cell>
          <cell r="CI37">
            <v>10.6</v>
          </cell>
          <cell r="CJ37">
            <v>13.21</v>
          </cell>
          <cell r="CK37">
            <v>11.01</v>
          </cell>
          <cell r="CL37">
            <v>12.78</v>
          </cell>
          <cell r="CM37">
            <v>10.58</v>
          </cell>
          <cell r="CN37">
            <v>13.75</v>
          </cell>
          <cell r="CO37">
            <v>13.56</v>
          </cell>
          <cell r="CP37">
            <v>13.88</v>
          </cell>
          <cell r="CQ37">
            <v>13.07</v>
          </cell>
          <cell r="CR37">
            <v>13.66</v>
          </cell>
          <cell r="CS37">
            <v>10.92</v>
          </cell>
          <cell r="CT37">
            <v>14.38</v>
          </cell>
          <cell r="CU37">
            <v>13.67</v>
          </cell>
          <cell r="CV37">
            <v>12.62</v>
          </cell>
          <cell r="CW37">
            <v>13.69</v>
          </cell>
          <cell r="CX37">
            <v>14.74</v>
          </cell>
          <cell r="CY37">
            <v>13.48</v>
          </cell>
          <cell r="CZ37">
            <v>13.39</v>
          </cell>
          <cell r="DA37">
            <v>16.13</v>
          </cell>
          <cell r="DB37">
            <v>12.54</v>
          </cell>
          <cell r="DC37">
            <v>12.24</v>
          </cell>
          <cell r="DD37">
            <v>14.23</v>
          </cell>
          <cell r="DE37">
            <v>11.8</v>
          </cell>
          <cell r="DF37">
            <v>13.52</v>
          </cell>
          <cell r="DG37">
            <v>12.97</v>
          </cell>
          <cell r="DH37">
            <v>16.82</v>
          </cell>
          <cell r="DI37">
            <v>14.23</v>
          </cell>
          <cell r="DJ37">
            <v>14.07</v>
          </cell>
          <cell r="DK37">
            <v>11.09</v>
          </cell>
          <cell r="DL37">
            <v>12.29</v>
          </cell>
          <cell r="DM37">
            <v>15.01</v>
          </cell>
          <cell r="DN37">
            <v>13.67</v>
          </cell>
          <cell r="DO37">
            <v>12.22</v>
          </cell>
          <cell r="DP37">
            <v>12.06</v>
          </cell>
          <cell r="DQ37">
            <v>10.73</v>
          </cell>
          <cell r="DR37">
            <v>13.04</v>
          </cell>
          <cell r="DS37">
            <v>12.53</v>
          </cell>
          <cell r="DT37">
            <v>10.48</v>
          </cell>
          <cell r="DU37">
            <v>7.49</v>
          </cell>
          <cell r="DV37">
            <v>15.77</v>
          </cell>
          <cell r="DW37">
            <v>13.09</v>
          </cell>
          <cell r="DX37">
            <v>10.94</v>
          </cell>
          <cell r="DY37">
            <v>12.37</v>
          </cell>
          <cell r="DZ37">
            <v>10.91</v>
          </cell>
          <cell r="EA37">
            <v>10.7</v>
          </cell>
          <cell r="EB37">
            <v>13.56</v>
          </cell>
          <cell r="EC37">
            <v>16.399999999999999</v>
          </cell>
          <cell r="ED37">
            <v>12.17</v>
          </cell>
          <cell r="EE37">
            <v>12.65</v>
          </cell>
          <cell r="EF37">
            <v>16.489999999999998</v>
          </cell>
          <cell r="EG37">
            <v>0</v>
          </cell>
          <cell r="EH37">
            <v>10.91</v>
          </cell>
          <cell r="EI37">
            <v>15.07</v>
          </cell>
          <cell r="EJ37">
            <v>13.38</v>
          </cell>
          <cell r="EK37">
            <v>14.63</v>
          </cell>
          <cell r="EL37">
            <v>12.11</v>
          </cell>
          <cell r="EM37">
            <v>10.3</v>
          </cell>
          <cell r="EN37">
            <v>13.96</v>
          </cell>
          <cell r="EO37">
            <v>11.51</v>
          </cell>
          <cell r="EP37">
            <v>0</v>
          </cell>
          <cell r="EQ37">
            <v>0</v>
          </cell>
          <cell r="ER37">
            <v>14.2</v>
          </cell>
          <cell r="ES37">
            <v>11.34</v>
          </cell>
          <cell r="ET37">
            <v>12.31</v>
          </cell>
          <cell r="EU37">
            <v>0</v>
          </cell>
          <cell r="EV37">
            <v>0</v>
          </cell>
          <cell r="EW37">
            <v>0</v>
          </cell>
          <cell r="EX37">
            <v>10.65</v>
          </cell>
          <cell r="EY37">
            <v>11.75</v>
          </cell>
          <cell r="EZ37">
            <v>10.02</v>
          </cell>
          <cell r="FA37">
            <v>13.44</v>
          </cell>
          <cell r="FB37">
            <v>11.96</v>
          </cell>
          <cell r="FC37">
            <v>10.6</v>
          </cell>
          <cell r="FD37">
            <v>12.75</v>
          </cell>
          <cell r="FE37">
            <v>11.79</v>
          </cell>
          <cell r="FF37">
            <v>11.46</v>
          </cell>
          <cell r="FG37">
            <v>7.59</v>
          </cell>
          <cell r="FH37">
            <v>13.21</v>
          </cell>
          <cell r="FI37">
            <v>12.71</v>
          </cell>
          <cell r="FJ37">
            <v>15.33</v>
          </cell>
          <cell r="FK37">
            <v>10.79</v>
          </cell>
          <cell r="FL37">
            <v>11.95</v>
          </cell>
          <cell r="FM37">
            <v>13.72</v>
          </cell>
          <cell r="FN37">
            <v>13.26</v>
          </cell>
          <cell r="FO37">
            <v>11.66</v>
          </cell>
          <cell r="FP37">
            <v>10.43</v>
          </cell>
          <cell r="FQ37">
            <v>11.34</v>
          </cell>
          <cell r="FR37">
            <v>11.34</v>
          </cell>
          <cell r="FS37">
            <v>11.99</v>
          </cell>
          <cell r="FT37">
            <v>12.72</v>
          </cell>
          <cell r="FU37">
            <v>13.07</v>
          </cell>
          <cell r="FV37">
            <v>12.22</v>
          </cell>
          <cell r="FW37">
            <v>10.99</v>
          </cell>
          <cell r="FX37">
            <v>10.68</v>
          </cell>
          <cell r="FY37">
            <v>13.59</v>
          </cell>
          <cell r="FZ37">
            <v>18.420000000000002</v>
          </cell>
          <cell r="GA37">
            <v>10.52</v>
          </cell>
          <cell r="GB37">
            <v>11.77</v>
          </cell>
          <cell r="GC37">
            <v>9.51</v>
          </cell>
          <cell r="GD37">
            <v>14.26</v>
          </cell>
          <cell r="GE37">
            <v>12.22</v>
          </cell>
          <cell r="GF37">
            <v>13.25</v>
          </cell>
          <cell r="GG37">
            <v>12.63</v>
          </cell>
          <cell r="GH37">
            <v>12.28</v>
          </cell>
          <cell r="GI37">
            <v>13.38</v>
          </cell>
          <cell r="GJ37">
            <v>9.5</v>
          </cell>
          <cell r="GK37">
            <v>9.61</v>
          </cell>
          <cell r="GL37">
            <v>14.68</v>
          </cell>
          <cell r="GM37">
            <v>10.24</v>
          </cell>
          <cell r="GN37">
            <v>10.68</v>
          </cell>
          <cell r="GO37">
            <v>14.48</v>
          </cell>
          <cell r="GP37">
            <v>11.75</v>
          </cell>
          <cell r="GQ37">
            <v>8.82</v>
          </cell>
          <cell r="GR37">
            <v>13.52</v>
          </cell>
          <cell r="GS37">
            <v>10.85</v>
          </cell>
          <cell r="GT37">
            <v>12.16</v>
          </cell>
          <cell r="GU37">
            <v>15.09</v>
          </cell>
          <cell r="GV37">
            <v>0</v>
          </cell>
          <cell r="GW37">
            <v>11.93</v>
          </cell>
          <cell r="GX37">
            <v>16.399999999999999</v>
          </cell>
          <cell r="GY37">
            <v>10.41</v>
          </cell>
          <cell r="GZ37">
            <v>13.72</v>
          </cell>
          <cell r="HA37">
            <v>10.14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</row>
        <row r="38">
          <cell r="A38">
            <v>37</v>
          </cell>
          <cell r="B38">
            <v>0</v>
          </cell>
          <cell r="C38" t="str">
            <v>Impurezas Minerais (%)</v>
          </cell>
          <cell r="D38" t="str">
            <v>%</v>
          </cell>
          <cell r="E38">
            <v>0.93</v>
          </cell>
          <cell r="F38">
            <v>0.79</v>
          </cell>
          <cell r="G38">
            <v>0.97</v>
          </cell>
          <cell r="H38">
            <v>0.94</v>
          </cell>
          <cell r="I38">
            <v>0.78</v>
          </cell>
          <cell r="J38">
            <v>0.56999999999999995</v>
          </cell>
          <cell r="K38">
            <v>0.77</v>
          </cell>
          <cell r="L38">
            <v>0.68</v>
          </cell>
          <cell r="M38">
            <v>0.77</v>
          </cell>
          <cell r="N38">
            <v>0.88</v>
          </cell>
          <cell r="O38">
            <v>0.81</v>
          </cell>
          <cell r="P38">
            <v>0.81</v>
          </cell>
          <cell r="Q38">
            <v>0.64</v>
          </cell>
          <cell r="R38">
            <v>0.46</v>
          </cell>
          <cell r="S38">
            <v>0.59</v>
          </cell>
          <cell r="V38">
            <v>1.32</v>
          </cell>
          <cell r="W38">
            <v>1.58</v>
          </cell>
          <cell r="X38">
            <v>1.1100000000000001</v>
          </cell>
          <cell r="Y38">
            <v>0.84</v>
          </cell>
          <cell r="Z38">
            <v>1.59</v>
          </cell>
          <cell r="AA38">
            <v>0.71</v>
          </cell>
          <cell r="AB38">
            <v>0.99</v>
          </cell>
          <cell r="AC38">
            <v>1.41</v>
          </cell>
          <cell r="AD38">
            <v>1.1100000000000001</v>
          </cell>
          <cell r="AE38">
            <v>1.0900000000000001</v>
          </cell>
          <cell r="AF38">
            <v>1.31</v>
          </cell>
          <cell r="AG38">
            <v>1.7</v>
          </cell>
          <cell r="AJ38">
            <v>1.27</v>
          </cell>
          <cell r="AM38">
            <v>1.52</v>
          </cell>
          <cell r="AN38">
            <v>1.1599999999999999</v>
          </cell>
          <cell r="AO38">
            <v>1.33</v>
          </cell>
          <cell r="AP38">
            <v>1.89</v>
          </cell>
          <cell r="AQ38">
            <v>2.4500000000000002</v>
          </cell>
          <cell r="AR38">
            <v>1.78</v>
          </cell>
          <cell r="AT38">
            <v>1.41</v>
          </cell>
          <cell r="AU38">
            <v>1.01</v>
          </cell>
          <cell r="AV38">
            <v>1.28</v>
          </cell>
          <cell r="AW38">
            <v>1.42</v>
          </cell>
          <cell r="AX38">
            <v>1.58</v>
          </cell>
          <cell r="AY38">
            <v>1.18</v>
          </cell>
          <cell r="AZ38">
            <v>1.38</v>
          </cell>
          <cell r="BB38">
            <v>1.34</v>
          </cell>
          <cell r="BH38">
            <v>1.59</v>
          </cell>
          <cell r="BI38">
            <v>1.47</v>
          </cell>
          <cell r="BJ38">
            <v>1.49</v>
          </cell>
          <cell r="BK38">
            <v>1.57</v>
          </cell>
          <cell r="BL38">
            <v>1.63</v>
          </cell>
          <cell r="BM38">
            <v>1.75</v>
          </cell>
          <cell r="BN38">
            <v>1.66</v>
          </cell>
          <cell r="BO38">
            <v>1.6</v>
          </cell>
          <cell r="BP38">
            <v>1.63</v>
          </cell>
          <cell r="BQ38">
            <v>1.53</v>
          </cell>
          <cell r="BR38">
            <v>1.58</v>
          </cell>
          <cell r="BS38">
            <v>1.38</v>
          </cell>
          <cell r="BT38">
            <v>1.23</v>
          </cell>
          <cell r="BU38">
            <v>0.95</v>
          </cell>
          <cell r="BV38">
            <v>1.27</v>
          </cell>
          <cell r="BW38">
            <v>1.24</v>
          </cell>
          <cell r="BX38">
            <v>1.06</v>
          </cell>
          <cell r="BY38">
            <v>0.94</v>
          </cell>
          <cell r="BZ38">
            <v>1.02</v>
          </cell>
          <cell r="CA38">
            <v>1.1599999999999999</v>
          </cell>
          <cell r="CB38">
            <v>0.81</v>
          </cell>
          <cell r="CC38">
            <v>0.88</v>
          </cell>
          <cell r="CD38">
            <v>0.81</v>
          </cell>
          <cell r="CE38">
            <v>0.7</v>
          </cell>
          <cell r="CF38">
            <v>1.1299999999999999</v>
          </cell>
          <cell r="CG38">
            <v>0.92</v>
          </cell>
          <cell r="CH38">
            <v>0.8</v>
          </cell>
          <cell r="CI38">
            <v>0.82</v>
          </cell>
          <cell r="CJ38">
            <v>0.84</v>
          </cell>
          <cell r="CK38">
            <v>1.01</v>
          </cell>
          <cell r="CL38">
            <v>1</v>
          </cell>
          <cell r="CM38">
            <v>1.02</v>
          </cell>
          <cell r="CN38">
            <v>1.03</v>
          </cell>
          <cell r="CO38">
            <v>1.02</v>
          </cell>
          <cell r="CP38">
            <v>0.83</v>
          </cell>
          <cell r="CQ38">
            <v>1.22</v>
          </cell>
          <cell r="CR38">
            <v>0.98</v>
          </cell>
          <cell r="CS38">
            <v>1.19</v>
          </cell>
          <cell r="CT38">
            <v>0.99</v>
          </cell>
          <cell r="CU38">
            <v>1.49</v>
          </cell>
          <cell r="CV38">
            <v>0.89</v>
          </cell>
          <cell r="CW38">
            <v>1</v>
          </cell>
          <cell r="CX38">
            <v>0.94</v>
          </cell>
          <cell r="CY38">
            <v>0.92</v>
          </cell>
          <cell r="CZ38">
            <v>0.98</v>
          </cell>
          <cell r="DA38">
            <v>1.04</v>
          </cell>
          <cell r="DB38">
            <v>0.89</v>
          </cell>
          <cell r="DC38">
            <v>0.76</v>
          </cell>
          <cell r="DD38">
            <v>0.76</v>
          </cell>
          <cell r="DE38">
            <v>0.93</v>
          </cell>
          <cell r="DF38">
            <v>0.67</v>
          </cell>
          <cell r="DG38">
            <v>0.81</v>
          </cell>
          <cell r="DH38">
            <v>0.66</v>
          </cell>
          <cell r="DI38">
            <v>0.62</v>
          </cell>
          <cell r="DJ38">
            <v>0.69</v>
          </cell>
          <cell r="DK38">
            <v>0.73</v>
          </cell>
          <cell r="DL38">
            <v>0.6</v>
          </cell>
          <cell r="DM38">
            <v>0.6</v>
          </cell>
          <cell r="DN38">
            <v>0.76</v>
          </cell>
          <cell r="DO38">
            <v>0.71</v>
          </cell>
          <cell r="DP38">
            <v>0.45</v>
          </cell>
          <cell r="DQ38">
            <v>0.63</v>
          </cell>
          <cell r="DR38">
            <v>0.76</v>
          </cell>
          <cell r="DS38">
            <v>0.85</v>
          </cell>
          <cell r="DT38">
            <v>0.57999999999999996</v>
          </cell>
          <cell r="DU38">
            <v>0.61</v>
          </cell>
          <cell r="DV38">
            <v>0.93</v>
          </cell>
          <cell r="DW38">
            <v>0.73</v>
          </cell>
          <cell r="DX38">
            <v>0.74</v>
          </cell>
          <cell r="DY38">
            <v>0.62</v>
          </cell>
          <cell r="DZ38">
            <v>0.87</v>
          </cell>
          <cell r="EA38">
            <v>0.84</v>
          </cell>
          <cell r="EB38">
            <v>1.32</v>
          </cell>
          <cell r="EC38">
            <v>1.08</v>
          </cell>
          <cell r="ED38">
            <v>0.6</v>
          </cell>
          <cell r="EE38">
            <v>0.77</v>
          </cell>
          <cell r="EF38">
            <v>1.43</v>
          </cell>
          <cell r="EH38">
            <v>1.1399999999999999</v>
          </cell>
          <cell r="EI38">
            <v>1.41</v>
          </cell>
          <cell r="EJ38">
            <v>1.49</v>
          </cell>
          <cell r="EK38">
            <v>1.45</v>
          </cell>
          <cell r="EL38">
            <v>1.2</v>
          </cell>
          <cell r="EM38">
            <v>1.25</v>
          </cell>
          <cell r="EN38">
            <v>1.24</v>
          </cell>
          <cell r="EO38">
            <v>1.06</v>
          </cell>
          <cell r="ER38">
            <v>2.4700000000000002</v>
          </cell>
          <cell r="ES38">
            <v>1.61</v>
          </cell>
          <cell r="ET38">
            <v>1.32</v>
          </cell>
          <cell r="EX38">
            <v>1.32</v>
          </cell>
          <cell r="EY38">
            <v>1.17</v>
          </cell>
          <cell r="EZ38">
            <v>1.83</v>
          </cell>
          <cell r="FA38">
            <v>1.39</v>
          </cell>
          <cell r="FB38">
            <v>1.83</v>
          </cell>
          <cell r="FC38">
            <v>1.23</v>
          </cell>
          <cell r="FD38">
            <v>1.2</v>
          </cell>
          <cell r="FE38">
            <v>1.01</v>
          </cell>
          <cell r="FF38">
            <v>1.04</v>
          </cell>
          <cell r="FG38">
            <v>1.2</v>
          </cell>
          <cell r="FH38">
            <v>1.6</v>
          </cell>
          <cell r="FI38">
            <v>1.54</v>
          </cell>
          <cell r="FJ38">
            <v>1.39</v>
          </cell>
          <cell r="FK38">
            <v>1.38</v>
          </cell>
          <cell r="FL38">
            <v>1.31</v>
          </cell>
          <cell r="FM38">
            <v>1.02</v>
          </cell>
          <cell r="FN38">
            <v>1.25</v>
          </cell>
          <cell r="FO38">
            <v>0.93</v>
          </cell>
          <cell r="FP38">
            <v>0.84</v>
          </cell>
          <cell r="FQ38">
            <v>1.1599999999999999</v>
          </cell>
          <cell r="FR38">
            <v>0.98</v>
          </cell>
          <cell r="FS38">
            <v>1.06</v>
          </cell>
          <cell r="FT38">
            <v>1.0900000000000001</v>
          </cell>
          <cell r="FU38">
            <v>0.77</v>
          </cell>
          <cell r="FV38">
            <v>0.95</v>
          </cell>
          <cell r="FW38">
            <v>1.19</v>
          </cell>
          <cell r="FX38">
            <v>1.1000000000000001</v>
          </cell>
          <cell r="FY38">
            <v>1.38</v>
          </cell>
          <cell r="FZ38">
            <v>1.31</v>
          </cell>
          <cell r="GA38">
            <v>0.81</v>
          </cell>
          <cell r="GB38">
            <v>1.29</v>
          </cell>
          <cell r="GC38">
            <v>0.84</v>
          </cell>
          <cell r="GD38">
            <v>0.89</v>
          </cell>
          <cell r="GE38">
            <v>0.87</v>
          </cell>
          <cell r="GF38">
            <v>1.03</v>
          </cell>
          <cell r="GG38">
            <v>0.89</v>
          </cell>
          <cell r="GH38">
            <v>1.1000000000000001</v>
          </cell>
          <cell r="GI38">
            <v>1.3</v>
          </cell>
          <cell r="GJ38">
            <v>1.1299999999999999</v>
          </cell>
          <cell r="GK38">
            <v>1.86</v>
          </cell>
          <cell r="GL38">
            <v>1.71</v>
          </cell>
          <cell r="GM38">
            <v>1.69</v>
          </cell>
          <cell r="GN38">
            <v>1.72</v>
          </cell>
          <cell r="GO38">
            <v>1.59</v>
          </cell>
          <cell r="GP38">
            <v>1.19</v>
          </cell>
          <cell r="GQ38">
            <v>1.55</v>
          </cell>
          <cell r="GR38">
            <v>1.0900000000000001</v>
          </cell>
          <cell r="GS38">
            <v>1.04</v>
          </cell>
          <cell r="GT38">
            <v>1.55</v>
          </cell>
          <cell r="GU38">
            <v>1.68</v>
          </cell>
          <cell r="GW38">
            <v>0.99</v>
          </cell>
          <cell r="GX38">
            <v>1.44</v>
          </cell>
          <cell r="GY38">
            <v>1.6</v>
          </cell>
          <cell r="GZ38">
            <v>1.4</v>
          </cell>
          <cell r="HA38">
            <v>1.39</v>
          </cell>
        </row>
        <row r="39">
          <cell r="A39">
            <v>38</v>
          </cell>
          <cell r="B39">
            <v>0</v>
          </cell>
          <cell r="C39" t="str">
            <v>TMP (Cana Total)</v>
          </cell>
          <cell r="D39" t="str">
            <v>HHMM</v>
          </cell>
          <cell r="E39">
            <v>2</v>
          </cell>
          <cell r="F39">
            <v>2</v>
          </cell>
          <cell r="G39">
            <v>2</v>
          </cell>
          <cell r="H39">
            <v>2</v>
          </cell>
          <cell r="I39">
            <v>2</v>
          </cell>
          <cell r="J39">
            <v>3.28</v>
          </cell>
          <cell r="K39">
            <v>7.47</v>
          </cell>
          <cell r="L39">
            <v>11.26</v>
          </cell>
          <cell r="M39">
            <v>7.3</v>
          </cell>
          <cell r="N39">
            <v>19.12</v>
          </cell>
          <cell r="O39">
            <v>28.29</v>
          </cell>
          <cell r="P39">
            <v>8.61</v>
          </cell>
          <cell r="Q39">
            <v>2</v>
          </cell>
          <cell r="R39">
            <v>2</v>
          </cell>
          <cell r="S39">
            <v>2</v>
          </cell>
          <cell r="T39">
            <v>0</v>
          </cell>
          <cell r="U39">
            <v>0</v>
          </cell>
          <cell r="V39">
            <v>2</v>
          </cell>
          <cell r="W39">
            <v>2</v>
          </cell>
          <cell r="X39">
            <v>2</v>
          </cell>
          <cell r="Y39">
            <v>2</v>
          </cell>
          <cell r="Z39">
            <v>2</v>
          </cell>
          <cell r="AA39">
            <v>2</v>
          </cell>
          <cell r="AB39">
            <v>2</v>
          </cell>
          <cell r="AC39">
            <v>2</v>
          </cell>
          <cell r="AD39">
            <v>2</v>
          </cell>
          <cell r="AE39">
            <v>2</v>
          </cell>
          <cell r="AF39">
            <v>2</v>
          </cell>
          <cell r="AG39">
            <v>2</v>
          </cell>
          <cell r="AH39">
            <v>0</v>
          </cell>
          <cell r="AI39">
            <v>0</v>
          </cell>
          <cell r="AJ39">
            <v>2</v>
          </cell>
          <cell r="AK39">
            <v>0</v>
          </cell>
          <cell r="AL39">
            <v>0</v>
          </cell>
          <cell r="AM39">
            <v>2</v>
          </cell>
          <cell r="AN39">
            <v>2</v>
          </cell>
          <cell r="AO39">
            <v>2</v>
          </cell>
          <cell r="AP39">
            <v>2</v>
          </cell>
          <cell r="AQ39">
            <v>2</v>
          </cell>
          <cell r="AR39">
            <v>2</v>
          </cell>
          <cell r="AS39">
            <v>0</v>
          </cell>
          <cell r="AT39">
            <v>2</v>
          </cell>
          <cell r="AU39">
            <v>2</v>
          </cell>
          <cell r="AV39">
            <v>2</v>
          </cell>
          <cell r="AW39">
            <v>2</v>
          </cell>
          <cell r="AX39">
            <v>2</v>
          </cell>
          <cell r="AY39">
            <v>2</v>
          </cell>
          <cell r="AZ39">
            <v>2</v>
          </cell>
          <cell r="BA39">
            <v>0</v>
          </cell>
          <cell r="BB39">
            <v>2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2</v>
          </cell>
          <cell r="BI39">
            <v>2</v>
          </cell>
          <cell r="BJ39">
            <v>2</v>
          </cell>
          <cell r="BK39">
            <v>2</v>
          </cell>
          <cell r="BL39">
            <v>2</v>
          </cell>
          <cell r="BM39">
            <v>2</v>
          </cell>
          <cell r="BN39">
            <v>2</v>
          </cell>
          <cell r="BO39">
            <v>2</v>
          </cell>
          <cell r="BP39">
            <v>2</v>
          </cell>
          <cell r="BQ39">
            <v>2</v>
          </cell>
          <cell r="BR39">
            <v>2</v>
          </cell>
          <cell r="BS39">
            <v>2</v>
          </cell>
          <cell r="BT39">
            <v>2</v>
          </cell>
          <cell r="BU39">
            <v>2</v>
          </cell>
          <cell r="BV39">
            <v>2</v>
          </cell>
          <cell r="BW39">
            <v>2</v>
          </cell>
          <cell r="BX39">
            <v>2</v>
          </cell>
          <cell r="BY39">
            <v>2</v>
          </cell>
          <cell r="BZ39">
            <v>2</v>
          </cell>
          <cell r="CA39">
            <v>2</v>
          </cell>
          <cell r="CB39">
            <v>2</v>
          </cell>
          <cell r="CC39">
            <v>2</v>
          </cell>
          <cell r="CD39">
            <v>2</v>
          </cell>
          <cell r="CE39">
            <v>2</v>
          </cell>
          <cell r="CF39">
            <v>2</v>
          </cell>
          <cell r="CG39">
            <v>2</v>
          </cell>
          <cell r="CH39">
            <v>2</v>
          </cell>
          <cell r="CI39">
            <v>2</v>
          </cell>
          <cell r="CJ39">
            <v>2</v>
          </cell>
          <cell r="CK39">
            <v>2</v>
          </cell>
          <cell r="CL39">
            <v>2</v>
          </cell>
          <cell r="CM39">
            <v>2</v>
          </cell>
          <cell r="CN39">
            <v>2.25</v>
          </cell>
          <cell r="CO39">
            <v>5.69</v>
          </cell>
          <cell r="CP39">
            <v>2.34</v>
          </cell>
          <cell r="CQ39">
            <v>2</v>
          </cell>
          <cell r="CR39">
            <v>2</v>
          </cell>
          <cell r="CS39">
            <v>2</v>
          </cell>
          <cell r="CT39">
            <v>2</v>
          </cell>
          <cell r="CU39">
            <v>2</v>
          </cell>
          <cell r="CV39">
            <v>2</v>
          </cell>
          <cell r="CW39">
            <v>2</v>
          </cell>
          <cell r="CX39">
            <v>2</v>
          </cell>
          <cell r="CY39">
            <v>2</v>
          </cell>
          <cell r="CZ39">
            <v>2</v>
          </cell>
          <cell r="DA39">
            <v>2</v>
          </cell>
          <cell r="DB39">
            <v>2</v>
          </cell>
          <cell r="DC39">
            <v>2</v>
          </cell>
          <cell r="DD39">
            <v>2</v>
          </cell>
          <cell r="DE39">
            <v>4.0199999999999996</v>
          </cell>
          <cell r="DF39">
            <v>2.67</v>
          </cell>
          <cell r="DG39">
            <v>2</v>
          </cell>
          <cell r="DH39">
            <v>2</v>
          </cell>
          <cell r="DI39">
            <v>2</v>
          </cell>
          <cell r="DJ39">
            <v>2</v>
          </cell>
          <cell r="DK39">
            <v>2</v>
          </cell>
          <cell r="DL39">
            <v>2</v>
          </cell>
          <cell r="DM39">
            <v>2</v>
          </cell>
          <cell r="DN39">
            <v>2</v>
          </cell>
          <cell r="DO39">
            <v>2.06</v>
          </cell>
          <cell r="DP39">
            <v>2</v>
          </cell>
          <cell r="DQ39">
            <v>2</v>
          </cell>
          <cell r="DR39">
            <v>2</v>
          </cell>
          <cell r="DS39">
            <v>2</v>
          </cell>
          <cell r="DT39">
            <v>2</v>
          </cell>
          <cell r="DU39">
            <v>2</v>
          </cell>
          <cell r="DV39">
            <v>2</v>
          </cell>
          <cell r="DW39">
            <v>2</v>
          </cell>
          <cell r="DX39">
            <v>2</v>
          </cell>
          <cell r="DY39">
            <v>2</v>
          </cell>
          <cell r="DZ39">
            <v>2</v>
          </cell>
          <cell r="EA39">
            <v>2</v>
          </cell>
          <cell r="EB39">
            <v>2</v>
          </cell>
          <cell r="EC39">
            <v>2</v>
          </cell>
          <cell r="ED39">
            <v>2</v>
          </cell>
          <cell r="EE39">
            <v>2</v>
          </cell>
          <cell r="EF39">
            <v>2</v>
          </cell>
          <cell r="EG39">
            <v>0</v>
          </cell>
          <cell r="EH39">
            <v>2</v>
          </cell>
          <cell r="EI39">
            <v>2.4900000000000002</v>
          </cell>
          <cell r="EJ39">
            <v>2</v>
          </cell>
          <cell r="EK39">
            <v>2</v>
          </cell>
          <cell r="EL39">
            <v>2</v>
          </cell>
          <cell r="EM39">
            <v>2</v>
          </cell>
          <cell r="EN39">
            <v>2</v>
          </cell>
          <cell r="EO39">
            <v>2</v>
          </cell>
          <cell r="EP39">
            <v>0</v>
          </cell>
          <cell r="EQ39">
            <v>0</v>
          </cell>
          <cell r="ER39">
            <v>2</v>
          </cell>
          <cell r="ES39">
            <v>2</v>
          </cell>
          <cell r="ET39">
            <v>2</v>
          </cell>
          <cell r="EU39">
            <v>0</v>
          </cell>
          <cell r="EV39">
            <v>0</v>
          </cell>
          <cell r="EW39">
            <v>0</v>
          </cell>
          <cell r="EX39">
            <v>2</v>
          </cell>
          <cell r="EY39">
            <v>2</v>
          </cell>
          <cell r="EZ39">
            <v>2</v>
          </cell>
          <cell r="FA39">
            <v>2</v>
          </cell>
          <cell r="FB39">
            <v>2</v>
          </cell>
          <cell r="FC39">
            <v>2</v>
          </cell>
          <cell r="FD39">
            <v>2</v>
          </cell>
          <cell r="FE39">
            <v>2</v>
          </cell>
          <cell r="FF39">
            <v>2</v>
          </cell>
          <cell r="FG39">
            <v>2</v>
          </cell>
          <cell r="FH39">
            <v>2</v>
          </cell>
          <cell r="FI39">
            <v>2</v>
          </cell>
          <cell r="FJ39">
            <v>2</v>
          </cell>
          <cell r="FK39">
            <v>2</v>
          </cell>
          <cell r="FL39">
            <v>2</v>
          </cell>
          <cell r="FM39">
            <v>2.75</v>
          </cell>
          <cell r="FN39">
            <v>2.98</v>
          </cell>
          <cell r="FO39">
            <v>2</v>
          </cell>
          <cell r="FP39">
            <v>2</v>
          </cell>
          <cell r="FQ39">
            <v>3.93</v>
          </cell>
          <cell r="FR39">
            <v>2</v>
          </cell>
          <cell r="FS39">
            <v>2</v>
          </cell>
          <cell r="FT39">
            <v>2</v>
          </cell>
          <cell r="FU39">
            <v>2</v>
          </cell>
          <cell r="FV39">
            <v>2</v>
          </cell>
          <cell r="FW39">
            <v>2</v>
          </cell>
          <cell r="FX39">
            <v>2</v>
          </cell>
          <cell r="FY39">
            <v>2</v>
          </cell>
          <cell r="FZ39">
            <v>2</v>
          </cell>
          <cell r="GA39">
            <v>2</v>
          </cell>
          <cell r="GB39">
            <v>3.8</v>
          </cell>
          <cell r="GC39">
            <v>10.01</v>
          </cell>
          <cell r="GD39">
            <v>14.1</v>
          </cell>
          <cell r="GE39">
            <v>16.579999999999998</v>
          </cell>
          <cell r="GF39">
            <v>24.13</v>
          </cell>
          <cell r="GG39">
            <v>3.54</v>
          </cell>
          <cell r="GH39">
            <v>2</v>
          </cell>
          <cell r="GI39">
            <v>2</v>
          </cell>
          <cell r="GJ39">
            <v>2</v>
          </cell>
          <cell r="GK39">
            <v>2</v>
          </cell>
          <cell r="GL39">
            <v>2</v>
          </cell>
          <cell r="GM39">
            <v>2</v>
          </cell>
          <cell r="GN39">
            <v>2</v>
          </cell>
          <cell r="GO39">
            <v>2</v>
          </cell>
          <cell r="GP39">
            <v>2</v>
          </cell>
          <cell r="GQ39">
            <v>2</v>
          </cell>
          <cell r="GR39">
            <v>2</v>
          </cell>
          <cell r="GS39">
            <v>2</v>
          </cell>
          <cell r="GT39">
            <v>2</v>
          </cell>
          <cell r="GU39">
            <v>2</v>
          </cell>
          <cell r="GV39">
            <v>0</v>
          </cell>
          <cell r="GW39">
            <v>2</v>
          </cell>
          <cell r="GX39">
            <v>2</v>
          </cell>
          <cell r="GY39">
            <v>2</v>
          </cell>
          <cell r="GZ39">
            <v>2</v>
          </cell>
          <cell r="HA39">
            <v>2</v>
          </cell>
          <cell r="HB39">
            <v>0</v>
          </cell>
          <cell r="HC39">
            <v>0</v>
          </cell>
          <cell r="HD39">
            <v>0</v>
          </cell>
          <cell r="HE39">
            <v>0</v>
          </cell>
          <cell r="HF39">
            <v>0</v>
          </cell>
        </row>
        <row r="40">
          <cell r="A40">
            <v>39</v>
          </cell>
          <cell r="B40">
            <v>0</v>
          </cell>
          <cell r="C40" t="str">
            <v>TMP (Cana Queimada)</v>
          </cell>
          <cell r="D40" t="str">
            <v>HHMM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19</v>
          </cell>
          <cell r="K40">
            <v>35.24</v>
          </cell>
          <cell r="L40">
            <v>54.71</v>
          </cell>
          <cell r="M40">
            <v>17.260000000000002</v>
          </cell>
          <cell r="N40">
            <v>50.34</v>
          </cell>
          <cell r="O40">
            <v>80.66</v>
          </cell>
          <cell r="P40">
            <v>98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0</v>
          </cell>
          <cell r="BJ40">
            <v>0</v>
          </cell>
          <cell r="BK40">
            <v>0</v>
          </cell>
          <cell r="BL40">
            <v>0</v>
          </cell>
          <cell r="BM40">
            <v>0</v>
          </cell>
          <cell r="BN40">
            <v>0</v>
          </cell>
          <cell r="BO40">
            <v>0</v>
          </cell>
          <cell r="BP40">
            <v>0</v>
          </cell>
          <cell r="BQ40">
            <v>0</v>
          </cell>
          <cell r="BR40">
            <v>0</v>
          </cell>
          <cell r="BS40">
            <v>0</v>
          </cell>
          <cell r="BT40">
            <v>0</v>
          </cell>
          <cell r="BU40">
            <v>0</v>
          </cell>
          <cell r="BV40">
            <v>0</v>
          </cell>
          <cell r="BW40">
            <v>0</v>
          </cell>
          <cell r="BX40">
            <v>0</v>
          </cell>
          <cell r="BY40">
            <v>0</v>
          </cell>
          <cell r="BZ40">
            <v>0</v>
          </cell>
          <cell r="CA40">
            <v>0</v>
          </cell>
          <cell r="CB40">
            <v>0</v>
          </cell>
          <cell r="CC40">
            <v>0</v>
          </cell>
          <cell r="CD40">
            <v>0</v>
          </cell>
          <cell r="CE40">
            <v>0</v>
          </cell>
          <cell r="CF40">
            <v>0</v>
          </cell>
          <cell r="CG40">
            <v>0</v>
          </cell>
          <cell r="CH40">
            <v>0</v>
          </cell>
          <cell r="CI40">
            <v>0</v>
          </cell>
          <cell r="CJ40">
            <v>0</v>
          </cell>
          <cell r="CK40">
            <v>0</v>
          </cell>
          <cell r="CL40">
            <v>0</v>
          </cell>
          <cell r="CM40">
            <v>0</v>
          </cell>
          <cell r="CN40">
            <v>5.82</v>
          </cell>
          <cell r="CO40">
            <v>17.63</v>
          </cell>
          <cell r="CP40">
            <v>31.01</v>
          </cell>
          <cell r="CQ40">
            <v>0</v>
          </cell>
          <cell r="CR40">
            <v>0</v>
          </cell>
          <cell r="CS40">
            <v>0</v>
          </cell>
          <cell r="CT40">
            <v>0</v>
          </cell>
          <cell r="CU40">
            <v>0</v>
          </cell>
          <cell r="CV40">
            <v>0</v>
          </cell>
          <cell r="CW40">
            <v>0</v>
          </cell>
          <cell r="CX40">
            <v>0</v>
          </cell>
          <cell r="CY40">
            <v>0</v>
          </cell>
          <cell r="CZ40">
            <v>0</v>
          </cell>
          <cell r="DA40">
            <v>0</v>
          </cell>
          <cell r="DB40">
            <v>0</v>
          </cell>
          <cell r="DC40">
            <v>0</v>
          </cell>
          <cell r="DD40">
            <v>0</v>
          </cell>
          <cell r="DE40">
            <v>15.76</v>
          </cell>
          <cell r="DF40">
            <v>24.03</v>
          </cell>
          <cell r="DG40">
            <v>0</v>
          </cell>
          <cell r="DH40">
            <v>0</v>
          </cell>
          <cell r="DI40">
            <v>0</v>
          </cell>
          <cell r="DJ40">
            <v>0</v>
          </cell>
          <cell r="DK40">
            <v>0</v>
          </cell>
          <cell r="DL40">
            <v>0</v>
          </cell>
          <cell r="DM40">
            <v>0</v>
          </cell>
          <cell r="DN40">
            <v>0</v>
          </cell>
          <cell r="DO40">
            <v>24.8</v>
          </cell>
          <cell r="DP40">
            <v>0</v>
          </cell>
          <cell r="DQ40">
            <v>0</v>
          </cell>
          <cell r="DR40">
            <v>0</v>
          </cell>
          <cell r="DS40">
            <v>0</v>
          </cell>
          <cell r="DT40">
            <v>0</v>
          </cell>
          <cell r="DU40">
            <v>0</v>
          </cell>
          <cell r="DV40">
            <v>0</v>
          </cell>
          <cell r="DW40">
            <v>0</v>
          </cell>
          <cell r="DX40">
            <v>0</v>
          </cell>
          <cell r="DY40">
            <v>0</v>
          </cell>
          <cell r="DZ40">
            <v>0</v>
          </cell>
          <cell r="EA40">
            <v>0</v>
          </cell>
          <cell r="EB40">
            <v>0</v>
          </cell>
          <cell r="EC40">
            <v>0</v>
          </cell>
          <cell r="ED40">
            <v>0</v>
          </cell>
          <cell r="EE40">
            <v>0</v>
          </cell>
          <cell r="EF40">
            <v>0</v>
          </cell>
          <cell r="EG40">
            <v>0</v>
          </cell>
          <cell r="EH40">
            <v>0</v>
          </cell>
          <cell r="EI40">
            <v>37.07</v>
          </cell>
          <cell r="EJ40">
            <v>0</v>
          </cell>
          <cell r="EK40">
            <v>0</v>
          </cell>
          <cell r="EL40">
            <v>0</v>
          </cell>
          <cell r="EM40">
            <v>0</v>
          </cell>
          <cell r="EN40">
            <v>0</v>
          </cell>
          <cell r="EO40">
            <v>0</v>
          </cell>
          <cell r="EP40">
            <v>0</v>
          </cell>
          <cell r="EQ40">
            <v>0</v>
          </cell>
          <cell r="ER40">
            <v>0</v>
          </cell>
          <cell r="ES40">
            <v>0</v>
          </cell>
          <cell r="ET40">
            <v>0</v>
          </cell>
          <cell r="EU40">
            <v>0</v>
          </cell>
          <cell r="EV40">
            <v>0</v>
          </cell>
          <cell r="EW40">
            <v>0</v>
          </cell>
          <cell r="EX40">
            <v>0</v>
          </cell>
          <cell r="EY40">
            <v>0</v>
          </cell>
          <cell r="EZ40">
            <v>0</v>
          </cell>
          <cell r="FA40">
            <v>0</v>
          </cell>
          <cell r="FB40">
            <v>0</v>
          </cell>
          <cell r="FC40">
            <v>0</v>
          </cell>
          <cell r="FD40">
            <v>0</v>
          </cell>
          <cell r="FE40">
            <v>0</v>
          </cell>
          <cell r="FF40">
            <v>0</v>
          </cell>
          <cell r="FG40">
            <v>0</v>
          </cell>
          <cell r="FH40">
            <v>0</v>
          </cell>
          <cell r="FI40">
            <v>0</v>
          </cell>
          <cell r="FJ40">
            <v>0</v>
          </cell>
          <cell r="FK40">
            <v>0</v>
          </cell>
          <cell r="FL40">
            <v>0</v>
          </cell>
          <cell r="FM40">
            <v>18.510000000000002</v>
          </cell>
          <cell r="FN40">
            <v>28.08</v>
          </cell>
          <cell r="FO40">
            <v>0</v>
          </cell>
          <cell r="FP40">
            <v>0</v>
          </cell>
          <cell r="FQ40">
            <v>78.09</v>
          </cell>
          <cell r="FR40">
            <v>0</v>
          </cell>
          <cell r="FS40">
            <v>0</v>
          </cell>
          <cell r="FT40">
            <v>0</v>
          </cell>
          <cell r="FU40">
            <v>0</v>
          </cell>
          <cell r="FV40">
            <v>0</v>
          </cell>
          <cell r="FW40">
            <v>0</v>
          </cell>
          <cell r="FX40">
            <v>0</v>
          </cell>
          <cell r="FY40">
            <v>0</v>
          </cell>
          <cell r="FZ40">
            <v>0</v>
          </cell>
          <cell r="GA40">
            <v>0</v>
          </cell>
          <cell r="GB40">
            <v>17.61</v>
          </cell>
          <cell r="GC40">
            <v>34.82</v>
          </cell>
          <cell r="GD40">
            <v>60.32</v>
          </cell>
          <cell r="GE40">
            <v>83.66</v>
          </cell>
          <cell r="GF40">
            <v>106.53</v>
          </cell>
          <cell r="GG40">
            <v>122.19</v>
          </cell>
          <cell r="GH40">
            <v>0</v>
          </cell>
          <cell r="GI40">
            <v>0</v>
          </cell>
          <cell r="GJ40">
            <v>0</v>
          </cell>
          <cell r="GK40">
            <v>0</v>
          </cell>
          <cell r="GL40">
            <v>0</v>
          </cell>
          <cell r="GM40">
            <v>0</v>
          </cell>
          <cell r="GN40">
            <v>0</v>
          </cell>
          <cell r="GO40">
            <v>0</v>
          </cell>
          <cell r="GP40">
            <v>0</v>
          </cell>
          <cell r="GQ40">
            <v>0</v>
          </cell>
          <cell r="GR40">
            <v>0</v>
          </cell>
          <cell r="GS40">
            <v>0</v>
          </cell>
          <cell r="GT40">
            <v>0</v>
          </cell>
          <cell r="GU40">
            <v>0</v>
          </cell>
          <cell r="GV40">
            <v>0</v>
          </cell>
          <cell r="GW40">
            <v>0</v>
          </cell>
          <cell r="GX40">
            <v>0</v>
          </cell>
          <cell r="GY40">
            <v>0</v>
          </cell>
          <cell r="GZ40">
            <v>0</v>
          </cell>
          <cell r="HA40">
            <v>0</v>
          </cell>
          <cell r="HB40">
            <v>0</v>
          </cell>
          <cell r="HC40">
            <v>0</v>
          </cell>
          <cell r="HD40">
            <v>0</v>
          </cell>
          <cell r="HE40">
            <v>0</v>
          </cell>
          <cell r="HF40">
            <v>0</v>
          </cell>
        </row>
        <row r="41">
          <cell r="A41">
            <v>40</v>
          </cell>
          <cell r="B41">
            <v>0</v>
          </cell>
          <cell r="C41" t="str">
            <v>PRODUÇÃO DE ALCOOL</v>
          </cell>
          <cell r="D41" t="str">
            <v>.</v>
          </cell>
        </row>
        <row r="42">
          <cell r="A42">
            <v>41</v>
          </cell>
          <cell r="B42" t="str">
            <v>Alcohol Anhidro Producido (Litros)</v>
          </cell>
          <cell r="C42" t="str">
            <v>Alcool Anidro (l)</v>
          </cell>
          <cell r="D42" t="str">
            <v>l</v>
          </cell>
          <cell r="W42">
            <v>117506</v>
          </cell>
          <cell r="X42">
            <v>133557</v>
          </cell>
          <cell r="Y42">
            <v>393601</v>
          </cell>
          <cell r="Z42">
            <v>516287</v>
          </cell>
          <cell r="AA42">
            <v>304368</v>
          </cell>
          <cell r="AB42">
            <v>510099</v>
          </cell>
          <cell r="AC42">
            <v>490336</v>
          </cell>
          <cell r="AD42">
            <v>508860</v>
          </cell>
          <cell r="AE42">
            <v>515800</v>
          </cell>
          <cell r="AF42">
            <v>492132</v>
          </cell>
          <cell r="AG42">
            <v>510760</v>
          </cell>
          <cell r="AJ42">
            <v>48955</v>
          </cell>
          <cell r="AM42">
            <v>133441</v>
          </cell>
          <cell r="AN42">
            <v>0</v>
          </cell>
          <cell r="AO42">
            <v>320438</v>
          </cell>
          <cell r="AP42">
            <v>540953</v>
          </cell>
          <cell r="AQ42">
            <v>542116</v>
          </cell>
          <cell r="AR42">
            <v>454992</v>
          </cell>
          <cell r="AT42">
            <v>120043</v>
          </cell>
          <cell r="AU42">
            <v>486683</v>
          </cell>
          <cell r="AV42">
            <v>531329</v>
          </cell>
          <cell r="AW42">
            <v>512858</v>
          </cell>
          <cell r="AX42">
            <v>494446</v>
          </cell>
          <cell r="AY42">
            <v>492110</v>
          </cell>
          <cell r="AZ42">
            <v>506181</v>
          </cell>
          <cell r="BB42">
            <v>61690</v>
          </cell>
          <cell r="BH42">
            <v>47500</v>
          </cell>
          <cell r="BI42">
            <v>78815</v>
          </cell>
          <cell r="BJ42">
            <v>78476</v>
          </cell>
          <cell r="BK42">
            <v>71984</v>
          </cell>
          <cell r="BL42">
            <v>32500</v>
          </cell>
          <cell r="BP42">
            <v>447497</v>
          </cell>
          <cell r="BQ42">
            <v>509824</v>
          </cell>
          <cell r="BR42">
            <v>484765</v>
          </cell>
          <cell r="BS42">
            <v>509029</v>
          </cell>
          <cell r="BT42">
            <v>519421</v>
          </cell>
          <cell r="BU42">
            <v>485013</v>
          </cell>
          <cell r="BV42">
            <v>457177</v>
          </cell>
          <cell r="BW42">
            <v>510467</v>
          </cell>
          <cell r="BX42">
            <v>513710</v>
          </cell>
          <cell r="BY42">
            <v>520464</v>
          </cell>
          <cell r="BZ42">
            <v>493562</v>
          </cell>
          <cell r="CA42">
            <v>530855</v>
          </cell>
          <cell r="CB42">
            <v>524571</v>
          </cell>
          <cell r="CC42">
            <v>527945</v>
          </cell>
          <cell r="CD42">
            <v>528327</v>
          </cell>
          <cell r="CE42">
            <v>490912</v>
          </cell>
          <cell r="CF42">
            <v>533279</v>
          </cell>
          <cell r="CG42">
            <v>513740</v>
          </cell>
          <cell r="CH42">
            <v>514632</v>
          </cell>
          <cell r="CI42">
            <v>538312</v>
          </cell>
          <cell r="CJ42">
            <v>510185</v>
          </cell>
          <cell r="CK42">
            <v>458446</v>
          </cell>
          <cell r="CL42">
            <v>534981</v>
          </cell>
          <cell r="CM42">
            <v>543570</v>
          </cell>
          <cell r="CN42">
            <v>531045</v>
          </cell>
          <cell r="CO42">
            <v>570955</v>
          </cell>
          <cell r="CP42">
            <v>456328</v>
          </cell>
          <cell r="CQ42">
            <v>496592</v>
          </cell>
          <cell r="CR42">
            <v>565138</v>
          </cell>
          <cell r="CS42">
            <v>437962</v>
          </cell>
          <cell r="CT42">
            <v>526592</v>
          </cell>
          <cell r="CU42">
            <v>540122</v>
          </cell>
          <cell r="CV42">
            <v>533627</v>
          </cell>
          <cell r="CW42">
            <v>437415</v>
          </cell>
          <cell r="CX42">
            <v>545985</v>
          </cell>
          <cell r="CY42">
            <v>401117</v>
          </cell>
          <cell r="CZ42">
            <v>6608</v>
          </cell>
          <cell r="DD42">
            <v>462059</v>
          </cell>
          <cell r="DE42">
            <v>509928</v>
          </cell>
          <cell r="DF42">
            <v>509758</v>
          </cell>
          <cell r="DG42">
            <v>533329</v>
          </cell>
          <cell r="DH42">
            <v>544010</v>
          </cell>
          <cell r="DI42">
            <v>525351</v>
          </cell>
          <cell r="DJ42">
            <v>504393</v>
          </cell>
          <cell r="DK42">
            <v>509843</v>
          </cell>
          <cell r="DL42">
            <v>520318</v>
          </cell>
          <cell r="DM42">
            <v>511451</v>
          </cell>
          <cell r="DN42">
            <v>510062</v>
          </cell>
          <cell r="DO42">
            <v>512637</v>
          </cell>
          <cell r="DP42">
            <v>509541</v>
          </cell>
          <cell r="DQ42">
            <v>499014</v>
          </cell>
          <cell r="DR42">
            <v>454038</v>
          </cell>
          <cell r="DS42">
            <v>474835</v>
          </cell>
          <cell r="DT42">
            <v>456893</v>
          </cell>
          <cell r="DU42">
            <v>75372</v>
          </cell>
          <cell r="DV42">
            <v>489286</v>
          </cell>
          <cell r="DW42">
            <v>517543</v>
          </cell>
          <cell r="DX42">
            <v>518401</v>
          </cell>
          <cell r="DY42">
            <v>508464</v>
          </cell>
          <cell r="DZ42">
            <v>522256</v>
          </cell>
          <cell r="EA42">
            <v>457400</v>
          </cell>
          <cell r="EB42">
            <v>544898</v>
          </cell>
          <cell r="EC42">
            <v>477419</v>
          </cell>
          <cell r="ED42">
            <v>488449</v>
          </cell>
          <cell r="EE42">
            <v>494600</v>
          </cell>
          <cell r="EF42">
            <v>350600</v>
          </cell>
          <cell r="EH42">
            <v>264406</v>
          </cell>
          <cell r="EI42">
            <v>377366</v>
          </cell>
          <cell r="EJ42">
            <v>486319</v>
          </cell>
          <cell r="EK42">
            <v>474145</v>
          </cell>
          <cell r="EL42">
            <v>513496</v>
          </cell>
          <cell r="EM42">
            <v>510632</v>
          </cell>
          <cell r="EN42">
            <v>494422</v>
          </cell>
          <cell r="EO42">
            <v>376189</v>
          </cell>
          <cell r="ER42">
            <v>189390</v>
          </cell>
          <cell r="FA42">
            <v>446464</v>
          </cell>
          <cell r="FB42">
            <v>419198</v>
          </cell>
          <cell r="FC42">
            <v>402823</v>
          </cell>
          <cell r="FD42">
            <v>477957</v>
          </cell>
          <cell r="FE42">
            <v>500809</v>
          </cell>
          <cell r="FF42">
            <v>480959</v>
          </cell>
          <cell r="FG42">
            <v>497869</v>
          </cell>
          <cell r="FH42">
            <v>486370</v>
          </cell>
          <cell r="FI42">
            <v>472079</v>
          </cell>
          <cell r="FJ42">
            <v>292561</v>
          </cell>
          <cell r="FK42">
            <v>122108</v>
          </cell>
          <cell r="FL42">
            <v>161491</v>
          </cell>
          <cell r="FM42">
            <v>512635</v>
          </cell>
          <cell r="FN42">
            <v>528444</v>
          </cell>
          <cell r="FO42">
            <v>518359</v>
          </cell>
          <cell r="FP42">
            <v>533523</v>
          </cell>
          <cell r="FQ42">
            <v>520176</v>
          </cell>
          <cell r="FR42">
            <v>516818</v>
          </cell>
          <cell r="FS42">
            <v>512996</v>
          </cell>
          <cell r="FT42">
            <v>504424</v>
          </cell>
          <cell r="FU42">
            <v>446980</v>
          </cell>
          <cell r="FV42">
            <v>461556</v>
          </cell>
          <cell r="FW42">
            <v>485441</v>
          </cell>
          <cell r="FX42">
            <v>478531</v>
          </cell>
          <cell r="FY42">
            <v>458571</v>
          </cell>
          <cell r="FZ42">
            <v>432669</v>
          </cell>
          <cell r="GA42">
            <v>475344</v>
          </cell>
          <cell r="GB42">
            <v>488836</v>
          </cell>
          <cell r="GC42">
            <v>474957</v>
          </cell>
          <cell r="GD42">
            <v>433746</v>
          </cell>
          <cell r="GE42">
            <v>494742</v>
          </cell>
          <cell r="GF42">
            <v>465250</v>
          </cell>
          <cell r="GG42">
            <v>446234</v>
          </cell>
          <cell r="GH42">
            <v>483401</v>
          </cell>
          <cell r="GI42">
            <v>318516</v>
          </cell>
          <cell r="GK42">
            <v>460111</v>
          </cell>
          <cell r="GL42">
            <v>496487</v>
          </cell>
          <cell r="GM42">
            <v>486011</v>
          </cell>
          <cell r="GN42">
            <v>495928</v>
          </cell>
          <cell r="GO42">
            <v>495662</v>
          </cell>
          <cell r="GP42">
            <v>541856</v>
          </cell>
          <cell r="GQ42">
            <v>533404</v>
          </cell>
          <cell r="GR42">
            <v>531506</v>
          </cell>
          <cell r="GS42">
            <v>529500</v>
          </cell>
          <cell r="GT42">
            <v>453879</v>
          </cell>
          <cell r="GU42">
            <v>561621</v>
          </cell>
          <cell r="GV42">
            <v>63920</v>
          </cell>
          <cell r="GW42">
            <v>243493</v>
          </cell>
          <cell r="GX42">
            <v>546233</v>
          </cell>
          <cell r="GY42">
            <v>526492</v>
          </cell>
          <cell r="GZ42">
            <v>440999</v>
          </cell>
          <cell r="HA42">
            <v>541517</v>
          </cell>
          <cell r="HB42">
            <v>553554</v>
          </cell>
        </row>
        <row r="43">
          <cell r="A43">
            <v>42</v>
          </cell>
          <cell r="B43">
            <v>0</v>
          </cell>
          <cell r="C43" t="str">
            <v>Alcool Anidro Absoluto (l)</v>
          </cell>
          <cell r="D43" t="str">
            <v>LITROS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117009</v>
          </cell>
          <cell r="X43">
            <v>132992</v>
          </cell>
          <cell r="Y43">
            <v>391936</v>
          </cell>
          <cell r="Z43">
            <v>514103</v>
          </cell>
          <cell r="AA43">
            <v>303081</v>
          </cell>
          <cell r="AB43">
            <v>507941</v>
          </cell>
          <cell r="AC43">
            <v>488262</v>
          </cell>
          <cell r="AD43">
            <v>506708</v>
          </cell>
          <cell r="AE43">
            <v>513618</v>
          </cell>
          <cell r="AF43">
            <v>490050</v>
          </cell>
          <cell r="AG43">
            <v>508599</v>
          </cell>
          <cell r="AH43">
            <v>0</v>
          </cell>
          <cell r="AI43">
            <v>0</v>
          </cell>
          <cell r="AJ43">
            <v>48748</v>
          </cell>
          <cell r="AK43">
            <v>0</v>
          </cell>
          <cell r="AL43">
            <v>0</v>
          </cell>
          <cell r="AM43">
            <v>132877</v>
          </cell>
          <cell r="AN43">
            <v>0</v>
          </cell>
          <cell r="AO43">
            <v>319083</v>
          </cell>
          <cell r="AP43">
            <v>538665</v>
          </cell>
          <cell r="AQ43">
            <v>539823</v>
          </cell>
          <cell r="AR43">
            <v>453067</v>
          </cell>
          <cell r="AS43">
            <v>0</v>
          </cell>
          <cell r="AT43">
            <v>119535</v>
          </cell>
          <cell r="AU43">
            <v>484624</v>
          </cell>
          <cell r="AV43">
            <v>529081</v>
          </cell>
          <cell r="AW43">
            <v>510689</v>
          </cell>
          <cell r="AX43">
            <v>492354</v>
          </cell>
          <cell r="AY43">
            <v>490028</v>
          </cell>
          <cell r="AZ43">
            <v>504040</v>
          </cell>
          <cell r="BA43">
            <v>0</v>
          </cell>
          <cell r="BB43">
            <v>61429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47299</v>
          </cell>
          <cell r="BI43">
            <v>78482</v>
          </cell>
          <cell r="BJ43">
            <v>78144</v>
          </cell>
          <cell r="BK43">
            <v>71680</v>
          </cell>
          <cell r="BL43">
            <v>32363</v>
          </cell>
          <cell r="BM43">
            <v>0</v>
          </cell>
          <cell r="BN43">
            <v>0</v>
          </cell>
          <cell r="BO43">
            <v>0</v>
          </cell>
          <cell r="BP43">
            <v>445604</v>
          </cell>
          <cell r="BQ43">
            <v>507667</v>
          </cell>
          <cell r="BR43">
            <v>482714</v>
          </cell>
          <cell r="BS43">
            <v>506876</v>
          </cell>
          <cell r="BT43">
            <v>517224</v>
          </cell>
          <cell r="BU43">
            <v>482961</v>
          </cell>
          <cell r="BV43">
            <v>455243</v>
          </cell>
          <cell r="BW43">
            <v>508308</v>
          </cell>
          <cell r="BX43">
            <v>511537</v>
          </cell>
          <cell r="BY43">
            <v>518262</v>
          </cell>
          <cell r="BZ43">
            <v>491474</v>
          </cell>
          <cell r="CA43">
            <v>528609</v>
          </cell>
          <cell r="CB43">
            <v>522352</v>
          </cell>
          <cell r="CC43">
            <v>525712</v>
          </cell>
          <cell r="CD43">
            <v>526092</v>
          </cell>
          <cell r="CE43">
            <v>488835</v>
          </cell>
          <cell r="CF43">
            <v>531023</v>
          </cell>
          <cell r="CG43">
            <v>511567</v>
          </cell>
          <cell r="CH43">
            <v>512455</v>
          </cell>
          <cell r="CI43">
            <v>536035</v>
          </cell>
          <cell r="CJ43">
            <v>508027</v>
          </cell>
          <cell r="CK43">
            <v>456507</v>
          </cell>
          <cell r="CL43">
            <v>532718</v>
          </cell>
          <cell r="CM43">
            <v>541271</v>
          </cell>
          <cell r="CN43">
            <v>528799</v>
          </cell>
          <cell r="CO43">
            <v>568540</v>
          </cell>
          <cell r="CP43">
            <v>454398</v>
          </cell>
          <cell r="CQ43">
            <v>494491</v>
          </cell>
          <cell r="CR43">
            <v>562747</v>
          </cell>
          <cell r="CS43">
            <v>436109</v>
          </cell>
          <cell r="CT43">
            <v>524365</v>
          </cell>
          <cell r="CU43">
            <v>537837</v>
          </cell>
          <cell r="CV43">
            <v>531370</v>
          </cell>
          <cell r="CW43">
            <v>435565</v>
          </cell>
          <cell r="CX43">
            <v>543675</v>
          </cell>
          <cell r="CY43">
            <v>399420</v>
          </cell>
          <cell r="CZ43">
            <v>6580</v>
          </cell>
          <cell r="DA43">
            <v>0</v>
          </cell>
          <cell r="DB43">
            <v>0</v>
          </cell>
          <cell r="DC43">
            <v>0</v>
          </cell>
          <cell r="DD43">
            <v>460104</v>
          </cell>
          <cell r="DE43">
            <v>507771</v>
          </cell>
          <cell r="DF43">
            <v>507602</v>
          </cell>
          <cell r="DG43">
            <v>531073</v>
          </cell>
          <cell r="DH43">
            <v>541709</v>
          </cell>
          <cell r="DI43">
            <v>523129</v>
          </cell>
          <cell r="DJ43">
            <v>502259</v>
          </cell>
          <cell r="DK43">
            <v>507686</v>
          </cell>
          <cell r="DL43">
            <v>518117</v>
          </cell>
          <cell r="DM43">
            <v>509288</v>
          </cell>
          <cell r="DN43">
            <v>507904</v>
          </cell>
          <cell r="DO43">
            <v>510469</v>
          </cell>
          <cell r="DP43">
            <v>507386</v>
          </cell>
          <cell r="DQ43">
            <v>496903</v>
          </cell>
          <cell r="DR43">
            <v>452117</v>
          </cell>
          <cell r="DS43">
            <v>472826</v>
          </cell>
          <cell r="DT43">
            <v>454960</v>
          </cell>
          <cell r="DU43">
            <v>75053</v>
          </cell>
          <cell r="DV43">
            <v>487216</v>
          </cell>
          <cell r="DW43">
            <v>515354</v>
          </cell>
          <cell r="DX43">
            <v>516208</v>
          </cell>
          <cell r="DY43">
            <v>506313</v>
          </cell>
          <cell r="DZ43">
            <v>520047</v>
          </cell>
          <cell r="EA43">
            <v>455465</v>
          </cell>
          <cell r="EB43">
            <v>542593</v>
          </cell>
          <cell r="EC43">
            <v>475400</v>
          </cell>
          <cell r="ED43">
            <v>486383</v>
          </cell>
          <cell r="EE43">
            <v>492508</v>
          </cell>
          <cell r="EF43">
            <v>349117</v>
          </cell>
          <cell r="EG43">
            <v>0</v>
          </cell>
          <cell r="EH43">
            <v>263288</v>
          </cell>
          <cell r="EI43">
            <v>375770</v>
          </cell>
          <cell r="EJ43">
            <v>484262</v>
          </cell>
          <cell r="EK43">
            <v>472139</v>
          </cell>
          <cell r="EL43">
            <v>511324</v>
          </cell>
          <cell r="EM43">
            <v>508472</v>
          </cell>
          <cell r="EN43">
            <v>492331</v>
          </cell>
          <cell r="EO43">
            <v>374598</v>
          </cell>
          <cell r="EP43">
            <v>0</v>
          </cell>
          <cell r="EQ43">
            <v>0</v>
          </cell>
          <cell r="ER43">
            <v>188589</v>
          </cell>
          <cell r="ES43">
            <v>0</v>
          </cell>
          <cell r="ET43">
            <v>0</v>
          </cell>
          <cell r="EU43">
            <v>0</v>
          </cell>
          <cell r="EV43">
            <v>0</v>
          </cell>
          <cell r="EW43">
            <v>0</v>
          </cell>
          <cell r="EX43">
            <v>0</v>
          </cell>
          <cell r="EY43">
            <v>0</v>
          </cell>
          <cell r="EZ43">
            <v>0</v>
          </cell>
          <cell r="FA43">
            <v>444575</v>
          </cell>
          <cell r="FB43">
            <v>417425</v>
          </cell>
          <cell r="FC43">
            <v>401119</v>
          </cell>
          <cell r="FD43">
            <v>475935</v>
          </cell>
          <cell r="FE43">
            <v>498691</v>
          </cell>
          <cell r="FF43">
            <v>478925</v>
          </cell>
          <cell r="FG43">
            <v>495763</v>
          </cell>
          <cell r="FH43">
            <v>484313</v>
          </cell>
          <cell r="FI43">
            <v>470082</v>
          </cell>
          <cell r="FJ43">
            <v>291323</v>
          </cell>
          <cell r="FK43">
            <v>121591</v>
          </cell>
          <cell r="FL43">
            <v>160808</v>
          </cell>
          <cell r="FM43">
            <v>510467</v>
          </cell>
          <cell r="FN43">
            <v>526209</v>
          </cell>
          <cell r="FO43">
            <v>516166</v>
          </cell>
          <cell r="FP43">
            <v>531266</v>
          </cell>
          <cell r="FQ43">
            <v>517976</v>
          </cell>
          <cell r="FR43">
            <v>514632</v>
          </cell>
          <cell r="FS43">
            <v>510826</v>
          </cell>
          <cell r="FT43">
            <v>502290</v>
          </cell>
          <cell r="FU43">
            <v>445089</v>
          </cell>
          <cell r="FV43">
            <v>459604</v>
          </cell>
          <cell r="FW43">
            <v>483388</v>
          </cell>
          <cell r="FX43">
            <v>476507</v>
          </cell>
          <cell r="FY43">
            <v>456631</v>
          </cell>
          <cell r="FZ43">
            <v>430839</v>
          </cell>
          <cell r="GA43">
            <v>473333</v>
          </cell>
          <cell r="GB43">
            <v>486768</v>
          </cell>
          <cell r="GC43">
            <v>472948</v>
          </cell>
          <cell r="GD43">
            <v>431911</v>
          </cell>
          <cell r="GE43">
            <v>492649</v>
          </cell>
          <cell r="GF43">
            <v>463282</v>
          </cell>
          <cell r="GG43">
            <v>444346</v>
          </cell>
          <cell r="GH43">
            <v>481356</v>
          </cell>
          <cell r="GI43">
            <v>317169</v>
          </cell>
          <cell r="GJ43">
            <v>0</v>
          </cell>
          <cell r="GK43">
            <v>458165</v>
          </cell>
          <cell r="GL43">
            <v>494387</v>
          </cell>
          <cell r="GM43">
            <v>483955</v>
          </cell>
          <cell r="GN43">
            <v>493830</v>
          </cell>
          <cell r="GO43">
            <v>493565</v>
          </cell>
          <cell r="GP43">
            <v>539564</v>
          </cell>
          <cell r="GQ43">
            <v>531148</v>
          </cell>
          <cell r="GR43">
            <v>529258</v>
          </cell>
          <cell r="GS43">
            <v>527260</v>
          </cell>
          <cell r="GT43">
            <v>451959</v>
          </cell>
          <cell r="GU43">
            <v>559245</v>
          </cell>
          <cell r="GV43">
            <v>63650</v>
          </cell>
          <cell r="GW43">
            <v>242463</v>
          </cell>
          <cell r="GX43">
            <v>543922</v>
          </cell>
          <cell r="GY43">
            <v>524265</v>
          </cell>
          <cell r="GZ43">
            <v>439134</v>
          </cell>
          <cell r="HA43">
            <v>539226</v>
          </cell>
          <cell r="HB43">
            <v>551212</v>
          </cell>
          <cell r="HC43">
            <v>0</v>
          </cell>
          <cell r="HD43">
            <v>0</v>
          </cell>
          <cell r="HE43">
            <v>0</v>
          </cell>
          <cell r="HF43">
            <v>0</v>
          </cell>
        </row>
        <row r="44">
          <cell r="A44">
            <v>43</v>
          </cell>
          <cell r="B44" t="str">
            <v>Alcohol Hidratado Producido (Litros)</v>
          </cell>
          <cell r="C44" t="str">
            <v>Alcool Hidratado (l)</v>
          </cell>
          <cell r="D44" t="str">
            <v>LT</v>
          </cell>
          <cell r="E44">
            <v>0</v>
          </cell>
          <cell r="F44">
            <v>306675</v>
          </cell>
          <cell r="G44">
            <v>500775</v>
          </cell>
          <cell r="H44">
            <v>525372</v>
          </cell>
          <cell r="I44">
            <v>548088</v>
          </cell>
          <cell r="J44">
            <v>804562</v>
          </cell>
          <cell r="K44">
            <v>762403</v>
          </cell>
          <cell r="L44">
            <v>692131</v>
          </cell>
          <cell r="M44">
            <v>758075</v>
          </cell>
          <cell r="N44">
            <v>731465</v>
          </cell>
          <cell r="O44">
            <v>887861</v>
          </cell>
          <cell r="P44">
            <v>683840</v>
          </cell>
          <cell r="Q44">
            <v>789930</v>
          </cell>
          <cell r="R44">
            <v>878703</v>
          </cell>
          <cell r="S44">
            <v>656594</v>
          </cell>
          <cell r="V44">
            <v>150088</v>
          </cell>
          <cell r="W44">
            <v>238538</v>
          </cell>
          <cell r="Y44">
            <v>324201</v>
          </cell>
          <cell r="Z44">
            <v>336639</v>
          </cell>
          <cell r="AA44">
            <v>450637</v>
          </cell>
          <cell r="AB44">
            <v>468101</v>
          </cell>
          <cell r="AC44">
            <v>471998</v>
          </cell>
          <cell r="AD44">
            <v>345052</v>
          </cell>
          <cell r="AE44">
            <v>334283</v>
          </cell>
          <cell r="AF44">
            <v>421482</v>
          </cell>
          <cell r="AG44">
            <v>419108</v>
          </cell>
          <cell r="AJ44">
            <v>41536</v>
          </cell>
          <cell r="AP44">
            <v>95365</v>
          </cell>
          <cell r="AQ44">
            <v>223799</v>
          </cell>
          <cell r="AR44">
            <v>246263</v>
          </cell>
          <cell r="AT44">
            <v>78787</v>
          </cell>
          <cell r="AU44">
            <v>156084</v>
          </cell>
          <cell r="AV44">
            <v>261519</v>
          </cell>
          <cell r="AW44">
            <v>363425</v>
          </cell>
          <cell r="AX44">
            <v>295001</v>
          </cell>
          <cell r="AY44">
            <v>352352</v>
          </cell>
          <cell r="AZ44">
            <v>195241</v>
          </cell>
          <cell r="BB44">
            <v>47500</v>
          </cell>
          <cell r="BH44">
            <v>14196</v>
          </cell>
          <cell r="BL44">
            <v>324379</v>
          </cell>
          <cell r="BM44">
            <v>436870</v>
          </cell>
          <cell r="BN44">
            <v>653430</v>
          </cell>
          <cell r="BO44">
            <v>790929</v>
          </cell>
          <cell r="BP44">
            <v>248519</v>
          </cell>
          <cell r="BQ44">
            <v>277915</v>
          </cell>
          <cell r="BR44">
            <v>327293</v>
          </cell>
          <cell r="BS44">
            <v>328258</v>
          </cell>
          <cell r="BT44">
            <v>330876</v>
          </cell>
          <cell r="BU44">
            <v>344362</v>
          </cell>
          <cell r="BV44">
            <v>357486</v>
          </cell>
          <cell r="BW44">
            <v>340445</v>
          </cell>
          <cell r="BX44">
            <v>336208</v>
          </cell>
          <cell r="BY44">
            <v>364296</v>
          </cell>
          <cell r="BZ44">
            <v>351895</v>
          </cell>
          <cell r="CA44">
            <v>320948</v>
          </cell>
          <cell r="CB44">
            <v>249685</v>
          </cell>
          <cell r="CC44">
            <v>275850</v>
          </cell>
          <cell r="CD44">
            <v>302329</v>
          </cell>
          <cell r="CE44">
            <v>135463</v>
          </cell>
          <cell r="CF44">
            <v>290764</v>
          </cell>
          <cell r="CG44">
            <v>366142</v>
          </cell>
          <cell r="CH44">
            <v>309873</v>
          </cell>
          <cell r="CI44">
            <v>97613</v>
          </cell>
          <cell r="CJ44">
            <v>253483</v>
          </cell>
          <cell r="CK44">
            <v>326937</v>
          </cell>
          <cell r="CL44">
            <v>220574</v>
          </cell>
          <cell r="CM44">
            <v>174306</v>
          </cell>
          <cell r="CN44">
            <v>139291</v>
          </cell>
          <cell r="CO44">
            <v>307780</v>
          </cell>
          <cell r="CP44">
            <v>273388</v>
          </cell>
          <cell r="CQ44">
            <v>177885</v>
          </cell>
          <cell r="CR44">
            <v>262463</v>
          </cell>
          <cell r="CS44">
            <v>311334</v>
          </cell>
          <cell r="CT44">
            <v>330434</v>
          </cell>
          <cell r="CU44">
            <v>310480</v>
          </cell>
          <cell r="CV44">
            <v>294330</v>
          </cell>
          <cell r="CW44">
            <v>366420</v>
          </cell>
          <cell r="CX44">
            <v>322095</v>
          </cell>
          <cell r="CY44">
            <v>263962</v>
          </cell>
          <cell r="CZ44">
            <v>478271</v>
          </cell>
          <cell r="DA44">
            <v>953092</v>
          </cell>
          <cell r="DB44">
            <v>953643</v>
          </cell>
          <cell r="DC44">
            <v>645562</v>
          </cell>
          <cell r="DD44">
            <v>472559</v>
          </cell>
          <cell r="DE44">
            <v>479279</v>
          </cell>
          <cell r="DF44">
            <v>422075</v>
          </cell>
          <cell r="DG44">
            <v>314741</v>
          </cell>
          <cell r="DH44">
            <v>457826</v>
          </cell>
          <cell r="DI44">
            <v>472668</v>
          </cell>
          <cell r="DJ44">
            <v>455441</v>
          </cell>
          <cell r="DK44">
            <v>442510</v>
          </cell>
          <cell r="DL44">
            <v>447727</v>
          </cell>
          <cell r="DM44">
            <v>430710</v>
          </cell>
          <cell r="DN44">
            <v>436238</v>
          </cell>
          <cell r="DO44">
            <v>426636</v>
          </cell>
          <cell r="DP44">
            <v>432913</v>
          </cell>
          <cell r="DQ44">
            <v>457162</v>
          </cell>
          <cell r="DR44">
            <v>413291</v>
          </cell>
          <cell r="DS44">
            <v>365608</v>
          </cell>
          <cell r="DT44">
            <v>331476</v>
          </cell>
          <cell r="DU44">
            <v>546372</v>
          </cell>
          <cell r="DV44">
            <v>386616</v>
          </cell>
          <cell r="DW44">
            <v>287505</v>
          </cell>
          <cell r="DX44">
            <v>397554</v>
          </cell>
          <cell r="DY44">
            <v>446785</v>
          </cell>
          <cell r="DZ44">
            <v>418144</v>
          </cell>
          <cell r="EA44">
            <v>335123</v>
          </cell>
          <cell r="EB44">
            <v>150785</v>
          </cell>
          <cell r="EC44">
            <v>433551</v>
          </cell>
          <cell r="ED44">
            <v>426249</v>
          </cell>
          <cell r="EE44">
            <v>401644</v>
          </cell>
          <cell r="EF44">
            <v>319900</v>
          </cell>
          <cell r="EH44">
            <v>196026</v>
          </cell>
          <cell r="EI44">
            <v>442418</v>
          </cell>
          <cell r="EJ44">
            <v>374780</v>
          </cell>
          <cell r="EK44">
            <v>348686</v>
          </cell>
          <cell r="EL44">
            <v>411749</v>
          </cell>
          <cell r="EM44">
            <v>420652</v>
          </cell>
          <cell r="EN44">
            <v>354373</v>
          </cell>
          <cell r="EO44">
            <v>332816</v>
          </cell>
          <cell r="ER44">
            <v>159215</v>
          </cell>
          <cell r="ES44">
            <v>619445</v>
          </cell>
          <cell r="ET44">
            <v>271515</v>
          </cell>
          <cell r="EY44">
            <v>435297</v>
          </cell>
          <cell r="EZ44">
            <v>810835</v>
          </cell>
          <cell r="FA44">
            <v>388715</v>
          </cell>
          <cell r="FB44">
            <v>440250</v>
          </cell>
          <cell r="FC44">
            <v>495359</v>
          </cell>
          <cell r="FD44">
            <v>386302</v>
          </cell>
          <cell r="FE44">
            <v>425589</v>
          </cell>
          <cell r="FF44">
            <v>494500</v>
          </cell>
          <cell r="FG44">
            <v>421042</v>
          </cell>
          <cell r="FH44">
            <v>365017</v>
          </cell>
          <cell r="FI44">
            <v>368545</v>
          </cell>
          <cell r="FJ44">
            <v>266877</v>
          </cell>
          <cell r="FK44">
            <v>447556</v>
          </cell>
          <cell r="FL44">
            <v>602979</v>
          </cell>
          <cell r="FM44">
            <v>272665</v>
          </cell>
          <cell r="FN44">
            <v>206053</v>
          </cell>
          <cell r="FO44">
            <v>214541</v>
          </cell>
          <cell r="FP44">
            <v>325688</v>
          </cell>
          <cell r="FQ44">
            <v>416882</v>
          </cell>
          <cell r="FR44">
            <v>430574</v>
          </cell>
          <cell r="FS44">
            <v>349771</v>
          </cell>
          <cell r="FT44">
            <v>269940</v>
          </cell>
          <cell r="FU44">
            <v>418275</v>
          </cell>
          <cell r="FV44">
            <v>376746</v>
          </cell>
          <cell r="FW44">
            <v>401115</v>
          </cell>
          <cell r="FX44">
            <v>340927</v>
          </cell>
          <cell r="FY44">
            <v>163680</v>
          </cell>
          <cell r="FZ44">
            <v>194425</v>
          </cell>
          <cell r="GA44">
            <v>416120</v>
          </cell>
          <cell r="GB44">
            <v>233881</v>
          </cell>
          <cell r="GC44">
            <v>359007</v>
          </cell>
          <cell r="GD44">
            <v>345276</v>
          </cell>
          <cell r="GE44">
            <v>403763</v>
          </cell>
          <cell r="GF44">
            <v>379654</v>
          </cell>
          <cell r="GG44">
            <v>363019</v>
          </cell>
          <cell r="GH44">
            <v>401954</v>
          </cell>
          <cell r="GI44">
            <v>159996</v>
          </cell>
          <cell r="GJ44">
            <v>314306</v>
          </cell>
          <cell r="GK44">
            <v>364403</v>
          </cell>
          <cell r="GL44">
            <v>494045</v>
          </cell>
          <cell r="GM44">
            <v>425810</v>
          </cell>
          <cell r="GN44">
            <v>427888</v>
          </cell>
          <cell r="GO44">
            <v>206863</v>
          </cell>
          <cell r="GP44">
            <v>117631</v>
          </cell>
          <cell r="GQ44">
            <v>377133</v>
          </cell>
          <cell r="GR44">
            <v>393080</v>
          </cell>
          <cell r="GS44">
            <v>483502</v>
          </cell>
          <cell r="GT44">
            <v>25318</v>
          </cell>
          <cell r="GU44">
            <v>85552</v>
          </cell>
          <cell r="GW44">
            <v>18085</v>
          </cell>
          <cell r="GX44">
            <v>264542</v>
          </cell>
          <cell r="GY44">
            <v>396601</v>
          </cell>
          <cell r="GZ44">
            <v>320481</v>
          </cell>
          <cell r="HA44">
            <v>18470</v>
          </cell>
          <cell r="HB44">
            <v>146572</v>
          </cell>
        </row>
        <row r="45">
          <cell r="A45">
            <v>44</v>
          </cell>
          <cell r="B45">
            <v>0</v>
          </cell>
          <cell r="C45" t="str">
            <v>Alcool Hidratado Absoluto (l)</v>
          </cell>
          <cell r="D45" t="str">
            <v>LITROS</v>
          </cell>
          <cell r="F45">
            <v>293083</v>
          </cell>
          <cell r="G45">
            <v>478581</v>
          </cell>
          <cell r="H45">
            <v>502088</v>
          </cell>
          <cell r="I45">
            <v>523797</v>
          </cell>
          <cell r="J45">
            <v>768904</v>
          </cell>
          <cell r="K45">
            <v>728613</v>
          </cell>
          <cell r="L45">
            <v>661456</v>
          </cell>
          <cell r="M45">
            <v>724477</v>
          </cell>
          <cell r="N45">
            <v>699046</v>
          </cell>
          <cell r="O45">
            <v>848511</v>
          </cell>
          <cell r="P45">
            <v>653532</v>
          </cell>
          <cell r="Q45">
            <v>754920</v>
          </cell>
          <cell r="R45">
            <v>839759</v>
          </cell>
          <cell r="S45">
            <v>627494</v>
          </cell>
          <cell r="T45">
            <v>0</v>
          </cell>
          <cell r="U45">
            <v>0</v>
          </cell>
          <cell r="V45">
            <v>143436</v>
          </cell>
          <cell r="W45">
            <v>227966</v>
          </cell>
          <cell r="X45">
            <v>0</v>
          </cell>
          <cell r="Y45">
            <v>309832</v>
          </cell>
          <cell r="Z45">
            <v>321719</v>
          </cell>
          <cell r="AA45">
            <v>430665</v>
          </cell>
          <cell r="AB45">
            <v>447355</v>
          </cell>
          <cell r="AC45">
            <v>451079</v>
          </cell>
          <cell r="AD45">
            <v>329759</v>
          </cell>
          <cell r="AE45">
            <v>319468</v>
          </cell>
          <cell r="AF45">
            <v>402802</v>
          </cell>
          <cell r="AG45">
            <v>400533</v>
          </cell>
          <cell r="AH45">
            <v>0</v>
          </cell>
          <cell r="AI45">
            <v>0</v>
          </cell>
          <cell r="AJ45">
            <v>39695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91138</v>
          </cell>
          <cell r="AQ45">
            <v>213880</v>
          </cell>
          <cell r="AR45">
            <v>235349</v>
          </cell>
          <cell r="AS45">
            <v>0</v>
          </cell>
          <cell r="AT45">
            <v>75295</v>
          </cell>
          <cell r="AU45">
            <v>149166</v>
          </cell>
          <cell r="AV45">
            <v>249928</v>
          </cell>
          <cell r="AW45">
            <v>347318</v>
          </cell>
          <cell r="AX45">
            <v>281927</v>
          </cell>
          <cell r="AY45">
            <v>336736</v>
          </cell>
          <cell r="AZ45">
            <v>186588</v>
          </cell>
          <cell r="BA45">
            <v>0</v>
          </cell>
          <cell r="BB45">
            <v>45395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13567</v>
          </cell>
          <cell r="BI45">
            <v>0</v>
          </cell>
          <cell r="BJ45">
            <v>0</v>
          </cell>
          <cell r="BK45">
            <v>0</v>
          </cell>
          <cell r="BL45">
            <v>310003</v>
          </cell>
          <cell r="BM45">
            <v>417508</v>
          </cell>
          <cell r="BN45">
            <v>624470</v>
          </cell>
          <cell r="BO45">
            <v>755875</v>
          </cell>
          <cell r="BP45">
            <v>237505</v>
          </cell>
          <cell r="BQ45">
            <v>265598</v>
          </cell>
          <cell r="BR45">
            <v>312787</v>
          </cell>
          <cell r="BS45">
            <v>313710</v>
          </cell>
          <cell r="BT45">
            <v>316212</v>
          </cell>
          <cell r="BU45">
            <v>329100</v>
          </cell>
          <cell r="BV45">
            <v>341642</v>
          </cell>
          <cell r="BW45">
            <v>325356</v>
          </cell>
          <cell r="BX45">
            <v>321307</v>
          </cell>
          <cell r="BY45">
            <v>348150</v>
          </cell>
          <cell r="BZ45">
            <v>336299</v>
          </cell>
          <cell r="CA45">
            <v>306724</v>
          </cell>
          <cell r="CB45">
            <v>238619</v>
          </cell>
          <cell r="CC45">
            <v>263624</v>
          </cell>
          <cell r="CD45">
            <v>288930</v>
          </cell>
          <cell r="CE45">
            <v>129459</v>
          </cell>
          <cell r="CF45">
            <v>277877</v>
          </cell>
          <cell r="CG45">
            <v>349915</v>
          </cell>
          <cell r="CH45">
            <v>296139</v>
          </cell>
          <cell r="CI45">
            <v>93287</v>
          </cell>
          <cell r="CJ45">
            <v>242249</v>
          </cell>
          <cell r="CK45">
            <v>312447</v>
          </cell>
          <cell r="CL45">
            <v>210798</v>
          </cell>
          <cell r="CM45">
            <v>166581</v>
          </cell>
          <cell r="CN45">
            <v>133118</v>
          </cell>
          <cell r="CO45">
            <v>294139</v>
          </cell>
          <cell r="CP45">
            <v>261271</v>
          </cell>
          <cell r="CQ45">
            <v>170001</v>
          </cell>
          <cell r="CR45">
            <v>250831</v>
          </cell>
          <cell r="CS45">
            <v>297536</v>
          </cell>
          <cell r="CT45">
            <v>315789</v>
          </cell>
          <cell r="CU45">
            <v>296720</v>
          </cell>
          <cell r="CV45">
            <v>281285</v>
          </cell>
          <cell r="CW45">
            <v>350180</v>
          </cell>
          <cell r="CX45">
            <v>307820</v>
          </cell>
          <cell r="CY45">
            <v>252263</v>
          </cell>
          <cell r="CZ45">
            <v>457074</v>
          </cell>
          <cell r="DA45">
            <v>910851</v>
          </cell>
          <cell r="DB45">
            <v>911378</v>
          </cell>
          <cell r="DC45">
            <v>616951</v>
          </cell>
          <cell r="DD45">
            <v>451615</v>
          </cell>
          <cell r="DE45">
            <v>458037</v>
          </cell>
          <cell r="DF45">
            <v>403369</v>
          </cell>
          <cell r="DG45">
            <v>300792</v>
          </cell>
          <cell r="DH45">
            <v>437535</v>
          </cell>
          <cell r="DI45">
            <v>451719</v>
          </cell>
          <cell r="DJ45">
            <v>435256</v>
          </cell>
          <cell r="DK45">
            <v>422898</v>
          </cell>
          <cell r="DL45">
            <v>427884</v>
          </cell>
          <cell r="DM45">
            <v>411621</v>
          </cell>
          <cell r="DN45">
            <v>416904</v>
          </cell>
          <cell r="DO45">
            <v>407727</v>
          </cell>
          <cell r="DP45">
            <v>413726</v>
          </cell>
          <cell r="DQ45">
            <v>436901</v>
          </cell>
          <cell r="DR45">
            <v>394974</v>
          </cell>
          <cell r="DS45">
            <v>349404</v>
          </cell>
          <cell r="DT45">
            <v>316785</v>
          </cell>
          <cell r="DU45">
            <v>522157</v>
          </cell>
          <cell r="DV45">
            <v>369481</v>
          </cell>
          <cell r="DW45">
            <v>274763</v>
          </cell>
          <cell r="DX45">
            <v>379934</v>
          </cell>
          <cell r="DY45">
            <v>426983</v>
          </cell>
          <cell r="DZ45">
            <v>399612</v>
          </cell>
          <cell r="EA45">
            <v>320270</v>
          </cell>
          <cell r="EB45">
            <v>144102</v>
          </cell>
          <cell r="EC45">
            <v>414336</v>
          </cell>
          <cell r="ED45">
            <v>407358</v>
          </cell>
          <cell r="EE45">
            <v>383843</v>
          </cell>
          <cell r="EF45">
            <v>305722</v>
          </cell>
          <cell r="EG45">
            <v>0</v>
          </cell>
          <cell r="EH45">
            <v>187338</v>
          </cell>
          <cell r="EI45">
            <v>422810</v>
          </cell>
          <cell r="EJ45">
            <v>358170</v>
          </cell>
          <cell r="EK45">
            <v>333232</v>
          </cell>
          <cell r="EL45">
            <v>393500</v>
          </cell>
          <cell r="EM45">
            <v>402009</v>
          </cell>
          <cell r="EN45">
            <v>338667</v>
          </cell>
          <cell r="EO45">
            <v>318066</v>
          </cell>
          <cell r="EP45">
            <v>0</v>
          </cell>
          <cell r="EQ45">
            <v>0</v>
          </cell>
          <cell r="ER45">
            <v>152159</v>
          </cell>
          <cell r="ES45">
            <v>591991</v>
          </cell>
          <cell r="ET45">
            <v>259481</v>
          </cell>
          <cell r="EU45">
            <v>0</v>
          </cell>
          <cell r="EV45">
            <v>0</v>
          </cell>
          <cell r="EW45">
            <v>0</v>
          </cell>
          <cell r="EX45">
            <v>0</v>
          </cell>
          <cell r="EY45">
            <v>416005</v>
          </cell>
          <cell r="EZ45">
            <v>774899</v>
          </cell>
          <cell r="FA45">
            <v>371487</v>
          </cell>
          <cell r="FB45">
            <v>420738</v>
          </cell>
          <cell r="FC45">
            <v>473405</v>
          </cell>
          <cell r="FD45">
            <v>369181</v>
          </cell>
          <cell r="FE45">
            <v>406727</v>
          </cell>
          <cell r="FF45">
            <v>472584</v>
          </cell>
          <cell r="FG45">
            <v>402381</v>
          </cell>
          <cell r="FH45">
            <v>348839</v>
          </cell>
          <cell r="FI45">
            <v>352211</v>
          </cell>
          <cell r="FJ45">
            <v>255049</v>
          </cell>
          <cell r="FK45">
            <v>427720</v>
          </cell>
          <cell r="FL45">
            <v>576255</v>
          </cell>
          <cell r="FM45">
            <v>260580</v>
          </cell>
          <cell r="FN45">
            <v>196921</v>
          </cell>
          <cell r="FO45">
            <v>205033</v>
          </cell>
          <cell r="FP45">
            <v>311254</v>
          </cell>
          <cell r="FQ45">
            <v>398406</v>
          </cell>
          <cell r="FR45">
            <v>411491</v>
          </cell>
          <cell r="FS45">
            <v>334269</v>
          </cell>
          <cell r="FT45">
            <v>257976</v>
          </cell>
          <cell r="FU45">
            <v>399737</v>
          </cell>
          <cell r="FV45">
            <v>360049</v>
          </cell>
          <cell r="FW45">
            <v>383338</v>
          </cell>
          <cell r="FX45">
            <v>325817</v>
          </cell>
          <cell r="FY45">
            <v>156426</v>
          </cell>
          <cell r="FZ45">
            <v>185808</v>
          </cell>
          <cell r="GA45">
            <v>397678</v>
          </cell>
          <cell r="GB45">
            <v>223515</v>
          </cell>
          <cell r="GC45">
            <v>343096</v>
          </cell>
          <cell r="GD45">
            <v>329973</v>
          </cell>
          <cell r="GE45">
            <v>385868</v>
          </cell>
          <cell r="GF45">
            <v>362828</v>
          </cell>
          <cell r="GG45">
            <v>346930</v>
          </cell>
          <cell r="GH45">
            <v>384139</v>
          </cell>
          <cell r="GI45">
            <v>152905</v>
          </cell>
          <cell r="GJ45">
            <v>300376</v>
          </cell>
          <cell r="GK45">
            <v>348253</v>
          </cell>
          <cell r="GL45">
            <v>472149</v>
          </cell>
          <cell r="GM45">
            <v>406938</v>
          </cell>
          <cell r="GN45">
            <v>408924</v>
          </cell>
          <cell r="GO45">
            <v>197695</v>
          </cell>
          <cell r="GP45">
            <v>112418</v>
          </cell>
          <cell r="GQ45">
            <v>360418</v>
          </cell>
          <cell r="GR45">
            <v>375659</v>
          </cell>
          <cell r="GS45">
            <v>462073</v>
          </cell>
          <cell r="GT45">
            <v>24196</v>
          </cell>
          <cell r="GU45">
            <v>81760</v>
          </cell>
          <cell r="GV45">
            <v>0</v>
          </cell>
          <cell r="GW45">
            <v>17283</v>
          </cell>
          <cell r="GX45">
            <v>252817</v>
          </cell>
          <cell r="GY45">
            <v>379024</v>
          </cell>
          <cell r="GZ45">
            <v>306277</v>
          </cell>
          <cell r="HA45">
            <v>17651</v>
          </cell>
          <cell r="HB45">
            <v>140076</v>
          </cell>
          <cell r="HC45">
            <v>0</v>
          </cell>
          <cell r="HD45">
            <v>0</v>
          </cell>
          <cell r="HE45">
            <v>0</v>
          </cell>
          <cell r="HF45">
            <v>0</v>
          </cell>
        </row>
        <row r="46">
          <cell r="A46">
            <v>45</v>
          </cell>
          <cell r="B46" t="str">
            <v>Alcohol hidratado en proceso (Litros)</v>
          </cell>
          <cell r="C46" t="str">
            <v>Alcool em Processo (l)</v>
          </cell>
          <cell r="D46" t="str">
            <v>LITROS</v>
          </cell>
          <cell r="E46">
            <v>179900</v>
          </cell>
          <cell r="F46">
            <v>207654</v>
          </cell>
          <cell r="G46">
            <v>284538</v>
          </cell>
          <cell r="H46">
            <v>333927</v>
          </cell>
          <cell r="I46">
            <v>404168</v>
          </cell>
          <cell r="J46">
            <v>381041</v>
          </cell>
          <cell r="K46">
            <v>373745</v>
          </cell>
          <cell r="L46">
            <v>369242</v>
          </cell>
          <cell r="M46">
            <v>392549</v>
          </cell>
          <cell r="N46">
            <v>454106</v>
          </cell>
          <cell r="O46">
            <v>386277</v>
          </cell>
          <cell r="P46">
            <v>414916</v>
          </cell>
          <cell r="Q46">
            <v>416891</v>
          </cell>
          <cell r="R46">
            <v>361653</v>
          </cell>
          <cell r="S46">
            <v>401138</v>
          </cell>
          <cell r="T46">
            <v>401138</v>
          </cell>
          <cell r="U46">
            <v>401138</v>
          </cell>
          <cell r="V46">
            <v>453553</v>
          </cell>
          <cell r="W46">
            <v>139086</v>
          </cell>
          <cell r="X46">
            <v>429376</v>
          </cell>
          <cell r="Y46">
            <v>513206</v>
          </cell>
          <cell r="Z46">
            <v>608745</v>
          </cell>
          <cell r="AA46">
            <v>662495</v>
          </cell>
          <cell r="AB46">
            <v>613147</v>
          </cell>
          <cell r="AC46">
            <v>502968</v>
          </cell>
          <cell r="AD46">
            <v>537826</v>
          </cell>
          <cell r="AE46">
            <v>603950</v>
          </cell>
          <cell r="AF46">
            <v>634984</v>
          </cell>
          <cell r="AG46">
            <v>327555</v>
          </cell>
          <cell r="AH46">
            <v>327555</v>
          </cell>
          <cell r="AI46">
            <v>327555</v>
          </cell>
          <cell r="AJ46">
            <v>269799</v>
          </cell>
          <cell r="AK46">
            <v>269799</v>
          </cell>
          <cell r="AL46">
            <v>269799</v>
          </cell>
          <cell r="AM46">
            <v>245417</v>
          </cell>
          <cell r="AN46">
            <v>330460</v>
          </cell>
          <cell r="AO46">
            <v>275266</v>
          </cell>
          <cell r="AP46">
            <v>283709</v>
          </cell>
          <cell r="AQ46">
            <v>364357</v>
          </cell>
          <cell r="AR46">
            <v>318727</v>
          </cell>
          <cell r="AS46">
            <v>318727</v>
          </cell>
          <cell r="AT46">
            <v>328222</v>
          </cell>
          <cell r="AU46">
            <v>317158</v>
          </cell>
          <cell r="AV46">
            <v>407025</v>
          </cell>
          <cell r="AW46">
            <v>330179</v>
          </cell>
          <cell r="AX46">
            <v>386207</v>
          </cell>
          <cell r="AY46">
            <v>407844</v>
          </cell>
          <cell r="AZ46">
            <v>382298</v>
          </cell>
          <cell r="BA46">
            <v>382298</v>
          </cell>
          <cell r="BB46">
            <v>319397</v>
          </cell>
          <cell r="BC46">
            <v>319397</v>
          </cell>
          <cell r="BD46">
            <v>319397</v>
          </cell>
          <cell r="BE46">
            <v>319397</v>
          </cell>
          <cell r="BF46">
            <v>319397</v>
          </cell>
          <cell r="BG46">
            <v>319397</v>
          </cell>
          <cell r="BH46">
            <v>314397</v>
          </cell>
          <cell r="BI46">
            <v>283522</v>
          </cell>
          <cell r="BJ46">
            <v>217617</v>
          </cell>
          <cell r="BK46">
            <v>248805</v>
          </cell>
          <cell r="BL46">
            <v>221543</v>
          </cell>
          <cell r="BM46">
            <v>342352</v>
          </cell>
          <cell r="BN46">
            <v>386587</v>
          </cell>
          <cell r="BO46">
            <v>419469</v>
          </cell>
          <cell r="BP46">
            <v>554661</v>
          </cell>
          <cell r="BQ46">
            <v>555665</v>
          </cell>
          <cell r="BR46">
            <v>580996</v>
          </cell>
          <cell r="BS46">
            <v>580985</v>
          </cell>
          <cell r="BT46">
            <v>577466</v>
          </cell>
          <cell r="BU46">
            <v>561454</v>
          </cell>
          <cell r="BV46">
            <v>626200</v>
          </cell>
          <cell r="BW46">
            <v>591546</v>
          </cell>
          <cell r="BX46">
            <v>575344</v>
          </cell>
          <cell r="BY46">
            <v>550053</v>
          </cell>
          <cell r="BZ46">
            <v>491892</v>
          </cell>
          <cell r="CA46">
            <v>477465</v>
          </cell>
          <cell r="CB46">
            <v>478557</v>
          </cell>
          <cell r="CC46">
            <v>472246</v>
          </cell>
          <cell r="CD46">
            <v>473720</v>
          </cell>
          <cell r="CE46">
            <v>486979</v>
          </cell>
          <cell r="CF46">
            <v>498365</v>
          </cell>
          <cell r="CG46">
            <v>532175</v>
          </cell>
          <cell r="CH46">
            <v>443376</v>
          </cell>
          <cell r="CI46">
            <v>387186</v>
          </cell>
          <cell r="CJ46">
            <v>449607</v>
          </cell>
          <cell r="CK46">
            <v>408956</v>
          </cell>
          <cell r="CL46">
            <v>385888</v>
          </cell>
          <cell r="CM46">
            <v>379080</v>
          </cell>
          <cell r="CN46">
            <v>483124</v>
          </cell>
          <cell r="CO46">
            <v>377310</v>
          </cell>
          <cell r="CP46">
            <v>378555</v>
          </cell>
          <cell r="CQ46">
            <v>486828</v>
          </cell>
          <cell r="CR46">
            <v>440826</v>
          </cell>
          <cell r="CS46">
            <v>482337</v>
          </cell>
          <cell r="CT46">
            <v>445629</v>
          </cell>
          <cell r="CU46">
            <v>459231</v>
          </cell>
          <cell r="CV46">
            <v>398804</v>
          </cell>
          <cell r="CW46">
            <v>424456</v>
          </cell>
          <cell r="CX46">
            <v>414669</v>
          </cell>
          <cell r="CY46">
            <v>511449</v>
          </cell>
          <cell r="CZ46">
            <v>486428</v>
          </cell>
          <cell r="DA46">
            <v>473696</v>
          </cell>
          <cell r="DB46">
            <v>426366</v>
          </cell>
          <cell r="DC46">
            <v>531343</v>
          </cell>
          <cell r="DD46">
            <v>529837</v>
          </cell>
          <cell r="DE46">
            <v>529837</v>
          </cell>
          <cell r="DF46">
            <v>460510</v>
          </cell>
          <cell r="DG46">
            <v>508319</v>
          </cell>
          <cell r="DH46">
            <v>528413</v>
          </cell>
          <cell r="DI46">
            <v>472439</v>
          </cell>
          <cell r="DJ46">
            <v>492364</v>
          </cell>
          <cell r="DK46">
            <v>511722</v>
          </cell>
          <cell r="DL46">
            <v>538596</v>
          </cell>
          <cell r="DM46">
            <v>523441</v>
          </cell>
          <cell r="DN46">
            <v>538680</v>
          </cell>
          <cell r="DO46">
            <v>502425</v>
          </cell>
          <cell r="DP46">
            <v>442101</v>
          </cell>
          <cell r="DQ46">
            <v>430573</v>
          </cell>
          <cell r="DR46">
            <v>407513</v>
          </cell>
          <cell r="DS46">
            <v>402593</v>
          </cell>
          <cell r="DT46">
            <v>487661</v>
          </cell>
          <cell r="DU46">
            <v>498544</v>
          </cell>
          <cell r="DV46">
            <v>443685</v>
          </cell>
          <cell r="DW46">
            <v>504474</v>
          </cell>
          <cell r="DX46">
            <v>520263</v>
          </cell>
          <cell r="DY46">
            <v>507831</v>
          </cell>
          <cell r="DZ46">
            <v>457805</v>
          </cell>
          <cell r="EA46">
            <v>391495</v>
          </cell>
          <cell r="EB46">
            <v>438561</v>
          </cell>
          <cell r="EC46">
            <v>484502</v>
          </cell>
          <cell r="ED46">
            <v>497147</v>
          </cell>
          <cell r="EE46">
            <v>489343</v>
          </cell>
          <cell r="EF46">
            <v>370461</v>
          </cell>
          <cell r="EG46">
            <v>370461</v>
          </cell>
          <cell r="EH46">
            <v>326853</v>
          </cell>
          <cell r="EI46">
            <v>433324</v>
          </cell>
          <cell r="EJ46">
            <v>450004</v>
          </cell>
          <cell r="EK46">
            <v>492635</v>
          </cell>
          <cell r="EL46">
            <v>490654</v>
          </cell>
          <cell r="EM46">
            <v>462307</v>
          </cell>
          <cell r="EN46">
            <v>465911</v>
          </cell>
          <cell r="EO46">
            <v>309338</v>
          </cell>
          <cell r="EP46">
            <v>309338</v>
          </cell>
          <cell r="EQ46">
            <v>309338</v>
          </cell>
          <cell r="ER46">
            <v>300054</v>
          </cell>
          <cell r="ES46">
            <v>375775</v>
          </cell>
          <cell r="ET46">
            <v>264502</v>
          </cell>
          <cell r="EU46">
            <v>264502</v>
          </cell>
          <cell r="EV46">
            <v>264502</v>
          </cell>
          <cell r="EW46">
            <v>264502</v>
          </cell>
          <cell r="EX46">
            <v>331891</v>
          </cell>
          <cell r="EY46">
            <v>321469</v>
          </cell>
          <cell r="EZ46">
            <v>365403</v>
          </cell>
          <cell r="FA46">
            <v>402719</v>
          </cell>
          <cell r="FB46">
            <v>466803</v>
          </cell>
          <cell r="FC46">
            <v>480187</v>
          </cell>
          <cell r="FD46">
            <v>476461</v>
          </cell>
          <cell r="FE46">
            <v>514727</v>
          </cell>
          <cell r="FF46">
            <v>466025</v>
          </cell>
          <cell r="FG46">
            <v>412635</v>
          </cell>
          <cell r="FH46">
            <v>456242</v>
          </cell>
          <cell r="FI46">
            <v>461617</v>
          </cell>
          <cell r="FJ46">
            <v>311772</v>
          </cell>
          <cell r="FK46">
            <v>360083</v>
          </cell>
          <cell r="FL46">
            <v>416579</v>
          </cell>
          <cell r="FM46">
            <v>430165</v>
          </cell>
          <cell r="FN46">
            <v>415467</v>
          </cell>
          <cell r="FO46">
            <v>454360</v>
          </cell>
          <cell r="FP46">
            <v>552409</v>
          </cell>
          <cell r="FQ46">
            <v>509212</v>
          </cell>
          <cell r="FR46">
            <v>475422</v>
          </cell>
          <cell r="FS46">
            <v>424577</v>
          </cell>
          <cell r="FT46">
            <v>444107</v>
          </cell>
          <cell r="FU46">
            <v>449986</v>
          </cell>
          <cell r="FV46">
            <v>455907</v>
          </cell>
          <cell r="FW46">
            <v>492568</v>
          </cell>
          <cell r="FX46">
            <v>386178</v>
          </cell>
          <cell r="FY46">
            <v>386798</v>
          </cell>
          <cell r="FZ46">
            <v>405878</v>
          </cell>
          <cell r="GA46">
            <v>422631</v>
          </cell>
          <cell r="GB46">
            <v>484457</v>
          </cell>
          <cell r="GC46">
            <v>434597</v>
          </cell>
          <cell r="GD46">
            <v>504034</v>
          </cell>
          <cell r="GE46">
            <v>454351</v>
          </cell>
          <cell r="GF46">
            <v>434043</v>
          </cell>
          <cell r="GG46">
            <v>493825</v>
          </cell>
          <cell r="GH46">
            <v>497065</v>
          </cell>
          <cell r="GI46">
            <v>261743</v>
          </cell>
          <cell r="GJ46">
            <v>409153</v>
          </cell>
          <cell r="GK46">
            <v>479253</v>
          </cell>
          <cell r="GL46">
            <v>537682</v>
          </cell>
          <cell r="GM46">
            <v>405409</v>
          </cell>
          <cell r="GN46">
            <v>458667</v>
          </cell>
          <cell r="GO46">
            <v>447219</v>
          </cell>
          <cell r="GP46">
            <v>400956</v>
          </cell>
          <cell r="GQ46">
            <v>493698</v>
          </cell>
          <cell r="GR46">
            <v>590132</v>
          </cell>
          <cell r="GS46">
            <v>595932</v>
          </cell>
          <cell r="GT46">
            <v>499884</v>
          </cell>
          <cell r="GU46">
            <v>304517</v>
          </cell>
          <cell r="GV46">
            <v>240507</v>
          </cell>
          <cell r="GW46">
            <v>441357</v>
          </cell>
          <cell r="GX46">
            <v>591977</v>
          </cell>
          <cell r="GY46">
            <v>719188</v>
          </cell>
          <cell r="GZ46">
            <v>718039</v>
          </cell>
          <cell r="HA46">
            <v>721433</v>
          </cell>
          <cell r="HB46">
            <v>0</v>
          </cell>
          <cell r="HC46">
            <v>0</v>
          </cell>
        </row>
        <row r="47">
          <cell r="A47">
            <v>46</v>
          </cell>
          <cell r="B47">
            <v>0</v>
          </cell>
          <cell r="C47" t="str">
            <v>Alcool Prod. + Delta Proc. (l)</v>
          </cell>
          <cell r="D47" t="str">
            <v>LTS</v>
          </cell>
          <cell r="E47">
            <v>179900</v>
          </cell>
          <cell r="F47">
            <v>320837</v>
          </cell>
          <cell r="G47">
            <v>555465</v>
          </cell>
          <cell r="H47">
            <v>551477</v>
          </cell>
          <cell r="I47">
            <v>594038</v>
          </cell>
          <cell r="J47">
            <v>745777</v>
          </cell>
          <cell r="K47">
            <v>721317</v>
          </cell>
          <cell r="M47">
            <v>747784</v>
          </cell>
          <cell r="N47">
            <v>760603</v>
          </cell>
          <cell r="O47">
            <v>780682</v>
          </cell>
          <cell r="P47">
            <v>682171</v>
          </cell>
          <cell r="Q47">
            <v>756895</v>
          </cell>
          <cell r="R47">
            <v>784521</v>
          </cell>
          <cell r="S47">
            <v>666979</v>
          </cell>
          <cell r="T47">
            <v>0</v>
          </cell>
          <cell r="U47">
            <v>0</v>
          </cell>
          <cell r="V47">
            <v>195851</v>
          </cell>
          <cell r="W47">
            <v>31005</v>
          </cell>
          <cell r="Z47">
            <v>933545</v>
          </cell>
          <cell r="AA47">
            <v>788783</v>
          </cell>
          <cell r="AB47">
            <v>908106</v>
          </cell>
          <cell r="AC47">
            <v>831236</v>
          </cell>
          <cell r="AD47">
            <v>873477</v>
          </cell>
          <cell r="AE47">
            <v>901392</v>
          </cell>
          <cell r="AF47">
            <v>925968</v>
          </cell>
          <cell r="AG47">
            <v>603864</v>
          </cell>
          <cell r="AH47">
            <v>0</v>
          </cell>
          <cell r="AI47">
            <v>0</v>
          </cell>
          <cell r="AJ47">
            <v>30894</v>
          </cell>
          <cell r="AK47">
            <v>0</v>
          </cell>
          <cell r="AN47">
            <v>85043</v>
          </cell>
          <cell r="AO47">
            <v>265244</v>
          </cell>
          <cell r="AP47">
            <v>640534</v>
          </cell>
          <cell r="AQ47">
            <v>836644</v>
          </cell>
          <cell r="AR47">
            <v>644711</v>
          </cell>
          <cell r="AS47">
            <v>0</v>
          </cell>
          <cell r="AT47">
            <v>204833</v>
          </cell>
          <cell r="AU47">
            <v>624785</v>
          </cell>
          <cell r="AW47">
            <v>783330</v>
          </cell>
          <cell r="AX47">
            <v>832401</v>
          </cell>
          <cell r="AY47">
            <v>850483</v>
          </cell>
          <cell r="AZ47">
            <v>667223</v>
          </cell>
          <cell r="BA47">
            <v>0</v>
          </cell>
          <cell r="BB47">
            <v>44184</v>
          </cell>
          <cell r="BE47">
            <v>0</v>
          </cell>
          <cell r="BH47">
            <v>56067</v>
          </cell>
          <cell r="BI47">
            <v>47940</v>
          </cell>
          <cell r="BL47">
            <v>315241</v>
          </cell>
          <cell r="BO47">
            <v>788757</v>
          </cell>
          <cell r="BW47">
            <v>801169</v>
          </cell>
          <cell r="CB47">
            <v>764282</v>
          </cell>
          <cell r="CC47">
            <v>785258</v>
          </cell>
          <cell r="CD47">
            <v>818731</v>
          </cell>
          <cell r="CE47">
            <v>633630</v>
          </cell>
          <cell r="CF47">
            <v>822542</v>
          </cell>
          <cell r="CG47">
            <v>897465</v>
          </cell>
          <cell r="CH47">
            <v>721972</v>
          </cell>
          <cell r="CI47">
            <v>575409</v>
          </cell>
          <cell r="CJ47">
            <v>814855</v>
          </cell>
          <cell r="CK47">
            <v>730242</v>
          </cell>
          <cell r="CN47">
            <v>768207</v>
          </cell>
          <cell r="CQ47">
            <v>774866</v>
          </cell>
          <cell r="CR47">
            <v>769967</v>
          </cell>
          <cell r="CU47">
            <v>850444</v>
          </cell>
          <cell r="CV47">
            <v>754485</v>
          </cell>
          <cell r="CW47">
            <v>813247</v>
          </cell>
          <cell r="CX47">
            <v>844018</v>
          </cell>
          <cell r="CY47">
            <v>750160</v>
          </cell>
          <cell r="CZ47">
            <v>438661</v>
          </cell>
          <cell r="DA47">
            <v>898119</v>
          </cell>
          <cell r="DB47">
            <v>864048</v>
          </cell>
          <cell r="DC47">
            <v>721928</v>
          </cell>
          <cell r="DD47">
            <v>912168</v>
          </cell>
          <cell r="DE47">
            <v>954151</v>
          </cell>
          <cell r="DF47">
            <v>857614</v>
          </cell>
          <cell r="DG47">
            <v>881930</v>
          </cell>
          <cell r="DH47">
            <v>1001639</v>
          </cell>
          <cell r="DI47">
            <v>921096</v>
          </cell>
          <cell r="DJ47">
            <v>959574</v>
          </cell>
          <cell r="DK47">
            <v>952099</v>
          </cell>
          <cell r="DL47">
            <v>975076</v>
          </cell>
          <cell r="DM47">
            <v>907917</v>
          </cell>
          <cell r="DN47">
            <v>942205</v>
          </cell>
          <cell r="DO47">
            <v>884109</v>
          </cell>
          <cell r="DP47">
            <v>862943</v>
          </cell>
          <cell r="DR47">
            <v>825952</v>
          </cell>
          <cell r="DS47">
            <v>819319</v>
          </cell>
          <cell r="DT47">
            <v>858746</v>
          </cell>
          <cell r="DU47">
            <v>608412</v>
          </cell>
          <cell r="DV47">
            <v>803908</v>
          </cell>
          <cell r="DW47">
            <v>853095</v>
          </cell>
          <cell r="DX47">
            <v>914124</v>
          </cell>
          <cell r="DY47">
            <v>923015</v>
          </cell>
          <cell r="DZ47">
            <v>871842</v>
          </cell>
          <cell r="EA47">
            <v>711360</v>
          </cell>
          <cell r="EG47">
            <v>0</v>
          </cell>
          <cell r="EH47">
            <v>408136</v>
          </cell>
          <cell r="EI47">
            <v>906647</v>
          </cell>
          <cell r="EJ47">
            <v>861169</v>
          </cell>
          <cell r="EK47">
            <v>850008</v>
          </cell>
          <cell r="EL47">
            <v>905015</v>
          </cell>
          <cell r="EM47">
            <v>884294</v>
          </cell>
          <cell r="EN47">
            <v>836693</v>
          </cell>
          <cell r="EO47">
            <v>537682</v>
          </cell>
          <cell r="EU47">
            <v>0</v>
          </cell>
          <cell r="EV47">
            <v>0</v>
          </cell>
          <cell r="EW47">
            <v>0</v>
          </cell>
          <cell r="EX47">
            <v>67389</v>
          </cell>
          <cell r="EY47">
            <v>405583</v>
          </cell>
          <cell r="EZ47">
            <v>818833</v>
          </cell>
          <cell r="FA47">
            <v>855267</v>
          </cell>
          <cell r="FB47">
            <v>904020</v>
          </cell>
          <cell r="FC47">
            <v>889612</v>
          </cell>
          <cell r="FD47">
            <v>843412</v>
          </cell>
          <cell r="FE47">
            <v>945802</v>
          </cell>
          <cell r="FF47">
            <v>904841</v>
          </cell>
          <cell r="FG47">
            <v>846860</v>
          </cell>
          <cell r="FH47">
            <v>878816</v>
          </cell>
          <cell r="FI47">
            <v>829665</v>
          </cell>
          <cell r="FJ47">
            <v>397765</v>
          </cell>
          <cell r="FK47">
            <v>598139</v>
          </cell>
          <cell r="FL47">
            <v>794242</v>
          </cell>
          <cell r="FM47">
            <v>786801</v>
          </cell>
          <cell r="FN47">
            <v>710667</v>
          </cell>
          <cell r="FO47">
            <v>762285</v>
          </cell>
          <cell r="FP47">
            <v>942826</v>
          </cell>
          <cell r="FQ47">
            <v>875385</v>
          </cell>
          <cell r="FR47">
            <v>894519</v>
          </cell>
          <cell r="FS47">
            <v>796420</v>
          </cell>
          <cell r="FT47">
            <v>781930</v>
          </cell>
          <cell r="FU47">
            <v>852596</v>
          </cell>
          <cell r="FV47">
            <v>827526</v>
          </cell>
          <cell r="FW47">
            <v>905440</v>
          </cell>
          <cell r="FX47">
            <v>697958</v>
          </cell>
          <cell r="FY47">
            <v>615617</v>
          </cell>
          <cell r="FZ47">
            <v>637557</v>
          </cell>
          <cell r="GA47">
            <v>889775</v>
          </cell>
          <cell r="GB47">
            <v>774177</v>
          </cell>
          <cell r="GC47">
            <v>768193</v>
          </cell>
          <cell r="GD47">
            <v>833156</v>
          </cell>
          <cell r="GE47">
            <v>830927</v>
          </cell>
          <cell r="GF47">
            <v>807770</v>
          </cell>
          <cell r="GG47">
            <v>852946</v>
          </cell>
          <cell r="GH47">
            <v>870780</v>
          </cell>
          <cell r="GI47">
            <v>236099</v>
          </cell>
          <cell r="GJ47">
            <v>447786</v>
          </cell>
          <cell r="GK47">
            <v>878464</v>
          </cell>
          <cell r="GL47">
            <v>1027065</v>
          </cell>
          <cell r="GM47">
            <v>760676</v>
          </cell>
          <cell r="GN47">
            <v>958110</v>
          </cell>
          <cell r="GO47">
            <v>681909</v>
          </cell>
          <cell r="GP47">
            <v>608011</v>
          </cell>
          <cell r="GQ47">
            <v>986564</v>
          </cell>
          <cell r="GR47">
            <v>1003599</v>
          </cell>
          <cell r="GS47">
            <v>997373</v>
          </cell>
          <cell r="GT47">
            <v>382027</v>
          </cell>
          <cell r="GU47">
            <v>448014</v>
          </cell>
          <cell r="GV47">
            <v>-90</v>
          </cell>
          <cell r="GW47">
            <v>461626</v>
          </cell>
          <cell r="GX47">
            <v>949670</v>
          </cell>
          <cell r="GY47">
            <v>1032727</v>
          </cell>
          <cell r="GZ47">
            <v>746127</v>
          </cell>
          <cell r="HA47">
            <v>562562</v>
          </cell>
        </row>
        <row r="48">
          <cell r="A48">
            <v>47</v>
          </cell>
          <cell r="B48">
            <v>0</v>
          </cell>
          <cell r="C48" t="str">
            <v>Saida Anidro (l)</v>
          </cell>
          <cell r="D48" t="str">
            <v>%</v>
          </cell>
          <cell r="E48">
            <v>0</v>
          </cell>
          <cell r="F48">
            <v>128787</v>
          </cell>
          <cell r="G48">
            <v>172597</v>
          </cell>
          <cell r="H48">
            <v>57461</v>
          </cell>
          <cell r="I48">
            <v>98946</v>
          </cell>
          <cell r="J48">
            <v>0</v>
          </cell>
          <cell r="K48">
            <v>0</v>
          </cell>
          <cell r="L48">
            <v>87252</v>
          </cell>
          <cell r="M48">
            <v>57490</v>
          </cell>
          <cell r="N48">
            <v>57397</v>
          </cell>
          <cell r="O48">
            <v>0</v>
          </cell>
          <cell r="P48">
            <v>228011</v>
          </cell>
          <cell r="Q48">
            <v>146724</v>
          </cell>
          <cell r="R48">
            <v>0</v>
          </cell>
          <cell r="S48">
            <v>43639</v>
          </cell>
          <cell r="T48">
            <v>273972</v>
          </cell>
          <cell r="U48">
            <v>270807</v>
          </cell>
          <cell r="V48">
            <v>175456</v>
          </cell>
          <cell r="W48">
            <v>215955</v>
          </cell>
          <cell r="X48">
            <v>0</v>
          </cell>
          <cell r="Y48">
            <v>0</v>
          </cell>
          <cell r="Z48">
            <v>44026</v>
          </cell>
          <cell r="AA48">
            <v>266610</v>
          </cell>
          <cell r="AB48">
            <v>298279</v>
          </cell>
          <cell r="AC48">
            <v>216328</v>
          </cell>
          <cell r="AD48">
            <v>347275</v>
          </cell>
          <cell r="AE48">
            <v>0</v>
          </cell>
          <cell r="AF48">
            <v>0</v>
          </cell>
          <cell r="AG48">
            <v>470027</v>
          </cell>
          <cell r="AH48">
            <v>615556</v>
          </cell>
          <cell r="AI48">
            <v>261882</v>
          </cell>
          <cell r="AJ48">
            <v>129311</v>
          </cell>
          <cell r="AK48">
            <v>212417</v>
          </cell>
          <cell r="AL48">
            <v>0</v>
          </cell>
          <cell r="AM48">
            <v>0</v>
          </cell>
          <cell r="AN48">
            <v>604033</v>
          </cell>
          <cell r="AO48">
            <v>689568</v>
          </cell>
          <cell r="AP48">
            <v>650677</v>
          </cell>
          <cell r="AQ48">
            <v>473910</v>
          </cell>
          <cell r="AR48">
            <v>582029</v>
          </cell>
          <cell r="AS48">
            <v>0</v>
          </cell>
          <cell r="AT48">
            <v>0</v>
          </cell>
          <cell r="AU48">
            <v>533889</v>
          </cell>
          <cell r="AV48">
            <v>0</v>
          </cell>
          <cell r="AW48">
            <v>348233</v>
          </cell>
          <cell r="AX48">
            <v>0</v>
          </cell>
          <cell r="AY48">
            <v>813092</v>
          </cell>
          <cell r="AZ48">
            <v>0</v>
          </cell>
          <cell r="BA48">
            <v>0</v>
          </cell>
          <cell r="BB48">
            <v>431634</v>
          </cell>
          <cell r="BC48">
            <v>0</v>
          </cell>
          <cell r="BD48">
            <v>241781</v>
          </cell>
          <cell r="BE48">
            <v>393897</v>
          </cell>
          <cell r="BF48">
            <v>305144</v>
          </cell>
          <cell r="BG48">
            <v>0</v>
          </cell>
          <cell r="BH48">
            <v>0</v>
          </cell>
          <cell r="BI48">
            <v>302004</v>
          </cell>
          <cell r="BJ48">
            <v>532996</v>
          </cell>
          <cell r="BK48">
            <v>253491</v>
          </cell>
          <cell r="BL48">
            <v>209762</v>
          </cell>
          <cell r="BM48">
            <v>225917</v>
          </cell>
          <cell r="BN48">
            <v>0</v>
          </cell>
          <cell r="BO48">
            <v>0</v>
          </cell>
          <cell r="BP48">
            <v>0</v>
          </cell>
          <cell r="BQ48">
            <v>0</v>
          </cell>
          <cell r="BR48">
            <v>272655</v>
          </cell>
          <cell r="BS48">
            <v>299178</v>
          </cell>
          <cell r="BT48">
            <v>191750</v>
          </cell>
          <cell r="BU48">
            <v>0</v>
          </cell>
          <cell r="BV48">
            <v>0</v>
          </cell>
          <cell r="BW48">
            <v>360607</v>
          </cell>
          <cell r="BX48">
            <v>642464</v>
          </cell>
          <cell r="BY48">
            <v>676524</v>
          </cell>
          <cell r="BZ48">
            <v>336259</v>
          </cell>
          <cell r="CA48">
            <v>98624</v>
          </cell>
          <cell r="CB48">
            <v>0</v>
          </cell>
          <cell r="CC48">
            <v>0</v>
          </cell>
          <cell r="CD48">
            <v>44753</v>
          </cell>
          <cell r="CE48">
            <v>450491</v>
          </cell>
          <cell r="CF48">
            <v>600891</v>
          </cell>
          <cell r="CG48">
            <v>143487</v>
          </cell>
          <cell r="CH48">
            <v>218041</v>
          </cell>
          <cell r="CI48">
            <v>0</v>
          </cell>
          <cell r="CJ48">
            <v>0</v>
          </cell>
          <cell r="CK48">
            <v>324497</v>
          </cell>
          <cell r="CL48">
            <v>117527</v>
          </cell>
          <cell r="CM48">
            <v>131300</v>
          </cell>
          <cell r="CN48">
            <v>347546</v>
          </cell>
          <cell r="CO48">
            <v>230158</v>
          </cell>
          <cell r="CP48">
            <v>0</v>
          </cell>
          <cell r="CQ48">
            <v>0</v>
          </cell>
          <cell r="CR48">
            <v>356474</v>
          </cell>
          <cell r="CS48">
            <v>401942</v>
          </cell>
          <cell r="CT48">
            <v>44780</v>
          </cell>
          <cell r="CU48">
            <v>424918</v>
          </cell>
          <cell r="CV48">
            <v>807741</v>
          </cell>
          <cell r="CW48">
            <v>0</v>
          </cell>
          <cell r="CX48">
            <v>0</v>
          </cell>
          <cell r="CY48">
            <v>591919</v>
          </cell>
          <cell r="CZ48">
            <v>554677</v>
          </cell>
          <cell r="DA48">
            <v>301255</v>
          </cell>
          <cell r="DB48">
            <v>466866</v>
          </cell>
          <cell r="DC48">
            <v>646835</v>
          </cell>
          <cell r="DD48">
            <v>173691</v>
          </cell>
          <cell r="DE48">
            <v>0</v>
          </cell>
          <cell r="DF48">
            <v>374834</v>
          </cell>
          <cell r="DG48">
            <v>298184</v>
          </cell>
          <cell r="DH48">
            <v>211331</v>
          </cell>
          <cell r="DI48">
            <v>671442</v>
          </cell>
          <cell r="DJ48">
            <v>432645</v>
          </cell>
          <cell r="DK48">
            <v>0</v>
          </cell>
          <cell r="DL48">
            <v>0</v>
          </cell>
          <cell r="DM48">
            <v>556772</v>
          </cell>
          <cell r="DN48">
            <v>300681</v>
          </cell>
          <cell r="DO48">
            <v>517208</v>
          </cell>
          <cell r="DP48">
            <v>126086</v>
          </cell>
          <cell r="DQ48">
            <v>255562</v>
          </cell>
          <cell r="DR48">
            <v>0</v>
          </cell>
          <cell r="DS48">
            <v>0</v>
          </cell>
          <cell r="DT48">
            <v>341658</v>
          </cell>
          <cell r="DU48">
            <v>471401</v>
          </cell>
          <cell r="DV48">
            <v>531099</v>
          </cell>
          <cell r="DW48">
            <v>504283</v>
          </cell>
          <cell r="DX48">
            <v>387130</v>
          </cell>
          <cell r="DY48">
            <v>0</v>
          </cell>
          <cell r="DZ48">
            <v>0</v>
          </cell>
          <cell r="EA48">
            <v>474075</v>
          </cell>
          <cell r="EB48">
            <v>540194</v>
          </cell>
          <cell r="EC48">
            <v>537200</v>
          </cell>
          <cell r="ED48">
            <v>253245</v>
          </cell>
          <cell r="EE48">
            <v>126326</v>
          </cell>
          <cell r="EF48">
            <v>0</v>
          </cell>
          <cell r="EG48">
            <v>0</v>
          </cell>
          <cell r="EH48">
            <v>190342</v>
          </cell>
          <cell r="EI48">
            <v>762924</v>
          </cell>
          <cell r="EJ48">
            <v>275658</v>
          </cell>
          <cell r="EK48">
            <v>432282</v>
          </cell>
          <cell r="EL48">
            <v>563651</v>
          </cell>
          <cell r="EM48">
            <v>0</v>
          </cell>
          <cell r="EN48">
            <v>0</v>
          </cell>
          <cell r="EO48">
            <v>464438</v>
          </cell>
          <cell r="EP48">
            <v>603810</v>
          </cell>
          <cell r="EQ48">
            <v>780584</v>
          </cell>
          <cell r="ER48">
            <v>384079</v>
          </cell>
          <cell r="ES48">
            <v>387886</v>
          </cell>
          <cell r="ET48">
            <v>0</v>
          </cell>
          <cell r="EU48">
            <v>0</v>
          </cell>
          <cell r="EV48">
            <v>417742</v>
          </cell>
          <cell r="EW48">
            <v>480125</v>
          </cell>
          <cell r="EX48">
            <v>0</v>
          </cell>
          <cell r="EY48">
            <v>439456</v>
          </cell>
          <cell r="EZ48">
            <v>438955</v>
          </cell>
          <cell r="FA48">
            <v>284026</v>
          </cell>
          <cell r="FB48">
            <v>0</v>
          </cell>
          <cell r="FC48">
            <v>490616</v>
          </cell>
          <cell r="FD48">
            <v>532747</v>
          </cell>
          <cell r="FE48">
            <v>202882</v>
          </cell>
          <cell r="FF48">
            <v>129264</v>
          </cell>
          <cell r="FG48">
            <v>297934</v>
          </cell>
          <cell r="FH48">
            <v>0</v>
          </cell>
          <cell r="FI48">
            <v>0</v>
          </cell>
          <cell r="FJ48">
            <v>417676</v>
          </cell>
          <cell r="FK48">
            <v>634606</v>
          </cell>
          <cell r="FL48">
            <v>233701</v>
          </cell>
          <cell r="FM48">
            <v>309979</v>
          </cell>
          <cell r="FN48">
            <v>496106</v>
          </cell>
          <cell r="FO48">
            <v>0</v>
          </cell>
          <cell r="FP48">
            <v>0</v>
          </cell>
          <cell r="FQ48">
            <v>422294</v>
          </cell>
          <cell r="FR48">
            <v>715339</v>
          </cell>
          <cell r="FS48">
            <v>118712</v>
          </cell>
          <cell r="FT48">
            <v>390636</v>
          </cell>
          <cell r="FU48">
            <v>641246</v>
          </cell>
          <cell r="FV48">
            <v>0</v>
          </cell>
          <cell r="FW48">
            <v>0</v>
          </cell>
          <cell r="FX48">
            <v>299510</v>
          </cell>
          <cell r="FY48">
            <v>385920</v>
          </cell>
          <cell r="FZ48">
            <v>720625</v>
          </cell>
          <cell r="GA48">
            <v>429820</v>
          </cell>
          <cell r="GB48">
            <v>304239</v>
          </cell>
          <cell r="GC48">
            <v>0</v>
          </cell>
          <cell r="GD48">
            <v>0</v>
          </cell>
          <cell r="GE48">
            <v>212616</v>
          </cell>
          <cell r="GF48">
            <v>487977</v>
          </cell>
          <cell r="GG48">
            <v>0</v>
          </cell>
          <cell r="GH48">
            <v>534858</v>
          </cell>
          <cell r="GI48">
            <v>470431</v>
          </cell>
          <cell r="GJ48">
            <v>0</v>
          </cell>
          <cell r="GK48">
            <v>0</v>
          </cell>
          <cell r="GL48">
            <v>381488</v>
          </cell>
          <cell r="GM48">
            <v>228323</v>
          </cell>
          <cell r="GN48">
            <v>380776</v>
          </cell>
          <cell r="GO48">
            <v>300510</v>
          </cell>
          <cell r="GP48">
            <v>39736</v>
          </cell>
          <cell r="GQ48">
            <v>0</v>
          </cell>
          <cell r="GR48">
            <v>0</v>
          </cell>
          <cell r="GS48">
            <v>342847</v>
          </cell>
          <cell r="GT48">
            <v>496784</v>
          </cell>
          <cell r="GU48">
            <v>345932</v>
          </cell>
          <cell r="GV48">
            <v>219867</v>
          </cell>
          <cell r="GW48">
            <v>126281</v>
          </cell>
          <cell r="GX48">
            <v>0</v>
          </cell>
          <cell r="GY48">
            <v>0</v>
          </cell>
          <cell r="GZ48">
            <v>214223</v>
          </cell>
          <cell r="HA48">
            <v>543367</v>
          </cell>
          <cell r="HB48">
            <v>0</v>
          </cell>
          <cell r="HC48">
            <v>390005</v>
          </cell>
          <cell r="HD48">
            <v>638281</v>
          </cell>
          <cell r="HE48">
            <v>0</v>
          </cell>
          <cell r="HF48">
            <v>0</v>
          </cell>
        </row>
        <row r="49">
          <cell r="A49">
            <v>48</v>
          </cell>
          <cell r="B49">
            <v>0</v>
          </cell>
          <cell r="C49" t="str">
            <v>Saida Hidratado (l)</v>
          </cell>
          <cell r="D49" t="str">
            <v>%</v>
          </cell>
          <cell r="E49">
            <v>0</v>
          </cell>
          <cell r="F49">
            <v>84755</v>
          </cell>
          <cell r="G49">
            <v>0</v>
          </cell>
          <cell r="H49">
            <v>62326</v>
          </cell>
          <cell r="I49">
            <v>423443</v>
          </cell>
          <cell r="J49">
            <v>0</v>
          </cell>
          <cell r="K49">
            <v>0</v>
          </cell>
          <cell r="L49">
            <v>427335</v>
          </cell>
          <cell r="M49">
            <v>466453</v>
          </cell>
          <cell r="N49">
            <v>938329</v>
          </cell>
          <cell r="O49">
            <v>0</v>
          </cell>
          <cell r="P49">
            <v>953688</v>
          </cell>
          <cell r="Q49">
            <v>665492</v>
          </cell>
          <cell r="R49">
            <v>0</v>
          </cell>
          <cell r="S49">
            <v>777660</v>
          </cell>
          <cell r="T49">
            <v>474877</v>
          </cell>
          <cell r="U49">
            <v>417904</v>
          </cell>
          <cell r="V49">
            <v>310141</v>
          </cell>
          <cell r="W49">
            <v>496383</v>
          </cell>
          <cell r="X49">
            <v>0</v>
          </cell>
          <cell r="Y49">
            <v>0</v>
          </cell>
          <cell r="Z49">
            <v>541857</v>
          </cell>
          <cell r="AA49">
            <v>889160</v>
          </cell>
          <cell r="AB49">
            <v>566826</v>
          </cell>
          <cell r="AC49">
            <v>703485</v>
          </cell>
          <cell r="AD49">
            <v>747572</v>
          </cell>
          <cell r="AE49">
            <v>0</v>
          </cell>
          <cell r="AF49">
            <v>0</v>
          </cell>
          <cell r="AG49">
            <v>491930</v>
          </cell>
          <cell r="AH49">
            <v>615859</v>
          </cell>
          <cell r="AI49">
            <v>507759</v>
          </cell>
          <cell r="AJ49">
            <v>692332</v>
          </cell>
          <cell r="AK49">
            <v>321263</v>
          </cell>
          <cell r="AL49">
            <v>0</v>
          </cell>
          <cell r="AM49">
            <v>0</v>
          </cell>
          <cell r="AN49">
            <v>167740</v>
          </cell>
          <cell r="AO49">
            <v>361547</v>
          </cell>
          <cell r="AP49">
            <v>78640</v>
          </cell>
          <cell r="AQ49">
            <v>41887</v>
          </cell>
          <cell r="AR49">
            <v>57685</v>
          </cell>
          <cell r="AS49">
            <v>0</v>
          </cell>
          <cell r="AT49">
            <v>0</v>
          </cell>
          <cell r="AU49">
            <v>177200</v>
          </cell>
          <cell r="AV49">
            <v>0</v>
          </cell>
          <cell r="AW49">
            <v>143856</v>
          </cell>
          <cell r="AX49">
            <v>0</v>
          </cell>
          <cell r="AY49">
            <v>295237</v>
          </cell>
          <cell r="AZ49">
            <v>0</v>
          </cell>
          <cell r="BA49">
            <v>0</v>
          </cell>
          <cell r="BB49">
            <v>85789</v>
          </cell>
          <cell r="BC49">
            <v>0</v>
          </cell>
          <cell r="BD49">
            <v>236435</v>
          </cell>
          <cell r="BE49">
            <v>223294</v>
          </cell>
          <cell r="BF49">
            <v>296384</v>
          </cell>
          <cell r="BG49">
            <v>0</v>
          </cell>
          <cell r="BH49">
            <v>0</v>
          </cell>
          <cell r="BI49">
            <v>74769</v>
          </cell>
          <cell r="BJ49">
            <v>119832</v>
          </cell>
          <cell r="BK49">
            <v>44976</v>
          </cell>
          <cell r="BL49">
            <v>0</v>
          </cell>
          <cell r="BM49">
            <v>4987</v>
          </cell>
          <cell r="BN49">
            <v>0</v>
          </cell>
          <cell r="BO49">
            <v>0</v>
          </cell>
          <cell r="BP49">
            <v>0</v>
          </cell>
          <cell r="BQ49">
            <v>0</v>
          </cell>
          <cell r="BR49">
            <v>85906</v>
          </cell>
          <cell r="BS49">
            <v>114743</v>
          </cell>
          <cell r="BT49">
            <v>0</v>
          </cell>
          <cell r="BU49">
            <v>0</v>
          </cell>
          <cell r="BV49">
            <v>0</v>
          </cell>
          <cell r="BW49">
            <v>371560</v>
          </cell>
          <cell r="BX49">
            <v>269260</v>
          </cell>
          <cell r="BY49">
            <v>388889</v>
          </cell>
          <cell r="BZ49">
            <v>551172</v>
          </cell>
          <cell r="CA49">
            <v>267277</v>
          </cell>
          <cell r="CB49">
            <v>0</v>
          </cell>
          <cell r="CC49">
            <v>0</v>
          </cell>
          <cell r="CD49">
            <v>394401</v>
          </cell>
          <cell r="CE49">
            <v>497487</v>
          </cell>
          <cell r="CF49">
            <v>460362</v>
          </cell>
          <cell r="CG49">
            <v>555508</v>
          </cell>
          <cell r="CH49">
            <v>352889</v>
          </cell>
          <cell r="CI49">
            <v>0</v>
          </cell>
          <cell r="CJ49">
            <v>0</v>
          </cell>
          <cell r="CK49">
            <v>187211</v>
          </cell>
          <cell r="CL49">
            <v>123594</v>
          </cell>
          <cell r="CM49">
            <v>464929</v>
          </cell>
          <cell r="CN49">
            <v>191274</v>
          </cell>
          <cell r="CO49">
            <v>425110</v>
          </cell>
          <cell r="CP49">
            <v>0</v>
          </cell>
          <cell r="CQ49">
            <v>0</v>
          </cell>
          <cell r="CR49">
            <v>317114</v>
          </cell>
          <cell r="CS49">
            <v>608841</v>
          </cell>
          <cell r="CT49">
            <v>710474</v>
          </cell>
          <cell r="CU49">
            <v>0</v>
          </cell>
          <cell r="CV49">
            <v>190989</v>
          </cell>
          <cell r="CW49">
            <v>0</v>
          </cell>
          <cell r="CX49">
            <v>0</v>
          </cell>
          <cell r="CY49">
            <v>64786</v>
          </cell>
          <cell r="CZ49">
            <v>122723</v>
          </cell>
          <cell r="DA49">
            <v>49569</v>
          </cell>
          <cell r="DB49">
            <v>231387</v>
          </cell>
          <cell r="DC49">
            <v>425344</v>
          </cell>
          <cell r="DD49">
            <v>229418</v>
          </cell>
          <cell r="DE49">
            <v>0</v>
          </cell>
          <cell r="DF49">
            <v>178514</v>
          </cell>
          <cell r="DG49">
            <v>146501</v>
          </cell>
          <cell r="DH49">
            <v>395484</v>
          </cell>
          <cell r="DI49">
            <v>120563</v>
          </cell>
          <cell r="DJ49">
            <v>46796</v>
          </cell>
          <cell r="DK49">
            <v>0</v>
          </cell>
          <cell r="DL49">
            <v>0</v>
          </cell>
          <cell r="DM49">
            <v>4765</v>
          </cell>
          <cell r="DN49">
            <v>257917</v>
          </cell>
          <cell r="DO49">
            <v>207408</v>
          </cell>
          <cell r="DP49">
            <v>587163</v>
          </cell>
          <cell r="DQ49">
            <v>782087</v>
          </cell>
          <cell r="DR49">
            <v>0</v>
          </cell>
          <cell r="DS49">
            <v>0</v>
          </cell>
          <cell r="DT49">
            <v>445364</v>
          </cell>
          <cell r="DU49">
            <v>398174</v>
          </cell>
          <cell r="DV49">
            <v>465930</v>
          </cell>
          <cell r="DW49">
            <v>510413</v>
          </cell>
          <cell r="DX49">
            <v>261083</v>
          </cell>
          <cell r="DY49">
            <v>0</v>
          </cell>
          <cell r="DZ49">
            <v>0</v>
          </cell>
          <cell r="EA49">
            <v>35451</v>
          </cell>
          <cell r="EB49">
            <v>55815</v>
          </cell>
          <cell r="EC49">
            <v>265018</v>
          </cell>
          <cell r="ED49">
            <v>19354</v>
          </cell>
          <cell r="EE49">
            <v>0</v>
          </cell>
          <cell r="EF49">
            <v>0</v>
          </cell>
          <cell r="EG49">
            <v>0</v>
          </cell>
          <cell r="EH49">
            <v>0</v>
          </cell>
          <cell r="EI49">
            <v>197830</v>
          </cell>
          <cell r="EJ49">
            <v>149859</v>
          </cell>
          <cell r="EK49">
            <v>257486</v>
          </cell>
          <cell r="EL49">
            <v>177558</v>
          </cell>
          <cell r="EM49">
            <v>0</v>
          </cell>
          <cell r="EN49">
            <v>0</v>
          </cell>
          <cell r="EO49">
            <v>245839</v>
          </cell>
          <cell r="EP49">
            <v>277504</v>
          </cell>
          <cell r="EQ49">
            <v>143652</v>
          </cell>
          <cell r="ER49">
            <v>0</v>
          </cell>
          <cell r="ES49">
            <v>642492</v>
          </cell>
          <cell r="ET49">
            <v>484346</v>
          </cell>
          <cell r="EU49">
            <v>0</v>
          </cell>
          <cell r="EV49">
            <v>415865</v>
          </cell>
          <cell r="EW49">
            <v>403997</v>
          </cell>
          <cell r="EX49">
            <v>0</v>
          </cell>
          <cell r="EY49">
            <v>337175</v>
          </cell>
          <cell r="EZ49">
            <v>440842</v>
          </cell>
          <cell r="FA49">
            <v>690718</v>
          </cell>
          <cell r="FB49">
            <v>0</v>
          </cell>
          <cell r="FC49">
            <v>289997</v>
          </cell>
          <cell r="FD49">
            <v>453554</v>
          </cell>
          <cell r="FE49">
            <v>103608</v>
          </cell>
          <cell r="FF49">
            <v>89737</v>
          </cell>
          <cell r="FG49">
            <v>141487</v>
          </cell>
          <cell r="FH49">
            <v>0</v>
          </cell>
          <cell r="FI49">
            <v>0</v>
          </cell>
          <cell r="FJ49">
            <v>161224</v>
          </cell>
          <cell r="FK49">
            <v>112582</v>
          </cell>
          <cell r="FL49">
            <v>136553</v>
          </cell>
          <cell r="FM49">
            <v>244809</v>
          </cell>
          <cell r="FN49">
            <v>104801</v>
          </cell>
          <cell r="FO49">
            <v>0</v>
          </cell>
          <cell r="FP49">
            <v>0</v>
          </cell>
          <cell r="FQ49">
            <v>418354</v>
          </cell>
          <cell r="FR49">
            <v>45105</v>
          </cell>
          <cell r="FS49">
            <v>270803</v>
          </cell>
          <cell r="FT49">
            <v>0</v>
          </cell>
          <cell r="FU49">
            <v>34882</v>
          </cell>
          <cell r="FV49">
            <v>0</v>
          </cell>
          <cell r="FW49">
            <v>0</v>
          </cell>
          <cell r="FX49">
            <v>365743</v>
          </cell>
          <cell r="FY49">
            <v>547203</v>
          </cell>
          <cell r="FZ49">
            <v>302303</v>
          </cell>
          <cell r="GA49">
            <v>505864</v>
          </cell>
          <cell r="GB49">
            <v>279094</v>
          </cell>
          <cell r="GC49">
            <v>0</v>
          </cell>
          <cell r="GD49">
            <v>0</v>
          </cell>
          <cell r="GE49">
            <v>213736</v>
          </cell>
          <cell r="GF49">
            <v>424980</v>
          </cell>
          <cell r="GG49">
            <v>0</v>
          </cell>
          <cell r="GH49">
            <v>187005</v>
          </cell>
          <cell r="GI49">
            <v>320461</v>
          </cell>
          <cell r="GJ49">
            <v>0</v>
          </cell>
          <cell r="GK49">
            <v>0</v>
          </cell>
          <cell r="GL49">
            <v>57623</v>
          </cell>
          <cell r="GM49">
            <v>5037</v>
          </cell>
          <cell r="GN49">
            <v>0</v>
          </cell>
          <cell r="GO49">
            <v>109138</v>
          </cell>
          <cell r="GP49">
            <v>69458</v>
          </cell>
          <cell r="GQ49">
            <v>0</v>
          </cell>
          <cell r="GR49">
            <v>0</v>
          </cell>
          <cell r="GS49">
            <v>360102</v>
          </cell>
          <cell r="GT49">
            <v>265277</v>
          </cell>
          <cell r="GU49">
            <v>300657</v>
          </cell>
          <cell r="GV49">
            <v>248392</v>
          </cell>
          <cell r="GW49">
            <v>280811</v>
          </cell>
          <cell r="GX49">
            <v>0</v>
          </cell>
          <cell r="GY49">
            <v>0</v>
          </cell>
          <cell r="GZ49">
            <v>301685</v>
          </cell>
          <cell r="HA49">
            <v>343580</v>
          </cell>
          <cell r="HB49">
            <v>0</v>
          </cell>
          <cell r="HC49">
            <v>351856</v>
          </cell>
          <cell r="HD49">
            <v>321157</v>
          </cell>
          <cell r="HE49">
            <v>0</v>
          </cell>
          <cell r="HF49">
            <v>0</v>
          </cell>
        </row>
        <row r="50">
          <cell r="A50">
            <v>49</v>
          </cell>
          <cell r="B50">
            <v>0</v>
          </cell>
          <cell r="C50" t="str">
            <v>Estoque Fisico Hidratado (l)</v>
          </cell>
          <cell r="D50" t="str">
            <v>LTS</v>
          </cell>
          <cell r="E50">
            <v>1423840</v>
          </cell>
          <cell r="F50">
            <v>1645760</v>
          </cell>
          <cell r="G50">
            <v>2146535</v>
          </cell>
          <cell r="H50">
            <v>2610081</v>
          </cell>
          <cell r="I50">
            <v>2735226</v>
          </cell>
          <cell r="J50">
            <v>3540288</v>
          </cell>
          <cell r="K50">
            <v>4303191</v>
          </cell>
          <cell r="M50">
            <v>4860609</v>
          </cell>
          <cell r="N50">
            <v>0</v>
          </cell>
          <cell r="O50">
            <v>5542606</v>
          </cell>
          <cell r="P50">
            <v>5273258</v>
          </cell>
          <cell r="Q50">
            <v>5398196</v>
          </cell>
          <cell r="R50">
            <v>6277399</v>
          </cell>
          <cell r="S50">
            <v>0</v>
          </cell>
          <cell r="T50">
            <v>6028898</v>
          </cell>
          <cell r="U50">
            <v>5608865</v>
          </cell>
          <cell r="V50">
            <v>0</v>
          </cell>
          <cell r="W50">
            <v>0</v>
          </cell>
          <cell r="Z50">
            <v>4968137</v>
          </cell>
          <cell r="AA50">
            <v>4530114</v>
          </cell>
          <cell r="AB50">
            <v>4431889</v>
          </cell>
          <cell r="AC50">
            <v>4200902</v>
          </cell>
          <cell r="AD50">
            <v>3798884</v>
          </cell>
          <cell r="AG50">
            <v>0</v>
          </cell>
          <cell r="AH50">
            <v>0</v>
          </cell>
          <cell r="AI50">
            <v>0</v>
          </cell>
          <cell r="AJ50">
            <v>2708413</v>
          </cell>
          <cell r="AK50">
            <v>0</v>
          </cell>
          <cell r="AN50">
            <v>2218711</v>
          </cell>
          <cell r="AO50">
            <v>1851757</v>
          </cell>
          <cell r="AP50">
            <v>1873425</v>
          </cell>
          <cell r="AQ50">
            <v>2055837</v>
          </cell>
          <cell r="AR50">
            <v>0</v>
          </cell>
          <cell r="AS50">
            <v>2324171</v>
          </cell>
          <cell r="AT50">
            <v>2323702</v>
          </cell>
          <cell r="AU50">
            <v>2303086</v>
          </cell>
          <cell r="AW50">
            <v>2323093</v>
          </cell>
          <cell r="AX50">
            <v>2618594</v>
          </cell>
          <cell r="AY50">
            <v>2676209</v>
          </cell>
          <cell r="AZ50">
            <v>0</v>
          </cell>
          <cell r="BA50">
            <v>0</v>
          </cell>
          <cell r="BB50">
            <v>2867607</v>
          </cell>
          <cell r="BE50">
            <v>0</v>
          </cell>
          <cell r="BH50">
            <v>1931629</v>
          </cell>
          <cell r="BI50">
            <v>1538144</v>
          </cell>
          <cell r="BL50">
            <v>768409</v>
          </cell>
          <cell r="BO50">
            <v>2646151</v>
          </cell>
          <cell r="BW50">
            <v>4633096</v>
          </cell>
          <cell r="CB50">
            <v>4782030</v>
          </cell>
          <cell r="CC50">
            <v>5058380</v>
          </cell>
          <cell r="CD50">
            <v>4966808</v>
          </cell>
          <cell r="CE50">
            <v>4605284</v>
          </cell>
          <cell r="CF50">
            <v>4436186</v>
          </cell>
          <cell r="CG50">
            <v>4247320</v>
          </cell>
          <cell r="CH50">
            <v>4204804</v>
          </cell>
          <cell r="CI50">
            <v>4302917</v>
          </cell>
          <cell r="CJ50">
            <v>4556900</v>
          </cell>
          <cell r="CK50">
            <v>4696626</v>
          </cell>
          <cell r="CN50">
            <v>4442500</v>
          </cell>
          <cell r="CQ50">
            <v>4777943</v>
          </cell>
          <cell r="CR50">
            <v>4733792</v>
          </cell>
          <cell r="CU50">
            <v>4368225</v>
          </cell>
          <cell r="EA50">
            <v>0</v>
          </cell>
          <cell r="EG50">
            <v>0</v>
          </cell>
          <cell r="EO50">
            <v>15831464</v>
          </cell>
          <cell r="EU50">
            <v>0</v>
          </cell>
          <cell r="GY50">
            <v>23018381</v>
          </cell>
          <cell r="HA50">
            <v>0</v>
          </cell>
        </row>
        <row r="51">
          <cell r="A51">
            <v>50</v>
          </cell>
          <cell r="B51">
            <v>0</v>
          </cell>
          <cell r="C51" t="str">
            <v>Estoque Anidro (l)</v>
          </cell>
          <cell r="D51" t="str">
            <v>LT</v>
          </cell>
          <cell r="E51">
            <v>2710823</v>
          </cell>
          <cell r="F51">
            <v>2581296</v>
          </cell>
          <cell r="G51">
            <v>2406565</v>
          </cell>
          <cell r="H51">
            <v>2351198</v>
          </cell>
          <cell r="I51">
            <v>2251048</v>
          </cell>
          <cell r="J51">
            <v>2251048</v>
          </cell>
          <cell r="K51">
            <v>2251048</v>
          </cell>
          <cell r="M51">
            <v>2102401</v>
          </cell>
          <cell r="O51">
            <v>2046895</v>
          </cell>
          <cell r="P51">
            <v>1818847</v>
          </cell>
          <cell r="Q51">
            <v>1672273</v>
          </cell>
          <cell r="R51">
            <v>1672273</v>
          </cell>
          <cell r="T51">
            <v>1354434</v>
          </cell>
          <cell r="U51">
            <v>1085651</v>
          </cell>
          <cell r="Z51">
            <v>1813180</v>
          </cell>
          <cell r="AA51">
            <v>1851438</v>
          </cell>
          <cell r="AB51">
            <v>2063758</v>
          </cell>
          <cell r="AC51">
            <v>2338266</v>
          </cell>
          <cell r="AD51">
            <v>2500351</v>
          </cell>
          <cell r="AJ51">
            <v>2682221</v>
          </cell>
          <cell r="AN51">
            <v>1910199</v>
          </cell>
          <cell r="AO51">
            <v>1541569</v>
          </cell>
          <cell r="AP51">
            <v>1431859</v>
          </cell>
          <cell r="AQ51">
            <v>1500565</v>
          </cell>
          <cell r="AS51">
            <v>1689240</v>
          </cell>
          <cell r="AT51">
            <v>1672908</v>
          </cell>
          <cell r="AU51">
            <v>1447365</v>
          </cell>
          <cell r="AW51">
            <v>1775954</v>
          </cell>
          <cell r="AX51">
            <v>2270900</v>
          </cell>
          <cell r="AY51">
            <v>1950418</v>
          </cell>
          <cell r="BB51">
            <v>2315453</v>
          </cell>
          <cell r="BH51">
            <v>1196801</v>
          </cell>
          <cell r="BI51">
            <v>1217480</v>
          </cell>
          <cell r="BL51">
            <v>1177284</v>
          </cell>
          <cell r="BO51">
            <v>951838</v>
          </cell>
          <cell r="BW51">
            <v>3199064</v>
          </cell>
          <cell r="CB51">
            <v>4030855</v>
          </cell>
          <cell r="CC51">
            <v>4559300</v>
          </cell>
          <cell r="CD51">
            <v>5040374</v>
          </cell>
          <cell r="CE51">
            <v>5081295</v>
          </cell>
          <cell r="CF51">
            <v>5014183</v>
          </cell>
          <cell r="CG51">
            <v>5384936</v>
          </cell>
          <cell r="CH51">
            <v>5682027</v>
          </cell>
          <cell r="CI51">
            <v>6220839</v>
          </cell>
          <cell r="CJ51">
            <v>6731524</v>
          </cell>
          <cell r="CK51">
            <v>6859972</v>
          </cell>
          <cell r="CN51">
            <v>7874695</v>
          </cell>
          <cell r="CQ51">
            <v>9201211</v>
          </cell>
          <cell r="CR51">
            <v>9379076</v>
          </cell>
          <cell r="CU51">
            <v>10013612</v>
          </cell>
          <cell r="EO51">
            <v>15403066</v>
          </cell>
          <cell r="GY51">
            <v>21962910</v>
          </cell>
        </row>
        <row r="52">
          <cell r="A52">
            <v>51</v>
          </cell>
          <cell r="B52">
            <v>0</v>
          </cell>
          <cell r="C52" t="str">
            <v>Hidrtado p/ Prod. Anidro (m³)</v>
          </cell>
          <cell r="D52" t="str">
            <v>M3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122.747</v>
          </cell>
          <cell r="X52">
            <v>139.61199999999999</v>
          </cell>
          <cell r="Y52">
            <v>412.03800000000001</v>
          </cell>
          <cell r="Z52">
            <v>541.27</v>
          </cell>
          <cell r="AA52">
            <v>319.16500000000002</v>
          </cell>
          <cell r="AB52">
            <v>535.34900000000005</v>
          </cell>
          <cell r="AC52">
            <v>512.94600000000003</v>
          </cell>
          <cell r="AD52">
            <v>533.44000000000005</v>
          </cell>
          <cell r="AE52">
            <v>0</v>
          </cell>
          <cell r="AF52">
            <v>515.73199999999997</v>
          </cell>
          <cell r="AG52">
            <v>535.59299999999996</v>
          </cell>
          <cell r="AH52">
            <v>0</v>
          </cell>
          <cell r="AI52">
            <v>0</v>
          </cell>
          <cell r="AJ52">
            <v>51.219000000000001</v>
          </cell>
          <cell r="AK52">
            <v>0</v>
          </cell>
          <cell r="AL52">
            <v>0</v>
          </cell>
          <cell r="AM52">
            <v>139.97200000000001</v>
          </cell>
          <cell r="AN52">
            <v>0</v>
          </cell>
          <cell r="AO52">
            <v>335.49400000000003</v>
          </cell>
          <cell r="AP52">
            <v>562.52800000000002</v>
          </cell>
          <cell r="AQ52">
            <v>567.35199999999998</v>
          </cell>
          <cell r="AR52">
            <v>477.06799999999998</v>
          </cell>
          <cell r="AS52">
            <v>0</v>
          </cell>
          <cell r="AT52">
            <v>125.669</v>
          </cell>
          <cell r="AU52">
            <v>508</v>
          </cell>
          <cell r="AV52">
            <v>556.52200000000005</v>
          </cell>
          <cell r="AW52">
            <v>536.38699999999994</v>
          </cell>
          <cell r="AX52">
            <v>518.54499999999996</v>
          </cell>
          <cell r="AY52">
            <v>515.71299999999997</v>
          </cell>
          <cell r="AZ52">
            <v>530.74300000000005</v>
          </cell>
          <cell r="BA52">
            <v>0</v>
          </cell>
          <cell r="BB52">
            <v>64.587999999999994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49.749000000000002</v>
          </cell>
          <cell r="BI52">
            <v>82.558999999999997</v>
          </cell>
          <cell r="BJ52">
            <v>84.417000000000002</v>
          </cell>
          <cell r="BK52">
            <v>75.433999999999997</v>
          </cell>
          <cell r="BL52">
            <v>33.679000000000002</v>
          </cell>
          <cell r="BM52">
            <v>0</v>
          </cell>
          <cell r="BN52">
            <v>0</v>
          </cell>
          <cell r="BO52">
            <v>0</v>
          </cell>
          <cell r="BP52">
            <v>469.25599999999997</v>
          </cell>
          <cell r="BQ52">
            <v>535.125</v>
          </cell>
          <cell r="BR52">
            <v>521.58100000000002</v>
          </cell>
          <cell r="BS52">
            <v>534.28499999999997</v>
          </cell>
          <cell r="BT52">
            <v>544.39700000000005</v>
          </cell>
          <cell r="BU52">
            <v>0</v>
          </cell>
          <cell r="BV52">
            <v>479.11700000000002</v>
          </cell>
          <cell r="BW52">
            <v>548.34799999999996</v>
          </cell>
          <cell r="BX52">
            <v>538.47299999999996</v>
          </cell>
          <cell r="BY52">
            <v>540.04899999999998</v>
          </cell>
          <cell r="BZ52">
            <v>518.11300000000006</v>
          </cell>
          <cell r="CA52">
            <v>556.91200000000003</v>
          </cell>
          <cell r="CB52">
            <v>548.99199999999996</v>
          </cell>
          <cell r="CC52">
            <v>564.69200000000001</v>
          </cell>
          <cell r="CD52">
            <v>554.49300000000005</v>
          </cell>
          <cell r="CE52">
            <v>514.62800000000004</v>
          </cell>
          <cell r="CF52">
            <v>559.04100000000005</v>
          </cell>
          <cell r="CG52">
            <v>538.61800000000005</v>
          </cell>
          <cell r="CH52">
            <v>539.38199999999995</v>
          </cell>
          <cell r="CI52">
            <v>564.43299999999999</v>
          </cell>
          <cell r="CJ52">
            <v>533.65700000000004</v>
          </cell>
          <cell r="CK52">
            <v>480.64600000000002</v>
          </cell>
          <cell r="CL52">
            <v>555.57899999999995</v>
          </cell>
          <cell r="CM52">
            <v>569.53300000000002</v>
          </cell>
          <cell r="CN52">
            <v>556.40499999999997</v>
          </cell>
          <cell r="CO52">
            <v>599.42499999999995</v>
          </cell>
          <cell r="CP52">
            <v>478.327</v>
          </cell>
          <cell r="CQ52">
            <v>520.85799999999995</v>
          </cell>
          <cell r="CR52">
            <v>592.43600000000004</v>
          </cell>
          <cell r="CS52">
            <v>457.15499999999997</v>
          </cell>
          <cell r="CT52">
            <v>552.327</v>
          </cell>
          <cell r="CU52">
            <v>566.45299999999997</v>
          </cell>
          <cell r="CV52">
            <v>559.17899999999997</v>
          </cell>
          <cell r="CW52">
            <v>457.87700000000001</v>
          </cell>
          <cell r="CX52">
            <v>573.08600000000001</v>
          </cell>
          <cell r="CY52">
            <v>420.37</v>
          </cell>
          <cell r="CZ52">
            <v>6.923</v>
          </cell>
          <cell r="DA52">
            <v>0</v>
          </cell>
          <cell r="DB52">
            <v>0</v>
          </cell>
          <cell r="DC52">
            <v>0</v>
          </cell>
          <cell r="DD52">
            <v>484.74900000000002</v>
          </cell>
          <cell r="DE52">
            <v>534.85400000000004</v>
          </cell>
          <cell r="DF52">
            <v>533.83100000000002</v>
          </cell>
          <cell r="DG52">
            <v>558.75800000000004</v>
          </cell>
          <cell r="DH52">
            <v>570.36400000000003</v>
          </cell>
          <cell r="DI52">
            <v>550.33600000000001</v>
          </cell>
          <cell r="DJ52">
            <v>528.54499999999996</v>
          </cell>
          <cell r="DK52">
            <v>534.03499999999997</v>
          </cell>
          <cell r="DL52">
            <v>545.12099999999998</v>
          </cell>
          <cell r="DM52">
            <v>535.72400000000005</v>
          </cell>
          <cell r="DN52">
            <v>534.03700000000003</v>
          </cell>
          <cell r="DO52">
            <v>535.327</v>
          </cell>
          <cell r="DP52">
            <v>534.83600000000001</v>
          </cell>
          <cell r="DQ52">
            <v>523.952</v>
          </cell>
          <cell r="DR52">
            <v>476.315</v>
          </cell>
          <cell r="DS52">
            <v>498.59399999999999</v>
          </cell>
          <cell r="DT52">
            <v>479.45</v>
          </cell>
          <cell r="DU52">
            <v>79.168000000000006</v>
          </cell>
          <cell r="DV52">
            <v>512.90800000000002</v>
          </cell>
          <cell r="DW52">
            <v>542.59699999999998</v>
          </cell>
          <cell r="DX52">
            <v>543.61099999999999</v>
          </cell>
          <cell r="DY52">
            <v>533.47299999999996</v>
          </cell>
          <cell r="DZ52">
            <v>547.94299999999998</v>
          </cell>
          <cell r="EA52">
            <v>478.834</v>
          </cell>
          <cell r="EB52">
            <v>571.46400000000006</v>
          </cell>
          <cell r="EC52">
            <v>500.68299999999999</v>
          </cell>
          <cell r="ED52">
            <v>469.49700000000001</v>
          </cell>
          <cell r="EE52">
            <v>518.81299999999999</v>
          </cell>
          <cell r="EF52">
            <v>367.07299999999998</v>
          </cell>
          <cell r="EG52">
            <v>0</v>
          </cell>
          <cell r="EH52">
            <v>276.36700000000002</v>
          </cell>
          <cell r="EI52">
            <v>395.21499999999997</v>
          </cell>
          <cell r="EJ52">
            <v>510.017</v>
          </cell>
          <cell r="EK52">
            <v>496.57600000000002</v>
          </cell>
          <cell r="EL52">
            <v>538.12800000000004</v>
          </cell>
          <cell r="EM52">
            <v>535.97299999999996</v>
          </cell>
          <cell r="EN52">
            <v>517.37599999999998</v>
          </cell>
          <cell r="EO52">
            <v>394.27600000000001</v>
          </cell>
          <cell r="EP52">
            <v>0</v>
          </cell>
          <cell r="EQ52">
            <v>0</v>
          </cell>
          <cell r="ER52">
            <v>198.03800000000001</v>
          </cell>
          <cell r="ES52">
            <v>0</v>
          </cell>
          <cell r="ET52">
            <v>0</v>
          </cell>
          <cell r="EU52">
            <v>0</v>
          </cell>
          <cell r="EV52">
            <v>0</v>
          </cell>
          <cell r="EW52">
            <v>0</v>
          </cell>
          <cell r="EX52">
            <v>0</v>
          </cell>
          <cell r="EY52">
            <v>0</v>
          </cell>
          <cell r="EZ52">
            <v>0</v>
          </cell>
          <cell r="FA52">
            <v>467.99</v>
          </cell>
          <cell r="FB52">
            <v>440.18400000000003</v>
          </cell>
          <cell r="FC52">
            <v>421.84</v>
          </cell>
          <cell r="FD52">
            <v>501.202</v>
          </cell>
          <cell r="FE52">
            <v>524.77700000000004</v>
          </cell>
          <cell r="FF52">
            <v>503.77800000000002</v>
          </cell>
          <cell r="FG52">
            <v>521.774</v>
          </cell>
          <cell r="FH52">
            <v>509.87400000000002</v>
          </cell>
          <cell r="FI52">
            <v>494.72699999999998</v>
          </cell>
          <cell r="FJ52">
            <v>305.666</v>
          </cell>
          <cell r="FK52">
            <v>0</v>
          </cell>
          <cell r="FL52">
            <v>168.792</v>
          </cell>
          <cell r="FM52">
            <v>537.06399999999996</v>
          </cell>
          <cell r="FN52">
            <v>554.38800000000003</v>
          </cell>
          <cell r="FO52">
            <v>543.22699999999998</v>
          </cell>
          <cell r="FP52">
            <v>558.71799999999996</v>
          </cell>
          <cell r="FQ52">
            <v>544.798</v>
          </cell>
          <cell r="FR52">
            <v>541.44899999999996</v>
          </cell>
          <cell r="FS52">
            <v>537.28099999999995</v>
          </cell>
          <cell r="FT52">
            <v>528.46400000000006</v>
          </cell>
          <cell r="FU52">
            <v>466.31200000000001</v>
          </cell>
          <cell r="FV52">
            <v>484.04300000000001</v>
          </cell>
          <cell r="FW52">
            <v>508.93599999999998</v>
          </cell>
          <cell r="FX52">
            <v>500.27600000000001</v>
          </cell>
          <cell r="FY52">
            <v>480.96</v>
          </cell>
          <cell r="FZ52">
            <v>453.79599999999999</v>
          </cell>
          <cell r="GA52">
            <v>498.14100000000002</v>
          </cell>
          <cell r="GB52">
            <v>512.29200000000003</v>
          </cell>
          <cell r="GC52">
            <v>498.00200000000001</v>
          </cell>
          <cell r="GD52">
            <v>455.35399999999998</v>
          </cell>
          <cell r="GE52">
            <v>518.80399999999997</v>
          </cell>
          <cell r="GF52">
            <v>487.565</v>
          </cell>
          <cell r="GG52">
            <v>467.84</v>
          </cell>
          <cell r="GH52">
            <v>507.07299999999998</v>
          </cell>
          <cell r="GI52">
            <v>333.44200000000001</v>
          </cell>
          <cell r="GJ52">
            <v>0</v>
          </cell>
          <cell r="GK52">
            <v>0</v>
          </cell>
          <cell r="GL52">
            <v>520.63599999999997</v>
          </cell>
          <cell r="GM52">
            <v>509.38499999999999</v>
          </cell>
          <cell r="GN52">
            <v>519.02099999999996</v>
          </cell>
          <cell r="GO52">
            <v>519.39099999999996</v>
          </cell>
          <cell r="GP52">
            <v>566.13800000000003</v>
          </cell>
          <cell r="GQ52">
            <v>558.78</v>
          </cell>
          <cell r="GR52">
            <v>556.62400000000002</v>
          </cell>
          <cell r="GS52">
            <v>554.67499999999995</v>
          </cell>
          <cell r="GT52">
            <v>475.61700000000002</v>
          </cell>
          <cell r="GU52">
            <v>585.80700000000002</v>
          </cell>
          <cell r="GV52">
            <v>0</v>
          </cell>
          <cell r="GW52">
            <v>254.45500000000001</v>
          </cell>
          <cell r="GX52">
            <v>570.96</v>
          </cell>
          <cell r="GY52">
            <v>550.90499999999997</v>
          </cell>
          <cell r="GZ52">
            <v>460.91199999999998</v>
          </cell>
          <cell r="HA52">
            <v>565.78599999999994</v>
          </cell>
          <cell r="HB52">
            <v>579.51300000000003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</row>
        <row r="53">
          <cell r="A53">
            <v>52</v>
          </cell>
          <cell r="B53">
            <v>0</v>
          </cell>
          <cell r="C53" t="str">
            <v>SAIDA SUBPRODUTOS</v>
          </cell>
          <cell r="D53" t="str">
            <v>.</v>
          </cell>
        </row>
        <row r="54">
          <cell r="A54">
            <v>53</v>
          </cell>
          <cell r="B54">
            <v>0</v>
          </cell>
          <cell r="C54" t="str">
            <v>Saída Bagaço In Natura (t)</v>
          </cell>
          <cell r="D54" t="str">
            <v>t</v>
          </cell>
          <cell r="F54">
            <v>674.2</v>
          </cell>
          <cell r="G54">
            <v>342.24</v>
          </cell>
          <cell r="H54">
            <v>576.5</v>
          </cell>
          <cell r="I54">
            <v>539.76</v>
          </cell>
          <cell r="J54">
            <v>640.79999999999995</v>
          </cell>
          <cell r="K54">
            <v>577.26</v>
          </cell>
          <cell r="L54">
            <v>509.44</v>
          </cell>
          <cell r="M54">
            <v>857.44</v>
          </cell>
          <cell r="N54">
            <v>990.44</v>
          </cell>
          <cell r="O54">
            <v>780.6</v>
          </cell>
          <cell r="P54">
            <v>733.18</v>
          </cell>
          <cell r="Q54">
            <v>764.84</v>
          </cell>
          <cell r="R54">
            <v>721.38</v>
          </cell>
          <cell r="S54">
            <v>704.16</v>
          </cell>
          <cell r="Z54">
            <v>511.8</v>
          </cell>
          <cell r="AA54">
            <v>605.91999999999996</v>
          </cell>
          <cell r="AB54">
            <v>823.88</v>
          </cell>
          <cell r="AC54">
            <v>906</v>
          </cell>
          <cell r="AD54">
            <v>598</v>
          </cell>
          <cell r="AE54">
            <v>776.36</v>
          </cell>
          <cell r="AF54">
            <v>567.78</v>
          </cell>
          <cell r="AG54">
            <v>708.96</v>
          </cell>
          <cell r="AL54">
            <v>236.42</v>
          </cell>
          <cell r="AM54">
            <v>470.76</v>
          </cell>
          <cell r="AN54">
            <v>550.5</v>
          </cell>
          <cell r="AO54">
            <v>675.74</v>
          </cell>
          <cell r="AP54">
            <v>947.8</v>
          </cell>
          <cell r="AQ54">
            <v>709.68</v>
          </cell>
          <cell r="AR54">
            <v>700.82</v>
          </cell>
          <cell r="AT54">
            <v>54.54</v>
          </cell>
          <cell r="AU54">
            <v>298.36</v>
          </cell>
          <cell r="AV54">
            <v>660.76</v>
          </cell>
          <cell r="AW54">
            <v>717.12</v>
          </cell>
          <cell r="AX54">
            <v>848.28</v>
          </cell>
          <cell r="AY54">
            <v>740.56</v>
          </cell>
          <cell r="AZ54">
            <v>669.42</v>
          </cell>
          <cell r="BM54">
            <v>672.94</v>
          </cell>
          <cell r="BN54">
            <v>1243.18</v>
          </cell>
          <cell r="BO54">
            <v>1124.18</v>
          </cell>
          <cell r="BP54">
            <v>1153.9000000000001</v>
          </cell>
          <cell r="BQ54">
            <v>1133.76</v>
          </cell>
          <cell r="BR54">
            <v>908.26</v>
          </cell>
          <cell r="BS54">
            <v>971.8</v>
          </cell>
          <cell r="BT54">
            <v>813.06</v>
          </cell>
          <cell r="BU54">
            <v>566.29999999999995</v>
          </cell>
          <cell r="BV54">
            <v>715.98</v>
          </cell>
          <cell r="BW54">
            <v>845.3</v>
          </cell>
          <cell r="BX54">
            <v>976.74</v>
          </cell>
          <cell r="BZ54">
            <v>746.14</v>
          </cell>
          <cell r="CA54">
            <v>628.52</v>
          </cell>
          <cell r="CB54">
            <v>810.84</v>
          </cell>
          <cell r="CC54">
            <v>738.5</v>
          </cell>
          <cell r="CD54">
            <v>942.32</v>
          </cell>
          <cell r="CE54">
            <v>630.5</v>
          </cell>
          <cell r="CF54">
            <v>38</v>
          </cell>
          <cell r="CK54">
            <v>12.94</v>
          </cell>
          <cell r="CL54">
            <v>12.74</v>
          </cell>
          <cell r="CM54">
            <v>17.579999999999998</v>
          </cell>
          <cell r="CO54">
            <v>28.9</v>
          </cell>
          <cell r="CR54">
            <v>13.96</v>
          </cell>
          <cell r="CS54">
            <v>31.22</v>
          </cell>
          <cell r="CV54">
            <v>482.1</v>
          </cell>
          <cell r="CW54">
            <v>740.9</v>
          </cell>
          <cell r="CX54">
            <v>704.36</v>
          </cell>
          <cell r="CY54">
            <v>782.66</v>
          </cell>
          <cell r="CZ54">
            <v>874.58</v>
          </cell>
          <cell r="DA54">
            <v>894.38</v>
          </cell>
          <cell r="DB54">
            <v>900.32</v>
          </cell>
          <cell r="DC54">
            <v>841.94</v>
          </cell>
          <cell r="DD54">
            <v>785.26</v>
          </cell>
          <cell r="DE54">
            <v>677.34</v>
          </cell>
          <cell r="DF54">
            <v>767.28</v>
          </cell>
          <cell r="DG54">
            <v>703.2</v>
          </cell>
          <cell r="DH54">
            <v>673.14</v>
          </cell>
          <cell r="DI54">
            <v>533.52</v>
          </cell>
          <cell r="DJ54">
            <v>630.02</v>
          </cell>
          <cell r="DK54">
            <v>565.74</v>
          </cell>
          <cell r="DL54">
            <v>536.41999999999996</v>
          </cell>
          <cell r="DM54">
            <v>390.5</v>
          </cell>
          <cell r="DN54">
            <v>561.72</v>
          </cell>
          <cell r="DO54">
            <v>747.66</v>
          </cell>
          <cell r="DP54">
            <v>608.32000000000005</v>
          </cell>
          <cell r="DQ54">
            <v>667.54</v>
          </cell>
          <cell r="DR54">
            <v>638.36</v>
          </cell>
          <cell r="DS54">
            <v>186.5</v>
          </cell>
          <cell r="DT54">
            <v>692.92</v>
          </cell>
          <cell r="DU54">
            <v>626.12</v>
          </cell>
          <cell r="DV54">
            <v>741.62</v>
          </cell>
          <cell r="DW54">
            <v>778.88</v>
          </cell>
          <cell r="DX54">
            <v>640.72</v>
          </cell>
          <cell r="DY54">
            <v>569.88</v>
          </cell>
          <cell r="DZ54">
            <v>391.84</v>
          </cell>
          <cell r="EA54">
            <v>467.94</v>
          </cell>
          <cell r="EB54">
            <v>688.5</v>
          </cell>
          <cell r="EC54">
            <v>636.54</v>
          </cell>
          <cell r="ED54">
            <v>562.74</v>
          </cell>
          <cell r="EE54">
            <v>711.64</v>
          </cell>
          <cell r="EF54">
            <v>252.86</v>
          </cell>
          <cell r="EH54">
            <v>280.62</v>
          </cell>
          <cell r="EI54">
            <v>776.62</v>
          </cell>
          <cell r="EJ54">
            <v>789.32</v>
          </cell>
          <cell r="EK54">
            <v>817.16</v>
          </cell>
          <cell r="EL54">
            <v>899.5</v>
          </cell>
          <cell r="EM54">
            <v>928.58</v>
          </cell>
          <cell r="EN54">
            <v>701.94</v>
          </cell>
          <cell r="EO54">
            <v>732.8</v>
          </cell>
          <cell r="EP54">
            <v>72.959999999999994</v>
          </cell>
          <cell r="EQ54">
            <v>10.74</v>
          </cell>
          <cell r="ER54">
            <v>57.5</v>
          </cell>
          <cell r="ES54">
            <v>538.12</v>
          </cell>
          <cell r="ET54">
            <v>203.74</v>
          </cell>
          <cell r="EV54">
            <v>25.1</v>
          </cell>
          <cell r="EW54">
            <v>23.7</v>
          </cell>
          <cell r="EY54">
            <v>617.96</v>
          </cell>
          <cell r="EZ54">
            <v>775.58</v>
          </cell>
          <cell r="FA54">
            <v>750.32</v>
          </cell>
          <cell r="FB54">
            <v>622.70000000000005</v>
          </cell>
          <cell r="FC54">
            <v>774.38</v>
          </cell>
          <cell r="FD54">
            <v>959.52</v>
          </cell>
          <cell r="FE54">
            <v>968.62</v>
          </cell>
          <cell r="FF54">
            <v>988.2</v>
          </cell>
          <cell r="FG54">
            <v>843.46</v>
          </cell>
          <cell r="FH54">
            <v>703.78</v>
          </cell>
          <cell r="FI54">
            <v>640.62</v>
          </cell>
          <cell r="FJ54">
            <v>349.3</v>
          </cell>
          <cell r="FK54">
            <v>6.26</v>
          </cell>
          <cell r="FL54">
            <v>927.48</v>
          </cell>
          <cell r="FM54">
            <v>944.98</v>
          </cell>
          <cell r="FN54">
            <v>1057.74</v>
          </cell>
          <cell r="FO54">
            <v>795.6</v>
          </cell>
          <cell r="FP54">
            <v>108.8</v>
          </cell>
          <cell r="FQ54">
            <v>839.3</v>
          </cell>
          <cell r="FR54">
            <v>844.74</v>
          </cell>
          <cell r="FS54">
            <v>657.94</v>
          </cell>
          <cell r="FT54">
            <v>726.5</v>
          </cell>
          <cell r="FU54">
            <v>734</v>
          </cell>
          <cell r="FV54">
            <v>633.46</v>
          </cell>
          <cell r="FW54">
            <v>428.24</v>
          </cell>
          <cell r="FX54">
            <v>727.48</v>
          </cell>
          <cell r="FY54">
            <v>776.5</v>
          </cell>
          <cell r="FZ54">
            <v>726</v>
          </cell>
          <cell r="GA54">
            <v>641.94000000000005</v>
          </cell>
          <cell r="GB54">
            <v>779.34</v>
          </cell>
          <cell r="GC54">
            <v>790.76</v>
          </cell>
          <cell r="GD54">
            <v>604.78</v>
          </cell>
          <cell r="GE54">
            <v>843.88</v>
          </cell>
          <cell r="GF54">
            <v>767.3</v>
          </cell>
          <cell r="GG54">
            <v>473.48</v>
          </cell>
          <cell r="GH54">
            <v>602.48</v>
          </cell>
          <cell r="GI54">
            <v>218.7</v>
          </cell>
          <cell r="GJ54">
            <v>78.22</v>
          </cell>
          <cell r="GK54">
            <v>360</v>
          </cell>
          <cell r="GL54">
            <v>755.68</v>
          </cell>
          <cell r="GM54">
            <v>686.76</v>
          </cell>
          <cell r="GN54">
            <v>861.34</v>
          </cell>
          <cell r="GO54">
            <v>957.62</v>
          </cell>
          <cell r="GP54">
            <v>851.74</v>
          </cell>
          <cell r="GQ54">
            <v>1019.2</v>
          </cell>
          <cell r="GR54">
            <v>664.4</v>
          </cell>
          <cell r="GS54">
            <v>758.58</v>
          </cell>
          <cell r="GT54">
            <v>243.66</v>
          </cell>
          <cell r="GU54">
            <v>498.06</v>
          </cell>
          <cell r="GV54">
            <v>372.58</v>
          </cell>
          <cell r="GW54">
            <v>1013.42</v>
          </cell>
          <cell r="GX54">
            <v>1044.6400000000001</v>
          </cell>
          <cell r="GY54">
            <v>750.28</v>
          </cell>
          <cell r="GZ54">
            <v>695</v>
          </cell>
          <cell r="HA54">
            <v>190.24</v>
          </cell>
          <cell r="HB54">
            <v>590.72</v>
          </cell>
          <cell r="HC54">
            <v>741.86</v>
          </cell>
          <cell r="HD54">
            <v>937.86</v>
          </cell>
          <cell r="HE54">
            <v>705.72</v>
          </cell>
          <cell r="HF54">
            <v>678.96</v>
          </cell>
        </row>
        <row r="55">
          <cell r="A55">
            <v>54</v>
          </cell>
          <cell r="B55">
            <v>0</v>
          </cell>
          <cell r="C55" t="str">
            <v>Oleo Fusel</v>
          </cell>
          <cell r="D55" t="str">
            <v>t</v>
          </cell>
        </row>
        <row r="56">
          <cell r="A56">
            <v>55</v>
          </cell>
          <cell r="B56">
            <v>0</v>
          </cell>
          <cell r="C56" t="str">
            <v>Levedura Creme (t)</v>
          </cell>
          <cell r="D56" t="str">
            <v>t</v>
          </cell>
        </row>
        <row r="57">
          <cell r="A57">
            <v>56</v>
          </cell>
          <cell r="B57">
            <v>0</v>
          </cell>
          <cell r="C57" t="str">
            <v>Produção Fuligem (t)</v>
          </cell>
          <cell r="D57" t="str">
            <v>t</v>
          </cell>
          <cell r="E57">
            <v>57.26</v>
          </cell>
          <cell r="F57">
            <v>81.099999999999994</v>
          </cell>
          <cell r="G57">
            <v>76</v>
          </cell>
          <cell r="H57">
            <v>93.38</v>
          </cell>
          <cell r="I57">
            <v>85.96</v>
          </cell>
          <cell r="J57">
            <v>94.28</v>
          </cell>
          <cell r="K57">
            <v>108.94</v>
          </cell>
          <cell r="L57">
            <v>96.24</v>
          </cell>
          <cell r="M57">
            <v>98.54</v>
          </cell>
          <cell r="N57">
            <v>133.56</v>
          </cell>
          <cell r="O57">
            <v>152.32</v>
          </cell>
          <cell r="P57">
            <v>125.86</v>
          </cell>
          <cell r="Q57">
            <v>122.06</v>
          </cell>
          <cell r="R57">
            <v>108.9</v>
          </cell>
          <cell r="S57">
            <v>98.22</v>
          </cell>
          <cell r="T57">
            <v>40.659999999999997</v>
          </cell>
          <cell r="U57">
            <v>23.76</v>
          </cell>
          <cell r="V57">
            <v>56.96</v>
          </cell>
          <cell r="W57">
            <v>48.72</v>
          </cell>
          <cell r="X57">
            <v>55.32</v>
          </cell>
          <cell r="Y57">
            <v>92.84</v>
          </cell>
          <cell r="Z57">
            <v>144.96</v>
          </cell>
          <cell r="AA57">
            <v>130.06</v>
          </cell>
          <cell r="AB57">
            <v>156.36000000000001</v>
          </cell>
          <cell r="AC57">
            <v>169.76</v>
          </cell>
          <cell r="AD57">
            <v>131.91999999999999</v>
          </cell>
          <cell r="AE57">
            <v>145.76</v>
          </cell>
          <cell r="AF57">
            <v>172.6</v>
          </cell>
          <cell r="AG57">
            <v>145.66</v>
          </cell>
          <cell r="AH57">
            <v>34.700000000000003</v>
          </cell>
          <cell r="AJ57">
            <v>41.86</v>
          </cell>
          <cell r="AK57">
            <v>21.24</v>
          </cell>
          <cell r="AL57">
            <v>77.12</v>
          </cell>
          <cell r="AM57">
            <v>42.88</v>
          </cell>
          <cell r="AN57">
            <v>66.819999999999993</v>
          </cell>
          <cell r="AO57">
            <v>91.88</v>
          </cell>
          <cell r="AP57">
            <v>151.94</v>
          </cell>
          <cell r="AQ57">
            <v>179.08</v>
          </cell>
          <cell r="AR57">
            <v>175.7</v>
          </cell>
          <cell r="AS57">
            <v>40.36</v>
          </cell>
          <cell r="AT57">
            <v>35.78</v>
          </cell>
          <cell r="AU57">
            <v>98.5</v>
          </cell>
          <cell r="AV57">
            <v>153.52000000000001</v>
          </cell>
          <cell r="AW57">
            <v>109.5</v>
          </cell>
          <cell r="AX57">
            <v>157.56</v>
          </cell>
          <cell r="AY57">
            <v>117.68</v>
          </cell>
          <cell r="AZ57">
            <v>128.86000000000001</v>
          </cell>
          <cell r="BA57">
            <v>21.04</v>
          </cell>
          <cell r="BB57">
            <v>72.44</v>
          </cell>
          <cell r="BC57">
            <v>22.74</v>
          </cell>
          <cell r="BD57">
            <v>44.24</v>
          </cell>
          <cell r="BE57">
            <v>21.9</v>
          </cell>
          <cell r="BG57">
            <v>9.6199999999999992</v>
          </cell>
          <cell r="BH57">
            <v>20.66</v>
          </cell>
          <cell r="BI57">
            <v>74.02</v>
          </cell>
          <cell r="BJ57">
            <v>66.22</v>
          </cell>
          <cell r="BK57">
            <v>51.86</v>
          </cell>
          <cell r="BL57">
            <v>62.98</v>
          </cell>
          <cell r="BM57">
            <v>48.98</v>
          </cell>
          <cell r="BN57">
            <v>75.12</v>
          </cell>
          <cell r="BO57">
            <v>123.14</v>
          </cell>
          <cell r="BP57">
            <v>124.46</v>
          </cell>
          <cell r="BQ57">
            <v>177.1</v>
          </cell>
          <cell r="BR57">
            <v>167.76</v>
          </cell>
          <cell r="BS57">
            <v>166.84</v>
          </cell>
          <cell r="BT57">
            <v>151.28</v>
          </cell>
          <cell r="BU57">
            <v>139.68</v>
          </cell>
          <cell r="BV57">
            <v>159.47999999999999</v>
          </cell>
          <cell r="BW57">
            <v>115.22</v>
          </cell>
          <cell r="BX57">
            <v>157.06</v>
          </cell>
          <cell r="BY57">
            <v>140.66</v>
          </cell>
          <cell r="BZ57">
            <v>113.62</v>
          </cell>
          <cell r="CA57">
            <v>108.44</v>
          </cell>
          <cell r="CB57">
            <v>154.88</v>
          </cell>
          <cell r="CC57">
            <v>130.54</v>
          </cell>
          <cell r="CD57">
            <v>135.06</v>
          </cell>
          <cell r="CE57">
            <v>106.32</v>
          </cell>
          <cell r="CF57">
            <v>129.76</v>
          </cell>
          <cell r="CG57">
            <v>124.52</v>
          </cell>
          <cell r="CH57">
            <v>110.22</v>
          </cell>
          <cell r="CI57">
            <v>120.18</v>
          </cell>
          <cell r="CJ57">
            <v>171.08</v>
          </cell>
          <cell r="CK57">
            <v>290.42</v>
          </cell>
          <cell r="CL57">
            <v>140.58000000000001</v>
          </cell>
          <cell r="CM57">
            <v>126.06</v>
          </cell>
          <cell r="CN57">
            <v>145.52000000000001</v>
          </cell>
          <cell r="CO57">
            <v>146.97999999999999</v>
          </cell>
          <cell r="CP57">
            <v>107</v>
          </cell>
          <cell r="CQ57">
            <v>105.72</v>
          </cell>
          <cell r="CR57">
            <v>107.32</v>
          </cell>
          <cell r="CS57">
            <v>123.56</v>
          </cell>
          <cell r="CT57">
            <v>137.86000000000001</v>
          </cell>
          <cell r="CU57">
            <v>129.97999999999999</v>
          </cell>
          <cell r="CV57">
            <v>141.18</v>
          </cell>
          <cell r="CW57">
            <v>144.97999999999999</v>
          </cell>
          <cell r="CX57">
            <v>129.26</v>
          </cell>
          <cell r="CY57">
            <v>152.68</v>
          </cell>
          <cell r="CZ57">
            <v>71.84</v>
          </cell>
          <cell r="DA57">
            <v>140.46</v>
          </cell>
          <cell r="DB57">
            <v>133.47999999999999</v>
          </cell>
          <cell r="DC57">
            <v>99.96</v>
          </cell>
          <cell r="DD57">
            <v>126.38</v>
          </cell>
          <cell r="DE57">
            <v>120.38</v>
          </cell>
          <cell r="DF57">
            <v>95.5</v>
          </cell>
          <cell r="DG57">
            <v>114.78</v>
          </cell>
          <cell r="DH57">
            <v>113.62</v>
          </cell>
          <cell r="DI57">
            <v>123.9</v>
          </cell>
          <cell r="DJ57">
            <v>135.56</v>
          </cell>
          <cell r="DK57">
            <v>114.14</v>
          </cell>
          <cell r="DL57">
            <v>111.14</v>
          </cell>
          <cell r="DM57">
            <v>108.86</v>
          </cell>
          <cell r="DN57">
            <v>159.44</v>
          </cell>
          <cell r="DO57">
            <v>104.58</v>
          </cell>
          <cell r="DP57">
            <v>85.3</v>
          </cell>
          <cell r="DQ57">
            <v>118.4</v>
          </cell>
          <cell r="DR57">
            <v>109.66</v>
          </cell>
          <cell r="DS57">
            <v>112.8</v>
          </cell>
          <cell r="DT57">
            <v>97.46</v>
          </cell>
          <cell r="DU57">
            <v>72.34</v>
          </cell>
          <cell r="DV57">
            <v>106.4</v>
          </cell>
          <cell r="DW57">
            <v>96.48</v>
          </cell>
          <cell r="DX57">
            <v>111.72</v>
          </cell>
          <cell r="DY57">
            <v>97.78</v>
          </cell>
          <cell r="DZ57">
            <v>128.86000000000001</v>
          </cell>
          <cell r="EA57">
            <v>114.62</v>
          </cell>
          <cell r="EB57">
            <v>92.38</v>
          </cell>
          <cell r="EC57">
            <v>138.62</v>
          </cell>
          <cell r="ED57">
            <v>136.94</v>
          </cell>
          <cell r="EE57">
            <v>136.54</v>
          </cell>
          <cell r="EF57">
            <v>119.64</v>
          </cell>
          <cell r="EG57">
            <v>58.02</v>
          </cell>
          <cell r="EH57">
            <v>74.760000000000005</v>
          </cell>
          <cell r="EI57">
            <v>138.02000000000001</v>
          </cell>
          <cell r="EJ57">
            <v>29.72</v>
          </cell>
          <cell r="EK57">
            <v>26.86</v>
          </cell>
          <cell r="EL57">
            <v>5.26</v>
          </cell>
          <cell r="EM57">
            <v>25.34</v>
          </cell>
          <cell r="EN57">
            <v>24.36</v>
          </cell>
          <cell r="EO57">
            <v>17.72</v>
          </cell>
          <cell r="ES57">
            <v>15.42</v>
          </cell>
          <cell r="ET57">
            <v>5.3</v>
          </cell>
          <cell r="EU57">
            <v>20.98</v>
          </cell>
          <cell r="EV57">
            <v>21.9</v>
          </cell>
          <cell r="EW57">
            <v>22.46</v>
          </cell>
          <cell r="EX57">
            <v>39.299999999999997</v>
          </cell>
          <cell r="EY57">
            <v>102.66</v>
          </cell>
          <cell r="EZ57">
            <v>140.22</v>
          </cell>
          <cell r="FA57">
            <v>208.02</v>
          </cell>
          <cell r="FB57">
            <v>166.46</v>
          </cell>
          <cell r="FC57">
            <v>163.69999999999999</v>
          </cell>
          <cell r="FD57">
            <v>165.96</v>
          </cell>
          <cell r="FE57">
            <v>147.86000000000001</v>
          </cell>
          <cell r="FF57">
            <v>130.72</v>
          </cell>
          <cell r="FG57">
            <v>172.9</v>
          </cell>
          <cell r="FH57">
            <v>179.6</v>
          </cell>
          <cell r="FI57">
            <v>170.54</v>
          </cell>
          <cell r="FJ57">
            <v>156.34</v>
          </cell>
          <cell r="FK57">
            <v>84.14</v>
          </cell>
          <cell r="FL57">
            <v>120.94</v>
          </cell>
          <cell r="FM57">
            <v>143.58000000000001</v>
          </cell>
          <cell r="FN57">
            <v>173.26</v>
          </cell>
          <cell r="FO57">
            <v>143.30000000000001</v>
          </cell>
          <cell r="FP57">
            <v>128.30000000000001</v>
          </cell>
          <cell r="FQ57">
            <v>141.16</v>
          </cell>
          <cell r="FR57">
            <v>124.9</v>
          </cell>
          <cell r="FS57">
            <v>123.68</v>
          </cell>
          <cell r="FT57">
            <v>116.7</v>
          </cell>
          <cell r="FU57">
            <v>142.91999999999999</v>
          </cell>
          <cell r="FV57">
            <v>102.76</v>
          </cell>
          <cell r="FW57">
            <v>114.12</v>
          </cell>
          <cell r="FX57">
            <v>115.52</v>
          </cell>
          <cell r="FY57">
            <v>158.12</v>
          </cell>
          <cell r="FZ57">
            <v>123.44</v>
          </cell>
          <cell r="GA57">
            <v>140.78</v>
          </cell>
          <cell r="GB57">
            <v>119.76</v>
          </cell>
          <cell r="GC57">
            <v>143.1</v>
          </cell>
          <cell r="GD57">
            <v>99.62</v>
          </cell>
          <cell r="GE57">
            <v>137.16</v>
          </cell>
          <cell r="GF57">
            <v>153.04</v>
          </cell>
          <cell r="GG57">
            <v>119.96</v>
          </cell>
          <cell r="GH57">
            <v>148.36000000000001</v>
          </cell>
          <cell r="GI57">
            <v>72.22</v>
          </cell>
          <cell r="GJ57">
            <v>50.74</v>
          </cell>
          <cell r="GK57">
            <v>182.98</v>
          </cell>
          <cell r="GL57">
            <v>192</v>
          </cell>
          <cell r="GM57">
            <v>178.36</v>
          </cell>
          <cell r="GN57">
            <v>178.04</v>
          </cell>
          <cell r="GO57">
            <v>148.16</v>
          </cell>
          <cell r="GP57">
            <v>143.04</v>
          </cell>
          <cell r="GQ57">
            <v>216.14</v>
          </cell>
          <cell r="GR57">
            <v>151.36000000000001</v>
          </cell>
          <cell r="GS57">
            <v>134.34</v>
          </cell>
          <cell r="GT57">
            <v>101.12</v>
          </cell>
          <cell r="GU57">
            <v>105.08</v>
          </cell>
          <cell r="GV57">
            <v>54.14</v>
          </cell>
          <cell r="GW57">
            <v>96.56</v>
          </cell>
          <cell r="GX57">
            <v>132.69999999999999</v>
          </cell>
          <cell r="GY57">
            <v>201.02</v>
          </cell>
          <cell r="GZ57">
            <v>114.38</v>
          </cell>
          <cell r="HA57">
            <v>132.78</v>
          </cell>
          <cell r="HB57">
            <v>64.86</v>
          </cell>
          <cell r="HD57">
            <v>3.9</v>
          </cell>
        </row>
        <row r="58">
          <cell r="A58">
            <v>57</v>
          </cell>
          <cell r="B58">
            <v>0</v>
          </cell>
          <cell r="C58" t="str">
            <v>Prod.Vinhaça/lts alcool (l) GL</v>
          </cell>
          <cell r="D58" t="str">
            <v>.</v>
          </cell>
          <cell r="E58">
            <v>0</v>
          </cell>
          <cell r="F58">
            <v>13.81</v>
          </cell>
          <cell r="G58">
            <v>14.34</v>
          </cell>
          <cell r="H58">
            <v>13.33</v>
          </cell>
          <cell r="I58">
            <v>11.17</v>
          </cell>
          <cell r="J58">
            <v>10.09</v>
          </cell>
          <cell r="K58">
            <v>9.92</v>
          </cell>
          <cell r="L58">
            <v>10.96</v>
          </cell>
          <cell r="M58">
            <v>10.11</v>
          </cell>
          <cell r="N58">
            <v>9.8000000000000007</v>
          </cell>
          <cell r="O58">
            <v>9.48</v>
          </cell>
          <cell r="P58">
            <v>9.73</v>
          </cell>
          <cell r="Q58">
            <v>10.029999999999999</v>
          </cell>
          <cell r="R58">
            <v>9.81</v>
          </cell>
          <cell r="S58">
            <v>10.220000000000001</v>
          </cell>
          <cell r="T58">
            <v>0</v>
          </cell>
          <cell r="U58">
            <v>0</v>
          </cell>
          <cell r="V58">
            <v>23.27</v>
          </cell>
          <cell r="W58">
            <v>19.829999999999998</v>
          </cell>
          <cell r="X58">
            <v>0</v>
          </cell>
          <cell r="Y58">
            <v>11.71</v>
          </cell>
          <cell r="Z58">
            <v>9.35</v>
          </cell>
          <cell r="AA58">
            <v>8.9499999999999993</v>
          </cell>
          <cell r="AB58">
            <v>9.11</v>
          </cell>
          <cell r="AC58">
            <v>9.3699999999999992</v>
          </cell>
          <cell r="AD58">
            <v>10.050000000000001</v>
          </cell>
          <cell r="AE58">
            <v>9.86</v>
          </cell>
          <cell r="AF58">
            <v>9.58</v>
          </cell>
          <cell r="AG58">
            <v>9.65</v>
          </cell>
          <cell r="AH58">
            <v>0</v>
          </cell>
          <cell r="AI58">
            <v>0</v>
          </cell>
          <cell r="AJ58">
            <v>27.74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14.08</v>
          </cell>
          <cell r="AQ58">
            <v>11.02</v>
          </cell>
          <cell r="AR58">
            <v>10.17</v>
          </cell>
          <cell r="AS58">
            <v>0</v>
          </cell>
          <cell r="AT58">
            <v>25.74</v>
          </cell>
          <cell r="AU58">
            <v>17.18</v>
          </cell>
          <cell r="AV58">
            <v>10.4</v>
          </cell>
          <cell r="AW58">
            <v>9.8699999999999992</v>
          </cell>
          <cell r="AX58">
            <v>10.26</v>
          </cell>
          <cell r="AY58">
            <v>9.83</v>
          </cell>
          <cell r="AZ58">
            <v>9.81</v>
          </cell>
          <cell r="BA58">
            <v>0</v>
          </cell>
          <cell r="BB58">
            <v>37.76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9.85</v>
          </cell>
          <cell r="BI58">
            <v>0</v>
          </cell>
          <cell r="BJ58">
            <v>0</v>
          </cell>
          <cell r="BK58">
            <v>0</v>
          </cell>
          <cell r="BL58">
            <v>16.059999999999999</v>
          </cell>
          <cell r="BM58">
            <v>10.96</v>
          </cell>
          <cell r="BN58">
            <v>11.24</v>
          </cell>
          <cell r="BO58">
            <v>9.8000000000000007</v>
          </cell>
          <cell r="BP58">
            <v>9.99</v>
          </cell>
          <cell r="BQ58">
            <v>10.220000000000001</v>
          </cell>
          <cell r="BR58">
            <v>9.7799999999999994</v>
          </cell>
          <cell r="BS58">
            <v>9.34</v>
          </cell>
          <cell r="BT58">
            <v>9.34</v>
          </cell>
          <cell r="BU58">
            <v>9.7899999999999991</v>
          </cell>
          <cell r="BV58">
            <v>9.32</v>
          </cell>
          <cell r="BW58">
            <v>9.7200000000000006</v>
          </cell>
          <cell r="BX58">
            <v>9.65</v>
          </cell>
          <cell r="BY58">
            <v>9.24</v>
          </cell>
          <cell r="BZ58">
            <v>9.3800000000000008</v>
          </cell>
          <cell r="CA58">
            <v>9.64</v>
          </cell>
          <cell r="CB58">
            <v>10.01</v>
          </cell>
          <cell r="CC58">
            <v>9.92</v>
          </cell>
          <cell r="CD58">
            <v>10.49</v>
          </cell>
          <cell r="CE58">
            <v>10.83</v>
          </cell>
          <cell r="CF58">
            <v>9.91</v>
          </cell>
          <cell r="CG58">
            <v>9.44</v>
          </cell>
          <cell r="CH58">
            <v>9.66</v>
          </cell>
          <cell r="CI58">
            <v>10.86</v>
          </cell>
          <cell r="CJ58">
            <v>9.94</v>
          </cell>
          <cell r="CK58">
            <v>9.8699999999999992</v>
          </cell>
          <cell r="CL58">
            <v>10.33</v>
          </cell>
          <cell r="CM58">
            <v>10.33</v>
          </cell>
          <cell r="CN58">
            <v>10.09</v>
          </cell>
          <cell r="CO58">
            <v>9.6300000000000008</v>
          </cell>
          <cell r="CP58">
            <v>9.86</v>
          </cell>
          <cell r="CQ58">
            <v>9.6999999999999993</v>
          </cell>
          <cell r="CR58">
            <v>9.59</v>
          </cell>
          <cell r="CS58">
            <v>9.7899999999999991</v>
          </cell>
          <cell r="CT58">
            <v>9.2899999999999991</v>
          </cell>
          <cell r="CU58">
            <v>9.33</v>
          </cell>
          <cell r="CV58">
            <v>9.67</v>
          </cell>
          <cell r="CW58">
            <v>9.5500000000000007</v>
          </cell>
          <cell r="CX58">
            <v>9.17</v>
          </cell>
          <cell r="CY58">
            <v>10</v>
          </cell>
          <cell r="CZ58">
            <v>10.35</v>
          </cell>
          <cell r="DA58">
            <v>9.7799999999999994</v>
          </cell>
          <cell r="DB58">
            <v>10.39</v>
          </cell>
          <cell r="DC58">
            <v>9.9600000000000009</v>
          </cell>
          <cell r="DD58">
            <v>9.35</v>
          </cell>
          <cell r="DE58">
            <v>9.02</v>
          </cell>
          <cell r="DF58">
            <v>9.6199999999999992</v>
          </cell>
          <cell r="DG58">
            <v>9.82</v>
          </cell>
          <cell r="DH58">
            <v>9.11</v>
          </cell>
          <cell r="DI58">
            <v>9.11</v>
          </cell>
          <cell r="DJ58">
            <v>9.68</v>
          </cell>
          <cell r="DK58">
            <v>9.86</v>
          </cell>
          <cell r="DL58">
            <v>9.75</v>
          </cell>
          <cell r="DM58">
            <v>10.17</v>
          </cell>
          <cell r="DN58">
            <v>9.75</v>
          </cell>
          <cell r="DO58">
            <v>10.1</v>
          </cell>
          <cell r="DP58">
            <v>10.119999999999999</v>
          </cell>
          <cell r="DQ58">
            <v>9.17</v>
          </cell>
          <cell r="DR58">
            <v>9.93</v>
          </cell>
          <cell r="DS58">
            <v>9.98</v>
          </cell>
          <cell r="DT58">
            <v>10.220000000000001</v>
          </cell>
          <cell r="DU58">
            <v>11.27</v>
          </cell>
          <cell r="DV58">
            <v>10.39</v>
          </cell>
          <cell r="DW58">
            <v>9.9600000000000009</v>
          </cell>
          <cell r="DX58">
            <v>10</v>
          </cell>
          <cell r="DY58">
            <v>9.5299999999999994</v>
          </cell>
          <cell r="DZ58">
            <v>10.01</v>
          </cell>
          <cell r="EA58">
            <v>11.25</v>
          </cell>
          <cell r="EB58">
            <v>11.14</v>
          </cell>
          <cell r="EC58">
            <v>10.09</v>
          </cell>
          <cell r="ED58">
            <v>9.7899999999999991</v>
          </cell>
          <cell r="EE58">
            <v>10.050000000000001</v>
          </cell>
          <cell r="EF58">
            <v>10.82</v>
          </cell>
          <cell r="EG58">
            <v>0</v>
          </cell>
          <cell r="EH58">
            <v>16.95</v>
          </cell>
          <cell r="EI58">
            <v>11.38</v>
          </cell>
          <cell r="EJ58">
            <v>10.39</v>
          </cell>
          <cell r="EK58">
            <v>10.53</v>
          </cell>
          <cell r="EL58">
            <v>9.81</v>
          </cell>
          <cell r="EM58">
            <v>9.27</v>
          </cell>
          <cell r="EN58">
            <v>9.5</v>
          </cell>
          <cell r="EO58">
            <v>9.98</v>
          </cell>
          <cell r="EP58">
            <v>0</v>
          </cell>
          <cell r="EQ58">
            <v>0</v>
          </cell>
          <cell r="ER58">
            <v>17.28</v>
          </cell>
          <cell r="ES58">
            <v>13.18</v>
          </cell>
          <cell r="ET58">
            <v>11.32</v>
          </cell>
          <cell r="EU58">
            <v>0</v>
          </cell>
          <cell r="EV58">
            <v>0</v>
          </cell>
          <cell r="EW58">
            <v>0</v>
          </cell>
          <cell r="EX58">
            <v>0</v>
          </cell>
          <cell r="EY58">
            <v>22.09</v>
          </cell>
          <cell r="EZ58">
            <v>11.55</v>
          </cell>
          <cell r="FA58">
            <v>10.27</v>
          </cell>
          <cell r="FB58">
            <v>9.64</v>
          </cell>
          <cell r="FC58">
            <v>9.5299999999999994</v>
          </cell>
          <cell r="FD58">
            <v>9.58</v>
          </cell>
          <cell r="FE58">
            <v>9.06</v>
          </cell>
          <cell r="FF58">
            <v>9.0500000000000007</v>
          </cell>
          <cell r="FG58">
            <v>8.82</v>
          </cell>
          <cell r="FH58">
            <v>9.01</v>
          </cell>
          <cell r="FI58">
            <v>8.65</v>
          </cell>
          <cell r="FJ58">
            <v>9.83</v>
          </cell>
          <cell r="FK58">
            <v>13.06</v>
          </cell>
          <cell r="FL58">
            <v>10.27</v>
          </cell>
          <cell r="FM58">
            <v>9.02</v>
          </cell>
          <cell r="FN58">
            <v>9.59</v>
          </cell>
          <cell r="FO58">
            <v>9.2200000000000006</v>
          </cell>
          <cell r="FP58">
            <v>8.52</v>
          </cell>
          <cell r="FQ58">
            <v>9.33</v>
          </cell>
          <cell r="FR58">
            <v>9.1</v>
          </cell>
          <cell r="FS58">
            <v>9.2799999999999994</v>
          </cell>
          <cell r="FT58">
            <v>9.42</v>
          </cell>
          <cell r="FU58">
            <v>8.98</v>
          </cell>
          <cell r="FV58">
            <v>8.85</v>
          </cell>
          <cell r="FW58">
            <v>8.67</v>
          </cell>
          <cell r="FX58">
            <v>9.65</v>
          </cell>
          <cell r="FY58">
            <v>10.96</v>
          </cell>
          <cell r="FZ58">
            <v>10.83</v>
          </cell>
          <cell r="GA58">
            <v>9.75</v>
          </cell>
          <cell r="GB58">
            <v>9.65</v>
          </cell>
          <cell r="GC58">
            <v>9.4700000000000006</v>
          </cell>
          <cell r="GD58">
            <v>9.59</v>
          </cell>
          <cell r="GE58">
            <v>9.81</v>
          </cell>
          <cell r="GF58">
            <v>10.06</v>
          </cell>
          <cell r="GG58">
            <v>9.2899999999999991</v>
          </cell>
          <cell r="GH58">
            <v>9.32</v>
          </cell>
          <cell r="GI58">
            <v>10.050000000000001</v>
          </cell>
          <cell r="GJ58">
            <v>12.25</v>
          </cell>
          <cell r="GK58">
            <v>10.050000000000001</v>
          </cell>
          <cell r="GL58">
            <v>8.67</v>
          </cell>
          <cell r="GM58">
            <v>9.14</v>
          </cell>
          <cell r="GN58">
            <v>9.15</v>
          </cell>
          <cell r="GO58">
            <v>9.4600000000000009</v>
          </cell>
          <cell r="GP58">
            <v>10.61</v>
          </cell>
          <cell r="GQ58">
            <v>0</v>
          </cell>
          <cell r="GR58">
            <v>8.58</v>
          </cell>
          <cell r="GS58">
            <v>8.75</v>
          </cell>
          <cell r="GT58">
            <v>10.14</v>
          </cell>
          <cell r="GU58">
            <v>12.09</v>
          </cell>
          <cell r="GV58">
            <v>0</v>
          </cell>
          <cell r="GW58">
            <v>13.47</v>
          </cell>
          <cell r="GX58">
            <v>10.199999999999999</v>
          </cell>
          <cell r="GY58">
            <v>8.82</v>
          </cell>
          <cell r="GZ58">
            <v>8.69</v>
          </cell>
          <cell r="HA58">
            <v>9.89</v>
          </cell>
          <cell r="HB58">
            <v>11.59</v>
          </cell>
          <cell r="HC58">
            <v>0</v>
          </cell>
          <cell r="HD58">
            <v>0</v>
          </cell>
          <cell r="HE58">
            <v>0</v>
          </cell>
          <cell r="HF58">
            <v>0</v>
          </cell>
        </row>
        <row r="59">
          <cell r="A59">
            <v>58</v>
          </cell>
          <cell r="B59">
            <v>0</v>
          </cell>
          <cell r="C59" t="str">
            <v>Lts Vinhaça / lts Álcool (l/l)</v>
          </cell>
          <cell r="D59" t="str">
            <v>.</v>
          </cell>
          <cell r="E59">
            <v>0</v>
          </cell>
          <cell r="F59">
            <v>0</v>
          </cell>
          <cell r="G59">
            <v>0</v>
          </cell>
          <cell r="H59">
            <v>7.82</v>
          </cell>
          <cell r="I59">
            <v>12.01</v>
          </cell>
          <cell r="J59">
            <v>10.15</v>
          </cell>
          <cell r="K59">
            <v>20.43</v>
          </cell>
          <cell r="L59">
            <v>10.5</v>
          </cell>
          <cell r="M59">
            <v>10.35</v>
          </cell>
          <cell r="N59">
            <v>10.07</v>
          </cell>
          <cell r="O59">
            <v>0</v>
          </cell>
          <cell r="P59">
            <v>0</v>
          </cell>
          <cell r="Q59">
            <v>9.74</v>
          </cell>
          <cell r="R59">
            <v>9.5299999999999994</v>
          </cell>
          <cell r="S59">
            <v>10.130000000000001</v>
          </cell>
          <cell r="T59">
            <v>0</v>
          </cell>
          <cell r="U59">
            <v>0</v>
          </cell>
          <cell r="V59">
            <v>11.79</v>
          </cell>
          <cell r="W59">
            <v>14.12</v>
          </cell>
          <cell r="X59">
            <v>0</v>
          </cell>
          <cell r="Y59">
            <v>11.46</v>
          </cell>
          <cell r="Z59">
            <v>9.9600000000000009</v>
          </cell>
          <cell r="AA59">
            <v>9.2899999999999991</v>
          </cell>
          <cell r="AB59">
            <v>9.3699999999999992</v>
          </cell>
          <cell r="AC59">
            <v>9.52</v>
          </cell>
          <cell r="AD59">
            <v>10.11</v>
          </cell>
          <cell r="AE59">
            <v>10.41</v>
          </cell>
          <cell r="AF59">
            <v>8.57</v>
          </cell>
          <cell r="AG59">
            <v>9.5500000000000007</v>
          </cell>
          <cell r="AH59">
            <v>0</v>
          </cell>
          <cell r="AI59">
            <v>0</v>
          </cell>
          <cell r="AJ59">
            <v>9.26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12.62</v>
          </cell>
          <cell r="AQ59">
            <v>0</v>
          </cell>
          <cell r="AR59">
            <v>12.33</v>
          </cell>
          <cell r="AS59">
            <v>0</v>
          </cell>
          <cell r="AT59">
            <v>10.71</v>
          </cell>
          <cell r="AU59">
            <v>11.72</v>
          </cell>
          <cell r="AV59">
            <v>10.66</v>
          </cell>
          <cell r="AW59">
            <v>6.81</v>
          </cell>
          <cell r="AX59">
            <v>10.76</v>
          </cell>
          <cell r="AY59">
            <v>10.35</v>
          </cell>
          <cell r="AZ59">
            <v>10.91</v>
          </cell>
          <cell r="BA59">
            <v>0</v>
          </cell>
          <cell r="BB59">
            <v>11.84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2.71</v>
          </cell>
          <cell r="BI59">
            <v>0</v>
          </cell>
          <cell r="BJ59">
            <v>0</v>
          </cell>
          <cell r="BK59">
            <v>0</v>
          </cell>
          <cell r="BL59">
            <v>14.74</v>
          </cell>
          <cell r="BM59">
            <v>11.71</v>
          </cell>
          <cell r="BN59">
            <v>11.79</v>
          </cell>
          <cell r="BO59">
            <v>10.55</v>
          </cell>
          <cell r="BP59">
            <v>3.66</v>
          </cell>
          <cell r="BQ59">
            <v>10.49</v>
          </cell>
          <cell r="BR59">
            <v>10.46</v>
          </cell>
          <cell r="BS59">
            <v>9.9499999999999993</v>
          </cell>
          <cell r="BT59">
            <v>9.89</v>
          </cell>
          <cell r="BU59">
            <v>10.24</v>
          </cell>
          <cell r="BV59">
            <v>10.119999999999999</v>
          </cell>
          <cell r="BW59">
            <v>9.99</v>
          </cell>
          <cell r="BX59">
            <v>10</v>
          </cell>
          <cell r="BY59">
            <v>9.6300000000000008</v>
          </cell>
          <cell r="BZ59">
            <v>9.67</v>
          </cell>
          <cell r="CA59">
            <v>10.17</v>
          </cell>
          <cell r="CB59">
            <v>11.02</v>
          </cell>
          <cell r="CC59">
            <v>10.23</v>
          </cell>
          <cell r="CD59">
            <v>10.76</v>
          </cell>
          <cell r="CE59">
            <v>11.37</v>
          </cell>
          <cell r="CF59">
            <v>10.36</v>
          </cell>
          <cell r="CG59">
            <v>9.81</v>
          </cell>
          <cell r="CH59">
            <v>20.58</v>
          </cell>
          <cell r="CI59">
            <v>11.01</v>
          </cell>
          <cell r="CJ59">
            <v>10.01</v>
          </cell>
          <cell r="CK59">
            <v>10.17</v>
          </cell>
          <cell r="CL59">
            <v>10.29</v>
          </cell>
          <cell r="CM59">
            <v>10.87</v>
          </cell>
          <cell r="CN59">
            <v>10.85</v>
          </cell>
          <cell r="CO59">
            <v>9.4499999999999993</v>
          </cell>
          <cell r="CP59">
            <v>11.08</v>
          </cell>
          <cell r="CQ59">
            <v>10.73</v>
          </cell>
          <cell r="CR59">
            <v>9.5399999999999991</v>
          </cell>
          <cell r="CS59">
            <v>10.52</v>
          </cell>
          <cell r="CT59">
            <v>9.83</v>
          </cell>
          <cell r="CU59">
            <v>9.58</v>
          </cell>
          <cell r="CV59">
            <v>9.69</v>
          </cell>
          <cell r="CW59">
            <v>9.98</v>
          </cell>
          <cell r="CX59">
            <v>9.42</v>
          </cell>
          <cell r="CY59">
            <v>11.3</v>
          </cell>
          <cell r="CZ59">
            <v>11.6</v>
          </cell>
          <cell r="DA59">
            <v>10.14</v>
          </cell>
          <cell r="DB59">
            <v>10.23</v>
          </cell>
          <cell r="DC59">
            <v>11.45</v>
          </cell>
          <cell r="DD59">
            <v>9.91</v>
          </cell>
          <cell r="DE59">
            <v>9.39</v>
          </cell>
          <cell r="DF59">
            <v>10.14</v>
          </cell>
          <cell r="DG59">
            <v>10.23</v>
          </cell>
          <cell r="DH59">
            <v>8.15</v>
          </cell>
          <cell r="DI59">
            <v>9.23</v>
          </cell>
          <cell r="DJ59">
            <v>9.7899999999999991</v>
          </cell>
          <cell r="DK59">
            <v>9.94</v>
          </cell>
          <cell r="DL59">
            <v>9.6300000000000008</v>
          </cell>
          <cell r="DM59">
            <v>10.039999999999999</v>
          </cell>
          <cell r="DN59">
            <v>9.8800000000000008</v>
          </cell>
          <cell r="DO59">
            <v>10.3</v>
          </cell>
          <cell r="DP59">
            <v>9.9</v>
          </cell>
          <cell r="DQ59">
            <v>8.9600000000000009</v>
          </cell>
          <cell r="DR59">
            <v>9.9499999999999993</v>
          </cell>
          <cell r="DS59">
            <v>10</v>
          </cell>
          <cell r="DT59">
            <v>10.8</v>
          </cell>
          <cell r="DU59">
            <v>12.38</v>
          </cell>
          <cell r="DV59">
            <v>10.36</v>
          </cell>
          <cell r="DW59">
            <v>10.220000000000001</v>
          </cell>
          <cell r="DX59">
            <v>9.94</v>
          </cell>
          <cell r="DY59">
            <v>9.75</v>
          </cell>
          <cell r="DZ59">
            <v>9.61</v>
          </cell>
          <cell r="EA59">
            <v>11.13</v>
          </cell>
          <cell r="EB59">
            <v>11.26</v>
          </cell>
          <cell r="EC59">
            <v>10.119999999999999</v>
          </cell>
          <cell r="ED59">
            <v>9.99</v>
          </cell>
          <cell r="EE59">
            <v>9.92</v>
          </cell>
          <cell r="EF59">
            <v>13.3</v>
          </cell>
          <cell r="EG59">
            <v>0</v>
          </cell>
          <cell r="EH59">
            <v>5.48</v>
          </cell>
          <cell r="EI59">
            <v>11.4</v>
          </cell>
          <cell r="EJ59">
            <v>10.119999999999999</v>
          </cell>
          <cell r="EK59">
            <v>10.5</v>
          </cell>
          <cell r="EL59">
            <v>10.02</v>
          </cell>
          <cell r="EM59">
            <v>9.5</v>
          </cell>
          <cell r="EN59">
            <v>9.5500000000000007</v>
          </cell>
          <cell r="EO59">
            <v>11.97</v>
          </cell>
          <cell r="EP59">
            <v>0</v>
          </cell>
          <cell r="EQ59">
            <v>0</v>
          </cell>
          <cell r="ER59">
            <v>4.74</v>
          </cell>
          <cell r="ES59">
            <v>14.2</v>
          </cell>
          <cell r="ET59">
            <v>26.79</v>
          </cell>
          <cell r="EU59">
            <v>0</v>
          </cell>
          <cell r="EV59">
            <v>0</v>
          </cell>
          <cell r="EW59">
            <v>0</v>
          </cell>
          <cell r="EX59">
            <v>0</v>
          </cell>
          <cell r="EY59">
            <v>14.18</v>
          </cell>
          <cell r="EZ59">
            <v>12.26</v>
          </cell>
          <cell r="FA59">
            <v>10.73</v>
          </cell>
          <cell r="FB59">
            <v>10.17</v>
          </cell>
          <cell r="FC59">
            <v>10.06</v>
          </cell>
          <cell r="FD59">
            <v>10.09</v>
          </cell>
          <cell r="FE59">
            <v>9.52</v>
          </cell>
          <cell r="FF59">
            <v>9.3800000000000008</v>
          </cell>
          <cell r="FG59">
            <v>9.4600000000000009</v>
          </cell>
          <cell r="FH59">
            <v>9.5</v>
          </cell>
          <cell r="FI59">
            <v>9.25</v>
          </cell>
          <cell r="FJ59">
            <v>13.87</v>
          </cell>
          <cell r="FK59">
            <v>10.85</v>
          </cell>
          <cell r="FL59">
            <v>10.33</v>
          </cell>
          <cell r="FM59">
            <v>9.6</v>
          </cell>
          <cell r="FN59">
            <v>10.06</v>
          </cell>
          <cell r="FO59">
            <v>9.69</v>
          </cell>
          <cell r="FP59">
            <v>8.68</v>
          </cell>
          <cell r="FQ59">
            <v>9.01</v>
          </cell>
          <cell r="FR59">
            <v>9.69</v>
          </cell>
          <cell r="FS59">
            <v>9.34</v>
          </cell>
          <cell r="FT59">
            <v>8.83</v>
          </cell>
          <cell r="FU59">
            <v>8.57</v>
          </cell>
          <cell r="FV59">
            <v>8.77</v>
          </cell>
          <cell r="FW59">
            <v>8.4</v>
          </cell>
          <cell r="FX59">
            <v>6.22</v>
          </cell>
          <cell r="FY59">
            <v>10.92</v>
          </cell>
          <cell r="FZ59">
            <v>11.52</v>
          </cell>
          <cell r="GA59">
            <v>9.15</v>
          </cell>
          <cell r="GB59">
            <v>10.11</v>
          </cell>
          <cell r="GC59">
            <v>9.39</v>
          </cell>
          <cell r="GD59">
            <v>9.3699999999999992</v>
          </cell>
          <cell r="GE59">
            <v>9.48</v>
          </cell>
          <cell r="GF59">
            <v>9.68</v>
          </cell>
          <cell r="GG59">
            <v>9.27</v>
          </cell>
          <cell r="GH59">
            <v>8.8699999999999992</v>
          </cell>
          <cell r="GI59">
            <v>15.06</v>
          </cell>
          <cell r="GJ59">
            <v>8.6300000000000008</v>
          </cell>
          <cell r="GK59">
            <v>10.07</v>
          </cell>
          <cell r="GL59">
            <v>8.5399999999999991</v>
          </cell>
          <cell r="GM59">
            <v>9.0399999999999991</v>
          </cell>
          <cell r="GN59">
            <v>8.7100000000000009</v>
          </cell>
          <cell r="GO59">
            <v>9.98</v>
          </cell>
          <cell r="GP59">
            <v>11.03</v>
          </cell>
          <cell r="GQ59">
            <v>9.08</v>
          </cell>
          <cell r="GR59">
            <v>8.35</v>
          </cell>
          <cell r="GS59">
            <v>7.98</v>
          </cell>
          <cell r="GT59">
            <v>14.63</v>
          </cell>
          <cell r="GU59">
            <v>11.38</v>
          </cell>
          <cell r="GV59">
            <v>0</v>
          </cell>
          <cell r="GW59">
            <v>13.32</v>
          </cell>
          <cell r="GX59">
            <v>9.99</v>
          </cell>
          <cell r="GY59">
            <v>8.6300000000000008</v>
          </cell>
          <cell r="GZ59">
            <v>10.39</v>
          </cell>
          <cell r="HA59">
            <v>9.14</v>
          </cell>
          <cell r="HB59">
            <v>7.65</v>
          </cell>
          <cell r="HC59">
            <v>0</v>
          </cell>
          <cell r="HD59">
            <v>0</v>
          </cell>
          <cell r="HE59">
            <v>0</v>
          </cell>
          <cell r="HF59">
            <v>0</v>
          </cell>
        </row>
        <row r="60">
          <cell r="A60">
            <v>59</v>
          </cell>
          <cell r="B60">
            <v>0</v>
          </cell>
          <cell r="C60" t="str">
            <v>RENDIMENTOS</v>
          </cell>
          <cell r="D60" t="str">
            <v>.</v>
          </cell>
        </row>
        <row r="61">
          <cell r="A61">
            <v>60</v>
          </cell>
          <cell r="B61" t="str">
            <v>Eficiência geral industrial (%)</v>
          </cell>
          <cell r="C61" t="str">
            <v>Eficiência Industrial (%)</v>
          </cell>
          <cell r="D61" t="str">
            <v>%</v>
          </cell>
          <cell r="E61">
            <v>60.71</v>
          </cell>
          <cell r="F61">
            <v>70.73</v>
          </cell>
          <cell r="G61">
            <v>86.22</v>
          </cell>
          <cell r="H61">
            <v>75.17</v>
          </cell>
          <cell r="I61">
            <v>80.959999999999994</v>
          </cell>
          <cell r="J61">
            <v>87.2</v>
          </cell>
          <cell r="K61">
            <v>89.61</v>
          </cell>
          <cell r="L61">
            <v>83.35</v>
          </cell>
          <cell r="M61">
            <v>84.58</v>
          </cell>
          <cell r="N61">
            <v>84.71</v>
          </cell>
          <cell r="O61">
            <v>86.5</v>
          </cell>
          <cell r="P61">
            <v>85.25</v>
          </cell>
          <cell r="Q61">
            <v>86.65</v>
          </cell>
          <cell r="R61">
            <v>87.03</v>
          </cell>
          <cell r="S61">
            <v>86.45</v>
          </cell>
          <cell r="V61">
            <v>49.69</v>
          </cell>
          <cell r="W61">
            <v>85.64</v>
          </cell>
          <cell r="X61">
            <v>86.98</v>
          </cell>
          <cell r="Y61">
            <v>85.4</v>
          </cell>
          <cell r="Z61">
            <v>85.52</v>
          </cell>
          <cell r="AA61">
            <v>87.44</v>
          </cell>
          <cell r="AB61">
            <v>86.54</v>
          </cell>
          <cell r="AC61">
            <v>87.12</v>
          </cell>
          <cell r="AD61">
            <v>86.38</v>
          </cell>
          <cell r="AE61">
            <v>85.13</v>
          </cell>
          <cell r="AF61">
            <v>84.81</v>
          </cell>
          <cell r="AG61">
            <v>85.08</v>
          </cell>
          <cell r="AJ61">
            <v>31.7</v>
          </cell>
          <cell r="AM61">
            <v>30.08</v>
          </cell>
          <cell r="AN61">
            <v>39.799999999999997</v>
          </cell>
          <cell r="AO61">
            <v>45.58</v>
          </cell>
          <cell r="AP61">
            <v>85.3</v>
          </cell>
          <cell r="AQ61">
            <v>86.06</v>
          </cell>
          <cell r="AR61">
            <v>86.83</v>
          </cell>
          <cell r="AT61">
            <v>75.52</v>
          </cell>
          <cell r="AU61">
            <v>84.17</v>
          </cell>
          <cell r="AV61">
            <v>87.12</v>
          </cell>
          <cell r="AW61">
            <v>87.46</v>
          </cell>
          <cell r="AX61">
            <v>86.03</v>
          </cell>
          <cell r="AY61">
            <v>86.18</v>
          </cell>
          <cell r="AZ61">
            <v>86.14</v>
          </cell>
          <cell r="BB61">
            <v>82.82</v>
          </cell>
          <cell r="BH61">
            <v>41.48</v>
          </cell>
          <cell r="BI61">
            <v>40.380000000000003</v>
          </cell>
          <cell r="BJ61">
            <v>50.31</v>
          </cell>
          <cell r="BK61">
            <v>56.89</v>
          </cell>
          <cell r="BL61">
            <v>81.260000000000005</v>
          </cell>
          <cell r="BM61">
            <v>82.49</v>
          </cell>
          <cell r="BN61">
            <v>84.09</v>
          </cell>
          <cell r="BO61">
            <v>85.32</v>
          </cell>
          <cell r="BP61">
            <v>85.51</v>
          </cell>
          <cell r="BQ61">
            <v>81</v>
          </cell>
          <cell r="BR61">
            <v>83.38</v>
          </cell>
          <cell r="BS61">
            <v>83.38</v>
          </cell>
          <cell r="BT61">
            <v>85.02</v>
          </cell>
          <cell r="BU61">
            <v>85.49</v>
          </cell>
          <cell r="BV61">
            <v>85.03</v>
          </cell>
          <cell r="BW61">
            <v>80.010000000000005</v>
          </cell>
          <cell r="BX61">
            <v>85.09</v>
          </cell>
          <cell r="BY61">
            <v>85.07</v>
          </cell>
          <cell r="BZ61">
            <v>85.3</v>
          </cell>
          <cell r="CA61">
            <v>85.44</v>
          </cell>
          <cell r="CB61">
            <v>84.04</v>
          </cell>
          <cell r="CC61">
            <v>84.59</v>
          </cell>
          <cell r="CD61">
            <v>85.31</v>
          </cell>
          <cell r="CE61">
            <v>80.790000000000006</v>
          </cell>
          <cell r="CF61">
            <v>80.069999999999993</v>
          </cell>
          <cell r="CG61">
            <v>86.04</v>
          </cell>
          <cell r="CH61">
            <v>84.62</v>
          </cell>
          <cell r="CI61">
            <v>86.05</v>
          </cell>
          <cell r="CJ61">
            <v>87.65</v>
          </cell>
          <cell r="CK61">
            <v>87.52</v>
          </cell>
          <cell r="CL61">
            <v>85.84</v>
          </cell>
          <cell r="CM61">
            <v>85.89</v>
          </cell>
          <cell r="CN61">
            <v>85.56</v>
          </cell>
          <cell r="CO61">
            <v>86.08</v>
          </cell>
          <cell r="CP61">
            <v>82.7</v>
          </cell>
          <cell r="CQ61">
            <v>85.84</v>
          </cell>
          <cell r="CR61">
            <v>86.86</v>
          </cell>
          <cell r="CS61">
            <v>85.15</v>
          </cell>
          <cell r="CT61">
            <v>86.52</v>
          </cell>
          <cell r="CU61">
            <v>86.1</v>
          </cell>
          <cell r="CV61">
            <v>85.48</v>
          </cell>
          <cell r="CW61">
            <v>86.65</v>
          </cell>
          <cell r="CX61">
            <v>86.79</v>
          </cell>
          <cell r="CY61">
            <v>82.51</v>
          </cell>
          <cell r="CZ61">
            <v>71.67</v>
          </cell>
          <cell r="DA61">
            <v>89.63</v>
          </cell>
          <cell r="DB61">
            <v>89.33</v>
          </cell>
          <cell r="DC61">
            <v>87.22</v>
          </cell>
          <cell r="DD61">
            <v>85.01</v>
          </cell>
          <cell r="DE61">
            <v>86.15</v>
          </cell>
          <cell r="DF61">
            <v>87.27</v>
          </cell>
          <cell r="DG61">
            <v>78.849999999999994</v>
          </cell>
          <cell r="DH61">
            <v>87.02</v>
          </cell>
          <cell r="DI61">
            <v>88.14</v>
          </cell>
          <cell r="DJ61">
            <v>88.56</v>
          </cell>
          <cell r="DK61">
            <v>90.13</v>
          </cell>
          <cell r="DL61">
            <v>86.42</v>
          </cell>
          <cell r="DM61">
            <v>87.54</v>
          </cell>
          <cell r="DN61">
            <v>86.62</v>
          </cell>
          <cell r="DO61">
            <v>86.9</v>
          </cell>
          <cell r="DP61">
            <v>82.04</v>
          </cell>
          <cell r="DQ61">
            <v>86.88</v>
          </cell>
          <cell r="DR61">
            <v>87.42</v>
          </cell>
          <cell r="DS61">
            <v>88.69</v>
          </cell>
          <cell r="DT61">
            <v>84.84</v>
          </cell>
          <cell r="DU61">
            <v>84.59</v>
          </cell>
          <cell r="DV61">
            <v>86.35</v>
          </cell>
          <cell r="DW61">
            <v>87.09</v>
          </cell>
          <cell r="DX61">
            <v>87.09</v>
          </cell>
          <cell r="DY61">
            <v>82.32</v>
          </cell>
          <cell r="DZ61">
            <v>87.07</v>
          </cell>
          <cell r="EA61">
            <v>87.61</v>
          </cell>
          <cell r="EB61">
            <v>81.22</v>
          </cell>
          <cell r="EC61">
            <v>89.57</v>
          </cell>
          <cell r="ED61">
            <v>87.22</v>
          </cell>
          <cell r="EE61">
            <v>85.08</v>
          </cell>
          <cell r="EF61">
            <v>87.64</v>
          </cell>
          <cell r="EH61">
            <v>67.36</v>
          </cell>
          <cell r="EI61">
            <v>87.6</v>
          </cell>
          <cell r="EJ61">
            <v>89.41</v>
          </cell>
          <cell r="EK61">
            <v>88.14</v>
          </cell>
          <cell r="EL61">
            <v>88.21</v>
          </cell>
          <cell r="EM61">
            <v>88.07</v>
          </cell>
          <cell r="EN61">
            <v>88.67</v>
          </cell>
          <cell r="EO61">
            <v>87.54</v>
          </cell>
          <cell r="ER61">
            <v>82.73</v>
          </cell>
          <cell r="ES61">
            <v>83.27</v>
          </cell>
          <cell r="ET61">
            <v>88.75</v>
          </cell>
          <cell r="EX61">
            <v>79.52</v>
          </cell>
          <cell r="EY61">
            <v>63.99</v>
          </cell>
          <cell r="EZ61">
            <v>89.97</v>
          </cell>
          <cell r="FA61">
            <v>89.21</v>
          </cell>
          <cell r="FB61">
            <v>87.74</v>
          </cell>
          <cell r="FC61">
            <v>88.27</v>
          </cell>
          <cell r="FD61">
            <v>89.58</v>
          </cell>
          <cell r="FE61">
            <v>86.36</v>
          </cell>
          <cell r="FF61">
            <v>86.14</v>
          </cell>
          <cell r="FG61">
            <v>87.32</v>
          </cell>
          <cell r="FH61">
            <v>85.63</v>
          </cell>
          <cell r="FI61">
            <v>90.03</v>
          </cell>
          <cell r="FJ61">
            <v>86.51</v>
          </cell>
          <cell r="FK61">
            <v>87.48</v>
          </cell>
          <cell r="FL61">
            <v>81.55</v>
          </cell>
          <cell r="FM61">
            <v>95.69</v>
          </cell>
          <cell r="FN61">
            <v>82.18</v>
          </cell>
          <cell r="FO61">
            <v>85.82</v>
          </cell>
          <cell r="FP61">
            <v>95.22</v>
          </cell>
          <cell r="FQ61">
            <v>85.48</v>
          </cell>
          <cell r="FR61">
            <v>88.05</v>
          </cell>
          <cell r="FS61">
            <v>88.89</v>
          </cell>
          <cell r="FT61">
            <v>83.42</v>
          </cell>
          <cell r="FU61">
            <v>91.32</v>
          </cell>
          <cell r="FV61">
            <v>82.11</v>
          </cell>
          <cell r="FW61">
            <v>101.17</v>
          </cell>
          <cell r="FX61">
            <v>87.99</v>
          </cell>
          <cell r="FY61">
            <v>83.63</v>
          </cell>
          <cell r="FZ61">
            <v>76.5</v>
          </cell>
          <cell r="GA61">
            <v>96.25</v>
          </cell>
          <cell r="GB61">
            <v>80.5</v>
          </cell>
          <cell r="GC61">
            <v>89.77</v>
          </cell>
          <cell r="GD61">
            <v>85.21</v>
          </cell>
          <cell r="GE61">
            <v>87.36</v>
          </cell>
          <cell r="GF61">
            <v>85.09</v>
          </cell>
          <cell r="GG61">
            <v>89.55</v>
          </cell>
          <cell r="GH61">
            <v>88.41</v>
          </cell>
          <cell r="GI61">
            <v>88.01</v>
          </cell>
          <cell r="GJ61">
            <v>73.37</v>
          </cell>
          <cell r="GK61">
            <v>79.959999999999994</v>
          </cell>
          <cell r="GL61">
            <v>97.13</v>
          </cell>
          <cell r="GM61">
            <v>79.08</v>
          </cell>
          <cell r="GN61">
            <v>99.16</v>
          </cell>
          <cell r="GO61">
            <v>98.99</v>
          </cell>
          <cell r="GP61">
            <v>71.25</v>
          </cell>
          <cell r="GQ61">
            <v>87.92</v>
          </cell>
          <cell r="GR61">
            <v>89.56</v>
          </cell>
          <cell r="GS61">
            <v>98.17</v>
          </cell>
          <cell r="GT61">
            <v>85.42</v>
          </cell>
          <cell r="GU61">
            <v>100.59</v>
          </cell>
          <cell r="GW61">
            <v>56.96</v>
          </cell>
          <cell r="GX61">
            <v>85.22</v>
          </cell>
          <cell r="GY61">
            <v>91.48</v>
          </cell>
          <cell r="GZ61">
            <v>101.14</v>
          </cell>
          <cell r="HA61">
            <v>74.2</v>
          </cell>
        </row>
        <row r="62">
          <cell r="A62">
            <v>61</v>
          </cell>
          <cell r="B62">
            <v>0</v>
          </cell>
          <cell r="C62" t="str">
            <v>Eficiência Relativa (%)</v>
          </cell>
          <cell r="D62" t="str">
            <v>%</v>
          </cell>
          <cell r="E62">
            <v>69.239999999999995</v>
          </cell>
          <cell r="F62">
            <v>80.67</v>
          </cell>
          <cell r="G62">
            <v>98.33</v>
          </cell>
          <cell r="H62">
            <v>85.73</v>
          </cell>
          <cell r="I62">
            <v>92.34</v>
          </cell>
          <cell r="J62">
            <v>99.45</v>
          </cell>
          <cell r="K62">
            <v>102.2</v>
          </cell>
          <cell r="L62">
            <v>95.06</v>
          </cell>
          <cell r="M62">
            <v>96.46</v>
          </cell>
          <cell r="N62">
            <v>96.61</v>
          </cell>
          <cell r="O62">
            <v>98.65</v>
          </cell>
          <cell r="P62">
            <v>97.23</v>
          </cell>
          <cell r="Q62">
            <v>98.83</v>
          </cell>
          <cell r="R62">
            <v>99.26</v>
          </cell>
          <cell r="S62">
            <v>98.6</v>
          </cell>
          <cell r="V62">
            <v>56.67</v>
          </cell>
          <cell r="W62">
            <v>97.67</v>
          </cell>
          <cell r="X62">
            <v>99.2</v>
          </cell>
          <cell r="Y62">
            <v>97.4</v>
          </cell>
          <cell r="Z62">
            <v>97.54</v>
          </cell>
          <cell r="AA62">
            <v>99.73</v>
          </cell>
          <cell r="AB62">
            <v>98.7</v>
          </cell>
          <cell r="AC62">
            <v>99.36</v>
          </cell>
          <cell r="AD62">
            <v>98.52</v>
          </cell>
          <cell r="AE62">
            <v>97.09</v>
          </cell>
          <cell r="AF62">
            <v>96.73</v>
          </cell>
          <cell r="AG62">
            <v>97.03</v>
          </cell>
          <cell r="AJ62">
            <v>36.15</v>
          </cell>
          <cell r="AM62">
            <v>34.31</v>
          </cell>
          <cell r="AN62">
            <v>45.39</v>
          </cell>
          <cell r="AO62">
            <v>51.98</v>
          </cell>
          <cell r="AP62">
            <v>97.29</v>
          </cell>
          <cell r="AQ62">
            <v>98.15</v>
          </cell>
          <cell r="AR62">
            <v>99.03</v>
          </cell>
          <cell r="AT62">
            <v>86.13</v>
          </cell>
          <cell r="AU62">
            <v>96</v>
          </cell>
          <cell r="AV62">
            <v>99.36</v>
          </cell>
          <cell r="AW62">
            <v>99.75</v>
          </cell>
          <cell r="AX62">
            <v>98.12</v>
          </cell>
          <cell r="AY62">
            <v>98.29</v>
          </cell>
          <cell r="AZ62">
            <v>98.24</v>
          </cell>
          <cell r="BB62">
            <v>94.46</v>
          </cell>
          <cell r="BH62">
            <v>47.31</v>
          </cell>
          <cell r="BI62">
            <v>46.05</v>
          </cell>
          <cell r="BJ62">
            <v>57.38</v>
          </cell>
          <cell r="BK62">
            <v>64.88</v>
          </cell>
          <cell r="BL62">
            <v>92.68</v>
          </cell>
          <cell r="BM62">
            <v>94.08</v>
          </cell>
          <cell r="BN62">
            <v>95.91</v>
          </cell>
          <cell r="BO62">
            <v>97.31</v>
          </cell>
          <cell r="BP62">
            <v>97.53</v>
          </cell>
          <cell r="BQ62">
            <v>92.38</v>
          </cell>
          <cell r="BR62">
            <v>95.1</v>
          </cell>
          <cell r="BS62">
            <v>95.1</v>
          </cell>
          <cell r="BT62">
            <v>96.97</v>
          </cell>
          <cell r="BU62">
            <v>97.5</v>
          </cell>
          <cell r="BV62">
            <v>96.98</v>
          </cell>
          <cell r="BW62">
            <v>91.25</v>
          </cell>
          <cell r="BX62">
            <v>97.05</v>
          </cell>
          <cell r="BY62">
            <v>97.02</v>
          </cell>
          <cell r="BZ62">
            <v>97.29</v>
          </cell>
          <cell r="CA62">
            <v>97.45</v>
          </cell>
          <cell r="CB62">
            <v>95.85</v>
          </cell>
          <cell r="CC62">
            <v>96.48</v>
          </cell>
          <cell r="CD62">
            <v>97.3</v>
          </cell>
          <cell r="CE62">
            <v>92.14</v>
          </cell>
          <cell r="CF62">
            <v>91.32</v>
          </cell>
          <cell r="CG62">
            <v>98.13</v>
          </cell>
          <cell r="CH62">
            <v>96.51</v>
          </cell>
          <cell r="CI62">
            <v>98.14</v>
          </cell>
          <cell r="CJ62">
            <v>99.97</v>
          </cell>
          <cell r="CK62">
            <v>99.82</v>
          </cell>
          <cell r="CL62">
            <v>97.9</v>
          </cell>
          <cell r="CM62">
            <v>97.96</v>
          </cell>
          <cell r="CN62">
            <v>97.58</v>
          </cell>
          <cell r="CO62">
            <v>98.18</v>
          </cell>
          <cell r="CP62">
            <v>94.32</v>
          </cell>
          <cell r="CQ62">
            <v>97.9</v>
          </cell>
          <cell r="CR62">
            <v>99.06</v>
          </cell>
          <cell r="CS62">
            <v>97.11</v>
          </cell>
          <cell r="CT62">
            <v>98.68</v>
          </cell>
          <cell r="CU62">
            <v>98.2</v>
          </cell>
          <cell r="CV62">
            <v>97.49</v>
          </cell>
          <cell r="CW62">
            <v>98.83</v>
          </cell>
          <cell r="CX62">
            <v>98.98</v>
          </cell>
          <cell r="CY62">
            <v>94.1</v>
          </cell>
          <cell r="CZ62">
            <v>81.739999999999995</v>
          </cell>
          <cell r="DA62">
            <v>102.22</v>
          </cell>
          <cell r="DB62">
            <v>101.88</v>
          </cell>
          <cell r="DC62">
            <v>99.48</v>
          </cell>
          <cell r="DD62">
            <v>96.95</v>
          </cell>
          <cell r="DE62">
            <v>98.26</v>
          </cell>
          <cell r="DF62">
            <v>99.53</v>
          </cell>
          <cell r="DG62">
            <v>89.93</v>
          </cell>
          <cell r="DH62">
            <v>99.25</v>
          </cell>
          <cell r="DI62">
            <v>100.52</v>
          </cell>
          <cell r="DJ62">
            <v>101</v>
          </cell>
          <cell r="DK62">
            <v>102.79</v>
          </cell>
          <cell r="DL62">
            <v>98.56</v>
          </cell>
          <cell r="DM62">
            <v>99.84</v>
          </cell>
          <cell r="DN62">
            <v>98.79</v>
          </cell>
          <cell r="DO62">
            <v>99.11</v>
          </cell>
          <cell r="DP62">
            <v>93.57</v>
          </cell>
          <cell r="DQ62">
            <v>99.09</v>
          </cell>
          <cell r="DR62">
            <v>99.7</v>
          </cell>
          <cell r="DS62">
            <v>101.15</v>
          </cell>
          <cell r="DT62">
            <v>96.76</v>
          </cell>
          <cell r="DU62">
            <v>96.48</v>
          </cell>
          <cell r="DV62">
            <v>98.48</v>
          </cell>
          <cell r="DW62">
            <v>99.33</v>
          </cell>
          <cell r="DX62">
            <v>99.33</v>
          </cell>
          <cell r="DY62">
            <v>93.89</v>
          </cell>
          <cell r="DZ62">
            <v>99.3</v>
          </cell>
          <cell r="EA62">
            <v>99.92</v>
          </cell>
          <cell r="EB62">
            <v>92.63</v>
          </cell>
          <cell r="EC62">
            <v>102.16</v>
          </cell>
          <cell r="ED62">
            <v>99.48</v>
          </cell>
          <cell r="EE62">
            <v>97.03</v>
          </cell>
          <cell r="EF62">
            <v>99.95</v>
          </cell>
          <cell r="EH62">
            <v>76.819999999999993</v>
          </cell>
          <cell r="EI62">
            <v>99.91</v>
          </cell>
          <cell r="EJ62">
            <v>101.97</v>
          </cell>
          <cell r="EK62">
            <v>100.52</v>
          </cell>
          <cell r="EL62">
            <v>100.6</v>
          </cell>
          <cell r="EM62">
            <v>100.44</v>
          </cell>
          <cell r="EN62">
            <v>101.13</v>
          </cell>
          <cell r="EO62">
            <v>99.84</v>
          </cell>
          <cell r="ER62">
            <v>94.35</v>
          </cell>
          <cell r="ES62">
            <v>94.97</v>
          </cell>
          <cell r="ET62">
            <v>101.22</v>
          </cell>
          <cell r="EX62">
            <v>90.69</v>
          </cell>
          <cell r="EY62">
            <v>72.98</v>
          </cell>
          <cell r="EZ62">
            <v>102.61</v>
          </cell>
          <cell r="FA62">
            <v>101.74</v>
          </cell>
          <cell r="FB62">
            <v>100.07</v>
          </cell>
          <cell r="FC62">
            <v>100.67</v>
          </cell>
          <cell r="FD62">
            <v>102.17</v>
          </cell>
          <cell r="FE62">
            <v>98.49</v>
          </cell>
          <cell r="FF62">
            <v>98.24</v>
          </cell>
          <cell r="FG62">
            <v>99.59</v>
          </cell>
          <cell r="FH62">
            <v>97.66</v>
          </cell>
          <cell r="FI62">
            <v>102.68</v>
          </cell>
          <cell r="FJ62">
            <v>98.67</v>
          </cell>
          <cell r="FK62">
            <v>99.77</v>
          </cell>
          <cell r="FL62">
            <v>93.01</v>
          </cell>
          <cell r="FM62">
            <v>109.14</v>
          </cell>
          <cell r="FN62">
            <v>93.73</v>
          </cell>
          <cell r="FO62">
            <v>97.88</v>
          </cell>
          <cell r="FP62">
            <v>108.6</v>
          </cell>
          <cell r="FQ62">
            <v>97.49</v>
          </cell>
          <cell r="FR62">
            <v>100.42</v>
          </cell>
          <cell r="FS62">
            <v>101.38</v>
          </cell>
          <cell r="FT62">
            <v>95.14</v>
          </cell>
          <cell r="FU62">
            <v>104.15</v>
          </cell>
          <cell r="FV62">
            <v>93.65</v>
          </cell>
          <cell r="FW62">
            <v>115.39</v>
          </cell>
          <cell r="FX62">
            <v>100.35</v>
          </cell>
          <cell r="FY62">
            <v>95.38</v>
          </cell>
          <cell r="FZ62">
            <v>87.25</v>
          </cell>
          <cell r="GA62">
            <v>109.77</v>
          </cell>
          <cell r="GB62">
            <v>91.81</v>
          </cell>
          <cell r="GC62">
            <v>102.38</v>
          </cell>
          <cell r="GD62">
            <v>97.18</v>
          </cell>
          <cell r="GE62">
            <v>99.64</v>
          </cell>
          <cell r="GF62">
            <v>97.05</v>
          </cell>
          <cell r="GG62">
            <v>102.13</v>
          </cell>
          <cell r="GH62">
            <v>100.83</v>
          </cell>
          <cell r="GI62">
            <v>100.38</v>
          </cell>
          <cell r="GJ62">
            <v>83.68</v>
          </cell>
          <cell r="GK62">
            <v>91.2</v>
          </cell>
          <cell r="GL62">
            <v>110.78</v>
          </cell>
          <cell r="GM62">
            <v>90.19</v>
          </cell>
          <cell r="GN62">
            <v>113.09</v>
          </cell>
          <cell r="GO62">
            <v>112.9</v>
          </cell>
          <cell r="GP62">
            <v>81.260000000000005</v>
          </cell>
          <cell r="GQ62">
            <v>100.27</v>
          </cell>
          <cell r="GR62">
            <v>102.14</v>
          </cell>
          <cell r="GS62">
            <v>111.96</v>
          </cell>
          <cell r="GT62">
            <v>97.42</v>
          </cell>
          <cell r="GU62">
            <v>114.72</v>
          </cell>
          <cell r="GW62">
            <v>64.959999999999994</v>
          </cell>
          <cell r="GX62">
            <v>97.19</v>
          </cell>
          <cell r="GY62">
            <v>104.33</v>
          </cell>
          <cell r="GZ62">
            <v>115.35</v>
          </cell>
          <cell r="HA62">
            <v>84.63</v>
          </cell>
        </row>
        <row r="63">
          <cell r="A63">
            <v>62</v>
          </cell>
          <cell r="B63">
            <v>0</v>
          </cell>
          <cell r="C63" t="str">
            <v>Eficiência Máxima</v>
          </cell>
          <cell r="D63" t="str">
            <v>%</v>
          </cell>
          <cell r="E63">
            <v>87.68</v>
          </cell>
          <cell r="F63">
            <v>87.68</v>
          </cell>
          <cell r="G63">
            <v>87.68</v>
          </cell>
          <cell r="H63">
            <v>87.68</v>
          </cell>
          <cell r="I63">
            <v>87.68</v>
          </cell>
          <cell r="J63">
            <v>87.68</v>
          </cell>
          <cell r="K63">
            <v>87.68</v>
          </cell>
          <cell r="L63">
            <v>87.68</v>
          </cell>
          <cell r="M63">
            <v>87.68</v>
          </cell>
          <cell r="N63">
            <v>87.68</v>
          </cell>
          <cell r="O63">
            <v>87.68</v>
          </cell>
          <cell r="P63">
            <v>87.68</v>
          </cell>
          <cell r="Q63">
            <v>87.68</v>
          </cell>
          <cell r="R63">
            <v>87.68</v>
          </cell>
          <cell r="S63">
            <v>87.68</v>
          </cell>
          <cell r="V63">
            <v>87.68</v>
          </cell>
          <cell r="W63">
            <v>87.68</v>
          </cell>
          <cell r="X63">
            <v>87.68</v>
          </cell>
          <cell r="Y63">
            <v>87.68</v>
          </cell>
          <cell r="Z63">
            <v>87.68</v>
          </cell>
          <cell r="AA63">
            <v>87.68</v>
          </cell>
          <cell r="AB63">
            <v>87.68</v>
          </cell>
          <cell r="AC63">
            <v>87.68</v>
          </cell>
          <cell r="AD63">
            <v>87.68</v>
          </cell>
          <cell r="AE63">
            <v>87.68</v>
          </cell>
          <cell r="AF63">
            <v>87.68</v>
          </cell>
          <cell r="AG63">
            <v>87.68</v>
          </cell>
          <cell r="AJ63">
            <v>87.68</v>
          </cell>
          <cell r="AM63">
            <v>87.68</v>
          </cell>
          <cell r="AN63">
            <v>87.68</v>
          </cell>
          <cell r="AO63">
            <v>87.68</v>
          </cell>
          <cell r="AP63">
            <v>87.68</v>
          </cell>
          <cell r="AQ63">
            <v>87.68</v>
          </cell>
          <cell r="AR63">
            <v>87.68</v>
          </cell>
          <cell r="AT63">
            <v>87.68</v>
          </cell>
          <cell r="AU63">
            <v>87.68</v>
          </cell>
          <cell r="AV63">
            <v>87.68</v>
          </cell>
          <cell r="AW63">
            <v>87.68</v>
          </cell>
          <cell r="AX63">
            <v>87.68</v>
          </cell>
          <cell r="AY63">
            <v>87.68</v>
          </cell>
          <cell r="AZ63">
            <v>87.68</v>
          </cell>
          <cell r="BB63">
            <v>87.68</v>
          </cell>
          <cell r="BH63">
            <v>87.68</v>
          </cell>
          <cell r="BI63">
            <v>87.68</v>
          </cell>
          <cell r="BJ63">
            <v>87.68</v>
          </cell>
          <cell r="BK63">
            <v>87.68</v>
          </cell>
          <cell r="BL63">
            <v>87.68</v>
          </cell>
          <cell r="BM63">
            <v>87.68</v>
          </cell>
          <cell r="BN63">
            <v>87.68</v>
          </cell>
          <cell r="BO63">
            <v>87.68</v>
          </cell>
          <cell r="BP63">
            <v>87.68</v>
          </cell>
          <cell r="BQ63">
            <v>87.68</v>
          </cell>
          <cell r="BR63">
            <v>87.68</v>
          </cell>
          <cell r="BS63">
            <v>87.68</v>
          </cell>
          <cell r="BT63">
            <v>87.68</v>
          </cell>
          <cell r="BU63">
            <v>87.68</v>
          </cell>
          <cell r="BV63">
            <v>87.68</v>
          </cell>
          <cell r="BW63">
            <v>87.68</v>
          </cell>
          <cell r="BX63">
            <v>87.68</v>
          </cell>
          <cell r="BY63">
            <v>87.68</v>
          </cell>
          <cell r="BZ63">
            <v>87.68</v>
          </cell>
          <cell r="CA63">
            <v>87.68</v>
          </cell>
          <cell r="CB63">
            <v>87.68</v>
          </cell>
          <cell r="CC63">
            <v>87.68</v>
          </cell>
          <cell r="CD63">
            <v>87.68</v>
          </cell>
          <cell r="CE63">
            <v>87.68</v>
          </cell>
          <cell r="CF63">
            <v>87.68</v>
          </cell>
          <cell r="CG63">
            <v>87.68</v>
          </cell>
          <cell r="CH63">
            <v>87.68</v>
          </cell>
          <cell r="CI63">
            <v>87.68</v>
          </cell>
          <cell r="CJ63">
            <v>87.68</v>
          </cell>
          <cell r="CK63">
            <v>87.68</v>
          </cell>
          <cell r="CL63">
            <v>87.68</v>
          </cell>
          <cell r="CM63">
            <v>87.68</v>
          </cell>
          <cell r="CN63">
            <v>87.68</v>
          </cell>
          <cell r="CO63">
            <v>87.68</v>
          </cell>
          <cell r="CP63">
            <v>87.68</v>
          </cell>
          <cell r="CQ63">
            <v>87.68</v>
          </cell>
          <cell r="CR63">
            <v>87.68</v>
          </cell>
          <cell r="CS63">
            <v>87.68</v>
          </cell>
          <cell r="CT63">
            <v>87.68</v>
          </cell>
          <cell r="CU63">
            <v>87.68</v>
          </cell>
          <cell r="CV63">
            <v>87.68</v>
          </cell>
          <cell r="CW63">
            <v>87.68</v>
          </cell>
          <cell r="CX63">
            <v>87.68</v>
          </cell>
          <cell r="CY63">
            <v>87.68</v>
          </cell>
          <cell r="CZ63">
            <v>87.68</v>
          </cell>
          <cell r="DA63">
            <v>87.68</v>
          </cell>
          <cell r="DB63">
            <v>87.68</v>
          </cell>
          <cell r="DC63">
            <v>87.68</v>
          </cell>
          <cell r="DD63">
            <v>87.68</v>
          </cell>
          <cell r="DE63">
            <v>87.68</v>
          </cell>
          <cell r="DF63">
            <v>87.68</v>
          </cell>
          <cell r="DG63">
            <v>87.68</v>
          </cell>
          <cell r="DH63">
            <v>87.68</v>
          </cell>
          <cell r="DI63">
            <v>87.68</v>
          </cell>
          <cell r="DJ63">
            <v>87.68</v>
          </cell>
          <cell r="DK63">
            <v>87.68</v>
          </cell>
          <cell r="DL63">
            <v>87.68</v>
          </cell>
          <cell r="DM63">
            <v>87.68</v>
          </cell>
          <cell r="DN63">
            <v>87.68</v>
          </cell>
          <cell r="DO63">
            <v>87.68</v>
          </cell>
          <cell r="DP63">
            <v>87.68</v>
          </cell>
          <cell r="DQ63">
            <v>87.68</v>
          </cell>
          <cell r="DR63">
            <v>87.68</v>
          </cell>
          <cell r="DS63">
            <v>87.68</v>
          </cell>
          <cell r="DT63">
            <v>87.68</v>
          </cell>
          <cell r="DU63">
            <v>87.68</v>
          </cell>
          <cell r="DV63">
            <v>87.68</v>
          </cell>
          <cell r="DW63">
            <v>87.68</v>
          </cell>
          <cell r="DX63">
            <v>87.68</v>
          </cell>
          <cell r="DY63">
            <v>87.68</v>
          </cell>
          <cell r="DZ63">
            <v>87.68</v>
          </cell>
          <cell r="EA63">
            <v>87.68</v>
          </cell>
          <cell r="EB63">
            <v>87.68</v>
          </cell>
          <cell r="EC63">
            <v>87.68</v>
          </cell>
          <cell r="ED63">
            <v>87.68</v>
          </cell>
          <cell r="EE63">
            <v>87.68</v>
          </cell>
          <cell r="EF63">
            <v>87.68</v>
          </cell>
          <cell r="EH63">
            <v>87.68</v>
          </cell>
          <cell r="EI63">
            <v>87.68</v>
          </cell>
          <cell r="EJ63">
            <v>87.68</v>
          </cell>
          <cell r="EK63">
            <v>87.68</v>
          </cell>
          <cell r="EL63">
            <v>87.68</v>
          </cell>
          <cell r="EM63">
            <v>87.68</v>
          </cell>
          <cell r="EN63">
            <v>87.68</v>
          </cell>
          <cell r="EO63">
            <v>87.68</v>
          </cell>
          <cell r="ER63">
            <v>87.68</v>
          </cell>
          <cell r="ES63">
            <v>87.68</v>
          </cell>
          <cell r="ET63">
            <v>87.68</v>
          </cell>
          <cell r="EX63">
            <v>87.68</v>
          </cell>
          <cell r="EY63">
            <v>87.68</v>
          </cell>
          <cell r="EZ63">
            <v>87.68</v>
          </cell>
          <cell r="FA63">
            <v>87.68</v>
          </cell>
          <cell r="FB63">
            <v>87.68</v>
          </cell>
          <cell r="FC63">
            <v>87.68</v>
          </cell>
          <cell r="FD63">
            <v>87.68</v>
          </cell>
          <cell r="FE63">
            <v>87.68</v>
          </cell>
          <cell r="FF63">
            <v>87.68</v>
          </cell>
          <cell r="FG63">
            <v>87.68</v>
          </cell>
          <cell r="FH63">
            <v>87.68</v>
          </cell>
          <cell r="FI63">
            <v>87.68</v>
          </cell>
          <cell r="FJ63">
            <v>87.68</v>
          </cell>
          <cell r="FK63">
            <v>87.68</v>
          </cell>
          <cell r="FL63">
            <v>87.68</v>
          </cell>
          <cell r="FM63">
            <v>87.68</v>
          </cell>
          <cell r="FN63">
            <v>87.68</v>
          </cell>
          <cell r="FO63">
            <v>87.68</v>
          </cell>
          <cell r="FP63">
            <v>87.68</v>
          </cell>
          <cell r="FQ63">
            <v>87.68</v>
          </cell>
          <cell r="FR63">
            <v>87.68</v>
          </cell>
          <cell r="FS63">
            <v>87.68</v>
          </cell>
          <cell r="FT63">
            <v>87.68</v>
          </cell>
          <cell r="FU63">
            <v>87.68</v>
          </cell>
          <cell r="FV63">
            <v>87.68</v>
          </cell>
          <cell r="FW63">
            <v>87.68</v>
          </cell>
          <cell r="FX63">
            <v>87.68</v>
          </cell>
          <cell r="FY63">
            <v>87.68</v>
          </cell>
          <cell r="FZ63">
            <v>87.68</v>
          </cell>
          <cell r="GA63">
            <v>87.68</v>
          </cell>
          <cell r="GB63">
            <v>87.68</v>
          </cell>
          <cell r="GC63">
            <v>87.68</v>
          </cell>
          <cell r="GD63">
            <v>87.68</v>
          </cell>
          <cell r="GE63">
            <v>87.68</v>
          </cell>
          <cell r="GF63">
            <v>87.68</v>
          </cell>
          <cell r="GG63">
            <v>87.68</v>
          </cell>
          <cell r="GH63">
            <v>87.68</v>
          </cell>
          <cell r="GI63">
            <v>87.68</v>
          </cell>
          <cell r="GJ63">
            <v>87.68</v>
          </cell>
          <cell r="GK63">
            <v>87.68</v>
          </cell>
          <cell r="GL63">
            <v>87.68</v>
          </cell>
          <cell r="GM63">
            <v>87.68</v>
          </cell>
          <cell r="GN63">
            <v>87.68</v>
          </cell>
          <cell r="GO63">
            <v>87.68</v>
          </cell>
          <cell r="GP63">
            <v>87.68</v>
          </cell>
          <cell r="GQ63">
            <v>87.68</v>
          </cell>
          <cell r="GR63">
            <v>87.68</v>
          </cell>
          <cell r="GS63">
            <v>87.68</v>
          </cell>
          <cell r="GT63">
            <v>87.68</v>
          </cell>
          <cell r="GU63">
            <v>87.68</v>
          </cell>
          <cell r="GW63">
            <v>87.68</v>
          </cell>
          <cell r="GX63">
            <v>87.68</v>
          </cell>
          <cell r="GY63">
            <v>87.68</v>
          </cell>
          <cell r="GZ63">
            <v>87.68</v>
          </cell>
          <cell r="HA63">
            <v>87.68</v>
          </cell>
        </row>
        <row r="64">
          <cell r="A64">
            <v>63</v>
          </cell>
          <cell r="B64" t="str">
            <v>Rendimiento ART Productos</v>
          </cell>
          <cell r="C64" t="str">
            <v>Rend. ART Produtos (kg/tc)</v>
          </cell>
          <cell r="D64" t="str">
            <v>Kgs/TC</v>
          </cell>
          <cell r="E64">
            <v>86.1</v>
          </cell>
          <cell r="F64">
            <v>101.9</v>
          </cell>
          <cell r="G64">
            <v>120.9</v>
          </cell>
          <cell r="H64">
            <v>111.7</v>
          </cell>
          <cell r="I64">
            <v>127.4</v>
          </cell>
          <cell r="J64">
            <v>136.69999999999999</v>
          </cell>
          <cell r="K64">
            <v>130.5</v>
          </cell>
          <cell r="L64">
            <v>122.7</v>
          </cell>
          <cell r="M64">
            <v>124.8</v>
          </cell>
          <cell r="N64">
            <v>125.2</v>
          </cell>
          <cell r="O64">
            <v>127.2</v>
          </cell>
          <cell r="P64">
            <v>127.9</v>
          </cell>
          <cell r="Q64">
            <v>127.4</v>
          </cell>
          <cell r="R64">
            <v>131.30000000000001</v>
          </cell>
          <cell r="S64">
            <v>130.69999999999999</v>
          </cell>
          <cell r="T64">
            <v>0</v>
          </cell>
          <cell r="U64">
            <v>0</v>
          </cell>
          <cell r="V64">
            <v>70</v>
          </cell>
          <cell r="W64">
            <v>116.6</v>
          </cell>
          <cell r="X64">
            <v>134.1</v>
          </cell>
          <cell r="Y64">
            <v>133.4</v>
          </cell>
          <cell r="Z64">
            <v>132.19999999999999</v>
          </cell>
          <cell r="AA64">
            <v>132.6</v>
          </cell>
          <cell r="AB64">
            <v>133</v>
          </cell>
          <cell r="AC64">
            <v>131.80000000000001</v>
          </cell>
          <cell r="AD64">
            <v>129.5</v>
          </cell>
          <cell r="AE64">
            <v>124.3</v>
          </cell>
          <cell r="AF64">
            <v>126.5</v>
          </cell>
          <cell r="AG64">
            <v>126.7</v>
          </cell>
          <cell r="AH64">
            <v>0</v>
          </cell>
          <cell r="AI64">
            <v>0</v>
          </cell>
          <cell r="AJ64">
            <v>46.9</v>
          </cell>
          <cell r="AK64">
            <v>0</v>
          </cell>
          <cell r="AL64">
            <v>0</v>
          </cell>
          <cell r="AM64">
            <v>45</v>
          </cell>
          <cell r="AN64">
            <v>58.6</v>
          </cell>
          <cell r="AO64">
            <v>66.599999999999994</v>
          </cell>
          <cell r="AP64">
            <v>121</v>
          </cell>
          <cell r="AQ64">
            <v>123.2</v>
          </cell>
          <cell r="AR64">
            <v>128.30000000000001</v>
          </cell>
          <cell r="AS64">
            <v>0</v>
          </cell>
          <cell r="AT64">
            <v>114</v>
          </cell>
          <cell r="AU64">
            <v>126.3</v>
          </cell>
          <cell r="AV64">
            <v>127.2</v>
          </cell>
          <cell r="AW64">
            <v>124.7</v>
          </cell>
          <cell r="AX64">
            <v>125.7</v>
          </cell>
          <cell r="AY64">
            <v>130.80000000000001</v>
          </cell>
          <cell r="AZ64">
            <v>129.69999999999999</v>
          </cell>
          <cell r="BA64">
            <v>0</v>
          </cell>
          <cell r="BB64">
            <v>111.3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55.2</v>
          </cell>
          <cell r="BI64">
            <v>56.2</v>
          </cell>
          <cell r="BJ64">
            <v>70.8</v>
          </cell>
          <cell r="BK64">
            <v>85.6</v>
          </cell>
          <cell r="BL64">
            <v>123</v>
          </cell>
          <cell r="BM64">
            <v>126.4</v>
          </cell>
          <cell r="BN64">
            <v>123.4</v>
          </cell>
          <cell r="BO64">
            <v>124.8</v>
          </cell>
          <cell r="BP64">
            <v>127.2</v>
          </cell>
          <cell r="BQ64">
            <v>122.1</v>
          </cell>
          <cell r="BR64">
            <v>126.4</v>
          </cell>
          <cell r="BS64">
            <v>126.7</v>
          </cell>
          <cell r="BT64">
            <v>134.30000000000001</v>
          </cell>
          <cell r="BU64">
            <v>131.30000000000001</v>
          </cell>
          <cell r="BV64">
            <v>130.6</v>
          </cell>
          <cell r="BW64">
            <v>122.7</v>
          </cell>
          <cell r="BX64">
            <v>125.8</v>
          </cell>
          <cell r="BY64">
            <v>128.6</v>
          </cell>
          <cell r="BZ64">
            <v>124.7</v>
          </cell>
          <cell r="CA64">
            <v>121.6</v>
          </cell>
          <cell r="CB64">
            <v>116.7</v>
          </cell>
          <cell r="CC64">
            <v>118.4</v>
          </cell>
          <cell r="CD64">
            <v>121.6</v>
          </cell>
          <cell r="CE64">
            <v>115.1</v>
          </cell>
          <cell r="CF64">
            <v>117.2</v>
          </cell>
          <cell r="CG64">
            <v>123.3</v>
          </cell>
          <cell r="CH64">
            <v>127.7</v>
          </cell>
          <cell r="CI64">
            <v>125.5</v>
          </cell>
          <cell r="CJ64">
            <v>125.6</v>
          </cell>
          <cell r="CK64">
            <v>123.6</v>
          </cell>
          <cell r="CL64">
            <v>123.4</v>
          </cell>
          <cell r="CM64">
            <v>122.7</v>
          </cell>
          <cell r="CN64">
            <v>129</v>
          </cell>
          <cell r="CO64">
            <v>123.4</v>
          </cell>
          <cell r="CP64">
            <v>124.9</v>
          </cell>
          <cell r="CQ64">
            <v>128.5</v>
          </cell>
          <cell r="CR64">
            <v>134.4</v>
          </cell>
          <cell r="CS64">
            <v>131.80000000000001</v>
          </cell>
          <cell r="CT64">
            <v>135.9</v>
          </cell>
          <cell r="CU64">
            <v>132.9</v>
          </cell>
          <cell r="CV64">
            <v>127.5</v>
          </cell>
          <cell r="CW64">
            <v>129.6</v>
          </cell>
          <cell r="CX64">
            <v>129.19999999999999</v>
          </cell>
          <cell r="CY64">
            <v>119.2</v>
          </cell>
          <cell r="CZ64">
            <v>103.1</v>
          </cell>
          <cell r="DA64">
            <v>132.1</v>
          </cell>
          <cell r="DB64">
            <v>130.9</v>
          </cell>
          <cell r="DC64">
            <v>131.30000000000001</v>
          </cell>
          <cell r="DD64">
            <v>130</v>
          </cell>
          <cell r="DE64">
            <v>134.69999999999999</v>
          </cell>
          <cell r="DF64">
            <v>141.6</v>
          </cell>
          <cell r="DG64">
            <v>129</v>
          </cell>
          <cell r="DH64">
            <v>138.9</v>
          </cell>
          <cell r="DI64">
            <v>137.19999999999999</v>
          </cell>
          <cell r="DJ64">
            <v>138.80000000000001</v>
          </cell>
          <cell r="DK64">
            <v>140.30000000000001</v>
          </cell>
          <cell r="DL64">
            <v>134.80000000000001</v>
          </cell>
          <cell r="DM64">
            <v>131.4</v>
          </cell>
          <cell r="DN64">
            <v>132.6</v>
          </cell>
          <cell r="DO64">
            <v>135.30000000000001</v>
          </cell>
          <cell r="DP64">
            <v>130.80000000000001</v>
          </cell>
          <cell r="DQ64">
            <v>139.5</v>
          </cell>
          <cell r="DR64">
            <v>129.5</v>
          </cell>
          <cell r="DS64">
            <v>132.30000000000001</v>
          </cell>
          <cell r="DT64">
            <v>131.19999999999999</v>
          </cell>
          <cell r="DU64">
            <v>132.5</v>
          </cell>
          <cell r="DV64">
            <v>133.5</v>
          </cell>
          <cell r="DW64">
            <v>137.6</v>
          </cell>
          <cell r="DX64">
            <v>137.19999999999999</v>
          </cell>
          <cell r="DY64">
            <v>129.6</v>
          </cell>
          <cell r="DZ64">
            <v>137.19999999999999</v>
          </cell>
          <cell r="EA64">
            <v>128</v>
          </cell>
          <cell r="EB64">
            <v>120.3</v>
          </cell>
          <cell r="EC64">
            <v>140.80000000000001</v>
          </cell>
          <cell r="ED64">
            <v>131.5</v>
          </cell>
          <cell r="EE64">
            <v>126.7</v>
          </cell>
          <cell r="EF64">
            <v>123.6</v>
          </cell>
          <cell r="EG64">
            <v>0</v>
          </cell>
          <cell r="EH64">
            <v>101.9</v>
          </cell>
          <cell r="EI64">
            <v>135.5</v>
          </cell>
          <cell r="EJ64">
            <v>138.69999999999999</v>
          </cell>
          <cell r="EK64">
            <v>134.30000000000001</v>
          </cell>
          <cell r="EL64">
            <v>135.80000000000001</v>
          </cell>
          <cell r="EM64">
            <v>135.80000000000001</v>
          </cell>
          <cell r="EN64">
            <v>134.19999999999999</v>
          </cell>
          <cell r="EO64">
            <v>139.5</v>
          </cell>
          <cell r="EP64">
            <v>0</v>
          </cell>
          <cell r="EQ64">
            <v>0</v>
          </cell>
          <cell r="ER64">
            <v>134.1</v>
          </cell>
          <cell r="ES64">
            <v>130.80000000000001</v>
          </cell>
          <cell r="ET64">
            <v>131.9</v>
          </cell>
          <cell r="EU64">
            <v>0</v>
          </cell>
          <cell r="EV64">
            <v>0</v>
          </cell>
          <cell r="EW64">
            <v>0</v>
          </cell>
          <cell r="EX64">
            <v>124.6</v>
          </cell>
          <cell r="EY64">
            <v>99.8</v>
          </cell>
          <cell r="EZ64">
            <v>138.30000000000001</v>
          </cell>
          <cell r="FA64">
            <v>136.1</v>
          </cell>
          <cell r="FB64">
            <v>136.9</v>
          </cell>
          <cell r="FC64">
            <v>134.1</v>
          </cell>
          <cell r="FD64">
            <v>135.30000000000001</v>
          </cell>
          <cell r="FE64">
            <v>134.5</v>
          </cell>
          <cell r="FF64">
            <v>132.19999999999999</v>
          </cell>
          <cell r="FG64">
            <v>128.5</v>
          </cell>
          <cell r="FH64">
            <v>128.69999999999999</v>
          </cell>
          <cell r="FI64">
            <v>134.19999999999999</v>
          </cell>
          <cell r="FJ64">
            <v>126.1</v>
          </cell>
          <cell r="FK64">
            <v>126.2</v>
          </cell>
          <cell r="FL64">
            <v>122.6</v>
          </cell>
          <cell r="FM64">
            <v>139.1</v>
          </cell>
          <cell r="FN64">
            <v>121.5</v>
          </cell>
          <cell r="FO64">
            <v>129.19999999999999</v>
          </cell>
          <cell r="FP64">
            <v>147.80000000000001</v>
          </cell>
          <cell r="FQ64">
            <v>134.80000000000001</v>
          </cell>
          <cell r="FR64">
            <v>146.4</v>
          </cell>
          <cell r="FS64">
            <v>142.19999999999999</v>
          </cell>
          <cell r="FT64">
            <v>136.6</v>
          </cell>
          <cell r="FU64">
            <v>147.69999999999999</v>
          </cell>
          <cell r="FV64">
            <v>132.9</v>
          </cell>
          <cell r="FW64">
            <v>156.4</v>
          </cell>
          <cell r="FX64">
            <v>132.4</v>
          </cell>
          <cell r="FY64">
            <v>122.2</v>
          </cell>
          <cell r="FZ64">
            <v>112.9</v>
          </cell>
          <cell r="GA64">
            <v>144.6</v>
          </cell>
          <cell r="GB64">
            <v>123.9</v>
          </cell>
          <cell r="GC64">
            <v>136.6</v>
          </cell>
          <cell r="GD64">
            <v>132.6</v>
          </cell>
          <cell r="GE64">
            <v>136.5</v>
          </cell>
          <cell r="GF64">
            <v>137.69999999999999</v>
          </cell>
          <cell r="GG64">
            <v>144.30000000000001</v>
          </cell>
          <cell r="GH64">
            <v>142.1</v>
          </cell>
          <cell r="GI64">
            <v>133.80000000000001</v>
          </cell>
          <cell r="GJ64">
            <v>119</v>
          </cell>
          <cell r="GK64">
            <v>130.9</v>
          </cell>
          <cell r="GL64">
            <v>157.4</v>
          </cell>
          <cell r="GM64">
            <v>126.9</v>
          </cell>
          <cell r="GN64">
            <v>162.5</v>
          </cell>
          <cell r="GO64">
            <v>151.9</v>
          </cell>
          <cell r="GP64">
            <v>109.2</v>
          </cell>
          <cell r="GQ64">
            <v>140.69999999999999</v>
          </cell>
          <cell r="GR64">
            <v>148</v>
          </cell>
          <cell r="GS64">
            <v>156.30000000000001</v>
          </cell>
          <cell r="GT64">
            <v>134.19999999999999</v>
          </cell>
          <cell r="GU64">
            <v>159.69999999999999</v>
          </cell>
          <cell r="GV64">
            <v>0</v>
          </cell>
          <cell r="GW64">
            <v>97.5</v>
          </cell>
          <cell r="GX64">
            <v>143.1</v>
          </cell>
          <cell r="GY64">
            <v>147</v>
          </cell>
          <cell r="GZ64">
            <v>177.2</v>
          </cell>
          <cell r="HA64">
            <v>128.1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</row>
        <row r="65">
          <cell r="A65">
            <v>64</v>
          </cell>
          <cell r="B65">
            <v>0</v>
          </cell>
          <cell r="C65" t="str">
            <v>Rendimento UNICOP (scs/tc)</v>
          </cell>
          <cell r="D65" t="str">
            <v>SACOS/TC</v>
          </cell>
          <cell r="E65">
            <v>0</v>
          </cell>
          <cell r="F65">
            <v>1.89</v>
          </cell>
          <cell r="G65">
            <v>2.12</v>
          </cell>
          <cell r="H65">
            <v>2.0699999999999998</v>
          </cell>
          <cell r="I65">
            <v>2.2799999999999998</v>
          </cell>
          <cell r="J65">
            <v>2.87</v>
          </cell>
          <cell r="K65">
            <v>2.68</v>
          </cell>
          <cell r="L65">
            <v>2.5099999999999998</v>
          </cell>
          <cell r="M65">
            <v>2.46</v>
          </cell>
          <cell r="N65">
            <v>2.34</v>
          </cell>
          <cell r="O65">
            <v>2.81</v>
          </cell>
          <cell r="P65">
            <v>2.4900000000000002</v>
          </cell>
          <cell r="Q65">
            <v>2.58</v>
          </cell>
          <cell r="R65">
            <v>2.86</v>
          </cell>
          <cell r="S65">
            <v>2.5</v>
          </cell>
          <cell r="T65">
            <v>0</v>
          </cell>
          <cell r="U65">
            <v>0</v>
          </cell>
          <cell r="V65">
            <v>1.04</v>
          </cell>
          <cell r="W65">
            <v>27.14</v>
          </cell>
          <cell r="X65">
            <v>0.89</v>
          </cell>
          <cell r="Y65">
            <v>2.4700000000000002</v>
          </cell>
          <cell r="Z65">
            <v>2.4700000000000002</v>
          </cell>
          <cell r="AA65">
            <v>2.5499999999999998</v>
          </cell>
          <cell r="AB65">
            <v>2.91</v>
          </cell>
          <cell r="AC65">
            <v>3.09</v>
          </cell>
          <cell r="AD65">
            <v>2.58</v>
          </cell>
          <cell r="AE65">
            <v>2.39</v>
          </cell>
          <cell r="AF65">
            <v>2.5299999999999998</v>
          </cell>
          <cell r="AG65">
            <v>3.97</v>
          </cell>
          <cell r="AH65">
            <v>0</v>
          </cell>
          <cell r="AI65">
            <v>0</v>
          </cell>
          <cell r="AJ65">
            <v>2.8</v>
          </cell>
          <cell r="AK65">
            <v>0</v>
          </cell>
          <cell r="AL65">
            <v>0</v>
          </cell>
          <cell r="AM65">
            <v>1.1599999999999999</v>
          </cell>
          <cell r="AN65">
            <v>0</v>
          </cell>
          <cell r="AO65">
            <v>1.7</v>
          </cell>
          <cell r="AP65">
            <v>2.5</v>
          </cell>
          <cell r="AQ65">
            <v>2.3199999999999998</v>
          </cell>
          <cell r="AR65">
            <v>2.86</v>
          </cell>
          <cell r="AS65">
            <v>0</v>
          </cell>
          <cell r="AT65">
            <v>2.2599999999999998</v>
          </cell>
          <cell r="AU65">
            <v>2.69</v>
          </cell>
          <cell r="AV65">
            <v>2.38</v>
          </cell>
          <cell r="AW65">
            <v>2.85</v>
          </cell>
          <cell r="AX65">
            <v>2.44</v>
          </cell>
          <cell r="AY65">
            <v>2.65</v>
          </cell>
          <cell r="AZ65">
            <v>2.81</v>
          </cell>
          <cell r="BA65">
            <v>0</v>
          </cell>
          <cell r="BB65">
            <v>5.62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1.26</v>
          </cell>
          <cell r="BI65">
            <v>1.95</v>
          </cell>
          <cell r="BJ65">
            <v>9.52</v>
          </cell>
          <cell r="BK65">
            <v>1.26</v>
          </cell>
          <cell r="BL65">
            <v>2.73</v>
          </cell>
          <cell r="BM65">
            <v>1.99</v>
          </cell>
          <cell r="BN65">
            <v>2.34</v>
          </cell>
          <cell r="BO65">
            <v>2.4300000000000002</v>
          </cell>
          <cell r="BP65">
            <v>2.21</v>
          </cell>
          <cell r="BQ65">
            <v>2.54</v>
          </cell>
          <cell r="BR65">
            <v>2.5499999999999998</v>
          </cell>
          <cell r="BS65">
            <v>2.63</v>
          </cell>
          <cell r="BT65">
            <v>2.8</v>
          </cell>
          <cell r="BU65">
            <v>2.78</v>
          </cell>
          <cell r="BV65">
            <v>2.5099999999999998</v>
          </cell>
          <cell r="BW65">
            <v>2.66</v>
          </cell>
          <cell r="BX65">
            <v>2.67</v>
          </cell>
          <cell r="BY65">
            <v>2.75</v>
          </cell>
          <cell r="BZ65">
            <v>2.79</v>
          </cell>
          <cell r="CA65">
            <v>2.57</v>
          </cell>
          <cell r="CB65">
            <v>2.4300000000000002</v>
          </cell>
          <cell r="CC65">
            <v>2.48</v>
          </cell>
          <cell r="CD65">
            <v>2.52</v>
          </cell>
          <cell r="CE65">
            <v>2.36</v>
          </cell>
          <cell r="CF65">
            <v>2.4</v>
          </cell>
          <cell r="CG65">
            <v>2.46</v>
          </cell>
          <cell r="CH65">
            <v>2.98</v>
          </cell>
          <cell r="CI65">
            <v>2.89</v>
          </cell>
          <cell r="CJ65">
            <v>2.42</v>
          </cell>
          <cell r="CK65">
            <v>2.71</v>
          </cell>
          <cell r="CL65">
            <v>2.66</v>
          </cell>
          <cell r="CM65">
            <v>2.59</v>
          </cell>
          <cell r="CN65">
            <v>2.33</v>
          </cell>
          <cell r="CO65">
            <v>2.93</v>
          </cell>
          <cell r="CP65">
            <v>2.59</v>
          </cell>
          <cell r="CQ65">
            <v>2.31</v>
          </cell>
          <cell r="CR65">
            <v>2.97</v>
          </cell>
          <cell r="CS65">
            <v>2.59</v>
          </cell>
          <cell r="CT65">
            <v>2.95</v>
          </cell>
          <cell r="CU65">
            <v>2.72</v>
          </cell>
          <cell r="CV65">
            <v>2.87</v>
          </cell>
          <cell r="CW65">
            <v>2.6</v>
          </cell>
          <cell r="CX65">
            <v>2.72</v>
          </cell>
          <cell r="CY65">
            <v>2.16</v>
          </cell>
          <cell r="CZ65">
            <v>2.2200000000000002</v>
          </cell>
          <cell r="DA65">
            <v>2.72</v>
          </cell>
          <cell r="DB65">
            <v>2.81</v>
          </cell>
          <cell r="DC65">
            <v>2.2799999999999998</v>
          </cell>
          <cell r="DD65">
            <v>2.7</v>
          </cell>
          <cell r="DE65">
            <v>2.83</v>
          </cell>
          <cell r="DF65">
            <v>3.13</v>
          </cell>
          <cell r="DG65">
            <v>2.54</v>
          </cell>
          <cell r="DH65">
            <v>2.82</v>
          </cell>
          <cell r="DI65">
            <v>3.02</v>
          </cell>
          <cell r="DJ65">
            <v>2.82</v>
          </cell>
          <cell r="DK65">
            <v>2.85</v>
          </cell>
          <cell r="DL65">
            <v>2.72</v>
          </cell>
          <cell r="DM65">
            <v>2.77</v>
          </cell>
          <cell r="DN65">
            <v>2.71</v>
          </cell>
          <cell r="DO65">
            <v>2.92</v>
          </cell>
          <cell r="DP65">
            <v>2.9</v>
          </cell>
          <cell r="DQ65">
            <v>2.93</v>
          </cell>
          <cell r="DR65">
            <v>2.76</v>
          </cell>
          <cell r="DS65">
            <v>2.76</v>
          </cell>
          <cell r="DT65">
            <v>2.4500000000000002</v>
          </cell>
          <cell r="DU65">
            <v>2.66</v>
          </cell>
          <cell r="DV65">
            <v>2.96</v>
          </cell>
          <cell r="DW65">
            <v>2.66</v>
          </cell>
          <cell r="DX65">
            <v>2.8</v>
          </cell>
          <cell r="DY65">
            <v>2.72</v>
          </cell>
          <cell r="DZ65">
            <v>3.01</v>
          </cell>
          <cell r="EA65">
            <v>2.91</v>
          </cell>
          <cell r="EB65">
            <v>2.35</v>
          </cell>
          <cell r="EC65">
            <v>2.77</v>
          </cell>
          <cell r="ED65">
            <v>2.69</v>
          </cell>
          <cell r="EE65">
            <v>2.65</v>
          </cell>
          <cell r="EF65">
            <v>3.13</v>
          </cell>
          <cell r="EG65">
            <v>0</v>
          </cell>
          <cell r="EH65">
            <v>2.34</v>
          </cell>
          <cell r="EI65">
            <v>2.4700000000000002</v>
          </cell>
          <cell r="EJ65">
            <v>2.82</v>
          </cell>
          <cell r="EK65">
            <v>2.65</v>
          </cell>
          <cell r="EL65">
            <v>2.82</v>
          </cell>
          <cell r="EM65">
            <v>2.91</v>
          </cell>
          <cell r="EN65">
            <v>2.77</v>
          </cell>
          <cell r="EO65">
            <v>3.74</v>
          </cell>
          <cell r="EP65">
            <v>0</v>
          </cell>
          <cell r="EQ65">
            <v>0</v>
          </cell>
          <cell r="ER65">
            <v>2.86</v>
          </cell>
          <cell r="ES65">
            <v>2.36</v>
          </cell>
          <cell r="ET65">
            <v>4.6900000000000004</v>
          </cell>
          <cell r="EU65">
            <v>0</v>
          </cell>
          <cell r="EV65">
            <v>0</v>
          </cell>
          <cell r="EW65">
            <v>0</v>
          </cell>
          <cell r="EX65">
            <v>0</v>
          </cell>
          <cell r="EY65">
            <v>2.08</v>
          </cell>
          <cell r="EZ65">
            <v>2.66</v>
          </cell>
          <cell r="FA65">
            <v>2.7</v>
          </cell>
          <cell r="FB65">
            <v>2.63</v>
          </cell>
          <cell r="FC65">
            <v>2.73</v>
          </cell>
          <cell r="FD65">
            <v>2.82</v>
          </cell>
          <cell r="FE65">
            <v>2.68</v>
          </cell>
          <cell r="FF65">
            <v>2.88</v>
          </cell>
          <cell r="FG65">
            <v>2.83</v>
          </cell>
          <cell r="FH65">
            <v>2.54</v>
          </cell>
          <cell r="FI65">
            <v>2.77</v>
          </cell>
          <cell r="FJ65">
            <v>3.6</v>
          </cell>
          <cell r="FK65">
            <v>2.38</v>
          </cell>
          <cell r="FL65">
            <v>2.33</v>
          </cell>
          <cell r="FM65">
            <v>2.84</v>
          </cell>
          <cell r="FN65">
            <v>2.59</v>
          </cell>
          <cell r="FO65">
            <v>2.56</v>
          </cell>
          <cell r="FP65">
            <v>2.75</v>
          </cell>
          <cell r="FQ65">
            <v>2.94</v>
          </cell>
          <cell r="FR65">
            <v>3.15</v>
          </cell>
          <cell r="FS65">
            <v>3.14</v>
          </cell>
          <cell r="FT65">
            <v>2.77</v>
          </cell>
          <cell r="FU65">
            <v>3.04</v>
          </cell>
          <cell r="FV65">
            <v>2.74</v>
          </cell>
          <cell r="FW65">
            <v>3.11</v>
          </cell>
          <cell r="FX65">
            <v>3.17</v>
          </cell>
          <cell r="FY65">
            <v>2.5499999999999998</v>
          </cell>
          <cell r="FZ65">
            <v>2.2799999999999998</v>
          </cell>
          <cell r="GA65">
            <v>2.94</v>
          </cell>
          <cell r="GB65">
            <v>2.37</v>
          </cell>
          <cell r="GC65">
            <v>3.02</v>
          </cell>
          <cell r="GD65">
            <v>2.52</v>
          </cell>
          <cell r="GE65">
            <v>3</v>
          </cell>
          <cell r="GF65">
            <v>2.93</v>
          </cell>
          <cell r="GG65">
            <v>2.78</v>
          </cell>
          <cell r="GH65">
            <v>2.94</v>
          </cell>
          <cell r="GI65">
            <v>5.58</v>
          </cell>
          <cell r="GJ65">
            <v>1.62</v>
          </cell>
          <cell r="GK65">
            <v>2.5</v>
          </cell>
          <cell r="GL65">
            <v>3.07</v>
          </cell>
          <cell r="GM65">
            <v>3.09</v>
          </cell>
          <cell r="GN65">
            <v>3.18</v>
          </cell>
          <cell r="GO65">
            <v>3.22</v>
          </cell>
          <cell r="GP65">
            <v>2.46</v>
          </cell>
          <cell r="GQ65">
            <v>2.65</v>
          </cell>
          <cell r="GR65">
            <v>2.78</v>
          </cell>
          <cell r="GS65">
            <v>3.22</v>
          </cell>
          <cell r="GT65">
            <v>3.54</v>
          </cell>
          <cell r="GU65">
            <v>4.82</v>
          </cell>
          <cell r="GV65">
            <v>0</v>
          </cell>
          <cell r="GW65">
            <v>1.1599999999999999</v>
          </cell>
          <cell r="GX65">
            <v>2.5099999999999998</v>
          </cell>
          <cell r="GY65">
            <v>2.67</v>
          </cell>
          <cell r="GZ65">
            <v>3.68</v>
          </cell>
          <cell r="HA65">
            <v>2.68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</row>
        <row r="66">
          <cell r="A66">
            <v>65</v>
          </cell>
          <cell r="B66">
            <v>0</v>
          </cell>
          <cell r="C66" t="str">
            <v>RIT Copersucar (kg/tc)</v>
          </cell>
          <cell r="D66" t="str">
            <v>KG/TC</v>
          </cell>
          <cell r="E66">
            <v>82.2</v>
          </cell>
          <cell r="F66">
            <v>97.2</v>
          </cell>
          <cell r="G66">
            <v>115.4</v>
          </cell>
          <cell r="H66">
            <v>106.7</v>
          </cell>
          <cell r="I66">
            <v>121.7</v>
          </cell>
          <cell r="J66">
            <v>130.5</v>
          </cell>
          <cell r="K66">
            <v>124.6</v>
          </cell>
          <cell r="L66">
            <v>117.1</v>
          </cell>
          <cell r="M66">
            <v>119.1</v>
          </cell>
          <cell r="N66">
            <v>119.5</v>
          </cell>
          <cell r="O66">
            <v>121.4</v>
          </cell>
          <cell r="P66">
            <v>122.1</v>
          </cell>
          <cell r="Q66">
            <v>121.6</v>
          </cell>
          <cell r="R66">
            <v>125.4</v>
          </cell>
          <cell r="S66">
            <v>124.8</v>
          </cell>
          <cell r="V66">
            <v>66.8</v>
          </cell>
          <cell r="W66">
            <v>111.4</v>
          </cell>
          <cell r="X66">
            <v>128</v>
          </cell>
          <cell r="Y66">
            <v>127.4</v>
          </cell>
          <cell r="Z66">
            <v>126.2</v>
          </cell>
          <cell r="AA66">
            <v>126.6</v>
          </cell>
          <cell r="AB66">
            <v>127</v>
          </cell>
          <cell r="AC66">
            <v>125.9</v>
          </cell>
          <cell r="AD66">
            <v>123.6</v>
          </cell>
          <cell r="AE66">
            <v>118.7</v>
          </cell>
          <cell r="AF66">
            <v>120.7</v>
          </cell>
          <cell r="AG66">
            <v>121</v>
          </cell>
          <cell r="AJ66">
            <v>44.7</v>
          </cell>
          <cell r="AM66">
            <v>43</v>
          </cell>
          <cell r="AN66">
            <v>55.9</v>
          </cell>
          <cell r="AO66">
            <v>63.6</v>
          </cell>
          <cell r="AP66">
            <v>115.5</v>
          </cell>
          <cell r="AQ66">
            <v>117.6</v>
          </cell>
          <cell r="AR66">
            <v>122.4</v>
          </cell>
          <cell r="AT66">
            <v>108.9</v>
          </cell>
          <cell r="AU66">
            <v>120.5</v>
          </cell>
          <cell r="AV66">
            <v>121.4</v>
          </cell>
          <cell r="AW66">
            <v>119.1</v>
          </cell>
          <cell r="AX66">
            <v>120</v>
          </cell>
          <cell r="AY66">
            <v>124.8</v>
          </cell>
          <cell r="AZ66">
            <v>123.9</v>
          </cell>
          <cell r="BB66">
            <v>106.3</v>
          </cell>
          <cell r="BH66">
            <v>52.7</v>
          </cell>
          <cell r="BI66">
            <v>53.7</v>
          </cell>
          <cell r="BJ66">
            <v>67.599999999999994</v>
          </cell>
          <cell r="BK66">
            <v>81.7</v>
          </cell>
          <cell r="BL66">
            <v>117.5</v>
          </cell>
          <cell r="BM66">
            <v>120.7</v>
          </cell>
          <cell r="BN66">
            <v>117.8</v>
          </cell>
          <cell r="BO66">
            <v>119.1</v>
          </cell>
          <cell r="BP66">
            <v>121.5</v>
          </cell>
          <cell r="BQ66">
            <v>116.5</v>
          </cell>
          <cell r="BR66">
            <v>120.7</v>
          </cell>
          <cell r="BS66">
            <v>120.9</v>
          </cell>
          <cell r="BT66">
            <v>128.19999999999999</v>
          </cell>
          <cell r="BU66">
            <v>125.4</v>
          </cell>
          <cell r="BV66">
            <v>124.7</v>
          </cell>
          <cell r="BW66">
            <v>117.2</v>
          </cell>
          <cell r="BX66">
            <v>120.1</v>
          </cell>
          <cell r="BY66">
            <v>122.8</v>
          </cell>
          <cell r="BZ66">
            <v>119.1</v>
          </cell>
          <cell r="CA66">
            <v>116.1</v>
          </cell>
          <cell r="CB66">
            <v>111.4</v>
          </cell>
          <cell r="CC66">
            <v>113</v>
          </cell>
          <cell r="CD66">
            <v>116.1</v>
          </cell>
          <cell r="CE66">
            <v>109.9</v>
          </cell>
          <cell r="CF66">
            <v>111.8</v>
          </cell>
          <cell r="CG66">
            <v>117.7</v>
          </cell>
          <cell r="CH66">
            <v>121.9</v>
          </cell>
          <cell r="CI66">
            <v>119.8</v>
          </cell>
          <cell r="CJ66">
            <v>119.9</v>
          </cell>
          <cell r="CK66">
            <v>118</v>
          </cell>
          <cell r="CL66">
            <v>117.8</v>
          </cell>
          <cell r="CM66">
            <v>117.2</v>
          </cell>
          <cell r="CN66">
            <v>123.2</v>
          </cell>
          <cell r="CO66">
            <v>117.8</v>
          </cell>
          <cell r="CP66">
            <v>119.2</v>
          </cell>
          <cell r="CQ66">
            <v>122.7</v>
          </cell>
          <cell r="CR66">
            <v>128.30000000000001</v>
          </cell>
          <cell r="CS66">
            <v>125.8</v>
          </cell>
          <cell r="CT66">
            <v>129.69999999999999</v>
          </cell>
          <cell r="CU66">
            <v>126.9</v>
          </cell>
          <cell r="CV66">
            <v>121.7</v>
          </cell>
          <cell r="CW66">
            <v>123.8</v>
          </cell>
          <cell r="CX66">
            <v>123.4</v>
          </cell>
          <cell r="CY66">
            <v>113.8</v>
          </cell>
          <cell r="CZ66">
            <v>98.4</v>
          </cell>
          <cell r="DA66">
            <v>126.1</v>
          </cell>
          <cell r="DB66">
            <v>124.9</v>
          </cell>
          <cell r="DC66">
            <v>125.3</v>
          </cell>
          <cell r="DD66">
            <v>124.1</v>
          </cell>
          <cell r="DE66">
            <v>128.6</v>
          </cell>
          <cell r="DF66">
            <v>135.19999999999999</v>
          </cell>
          <cell r="DG66">
            <v>123.2</v>
          </cell>
          <cell r="DH66">
            <v>132.6</v>
          </cell>
          <cell r="DI66">
            <v>131</v>
          </cell>
          <cell r="DJ66">
            <v>132.5</v>
          </cell>
          <cell r="DK66">
            <v>133.9</v>
          </cell>
          <cell r="DL66">
            <v>128.69999999999999</v>
          </cell>
          <cell r="DM66">
            <v>125.5</v>
          </cell>
          <cell r="DN66">
            <v>126.6</v>
          </cell>
          <cell r="DO66">
            <v>129.19999999999999</v>
          </cell>
          <cell r="DP66">
            <v>124.9</v>
          </cell>
          <cell r="DQ66">
            <v>133.1</v>
          </cell>
          <cell r="DR66">
            <v>123.6</v>
          </cell>
          <cell r="DS66">
            <v>126.3</v>
          </cell>
          <cell r="DT66">
            <v>125.2</v>
          </cell>
          <cell r="DU66">
            <v>126.5</v>
          </cell>
          <cell r="DV66">
            <v>127.5</v>
          </cell>
          <cell r="DW66">
            <v>131.4</v>
          </cell>
          <cell r="DX66">
            <v>131</v>
          </cell>
          <cell r="DY66">
            <v>123.7</v>
          </cell>
          <cell r="DZ66">
            <v>131</v>
          </cell>
          <cell r="EA66">
            <v>122.2</v>
          </cell>
          <cell r="EB66">
            <v>114.8</v>
          </cell>
          <cell r="EC66">
            <v>134.4</v>
          </cell>
          <cell r="ED66">
            <v>125.5</v>
          </cell>
          <cell r="EE66">
            <v>120.9</v>
          </cell>
          <cell r="EF66">
            <v>118</v>
          </cell>
          <cell r="EH66">
            <v>97.2</v>
          </cell>
          <cell r="EI66">
            <v>129.4</v>
          </cell>
          <cell r="EJ66">
            <v>132.4</v>
          </cell>
          <cell r="EK66">
            <v>128.19999999999999</v>
          </cell>
          <cell r="EL66">
            <v>129.6</v>
          </cell>
          <cell r="EM66">
            <v>129.69999999999999</v>
          </cell>
          <cell r="EN66">
            <v>128.1</v>
          </cell>
          <cell r="EO66">
            <v>133.1</v>
          </cell>
          <cell r="ER66">
            <v>128</v>
          </cell>
          <cell r="ES66">
            <v>124.9</v>
          </cell>
          <cell r="ET66">
            <v>125.9</v>
          </cell>
          <cell r="EX66">
            <v>119</v>
          </cell>
          <cell r="EY66">
            <v>95.2</v>
          </cell>
          <cell r="EZ66">
            <v>132</v>
          </cell>
          <cell r="FA66">
            <v>130</v>
          </cell>
          <cell r="FB66">
            <v>130.69999999999999</v>
          </cell>
          <cell r="FC66">
            <v>128</v>
          </cell>
          <cell r="FD66">
            <v>129.1</v>
          </cell>
          <cell r="FE66">
            <v>128.4</v>
          </cell>
          <cell r="FF66">
            <v>126.2</v>
          </cell>
          <cell r="FG66">
            <v>122.6</v>
          </cell>
          <cell r="FH66">
            <v>122.9</v>
          </cell>
          <cell r="FI66">
            <v>128.19999999999999</v>
          </cell>
          <cell r="FJ66">
            <v>120.4</v>
          </cell>
          <cell r="FK66">
            <v>120.4</v>
          </cell>
          <cell r="FL66">
            <v>117</v>
          </cell>
          <cell r="FM66">
            <v>132.69999999999999</v>
          </cell>
          <cell r="FN66">
            <v>116</v>
          </cell>
          <cell r="FO66">
            <v>123.3</v>
          </cell>
          <cell r="FP66">
            <v>141.1</v>
          </cell>
          <cell r="FQ66">
            <v>128.69999999999999</v>
          </cell>
          <cell r="FR66">
            <v>139.80000000000001</v>
          </cell>
          <cell r="FS66">
            <v>135.80000000000001</v>
          </cell>
          <cell r="FT66">
            <v>130.4</v>
          </cell>
          <cell r="FU66">
            <v>141</v>
          </cell>
          <cell r="FV66">
            <v>126.9</v>
          </cell>
          <cell r="FW66">
            <v>149.30000000000001</v>
          </cell>
          <cell r="FX66">
            <v>126.4</v>
          </cell>
          <cell r="FY66">
            <v>116.7</v>
          </cell>
          <cell r="FZ66">
            <v>107.8</v>
          </cell>
          <cell r="GA66">
            <v>138</v>
          </cell>
          <cell r="GB66">
            <v>118.3</v>
          </cell>
          <cell r="GC66">
            <v>130.4</v>
          </cell>
          <cell r="GD66">
            <v>126.6</v>
          </cell>
          <cell r="GE66">
            <v>130.30000000000001</v>
          </cell>
          <cell r="GF66">
            <v>131.4</v>
          </cell>
          <cell r="GG66">
            <v>137.69999999999999</v>
          </cell>
          <cell r="GH66">
            <v>135.6</v>
          </cell>
          <cell r="GI66">
            <v>127.7</v>
          </cell>
          <cell r="GJ66">
            <v>113.6</v>
          </cell>
          <cell r="GK66">
            <v>125</v>
          </cell>
          <cell r="GL66">
            <v>150.19999999999999</v>
          </cell>
          <cell r="GM66">
            <v>121.2</v>
          </cell>
          <cell r="GN66">
            <v>155.19999999999999</v>
          </cell>
          <cell r="GO66">
            <v>145</v>
          </cell>
          <cell r="GP66">
            <v>104.2</v>
          </cell>
          <cell r="GQ66">
            <v>134.30000000000001</v>
          </cell>
          <cell r="GR66">
            <v>141.30000000000001</v>
          </cell>
          <cell r="GS66">
            <v>149.19999999999999</v>
          </cell>
          <cell r="GT66">
            <v>128.1</v>
          </cell>
          <cell r="GU66">
            <v>152.5</v>
          </cell>
          <cell r="GW66">
            <v>93</v>
          </cell>
          <cell r="GX66">
            <v>136.6</v>
          </cell>
          <cell r="GY66">
            <v>140.30000000000001</v>
          </cell>
          <cell r="GZ66">
            <v>169.2</v>
          </cell>
          <cell r="HA66">
            <v>122.3</v>
          </cell>
        </row>
        <row r="67">
          <cell r="A67">
            <v>66</v>
          </cell>
          <cell r="B67">
            <v>0</v>
          </cell>
          <cell r="C67" t="str">
            <v>Rendimento STAB (kg/tc)</v>
          </cell>
          <cell r="D67" t="str">
            <v>Kg/TC</v>
          </cell>
          <cell r="E67">
            <v>79.3</v>
          </cell>
          <cell r="F67">
            <v>93.8</v>
          </cell>
          <cell r="G67">
            <v>111.3</v>
          </cell>
          <cell r="H67">
            <v>102.9</v>
          </cell>
          <cell r="I67">
            <v>117.4</v>
          </cell>
          <cell r="J67">
            <v>125.9</v>
          </cell>
          <cell r="K67">
            <v>120.2</v>
          </cell>
          <cell r="L67">
            <v>113</v>
          </cell>
          <cell r="M67">
            <v>114.9</v>
          </cell>
          <cell r="N67">
            <v>115.3</v>
          </cell>
          <cell r="O67">
            <v>117.1</v>
          </cell>
          <cell r="P67">
            <v>117.8</v>
          </cell>
          <cell r="Q67">
            <v>117.3</v>
          </cell>
          <cell r="R67">
            <v>121</v>
          </cell>
          <cell r="S67">
            <v>120.4</v>
          </cell>
          <cell r="T67">
            <v>0</v>
          </cell>
          <cell r="U67">
            <v>0</v>
          </cell>
          <cell r="V67">
            <v>64.5</v>
          </cell>
          <cell r="W67">
            <v>107.4</v>
          </cell>
          <cell r="X67">
            <v>123.5</v>
          </cell>
          <cell r="Y67">
            <v>122.9</v>
          </cell>
          <cell r="Z67">
            <v>121.8</v>
          </cell>
          <cell r="AA67">
            <v>122.1</v>
          </cell>
          <cell r="AB67">
            <v>122.5</v>
          </cell>
          <cell r="AC67">
            <v>121.4</v>
          </cell>
          <cell r="AD67">
            <v>119.3</v>
          </cell>
          <cell r="AE67">
            <v>114.5</v>
          </cell>
          <cell r="AF67">
            <v>116.5</v>
          </cell>
          <cell r="AG67">
            <v>116.7</v>
          </cell>
          <cell r="AH67">
            <v>0</v>
          </cell>
          <cell r="AI67">
            <v>0</v>
          </cell>
          <cell r="AJ67">
            <v>43.2</v>
          </cell>
          <cell r="AK67">
            <v>0</v>
          </cell>
          <cell r="AL67">
            <v>0</v>
          </cell>
          <cell r="AM67">
            <v>41.4</v>
          </cell>
          <cell r="AN67">
            <v>54</v>
          </cell>
          <cell r="AO67">
            <v>61.4</v>
          </cell>
          <cell r="AP67">
            <v>111.4</v>
          </cell>
          <cell r="AQ67">
            <v>113.4</v>
          </cell>
          <cell r="AR67">
            <v>118.1</v>
          </cell>
          <cell r="AS67">
            <v>0</v>
          </cell>
          <cell r="AT67">
            <v>105</v>
          </cell>
          <cell r="AU67">
            <v>116.3</v>
          </cell>
          <cell r="AV67">
            <v>117.2</v>
          </cell>
          <cell r="AW67">
            <v>114.9</v>
          </cell>
          <cell r="AX67">
            <v>115.8</v>
          </cell>
          <cell r="AY67">
            <v>120.4</v>
          </cell>
          <cell r="AZ67">
            <v>119.5</v>
          </cell>
          <cell r="BA67">
            <v>0</v>
          </cell>
          <cell r="BB67">
            <v>102.5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50.8</v>
          </cell>
          <cell r="BI67">
            <v>51.8</v>
          </cell>
          <cell r="BJ67">
            <v>65.2</v>
          </cell>
          <cell r="BK67">
            <v>78.8</v>
          </cell>
          <cell r="BL67">
            <v>113.3</v>
          </cell>
          <cell r="BM67">
            <v>116.4</v>
          </cell>
          <cell r="BN67">
            <v>113.6</v>
          </cell>
          <cell r="BO67">
            <v>114.9</v>
          </cell>
          <cell r="BP67">
            <v>117.2</v>
          </cell>
          <cell r="BQ67">
            <v>112.4</v>
          </cell>
          <cell r="BR67">
            <v>116.4</v>
          </cell>
          <cell r="BS67">
            <v>116.7</v>
          </cell>
          <cell r="BT67">
            <v>123.7</v>
          </cell>
          <cell r="BU67">
            <v>120.9</v>
          </cell>
          <cell r="BV67">
            <v>120.3</v>
          </cell>
          <cell r="BW67">
            <v>113</v>
          </cell>
          <cell r="BX67">
            <v>115.8</v>
          </cell>
          <cell r="BY67">
            <v>118.5</v>
          </cell>
          <cell r="BZ67">
            <v>114.9</v>
          </cell>
          <cell r="CA67">
            <v>112</v>
          </cell>
          <cell r="CB67">
            <v>107.5</v>
          </cell>
          <cell r="CC67">
            <v>109</v>
          </cell>
          <cell r="CD67">
            <v>112</v>
          </cell>
          <cell r="CE67">
            <v>106</v>
          </cell>
          <cell r="CF67">
            <v>107.9</v>
          </cell>
          <cell r="CG67">
            <v>113.6</v>
          </cell>
          <cell r="CH67">
            <v>117.6</v>
          </cell>
          <cell r="CI67">
            <v>115.6</v>
          </cell>
          <cell r="CJ67">
            <v>115.7</v>
          </cell>
          <cell r="CK67">
            <v>113.8</v>
          </cell>
          <cell r="CL67">
            <v>113.6</v>
          </cell>
          <cell r="CM67">
            <v>113</v>
          </cell>
          <cell r="CN67">
            <v>118.8</v>
          </cell>
          <cell r="CO67">
            <v>113.6</v>
          </cell>
          <cell r="CP67">
            <v>115</v>
          </cell>
          <cell r="CQ67">
            <v>118.4</v>
          </cell>
          <cell r="CR67">
            <v>123.8</v>
          </cell>
          <cell r="CS67">
            <v>121.4</v>
          </cell>
          <cell r="CT67">
            <v>125.1</v>
          </cell>
          <cell r="CU67">
            <v>122.4</v>
          </cell>
          <cell r="CV67">
            <v>117.4</v>
          </cell>
          <cell r="CW67">
            <v>119.4</v>
          </cell>
          <cell r="CX67">
            <v>119</v>
          </cell>
          <cell r="CY67">
            <v>109.8</v>
          </cell>
          <cell r="CZ67">
            <v>94.9</v>
          </cell>
          <cell r="DA67">
            <v>121.7</v>
          </cell>
          <cell r="DB67">
            <v>120.5</v>
          </cell>
          <cell r="DC67">
            <v>120.9</v>
          </cell>
          <cell r="DD67">
            <v>119.7</v>
          </cell>
          <cell r="DE67">
            <v>124.1</v>
          </cell>
          <cell r="DF67">
            <v>130.4</v>
          </cell>
          <cell r="DG67">
            <v>118.8</v>
          </cell>
          <cell r="DH67">
            <v>127.9</v>
          </cell>
          <cell r="DI67">
            <v>126.4</v>
          </cell>
          <cell r="DJ67">
            <v>127.8</v>
          </cell>
          <cell r="DK67">
            <v>129.19999999999999</v>
          </cell>
          <cell r="DL67">
            <v>124.2</v>
          </cell>
          <cell r="DM67">
            <v>121</v>
          </cell>
          <cell r="DN67">
            <v>122.1</v>
          </cell>
          <cell r="DO67">
            <v>124.6</v>
          </cell>
          <cell r="DP67">
            <v>120.4</v>
          </cell>
          <cell r="DQ67">
            <v>128.4</v>
          </cell>
          <cell r="DR67">
            <v>119.2</v>
          </cell>
          <cell r="DS67">
            <v>121.9</v>
          </cell>
          <cell r="DT67">
            <v>120.8</v>
          </cell>
          <cell r="DU67">
            <v>122</v>
          </cell>
          <cell r="DV67">
            <v>123</v>
          </cell>
          <cell r="DW67">
            <v>126.7</v>
          </cell>
          <cell r="DX67">
            <v>126.3</v>
          </cell>
          <cell r="DY67">
            <v>119.3</v>
          </cell>
          <cell r="DZ67">
            <v>126.4</v>
          </cell>
          <cell r="EA67">
            <v>117.9</v>
          </cell>
          <cell r="EB67">
            <v>110.8</v>
          </cell>
          <cell r="EC67">
            <v>129.69999999999999</v>
          </cell>
          <cell r="ED67">
            <v>121.1</v>
          </cell>
          <cell r="EE67">
            <v>116.7</v>
          </cell>
          <cell r="EF67">
            <v>113.8</v>
          </cell>
          <cell r="EG67">
            <v>0</v>
          </cell>
          <cell r="EH67">
            <v>93.8</v>
          </cell>
          <cell r="EI67">
            <v>124.8</v>
          </cell>
          <cell r="EJ67">
            <v>127.7</v>
          </cell>
          <cell r="EK67">
            <v>123.6</v>
          </cell>
          <cell r="EL67">
            <v>125</v>
          </cell>
          <cell r="EM67">
            <v>125.1</v>
          </cell>
          <cell r="EN67">
            <v>123.6</v>
          </cell>
          <cell r="EO67">
            <v>128.4</v>
          </cell>
          <cell r="EP67">
            <v>0</v>
          </cell>
          <cell r="EQ67">
            <v>0</v>
          </cell>
          <cell r="ER67">
            <v>123.5</v>
          </cell>
          <cell r="ES67">
            <v>120.5</v>
          </cell>
          <cell r="ET67">
            <v>121.5</v>
          </cell>
          <cell r="EU67">
            <v>0</v>
          </cell>
          <cell r="EV67">
            <v>0</v>
          </cell>
          <cell r="EW67">
            <v>0</v>
          </cell>
          <cell r="EX67">
            <v>114.8</v>
          </cell>
          <cell r="EY67">
            <v>91.9</v>
          </cell>
          <cell r="EZ67">
            <v>127.4</v>
          </cell>
          <cell r="FA67">
            <v>125.4</v>
          </cell>
          <cell r="FB67">
            <v>126.1</v>
          </cell>
          <cell r="FC67">
            <v>123.5</v>
          </cell>
          <cell r="FD67">
            <v>124.6</v>
          </cell>
          <cell r="FE67">
            <v>123.9</v>
          </cell>
          <cell r="FF67">
            <v>121.8</v>
          </cell>
          <cell r="FG67">
            <v>118.3</v>
          </cell>
          <cell r="FH67">
            <v>118.5</v>
          </cell>
          <cell r="FI67">
            <v>123.6</v>
          </cell>
          <cell r="FJ67">
            <v>116.2</v>
          </cell>
          <cell r="FK67">
            <v>116.2</v>
          </cell>
          <cell r="FL67">
            <v>112.9</v>
          </cell>
          <cell r="FM67">
            <v>128.1</v>
          </cell>
          <cell r="FN67">
            <v>111.9</v>
          </cell>
          <cell r="FO67">
            <v>119</v>
          </cell>
          <cell r="FP67">
            <v>136.1</v>
          </cell>
          <cell r="FQ67">
            <v>124.2</v>
          </cell>
          <cell r="FR67">
            <v>134.9</v>
          </cell>
          <cell r="FS67">
            <v>131</v>
          </cell>
          <cell r="FT67">
            <v>125.8</v>
          </cell>
          <cell r="FU67">
            <v>136</v>
          </cell>
          <cell r="FV67">
            <v>122.4</v>
          </cell>
          <cell r="FW67">
            <v>144.1</v>
          </cell>
          <cell r="FX67">
            <v>122</v>
          </cell>
          <cell r="FY67">
            <v>112.5</v>
          </cell>
          <cell r="FZ67">
            <v>104</v>
          </cell>
          <cell r="GA67">
            <v>133.19999999999999</v>
          </cell>
          <cell r="GB67">
            <v>114.1</v>
          </cell>
          <cell r="GC67">
            <v>125.8</v>
          </cell>
          <cell r="GD67">
            <v>122.1</v>
          </cell>
          <cell r="GE67">
            <v>125.7</v>
          </cell>
          <cell r="GF67">
            <v>126.8</v>
          </cell>
          <cell r="GG67">
            <v>132.9</v>
          </cell>
          <cell r="GH67">
            <v>130.9</v>
          </cell>
          <cell r="GI67">
            <v>123.2</v>
          </cell>
          <cell r="GJ67">
            <v>109.6</v>
          </cell>
          <cell r="GK67">
            <v>120.6</v>
          </cell>
          <cell r="GL67">
            <v>144.9</v>
          </cell>
          <cell r="GM67">
            <v>116.9</v>
          </cell>
          <cell r="GN67">
            <v>149.69999999999999</v>
          </cell>
          <cell r="GO67">
            <v>139.9</v>
          </cell>
          <cell r="GP67">
            <v>100.5</v>
          </cell>
          <cell r="GQ67">
            <v>129.6</v>
          </cell>
          <cell r="GR67">
            <v>136.30000000000001</v>
          </cell>
          <cell r="GS67">
            <v>144</v>
          </cell>
          <cell r="GT67">
            <v>123.6</v>
          </cell>
          <cell r="GU67">
            <v>147.1</v>
          </cell>
          <cell r="GV67">
            <v>0</v>
          </cell>
          <cell r="GW67">
            <v>89.8</v>
          </cell>
          <cell r="GX67">
            <v>131.80000000000001</v>
          </cell>
          <cell r="GY67">
            <v>135.4</v>
          </cell>
          <cell r="GZ67">
            <v>163.19999999999999</v>
          </cell>
          <cell r="HA67">
            <v>118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</row>
        <row r="68">
          <cell r="A68">
            <v>67</v>
          </cell>
          <cell r="B68">
            <v>0</v>
          </cell>
          <cell r="C68" t="str">
            <v>Rend. Álcool Estim Total(l/tc)</v>
          </cell>
          <cell r="D68" t="str">
            <v>L/TC</v>
          </cell>
          <cell r="E68">
            <v>55.7</v>
          </cell>
          <cell r="F68">
            <v>66</v>
          </cell>
          <cell r="G68">
            <v>78.3</v>
          </cell>
          <cell r="H68">
            <v>72.3</v>
          </cell>
          <cell r="I68">
            <v>82.5</v>
          </cell>
          <cell r="J68">
            <v>88.5</v>
          </cell>
          <cell r="K68">
            <v>84.5</v>
          </cell>
          <cell r="L68">
            <v>79.400000000000006</v>
          </cell>
          <cell r="M68">
            <v>80.8</v>
          </cell>
          <cell r="N68">
            <v>81.099999999999994</v>
          </cell>
          <cell r="O68">
            <v>82.3</v>
          </cell>
          <cell r="P68">
            <v>82.8</v>
          </cell>
          <cell r="Q68">
            <v>82.5</v>
          </cell>
          <cell r="R68">
            <v>85</v>
          </cell>
          <cell r="S68">
            <v>84.6</v>
          </cell>
          <cell r="T68">
            <v>0</v>
          </cell>
          <cell r="U68">
            <v>0</v>
          </cell>
          <cell r="V68">
            <v>45.3</v>
          </cell>
          <cell r="W68">
            <v>76.8</v>
          </cell>
          <cell r="X68">
            <v>86.9</v>
          </cell>
          <cell r="Y68">
            <v>86.6</v>
          </cell>
          <cell r="Z68">
            <v>85.8</v>
          </cell>
          <cell r="AA68">
            <v>86</v>
          </cell>
          <cell r="AB68">
            <v>86.3</v>
          </cell>
          <cell r="AC68">
            <v>85.6</v>
          </cell>
          <cell r="AD68">
            <v>84.1</v>
          </cell>
          <cell r="AE68">
            <v>80.7</v>
          </cell>
          <cell r="AF68">
            <v>82.1</v>
          </cell>
          <cell r="AG68">
            <v>82.3</v>
          </cell>
          <cell r="AH68">
            <v>0</v>
          </cell>
          <cell r="AI68">
            <v>0</v>
          </cell>
          <cell r="AJ68">
            <v>30.5</v>
          </cell>
          <cell r="AK68">
            <v>0</v>
          </cell>
          <cell r="AL68">
            <v>0</v>
          </cell>
          <cell r="AM68">
            <v>29.3</v>
          </cell>
          <cell r="AN68">
            <v>37.9</v>
          </cell>
          <cell r="AO68">
            <v>43.4</v>
          </cell>
          <cell r="AP68">
            <v>78.599999999999994</v>
          </cell>
          <cell r="AQ68">
            <v>80</v>
          </cell>
          <cell r="AR68">
            <v>83.3</v>
          </cell>
          <cell r="AS68">
            <v>0</v>
          </cell>
          <cell r="AT68">
            <v>74</v>
          </cell>
          <cell r="AU68">
            <v>82</v>
          </cell>
          <cell r="AV68">
            <v>82.6</v>
          </cell>
          <cell r="AW68">
            <v>81</v>
          </cell>
          <cell r="AX68">
            <v>81.599999999999994</v>
          </cell>
          <cell r="AY68">
            <v>84.9</v>
          </cell>
          <cell r="AZ68">
            <v>84.3</v>
          </cell>
          <cell r="BA68">
            <v>0</v>
          </cell>
          <cell r="BB68">
            <v>72.5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35.9</v>
          </cell>
          <cell r="BI68">
            <v>36.700000000000003</v>
          </cell>
          <cell r="BJ68">
            <v>47.1</v>
          </cell>
          <cell r="BK68">
            <v>55.6</v>
          </cell>
          <cell r="BL68">
            <v>79.7</v>
          </cell>
          <cell r="BM68">
            <v>81.8</v>
          </cell>
          <cell r="BN68">
            <v>79.900000000000006</v>
          </cell>
          <cell r="BO68">
            <v>80.8</v>
          </cell>
          <cell r="BP68">
            <v>82.6</v>
          </cell>
          <cell r="BQ68">
            <v>79.3</v>
          </cell>
          <cell r="BR68">
            <v>82.1</v>
          </cell>
          <cell r="BS68">
            <v>82.2</v>
          </cell>
          <cell r="BT68">
            <v>87.2</v>
          </cell>
          <cell r="BU68">
            <v>85.3</v>
          </cell>
          <cell r="BV68">
            <v>84.8</v>
          </cell>
          <cell r="BW68">
            <v>79.7</v>
          </cell>
          <cell r="BX68">
            <v>81.7</v>
          </cell>
          <cell r="BY68">
            <v>83.5</v>
          </cell>
          <cell r="BZ68">
            <v>81</v>
          </cell>
          <cell r="CA68">
            <v>78.900000000000006</v>
          </cell>
          <cell r="CB68">
            <v>75.8</v>
          </cell>
          <cell r="CC68">
            <v>76.900000000000006</v>
          </cell>
          <cell r="CD68">
            <v>78.900000000000006</v>
          </cell>
          <cell r="CE68">
            <v>74.8</v>
          </cell>
          <cell r="CF68">
            <v>76.099999999999994</v>
          </cell>
          <cell r="CG68">
            <v>80</v>
          </cell>
          <cell r="CH68">
            <v>82.9</v>
          </cell>
          <cell r="CI68">
            <v>81.599999999999994</v>
          </cell>
          <cell r="CJ68">
            <v>81.5</v>
          </cell>
          <cell r="CK68">
            <v>80.2</v>
          </cell>
          <cell r="CL68">
            <v>80.099999999999994</v>
          </cell>
          <cell r="CM68">
            <v>79.7</v>
          </cell>
          <cell r="CN68">
            <v>83.8</v>
          </cell>
          <cell r="CO68">
            <v>80.099999999999994</v>
          </cell>
          <cell r="CP68">
            <v>81.099999999999994</v>
          </cell>
          <cell r="CQ68">
            <v>83.4</v>
          </cell>
          <cell r="CR68">
            <v>87.3</v>
          </cell>
          <cell r="CS68">
            <v>85.6</v>
          </cell>
          <cell r="CT68">
            <v>88.2</v>
          </cell>
          <cell r="CU68">
            <v>86.3</v>
          </cell>
          <cell r="CV68">
            <v>82.8</v>
          </cell>
          <cell r="CW68">
            <v>84.1</v>
          </cell>
          <cell r="CX68">
            <v>83.9</v>
          </cell>
          <cell r="CY68">
            <v>77.400000000000006</v>
          </cell>
          <cell r="CZ68">
            <v>66.7</v>
          </cell>
          <cell r="DA68">
            <v>85.6</v>
          </cell>
          <cell r="DB68">
            <v>84.7</v>
          </cell>
          <cell r="DC68">
            <v>85</v>
          </cell>
          <cell r="DD68">
            <v>84.4</v>
          </cell>
          <cell r="DE68">
            <v>87.4</v>
          </cell>
          <cell r="DF68">
            <v>91.9</v>
          </cell>
          <cell r="DG68">
            <v>83.8</v>
          </cell>
          <cell r="DH68">
            <v>90.1</v>
          </cell>
          <cell r="DI68">
            <v>89.1</v>
          </cell>
          <cell r="DJ68">
            <v>90.1</v>
          </cell>
          <cell r="DK68">
            <v>91</v>
          </cell>
          <cell r="DL68">
            <v>87.5</v>
          </cell>
          <cell r="DM68">
            <v>85.3</v>
          </cell>
          <cell r="DN68">
            <v>86.1</v>
          </cell>
          <cell r="DO68">
            <v>87.8</v>
          </cell>
          <cell r="DP68">
            <v>84.9</v>
          </cell>
          <cell r="DQ68">
            <v>90.5</v>
          </cell>
          <cell r="DR68">
            <v>84</v>
          </cell>
          <cell r="DS68">
            <v>85.9</v>
          </cell>
          <cell r="DT68">
            <v>85.1</v>
          </cell>
          <cell r="DU68">
            <v>85.8</v>
          </cell>
          <cell r="DV68">
            <v>86.7</v>
          </cell>
          <cell r="DW68">
            <v>89.3</v>
          </cell>
          <cell r="DX68">
            <v>89</v>
          </cell>
          <cell r="DY68">
            <v>84.1</v>
          </cell>
          <cell r="DZ68">
            <v>89.1</v>
          </cell>
          <cell r="EA68">
            <v>83.1</v>
          </cell>
          <cell r="EB68">
            <v>78.099999999999994</v>
          </cell>
          <cell r="EC68">
            <v>91.4</v>
          </cell>
          <cell r="ED68">
            <v>85.3</v>
          </cell>
          <cell r="EE68">
            <v>82.2</v>
          </cell>
          <cell r="EF68">
            <v>80.2</v>
          </cell>
          <cell r="EG68">
            <v>0</v>
          </cell>
          <cell r="EH68">
            <v>66.099999999999994</v>
          </cell>
          <cell r="EI68">
            <v>87.9</v>
          </cell>
          <cell r="EJ68">
            <v>90</v>
          </cell>
          <cell r="EK68">
            <v>87.1</v>
          </cell>
          <cell r="EL68">
            <v>88.1</v>
          </cell>
          <cell r="EM68">
            <v>88.2</v>
          </cell>
          <cell r="EN68">
            <v>87.1</v>
          </cell>
          <cell r="EO68">
            <v>90.6</v>
          </cell>
          <cell r="EP68">
            <v>0</v>
          </cell>
          <cell r="EQ68">
            <v>0</v>
          </cell>
          <cell r="ER68">
            <v>87</v>
          </cell>
          <cell r="ES68">
            <v>84.7</v>
          </cell>
          <cell r="ET68">
            <v>85.4</v>
          </cell>
          <cell r="EU68">
            <v>0</v>
          </cell>
          <cell r="EV68">
            <v>0</v>
          </cell>
          <cell r="EW68">
            <v>0</v>
          </cell>
          <cell r="EX68">
            <v>80.7</v>
          </cell>
          <cell r="EY68">
            <v>64.599999999999994</v>
          </cell>
          <cell r="EZ68">
            <v>89.5</v>
          </cell>
          <cell r="FA68">
            <v>88.3</v>
          </cell>
          <cell r="FB68">
            <v>88.8</v>
          </cell>
          <cell r="FC68">
            <v>87</v>
          </cell>
          <cell r="FD68">
            <v>87.8</v>
          </cell>
          <cell r="FE68">
            <v>87.3</v>
          </cell>
          <cell r="FF68">
            <v>85.8</v>
          </cell>
          <cell r="FG68">
            <v>83.4</v>
          </cell>
          <cell r="FH68">
            <v>83.5</v>
          </cell>
          <cell r="FI68">
            <v>87.1</v>
          </cell>
          <cell r="FJ68">
            <v>81.900000000000006</v>
          </cell>
          <cell r="FK68">
            <v>81.8</v>
          </cell>
          <cell r="FL68">
            <v>79.400000000000006</v>
          </cell>
          <cell r="FM68">
            <v>90.3</v>
          </cell>
          <cell r="FN68">
            <v>78.900000000000006</v>
          </cell>
          <cell r="FO68">
            <v>83.9</v>
          </cell>
          <cell r="FP68">
            <v>95.9</v>
          </cell>
          <cell r="FQ68">
            <v>87.5</v>
          </cell>
          <cell r="FR68">
            <v>95.1</v>
          </cell>
          <cell r="FS68">
            <v>92.3</v>
          </cell>
          <cell r="FT68">
            <v>88.7</v>
          </cell>
          <cell r="FU68">
            <v>95.8</v>
          </cell>
          <cell r="FV68">
            <v>86.3</v>
          </cell>
          <cell r="FW68">
            <v>101.5</v>
          </cell>
          <cell r="FX68">
            <v>86</v>
          </cell>
          <cell r="FY68">
            <v>79.400000000000006</v>
          </cell>
          <cell r="FZ68">
            <v>73.3</v>
          </cell>
          <cell r="GA68">
            <v>93.8</v>
          </cell>
          <cell r="GB68">
            <v>80.400000000000006</v>
          </cell>
          <cell r="GC68">
            <v>88.7</v>
          </cell>
          <cell r="GD68">
            <v>86</v>
          </cell>
          <cell r="GE68">
            <v>88.6</v>
          </cell>
          <cell r="GF68">
            <v>89.4</v>
          </cell>
          <cell r="GG68">
            <v>93.6</v>
          </cell>
          <cell r="GH68">
            <v>92.2</v>
          </cell>
          <cell r="GI68">
            <v>87.1</v>
          </cell>
          <cell r="GJ68">
            <v>77.099999999999994</v>
          </cell>
          <cell r="GK68">
            <v>85</v>
          </cell>
          <cell r="GL68">
            <v>102.1</v>
          </cell>
          <cell r="GM68">
            <v>82.4</v>
          </cell>
          <cell r="GN68">
            <v>105.5</v>
          </cell>
          <cell r="GO68">
            <v>98.6</v>
          </cell>
          <cell r="GP68">
            <v>71</v>
          </cell>
          <cell r="GQ68">
            <v>91.3</v>
          </cell>
          <cell r="GR68">
            <v>96</v>
          </cell>
          <cell r="GS68">
            <v>101.4</v>
          </cell>
          <cell r="GT68">
            <v>87.3</v>
          </cell>
          <cell r="GU68">
            <v>104</v>
          </cell>
          <cell r="GV68">
            <v>0</v>
          </cell>
          <cell r="GW68">
            <v>63.3</v>
          </cell>
          <cell r="GX68">
            <v>92.9</v>
          </cell>
          <cell r="GY68">
            <v>95.4</v>
          </cell>
          <cell r="GZ68">
            <v>115</v>
          </cell>
          <cell r="HA68">
            <v>83.3</v>
          </cell>
          <cell r="HB68">
            <v>0</v>
          </cell>
          <cell r="HC68">
            <v>0</v>
          </cell>
          <cell r="HD68">
            <v>0</v>
          </cell>
          <cell r="HE68">
            <v>0</v>
          </cell>
          <cell r="HF68">
            <v>0</v>
          </cell>
        </row>
        <row r="69">
          <cell r="A69">
            <v>68</v>
          </cell>
          <cell r="B69">
            <v>0</v>
          </cell>
          <cell r="C69" t="str">
            <v>Rend. Álcool Hidratado (l/tc)</v>
          </cell>
          <cell r="D69" t="str">
            <v>L/TC</v>
          </cell>
          <cell r="E69">
            <v>0</v>
          </cell>
          <cell r="F69">
            <v>63</v>
          </cell>
          <cell r="G69">
            <v>70.599999999999994</v>
          </cell>
          <cell r="H69">
            <v>68.900000000000006</v>
          </cell>
          <cell r="I69">
            <v>76.099999999999994</v>
          </cell>
          <cell r="J69">
            <v>95.5</v>
          </cell>
          <cell r="K69">
            <v>89.3</v>
          </cell>
          <cell r="L69">
            <v>83.7</v>
          </cell>
          <cell r="M69">
            <v>81.900000000000006</v>
          </cell>
          <cell r="N69">
            <v>78</v>
          </cell>
          <cell r="O69">
            <v>93.6</v>
          </cell>
          <cell r="P69">
            <v>83</v>
          </cell>
          <cell r="Q69">
            <v>86.1</v>
          </cell>
          <cell r="R69">
            <v>95.3</v>
          </cell>
          <cell r="S69">
            <v>83.3</v>
          </cell>
          <cell r="T69">
            <v>0</v>
          </cell>
          <cell r="U69">
            <v>0</v>
          </cell>
          <cell r="V69">
            <v>34.700000000000003</v>
          </cell>
          <cell r="W69">
            <v>0</v>
          </cell>
          <cell r="X69">
            <v>28.6</v>
          </cell>
          <cell r="Y69">
            <v>81</v>
          </cell>
          <cell r="Z69">
            <v>80.7</v>
          </cell>
          <cell r="AA69">
            <v>83.9</v>
          </cell>
          <cell r="AB69">
            <v>95.4</v>
          </cell>
          <cell r="AC69">
            <v>101.4</v>
          </cell>
          <cell r="AD69">
            <v>84.5</v>
          </cell>
          <cell r="AE69">
            <v>78.400000000000006</v>
          </cell>
          <cell r="AF69">
            <v>83.1</v>
          </cell>
          <cell r="AG69">
            <v>130.19999999999999</v>
          </cell>
          <cell r="AH69">
            <v>0</v>
          </cell>
          <cell r="AI69">
            <v>0</v>
          </cell>
          <cell r="AJ69">
            <v>91.7</v>
          </cell>
          <cell r="AK69">
            <v>0</v>
          </cell>
          <cell r="AL69">
            <v>0</v>
          </cell>
          <cell r="AM69">
            <v>37.6</v>
          </cell>
          <cell r="AN69">
            <v>0</v>
          </cell>
          <cell r="AO69">
            <v>54.9</v>
          </cell>
          <cell r="AP69">
            <v>80.7</v>
          </cell>
          <cell r="AQ69">
            <v>75.599999999999994</v>
          </cell>
          <cell r="AR69">
            <v>93.4</v>
          </cell>
          <cell r="AS69">
            <v>0</v>
          </cell>
          <cell r="AT69">
            <v>73.900000000000006</v>
          </cell>
          <cell r="AU69">
            <v>87.2</v>
          </cell>
          <cell r="AV69">
            <v>77.5</v>
          </cell>
          <cell r="AW69">
            <v>93</v>
          </cell>
          <cell r="AX69">
            <v>79.8</v>
          </cell>
          <cell r="AY69">
            <v>86.6</v>
          </cell>
          <cell r="AZ69">
            <v>91.7</v>
          </cell>
          <cell r="BA69">
            <v>0</v>
          </cell>
          <cell r="BB69">
            <v>183.9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40.9</v>
          </cell>
          <cell r="BI69">
            <v>63.1</v>
          </cell>
          <cell r="BJ69">
            <v>308</v>
          </cell>
          <cell r="BK69">
            <v>40.6</v>
          </cell>
          <cell r="BL69">
            <v>90.6</v>
          </cell>
          <cell r="BM69">
            <v>66.400000000000006</v>
          </cell>
          <cell r="BN69">
            <v>78.099999999999994</v>
          </cell>
          <cell r="BO69">
            <v>81</v>
          </cell>
          <cell r="BP69">
            <v>72.3</v>
          </cell>
          <cell r="BQ69">
            <v>83</v>
          </cell>
          <cell r="BR69">
            <v>83.3</v>
          </cell>
          <cell r="BS69">
            <v>86.2</v>
          </cell>
          <cell r="BT69">
            <v>91.7</v>
          </cell>
          <cell r="BU69">
            <v>91.1</v>
          </cell>
          <cell r="BV69">
            <v>82.1</v>
          </cell>
          <cell r="BW69">
            <v>87.1</v>
          </cell>
          <cell r="BX69">
            <v>87.2</v>
          </cell>
          <cell r="BY69">
            <v>89.5</v>
          </cell>
          <cell r="BZ69">
            <v>91.2</v>
          </cell>
          <cell r="CA69">
            <v>84.2</v>
          </cell>
          <cell r="CB69">
            <v>79.2</v>
          </cell>
          <cell r="CC69">
            <v>81.099999999999994</v>
          </cell>
          <cell r="CD69">
            <v>82.6</v>
          </cell>
          <cell r="CE69">
            <v>76.7</v>
          </cell>
          <cell r="CF69">
            <v>78.599999999999994</v>
          </cell>
          <cell r="CG69">
            <v>80.7</v>
          </cell>
          <cell r="CH69">
            <v>97.6</v>
          </cell>
          <cell r="CI69">
            <v>93.8</v>
          </cell>
          <cell r="CJ69">
            <v>78.8</v>
          </cell>
          <cell r="CK69">
            <v>88.7</v>
          </cell>
          <cell r="CL69">
            <v>86.1</v>
          </cell>
          <cell r="CM69">
            <v>84.3</v>
          </cell>
          <cell r="CN69">
            <v>75.900000000000006</v>
          </cell>
          <cell r="CO69">
            <v>95.7</v>
          </cell>
          <cell r="CP69">
            <v>84.8</v>
          </cell>
          <cell r="CQ69">
            <v>75.2</v>
          </cell>
          <cell r="CR69">
            <v>96.9</v>
          </cell>
          <cell r="CS69">
            <v>84.6</v>
          </cell>
          <cell r="CT69">
            <v>96.6</v>
          </cell>
          <cell r="CU69">
            <v>89</v>
          </cell>
          <cell r="CV69">
            <v>93.6</v>
          </cell>
          <cell r="CW69">
            <v>85.3</v>
          </cell>
          <cell r="CX69">
            <v>89</v>
          </cell>
          <cell r="CY69">
            <v>70.599999999999994</v>
          </cell>
          <cell r="CZ69">
            <v>73.8</v>
          </cell>
          <cell r="DA69">
            <v>90.8</v>
          </cell>
          <cell r="DB69">
            <v>93.5</v>
          </cell>
          <cell r="DC69">
            <v>76</v>
          </cell>
          <cell r="DD69">
            <v>88.5</v>
          </cell>
          <cell r="DE69">
            <v>92.9</v>
          </cell>
          <cell r="DF69">
            <v>102.4</v>
          </cell>
          <cell r="DG69">
            <v>83</v>
          </cell>
          <cell r="DH69">
            <v>92.5</v>
          </cell>
          <cell r="DI69">
            <v>98.9</v>
          </cell>
          <cell r="DJ69">
            <v>92.4</v>
          </cell>
          <cell r="DK69">
            <v>93.4</v>
          </cell>
          <cell r="DL69">
            <v>89.1</v>
          </cell>
          <cell r="DM69">
            <v>90.8</v>
          </cell>
          <cell r="DN69">
            <v>88.6</v>
          </cell>
          <cell r="DO69">
            <v>95.6</v>
          </cell>
          <cell r="DP69">
            <v>95.2</v>
          </cell>
          <cell r="DQ69">
            <v>96.1</v>
          </cell>
          <cell r="DR69">
            <v>90.5</v>
          </cell>
          <cell r="DS69">
            <v>90.6</v>
          </cell>
          <cell r="DT69">
            <v>80.400000000000006</v>
          </cell>
          <cell r="DU69">
            <v>88.2</v>
          </cell>
          <cell r="DV69">
            <v>97</v>
          </cell>
          <cell r="DW69">
            <v>86.9</v>
          </cell>
          <cell r="DX69">
            <v>91.7</v>
          </cell>
          <cell r="DY69">
            <v>89.3</v>
          </cell>
          <cell r="DZ69">
            <v>98.7</v>
          </cell>
          <cell r="EA69">
            <v>95.1</v>
          </cell>
          <cell r="EB69">
            <v>76.7</v>
          </cell>
          <cell r="EC69">
            <v>91</v>
          </cell>
          <cell r="ED69">
            <v>84.1</v>
          </cell>
          <cell r="EE69">
            <v>86.9</v>
          </cell>
          <cell r="EF69">
            <v>102.6</v>
          </cell>
          <cell r="EG69">
            <v>0</v>
          </cell>
          <cell r="EH69">
            <v>76.5</v>
          </cell>
          <cell r="EI69">
            <v>81.2</v>
          </cell>
          <cell r="EJ69">
            <v>92.5</v>
          </cell>
          <cell r="EK69">
            <v>86.6</v>
          </cell>
          <cell r="EL69">
            <v>92.5</v>
          </cell>
          <cell r="EM69">
            <v>95.4</v>
          </cell>
          <cell r="EN69">
            <v>90.7</v>
          </cell>
          <cell r="EO69">
            <v>122.5</v>
          </cell>
          <cell r="EP69">
            <v>0</v>
          </cell>
          <cell r="EQ69">
            <v>0</v>
          </cell>
          <cell r="ER69">
            <v>93.6</v>
          </cell>
          <cell r="ES69">
            <v>78.599999999999994</v>
          </cell>
          <cell r="ET69">
            <v>156.5</v>
          </cell>
          <cell r="EU69">
            <v>0</v>
          </cell>
          <cell r="EV69">
            <v>0</v>
          </cell>
          <cell r="EW69">
            <v>0</v>
          </cell>
          <cell r="EX69">
            <v>0</v>
          </cell>
          <cell r="EY69">
            <v>69.3</v>
          </cell>
          <cell r="EZ69">
            <v>88.7</v>
          </cell>
          <cell r="FA69">
            <v>88.5</v>
          </cell>
          <cell r="FB69">
            <v>86.5</v>
          </cell>
          <cell r="FC69">
            <v>89.7</v>
          </cell>
          <cell r="FD69">
            <v>92.4</v>
          </cell>
          <cell r="FE69">
            <v>87.7</v>
          </cell>
          <cell r="FF69">
            <v>94.7</v>
          </cell>
          <cell r="FG69">
            <v>92.8</v>
          </cell>
          <cell r="FH69">
            <v>83.2</v>
          </cell>
          <cell r="FI69">
            <v>90.7</v>
          </cell>
          <cell r="FJ69">
            <v>117.9</v>
          </cell>
          <cell r="FK69">
            <v>78.599999999999994</v>
          </cell>
          <cell r="FL69">
            <v>77.2</v>
          </cell>
          <cell r="FM69">
            <v>92.9</v>
          </cell>
          <cell r="FN69">
            <v>84.4</v>
          </cell>
          <cell r="FO69">
            <v>83.4</v>
          </cell>
          <cell r="FP69">
            <v>90</v>
          </cell>
          <cell r="FQ69">
            <v>96.1</v>
          </cell>
          <cell r="FR69">
            <v>103.3</v>
          </cell>
          <cell r="FS69">
            <v>102.9</v>
          </cell>
          <cell r="FT69">
            <v>90.5</v>
          </cell>
          <cell r="FU69">
            <v>99.4</v>
          </cell>
          <cell r="FV69">
            <v>89.8</v>
          </cell>
          <cell r="FW69">
            <v>102</v>
          </cell>
          <cell r="FX69">
            <v>103.7</v>
          </cell>
          <cell r="FY69">
            <v>83.1</v>
          </cell>
          <cell r="FZ69">
            <v>74.599999999999994</v>
          </cell>
          <cell r="GA69">
            <v>96.4</v>
          </cell>
          <cell r="GB69">
            <v>77.5</v>
          </cell>
          <cell r="GC69">
            <v>99</v>
          </cell>
          <cell r="GD69">
            <v>82.7</v>
          </cell>
          <cell r="GE69">
            <v>98.4</v>
          </cell>
          <cell r="GF69">
            <v>96</v>
          </cell>
          <cell r="GG69">
            <v>91.2</v>
          </cell>
          <cell r="GH69">
            <v>96.3</v>
          </cell>
          <cell r="GI69">
            <v>182.1</v>
          </cell>
          <cell r="GJ69">
            <v>54.1</v>
          </cell>
          <cell r="GK69">
            <v>81.900000000000006</v>
          </cell>
          <cell r="GL69">
            <v>100.9</v>
          </cell>
          <cell r="GM69">
            <v>101.3</v>
          </cell>
          <cell r="GN69">
            <v>104.2</v>
          </cell>
          <cell r="GO69">
            <v>105</v>
          </cell>
          <cell r="GP69">
            <v>79.8</v>
          </cell>
          <cell r="GQ69">
            <v>86.6</v>
          </cell>
          <cell r="GR69">
            <v>90.9</v>
          </cell>
          <cell r="GS69">
            <v>105.6</v>
          </cell>
          <cell r="GT69">
            <v>114.5</v>
          </cell>
          <cell r="GU69">
            <v>155.80000000000001</v>
          </cell>
          <cell r="GV69">
            <v>0</v>
          </cell>
          <cell r="GW69">
            <v>37.299999999999997</v>
          </cell>
          <cell r="GX69">
            <v>81.7</v>
          </cell>
          <cell r="GY69">
            <v>87.5</v>
          </cell>
          <cell r="GZ69">
            <v>120.5</v>
          </cell>
          <cell r="HA69">
            <v>86.5</v>
          </cell>
          <cell r="HB69">
            <v>0</v>
          </cell>
          <cell r="HC69">
            <v>0</v>
          </cell>
          <cell r="HD69">
            <v>0</v>
          </cell>
          <cell r="HE69">
            <v>0</v>
          </cell>
          <cell r="HF69">
            <v>0</v>
          </cell>
        </row>
        <row r="70">
          <cell r="A70">
            <v>69</v>
          </cell>
          <cell r="B70">
            <v>0</v>
          </cell>
          <cell r="C70" t="str">
            <v>Rend. Fermentação-Subpr.(%)</v>
          </cell>
          <cell r="D70" t="str">
            <v>.</v>
          </cell>
          <cell r="E70">
            <v>89.85</v>
          </cell>
          <cell r="F70">
            <v>89.5</v>
          </cell>
          <cell r="G70">
            <v>90.71</v>
          </cell>
          <cell r="H70">
            <v>90.02</v>
          </cell>
          <cell r="I70">
            <v>92.65</v>
          </cell>
          <cell r="J70">
            <v>91.68</v>
          </cell>
          <cell r="K70">
            <v>93.45</v>
          </cell>
          <cell r="L70">
            <v>92.89</v>
          </cell>
          <cell r="M70">
            <v>92.44</v>
          </cell>
          <cell r="N70">
            <v>92.88</v>
          </cell>
          <cell r="O70">
            <v>91.48</v>
          </cell>
          <cell r="P70">
            <v>92.01</v>
          </cell>
          <cell r="Q70">
            <v>92.48</v>
          </cell>
          <cell r="R70">
            <v>89.72</v>
          </cell>
          <cell r="S70">
            <v>88.72</v>
          </cell>
          <cell r="T70">
            <v>0</v>
          </cell>
          <cell r="U70">
            <v>0</v>
          </cell>
          <cell r="V70">
            <v>84.68</v>
          </cell>
          <cell r="W70">
            <v>90.5</v>
          </cell>
          <cell r="X70">
            <v>89.81</v>
          </cell>
          <cell r="Y70">
            <v>91.41</v>
          </cell>
          <cell r="Z70">
            <v>92.58</v>
          </cell>
          <cell r="AA70">
            <v>92.18</v>
          </cell>
          <cell r="AB70">
            <v>92.15</v>
          </cell>
          <cell r="AC70">
            <v>93.37</v>
          </cell>
          <cell r="AD70">
            <v>91.23</v>
          </cell>
          <cell r="AE70">
            <v>90.66</v>
          </cell>
          <cell r="AF70">
            <v>91.26</v>
          </cell>
          <cell r="AG70">
            <v>91.34</v>
          </cell>
          <cell r="AH70">
            <v>0</v>
          </cell>
          <cell r="AI70">
            <v>0</v>
          </cell>
          <cell r="AJ70">
            <v>89.44</v>
          </cell>
          <cell r="AK70">
            <v>0</v>
          </cell>
          <cell r="AL70">
            <v>0</v>
          </cell>
          <cell r="AM70">
            <v>89.22</v>
          </cell>
          <cell r="AN70">
            <v>49.66</v>
          </cell>
          <cell r="AO70">
            <v>90.07</v>
          </cell>
          <cell r="AP70">
            <v>91.88</v>
          </cell>
          <cell r="AQ70">
            <v>92.68</v>
          </cell>
          <cell r="AR70">
            <v>93.93</v>
          </cell>
          <cell r="AS70">
            <v>0</v>
          </cell>
          <cell r="AT70">
            <v>85.91</v>
          </cell>
          <cell r="AU70">
            <v>90.88</v>
          </cell>
          <cell r="AV70">
            <v>93.33</v>
          </cell>
          <cell r="AW70">
            <v>91.16</v>
          </cell>
          <cell r="AX70">
            <v>88.36</v>
          </cell>
          <cell r="AY70">
            <v>92.67</v>
          </cell>
          <cell r="AZ70">
            <v>94.46</v>
          </cell>
          <cell r="BA70">
            <v>0</v>
          </cell>
          <cell r="BB70">
            <v>89.07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87.09</v>
          </cell>
          <cell r="BI70">
            <v>44.73</v>
          </cell>
          <cell r="BJ70">
            <v>73.599999999999994</v>
          </cell>
          <cell r="BK70">
            <v>84.4</v>
          </cell>
          <cell r="BL70">
            <v>90.9</v>
          </cell>
          <cell r="BM70">
            <v>92.94</v>
          </cell>
          <cell r="BN70">
            <v>92.64</v>
          </cell>
          <cell r="BO70">
            <v>92.84</v>
          </cell>
          <cell r="BP70">
            <v>92.77</v>
          </cell>
          <cell r="BQ70">
            <v>93.05</v>
          </cell>
          <cell r="BR70">
            <v>92.31</v>
          </cell>
          <cell r="BS70">
            <v>89.89</v>
          </cell>
          <cell r="BT70">
            <v>88.24</v>
          </cell>
          <cell r="BU70">
            <v>93.39</v>
          </cell>
          <cell r="BV70">
            <v>93.36</v>
          </cell>
          <cell r="BW70">
            <v>92.16</v>
          </cell>
          <cell r="BX70">
            <v>92.3</v>
          </cell>
          <cell r="BY70">
            <v>93.37</v>
          </cell>
          <cell r="BZ70">
            <v>93.02</v>
          </cell>
          <cell r="CA70">
            <v>87.7</v>
          </cell>
          <cell r="CB70">
            <v>90.76</v>
          </cell>
          <cell r="CC70">
            <v>93.09</v>
          </cell>
          <cell r="CD70">
            <v>88.01</v>
          </cell>
          <cell r="CE70">
            <v>92.65</v>
          </cell>
          <cell r="CF70">
            <v>92.88</v>
          </cell>
          <cell r="CG70">
            <v>93.37</v>
          </cell>
          <cell r="CH70">
            <v>93.93</v>
          </cell>
          <cell r="CI70">
            <v>91.11</v>
          </cell>
          <cell r="CJ70">
            <v>93.58</v>
          </cell>
          <cell r="CK70">
            <v>90.18</v>
          </cell>
          <cell r="CL70">
            <v>89.94</v>
          </cell>
          <cell r="CM70">
            <v>91.69</v>
          </cell>
          <cell r="CN70">
            <v>91.21</v>
          </cell>
          <cell r="CO70">
            <v>92.67</v>
          </cell>
          <cell r="CP70">
            <v>92.38</v>
          </cell>
          <cell r="CQ70">
            <v>93.98</v>
          </cell>
          <cell r="CR70">
            <v>93.75</v>
          </cell>
          <cell r="CS70">
            <v>93.35</v>
          </cell>
          <cell r="CT70">
            <v>93.46</v>
          </cell>
          <cell r="CU70">
            <v>94.28</v>
          </cell>
          <cell r="CV70">
            <v>93.93</v>
          </cell>
          <cell r="CW70">
            <v>93.57</v>
          </cell>
          <cell r="CX70">
            <v>92.97</v>
          </cell>
          <cell r="CY70">
            <v>91.24</v>
          </cell>
          <cell r="CZ70">
            <v>91.29</v>
          </cell>
          <cell r="DA70">
            <v>93.81</v>
          </cell>
          <cell r="DB70">
            <v>91.22</v>
          </cell>
          <cell r="DC70">
            <v>92.82</v>
          </cell>
          <cell r="DD70">
            <v>93.57</v>
          </cell>
          <cell r="DE70">
            <v>89.62</v>
          </cell>
          <cell r="DF70">
            <v>89.45</v>
          </cell>
          <cell r="DG70">
            <v>91.57</v>
          </cell>
          <cell r="DH70">
            <v>93.75</v>
          </cell>
          <cell r="DI70">
            <v>93.92</v>
          </cell>
          <cell r="DJ70">
            <v>91.17</v>
          </cell>
          <cell r="DK70">
            <v>93.05</v>
          </cell>
          <cell r="DL70">
            <v>93.43</v>
          </cell>
          <cell r="DM70">
            <v>91.85</v>
          </cell>
          <cell r="DN70">
            <v>90.31</v>
          </cell>
          <cell r="DO70">
            <v>90.86</v>
          </cell>
          <cell r="DP70">
            <v>87.25</v>
          </cell>
          <cell r="DQ70">
            <v>93.46</v>
          </cell>
          <cell r="DR70">
            <v>93.43</v>
          </cell>
          <cell r="DS70">
            <v>92.28</v>
          </cell>
          <cell r="DT70">
            <v>91.5</v>
          </cell>
          <cell r="DU70">
            <v>87.02</v>
          </cell>
          <cell r="DV70">
            <v>91.07</v>
          </cell>
          <cell r="DW70">
            <v>90.51</v>
          </cell>
          <cell r="DX70">
            <v>92.28</v>
          </cell>
          <cell r="DY70">
            <v>92.78</v>
          </cell>
          <cell r="DZ70">
            <v>92.34</v>
          </cell>
          <cell r="EA70">
            <v>90.78</v>
          </cell>
          <cell r="EB70">
            <v>91.03</v>
          </cell>
          <cell r="EC70">
            <v>92.64</v>
          </cell>
          <cell r="ED70">
            <v>92.46</v>
          </cell>
          <cell r="EE70">
            <v>89.11</v>
          </cell>
          <cell r="EF70">
            <v>91.05</v>
          </cell>
          <cell r="EG70">
            <v>0</v>
          </cell>
          <cell r="EH70">
            <v>92.77</v>
          </cell>
          <cell r="EI70">
            <v>89.97</v>
          </cell>
          <cell r="EJ70">
            <v>92.96</v>
          </cell>
          <cell r="EK70">
            <v>92.26</v>
          </cell>
          <cell r="EL70">
            <v>90.82</v>
          </cell>
          <cell r="EM70">
            <v>90.35</v>
          </cell>
          <cell r="EN70">
            <v>92.08</v>
          </cell>
          <cell r="EO70">
            <v>89.62</v>
          </cell>
          <cell r="EP70">
            <v>0</v>
          </cell>
          <cell r="EQ70">
            <v>0</v>
          </cell>
          <cell r="ER70">
            <v>91.54</v>
          </cell>
          <cell r="ES70">
            <v>91.7</v>
          </cell>
          <cell r="ET70">
            <v>91.06</v>
          </cell>
          <cell r="EU70">
            <v>0</v>
          </cell>
          <cell r="EV70">
            <v>0</v>
          </cell>
          <cell r="EW70">
            <v>0</v>
          </cell>
          <cell r="EX70">
            <v>92.74</v>
          </cell>
          <cell r="EY70">
            <v>84.21</v>
          </cell>
          <cell r="EZ70">
            <v>92.01</v>
          </cell>
          <cell r="FA70">
            <v>91.4</v>
          </cell>
          <cell r="FB70">
            <v>93.14</v>
          </cell>
          <cell r="FC70">
            <v>93.78</v>
          </cell>
          <cell r="FD70">
            <v>92.83</v>
          </cell>
          <cell r="FE70">
            <v>93.62</v>
          </cell>
          <cell r="FF70">
            <v>92.58</v>
          </cell>
          <cell r="FG70">
            <v>94.2</v>
          </cell>
          <cell r="FH70">
            <v>93.41</v>
          </cell>
          <cell r="FI70">
            <v>94.11</v>
          </cell>
          <cell r="FJ70">
            <v>92.57</v>
          </cell>
          <cell r="FK70">
            <v>90.96</v>
          </cell>
          <cell r="FL70">
            <v>92.62</v>
          </cell>
          <cell r="FM70">
            <v>92.78</v>
          </cell>
          <cell r="FN70">
            <v>91.5</v>
          </cell>
          <cell r="FO70">
            <v>91.26</v>
          </cell>
          <cell r="FP70">
            <v>93.44</v>
          </cell>
          <cell r="FQ70">
            <v>90.78</v>
          </cell>
          <cell r="FR70">
            <v>91.48</v>
          </cell>
          <cell r="FS70">
            <v>91.01</v>
          </cell>
          <cell r="FT70">
            <v>91.5</v>
          </cell>
          <cell r="FU70">
            <v>92.7</v>
          </cell>
          <cell r="FV70">
            <v>90.82</v>
          </cell>
          <cell r="FW70">
            <v>92.93</v>
          </cell>
          <cell r="FX70">
            <v>93.8</v>
          </cell>
          <cell r="FY70">
            <v>91.33</v>
          </cell>
          <cell r="FZ70">
            <v>88.37</v>
          </cell>
          <cell r="GA70">
            <v>90.84</v>
          </cell>
          <cell r="GB70">
            <v>91.85</v>
          </cell>
          <cell r="GC70">
            <v>92</v>
          </cell>
          <cell r="GD70">
            <v>93.57</v>
          </cell>
          <cell r="GE70">
            <v>90.7</v>
          </cell>
          <cell r="GF70">
            <v>90.1</v>
          </cell>
          <cell r="GG70">
            <v>93.49</v>
          </cell>
          <cell r="GH70">
            <v>93.67</v>
          </cell>
          <cell r="GI70">
            <v>93.82</v>
          </cell>
          <cell r="GJ70">
            <v>91.24</v>
          </cell>
          <cell r="GK70">
            <v>91.79</v>
          </cell>
          <cell r="GL70">
            <v>93.46</v>
          </cell>
          <cell r="GM70">
            <v>94.76</v>
          </cell>
          <cell r="GN70">
            <v>95.54</v>
          </cell>
          <cell r="GO70">
            <v>95.28</v>
          </cell>
          <cell r="GP70">
            <v>93.64</v>
          </cell>
          <cell r="GQ70">
            <v>94.3</v>
          </cell>
          <cell r="GR70">
            <v>95.2</v>
          </cell>
          <cell r="GS70">
            <v>95.11</v>
          </cell>
          <cell r="GT70">
            <v>92.03</v>
          </cell>
          <cell r="GU70">
            <v>93.53</v>
          </cell>
          <cell r="GV70">
            <v>0</v>
          </cell>
          <cell r="GW70">
            <v>94.95</v>
          </cell>
          <cell r="GX70">
            <v>93.89</v>
          </cell>
          <cell r="GY70">
            <v>93.89</v>
          </cell>
          <cell r="GZ70">
            <v>92.21</v>
          </cell>
          <cell r="HA70">
            <v>93.16</v>
          </cell>
          <cell r="HB70">
            <v>73.069999999999993</v>
          </cell>
          <cell r="HC70">
            <v>0</v>
          </cell>
          <cell r="HD70">
            <v>0</v>
          </cell>
          <cell r="HE70">
            <v>0</v>
          </cell>
          <cell r="HF70">
            <v>0</v>
          </cell>
        </row>
        <row r="71">
          <cell r="A71">
            <v>70</v>
          </cell>
          <cell r="B71">
            <v>0</v>
          </cell>
          <cell r="C71" t="str">
            <v>Recup. Coluna CO2 (%)</v>
          </cell>
          <cell r="D71" t="str">
            <v>%</v>
          </cell>
          <cell r="E71">
            <v>0</v>
          </cell>
          <cell r="F71">
            <v>0</v>
          </cell>
          <cell r="G71">
            <v>0</v>
          </cell>
          <cell r="H71">
            <v>0.17</v>
          </cell>
          <cell r="I71">
            <v>0.13</v>
          </cell>
          <cell r="J71">
            <v>0.04</v>
          </cell>
          <cell r="K71">
            <v>0.01</v>
          </cell>
          <cell r="L71">
            <v>0.08</v>
          </cell>
          <cell r="M71">
            <v>0.26</v>
          </cell>
          <cell r="N71">
            <v>0.21</v>
          </cell>
          <cell r="O71">
            <v>0.08</v>
          </cell>
          <cell r="P71">
            <v>0.12</v>
          </cell>
          <cell r="Q71">
            <v>0.18</v>
          </cell>
          <cell r="R71">
            <v>0.15</v>
          </cell>
          <cell r="S71">
            <v>0.02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0.05</v>
          </cell>
          <cell r="Z71">
            <v>0.17</v>
          </cell>
          <cell r="AA71">
            <v>0.02</v>
          </cell>
          <cell r="AB71">
            <v>0.05</v>
          </cell>
          <cell r="AC71">
            <v>0.02</v>
          </cell>
          <cell r="AD71">
            <v>0.04</v>
          </cell>
          <cell r="AE71">
            <v>0.06</v>
          </cell>
          <cell r="AF71">
            <v>0.33</v>
          </cell>
          <cell r="AG71">
            <v>0.03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0.04</v>
          </cell>
          <cell r="AR71">
            <v>0.28999999999999998</v>
          </cell>
          <cell r="AS71">
            <v>0</v>
          </cell>
          <cell r="AT71">
            <v>0</v>
          </cell>
          <cell r="AU71">
            <v>0.05</v>
          </cell>
          <cell r="AV71">
            <v>0.03</v>
          </cell>
          <cell r="AW71">
            <v>0.35</v>
          </cell>
          <cell r="AX71">
            <v>1.28</v>
          </cell>
          <cell r="AY71">
            <v>0.04</v>
          </cell>
          <cell r="AZ71">
            <v>7.0000000000000007E-2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0.01</v>
          </cell>
          <cell r="BO71">
            <v>0.02</v>
          </cell>
          <cell r="BP71">
            <v>0.7</v>
          </cell>
          <cell r="BQ71">
            <v>0</v>
          </cell>
          <cell r="BR71">
            <v>0.03</v>
          </cell>
          <cell r="BS71">
            <v>0.05</v>
          </cell>
          <cell r="BT71">
            <v>0.04</v>
          </cell>
          <cell r="BU71">
            <v>0.05</v>
          </cell>
          <cell r="BV71">
            <v>0.78</v>
          </cell>
          <cell r="BW71">
            <v>0.05</v>
          </cell>
          <cell r="BX71">
            <v>0.04</v>
          </cell>
          <cell r="BY71">
            <v>0.04</v>
          </cell>
          <cell r="BZ71">
            <v>0</v>
          </cell>
          <cell r="CA71">
            <v>0.05</v>
          </cell>
          <cell r="CB71">
            <v>7.0000000000000007E-2</v>
          </cell>
          <cell r="CC71">
            <v>0.06</v>
          </cell>
          <cell r="CD71">
            <v>0.05</v>
          </cell>
          <cell r="CE71">
            <v>0.11</v>
          </cell>
          <cell r="CF71">
            <v>0.08</v>
          </cell>
          <cell r="CG71">
            <v>0.42</v>
          </cell>
          <cell r="CH71">
            <v>0.5</v>
          </cell>
          <cell r="CI71">
            <v>0.99</v>
          </cell>
          <cell r="CJ71">
            <v>0.56999999999999995</v>
          </cell>
          <cell r="CK71">
            <v>0.39</v>
          </cell>
          <cell r="CL71">
            <v>0.06</v>
          </cell>
          <cell r="CM71">
            <v>0.05</v>
          </cell>
          <cell r="CN71">
            <v>1.1399999999999999</v>
          </cell>
          <cell r="CO71">
            <v>0.42</v>
          </cell>
          <cell r="CP71">
            <v>0.51</v>
          </cell>
          <cell r="CQ71">
            <v>0.09</v>
          </cell>
          <cell r="CR71">
            <v>0.53</v>
          </cell>
          <cell r="CS71">
            <v>0.48</v>
          </cell>
          <cell r="CT71">
            <v>0.57999999999999996</v>
          </cell>
          <cell r="CU71">
            <v>0.54</v>
          </cell>
          <cell r="CV71">
            <v>0.47</v>
          </cell>
          <cell r="CW71">
            <v>0.43</v>
          </cell>
          <cell r="CX71">
            <v>0.49</v>
          </cell>
          <cell r="CY71">
            <v>0.24</v>
          </cell>
          <cell r="CZ71">
            <v>0.19</v>
          </cell>
          <cell r="DA71">
            <v>0.16</v>
          </cell>
          <cell r="DB71">
            <v>0.14000000000000001</v>
          </cell>
          <cell r="DC71">
            <v>0.2</v>
          </cell>
          <cell r="DD71">
            <v>0.3</v>
          </cell>
          <cell r="DE71">
            <v>0.27</v>
          </cell>
          <cell r="DF71">
            <v>0.41</v>
          </cell>
          <cell r="DG71">
            <v>0.47</v>
          </cell>
          <cell r="DH71">
            <v>0.37</v>
          </cell>
          <cell r="DI71">
            <v>0.28000000000000003</v>
          </cell>
          <cell r="DJ71">
            <v>0.34</v>
          </cell>
          <cell r="DK71">
            <v>0.35</v>
          </cell>
          <cell r="DL71">
            <v>0.36</v>
          </cell>
          <cell r="DM71">
            <v>0.38</v>
          </cell>
          <cell r="DN71">
            <v>0.35</v>
          </cell>
          <cell r="DO71">
            <v>0.89</v>
          </cell>
          <cell r="DP71">
            <v>0.37</v>
          </cell>
          <cell r="DQ71">
            <v>0.43</v>
          </cell>
          <cell r="DR71">
            <v>0.33</v>
          </cell>
          <cell r="DS71">
            <v>0.39</v>
          </cell>
          <cell r="DT71">
            <v>0.43</v>
          </cell>
          <cell r="DU71">
            <v>0.33</v>
          </cell>
          <cell r="DV71">
            <v>0.4</v>
          </cell>
          <cell r="DW71">
            <v>0.52</v>
          </cell>
          <cell r="DX71">
            <v>0.38</v>
          </cell>
          <cell r="DY71">
            <v>0.35</v>
          </cell>
          <cell r="DZ71">
            <v>0.36</v>
          </cell>
          <cell r="EA71">
            <v>0.36</v>
          </cell>
          <cell r="EB71">
            <v>0.84</v>
          </cell>
          <cell r="EC71">
            <v>0.35</v>
          </cell>
          <cell r="ED71">
            <v>0.35</v>
          </cell>
          <cell r="EE71">
            <v>0.34</v>
          </cell>
          <cell r="EF71">
            <v>0.38</v>
          </cell>
          <cell r="EG71">
            <v>0</v>
          </cell>
          <cell r="EH71">
            <v>1.01</v>
          </cell>
          <cell r="EI71">
            <v>0.39</v>
          </cell>
          <cell r="EJ71">
            <v>0.27</v>
          </cell>
          <cell r="EK71">
            <v>0.68</v>
          </cell>
          <cell r="EL71">
            <v>0.76</v>
          </cell>
          <cell r="EM71">
            <v>1.05</v>
          </cell>
          <cell r="EN71">
            <v>1.25</v>
          </cell>
          <cell r="EO71">
            <v>1.05</v>
          </cell>
          <cell r="EP71">
            <v>0</v>
          </cell>
          <cell r="EQ71">
            <v>0</v>
          </cell>
          <cell r="ER71">
            <v>0</v>
          </cell>
          <cell r="ES71">
            <v>0.39</v>
          </cell>
          <cell r="ET71">
            <v>0.48</v>
          </cell>
          <cell r="EU71">
            <v>0</v>
          </cell>
          <cell r="EV71">
            <v>0</v>
          </cell>
          <cell r="EW71">
            <v>0</v>
          </cell>
          <cell r="EX71">
            <v>0</v>
          </cell>
          <cell r="EY71">
            <v>0.28000000000000003</v>
          </cell>
          <cell r="EZ71">
            <v>0.42</v>
          </cell>
          <cell r="FA71">
            <v>1.1000000000000001</v>
          </cell>
          <cell r="FB71">
            <v>0.9</v>
          </cell>
          <cell r="FC71">
            <v>1.25</v>
          </cell>
          <cell r="FD71">
            <v>1.28</v>
          </cell>
          <cell r="FE71">
            <v>1.07</v>
          </cell>
          <cell r="FF71">
            <v>1.1200000000000001</v>
          </cell>
          <cell r="FG71">
            <v>0.74</v>
          </cell>
          <cell r="FH71">
            <v>1.1499999999999999</v>
          </cell>
          <cell r="FI71">
            <v>1.4</v>
          </cell>
          <cell r="FJ71">
            <v>1.1599999999999999</v>
          </cell>
          <cell r="FK71">
            <v>0.43</v>
          </cell>
          <cell r="FL71">
            <v>0.8</v>
          </cell>
          <cell r="FM71">
            <v>1.89</v>
          </cell>
          <cell r="FN71">
            <v>2.39</v>
          </cell>
          <cell r="FO71">
            <v>2.44</v>
          </cell>
          <cell r="FP71">
            <v>1.87</v>
          </cell>
          <cell r="FQ71">
            <v>1.32</v>
          </cell>
          <cell r="FR71">
            <v>1.1299999999999999</v>
          </cell>
          <cell r="FS71">
            <v>1.49</v>
          </cell>
          <cell r="FT71">
            <v>1.91</v>
          </cell>
          <cell r="FU71">
            <v>1.22</v>
          </cell>
          <cell r="FV71">
            <v>1.35</v>
          </cell>
          <cell r="FW71">
            <v>0.87</v>
          </cell>
          <cell r="FX71">
            <v>1.31</v>
          </cell>
          <cell r="FY71">
            <v>1.7</v>
          </cell>
          <cell r="FZ71">
            <v>1.91</v>
          </cell>
          <cell r="GA71">
            <v>1.1299999999999999</v>
          </cell>
          <cell r="GB71">
            <v>8.08</v>
          </cell>
          <cell r="GC71">
            <v>1.26</v>
          </cell>
          <cell r="GD71">
            <v>1.22</v>
          </cell>
          <cell r="GE71">
            <v>1.03</v>
          </cell>
          <cell r="GF71">
            <v>1.04</v>
          </cell>
          <cell r="GG71">
            <v>1.3</v>
          </cell>
          <cell r="GH71">
            <v>1.35</v>
          </cell>
          <cell r="GI71">
            <v>1.5</v>
          </cell>
          <cell r="GJ71">
            <v>0.31</v>
          </cell>
          <cell r="GK71">
            <v>1.53</v>
          </cell>
          <cell r="GL71">
            <v>1.43</v>
          </cell>
          <cell r="GM71">
            <v>1.22</v>
          </cell>
          <cell r="GN71">
            <v>1.29</v>
          </cell>
          <cell r="GO71">
            <v>2.4300000000000002</v>
          </cell>
          <cell r="GP71">
            <v>2.92</v>
          </cell>
          <cell r="GQ71">
            <v>0.97</v>
          </cell>
          <cell r="GR71">
            <v>0.95</v>
          </cell>
          <cell r="GS71">
            <v>0.98</v>
          </cell>
          <cell r="GT71">
            <v>7.5</v>
          </cell>
          <cell r="GU71">
            <v>2.29</v>
          </cell>
          <cell r="GV71">
            <v>0</v>
          </cell>
          <cell r="GW71">
            <v>2.6</v>
          </cell>
          <cell r="GX71">
            <v>1.2</v>
          </cell>
          <cell r="GY71">
            <v>1.23</v>
          </cell>
          <cell r="GZ71">
            <v>1.35</v>
          </cell>
          <cell r="HA71">
            <v>8.59</v>
          </cell>
          <cell r="HB71">
            <v>0</v>
          </cell>
          <cell r="HC71">
            <v>0</v>
          </cell>
          <cell r="HD71">
            <v>0</v>
          </cell>
          <cell r="HE71">
            <v>0</v>
          </cell>
          <cell r="HF71">
            <v>0</v>
          </cell>
        </row>
        <row r="72">
          <cell r="A72">
            <v>71</v>
          </cell>
          <cell r="B72">
            <v>0</v>
          </cell>
          <cell r="C72" t="str">
            <v>Eficiência Destilação (%)</v>
          </cell>
          <cell r="D72" t="str">
            <v>%</v>
          </cell>
          <cell r="F72">
            <v>99.79</v>
          </cell>
          <cell r="G72">
            <v>99.98</v>
          </cell>
          <cell r="H72">
            <v>98.56</v>
          </cell>
          <cell r="I72">
            <v>99.26</v>
          </cell>
          <cell r="J72">
            <v>99.65</v>
          </cell>
          <cell r="K72">
            <v>99.47</v>
          </cell>
          <cell r="L72">
            <v>99.19</v>
          </cell>
          <cell r="M72">
            <v>99.76</v>
          </cell>
          <cell r="N72">
            <v>99.28</v>
          </cell>
          <cell r="O72">
            <v>99.96</v>
          </cell>
          <cell r="P72">
            <v>99.97</v>
          </cell>
          <cell r="Q72">
            <v>99.82</v>
          </cell>
          <cell r="R72">
            <v>99.85</v>
          </cell>
          <cell r="S72">
            <v>99.85</v>
          </cell>
          <cell r="V72">
            <v>99.75</v>
          </cell>
          <cell r="W72">
            <v>98.35</v>
          </cell>
          <cell r="X72">
            <v>99.52</v>
          </cell>
          <cell r="Y72">
            <v>97.39</v>
          </cell>
          <cell r="Z72">
            <v>99.75</v>
          </cell>
          <cell r="AA72">
            <v>98.92</v>
          </cell>
          <cell r="AB72">
            <v>99.76</v>
          </cell>
          <cell r="AC72">
            <v>99.67</v>
          </cell>
          <cell r="AD72">
            <v>99.78</v>
          </cell>
          <cell r="AE72">
            <v>99.18</v>
          </cell>
          <cell r="AF72">
            <v>99.64</v>
          </cell>
          <cell r="AG72">
            <v>99.7</v>
          </cell>
          <cell r="AJ72">
            <v>99.69</v>
          </cell>
          <cell r="AM72">
            <v>100</v>
          </cell>
          <cell r="AO72">
            <v>99.7</v>
          </cell>
          <cell r="AP72">
            <v>99.63</v>
          </cell>
          <cell r="AQ72">
            <v>99.97</v>
          </cell>
          <cell r="AR72">
            <v>99.63</v>
          </cell>
          <cell r="AT72">
            <v>99.11</v>
          </cell>
          <cell r="AU72">
            <v>99.58</v>
          </cell>
          <cell r="AV72">
            <v>99.76</v>
          </cell>
          <cell r="AW72">
            <v>99.86</v>
          </cell>
          <cell r="AX72">
            <v>99.84</v>
          </cell>
          <cell r="AY72">
            <v>99.78</v>
          </cell>
          <cell r="AZ72">
            <v>99.75</v>
          </cell>
          <cell r="BB72">
            <v>96.86</v>
          </cell>
          <cell r="BH72">
            <v>99.89</v>
          </cell>
          <cell r="BI72">
            <v>98.93</v>
          </cell>
          <cell r="BJ72">
            <v>93.49</v>
          </cell>
          <cell r="BK72">
            <v>99.9</v>
          </cell>
          <cell r="BL72">
            <v>99.78</v>
          </cell>
          <cell r="BM72">
            <v>99.87</v>
          </cell>
          <cell r="BN72">
            <v>99.73</v>
          </cell>
          <cell r="BO72">
            <v>99.75</v>
          </cell>
          <cell r="BP72">
            <v>99.91</v>
          </cell>
          <cell r="BQ72">
            <v>99.86</v>
          </cell>
          <cell r="BR72">
            <v>99.76</v>
          </cell>
          <cell r="BS72">
            <v>99.82</v>
          </cell>
          <cell r="BT72">
            <v>99.88</v>
          </cell>
          <cell r="BU72">
            <v>99.87</v>
          </cell>
          <cell r="BV72">
            <v>99.87</v>
          </cell>
          <cell r="BW72">
            <v>99.72</v>
          </cell>
          <cell r="BX72">
            <v>99.88</v>
          </cell>
          <cell r="BY72">
            <v>99.83</v>
          </cell>
          <cell r="BZ72">
            <v>99.46</v>
          </cell>
          <cell r="CA72">
            <v>99.81</v>
          </cell>
          <cell r="CB72">
            <v>99.84</v>
          </cell>
          <cell r="CC72">
            <v>99.89</v>
          </cell>
          <cell r="CD72">
            <v>99.8</v>
          </cell>
          <cell r="CE72">
            <v>99.79</v>
          </cell>
          <cell r="CF72">
            <v>99.86</v>
          </cell>
          <cell r="CG72">
            <v>99.85</v>
          </cell>
          <cell r="CH72">
            <v>98.75</v>
          </cell>
          <cell r="CI72">
            <v>98.99</v>
          </cell>
          <cell r="CJ72">
            <v>99.78</v>
          </cell>
          <cell r="CK72">
            <v>99.84</v>
          </cell>
          <cell r="CL72">
            <v>99.87</v>
          </cell>
          <cell r="CM72">
            <v>99.66</v>
          </cell>
          <cell r="CN72">
            <v>99.47</v>
          </cell>
          <cell r="CO72">
            <v>99.73</v>
          </cell>
          <cell r="CP72">
            <v>99.82</v>
          </cell>
          <cell r="CQ72">
            <v>99.81</v>
          </cell>
          <cell r="CR72">
            <v>99.87</v>
          </cell>
          <cell r="CS72">
            <v>98.41</v>
          </cell>
          <cell r="CT72">
            <v>99.78</v>
          </cell>
          <cell r="CU72">
            <v>99.86</v>
          </cell>
          <cell r="CV72">
            <v>99.86</v>
          </cell>
          <cell r="CW72">
            <v>99.62</v>
          </cell>
          <cell r="CX72">
            <v>99.5</v>
          </cell>
          <cell r="CY72">
            <v>99.83</v>
          </cell>
          <cell r="CZ72">
            <v>98.58</v>
          </cell>
          <cell r="DA72">
            <v>99.84</v>
          </cell>
          <cell r="DB72">
            <v>99.83</v>
          </cell>
          <cell r="DC72">
            <v>99.85</v>
          </cell>
          <cell r="DD72">
            <v>99.89</v>
          </cell>
          <cell r="DE72">
            <v>99.81</v>
          </cell>
          <cell r="DF72">
            <v>99.74</v>
          </cell>
          <cell r="DG72">
            <v>99.76</v>
          </cell>
          <cell r="DH72">
            <v>99.84</v>
          </cell>
          <cell r="DI72">
            <v>99.81</v>
          </cell>
          <cell r="DJ72">
            <v>99.84</v>
          </cell>
          <cell r="DK72">
            <v>99.84</v>
          </cell>
          <cell r="DL72">
            <v>99.83</v>
          </cell>
          <cell r="DM72">
            <v>99.83</v>
          </cell>
          <cell r="DN72">
            <v>99.86</v>
          </cell>
          <cell r="DO72">
            <v>99.81</v>
          </cell>
          <cell r="DP72">
            <v>99.81</v>
          </cell>
          <cell r="DQ72">
            <v>99.83</v>
          </cell>
          <cell r="DR72">
            <v>99.84</v>
          </cell>
          <cell r="DS72">
            <v>99.87</v>
          </cell>
          <cell r="DT72">
            <v>99.89</v>
          </cell>
          <cell r="DU72">
            <v>99.65</v>
          </cell>
          <cell r="DV72">
            <v>99.58</v>
          </cell>
          <cell r="DW72">
            <v>99.83</v>
          </cell>
          <cell r="DX72">
            <v>99.85</v>
          </cell>
          <cell r="DY72">
            <v>99.81</v>
          </cell>
          <cell r="DZ72">
            <v>99.79</v>
          </cell>
          <cell r="EA72">
            <v>99.65</v>
          </cell>
          <cell r="EB72">
            <v>99.75</v>
          </cell>
          <cell r="EC72">
            <v>99.82</v>
          </cell>
          <cell r="ED72">
            <v>99.88</v>
          </cell>
          <cell r="EE72">
            <v>99.86</v>
          </cell>
          <cell r="EF72">
            <v>99.76</v>
          </cell>
          <cell r="EH72">
            <v>99.89</v>
          </cell>
          <cell r="EI72">
            <v>99.68</v>
          </cell>
          <cell r="EJ72">
            <v>99.82</v>
          </cell>
          <cell r="EK72">
            <v>99.83</v>
          </cell>
          <cell r="EL72">
            <v>99.78</v>
          </cell>
          <cell r="EM72">
            <v>99.76</v>
          </cell>
          <cell r="EN72">
            <v>99.83</v>
          </cell>
          <cell r="EO72">
            <v>99.8</v>
          </cell>
          <cell r="ER72">
            <v>99.35</v>
          </cell>
          <cell r="ES72">
            <v>99.53</v>
          </cell>
          <cell r="ET72">
            <v>99.17</v>
          </cell>
          <cell r="EY72">
            <v>99.61</v>
          </cell>
          <cell r="EZ72">
            <v>99.49</v>
          </cell>
          <cell r="FA72">
            <v>99.78</v>
          </cell>
          <cell r="FB72">
            <v>99.83</v>
          </cell>
          <cell r="FC72">
            <v>99.61</v>
          </cell>
          <cell r="FD72">
            <v>99.75</v>
          </cell>
          <cell r="FE72">
            <v>99.72</v>
          </cell>
          <cell r="FF72">
            <v>99.78</v>
          </cell>
          <cell r="FG72">
            <v>99.77</v>
          </cell>
          <cell r="FH72">
            <v>99.81</v>
          </cell>
          <cell r="FI72">
            <v>99.83</v>
          </cell>
          <cell r="FJ72">
            <v>99.67</v>
          </cell>
          <cell r="FK72">
            <v>99.8</v>
          </cell>
          <cell r="FL72">
            <v>99.13</v>
          </cell>
          <cell r="FM72">
            <v>99.83</v>
          </cell>
          <cell r="FN72">
            <v>99.72</v>
          </cell>
          <cell r="FO72">
            <v>99.83</v>
          </cell>
          <cell r="FP72">
            <v>99.85</v>
          </cell>
          <cell r="FQ72">
            <v>99.84</v>
          </cell>
          <cell r="FR72">
            <v>99.82</v>
          </cell>
          <cell r="FS72">
            <v>99.77</v>
          </cell>
          <cell r="FT72">
            <v>99.83</v>
          </cell>
          <cell r="FU72">
            <v>99.84</v>
          </cell>
          <cell r="FV72">
            <v>99.8</v>
          </cell>
          <cell r="FW72">
            <v>99.27</v>
          </cell>
          <cell r="FX72">
            <v>99.89</v>
          </cell>
          <cell r="FY72">
            <v>99.74</v>
          </cell>
          <cell r="FZ72">
            <v>99.75</v>
          </cell>
          <cell r="GA72">
            <v>98.47</v>
          </cell>
          <cell r="GB72">
            <v>99.79</v>
          </cell>
          <cell r="GC72">
            <v>99.75</v>
          </cell>
          <cell r="GD72">
            <v>99.81</v>
          </cell>
          <cell r="GE72">
            <v>99.75</v>
          </cell>
          <cell r="GF72">
            <v>99.66</v>
          </cell>
          <cell r="GG72">
            <v>99.73</v>
          </cell>
          <cell r="GH72">
            <v>99.67</v>
          </cell>
          <cell r="GI72">
            <v>99.64</v>
          </cell>
          <cell r="GJ72">
            <v>98.63</v>
          </cell>
          <cell r="GK72">
            <v>99.6</v>
          </cell>
          <cell r="GL72">
            <v>99.75</v>
          </cell>
          <cell r="GM72">
            <v>99.79</v>
          </cell>
          <cell r="GN72">
            <v>99.84</v>
          </cell>
          <cell r="GO72">
            <v>99.74</v>
          </cell>
          <cell r="GP72">
            <v>99.83</v>
          </cell>
          <cell r="GQ72">
            <v>99.85</v>
          </cell>
          <cell r="GR72">
            <v>99.82</v>
          </cell>
          <cell r="GS72">
            <v>99.82</v>
          </cell>
          <cell r="GT72">
            <v>99.69</v>
          </cell>
          <cell r="GU72">
            <v>99.69</v>
          </cell>
          <cell r="GW72">
            <v>99.81</v>
          </cell>
          <cell r="GX72">
            <v>99.84</v>
          </cell>
          <cell r="GY72">
            <v>99.77</v>
          </cell>
          <cell r="GZ72">
            <v>99.77</v>
          </cell>
          <cell r="HA72">
            <v>99.82</v>
          </cell>
        </row>
        <row r="73">
          <cell r="A73">
            <v>72</v>
          </cell>
          <cell r="B73">
            <v>0</v>
          </cell>
          <cell r="C73" t="str">
            <v>BALANÇO ART %</v>
          </cell>
          <cell r="D73" t="str">
            <v>.</v>
          </cell>
        </row>
        <row r="74">
          <cell r="A74">
            <v>73</v>
          </cell>
          <cell r="B74">
            <v>0</v>
          </cell>
          <cell r="C74" t="str">
            <v>ART cana (%)</v>
          </cell>
          <cell r="D74" t="str">
            <v>%</v>
          </cell>
          <cell r="E74">
            <v>100</v>
          </cell>
          <cell r="F74">
            <v>100</v>
          </cell>
          <cell r="G74">
            <v>100</v>
          </cell>
          <cell r="H74">
            <v>100</v>
          </cell>
          <cell r="I74">
            <v>100</v>
          </cell>
          <cell r="J74">
            <v>100</v>
          </cell>
          <cell r="K74">
            <v>100</v>
          </cell>
          <cell r="L74">
            <v>100</v>
          </cell>
          <cell r="M74">
            <v>100</v>
          </cell>
          <cell r="N74">
            <v>100</v>
          </cell>
          <cell r="O74">
            <v>100</v>
          </cell>
          <cell r="P74">
            <v>100</v>
          </cell>
          <cell r="Q74">
            <v>100</v>
          </cell>
          <cell r="R74">
            <v>100</v>
          </cell>
          <cell r="S74">
            <v>100</v>
          </cell>
          <cell r="T74">
            <v>100</v>
          </cell>
          <cell r="U74">
            <v>100</v>
          </cell>
          <cell r="V74">
            <v>100</v>
          </cell>
          <cell r="W74">
            <v>100</v>
          </cell>
          <cell r="X74">
            <v>100</v>
          </cell>
          <cell r="Y74">
            <v>100</v>
          </cell>
          <cell r="Z74">
            <v>100</v>
          </cell>
          <cell r="AA74">
            <v>100</v>
          </cell>
          <cell r="AB74">
            <v>100</v>
          </cell>
          <cell r="AC74">
            <v>100</v>
          </cell>
          <cell r="AD74">
            <v>100</v>
          </cell>
          <cell r="AE74">
            <v>100</v>
          </cell>
          <cell r="AF74">
            <v>100</v>
          </cell>
          <cell r="AG74">
            <v>100</v>
          </cell>
          <cell r="AH74">
            <v>100</v>
          </cell>
          <cell r="AI74">
            <v>100</v>
          </cell>
          <cell r="AJ74">
            <v>100</v>
          </cell>
          <cell r="AK74">
            <v>100</v>
          </cell>
          <cell r="AL74">
            <v>100</v>
          </cell>
          <cell r="AM74">
            <v>100</v>
          </cell>
          <cell r="AN74">
            <v>100</v>
          </cell>
          <cell r="AO74">
            <v>100</v>
          </cell>
          <cell r="AP74">
            <v>100</v>
          </cell>
          <cell r="AQ74">
            <v>100</v>
          </cell>
          <cell r="AR74">
            <v>100</v>
          </cell>
          <cell r="AS74">
            <v>100</v>
          </cell>
          <cell r="AT74">
            <v>100</v>
          </cell>
          <cell r="AU74">
            <v>100</v>
          </cell>
          <cell r="AV74">
            <v>100</v>
          </cell>
          <cell r="AW74">
            <v>100</v>
          </cell>
          <cell r="AX74">
            <v>100</v>
          </cell>
          <cell r="AY74">
            <v>100</v>
          </cell>
          <cell r="AZ74">
            <v>100</v>
          </cell>
          <cell r="BA74">
            <v>100</v>
          </cell>
          <cell r="BB74">
            <v>100</v>
          </cell>
          <cell r="BC74">
            <v>100</v>
          </cell>
          <cell r="BD74">
            <v>100</v>
          </cell>
          <cell r="BE74">
            <v>100</v>
          </cell>
          <cell r="BF74">
            <v>100</v>
          </cell>
          <cell r="BG74">
            <v>100</v>
          </cell>
          <cell r="BH74">
            <v>100</v>
          </cell>
          <cell r="BI74">
            <v>100</v>
          </cell>
          <cell r="BJ74">
            <v>100</v>
          </cell>
          <cell r="BK74">
            <v>100</v>
          </cell>
          <cell r="BL74">
            <v>100</v>
          </cell>
          <cell r="BM74">
            <v>100</v>
          </cell>
          <cell r="BN74">
            <v>100</v>
          </cell>
          <cell r="BO74">
            <v>100</v>
          </cell>
          <cell r="BP74">
            <v>100</v>
          </cell>
          <cell r="BQ74">
            <v>100</v>
          </cell>
          <cell r="BR74">
            <v>100</v>
          </cell>
          <cell r="BS74">
            <v>100</v>
          </cell>
          <cell r="BT74">
            <v>100</v>
          </cell>
          <cell r="BU74">
            <v>100</v>
          </cell>
          <cell r="BV74">
            <v>100</v>
          </cell>
          <cell r="BW74">
            <v>100</v>
          </cell>
          <cell r="BX74">
            <v>100</v>
          </cell>
          <cell r="BY74">
            <v>100</v>
          </cell>
          <cell r="BZ74">
            <v>100</v>
          </cell>
          <cell r="CA74">
            <v>100</v>
          </cell>
          <cell r="CB74">
            <v>100</v>
          </cell>
          <cell r="CC74">
            <v>100</v>
          </cell>
          <cell r="CD74">
            <v>100</v>
          </cell>
          <cell r="CE74">
            <v>100</v>
          </cell>
          <cell r="CF74">
            <v>100</v>
          </cell>
          <cell r="CG74">
            <v>100</v>
          </cell>
          <cell r="CH74">
            <v>100</v>
          </cell>
          <cell r="CI74">
            <v>100</v>
          </cell>
          <cell r="CJ74">
            <v>100</v>
          </cell>
          <cell r="CK74">
            <v>100</v>
          </cell>
          <cell r="CL74">
            <v>100</v>
          </cell>
          <cell r="CM74">
            <v>100</v>
          </cell>
          <cell r="CN74">
            <v>100</v>
          </cell>
          <cell r="CO74">
            <v>100</v>
          </cell>
          <cell r="CP74">
            <v>100</v>
          </cell>
          <cell r="CQ74">
            <v>100</v>
          </cell>
          <cell r="CR74">
            <v>100</v>
          </cell>
          <cell r="CS74">
            <v>100</v>
          </cell>
          <cell r="CT74">
            <v>100</v>
          </cell>
          <cell r="CU74">
            <v>100</v>
          </cell>
          <cell r="CV74">
            <v>100</v>
          </cell>
          <cell r="CW74">
            <v>100</v>
          </cell>
          <cell r="CX74">
            <v>100</v>
          </cell>
          <cell r="CY74">
            <v>100</v>
          </cell>
          <cell r="CZ74">
            <v>100</v>
          </cell>
          <cell r="DA74">
            <v>100</v>
          </cell>
          <cell r="DB74">
            <v>100</v>
          </cell>
          <cell r="DC74">
            <v>100</v>
          </cell>
          <cell r="DD74">
            <v>100</v>
          </cell>
          <cell r="DE74">
            <v>100</v>
          </cell>
          <cell r="DF74">
            <v>100</v>
          </cell>
          <cell r="DG74">
            <v>100</v>
          </cell>
          <cell r="DH74">
            <v>100</v>
          </cell>
          <cell r="DI74">
            <v>100</v>
          </cell>
          <cell r="DJ74">
            <v>100</v>
          </cell>
          <cell r="DK74">
            <v>100</v>
          </cell>
          <cell r="DL74">
            <v>100</v>
          </cell>
          <cell r="DM74">
            <v>100</v>
          </cell>
          <cell r="DN74">
            <v>100</v>
          </cell>
          <cell r="DO74">
            <v>100</v>
          </cell>
          <cell r="DP74">
            <v>100</v>
          </cell>
          <cell r="DQ74">
            <v>100</v>
          </cell>
          <cell r="DR74">
            <v>100</v>
          </cell>
          <cell r="DS74">
            <v>100</v>
          </cell>
          <cell r="DT74">
            <v>100</v>
          </cell>
          <cell r="DU74">
            <v>100</v>
          </cell>
          <cell r="DV74">
            <v>100</v>
          </cell>
          <cell r="DW74">
            <v>100</v>
          </cell>
          <cell r="DX74">
            <v>100</v>
          </cell>
          <cell r="DY74">
            <v>100</v>
          </cell>
          <cell r="DZ74">
            <v>100</v>
          </cell>
          <cell r="EA74">
            <v>100</v>
          </cell>
          <cell r="EB74">
            <v>100</v>
          </cell>
          <cell r="EC74">
            <v>100</v>
          </cell>
          <cell r="ED74">
            <v>100</v>
          </cell>
          <cell r="EE74">
            <v>100</v>
          </cell>
          <cell r="EF74">
            <v>100</v>
          </cell>
          <cell r="EG74">
            <v>100</v>
          </cell>
          <cell r="EH74">
            <v>100</v>
          </cell>
          <cell r="EI74">
            <v>100</v>
          </cell>
          <cell r="EJ74">
            <v>100</v>
          </cell>
          <cell r="EK74">
            <v>100</v>
          </cell>
          <cell r="EL74">
            <v>100</v>
          </cell>
          <cell r="EM74">
            <v>100</v>
          </cell>
          <cell r="EN74">
            <v>100</v>
          </cell>
          <cell r="EO74">
            <v>100</v>
          </cell>
          <cell r="EP74">
            <v>100</v>
          </cell>
          <cell r="EQ74">
            <v>100</v>
          </cell>
          <cell r="ER74">
            <v>100</v>
          </cell>
          <cell r="ES74">
            <v>100</v>
          </cell>
          <cell r="ET74">
            <v>100</v>
          </cell>
          <cell r="EU74">
            <v>100</v>
          </cell>
          <cell r="EV74">
            <v>100</v>
          </cell>
          <cell r="EW74">
            <v>100</v>
          </cell>
          <cell r="EX74">
            <v>100</v>
          </cell>
          <cell r="EY74">
            <v>100</v>
          </cell>
          <cell r="EZ74">
            <v>100</v>
          </cell>
          <cell r="FA74">
            <v>100</v>
          </cell>
          <cell r="FB74">
            <v>100</v>
          </cell>
          <cell r="FC74">
            <v>100</v>
          </cell>
          <cell r="FD74">
            <v>100</v>
          </cell>
          <cell r="FE74">
            <v>100</v>
          </cell>
          <cell r="FF74">
            <v>100</v>
          </cell>
          <cell r="FG74">
            <v>100</v>
          </cell>
          <cell r="FH74">
            <v>100</v>
          </cell>
          <cell r="FI74">
            <v>100</v>
          </cell>
          <cell r="FJ74">
            <v>100</v>
          </cell>
          <cell r="FK74">
            <v>100</v>
          </cell>
          <cell r="FL74">
            <v>100</v>
          </cell>
          <cell r="FM74">
            <v>100</v>
          </cell>
          <cell r="FN74">
            <v>100</v>
          </cell>
          <cell r="FO74">
            <v>100</v>
          </cell>
          <cell r="FP74">
            <v>100</v>
          </cell>
          <cell r="FQ74">
            <v>100</v>
          </cell>
          <cell r="FR74">
            <v>100</v>
          </cell>
          <cell r="FS74">
            <v>100</v>
          </cell>
          <cell r="FT74">
            <v>100</v>
          </cell>
          <cell r="FU74">
            <v>100</v>
          </cell>
          <cell r="FV74">
            <v>100</v>
          </cell>
          <cell r="FW74">
            <v>100</v>
          </cell>
          <cell r="FX74">
            <v>100</v>
          </cell>
          <cell r="FY74">
            <v>100</v>
          </cell>
          <cell r="FZ74">
            <v>100</v>
          </cell>
          <cell r="GA74">
            <v>100</v>
          </cell>
          <cell r="GB74">
            <v>100</v>
          </cell>
          <cell r="GC74">
            <v>100</v>
          </cell>
          <cell r="GD74">
            <v>100</v>
          </cell>
          <cell r="GE74">
            <v>100</v>
          </cell>
          <cell r="GF74">
            <v>100</v>
          </cell>
          <cell r="GG74">
            <v>100</v>
          </cell>
          <cell r="GH74">
            <v>100</v>
          </cell>
          <cell r="GI74">
            <v>100</v>
          </cell>
          <cell r="GJ74">
            <v>100</v>
          </cell>
          <cell r="GK74">
            <v>100</v>
          </cell>
          <cell r="GL74">
            <v>100</v>
          </cell>
          <cell r="GM74">
            <v>100</v>
          </cell>
          <cell r="GN74">
            <v>100</v>
          </cell>
          <cell r="GO74">
            <v>100</v>
          </cell>
          <cell r="GP74">
            <v>100</v>
          </cell>
          <cell r="GQ74">
            <v>100</v>
          </cell>
          <cell r="GR74">
            <v>100</v>
          </cell>
          <cell r="GS74">
            <v>100</v>
          </cell>
          <cell r="GT74">
            <v>100</v>
          </cell>
          <cell r="GU74">
            <v>100</v>
          </cell>
          <cell r="GV74">
            <v>100</v>
          </cell>
          <cell r="GW74">
            <v>100</v>
          </cell>
          <cell r="GX74">
            <v>100</v>
          </cell>
          <cell r="GY74">
            <v>100</v>
          </cell>
          <cell r="GZ74">
            <v>100</v>
          </cell>
          <cell r="HA74">
            <v>100</v>
          </cell>
          <cell r="HB74">
            <v>100</v>
          </cell>
          <cell r="HC74">
            <v>100</v>
          </cell>
          <cell r="HD74">
            <v>100</v>
          </cell>
          <cell r="HE74">
            <v>100</v>
          </cell>
          <cell r="HF74">
            <v>100</v>
          </cell>
        </row>
        <row r="75">
          <cell r="A75">
            <v>74</v>
          </cell>
          <cell r="B75">
            <v>0</v>
          </cell>
          <cell r="C75" t="str">
            <v>Perda Bagaço (%)</v>
          </cell>
          <cell r="D75" t="str">
            <v>.</v>
          </cell>
          <cell r="E75">
            <v>2.74</v>
          </cell>
          <cell r="F75">
            <v>1.6919999999999999</v>
          </cell>
          <cell r="G75">
            <v>1.8740000000000001</v>
          </cell>
          <cell r="H75">
            <v>1.893</v>
          </cell>
          <cell r="I75">
            <v>1.58</v>
          </cell>
          <cell r="J75">
            <v>1.591</v>
          </cell>
          <cell r="K75">
            <v>1.429</v>
          </cell>
          <cell r="L75">
            <v>1.6850000000000001</v>
          </cell>
          <cell r="M75">
            <v>1.629</v>
          </cell>
          <cell r="N75">
            <v>1.67</v>
          </cell>
          <cell r="O75">
            <v>1.7949999999999999</v>
          </cell>
          <cell r="P75">
            <v>1.901</v>
          </cell>
          <cell r="Q75">
            <v>1.9730000000000001</v>
          </cell>
          <cell r="R75">
            <v>2.1070000000000002</v>
          </cell>
          <cell r="S75">
            <v>1.982</v>
          </cell>
          <cell r="T75">
            <v>0</v>
          </cell>
          <cell r="U75">
            <v>0</v>
          </cell>
          <cell r="V75">
            <v>2.4790000000000001</v>
          </cell>
          <cell r="W75">
            <v>1.4</v>
          </cell>
          <cell r="X75">
            <v>1.7150000000000001</v>
          </cell>
          <cell r="Y75">
            <v>1.6359999999999999</v>
          </cell>
          <cell r="Z75">
            <v>2.0009999999999999</v>
          </cell>
          <cell r="AA75">
            <v>2.2309999999999999</v>
          </cell>
          <cell r="AB75">
            <v>2.6709999999999998</v>
          </cell>
          <cell r="AC75">
            <v>2.2810000000000001</v>
          </cell>
          <cell r="AD75">
            <v>2.2250000000000001</v>
          </cell>
          <cell r="AE75">
            <v>2.339</v>
          </cell>
          <cell r="AF75">
            <v>2.3079999999999998</v>
          </cell>
          <cell r="AG75">
            <v>2.2480000000000002</v>
          </cell>
          <cell r="AH75">
            <v>0</v>
          </cell>
          <cell r="AI75">
            <v>0</v>
          </cell>
          <cell r="AJ75">
            <v>1.097</v>
          </cell>
          <cell r="AK75">
            <v>0</v>
          </cell>
          <cell r="AL75">
            <v>0</v>
          </cell>
          <cell r="AM75">
            <v>1.984</v>
          </cell>
          <cell r="AN75">
            <v>1.5329999999999999</v>
          </cell>
          <cell r="AO75">
            <v>1.4610000000000001</v>
          </cell>
          <cell r="AP75">
            <v>1.8440000000000001</v>
          </cell>
          <cell r="AQ75">
            <v>3.04</v>
          </cell>
          <cell r="AR75">
            <v>2.097</v>
          </cell>
          <cell r="AS75">
            <v>0</v>
          </cell>
          <cell r="AT75">
            <v>1.855</v>
          </cell>
          <cell r="AU75">
            <v>1.5349999999999999</v>
          </cell>
          <cell r="AV75">
            <v>2.1190000000000002</v>
          </cell>
          <cell r="AW75">
            <v>2.1739999999999999</v>
          </cell>
          <cell r="AX75">
            <v>1.996</v>
          </cell>
          <cell r="AY75">
            <v>1.8109999999999999</v>
          </cell>
          <cell r="AZ75">
            <v>1.8320000000000001</v>
          </cell>
          <cell r="BA75">
            <v>0</v>
          </cell>
          <cell r="BB75">
            <v>2.9790000000000001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1.7789999999999999</v>
          </cell>
          <cell r="BI75">
            <v>1.4279999999999999</v>
          </cell>
          <cell r="BJ75">
            <v>1.863</v>
          </cell>
          <cell r="BK75">
            <v>1.536</v>
          </cell>
          <cell r="BL75">
            <v>1.2809999999999999</v>
          </cell>
          <cell r="BM75">
            <v>1.425</v>
          </cell>
          <cell r="BN75">
            <v>1.8560000000000001</v>
          </cell>
          <cell r="BO75">
            <v>2.141</v>
          </cell>
          <cell r="BP75">
            <v>1.9370000000000001</v>
          </cell>
          <cell r="BQ75">
            <v>2.0720000000000001</v>
          </cell>
          <cell r="BR75">
            <v>2.19</v>
          </cell>
          <cell r="BS75">
            <v>2.4260000000000002</v>
          </cell>
          <cell r="BT75">
            <v>1.8640000000000001</v>
          </cell>
          <cell r="BU75">
            <v>1.89</v>
          </cell>
          <cell r="BV75">
            <v>1.9139999999999999</v>
          </cell>
          <cell r="BW75">
            <v>1.8340000000000001</v>
          </cell>
          <cell r="BX75">
            <v>2.25</v>
          </cell>
          <cell r="BY75">
            <v>1.8149999999999999</v>
          </cell>
          <cell r="BZ75">
            <v>1.8540000000000001</v>
          </cell>
          <cell r="CA75">
            <v>2.056</v>
          </cell>
          <cell r="CB75">
            <v>1.8620000000000001</v>
          </cell>
          <cell r="CC75">
            <v>1.552</v>
          </cell>
          <cell r="CD75">
            <v>2.0550000000000002</v>
          </cell>
          <cell r="CE75">
            <v>2.242</v>
          </cell>
          <cell r="CF75">
            <v>2.2410000000000001</v>
          </cell>
          <cell r="CG75">
            <v>2.3479999999999999</v>
          </cell>
          <cell r="CH75">
            <v>1.972</v>
          </cell>
          <cell r="CI75">
            <v>2.0049999999999999</v>
          </cell>
          <cell r="CJ75">
            <v>1.9390000000000001</v>
          </cell>
          <cell r="CK75">
            <v>1.9370000000000001</v>
          </cell>
          <cell r="CL75">
            <v>1.657</v>
          </cell>
          <cell r="CM75">
            <v>1.417</v>
          </cell>
          <cell r="CN75">
            <v>1.7290000000000001</v>
          </cell>
          <cell r="CO75">
            <v>1.5189999999999999</v>
          </cell>
          <cell r="CP75">
            <v>1.8560000000000001</v>
          </cell>
          <cell r="CQ75">
            <v>1.821</v>
          </cell>
          <cell r="CR75">
            <v>1.7789999999999999</v>
          </cell>
          <cell r="CS75">
            <v>2.0259999999999998</v>
          </cell>
          <cell r="CT75">
            <v>2.226</v>
          </cell>
          <cell r="CU75">
            <v>2.0659999999999998</v>
          </cell>
          <cell r="CV75">
            <v>1.62</v>
          </cell>
          <cell r="CW75">
            <v>1.7649999999999999</v>
          </cell>
          <cell r="CX75">
            <v>1.7190000000000001</v>
          </cell>
          <cell r="CY75">
            <v>2.3879999999999999</v>
          </cell>
          <cell r="CZ75">
            <v>1.9510000000000001</v>
          </cell>
          <cell r="DA75">
            <v>2.085</v>
          </cell>
          <cell r="DB75">
            <v>1.83</v>
          </cell>
          <cell r="DC75">
            <v>1.849</v>
          </cell>
          <cell r="DD75">
            <v>1.8109999999999999</v>
          </cell>
          <cell r="DE75">
            <v>1.8919999999999999</v>
          </cell>
          <cell r="DF75">
            <v>1.613</v>
          </cell>
          <cell r="DG75">
            <v>1.716</v>
          </cell>
          <cell r="DH75">
            <v>1.8029999999999999</v>
          </cell>
          <cell r="DI75">
            <v>2.0739999999999998</v>
          </cell>
          <cell r="DJ75">
            <v>1.8839999999999999</v>
          </cell>
          <cell r="DK75">
            <v>1.694</v>
          </cell>
          <cell r="DL75">
            <v>1.887</v>
          </cell>
          <cell r="DM75">
            <v>2.117</v>
          </cell>
          <cell r="DN75">
            <v>2.1829999999999998</v>
          </cell>
          <cell r="DO75">
            <v>2.419</v>
          </cell>
          <cell r="DP75">
            <v>1.72</v>
          </cell>
          <cell r="DQ75">
            <v>1.929</v>
          </cell>
          <cell r="DR75">
            <v>2.2709999999999999</v>
          </cell>
          <cell r="DS75">
            <v>2.0099999999999998</v>
          </cell>
          <cell r="DT75">
            <v>2.129</v>
          </cell>
          <cell r="DU75">
            <v>2.2719999999999998</v>
          </cell>
          <cell r="DV75">
            <v>2.1150000000000002</v>
          </cell>
          <cell r="DW75">
            <v>1.5649999999999999</v>
          </cell>
          <cell r="DX75">
            <v>1.8759999999999999</v>
          </cell>
          <cell r="DY75">
            <v>1.9390000000000001</v>
          </cell>
          <cell r="DZ75">
            <v>1.7709999999999999</v>
          </cell>
          <cell r="EA75">
            <v>1.9419999999999999</v>
          </cell>
          <cell r="EB75">
            <v>1.986</v>
          </cell>
          <cell r="EC75">
            <v>1.839</v>
          </cell>
          <cell r="ED75">
            <v>1.9319999999999999</v>
          </cell>
          <cell r="EE75">
            <v>1.774</v>
          </cell>
          <cell r="EF75">
            <v>2.1949999999999998</v>
          </cell>
          <cell r="EG75">
            <v>0</v>
          </cell>
          <cell r="EH75">
            <v>1.9570000000000001</v>
          </cell>
          <cell r="EI75">
            <v>1.944</v>
          </cell>
          <cell r="EJ75">
            <v>1.5129999999999999</v>
          </cell>
          <cell r="EK75">
            <v>1.679</v>
          </cell>
          <cell r="EL75">
            <v>1.653</v>
          </cell>
          <cell r="EM75">
            <v>1.7969999999999999</v>
          </cell>
          <cell r="EN75">
            <v>1.5760000000000001</v>
          </cell>
          <cell r="EO75">
            <v>1.5409999999999999</v>
          </cell>
          <cell r="EP75">
            <v>0</v>
          </cell>
          <cell r="EQ75">
            <v>0</v>
          </cell>
          <cell r="ER75">
            <v>1.5109999999999999</v>
          </cell>
          <cell r="ES75">
            <v>1.7310000000000001</v>
          </cell>
          <cell r="ET75">
            <v>1.671</v>
          </cell>
          <cell r="EU75">
            <v>0</v>
          </cell>
          <cell r="EV75">
            <v>0</v>
          </cell>
          <cell r="EW75">
            <v>0</v>
          </cell>
          <cell r="EX75">
            <v>1.887</v>
          </cell>
          <cell r="EY75">
            <v>1.9179999999999999</v>
          </cell>
          <cell r="EZ75">
            <v>1.5880000000000001</v>
          </cell>
          <cell r="FA75">
            <v>1.897</v>
          </cell>
          <cell r="FB75">
            <v>1.9930000000000001</v>
          </cell>
          <cell r="FC75">
            <v>2.0099999999999998</v>
          </cell>
          <cell r="FD75">
            <v>2.077</v>
          </cell>
          <cell r="FE75">
            <v>2.14</v>
          </cell>
          <cell r="FF75">
            <v>2.0499999999999998</v>
          </cell>
          <cell r="FG75">
            <v>2.173</v>
          </cell>
          <cell r="FH75">
            <v>2.0569999999999999</v>
          </cell>
          <cell r="FI75">
            <v>2.097</v>
          </cell>
          <cell r="FJ75">
            <v>2.153</v>
          </cell>
          <cell r="FK75">
            <v>2.2970000000000002</v>
          </cell>
          <cell r="FL75">
            <v>2.1819999999999999</v>
          </cell>
          <cell r="FM75">
            <v>2.13</v>
          </cell>
          <cell r="FN75">
            <v>2.2280000000000002</v>
          </cell>
          <cell r="FO75">
            <v>2.016</v>
          </cell>
          <cell r="FP75">
            <v>2.2349999999999999</v>
          </cell>
          <cell r="FQ75">
            <v>1.8049999999999999</v>
          </cell>
          <cell r="FR75">
            <v>1.5169999999999999</v>
          </cell>
          <cell r="FS75">
            <v>1.92</v>
          </cell>
          <cell r="FT75">
            <v>1.835</v>
          </cell>
          <cell r="FU75">
            <v>1.8660000000000001</v>
          </cell>
          <cell r="FV75">
            <v>1.75</v>
          </cell>
          <cell r="FW75">
            <v>1.714</v>
          </cell>
          <cell r="FX75">
            <v>1.909</v>
          </cell>
          <cell r="FY75">
            <v>1.617</v>
          </cell>
          <cell r="FZ75">
            <v>1.865</v>
          </cell>
          <cell r="GA75">
            <v>2.1160000000000001</v>
          </cell>
          <cell r="GB75">
            <v>1.9850000000000001</v>
          </cell>
          <cell r="GC75">
            <v>1.925</v>
          </cell>
          <cell r="GD75">
            <v>1.659</v>
          </cell>
          <cell r="GE75">
            <v>1.9770000000000001</v>
          </cell>
          <cell r="GF75">
            <v>2.2250000000000001</v>
          </cell>
          <cell r="GG75">
            <v>2.101</v>
          </cell>
          <cell r="GH75">
            <v>1.9059999999999999</v>
          </cell>
          <cell r="GI75">
            <v>1.6970000000000001</v>
          </cell>
          <cell r="GJ75">
            <v>1.9430000000000001</v>
          </cell>
          <cell r="GK75">
            <v>2.085</v>
          </cell>
          <cell r="GL75">
            <v>2.3119999999999998</v>
          </cell>
          <cell r="GM75">
            <v>1.841</v>
          </cell>
          <cell r="GN75">
            <v>2.077</v>
          </cell>
          <cell r="GO75">
            <v>2.33</v>
          </cell>
          <cell r="GP75">
            <v>1.9550000000000001</v>
          </cell>
          <cell r="GQ75">
            <v>2.2589999999999999</v>
          </cell>
          <cell r="GR75">
            <v>2.504</v>
          </cell>
          <cell r="GS75">
            <v>2.077</v>
          </cell>
          <cell r="GT75">
            <v>1.8740000000000001</v>
          </cell>
          <cell r="GU75">
            <v>1.6739999999999999</v>
          </cell>
          <cell r="GV75">
            <v>0</v>
          </cell>
          <cell r="GW75">
            <v>1.6140000000000001</v>
          </cell>
          <cell r="GX75">
            <v>1.9950000000000001</v>
          </cell>
          <cell r="GY75">
            <v>2.0569999999999999</v>
          </cell>
          <cell r="GZ75">
            <v>2.0659999999999998</v>
          </cell>
          <cell r="HA75">
            <v>2.8889999999999998</v>
          </cell>
          <cell r="HB75">
            <v>0</v>
          </cell>
          <cell r="HC75">
            <v>0</v>
          </cell>
          <cell r="HD75">
            <v>0</v>
          </cell>
          <cell r="HE75">
            <v>0</v>
          </cell>
          <cell r="HF75">
            <v>0</v>
          </cell>
        </row>
        <row r="76">
          <cell r="A76">
            <v>75</v>
          </cell>
          <cell r="B76">
            <v>0</v>
          </cell>
          <cell r="C76" t="str">
            <v>Perda Torta (%)</v>
          </cell>
          <cell r="D76" t="str">
            <v>%</v>
          </cell>
          <cell r="E76">
            <v>0</v>
          </cell>
          <cell r="F76">
            <v>0</v>
          </cell>
          <cell r="G76">
            <v>5.0000000000000001E-3</v>
          </cell>
          <cell r="H76">
            <v>1.2999999999999999E-2</v>
          </cell>
          <cell r="I76">
            <v>1.2999999999999999E-2</v>
          </cell>
          <cell r="J76">
            <v>0.01</v>
          </cell>
          <cell r="K76">
            <v>0.01</v>
          </cell>
          <cell r="L76">
            <v>1.4E-2</v>
          </cell>
          <cell r="M76">
            <v>0.02</v>
          </cell>
          <cell r="N76">
            <v>1.2E-2</v>
          </cell>
          <cell r="O76">
            <v>8.0000000000000002E-3</v>
          </cell>
          <cell r="P76">
            <v>8.9999999999999993E-3</v>
          </cell>
          <cell r="Q76">
            <v>1.2E-2</v>
          </cell>
          <cell r="R76">
            <v>0.01</v>
          </cell>
          <cell r="S76">
            <v>1.2E-2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2.1000000000000001E-2</v>
          </cell>
          <cell r="Z76">
            <v>0.02</v>
          </cell>
          <cell r="AA76">
            <v>0.01</v>
          </cell>
          <cell r="AB76">
            <v>1.4999999999999999E-2</v>
          </cell>
          <cell r="AC76">
            <v>8.9999999999999993E-3</v>
          </cell>
          <cell r="AD76">
            <v>1.4999999999999999E-2</v>
          </cell>
          <cell r="AE76">
            <v>1.7000000000000001E-2</v>
          </cell>
          <cell r="AF76">
            <v>8.9999999999999993E-3</v>
          </cell>
          <cell r="AG76">
            <v>1.2999999999999999E-2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0.01</v>
          </cell>
          <cell r="AP76">
            <v>1.4E-2</v>
          </cell>
          <cell r="AQ76">
            <v>7.0000000000000001E-3</v>
          </cell>
          <cell r="AR76">
            <v>1.2E-2</v>
          </cell>
          <cell r="AS76">
            <v>0</v>
          </cell>
          <cell r="AT76">
            <v>0</v>
          </cell>
          <cell r="AU76">
            <v>1.0999999999999999E-2</v>
          </cell>
          <cell r="AV76">
            <v>1.2E-2</v>
          </cell>
          <cell r="AW76">
            <v>1.7000000000000001E-2</v>
          </cell>
          <cell r="AX76">
            <v>1.7000000000000001E-2</v>
          </cell>
          <cell r="AY76">
            <v>1.6E-2</v>
          </cell>
          <cell r="AZ76">
            <v>1.4999999999999999E-2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  <cell r="BK76">
            <v>0</v>
          </cell>
          <cell r="BL76">
            <v>0</v>
          </cell>
          <cell r="BM76">
            <v>1.9E-2</v>
          </cell>
          <cell r="BN76">
            <v>2.3E-2</v>
          </cell>
          <cell r="BO76">
            <v>1.7999999999999999E-2</v>
          </cell>
          <cell r="BP76">
            <v>1.6E-2</v>
          </cell>
          <cell r="BQ76">
            <v>1.4E-2</v>
          </cell>
          <cell r="BR76">
            <v>1.2E-2</v>
          </cell>
          <cell r="BS76">
            <v>1.9E-2</v>
          </cell>
          <cell r="BT76">
            <v>2.5000000000000001E-2</v>
          </cell>
          <cell r="BU76">
            <v>2.9000000000000001E-2</v>
          </cell>
          <cell r="BV76">
            <v>1.9E-2</v>
          </cell>
          <cell r="BW76">
            <v>2.5999999999999999E-2</v>
          </cell>
          <cell r="BX76">
            <v>0.02</v>
          </cell>
          <cell r="BY76">
            <v>1.7000000000000001E-2</v>
          </cell>
          <cell r="BZ76">
            <v>2.9000000000000001E-2</v>
          </cell>
          <cell r="CA76">
            <v>1.2999999999999999E-2</v>
          </cell>
          <cell r="CB76">
            <v>1.2E-2</v>
          </cell>
          <cell r="CC76">
            <v>1.7000000000000001E-2</v>
          </cell>
          <cell r="CD76">
            <v>1.2E-2</v>
          </cell>
          <cell r="CE76">
            <v>6.0000000000000001E-3</v>
          </cell>
          <cell r="CF76">
            <v>2.3E-2</v>
          </cell>
          <cell r="CG76">
            <v>1.7000000000000001E-2</v>
          </cell>
          <cell r="CH76">
            <v>1.7999999999999999E-2</v>
          </cell>
          <cell r="CI76">
            <v>1.7999999999999999E-2</v>
          </cell>
          <cell r="CJ76">
            <v>1.9E-2</v>
          </cell>
          <cell r="CK76">
            <v>7.3999999999999996E-2</v>
          </cell>
          <cell r="CL76">
            <v>1.2E-2</v>
          </cell>
          <cell r="CM76">
            <v>1.2E-2</v>
          </cell>
          <cell r="CN76">
            <v>1.2999999999999999E-2</v>
          </cell>
          <cell r="CO76">
            <v>1.4999999999999999E-2</v>
          </cell>
          <cell r="CP76">
            <v>1.0999999999999999E-2</v>
          </cell>
          <cell r="CQ76">
            <v>1.2E-2</v>
          </cell>
          <cell r="CR76">
            <v>2.1999999999999999E-2</v>
          </cell>
          <cell r="CS76">
            <v>1.6E-2</v>
          </cell>
          <cell r="CT76">
            <v>1.7000000000000001E-2</v>
          </cell>
          <cell r="CU76">
            <v>8.9999999999999993E-3</v>
          </cell>
          <cell r="CV76">
            <v>4.0000000000000001E-3</v>
          </cell>
          <cell r="CW76">
            <v>1.7999999999999999E-2</v>
          </cell>
          <cell r="CX76">
            <v>1.2999999999999999E-2</v>
          </cell>
          <cell r="CY76">
            <v>1.9E-2</v>
          </cell>
          <cell r="CZ76">
            <v>4.9000000000000002E-2</v>
          </cell>
          <cell r="DA76">
            <v>3.4000000000000002E-2</v>
          </cell>
          <cell r="DB76">
            <v>0</v>
          </cell>
          <cell r="DC76">
            <v>2.5999999999999999E-2</v>
          </cell>
          <cell r="DD76">
            <v>2.8000000000000001E-2</v>
          </cell>
          <cell r="DE76">
            <v>2.3E-2</v>
          </cell>
          <cell r="DF76">
            <v>7.0000000000000001E-3</v>
          </cell>
          <cell r="DG76">
            <v>1.0999999999999999E-2</v>
          </cell>
          <cell r="DH76">
            <v>1.7999999999999999E-2</v>
          </cell>
          <cell r="DI76">
            <v>2.1999999999999999E-2</v>
          </cell>
          <cell r="DJ76">
            <v>1.4999999999999999E-2</v>
          </cell>
          <cell r="DK76">
            <v>1.4999999999999999E-2</v>
          </cell>
          <cell r="DL76">
            <v>0.01</v>
          </cell>
          <cell r="DM76">
            <v>1.2999999999999999E-2</v>
          </cell>
          <cell r="DN76">
            <v>1.4E-2</v>
          </cell>
          <cell r="DO76">
            <v>1.6E-2</v>
          </cell>
          <cell r="DP76">
            <v>8.9999999999999993E-3</v>
          </cell>
          <cell r="DQ76">
            <v>2.3E-2</v>
          </cell>
          <cell r="DR76">
            <v>1.2999999999999999E-2</v>
          </cell>
          <cell r="DS76">
            <v>1.2999999999999999E-2</v>
          </cell>
          <cell r="DT76">
            <v>8.0000000000000002E-3</v>
          </cell>
          <cell r="DU76">
            <v>1.4999999999999999E-2</v>
          </cell>
          <cell r="DV76">
            <v>1.6E-2</v>
          </cell>
          <cell r="DW76">
            <v>2.1999999999999999E-2</v>
          </cell>
          <cell r="DX76">
            <v>1.9E-2</v>
          </cell>
          <cell r="DY76">
            <v>1.2999999999999999E-2</v>
          </cell>
          <cell r="DZ76">
            <v>1.0999999999999999E-2</v>
          </cell>
          <cell r="EA76">
            <v>4.0000000000000001E-3</v>
          </cell>
          <cell r="EB76">
            <v>2.1999999999999999E-2</v>
          </cell>
          <cell r="EC76">
            <v>4.0000000000000001E-3</v>
          </cell>
          <cell r="ED76">
            <v>7.0000000000000001E-3</v>
          </cell>
          <cell r="EE76">
            <v>2.4E-2</v>
          </cell>
          <cell r="EF76">
            <v>2.1999999999999999E-2</v>
          </cell>
          <cell r="EG76">
            <v>0</v>
          </cell>
          <cell r="EH76">
            <v>4.0000000000000001E-3</v>
          </cell>
          <cell r="EI76">
            <v>2.3E-2</v>
          </cell>
          <cell r="EJ76">
            <v>1.4E-2</v>
          </cell>
          <cell r="EK76">
            <v>6.0000000000000001E-3</v>
          </cell>
          <cell r="EL76">
            <v>1.2999999999999999E-2</v>
          </cell>
          <cell r="EM76">
            <v>1.4999999999999999E-2</v>
          </cell>
          <cell r="EN76">
            <v>1.2E-2</v>
          </cell>
          <cell r="EO76">
            <v>1.6E-2</v>
          </cell>
          <cell r="EP76">
            <v>0</v>
          </cell>
          <cell r="EQ76">
            <v>0</v>
          </cell>
          <cell r="ER76">
            <v>1.2999999999999999E-2</v>
          </cell>
          <cell r="ES76">
            <v>5.0000000000000001E-3</v>
          </cell>
          <cell r="ET76">
            <v>3.9E-2</v>
          </cell>
          <cell r="EU76">
            <v>0</v>
          </cell>
          <cell r="EV76">
            <v>0</v>
          </cell>
          <cell r="EW76">
            <v>0</v>
          </cell>
          <cell r="EX76">
            <v>0</v>
          </cell>
          <cell r="EY76">
            <v>0</v>
          </cell>
          <cell r="EZ76">
            <v>2.1000000000000001E-2</v>
          </cell>
          <cell r="FA76">
            <v>0.03</v>
          </cell>
          <cell r="FB76">
            <v>2.1000000000000001E-2</v>
          </cell>
          <cell r="FC76">
            <v>1.7999999999999999E-2</v>
          </cell>
          <cell r="FD76">
            <v>1.2E-2</v>
          </cell>
          <cell r="FE76">
            <v>1.4999999999999999E-2</v>
          </cell>
          <cell r="FF76">
            <v>2.1999999999999999E-2</v>
          </cell>
          <cell r="FG76">
            <v>0.01</v>
          </cell>
          <cell r="FH76">
            <v>1.6E-2</v>
          </cell>
          <cell r="FI76">
            <v>1.2E-2</v>
          </cell>
          <cell r="FJ76">
            <v>2.4E-2</v>
          </cell>
          <cell r="FK76">
            <v>8.0000000000000002E-3</v>
          </cell>
          <cell r="FL76">
            <v>1.2999999999999999E-2</v>
          </cell>
          <cell r="FM76">
            <v>2.4E-2</v>
          </cell>
          <cell r="FN76">
            <v>2.3E-2</v>
          </cell>
          <cell r="FO76">
            <v>1.4999999999999999E-2</v>
          </cell>
          <cell r="FP76">
            <v>1.0999999999999999E-2</v>
          </cell>
          <cell r="FQ76">
            <v>1.0999999999999999E-2</v>
          </cell>
          <cell r="FR76">
            <v>1.6E-2</v>
          </cell>
          <cell r="FS76">
            <v>1.4E-2</v>
          </cell>
          <cell r="FT76">
            <v>5.0000000000000001E-3</v>
          </cell>
          <cell r="FU76">
            <v>0.01</v>
          </cell>
          <cell r="FV76">
            <v>8.0000000000000002E-3</v>
          </cell>
          <cell r="FW76">
            <v>8.0000000000000002E-3</v>
          </cell>
          <cell r="FX76">
            <v>0.01</v>
          </cell>
          <cell r="FY76">
            <v>4.0000000000000001E-3</v>
          </cell>
          <cell r="FZ76">
            <v>3.0000000000000001E-3</v>
          </cell>
          <cell r="GA76">
            <v>5.0000000000000001E-3</v>
          </cell>
          <cell r="GB76">
            <v>1.7000000000000001E-2</v>
          </cell>
          <cell r="GC76">
            <v>7.0000000000000001E-3</v>
          </cell>
          <cell r="GD76">
            <v>1.2999999999999999E-2</v>
          </cell>
          <cell r="GE76">
            <v>8.0000000000000002E-3</v>
          </cell>
          <cell r="GF76">
            <v>8.0000000000000002E-3</v>
          </cell>
          <cell r="GG76">
            <v>0</v>
          </cell>
          <cell r="GH76">
            <v>4.0000000000000001E-3</v>
          </cell>
          <cell r="GI76">
            <v>0</v>
          </cell>
          <cell r="GJ76">
            <v>0</v>
          </cell>
          <cell r="GK76">
            <v>1.0999999999999999E-2</v>
          </cell>
          <cell r="GL76">
            <v>8.0000000000000002E-3</v>
          </cell>
          <cell r="GM76">
            <v>8.0000000000000002E-3</v>
          </cell>
          <cell r="GN76">
            <v>1.2E-2</v>
          </cell>
          <cell r="GO76">
            <v>1.0999999999999999E-2</v>
          </cell>
          <cell r="GP76">
            <v>1.7999999999999999E-2</v>
          </cell>
          <cell r="GQ76">
            <v>1.4E-2</v>
          </cell>
          <cell r="GR76">
            <v>0.01</v>
          </cell>
          <cell r="GS76">
            <v>5.0000000000000001E-3</v>
          </cell>
          <cell r="GT76">
            <v>7.0000000000000001E-3</v>
          </cell>
          <cell r="GU76">
            <v>0.02</v>
          </cell>
          <cell r="GV76">
            <v>0</v>
          </cell>
          <cell r="GW76">
            <v>6.0000000000000001E-3</v>
          </cell>
          <cell r="GX76">
            <v>0.01</v>
          </cell>
          <cell r="GY76">
            <v>0.01</v>
          </cell>
          <cell r="GZ76">
            <v>7.0000000000000001E-3</v>
          </cell>
          <cell r="HA76">
            <v>6.4000000000000001E-2</v>
          </cell>
          <cell r="HB76">
            <v>0</v>
          </cell>
          <cell r="HC76">
            <v>0</v>
          </cell>
          <cell r="HD76">
            <v>0</v>
          </cell>
          <cell r="HE76">
            <v>0</v>
          </cell>
          <cell r="HF76">
            <v>0</v>
          </cell>
        </row>
        <row r="77">
          <cell r="A77">
            <v>76</v>
          </cell>
          <cell r="B77">
            <v>0</v>
          </cell>
          <cell r="C77" t="str">
            <v>Perda Fermentação (%)</v>
          </cell>
          <cell r="D77" t="str">
            <v>.</v>
          </cell>
          <cell r="E77">
            <v>6.859</v>
          </cell>
          <cell r="F77">
            <v>8.3160000000000007</v>
          </cell>
          <cell r="G77">
            <v>8.8330000000000002</v>
          </cell>
          <cell r="H77">
            <v>8.4570000000000007</v>
          </cell>
          <cell r="I77">
            <v>6.4710000000000001</v>
          </cell>
          <cell r="J77">
            <v>7.9420000000000002</v>
          </cell>
          <cell r="K77">
            <v>6.3150000000000004</v>
          </cell>
          <cell r="L77">
            <v>6.4329999999999998</v>
          </cell>
          <cell r="M77">
            <v>6.9340000000000002</v>
          </cell>
          <cell r="N77">
            <v>6.5410000000000004</v>
          </cell>
          <cell r="O77">
            <v>8.06</v>
          </cell>
          <cell r="P77">
            <v>7.4050000000000002</v>
          </cell>
          <cell r="Q77">
            <v>7.0590000000000002</v>
          </cell>
          <cell r="R77">
            <v>9.9879999999999995</v>
          </cell>
          <cell r="S77">
            <v>11.009</v>
          </cell>
          <cell r="T77">
            <v>0</v>
          </cell>
          <cell r="U77">
            <v>0</v>
          </cell>
          <cell r="V77">
            <v>9.0120000000000005</v>
          </cell>
          <cell r="W77">
            <v>9.2889999999999997</v>
          </cell>
          <cell r="X77">
            <v>9.93</v>
          </cell>
          <cell r="Y77">
            <v>8.2579999999999991</v>
          </cell>
          <cell r="Z77">
            <v>6.8879999999999999</v>
          </cell>
          <cell r="AA77">
            <v>7.5119999999999996</v>
          </cell>
          <cell r="AB77">
            <v>7.4080000000000004</v>
          </cell>
          <cell r="AC77">
            <v>6.2229999999999999</v>
          </cell>
          <cell r="AD77">
            <v>8.3439999999999994</v>
          </cell>
          <cell r="AE77">
            <v>8.8650000000000002</v>
          </cell>
          <cell r="AF77">
            <v>8.1709999999999994</v>
          </cell>
          <cell r="AG77">
            <v>8.1210000000000004</v>
          </cell>
          <cell r="AH77">
            <v>0</v>
          </cell>
          <cell r="AI77">
            <v>0</v>
          </cell>
          <cell r="AJ77">
            <v>3.7810000000000001</v>
          </cell>
          <cell r="AK77">
            <v>0</v>
          </cell>
          <cell r="AL77">
            <v>0</v>
          </cell>
          <cell r="AM77">
            <v>3.653</v>
          </cell>
          <cell r="AN77">
            <v>40.345999999999997</v>
          </cell>
          <cell r="AO77">
            <v>5.0659999999999998</v>
          </cell>
          <cell r="AP77">
            <v>7.5940000000000003</v>
          </cell>
          <cell r="AQ77">
            <v>6.8179999999999996</v>
          </cell>
          <cell r="AR77">
            <v>5.649</v>
          </cell>
          <cell r="AS77">
            <v>0</v>
          </cell>
          <cell r="AT77">
            <v>12.529</v>
          </cell>
          <cell r="AU77">
            <v>8.5109999999999992</v>
          </cell>
          <cell r="AV77">
            <v>6.258</v>
          </cell>
          <cell r="AW77">
            <v>8.5169999999999995</v>
          </cell>
          <cell r="AX77">
            <v>11.381</v>
          </cell>
          <cell r="AY77">
            <v>6.85</v>
          </cell>
          <cell r="AZ77">
            <v>5.0810000000000004</v>
          </cell>
          <cell r="BA77">
            <v>0</v>
          </cell>
          <cell r="BB77">
            <v>10.555999999999999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6.1779999999999999</v>
          </cell>
          <cell r="BI77">
            <v>50.795999999999999</v>
          </cell>
          <cell r="BJ77">
            <v>19.827999999999999</v>
          </cell>
          <cell r="BK77">
            <v>10.558</v>
          </cell>
          <cell r="BL77">
            <v>8.1560000000000006</v>
          </cell>
          <cell r="BM77">
            <v>6.2750000000000004</v>
          </cell>
          <cell r="BN77">
            <v>6.6989999999999998</v>
          </cell>
          <cell r="BO77">
            <v>6.5970000000000004</v>
          </cell>
          <cell r="BP77">
            <v>6.6859999999999999</v>
          </cell>
          <cell r="BQ77">
            <v>6.0759999999999996</v>
          </cell>
          <cell r="BR77">
            <v>6.98</v>
          </cell>
          <cell r="BS77">
            <v>9.42</v>
          </cell>
          <cell r="BT77">
            <v>11.375</v>
          </cell>
          <cell r="BU77">
            <v>6.0750000000000002</v>
          </cell>
          <cell r="BV77">
            <v>6.069</v>
          </cell>
          <cell r="BW77">
            <v>6.8440000000000003</v>
          </cell>
          <cell r="BX77">
            <v>7.1269999999999998</v>
          </cell>
          <cell r="BY77">
            <v>6.0670000000000002</v>
          </cell>
          <cell r="BZ77">
            <v>6.4530000000000003</v>
          </cell>
          <cell r="CA77">
            <v>12.04</v>
          </cell>
          <cell r="CB77">
            <v>8.5950000000000006</v>
          </cell>
          <cell r="CC77">
            <v>6.3049999999999997</v>
          </cell>
          <cell r="CD77">
            <v>11.678000000000001</v>
          </cell>
          <cell r="CE77">
            <v>6.4450000000000003</v>
          </cell>
          <cell r="CF77">
            <v>6.1639999999999997</v>
          </cell>
          <cell r="CG77">
            <v>6.1340000000000003</v>
          </cell>
          <cell r="CH77">
            <v>5.5549999999999997</v>
          </cell>
          <cell r="CI77">
            <v>8.5169999999999995</v>
          </cell>
          <cell r="CJ77">
            <v>6.0430000000000001</v>
          </cell>
          <cell r="CK77">
            <v>9.5709999999999997</v>
          </cell>
          <cell r="CL77">
            <v>9.6449999999999996</v>
          </cell>
          <cell r="CM77">
            <v>7.8369999999999997</v>
          </cell>
          <cell r="CN77">
            <v>8.3149999999999995</v>
          </cell>
          <cell r="CO77">
            <v>6.8490000000000002</v>
          </cell>
          <cell r="CP77">
            <v>6.8529999999999998</v>
          </cell>
          <cell r="CQ77">
            <v>5.524</v>
          </cell>
          <cell r="CR77">
            <v>5.8170000000000002</v>
          </cell>
          <cell r="CS77">
            <v>6.1790000000000003</v>
          </cell>
          <cell r="CT77">
            <v>6.085</v>
          </cell>
          <cell r="CU77">
            <v>5.2460000000000004</v>
          </cell>
          <cell r="CV77">
            <v>5.5490000000000004</v>
          </cell>
          <cell r="CW77">
            <v>5.9909999999999997</v>
          </cell>
          <cell r="CX77">
            <v>6.6139999999999999</v>
          </cell>
          <cell r="CY77">
            <v>7.9539999999999997</v>
          </cell>
          <cell r="CZ77">
            <v>6.9370000000000003</v>
          </cell>
          <cell r="DA77">
            <v>5.9240000000000004</v>
          </cell>
          <cell r="DB77">
            <v>8.6129999999999995</v>
          </cell>
          <cell r="DC77">
            <v>6.7569999999999997</v>
          </cell>
          <cell r="DD77">
            <v>5.8609999999999998</v>
          </cell>
          <cell r="DE77">
            <v>10.02</v>
          </cell>
          <cell r="DF77">
            <v>10.347</v>
          </cell>
          <cell r="DG77">
            <v>7.2960000000000003</v>
          </cell>
          <cell r="DH77">
            <v>5.8250000000000002</v>
          </cell>
          <cell r="DI77">
            <v>5.7309999999999999</v>
          </cell>
          <cell r="DJ77">
            <v>8.61</v>
          </cell>
          <cell r="DK77">
            <v>6.758</v>
          </cell>
          <cell r="DL77">
            <v>6.101</v>
          </cell>
          <cell r="DM77">
            <v>7.8</v>
          </cell>
          <cell r="DN77">
            <v>9.3290000000000006</v>
          </cell>
          <cell r="DO77">
            <v>8.7799999999999994</v>
          </cell>
          <cell r="DP77">
            <v>12.042999999999999</v>
          </cell>
          <cell r="DQ77">
            <v>6.1040000000000001</v>
          </cell>
          <cell r="DR77">
            <v>6.1719999999999997</v>
          </cell>
          <cell r="DS77">
            <v>7.4489999999999998</v>
          </cell>
          <cell r="DT77">
            <v>7.9089999999999998</v>
          </cell>
          <cell r="DU77">
            <v>12.669</v>
          </cell>
          <cell r="DV77">
            <v>8.5259999999999998</v>
          </cell>
          <cell r="DW77">
            <v>9.1720000000000006</v>
          </cell>
          <cell r="DX77">
            <v>7.3150000000000004</v>
          </cell>
          <cell r="DY77">
            <v>6.4340000000000002</v>
          </cell>
          <cell r="DZ77">
            <v>7.2569999999999997</v>
          </cell>
          <cell r="EA77">
            <v>8.9540000000000006</v>
          </cell>
          <cell r="EB77">
            <v>8.0489999999999995</v>
          </cell>
          <cell r="EC77">
            <v>7.1449999999999996</v>
          </cell>
          <cell r="ED77">
            <v>7.1379999999999999</v>
          </cell>
          <cell r="EE77">
            <v>10.438000000000001</v>
          </cell>
          <cell r="EF77">
            <v>8.66</v>
          </cell>
          <cell r="EG77">
            <v>0</v>
          </cell>
          <cell r="EH77">
            <v>5.2709999999999999</v>
          </cell>
          <cell r="EI77">
            <v>9.8160000000000007</v>
          </cell>
          <cell r="EJ77">
            <v>6.8010000000000002</v>
          </cell>
          <cell r="EK77">
            <v>7.4249999999999998</v>
          </cell>
          <cell r="EL77">
            <v>8.9580000000000002</v>
          </cell>
          <cell r="EM77">
            <v>9.4529999999999994</v>
          </cell>
          <cell r="EN77">
            <v>7.6589999999999998</v>
          </cell>
          <cell r="EO77">
            <v>10.19</v>
          </cell>
          <cell r="EP77">
            <v>0</v>
          </cell>
          <cell r="EQ77">
            <v>0</v>
          </cell>
          <cell r="ER77">
            <v>7.7149999999999999</v>
          </cell>
          <cell r="ES77">
            <v>7.5730000000000004</v>
          </cell>
          <cell r="ET77">
            <v>8.7870000000000008</v>
          </cell>
          <cell r="EU77">
            <v>0</v>
          </cell>
          <cell r="EV77">
            <v>0</v>
          </cell>
          <cell r="EW77">
            <v>0</v>
          </cell>
          <cell r="EX77">
            <v>6.2290000000000001</v>
          </cell>
          <cell r="EY77">
            <v>12.045999999999999</v>
          </cell>
          <cell r="EZ77">
            <v>7.8540000000000001</v>
          </cell>
          <cell r="FA77">
            <v>8.4309999999999992</v>
          </cell>
          <cell r="FB77">
            <v>6.4870000000000001</v>
          </cell>
          <cell r="FC77">
            <v>5.8890000000000002</v>
          </cell>
          <cell r="FD77">
            <v>6.9530000000000003</v>
          </cell>
          <cell r="FE77">
            <v>5.9160000000000004</v>
          </cell>
          <cell r="FF77">
            <v>6.9359999999999999</v>
          </cell>
          <cell r="FG77">
            <v>5.4029999999999996</v>
          </cell>
          <cell r="FH77">
            <v>6.0670000000000002</v>
          </cell>
          <cell r="FI77">
            <v>5.6589999999999998</v>
          </cell>
          <cell r="FJ77">
            <v>6.9880000000000004</v>
          </cell>
          <cell r="FK77">
            <v>8.7200000000000006</v>
          </cell>
          <cell r="FL77">
            <v>6.5609999999999999</v>
          </cell>
          <cell r="FM77">
            <v>7.48</v>
          </cell>
          <cell r="FN77">
            <v>7.681</v>
          </cell>
          <cell r="FO77">
            <v>8.2569999999999997</v>
          </cell>
          <cell r="FP77">
            <v>6.7119999999999997</v>
          </cell>
          <cell r="FQ77">
            <v>8.718</v>
          </cell>
          <cell r="FR77">
            <v>8.2360000000000007</v>
          </cell>
          <cell r="FS77">
            <v>8.8249999999999993</v>
          </cell>
          <cell r="FT77">
            <v>7.7850000000000001</v>
          </cell>
          <cell r="FU77">
            <v>7.22</v>
          </cell>
          <cell r="FV77">
            <v>8.3369999999999997</v>
          </cell>
          <cell r="FW77">
            <v>7.7720000000000002</v>
          </cell>
          <cell r="FX77">
            <v>5.84</v>
          </cell>
          <cell r="FY77">
            <v>7.9859999999999998</v>
          </cell>
          <cell r="FZ77">
            <v>10.122</v>
          </cell>
          <cell r="GA77">
            <v>9.8789999999999996</v>
          </cell>
          <cell r="GB77">
            <v>7.1769999999999996</v>
          </cell>
          <cell r="GC77">
            <v>7.8470000000000004</v>
          </cell>
          <cell r="GD77">
            <v>5.88</v>
          </cell>
          <cell r="GE77">
            <v>9.0039999999999996</v>
          </cell>
          <cell r="GF77">
            <v>9.4049999999999994</v>
          </cell>
          <cell r="GG77">
            <v>6.2670000000000003</v>
          </cell>
          <cell r="GH77">
            <v>6.0090000000000003</v>
          </cell>
          <cell r="GI77">
            <v>5.8529999999999998</v>
          </cell>
          <cell r="GJ77">
            <v>7.1420000000000003</v>
          </cell>
          <cell r="GK77">
            <v>7.1970000000000001</v>
          </cell>
          <cell r="GL77">
            <v>6.8280000000000003</v>
          </cell>
          <cell r="GM77">
            <v>4.3940000000000001</v>
          </cell>
          <cell r="GN77">
            <v>4.6470000000000002</v>
          </cell>
          <cell r="GO77">
            <v>4.9320000000000004</v>
          </cell>
          <cell r="GP77">
            <v>4.8659999999999997</v>
          </cell>
          <cell r="GQ77">
            <v>5.335</v>
          </cell>
          <cell r="GR77">
            <v>4.5339999999999998</v>
          </cell>
          <cell r="GS77">
            <v>5.0679999999999996</v>
          </cell>
          <cell r="GT77">
            <v>7.4580000000000002</v>
          </cell>
          <cell r="GU77">
            <v>7.0170000000000003</v>
          </cell>
          <cell r="GV77">
            <v>0</v>
          </cell>
          <cell r="GW77">
            <v>3.0419999999999998</v>
          </cell>
          <cell r="GX77">
            <v>5.569</v>
          </cell>
          <cell r="GY77">
            <v>5.98</v>
          </cell>
          <cell r="GZ77">
            <v>8.5860000000000003</v>
          </cell>
          <cell r="HA77">
            <v>5.4809999999999999</v>
          </cell>
          <cell r="HB77">
            <v>0</v>
          </cell>
          <cell r="HC77">
            <v>0</v>
          </cell>
          <cell r="HD77">
            <v>0</v>
          </cell>
          <cell r="HE77">
            <v>0</v>
          </cell>
          <cell r="HF77">
            <v>0</v>
          </cell>
        </row>
        <row r="78">
          <cell r="A78">
            <v>77</v>
          </cell>
          <cell r="B78">
            <v>0</v>
          </cell>
          <cell r="C78" t="str">
            <v>Perda Destilaria (%)</v>
          </cell>
          <cell r="D78" t="str">
            <v>.</v>
          </cell>
          <cell r="E78">
            <v>0</v>
          </cell>
          <cell r="F78">
            <v>0.14899999999999999</v>
          </cell>
          <cell r="G78">
            <v>1.9E-2</v>
          </cell>
          <cell r="H78">
            <v>1.1000000000000001</v>
          </cell>
          <cell r="I78">
            <v>0.60599999999999998</v>
          </cell>
          <cell r="J78">
            <v>0.309</v>
          </cell>
          <cell r="K78">
            <v>0.47799999999999998</v>
          </cell>
          <cell r="L78">
            <v>0.68300000000000005</v>
          </cell>
          <cell r="M78">
            <v>0.20499999999999999</v>
          </cell>
          <cell r="N78">
            <v>0.61499999999999999</v>
          </cell>
          <cell r="O78">
            <v>3.3000000000000002E-2</v>
          </cell>
          <cell r="P78">
            <v>2.1999999999999999E-2</v>
          </cell>
          <cell r="Q78">
            <v>0.157</v>
          </cell>
          <cell r="R78">
            <v>0.13400000000000001</v>
          </cell>
          <cell r="S78">
            <v>0.13100000000000001</v>
          </cell>
          <cell r="T78">
            <v>0</v>
          </cell>
          <cell r="U78">
            <v>0</v>
          </cell>
          <cell r="V78">
            <v>0.124</v>
          </cell>
          <cell r="W78">
            <v>1.4610000000000001</v>
          </cell>
          <cell r="X78">
            <v>0.41599999999999998</v>
          </cell>
          <cell r="Y78">
            <v>2.2919999999999998</v>
          </cell>
          <cell r="Z78">
            <v>0.215</v>
          </cell>
          <cell r="AA78">
            <v>0.95299999999999996</v>
          </cell>
          <cell r="AB78">
            <v>0.20699999999999999</v>
          </cell>
          <cell r="AC78">
            <v>0.28999999999999998</v>
          </cell>
          <cell r="AD78">
            <v>0.19400000000000001</v>
          </cell>
          <cell r="AE78">
            <v>0.70399999999999996</v>
          </cell>
          <cell r="AF78">
            <v>0.311</v>
          </cell>
          <cell r="AG78">
            <v>0.26100000000000001</v>
          </cell>
          <cell r="AH78">
            <v>0</v>
          </cell>
          <cell r="AI78">
            <v>0</v>
          </cell>
          <cell r="AJ78">
            <v>9.9000000000000005E-2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0.13600000000000001</v>
          </cell>
          <cell r="AP78">
            <v>0.315</v>
          </cell>
          <cell r="AQ78">
            <v>2.1999999999999999E-2</v>
          </cell>
          <cell r="AR78">
            <v>0.32100000000000001</v>
          </cell>
          <cell r="AS78">
            <v>0</v>
          </cell>
          <cell r="AT78">
            <v>0.67800000000000005</v>
          </cell>
          <cell r="AU78">
            <v>0.35799999999999998</v>
          </cell>
          <cell r="AV78">
            <v>0.20699999999999999</v>
          </cell>
          <cell r="AW78">
            <v>0.122</v>
          </cell>
          <cell r="AX78">
            <v>0.13800000000000001</v>
          </cell>
          <cell r="AY78">
            <v>0.193</v>
          </cell>
          <cell r="AZ78">
            <v>0.217</v>
          </cell>
          <cell r="BA78">
            <v>0</v>
          </cell>
          <cell r="BB78">
            <v>2.6989999999999998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4.7E-2</v>
          </cell>
          <cell r="BI78">
            <v>0.44</v>
          </cell>
          <cell r="BJ78">
            <v>3.6</v>
          </cell>
          <cell r="BK78">
            <v>5.7000000000000002E-2</v>
          </cell>
          <cell r="BL78">
            <v>0.17699999999999999</v>
          </cell>
          <cell r="BM78">
            <v>0.104</v>
          </cell>
          <cell r="BN78">
            <v>0.22700000000000001</v>
          </cell>
          <cell r="BO78">
            <v>0.215</v>
          </cell>
          <cell r="BP78">
            <v>7.6999999999999999E-2</v>
          </cell>
          <cell r="BQ78">
            <v>0.112</v>
          </cell>
          <cell r="BR78">
            <v>0.19700000000000001</v>
          </cell>
          <cell r="BS78">
            <v>0.14899999999999999</v>
          </cell>
          <cell r="BT78">
            <v>0.10299999999999999</v>
          </cell>
          <cell r="BU78">
            <v>0.114</v>
          </cell>
          <cell r="BV78">
            <v>0.107</v>
          </cell>
          <cell r="BW78">
            <v>0.22900000000000001</v>
          </cell>
          <cell r="BX78">
            <v>0.104</v>
          </cell>
          <cell r="BY78">
            <v>0.14699999999999999</v>
          </cell>
          <cell r="BZ78">
            <v>0.46800000000000003</v>
          </cell>
          <cell r="CA78">
            <v>0.159</v>
          </cell>
          <cell r="CB78">
            <v>0.13600000000000001</v>
          </cell>
          <cell r="CC78">
            <v>9.2999999999999999E-2</v>
          </cell>
          <cell r="CD78">
            <v>0.17</v>
          </cell>
          <cell r="CE78">
            <v>0.17299999999999999</v>
          </cell>
          <cell r="CF78">
            <v>0.11600000000000001</v>
          </cell>
          <cell r="CG78">
            <v>0.13200000000000001</v>
          </cell>
          <cell r="CH78">
            <v>1.0740000000000001</v>
          </cell>
          <cell r="CI78">
            <v>0.88500000000000001</v>
          </cell>
          <cell r="CJ78">
            <v>0.19</v>
          </cell>
          <cell r="CK78">
            <v>0.13600000000000001</v>
          </cell>
          <cell r="CL78">
            <v>0.115</v>
          </cell>
          <cell r="CM78">
            <v>0.29799999999999999</v>
          </cell>
          <cell r="CN78">
            <v>0.45800000000000002</v>
          </cell>
          <cell r="CO78">
            <v>0.23</v>
          </cell>
          <cell r="CP78">
            <v>0.14799999999999999</v>
          </cell>
          <cell r="CQ78">
            <v>0.16200000000000001</v>
          </cell>
          <cell r="CR78">
            <v>0.113</v>
          </cell>
          <cell r="CS78">
            <v>1.379</v>
          </cell>
          <cell r="CT78">
            <v>0.191</v>
          </cell>
          <cell r="CU78">
            <v>0.123</v>
          </cell>
          <cell r="CV78">
            <v>0.121</v>
          </cell>
          <cell r="CW78">
            <v>0.32800000000000001</v>
          </cell>
          <cell r="CX78">
            <v>0.439</v>
          </cell>
          <cell r="CY78">
            <v>0.14099999999999999</v>
          </cell>
          <cell r="CZ78">
            <v>1.034</v>
          </cell>
          <cell r="DA78">
            <v>0.14000000000000001</v>
          </cell>
          <cell r="DB78">
            <v>0.14899999999999999</v>
          </cell>
          <cell r="DC78">
            <v>0.127</v>
          </cell>
          <cell r="DD78">
            <v>9.2999999999999999E-2</v>
          </cell>
          <cell r="DE78">
            <v>0.16800000000000001</v>
          </cell>
          <cell r="DF78">
            <v>0.22700000000000001</v>
          </cell>
          <cell r="DG78">
            <v>0.193</v>
          </cell>
          <cell r="DH78">
            <v>0.14000000000000001</v>
          </cell>
          <cell r="DI78">
            <v>0.17100000000000001</v>
          </cell>
          <cell r="DJ78">
            <v>0.14099999999999999</v>
          </cell>
          <cell r="DK78">
            <v>0.14199999999999999</v>
          </cell>
          <cell r="DL78">
            <v>0.14499999999999999</v>
          </cell>
          <cell r="DM78">
            <v>0.15</v>
          </cell>
          <cell r="DN78">
            <v>0.12</v>
          </cell>
          <cell r="DO78">
            <v>0.16900000000000001</v>
          </cell>
          <cell r="DP78">
            <v>0.158</v>
          </cell>
          <cell r="DQ78">
            <v>0.15</v>
          </cell>
          <cell r="DR78">
            <v>0.13800000000000001</v>
          </cell>
          <cell r="DS78">
            <v>0.11600000000000001</v>
          </cell>
          <cell r="DT78">
            <v>9.7000000000000003E-2</v>
          </cell>
          <cell r="DU78">
            <v>0.29399999999999998</v>
          </cell>
          <cell r="DV78">
            <v>0.37</v>
          </cell>
          <cell r="DW78">
            <v>0.14899999999999999</v>
          </cell>
          <cell r="DX78">
            <v>0.129</v>
          </cell>
          <cell r="DY78">
            <v>0.161</v>
          </cell>
          <cell r="DZ78">
            <v>0.184</v>
          </cell>
          <cell r="EA78">
            <v>0.307</v>
          </cell>
          <cell r="EB78">
            <v>0.20599999999999999</v>
          </cell>
          <cell r="EC78">
            <v>0.16300000000000001</v>
          </cell>
          <cell r="ED78">
            <v>0.105</v>
          </cell>
          <cell r="EE78">
            <v>0.121</v>
          </cell>
          <cell r="EF78">
            <v>0.21199999999999999</v>
          </cell>
          <cell r="EG78">
            <v>0</v>
          </cell>
          <cell r="EH78">
            <v>7.3999999999999996E-2</v>
          </cell>
          <cell r="EI78">
            <v>0.28100000000000003</v>
          </cell>
          <cell r="EJ78">
            <v>0.16600000000000001</v>
          </cell>
          <cell r="EK78">
            <v>0.154</v>
          </cell>
          <cell r="EL78">
            <v>0.19800000000000001</v>
          </cell>
          <cell r="EM78">
            <v>0.21199999999999999</v>
          </cell>
          <cell r="EN78">
            <v>0.151</v>
          </cell>
          <cell r="EO78">
            <v>0.17399999999999999</v>
          </cell>
          <cell r="EP78">
            <v>0</v>
          </cell>
          <cell r="EQ78">
            <v>0</v>
          </cell>
          <cell r="ER78">
            <v>0.54300000000000004</v>
          </cell>
          <cell r="ES78">
            <v>0.39400000000000002</v>
          </cell>
          <cell r="ET78">
            <v>0.74299999999999999</v>
          </cell>
          <cell r="EU78">
            <v>0</v>
          </cell>
          <cell r="EV78">
            <v>0</v>
          </cell>
          <cell r="EW78">
            <v>0</v>
          </cell>
          <cell r="EX78">
            <v>5.7000000000000002E-2</v>
          </cell>
          <cell r="EY78">
            <v>0.25</v>
          </cell>
          <cell r="EZ78">
            <v>0.46300000000000002</v>
          </cell>
          <cell r="FA78">
            <v>0.193</v>
          </cell>
          <cell r="FB78">
            <v>0.153</v>
          </cell>
          <cell r="FC78">
            <v>0.34899999999999998</v>
          </cell>
          <cell r="FD78">
            <v>0.224</v>
          </cell>
          <cell r="FE78">
            <v>0.245</v>
          </cell>
          <cell r="FF78">
            <v>0.191</v>
          </cell>
          <cell r="FG78">
            <v>0.20399999999999999</v>
          </cell>
          <cell r="FH78">
            <v>0.16200000000000001</v>
          </cell>
          <cell r="FI78">
            <v>0.158</v>
          </cell>
          <cell r="FJ78">
            <v>0.28599999999999998</v>
          </cell>
          <cell r="FK78">
            <v>0.17499999999999999</v>
          </cell>
          <cell r="FL78">
            <v>0.71799999999999997</v>
          </cell>
          <cell r="FM78">
            <v>0.16</v>
          </cell>
          <cell r="FN78">
            <v>0.22900000000000001</v>
          </cell>
          <cell r="FO78">
            <v>0.14899999999999999</v>
          </cell>
          <cell r="FP78">
            <v>0.14699999999999999</v>
          </cell>
          <cell r="FQ78">
            <v>0.13600000000000001</v>
          </cell>
          <cell r="FR78">
            <v>0.158</v>
          </cell>
          <cell r="FS78">
            <v>0.20100000000000001</v>
          </cell>
          <cell r="FT78">
            <v>0.14599999999999999</v>
          </cell>
          <cell r="FU78">
            <v>0.14599999999999999</v>
          </cell>
          <cell r="FV78">
            <v>0.16600000000000001</v>
          </cell>
          <cell r="FW78">
            <v>0.747</v>
          </cell>
          <cell r="FX78">
            <v>9.6000000000000002E-2</v>
          </cell>
          <cell r="FY78">
            <v>0.218</v>
          </cell>
          <cell r="FZ78">
            <v>0.19</v>
          </cell>
          <cell r="GA78">
            <v>1.5009999999999999</v>
          </cell>
          <cell r="GB78">
            <v>0.16800000000000001</v>
          </cell>
          <cell r="GC78">
            <v>0.221</v>
          </cell>
          <cell r="GD78">
            <v>0.16200000000000001</v>
          </cell>
          <cell r="GE78">
            <v>0.223</v>
          </cell>
          <cell r="GF78">
            <v>0.28799999999999998</v>
          </cell>
          <cell r="GG78">
            <v>0.24299999999999999</v>
          </cell>
          <cell r="GH78">
            <v>0.29199999999999998</v>
          </cell>
          <cell r="GI78">
            <v>0.32300000000000001</v>
          </cell>
          <cell r="GJ78">
            <v>1.016</v>
          </cell>
          <cell r="GK78">
            <v>0.31900000000000001</v>
          </cell>
          <cell r="GL78">
            <v>0.246</v>
          </cell>
          <cell r="GM78">
            <v>0.16400000000000001</v>
          </cell>
          <cell r="GN78">
            <v>0.159</v>
          </cell>
          <cell r="GO78">
            <v>0.26</v>
          </cell>
          <cell r="GP78">
            <v>0.11899999999999999</v>
          </cell>
          <cell r="GQ78">
            <v>0.13500000000000001</v>
          </cell>
          <cell r="GR78">
            <v>0.16600000000000001</v>
          </cell>
          <cell r="GS78">
            <v>0.17399999999999999</v>
          </cell>
          <cell r="GT78">
            <v>0.26300000000000001</v>
          </cell>
          <cell r="GU78">
            <v>0.312</v>
          </cell>
          <cell r="GV78">
            <v>0</v>
          </cell>
          <cell r="GW78">
            <v>0.109</v>
          </cell>
          <cell r="GX78">
            <v>0.14099999999999999</v>
          </cell>
          <cell r="GY78">
            <v>0.215</v>
          </cell>
          <cell r="GZ78">
            <v>0.23300000000000001</v>
          </cell>
          <cell r="HA78">
            <v>0.13100000000000001</v>
          </cell>
          <cell r="HB78">
            <v>0</v>
          </cell>
          <cell r="HC78">
            <v>0</v>
          </cell>
          <cell r="HD78">
            <v>0</v>
          </cell>
          <cell r="HE78">
            <v>0</v>
          </cell>
          <cell r="HF78">
            <v>0</v>
          </cell>
        </row>
        <row r="79">
          <cell r="A79">
            <v>78</v>
          </cell>
          <cell r="B79">
            <v>0</v>
          </cell>
          <cell r="C79" t="str">
            <v>Perdas Indeterminadas (%)</v>
          </cell>
          <cell r="D79" t="str">
            <v>%</v>
          </cell>
          <cell r="E79">
            <v>29.687000000000001</v>
          </cell>
          <cell r="F79">
            <v>19.105</v>
          </cell>
          <cell r="G79">
            <v>3.05</v>
          </cell>
          <cell r="H79">
            <v>13.37</v>
          </cell>
          <cell r="I79">
            <v>10.379</v>
          </cell>
          <cell r="J79">
            <v>2.9540000000000002</v>
          </cell>
          <cell r="K79">
            <v>2.1629999999999998</v>
          </cell>
          <cell r="L79">
            <v>7.8440000000000003</v>
          </cell>
          <cell r="M79">
            <v>6.6449999999999996</v>
          </cell>
          <cell r="N79">
            <v>6.4560000000000004</v>
          </cell>
          <cell r="O79">
            <v>3.61</v>
          </cell>
          <cell r="P79">
            <v>5.4180000000000001</v>
          </cell>
          <cell r="Q79">
            <v>4.157</v>
          </cell>
          <cell r="R79">
            <v>0.73399999999999999</v>
          </cell>
          <cell r="S79">
            <v>0.42</v>
          </cell>
          <cell r="T79">
            <v>0</v>
          </cell>
          <cell r="U79">
            <v>0</v>
          </cell>
          <cell r="V79">
            <v>38.692</v>
          </cell>
          <cell r="W79">
            <v>0.81</v>
          </cell>
          <cell r="X79">
            <v>0.83299999999999996</v>
          </cell>
          <cell r="Y79">
            <v>2.2250000000000001</v>
          </cell>
          <cell r="Z79">
            <v>5.1689999999999996</v>
          </cell>
          <cell r="AA79">
            <v>1.7110000000000001</v>
          </cell>
          <cell r="AB79">
            <v>2.96</v>
          </cell>
          <cell r="AC79">
            <v>3.8559999999999999</v>
          </cell>
          <cell r="AD79">
            <v>2.6320000000000001</v>
          </cell>
          <cell r="AE79">
            <v>2.7509999999999999</v>
          </cell>
          <cell r="AF79">
            <v>4.2069999999999999</v>
          </cell>
          <cell r="AG79">
            <v>3.9729999999999999</v>
          </cell>
          <cell r="AH79">
            <v>0</v>
          </cell>
          <cell r="AI79">
            <v>0</v>
          </cell>
          <cell r="AJ79">
            <v>63.103999999999999</v>
          </cell>
          <cell r="AK79">
            <v>0</v>
          </cell>
          <cell r="AL79">
            <v>0</v>
          </cell>
          <cell r="AM79">
            <v>64.125</v>
          </cell>
          <cell r="AN79">
            <v>18.318999999999999</v>
          </cell>
          <cell r="AO79">
            <v>47.518000000000001</v>
          </cell>
          <cell r="AP79">
            <v>4.6319999999999997</v>
          </cell>
          <cell r="AQ79">
            <v>3.8210000000000002</v>
          </cell>
          <cell r="AR79">
            <v>4.8410000000000002</v>
          </cell>
          <cell r="AS79">
            <v>0</v>
          </cell>
          <cell r="AT79">
            <v>9.2230000000000008</v>
          </cell>
          <cell r="AU79">
            <v>5.1369999999999996</v>
          </cell>
          <cell r="AV79">
            <v>4.0629999999999997</v>
          </cell>
          <cell r="AW79">
            <v>1.4770000000000001</v>
          </cell>
          <cell r="AX79">
            <v>0.22700000000000001</v>
          </cell>
          <cell r="AY79">
            <v>4.7439999999999998</v>
          </cell>
          <cell r="AZ79">
            <v>6.4489999999999998</v>
          </cell>
          <cell r="BA79">
            <v>0</v>
          </cell>
          <cell r="BB79">
            <v>0.45100000000000001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50.368000000000002</v>
          </cell>
          <cell r="BI79">
            <v>6.6660000000000004</v>
          </cell>
          <cell r="BJ79">
            <v>23.027999999999999</v>
          </cell>
          <cell r="BK79">
            <v>30.783999999999999</v>
          </cell>
          <cell r="BL79">
            <v>9.0879999999999992</v>
          </cell>
          <cell r="BM79">
            <v>9.7010000000000005</v>
          </cell>
          <cell r="BN79">
            <v>7.1210000000000004</v>
          </cell>
          <cell r="BO79">
            <v>5.7160000000000002</v>
          </cell>
          <cell r="BP79">
            <v>5.5860000000000003</v>
          </cell>
          <cell r="BQ79">
            <v>10.507999999999999</v>
          </cell>
          <cell r="BR79">
            <v>7.0359999999999996</v>
          </cell>
          <cell r="BS79">
            <v>4.3979999999999997</v>
          </cell>
          <cell r="BT79">
            <v>1.4079999999999999</v>
          </cell>
          <cell r="BU79">
            <v>6.2039999999999997</v>
          </cell>
          <cell r="BV79">
            <v>6.6870000000000003</v>
          </cell>
          <cell r="BW79">
            <v>10.865</v>
          </cell>
          <cell r="BX79">
            <v>5.1920000000000002</v>
          </cell>
          <cell r="BY79">
            <v>6.6769999999999996</v>
          </cell>
          <cell r="BZ79">
            <v>5.6909999999999998</v>
          </cell>
          <cell r="CA79">
            <v>0.06</v>
          </cell>
          <cell r="CB79">
            <v>5.12</v>
          </cell>
          <cell r="CC79">
            <v>7.2089999999999996</v>
          </cell>
          <cell r="CD79">
            <v>0.54300000000000004</v>
          </cell>
          <cell r="CE79">
            <v>10.074</v>
          </cell>
          <cell r="CF79">
            <v>11.183</v>
          </cell>
          <cell r="CG79">
            <v>5.1280000000000001</v>
          </cell>
          <cell r="CH79">
            <v>6.5179999999999998</v>
          </cell>
          <cell r="CI79">
            <v>2.1949999999999998</v>
          </cell>
          <cell r="CJ79">
            <v>3.94</v>
          </cell>
          <cell r="CK79">
            <v>0.59699999999999998</v>
          </cell>
          <cell r="CL79">
            <v>2.4660000000000002</v>
          </cell>
          <cell r="CM79">
            <v>4.2709999999999999</v>
          </cell>
          <cell r="CN79">
            <v>3.677</v>
          </cell>
          <cell r="CO79">
            <v>5.0380000000000003</v>
          </cell>
          <cell r="CP79">
            <v>8.2080000000000002</v>
          </cell>
          <cell r="CQ79">
            <v>6.4109999999999996</v>
          </cell>
          <cell r="CR79">
            <v>5.15</v>
          </cell>
          <cell r="CS79">
            <v>5.0599999999999996</v>
          </cell>
          <cell r="CT79">
            <v>4.7290000000000001</v>
          </cell>
          <cell r="CU79">
            <v>6.2290000000000001</v>
          </cell>
          <cell r="CV79">
            <v>6.9720000000000004</v>
          </cell>
          <cell r="CW79">
            <v>5.0570000000000004</v>
          </cell>
          <cell r="CX79">
            <v>4.1980000000000004</v>
          </cell>
          <cell r="CY79">
            <v>6.8170000000000002</v>
          </cell>
          <cell r="CZ79">
            <v>18.402000000000001</v>
          </cell>
          <cell r="DA79">
            <v>2.21</v>
          </cell>
          <cell r="DB79">
            <v>6.8000000000000005E-2</v>
          </cell>
          <cell r="DC79">
            <v>4.0439999999999996</v>
          </cell>
          <cell r="DD79">
            <v>7.0339999999999998</v>
          </cell>
          <cell r="DE79">
            <v>1.5720000000000001</v>
          </cell>
          <cell r="DF79">
            <v>0.311</v>
          </cell>
          <cell r="DG79">
            <v>11.733000000000001</v>
          </cell>
          <cell r="DH79">
            <v>5.0010000000000003</v>
          </cell>
          <cell r="DI79">
            <v>3.66</v>
          </cell>
          <cell r="DJ79">
            <v>0.60299999999999998</v>
          </cell>
          <cell r="DK79">
            <v>1.0649999999999999</v>
          </cell>
          <cell r="DL79">
            <v>5.2460000000000004</v>
          </cell>
          <cell r="DM79">
            <v>2.1720000000000002</v>
          </cell>
          <cell r="DN79">
            <v>1.544</v>
          </cell>
          <cell r="DO79">
            <v>1.5149999999999999</v>
          </cell>
          <cell r="DP79">
            <v>3.8290000000000002</v>
          </cell>
          <cell r="DQ79">
            <v>4.7320000000000002</v>
          </cell>
          <cell r="DR79">
            <v>3.79</v>
          </cell>
          <cell r="DS79">
            <v>1.506</v>
          </cell>
          <cell r="DT79">
            <v>4.8289999999999997</v>
          </cell>
          <cell r="DU79">
            <v>0.123</v>
          </cell>
          <cell r="DV79">
            <v>2.407</v>
          </cell>
          <cell r="DW79">
            <v>1.79</v>
          </cell>
          <cell r="DX79">
            <v>3.37</v>
          </cell>
          <cell r="DY79">
            <v>8.9499999999999993</v>
          </cell>
          <cell r="DZ79">
            <v>3.4889999999999999</v>
          </cell>
          <cell r="EA79">
            <v>0.94099999999999995</v>
          </cell>
          <cell r="EB79">
            <v>8.2769999999999992</v>
          </cell>
          <cell r="EC79">
            <v>1.081</v>
          </cell>
          <cell r="ED79">
            <v>3.395</v>
          </cell>
          <cell r="EE79">
            <v>2.379</v>
          </cell>
          <cell r="EF79">
            <v>1.046</v>
          </cell>
          <cell r="EG79">
            <v>0</v>
          </cell>
          <cell r="EH79">
            <v>25.145</v>
          </cell>
          <cell r="EI79">
            <v>0.192</v>
          </cell>
          <cell r="EJ79">
            <v>1.8879999999999999</v>
          </cell>
          <cell r="EK79">
            <v>2.3849999999999998</v>
          </cell>
          <cell r="EL79">
            <v>0.76300000000000001</v>
          </cell>
          <cell r="EM79">
            <v>0.248</v>
          </cell>
          <cell r="EN79">
            <v>1.7190000000000001</v>
          </cell>
          <cell r="EO79">
            <v>0.28599999999999998</v>
          </cell>
          <cell r="EP79">
            <v>0</v>
          </cell>
          <cell r="EQ79">
            <v>0</v>
          </cell>
          <cell r="ER79">
            <v>7.2949999999999999</v>
          </cell>
          <cell r="ES79">
            <v>7.03</v>
          </cell>
          <cell r="ET79">
            <v>4.2999999999999997E-2</v>
          </cell>
          <cell r="EU79">
            <v>0</v>
          </cell>
          <cell r="EV79">
            <v>0</v>
          </cell>
          <cell r="EW79">
            <v>0</v>
          </cell>
          <cell r="EX79">
            <v>12.304</v>
          </cell>
          <cell r="EY79">
            <v>21.79</v>
          </cell>
          <cell r="EZ79">
            <v>0.11799999999999999</v>
          </cell>
          <cell r="FA79">
            <v>6.9000000000000006E-2</v>
          </cell>
          <cell r="FB79">
            <v>3.4449999999999998</v>
          </cell>
          <cell r="FC79">
            <v>3.3079999999999998</v>
          </cell>
          <cell r="FD79">
            <v>0.94799999999999995</v>
          </cell>
          <cell r="FE79">
            <v>5.1379999999999999</v>
          </cell>
          <cell r="FF79">
            <v>4.4779999999999998</v>
          </cell>
          <cell r="FG79">
            <v>4.6710000000000003</v>
          </cell>
          <cell r="FH79">
            <v>5.8719999999999999</v>
          </cell>
          <cell r="FI79">
            <v>1.831</v>
          </cell>
          <cell r="FJ79">
            <v>3.79</v>
          </cell>
          <cell r="FK79">
            <v>1.2430000000000001</v>
          </cell>
          <cell r="FL79">
            <v>8.9149999999999991</v>
          </cell>
          <cell r="FM79">
            <v>-5.7329999999999997</v>
          </cell>
          <cell r="FN79">
            <v>7.4119999999999999</v>
          </cell>
          <cell r="FO79">
            <v>3.5049999999999999</v>
          </cell>
          <cell r="FP79">
            <v>-4.5510000000000002</v>
          </cell>
          <cell r="FQ79">
            <v>3.6379999999999999</v>
          </cell>
          <cell r="FR79">
            <v>1.8140000000000001</v>
          </cell>
          <cell r="FS79">
            <v>-8.3000000000000004E-2</v>
          </cell>
          <cell r="FT79">
            <v>6.5750000000000002</v>
          </cell>
          <cell r="FU79">
            <v>-0.76700000000000002</v>
          </cell>
          <cell r="FV79">
            <v>7.4349999999999996</v>
          </cell>
          <cell r="FW79">
            <v>-11.645</v>
          </cell>
          <cell r="FX79">
            <v>3.9009999999999998</v>
          </cell>
          <cell r="FY79">
            <v>6.2770000000000001</v>
          </cell>
          <cell r="FZ79">
            <v>11.099</v>
          </cell>
          <cell r="GA79">
            <v>-9.9689999999999994</v>
          </cell>
          <cell r="GB79">
            <v>9.9499999999999993</v>
          </cell>
          <cell r="GC79">
            <v>-6.0000000000000001E-3</v>
          </cell>
          <cell r="GD79">
            <v>6.899</v>
          </cell>
          <cell r="GE79">
            <v>1.206</v>
          </cell>
          <cell r="GF79">
            <v>2.774</v>
          </cell>
          <cell r="GG79">
            <v>1.631</v>
          </cell>
          <cell r="GH79">
            <v>3.17</v>
          </cell>
          <cell r="GI79">
            <v>3.6030000000000002</v>
          </cell>
          <cell r="GJ79">
            <v>16.527999999999999</v>
          </cell>
          <cell r="GK79">
            <v>10.252000000000001</v>
          </cell>
          <cell r="GL79">
            <v>-6.7220000000000004</v>
          </cell>
          <cell r="GM79">
            <v>14.303000000000001</v>
          </cell>
          <cell r="GN79">
            <v>-6.2709999999999999</v>
          </cell>
          <cell r="GO79">
            <v>-6.8209999999999997</v>
          </cell>
          <cell r="GP79">
            <v>21.530999999999999</v>
          </cell>
          <cell r="GQ79">
            <v>4.1399999999999997</v>
          </cell>
          <cell r="GR79">
            <v>3.0270000000000001</v>
          </cell>
          <cell r="GS79">
            <v>-5.7229999999999999</v>
          </cell>
          <cell r="GT79">
            <v>4.5510000000000002</v>
          </cell>
          <cell r="GU79">
            <v>-10.132999999999999</v>
          </cell>
          <cell r="GV79">
            <v>0</v>
          </cell>
          <cell r="GW79">
            <v>38.142000000000003</v>
          </cell>
          <cell r="GX79">
            <v>6.86</v>
          </cell>
          <cell r="GY79">
            <v>6.5000000000000002E-2</v>
          </cell>
          <cell r="GZ79">
            <v>-12.282999999999999</v>
          </cell>
          <cell r="HA79">
            <v>16.984999999999999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</row>
        <row r="80">
          <cell r="A80">
            <v>79</v>
          </cell>
          <cell r="B80">
            <v>0</v>
          </cell>
          <cell r="C80" t="str">
            <v>Recuperado Total (%)</v>
          </cell>
          <cell r="D80" t="str">
            <v>.</v>
          </cell>
          <cell r="E80">
            <v>60.71</v>
          </cell>
          <cell r="F80">
            <v>70.739999999999995</v>
          </cell>
          <cell r="G80">
            <v>86.22</v>
          </cell>
          <cell r="H80">
            <v>75.180000000000007</v>
          </cell>
          <cell r="I80">
            <v>80.959999999999994</v>
          </cell>
          <cell r="J80">
            <v>87.2</v>
          </cell>
          <cell r="K80">
            <v>89.61</v>
          </cell>
          <cell r="L80">
            <v>83.36</v>
          </cell>
          <cell r="M80">
            <v>84.59</v>
          </cell>
          <cell r="N80">
            <v>84.72</v>
          </cell>
          <cell r="O80">
            <v>86.5</v>
          </cell>
          <cell r="P80">
            <v>85.25</v>
          </cell>
          <cell r="Q80">
            <v>86.65</v>
          </cell>
          <cell r="R80">
            <v>87.04</v>
          </cell>
          <cell r="S80">
            <v>86.46</v>
          </cell>
          <cell r="T80">
            <v>0</v>
          </cell>
          <cell r="U80">
            <v>0</v>
          </cell>
          <cell r="V80">
            <v>49.69</v>
          </cell>
          <cell r="W80">
            <v>85.65</v>
          </cell>
          <cell r="X80">
            <v>86.99</v>
          </cell>
          <cell r="Y80">
            <v>85.41</v>
          </cell>
          <cell r="Z80">
            <v>85.53</v>
          </cell>
          <cell r="AA80">
            <v>87.45</v>
          </cell>
          <cell r="AB80">
            <v>86.55</v>
          </cell>
          <cell r="AC80">
            <v>87.13</v>
          </cell>
          <cell r="AD80">
            <v>86.39</v>
          </cell>
          <cell r="AE80">
            <v>85.13</v>
          </cell>
          <cell r="AF80">
            <v>84.81</v>
          </cell>
          <cell r="AG80">
            <v>85.09</v>
          </cell>
          <cell r="AH80">
            <v>0</v>
          </cell>
          <cell r="AI80">
            <v>0</v>
          </cell>
          <cell r="AJ80">
            <v>31.7</v>
          </cell>
          <cell r="AK80">
            <v>0</v>
          </cell>
          <cell r="AL80">
            <v>0</v>
          </cell>
          <cell r="AM80">
            <v>30.08</v>
          </cell>
          <cell r="AN80">
            <v>39.799999999999997</v>
          </cell>
          <cell r="AO80">
            <v>45.58</v>
          </cell>
          <cell r="AP80">
            <v>85.31</v>
          </cell>
          <cell r="AQ80">
            <v>86.06</v>
          </cell>
          <cell r="AR80">
            <v>86.83</v>
          </cell>
          <cell r="AS80">
            <v>0</v>
          </cell>
          <cell r="AT80">
            <v>75.53</v>
          </cell>
          <cell r="AU80">
            <v>84.18</v>
          </cell>
          <cell r="AV80">
            <v>87.13</v>
          </cell>
          <cell r="AW80">
            <v>87.47</v>
          </cell>
          <cell r="AX80">
            <v>86.04</v>
          </cell>
          <cell r="AY80">
            <v>86.19</v>
          </cell>
          <cell r="AZ80">
            <v>86.14</v>
          </cell>
          <cell r="BA80">
            <v>0</v>
          </cell>
          <cell r="BB80">
            <v>82.82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41.48</v>
          </cell>
          <cell r="BI80">
            <v>40.380000000000003</v>
          </cell>
          <cell r="BJ80">
            <v>50.31</v>
          </cell>
          <cell r="BK80">
            <v>56.9</v>
          </cell>
          <cell r="BL80">
            <v>81.260000000000005</v>
          </cell>
          <cell r="BM80">
            <v>82.5</v>
          </cell>
          <cell r="BN80">
            <v>84.1</v>
          </cell>
          <cell r="BO80">
            <v>85.33</v>
          </cell>
          <cell r="BP80">
            <v>85.52</v>
          </cell>
          <cell r="BQ80">
            <v>81.010000000000005</v>
          </cell>
          <cell r="BR80">
            <v>83.39</v>
          </cell>
          <cell r="BS80">
            <v>83.39</v>
          </cell>
          <cell r="BT80">
            <v>85.02</v>
          </cell>
          <cell r="BU80">
            <v>85.5</v>
          </cell>
          <cell r="BV80">
            <v>85.03</v>
          </cell>
          <cell r="BW80">
            <v>80.010000000000005</v>
          </cell>
          <cell r="BX80">
            <v>85.1</v>
          </cell>
          <cell r="BY80">
            <v>85.07</v>
          </cell>
          <cell r="BZ80">
            <v>85.3</v>
          </cell>
          <cell r="CA80">
            <v>85.45</v>
          </cell>
          <cell r="CB80">
            <v>84.04</v>
          </cell>
          <cell r="CC80">
            <v>84.6</v>
          </cell>
          <cell r="CD80">
            <v>85.32</v>
          </cell>
          <cell r="CE80">
            <v>80.8</v>
          </cell>
          <cell r="CF80">
            <v>80.08</v>
          </cell>
          <cell r="CG80">
            <v>86.05</v>
          </cell>
          <cell r="CH80">
            <v>84.63</v>
          </cell>
          <cell r="CI80">
            <v>86.06</v>
          </cell>
          <cell r="CJ80">
            <v>87.65</v>
          </cell>
          <cell r="CK80">
            <v>87.53</v>
          </cell>
          <cell r="CL80">
            <v>85.85</v>
          </cell>
          <cell r="CM80">
            <v>85.89</v>
          </cell>
          <cell r="CN80">
            <v>85.57</v>
          </cell>
          <cell r="CO80">
            <v>86.09</v>
          </cell>
          <cell r="CP80">
            <v>82.71</v>
          </cell>
          <cell r="CQ80">
            <v>85.85</v>
          </cell>
          <cell r="CR80">
            <v>86.87</v>
          </cell>
          <cell r="CS80">
            <v>85.15</v>
          </cell>
          <cell r="CT80">
            <v>86.53</v>
          </cell>
          <cell r="CU80">
            <v>86.11</v>
          </cell>
          <cell r="CV80">
            <v>85.48</v>
          </cell>
          <cell r="CW80">
            <v>86.66</v>
          </cell>
          <cell r="CX80">
            <v>86.79</v>
          </cell>
          <cell r="CY80">
            <v>82.51</v>
          </cell>
          <cell r="CZ80">
            <v>71.67</v>
          </cell>
          <cell r="DA80">
            <v>89.64</v>
          </cell>
          <cell r="DB80">
            <v>89.34</v>
          </cell>
          <cell r="DC80">
            <v>87.22</v>
          </cell>
          <cell r="DD80">
            <v>85.02</v>
          </cell>
          <cell r="DE80">
            <v>86.15</v>
          </cell>
          <cell r="DF80">
            <v>87.28</v>
          </cell>
          <cell r="DG80">
            <v>78.86</v>
          </cell>
          <cell r="DH80">
            <v>87.03</v>
          </cell>
          <cell r="DI80">
            <v>88.15</v>
          </cell>
          <cell r="DJ80">
            <v>88.56</v>
          </cell>
          <cell r="DK80">
            <v>90.14</v>
          </cell>
          <cell r="DL80">
            <v>86.43</v>
          </cell>
          <cell r="DM80">
            <v>87.55</v>
          </cell>
          <cell r="DN80">
            <v>86.63</v>
          </cell>
          <cell r="DO80">
            <v>86.9</v>
          </cell>
          <cell r="DP80">
            <v>82.05</v>
          </cell>
          <cell r="DQ80">
            <v>86.88</v>
          </cell>
          <cell r="DR80">
            <v>87.42</v>
          </cell>
          <cell r="DS80">
            <v>88.7</v>
          </cell>
          <cell r="DT80">
            <v>84.84</v>
          </cell>
          <cell r="DU80">
            <v>84.6</v>
          </cell>
          <cell r="DV80">
            <v>86.36</v>
          </cell>
          <cell r="DW80">
            <v>87.1</v>
          </cell>
          <cell r="DX80">
            <v>87.1</v>
          </cell>
          <cell r="DY80">
            <v>82.32</v>
          </cell>
          <cell r="DZ80">
            <v>87.08</v>
          </cell>
          <cell r="EA80">
            <v>87.62</v>
          </cell>
          <cell r="EB80">
            <v>81.23</v>
          </cell>
          <cell r="EC80">
            <v>89.58</v>
          </cell>
          <cell r="ED80">
            <v>87.23</v>
          </cell>
          <cell r="EE80">
            <v>85.08</v>
          </cell>
          <cell r="EF80">
            <v>87.64</v>
          </cell>
          <cell r="EG80">
            <v>0</v>
          </cell>
          <cell r="EH80">
            <v>67.37</v>
          </cell>
          <cell r="EI80">
            <v>87.61</v>
          </cell>
          <cell r="EJ80">
            <v>89.42</v>
          </cell>
          <cell r="EK80">
            <v>88.15</v>
          </cell>
          <cell r="EL80">
            <v>88.22</v>
          </cell>
          <cell r="EM80">
            <v>88.08</v>
          </cell>
          <cell r="EN80">
            <v>88.67</v>
          </cell>
          <cell r="EO80">
            <v>87.55</v>
          </cell>
          <cell r="EP80">
            <v>0</v>
          </cell>
          <cell r="EQ80">
            <v>0</v>
          </cell>
          <cell r="ER80">
            <v>82.74</v>
          </cell>
          <cell r="ES80">
            <v>83.27</v>
          </cell>
          <cell r="ET80">
            <v>88.76</v>
          </cell>
          <cell r="EU80">
            <v>0</v>
          </cell>
          <cell r="EV80">
            <v>0</v>
          </cell>
          <cell r="EW80">
            <v>0</v>
          </cell>
          <cell r="EX80">
            <v>79.53</v>
          </cell>
          <cell r="EY80">
            <v>63.99</v>
          </cell>
          <cell r="EZ80">
            <v>89.98</v>
          </cell>
          <cell r="FA80">
            <v>89.21</v>
          </cell>
          <cell r="FB80">
            <v>87.75</v>
          </cell>
          <cell r="FC80">
            <v>88.27</v>
          </cell>
          <cell r="FD80">
            <v>89.58</v>
          </cell>
          <cell r="FE80">
            <v>86.37</v>
          </cell>
          <cell r="FF80">
            <v>86.15</v>
          </cell>
          <cell r="FG80">
            <v>87.33</v>
          </cell>
          <cell r="FH80">
            <v>85.64</v>
          </cell>
          <cell r="FI80">
            <v>90.04</v>
          </cell>
          <cell r="FJ80">
            <v>86.51</v>
          </cell>
          <cell r="FK80">
            <v>87.49</v>
          </cell>
          <cell r="FL80">
            <v>81.55</v>
          </cell>
          <cell r="FM80">
            <v>95.7</v>
          </cell>
          <cell r="FN80">
            <v>82.19</v>
          </cell>
          <cell r="FO80">
            <v>85.83</v>
          </cell>
          <cell r="FP80">
            <v>95.23</v>
          </cell>
          <cell r="FQ80">
            <v>85.49</v>
          </cell>
          <cell r="FR80">
            <v>88.06</v>
          </cell>
          <cell r="FS80">
            <v>88.89</v>
          </cell>
          <cell r="FT80">
            <v>83.43</v>
          </cell>
          <cell r="FU80">
            <v>91.33</v>
          </cell>
          <cell r="FV80">
            <v>82.12</v>
          </cell>
          <cell r="FW80">
            <v>101.18</v>
          </cell>
          <cell r="FX80">
            <v>88</v>
          </cell>
          <cell r="FY80">
            <v>83.64</v>
          </cell>
          <cell r="FZ80">
            <v>76.5</v>
          </cell>
          <cell r="GA80">
            <v>96.25</v>
          </cell>
          <cell r="GB80">
            <v>80.5</v>
          </cell>
          <cell r="GC80">
            <v>89.78</v>
          </cell>
          <cell r="GD80">
            <v>85.21</v>
          </cell>
          <cell r="GE80">
            <v>87.37</v>
          </cell>
          <cell r="GF80">
            <v>85.1</v>
          </cell>
          <cell r="GG80">
            <v>89.56</v>
          </cell>
          <cell r="GH80">
            <v>88.42</v>
          </cell>
          <cell r="GI80">
            <v>88.02</v>
          </cell>
          <cell r="GJ80">
            <v>73.37</v>
          </cell>
          <cell r="GK80">
            <v>79.97</v>
          </cell>
          <cell r="GL80">
            <v>97.14</v>
          </cell>
          <cell r="GM80">
            <v>79.08</v>
          </cell>
          <cell r="GN80">
            <v>99.17</v>
          </cell>
          <cell r="GO80">
            <v>98.99</v>
          </cell>
          <cell r="GP80">
            <v>71.260000000000005</v>
          </cell>
          <cell r="GQ80">
            <v>87.93</v>
          </cell>
          <cell r="GR80">
            <v>89.57</v>
          </cell>
          <cell r="GS80">
            <v>98.18</v>
          </cell>
          <cell r="GT80">
            <v>85.42</v>
          </cell>
          <cell r="GU80">
            <v>100.59</v>
          </cell>
          <cell r="GV80">
            <v>0</v>
          </cell>
          <cell r="GW80">
            <v>56.97</v>
          </cell>
          <cell r="GX80">
            <v>85.23</v>
          </cell>
          <cell r="GY80">
            <v>91.48</v>
          </cell>
          <cell r="GZ80">
            <v>101.14</v>
          </cell>
          <cell r="HA80">
            <v>74.209999999999994</v>
          </cell>
          <cell r="HB80">
            <v>0</v>
          </cell>
          <cell r="HC80">
            <v>0</v>
          </cell>
          <cell r="HD80">
            <v>0</v>
          </cell>
          <cell r="HE80">
            <v>0</v>
          </cell>
          <cell r="HF80">
            <v>0</v>
          </cell>
        </row>
        <row r="81">
          <cell r="A81">
            <v>80</v>
          </cell>
          <cell r="B81">
            <v>0</v>
          </cell>
          <cell r="C81" t="str">
            <v>Perdas Totais (%)</v>
          </cell>
          <cell r="D81" t="str">
            <v>.</v>
          </cell>
          <cell r="E81">
            <v>39.29</v>
          </cell>
          <cell r="F81">
            <v>29.26</v>
          </cell>
          <cell r="G81">
            <v>13.77</v>
          </cell>
          <cell r="H81">
            <v>24.82</v>
          </cell>
          <cell r="I81">
            <v>19.04</v>
          </cell>
          <cell r="J81">
            <v>12.8</v>
          </cell>
          <cell r="K81">
            <v>10.39</v>
          </cell>
          <cell r="L81">
            <v>16.64</v>
          </cell>
          <cell r="M81">
            <v>15.41</v>
          </cell>
          <cell r="N81">
            <v>15.28</v>
          </cell>
          <cell r="O81">
            <v>13.5</v>
          </cell>
          <cell r="P81">
            <v>14.75</v>
          </cell>
          <cell r="Q81">
            <v>13.35</v>
          </cell>
          <cell r="R81">
            <v>12.96</v>
          </cell>
          <cell r="S81">
            <v>13.54</v>
          </cell>
          <cell r="T81">
            <v>0</v>
          </cell>
          <cell r="U81">
            <v>0</v>
          </cell>
          <cell r="V81">
            <v>50.31</v>
          </cell>
          <cell r="W81">
            <v>12.96</v>
          </cell>
          <cell r="X81">
            <v>12.89</v>
          </cell>
          <cell r="Y81">
            <v>14.41</v>
          </cell>
          <cell r="Z81">
            <v>14.27</v>
          </cell>
          <cell r="AA81">
            <v>12.41</v>
          </cell>
          <cell r="AB81">
            <v>13.25</v>
          </cell>
          <cell r="AC81">
            <v>12.65</v>
          </cell>
          <cell r="AD81">
            <v>13.4</v>
          </cell>
          <cell r="AE81">
            <v>14.66</v>
          </cell>
          <cell r="AF81">
            <v>15</v>
          </cell>
          <cell r="AG81">
            <v>14.6</v>
          </cell>
          <cell r="AH81">
            <v>0</v>
          </cell>
          <cell r="AI81">
            <v>0</v>
          </cell>
          <cell r="AJ81">
            <v>68.08</v>
          </cell>
          <cell r="AK81">
            <v>0</v>
          </cell>
          <cell r="AL81">
            <v>0</v>
          </cell>
          <cell r="AM81">
            <v>69.760000000000005</v>
          </cell>
          <cell r="AN81">
            <v>60.2</v>
          </cell>
          <cell r="AO81">
            <v>54.18</v>
          </cell>
          <cell r="AP81">
            <v>14.39</v>
          </cell>
          <cell r="AQ81">
            <v>13.7</v>
          </cell>
          <cell r="AR81">
            <v>12.91</v>
          </cell>
          <cell r="AS81">
            <v>0</v>
          </cell>
          <cell r="AT81">
            <v>24.28</v>
          </cell>
          <cell r="AU81">
            <v>15.54</v>
          </cell>
          <cell r="AV81">
            <v>12.65</v>
          </cell>
          <cell r="AW81">
            <v>12.29</v>
          </cell>
          <cell r="AX81">
            <v>13.74</v>
          </cell>
          <cell r="AY81">
            <v>13.6</v>
          </cell>
          <cell r="AZ81">
            <v>13.58</v>
          </cell>
          <cell r="BA81">
            <v>0</v>
          </cell>
          <cell r="BB81">
            <v>16.68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58.37</v>
          </cell>
          <cell r="BI81">
            <v>59.33</v>
          </cell>
          <cell r="BJ81">
            <v>48.32</v>
          </cell>
          <cell r="BK81">
            <v>42.94</v>
          </cell>
          <cell r="BL81">
            <v>18.7</v>
          </cell>
          <cell r="BM81">
            <v>17.5</v>
          </cell>
          <cell r="BN81">
            <v>15.9</v>
          </cell>
          <cell r="BO81">
            <v>14.67</v>
          </cell>
          <cell r="BP81">
            <v>14.29</v>
          </cell>
          <cell r="BQ81">
            <v>18.77</v>
          </cell>
          <cell r="BR81">
            <v>16.399999999999999</v>
          </cell>
          <cell r="BS81">
            <v>16.39</v>
          </cell>
          <cell r="BT81">
            <v>14.75</v>
          </cell>
          <cell r="BU81">
            <v>14.28</v>
          </cell>
          <cell r="BV81">
            <v>14.78</v>
          </cell>
          <cell r="BW81">
            <v>19.77</v>
          </cell>
          <cell r="BX81">
            <v>14.67</v>
          </cell>
          <cell r="BY81">
            <v>14.71</v>
          </cell>
          <cell r="BZ81">
            <v>14.47</v>
          </cell>
          <cell r="CA81">
            <v>14.31</v>
          </cell>
          <cell r="CB81">
            <v>15.71</v>
          </cell>
          <cell r="CC81">
            <v>15.16</v>
          </cell>
          <cell r="CD81">
            <v>14.45</v>
          </cell>
          <cell r="CE81">
            <v>18.93</v>
          </cell>
          <cell r="CF81">
            <v>19.7</v>
          </cell>
          <cell r="CG81">
            <v>13.74</v>
          </cell>
          <cell r="CH81">
            <v>15.12</v>
          </cell>
          <cell r="CI81">
            <v>13.6</v>
          </cell>
          <cell r="CJ81">
            <v>12.11</v>
          </cell>
          <cell r="CK81">
            <v>12.24</v>
          </cell>
          <cell r="CL81">
            <v>13.88</v>
          </cell>
          <cell r="CM81">
            <v>13.82</v>
          </cell>
          <cell r="CN81">
            <v>14.18</v>
          </cell>
          <cell r="CO81">
            <v>13.64</v>
          </cell>
          <cell r="CP81">
            <v>17.07</v>
          </cell>
          <cell r="CQ81">
            <v>13.92</v>
          </cell>
          <cell r="CR81">
            <v>12.86</v>
          </cell>
          <cell r="CS81">
            <v>14.64</v>
          </cell>
          <cell r="CT81">
            <v>13.23</v>
          </cell>
          <cell r="CU81">
            <v>13.66</v>
          </cell>
          <cell r="CV81">
            <v>14.26</v>
          </cell>
          <cell r="CW81">
            <v>13.14</v>
          </cell>
          <cell r="CX81">
            <v>12.97</v>
          </cell>
          <cell r="CY81">
            <v>17.3</v>
          </cell>
          <cell r="CZ81">
            <v>28.32</v>
          </cell>
          <cell r="DA81">
            <v>10.36</v>
          </cell>
          <cell r="DB81">
            <v>10.66</v>
          </cell>
          <cell r="DC81">
            <v>12.78</v>
          </cell>
          <cell r="DD81">
            <v>14.8</v>
          </cell>
          <cell r="DE81">
            <v>13.65</v>
          </cell>
          <cell r="DF81">
            <v>12.5</v>
          </cell>
          <cell r="DG81">
            <v>20.94</v>
          </cell>
          <cell r="DH81">
            <v>12.77</v>
          </cell>
          <cell r="DI81">
            <v>11.64</v>
          </cell>
          <cell r="DJ81">
            <v>11.24</v>
          </cell>
          <cell r="DK81">
            <v>9.66</v>
          </cell>
          <cell r="DL81">
            <v>13.38</v>
          </cell>
          <cell r="DM81">
            <v>12.24</v>
          </cell>
          <cell r="DN81">
            <v>13.18</v>
          </cell>
          <cell r="DO81">
            <v>12.88</v>
          </cell>
          <cell r="DP81">
            <v>17.75</v>
          </cell>
          <cell r="DQ81">
            <v>12.92</v>
          </cell>
          <cell r="DR81">
            <v>12.37</v>
          </cell>
          <cell r="DS81">
            <v>11.08</v>
          </cell>
          <cell r="DT81">
            <v>14.96</v>
          </cell>
          <cell r="DU81">
            <v>15.36</v>
          </cell>
          <cell r="DV81">
            <v>13.42</v>
          </cell>
          <cell r="DW81">
            <v>12.67</v>
          </cell>
          <cell r="DX81">
            <v>12.69</v>
          </cell>
          <cell r="DY81">
            <v>17.48</v>
          </cell>
          <cell r="DZ81">
            <v>12.7</v>
          </cell>
          <cell r="EA81">
            <v>12.14</v>
          </cell>
          <cell r="EB81">
            <v>18.52</v>
          </cell>
          <cell r="EC81">
            <v>10.23</v>
          </cell>
          <cell r="ED81">
            <v>12.57</v>
          </cell>
          <cell r="EE81">
            <v>14.71</v>
          </cell>
          <cell r="EF81">
            <v>12.11</v>
          </cell>
          <cell r="EG81">
            <v>0</v>
          </cell>
          <cell r="EH81">
            <v>32.450000000000003</v>
          </cell>
          <cell r="EI81">
            <v>12.23</v>
          </cell>
          <cell r="EJ81">
            <v>10.37</v>
          </cell>
          <cell r="EK81">
            <v>11.64</v>
          </cell>
          <cell r="EL81">
            <v>11.57</v>
          </cell>
          <cell r="EM81">
            <v>11.71</v>
          </cell>
          <cell r="EN81">
            <v>11.11</v>
          </cell>
          <cell r="EO81">
            <v>12.19</v>
          </cell>
          <cell r="EP81">
            <v>0</v>
          </cell>
          <cell r="EQ81">
            <v>0</v>
          </cell>
          <cell r="ER81">
            <v>17.059999999999999</v>
          </cell>
          <cell r="ES81">
            <v>16.73</v>
          </cell>
          <cell r="ET81">
            <v>11.24</v>
          </cell>
          <cell r="EU81">
            <v>0</v>
          </cell>
          <cell r="EV81">
            <v>0</v>
          </cell>
          <cell r="EW81">
            <v>0</v>
          </cell>
          <cell r="EX81">
            <v>20.48</v>
          </cell>
          <cell r="EY81">
            <v>36</v>
          </cell>
          <cell r="EZ81">
            <v>10.02</v>
          </cell>
          <cell r="FA81">
            <v>10.59</v>
          </cell>
          <cell r="FB81">
            <v>12.08</v>
          </cell>
          <cell r="FC81">
            <v>11.56</v>
          </cell>
          <cell r="FD81">
            <v>10.199999999999999</v>
          </cell>
          <cell r="FE81">
            <v>13.44</v>
          </cell>
          <cell r="FF81">
            <v>13.65</v>
          </cell>
          <cell r="FG81">
            <v>12.45</v>
          </cell>
          <cell r="FH81">
            <v>14.16</v>
          </cell>
          <cell r="FI81">
            <v>9.74</v>
          </cell>
          <cell r="FJ81">
            <v>13.22</v>
          </cell>
          <cell r="FK81">
            <v>12.43</v>
          </cell>
          <cell r="FL81">
            <v>18.38</v>
          </cell>
          <cell r="FM81">
            <v>4.04</v>
          </cell>
          <cell r="FN81">
            <v>17.55</v>
          </cell>
          <cell r="FO81">
            <v>13.93</v>
          </cell>
          <cell r="FP81">
            <v>4.54</v>
          </cell>
          <cell r="FQ81">
            <v>14.3</v>
          </cell>
          <cell r="FR81">
            <v>11.73</v>
          </cell>
          <cell r="FS81">
            <v>10.86</v>
          </cell>
          <cell r="FT81">
            <v>16.34</v>
          </cell>
          <cell r="FU81">
            <v>8.4700000000000006</v>
          </cell>
          <cell r="FV81">
            <v>17.690000000000001</v>
          </cell>
          <cell r="FW81">
            <v>-1.41</v>
          </cell>
          <cell r="FX81">
            <v>11.75</v>
          </cell>
          <cell r="FY81">
            <v>16.100000000000001</v>
          </cell>
          <cell r="FZ81">
            <v>23.28</v>
          </cell>
          <cell r="GA81">
            <v>3.53</v>
          </cell>
          <cell r="GB81">
            <v>19.28</v>
          </cell>
          <cell r="GC81">
            <v>9.99</v>
          </cell>
          <cell r="GD81">
            <v>14.6</v>
          </cell>
          <cell r="GE81">
            <v>12.41</v>
          </cell>
          <cell r="GF81">
            <v>14.69</v>
          </cell>
          <cell r="GG81">
            <v>10.24</v>
          </cell>
          <cell r="GH81">
            <v>11.38</v>
          </cell>
          <cell r="GI81">
            <v>11.48</v>
          </cell>
          <cell r="GJ81">
            <v>26.63</v>
          </cell>
          <cell r="GK81">
            <v>19.850000000000001</v>
          </cell>
          <cell r="GL81">
            <v>2.66</v>
          </cell>
          <cell r="GM81">
            <v>20.7</v>
          </cell>
          <cell r="GN81">
            <v>0.61</v>
          </cell>
          <cell r="GO81">
            <v>0.7</v>
          </cell>
          <cell r="GP81">
            <v>28.47</v>
          </cell>
          <cell r="GQ81">
            <v>11.87</v>
          </cell>
          <cell r="GR81">
            <v>10.23</v>
          </cell>
          <cell r="GS81">
            <v>1.6</v>
          </cell>
          <cell r="GT81">
            <v>14.15</v>
          </cell>
          <cell r="GU81">
            <v>-1.1299999999999999</v>
          </cell>
          <cell r="GV81">
            <v>0</v>
          </cell>
          <cell r="GW81">
            <v>42.91</v>
          </cell>
          <cell r="GX81">
            <v>14.56</v>
          </cell>
          <cell r="GY81">
            <v>8.32</v>
          </cell>
          <cell r="GZ81">
            <v>-1.4</v>
          </cell>
          <cell r="HA81">
            <v>25.49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</row>
        <row r="82">
          <cell r="A82">
            <v>81</v>
          </cell>
          <cell r="B82">
            <v>0</v>
          </cell>
          <cell r="C82" t="str">
            <v>BAGAÇO</v>
          </cell>
          <cell r="D82" t="str">
            <v>.</v>
          </cell>
        </row>
        <row r="83">
          <cell r="A83">
            <v>82</v>
          </cell>
          <cell r="B83">
            <v>0</v>
          </cell>
          <cell r="C83" t="str">
            <v>Bagaço Produzido (ton)</v>
          </cell>
          <cell r="D83" t="str">
            <v>TON.</v>
          </cell>
          <cell r="E83">
            <v>829.39</v>
          </cell>
          <cell r="F83">
            <v>1240.422</v>
          </cell>
          <cell r="G83">
            <v>1781.1859999999999</v>
          </cell>
          <cell r="H83">
            <v>1959.3009999999999</v>
          </cell>
          <cell r="I83">
            <v>1886.154</v>
          </cell>
          <cell r="J83">
            <v>2004.779</v>
          </cell>
          <cell r="K83">
            <v>1972.2360000000001</v>
          </cell>
          <cell r="L83">
            <v>2100.3310000000001</v>
          </cell>
          <cell r="M83">
            <v>2277.0839999999998</v>
          </cell>
          <cell r="N83">
            <v>2373.5140000000001</v>
          </cell>
          <cell r="O83">
            <v>2474.7240000000002</v>
          </cell>
          <cell r="P83">
            <v>2125.538</v>
          </cell>
          <cell r="Q83">
            <v>2376.7910000000002</v>
          </cell>
          <cell r="R83">
            <v>2370.8560000000002</v>
          </cell>
          <cell r="S83">
            <v>2056.6379999999999</v>
          </cell>
          <cell r="T83">
            <v>0</v>
          </cell>
          <cell r="U83">
            <v>0</v>
          </cell>
          <cell r="V83">
            <v>1140.4960000000001</v>
          </cell>
          <cell r="W83">
            <v>102.19199999999999</v>
          </cell>
          <cell r="X83">
            <v>1180.152</v>
          </cell>
          <cell r="Y83">
            <v>2337.3119999999999</v>
          </cell>
          <cell r="Z83">
            <v>2632.6019999999999</v>
          </cell>
          <cell r="AA83">
            <v>2229.2330000000002</v>
          </cell>
          <cell r="AB83">
            <v>2629.49</v>
          </cell>
          <cell r="AC83">
            <v>2408.9929999999999</v>
          </cell>
          <cell r="AD83">
            <v>2473.12</v>
          </cell>
          <cell r="AE83">
            <v>2714.99</v>
          </cell>
          <cell r="AF83">
            <v>2708.04</v>
          </cell>
          <cell r="AG83">
            <v>1870.2570000000001</v>
          </cell>
          <cell r="AH83">
            <v>0</v>
          </cell>
          <cell r="AI83">
            <v>0</v>
          </cell>
          <cell r="AJ83">
            <v>254.858</v>
          </cell>
          <cell r="AK83">
            <v>0</v>
          </cell>
          <cell r="AL83">
            <v>0</v>
          </cell>
          <cell r="AM83">
            <v>945.74400000000003</v>
          </cell>
          <cell r="AN83">
            <v>571.65899999999999</v>
          </cell>
          <cell r="AO83">
            <v>1455.432</v>
          </cell>
          <cell r="AP83">
            <v>2004.5260000000001</v>
          </cell>
          <cell r="AQ83">
            <v>2699.433</v>
          </cell>
          <cell r="AR83">
            <v>1927.355</v>
          </cell>
          <cell r="AS83">
            <v>0</v>
          </cell>
          <cell r="AT83">
            <v>688.96799999999996</v>
          </cell>
          <cell r="AU83">
            <v>1911.7719999999999</v>
          </cell>
          <cell r="AV83">
            <v>2689.9949999999999</v>
          </cell>
          <cell r="AW83">
            <v>2601.8969999999999</v>
          </cell>
          <cell r="AX83">
            <v>2642.0590000000002</v>
          </cell>
          <cell r="AY83">
            <v>2575.3969999999999</v>
          </cell>
          <cell r="AZ83">
            <v>2042.694</v>
          </cell>
          <cell r="BA83">
            <v>0</v>
          </cell>
          <cell r="BB83">
            <v>170.023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396.94600000000003</v>
          </cell>
          <cell r="BI83">
            <v>342.654</v>
          </cell>
          <cell r="BJ83">
            <v>70.754999999999995</v>
          </cell>
          <cell r="BK83">
            <v>491.99400000000003</v>
          </cell>
          <cell r="BL83">
            <v>953.26099999999997</v>
          </cell>
          <cell r="BM83">
            <v>1611.6590000000001</v>
          </cell>
          <cell r="BN83">
            <v>2151.3679999999999</v>
          </cell>
          <cell r="BO83">
            <v>2568.069</v>
          </cell>
          <cell r="BP83">
            <v>2572.3049999999998</v>
          </cell>
          <cell r="BQ83">
            <v>2625.1509999999998</v>
          </cell>
          <cell r="BR83">
            <v>2657.415</v>
          </cell>
          <cell r="BS83">
            <v>2641.3249999999998</v>
          </cell>
          <cell r="BT83">
            <v>2461.5880000000002</v>
          </cell>
          <cell r="BU83">
            <v>2518.3240000000001</v>
          </cell>
          <cell r="BV83">
            <v>2781.45</v>
          </cell>
          <cell r="BW83">
            <v>2624.0729999999999</v>
          </cell>
          <cell r="BX83">
            <v>2657.24</v>
          </cell>
          <cell r="BY83">
            <v>2645.9430000000002</v>
          </cell>
          <cell r="BZ83">
            <v>2487.4810000000002</v>
          </cell>
          <cell r="CA83">
            <v>2679.5590000000002</v>
          </cell>
          <cell r="CB83">
            <v>2500.3560000000002</v>
          </cell>
          <cell r="CC83">
            <v>2493.08</v>
          </cell>
          <cell r="CD83">
            <v>2665.5320000000002</v>
          </cell>
          <cell r="CE83">
            <v>2075.424</v>
          </cell>
          <cell r="CF83">
            <v>2822.4229999999998</v>
          </cell>
          <cell r="CG83">
            <v>2971.5250000000001</v>
          </cell>
          <cell r="CH83">
            <v>2402.6410000000001</v>
          </cell>
          <cell r="CI83">
            <v>1827.136</v>
          </cell>
          <cell r="CJ83">
            <v>2508.0819999999999</v>
          </cell>
          <cell r="CK83">
            <v>2311.7150000000001</v>
          </cell>
          <cell r="CL83">
            <v>2200.7379999999998</v>
          </cell>
          <cell r="CM83">
            <v>2231.6419999999998</v>
          </cell>
          <cell r="CN83">
            <v>2355.991</v>
          </cell>
          <cell r="CO83">
            <v>2444.6019999999999</v>
          </cell>
          <cell r="CP83">
            <v>2278.3409999999999</v>
          </cell>
          <cell r="CQ83">
            <v>2442.386</v>
          </cell>
          <cell r="CR83">
            <v>2372.86</v>
          </cell>
          <cell r="CS83">
            <v>2443.058</v>
          </cell>
          <cell r="CT83">
            <v>2484.4259999999999</v>
          </cell>
          <cell r="CU83">
            <v>2551.88</v>
          </cell>
          <cell r="CV83">
            <v>2315.2150000000001</v>
          </cell>
          <cell r="CW83">
            <v>2513.1129999999998</v>
          </cell>
          <cell r="CX83">
            <v>2534.8229999999999</v>
          </cell>
          <cell r="CY83">
            <v>2607.9389999999999</v>
          </cell>
          <cell r="CZ83">
            <v>1649.8030000000001</v>
          </cell>
          <cell r="DA83">
            <v>2655.873</v>
          </cell>
          <cell r="DB83">
            <v>2518.3180000000002</v>
          </cell>
          <cell r="DC83">
            <v>2250.7829999999999</v>
          </cell>
          <cell r="DD83">
            <v>2919.7689999999998</v>
          </cell>
          <cell r="DE83">
            <v>2902.491</v>
          </cell>
          <cell r="DF83">
            <v>2389.0529999999999</v>
          </cell>
          <cell r="DG83">
            <v>2748.44</v>
          </cell>
          <cell r="DH83">
            <v>2911.1759999999999</v>
          </cell>
          <cell r="DI83">
            <v>2760.6889999999999</v>
          </cell>
          <cell r="DJ83">
            <v>2780.877</v>
          </cell>
          <cell r="DK83">
            <v>2636.0459999999998</v>
          </cell>
          <cell r="DL83">
            <v>2953.2240000000002</v>
          </cell>
          <cell r="DM83">
            <v>2842.1030000000001</v>
          </cell>
          <cell r="DN83">
            <v>3076.0729999999999</v>
          </cell>
          <cell r="DO83">
            <v>2899.152</v>
          </cell>
          <cell r="DP83">
            <v>2846.2339999999999</v>
          </cell>
          <cell r="DQ83">
            <v>2880.3820000000001</v>
          </cell>
          <cell r="DR83">
            <v>2850.433</v>
          </cell>
          <cell r="DS83">
            <v>2670.5729999999999</v>
          </cell>
          <cell r="DT83">
            <v>2925.5549999999998</v>
          </cell>
          <cell r="DU83">
            <v>1956.547</v>
          </cell>
          <cell r="DV83">
            <v>2550.7190000000001</v>
          </cell>
          <cell r="DW83">
            <v>2520.9520000000002</v>
          </cell>
          <cell r="DX83">
            <v>2730.9050000000002</v>
          </cell>
          <cell r="DY83">
            <v>2952.3989999999999</v>
          </cell>
          <cell r="DZ83">
            <v>2613.038</v>
          </cell>
          <cell r="EA83">
            <v>2328.0700000000002</v>
          </cell>
          <cell r="EB83">
            <v>2609.4340000000002</v>
          </cell>
          <cell r="EC83">
            <v>2750.1619999999998</v>
          </cell>
          <cell r="ED83">
            <v>2896.4189999999999</v>
          </cell>
          <cell r="EE83">
            <v>2837.5949999999998</v>
          </cell>
          <cell r="EF83">
            <v>1908.9469999999999</v>
          </cell>
          <cell r="EG83">
            <v>0</v>
          </cell>
          <cell r="EH83">
            <v>1561.3030000000001</v>
          </cell>
          <cell r="EI83">
            <v>2815.422</v>
          </cell>
          <cell r="EJ83">
            <v>2602.1970000000001</v>
          </cell>
          <cell r="EK83">
            <v>2682.7130000000002</v>
          </cell>
          <cell r="EL83">
            <v>2844.89</v>
          </cell>
          <cell r="EM83">
            <v>2858.9090000000001</v>
          </cell>
          <cell r="EN83">
            <v>2651.67</v>
          </cell>
          <cell r="EO83">
            <v>1650.3530000000001</v>
          </cell>
          <cell r="EP83">
            <v>0</v>
          </cell>
          <cell r="EQ83">
            <v>0</v>
          </cell>
          <cell r="ER83">
            <v>1087.8340000000001</v>
          </cell>
          <cell r="ES83">
            <v>2159.8319999999999</v>
          </cell>
          <cell r="ET83">
            <v>480.72199999999998</v>
          </cell>
          <cell r="EU83">
            <v>0</v>
          </cell>
          <cell r="EV83">
            <v>0</v>
          </cell>
          <cell r="EW83">
            <v>0</v>
          </cell>
          <cell r="EX83">
            <v>238.86699999999999</v>
          </cell>
          <cell r="EY83">
            <v>1757.941</v>
          </cell>
          <cell r="EZ83">
            <v>2587.837</v>
          </cell>
          <cell r="FA83">
            <v>2700.9769999999999</v>
          </cell>
          <cell r="FB83">
            <v>2931.6379999999999</v>
          </cell>
          <cell r="FC83">
            <v>2883.9630000000002</v>
          </cell>
          <cell r="FD83">
            <v>2814.6460000000002</v>
          </cell>
          <cell r="FE83">
            <v>3067.16</v>
          </cell>
          <cell r="FF83">
            <v>2952.1909999999998</v>
          </cell>
          <cell r="FG83">
            <v>2823.2570000000001</v>
          </cell>
          <cell r="FH83">
            <v>2945.5219999999999</v>
          </cell>
          <cell r="FI83">
            <v>2637.489</v>
          </cell>
          <cell r="FJ83">
            <v>1364.2719999999999</v>
          </cell>
          <cell r="FK83">
            <v>2143.5410000000002</v>
          </cell>
          <cell r="FL83">
            <v>2829.598</v>
          </cell>
          <cell r="FM83">
            <v>2562.134</v>
          </cell>
          <cell r="FN83">
            <v>2557.8739999999998</v>
          </cell>
          <cell r="FO83">
            <v>2499.239</v>
          </cell>
          <cell r="FP83">
            <v>2869.9450000000002</v>
          </cell>
          <cell r="FQ83">
            <v>2780.8510000000001</v>
          </cell>
          <cell r="FR83">
            <v>2512.6460000000002</v>
          </cell>
          <cell r="FS83">
            <v>2535.556</v>
          </cell>
          <cell r="FT83">
            <v>2566.0259999999998</v>
          </cell>
          <cell r="FU83">
            <v>2517.6529999999998</v>
          </cell>
          <cell r="FV83">
            <v>2714.0439999999999</v>
          </cell>
          <cell r="FW83">
            <v>2461.6880000000001</v>
          </cell>
          <cell r="FX83">
            <v>2345.38</v>
          </cell>
          <cell r="FY83">
            <v>2171.7080000000001</v>
          </cell>
          <cell r="FZ83">
            <v>2512.8490000000002</v>
          </cell>
          <cell r="GA83">
            <v>2731.2359999999999</v>
          </cell>
          <cell r="GB83">
            <v>2694.8820000000001</v>
          </cell>
          <cell r="GC83">
            <v>2468.06</v>
          </cell>
          <cell r="GD83">
            <v>2691.913</v>
          </cell>
          <cell r="GE83">
            <v>2823.2719999999999</v>
          </cell>
          <cell r="GF83">
            <v>2693.3780000000002</v>
          </cell>
          <cell r="GG83">
            <v>2623.663</v>
          </cell>
          <cell r="GH83">
            <v>2889.5149999999999</v>
          </cell>
          <cell r="GI83">
            <v>864.44500000000005</v>
          </cell>
          <cell r="GJ83">
            <v>1667.7629999999999</v>
          </cell>
          <cell r="GK83">
            <v>3184.9229999999998</v>
          </cell>
          <cell r="GL83">
            <v>2987.6120000000001</v>
          </cell>
          <cell r="GM83">
            <v>2722.9560000000001</v>
          </cell>
          <cell r="GN83">
            <v>2761.433</v>
          </cell>
          <cell r="GO83">
            <v>2115.6170000000002</v>
          </cell>
          <cell r="GP83">
            <v>2476.4580000000001</v>
          </cell>
          <cell r="GQ83">
            <v>3176.788</v>
          </cell>
          <cell r="GR83">
            <v>3062.3539999999998</v>
          </cell>
          <cell r="GS83">
            <v>2871.1019999999999</v>
          </cell>
          <cell r="GT83">
            <v>1373.5550000000001</v>
          </cell>
          <cell r="GU83">
            <v>1236.5219999999999</v>
          </cell>
          <cell r="GV83">
            <v>0</v>
          </cell>
          <cell r="GW83">
            <v>2138.3670000000002</v>
          </cell>
          <cell r="GX83">
            <v>3036.7</v>
          </cell>
          <cell r="GY83">
            <v>3193.4929999999999</v>
          </cell>
          <cell r="GZ83">
            <v>1991.3489999999999</v>
          </cell>
          <cell r="HA83">
            <v>2046.8920000000001</v>
          </cell>
          <cell r="HB83">
            <v>0</v>
          </cell>
          <cell r="HC83">
            <v>0</v>
          </cell>
          <cell r="HD83">
            <v>0</v>
          </cell>
          <cell r="HE83">
            <v>0</v>
          </cell>
          <cell r="HF83">
            <v>0</v>
          </cell>
        </row>
        <row r="84">
          <cell r="A84">
            <v>83</v>
          </cell>
          <cell r="B84">
            <v>0</v>
          </cell>
          <cell r="C84" t="str">
            <v>Pol Bagaço (%)</v>
          </cell>
          <cell r="D84" t="str">
            <v>.</v>
          </cell>
          <cell r="E84">
            <v>1.37</v>
          </cell>
          <cell r="F84">
            <v>0.87</v>
          </cell>
          <cell r="G84">
            <v>0.95</v>
          </cell>
          <cell r="H84">
            <v>1</v>
          </cell>
          <cell r="I84">
            <v>0.87</v>
          </cell>
          <cell r="J84">
            <v>0.96</v>
          </cell>
          <cell r="K84">
            <v>0.82</v>
          </cell>
          <cell r="L84">
            <v>0.89</v>
          </cell>
          <cell r="M84">
            <v>0.89</v>
          </cell>
          <cell r="N84">
            <v>0.89</v>
          </cell>
          <cell r="O84">
            <v>0.92</v>
          </cell>
          <cell r="P84">
            <v>1.01</v>
          </cell>
          <cell r="Q84">
            <v>1.02</v>
          </cell>
          <cell r="R84">
            <v>1.1299999999999999</v>
          </cell>
          <cell r="S84">
            <v>1.05</v>
          </cell>
          <cell r="V84">
            <v>1.2</v>
          </cell>
          <cell r="W84">
            <v>0.68</v>
          </cell>
          <cell r="X84">
            <v>1</v>
          </cell>
          <cell r="Y84">
            <v>0.91</v>
          </cell>
          <cell r="Z84">
            <v>1.17</v>
          </cell>
          <cell r="AA84">
            <v>1.27</v>
          </cell>
          <cell r="AB84">
            <v>1.5</v>
          </cell>
          <cell r="AC84">
            <v>1.27</v>
          </cell>
          <cell r="AD84">
            <v>1.28</v>
          </cell>
          <cell r="AE84">
            <v>1.28</v>
          </cell>
          <cell r="AF84">
            <v>1.31</v>
          </cell>
          <cell r="AG84">
            <v>1.2</v>
          </cell>
          <cell r="AJ84">
            <v>0.59</v>
          </cell>
          <cell r="AM84">
            <v>1.07</v>
          </cell>
          <cell r="AN84">
            <v>0.81</v>
          </cell>
          <cell r="AO84">
            <v>0.82</v>
          </cell>
          <cell r="AP84">
            <v>0.97</v>
          </cell>
          <cell r="AQ84">
            <v>1.54</v>
          </cell>
          <cell r="AR84">
            <v>1.1399999999999999</v>
          </cell>
          <cell r="AT84">
            <v>1.03</v>
          </cell>
          <cell r="AU84">
            <v>0.84</v>
          </cell>
          <cell r="AV84">
            <v>1.1100000000000001</v>
          </cell>
          <cell r="AW84">
            <v>1.05</v>
          </cell>
          <cell r="AX84">
            <v>1.03</v>
          </cell>
          <cell r="AY84">
            <v>0.98</v>
          </cell>
          <cell r="AZ84">
            <v>0.98</v>
          </cell>
          <cell r="BB84">
            <v>1.31</v>
          </cell>
          <cell r="BH84">
            <v>0.84</v>
          </cell>
          <cell r="BI84">
            <v>0.69</v>
          </cell>
          <cell r="BJ84">
            <v>0.9</v>
          </cell>
          <cell r="BK84">
            <v>0.8</v>
          </cell>
          <cell r="BL84">
            <v>0.74</v>
          </cell>
          <cell r="BM84">
            <v>0.82</v>
          </cell>
          <cell r="BN84">
            <v>0.97</v>
          </cell>
          <cell r="BO84">
            <v>1.0900000000000001</v>
          </cell>
          <cell r="BP84">
            <v>1.02</v>
          </cell>
          <cell r="BQ84">
            <v>1.07</v>
          </cell>
          <cell r="BR84">
            <v>1.1499999999999999</v>
          </cell>
          <cell r="BS84">
            <v>1.28</v>
          </cell>
          <cell r="BT84">
            <v>1.05</v>
          </cell>
          <cell r="BU84">
            <v>0.99</v>
          </cell>
          <cell r="BV84">
            <v>0.99</v>
          </cell>
          <cell r="BW84">
            <v>0.99</v>
          </cell>
          <cell r="BX84">
            <v>1.1499999999999999</v>
          </cell>
          <cell r="BY84">
            <v>0.96</v>
          </cell>
          <cell r="BZ84">
            <v>0.95</v>
          </cell>
          <cell r="CA84">
            <v>1.04</v>
          </cell>
          <cell r="CB84">
            <v>0.95</v>
          </cell>
          <cell r="CC84">
            <v>0.81</v>
          </cell>
          <cell r="CD84">
            <v>1.04</v>
          </cell>
          <cell r="CE84">
            <v>1.19</v>
          </cell>
          <cell r="CF84">
            <v>1.1499999999999999</v>
          </cell>
          <cell r="CG84">
            <v>1.1599999999999999</v>
          </cell>
          <cell r="CH84">
            <v>0.99</v>
          </cell>
          <cell r="CI84">
            <v>1.03</v>
          </cell>
          <cell r="CJ84">
            <v>1.01</v>
          </cell>
          <cell r="CK84">
            <v>0.98</v>
          </cell>
          <cell r="CL84">
            <v>0.89</v>
          </cell>
          <cell r="CM84">
            <v>0.73</v>
          </cell>
          <cell r="CN84">
            <v>0.93</v>
          </cell>
          <cell r="CO84">
            <v>0.77</v>
          </cell>
          <cell r="CP84">
            <v>1</v>
          </cell>
          <cell r="CQ84">
            <v>0.95</v>
          </cell>
          <cell r="CR84">
            <v>0.94</v>
          </cell>
          <cell r="CS84">
            <v>1.07</v>
          </cell>
          <cell r="CT84">
            <v>1.18</v>
          </cell>
          <cell r="CU84">
            <v>1.1299999999999999</v>
          </cell>
          <cell r="CV84">
            <v>0.87</v>
          </cell>
          <cell r="CW84">
            <v>0.93</v>
          </cell>
          <cell r="CX84">
            <v>0.93</v>
          </cell>
          <cell r="CY84">
            <v>1.17</v>
          </cell>
          <cell r="CZ84">
            <v>1.02</v>
          </cell>
          <cell r="DA84">
            <v>1.1100000000000001</v>
          </cell>
          <cell r="DB84">
            <v>0.99</v>
          </cell>
          <cell r="DC84">
            <v>0.96</v>
          </cell>
          <cell r="DD84">
            <v>0.94</v>
          </cell>
          <cell r="DE84">
            <v>1.02</v>
          </cell>
          <cell r="DF84">
            <v>0.94</v>
          </cell>
          <cell r="DG84">
            <v>0.99</v>
          </cell>
          <cell r="DH84">
            <v>1.01</v>
          </cell>
          <cell r="DI84">
            <v>1.1100000000000001</v>
          </cell>
          <cell r="DJ84">
            <v>1.04</v>
          </cell>
          <cell r="DK84">
            <v>0.96</v>
          </cell>
          <cell r="DL84">
            <v>1.02</v>
          </cell>
          <cell r="DM84">
            <v>1.0900000000000001</v>
          </cell>
          <cell r="DN84">
            <v>1.0900000000000001</v>
          </cell>
          <cell r="DO84">
            <v>1.2</v>
          </cell>
          <cell r="DP84">
            <v>0.9</v>
          </cell>
          <cell r="DQ84">
            <v>1.01</v>
          </cell>
          <cell r="DR84">
            <v>1.06</v>
          </cell>
          <cell r="DS84">
            <v>0.98</v>
          </cell>
          <cell r="DT84">
            <v>1.04</v>
          </cell>
          <cell r="DU84">
            <v>1.18</v>
          </cell>
          <cell r="DV84">
            <v>1.0900000000000001</v>
          </cell>
          <cell r="DW84">
            <v>0.86</v>
          </cell>
          <cell r="DX84">
            <v>1.02</v>
          </cell>
          <cell r="DY84">
            <v>1.04</v>
          </cell>
          <cell r="DZ84">
            <v>0.96</v>
          </cell>
          <cell r="EA84">
            <v>0.95</v>
          </cell>
          <cell r="EB84">
            <v>0.97</v>
          </cell>
          <cell r="EC84">
            <v>0.99</v>
          </cell>
          <cell r="ED84">
            <v>0.98</v>
          </cell>
          <cell r="EE84">
            <v>0.9</v>
          </cell>
          <cell r="EF84">
            <v>0.99</v>
          </cell>
          <cell r="EH84">
            <v>1.07</v>
          </cell>
          <cell r="EI84">
            <v>1.01</v>
          </cell>
          <cell r="EJ84">
            <v>0.79</v>
          </cell>
          <cell r="EK84">
            <v>0.85</v>
          </cell>
          <cell r="EL84">
            <v>0.84</v>
          </cell>
          <cell r="EM84">
            <v>0.89</v>
          </cell>
          <cell r="EN84">
            <v>0.79</v>
          </cell>
          <cell r="EO84">
            <v>0.81</v>
          </cell>
          <cell r="ER84">
            <v>0.79</v>
          </cell>
          <cell r="ES84">
            <v>0.91</v>
          </cell>
          <cell r="ET84">
            <v>0.82</v>
          </cell>
          <cell r="EX84">
            <v>0.95</v>
          </cell>
          <cell r="EY84">
            <v>0.98</v>
          </cell>
          <cell r="EZ84">
            <v>0.79</v>
          </cell>
          <cell r="FA84">
            <v>0.95</v>
          </cell>
          <cell r="FB84">
            <v>0.99</v>
          </cell>
          <cell r="FC84">
            <v>0.99</v>
          </cell>
          <cell r="FD84">
            <v>0.98</v>
          </cell>
          <cell r="FE84">
            <v>1.08</v>
          </cell>
          <cell r="FF84">
            <v>1.03</v>
          </cell>
          <cell r="FG84">
            <v>1.05</v>
          </cell>
          <cell r="FH84">
            <v>1.01</v>
          </cell>
          <cell r="FI84">
            <v>1.03</v>
          </cell>
          <cell r="FJ84">
            <v>1.02</v>
          </cell>
          <cell r="FK84">
            <v>1.03</v>
          </cell>
          <cell r="FL84">
            <v>1.06</v>
          </cell>
          <cell r="FM84">
            <v>0.96</v>
          </cell>
          <cell r="FN84">
            <v>1.06</v>
          </cell>
          <cell r="FO84">
            <v>1.01</v>
          </cell>
          <cell r="FP84">
            <v>1.0900000000000001</v>
          </cell>
          <cell r="FQ84">
            <v>0.94</v>
          </cell>
          <cell r="FR84">
            <v>0.87</v>
          </cell>
          <cell r="FS84">
            <v>0.96</v>
          </cell>
          <cell r="FT84">
            <v>0.95</v>
          </cell>
          <cell r="FU84">
            <v>0.98</v>
          </cell>
          <cell r="FV84">
            <v>0.92</v>
          </cell>
          <cell r="FW84">
            <v>0.88</v>
          </cell>
          <cell r="FX84">
            <v>0.91</v>
          </cell>
          <cell r="FY84">
            <v>0.77</v>
          </cell>
          <cell r="FZ84">
            <v>0.87</v>
          </cell>
          <cell r="GA84">
            <v>1.01</v>
          </cell>
          <cell r="GB84">
            <v>1</v>
          </cell>
          <cell r="GC84">
            <v>0.94</v>
          </cell>
          <cell r="GD84">
            <v>0.85</v>
          </cell>
          <cell r="GE84">
            <v>0.94</v>
          </cell>
          <cell r="GF84">
            <v>1.1100000000000001</v>
          </cell>
          <cell r="GG84">
            <v>1.08</v>
          </cell>
          <cell r="GH84">
            <v>0.92</v>
          </cell>
          <cell r="GI84">
            <v>0.74</v>
          </cell>
          <cell r="GJ84">
            <v>1.01</v>
          </cell>
          <cell r="GK84">
            <v>1.02</v>
          </cell>
          <cell r="GL84">
            <v>1.1599999999999999</v>
          </cell>
          <cell r="GM84">
            <v>0.92</v>
          </cell>
          <cell r="GN84">
            <v>1.03</v>
          </cell>
          <cell r="GO84">
            <v>1.07</v>
          </cell>
          <cell r="GP84">
            <v>0.95</v>
          </cell>
          <cell r="GQ84">
            <v>1.1299999999999999</v>
          </cell>
          <cell r="GR84">
            <v>1.3</v>
          </cell>
          <cell r="GS84">
            <v>1.04</v>
          </cell>
          <cell r="GT84">
            <v>0.86</v>
          </cell>
          <cell r="GU84">
            <v>0.85</v>
          </cell>
          <cell r="GW84">
            <v>0.87</v>
          </cell>
          <cell r="GX84">
            <v>1.04</v>
          </cell>
          <cell r="GY84">
            <v>1.03</v>
          </cell>
          <cell r="GZ84">
            <v>1.0900000000000001</v>
          </cell>
          <cell r="HA84">
            <v>1.52</v>
          </cell>
          <cell r="HB84">
            <v>1.34</v>
          </cell>
        </row>
        <row r="85">
          <cell r="A85">
            <v>84</v>
          </cell>
          <cell r="B85">
            <v>0</v>
          </cell>
          <cell r="C85" t="str">
            <v>Fibra Bagaço (%)</v>
          </cell>
          <cell r="D85" t="str">
            <v>.</v>
          </cell>
          <cell r="E85">
            <v>45.45</v>
          </cell>
          <cell r="F85">
            <v>45.55</v>
          </cell>
          <cell r="G85">
            <v>45.26</v>
          </cell>
          <cell r="H85">
            <v>44.88</v>
          </cell>
          <cell r="I85">
            <v>45.95</v>
          </cell>
          <cell r="J85">
            <v>47.2</v>
          </cell>
          <cell r="K85">
            <v>47.91</v>
          </cell>
          <cell r="L85">
            <v>45.36</v>
          </cell>
          <cell r="M85">
            <v>47.02</v>
          </cell>
          <cell r="N85">
            <v>45.06</v>
          </cell>
          <cell r="O85">
            <v>43.86</v>
          </cell>
          <cell r="P85">
            <v>45.43</v>
          </cell>
          <cell r="Q85">
            <v>44.4</v>
          </cell>
          <cell r="R85">
            <v>45.42</v>
          </cell>
          <cell r="S85">
            <v>44.69</v>
          </cell>
          <cell r="T85">
            <v>0</v>
          </cell>
          <cell r="U85">
            <v>0</v>
          </cell>
          <cell r="V85">
            <v>42.37</v>
          </cell>
          <cell r="W85">
            <v>43.95</v>
          </cell>
          <cell r="X85">
            <v>46.6</v>
          </cell>
          <cell r="Y85">
            <v>43.86</v>
          </cell>
          <cell r="Z85">
            <v>46.21</v>
          </cell>
          <cell r="AA85">
            <v>46.55</v>
          </cell>
          <cell r="AB85">
            <v>45.21</v>
          </cell>
          <cell r="AC85">
            <v>45.98</v>
          </cell>
          <cell r="AD85">
            <v>46.97</v>
          </cell>
          <cell r="AE85">
            <v>46.71</v>
          </cell>
          <cell r="AF85">
            <v>47.66</v>
          </cell>
          <cell r="AG85">
            <v>46.85</v>
          </cell>
          <cell r="AH85">
            <v>0</v>
          </cell>
          <cell r="AI85">
            <v>0</v>
          </cell>
          <cell r="AJ85">
            <v>47.62</v>
          </cell>
          <cell r="AK85">
            <v>0</v>
          </cell>
          <cell r="AL85">
            <v>0</v>
          </cell>
          <cell r="AM85">
            <v>46.37</v>
          </cell>
          <cell r="AN85">
            <v>45.68</v>
          </cell>
          <cell r="AO85">
            <v>47.93</v>
          </cell>
          <cell r="AP85">
            <v>47.31</v>
          </cell>
          <cell r="AQ85">
            <v>45.8</v>
          </cell>
          <cell r="AR85">
            <v>46.68</v>
          </cell>
          <cell r="AS85">
            <v>0</v>
          </cell>
          <cell r="AT85">
            <v>47.3</v>
          </cell>
          <cell r="AU85">
            <v>45.49</v>
          </cell>
          <cell r="AV85">
            <v>45.08</v>
          </cell>
          <cell r="AW85">
            <v>43.44</v>
          </cell>
          <cell r="AX85">
            <v>45.53</v>
          </cell>
          <cell r="AY85">
            <v>46.13</v>
          </cell>
          <cell r="AZ85">
            <v>45.75</v>
          </cell>
          <cell r="BA85">
            <v>0</v>
          </cell>
          <cell r="BB85">
            <v>43.9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46.38</v>
          </cell>
          <cell r="BI85">
            <v>44.44</v>
          </cell>
          <cell r="BJ85">
            <v>41.54</v>
          </cell>
          <cell r="BK85">
            <v>46.86</v>
          </cell>
          <cell r="BL85">
            <v>49.21</v>
          </cell>
          <cell r="BM85">
            <v>47.94</v>
          </cell>
          <cell r="BN85">
            <v>46.9</v>
          </cell>
          <cell r="BO85">
            <v>45.8</v>
          </cell>
          <cell r="BP85">
            <v>46.51</v>
          </cell>
          <cell r="BQ85">
            <v>45.16</v>
          </cell>
          <cell r="BR85">
            <v>45.94</v>
          </cell>
          <cell r="BS85">
            <v>46.05</v>
          </cell>
          <cell r="BT85">
            <v>46.59</v>
          </cell>
          <cell r="BU85">
            <v>45.85</v>
          </cell>
          <cell r="BV85">
            <v>45.56</v>
          </cell>
          <cell r="BW85">
            <v>46.41</v>
          </cell>
          <cell r="BX85">
            <v>45.72</v>
          </cell>
          <cell r="BY85">
            <v>46.1</v>
          </cell>
          <cell r="BZ85">
            <v>46.31</v>
          </cell>
          <cell r="CA85">
            <v>46.56</v>
          </cell>
          <cell r="CB85">
            <v>46.78</v>
          </cell>
          <cell r="CC85">
            <v>47.69</v>
          </cell>
          <cell r="CD85">
            <v>45.61</v>
          </cell>
          <cell r="CE85">
            <v>46.15</v>
          </cell>
          <cell r="CF85">
            <v>44.09</v>
          </cell>
          <cell r="CG85">
            <v>44.27</v>
          </cell>
          <cell r="CH85">
            <v>43.69</v>
          </cell>
          <cell r="CI85">
            <v>44.93</v>
          </cell>
          <cell r="CJ85">
            <v>46.5</v>
          </cell>
          <cell r="CK85">
            <v>44.87</v>
          </cell>
          <cell r="CL85">
            <v>46.76</v>
          </cell>
          <cell r="CM85">
            <v>47.4</v>
          </cell>
          <cell r="CN85">
            <v>45.48</v>
          </cell>
          <cell r="CO85">
            <v>44.37</v>
          </cell>
          <cell r="CP85">
            <v>46.12</v>
          </cell>
          <cell r="CQ85">
            <v>45.65</v>
          </cell>
          <cell r="CR85">
            <v>44.97</v>
          </cell>
          <cell r="CS85">
            <v>43.95</v>
          </cell>
          <cell r="CT85">
            <v>44.28</v>
          </cell>
          <cell r="CU85">
            <v>45.2</v>
          </cell>
          <cell r="CV85">
            <v>45.39</v>
          </cell>
          <cell r="CW85">
            <v>45.59</v>
          </cell>
          <cell r="CX85">
            <v>46.03</v>
          </cell>
          <cell r="CY85">
            <v>43.36</v>
          </cell>
          <cell r="CZ85">
            <v>46.05</v>
          </cell>
          <cell r="DA85">
            <v>46.19</v>
          </cell>
          <cell r="DB85">
            <v>47.03</v>
          </cell>
          <cell r="DC85">
            <v>44.72</v>
          </cell>
          <cell r="DD85">
            <v>43.38</v>
          </cell>
          <cell r="DE85">
            <v>44.28</v>
          </cell>
          <cell r="DF85">
            <v>46.81</v>
          </cell>
          <cell r="DG85">
            <v>45.58</v>
          </cell>
          <cell r="DH85">
            <v>44.76</v>
          </cell>
          <cell r="DI85">
            <v>44.4</v>
          </cell>
          <cell r="DJ85">
            <v>44.38</v>
          </cell>
          <cell r="DK85">
            <v>46.19</v>
          </cell>
          <cell r="DL85">
            <v>44.7</v>
          </cell>
          <cell r="DM85">
            <v>44.42</v>
          </cell>
          <cell r="DN85">
            <v>42.11</v>
          </cell>
          <cell r="DO85">
            <v>43.08</v>
          </cell>
          <cell r="DP85">
            <v>43.76</v>
          </cell>
          <cell r="DQ85">
            <v>43.9</v>
          </cell>
          <cell r="DR85">
            <v>42.84</v>
          </cell>
          <cell r="DS85">
            <v>43.71</v>
          </cell>
          <cell r="DT85">
            <v>42.42</v>
          </cell>
          <cell r="DU85">
            <v>43.8</v>
          </cell>
          <cell r="DV85">
            <v>44.66</v>
          </cell>
          <cell r="DW85">
            <v>45.99</v>
          </cell>
          <cell r="DX85">
            <v>44.9</v>
          </cell>
          <cell r="DY85">
            <v>45.22</v>
          </cell>
          <cell r="DZ85">
            <v>45.69</v>
          </cell>
          <cell r="EA85">
            <v>46.09</v>
          </cell>
          <cell r="EB85">
            <v>45.55</v>
          </cell>
          <cell r="EC85">
            <v>46.52</v>
          </cell>
          <cell r="ED85">
            <v>43.92</v>
          </cell>
          <cell r="EE85">
            <v>44.93</v>
          </cell>
          <cell r="EF85">
            <v>43.34</v>
          </cell>
          <cell r="EG85">
            <v>0</v>
          </cell>
          <cell r="EH85">
            <v>47.43</v>
          </cell>
          <cell r="EI85">
            <v>44.94</v>
          </cell>
          <cell r="EJ85">
            <v>45.33</v>
          </cell>
          <cell r="EK85">
            <v>45.87</v>
          </cell>
          <cell r="EL85">
            <v>44.41</v>
          </cell>
          <cell r="EM85">
            <v>44.24</v>
          </cell>
          <cell r="EN85">
            <v>45.52</v>
          </cell>
          <cell r="EO85">
            <v>45.55</v>
          </cell>
          <cell r="EP85">
            <v>0</v>
          </cell>
          <cell r="EQ85">
            <v>0</v>
          </cell>
          <cell r="ER85">
            <v>44.96</v>
          </cell>
          <cell r="ES85">
            <v>46.91</v>
          </cell>
          <cell r="ET85">
            <v>45.66</v>
          </cell>
          <cell r="EU85">
            <v>0</v>
          </cell>
          <cell r="EV85">
            <v>0</v>
          </cell>
          <cell r="EW85">
            <v>0</v>
          </cell>
          <cell r="EX85">
            <v>44.12</v>
          </cell>
          <cell r="EY85">
            <v>45.06</v>
          </cell>
          <cell r="EZ85">
            <v>44.2</v>
          </cell>
          <cell r="FA85">
            <v>45.47</v>
          </cell>
          <cell r="FB85">
            <v>43.84</v>
          </cell>
          <cell r="FC85">
            <v>44.74</v>
          </cell>
          <cell r="FD85">
            <v>42.54</v>
          </cell>
          <cell r="FE85">
            <v>43.39</v>
          </cell>
          <cell r="FF85">
            <v>44.06</v>
          </cell>
          <cell r="FG85">
            <v>45.38</v>
          </cell>
          <cell r="FH85">
            <v>44.67</v>
          </cell>
          <cell r="FI85">
            <v>44.81</v>
          </cell>
          <cell r="FJ85">
            <v>44.64</v>
          </cell>
          <cell r="FK85">
            <v>43.32</v>
          </cell>
          <cell r="FL85">
            <v>43.7</v>
          </cell>
          <cell r="FM85">
            <v>43.91</v>
          </cell>
          <cell r="FN85">
            <v>43.27</v>
          </cell>
          <cell r="FO85">
            <v>44.37</v>
          </cell>
          <cell r="FP85">
            <v>44.52</v>
          </cell>
          <cell r="FQ85">
            <v>46.31</v>
          </cell>
          <cell r="FR85">
            <v>46.48</v>
          </cell>
          <cell r="FS85">
            <v>44.99</v>
          </cell>
          <cell r="FT85">
            <v>45.87</v>
          </cell>
          <cell r="FU85">
            <v>46</v>
          </cell>
          <cell r="FV85">
            <v>45.33</v>
          </cell>
          <cell r="FW85">
            <v>47.04</v>
          </cell>
          <cell r="FX85">
            <v>45.33</v>
          </cell>
          <cell r="FY85">
            <v>46.29</v>
          </cell>
          <cell r="FZ85">
            <v>43.36</v>
          </cell>
          <cell r="GA85">
            <v>44.48</v>
          </cell>
          <cell r="GB85">
            <v>44.94</v>
          </cell>
          <cell r="GC85">
            <v>45.26</v>
          </cell>
          <cell r="GD85">
            <v>45.75</v>
          </cell>
          <cell r="GE85">
            <v>43.63</v>
          </cell>
          <cell r="GF85">
            <v>44.5</v>
          </cell>
          <cell r="GG85">
            <v>44.77</v>
          </cell>
          <cell r="GH85">
            <v>43.29</v>
          </cell>
          <cell r="GI85">
            <v>42.77</v>
          </cell>
          <cell r="GJ85">
            <v>46.06</v>
          </cell>
          <cell r="GK85">
            <v>45.48</v>
          </cell>
          <cell r="GL85">
            <v>45.41</v>
          </cell>
          <cell r="GM85">
            <v>46</v>
          </cell>
          <cell r="GN85">
            <v>45.89</v>
          </cell>
          <cell r="GO85">
            <v>43.59</v>
          </cell>
          <cell r="GP85">
            <v>46.06</v>
          </cell>
          <cell r="GQ85">
            <v>45.51</v>
          </cell>
          <cell r="GR85">
            <v>44.98</v>
          </cell>
          <cell r="GS85">
            <v>45.34</v>
          </cell>
          <cell r="GT85">
            <v>43.12</v>
          </cell>
          <cell r="GU85">
            <v>47.96</v>
          </cell>
          <cell r="GV85">
            <v>0</v>
          </cell>
          <cell r="GW85">
            <v>45.8</v>
          </cell>
          <cell r="GX85">
            <v>45.13</v>
          </cell>
          <cell r="GY85">
            <v>45.63</v>
          </cell>
          <cell r="GZ85">
            <v>44.08</v>
          </cell>
          <cell r="HA85">
            <v>45.18</v>
          </cell>
          <cell r="HB85">
            <v>44.54</v>
          </cell>
          <cell r="HC85">
            <v>0</v>
          </cell>
          <cell r="HD85">
            <v>0</v>
          </cell>
          <cell r="HE85">
            <v>0</v>
          </cell>
          <cell r="HF85">
            <v>0</v>
          </cell>
        </row>
        <row r="86">
          <cell r="A86">
            <v>85</v>
          </cell>
          <cell r="B86">
            <v>0</v>
          </cell>
          <cell r="C86" t="str">
            <v>Umidade Bagaço (%)</v>
          </cell>
          <cell r="D86" t="str">
            <v>.</v>
          </cell>
          <cell r="E86">
            <v>53.65</v>
          </cell>
          <cell r="F86">
            <v>52.92</v>
          </cell>
          <cell r="G86">
            <v>53.25</v>
          </cell>
          <cell r="H86">
            <v>53.37</v>
          </cell>
          <cell r="I86">
            <v>52.63</v>
          </cell>
          <cell r="J86">
            <v>51.23</v>
          </cell>
          <cell r="K86">
            <v>50.73</v>
          </cell>
          <cell r="L86">
            <v>53.25</v>
          </cell>
          <cell r="M86">
            <v>51.78</v>
          </cell>
          <cell r="N86">
            <v>54.02</v>
          </cell>
          <cell r="O86">
            <v>54.7</v>
          </cell>
          <cell r="P86">
            <v>53.04</v>
          </cell>
          <cell r="Q86">
            <v>54.05</v>
          </cell>
          <cell r="R86">
            <v>52.91</v>
          </cell>
          <cell r="S86">
            <v>53.74</v>
          </cell>
          <cell r="V86">
            <v>55.83</v>
          </cell>
          <cell r="W86">
            <v>54.84</v>
          </cell>
          <cell r="X86">
            <v>51.98</v>
          </cell>
          <cell r="Y86">
            <v>54.73</v>
          </cell>
          <cell r="Z86">
            <v>52.11</v>
          </cell>
          <cell r="AA86">
            <v>51.84</v>
          </cell>
          <cell r="AB86">
            <v>52.66</v>
          </cell>
          <cell r="AC86">
            <v>52.22</v>
          </cell>
          <cell r="AD86">
            <v>51.25</v>
          </cell>
          <cell r="AE86">
            <v>51.5</v>
          </cell>
          <cell r="AF86">
            <v>50.54</v>
          </cell>
          <cell r="AG86">
            <v>51.45</v>
          </cell>
          <cell r="AJ86">
            <v>51.5</v>
          </cell>
          <cell r="AM86">
            <v>52.02</v>
          </cell>
          <cell r="AN86">
            <v>51.07</v>
          </cell>
          <cell r="AO86">
            <v>50.77</v>
          </cell>
          <cell r="AP86">
            <v>51.21</v>
          </cell>
          <cell r="AQ86">
            <v>52.36</v>
          </cell>
          <cell r="AR86">
            <v>51.72</v>
          </cell>
          <cell r="AT86">
            <v>51.07</v>
          </cell>
          <cell r="AU86">
            <v>53.1</v>
          </cell>
          <cell r="AV86">
            <v>53.25</v>
          </cell>
          <cell r="AW86">
            <v>55.36</v>
          </cell>
          <cell r="AX86">
            <v>52.94</v>
          </cell>
          <cell r="AY86">
            <v>52.39</v>
          </cell>
          <cell r="AZ86">
            <v>52.7</v>
          </cell>
          <cell r="BB86">
            <v>54.4</v>
          </cell>
          <cell r="BH86">
            <v>52.18</v>
          </cell>
          <cell r="BI86">
            <v>54.2</v>
          </cell>
          <cell r="BJ86">
            <v>56.56</v>
          </cell>
          <cell r="BK86">
            <v>51.67</v>
          </cell>
          <cell r="BL86">
            <v>49.4</v>
          </cell>
          <cell r="BM86">
            <v>50.86</v>
          </cell>
          <cell r="BN86">
            <v>51.76</v>
          </cell>
          <cell r="BO86">
            <v>52.61</v>
          </cell>
          <cell r="BP86">
            <v>51.94</v>
          </cell>
          <cell r="BQ86">
            <v>53.16</v>
          </cell>
          <cell r="BR86">
            <v>52.23</v>
          </cell>
          <cell r="BS86">
            <v>52.13</v>
          </cell>
          <cell r="BT86">
            <v>51.77</v>
          </cell>
          <cell r="BU86">
            <v>52.6</v>
          </cell>
          <cell r="BV86">
            <v>52.9</v>
          </cell>
          <cell r="BW86">
            <v>52.14</v>
          </cell>
          <cell r="BX86">
            <v>52.51</v>
          </cell>
          <cell r="BY86">
            <v>52.39</v>
          </cell>
          <cell r="BZ86">
            <v>52.21</v>
          </cell>
          <cell r="CA86">
            <v>51.84</v>
          </cell>
          <cell r="CB86">
            <v>51.82</v>
          </cell>
          <cell r="CC86">
            <v>51.1</v>
          </cell>
          <cell r="CD86">
            <v>52.84</v>
          </cell>
          <cell r="CE86">
            <v>52.1</v>
          </cell>
          <cell r="CF86">
            <v>54.19</v>
          </cell>
          <cell r="CG86">
            <v>54.05</v>
          </cell>
          <cell r="CH86">
            <v>54.8</v>
          </cell>
          <cell r="CI86">
            <v>53.4</v>
          </cell>
          <cell r="CJ86">
            <v>51.95</v>
          </cell>
          <cell r="CK86">
            <v>53.5</v>
          </cell>
          <cell r="CL86">
            <v>51.79</v>
          </cell>
          <cell r="CM86">
            <v>51.35</v>
          </cell>
          <cell r="CN86">
            <v>52.98</v>
          </cell>
          <cell r="CO86">
            <v>54.4</v>
          </cell>
          <cell r="CP86">
            <v>52.29</v>
          </cell>
          <cell r="CQ86">
            <v>52.8</v>
          </cell>
          <cell r="CR86">
            <v>53.5</v>
          </cell>
          <cell r="CS86">
            <v>54.4</v>
          </cell>
          <cell r="CT86">
            <v>53.88</v>
          </cell>
          <cell r="CU86">
            <v>52.96</v>
          </cell>
          <cell r="CV86">
            <v>53.17</v>
          </cell>
          <cell r="CW86">
            <v>52.87</v>
          </cell>
          <cell r="CX86">
            <v>52.3</v>
          </cell>
          <cell r="CY86">
            <v>54.76</v>
          </cell>
          <cell r="CZ86">
            <v>52.3</v>
          </cell>
          <cell r="DA86">
            <v>52.06</v>
          </cell>
          <cell r="DB86">
            <v>51.44</v>
          </cell>
          <cell r="DC86">
            <v>53.79</v>
          </cell>
          <cell r="DD86">
            <v>55.24</v>
          </cell>
          <cell r="DE86">
            <v>54.03</v>
          </cell>
          <cell r="DF86">
            <v>51.62</v>
          </cell>
          <cell r="DG86">
            <v>52.84</v>
          </cell>
          <cell r="DH86">
            <v>53.68</v>
          </cell>
          <cell r="DI86">
            <v>53.93</v>
          </cell>
          <cell r="DJ86">
            <v>54.02</v>
          </cell>
          <cell r="DK86">
            <v>52.3</v>
          </cell>
          <cell r="DL86">
            <v>53.71</v>
          </cell>
          <cell r="DM86">
            <v>53.85</v>
          </cell>
          <cell r="DN86">
            <v>55.71</v>
          </cell>
          <cell r="DO86">
            <v>54.76</v>
          </cell>
          <cell r="DP86">
            <v>54.77</v>
          </cell>
          <cell r="DQ86">
            <v>54.5</v>
          </cell>
          <cell r="DR86">
            <v>55.48</v>
          </cell>
          <cell r="DS86">
            <v>54.78</v>
          </cell>
          <cell r="DT86">
            <v>56.13</v>
          </cell>
          <cell r="DU86">
            <v>54.39</v>
          </cell>
          <cell r="DV86">
            <v>53.52</v>
          </cell>
          <cell r="DW86">
            <v>52.59</v>
          </cell>
          <cell r="DX86">
            <v>53.51</v>
          </cell>
          <cell r="DY86">
            <v>53.42</v>
          </cell>
          <cell r="DZ86">
            <v>52.8</v>
          </cell>
          <cell r="EA86">
            <v>52.38</v>
          </cell>
          <cell r="EB86">
            <v>52.85</v>
          </cell>
          <cell r="EC86">
            <v>51.85</v>
          </cell>
          <cell r="ED86">
            <v>53.73</v>
          </cell>
          <cell r="EE86">
            <v>53.58</v>
          </cell>
          <cell r="EF86">
            <v>54.75</v>
          </cell>
          <cell r="EH86">
            <v>50.86</v>
          </cell>
          <cell r="EI86">
            <v>53.31</v>
          </cell>
          <cell r="EJ86">
            <v>53.29</v>
          </cell>
          <cell r="EK86">
            <v>52.7</v>
          </cell>
          <cell r="EL86">
            <v>54.19</v>
          </cell>
          <cell r="EM86">
            <v>54.18</v>
          </cell>
          <cell r="EN86">
            <v>53.1</v>
          </cell>
          <cell r="EO86">
            <v>53.02</v>
          </cell>
          <cell r="ER86">
            <v>53.75</v>
          </cell>
          <cell r="ES86">
            <v>51.55</v>
          </cell>
          <cell r="ET86">
            <v>52.59</v>
          </cell>
          <cell r="EX86">
            <v>54.3</v>
          </cell>
          <cell r="EY86">
            <v>53.27</v>
          </cell>
          <cell r="EZ86">
            <v>54.47</v>
          </cell>
          <cell r="FA86">
            <v>53.3</v>
          </cell>
          <cell r="FB86">
            <v>54.53</v>
          </cell>
          <cell r="FC86">
            <v>53.59</v>
          </cell>
          <cell r="FD86">
            <v>55.82</v>
          </cell>
          <cell r="FE86">
            <v>54.89</v>
          </cell>
          <cell r="FF86">
            <v>54.22</v>
          </cell>
          <cell r="FG86">
            <v>52.92</v>
          </cell>
          <cell r="FH86">
            <v>53.97</v>
          </cell>
          <cell r="FI86">
            <v>53.62</v>
          </cell>
          <cell r="FJ86">
            <v>53.67</v>
          </cell>
          <cell r="FK86">
            <v>55.1</v>
          </cell>
          <cell r="FL86">
            <v>54.62</v>
          </cell>
          <cell r="FM86">
            <v>54.55</v>
          </cell>
          <cell r="FN86">
            <v>54.94</v>
          </cell>
          <cell r="FO86">
            <v>53.98</v>
          </cell>
          <cell r="FP86">
            <v>53.66</v>
          </cell>
          <cell r="FQ86">
            <v>52.09</v>
          </cell>
          <cell r="FR86">
            <v>52.07</v>
          </cell>
          <cell r="FS86">
            <v>53.48</v>
          </cell>
          <cell r="FT86">
            <v>52.56</v>
          </cell>
          <cell r="FU86">
            <v>52.47</v>
          </cell>
          <cell r="FV86">
            <v>53.16</v>
          </cell>
          <cell r="FW86">
            <v>51.54</v>
          </cell>
          <cell r="FX86">
            <v>53.08</v>
          </cell>
          <cell r="FY86">
            <v>52.44</v>
          </cell>
          <cell r="FZ86">
            <v>55.17</v>
          </cell>
          <cell r="GA86">
            <v>53.91</v>
          </cell>
          <cell r="GB86">
            <v>53.35</v>
          </cell>
          <cell r="GC86">
            <v>53.09</v>
          </cell>
          <cell r="GD86">
            <v>52.84</v>
          </cell>
          <cell r="GE86">
            <v>54.78</v>
          </cell>
          <cell r="GF86">
            <v>53.61</v>
          </cell>
          <cell r="GG86">
            <v>53.47</v>
          </cell>
          <cell r="GH86">
            <v>55.27</v>
          </cell>
          <cell r="GI86">
            <v>55.97</v>
          </cell>
          <cell r="GJ86">
            <v>52.34</v>
          </cell>
          <cell r="GK86">
            <v>52.94</v>
          </cell>
          <cell r="GL86">
            <v>52.68</v>
          </cell>
          <cell r="GM86">
            <v>52.5</v>
          </cell>
          <cell r="GN86">
            <v>52.41</v>
          </cell>
          <cell r="GO86">
            <v>54.55</v>
          </cell>
          <cell r="GP86">
            <v>52.26</v>
          </cell>
          <cell r="GQ86">
            <v>52.73</v>
          </cell>
          <cell r="GR86">
            <v>52.9</v>
          </cell>
          <cell r="GS86">
            <v>53.02</v>
          </cell>
          <cell r="GT86">
            <v>55.44</v>
          </cell>
          <cell r="GU86">
            <v>50.54</v>
          </cell>
          <cell r="GW86">
            <v>52.77</v>
          </cell>
          <cell r="GX86">
            <v>53.28</v>
          </cell>
          <cell r="GY86">
            <v>52.79</v>
          </cell>
          <cell r="GZ86">
            <v>54.26</v>
          </cell>
          <cell r="HA86">
            <v>52.74</v>
          </cell>
          <cell r="HB86">
            <v>53.64</v>
          </cell>
        </row>
        <row r="87">
          <cell r="A87">
            <v>86</v>
          </cell>
          <cell r="B87">
            <v>0</v>
          </cell>
          <cell r="C87" t="str">
            <v>Rendimento Bagaço (%)</v>
          </cell>
          <cell r="D87" t="str">
            <v>Kg/TC</v>
          </cell>
          <cell r="E87">
            <v>257</v>
          </cell>
          <cell r="F87">
            <v>255</v>
          </cell>
          <cell r="G87">
            <v>251</v>
          </cell>
          <cell r="H87">
            <v>257</v>
          </cell>
          <cell r="I87">
            <v>262</v>
          </cell>
          <cell r="J87">
            <v>238</v>
          </cell>
          <cell r="K87">
            <v>231</v>
          </cell>
          <cell r="L87">
            <v>254</v>
          </cell>
          <cell r="M87">
            <v>246</v>
          </cell>
          <cell r="N87">
            <v>253</v>
          </cell>
          <cell r="O87">
            <v>261</v>
          </cell>
          <cell r="P87">
            <v>258</v>
          </cell>
          <cell r="Q87">
            <v>259</v>
          </cell>
          <cell r="R87">
            <v>257</v>
          </cell>
          <cell r="S87">
            <v>261</v>
          </cell>
          <cell r="T87">
            <v>0</v>
          </cell>
          <cell r="U87">
            <v>0</v>
          </cell>
          <cell r="V87">
            <v>264</v>
          </cell>
          <cell r="W87">
            <v>253</v>
          </cell>
          <cell r="X87">
            <v>242</v>
          </cell>
          <cell r="Y87">
            <v>257</v>
          </cell>
          <cell r="Z87">
            <v>242</v>
          </cell>
          <cell r="AA87">
            <v>243</v>
          </cell>
          <cell r="AB87">
            <v>250</v>
          </cell>
          <cell r="AC87">
            <v>248</v>
          </cell>
          <cell r="AD87">
            <v>238</v>
          </cell>
          <cell r="AE87">
            <v>243</v>
          </cell>
          <cell r="AF87">
            <v>240</v>
          </cell>
          <cell r="AG87">
            <v>255</v>
          </cell>
          <cell r="AH87">
            <v>0</v>
          </cell>
          <cell r="AI87">
            <v>0</v>
          </cell>
          <cell r="AJ87">
            <v>252</v>
          </cell>
          <cell r="AK87">
            <v>0</v>
          </cell>
          <cell r="AL87">
            <v>0</v>
          </cell>
          <cell r="AM87">
            <v>254</v>
          </cell>
          <cell r="AN87">
            <v>255</v>
          </cell>
          <cell r="AO87">
            <v>238</v>
          </cell>
          <cell r="AP87">
            <v>246</v>
          </cell>
          <cell r="AQ87">
            <v>258</v>
          </cell>
          <cell r="AR87">
            <v>249</v>
          </cell>
          <cell r="AS87">
            <v>0</v>
          </cell>
          <cell r="AT87">
            <v>249</v>
          </cell>
          <cell r="AU87">
            <v>251</v>
          </cell>
          <cell r="AV87">
            <v>255</v>
          </cell>
          <cell r="AW87">
            <v>269</v>
          </cell>
          <cell r="AX87">
            <v>259</v>
          </cell>
          <cell r="AY87">
            <v>257</v>
          </cell>
          <cell r="AZ87">
            <v>258</v>
          </cell>
          <cell r="BA87">
            <v>0</v>
          </cell>
          <cell r="BB87">
            <v>279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254</v>
          </cell>
          <cell r="BI87">
            <v>262</v>
          </cell>
          <cell r="BJ87">
            <v>265</v>
          </cell>
          <cell r="BK87">
            <v>265</v>
          </cell>
          <cell r="BL87">
            <v>241</v>
          </cell>
          <cell r="BM87">
            <v>245</v>
          </cell>
          <cell r="BN87">
            <v>257</v>
          </cell>
          <cell r="BO87">
            <v>263</v>
          </cell>
          <cell r="BP87">
            <v>259</v>
          </cell>
          <cell r="BQ87">
            <v>268</v>
          </cell>
          <cell r="BR87">
            <v>265</v>
          </cell>
          <cell r="BS87">
            <v>264</v>
          </cell>
          <cell r="BT87">
            <v>258</v>
          </cell>
          <cell r="BU87">
            <v>269</v>
          </cell>
          <cell r="BV87">
            <v>273</v>
          </cell>
          <cell r="BW87">
            <v>261</v>
          </cell>
          <cell r="BX87">
            <v>265</v>
          </cell>
          <cell r="BY87">
            <v>262</v>
          </cell>
          <cell r="BZ87">
            <v>261</v>
          </cell>
          <cell r="CA87">
            <v>257</v>
          </cell>
          <cell r="CB87">
            <v>248</v>
          </cell>
          <cell r="CC87">
            <v>244</v>
          </cell>
          <cell r="CD87">
            <v>257</v>
          </cell>
          <cell r="CE87">
            <v>245</v>
          </cell>
          <cell r="CF87">
            <v>261</v>
          </cell>
          <cell r="CG87">
            <v>265</v>
          </cell>
          <cell r="CH87">
            <v>276</v>
          </cell>
          <cell r="CI87">
            <v>259</v>
          </cell>
          <cell r="CJ87">
            <v>251</v>
          </cell>
          <cell r="CK87">
            <v>254</v>
          </cell>
          <cell r="CL87">
            <v>244</v>
          </cell>
          <cell r="CM87">
            <v>253</v>
          </cell>
          <cell r="CN87">
            <v>257</v>
          </cell>
          <cell r="CO87">
            <v>258</v>
          </cell>
          <cell r="CP87">
            <v>257</v>
          </cell>
          <cell r="CQ87">
            <v>263</v>
          </cell>
          <cell r="CR87">
            <v>269</v>
          </cell>
          <cell r="CS87">
            <v>269</v>
          </cell>
          <cell r="CT87">
            <v>272</v>
          </cell>
          <cell r="CU87">
            <v>259</v>
          </cell>
          <cell r="CV87">
            <v>254</v>
          </cell>
          <cell r="CW87">
            <v>260</v>
          </cell>
          <cell r="CX87">
            <v>252</v>
          </cell>
          <cell r="CY87">
            <v>269</v>
          </cell>
          <cell r="CZ87">
            <v>251</v>
          </cell>
          <cell r="DA87">
            <v>253</v>
          </cell>
          <cell r="DB87">
            <v>247</v>
          </cell>
          <cell r="DC87">
            <v>265</v>
          </cell>
          <cell r="DD87">
            <v>270</v>
          </cell>
          <cell r="DE87">
            <v>266</v>
          </cell>
          <cell r="DF87">
            <v>256</v>
          </cell>
          <cell r="DG87">
            <v>261</v>
          </cell>
          <cell r="DH87">
            <v>262</v>
          </cell>
          <cell r="DI87">
            <v>267</v>
          </cell>
          <cell r="DJ87">
            <v>261</v>
          </cell>
          <cell r="DK87">
            <v>252</v>
          </cell>
          <cell r="DL87">
            <v>265</v>
          </cell>
          <cell r="DM87">
            <v>267</v>
          </cell>
          <cell r="DN87">
            <v>281</v>
          </cell>
          <cell r="DO87">
            <v>288</v>
          </cell>
          <cell r="DP87">
            <v>280</v>
          </cell>
          <cell r="DQ87">
            <v>282</v>
          </cell>
          <cell r="DR87">
            <v>290</v>
          </cell>
          <cell r="DS87">
            <v>280</v>
          </cell>
          <cell r="DT87">
            <v>290</v>
          </cell>
          <cell r="DU87">
            <v>276</v>
          </cell>
          <cell r="DV87">
            <v>275</v>
          </cell>
          <cell r="DW87">
            <v>264</v>
          </cell>
          <cell r="DX87">
            <v>266</v>
          </cell>
          <cell r="DY87">
            <v>269</v>
          </cell>
          <cell r="DZ87">
            <v>267</v>
          </cell>
          <cell r="EA87">
            <v>272</v>
          </cell>
          <cell r="EB87">
            <v>277</v>
          </cell>
          <cell r="EC87">
            <v>268</v>
          </cell>
          <cell r="ED87">
            <v>272</v>
          </cell>
          <cell r="EE87">
            <v>268</v>
          </cell>
          <cell r="EF87">
            <v>285</v>
          </cell>
          <cell r="EG87">
            <v>0</v>
          </cell>
          <cell r="EH87">
            <v>253</v>
          </cell>
          <cell r="EI87">
            <v>273</v>
          </cell>
          <cell r="EJ87">
            <v>272</v>
          </cell>
          <cell r="EK87">
            <v>275</v>
          </cell>
          <cell r="EL87">
            <v>277</v>
          </cell>
          <cell r="EM87">
            <v>285</v>
          </cell>
          <cell r="EN87">
            <v>276</v>
          </cell>
          <cell r="EO87">
            <v>278</v>
          </cell>
          <cell r="EP87">
            <v>0</v>
          </cell>
          <cell r="EQ87">
            <v>0</v>
          </cell>
          <cell r="ER87">
            <v>285</v>
          </cell>
          <cell r="ES87">
            <v>274</v>
          </cell>
          <cell r="ET87">
            <v>277</v>
          </cell>
          <cell r="EU87">
            <v>0</v>
          </cell>
          <cell r="EV87">
            <v>0</v>
          </cell>
          <cell r="EW87">
            <v>0</v>
          </cell>
          <cell r="EX87">
            <v>286</v>
          </cell>
          <cell r="EY87">
            <v>280</v>
          </cell>
          <cell r="EZ87">
            <v>283</v>
          </cell>
          <cell r="FA87">
            <v>279</v>
          </cell>
          <cell r="FB87">
            <v>288</v>
          </cell>
          <cell r="FC87">
            <v>282</v>
          </cell>
          <cell r="FD87">
            <v>293</v>
          </cell>
          <cell r="FE87">
            <v>283</v>
          </cell>
          <cell r="FF87">
            <v>280</v>
          </cell>
          <cell r="FG87">
            <v>278</v>
          </cell>
          <cell r="FH87">
            <v>280</v>
          </cell>
          <cell r="FI87">
            <v>277</v>
          </cell>
          <cell r="FJ87">
            <v>281</v>
          </cell>
          <cell r="FK87">
            <v>293</v>
          </cell>
          <cell r="FL87">
            <v>283</v>
          </cell>
          <cell r="FM87">
            <v>294</v>
          </cell>
          <cell r="FN87">
            <v>284</v>
          </cell>
          <cell r="FO87">
            <v>275</v>
          </cell>
          <cell r="FP87">
            <v>292</v>
          </cell>
          <cell r="FQ87">
            <v>278</v>
          </cell>
          <cell r="FR87">
            <v>267</v>
          </cell>
          <cell r="FS87">
            <v>294</v>
          </cell>
          <cell r="FT87">
            <v>291</v>
          </cell>
          <cell r="FU87">
            <v>283</v>
          </cell>
          <cell r="FV87">
            <v>283</v>
          </cell>
          <cell r="FW87">
            <v>276</v>
          </cell>
          <cell r="FX87">
            <v>289</v>
          </cell>
          <cell r="FY87">
            <v>280</v>
          </cell>
          <cell r="FZ87">
            <v>289</v>
          </cell>
          <cell r="GA87">
            <v>288</v>
          </cell>
          <cell r="GB87">
            <v>280</v>
          </cell>
          <cell r="GC87">
            <v>285</v>
          </cell>
          <cell r="GD87">
            <v>278</v>
          </cell>
          <cell r="GE87">
            <v>301</v>
          </cell>
          <cell r="GF87">
            <v>298</v>
          </cell>
          <cell r="GG87">
            <v>288</v>
          </cell>
          <cell r="GH87">
            <v>306</v>
          </cell>
          <cell r="GI87">
            <v>319</v>
          </cell>
          <cell r="GJ87">
            <v>287</v>
          </cell>
          <cell r="GK87">
            <v>308</v>
          </cell>
          <cell r="GL87">
            <v>297</v>
          </cell>
          <cell r="GM87">
            <v>295</v>
          </cell>
          <cell r="GN87">
            <v>304</v>
          </cell>
          <cell r="GO87">
            <v>306</v>
          </cell>
          <cell r="GP87">
            <v>289</v>
          </cell>
          <cell r="GQ87">
            <v>294</v>
          </cell>
          <cell r="GR87">
            <v>293</v>
          </cell>
          <cell r="GS87">
            <v>292</v>
          </cell>
          <cell r="GT87">
            <v>314</v>
          </cell>
          <cell r="GU87">
            <v>287</v>
          </cell>
          <cell r="GV87">
            <v>0</v>
          </cell>
          <cell r="GW87">
            <v>293</v>
          </cell>
          <cell r="GX87">
            <v>297</v>
          </cell>
          <cell r="GY87">
            <v>295</v>
          </cell>
          <cell r="GZ87">
            <v>307</v>
          </cell>
          <cell r="HA87">
            <v>303</v>
          </cell>
          <cell r="HB87">
            <v>0</v>
          </cell>
          <cell r="HC87">
            <v>0</v>
          </cell>
          <cell r="HD87">
            <v>0</v>
          </cell>
          <cell r="HE87">
            <v>0</v>
          </cell>
          <cell r="HF87">
            <v>0</v>
          </cell>
        </row>
        <row r="88">
          <cell r="A88">
            <v>87</v>
          </cell>
          <cell r="B88">
            <v>0</v>
          </cell>
          <cell r="C88" t="str">
            <v>Bagaço % Cana</v>
          </cell>
          <cell r="D88" t="str">
            <v>%</v>
          </cell>
          <cell r="E88">
            <v>25.74</v>
          </cell>
          <cell r="F88">
            <v>25.49</v>
          </cell>
          <cell r="G88">
            <v>25.12</v>
          </cell>
          <cell r="H88">
            <v>25.69</v>
          </cell>
          <cell r="I88">
            <v>26.2</v>
          </cell>
          <cell r="J88">
            <v>23.83</v>
          </cell>
          <cell r="K88">
            <v>23.11</v>
          </cell>
          <cell r="L88">
            <v>25.35</v>
          </cell>
          <cell r="M88">
            <v>24.61</v>
          </cell>
          <cell r="N88">
            <v>25.34</v>
          </cell>
          <cell r="O88">
            <v>26.13</v>
          </cell>
          <cell r="P88">
            <v>25.84</v>
          </cell>
          <cell r="Q88">
            <v>25.86</v>
          </cell>
          <cell r="R88">
            <v>25.74</v>
          </cell>
          <cell r="S88">
            <v>26.07</v>
          </cell>
          <cell r="T88">
            <v>0</v>
          </cell>
          <cell r="U88">
            <v>0</v>
          </cell>
          <cell r="V88">
            <v>26.39</v>
          </cell>
          <cell r="W88">
            <v>25.32</v>
          </cell>
          <cell r="X88">
            <v>24.23</v>
          </cell>
          <cell r="Y88">
            <v>25.7</v>
          </cell>
          <cell r="Z88">
            <v>24.15</v>
          </cell>
          <cell r="AA88">
            <v>24.27</v>
          </cell>
          <cell r="AB88">
            <v>25.04</v>
          </cell>
          <cell r="AC88">
            <v>24.77</v>
          </cell>
          <cell r="AD88">
            <v>23.82</v>
          </cell>
          <cell r="AE88">
            <v>24.34</v>
          </cell>
          <cell r="AF88">
            <v>24.05</v>
          </cell>
          <cell r="AG88">
            <v>25.53</v>
          </cell>
          <cell r="AH88">
            <v>0</v>
          </cell>
          <cell r="AI88">
            <v>0</v>
          </cell>
          <cell r="AJ88">
            <v>25.18</v>
          </cell>
          <cell r="AK88">
            <v>0</v>
          </cell>
          <cell r="AL88">
            <v>0</v>
          </cell>
          <cell r="AM88">
            <v>25.43</v>
          </cell>
          <cell r="AN88">
            <v>25.55</v>
          </cell>
          <cell r="AO88">
            <v>23.83</v>
          </cell>
          <cell r="AP88">
            <v>24.62</v>
          </cell>
          <cell r="AQ88">
            <v>25.83</v>
          </cell>
          <cell r="AR88">
            <v>24.85</v>
          </cell>
          <cell r="AS88">
            <v>0</v>
          </cell>
          <cell r="AT88">
            <v>24.88</v>
          </cell>
          <cell r="AU88">
            <v>25.08</v>
          </cell>
          <cell r="AV88">
            <v>25.51</v>
          </cell>
          <cell r="AW88">
            <v>26.89</v>
          </cell>
          <cell r="AX88">
            <v>25.94</v>
          </cell>
          <cell r="AY88">
            <v>25.71</v>
          </cell>
          <cell r="AZ88">
            <v>25.79</v>
          </cell>
          <cell r="BA88">
            <v>0</v>
          </cell>
          <cell r="BB88">
            <v>27.95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25.38</v>
          </cell>
          <cell r="BI88">
            <v>26.24</v>
          </cell>
          <cell r="BJ88">
            <v>26.53</v>
          </cell>
          <cell r="BK88">
            <v>26.53</v>
          </cell>
          <cell r="BL88">
            <v>24.1</v>
          </cell>
          <cell r="BM88">
            <v>24.53</v>
          </cell>
          <cell r="BN88">
            <v>25.65</v>
          </cell>
          <cell r="BO88">
            <v>26.27</v>
          </cell>
          <cell r="BP88">
            <v>25.93</v>
          </cell>
          <cell r="BQ88">
            <v>26.77</v>
          </cell>
          <cell r="BR88">
            <v>26.53</v>
          </cell>
          <cell r="BS88">
            <v>26.36</v>
          </cell>
          <cell r="BT88">
            <v>25.8</v>
          </cell>
          <cell r="BU88">
            <v>26.89</v>
          </cell>
          <cell r="BV88">
            <v>27.33</v>
          </cell>
          <cell r="BW88">
            <v>26.12</v>
          </cell>
          <cell r="BX88">
            <v>26.51</v>
          </cell>
          <cell r="BY88">
            <v>26.2</v>
          </cell>
          <cell r="BZ88">
            <v>26.06</v>
          </cell>
          <cell r="CA88">
            <v>25.69</v>
          </cell>
          <cell r="CB88">
            <v>24.82</v>
          </cell>
          <cell r="CC88">
            <v>24.45</v>
          </cell>
          <cell r="CD88">
            <v>25.67</v>
          </cell>
          <cell r="CE88">
            <v>24.51</v>
          </cell>
          <cell r="CF88">
            <v>26.06</v>
          </cell>
          <cell r="CG88">
            <v>26.52</v>
          </cell>
          <cell r="CH88">
            <v>27.6</v>
          </cell>
          <cell r="CI88">
            <v>25.91</v>
          </cell>
          <cell r="CJ88">
            <v>25.05</v>
          </cell>
          <cell r="CK88">
            <v>25.38</v>
          </cell>
          <cell r="CL88">
            <v>24.4</v>
          </cell>
          <cell r="CM88">
            <v>25.25</v>
          </cell>
          <cell r="CN88">
            <v>25.66</v>
          </cell>
          <cell r="CO88">
            <v>25.76</v>
          </cell>
          <cell r="CP88">
            <v>25.72</v>
          </cell>
          <cell r="CQ88">
            <v>26.33</v>
          </cell>
          <cell r="CR88">
            <v>26.88</v>
          </cell>
          <cell r="CS88">
            <v>26.94</v>
          </cell>
          <cell r="CT88">
            <v>27.19</v>
          </cell>
          <cell r="CU88">
            <v>25.86</v>
          </cell>
          <cell r="CV88">
            <v>25.45</v>
          </cell>
          <cell r="CW88">
            <v>26.04</v>
          </cell>
          <cell r="CX88">
            <v>25.2</v>
          </cell>
          <cell r="CY88">
            <v>26.89</v>
          </cell>
          <cell r="CZ88">
            <v>25.1</v>
          </cell>
          <cell r="DA88">
            <v>25.27</v>
          </cell>
          <cell r="DB88">
            <v>24.71</v>
          </cell>
          <cell r="DC88">
            <v>26.45</v>
          </cell>
          <cell r="DD88">
            <v>27.02</v>
          </cell>
          <cell r="DE88">
            <v>26.6</v>
          </cell>
          <cell r="DF88">
            <v>25.64</v>
          </cell>
          <cell r="DG88">
            <v>26.06</v>
          </cell>
          <cell r="DH88">
            <v>26.16</v>
          </cell>
          <cell r="DI88">
            <v>26.73</v>
          </cell>
          <cell r="DJ88">
            <v>26.12</v>
          </cell>
          <cell r="DK88">
            <v>25.16</v>
          </cell>
          <cell r="DL88">
            <v>26.47</v>
          </cell>
          <cell r="DM88">
            <v>26.7</v>
          </cell>
          <cell r="DN88">
            <v>28.12</v>
          </cell>
          <cell r="DO88">
            <v>28.78</v>
          </cell>
          <cell r="DP88">
            <v>27.99</v>
          </cell>
          <cell r="DQ88">
            <v>28.15</v>
          </cell>
          <cell r="DR88">
            <v>29.01</v>
          </cell>
          <cell r="DS88">
            <v>28.05</v>
          </cell>
          <cell r="DT88">
            <v>29.02</v>
          </cell>
          <cell r="DU88">
            <v>27.6</v>
          </cell>
          <cell r="DV88">
            <v>27.47</v>
          </cell>
          <cell r="DW88">
            <v>26.42</v>
          </cell>
          <cell r="DX88">
            <v>26.57</v>
          </cell>
          <cell r="DY88">
            <v>26.89</v>
          </cell>
          <cell r="DZ88">
            <v>26.7</v>
          </cell>
          <cell r="EA88">
            <v>27.23</v>
          </cell>
          <cell r="EB88">
            <v>27.66</v>
          </cell>
          <cell r="EC88">
            <v>26.83</v>
          </cell>
          <cell r="ED88">
            <v>27.19</v>
          </cell>
          <cell r="EE88">
            <v>26.82</v>
          </cell>
          <cell r="EF88">
            <v>28.47</v>
          </cell>
          <cell r="EG88">
            <v>0</v>
          </cell>
          <cell r="EH88">
            <v>25.28</v>
          </cell>
          <cell r="EI88">
            <v>27.35</v>
          </cell>
          <cell r="EJ88">
            <v>27.18</v>
          </cell>
          <cell r="EK88">
            <v>27.47</v>
          </cell>
          <cell r="EL88">
            <v>27.67</v>
          </cell>
          <cell r="EM88">
            <v>28.5</v>
          </cell>
          <cell r="EN88">
            <v>27.59</v>
          </cell>
          <cell r="EO88">
            <v>27.82</v>
          </cell>
          <cell r="EP88">
            <v>0</v>
          </cell>
          <cell r="EQ88">
            <v>0</v>
          </cell>
          <cell r="ER88">
            <v>28.47</v>
          </cell>
          <cell r="ES88">
            <v>27.37</v>
          </cell>
          <cell r="ET88">
            <v>27.66</v>
          </cell>
          <cell r="EU88">
            <v>0</v>
          </cell>
          <cell r="EV88">
            <v>0</v>
          </cell>
          <cell r="EW88">
            <v>0</v>
          </cell>
          <cell r="EX88">
            <v>28.58</v>
          </cell>
          <cell r="EY88">
            <v>28.03</v>
          </cell>
          <cell r="EZ88">
            <v>28.28</v>
          </cell>
          <cell r="FA88">
            <v>27.86</v>
          </cell>
          <cell r="FB88">
            <v>28.83</v>
          </cell>
          <cell r="FC88">
            <v>28.19</v>
          </cell>
          <cell r="FD88">
            <v>29.34</v>
          </cell>
          <cell r="FE88">
            <v>28.35</v>
          </cell>
          <cell r="FF88">
            <v>28.01</v>
          </cell>
          <cell r="FG88">
            <v>27.81</v>
          </cell>
          <cell r="FH88">
            <v>27.96</v>
          </cell>
          <cell r="FI88">
            <v>27.74</v>
          </cell>
          <cell r="FJ88">
            <v>28.14</v>
          </cell>
          <cell r="FK88">
            <v>29.29</v>
          </cell>
          <cell r="FL88">
            <v>28.33</v>
          </cell>
          <cell r="FM88">
            <v>29.4</v>
          </cell>
          <cell r="FN88">
            <v>28.4</v>
          </cell>
          <cell r="FO88">
            <v>27.54</v>
          </cell>
          <cell r="FP88">
            <v>29.16</v>
          </cell>
          <cell r="FQ88">
            <v>27.77</v>
          </cell>
          <cell r="FR88">
            <v>26.74</v>
          </cell>
          <cell r="FS88">
            <v>29.38</v>
          </cell>
          <cell r="FT88">
            <v>29.08</v>
          </cell>
          <cell r="FU88">
            <v>28.26</v>
          </cell>
          <cell r="FV88">
            <v>28.26</v>
          </cell>
          <cell r="FW88">
            <v>27.61</v>
          </cell>
          <cell r="FX88">
            <v>28.9</v>
          </cell>
          <cell r="FY88">
            <v>28</v>
          </cell>
          <cell r="FZ88">
            <v>28.85</v>
          </cell>
          <cell r="GA88">
            <v>28.84</v>
          </cell>
          <cell r="GB88">
            <v>28.02</v>
          </cell>
          <cell r="GC88">
            <v>28.5</v>
          </cell>
          <cell r="GD88">
            <v>27.76</v>
          </cell>
          <cell r="GE88">
            <v>30.07</v>
          </cell>
          <cell r="GF88">
            <v>29.78</v>
          </cell>
          <cell r="GG88">
            <v>28.84</v>
          </cell>
          <cell r="GH88">
            <v>30.56</v>
          </cell>
          <cell r="GI88">
            <v>31.91</v>
          </cell>
          <cell r="GJ88">
            <v>28.75</v>
          </cell>
          <cell r="GK88">
            <v>30.76</v>
          </cell>
          <cell r="GL88">
            <v>29.73</v>
          </cell>
          <cell r="GM88">
            <v>29.52</v>
          </cell>
          <cell r="GN88">
            <v>30.36</v>
          </cell>
          <cell r="GO88">
            <v>30.63</v>
          </cell>
          <cell r="GP88">
            <v>28.9</v>
          </cell>
          <cell r="GQ88">
            <v>29.36</v>
          </cell>
          <cell r="GR88">
            <v>29.35</v>
          </cell>
          <cell r="GS88">
            <v>29.25</v>
          </cell>
          <cell r="GT88">
            <v>31.35</v>
          </cell>
          <cell r="GU88">
            <v>28.67</v>
          </cell>
          <cell r="GV88">
            <v>0</v>
          </cell>
          <cell r="GW88">
            <v>29.3</v>
          </cell>
          <cell r="GX88">
            <v>29.74</v>
          </cell>
          <cell r="GY88">
            <v>29.48</v>
          </cell>
          <cell r="GZ88">
            <v>30.69</v>
          </cell>
          <cell r="HA88">
            <v>30.26</v>
          </cell>
          <cell r="HB88">
            <v>0</v>
          </cell>
          <cell r="HC88">
            <v>0</v>
          </cell>
          <cell r="HD88">
            <v>0</v>
          </cell>
          <cell r="HE88">
            <v>0</v>
          </cell>
          <cell r="HF88">
            <v>0</v>
          </cell>
        </row>
        <row r="89">
          <cell r="A89">
            <v>88</v>
          </cell>
          <cell r="B89">
            <v>0</v>
          </cell>
          <cell r="C89" t="str">
            <v>Perda Pol Bagaço (kg/tc)</v>
          </cell>
          <cell r="D89" t="str">
            <v>Kg/TC</v>
          </cell>
          <cell r="E89">
            <v>3.52</v>
          </cell>
          <cell r="F89">
            <v>2.2200000000000002</v>
          </cell>
          <cell r="G89">
            <v>2.38</v>
          </cell>
          <cell r="H89">
            <v>2.57</v>
          </cell>
          <cell r="I89">
            <v>2.2799999999999998</v>
          </cell>
          <cell r="J89">
            <v>2.2799999999999998</v>
          </cell>
          <cell r="K89">
            <v>1.89</v>
          </cell>
          <cell r="L89">
            <v>2.2599999999999998</v>
          </cell>
          <cell r="M89">
            <v>2.19</v>
          </cell>
          <cell r="N89">
            <v>2.25</v>
          </cell>
          <cell r="O89">
            <v>2.4</v>
          </cell>
          <cell r="P89">
            <v>2.61</v>
          </cell>
          <cell r="Q89">
            <v>2.64</v>
          </cell>
          <cell r="R89">
            <v>2.9</v>
          </cell>
          <cell r="S89">
            <v>2.74</v>
          </cell>
          <cell r="T89">
            <v>0</v>
          </cell>
          <cell r="U89">
            <v>0</v>
          </cell>
          <cell r="V89">
            <v>3.17</v>
          </cell>
          <cell r="W89">
            <v>1.72</v>
          </cell>
          <cell r="X89">
            <v>2.42</v>
          </cell>
          <cell r="Y89">
            <v>2.34</v>
          </cell>
          <cell r="Z89">
            <v>2.83</v>
          </cell>
          <cell r="AA89">
            <v>3.09</v>
          </cell>
          <cell r="AB89">
            <v>3.75</v>
          </cell>
          <cell r="AC89">
            <v>3.15</v>
          </cell>
          <cell r="AD89">
            <v>3.05</v>
          </cell>
          <cell r="AE89">
            <v>3.11</v>
          </cell>
          <cell r="AF89">
            <v>3.14</v>
          </cell>
          <cell r="AG89">
            <v>3.06</v>
          </cell>
          <cell r="AH89">
            <v>0</v>
          </cell>
          <cell r="AI89">
            <v>0</v>
          </cell>
          <cell r="AJ89">
            <v>1.49</v>
          </cell>
          <cell r="AK89">
            <v>0</v>
          </cell>
          <cell r="AL89">
            <v>0</v>
          </cell>
          <cell r="AM89">
            <v>2.72</v>
          </cell>
          <cell r="AN89">
            <v>2.0699999999999998</v>
          </cell>
          <cell r="AO89">
            <v>1.95</v>
          </cell>
          <cell r="AP89">
            <v>2.39</v>
          </cell>
          <cell r="AQ89">
            <v>3.97</v>
          </cell>
          <cell r="AR89">
            <v>2.84</v>
          </cell>
          <cell r="AS89">
            <v>0</v>
          </cell>
          <cell r="AT89">
            <v>2.56</v>
          </cell>
          <cell r="AU89">
            <v>2.11</v>
          </cell>
          <cell r="AV89">
            <v>2.83</v>
          </cell>
          <cell r="AW89">
            <v>2.82</v>
          </cell>
          <cell r="AX89">
            <v>2.67</v>
          </cell>
          <cell r="AY89">
            <v>2.52</v>
          </cell>
          <cell r="AZ89">
            <v>2.5299999999999998</v>
          </cell>
          <cell r="BA89">
            <v>0</v>
          </cell>
          <cell r="BB89">
            <v>3.65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2.13</v>
          </cell>
          <cell r="BI89">
            <v>1.81</v>
          </cell>
          <cell r="BJ89">
            <v>2.39</v>
          </cell>
          <cell r="BK89">
            <v>2.12</v>
          </cell>
          <cell r="BL89">
            <v>1.78</v>
          </cell>
          <cell r="BM89">
            <v>2.0099999999999998</v>
          </cell>
          <cell r="BN89">
            <v>2.4900000000000002</v>
          </cell>
          <cell r="BO89">
            <v>2.87</v>
          </cell>
          <cell r="BP89">
            <v>2.64</v>
          </cell>
          <cell r="BQ89">
            <v>2.87</v>
          </cell>
          <cell r="BR89">
            <v>3.05</v>
          </cell>
          <cell r="BS89">
            <v>3.38</v>
          </cell>
          <cell r="BT89">
            <v>2.71</v>
          </cell>
          <cell r="BU89">
            <v>2.66</v>
          </cell>
          <cell r="BV89">
            <v>2.7</v>
          </cell>
          <cell r="BW89">
            <v>2.58</v>
          </cell>
          <cell r="BX89">
            <v>3.05</v>
          </cell>
          <cell r="BY89">
            <v>2.52</v>
          </cell>
          <cell r="BZ89">
            <v>2.48</v>
          </cell>
          <cell r="CA89">
            <v>2.67</v>
          </cell>
          <cell r="CB89">
            <v>2.36</v>
          </cell>
          <cell r="CC89">
            <v>1.98</v>
          </cell>
          <cell r="CD89">
            <v>2.67</v>
          </cell>
          <cell r="CE89">
            <v>2.92</v>
          </cell>
          <cell r="CF89">
            <v>3</v>
          </cell>
          <cell r="CG89">
            <v>3.07</v>
          </cell>
          <cell r="CH89">
            <v>2.73</v>
          </cell>
          <cell r="CI89">
            <v>2.67</v>
          </cell>
          <cell r="CJ89">
            <v>2.54</v>
          </cell>
          <cell r="CK89">
            <v>2.4900000000000002</v>
          </cell>
          <cell r="CL89">
            <v>2.17</v>
          </cell>
          <cell r="CM89">
            <v>1.85</v>
          </cell>
          <cell r="CN89">
            <v>2.39</v>
          </cell>
          <cell r="CO89">
            <v>1.99</v>
          </cell>
          <cell r="CP89">
            <v>2.57</v>
          </cell>
          <cell r="CQ89">
            <v>2.5</v>
          </cell>
          <cell r="CR89">
            <v>2.5299999999999998</v>
          </cell>
          <cell r="CS89">
            <v>2.88</v>
          </cell>
          <cell r="CT89">
            <v>3.21</v>
          </cell>
          <cell r="CU89">
            <v>2.93</v>
          </cell>
          <cell r="CV89">
            <v>2.21</v>
          </cell>
          <cell r="CW89">
            <v>2.42</v>
          </cell>
          <cell r="CX89">
            <v>2.34</v>
          </cell>
          <cell r="CY89">
            <v>3.15</v>
          </cell>
          <cell r="CZ89">
            <v>2.56</v>
          </cell>
          <cell r="DA89">
            <v>2.81</v>
          </cell>
          <cell r="DB89">
            <v>2.4500000000000002</v>
          </cell>
          <cell r="DC89">
            <v>2.54</v>
          </cell>
          <cell r="DD89">
            <v>2.54</v>
          </cell>
          <cell r="DE89">
            <v>2.71</v>
          </cell>
          <cell r="DF89">
            <v>2.41</v>
          </cell>
          <cell r="DG89">
            <v>2.58</v>
          </cell>
          <cell r="DH89">
            <v>2.65</v>
          </cell>
          <cell r="DI89">
            <v>2.96</v>
          </cell>
          <cell r="DJ89">
            <v>2.71</v>
          </cell>
          <cell r="DK89">
            <v>2.42</v>
          </cell>
          <cell r="DL89">
            <v>2.7</v>
          </cell>
          <cell r="DM89">
            <v>2.91</v>
          </cell>
          <cell r="DN89">
            <v>3.06</v>
          </cell>
          <cell r="DO89">
            <v>3.46</v>
          </cell>
          <cell r="DP89">
            <v>2.52</v>
          </cell>
          <cell r="DQ89">
            <v>2.85</v>
          </cell>
          <cell r="DR89">
            <v>3.07</v>
          </cell>
          <cell r="DS89">
            <v>2.74</v>
          </cell>
          <cell r="DT89">
            <v>3.02</v>
          </cell>
          <cell r="DU89">
            <v>3.26</v>
          </cell>
          <cell r="DV89">
            <v>3</v>
          </cell>
          <cell r="DW89">
            <v>2.27</v>
          </cell>
          <cell r="DX89">
            <v>2.71</v>
          </cell>
          <cell r="DY89">
            <v>2.8</v>
          </cell>
          <cell r="DZ89">
            <v>2.56</v>
          </cell>
          <cell r="EA89">
            <v>2.58</v>
          </cell>
          <cell r="EB89">
            <v>2.69</v>
          </cell>
          <cell r="EC89">
            <v>2.65</v>
          </cell>
          <cell r="ED89">
            <v>2.67</v>
          </cell>
          <cell r="EE89">
            <v>2.41</v>
          </cell>
          <cell r="EF89">
            <v>2.82</v>
          </cell>
          <cell r="EG89">
            <v>0</v>
          </cell>
          <cell r="EH89">
            <v>2.71</v>
          </cell>
          <cell r="EI89">
            <v>2.76</v>
          </cell>
          <cell r="EJ89">
            <v>2.15</v>
          </cell>
          <cell r="EK89">
            <v>2.34</v>
          </cell>
          <cell r="EL89">
            <v>2.33</v>
          </cell>
          <cell r="EM89">
            <v>2.54</v>
          </cell>
          <cell r="EN89">
            <v>2.1800000000000002</v>
          </cell>
          <cell r="EO89">
            <v>2.25</v>
          </cell>
          <cell r="EP89">
            <v>0</v>
          </cell>
          <cell r="EQ89">
            <v>0</v>
          </cell>
          <cell r="ER89">
            <v>2.25</v>
          </cell>
          <cell r="ES89">
            <v>2.4900000000000002</v>
          </cell>
          <cell r="ET89">
            <v>2.27</v>
          </cell>
          <cell r="EU89">
            <v>0</v>
          </cell>
          <cell r="EV89">
            <v>0</v>
          </cell>
          <cell r="EW89">
            <v>0</v>
          </cell>
          <cell r="EX89">
            <v>2.72</v>
          </cell>
          <cell r="EY89">
            <v>2.74</v>
          </cell>
          <cell r="EZ89">
            <v>2.2400000000000002</v>
          </cell>
          <cell r="FA89">
            <v>2.65</v>
          </cell>
          <cell r="FB89">
            <v>2.85</v>
          </cell>
          <cell r="FC89">
            <v>2.79</v>
          </cell>
          <cell r="FD89">
            <v>2.87</v>
          </cell>
          <cell r="FE89">
            <v>3.06</v>
          </cell>
          <cell r="FF89">
            <v>2.88</v>
          </cell>
          <cell r="FG89">
            <v>2.92</v>
          </cell>
          <cell r="FH89">
            <v>2.83</v>
          </cell>
          <cell r="FI89">
            <v>2.85</v>
          </cell>
          <cell r="FJ89">
            <v>2.87</v>
          </cell>
          <cell r="FK89">
            <v>3.02</v>
          </cell>
          <cell r="FL89">
            <v>3</v>
          </cell>
          <cell r="FM89">
            <v>2.82</v>
          </cell>
          <cell r="FN89">
            <v>3.01</v>
          </cell>
          <cell r="FO89">
            <v>2.78</v>
          </cell>
          <cell r="FP89">
            <v>3.18</v>
          </cell>
          <cell r="FQ89">
            <v>2.61</v>
          </cell>
          <cell r="FR89">
            <v>2.3199999999999998</v>
          </cell>
          <cell r="FS89">
            <v>2.82</v>
          </cell>
          <cell r="FT89">
            <v>2.76</v>
          </cell>
          <cell r="FU89">
            <v>2.77</v>
          </cell>
          <cell r="FV89">
            <v>2.6</v>
          </cell>
          <cell r="FW89">
            <v>2.4300000000000002</v>
          </cell>
          <cell r="FX89">
            <v>2.63</v>
          </cell>
          <cell r="FY89">
            <v>2.16</v>
          </cell>
          <cell r="FZ89">
            <v>2.5099999999999998</v>
          </cell>
          <cell r="GA89">
            <v>2.91</v>
          </cell>
          <cell r="GB89">
            <v>2.8</v>
          </cell>
          <cell r="GC89">
            <v>2.68</v>
          </cell>
          <cell r="GD89">
            <v>2.36</v>
          </cell>
          <cell r="GE89">
            <v>2.83</v>
          </cell>
          <cell r="GF89">
            <v>3.31</v>
          </cell>
          <cell r="GG89">
            <v>3.11</v>
          </cell>
          <cell r="GH89">
            <v>2.82</v>
          </cell>
          <cell r="GI89">
            <v>2.36</v>
          </cell>
          <cell r="GJ89">
            <v>2.9</v>
          </cell>
          <cell r="GK89">
            <v>3.14</v>
          </cell>
          <cell r="GL89">
            <v>3.45</v>
          </cell>
          <cell r="GM89">
            <v>2.71</v>
          </cell>
          <cell r="GN89">
            <v>3.13</v>
          </cell>
          <cell r="GO89">
            <v>3.27</v>
          </cell>
          <cell r="GP89">
            <v>2.75</v>
          </cell>
          <cell r="GQ89">
            <v>3.32</v>
          </cell>
          <cell r="GR89">
            <v>3.81</v>
          </cell>
          <cell r="GS89">
            <v>3.04</v>
          </cell>
          <cell r="GT89">
            <v>2.7</v>
          </cell>
          <cell r="GU89">
            <v>2.44</v>
          </cell>
          <cell r="GV89">
            <v>0</v>
          </cell>
          <cell r="GW89">
            <v>2.5499999999999998</v>
          </cell>
          <cell r="GX89">
            <v>3.09</v>
          </cell>
          <cell r="GY89">
            <v>3.04</v>
          </cell>
          <cell r="GZ89">
            <v>3.35</v>
          </cell>
          <cell r="HA89">
            <v>4.6100000000000003</v>
          </cell>
          <cell r="HB89">
            <v>0</v>
          </cell>
          <cell r="HC89">
            <v>0</v>
          </cell>
          <cell r="HD89">
            <v>0</v>
          </cell>
          <cell r="HE89">
            <v>0</v>
          </cell>
          <cell r="HF89">
            <v>0</v>
          </cell>
        </row>
        <row r="90">
          <cell r="A90">
            <v>89</v>
          </cell>
          <cell r="B90">
            <v>0</v>
          </cell>
          <cell r="C90" t="str">
            <v>Perda Bagaço % Pol Cana</v>
          </cell>
          <cell r="D90" t="str">
            <v>%</v>
          </cell>
          <cell r="E90">
            <v>2.74</v>
          </cell>
          <cell r="F90">
            <v>1.69</v>
          </cell>
          <cell r="G90">
            <v>1.87</v>
          </cell>
          <cell r="H90">
            <v>1.89</v>
          </cell>
          <cell r="I90">
            <v>1.58</v>
          </cell>
          <cell r="J90">
            <v>1.59</v>
          </cell>
          <cell r="K90">
            <v>1.43</v>
          </cell>
          <cell r="L90">
            <v>1.69</v>
          </cell>
          <cell r="M90">
            <v>1.63</v>
          </cell>
          <cell r="N90">
            <v>1.67</v>
          </cell>
          <cell r="O90">
            <v>1.79</v>
          </cell>
          <cell r="P90">
            <v>1.9</v>
          </cell>
          <cell r="Q90">
            <v>1.97</v>
          </cell>
          <cell r="R90">
            <v>2.1</v>
          </cell>
          <cell r="S90">
            <v>1.98</v>
          </cell>
          <cell r="T90">
            <v>0</v>
          </cell>
          <cell r="U90">
            <v>0</v>
          </cell>
          <cell r="V90">
            <v>2.48</v>
          </cell>
          <cell r="W90">
            <v>1.4</v>
          </cell>
          <cell r="X90">
            <v>1.71</v>
          </cell>
          <cell r="Y90">
            <v>1.64</v>
          </cell>
          <cell r="Z90">
            <v>2</v>
          </cell>
          <cell r="AA90">
            <v>2.23</v>
          </cell>
          <cell r="AB90">
            <v>2.67</v>
          </cell>
          <cell r="AC90">
            <v>2.2799999999999998</v>
          </cell>
          <cell r="AD90">
            <v>2.23</v>
          </cell>
          <cell r="AE90">
            <v>2.34</v>
          </cell>
          <cell r="AF90">
            <v>2.2999999999999998</v>
          </cell>
          <cell r="AG90">
            <v>2.25</v>
          </cell>
          <cell r="AH90">
            <v>0</v>
          </cell>
          <cell r="AI90">
            <v>0</v>
          </cell>
          <cell r="AJ90">
            <v>1.1000000000000001</v>
          </cell>
          <cell r="AK90">
            <v>0</v>
          </cell>
          <cell r="AL90">
            <v>0</v>
          </cell>
          <cell r="AM90">
            <v>1.99</v>
          </cell>
          <cell r="AN90">
            <v>1.54</v>
          </cell>
          <cell r="AO90">
            <v>1.46</v>
          </cell>
          <cell r="AP90">
            <v>1.85</v>
          </cell>
          <cell r="AQ90">
            <v>3.04</v>
          </cell>
          <cell r="AR90">
            <v>2.1</v>
          </cell>
          <cell r="AS90">
            <v>0</v>
          </cell>
          <cell r="AT90">
            <v>1.85</v>
          </cell>
          <cell r="AU90">
            <v>1.54</v>
          </cell>
          <cell r="AV90">
            <v>2.12</v>
          </cell>
          <cell r="AW90">
            <v>2.17</v>
          </cell>
          <cell r="AX90">
            <v>2</v>
          </cell>
          <cell r="AY90">
            <v>1.81</v>
          </cell>
          <cell r="AZ90">
            <v>1.83</v>
          </cell>
          <cell r="BA90">
            <v>0</v>
          </cell>
          <cell r="BB90">
            <v>2.98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1.78</v>
          </cell>
          <cell r="BI90">
            <v>1.43</v>
          </cell>
          <cell r="BJ90">
            <v>1.86</v>
          </cell>
          <cell r="BK90">
            <v>1.54</v>
          </cell>
          <cell r="BL90">
            <v>1.28</v>
          </cell>
          <cell r="BM90">
            <v>1.43</v>
          </cell>
          <cell r="BN90">
            <v>1.85</v>
          </cell>
          <cell r="BO90">
            <v>2.14</v>
          </cell>
          <cell r="BP90">
            <v>1.93</v>
          </cell>
          <cell r="BQ90">
            <v>2.0699999999999998</v>
          </cell>
          <cell r="BR90">
            <v>2.19</v>
          </cell>
          <cell r="BS90">
            <v>2.4300000000000002</v>
          </cell>
          <cell r="BT90">
            <v>1.86</v>
          </cell>
          <cell r="BU90">
            <v>1.89</v>
          </cell>
          <cell r="BV90">
            <v>1.91</v>
          </cell>
          <cell r="BW90">
            <v>1.83</v>
          </cell>
          <cell r="BX90">
            <v>2.25</v>
          </cell>
          <cell r="BY90">
            <v>1.82</v>
          </cell>
          <cell r="BZ90">
            <v>1.85</v>
          </cell>
          <cell r="CA90">
            <v>2.0499999999999998</v>
          </cell>
          <cell r="CB90">
            <v>1.87</v>
          </cell>
          <cell r="CC90">
            <v>1.55</v>
          </cell>
          <cell r="CD90">
            <v>2.0499999999999998</v>
          </cell>
          <cell r="CE90">
            <v>2.2400000000000002</v>
          </cell>
          <cell r="CF90">
            <v>2.2400000000000002</v>
          </cell>
          <cell r="CG90">
            <v>2.35</v>
          </cell>
          <cell r="CH90">
            <v>1.97</v>
          </cell>
          <cell r="CI90">
            <v>2.0099999999999998</v>
          </cell>
          <cell r="CJ90">
            <v>1.94</v>
          </cell>
          <cell r="CK90">
            <v>1.94</v>
          </cell>
          <cell r="CL90">
            <v>1.65</v>
          </cell>
          <cell r="CM90">
            <v>1.42</v>
          </cell>
          <cell r="CN90">
            <v>1.73</v>
          </cell>
          <cell r="CO90">
            <v>1.52</v>
          </cell>
          <cell r="CP90">
            <v>1.86</v>
          </cell>
          <cell r="CQ90">
            <v>1.82</v>
          </cell>
          <cell r="CR90">
            <v>1.78</v>
          </cell>
          <cell r="CS90">
            <v>2.0299999999999998</v>
          </cell>
          <cell r="CT90">
            <v>2.23</v>
          </cell>
          <cell r="CU90">
            <v>2.0699999999999998</v>
          </cell>
          <cell r="CV90">
            <v>1.62</v>
          </cell>
          <cell r="CW90">
            <v>1.77</v>
          </cell>
          <cell r="CX90">
            <v>1.72</v>
          </cell>
          <cell r="CY90">
            <v>2.39</v>
          </cell>
          <cell r="CZ90">
            <v>1.95</v>
          </cell>
          <cell r="DA90">
            <v>2.09</v>
          </cell>
          <cell r="DB90">
            <v>1.83</v>
          </cell>
          <cell r="DC90">
            <v>1.85</v>
          </cell>
          <cell r="DD90">
            <v>1.81</v>
          </cell>
          <cell r="DE90">
            <v>1.89</v>
          </cell>
          <cell r="DF90">
            <v>1.62</v>
          </cell>
          <cell r="DG90">
            <v>1.71</v>
          </cell>
          <cell r="DH90">
            <v>1.81</v>
          </cell>
          <cell r="DI90">
            <v>2.0699999999999998</v>
          </cell>
          <cell r="DJ90">
            <v>1.88</v>
          </cell>
          <cell r="DK90">
            <v>1.69</v>
          </cell>
          <cell r="DL90">
            <v>1.88</v>
          </cell>
          <cell r="DM90">
            <v>2.12</v>
          </cell>
          <cell r="DN90">
            <v>2.1800000000000002</v>
          </cell>
          <cell r="DO90">
            <v>2.42</v>
          </cell>
          <cell r="DP90">
            <v>1.72</v>
          </cell>
          <cell r="DQ90">
            <v>1.93</v>
          </cell>
          <cell r="DR90">
            <v>2.27</v>
          </cell>
          <cell r="DS90">
            <v>2.0099999999999998</v>
          </cell>
          <cell r="DT90">
            <v>2.13</v>
          </cell>
          <cell r="DU90">
            <v>2.27</v>
          </cell>
          <cell r="DV90">
            <v>2.12</v>
          </cell>
          <cell r="DW90">
            <v>1.57</v>
          </cell>
          <cell r="DX90">
            <v>1.87</v>
          </cell>
          <cell r="DY90">
            <v>1.94</v>
          </cell>
          <cell r="DZ90">
            <v>1.77</v>
          </cell>
          <cell r="EA90">
            <v>1.94</v>
          </cell>
          <cell r="EB90">
            <v>1.99</v>
          </cell>
          <cell r="EC90">
            <v>1.84</v>
          </cell>
          <cell r="ED90">
            <v>1.94</v>
          </cell>
          <cell r="EE90">
            <v>1.77</v>
          </cell>
          <cell r="EF90">
            <v>2.19</v>
          </cell>
          <cell r="EG90">
            <v>0</v>
          </cell>
          <cell r="EH90">
            <v>1.96</v>
          </cell>
          <cell r="EI90">
            <v>1.95</v>
          </cell>
          <cell r="EJ90">
            <v>1.51</v>
          </cell>
          <cell r="EK90">
            <v>1.68</v>
          </cell>
          <cell r="EL90">
            <v>1.65</v>
          </cell>
          <cell r="EM90">
            <v>1.8</v>
          </cell>
          <cell r="EN90">
            <v>1.58</v>
          </cell>
          <cell r="EO90">
            <v>1.54</v>
          </cell>
          <cell r="EP90">
            <v>0</v>
          </cell>
          <cell r="EQ90">
            <v>0</v>
          </cell>
          <cell r="ER90">
            <v>1.51</v>
          </cell>
          <cell r="ES90">
            <v>1.73</v>
          </cell>
          <cell r="ET90">
            <v>1.67</v>
          </cell>
          <cell r="EU90">
            <v>0</v>
          </cell>
          <cell r="EV90">
            <v>0</v>
          </cell>
          <cell r="EW90">
            <v>0</v>
          </cell>
          <cell r="EX90">
            <v>1.89</v>
          </cell>
          <cell r="EY90">
            <v>1.92</v>
          </cell>
          <cell r="EZ90">
            <v>1.59</v>
          </cell>
          <cell r="FA90">
            <v>1.9</v>
          </cell>
          <cell r="FB90">
            <v>1.99</v>
          </cell>
          <cell r="FC90">
            <v>2.0099999999999998</v>
          </cell>
          <cell r="FD90">
            <v>2.08</v>
          </cell>
          <cell r="FE90">
            <v>2.14</v>
          </cell>
          <cell r="FF90">
            <v>2.0499999999999998</v>
          </cell>
          <cell r="FG90">
            <v>2.17</v>
          </cell>
          <cell r="FH90">
            <v>2.06</v>
          </cell>
          <cell r="FI90">
            <v>2.1</v>
          </cell>
          <cell r="FJ90">
            <v>2.16</v>
          </cell>
          <cell r="FK90">
            <v>2.2999999999999998</v>
          </cell>
          <cell r="FL90">
            <v>2.1800000000000002</v>
          </cell>
          <cell r="FM90">
            <v>2.13</v>
          </cell>
          <cell r="FN90">
            <v>2.23</v>
          </cell>
          <cell r="FO90">
            <v>2.02</v>
          </cell>
          <cell r="FP90">
            <v>2.23</v>
          </cell>
          <cell r="FQ90">
            <v>1.8</v>
          </cell>
          <cell r="FR90">
            <v>1.51</v>
          </cell>
          <cell r="FS90">
            <v>1.92</v>
          </cell>
          <cell r="FT90">
            <v>1.83</v>
          </cell>
          <cell r="FU90">
            <v>1.86</v>
          </cell>
          <cell r="FV90">
            <v>1.75</v>
          </cell>
          <cell r="FW90">
            <v>1.72</v>
          </cell>
          <cell r="FX90">
            <v>1.91</v>
          </cell>
          <cell r="FY90">
            <v>1.62</v>
          </cell>
          <cell r="FZ90">
            <v>1.86</v>
          </cell>
          <cell r="GA90">
            <v>2.12</v>
          </cell>
          <cell r="GB90">
            <v>1.98</v>
          </cell>
          <cell r="GC90">
            <v>1.92</v>
          </cell>
          <cell r="GD90">
            <v>1.66</v>
          </cell>
          <cell r="GE90">
            <v>1.98</v>
          </cell>
          <cell r="GF90">
            <v>2.23</v>
          </cell>
          <cell r="GG90">
            <v>2.1</v>
          </cell>
          <cell r="GH90">
            <v>1.91</v>
          </cell>
          <cell r="GI90">
            <v>1.7</v>
          </cell>
          <cell r="GJ90">
            <v>1.94</v>
          </cell>
          <cell r="GK90">
            <v>2.08</v>
          </cell>
          <cell r="GL90">
            <v>2.31</v>
          </cell>
          <cell r="GM90">
            <v>1.84</v>
          </cell>
          <cell r="GN90">
            <v>2.08</v>
          </cell>
          <cell r="GO90">
            <v>2.33</v>
          </cell>
          <cell r="GP90">
            <v>1.96</v>
          </cell>
          <cell r="GQ90">
            <v>2.2599999999999998</v>
          </cell>
          <cell r="GR90">
            <v>2.5099999999999998</v>
          </cell>
          <cell r="GS90">
            <v>2.08</v>
          </cell>
          <cell r="GT90">
            <v>1.87</v>
          </cell>
          <cell r="GU90">
            <v>1.67</v>
          </cell>
          <cell r="GV90">
            <v>0</v>
          </cell>
          <cell r="GW90">
            <v>1.61</v>
          </cell>
          <cell r="GX90">
            <v>2</v>
          </cell>
          <cell r="GY90">
            <v>2.06</v>
          </cell>
          <cell r="GZ90">
            <v>2.0699999999999998</v>
          </cell>
          <cell r="HA90">
            <v>2.89</v>
          </cell>
          <cell r="HB90">
            <v>0</v>
          </cell>
          <cell r="HC90">
            <v>0</v>
          </cell>
          <cell r="HD90">
            <v>0</v>
          </cell>
          <cell r="HE90">
            <v>0</v>
          </cell>
          <cell r="HF90">
            <v>0</v>
          </cell>
        </row>
        <row r="91">
          <cell r="A91">
            <v>90</v>
          </cell>
          <cell r="B91">
            <v>0</v>
          </cell>
          <cell r="C91" t="str">
            <v>Perda na Moagem (kg/tc)</v>
          </cell>
          <cell r="D91" t="str">
            <v>.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J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P91">
            <v>0</v>
          </cell>
          <cell r="BQ91">
            <v>0</v>
          </cell>
          <cell r="BR91">
            <v>0</v>
          </cell>
          <cell r="BS91">
            <v>0</v>
          </cell>
          <cell r="BT91">
            <v>0</v>
          </cell>
          <cell r="BU91">
            <v>0</v>
          </cell>
          <cell r="BV91">
            <v>0</v>
          </cell>
          <cell r="BW91">
            <v>0</v>
          </cell>
          <cell r="BX91">
            <v>0</v>
          </cell>
          <cell r="BY91">
            <v>0</v>
          </cell>
          <cell r="BZ91">
            <v>0</v>
          </cell>
          <cell r="CA91">
            <v>0</v>
          </cell>
          <cell r="CB91">
            <v>0</v>
          </cell>
          <cell r="CC91">
            <v>0</v>
          </cell>
          <cell r="CD91">
            <v>0</v>
          </cell>
          <cell r="CE91">
            <v>0</v>
          </cell>
          <cell r="CF91">
            <v>0</v>
          </cell>
          <cell r="CG91">
            <v>0</v>
          </cell>
          <cell r="CH91">
            <v>0</v>
          </cell>
          <cell r="CI91">
            <v>0</v>
          </cell>
          <cell r="CJ91">
            <v>0</v>
          </cell>
          <cell r="CK91">
            <v>0</v>
          </cell>
          <cell r="CL91">
            <v>0</v>
          </cell>
          <cell r="CM91">
            <v>0</v>
          </cell>
          <cell r="CN91">
            <v>0</v>
          </cell>
          <cell r="CO91">
            <v>0</v>
          </cell>
          <cell r="CP91">
            <v>0</v>
          </cell>
          <cell r="CQ91">
            <v>0</v>
          </cell>
          <cell r="CR91">
            <v>0</v>
          </cell>
          <cell r="CS91">
            <v>0</v>
          </cell>
          <cell r="CT91">
            <v>0</v>
          </cell>
          <cell r="CU91">
            <v>0</v>
          </cell>
          <cell r="CV91">
            <v>0</v>
          </cell>
          <cell r="CW91">
            <v>0</v>
          </cell>
          <cell r="CX91">
            <v>0</v>
          </cell>
          <cell r="CY91">
            <v>0</v>
          </cell>
          <cell r="CZ91">
            <v>0</v>
          </cell>
          <cell r="DA91">
            <v>0</v>
          </cell>
          <cell r="DB91">
            <v>0</v>
          </cell>
          <cell r="DC91">
            <v>0</v>
          </cell>
          <cell r="DD91">
            <v>0</v>
          </cell>
          <cell r="DE91">
            <v>0</v>
          </cell>
          <cell r="DF91">
            <v>0</v>
          </cell>
          <cell r="DG91">
            <v>0</v>
          </cell>
          <cell r="DH91">
            <v>0</v>
          </cell>
          <cell r="DI91">
            <v>0</v>
          </cell>
          <cell r="DJ91">
            <v>0</v>
          </cell>
          <cell r="DK91">
            <v>0</v>
          </cell>
          <cell r="DL91">
            <v>0</v>
          </cell>
          <cell r="DM91">
            <v>0</v>
          </cell>
          <cell r="DN91">
            <v>0</v>
          </cell>
          <cell r="DO91">
            <v>0</v>
          </cell>
          <cell r="DP91">
            <v>0</v>
          </cell>
          <cell r="DQ91">
            <v>0</v>
          </cell>
          <cell r="DR91">
            <v>0</v>
          </cell>
          <cell r="DS91">
            <v>0</v>
          </cell>
          <cell r="DT91">
            <v>0</v>
          </cell>
          <cell r="DU91">
            <v>0</v>
          </cell>
          <cell r="DV91">
            <v>0</v>
          </cell>
          <cell r="DW91">
            <v>0</v>
          </cell>
          <cell r="DX91">
            <v>0</v>
          </cell>
          <cell r="DY91">
            <v>0</v>
          </cell>
          <cell r="DZ91">
            <v>0</v>
          </cell>
          <cell r="EA91">
            <v>0</v>
          </cell>
          <cell r="EB91">
            <v>0</v>
          </cell>
          <cell r="EC91">
            <v>0</v>
          </cell>
          <cell r="ED91">
            <v>0</v>
          </cell>
          <cell r="EE91">
            <v>0</v>
          </cell>
          <cell r="EF91">
            <v>0</v>
          </cell>
          <cell r="EG91">
            <v>0</v>
          </cell>
          <cell r="EH91">
            <v>0</v>
          </cell>
          <cell r="EI91">
            <v>0</v>
          </cell>
          <cell r="EJ91">
            <v>0</v>
          </cell>
          <cell r="EK91">
            <v>0</v>
          </cell>
          <cell r="EL91">
            <v>0</v>
          </cell>
          <cell r="EM91">
            <v>0</v>
          </cell>
          <cell r="EN91">
            <v>0</v>
          </cell>
          <cell r="EO91">
            <v>0</v>
          </cell>
          <cell r="EP91">
            <v>0</v>
          </cell>
          <cell r="EQ91">
            <v>0</v>
          </cell>
          <cell r="ER91">
            <v>0</v>
          </cell>
          <cell r="ES91">
            <v>0</v>
          </cell>
          <cell r="ET91">
            <v>0</v>
          </cell>
          <cell r="EU91">
            <v>0</v>
          </cell>
          <cell r="EV91">
            <v>0</v>
          </cell>
          <cell r="EW91">
            <v>0</v>
          </cell>
          <cell r="EX91">
            <v>0</v>
          </cell>
          <cell r="EY91">
            <v>0</v>
          </cell>
          <cell r="EZ91">
            <v>0</v>
          </cell>
          <cell r="FA91">
            <v>0</v>
          </cell>
          <cell r="FB91">
            <v>0</v>
          </cell>
          <cell r="FC91">
            <v>0</v>
          </cell>
          <cell r="FD91">
            <v>0</v>
          </cell>
          <cell r="FE91">
            <v>0</v>
          </cell>
          <cell r="FF91">
            <v>0</v>
          </cell>
          <cell r="FG91">
            <v>0</v>
          </cell>
          <cell r="FH91">
            <v>0</v>
          </cell>
          <cell r="FI91">
            <v>0</v>
          </cell>
          <cell r="FJ91">
            <v>0</v>
          </cell>
          <cell r="FK91">
            <v>0</v>
          </cell>
          <cell r="FL91">
            <v>0</v>
          </cell>
          <cell r="FM91">
            <v>0</v>
          </cell>
          <cell r="FN91">
            <v>0</v>
          </cell>
          <cell r="FO91">
            <v>0</v>
          </cell>
          <cell r="FP91">
            <v>0</v>
          </cell>
          <cell r="FQ91">
            <v>0</v>
          </cell>
          <cell r="FR91">
            <v>0</v>
          </cell>
          <cell r="FS91">
            <v>0</v>
          </cell>
          <cell r="FT91">
            <v>0</v>
          </cell>
          <cell r="FU91">
            <v>0</v>
          </cell>
          <cell r="FV91">
            <v>0</v>
          </cell>
          <cell r="FW91">
            <v>0</v>
          </cell>
          <cell r="FX91">
            <v>0</v>
          </cell>
          <cell r="FY91">
            <v>0</v>
          </cell>
          <cell r="FZ91">
            <v>0</v>
          </cell>
          <cell r="GA91">
            <v>0</v>
          </cell>
          <cell r="GB91">
            <v>0</v>
          </cell>
          <cell r="GC91">
            <v>0</v>
          </cell>
          <cell r="GD91">
            <v>0</v>
          </cell>
          <cell r="GE91">
            <v>0</v>
          </cell>
          <cell r="GF91">
            <v>0</v>
          </cell>
          <cell r="GG91">
            <v>0</v>
          </cell>
          <cell r="GH91">
            <v>0</v>
          </cell>
          <cell r="GI91">
            <v>0</v>
          </cell>
          <cell r="GJ91">
            <v>0</v>
          </cell>
          <cell r="GK91">
            <v>0</v>
          </cell>
          <cell r="GL91">
            <v>0</v>
          </cell>
          <cell r="GM91">
            <v>0</v>
          </cell>
          <cell r="GN91">
            <v>0</v>
          </cell>
          <cell r="GO91">
            <v>0</v>
          </cell>
          <cell r="GP91">
            <v>0</v>
          </cell>
          <cell r="GQ91">
            <v>0</v>
          </cell>
          <cell r="GR91">
            <v>0</v>
          </cell>
          <cell r="GS91">
            <v>0</v>
          </cell>
          <cell r="GT91">
            <v>0</v>
          </cell>
          <cell r="GU91">
            <v>0</v>
          </cell>
          <cell r="GV91">
            <v>0</v>
          </cell>
          <cell r="GW91">
            <v>0</v>
          </cell>
          <cell r="GX91">
            <v>0</v>
          </cell>
          <cell r="GY91">
            <v>0</v>
          </cell>
          <cell r="GZ91">
            <v>0</v>
          </cell>
          <cell r="HA91">
            <v>0</v>
          </cell>
          <cell r="HB91">
            <v>0</v>
          </cell>
          <cell r="HC91">
            <v>0</v>
          </cell>
          <cell r="HD91">
            <v>0</v>
          </cell>
          <cell r="HE91">
            <v>0</v>
          </cell>
          <cell r="HF91">
            <v>0</v>
          </cell>
        </row>
        <row r="92">
          <cell r="A92">
            <v>91</v>
          </cell>
          <cell r="B92">
            <v>0</v>
          </cell>
          <cell r="C92" t="str">
            <v>CANA ESTEIRA</v>
          </cell>
          <cell r="D92" t="str">
            <v>.</v>
          </cell>
        </row>
        <row r="93">
          <cell r="A93">
            <v>92</v>
          </cell>
          <cell r="B93">
            <v>0</v>
          </cell>
          <cell r="C93" t="str">
            <v>Brix Cana Esteira (%)</v>
          </cell>
          <cell r="D93" t="str">
            <v>%</v>
          </cell>
          <cell r="E93">
            <v>16.61</v>
          </cell>
          <cell r="F93">
            <v>15.51</v>
          </cell>
          <cell r="G93">
            <v>14.9</v>
          </cell>
          <cell r="H93">
            <v>15.1</v>
          </cell>
          <cell r="I93">
            <v>16.03</v>
          </cell>
          <cell r="J93">
            <v>15.13</v>
          </cell>
          <cell r="K93">
            <v>15.35</v>
          </cell>
          <cell r="L93">
            <v>14.49</v>
          </cell>
          <cell r="M93">
            <v>16.059999999999999</v>
          </cell>
          <cell r="N93">
            <v>14.75</v>
          </cell>
          <cell r="O93">
            <v>15.09</v>
          </cell>
          <cell r="P93">
            <v>15.15</v>
          </cell>
          <cell r="Q93">
            <v>16.239999999999998</v>
          </cell>
          <cell r="R93">
            <v>15.6</v>
          </cell>
          <cell r="S93">
            <v>15.49</v>
          </cell>
          <cell r="V93">
            <v>14.46</v>
          </cell>
          <cell r="W93">
            <v>14.47</v>
          </cell>
          <cell r="X93">
            <v>16.89</v>
          </cell>
          <cell r="Y93">
            <v>17.09</v>
          </cell>
          <cell r="Z93">
            <v>16.37</v>
          </cell>
          <cell r="AA93">
            <v>16.03</v>
          </cell>
          <cell r="AB93">
            <v>16.36</v>
          </cell>
          <cell r="AC93">
            <v>15.4</v>
          </cell>
          <cell r="AD93">
            <v>17.09</v>
          </cell>
          <cell r="AE93">
            <v>16.05</v>
          </cell>
          <cell r="AF93">
            <v>15.94</v>
          </cell>
          <cell r="AG93">
            <v>16.2</v>
          </cell>
          <cell r="AJ93">
            <v>15.23</v>
          </cell>
          <cell r="AM93">
            <v>13.28</v>
          </cell>
          <cell r="AN93">
            <v>15.37</v>
          </cell>
          <cell r="AO93">
            <v>14.96</v>
          </cell>
          <cell r="AP93">
            <v>15.85</v>
          </cell>
          <cell r="AQ93">
            <v>16.05</v>
          </cell>
          <cell r="AR93">
            <v>14.14</v>
          </cell>
          <cell r="AT93">
            <v>14.93</v>
          </cell>
          <cell r="AU93">
            <v>16.48</v>
          </cell>
          <cell r="AV93">
            <v>14.2</v>
          </cell>
          <cell r="AW93">
            <v>14.45</v>
          </cell>
          <cell r="AX93">
            <v>14.87</v>
          </cell>
          <cell r="AY93">
            <v>16.28</v>
          </cell>
          <cell r="AZ93">
            <v>15.92</v>
          </cell>
          <cell r="BB93">
            <v>14.68</v>
          </cell>
          <cell r="BH93">
            <v>14.09</v>
          </cell>
          <cell r="BI93">
            <v>14.68</v>
          </cell>
          <cell r="BJ93">
            <v>14.46</v>
          </cell>
          <cell r="BK93">
            <v>13.87</v>
          </cell>
          <cell r="BL93">
            <v>15.1</v>
          </cell>
          <cell r="BM93">
            <v>14.3</v>
          </cell>
          <cell r="BN93">
            <v>13.91</v>
          </cell>
          <cell r="BO93">
            <v>14.94</v>
          </cell>
          <cell r="BP93">
            <v>16.12</v>
          </cell>
          <cell r="BQ93">
            <v>14.33</v>
          </cell>
          <cell r="BR93">
            <v>16.149999999999999</v>
          </cell>
          <cell r="BS93">
            <v>16.559999999999999</v>
          </cell>
          <cell r="BT93">
            <v>17.16</v>
          </cell>
          <cell r="BU93">
            <v>15.6</v>
          </cell>
          <cell r="BV93">
            <v>16.16</v>
          </cell>
          <cell r="BW93">
            <v>16.54</v>
          </cell>
          <cell r="BX93">
            <v>15.56</v>
          </cell>
          <cell r="BY93">
            <v>15.27</v>
          </cell>
          <cell r="BZ93">
            <v>15.96</v>
          </cell>
          <cell r="CA93">
            <v>14.57</v>
          </cell>
          <cell r="CB93">
            <v>13.1</v>
          </cell>
          <cell r="CC93">
            <v>13.74</v>
          </cell>
          <cell r="CD93">
            <v>14.23</v>
          </cell>
          <cell r="CE93">
            <v>14.56</v>
          </cell>
          <cell r="CF93">
            <v>14.01</v>
          </cell>
          <cell r="CG93">
            <v>15.49</v>
          </cell>
          <cell r="CH93">
            <v>16.239999999999998</v>
          </cell>
          <cell r="CI93">
            <v>15.75</v>
          </cell>
          <cell r="CJ93">
            <v>14.75</v>
          </cell>
          <cell r="CK93">
            <v>14.36</v>
          </cell>
          <cell r="CL93">
            <v>15.04</v>
          </cell>
          <cell r="CM93">
            <v>15.7</v>
          </cell>
          <cell r="CN93">
            <v>15.82</v>
          </cell>
          <cell r="CO93">
            <v>15.66</v>
          </cell>
          <cell r="CP93">
            <v>16.170000000000002</v>
          </cell>
          <cell r="CQ93">
            <v>16.05</v>
          </cell>
          <cell r="CR93">
            <v>16.29</v>
          </cell>
          <cell r="CS93">
            <v>16.91</v>
          </cell>
          <cell r="CT93">
            <v>16.52</v>
          </cell>
          <cell r="CU93">
            <v>17.05</v>
          </cell>
          <cell r="CV93">
            <v>15.28</v>
          </cell>
          <cell r="CW93">
            <v>15</v>
          </cell>
          <cell r="CX93">
            <v>16.170000000000002</v>
          </cell>
          <cell r="CY93">
            <v>15.01</v>
          </cell>
          <cell r="CZ93">
            <v>15.27</v>
          </cell>
          <cell r="DA93">
            <v>14.53</v>
          </cell>
          <cell r="DB93">
            <v>14.53</v>
          </cell>
          <cell r="DC93">
            <v>13.83</v>
          </cell>
          <cell r="DD93">
            <v>15.21</v>
          </cell>
          <cell r="DE93">
            <v>15.29</v>
          </cell>
          <cell r="DF93">
            <v>15.74</v>
          </cell>
          <cell r="DG93">
            <v>16.489999999999998</v>
          </cell>
          <cell r="DH93">
            <v>16.62</v>
          </cell>
          <cell r="DI93">
            <v>15.86</v>
          </cell>
          <cell r="DJ93">
            <v>16.23</v>
          </cell>
          <cell r="DK93">
            <v>15.76</v>
          </cell>
          <cell r="DL93">
            <v>16.14</v>
          </cell>
          <cell r="DM93">
            <v>15.2</v>
          </cell>
          <cell r="DN93">
            <v>15.3</v>
          </cell>
          <cell r="DO93">
            <v>16</v>
          </cell>
          <cell r="DP93">
            <v>16.11</v>
          </cell>
          <cell r="DQ93">
            <v>17.25</v>
          </cell>
          <cell r="DR93">
            <v>15.46</v>
          </cell>
          <cell r="DS93">
            <v>14.94</v>
          </cell>
          <cell r="DT93">
            <v>16.690000000000001</v>
          </cell>
          <cell r="DU93">
            <v>16.03</v>
          </cell>
          <cell r="DV93">
            <v>15.64</v>
          </cell>
          <cell r="DW93">
            <v>15.99</v>
          </cell>
          <cell r="DX93">
            <v>16.84</v>
          </cell>
          <cell r="DY93">
            <v>16.84</v>
          </cell>
          <cell r="DZ93">
            <v>16.38</v>
          </cell>
          <cell r="EA93">
            <v>15.55</v>
          </cell>
          <cell r="EB93">
            <v>16.18</v>
          </cell>
          <cell r="EC93">
            <v>16.78</v>
          </cell>
          <cell r="ED93">
            <v>15.14</v>
          </cell>
          <cell r="EE93">
            <v>14.52</v>
          </cell>
          <cell r="EF93">
            <v>14.66</v>
          </cell>
          <cell r="EH93">
            <v>15.08</v>
          </cell>
          <cell r="EI93">
            <v>15.95</v>
          </cell>
          <cell r="EJ93">
            <v>16.05</v>
          </cell>
          <cell r="EK93">
            <v>16.04</v>
          </cell>
          <cell r="EL93">
            <v>15.59</v>
          </cell>
          <cell r="EM93">
            <v>16.77</v>
          </cell>
          <cell r="EN93">
            <v>16.88</v>
          </cell>
          <cell r="EO93">
            <v>17.28</v>
          </cell>
          <cell r="ER93">
            <v>16.12</v>
          </cell>
          <cell r="ES93">
            <v>17.2</v>
          </cell>
          <cell r="ET93">
            <v>15.86</v>
          </cell>
          <cell r="EX93">
            <v>15.29</v>
          </cell>
          <cell r="EY93">
            <v>14.08</v>
          </cell>
          <cell r="EZ93">
            <v>15.88</v>
          </cell>
          <cell r="FA93">
            <v>15.39</v>
          </cell>
          <cell r="FB93">
            <v>16.760000000000002</v>
          </cell>
          <cell r="FC93">
            <v>16.54</v>
          </cell>
          <cell r="FD93">
            <v>16.829999999999998</v>
          </cell>
          <cell r="FE93">
            <v>14.73</v>
          </cell>
          <cell r="FF93">
            <v>17</v>
          </cell>
          <cell r="FG93">
            <v>15.38</v>
          </cell>
          <cell r="FH93">
            <v>15.61</v>
          </cell>
          <cell r="FI93">
            <v>15.42</v>
          </cell>
          <cell r="FJ93">
            <v>14.45</v>
          </cell>
          <cell r="FK93">
            <v>14.95</v>
          </cell>
          <cell r="FL93">
            <v>14.56</v>
          </cell>
          <cell r="FM93">
            <v>14.01</v>
          </cell>
          <cell r="FN93">
            <v>14.62</v>
          </cell>
          <cell r="FO93">
            <v>16.399999999999999</v>
          </cell>
          <cell r="FP93">
            <v>15.49</v>
          </cell>
          <cell r="FQ93">
            <v>16.27</v>
          </cell>
          <cell r="FR93">
            <v>17.329999999999998</v>
          </cell>
          <cell r="FS93">
            <v>17.03</v>
          </cell>
          <cell r="FT93">
            <v>17.13</v>
          </cell>
          <cell r="FU93">
            <v>16.579999999999998</v>
          </cell>
          <cell r="FV93">
            <v>16.739999999999998</v>
          </cell>
          <cell r="FW93">
            <v>16.760000000000002</v>
          </cell>
          <cell r="FX93">
            <v>15.07</v>
          </cell>
          <cell r="FY93">
            <v>16.559999999999999</v>
          </cell>
          <cell r="FZ93">
            <v>15.47</v>
          </cell>
          <cell r="GA93">
            <v>16.18</v>
          </cell>
          <cell r="GB93">
            <v>16.489999999999998</v>
          </cell>
          <cell r="GC93">
            <v>15.39</v>
          </cell>
          <cell r="GD93">
            <v>16.77</v>
          </cell>
          <cell r="GE93">
            <v>15.24</v>
          </cell>
          <cell r="GF93">
            <v>17.23</v>
          </cell>
          <cell r="GG93">
            <v>17.12</v>
          </cell>
          <cell r="GH93">
            <v>16.309999999999999</v>
          </cell>
          <cell r="GI93">
            <v>17.43</v>
          </cell>
          <cell r="GJ93">
            <v>17.25</v>
          </cell>
          <cell r="GK93">
            <v>16.71</v>
          </cell>
          <cell r="GL93">
            <v>16.91</v>
          </cell>
          <cell r="GM93">
            <v>16.45</v>
          </cell>
          <cell r="GN93">
            <v>18.149999999999999</v>
          </cell>
          <cell r="GO93">
            <v>17.36</v>
          </cell>
          <cell r="GP93">
            <v>15.69</v>
          </cell>
          <cell r="GQ93">
            <v>17.13</v>
          </cell>
          <cell r="GR93">
            <v>17.43</v>
          </cell>
          <cell r="GS93">
            <v>19.149999999999999</v>
          </cell>
          <cell r="GT93">
            <v>15.98</v>
          </cell>
          <cell r="GU93">
            <v>16.64</v>
          </cell>
          <cell r="GW93">
            <v>17.95</v>
          </cell>
          <cell r="GX93">
            <v>16.73</v>
          </cell>
          <cell r="GY93">
            <v>16.559999999999999</v>
          </cell>
          <cell r="GZ93">
            <v>18.09</v>
          </cell>
          <cell r="HA93">
            <v>16.96</v>
          </cell>
        </row>
        <row r="94">
          <cell r="A94">
            <v>93</v>
          </cell>
          <cell r="B94">
            <v>0</v>
          </cell>
          <cell r="C94" t="str">
            <v>Pol Cana Esteira (%)</v>
          </cell>
          <cell r="D94" t="str">
            <v>%</v>
          </cell>
          <cell r="E94">
            <v>12.89</v>
          </cell>
          <cell r="F94">
            <v>12.63</v>
          </cell>
          <cell r="G94">
            <v>11.71</v>
          </cell>
          <cell r="H94">
            <v>12.19</v>
          </cell>
          <cell r="I94">
            <v>13.6</v>
          </cell>
          <cell r="J94">
            <v>12.09</v>
          </cell>
          <cell r="K94">
            <v>12.92</v>
          </cell>
          <cell r="L94">
            <v>12.06</v>
          </cell>
          <cell r="M94">
            <v>13.4</v>
          </cell>
          <cell r="N94">
            <v>11.93</v>
          </cell>
          <cell r="O94">
            <v>12.48</v>
          </cell>
          <cell r="P94">
            <v>13.14</v>
          </cell>
          <cell r="Q94">
            <v>13.92</v>
          </cell>
          <cell r="R94">
            <v>13.31</v>
          </cell>
          <cell r="S94">
            <v>13.34</v>
          </cell>
          <cell r="V94">
            <v>12.17</v>
          </cell>
          <cell r="W94">
            <v>12.18</v>
          </cell>
          <cell r="X94">
            <v>14.86</v>
          </cell>
          <cell r="Y94">
            <v>15.34</v>
          </cell>
          <cell r="Z94">
            <v>14.22</v>
          </cell>
          <cell r="AA94">
            <v>13.28</v>
          </cell>
          <cell r="AB94">
            <v>13.79</v>
          </cell>
          <cell r="AC94">
            <v>13.47</v>
          </cell>
          <cell r="AD94">
            <v>14.44</v>
          </cell>
          <cell r="AE94">
            <v>13.55</v>
          </cell>
          <cell r="AF94">
            <v>13.43</v>
          </cell>
          <cell r="AG94">
            <v>14.03</v>
          </cell>
          <cell r="AJ94">
            <v>12.58</v>
          </cell>
          <cell r="AM94">
            <v>11.06</v>
          </cell>
          <cell r="AN94">
            <v>13.08</v>
          </cell>
          <cell r="AO94">
            <v>12.64</v>
          </cell>
          <cell r="AP94">
            <v>13.31</v>
          </cell>
          <cell r="AQ94">
            <v>13.83</v>
          </cell>
          <cell r="AR94">
            <v>12.08</v>
          </cell>
          <cell r="AT94">
            <v>13.07</v>
          </cell>
          <cell r="AU94">
            <v>13.74</v>
          </cell>
          <cell r="AV94">
            <v>12.13</v>
          </cell>
          <cell r="AW94">
            <v>12.33</v>
          </cell>
          <cell r="AX94">
            <v>13.35</v>
          </cell>
          <cell r="AY94">
            <v>14.16</v>
          </cell>
          <cell r="AZ94">
            <v>13.8</v>
          </cell>
          <cell r="BB94">
            <v>13.26</v>
          </cell>
          <cell r="BH94">
            <v>10.83</v>
          </cell>
          <cell r="BI94">
            <v>12.54</v>
          </cell>
          <cell r="BJ94">
            <v>12.56</v>
          </cell>
          <cell r="BK94">
            <v>11.99</v>
          </cell>
          <cell r="BL94">
            <v>13.42</v>
          </cell>
          <cell r="BM94">
            <v>12.76</v>
          </cell>
          <cell r="BN94">
            <v>12.51</v>
          </cell>
          <cell r="BO94">
            <v>13.12</v>
          </cell>
          <cell r="BP94">
            <v>14.43</v>
          </cell>
          <cell r="BQ94">
            <v>12.21</v>
          </cell>
          <cell r="BR94">
            <v>13.81</v>
          </cell>
          <cell r="BS94">
            <v>14.11</v>
          </cell>
          <cell r="BT94">
            <v>14.93</v>
          </cell>
          <cell r="BU94">
            <v>13.63</v>
          </cell>
          <cell r="BV94">
            <v>13.55</v>
          </cell>
          <cell r="BW94">
            <v>14.41</v>
          </cell>
          <cell r="BX94">
            <v>13.88</v>
          </cell>
          <cell r="BY94">
            <v>13.32</v>
          </cell>
          <cell r="BZ94">
            <v>14.02</v>
          </cell>
          <cell r="CA94">
            <v>12.35</v>
          </cell>
          <cell r="CB94">
            <v>10.72</v>
          </cell>
          <cell r="CC94">
            <v>11.99</v>
          </cell>
          <cell r="CD94">
            <v>12.2</v>
          </cell>
          <cell r="CE94">
            <v>12.18</v>
          </cell>
          <cell r="CF94">
            <v>12.79</v>
          </cell>
          <cell r="CG94">
            <v>13.85</v>
          </cell>
          <cell r="CH94">
            <v>14.7</v>
          </cell>
          <cell r="CI94">
            <v>13.69</v>
          </cell>
          <cell r="CJ94">
            <v>12.21</v>
          </cell>
          <cell r="CK94">
            <v>12.34</v>
          </cell>
          <cell r="CL94">
            <v>12.8</v>
          </cell>
          <cell r="CM94">
            <v>13.25</v>
          </cell>
          <cell r="CN94">
            <v>13.99</v>
          </cell>
          <cell r="CO94">
            <v>13.43</v>
          </cell>
          <cell r="CP94">
            <v>14.17</v>
          </cell>
          <cell r="CQ94">
            <v>13.44</v>
          </cell>
          <cell r="CR94">
            <v>13.81</v>
          </cell>
          <cell r="CS94">
            <v>14.54</v>
          </cell>
          <cell r="CT94">
            <v>14.4</v>
          </cell>
          <cell r="CU94">
            <v>14.97</v>
          </cell>
          <cell r="CV94">
            <v>12.98</v>
          </cell>
          <cell r="CW94">
            <v>12.86</v>
          </cell>
          <cell r="CX94">
            <v>13.1</v>
          </cell>
          <cell r="CY94">
            <v>12.18</v>
          </cell>
          <cell r="CZ94">
            <v>12.76</v>
          </cell>
          <cell r="DA94">
            <v>11.93</v>
          </cell>
          <cell r="DB94">
            <v>12.35</v>
          </cell>
          <cell r="DC94">
            <v>11.68</v>
          </cell>
          <cell r="DD94">
            <v>12.8</v>
          </cell>
          <cell r="DE94">
            <v>13.01</v>
          </cell>
          <cell r="DF94">
            <v>13.53</v>
          </cell>
          <cell r="DG94">
            <v>13.79</v>
          </cell>
          <cell r="DH94">
            <v>14.17</v>
          </cell>
          <cell r="DI94">
            <v>13.28</v>
          </cell>
          <cell r="DJ94">
            <v>13.51</v>
          </cell>
          <cell r="DK94">
            <v>13.88</v>
          </cell>
          <cell r="DL94">
            <v>14.06</v>
          </cell>
          <cell r="DM94">
            <v>13.7</v>
          </cell>
          <cell r="DN94">
            <v>12.59</v>
          </cell>
          <cell r="DO94">
            <v>14.26</v>
          </cell>
          <cell r="DP94">
            <v>13.44</v>
          </cell>
          <cell r="DQ94">
            <v>13.7</v>
          </cell>
          <cell r="DR94">
            <v>13.08</v>
          </cell>
          <cell r="DS94">
            <v>13.04</v>
          </cell>
          <cell r="DT94">
            <v>14.69</v>
          </cell>
          <cell r="DU94">
            <v>13.5</v>
          </cell>
          <cell r="DV94">
            <v>13.51</v>
          </cell>
          <cell r="DW94">
            <v>13.64</v>
          </cell>
          <cell r="DX94">
            <v>14.72</v>
          </cell>
          <cell r="DY94">
            <v>14.18</v>
          </cell>
          <cell r="DZ94">
            <v>13.89</v>
          </cell>
          <cell r="EA94">
            <v>13.22</v>
          </cell>
          <cell r="EB94">
            <v>14.02</v>
          </cell>
          <cell r="EC94">
            <v>14.5</v>
          </cell>
          <cell r="ED94">
            <v>12.8</v>
          </cell>
          <cell r="EE94">
            <v>12.28</v>
          </cell>
          <cell r="EF94">
            <v>12.31</v>
          </cell>
          <cell r="EH94">
            <v>12.28</v>
          </cell>
          <cell r="EI94">
            <v>13.64</v>
          </cell>
          <cell r="EJ94">
            <v>13.28</v>
          </cell>
          <cell r="EK94">
            <v>13.13</v>
          </cell>
          <cell r="EL94">
            <v>12.91</v>
          </cell>
          <cell r="EM94">
            <v>14.66</v>
          </cell>
          <cell r="EN94">
            <v>14.27</v>
          </cell>
          <cell r="EO94">
            <v>14.54</v>
          </cell>
          <cell r="ER94">
            <v>13.72</v>
          </cell>
          <cell r="ES94">
            <v>14.59</v>
          </cell>
          <cell r="ET94">
            <v>12.9</v>
          </cell>
          <cell r="EX94">
            <v>12.8</v>
          </cell>
          <cell r="EY94">
            <v>11.78</v>
          </cell>
          <cell r="EZ94">
            <v>13.25</v>
          </cell>
          <cell r="FA94">
            <v>12.55</v>
          </cell>
          <cell r="FB94">
            <v>13.48</v>
          </cell>
          <cell r="FC94">
            <v>13.58</v>
          </cell>
          <cell r="FD94">
            <v>13.94</v>
          </cell>
          <cell r="FE94">
            <v>12.35</v>
          </cell>
          <cell r="FF94">
            <v>14.55</v>
          </cell>
          <cell r="FG94">
            <v>12.6</v>
          </cell>
          <cell r="FH94">
            <v>12.69</v>
          </cell>
          <cell r="FI94">
            <v>12.78</v>
          </cell>
          <cell r="FJ94">
            <v>11.6</v>
          </cell>
          <cell r="FK94">
            <v>12.18</v>
          </cell>
          <cell r="FL94">
            <v>12.33</v>
          </cell>
          <cell r="FM94">
            <v>11.01</v>
          </cell>
          <cell r="FN94">
            <v>12.18</v>
          </cell>
          <cell r="FO94">
            <v>13.88</v>
          </cell>
          <cell r="FP94">
            <v>13.11</v>
          </cell>
          <cell r="FQ94">
            <v>14.12</v>
          </cell>
          <cell r="FR94">
            <v>15.05</v>
          </cell>
          <cell r="FS94">
            <v>14.73</v>
          </cell>
          <cell r="FT94">
            <v>14.63</v>
          </cell>
          <cell r="FU94">
            <v>14.15</v>
          </cell>
          <cell r="FV94">
            <v>14.32</v>
          </cell>
          <cell r="FW94">
            <v>14.67</v>
          </cell>
          <cell r="FX94">
            <v>12.2</v>
          </cell>
          <cell r="FY94">
            <v>14.15</v>
          </cell>
          <cell r="FZ94">
            <v>12.7</v>
          </cell>
          <cell r="GA94">
            <v>13.51</v>
          </cell>
          <cell r="GB94">
            <v>14.19</v>
          </cell>
          <cell r="GC94">
            <v>12.85</v>
          </cell>
          <cell r="GD94">
            <v>14.41</v>
          </cell>
          <cell r="GE94">
            <v>13.34</v>
          </cell>
          <cell r="GF94">
            <v>14.55</v>
          </cell>
          <cell r="GG94">
            <v>14.7</v>
          </cell>
          <cell r="GH94">
            <v>13.92</v>
          </cell>
          <cell r="GI94">
            <v>14.81</v>
          </cell>
          <cell r="GJ94">
            <v>14.51</v>
          </cell>
          <cell r="GK94">
            <v>14.06</v>
          </cell>
          <cell r="GL94">
            <v>14.36</v>
          </cell>
          <cell r="GM94">
            <v>13.55</v>
          </cell>
          <cell r="GN94">
            <v>15.25</v>
          </cell>
          <cell r="GO94">
            <v>14.65</v>
          </cell>
          <cell r="GP94">
            <v>12.72</v>
          </cell>
          <cell r="GQ94">
            <v>15.03</v>
          </cell>
          <cell r="GR94">
            <v>14.57</v>
          </cell>
          <cell r="GS94">
            <v>15.53</v>
          </cell>
          <cell r="GT94">
            <v>13.73</v>
          </cell>
          <cell r="GU94">
            <v>14.42</v>
          </cell>
          <cell r="GW94">
            <v>15.43</v>
          </cell>
          <cell r="GX94">
            <v>14.21</v>
          </cell>
          <cell r="GY94">
            <v>14.19</v>
          </cell>
          <cell r="GZ94">
            <v>15.47</v>
          </cell>
          <cell r="HA94">
            <v>14.46</v>
          </cell>
        </row>
        <row r="95">
          <cell r="A95">
            <v>94</v>
          </cell>
          <cell r="B95">
            <v>0</v>
          </cell>
          <cell r="C95" t="str">
            <v>Pureza Cana Esteira (%)</v>
          </cell>
          <cell r="D95" t="str">
            <v>%</v>
          </cell>
          <cell r="E95">
            <v>77.59</v>
          </cell>
          <cell r="F95">
            <v>81.489999999999995</v>
          </cell>
          <cell r="G95">
            <v>78.45</v>
          </cell>
          <cell r="H95">
            <v>80.87</v>
          </cell>
          <cell r="I95">
            <v>84.81</v>
          </cell>
          <cell r="J95">
            <v>79.83</v>
          </cell>
          <cell r="K95">
            <v>84.11</v>
          </cell>
          <cell r="L95">
            <v>83.28</v>
          </cell>
          <cell r="M95">
            <v>83.42</v>
          </cell>
          <cell r="N95">
            <v>80.87</v>
          </cell>
          <cell r="O95">
            <v>82.73</v>
          </cell>
          <cell r="P95">
            <v>86.73</v>
          </cell>
          <cell r="Q95">
            <v>85.71</v>
          </cell>
          <cell r="R95">
            <v>85.39</v>
          </cell>
          <cell r="S95">
            <v>86.08</v>
          </cell>
          <cell r="V95">
            <v>84.2</v>
          </cell>
          <cell r="W95">
            <v>84.12</v>
          </cell>
          <cell r="X95">
            <v>87.94</v>
          </cell>
          <cell r="Y95">
            <v>89.8</v>
          </cell>
          <cell r="Z95">
            <v>86.73</v>
          </cell>
          <cell r="AA95">
            <v>82.85</v>
          </cell>
          <cell r="AB95">
            <v>84.15</v>
          </cell>
          <cell r="AC95">
            <v>87.5</v>
          </cell>
          <cell r="AD95">
            <v>84.43</v>
          </cell>
          <cell r="AE95">
            <v>84.46</v>
          </cell>
          <cell r="AF95">
            <v>84.26</v>
          </cell>
          <cell r="AG95">
            <v>86.49</v>
          </cell>
          <cell r="AJ95">
            <v>82.59</v>
          </cell>
          <cell r="AM95">
            <v>83.41</v>
          </cell>
          <cell r="AN95">
            <v>85.13</v>
          </cell>
          <cell r="AO95">
            <v>84.39</v>
          </cell>
          <cell r="AP95">
            <v>83.99</v>
          </cell>
          <cell r="AQ95">
            <v>86.25</v>
          </cell>
          <cell r="AR95">
            <v>85.47</v>
          </cell>
          <cell r="AT95">
            <v>87.69</v>
          </cell>
          <cell r="AU95">
            <v>83.33</v>
          </cell>
          <cell r="AV95">
            <v>85.41</v>
          </cell>
          <cell r="AW95">
            <v>85.29</v>
          </cell>
          <cell r="AX95">
            <v>89.84</v>
          </cell>
          <cell r="AY95">
            <v>86.96</v>
          </cell>
          <cell r="AZ95">
            <v>86.69</v>
          </cell>
          <cell r="BB95">
            <v>90.33</v>
          </cell>
          <cell r="BH95">
            <v>76.84</v>
          </cell>
          <cell r="BI95">
            <v>85.43</v>
          </cell>
          <cell r="BJ95">
            <v>86.82</v>
          </cell>
          <cell r="BK95">
            <v>86.46</v>
          </cell>
          <cell r="BL95">
            <v>88.84</v>
          </cell>
          <cell r="BM95">
            <v>89.28</v>
          </cell>
          <cell r="BN95">
            <v>89.86</v>
          </cell>
          <cell r="BO95">
            <v>87.71</v>
          </cell>
          <cell r="BP95">
            <v>89.4</v>
          </cell>
          <cell r="BQ95">
            <v>85.42</v>
          </cell>
          <cell r="BR95">
            <v>85.56</v>
          </cell>
          <cell r="BS95">
            <v>85.23</v>
          </cell>
          <cell r="BT95">
            <v>86.94</v>
          </cell>
          <cell r="BU95">
            <v>87.39</v>
          </cell>
          <cell r="BV95">
            <v>83.96</v>
          </cell>
          <cell r="BW95">
            <v>87.04</v>
          </cell>
          <cell r="BX95">
            <v>89.23</v>
          </cell>
          <cell r="BY95">
            <v>87.11</v>
          </cell>
          <cell r="BZ95">
            <v>87.82</v>
          </cell>
          <cell r="CA95">
            <v>84.59</v>
          </cell>
          <cell r="CB95">
            <v>81.27</v>
          </cell>
          <cell r="CC95">
            <v>87.29</v>
          </cell>
          <cell r="CD95">
            <v>85.68</v>
          </cell>
          <cell r="CE95">
            <v>83.75</v>
          </cell>
          <cell r="CF95">
            <v>86.79</v>
          </cell>
          <cell r="CG95">
            <v>89.4</v>
          </cell>
          <cell r="CH95">
            <v>90.59</v>
          </cell>
          <cell r="CI95">
            <v>86.89</v>
          </cell>
          <cell r="CJ95">
            <v>82.79</v>
          </cell>
          <cell r="CK95">
            <v>85.91</v>
          </cell>
          <cell r="CL95">
            <v>85.1</v>
          </cell>
          <cell r="CM95">
            <v>84.29</v>
          </cell>
          <cell r="CN95">
            <v>88.46</v>
          </cell>
          <cell r="CO95">
            <v>85.76</v>
          </cell>
          <cell r="CP95">
            <v>87.74</v>
          </cell>
          <cell r="CQ95">
            <v>83.73</v>
          </cell>
          <cell r="CR95">
            <v>84.93</v>
          </cell>
          <cell r="CS95">
            <v>85.96</v>
          </cell>
          <cell r="CT95">
            <v>87.13</v>
          </cell>
          <cell r="CU95">
            <v>87.81</v>
          </cell>
          <cell r="CV95">
            <v>84.95</v>
          </cell>
          <cell r="CW95">
            <v>85.72</v>
          </cell>
          <cell r="CX95">
            <v>81.03</v>
          </cell>
          <cell r="CY95">
            <v>81.27</v>
          </cell>
          <cell r="CZ95">
            <v>83.66</v>
          </cell>
          <cell r="DA95">
            <v>82.06</v>
          </cell>
          <cell r="DB95">
            <v>84.92</v>
          </cell>
          <cell r="DC95">
            <v>84.54</v>
          </cell>
          <cell r="DD95">
            <v>84.22</v>
          </cell>
          <cell r="DE95">
            <v>84.92</v>
          </cell>
          <cell r="DF95">
            <v>86.04</v>
          </cell>
          <cell r="DG95">
            <v>83.84</v>
          </cell>
          <cell r="DH95">
            <v>85.17</v>
          </cell>
          <cell r="DI95">
            <v>83.59</v>
          </cell>
          <cell r="DJ95">
            <v>83.58</v>
          </cell>
          <cell r="DK95">
            <v>88.14</v>
          </cell>
          <cell r="DL95">
            <v>87.14</v>
          </cell>
          <cell r="DM95">
            <v>90.11</v>
          </cell>
          <cell r="DN95">
            <v>81.8</v>
          </cell>
          <cell r="DO95">
            <v>89.09</v>
          </cell>
          <cell r="DP95">
            <v>83.55</v>
          </cell>
          <cell r="DQ95">
            <v>79.510000000000005</v>
          </cell>
          <cell r="DR95">
            <v>84.53</v>
          </cell>
          <cell r="DS95">
            <v>87.42</v>
          </cell>
          <cell r="DT95">
            <v>88.01</v>
          </cell>
          <cell r="DU95">
            <v>84.24</v>
          </cell>
          <cell r="DV95">
            <v>86.25</v>
          </cell>
          <cell r="DW95">
            <v>85.34</v>
          </cell>
          <cell r="DX95">
            <v>87.48</v>
          </cell>
          <cell r="DY95">
            <v>84.23</v>
          </cell>
          <cell r="DZ95">
            <v>84.74</v>
          </cell>
          <cell r="EA95">
            <v>85</v>
          </cell>
          <cell r="EB95">
            <v>86.61</v>
          </cell>
          <cell r="EC95">
            <v>86.38</v>
          </cell>
          <cell r="ED95">
            <v>84.58</v>
          </cell>
          <cell r="EE95">
            <v>84.72</v>
          </cell>
          <cell r="EF95">
            <v>83.8</v>
          </cell>
          <cell r="EH95">
            <v>81.47</v>
          </cell>
          <cell r="EI95">
            <v>85.62</v>
          </cell>
          <cell r="EJ95">
            <v>82.74</v>
          </cell>
          <cell r="EK95">
            <v>82.04</v>
          </cell>
          <cell r="EL95">
            <v>82.71</v>
          </cell>
          <cell r="EM95">
            <v>87.31</v>
          </cell>
          <cell r="EN95">
            <v>84.52</v>
          </cell>
          <cell r="EO95">
            <v>84.18</v>
          </cell>
          <cell r="ER95">
            <v>85.09</v>
          </cell>
          <cell r="ES95">
            <v>84.89</v>
          </cell>
          <cell r="ET95">
            <v>81.349999999999994</v>
          </cell>
          <cell r="EX95">
            <v>83.71</v>
          </cell>
          <cell r="EY95">
            <v>83.75</v>
          </cell>
          <cell r="EZ95">
            <v>83.51</v>
          </cell>
          <cell r="FA95">
            <v>81.430000000000007</v>
          </cell>
          <cell r="FB95">
            <v>80.39</v>
          </cell>
          <cell r="FC95">
            <v>82.1</v>
          </cell>
          <cell r="FD95">
            <v>82.8</v>
          </cell>
          <cell r="FE95">
            <v>83.83</v>
          </cell>
          <cell r="FF95">
            <v>85.58</v>
          </cell>
          <cell r="FG95">
            <v>81.8</v>
          </cell>
          <cell r="FH95">
            <v>81.260000000000005</v>
          </cell>
          <cell r="FI95">
            <v>82.85</v>
          </cell>
          <cell r="FJ95">
            <v>79.86</v>
          </cell>
          <cell r="FK95">
            <v>81.39</v>
          </cell>
          <cell r="FL95">
            <v>84.61</v>
          </cell>
          <cell r="FM95">
            <v>78.58</v>
          </cell>
          <cell r="FN95">
            <v>83.26</v>
          </cell>
          <cell r="FO95">
            <v>84.59</v>
          </cell>
          <cell r="FP95">
            <v>84.76</v>
          </cell>
          <cell r="FQ95">
            <v>86.73</v>
          </cell>
          <cell r="FR95">
            <v>86.86</v>
          </cell>
          <cell r="FS95">
            <v>86.48</v>
          </cell>
          <cell r="FT95">
            <v>85.23</v>
          </cell>
          <cell r="FU95">
            <v>85.25</v>
          </cell>
          <cell r="FV95">
            <v>85.39</v>
          </cell>
          <cell r="FW95">
            <v>87.47</v>
          </cell>
          <cell r="FX95">
            <v>80.89</v>
          </cell>
          <cell r="FY95">
            <v>85.45</v>
          </cell>
          <cell r="FZ95">
            <v>81.98</v>
          </cell>
          <cell r="GA95">
            <v>83.5</v>
          </cell>
          <cell r="GB95">
            <v>86.04</v>
          </cell>
          <cell r="GC95">
            <v>83.43</v>
          </cell>
          <cell r="GD95">
            <v>85.95</v>
          </cell>
          <cell r="GE95">
            <v>87.56</v>
          </cell>
          <cell r="GF95">
            <v>84.42</v>
          </cell>
          <cell r="GG95">
            <v>85.9</v>
          </cell>
          <cell r="GH95">
            <v>85.32</v>
          </cell>
          <cell r="GI95">
            <v>84.96</v>
          </cell>
          <cell r="GJ95">
            <v>84.03</v>
          </cell>
          <cell r="GK95">
            <v>84.11</v>
          </cell>
          <cell r="GL95">
            <v>84.98</v>
          </cell>
          <cell r="GM95">
            <v>82.37</v>
          </cell>
          <cell r="GN95">
            <v>84.09</v>
          </cell>
          <cell r="GO95">
            <v>84.46</v>
          </cell>
          <cell r="GP95">
            <v>80.92</v>
          </cell>
          <cell r="GQ95">
            <v>87.77</v>
          </cell>
          <cell r="GR95">
            <v>83.41</v>
          </cell>
          <cell r="GS95">
            <v>81.150000000000006</v>
          </cell>
          <cell r="GT95">
            <v>85.86</v>
          </cell>
          <cell r="GU95">
            <v>86.83</v>
          </cell>
          <cell r="GW95">
            <v>85.87</v>
          </cell>
          <cell r="GX95">
            <v>84.8</v>
          </cell>
          <cell r="GY95">
            <v>85.86</v>
          </cell>
          <cell r="GZ95">
            <v>85.48</v>
          </cell>
          <cell r="HA95">
            <v>85.23</v>
          </cell>
        </row>
        <row r="96">
          <cell r="A96">
            <v>95</v>
          </cell>
          <cell r="B96">
            <v>0</v>
          </cell>
          <cell r="C96" t="str">
            <v>AR Cana Esteira (%)</v>
          </cell>
          <cell r="D96" t="str">
            <v>%</v>
          </cell>
          <cell r="E96">
            <v>0.49</v>
          </cell>
          <cell r="F96">
            <v>0.34</v>
          </cell>
          <cell r="G96">
            <v>0.35</v>
          </cell>
          <cell r="H96">
            <v>0.38</v>
          </cell>
          <cell r="I96">
            <v>0.4</v>
          </cell>
          <cell r="J96">
            <v>0.34</v>
          </cell>
          <cell r="K96">
            <v>0.35</v>
          </cell>
          <cell r="L96">
            <v>0.44</v>
          </cell>
          <cell r="M96">
            <v>0.36</v>
          </cell>
          <cell r="N96">
            <v>0.53</v>
          </cell>
          <cell r="O96">
            <v>0.56000000000000005</v>
          </cell>
          <cell r="P96">
            <v>0.38</v>
          </cell>
          <cell r="Q96">
            <v>0.43</v>
          </cell>
          <cell r="R96">
            <v>0.45</v>
          </cell>
          <cell r="S96">
            <v>0.43</v>
          </cell>
          <cell r="V96">
            <v>0.47</v>
          </cell>
          <cell r="W96">
            <v>0.47</v>
          </cell>
          <cell r="X96">
            <v>0.35</v>
          </cell>
          <cell r="Y96">
            <v>0.27</v>
          </cell>
          <cell r="Z96">
            <v>0.33</v>
          </cell>
          <cell r="AA96">
            <v>0.49</v>
          </cell>
          <cell r="AB96">
            <v>0.28000000000000003</v>
          </cell>
          <cell r="AC96">
            <v>0.37</v>
          </cell>
          <cell r="AD96">
            <v>0.34</v>
          </cell>
          <cell r="AE96">
            <v>0.3</v>
          </cell>
          <cell r="AF96">
            <v>0.34</v>
          </cell>
          <cell r="AG96">
            <v>0.32</v>
          </cell>
          <cell r="AJ96">
            <v>0.34</v>
          </cell>
          <cell r="AM96">
            <v>0.32</v>
          </cell>
          <cell r="AN96">
            <v>0.37</v>
          </cell>
          <cell r="AO96">
            <v>0.28999999999999998</v>
          </cell>
          <cell r="AP96">
            <v>0.27</v>
          </cell>
          <cell r="AQ96">
            <v>0.31</v>
          </cell>
          <cell r="AR96">
            <v>0.38</v>
          </cell>
          <cell r="AT96">
            <v>0.28999999999999998</v>
          </cell>
          <cell r="AU96">
            <v>0.26</v>
          </cell>
          <cell r="AV96">
            <v>0.28999999999999998</v>
          </cell>
          <cell r="AW96">
            <v>0.27</v>
          </cell>
          <cell r="AX96">
            <v>0.28999999999999998</v>
          </cell>
          <cell r="AY96">
            <v>0.28999999999999998</v>
          </cell>
          <cell r="AZ96">
            <v>0.27</v>
          </cell>
          <cell r="BB96">
            <v>0.23</v>
          </cell>
          <cell r="BH96">
            <v>0.69</v>
          </cell>
          <cell r="BI96">
            <v>0.26</v>
          </cell>
          <cell r="BJ96">
            <v>0.22</v>
          </cell>
          <cell r="BK96">
            <v>0.26</v>
          </cell>
          <cell r="BL96">
            <v>0.22</v>
          </cell>
          <cell r="BM96">
            <v>0.27</v>
          </cell>
          <cell r="BN96">
            <v>0.27</v>
          </cell>
          <cell r="BO96">
            <v>0.26</v>
          </cell>
          <cell r="BP96">
            <v>0.24</v>
          </cell>
          <cell r="BQ96">
            <v>0.27</v>
          </cell>
          <cell r="BR96">
            <v>0.25</v>
          </cell>
          <cell r="BS96">
            <v>0.2</v>
          </cell>
          <cell r="BT96">
            <v>0.24</v>
          </cell>
          <cell r="BU96">
            <v>0.27</v>
          </cell>
          <cell r="BV96">
            <v>0.21</v>
          </cell>
          <cell r="BW96">
            <v>0.21</v>
          </cell>
          <cell r="BX96">
            <v>0.24</v>
          </cell>
          <cell r="BY96">
            <v>0.27</v>
          </cell>
          <cell r="BZ96">
            <v>0.24</v>
          </cell>
          <cell r="CA96">
            <v>0.34</v>
          </cell>
          <cell r="CB96">
            <v>0.35</v>
          </cell>
          <cell r="CC96">
            <v>0.25</v>
          </cell>
          <cell r="CD96">
            <v>0.24</v>
          </cell>
          <cell r="CE96">
            <v>0.21</v>
          </cell>
          <cell r="CF96">
            <v>0.22</v>
          </cell>
          <cell r="CG96">
            <v>0.28000000000000003</v>
          </cell>
          <cell r="CH96">
            <v>0.25</v>
          </cell>
          <cell r="CI96">
            <v>0.25</v>
          </cell>
          <cell r="CJ96">
            <v>0.3</v>
          </cell>
          <cell r="CK96">
            <v>0.28999999999999998</v>
          </cell>
          <cell r="CL96">
            <v>0.27</v>
          </cell>
          <cell r="CM96">
            <v>0.28999999999999998</v>
          </cell>
          <cell r="CN96">
            <v>0.25</v>
          </cell>
          <cell r="CO96">
            <v>0.25</v>
          </cell>
          <cell r="CP96">
            <v>0.28000000000000003</v>
          </cell>
          <cell r="CQ96">
            <v>0.27</v>
          </cell>
          <cell r="CR96">
            <v>0.27</v>
          </cell>
          <cell r="CS96">
            <v>0.28999999999999998</v>
          </cell>
          <cell r="CT96">
            <v>0.33</v>
          </cell>
          <cell r="CU96">
            <v>0.26</v>
          </cell>
          <cell r="CV96">
            <v>0.37</v>
          </cell>
          <cell r="CW96">
            <v>0.23</v>
          </cell>
          <cell r="CX96">
            <v>0.32</v>
          </cell>
          <cell r="CY96">
            <v>0.22</v>
          </cell>
          <cell r="CZ96">
            <v>0.26</v>
          </cell>
          <cell r="DA96">
            <v>0.27</v>
          </cell>
          <cell r="DB96">
            <v>0.27</v>
          </cell>
          <cell r="DC96">
            <v>0.25</v>
          </cell>
          <cell r="DD96">
            <v>0.3</v>
          </cell>
          <cell r="DE96">
            <v>0.28999999999999998</v>
          </cell>
          <cell r="DF96">
            <v>0.32</v>
          </cell>
          <cell r="DG96">
            <v>0.31</v>
          </cell>
          <cell r="DH96">
            <v>0.24</v>
          </cell>
          <cell r="DI96">
            <v>0.33</v>
          </cell>
          <cell r="DJ96">
            <v>0.27</v>
          </cell>
          <cell r="DK96">
            <v>0.24</v>
          </cell>
          <cell r="DL96">
            <v>0.31</v>
          </cell>
          <cell r="DM96">
            <v>0.41</v>
          </cell>
          <cell r="DN96">
            <v>0.43</v>
          </cell>
          <cell r="DO96">
            <v>0.28000000000000003</v>
          </cell>
          <cell r="DP96">
            <v>0.3</v>
          </cell>
          <cell r="DQ96">
            <v>0.36</v>
          </cell>
          <cell r="DR96">
            <v>0.35</v>
          </cell>
          <cell r="DS96">
            <v>0.35</v>
          </cell>
          <cell r="DT96">
            <v>0.39</v>
          </cell>
          <cell r="DU96">
            <v>0.3</v>
          </cell>
          <cell r="DV96">
            <v>0.23</v>
          </cell>
          <cell r="DW96">
            <v>0.31</v>
          </cell>
          <cell r="DX96">
            <v>0.28999999999999998</v>
          </cell>
          <cell r="DY96">
            <v>0.27</v>
          </cell>
          <cell r="DZ96">
            <v>0.36</v>
          </cell>
          <cell r="EA96">
            <v>0.35</v>
          </cell>
          <cell r="EB96">
            <v>0.4</v>
          </cell>
          <cell r="EC96">
            <v>0.38</v>
          </cell>
          <cell r="ED96">
            <v>0.46</v>
          </cell>
          <cell r="EE96">
            <v>0.41</v>
          </cell>
          <cell r="EF96">
            <v>0.42</v>
          </cell>
          <cell r="EH96">
            <v>0.36</v>
          </cell>
          <cell r="EI96">
            <v>0.28999999999999998</v>
          </cell>
          <cell r="EJ96">
            <v>0.35</v>
          </cell>
          <cell r="EK96">
            <v>0.44</v>
          </cell>
          <cell r="EL96">
            <v>0.46</v>
          </cell>
          <cell r="EM96">
            <v>0.3</v>
          </cell>
          <cell r="EN96">
            <v>0.34</v>
          </cell>
          <cell r="EO96">
            <v>0.38</v>
          </cell>
          <cell r="ER96">
            <v>0.3</v>
          </cell>
          <cell r="ES96">
            <v>0.28999999999999998</v>
          </cell>
          <cell r="ET96">
            <v>0.28999999999999998</v>
          </cell>
          <cell r="EX96">
            <v>0.28000000000000003</v>
          </cell>
          <cell r="EY96">
            <v>0.24</v>
          </cell>
          <cell r="EZ96">
            <v>0.28000000000000003</v>
          </cell>
          <cell r="FA96">
            <v>0.3</v>
          </cell>
          <cell r="FB96">
            <v>0.34</v>
          </cell>
          <cell r="FC96">
            <v>0.36</v>
          </cell>
          <cell r="FD96">
            <v>0.39</v>
          </cell>
          <cell r="FE96">
            <v>0.35</v>
          </cell>
          <cell r="FF96">
            <v>0.27</v>
          </cell>
          <cell r="FG96">
            <v>0.43</v>
          </cell>
          <cell r="FH96">
            <v>0.35</v>
          </cell>
          <cell r="FI96">
            <v>0.41</v>
          </cell>
          <cell r="FJ96">
            <v>0.5</v>
          </cell>
          <cell r="FK96">
            <v>0.5</v>
          </cell>
          <cell r="FL96">
            <v>0.31</v>
          </cell>
          <cell r="FM96">
            <v>0.46</v>
          </cell>
          <cell r="FN96">
            <v>0.38</v>
          </cell>
          <cell r="FO96">
            <v>0.28999999999999998</v>
          </cell>
          <cell r="FP96">
            <v>0.46</v>
          </cell>
          <cell r="FQ96">
            <v>0.28999999999999998</v>
          </cell>
          <cell r="FR96">
            <v>0.25</v>
          </cell>
          <cell r="FS96">
            <v>0.24</v>
          </cell>
          <cell r="FT96">
            <v>0.28000000000000003</v>
          </cell>
          <cell r="FU96">
            <v>0.32</v>
          </cell>
          <cell r="FV96">
            <v>0.38</v>
          </cell>
          <cell r="FW96">
            <v>0.39</v>
          </cell>
          <cell r="FX96">
            <v>0.41</v>
          </cell>
          <cell r="FY96">
            <v>0.3</v>
          </cell>
          <cell r="FZ96">
            <v>0.4</v>
          </cell>
          <cell r="GA96">
            <v>0.32</v>
          </cell>
          <cell r="GB96">
            <v>0.34</v>
          </cell>
          <cell r="GC96">
            <v>0.43</v>
          </cell>
          <cell r="GD96">
            <v>0.38</v>
          </cell>
          <cell r="GE96">
            <v>0.5</v>
          </cell>
          <cell r="GF96">
            <v>0.31</v>
          </cell>
          <cell r="GG96">
            <v>0.31</v>
          </cell>
          <cell r="GH96">
            <v>0.41</v>
          </cell>
          <cell r="GI96">
            <v>0.51</v>
          </cell>
          <cell r="GJ96">
            <v>0.26</v>
          </cell>
          <cell r="GK96">
            <v>0.34</v>
          </cell>
          <cell r="GL96">
            <v>0.3</v>
          </cell>
          <cell r="GM96">
            <v>0.47</v>
          </cell>
          <cell r="GN96">
            <v>0.48</v>
          </cell>
          <cell r="GO96">
            <v>0.36</v>
          </cell>
          <cell r="GP96">
            <v>0.37</v>
          </cell>
          <cell r="GQ96">
            <v>0.41</v>
          </cell>
          <cell r="GR96">
            <v>0.28000000000000003</v>
          </cell>
          <cell r="GS96">
            <v>0.4</v>
          </cell>
          <cell r="GT96">
            <v>0.26</v>
          </cell>
          <cell r="GU96">
            <v>0.28999999999999998</v>
          </cell>
          <cell r="GW96">
            <v>0.27</v>
          </cell>
          <cell r="GX96">
            <v>0.25</v>
          </cell>
          <cell r="GY96">
            <v>0.3</v>
          </cell>
          <cell r="GZ96">
            <v>0.28999999999999998</v>
          </cell>
          <cell r="HA96">
            <v>0.24</v>
          </cell>
        </row>
        <row r="97">
          <cell r="A97">
            <v>96</v>
          </cell>
          <cell r="B97">
            <v>0</v>
          </cell>
          <cell r="C97" t="str">
            <v>ART Cana Esteira (%)</v>
          </cell>
          <cell r="D97" t="str">
            <v>%</v>
          </cell>
          <cell r="E97">
            <v>14.06</v>
          </cell>
          <cell r="F97">
            <v>13.63</v>
          </cell>
          <cell r="G97">
            <v>13.44</v>
          </cell>
          <cell r="H97">
            <v>13.21</v>
          </cell>
          <cell r="I97">
            <v>14.72</v>
          </cell>
          <cell r="J97">
            <v>13.06</v>
          </cell>
          <cell r="K97">
            <v>13.95</v>
          </cell>
          <cell r="L97">
            <v>13.14</v>
          </cell>
          <cell r="M97">
            <v>14.46</v>
          </cell>
          <cell r="N97">
            <v>13.09</v>
          </cell>
          <cell r="O97">
            <v>13.69</v>
          </cell>
          <cell r="P97">
            <v>14.2</v>
          </cell>
          <cell r="Q97">
            <v>15.09</v>
          </cell>
          <cell r="R97">
            <v>14.46</v>
          </cell>
          <cell r="S97">
            <v>14.46</v>
          </cell>
          <cell r="V97">
            <v>13.28</v>
          </cell>
          <cell r="W97">
            <v>13.29</v>
          </cell>
          <cell r="X97">
            <v>16</v>
          </cell>
          <cell r="Y97">
            <v>16.41</v>
          </cell>
          <cell r="Z97">
            <v>15.3</v>
          </cell>
          <cell r="AA97">
            <v>14.47</v>
          </cell>
          <cell r="AB97">
            <v>14.79</v>
          </cell>
          <cell r="AC97">
            <v>14.55</v>
          </cell>
          <cell r="AD97">
            <v>15.54</v>
          </cell>
          <cell r="AE97">
            <v>14.56</v>
          </cell>
          <cell r="AF97">
            <v>14.48</v>
          </cell>
          <cell r="AG97">
            <v>15.09</v>
          </cell>
          <cell r="AJ97">
            <v>13.58</v>
          </cell>
          <cell r="AM97">
            <v>11.96</v>
          </cell>
          <cell r="AN97">
            <v>14.14</v>
          </cell>
          <cell r="AO97">
            <v>13.61</v>
          </cell>
          <cell r="AP97">
            <v>14.28</v>
          </cell>
          <cell r="AQ97">
            <v>14.86</v>
          </cell>
          <cell r="AR97">
            <v>13.09</v>
          </cell>
          <cell r="AT97">
            <v>14.05</v>
          </cell>
          <cell r="AU97">
            <v>14.72</v>
          </cell>
          <cell r="AV97">
            <v>13.06</v>
          </cell>
          <cell r="AW97">
            <v>13.25</v>
          </cell>
          <cell r="AX97">
            <v>14.34</v>
          </cell>
          <cell r="AY97">
            <v>15.19</v>
          </cell>
          <cell r="AZ97">
            <v>14.79</v>
          </cell>
          <cell r="BB97">
            <v>14.19</v>
          </cell>
          <cell r="BH97">
            <v>12.09</v>
          </cell>
          <cell r="BI97">
            <v>13.46</v>
          </cell>
          <cell r="BJ97">
            <v>13.44</v>
          </cell>
          <cell r="BK97">
            <v>12.88</v>
          </cell>
          <cell r="BL97">
            <v>14.34</v>
          </cell>
          <cell r="BM97">
            <v>13.7</v>
          </cell>
          <cell r="BN97">
            <v>13.44</v>
          </cell>
          <cell r="BO97">
            <v>14.07</v>
          </cell>
          <cell r="BP97">
            <v>15.43</v>
          </cell>
          <cell r="BQ97">
            <v>13.12</v>
          </cell>
          <cell r="BR97">
            <v>14.79</v>
          </cell>
          <cell r="BS97">
            <v>15.06</v>
          </cell>
          <cell r="BT97">
            <v>15.96</v>
          </cell>
          <cell r="BU97">
            <v>14.61</v>
          </cell>
          <cell r="BV97">
            <v>14.48</v>
          </cell>
          <cell r="BW97">
            <v>15.37</v>
          </cell>
          <cell r="BX97">
            <v>14.84</v>
          </cell>
          <cell r="BY97">
            <v>14.29</v>
          </cell>
          <cell r="BZ97">
            <v>15</v>
          </cell>
          <cell r="CA97">
            <v>13.34</v>
          </cell>
          <cell r="CB97">
            <v>11.63</v>
          </cell>
          <cell r="CC97">
            <v>12.87</v>
          </cell>
          <cell r="CD97">
            <v>13.08</v>
          </cell>
          <cell r="CE97">
            <v>13.04</v>
          </cell>
          <cell r="CF97">
            <v>9.1999999999999993</v>
          </cell>
          <cell r="CG97">
            <v>14.86</v>
          </cell>
          <cell r="CH97">
            <v>15.73</v>
          </cell>
          <cell r="CI97">
            <v>14.66</v>
          </cell>
          <cell r="CJ97">
            <v>13.16</v>
          </cell>
          <cell r="CK97">
            <v>13.27</v>
          </cell>
          <cell r="CL97">
            <v>13.74</v>
          </cell>
          <cell r="CM97">
            <v>14.23</v>
          </cell>
          <cell r="CN97">
            <v>14.97</v>
          </cell>
          <cell r="CO97">
            <v>14.38</v>
          </cell>
          <cell r="CP97">
            <v>15.2</v>
          </cell>
          <cell r="CQ97">
            <v>14.42</v>
          </cell>
          <cell r="CR97">
            <v>14.9</v>
          </cell>
          <cell r="CS97">
            <v>15.59</v>
          </cell>
          <cell r="CT97">
            <v>15.48</v>
          </cell>
          <cell r="CU97">
            <v>16.02</v>
          </cell>
          <cell r="CV97">
            <v>14.03</v>
          </cell>
          <cell r="CW97">
            <v>13.77</v>
          </cell>
          <cell r="CX97">
            <v>14.11</v>
          </cell>
          <cell r="CY97">
            <v>13.04</v>
          </cell>
          <cell r="CZ97">
            <v>13.69</v>
          </cell>
          <cell r="DA97">
            <v>12.81</v>
          </cell>
          <cell r="DB97">
            <v>13.27</v>
          </cell>
          <cell r="DC97">
            <v>12.54</v>
          </cell>
          <cell r="DD97">
            <v>13.77</v>
          </cell>
          <cell r="DE97">
            <v>13.98</v>
          </cell>
          <cell r="DF97">
            <v>14.56</v>
          </cell>
          <cell r="DG97">
            <v>14.83</v>
          </cell>
          <cell r="DH97">
            <v>15.16</v>
          </cell>
          <cell r="DI97">
            <v>14.3</v>
          </cell>
          <cell r="DJ97">
            <v>14.49</v>
          </cell>
          <cell r="DK97">
            <v>14.86</v>
          </cell>
          <cell r="DL97">
            <v>15.11</v>
          </cell>
          <cell r="DM97">
            <v>14.83</v>
          </cell>
          <cell r="DN97">
            <v>13.68</v>
          </cell>
          <cell r="DO97">
            <v>15.3</v>
          </cell>
          <cell r="DP97">
            <v>14.45</v>
          </cell>
          <cell r="DQ97">
            <v>14.78</v>
          </cell>
          <cell r="DR97">
            <v>14.12</v>
          </cell>
          <cell r="DS97">
            <v>14.08</v>
          </cell>
          <cell r="DT97">
            <v>15.85</v>
          </cell>
          <cell r="DU97">
            <v>14.51</v>
          </cell>
          <cell r="DV97">
            <v>14.45</v>
          </cell>
          <cell r="DW97">
            <v>14.67</v>
          </cell>
          <cell r="DX97">
            <v>15.79</v>
          </cell>
          <cell r="DY97">
            <v>15.19</v>
          </cell>
          <cell r="DZ97">
            <v>14.99</v>
          </cell>
          <cell r="EA97">
            <v>14.26</v>
          </cell>
          <cell r="EB97">
            <v>15.16</v>
          </cell>
          <cell r="EC97">
            <v>15.64</v>
          </cell>
          <cell r="ED97">
            <v>13.94</v>
          </cell>
          <cell r="EE97">
            <v>13.33</v>
          </cell>
          <cell r="EF97">
            <v>13.38</v>
          </cell>
          <cell r="EH97">
            <v>13.29</v>
          </cell>
          <cell r="EI97">
            <v>14.65</v>
          </cell>
          <cell r="EJ97">
            <v>14.33</v>
          </cell>
          <cell r="EK97">
            <v>14.27</v>
          </cell>
          <cell r="EL97">
            <v>14.05</v>
          </cell>
          <cell r="EM97">
            <v>15.72</v>
          </cell>
          <cell r="EN97">
            <v>15.35</v>
          </cell>
          <cell r="EO97">
            <v>15.69</v>
          </cell>
          <cell r="ER97">
            <v>14.76</v>
          </cell>
          <cell r="ES97">
            <v>15.65</v>
          </cell>
          <cell r="ET97">
            <v>13.87</v>
          </cell>
          <cell r="EX97">
            <v>13.75</v>
          </cell>
          <cell r="EY97">
            <v>12.64</v>
          </cell>
          <cell r="EZ97">
            <v>14.23</v>
          </cell>
          <cell r="FA97">
            <v>13.51</v>
          </cell>
          <cell r="FB97">
            <v>14.52</v>
          </cell>
          <cell r="FC97">
            <v>14.66</v>
          </cell>
          <cell r="FD97">
            <v>15.06</v>
          </cell>
          <cell r="FE97">
            <v>13.34</v>
          </cell>
          <cell r="FF97">
            <v>15.58</v>
          </cell>
          <cell r="FG97">
            <v>13.69</v>
          </cell>
          <cell r="FH97">
            <v>13.71</v>
          </cell>
          <cell r="FI97">
            <v>13.86</v>
          </cell>
          <cell r="FJ97">
            <v>12.71</v>
          </cell>
          <cell r="FK97">
            <v>13.32</v>
          </cell>
          <cell r="FL97">
            <v>13.29</v>
          </cell>
          <cell r="FM97">
            <v>12.05</v>
          </cell>
          <cell r="FN97">
            <v>13.2</v>
          </cell>
          <cell r="FO97">
            <v>14.9</v>
          </cell>
          <cell r="FP97">
            <v>14.25</v>
          </cell>
          <cell r="FQ97">
            <v>15.16</v>
          </cell>
          <cell r="FR97">
            <v>16.09</v>
          </cell>
          <cell r="FS97">
            <v>15.76</v>
          </cell>
          <cell r="FT97">
            <v>15.68</v>
          </cell>
          <cell r="FU97">
            <v>15.21</v>
          </cell>
          <cell r="FV97">
            <v>15.45</v>
          </cell>
          <cell r="FW97">
            <v>15.83</v>
          </cell>
          <cell r="FX97">
            <v>13.25</v>
          </cell>
          <cell r="FY97">
            <v>15.19</v>
          </cell>
          <cell r="FZ97">
            <v>13.77</v>
          </cell>
          <cell r="GA97">
            <v>14.55</v>
          </cell>
          <cell r="GB97">
            <v>15.27</v>
          </cell>
          <cell r="GC97">
            <v>13.96</v>
          </cell>
          <cell r="GD97">
            <v>15.54</v>
          </cell>
          <cell r="GE97">
            <v>14.54</v>
          </cell>
          <cell r="GF97">
            <v>15.63</v>
          </cell>
          <cell r="GG97">
            <v>15.78</v>
          </cell>
          <cell r="GH97">
            <v>15.07</v>
          </cell>
          <cell r="GI97">
            <v>16.100000000000001</v>
          </cell>
          <cell r="GJ97">
            <v>15.53</v>
          </cell>
          <cell r="GK97">
            <v>15.14</v>
          </cell>
          <cell r="GL97">
            <v>15.42</v>
          </cell>
          <cell r="GM97">
            <v>14.74</v>
          </cell>
          <cell r="GN97">
            <v>16.54</v>
          </cell>
          <cell r="GO97">
            <v>15.79</v>
          </cell>
          <cell r="GP97">
            <v>13.76</v>
          </cell>
          <cell r="GQ97">
            <v>16.23</v>
          </cell>
          <cell r="GR97">
            <v>16.79</v>
          </cell>
          <cell r="GS97">
            <v>16.75</v>
          </cell>
          <cell r="GT97">
            <v>14.7</v>
          </cell>
          <cell r="GU97">
            <v>15.46</v>
          </cell>
          <cell r="GW97">
            <v>16.510000000000002</v>
          </cell>
          <cell r="GX97">
            <v>15.22</v>
          </cell>
          <cell r="GY97">
            <v>15.24</v>
          </cell>
          <cell r="GZ97">
            <v>16.57</v>
          </cell>
          <cell r="HA97">
            <v>15.46</v>
          </cell>
        </row>
        <row r="98">
          <cell r="A98">
            <v>97</v>
          </cell>
          <cell r="B98">
            <v>0</v>
          </cell>
          <cell r="C98" t="str">
            <v>Fibra Cana Esteira (%)</v>
          </cell>
          <cell r="D98" t="str">
            <v>%</v>
          </cell>
          <cell r="E98">
            <v>13.56</v>
          </cell>
          <cell r="F98">
            <v>14.02</v>
          </cell>
          <cell r="G98">
            <v>14.05</v>
          </cell>
          <cell r="H98">
            <v>13.12</v>
          </cell>
          <cell r="I98">
            <v>14.79</v>
          </cell>
          <cell r="J98">
            <v>11.88</v>
          </cell>
          <cell r="K98">
            <v>11.13</v>
          </cell>
          <cell r="L98">
            <v>11.64</v>
          </cell>
          <cell r="M98">
            <v>13.99</v>
          </cell>
          <cell r="N98">
            <v>13.1</v>
          </cell>
          <cell r="O98">
            <v>13.2</v>
          </cell>
          <cell r="P98">
            <v>12.77</v>
          </cell>
          <cell r="Q98">
            <v>10.35</v>
          </cell>
          <cell r="R98">
            <v>13.84</v>
          </cell>
          <cell r="S98">
            <v>13.86</v>
          </cell>
          <cell r="V98">
            <v>11.01</v>
          </cell>
          <cell r="W98">
            <v>11</v>
          </cell>
          <cell r="X98">
            <v>12</v>
          </cell>
          <cell r="Y98">
            <v>14.69</v>
          </cell>
          <cell r="Z98">
            <v>12.02</v>
          </cell>
          <cell r="AA98">
            <v>13.56</v>
          </cell>
          <cell r="AB98">
            <v>13.99</v>
          </cell>
          <cell r="AC98">
            <v>15.47</v>
          </cell>
          <cell r="AD98">
            <v>12.18</v>
          </cell>
          <cell r="AE98">
            <v>13.27</v>
          </cell>
          <cell r="AF98">
            <v>14.07</v>
          </cell>
          <cell r="AG98">
            <v>14.6</v>
          </cell>
          <cell r="AJ98">
            <v>17.93</v>
          </cell>
          <cell r="AM98">
            <v>13</v>
          </cell>
          <cell r="AN98">
            <v>13.61</v>
          </cell>
          <cell r="AO98">
            <v>10.8</v>
          </cell>
          <cell r="AP98">
            <v>13.22</v>
          </cell>
          <cell r="AQ98">
            <v>13.66</v>
          </cell>
          <cell r="AR98">
            <v>13.03</v>
          </cell>
          <cell r="AT98">
            <v>12.79</v>
          </cell>
          <cell r="AU98">
            <v>13.4</v>
          </cell>
          <cell r="AV98">
            <v>18.690000000000001</v>
          </cell>
          <cell r="AW98">
            <v>15.25</v>
          </cell>
          <cell r="AX98">
            <v>12.33</v>
          </cell>
          <cell r="AY98">
            <v>15.06</v>
          </cell>
          <cell r="AZ98">
            <v>14.13</v>
          </cell>
          <cell r="BB98">
            <v>10.64</v>
          </cell>
          <cell r="BH98">
            <v>13.64</v>
          </cell>
          <cell r="BI98">
            <v>13.91</v>
          </cell>
          <cell r="BJ98">
            <v>11.33</v>
          </cell>
          <cell r="BK98">
            <v>18.510000000000002</v>
          </cell>
          <cell r="BL98">
            <v>11.3</v>
          </cell>
          <cell r="BM98">
            <v>12.39</v>
          </cell>
          <cell r="BN98">
            <v>16.14</v>
          </cell>
          <cell r="BO98">
            <v>13.58</v>
          </cell>
          <cell r="BP98">
            <v>13.51</v>
          </cell>
          <cell r="BQ98">
            <v>13.55</v>
          </cell>
          <cell r="BR98">
            <v>11.98</v>
          </cell>
          <cell r="BS98">
            <v>12.82</v>
          </cell>
          <cell r="BT98">
            <v>13.86</v>
          </cell>
          <cell r="BU98">
            <v>14.39</v>
          </cell>
          <cell r="BV98">
            <v>12.58</v>
          </cell>
          <cell r="BW98">
            <v>15.02</v>
          </cell>
          <cell r="BX98">
            <v>14.81</v>
          </cell>
          <cell r="BY98">
            <v>13.97</v>
          </cell>
          <cell r="BZ98">
            <v>13.32</v>
          </cell>
          <cell r="CA98">
            <v>16.91</v>
          </cell>
          <cell r="CB98">
            <v>12.81</v>
          </cell>
          <cell r="CC98">
            <v>13.65</v>
          </cell>
          <cell r="CD98">
            <v>11.37</v>
          </cell>
          <cell r="CE98">
            <v>15.66</v>
          </cell>
          <cell r="CF98">
            <v>13.57</v>
          </cell>
          <cell r="CG98">
            <v>13.46</v>
          </cell>
          <cell r="CH98">
            <v>13.04</v>
          </cell>
          <cell r="CI98">
            <v>13.79</v>
          </cell>
          <cell r="CJ98">
            <v>12.16</v>
          </cell>
          <cell r="CK98">
            <v>11.53</v>
          </cell>
          <cell r="CL98">
            <v>13.27</v>
          </cell>
          <cell r="CM98">
            <v>12.25</v>
          </cell>
          <cell r="CN98">
            <v>12.55</v>
          </cell>
          <cell r="CO98">
            <v>15.2</v>
          </cell>
          <cell r="CP98">
            <v>12.66</v>
          </cell>
          <cell r="CQ98">
            <v>13.77</v>
          </cell>
          <cell r="CR98">
            <v>12.41</v>
          </cell>
          <cell r="CS98">
            <v>12.15</v>
          </cell>
          <cell r="CT98">
            <v>13.62</v>
          </cell>
          <cell r="CU98">
            <v>13.95</v>
          </cell>
          <cell r="CV98">
            <v>12.7</v>
          </cell>
          <cell r="CW98">
            <v>14.07</v>
          </cell>
          <cell r="CX98">
            <v>12.39</v>
          </cell>
          <cell r="CY98">
            <v>13.38</v>
          </cell>
          <cell r="CZ98">
            <v>13.73</v>
          </cell>
          <cell r="DA98">
            <v>13.23</v>
          </cell>
          <cell r="DB98">
            <v>13.06</v>
          </cell>
          <cell r="DC98">
            <v>17.62</v>
          </cell>
          <cell r="DD98">
            <v>14.42</v>
          </cell>
          <cell r="DE98">
            <v>17.36</v>
          </cell>
          <cell r="DF98">
            <v>13.15</v>
          </cell>
          <cell r="DG98">
            <v>14.34</v>
          </cell>
          <cell r="DH98">
            <v>13.25</v>
          </cell>
          <cell r="DI98">
            <v>12.9</v>
          </cell>
          <cell r="DJ98">
            <v>11.49</v>
          </cell>
          <cell r="DK98">
            <v>15.3</v>
          </cell>
          <cell r="DL98">
            <v>11.86</v>
          </cell>
          <cell r="DM98">
            <v>14.26</v>
          </cell>
          <cell r="DN98">
            <v>14.22</v>
          </cell>
          <cell r="DO98">
            <v>12.78</v>
          </cell>
          <cell r="DP98">
            <v>12.82</v>
          </cell>
          <cell r="DQ98">
            <v>14.19</v>
          </cell>
          <cell r="DR98">
            <v>12.38</v>
          </cell>
          <cell r="DS98">
            <v>14.78</v>
          </cell>
          <cell r="DT98">
            <v>11.98</v>
          </cell>
          <cell r="DU98">
            <v>14.3</v>
          </cell>
          <cell r="DV98">
            <v>13.72</v>
          </cell>
          <cell r="DW98">
            <v>12.03</v>
          </cell>
          <cell r="DX98">
            <v>13.11</v>
          </cell>
          <cell r="DY98">
            <v>12.71</v>
          </cell>
          <cell r="DZ98">
            <v>11.92</v>
          </cell>
          <cell r="EA98">
            <v>14.05</v>
          </cell>
          <cell r="EB98">
            <v>13.1</v>
          </cell>
          <cell r="EC98">
            <v>13.63</v>
          </cell>
          <cell r="ED98">
            <v>13.14</v>
          </cell>
          <cell r="EE98">
            <v>12.75</v>
          </cell>
          <cell r="EF98">
            <v>12.91</v>
          </cell>
          <cell r="EH98">
            <v>14.43</v>
          </cell>
          <cell r="EI98">
            <v>12.94</v>
          </cell>
          <cell r="EJ98">
            <v>13.07</v>
          </cell>
          <cell r="EK98">
            <v>12.55</v>
          </cell>
          <cell r="EL98">
            <v>12.39</v>
          </cell>
          <cell r="EM98">
            <v>14.11</v>
          </cell>
          <cell r="EN98">
            <v>13.16</v>
          </cell>
          <cell r="EO98">
            <v>11.99</v>
          </cell>
          <cell r="ER98">
            <v>9.86</v>
          </cell>
          <cell r="ES98">
            <v>12.47</v>
          </cell>
          <cell r="ET98">
            <v>14.85</v>
          </cell>
          <cell r="EX98">
            <v>11.62</v>
          </cell>
          <cell r="EY98">
            <v>12.99</v>
          </cell>
          <cell r="EZ98">
            <v>12.77</v>
          </cell>
          <cell r="FA98">
            <v>13.3</v>
          </cell>
          <cell r="FB98">
            <v>12.91</v>
          </cell>
          <cell r="FC98">
            <v>12.12</v>
          </cell>
          <cell r="FD98">
            <v>12.66</v>
          </cell>
          <cell r="FE98">
            <v>13.91</v>
          </cell>
          <cell r="FF98">
            <v>12.5</v>
          </cell>
          <cell r="FG98">
            <v>14.13</v>
          </cell>
          <cell r="FH98">
            <v>13.71</v>
          </cell>
          <cell r="FI98">
            <v>14.22</v>
          </cell>
          <cell r="FJ98">
            <v>16.25</v>
          </cell>
          <cell r="FK98">
            <v>13.51</v>
          </cell>
          <cell r="FL98">
            <v>12.02</v>
          </cell>
          <cell r="FM98">
            <v>13.06</v>
          </cell>
          <cell r="FN98">
            <v>14.32</v>
          </cell>
          <cell r="FO98">
            <v>12.54</v>
          </cell>
          <cell r="FP98">
            <v>13.53</v>
          </cell>
          <cell r="FQ98">
            <v>13.89</v>
          </cell>
          <cell r="FR98">
            <v>13.59</v>
          </cell>
          <cell r="FS98">
            <v>15.36</v>
          </cell>
          <cell r="FT98">
            <v>13.31</v>
          </cell>
          <cell r="FU98">
            <v>13.8</v>
          </cell>
          <cell r="FV98">
            <v>12.9</v>
          </cell>
          <cell r="FW98">
            <v>13.59</v>
          </cell>
          <cell r="FX98">
            <v>14.83</v>
          </cell>
          <cell r="FY98">
            <v>14.35</v>
          </cell>
          <cell r="FZ98">
            <v>13.59</v>
          </cell>
          <cell r="GA98">
            <v>14.57</v>
          </cell>
          <cell r="GB98">
            <v>13.58</v>
          </cell>
          <cell r="GC98">
            <v>13.92</v>
          </cell>
          <cell r="GD98">
            <v>12.21</v>
          </cell>
          <cell r="GE98">
            <v>14.27</v>
          </cell>
          <cell r="GF98">
            <v>13.34</v>
          </cell>
          <cell r="GG98">
            <v>13.72</v>
          </cell>
          <cell r="GH98">
            <v>12.72</v>
          </cell>
          <cell r="GI98">
            <v>14.37</v>
          </cell>
          <cell r="GJ98">
            <v>14.12</v>
          </cell>
          <cell r="GK98">
            <v>12.68</v>
          </cell>
          <cell r="GL98">
            <v>14.23</v>
          </cell>
          <cell r="GM98">
            <v>14.85</v>
          </cell>
          <cell r="GN98">
            <v>13.76</v>
          </cell>
          <cell r="GO98">
            <v>13.29</v>
          </cell>
          <cell r="GP98">
            <v>13.68</v>
          </cell>
          <cell r="GQ98">
            <v>15.2</v>
          </cell>
          <cell r="GR98">
            <v>12.59</v>
          </cell>
          <cell r="GS98">
            <v>12.32</v>
          </cell>
          <cell r="GT98">
            <v>13.76</v>
          </cell>
          <cell r="GU98">
            <v>13.62</v>
          </cell>
          <cell r="GW98">
            <v>13.94</v>
          </cell>
          <cell r="GX98">
            <v>13.82</v>
          </cell>
          <cell r="GY98">
            <v>15.07</v>
          </cell>
          <cell r="GZ98">
            <v>14.22</v>
          </cell>
          <cell r="HA98">
            <v>13.22</v>
          </cell>
        </row>
        <row r="99">
          <cell r="A99">
            <v>98</v>
          </cell>
          <cell r="B99">
            <v>0</v>
          </cell>
          <cell r="C99" t="str">
            <v>Umidade Cana (%)</v>
          </cell>
          <cell r="D99" t="str">
            <v>%</v>
          </cell>
          <cell r="E99">
            <v>69.83</v>
          </cell>
          <cell r="F99">
            <v>70.48</v>
          </cell>
          <cell r="G99">
            <v>71.05</v>
          </cell>
          <cell r="H99">
            <v>71.78</v>
          </cell>
          <cell r="I99">
            <v>69.180000000000007</v>
          </cell>
          <cell r="J99">
            <v>72.989999999999995</v>
          </cell>
          <cell r="K99">
            <v>73.52</v>
          </cell>
          <cell r="L99">
            <v>73.87</v>
          </cell>
          <cell r="M99">
            <v>69.959999999999994</v>
          </cell>
          <cell r="N99">
            <v>72.150000000000006</v>
          </cell>
          <cell r="O99">
            <v>71.709999999999994</v>
          </cell>
          <cell r="P99">
            <v>72.08</v>
          </cell>
          <cell r="Q99">
            <v>73.41</v>
          </cell>
          <cell r="R99">
            <v>70.56</v>
          </cell>
          <cell r="S99">
            <v>70.650000000000006</v>
          </cell>
          <cell r="V99">
            <v>74.53</v>
          </cell>
          <cell r="W99">
            <v>74.53</v>
          </cell>
          <cell r="X99">
            <v>71.12</v>
          </cell>
          <cell r="Y99">
            <v>68.23</v>
          </cell>
          <cell r="Z99">
            <v>71.61</v>
          </cell>
          <cell r="AA99">
            <v>70.77</v>
          </cell>
          <cell r="AB99">
            <v>69.650000000000006</v>
          </cell>
          <cell r="AC99">
            <v>69.13</v>
          </cell>
          <cell r="AD99">
            <v>70.73</v>
          </cell>
          <cell r="AE99">
            <v>70.680000000000007</v>
          </cell>
          <cell r="AF99">
            <v>69.989999999999995</v>
          </cell>
          <cell r="AG99">
            <v>69.2</v>
          </cell>
          <cell r="AJ99">
            <v>66.84</v>
          </cell>
          <cell r="AM99">
            <v>73.73</v>
          </cell>
          <cell r="AN99">
            <v>71.02</v>
          </cell>
          <cell r="AO99">
            <v>74.23</v>
          </cell>
          <cell r="AP99">
            <v>70.94</v>
          </cell>
          <cell r="AQ99">
            <v>70.290000000000006</v>
          </cell>
          <cell r="AR99">
            <v>72.83</v>
          </cell>
          <cell r="AT99">
            <v>72.28</v>
          </cell>
          <cell r="AU99">
            <v>70.12</v>
          </cell>
          <cell r="AV99">
            <v>67.11</v>
          </cell>
          <cell r="AW99">
            <v>70.3</v>
          </cell>
          <cell r="AX99">
            <v>72.8</v>
          </cell>
          <cell r="AY99">
            <v>68.66</v>
          </cell>
          <cell r="AZ99">
            <v>69.95</v>
          </cell>
          <cell r="BB99">
            <v>74.680000000000007</v>
          </cell>
          <cell r="BH99">
            <v>72.28</v>
          </cell>
          <cell r="BI99">
            <v>71.41</v>
          </cell>
          <cell r="BJ99">
            <v>74.209999999999994</v>
          </cell>
          <cell r="BK99">
            <v>67.62</v>
          </cell>
          <cell r="BL99">
            <v>73.599999999999994</v>
          </cell>
          <cell r="BM99">
            <v>73.31</v>
          </cell>
          <cell r="BN99">
            <v>69.95</v>
          </cell>
          <cell r="BO99">
            <v>71.48</v>
          </cell>
          <cell r="BP99">
            <v>70.37</v>
          </cell>
          <cell r="BQ99">
            <v>72.12</v>
          </cell>
          <cell r="BR99">
            <v>71.86</v>
          </cell>
          <cell r="BS99">
            <v>70.62</v>
          </cell>
          <cell r="BT99">
            <v>68.98</v>
          </cell>
          <cell r="BU99">
            <v>70.010000000000005</v>
          </cell>
          <cell r="BV99">
            <v>71.260000000000005</v>
          </cell>
          <cell r="BW99">
            <v>68.45</v>
          </cell>
          <cell r="BX99">
            <v>69.63</v>
          </cell>
          <cell r="BY99">
            <v>70.760000000000005</v>
          </cell>
          <cell r="BZ99">
            <v>70.72</v>
          </cell>
          <cell r="CA99">
            <v>68.52</v>
          </cell>
          <cell r="CB99">
            <v>74.09</v>
          </cell>
          <cell r="CC99">
            <v>72.61</v>
          </cell>
          <cell r="CD99">
            <v>74.400000000000006</v>
          </cell>
          <cell r="CE99">
            <v>69.78</v>
          </cell>
          <cell r="CF99">
            <v>72.42</v>
          </cell>
          <cell r="CG99">
            <v>71.05</v>
          </cell>
          <cell r="CH99">
            <v>70.72</v>
          </cell>
          <cell r="CI99">
            <v>70.45</v>
          </cell>
          <cell r="CJ99">
            <v>73.09</v>
          </cell>
          <cell r="CK99">
            <v>74.099999999999994</v>
          </cell>
          <cell r="CL99">
            <v>71.69</v>
          </cell>
          <cell r="CM99">
            <v>72.05</v>
          </cell>
          <cell r="CN99">
            <v>71.62</v>
          </cell>
          <cell r="CO99">
            <v>69.14</v>
          </cell>
          <cell r="CP99">
            <v>71.17</v>
          </cell>
          <cell r="CQ99">
            <v>70.19</v>
          </cell>
          <cell r="CR99">
            <v>71.31</v>
          </cell>
          <cell r="CS99">
            <v>70.94</v>
          </cell>
          <cell r="CT99">
            <v>69.86</v>
          </cell>
          <cell r="CU99">
            <v>69</v>
          </cell>
          <cell r="CV99">
            <v>72.010000000000005</v>
          </cell>
          <cell r="CW99">
            <v>70.930000000000007</v>
          </cell>
          <cell r="CX99">
            <v>71.44</v>
          </cell>
          <cell r="CY99">
            <v>71.61</v>
          </cell>
          <cell r="CZ99">
            <v>70.989999999999995</v>
          </cell>
          <cell r="DA99">
            <v>72.23</v>
          </cell>
          <cell r="DB99">
            <v>72.400000000000006</v>
          </cell>
          <cell r="DC99">
            <v>68.56</v>
          </cell>
          <cell r="DD99">
            <v>70.37</v>
          </cell>
          <cell r="DE99">
            <v>67.349999999999994</v>
          </cell>
          <cell r="DF99">
            <v>71.11</v>
          </cell>
          <cell r="DG99">
            <v>69.17</v>
          </cell>
          <cell r="DH99">
            <v>70.13</v>
          </cell>
          <cell r="DI99">
            <v>71.25</v>
          </cell>
          <cell r="DJ99">
            <v>72.28</v>
          </cell>
          <cell r="DK99">
            <v>68.94</v>
          </cell>
          <cell r="DL99">
            <v>72</v>
          </cell>
          <cell r="DM99">
            <v>70.540000000000006</v>
          </cell>
          <cell r="DN99">
            <v>70.47</v>
          </cell>
          <cell r="DO99">
            <v>71.22</v>
          </cell>
          <cell r="DP99">
            <v>71.069999999999993</v>
          </cell>
          <cell r="DQ99">
            <v>68.56</v>
          </cell>
          <cell r="DR99">
            <v>72.16</v>
          </cell>
          <cell r="DS99">
            <v>70.28</v>
          </cell>
          <cell r="DT99">
            <v>71.33</v>
          </cell>
          <cell r="DU99">
            <v>69.67</v>
          </cell>
          <cell r="DV99">
            <v>70.64</v>
          </cell>
          <cell r="DW99">
            <v>71.98</v>
          </cell>
          <cell r="DX99">
            <v>70.05</v>
          </cell>
          <cell r="DY99">
            <v>70.45</v>
          </cell>
          <cell r="DZ99">
            <v>71.7</v>
          </cell>
          <cell r="EA99">
            <v>70.400000000000006</v>
          </cell>
          <cell r="EB99">
            <v>70.72</v>
          </cell>
          <cell r="EC99">
            <v>69.59</v>
          </cell>
          <cell r="ED99">
            <v>71.72</v>
          </cell>
          <cell r="EE99">
            <v>72.73</v>
          </cell>
          <cell r="EF99">
            <v>72.430000000000007</v>
          </cell>
          <cell r="EH99">
            <v>70.5</v>
          </cell>
          <cell r="EI99">
            <v>71.11</v>
          </cell>
          <cell r="EJ99">
            <v>70.88</v>
          </cell>
          <cell r="EK99">
            <v>71.41</v>
          </cell>
          <cell r="EL99">
            <v>72.02</v>
          </cell>
          <cell r="EM99">
            <v>69.13</v>
          </cell>
          <cell r="EN99">
            <v>69.97</v>
          </cell>
          <cell r="EO99">
            <v>70.73</v>
          </cell>
          <cell r="ER99">
            <v>74.010000000000005</v>
          </cell>
          <cell r="ES99">
            <v>70.33</v>
          </cell>
          <cell r="ET99">
            <v>69.290000000000006</v>
          </cell>
          <cell r="EX99">
            <v>73.09</v>
          </cell>
          <cell r="EY99">
            <v>72.94</v>
          </cell>
          <cell r="EZ99">
            <v>71.349999999999994</v>
          </cell>
          <cell r="FA99">
            <v>71.31</v>
          </cell>
          <cell r="FB99">
            <v>70.34</v>
          </cell>
          <cell r="FC99">
            <v>71.34</v>
          </cell>
          <cell r="FD99">
            <v>70.510000000000005</v>
          </cell>
          <cell r="FE99">
            <v>70.17</v>
          </cell>
          <cell r="FF99">
            <v>70.5</v>
          </cell>
          <cell r="FG99">
            <v>70.48</v>
          </cell>
          <cell r="FH99">
            <v>70.680000000000007</v>
          </cell>
          <cell r="FI99">
            <v>70.37</v>
          </cell>
          <cell r="FJ99">
            <v>69.31</v>
          </cell>
          <cell r="FK99">
            <v>71.540000000000006</v>
          </cell>
          <cell r="FL99">
            <v>73.42</v>
          </cell>
          <cell r="FM99">
            <v>72.930000000000007</v>
          </cell>
          <cell r="FN99">
            <v>71.05</v>
          </cell>
          <cell r="FO99">
            <v>71.06</v>
          </cell>
          <cell r="FP99">
            <v>70.98</v>
          </cell>
          <cell r="FQ99">
            <v>69.84</v>
          </cell>
          <cell r="FR99">
            <v>69.069999999999993</v>
          </cell>
          <cell r="FS99">
            <v>67.959999999999994</v>
          </cell>
          <cell r="FT99">
            <v>69.56</v>
          </cell>
          <cell r="FU99">
            <v>69.62</v>
          </cell>
          <cell r="FV99">
            <v>70.36</v>
          </cell>
          <cell r="FW99">
            <v>69.650000000000006</v>
          </cell>
          <cell r="FX99">
            <v>70.099999999999994</v>
          </cell>
          <cell r="FY99">
            <v>69.09</v>
          </cell>
          <cell r="FZ99">
            <v>70.94</v>
          </cell>
          <cell r="GA99">
            <v>69.25</v>
          </cell>
          <cell r="GB99">
            <v>69.930000000000007</v>
          </cell>
          <cell r="GC99">
            <v>70.69</v>
          </cell>
          <cell r="GD99">
            <v>71.03</v>
          </cell>
          <cell r="GE99">
            <v>70.489999999999995</v>
          </cell>
          <cell r="GF99">
            <v>69.430000000000007</v>
          </cell>
          <cell r="GG99">
            <v>69.16</v>
          </cell>
          <cell r="GH99">
            <v>70.97</v>
          </cell>
          <cell r="GI99">
            <v>68.2</v>
          </cell>
          <cell r="GJ99">
            <v>68.63</v>
          </cell>
          <cell r="GK99">
            <v>70.61</v>
          </cell>
          <cell r="GL99">
            <v>68.87</v>
          </cell>
          <cell r="GM99">
            <v>68.7</v>
          </cell>
          <cell r="GN99">
            <v>68.09</v>
          </cell>
          <cell r="GO99">
            <v>69.349999999999994</v>
          </cell>
          <cell r="GP99">
            <v>70.63</v>
          </cell>
          <cell r="GQ99">
            <v>67.67</v>
          </cell>
          <cell r="GR99">
            <v>69.97</v>
          </cell>
          <cell r="GS99">
            <v>68.53</v>
          </cell>
          <cell r="GT99">
            <v>70.260000000000005</v>
          </cell>
          <cell r="GU99">
            <v>69.739999999999995</v>
          </cell>
          <cell r="GW99">
            <v>68.099999999999994</v>
          </cell>
          <cell r="GX99">
            <v>69.459999999999994</v>
          </cell>
          <cell r="GY99">
            <v>68.37</v>
          </cell>
          <cell r="GZ99">
            <v>67.680000000000007</v>
          </cell>
          <cell r="HA99">
            <v>69.81</v>
          </cell>
        </row>
        <row r="100">
          <cell r="A100">
            <v>99</v>
          </cell>
          <cell r="B100">
            <v>0</v>
          </cell>
          <cell r="C100" t="str">
            <v>Índice Preparo (%)</v>
          </cell>
          <cell r="D100" t="str">
            <v>%</v>
          </cell>
          <cell r="E100">
            <v>93.09</v>
          </cell>
          <cell r="G100">
            <v>92.45</v>
          </cell>
          <cell r="H100">
            <v>93.96</v>
          </cell>
          <cell r="I100">
            <v>93.16</v>
          </cell>
          <cell r="J100">
            <v>93.61</v>
          </cell>
          <cell r="K100">
            <v>93.36</v>
          </cell>
          <cell r="L100">
            <v>92.34</v>
          </cell>
          <cell r="M100">
            <v>92.45</v>
          </cell>
          <cell r="N100">
            <v>92.43</v>
          </cell>
          <cell r="O100">
            <v>91.6</v>
          </cell>
          <cell r="P100">
            <v>92.2</v>
          </cell>
          <cell r="Q100">
            <v>90.64</v>
          </cell>
          <cell r="R100">
            <v>91.36</v>
          </cell>
          <cell r="S100">
            <v>91.62</v>
          </cell>
          <cell r="V100">
            <v>89.91</v>
          </cell>
          <cell r="W100">
            <v>89.97</v>
          </cell>
          <cell r="X100">
            <v>91.65</v>
          </cell>
          <cell r="Y100">
            <v>92.09</v>
          </cell>
          <cell r="Z100">
            <v>92.21</v>
          </cell>
          <cell r="AA100">
            <v>89.85</v>
          </cell>
          <cell r="AB100">
            <v>92.26</v>
          </cell>
          <cell r="AC100">
            <v>91.21</v>
          </cell>
          <cell r="AD100">
            <v>90.81</v>
          </cell>
          <cell r="AE100">
            <v>92</v>
          </cell>
          <cell r="AF100">
            <v>91.2</v>
          </cell>
          <cell r="AG100">
            <v>91.95</v>
          </cell>
          <cell r="AJ100">
            <v>91.65</v>
          </cell>
          <cell r="AM100">
            <v>91.49</v>
          </cell>
          <cell r="AN100">
            <v>91.75</v>
          </cell>
          <cell r="AO100">
            <v>91.97</v>
          </cell>
          <cell r="AP100">
            <v>92.12</v>
          </cell>
          <cell r="AQ100">
            <v>91.62</v>
          </cell>
          <cell r="AR100">
            <v>90.84</v>
          </cell>
          <cell r="AT100">
            <v>91.65</v>
          </cell>
          <cell r="AU100">
            <v>91.87</v>
          </cell>
          <cell r="AV100">
            <v>94.06</v>
          </cell>
          <cell r="AW100">
            <v>91.17</v>
          </cell>
          <cell r="AX100">
            <v>91.21</v>
          </cell>
          <cell r="AY100">
            <v>92.48</v>
          </cell>
          <cell r="AZ100">
            <v>91.53</v>
          </cell>
          <cell r="BB100">
            <v>91.79</v>
          </cell>
          <cell r="BH100">
            <v>90.74</v>
          </cell>
          <cell r="BI100">
            <v>91.34</v>
          </cell>
          <cell r="BJ100">
            <v>92.12</v>
          </cell>
          <cell r="BK100">
            <v>92.05</v>
          </cell>
          <cell r="BL100">
            <v>91.96</v>
          </cell>
          <cell r="BM100">
            <v>91.9</v>
          </cell>
          <cell r="BN100">
            <v>92.08</v>
          </cell>
          <cell r="BO100">
            <v>92</v>
          </cell>
          <cell r="BP100">
            <v>90.24</v>
          </cell>
          <cell r="BQ100">
            <v>91.89</v>
          </cell>
          <cell r="BR100">
            <v>92.28</v>
          </cell>
          <cell r="BS100">
            <v>91.37</v>
          </cell>
          <cell r="BT100">
            <v>90.82</v>
          </cell>
          <cell r="BU100">
            <v>90.62</v>
          </cell>
          <cell r="BV100">
            <v>91.68</v>
          </cell>
          <cell r="BW100">
            <v>91.18</v>
          </cell>
          <cell r="BX100">
            <v>91.1</v>
          </cell>
          <cell r="BY100">
            <v>91.37</v>
          </cell>
          <cell r="BZ100">
            <v>91.59</v>
          </cell>
          <cell r="CA100">
            <v>90.98</v>
          </cell>
          <cell r="CB100">
            <v>90.83</v>
          </cell>
          <cell r="CC100">
            <v>90.8</v>
          </cell>
          <cell r="CD100">
            <v>90.34</v>
          </cell>
          <cell r="CE100">
            <v>92.13</v>
          </cell>
          <cell r="CF100">
            <v>92.66</v>
          </cell>
          <cell r="CG100">
            <v>92.23</v>
          </cell>
          <cell r="CH100">
            <v>91.45</v>
          </cell>
          <cell r="CI100">
            <v>92</v>
          </cell>
          <cell r="CJ100">
            <v>88.98</v>
          </cell>
          <cell r="CK100">
            <v>90.97</v>
          </cell>
          <cell r="CL100">
            <v>91.14</v>
          </cell>
          <cell r="CM100">
            <v>92.11</v>
          </cell>
          <cell r="CN100">
            <v>92.15</v>
          </cell>
          <cell r="CO100">
            <v>91.86</v>
          </cell>
          <cell r="CP100">
            <v>89.87</v>
          </cell>
          <cell r="CQ100">
            <v>91.34</v>
          </cell>
          <cell r="CR100">
            <v>91.61</v>
          </cell>
          <cell r="CS100">
            <v>91.98</v>
          </cell>
          <cell r="CT100">
            <v>91.18</v>
          </cell>
          <cell r="CU100">
            <v>90.91</v>
          </cell>
          <cell r="CV100">
            <v>90.2</v>
          </cell>
          <cell r="CW100">
            <v>91.37</v>
          </cell>
          <cell r="CX100">
            <v>89.61</v>
          </cell>
          <cell r="CY100">
            <v>90.41</v>
          </cell>
          <cell r="CZ100">
            <v>91.44</v>
          </cell>
          <cell r="DA100">
            <v>90.5</v>
          </cell>
          <cell r="DB100">
            <v>89.83</v>
          </cell>
          <cell r="DC100">
            <v>90.97</v>
          </cell>
          <cell r="DD100">
            <v>90.96</v>
          </cell>
          <cell r="DE100">
            <v>91.41</v>
          </cell>
          <cell r="DF100">
            <v>91.45</v>
          </cell>
          <cell r="DG100">
            <v>92.51</v>
          </cell>
          <cell r="DH100">
            <v>91.87</v>
          </cell>
          <cell r="DI100">
            <v>91.37</v>
          </cell>
          <cell r="DJ100">
            <v>91.98</v>
          </cell>
          <cell r="DK100">
            <v>91.95</v>
          </cell>
          <cell r="DL100">
            <v>92.48</v>
          </cell>
          <cell r="DM100">
            <v>91.56</v>
          </cell>
          <cell r="DN100">
            <v>91.99</v>
          </cell>
          <cell r="DO100">
            <v>91.92</v>
          </cell>
          <cell r="DP100">
            <v>92.04</v>
          </cell>
          <cell r="DQ100">
            <v>92.57</v>
          </cell>
          <cell r="DR100">
            <v>90.23</v>
          </cell>
          <cell r="DS100">
            <v>92.02</v>
          </cell>
          <cell r="DT100">
            <v>91.78</v>
          </cell>
          <cell r="DU100">
            <v>92.43</v>
          </cell>
          <cell r="DV100">
            <v>92.37</v>
          </cell>
          <cell r="DW100">
            <v>93.03</v>
          </cell>
          <cell r="DX100">
            <v>92.9</v>
          </cell>
          <cell r="DY100">
            <v>89.97</v>
          </cell>
          <cell r="DZ100">
            <v>93.18</v>
          </cell>
          <cell r="EA100">
            <v>92.23</v>
          </cell>
          <cell r="EB100">
            <v>91.31</v>
          </cell>
          <cell r="EC100">
            <v>93.36</v>
          </cell>
          <cell r="ED100">
            <v>91.1</v>
          </cell>
          <cell r="EE100">
            <v>90.9</v>
          </cell>
          <cell r="EF100">
            <v>90.48</v>
          </cell>
          <cell r="EH100">
            <v>94.37</v>
          </cell>
          <cell r="EI100">
            <v>92.38</v>
          </cell>
          <cell r="EJ100">
            <v>91.39</v>
          </cell>
          <cell r="EK100">
            <v>90.23</v>
          </cell>
          <cell r="EL100">
            <v>92.39</v>
          </cell>
          <cell r="EM100">
            <v>91.9</v>
          </cell>
          <cell r="EN100">
            <v>92.41</v>
          </cell>
          <cell r="EO100">
            <v>91.9</v>
          </cell>
          <cell r="ER100">
            <v>91.61</v>
          </cell>
          <cell r="ES100">
            <v>90.68</v>
          </cell>
          <cell r="ET100">
            <v>91.52</v>
          </cell>
          <cell r="EX100">
            <v>91.67</v>
          </cell>
          <cell r="EY100">
            <v>92.86</v>
          </cell>
          <cell r="EZ100">
            <v>91.01</v>
          </cell>
          <cell r="FA100">
            <v>91.82</v>
          </cell>
          <cell r="FB100">
            <v>92.07</v>
          </cell>
          <cell r="FC100">
            <v>92.18</v>
          </cell>
          <cell r="FD100">
            <v>92</v>
          </cell>
          <cell r="FE100">
            <v>91.89</v>
          </cell>
          <cell r="FF100">
            <v>91.09</v>
          </cell>
          <cell r="FG100">
            <v>90.33</v>
          </cell>
          <cell r="FH100">
            <v>91.39</v>
          </cell>
          <cell r="FI100">
            <v>92.36</v>
          </cell>
          <cell r="FJ100">
            <v>92.4</v>
          </cell>
          <cell r="FK100">
            <v>91.5</v>
          </cell>
          <cell r="FL100">
            <v>91.37</v>
          </cell>
          <cell r="FM100">
            <v>91.29</v>
          </cell>
          <cell r="FN100">
            <v>92.51</v>
          </cell>
          <cell r="FO100">
            <v>90.92</v>
          </cell>
          <cell r="FP100">
            <v>90.9</v>
          </cell>
          <cell r="FQ100">
            <v>91.76</v>
          </cell>
          <cell r="FR100">
            <v>92.21</v>
          </cell>
          <cell r="FS100">
            <v>91.45</v>
          </cell>
          <cell r="FT100">
            <v>91.34</v>
          </cell>
          <cell r="FU100">
            <v>90.79</v>
          </cell>
          <cell r="FV100">
            <v>92.83</v>
          </cell>
          <cell r="FW100">
            <v>91.27</v>
          </cell>
          <cell r="FX100">
            <v>91.95</v>
          </cell>
          <cell r="FY100">
            <v>90.91</v>
          </cell>
          <cell r="FZ100">
            <v>92.25</v>
          </cell>
          <cell r="GA100">
            <v>90.91</v>
          </cell>
          <cell r="GB100">
            <v>89.82</v>
          </cell>
          <cell r="GC100">
            <v>91.81</v>
          </cell>
          <cell r="GD100">
            <v>91.46</v>
          </cell>
          <cell r="GE100">
            <v>91.4</v>
          </cell>
          <cell r="GF100">
            <v>92.32</v>
          </cell>
          <cell r="GG100">
            <v>92.28</v>
          </cell>
          <cell r="GH100">
            <v>92.63</v>
          </cell>
          <cell r="GI100">
            <v>90.58</v>
          </cell>
          <cell r="GJ100">
            <v>93.1</v>
          </cell>
          <cell r="GK100">
            <v>93.07</v>
          </cell>
          <cell r="GL100">
            <v>92.49</v>
          </cell>
          <cell r="GM100">
            <v>91.89</v>
          </cell>
          <cell r="GN100">
            <v>91.98</v>
          </cell>
          <cell r="GO100">
            <v>91.83</v>
          </cell>
          <cell r="GP100">
            <v>90.7</v>
          </cell>
          <cell r="GQ100">
            <v>90.96</v>
          </cell>
          <cell r="GR100">
            <v>91.81</v>
          </cell>
          <cell r="GS100">
            <v>92.67</v>
          </cell>
          <cell r="GT100">
            <v>91.08</v>
          </cell>
          <cell r="GU100">
            <v>92</v>
          </cell>
          <cell r="GW100">
            <v>92.04</v>
          </cell>
          <cell r="GX100">
            <v>90.8</v>
          </cell>
          <cell r="GY100">
            <v>90.65</v>
          </cell>
          <cell r="GZ100">
            <v>91.17</v>
          </cell>
          <cell r="HA100">
            <v>92.12</v>
          </cell>
        </row>
        <row r="101">
          <cell r="A101">
            <v>100</v>
          </cell>
          <cell r="B101">
            <v>0</v>
          </cell>
          <cell r="C101" t="str">
            <v>CALDO RESIDUAL</v>
          </cell>
          <cell r="D101" t="str">
            <v>.</v>
          </cell>
        </row>
        <row r="102">
          <cell r="A102">
            <v>101</v>
          </cell>
          <cell r="B102">
            <v>0</v>
          </cell>
          <cell r="C102" t="str">
            <v>Brix Caldo Residual (%)</v>
          </cell>
          <cell r="D102" t="str">
            <v>ºBx</v>
          </cell>
          <cell r="E102">
            <v>1.59</v>
          </cell>
          <cell r="F102">
            <v>1.23</v>
          </cell>
          <cell r="G102">
            <v>1.62</v>
          </cell>
          <cell r="H102">
            <v>1.9</v>
          </cell>
          <cell r="I102">
            <v>1.79</v>
          </cell>
          <cell r="J102">
            <v>2.02</v>
          </cell>
          <cell r="K102">
            <v>1.88</v>
          </cell>
          <cell r="L102">
            <v>2.16</v>
          </cell>
          <cell r="M102">
            <v>2.27</v>
          </cell>
          <cell r="N102">
            <v>2.5099999999999998</v>
          </cell>
          <cell r="O102">
            <v>2.2200000000000002</v>
          </cell>
          <cell r="P102">
            <v>2.23</v>
          </cell>
          <cell r="Q102">
            <v>2.42</v>
          </cell>
          <cell r="R102">
            <v>2.4300000000000002</v>
          </cell>
          <cell r="S102">
            <v>2.37</v>
          </cell>
          <cell r="V102">
            <v>2.27</v>
          </cell>
          <cell r="W102">
            <v>1.19</v>
          </cell>
          <cell r="X102">
            <v>2.19</v>
          </cell>
          <cell r="Y102">
            <v>2.0099999999999998</v>
          </cell>
          <cell r="Z102">
            <v>2.52</v>
          </cell>
          <cell r="AA102">
            <v>3.27</v>
          </cell>
          <cell r="AB102">
            <v>3.07</v>
          </cell>
          <cell r="AC102">
            <v>2.58</v>
          </cell>
          <cell r="AD102">
            <v>2.88</v>
          </cell>
          <cell r="AE102">
            <v>3.35</v>
          </cell>
          <cell r="AF102">
            <v>3.71</v>
          </cell>
          <cell r="AG102">
            <v>2.96</v>
          </cell>
          <cell r="AJ102">
            <v>3.04</v>
          </cell>
          <cell r="AM102">
            <v>2.08</v>
          </cell>
          <cell r="AN102">
            <v>2.41</v>
          </cell>
          <cell r="AO102">
            <v>1.81</v>
          </cell>
          <cell r="AP102">
            <v>2.5099999999999998</v>
          </cell>
          <cell r="AQ102">
            <v>3.82</v>
          </cell>
          <cell r="AR102">
            <v>2.68</v>
          </cell>
          <cell r="AT102">
            <v>2.02</v>
          </cell>
          <cell r="AU102">
            <v>1.75</v>
          </cell>
          <cell r="AV102">
            <v>2.5299999999999998</v>
          </cell>
          <cell r="AW102">
            <v>2.44</v>
          </cell>
          <cell r="AX102">
            <v>2.69</v>
          </cell>
          <cell r="AY102">
            <v>2.35</v>
          </cell>
          <cell r="AZ102">
            <v>2.0499999999999998</v>
          </cell>
          <cell r="BB102">
            <v>3.51</v>
          </cell>
          <cell r="BH102">
            <v>1.95</v>
          </cell>
          <cell r="BI102">
            <v>1.72</v>
          </cell>
          <cell r="BJ102">
            <v>0.55000000000000004</v>
          </cell>
          <cell r="BK102">
            <v>1.27</v>
          </cell>
          <cell r="BL102">
            <v>1.04</v>
          </cell>
          <cell r="BM102">
            <v>1.83</v>
          </cell>
          <cell r="BN102">
            <v>2.54</v>
          </cell>
          <cell r="BO102">
            <v>2.19</v>
          </cell>
          <cell r="BP102">
            <v>2.2599999999999998</v>
          </cell>
          <cell r="BQ102">
            <v>2.0499999999999998</v>
          </cell>
          <cell r="BR102">
            <v>2.1</v>
          </cell>
          <cell r="BS102">
            <v>2.2799999999999998</v>
          </cell>
          <cell r="BT102">
            <v>2.12</v>
          </cell>
          <cell r="BU102">
            <v>2</v>
          </cell>
          <cell r="BV102">
            <v>2.42</v>
          </cell>
          <cell r="BW102">
            <v>2.2000000000000002</v>
          </cell>
          <cell r="BX102">
            <v>2.29</v>
          </cell>
          <cell r="BY102">
            <v>2.1</v>
          </cell>
          <cell r="BZ102">
            <v>2.0499999999999998</v>
          </cell>
          <cell r="CA102">
            <v>1.99</v>
          </cell>
          <cell r="CB102">
            <v>1.96</v>
          </cell>
          <cell r="CC102">
            <v>2.0099999999999998</v>
          </cell>
          <cell r="CD102">
            <v>2.14</v>
          </cell>
          <cell r="CE102">
            <v>2.54</v>
          </cell>
          <cell r="CF102">
            <v>2.39</v>
          </cell>
          <cell r="CG102">
            <v>2.4300000000000002</v>
          </cell>
          <cell r="CH102">
            <v>2.08</v>
          </cell>
          <cell r="CI102">
            <v>1.87</v>
          </cell>
          <cell r="CJ102">
            <v>1.96</v>
          </cell>
          <cell r="CK102">
            <v>2.04</v>
          </cell>
          <cell r="CL102">
            <v>1.97</v>
          </cell>
          <cell r="CM102">
            <v>1.97</v>
          </cell>
          <cell r="CN102">
            <v>1.86</v>
          </cell>
          <cell r="CO102">
            <v>1.95</v>
          </cell>
          <cell r="CP102">
            <v>1.72</v>
          </cell>
          <cell r="CQ102">
            <v>1.9</v>
          </cell>
          <cell r="CR102">
            <v>1.91</v>
          </cell>
          <cell r="CS102">
            <v>1.89</v>
          </cell>
          <cell r="CT102">
            <v>1.96</v>
          </cell>
          <cell r="CU102">
            <v>1.87</v>
          </cell>
          <cell r="CV102">
            <v>1.83</v>
          </cell>
          <cell r="CW102">
            <v>1.97</v>
          </cell>
          <cell r="CX102">
            <v>1.91</v>
          </cell>
          <cell r="CY102">
            <v>2.46</v>
          </cell>
          <cell r="CZ102">
            <v>2.2200000000000002</v>
          </cell>
          <cell r="DA102">
            <v>2.21</v>
          </cell>
          <cell r="DB102">
            <v>1.73</v>
          </cell>
          <cell r="DC102">
            <v>1.91</v>
          </cell>
          <cell r="DD102">
            <v>1.89</v>
          </cell>
          <cell r="DE102">
            <v>1.92</v>
          </cell>
          <cell r="DF102">
            <v>1.83</v>
          </cell>
          <cell r="DG102">
            <v>1.87</v>
          </cell>
          <cell r="DH102">
            <v>2.0699999999999998</v>
          </cell>
          <cell r="DI102">
            <v>2.04</v>
          </cell>
          <cell r="DJ102">
            <v>2.12</v>
          </cell>
          <cell r="DK102">
            <v>1.89</v>
          </cell>
          <cell r="DL102">
            <v>2.04</v>
          </cell>
          <cell r="DM102">
            <v>2.11</v>
          </cell>
          <cell r="DN102">
            <v>2.0299999999999998</v>
          </cell>
          <cell r="DO102">
            <v>2.14</v>
          </cell>
          <cell r="DP102">
            <v>1.79</v>
          </cell>
          <cell r="DQ102">
            <v>1.9</v>
          </cell>
          <cell r="DR102">
            <v>1.9</v>
          </cell>
          <cell r="DS102">
            <v>1.76</v>
          </cell>
          <cell r="DT102">
            <v>1.7</v>
          </cell>
          <cell r="DU102">
            <v>2.25</v>
          </cell>
          <cell r="DV102">
            <v>1.99</v>
          </cell>
          <cell r="DW102">
            <v>1.5</v>
          </cell>
          <cell r="DX102">
            <v>1.92</v>
          </cell>
          <cell r="DY102">
            <v>1.86</v>
          </cell>
          <cell r="DZ102">
            <v>2.0099999999999998</v>
          </cell>
          <cell r="EA102">
            <v>1.73</v>
          </cell>
          <cell r="EB102">
            <v>1.73</v>
          </cell>
          <cell r="EC102">
            <v>1.65</v>
          </cell>
          <cell r="ED102">
            <v>1.8</v>
          </cell>
          <cell r="EE102">
            <v>1.97</v>
          </cell>
          <cell r="EF102">
            <v>1.65</v>
          </cell>
          <cell r="EH102">
            <v>2.2599999999999998</v>
          </cell>
          <cell r="EI102">
            <v>2.38</v>
          </cell>
          <cell r="EJ102">
            <v>2.0299999999999998</v>
          </cell>
          <cell r="EK102">
            <v>2.0099999999999998</v>
          </cell>
          <cell r="EL102">
            <v>2.0499999999999998</v>
          </cell>
          <cell r="EM102">
            <v>2.25</v>
          </cell>
          <cell r="EN102">
            <v>1.81</v>
          </cell>
          <cell r="EO102">
            <v>2.0499999999999998</v>
          </cell>
          <cell r="ER102">
            <v>1.4</v>
          </cell>
          <cell r="ES102">
            <v>1.38</v>
          </cell>
          <cell r="ET102">
            <v>1.29</v>
          </cell>
          <cell r="EX102">
            <v>0.98</v>
          </cell>
          <cell r="EY102">
            <v>1.4</v>
          </cell>
          <cell r="EZ102">
            <v>1.53</v>
          </cell>
          <cell r="FA102">
            <v>2.11</v>
          </cell>
          <cell r="FB102">
            <v>2.0299999999999998</v>
          </cell>
          <cell r="FC102">
            <v>1.96</v>
          </cell>
          <cell r="FD102">
            <v>2.08</v>
          </cell>
          <cell r="FE102">
            <v>2.19</v>
          </cell>
          <cell r="FF102">
            <v>2.16</v>
          </cell>
          <cell r="FG102">
            <v>1.98</v>
          </cell>
          <cell r="FH102">
            <v>2.02</v>
          </cell>
          <cell r="FI102">
            <v>2.2000000000000002</v>
          </cell>
          <cell r="FJ102">
            <v>2.27</v>
          </cell>
          <cell r="FK102">
            <v>2.08</v>
          </cell>
          <cell r="FL102">
            <v>2.0099999999999998</v>
          </cell>
          <cell r="FM102">
            <v>2.09</v>
          </cell>
          <cell r="FN102">
            <v>2.16</v>
          </cell>
          <cell r="FO102">
            <v>1.97</v>
          </cell>
          <cell r="FP102">
            <v>2.02</v>
          </cell>
          <cell r="FQ102">
            <v>2.04</v>
          </cell>
          <cell r="FR102">
            <v>1.69</v>
          </cell>
          <cell r="FS102">
            <v>1.99</v>
          </cell>
          <cell r="FT102">
            <v>2.06</v>
          </cell>
          <cell r="FU102">
            <v>2.02</v>
          </cell>
          <cell r="FV102">
            <v>1.86</v>
          </cell>
          <cell r="FW102">
            <v>1.72</v>
          </cell>
          <cell r="FX102">
            <v>1.61</v>
          </cell>
          <cell r="FY102">
            <v>1.84</v>
          </cell>
          <cell r="FZ102">
            <v>1.94</v>
          </cell>
          <cell r="GA102">
            <v>1.87</v>
          </cell>
          <cell r="GB102">
            <v>2.2599999999999998</v>
          </cell>
          <cell r="GC102">
            <v>1.97</v>
          </cell>
          <cell r="GD102">
            <v>1.85</v>
          </cell>
          <cell r="GE102">
            <v>2.0699999999999998</v>
          </cell>
          <cell r="GF102">
            <v>2.44</v>
          </cell>
          <cell r="GG102">
            <v>2.0099999999999998</v>
          </cell>
          <cell r="GH102">
            <v>1.91</v>
          </cell>
          <cell r="GI102">
            <v>1.48</v>
          </cell>
          <cell r="GJ102">
            <v>2.35</v>
          </cell>
          <cell r="GK102">
            <v>2.37</v>
          </cell>
          <cell r="GL102">
            <v>2.4300000000000002</v>
          </cell>
          <cell r="GM102">
            <v>2.38</v>
          </cell>
          <cell r="GN102">
            <v>2.19</v>
          </cell>
          <cell r="GO102">
            <v>1.71</v>
          </cell>
          <cell r="GP102">
            <v>2.14</v>
          </cell>
          <cell r="GQ102">
            <v>2.4500000000000002</v>
          </cell>
          <cell r="GR102">
            <v>2.34</v>
          </cell>
          <cell r="GS102">
            <v>2.06</v>
          </cell>
          <cell r="GT102">
            <v>2.17</v>
          </cell>
          <cell r="GU102">
            <v>2.02</v>
          </cell>
          <cell r="GW102">
            <v>1.78</v>
          </cell>
          <cell r="GX102">
            <v>2.1</v>
          </cell>
          <cell r="GY102">
            <v>2.33</v>
          </cell>
          <cell r="GZ102">
            <v>2.38</v>
          </cell>
          <cell r="HA102">
            <v>2.81</v>
          </cell>
          <cell r="HB102">
            <v>3.12</v>
          </cell>
        </row>
        <row r="103">
          <cell r="A103">
            <v>102</v>
          </cell>
          <cell r="B103">
            <v>0</v>
          </cell>
          <cell r="C103" t="str">
            <v>Pol Caldo Residual (%)</v>
          </cell>
          <cell r="D103" t="str">
            <v>ºZ</v>
          </cell>
          <cell r="E103">
            <v>0.94</v>
          </cell>
          <cell r="F103">
            <v>0.7</v>
          </cell>
          <cell r="G103">
            <v>1.03</v>
          </cell>
          <cell r="H103">
            <v>1.07</v>
          </cell>
          <cell r="I103">
            <v>1.0900000000000001</v>
          </cell>
          <cell r="J103">
            <v>1.23</v>
          </cell>
          <cell r="K103">
            <v>1.1299999999999999</v>
          </cell>
          <cell r="L103">
            <v>1.4</v>
          </cell>
          <cell r="M103">
            <v>1.47</v>
          </cell>
          <cell r="N103">
            <v>1.7</v>
          </cell>
          <cell r="O103">
            <v>1.42</v>
          </cell>
          <cell r="P103">
            <v>1.47</v>
          </cell>
          <cell r="Q103">
            <v>1.6</v>
          </cell>
          <cell r="R103">
            <v>1.65</v>
          </cell>
          <cell r="S103">
            <v>1.62</v>
          </cell>
          <cell r="V103">
            <v>1.51</v>
          </cell>
          <cell r="W103">
            <v>0.67</v>
          </cell>
          <cell r="X103">
            <v>1.55</v>
          </cell>
          <cell r="Y103">
            <v>1.33</v>
          </cell>
          <cell r="Z103">
            <v>1.76</v>
          </cell>
          <cell r="AA103">
            <v>2.3199999999999998</v>
          </cell>
          <cell r="AB103">
            <v>2.17</v>
          </cell>
          <cell r="AC103">
            <v>1.83</v>
          </cell>
          <cell r="AD103">
            <v>2.0699999999999998</v>
          </cell>
          <cell r="AE103">
            <v>2.4</v>
          </cell>
          <cell r="AF103">
            <v>2.7</v>
          </cell>
          <cell r="AG103">
            <v>2.1</v>
          </cell>
          <cell r="AJ103">
            <v>2.0299999999999998</v>
          </cell>
          <cell r="AM103">
            <v>1.4</v>
          </cell>
          <cell r="AN103">
            <v>1.63</v>
          </cell>
          <cell r="AO103">
            <v>1.1499999999999999</v>
          </cell>
          <cell r="AP103">
            <v>1.67</v>
          </cell>
          <cell r="AQ103">
            <v>2.84</v>
          </cell>
          <cell r="AR103">
            <v>1.91</v>
          </cell>
          <cell r="AT103">
            <v>1.37</v>
          </cell>
          <cell r="AU103">
            <v>1.08</v>
          </cell>
          <cell r="AV103">
            <v>1.71</v>
          </cell>
          <cell r="AW103">
            <v>1.72</v>
          </cell>
          <cell r="AX103">
            <v>1.84</v>
          </cell>
          <cell r="AY103">
            <v>1.57</v>
          </cell>
          <cell r="AZ103">
            <v>1.32</v>
          </cell>
          <cell r="BB103">
            <v>2.71</v>
          </cell>
          <cell r="BH103">
            <v>1.1399999999999999</v>
          </cell>
          <cell r="BI103">
            <v>0.88</v>
          </cell>
          <cell r="BJ103">
            <v>0.26</v>
          </cell>
          <cell r="BK103">
            <v>0.69</v>
          </cell>
          <cell r="BL103">
            <v>0.56000000000000005</v>
          </cell>
          <cell r="BM103">
            <v>1.25</v>
          </cell>
          <cell r="BN103">
            <v>1.84</v>
          </cell>
          <cell r="BO103">
            <v>1.5</v>
          </cell>
          <cell r="BP103">
            <v>1.49</v>
          </cell>
          <cell r="BQ103">
            <v>1.32</v>
          </cell>
          <cell r="BR103">
            <v>1.34</v>
          </cell>
          <cell r="BS103">
            <v>1.61</v>
          </cell>
          <cell r="BT103">
            <v>1.38</v>
          </cell>
          <cell r="BU103">
            <v>1.3</v>
          </cell>
          <cell r="BV103">
            <v>1.57</v>
          </cell>
          <cell r="BW103">
            <v>1.51</v>
          </cell>
          <cell r="BX103">
            <v>1.49</v>
          </cell>
          <cell r="BY103">
            <v>1.33</v>
          </cell>
          <cell r="BZ103">
            <v>1.31</v>
          </cell>
          <cell r="CA103">
            <v>1.3</v>
          </cell>
          <cell r="CB103">
            <v>1.34</v>
          </cell>
          <cell r="CC103">
            <v>1.36</v>
          </cell>
          <cell r="CD103">
            <v>1.43</v>
          </cell>
          <cell r="CE103">
            <v>1.72</v>
          </cell>
          <cell r="CF103">
            <v>1.59</v>
          </cell>
          <cell r="CG103">
            <v>1.68</v>
          </cell>
          <cell r="CH103">
            <v>1.38</v>
          </cell>
          <cell r="CI103">
            <v>1.1599999999999999</v>
          </cell>
          <cell r="CJ103">
            <v>1.28</v>
          </cell>
          <cell r="CK103">
            <v>1.23</v>
          </cell>
          <cell r="CL103">
            <v>1.25</v>
          </cell>
          <cell r="CM103">
            <v>1.18</v>
          </cell>
          <cell r="CN103">
            <v>1.1200000000000001</v>
          </cell>
          <cell r="CO103">
            <v>1.22</v>
          </cell>
          <cell r="CP103">
            <v>1.08</v>
          </cell>
          <cell r="CQ103">
            <v>1.1499999999999999</v>
          </cell>
          <cell r="CR103">
            <v>1.17</v>
          </cell>
          <cell r="CS103">
            <v>1.23</v>
          </cell>
          <cell r="CT103">
            <v>1.27</v>
          </cell>
          <cell r="CU103">
            <v>1.1399999999999999</v>
          </cell>
          <cell r="CV103">
            <v>1.1100000000000001</v>
          </cell>
          <cell r="CW103">
            <v>1.22</v>
          </cell>
          <cell r="CX103">
            <v>1.07</v>
          </cell>
          <cell r="CY103">
            <v>1.53</v>
          </cell>
          <cell r="CZ103">
            <v>1.37</v>
          </cell>
          <cell r="DA103">
            <v>1.39</v>
          </cell>
          <cell r="DB103">
            <v>1.1299999999999999</v>
          </cell>
          <cell r="DC103">
            <v>1.23</v>
          </cell>
          <cell r="DD103">
            <v>1.17</v>
          </cell>
          <cell r="DE103">
            <v>1.1599999999999999</v>
          </cell>
          <cell r="DF103">
            <v>1.1100000000000001</v>
          </cell>
          <cell r="DG103">
            <v>1.18</v>
          </cell>
          <cell r="DH103">
            <v>1.34</v>
          </cell>
          <cell r="DI103">
            <v>1.33</v>
          </cell>
          <cell r="DJ103">
            <v>1.38</v>
          </cell>
          <cell r="DK103">
            <v>1.22</v>
          </cell>
          <cell r="DL103">
            <v>1.29</v>
          </cell>
          <cell r="DM103">
            <v>1.32</v>
          </cell>
          <cell r="DN103">
            <v>1.07</v>
          </cell>
          <cell r="DO103">
            <v>1.19</v>
          </cell>
          <cell r="DP103">
            <v>1.1000000000000001</v>
          </cell>
          <cell r="DQ103">
            <v>1.19</v>
          </cell>
          <cell r="DR103">
            <v>1.2</v>
          </cell>
          <cell r="DS103">
            <v>1.1499999999999999</v>
          </cell>
          <cell r="DT103">
            <v>1.08</v>
          </cell>
          <cell r="DU103">
            <v>1.49</v>
          </cell>
          <cell r="DV103">
            <v>1.2</v>
          </cell>
          <cell r="DW103">
            <v>0.91</v>
          </cell>
          <cell r="DX103">
            <v>1.22</v>
          </cell>
          <cell r="DY103">
            <v>1.17</v>
          </cell>
          <cell r="DZ103">
            <v>1.28</v>
          </cell>
          <cell r="EA103">
            <v>1.08</v>
          </cell>
          <cell r="EB103">
            <v>1.05</v>
          </cell>
          <cell r="EC103">
            <v>1.03</v>
          </cell>
          <cell r="ED103">
            <v>1.1200000000000001</v>
          </cell>
          <cell r="EE103">
            <v>1.19</v>
          </cell>
          <cell r="EF103">
            <v>0.87</v>
          </cell>
          <cell r="EH103">
            <v>1.43</v>
          </cell>
          <cell r="EI103">
            <v>1.37</v>
          </cell>
          <cell r="EJ103">
            <v>1.17</v>
          </cell>
          <cell r="EK103">
            <v>1.21</v>
          </cell>
          <cell r="EL103">
            <v>1.24</v>
          </cell>
          <cell r="EM103">
            <v>1.28</v>
          </cell>
          <cell r="EN103">
            <v>1.04</v>
          </cell>
          <cell r="EO103">
            <v>1.1399999999999999</v>
          </cell>
          <cell r="ER103">
            <v>0.89</v>
          </cell>
          <cell r="ES103">
            <v>0.81</v>
          </cell>
          <cell r="ET103">
            <v>0.62</v>
          </cell>
          <cell r="EX103">
            <v>0.59</v>
          </cell>
          <cell r="EY103">
            <v>0.84</v>
          </cell>
          <cell r="EZ103">
            <v>0.91</v>
          </cell>
          <cell r="FA103">
            <v>1.31</v>
          </cell>
          <cell r="FB103">
            <v>1.21</v>
          </cell>
          <cell r="FC103">
            <v>1.17</v>
          </cell>
          <cell r="FD103">
            <v>1.24</v>
          </cell>
          <cell r="FE103">
            <v>1.37</v>
          </cell>
          <cell r="FF103">
            <v>1.32</v>
          </cell>
          <cell r="FG103">
            <v>1.23</v>
          </cell>
          <cell r="FH103">
            <v>1.27</v>
          </cell>
          <cell r="FI103">
            <v>1.45</v>
          </cell>
          <cell r="FJ103">
            <v>1.38</v>
          </cell>
          <cell r="FK103">
            <v>1.36</v>
          </cell>
          <cell r="FL103">
            <v>1.28</v>
          </cell>
          <cell r="FM103">
            <v>1.32</v>
          </cell>
          <cell r="FN103">
            <v>1.28</v>
          </cell>
          <cell r="FO103">
            <v>1.21</v>
          </cell>
          <cell r="FP103">
            <v>1.22</v>
          </cell>
          <cell r="FQ103">
            <v>1.2</v>
          </cell>
          <cell r="FR103">
            <v>1.03</v>
          </cell>
          <cell r="FS103">
            <v>1.25</v>
          </cell>
          <cell r="FT103">
            <v>1.25</v>
          </cell>
          <cell r="FU103">
            <v>1.3</v>
          </cell>
          <cell r="FV103">
            <v>1.1399999999999999</v>
          </cell>
          <cell r="FW103">
            <v>1.07</v>
          </cell>
          <cell r="FX103">
            <v>0.92</v>
          </cell>
          <cell r="FY103">
            <v>1.1200000000000001</v>
          </cell>
          <cell r="FZ103">
            <v>1.1599999999999999</v>
          </cell>
          <cell r="GA103">
            <v>1.19</v>
          </cell>
          <cell r="GB103">
            <v>1.34</v>
          </cell>
          <cell r="GC103">
            <v>1.1200000000000001</v>
          </cell>
          <cell r="GD103">
            <v>1.1200000000000001</v>
          </cell>
          <cell r="GE103">
            <v>1.24</v>
          </cell>
          <cell r="GF103">
            <v>1.43</v>
          </cell>
          <cell r="GG103">
            <v>1.24</v>
          </cell>
          <cell r="GH103">
            <v>1.22</v>
          </cell>
          <cell r="GI103">
            <v>0.87</v>
          </cell>
          <cell r="GJ103">
            <v>1.47</v>
          </cell>
          <cell r="GK103">
            <v>1.52</v>
          </cell>
          <cell r="GL103">
            <v>1.48</v>
          </cell>
          <cell r="GM103">
            <v>1.45</v>
          </cell>
          <cell r="GN103">
            <v>1.33</v>
          </cell>
          <cell r="GO103">
            <v>0.99</v>
          </cell>
          <cell r="GP103">
            <v>1.22</v>
          </cell>
          <cell r="GQ103">
            <v>1.58</v>
          </cell>
          <cell r="GR103">
            <v>1.45</v>
          </cell>
          <cell r="GS103">
            <v>1.32</v>
          </cell>
          <cell r="GT103">
            <v>1.32</v>
          </cell>
          <cell r="GU103">
            <v>1.1499999999999999</v>
          </cell>
          <cell r="GW103">
            <v>1.08</v>
          </cell>
          <cell r="GX103">
            <v>1.37</v>
          </cell>
          <cell r="GY103">
            <v>1.52</v>
          </cell>
          <cell r="GZ103">
            <v>1.6</v>
          </cell>
          <cell r="HA103">
            <v>2.06</v>
          </cell>
          <cell r="HB103">
            <v>2.2999999999999998</v>
          </cell>
        </row>
        <row r="104">
          <cell r="A104">
            <v>103</v>
          </cell>
          <cell r="B104">
            <v>0</v>
          </cell>
          <cell r="C104" t="str">
            <v>Pureza Caldo Residual (%)</v>
          </cell>
          <cell r="D104" t="str">
            <v>%</v>
          </cell>
          <cell r="E104">
            <v>58.61</v>
          </cell>
          <cell r="F104">
            <v>56.64</v>
          </cell>
          <cell r="G104">
            <v>63.54</v>
          </cell>
          <cell r="H104">
            <v>55.97</v>
          </cell>
          <cell r="I104">
            <v>60.32</v>
          </cell>
          <cell r="J104">
            <v>60.55</v>
          </cell>
          <cell r="K104">
            <v>59.78</v>
          </cell>
          <cell r="L104">
            <v>64.489999999999995</v>
          </cell>
          <cell r="M104">
            <v>64.930000000000007</v>
          </cell>
          <cell r="N104">
            <v>67.180000000000007</v>
          </cell>
          <cell r="O104">
            <v>63.88</v>
          </cell>
          <cell r="P104">
            <v>65.73</v>
          </cell>
          <cell r="Q104">
            <v>66.260000000000005</v>
          </cell>
          <cell r="R104">
            <v>67.78</v>
          </cell>
          <cell r="S104">
            <v>66.87</v>
          </cell>
          <cell r="V104">
            <v>65.88</v>
          </cell>
          <cell r="W104">
            <v>56.3</v>
          </cell>
          <cell r="X104">
            <v>69.650000000000006</v>
          </cell>
          <cell r="Y104">
            <v>65.239999999999995</v>
          </cell>
          <cell r="Z104">
            <v>69.89</v>
          </cell>
          <cell r="AA104">
            <v>70.28</v>
          </cell>
          <cell r="AB104">
            <v>70.650000000000006</v>
          </cell>
          <cell r="AC104">
            <v>70.7</v>
          </cell>
          <cell r="AD104">
            <v>71.83</v>
          </cell>
          <cell r="AE104">
            <v>71.819999999999993</v>
          </cell>
          <cell r="AF104">
            <v>72.87</v>
          </cell>
          <cell r="AG104">
            <v>70.69</v>
          </cell>
          <cell r="AJ104">
            <v>66.78</v>
          </cell>
          <cell r="AM104">
            <v>66.53</v>
          </cell>
          <cell r="AN104">
            <v>67.2</v>
          </cell>
          <cell r="AO104">
            <v>63.35</v>
          </cell>
          <cell r="AP104">
            <v>65.56</v>
          </cell>
          <cell r="AQ104">
            <v>74.25</v>
          </cell>
          <cell r="AR104">
            <v>70.959999999999994</v>
          </cell>
          <cell r="AT104">
            <v>64.5</v>
          </cell>
          <cell r="AU104">
            <v>60.54</v>
          </cell>
          <cell r="AV104">
            <v>67.37</v>
          </cell>
          <cell r="AW104">
            <v>69.69</v>
          </cell>
          <cell r="AX104">
            <v>67.7</v>
          </cell>
          <cell r="AY104">
            <v>66.63</v>
          </cell>
          <cell r="AZ104">
            <v>63.68</v>
          </cell>
          <cell r="BB104">
            <v>77.209999999999994</v>
          </cell>
          <cell r="BH104">
            <v>57.02</v>
          </cell>
          <cell r="BI104">
            <v>50.98</v>
          </cell>
          <cell r="BJ104">
            <v>47.27</v>
          </cell>
          <cell r="BK104">
            <v>53.56</v>
          </cell>
          <cell r="BL104">
            <v>53.82</v>
          </cell>
          <cell r="BM104">
            <v>67.900000000000006</v>
          </cell>
          <cell r="BN104">
            <v>72.37</v>
          </cell>
          <cell r="BO104">
            <v>68.209999999999994</v>
          </cell>
          <cell r="BP104">
            <v>66.03</v>
          </cell>
          <cell r="BQ104">
            <v>64.03</v>
          </cell>
          <cell r="BR104">
            <v>63.77</v>
          </cell>
          <cell r="BS104">
            <v>70.69</v>
          </cell>
          <cell r="BT104">
            <v>64.59</v>
          </cell>
          <cell r="BU104">
            <v>64.92</v>
          </cell>
          <cell r="BV104">
            <v>65.02</v>
          </cell>
          <cell r="BW104">
            <v>68.459999999999994</v>
          </cell>
          <cell r="BX104">
            <v>64.81</v>
          </cell>
          <cell r="BY104">
            <v>63.43</v>
          </cell>
          <cell r="BZ104">
            <v>64.2</v>
          </cell>
          <cell r="CA104">
            <v>65.53</v>
          </cell>
          <cell r="CB104">
            <v>68.56</v>
          </cell>
          <cell r="CC104">
            <v>67.64</v>
          </cell>
          <cell r="CD104">
            <v>66.900000000000006</v>
          </cell>
          <cell r="CE104">
            <v>67.069999999999993</v>
          </cell>
          <cell r="CF104">
            <v>66.59</v>
          </cell>
          <cell r="CG104">
            <v>69.25</v>
          </cell>
          <cell r="CH104">
            <v>65.66</v>
          </cell>
          <cell r="CI104">
            <v>61.25</v>
          </cell>
          <cell r="CJ104">
            <v>65.2</v>
          </cell>
          <cell r="CK104">
            <v>60.31</v>
          </cell>
          <cell r="CL104">
            <v>62.78</v>
          </cell>
          <cell r="CM104">
            <v>60.46</v>
          </cell>
          <cell r="CN104">
            <v>60.18</v>
          </cell>
          <cell r="CO104">
            <v>62.53</v>
          </cell>
          <cell r="CP104">
            <v>63.04</v>
          </cell>
          <cell r="CQ104">
            <v>60.98</v>
          </cell>
          <cell r="CR104">
            <v>61.49</v>
          </cell>
          <cell r="CS104">
            <v>65.12</v>
          </cell>
          <cell r="CT104">
            <v>64.27</v>
          </cell>
          <cell r="CU104">
            <v>60.98</v>
          </cell>
          <cell r="CV104">
            <v>60.91</v>
          </cell>
          <cell r="CW104">
            <v>61.3</v>
          </cell>
          <cell r="CX104">
            <v>56.19</v>
          </cell>
          <cell r="CY104">
            <v>61.72</v>
          </cell>
          <cell r="CZ104">
            <v>61.69</v>
          </cell>
          <cell r="DA104">
            <v>62.9</v>
          </cell>
          <cell r="DB104">
            <v>65.56</v>
          </cell>
          <cell r="DC104">
            <v>64.33</v>
          </cell>
          <cell r="DD104">
            <v>62.21</v>
          </cell>
          <cell r="DE104">
            <v>60.07</v>
          </cell>
          <cell r="DF104">
            <v>60.97</v>
          </cell>
          <cell r="DG104">
            <v>63.16</v>
          </cell>
          <cell r="DH104">
            <v>64.489999999999995</v>
          </cell>
          <cell r="DI104">
            <v>65.62</v>
          </cell>
          <cell r="DJ104">
            <v>65.06</v>
          </cell>
          <cell r="DK104">
            <v>64.25</v>
          </cell>
          <cell r="DL104">
            <v>64.180000000000007</v>
          </cell>
          <cell r="DM104">
            <v>62.58</v>
          </cell>
          <cell r="DN104">
            <v>53.85</v>
          </cell>
          <cell r="DO104">
            <v>58.1</v>
          </cell>
          <cell r="DP104">
            <v>61.37</v>
          </cell>
          <cell r="DQ104">
            <v>62.69</v>
          </cell>
          <cell r="DR104">
            <v>63.34</v>
          </cell>
          <cell r="DS104">
            <v>65.33</v>
          </cell>
          <cell r="DT104">
            <v>63.44</v>
          </cell>
          <cell r="DU104">
            <v>64.38</v>
          </cell>
          <cell r="DV104">
            <v>60.2</v>
          </cell>
          <cell r="DW104">
            <v>60.55</v>
          </cell>
          <cell r="DX104">
            <v>63.45</v>
          </cell>
          <cell r="DY104">
            <v>63.03</v>
          </cell>
          <cell r="DZ104">
            <v>63.68</v>
          </cell>
          <cell r="EA104">
            <v>62.47</v>
          </cell>
          <cell r="EB104">
            <v>60.61</v>
          </cell>
          <cell r="EC104">
            <v>61.91</v>
          </cell>
          <cell r="ED104">
            <v>61.91</v>
          </cell>
          <cell r="EE104">
            <v>60.64</v>
          </cell>
          <cell r="EF104">
            <v>52.35</v>
          </cell>
          <cell r="EH104">
            <v>61.26</v>
          </cell>
          <cell r="EI104">
            <v>57.59</v>
          </cell>
          <cell r="EJ104">
            <v>57.71</v>
          </cell>
          <cell r="EK104">
            <v>60.16</v>
          </cell>
          <cell r="EL104">
            <v>60.38</v>
          </cell>
          <cell r="EM104">
            <v>56.78</v>
          </cell>
          <cell r="EN104">
            <v>57.66</v>
          </cell>
          <cell r="EO104">
            <v>57.16</v>
          </cell>
          <cell r="ER104">
            <v>61.24</v>
          </cell>
          <cell r="ES104">
            <v>59.7</v>
          </cell>
          <cell r="ET104">
            <v>47.33</v>
          </cell>
          <cell r="EX104">
            <v>60.2</v>
          </cell>
          <cell r="EY104">
            <v>59.14</v>
          </cell>
          <cell r="EZ104">
            <v>59.33</v>
          </cell>
          <cell r="FA104">
            <v>62.2</v>
          </cell>
          <cell r="FB104">
            <v>60.52</v>
          </cell>
          <cell r="FC104">
            <v>60.04</v>
          </cell>
          <cell r="FD104">
            <v>59.58</v>
          </cell>
          <cell r="FE104">
            <v>63.07</v>
          </cell>
          <cell r="FF104">
            <v>61.31</v>
          </cell>
          <cell r="FG104">
            <v>61.96</v>
          </cell>
          <cell r="FH104">
            <v>62.46</v>
          </cell>
          <cell r="FI104">
            <v>65.8</v>
          </cell>
          <cell r="FJ104">
            <v>60.38</v>
          </cell>
          <cell r="FK104">
            <v>65.349999999999994</v>
          </cell>
          <cell r="FL104">
            <v>63.51</v>
          </cell>
          <cell r="FM104">
            <v>62.65</v>
          </cell>
          <cell r="FN104">
            <v>59.05</v>
          </cell>
          <cell r="FO104">
            <v>61.37</v>
          </cell>
          <cell r="FP104">
            <v>60.23</v>
          </cell>
          <cell r="FQ104">
            <v>59.05</v>
          </cell>
          <cell r="FR104">
            <v>61.11</v>
          </cell>
          <cell r="FS104">
            <v>62.75</v>
          </cell>
          <cell r="FT104">
            <v>60.53</v>
          </cell>
          <cell r="FU104">
            <v>64.349999999999994</v>
          </cell>
          <cell r="FV104">
            <v>61.4</v>
          </cell>
          <cell r="FW104">
            <v>61.95</v>
          </cell>
          <cell r="FX104">
            <v>57.2</v>
          </cell>
          <cell r="FY104">
            <v>60.54</v>
          </cell>
          <cell r="FZ104">
            <v>59.69</v>
          </cell>
          <cell r="GA104">
            <v>63.05</v>
          </cell>
          <cell r="GB104">
            <v>59.71</v>
          </cell>
          <cell r="GC104">
            <v>58.75</v>
          </cell>
          <cell r="GD104">
            <v>60.49</v>
          </cell>
          <cell r="GE104">
            <v>59.73</v>
          </cell>
          <cell r="GF104">
            <v>57.54</v>
          </cell>
          <cell r="GG104">
            <v>61.72</v>
          </cell>
          <cell r="GH104">
            <v>63.93</v>
          </cell>
          <cell r="GI104">
            <v>58.67</v>
          </cell>
          <cell r="GJ104">
            <v>62.49</v>
          </cell>
          <cell r="GK104">
            <v>64.17</v>
          </cell>
          <cell r="GL104">
            <v>61.38</v>
          </cell>
          <cell r="GM104">
            <v>61.2</v>
          </cell>
          <cell r="GN104">
            <v>61</v>
          </cell>
          <cell r="GO104">
            <v>57.59</v>
          </cell>
          <cell r="GP104">
            <v>57</v>
          </cell>
          <cell r="GQ104">
            <v>63.92</v>
          </cell>
          <cell r="GR104">
            <v>61.86</v>
          </cell>
          <cell r="GS104">
            <v>63.67</v>
          </cell>
          <cell r="GT104">
            <v>60.76</v>
          </cell>
          <cell r="GU104">
            <v>56.97</v>
          </cell>
          <cell r="GW104">
            <v>60.66</v>
          </cell>
          <cell r="GX104">
            <v>65.48</v>
          </cell>
          <cell r="GY104">
            <v>65.38</v>
          </cell>
          <cell r="GZ104">
            <v>66.2</v>
          </cell>
          <cell r="HA104">
            <v>72.55</v>
          </cell>
          <cell r="HB104">
            <v>73.72</v>
          </cell>
        </row>
        <row r="105">
          <cell r="A105">
            <v>104</v>
          </cell>
          <cell r="B105">
            <v>0</v>
          </cell>
          <cell r="C105" t="str">
            <v>Caldo Misto % Cana</v>
          </cell>
          <cell r="D105" t="str">
            <v>%</v>
          </cell>
          <cell r="E105">
            <v>135.69</v>
          </cell>
          <cell r="F105">
            <v>141.04</v>
          </cell>
          <cell r="G105">
            <v>129.56</v>
          </cell>
          <cell r="H105">
            <v>126.62</v>
          </cell>
          <cell r="I105">
            <v>122.42</v>
          </cell>
          <cell r="J105">
            <v>108.82</v>
          </cell>
          <cell r="K105">
            <v>126.46</v>
          </cell>
          <cell r="L105">
            <v>118.6</v>
          </cell>
          <cell r="M105">
            <v>122.36</v>
          </cell>
          <cell r="N105">
            <v>108.9</v>
          </cell>
          <cell r="O105">
            <v>120.31</v>
          </cell>
          <cell r="P105">
            <v>119.96</v>
          </cell>
          <cell r="Q105">
            <v>124.52</v>
          </cell>
          <cell r="R105">
            <v>122.14</v>
          </cell>
          <cell r="S105">
            <v>121.13</v>
          </cell>
          <cell r="T105">
            <v>0</v>
          </cell>
          <cell r="U105">
            <v>0</v>
          </cell>
          <cell r="V105">
            <v>133.29</v>
          </cell>
          <cell r="W105">
            <v>148.16</v>
          </cell>
          <cell r="X105">
            <v>123.57</v>
          </cell>
          <cell r="Y105">
            <v>133.08000000000001</v>
          </cell>
          <cell r="Z105">
            <v>118.43</v>
          </cell>
          <cell r="AA105">
            <v>113.51</v>
          </cell>
          <cell r="AB105">
            <v>117.06</v>
          </cell>
          <cell r="AC105">
            <v>114.75</v>
          </cell>
          <cell r="AD105">
            <v>129.19</v>
          </cell>
          <cell r="AE105">
            <v>121.7</v>
          </cell>
          <cell r="AF105">
            <v>116.07</v>
          </cell>
          <cell r="AG105">
            <v>119.44</v>
          </cell>
          <cell r="AH105">
            <v>0</v>
          </cell>
          <cell r="AI105">
            <v>0</v>
          </cell>
          <cell r="AJ105">
            <v>144.31</v>
          </cell>
          <cell r="AK105">
            <v>0</v>
          </cell>
          <cell r="AL105">
            <v>0</v>
          </cell>
          <cell r="AM105">
            <v>123.76</v>
          </cell>
          <cell r="AN105">
            <v>179.05</v>
          </cell>
          <cell r="AO105">
            <v>117.3</v>
          </cell>
          <cell r="AP105">
            <v>129.37</v>
          </cell>
          <cell r="AQ105">
            <v>125.57</v>
          </cell>
          <cell r="AR105">
            <v>111.27</v>
          </cell>
          <cell r="AS105">
            <v>0</v>
          </cell>
          <cell r="AT105">
            <v>123.09</v>
          </cell>
          <cell r="AU105">
            <v>140.72</v>
          </cell>
          <cell r="AV105">
            <v>109.14</v>
          </cell>
          <cell r="AW105">
            <v>111.2</v>
          </cell>
          <cell r="AX105">
            <v>126.51</v>
          </cell>
          <cell r="AY105">
            <v>121.93</v>
          </cell>
          <cell r="AZ105">
            <v>127.76</v>
          </cell>
          <cell r="BA105">
            <v>0</v>
          </cell>
          <cell r="BB105">
            <v>112.2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121.78</v>
          </cell>
          <cell r="BI105">
            <v>178.63</v>
          </cell>
          <cell r="BJ105">
            <v>172.51</v>
          </cell>
          <cell r="BK105">
            <v>130.09</v>
          </cell>
          <cell r="BL105">
            <v>145.61000000000001</v>
          </cell>
          <cell r="BM105">
            <v>123.62</v>
          </cell>
          <cell r="BN105">
            <v>111.95</v>
          </cell>
          <cell r="BO105">
            <v>114.8</v>
          </cell>
          <cell r="BP105">
            <v>130.77000000000001</v>
          </cell>
          <cell r="BQ105">
            <v>112.85</v>
          </cell>
          <cell r="BR105">
            <v>123.93</v>
          </cell>
          <cell r="BS105">
            <v>123.43</v>
          </cell>
          <cell r="BT105">
            <v>131.47999999999999</v>
          </cell>
          <cell r="BU105">
            <v>122.94</v>
          </cell>
          <cell r="BV105">
            <v>123.27</v>
          </cell>
          <cell r="BW105">
            <v>128.66999999999999</v>
          </cell>
          <cell r="BX105">
            <v>123.49</v>
          </cell>
          <cell r="BY105">
            <v>122.02</v>
          </cell>
          <cell r="BZ105">
            <v>130</v>
          </cell>
          <cell r="CA105">
            <v>118.19</v>
          </cell>
          <cell r="CB105">
            <v>113.66</v>
          </cell>
          <cell r="CC105">
            <v>121.78</v>
          </cell>
          <cell r="CD105">
            <v>118.14</v>
          </cell>
          <cell r="CE105">
            <v>135.47999999999999</v>
          </cell>
          <cell r="CF105">
            <v>112.55</v>
          </cell>
          <cell r="CG105">
            <v>124.44</v>
          </cell>
          <cell r="CH105">
            <v>125.66</v>
          </cell>
          <cell r="CI105">
            <v>127.62</v>
          </cell>
          <cell r="CJ105">
            <v>125.98</v>
          </cell>
          <cell r="CK105">
            <v>120.96</v>
          </cell>
          <cell r="CL105">
            <v>129.05000000000001</v>
          </cell>
          <cell r="CM105">
            <v>126.72</v>
          </cell>
          <cell r="CN105">
            <v>126.54</v>
          </cell>
          <cell r="CO105">
            <v>134.68</v>
          </cell>
          <cell r="CP105">
            <v>131.66999999999999</v>
          </cell>
          <cell r="CQ105">
            <v>134.84</v>
          </cell>
          <cell r="CR105">
            <v>133.1</v>
          </cell>
          <cell r="CS105">
            <v>135.32</v>
          </cell>
          <cell r="CT105">
            <v>133.72</v>
          </cell>
          <cell r="CU105">
            <v>134.31</v>
          </cell>
          <cell r="CV105">
            <v>126.71</v>
          </cell>
          <cell r="CW105">
            <v>125.23</v>
          </cell>
          <cell r="CX105">
            <v>126.6</v>
          </cell>
          <cell r="CY105">
            <v>115.94</v>
          </cell>
          <cell r="CZ105">
            <v>122.78</v>
          </cell>
          <cell r="DA105">
            <v>116.5</v>
          </cell>
          <cell r="DB105">
            <v>117.08</v>
          </cell>
          <cell r="DC105">
            <v>108.7</v>
          </cell>
          <cell r="DD105">
            <v>117.37</v>
          </cell>
          <cell r="DE105">
            <v>116.85</v>
          </cell>
          <cell r="DF105">
            <v>116.79</v>
          </cell>
          <cell r="DG105">
            <v>123.49</v>
          </cell>
          <cell r="DH105">
            <v>120.53</v>
          </cell>
          <cell r="DI105">
            <v>116.66</v>
          </cell>
          <cell r="DJ105">
            <v>119.52</v>
          </cell>
          <cell r="DK105">
            <v>121.7</v>
          </cell>
          <cell r="DL105">
            <v>119.08</v>
          </cell>
          <cell r="DM105">
            <v>116.41</v>
          </cell>
          <cell r="DN105">
            <v>115.75</v>
          </cell>
          <cell r="DO105">
            <v>125.77</v>
          </cell>
          <cell r="DP105">
            <v>123.22</v>
          </cell>
          <cell r="DQ105">
            <v>126.69</v>
          </cell>
          <cell r="DR105">
            <v>122.53</v>
          </cell>
          <cell r="DS105">
            <v>119.08</v>
          </cell>
          <cell r="DT105">
            <v>127.02</v>
          </cell>
          <cell r="DU105">
            <v>102.85</v>
          </cell>
          <cell r="DV105">
            <v>120.56</v>
          </cell>
          <cell r="DW105">
            <v>124.52</v>
          </cell>
          <cell r="DX105">
            <v>126.76</v>
          </cell>
          <cell r="DY105">
            <v>124.61</v>
          </cell>
          <cell r="DZ105">
            <v>123.28</v>
          </cell>
          <cell r="EA105">
            <v>119.25</v>
          </cell>
          <cell r="EB105">
            <v>126.41</v>
          </cell>
          <cell r="EC105">
            <v>126.2</v>
          </cell>
          <cell r="ED105">
            <v>121.05</v>
          </cell>
          <cell r="EE105">
            <v>105.77</v>
          </cell>
          <cell r="EF105">
            <v>130.71</v>
          </cell>
          <cell r="EG105">
            <v>0</v>
          </cell>
          <cell r="EH105">
            <v>117.65</v>
          </cell>
          <cell r="EI105">
            <v>115.2</v>
          </cell>
          <cell r="EJ105">
            <v>125.22</v>
          </cell>
          <cell r="EK105">
            <v>119.08</v>
          </cell>
          <cell r="EL105">
            <v>115.52</v>
          </cell>
          <cell r="EM105">
            <v>125.15</v>
          </cell>
          <cell r="EN105">
            <v>142.72999999999999</v>
          </cell>
          <cell r="EO105">
            <v>140.24</v>
          </cell>
          <cell r="EP105">
            <v>0</v>
          </cell>
          <cell r="EQ105">
            <v>0</v>
          </cell>
          <cell r="ER105">
            <v>134.97999999999999</v>
          </cell>
          <cell r="ES105">
            <v>136.19</v>
          </cell>
          <cell r="ET105">
            <v>137.65</v>
          </cell>
          <cell r="EU105">
            <v>0</v>
          </cell>
          <cell r="EV105">
            <v>0</v>
          </cell>
          <cell r="EW105">
            <v>0</v>
          </cell>
          <cell r="EX105">
            <v>143.09</v>
          </cell>
          <cell r="EY105">
            <v>124.65</v>
          </cell>
          <cell r="EZ105">
            <v>129.85</v>
          </cell>
          <cell r="FA105">
            <v>127.11</v>
          </cell>
          <cell r="FB105">
            <v>129.08000000000001</v>
          </cell>
          <cell r="FC105">
            <v>134.27000000000001</v>
          </cell>
          <cell r="FD105">
            <v>132.91999999999999</v>
          </cell>
          <cell r="FE105">
            <v>112.3</v>
          </cell>
          <cell r="FF105">
            <v>143.01</v>
          </cell>
          <cell r="FG105">
            <v>121.69</v>
          </cell>
          <cell r="FH105">
            <v>120.05</v>
          </cell>
          <cell r="FI105">
            <v>118.55</v>
          </cell>
          <cell r="FJ105">
            <v>108.41</v>
          </cell>
          <cell r="FK105">
            <v>121.13</v>
          </cell>
          <cell r="FL105">
            <v>122.07</v>
          </cell>
          <cell r="FM105">
            <v>108.98</v>
          </cell>
          <cell r="FN105">
            <v>133.13</v>
          </cell>
          <cell r="FO105">
            <v>134.59</v>
          </cell>
          <cell r="FP105">
            <v>119.6</v>
          </cell>
          <cell r="FQ105">
            <v>127.63</v>
          </cell>
          <cell r="FR105">
            <v>127.67</v>
          </cell>
          <cell r="FS105">
            <v>122.01</v>
          </cell>
          <cell r="FT105">
            <v>137.68</v>
          </cell>
          <cell r="FU105">
            <v>126.18</v>
          </cell>
          <cell r="FV105">
            <v>124.53</v>
          </cell>
          <cell r="FW105">
            <v>136.4</v>
          </cell>
          <cell r="FX105">
            <v>117.35</v>
          </cell>
          <cell r="FY105">
            <v>147.05000000000001</v>
          </cell>
          <cell r="FZ105">
            <v>128.93</v>
          </cell>
          <cell r="GA105">
            <v>126.94</v>
          </cell>
          <cell r="GB105">
            <v>122.69</v>
          </cell>
          <cell r="GC105">
            <v>118.81</v>
          </cell>
          <cell r="GD105">
            <v>131.26</v>
          </cell>
          <cell r="GE105">
            <v>113.99</v>
          </cell>
          <cell r="GF105">
            <v>119.39</v>
          </cell>
          <cell r="GG105">
            <v>122.96</v>
          </cell>
          <cell r="GH105">
            <v>118.61</v>
          </cell>
          <cell r="GI105">
            <v>168.76</v>
          </cell>
          <cell r="GJ105">
            <v>122.91</v>
          </cell>
          <cell r="GK105">
            <v>118.94</v>
          </cell>
          <cell r="GL105">
            <v>127.08</v>
          </cell>
          <cell r="GM105">
            <v>116.56</v>
          </cell>
          <cell r="GN105">
            <v>135.13</v>
          </cell>
          <cell r="GO105">
            <v>153.9</v>
          </cell>
          <cell r="GP105">
            <v>129.94999999999999</v>
          </cell>
          <cell r="GQ105">
            <v>130.47999999999999</v>
          </cell>
          <cell r="GR105">
            <v>117.7</v>
          </cell>
          <cell r="GS105">
            <v>137.88999999999999</v>
          </cell>
          <cell r="GT105">
            <v>116.14</v>
          </cell>
          <cell r="GU105">
            <v>129.86000000000001</v>
          </cell>
          <cell r="GV105">
            <v>0</v>
          </cell>
          <cell r="GW105">
            <v>129</v>
          </cell>
          <cell r="GX105">
            <v>118.15</v>
          </cell>
          <cell r="GY105">
            <v>118.6</v>
          </cell>
          <cell r="GZ105">
            <v>121.02</v>
          </cell>
          <cell r="HA105">
            <v>114.84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</row>
        <row r="106">
          <cell r="A106">
            <v>105</v>
          </cell>
          <cell r="B106">
            <v>0</v>
          </cell>
          <cell r="C106" t="str">
            <v>TRAT. CALDO</v>
          </cell>
          <cell r="D106" t="str">
            <v>.</v>
          </cell>
        </row>
        <row r="107">
          <cell r="A107">
            <v>106</v>
          </cell>
          <cell r="B107">
            <v>0</v>
          </cell>
          <cell r="C107" t="str">
            <v>Pureza Caldo Misto (%)</v>
          </cell>
          <cell r="D107" t="str">
            <v>%</v>
          </cell>
          <cell r="E107">
            <v>79.41</v>
          </cell>
          <cell r="F107">
            <v>81.91</v>
          </cell>
          <cell r="G107">
            <v>82.14</v>
          </cell>
          <cell r="H107">
            <v>81.56</v>
          </cell>
          <cell r="I107">
            <v>83.99</v>
          </cell>
          <cell r="J107">
            <v>84.1</v>
          </cell>
          <cell r="K107">
            <v>83.53</v>
          </cell>
          <cell r="L107">
            <v>82.63</v>
          </cell>
          <cell r="M107">
            <v>84.23</v>
          </cell>
          <cell r="N107">
            <v>82.67</v>
          </cell>
          <cell r="O107">
            <v>84.71</v>
          </cell>
          <cell r="P107">
            <v>84.94</v>
          </cell>
          <cell r="Q107">
            <v>85.07</v>
          </cell>
          <cell r="R107">
            <v>84.56</v>
          </cell>
          <cell r="S107">
            <v>85.65</v>
          </cell>
          <cell r="V107">
            <v>83.51</v>
          </cell>
          <cell r="W107">
            <v>83.26</v>
          </cell>
          <cell r="X107">
            <v>86.48</v>
          </cell>
          <cell r="Y107">
            <v>86.49</v>
          </cell>
          <cell r="Z107">
            <v>86.57</v>
          </cell>
          <cell r="AA107">
            <v>84.94</v>
          </cell>
          <cell r="AB107">
            <v>85.71</v>
          </cell>
          <cell r="AC107">
            <v>86.04</v>
          </cell>
          <cell r="AD107">
            <v>85.9</v>
          </cell>
          <cell r="AE107">
            <v>85.7</v>
          </cell>
          <cell r="AF107">
            <v>85.27</v>
          </cell>
          <cell r="AG107">
            <v>86.76</v>
          </cell>
          <cell r="AJ107">
            <v>84.23</v>
          </cell>
          <cell r="AM107">
            <v>84.23</v>
          </cell>
          <cell r="AN107">
            <v>85.97</v>
          </cell>
          <cell r="AO107">
            <v>85.81</v>
          </cell>
          <cell r="AP107">
            <v>87.2</v>
          </cell>
          <cell r="AQ107">
            <v>88.08</v>
          </cell>
          <cell r="AR107">
            <v>87.4</v>
          </cell>
          <cell r="AT107">
            <v>87.23</v>
          </cell>
          <cell r="AU107">
            <v>87.3</v>
          </cell>
          <cell r="AV107">
            <v>87.79</v>
          </cell>
          <cell r="AW107">
            <v>87.87</v>
          </cell>
          <cell r="AX107">
            <v>87.32</v>
          </cell>
          <cell r="AY107">
            <v>88.2</v>
          </cell>
          <cell r="AZ107">
            <v>87.52</v>
          </cell>
          <cell r="BB107">
            <v>85.15</v>
          </cell>
          <cell r="BH107">
            <v>82.17</v>
          </cell>
          <cell r="BI107">
            <v>77.84</v>
          </cell>
          <cell r="BJ107">
            <v>83.44</v>
          </cell>
          <cell r="BK107">
            <v>86.49</v>
          </cell>
          <cell r="BL107">
            <v>87.41</v>
          </cell>
          <cell r="BM107">
            <v>87.68</v>
          </cell>
          <cell r="BN107">
            <v>87.04</v>
          </cell>
          <cell r="BO107">
            <v>87.64</v>
          </cell>
          <cell r="BP107">
            <v>86.7</v>
          </cell>
          <cell r="BQ107">
            <v>88.93</v>
          </cell>
          <cell r="BR107">
            <v>89.31</v>
          </cell>
          <cell r="BS107">
            <v>88.9</v>
          </cell>
          <cell r="BT107">
            <v>88.56</v>
          </cell>
          <cell r="BU107">
            <v>89.06</v>
          </cell>
          <cell r="BV107">
            <v>89.06</v>
          </cell>
          <cell r="BW107">
            <v>88.85</v>
          </cell>
          <cell r="BX107">
            <v>88.15</v>
          </cell>
          <cell r="BY107">
            <v>87.49</v>
          </cell>
          <cell r="BZ107">
            <v>87.53</v>
          </cell>
          <cell r="CA107">
            <v>87.72</v>
          </cell>
          <cell r="CB107">
            <v>86.31</v>
          </cell>
          <cell r="CC107">
            <v>85.16</v>
          </cell>
          <cell r="CD107">
            <v>84.23</v>
          </cell>
          <cell r="CE107">
            <v>85.84</v>
          </cell>
          <cell r="CF107">
            <v>87.45</v>
          </cell>
          <cell r="CG107">
            <v>87.84</v>
          </cell>
          <cell r="CH107">
            <v>87.29</v>
          </cell>
          <cell r="CI107">
            <v>87.45</v>
          </cell>
          <cell r="CJ107">
            <v>85.58</v>
          </cell>
          <cell r="CK107">
            <v>86.09</v>
          </cell>
          <cell r="CL107">
            <v>86.11</v>
          </cell>
          <cell r="CM107">
            <v>84.86</v>
          </cell>
          <cell r="CN107">
            <v>88.22</v>
          </cell>
          <cell r="CO107">
            <v>87.38</v>
          </cell>
          <cell r="CP107">
            <v>87.48</v>
          </cell>
          <cell r="CQ107">
            <v>86.69</v>
          </cell>
          <cell r="CR107">
            <v>88.79</v>
          </cell>
          <cell r="CS107">
            <v>88.53</v>
          </cell>
          <cell r="CT107">
            <v>87.59</v>
          </cell>
          <cell r="CU107">
            <v>87.14</v>
          </cell>
          <cell r="CV107">
            <v>82.74</v>
          </cell>
          <cell r="CW107">
            <v>86.66</v>
          </cell>
          <cell r="CX107">
            <v>82.68</v>
          </cell>
          <cell r="CY107">
            <v>84.77</v>
          </cell>
          <cell r="CZ107">
            <v>83.63</v>
          </cell>
          <cell r="DA107">
            <v>85.58</v>
          </cell>
          <cell r="DB107">
            <v>84.89</v>
          </cell>
          <cell r="DC107">
            <v>84.69</v>
          </cell>
          <cell r="DD107">
            <v>85.09</v>
          </cell>
          <cell r="DE107">
            <v>84.17</v>
          </cell>
          <cell r="DF107">
            <v>85.64</v>
          </cell>
          <cell r="DG107">
            <v>83.78</v>
          </cell>
          <cell r="DH107">
            <v>86.1</v>
          </cell>
          <cell r="DI107">
            <v>87.24</v>
          </cell>
          <cell r="DJ107">
            <v>86.09</v>
          </cell>
          <cell r="DK107">
            <v>86.41</v>
          </cell>
          <cell r="DL107">
            <v>87.98</v>
          </cell>
          <cell r="DM107">
            <v>84.68</v>
          </cell>
          <cell r="DN107">
            <v>82.72</v>
          </cell>
          <cell r="DO107">
            <v>86.18</v>
          </cell>
          <cell r="DP107">
            <v>86.92</v>
          </cell>
          <cell r="DQ107">
            <v>85.3</v>
          </cell>
          <cell r="DR107">
            <v>85.99</v>
          </cell>
          <cell r="DS107">
            <v>85.24</v>
          </cell>
          <cell r="DT107">
            <v>85.74</v>
          </cell>
          <cell r="DU107">
            <v>84.77</v>
          </cell>
          <cell r="DV107">
            <v>85.96</v>
          </cell>
          <cell r="DW107">
            <v>85.22</v>
          </cell>
          <cell r="DX107">
            <v>85.19</v>
          </cell>
          <cell r="DY107">
            <v>86.97</v>
          </cell>
          <cell r="DZ107">
            <v>84.91</v>
          </cell>
          <cell r="EA107">
            <v>85.07</v>
          </cell>
          <cell r="EB107">
            <v>86.13</v>
          </cell>
          <cell r="EC107">
            <v>86.33</v>
          </cell>
          <cell r="ED107">
            <v>84.52</v>
          </cell>
          <cell r="EE107">
            <v>85.42</v>
          </cell>
          <cell r="EF107">
            <v>83.97</v>
          </cell>
          <cell r="EH107">
            <v>83.37</v>
          </cell>
          <cell r="EI107">
            <v>85.08</v>
          </cell>
          <cell r="EJ107">
            <v>83.99</v>
          </cell>
          <cell r="EK107">
            <v>84.36</v>
          </cell>
          <cell r="EL107">
            <v>83.88</v>
          </cell>
          <cell r="EM107">
            <v>84.03</v>
          </cell>
          <cell r="EN107">
            <v>84.67</v>
          </cell>
          <cell r="EO107">
            <v>83.28</v>
          </cell>
          <cell r="ER107">
            <v>85.89</v>
          </cell>
          <cell r="ES107">
            <v>85.41</v>
          </cell>
          <cell r="ET107">
            <v>90.78</v>
          </cell>
          <cell r="EX107">
            <v>85.82</v>
          </cell>
          <cell r="EY107">
            <v>84.7</v>
          </cell>
          <cell r="EZ107">
            <v>86.98</v>
          </cell>
          <cell r="FA107">
            <v>85.18</v>
          </cell>
          <cell r="FB107">
            <v>84.69</v>
          </cell>
          <cell r="FC107">
            <v>83.61</v>
          </cell>
          <cell r="FD107">
            <v>84.15</v>
          </cell>
          <cell r="FE107">
            <v>83.81</v>
          </cell>
          <cell r="FF107">
            <v>85.36</v>
          </cell>
          <cell r="FG107">
            <v>83.02</v>
          </cell>
          <cell r="FH107">
            <v>83.93</v>
          </cell>
          <cell r="FI107">
            <v>84.76</v>
          </cell>
          <cell r="FJ107">
            <v>82.7</v>
          </cell>
          <cell r="FK107">
            <v>83.49</v>
          </cell>
          <cell r="FL107">
            <v>83.86</v>
          </cell>
          <cell r="FM107">
            <v>83.62</v>
          </cell>
          <cell r="FN107">
            <v>83.02</v>
          </cell>
          <cell r="FO107">
            <v>84.2</v>
          </cell>
          <cell r="FP107">
            <v>83.38</v>
          </cell>
          <cell r="FQ107">
            <v>85.28</v>
          </cell>
          <cell r="FR107">
            <v>86.96</v>
          </cell>
          <cell r="FS107">
            <v>85.41</v>
          </cell>
          <cell r="FT107">
            <v>84.36</v>
          </cell>
          <cell r="FU107">
            <v>85.71</v>
          </cell>
          <cell r="FV107">
            <v>83.32</v>
          </cell>
          <cell r="FW107">
            <v>85.82</v>
          </cell>
          <cell r="FX107">
            <v>84.19</v>
          </cell>
          <cell r="FY107">
            <v>83.99</v>
          </cell>
          <cell r="FZ107">
            <v>83.4</v>
          </cell>
          <cell r="GA107">
            <v>83.33</v>
          </cell>
          <cell r="GB107">
            <v>83.01</v>
          </cell>
          <cell r="GC107">
            <v>81.44</v>
          </cell>
          <cell r="GD107">
            <v>83.2</v>
          </cell>
          <cell r="GE107">
            <v>84.38</v>
          </cell>
          <cell r="GF107">
            <v>85.37</v>
          </cell>
          <cell r="GG107">
            <v>85.69</v>
          </cell>
          <cell r="GH107">
            <v>85.52</v>
          </cell>
          <cell r="GI107">
            <v>85.33</v>
          </cell>
          <cell r="GJ107">
            <v>85.22</v>
          </cell>
          <cell r="GK107">
            <v>86.41</v>
          </cell>
          <cell r="GL107">
            <v>85</v>
          </cell>
          <cell r="GM107">
            <v>85.39</v>
          </cell>
          <cell r="GN107">
            <v>86.05</v>
          </cell>
          <cell r="GO107">
            <v>84.66</v>
          </cell>
          <cell r="GP107">
            <v>84.42</v>
          </cell>
          <cell r="GQ107">
            <v>85.51</v>
          </cell>
          <cell r="GR107">
            <v>86.67</v>
          </cell>
          <cell r="GS107">
            <v>85.61</v>
          </cell>
          <cell r="GT107">
            <v>85.55</v>
          </cell>
          <cell r="GU107">
            <v>84.44</v>
          </cell>
          <cell r="GW107">
            <v>88.23</v>
          </cell>
          <cell r="GX107">
            <v>86.58</v>
          </cell>
          <cell r="GY107">
            <v>86.23</v>
          </cell>
          <cell r="GZ107">
            <v>88.58</v>
          </cell>
          <cell r="HA107">
            <v>89.21</v>
          </cell>
        </row>
        <row r="108">
          <cell r="A108">
            <v>107</v>
          </cell>
          <cell r="B108">
            <v>0</v>
          </cell>
          <cell r="C108" t="str">
            <v>Brix Clarificado Álcool (%)</v>
          </cell>
          <cell r="D108" t="str">
            <v>%</v>
          </cell>
          <cell r="E108">
            <v>10.76</v>
          </cell>
          <cell r="F108">
            <v>10.210000000000001</v>
          </cell>
          <cell r="G108">
            <v>11.28</v>
          </cell>
          <cell r="H108">
            <v>11.87</v>
          </cell>
          <cell r="I108">
            <v>13.43</v>
          </cell>
          <cell r="J108">
            <v>12.53</v>
          </cell>
          <cell r="K108">
            <v>11.68</v>
          </cell>
          <cell r="L108">
            <v>12.15</v>
          </cell>
          <cell r="M108">
            <v>12.69</v>
          </cell>
          <cell r="N108">
            <v>12.89</v>
          </cell>
          <cell r="O108">
            <v>12.4</v>
          </cell>
          <cell r="P108">
            <v>12.39</v>
          </cell>
          <cell r="Q108">
            <v>12.29</v>
          </cell>
          <cell r="R108">
            <v>12.73</v>
          </cell>
          <cell r="S108">
            <v>12.05</v>
          </cell>
          <cell r="V108">
            <v>9.59</v>
          </cell>
          <cell r="W108">
            <v>8.99</v>
          </cell>
          <cell r="X108">
            <v>12.6</v>
          </cell>
          <cell r="Y108">
            <v>12.55</v>
          </cell>
          <cell r="Z108">
            <v>13.23</v>
          </cell>
          <cell r="AA108">
            <v>13.71</v>
          </cell>
          <cell r="AB108">
            <v>13.41</v>
          </cell>
          <cell r="AC108">
            <v>12.81</v>
          </cell>
          <cell r="AD108">
            <v>13</v>
          </cell>
          <cell r="AE108">
            <v>13.05</v>
          </cell>
          <cell r="AF108">
            <v>13.34</v>
          </cell>
          <cell r="AG108">
            <v>12.76</v>
          </cell>
          <cell r="AJ108">
            <v>10.38</v>
          </cell>
          <cell r="AM108">
            <v>10.38</v>
          </cell>
          <cell r="AN108">
            <v>8.24</v>
          </cell>
          <cell r="AO108">
            <v>11.65</v>
          </cell>
          <cell r="AP108">
            <v>12.25</v>
          </cell>
          <cell r="AQ108">
            <v>12.9</v>
          </cell>
          <cell r="AR108">
            <v>11.62</v>
          </cell>
          <cell r="AT108">
            <v>10.5</v>
          </cell>
          <cell r="AU108">
            <v>11.26</v>
          </cell>
          <cell r="AV108">
            <v>12.39</v>
          </cell>
          <cell r="AW108">
            <v>11.49</v>
          </cell>
          <cell r="AX108">
            <v>11.79</v>
          </cell>
          <cell r="AY108">
            <v>12.24</v>
          </cell>
          <cell r="AZ108">
            <v>11.98</v>
          </cell>
          <cell r="BB108">
            <v>9.27</v>
          </cell>
          <cell r="BH108">
            <v>9.81</v>
          </cell>
          <cell r="BI108">
            <v>8.01</v>
          </cell>
          <cell r="BJ108">
            <v>6.7</v>
          </cell>
          <cell r="BK108">
            <v>11.08</v>
          </cell>
          <cell r="BL108">
            <v>9.39</v>
          </cell>
          <cell r="BM108">
            <v>11.52</v>
          </cell>
          <cell r="BN108">
            <v>11.8</v>
          </cell>
          <cell r="BO108">
            <v>11.42</v>
          </cell>
          <cell r="BP108">
            <v>11.81</v>
          </cell>
          <cell r="BQ108">
            <v>12.02</v>
          </cell>
          <cell r="BR108">
            <v>11.89</v>
          </cell>
          <cell r="BS108">
            <v>12.28</v>
          </cell>
          <cell r="BT108">
            <v>12.27</v>
          </cell>
          <cell r="BU108">
            <v>12.16</v>
          </cell>
          <cell r="BV108">
            <v>12.38</v>
          </cell>
          <cell r="BW108">
            <v>12.05</v>
          </cell>
          <cell r="BX108">
            <v>12.16</v>
          </cell>
          <cell r="BY108">
            <v>12.46</v>
          </cell>
          <cell r="BZ108">
            <v>11.8</v>
          </cell>
          <cell r="CA108">
            <v>11.67</v>
          </cell>
          <cell r="CB108">
            <v>11.26</v>
          </cell>
          <cell r="CC108">
            <v>11.16</v>
          </cell>
          <cell r="CD108">
            <v>11.41</v>
          </cell>
          <cell r="CE108">
            <v>12.31</v>
          </cell>
          <cell r="CF108">
            <v>12.17</v>
          </cell>
          <cell r="CG108">
            <v>12.23</v>
          </cell>
          <cell r="CH108">
            <v>12.34</v>
          </cell>
          <cell r="CI108">
            <v>11.1</v>
          </cell>
          <cell r="CJ108">
            <v>12.24</v>
          </cell>
          <cell r="CK108">
            <v>11.83</v>
          </cell>
          <cell r="CL108">
            <v>11.94</v>
          </cell>
          <cell r="CM108">
            <v>11.93</v>
          </cell>
          <cell r="CN108">
            <v>11.68</v>
          </cell>
          <cell r="CO108">
            <v>11.87</v>
          </cell>
          <cell r="CP108">
            <v>11.76</v>
          </cell>
          <cell r="CQ108">
            <v>11.79</v>
          </cell>
          <cell r="CR108">
            <v>12.4</v>
          </cell>
          <cell r="CS108">
            <v>12.08</v>
          </cell>
          <cell r="CT108">
            <v>12.15</v>
          </cell>
          <cell r="CU108">
            <v>12.4</v>
          </cell>
          <cell r="CV108">
            <v>11.82</v>
          </cell>
          <cell r="CW108">
            <v>12.06</v>
          </cell>
          <cell r="CX108">
            <v>11.81</v>
          </cell>
          <cell r="CY108">
            <v>12.41</v>
          </cell>
          <cell r="CZ108">
            <v>12.31</v>
          </cell>
          <cell r="DA108">
            <v>12.26</v>
          </cell>
          <cell r="DB108">
            <v>11.81</v>
          </cell>
          <cell r="DC108">
            <v>12.82</v>
          </cell>
          <cell r="DD108">
            <v>12.65</v>
          </cell>
          <cell r="DE108">
            <v>12.52</v>
          </cell>
          <cell r="DF108">
            <v>12.07</v>
          </cell>
          <cell r="DG108">
            <v>13.53</v>
          </cell>
          <cell r="DH108">
            <v>12.97</v>
          </cell>
          <cell r="DI108">
            <v>13.18</v>
          </cell>
          <cell r="DJ108">
            <v>13.11</v>
          </cell>
          <cell r="DK108">
            <v>12.48</v>
          </cell>
          <cell r="DL108">
            <v>13.06</v>
          </cell>
          <cell r="DM108">
            <v>12.7</v>
          </cell>
          <cell r="DN108">
            <v>13.03</v>
          </cell>
          <cell r="DO108">
            <v>12.81</v>
          </cell>
          <cell r="DP108">
            <v>12.54</v>
          </cell>
          <cell r="DQ108">
            <v>13.17</v>
          </cell>
          <cell r="DR108">
            <v>12.49</v>
          </cell>
          <cell r="DS108">
            <v>12.37</v>
          </cell>
          <cell r="DT108">
            <v>12.59</v>
          </cell>
          <cell r="DU108">
            <v>14.71</v>
          </cell>
          <cell r="DV108">
            <v>13.14</v>
          </cell>
          <cell r="DW108">
            <v>12.42</v>
          </cell>
          <cell r="DX108">
            <v>13.19</v>
          </cell>
          <cell r="DY108">
            <v>13.32</v>
          </cell>
          <cell r="DZ108">
            <v>12.74</v>
          </cell>
          <cell r="EA108">
            <v>12</v>
          </cell>
          <cell r="EB108">
            <v>12.29</v>
          </cell>
          <cell r="EC108">
            <v>12.83</v>
          </cell>
          <cell r="ED108">
            <v>12.73</v>
          </cell>
          <cell r="EE108">
            <v>12.65</v>
          </cell>
          <cell r="EF108">
            <v>11.12</v>
          </cell>
          <cell r="EH108">
            <v>13.13</v>
          </cell>
          <cell r="EI108">
            <v>12.76</v>
          </cell>
          <cell r="EJ108">
            <v>12.73</v>
          </cell>
          <cell r="EK108">
            <v>12.43</v>
          </cell>
          <cell r="EL108">
            <v>13.04</v>
          </cell>
          <cell r="EM108">
            <v>13.77</v>
          </cell>
          <cell r="EN108">
            <v>12.38</v>
          </cell>
          <cell r="EO108">
            <v>12.5</v>
          </cell>
          <cell r="ER108">
            <v>12.1</v>
          </cell>
          <cell r="ES108">
            <v>11.99</v>
          </cell>
          <cell r="ET108">
            <v>11.93</v>
          </cell>
          <cell r="EX108">
            <v>7.88</v>
          </cell>
          <cell r="EY108">
            <v>11.62</v>
          </cell>
          <cell r="EZ108">
            <v>10.91</v>
          </cell>
          <cell r="FA108">
            <v>12.2</v>
          </cell>
          <cell r="FB108">
            <v>12.62</v>
          </cell>
          <cell r="FC108">
            <v>12.33</v>
          </cell>
          <cell r="FD108">
            <v>12.7</v>
          </cell>
          <cell r="FE108">
            <v>13.15</v>
          </cell>
          <cell r="FF108">
            <v>12.59</v>
          </cell>
          <cell r="FG108">
            <v>12.06</v>
          </cell>
          <cell r="FH108">
            <v>12.39</v>
          </cell>
          <cell r="FI108">
            <v>12.47</v>
          </cell>
          <cell r="FJ108">
            <v>12.18</v>
          </cell>
          <cell r="FK108">
            <v>11.88</v>
          </cell>
          <cell r="FL108">
            <v>11.82</v>
          </cell>
          <cell r="FM108">
            <v>11.63</v>
          </cell>
          <cell r="FN108">
            <v>12.33</v>
          </cell>
          <cell r="FO108">
            <v>12.41</v>
          </cell>
          <cell r="FP108">
            <v>12.49</v>
          </cell>
          <cell r="FQ108">
            <v>12.38</v>
          </cell>
          <cell r="FR108">
            <v>12.41</v>
          </cell>
          <cell r="FS108">
            <v>13.05</v>
          </cell>
          <cell r="FT108">
            <v>12.96</v>
          </cell>
          <cell r="FU108">
            <v>13.06</v>
          </cell>
          <cell r="FV108">
            <v>13.24</v>
          </cell>
          <cell r="FW108">
            <v>12.32</v>
          </cell>
          <cell r="FX108">
            <v>11.89</v>
          </cell>
          <cell r="FY108">
            <v>11.55</v>
          </cell>
          <cell r="FZ108">
            <v>11.75</v>
          </cell>
          <cell r="GA108">
            <v>12.56</v>
          </cell>
          <cell r="GB108">
            <v>12.96</v>
          </cell>
          <cell r="GC108">
            <v>12.36</v>
          </cell>
          <cell r="GD108">
            <v>12.21</v>
          </cell>
          <cell r="GE108">
            <v>12.12</v>
          </cell>
          <cell r="GF108">
            <v>13.37</v>
          </cell>
          <cell r="GG108">
            <v>13.36</v>
          </cell>
          <cell r="GH108">
            <v>13.27</v>
          </cell>
          <cell r="GI108">
            <v>12.21</v>
          </cell>
          <cell r="GJ108">
            <v>13.82</v>
          </cell>
          <cell r="GK108">
            <v>13.28</v>
          </cell>
          <cell r="GL108">
            <v>13.19</v>
          </cell>
          <cell r="GM108">
            <v>13.24</v>
          </cell>
          <cell r="GN108">
            <v>13.3</v>
          </cell>
          <cell r="GO108">
            <v>10.32</v>
          </cell>
          <cell r="GP108">
            <v>11.12</v>
          </cell>
          <cell r="GQ108">
            <v>13.61</v>
          </cell>
          <cell r="GR108">
            <v>13.52</v>
          </cell>
          <cell r="GS108">
            <v>13.18</v>
          </cell>
          <cell r="GT108">
            <v>11</v>
          </cell>
          <cell r="GU108">
            <v>12.05</v>
          </cell>
          <cell r="GW108">
            <v>13.6</v>
          </cell>
          <cell r="GX108">
            <v>13.5</v>
          </cell>
          <cell r="GY108">
            <v>13.34</v>
          </cell>
          <cell r="GZ108">
            <v>12.59</v>
          </cell>
          <cell r="HA108">
            <v>14.9</v>
          </cell>
        </row>
        <row r="109">
          <cell r="A109">
            <v>108</v>
          </cell>
          <cell r="B109">
            <v>0</v>
          </cell>
          <cell r="C109" t="str">
            <v>Pol Clarificado Álcool (%)</v>
          </cell>
          <cell r="D109" t="str">
            <v>%</v>
          </cell>
          <cell r="E109">
            <v>8.6999999999999993</v>
          </cell>
          <cell r="F109">
            <v>8.27</v>
          </cell>
          <cell r="G109">
            <v>9.23</v>
          </cell>
          <cell r="H109">
            <v>9.8000000000000007</v>
          </cell>
          <cell r="I109">
            <v>11.29</v>
          </cell>
          <cell r="J109">
            <v>10.43</v>
          </cell>
          <cell r="K109">
            <v>9.6999999999999993</v>
          </cell>
          <cell r="L109">
            <v>9.84</v>
          </cell>
          <cell r="M109">
            <v>10.67</v>
          </cell>
          <cell r="N109">
            <v>10.64</v>
          </cell>
          <cell r="O109">
            <v>10.47</v>
          </cell>
          <cell r="P109">
            <v>10.57</v>
          </cell>
          <cell r="Q109">
            <v>10.47</v>
          </cell>
          <cell r="R109">
            <v>10.79</v>
          </cell>
          <cell r="S109">
            <v>10.32</v>
          </cell>
          <cell r="V109">
            <v>8</v>
          </cell>
          <cell r="W109">
            <v>7.58</v>
          </cell>
          <cell r="X109">
            <v>10.89</v>
          </cell>
          <cell r="Y109">
            <v>10.83</v>
          </cell>
          <cell r="Z109">
            <v>11.55</v>
          </cell>
          <cell r="AA109">
            <v>11.72</v>
          </cell>
          <cell r="AB109">
            <v>11.6</v>
          </cell>
          <cell r="AC109">
            <v>10.84</v>
          </cell>
          <cell r="AD109">
            <v>11.14</v>
          </cell>
          <cell r="AE109">
            <v>11.25</v>
          </cell>
          <cell r="AF109">
            <v>11.36</v>
          </cell>
          <cell r="AG109">
            <v>11.01</v>
          </cell>
          <cell r="AJ109">
            <v>8.7100000000000009</v>
          </cell>
          <cell r="AM109">
            <v>8.7100000000000009</v>
          </cell>
          <cell r="AN109">
            <v>6.99</v>
          </cell>
          <cell r="AO109">
            <v>10.08</v>
          </cell>
          <cell r="AP109">
            <v>10.48</v>
          </cell>
          <cell r="AQ109">
            <v>11.35</v>
          </cell>
          <cell r="AR109">
            <v>10.07</v>
          </cell>
          <cell r="AT109">
            <v>9.02</v>
          </cell>
          <cell r="AU109">
            <v>9.8000000000000007</v>
          </cell>
          <cell r="AV109">
            <v>10.9</v>
          </cell>
          <cell r="AW109">
            <v>9.99</v>
          </cell>
          <cell r="AX109">
            <v>10.27</v>
          </cell>
          <cell r="AY109">
            <v>10.75</v>
          </cell>
          <cell r="AZ109">
            <v>10.52</v>
          </cell>
          <cell r="BB109">
            <v>7.95</v>
          </cell>
          <cell r="BH109">
            <v>7.79</v>
          </cell>
          <cell r="BI109">
            <v>6.34</v>
          </cell>
          <cell r="BJ109">
            <v>5.42</v>
          </cell>
          <cell r="BK109">
            <v>9.6199999999999992</v>
          </cell>
          <cell r="BL109">
            <v>8.2200000000000006</v>
          </cell>
          <cell r="BM109">
            <v>10.09</v>
          </cell>
          <cell r="BN109">
            <v>10.34</v>
          </cell>
          <cell r="BO109">
            <v>10.050000000000001</v>
          </cell>
          <cell r="BP109">
            <v>10.37</v>
          </cell>
          <cell r="BQ109">
            <v>10.7</v>
          </cell>
          <cell r="BR109">
            <v>10.54</v>
          </cell>
          <cell r="BS109">
            <v>10.85</v>
          </cell>
          <cell r="BT109">
            <v>10.84</v>
          </cell>
          <cell r="BU109">
            <v>10.69</v>
          </cell>
          <cell r="BV109">
            <v>11.03</v>
          </cell>
          <cell r="BW109">
            <v>10.72</v>
          </cell>
          <cell r="BX109">
            <v>10.63</v>
          </cell>
          <cell r="BY109">
            <v>10.75</v>
          </cell>
          <cell r="BZ109">
            <v>10.36</v>
          </cell>
          <cell r="CA109">
            <v>10.32</v>
          </cell>
          <cell r="CB109">
            <v>9.77</v>
          </cell>
          <cell r="CC109">
            <v>9.59</v>
          </cell>
          <cell r="CD109">
            <v>9.84</v>
          </cell>
          <cell r="CE109">
            <v>10.9</v>
          </cell>
          <cell r="CF109">
            <v>10.67</v>
          </cell>
          <cell r="CG109">
            <v>10.84</v>
          </cell>
          <cell r="CH109">
            <v>10.85</v>
          </cell>
          <cell r="CI109">
            <v>9.8699999999999992</v>
          </cell>
          <cell r="CJ109">
            <v>10.65</v>
          </cell>
          <cell r="CK109">
            <v>10.26</v>
          </cell>
          <cell r="CL109">
            <v>10.119999999999999</v>
          </cell>
          <cell r="CM109">
            <v>10.210000000000001</v>
          </cell>
          <cell r="CN109">
            <v>10.33</v>
          </cell>
          <cell r="CO109">
            <v>10.050000000000001</v>
          </cell>
          <cell r="CP109">
            <v>10.23</v>
          </cell>
          <cell r="CQ109">
            <v>10.34</v>
          </cell>
          <cell r="CR109">
            <v>10.86</v>
          </cell>
          <cell r="CS109">
            <v>10.7</v>
          </cell>
          <cell r="CT109">
            <v>10.61</v>
          </cell>
          <cell r="CU109">
            <v>10.88</v>
          </cell>
          <cell r="CV109">
            <v>10.119999999999999</v>
          </cell>
          <cell r="CW109">
            <v>10.44</v>
          </cell>
          <cell r="CX109">
            <v>9.6999999999999993</v>
          </cell>
          <cell r="CY109">
            <v>10.32</v>
          </cell>
          <cell r="CZ109">
            <v>10.31</v>
          </cell>
          <cell r="DA109">
            <v>10.47</v>
          </cell>
          <cell r="DB109">
            <v>9.94</v>
          </cell>
          <cell r="DC109">
            <v>10.84</v>
          </cell>
          <cell r="DD109">
            <v>10.77</v>
          </cell>
          <cell r="DE109">
            <v>10.51</v>
          </cell>
          <cell r="DF109">
            <v>10.27</v>
          </cell>
          <cell r="DG109">
            <v>11.35</v>
          </cell>
          <cell r="DH109">
            <v>11.14</v>
          </cell>
          <cell r="DI109">
            <v>11.55</v>
          </cell>
          <cell r="DJ109">
            <v>11.14</v>
          </cell>
          <cell r="DK109">
            <v>10.87</v>
          </cell>
          <cell r="DL109">
            <v>11.36</v>
          </cell>
          <cell r="DM109">
            <v>10.65</v>
          </cell>
          <cell r="DN109">
            <v>10.89</v>
          </cell>
          <cell r="DO109">
            <v>11.13</v>
          </cell>
          <cell r="DP109">
            <v>10.91</v>
          </cell>
          <cell r="DQ109">
            <v>11.29</v>
          </cell>
          <cell r="DR109">
            <v>10.66</v>
          </cell>
          <cell r="DS109">
            <v>10.52</v>
          </cell>
          <cell r="DT109">
            <v>10.62</v>
          </cell>
          <cell r="DU109">
            <v>12.58</v>
          </cell>
          <cell r="DV109">
            <v>11.19</v>
          </cell>
          <cell r="DW109">
            <v>10.48</v>
          </cell>
          <cell r="DX109">
            <v>11.38</v>
          </cell>
          <cell r="DY109">
            <v>11.42</v>
          </cell>
          <cell r="DZ109">
            <v>10.75</v>
          </cell>
          <cell r="EA109">
            <v>10.11</v>
          </cell>
          <cell r="EB109">
            <v>10.51</v>
          </cell>
          <cell r="EC109">
            <v>11.12</v>
          </cell>
          <cell r="ED109">
            <v>10.85</v>
          </cell>
          <cell r="EE109">
            <v>10.72</v>
          </cell>
          <cell r="EF109">
            <v>9.4</v>
          </cell>
          <cell r="EH109">
            <v>10.88</v>
          </cell>
          <cell r="EI109">
            <v>10.72</v>
          </cell>
          <cell r="EJ109">
            <v>10.63</v>
          </cell>
          <cell r="EK109">
            <v>10.29</v>
          </cell>
          <cell r="EL109">
            <v>10.99</v>
          </cell>
          <cell r="EM109">
            <v>11.5</v>
          </cell>
          <cell r="EN109">
            <v>10.44</v>
          </cell>
          <cell r="EO109">
            <v>10.46</v>
          </cell>
          <cell r="ER109">
            <v>10.25</v>
          </cell>
          <cell r="ES109">
            <v>10.23</v>
          </cell>
          <cell r="ET109">
            <v>10.35</v>
          </cell>
          <cell r="EX109">
            <v>6.67</v>
          </cell>
          <cell r="EY109">
            <v>9.92</v>
          </cell>
          <cell r="EZ109">
            <v>9.3699999999999992</v>
          </cell>
          <cell r="FA109">
            <v>10.37</v>
          </cell>
          <cell r="FB109">
            <v>10.69</v>
          </cell>
          <cell r="FC109">
            <v>10.53</v>
          </cell>
          <cell r="FD109">
            <v>10.59</v>
          </cell>
          <cell r="FE109">
            <v>11.12</v>
          </cell>
          <cell r="FF109">
            <v>10.81</v>
          </cell>
          <cell r="FG109">
            <v>10.130000000000001</v>
          </cell>
          <cell r="FH109">
            <v>10.4</v>
          </cell>
          <cell r="FI109">
            <v>10.58</v>
          </cell>
          <cell r="FJ109">
            <v>10.130000000000001</v>
          </cell>
          <cell r="FK109">
            <v>10.01</v>
          </cell>
          <cell r="FL109">
            <v>9.94</v>
          </cell>
          <cell r="FM109">
            <v>9.81</v>
          </cell>
          <cell r="FN109">
            <v>10.36</v>
          </cell>
          <cell r="FO109">
            <v>10.45</v>
          </cell>
          <cell r="FP109">
            <v>10.74</v>
          </cell>
          <cell r="FQ109">
            <v>10.56</v>
          </cell>
          <cell r="FR109">
            <v>10.72</v>
          </cell>
          <cell r="FS109">
            <v>11.16</v>
          </cell>
          <cell r="FT109">
            <v>11.07</v>
          </cell>
          <cell r="FU109">
            <v>11.24</v>
          </cell>
          <cell r="FV109">
            <v>11.22</v>
          </cell>
          <cell r="FW109">
            <v>10.55</v>
          </cell>
          <cell r="FX109">
            <v>9.8699999999999992</v>
          </cell>
          <cell r="FY109">
            <v>9.64</v>
          </cell>
          <cell r="FZ109">
            <v>9.7200000000000006</v>
          </cell>
          <cell r="GA109">
            <v>10.59</v>
          </cell>
          <cell r="GB109">
            <v>10.9</v>
          </cell>
          <cell r="GC109">
            <v>10.25</v>
          </cell>
          <cell r="GD109">
            <v>10.31</v>
          </cell>
          <cell r="GE109">
            <v>10.25</v>
          </cell>
          <cell r="GF109">
            <v>11.42</v>
          </cell>
          <cell r="GG109">
            <v>11.51</v>
          </cell>
          <cell r="GH109">
            <v>11.36</v>
          </cell>
          <cell r="GI109">
            <v>10.47</v>
          </cell>
          <cell r="GJ109">
            <v>11.78</v>
          </cell>
          <cell r="GK109">
            <v>11.48</v>
          </cell>
          <cell r="GL109">
            <v>11.25</v>
          </cell>
          <cell r="GM109">
            <v>11.35</v>
          </cell>
          <cell r="GN109">
            <v>11.31</v>
          </cell>
          <cell r="GO109">
            <v>8.75</v>
          </cell>
          <cell r="GP109">
            <v>9.42</v>
          </cell>
          <cell r="GQ109">
            <v>11.74</v>
          </cell>
          <cell r="GR109">
            <v>11.45</v>
          </cell>
          <cell r="GS109">
            <v>11.31</v>
          </cell>
          <cell r="GT109">
            <v>9.34</v>
          </cell>
          <cell r="GU109">
            <v>10.130000000000001</v>
          </cell>
          <cell r="GW109">
            <v>12.04</v>
          </cell>
          <cell r="GX109">
            <v>11.71</v>
          </cell>
          <cell r="GY109">
            <v>11.46</v>
          </cell>
          <cell r="GZ109">
            <v>11.01</v>
          </cell>
          <cell r="HA109">
            <v>13.12</v>
          </cell>
        </row>
        <row r="110">
          <cell r="A110">
            <v>109</v>
          </cell>
          <cell r="B110">
            <v>0</v>
          </cell>
          <cell r="C110" t="str">
            <v>Pureza Clarificado Álcool (%)</v>
          </cell>
          <cell r="D110" t="str">
            <v>%</v>
          </cell>
          <cell r="E110">
            <v>80.94</v>
          </cell>
          <cell r="F110">
            <v>80.97</v>
          </cell>
          <cell r="G110">
            <v>81.86</v>
          </cell>
          <cell r="H110">
            <v>82.55</v>
          </cell>
          <cell r="I110">
            <v>84.09</v>
          </cell>
          <cell r="J110">
            <v>83.24</v>
          </cell>
          <cell r="K110">
            <v>83.06</v>
          </cell>
          <cell r="L110">
            <v>83.35</v>
          </cell>
          <cell r="M110">
            <v>84.08</v>
          </cell>
          <cell r="N110">
            <v>82.53</v>
          </cell>
          <cell r="O110">
            <v>84.46</v>
          </cell>
          <cell r="P110">
            <v>85.3</v>
          </cell>
          <cell r="Q110">
            <v>85.15</v>
          </cell>
          <cell r="R110">
            <v>84.79</v>
          </cell>
          <cell r="S110">
            <v>85.62</v>
          </cell>
          <cell r="V110">
            <v>83.42</v>
          </cell>
          <cell r="W110">
            <v>84.32</v>
          </cell>
          <cell r="X110">
            <v>86.43</v>
          </cell>
          <cell r="Y110">
            <v>86.29</v>
          </cell>
          <cell r="Z110">
            <v>87.32</v>
          </cell>
          <cell r="AA110">
            <v>85.52</v>
          </cell>
          <cell r="AB110">
            <v>86.48</v>
          </cell>
          <cell r="AC110">
            <v>84.68</v>
          </cell>
          <cell r="AD110">
            <v>85.69</v>
          </cell>
          <cell r="AE110">
            <v>86.19</v>
          </cell>
          <cell r="AF110">
            <v>85.11</v>
          </cell>
          <cell r="AG110">
            <v>86.24</v>
          </cell>
          <cell r="AJ110">
            <v>83.91</v>
          </cell>
          <cell r="AM110">
            <v>83.91</v>
          </cell>
          <cell r="AN110">
            <v>84.92</v>
          </cell>
          <cell r="AO110">
            <v>86.5</v>
          </cell>
          <cell r="AP110">
            <v>85.59</v>
          </cell>
          <cell r="AQ110">
            <v>88.02</v>
          </cell>
          <cell r="AR110">
            <v>86.66</v>
          </cell>
          <cell r="AT110">
            <v>85.95</v>
          </cell>
          <cell r="AU110">
            <v>87</v>
          </cell>
          <cell r="AV110">
            <v>87.98</v>
          </cell>
          <cell r="AW110">
            <v>86.99</v>
          </cell>
          <cell r="AX110">
            <v>87.14</v>
          </cell>
          <cell r="AY110">
            <v>87.82</v>
          </cell>
          <cell r="AZ110">
            <v>87.79</v>
          </cell>
          <cell r="BB110">
            <v>85.76</v>
          </cell>
          <cell r="BH110">
            <v>79.41</v>
          </cell>
          <cell r="BI110">
            <v>78.63</v>
          </cell>
          <cell r="BJ110">
            <v>80.92</v>
          </cell>
          <cell r="BK110">
            <v>86.82</v>
          </cell>
          <cell r="BL110">
            <v>87.48</v>
          </cell>
          <cell r="BM110">
            <v>87.6</v>
          </cell>
          <cell r="BN110">
            <v>87.63</v>
          </cell>
          <cell r="BO110">
            <v>87.97</v>
          </cell>
          <cell r="BP110">
            <v>87.81</v>
          </cell>
          <cell r="BQ110">
            <v>89.03</v>
          </cell>
          <cell r="BR110">
            <v>88.65</v>
          </cell>
          <cell r="BS110">
            <v>88.36</v>
          </cell>
          <cell r="BT110">
            <v>88.37</v>
          </cell>
          <cell r="BU110">
            <v>87.92</v>
          </cell>
          <cell r="BV110">
            <v>89.11</v>
          </cell>
          <cell r="BW110">
            <v>88.96</v>
          </cell>
          <cell r="BX110">
            <v>87.35</v>
          </cell>
          <cell r="BY110">
            <v>86.28</v>
          </cell>
          <cell r="BZ110">
            <v>87.76</v>
          </cell>
          <cell r="CA110">
            <v>88.36</v>
          </cell>
          <cell r="CB110">
            <v>86.73</v>
          </cell>
          <cell r="CC110">
            <v>85.89</v>
          </cell>
          <cell r="CD110">
            <v>86.24</v>
          </cell>
          <cell r="CE110">
            <v>88.51</v>
          </cell>
          <cell r="CF110">
            <v>87.64</v>
          </cell>
          <cell r="CG110">
            <v>88.61</v>
          </cell>
          <cell r="CH110">
            <v>87.97</v>
          </cell>
          <cell r="CI110">
            <v>89.02</v>
          </cell>
          <cell r="CJ110">
            <v>87</v>
          </cell>
          <cell r="CK110">
            <v>86.72</v>
          </cell>
          <cell r="CL110">
            <v>84.84</v>
          </cell>
          <cell r="CM110">
            <v>85.65</v>
          </cell>
          <cell r="CN110">
            <v>88.47</v>
          </cell>
          <cell r="CO110">
            <v>84.65</v>
          </cell>
          <cell r="CP110">
            <v>87.01</v>
          </cell>
          <cell r="CQ110">
            <v>87.71</v>
          </cell>
          <cell r="CR110">
            <v>87.56</v>
          </cell>
          <cell r="CS110">
            <v>88.55</v>
          </cell>
          <cell r="CT110">
            <v>87.26</v>
          </cell>
          <cell r="CU110">
            <v>87.76</v>
          </cell>
          <cell r="CV110">
            <v>85.59</v>
          </cell>
          <cell r="CW110">
            <v>86.55</v>
          </cell>
          <cell r="CX110">
            <v>82.39</v>
          </cell>
          <cell r="CY110">
            <v>83.19</v>
          </cell>
          <cell r="CZ110">
            <v>83.65</v>
          </cell>
          <cell r="DA110">
            <v>85.34</v>
          </cell>
          <cell r="DB110">
            <v>84.15</v>
          </cell>
          <cell r="DC110">
            <v>84.54</v>
          </cell>
          <cell r="DD110">
            <v>85.22</v>
          </cell>
          <cell r="DE110">
            <v>83.93</v>
          </cell>
          <cell r="DF110">
            <v>84.88</v>
          </cell>
          <cell r="DG110">
            <v>84.2</v>
          </cell>
          <cell r="DH110">
            <v>85.84</v>
          </cell>
          <cell r="DI110">
            <v>87.61</v>
          </cell>
          <cell r="DJ110">
            <v>84.95</v>
          </cell>
          <cell r="DK110">
            <v>87.1</v>
          </cell>
          <cell r="DL110">
            <v>87.09</v>
          </cell>
          <cell r="DM110">
            <v>83.84</v>
          </cell>
          <cell r="DN110">
            <v>83.5</v>
          </cell>
          <cell r="DO110">
            <v>86.9</v>
          </cell>
          <cell r="DP110">
            <v>87.11</v>
          </cell>
          <cell r="DQ110">
            <v>85.77</v>
          </cell>
          <cell r="DR110">
            <v>85.38</v>
          </cell>
          <cell r="DS110">
            <v>85.07</v>
          </cell>
          <cell r="DT110">
            <v>84.46</v>
          </cell>
          <cell r="DU110">
            <v>85.52</v>
          </cell>
          <cell r="DV110">
            <v>85.19</v>
          </cell>
          <cell r="DW110">
            <v>84.42</v>
          </cell>
          <cell r="DX110">
            <v>86.23</v>
          </cell>
          <cell r="DY110">
            <v>85.76</v>
          </cell>
          <cell r="DZ110">
            <v>84.39</v>
          </cell>
          <cell r="EA110">
            <v>84.26</v>
          </cell>
          <cell r="EB110">
            <v>85.51</v>
          </cell>
          <cell r="EC110">
            <v>86.75</v>
          </cell>
          <cell r="ED110">
            <v>85.27</v>
          </cell>
          <cell r="EE110">
            <v>84.73</v>
          </cell>
          <cell r="EF110">
            <v>84.54</v>
          </cell>
          <cell r="EH110">
            <v>82.92</v>
          </cell>
          <cell r="EI110">
            <v>83.99</v>
          </cell>
          <cell r="EJ110">
            <v>83.54</v>
          </cell>
          <cell r="EK110">
            <v>82.75</v>
          </cell>
          <cell r="EL110">
            <v>84.28</v>
          </cell>
          <cell r="EM110">
            <v>83.55</v>
          </cell>
          <cell r="EN110">
            <v>84.32</v>
          </cell>
          <cell r="EO110">
            <v>83.73</v>
          </cell>
          <cell r="ER110">
            <v>84.75</v>
          </cell>
          <cell r="ES110">
            <v>85.43</v>
          </cell>
          <cell r="ET110">
            <v>86.76</v>
          </cell>
          <cell r="EX110">
            <v>84.64</v>
          </cell>
          <cell r="EY110">
            <v>85.37</v>
          </cell>
          <cell r="EZ110">
            <v>85.9</v>
          </cell>
          <cell r="FA110">
            <v>85.01</v>
          </cell>
          <cell r="FB110">
            <v>84.76</v>
          </cell>
          <cell r="FC110">
            <v>85.4</v>
          </cell>
          <cell r="FD110">
            <v>83.47</v>
          </cell>
          <cell r="FE110">
            <v>84.55</v>
          </cell>
          <cell r="FF110">
            <v>85.89</v>
          </cell>
          <cell r="FG110">
            <v>84.04</v>
          </cell>
          <cell r="FH110">
            <v>83.95</v>
          </cell>
          <cell r="FI110">
            <v>84.85</v>
          </cell>
          <cell r="FJ110">
            <v>83.23</v>
          </cell>
          <cell r="FK110">
            <v>84.23</v>
          </cell>
          <cell r="FL110">
            <v>84.15</v>
          </cell>
          <cell r="FM110">
            <v>84.32</v>
          </cell>
          <cell r="FN110">
            <v>83.97</v>
          </cell>
          <cell r="FO110">
            <v>84.22</v>
          </cell>
          <cell r="FP110">
            <v>85.97</v>
          </cell>
          <cell r="FQ110">
            <v>85.31</v>
          </cell>
          <cell r="FR110">
            <v>86.31</v>
          </cell>
          <cell r="FS110">
            <v>85.47</v>
          </cell>
          <cell r="FT110">
            <v>85.38</v>
          </cell>
          <cell r="FU110">
            <v>86.1</v>
          </cell>
          <cell r="FV110">
            <v>84.77</v>
          </cell>
          <cell r="FW110">
            <v>85.65</v>
          </cell>
          <cell r="FX110">
            <v>83.06</v>
          </cell>
          <cell r="FY110">
            <v>83.47</v>
          </cell>
          <cell r="FZ110">
            <v>82.71</v>
          </cell>
          <cell r="GA110">
            <v>84.35</v>
          </cell>
          <cell r="GB110">
            <v>84.07</v>
          </cell>
          <cell r="GC110">
            <v>82.92</v>
          </cell>
          <cell r="GD110">
            <v>84.51</v>
          </cell>
          <cell r="GE110">
            <v>84.55</v>
          </cell>
          <cell r="GF110">
            <v>85.44</v>
          </cell>
          <cell r="GG110">
            <v>86.12</v>
          </cell>
          <cell r="GH110">
            <v>85.63</v>
          </cell>
          <cell r="GI110">
            <v>85.75</v>
          </cell>
          <cell r="GJ110">
            <v>85.24</v>
          </cell>
          <cell r="GK110">
            <v>86.42</v>
          </cell>
          <cell r="GL110">
            <v>85.3</v>
          </cell>
          <cell r="GM110">
            <v>85.76</v>
          </cell>
          <cell r="GN110">
            <v>85.1</v>
          </cell>
          <cell r="GO110">
            <v>84.65</v>
          </cell>
          <cell r="GP110">
            <v>84.76</v>
          </cell>
          <cell r="GQ110">
            <v>86.2</v>
          </cell>
          <cell r="GR110">
            <v>84.69</v>
          </cell>
          <cell r="GS110">
            <v>85.82</v>
          </cell>
          <cell r="GT110">
            <v>84.86</v>
          </cell>
          <cell r="GU110">
            <v>84.09</v>
          </cell>
          <cell r="GW110">
            <v>88.56</v>
          </cell>
          <cell r="GX110">
            <v>86.76</v>
          </cell>
          <cell r="GY110">
            <v>85.96</v>
          </cell>
          <cell r="GZ110">
            <v>87.19</v>
          </cell>
          <cell r="HA110">
            <v>88.08</v>
          </cell>
        </row>
        <row r="111">
          <cell r="A111">
            <v>110</v>
          </cell>
          <cell r="B111">
            <v>0</v>
          </cell>
          <cell r="C111" t="str">
            <v>pH Clarificado Álcool</v>
          </cell>
          <cell r="D111" t="str">
            <v>.</v>
          </cell>
          <cell r="E111">
            <v>5.73</v>
          </cell>
          <cell r="G111">
            <v>6.39</v>
          </cell>
          <cell r="H111">
            <v>6.58</v>
          </cell>
          <cell r="J111">
            <v>6.41</v>
          </cell>
          <cell r="K111">
            <v>6.35</v>
          </cell>
          <cell r="M111">
            <v>6.36</v>
          </cell>
          <cell r="N111">
            <v>6.3</v>
          </cell>
          <cell r="O111">
            <v>6.34</v>
          </cell>
        </row>
        <row r="112">
          <cell r="A112">
            <v>111</v>
          </cell>
          <cell r="B112">
            <v>0</v>
          </cell>
          <cell r="C112" t="str">
            <v>Fosfato Clarificado  (mg/l)</v>
          </cell>
          <cell r="D112" t="str">
            <v>mg/l</v>
          </cell>
        </row>
        <row r="113">
          <cell r="A113">
            <v>112</v>
          </cell>
          <cell r="B113">
            <v>0</v>
          </cell>
          <cell r="C113" t="str">
            <v>pH Lodo</v>
          </cell>
          <cell r="D113" t="str">
            <v>.</v>
          </cell>
          <cell r="E113">
            <v>5.6</v>
          </cell>
          <cell r="F113">
            <v>6.63</v>
          </cell>
          <cell r="G113">
            <v>6.17</v>
          </cell>
          <cell r="H113">
            <v>6.29</v>
          </cell>
          <cell r="I113">
            <v>6.3</v>
          </cell>
          <cell r="J113">
            <v>6.75</v>
          </cell>
          <cell r="K113">
            <v>6.68</v>
          </cell>
          <cell r="L113">
            <v>6.63</v>
          </cell>
          <cell r="M113">
            <v>6.49</v>
          </cell>
          <cell r="N113">
            <v>6.65</v>
          </cell>
          <cell r="O113">
            <v>6.52</v>
          </cell>
          <cell r="P113">
            <v>6.58</v>
          </cell>
          <cell r="Q113">
            <v>6.71</v>
          </cell>
          <cell r="R113">
            <v>6.68</v>
          </cell>
          <cell r="S113">
            <v>6.66</v>
          </cell>
          <cell r="V113">
            <v>5.46</v>
          </cell>
          <cell r="W113">
            <v>6.6</v>
          </cell>
          <cell r="X113">
            <v>6.04</v>
          </cell>
          <cell r="Y113">
            <v>6.66</v>
          </cell>
          <cell r="Z113">
            <v>6.78</v>
          </cell>
          <cell r="AA113">
            <v>6.64</v>
          </cell>
          <cell r="AB113">
            <v>6.8</v>
          </cell>
          <cell r="AC113">
            <v>6.9</v>
          </cell>
          <cell r="AD113">
            <v>6.7</v>
          </cell>
          <cell r="AE113">
            <v>6.6</v>
          </cell>
          <cell r="AF113">
            <v>6.86</v>
          </cell>
          <cell r="AG113">
            <v>6.71</v>
          </cell>
          <cell r="AM113">
            <v>5.65</v>
          </cell>
          <cell r="AN113">
            <v>7.52</v>
          </cell>
          <cell r="AO113">
            <v>7.56</v>
          </cell>
          <cell r="AP113">
            <v>6.29</v>
          </cell>
          <cell r="AQ113">
            <v>6.5</v>
          </cell>
          <cell r="AR113">
            <v>6.42</v>
          </cell>
          <cell r="AT113">
            <v>4.51</v>
          </cell>
          <cell r="AU113">
            <v>5.14</v>
          </cell>
          <cell r="AV113">
            <v>6.57</v>
          </cell>
          <cell r="AW113">
            <v>6.77</v>
          </cell>
          <cell r="AX113">
            <v>6.62</v>
          </cell>
          <cell r="AY113">
            <v>6.64</v>
          </cell>
          <cell r="AZ113">
            <v>6.71</v>
          </cell>
          <cell r="BH113">
            <v>5.91</v>
          </cell>
          <cell r="BI113">
            <v>6.82</v>
          </cell>
          <cell r="BJ113">
            <v>6.07</v>
          </cell>
          <cell r="BK113">
            <v>6</v>
          </cell>
          <cell r="BL113">
            <v>5.96</v>
          </cell>
          <cell r="BM113">
            <v>6.35</v>
          </cell>
          <cell r="BN113">
            <v>6.54</v>
          </cell>
          <cell r="BO113">
            <v>6.52</v>
          </cell>
          <cell r="BP113">
            <v>6.6</v>
          </cell>
          <cell r="BQ113">
            <v>6.61</v>
          </cell>
          <cell r="BR113">
            <v>6.5</v>
          </cell>
          <cell r="BS113">
            <v>6.58</v>
          </cell>
          <cell r="BT113">
            <v>6.39</v>
          </cell>
          <cell r="BU113">
            <v>6.64</v>
          </cell>
          <cell r="BV113">
            <v>6.1</v>
          </cell>
          <cell r="BW113">
            <v>6.59</v>
          </cell>
          <cell r="BX113">
            <v>6.5</v>
          </cell>
          <cell r="BY113">
            <v>6.62</v>
          </cell>
          <cell r="BZ113">
            <v>6.79</v>
          </cell>
          <cell r="CA113">
            <v>6.69</v>
          </cell>
          <cell r="CB113">
            <v>6.83</v>
          </cell>
          <cell r="CC113">
            <v>6.96</v>
          </cell>
          <cell r="CD113">
            <v>7.03</v>
          </cell>
          <cell r="CE113">
            <v>6.41</v>
          </cell>
          <cell r="CF113">
            <v>6.46</v>
          </cell>
          <cell r="CG113">
            <v>6.78</v>
          </cell>
          <cell r="CH113">
            <v>6.75</v>
          </cell>
          <cell r="CI113">
            <v>6.37</v>
          </cell>
          <cell r="CJ113">
            <v>6.87</v>
          </cell>
          <cell r="CK113">
            <v>6.88</v>
          </cell>
          <cell r="CL113">
            <v>6.94</v>
          </cell>
          <cell r="CM113">
            <v>6.82</v>
          </cell>
          <cell r="CN113">
            <v>6.86</v>
          </cell>
          <cell r="CO113">
            <v>6.84</v>
          </cell>
          <cell r="CP113">
            <v>6.87</v>
          </cell>
          <cell r="CQ113">
            <v>6.8</v>
          </cell>
          <cell r="CR113">
            <v>14.33</v>
          </cell>
          <cell r="CS113">
            <v>7.08</v>
          </cell>
          <cell r="CT113">
            <v>6.97</v>
          </cell>
          <cell r="CU113">
            <v>7.06</v>
          </cell>
          <cell r="CV113">
            <v>7.05</v>
          </cell>
          <cell r="CW113">
            <v>6.9</v>
          </cell>
          <cell r="CX113">
            <v>6.92</v>
          </cell>
          <cell r="CY113">
            <v>7</v>
          </cell>
          <cell r="CZ113">
            <v>6.35</v>
          </cell>
          <cell r="DA113">
            <v>7.09</v>
          </cell>
          <cell r="DB113">
            <v>7.03</v>
          </cell>
          <cell r="DC113">
            <v>6.81</v>
          </cell>
          <cell r="DD113">
            <v>6.7</v>
          </cell>
          <cell r="DE113">
            <v>6.8</v>
          </cell>
          <cell r="DF113">
            <v>6.68</v>
          </cell>
          <cell r="DG113">
            <v>6.42</v>
          </cell>
          <cell r="DH113">
            <v>6.54</v>
          </cell>
          <cell r="DI113">
            <v>6.75</v>
          </cell>
          <cell r="DJ113">
            <v>6.56</v>
          </cell>
          <cell r="DK113">
            <v>6.8</v>
          </cell>
          <cell r="DL113">
            <v>6.68</v>
          </cell>
          <cell r="DM113">
            <v>6.92</v>
          </cell>
          <cell r="DN113">
            <v>6.79</v>
          </cell>
          <cell r="DO113">
            <v>6.73</v>
          </cell>
          <cell r="DP113">
            <v>6.67</v>
          </cell>
          <cell r="DQ113">
            <v>6.81</v>
          </cell>
          <cell r="DR113">
            <v>6.82</v>
          </cell>
          <cell r="DS113">
            <v>6.83</v>
          </cell>
          <cell r="DT113">
            <v>6.82</v>
          </cell>
          <cell r="DU113">
            <v>6.02</v>
          </cell>
          <cell r="DV113">
            <v>6.66</v>
          </cell>
          <cell r="DW113">
            <v>6.72</v>
          </cell>
          <cell r="DX113">
            <v>6.97</v>
          </cell>
          <cell r="DY113">
            <v>6.8</v>
          </cell>
          <cell r="DZ113">
            <v>6.91</v>
          </cell>
          <cell r="EA113">
            <v>6.84</v>
          </cell>
          <cell r="EB113">
            <v>6.86</v>
          </cell>
          <cell r="EC113">
            <v>6.82</v>
          </cell>
          <cell r="ED113">
            <v>6.73</v>
          </cell>
          <cell r="EE113">
            <v>6.54</v>
          </cell>
          <cell r="EF113">
            <v>6.64</v>
          </cell>
          <cell r="EH113">
            <v>6.77</v>
          </cell>
          <cell r="EI113">
            <v>6.57</v>
          </cell>
          <cell r="EJ113">
            <v>6.66</v>
          </cell>
          <cell r="EK113">
            <v>6.79</v>
          </cell>
          <cell r="EL113">
            <v>6.84</v>
          </cell>
          <cell r="EM113">
            <v>6.78</v>
          </cell>
          <cell r="EN113">
            <v>6.84</v>
          </cell>
          <cell r="EO113">
            <v>6.68</v>
          </cell>
          <cell r="ER113">
            <v>5.8</v>
          </cell>
          <cell r="ES113">
            <v>6.73</v>
          </cell>
          <cell r="ET113">
            <v>6.46</v>
          </cell>
          <cell r="EX113">
            <v>6.63</v>
          </cell>
          <cell r="EY113">
            <v>5.57</v>
          </cell>
          <cell r="EZ113">
            <v>6.68</v>
          </cell>
          <cell r="FA113">
            <v>6.73</v>
          </cell>
          <cell r="FB113">
            <v>6.8</v>
          </cell>
          <cell r="FC113">
            <v>6.68</v>
          </cell>
          <cell r="FD113">
            <v>6.65</v>
          </cell>
          <cell r="FE113">
            <v>6.68</v>
          </cell>
          <cell r="FF113">
            <v>6.67</v>
          </cell>
          <cell r="FG113">
            <v>6.77</v>
          </cell>
          <cell r="FH113">
            <v>6.85</v>
          </cell>
          <cell r="FI113">
            <v>6.88</v>
          </cell>
          <cell r="FJ113">
            <v>6.99</v>
          </cell>
          <cell r="FK113">
            <v>6.16</v>
          </cell>
          <cell r="FL113">
            <v>6.62</v>
          </cell>
          <cell r="FM113">
            <v>6.47</v>
          </cell>
          <cell r="FN113">
            <v>6.49</v>
          </cell>
          <cell r="FO113">
            <v>6.64</v>
          </cell>
          <cell r="FP113">
            <v>6.79</v>
          </cell>
          <cell r="FQ113">
            <v>6.73</v>
          </cell>
          <cell r="FR113">
            <v>6.75</v>
          </cell>
          <cell r="FS113">
            <v>6.62</v>
          </cell>
          <cell r="FT113">
            <v>6.86</v>
          </cell>
          <cell r="FU113">
            <v>6.68</v>
          </cell>
          <cell r="FV113">
            <v>6.8</v>
          </cell>
          <cell r="FW113">
            <v>6.82</v>
          </cell>
          <cell r="FX113">
            <v>6.74</v>
          </cell>
          <cell r="FY113">
            <v>6.25</v>
          </cell>
          <cell r="FZ113">
            <v>6.6</v>
          </cell>
          <cell r="GA113">
            <v>6.56</v>
          </cell>
          <cell r="GB113">
            <v>6.52</v>
          </cell>
          <cell r="GC113">
            <v>6.58</v>
          </cell>
          <cell r="GD113">
            <v>6.52</v>
          </cell>
          <cell r="GE113">
            <v>6.62</v>
          </cell>
          <cell r="GF113">
            <v>6.59</v>
          </cell>
          <cell r="GG113">
            <v>6.67</v>
          </cell>
          <cell r="GH113">
            <v>6.49</v>
          </cell>
          <cell r="GI113">
            <v>6.53</v>
          </cell>
          <cell r="GJ113">
            <v>5.7</v>
          </cell>
          <cell r="GK113">
            <v>6.81</v>
          </cell>
          <cell r="GL113">
            <v>6.84</v>
          </cell>
          <cell r="GM113">
            <v>6.78</v>
          </cell>
          <cell r="GN113">
            <v>6.73</v>
          </cell>
          <cell r="GO113">
            <v>6.73</v>
          </cell>
          <cell r="GP113">
            <v>6.81</v>
          </cell>
          <cell r="GQ113">
            <v>6.78</v>
          </cell>
          <cell r="GR113">
            <v>6.81</v>
          </cell>
          <cell r="GS113">
            <v>6.67</v>
          </cell>
          <cell r="GT113">
            <v>6.16</v>
          </cell>
          <cell r="GU113">
            <v>6.72</v>
          </cell>
          <cell r="GW113">
            <v>6.04</v>
          </cell>
          <cell r="GX113">
            <v>6.59</v>
          </cell>
          <cell r="GY113">
            <v>6.45</v>
          </cell>
          <cell r="GZ113">
            <v>6.44</v>
          </cell>
          <cell r="HA113">
            <v>5.93</v>
          </cell>
          <cell r="HB113">
            <v>6.58</v>
          </cell>
        </row>
        <row r="114">
          <cell r="A114">
            <v>113</v>
          </cell>
          <cell r="B114">
            <v>0</v>
          </cell>
          <cell r="C114" t="str">
            <v>TORTA FILTRO PRENSA</v>
          </cell>
          <cell r="D114" t="str">
            <v>.</v>
          </cell>
        </row>
        <row r="115">
          <cell r="A115">
            <v>114</v>
          </cell>
          <cell r="B115">
            <v>0</v>
          </cell>
          <cell r="C115" t="str">
            <v>Torta Produzida (kg)</v>
          </cell>
          <cell r="D115" t="str">
            <v>kg</v>
          </cell>
          <cell r="E115">
            <v>0</v>
          </cell>
          <cell r="F115">
            <v>0</v>
          </cell>
          <cell r="G115">
            <v>6700</v>
          </cell>
          <cell r="H115">
            <v>11100</v>
          </cell>
          <cell r="I115">
            <v>13980</v>
          </cell>
          <cell r="J115">
            <v>19260</v>
          </cell>
          <cell r="K115">
            <v>19220</v>
          </cell>
          <cell r="L115">
            <v>16340</v>
          </cell>
          <cell r="M115">
            <v>22280</v>
          </cell>
          <cell r="N115">
            <v>20220</v>
          </cell>
          <cell r="O115">
            <v>11680</v>
          </cell>
          <cell r="P115">
            <v>12800</v>
          </cell>
          <cell r="Q115">
            <v>23980</v>
          </cell>
          <cell r="R115">
            <v>19140</v>
          </cell>
          <cell r="S115">
            <v>19340</v>
          </cell>
          <cell r="T115">
            <v>0</v>
          </cell>
          <cell r="U115">
            <v>0</v>
          </cell>
          <cell r="V115">
            <v>0</v>
          </cell>
          <cell r="W115">
            <v>6580</v>
          </cell>
          <cell r="X115">
            <v>0</v>
          </cell>
          <cell r="Y115">
            <v>17200</v>
          </cell>
          <cell r="Z115">
            <v>34960</v>
          </cell>
          <cell r="AA115">
            <v>15980</v>
          </cell>
          <cell r="AB115">
            <v>15620</v>
          </cell>
          <cell r="AC115">
            <v>15020</v>
          </cell>
          <cell r="AD115">
            <v>22500</v>
          </cell>
          <cell r="AE115">
            <v>22760</v>
          </cell>
          <cell r="AF115">
            <v>16080</v>
          </cell>
          <cell r="AG115">
            <v>13040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8040</v>
          </cell>
          <cell r="AP115">
            <v>8500</v>
          </cell>
          <cell r="AQ115">
            <v>10920</v>
          </cell>
          <cell r="AR115">
            <v>14640</v>
          </cell>
          <cell r="AS115">
            <v>0</v>
          </cell>
          <cell r="AT115">
            <v>0</v>
          </cell>
          <cell r="AU115">
            <v>15560</v>
          </cell>
          <cell r="AV115">
            <v>23320</v>
          </cell>
          <cell r="AW115">
            <v>28720</v>
          </cell>
          <cell r="AX115">
            <v>32540</v>
          </cell>
          <cell r="AY115">
            <v>33420</v>
          </cell>
          <cell r="AZ115">
            <v>23980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0</v>
          </cell>
          <cell r="BJ115">
            <v>0</v>
          </cell>
          <cell r="BK115">
            <v>0</v>
          </cell>
          <cell r="BL115">
            <v>0</v>
          </cell>
          <cell r="BM115">
            <v>22780</v>
          </cell>
          <cell r="BN115">
            <v>28640</v>
          </cell>
          <cell r="BO115">
            <v>22960</v>
          </cell>
          <cell r="BP115">
            <v>24120</v>
          </cell>
          <cell r="BQ115">
            <v>23940</v>
          </cell>
          <cell r="BR115">
            <v>21100</v>
          </cell>
          <cell r="BS115">
            <v>29580</v>
          </cell>
          <cell r="BT115">
            <v>36800</v>
          </cell>
          <cell r="BU115">
            <v>41760</v>
          </cell>
          <cell r="BV115">
            <v>30620</v>
          </cell>
          <cell r="BW115">
            <v>36140</v>
          </cell>
          <cell r="BX115">
            <v>31940</v>
          </cell>
          <cell r="BY115">
            <v>38920</v>
          </cell>
          <cell r="BZ115">
            <v>37060</v>
          </cell>
          <cell r="CA115">
            <v>24400</v>
          </cell>
          <cell r="CB115">
            <v>22800</v>
          </cell>
          <cell r="CC115">
            <v>28840</v>
          </cell>
          <cell r="CD115">
            <v>27680</v>
          </cell>
          <cell r="CE115">
            <v>8980</v>
          </cell>
          <cell r="CF115">
            <v>30000</v>
          </cell>
          <cell r="CG115">
            <v>25520</v>
          </cell>
          <cell r="CH115">
            <v>24640</v>
          </cell>
          <cell r="CI115">
            <v>24420</v>
          </cell>
          <cell r="CJ115">
            <v>21840</v>
          </cell>
          <cell r="CK115">
            <v>105140</v>
          </cell>
          <cell r="CL115">
            <v>18800</v>
          </cell>
          <cell r="CM115">
            <v>19480</v>
          </cell>
          <cell r="CN115">
            <v>27720</v>
          </cell>
          <cell r="CO115">
            <v>27980</v>
          </cell>
          <cell r="CP115">
            <v>16880</v>
          </cell>
          <cell r="CQ115">
            <v>15440</v>
          </cell>
          <cell r="CR115">
            <v>17760</v>
          </cell>
          <cell r="CS115">
            <v>23520</v>
          </cell>
          <cell r="CT115">
            <v>23080</v>
          </cell>
          <cell r="CU115">
            <v>13880</v>
          </cell>
          <cell r="CV115">
            <v>7320</v>
          </cell>
          <cell r="CW115">
            <v>30040</v>
          </cell>
          <cell r="CX115">
            <v>23360</v>
          </cell>
          <cell r="CY115">
            <v>28560</v>
          </cell>
          <cell r="CZ115">
            <v>22880</v>
          </cell>
          <cell r="DA115">
            <v>26720</v>
          </cell>
          <cell r="DB115">
            <v>23000</v>
          </cell>
          <cell r="DC115">
            <v>23920</v>
          </cell>
          <cell r="DD115">
            <v>47440</v>
          </cell>
          <cell r="DE115">
            <v>37740</v>
          </cell>
          <cell r="DF115">
            <v>14720</v>
          </cell>
          <cell r="DG115">
            <v>13460</v>
          </cell>
          <cell r="DH115">
            <v>22220</v>
          </cell>
          <cell r="DI115">
            <v>25360</v>
          </cell>
          <cell r="DJ115">
            <v>20660</v>
          </cell>
          <cell r="DK115">
            <v>21220</v>
          </cell>
          <cell r="DL115">
            <v>15320</v>
          </cell>
          <cell r="DM115">
            <v>19400</v>
          </cell>
          <cell r="DN115">
            <v>28520</v>
          </cell>
          <cell r="DO115">
            <v>30820</v>
          </cell>
          <cell r="DP115">
            <v>15600</v>
          </cell>
          <cell r="DQ115">
            <v>29200</v>
          </cell>
          <cell r="DR115">
            <v>22420</v>
          </cell>
          <cell r="DS115">
            <v>21760</v>
          </cell>
          <cell r="DT115">
            <v>14900</v>
          </cell>
          <cell r="DU115">
            <v>23880</v>
          </cell>
          <cell r="DV115">
            <v>20980</v>
          </cell>
          <cell r="DW115">
            <v>29980</v>
          </cell>
          <cell r="DX115">
            <v>29340</v>
          </cell>
          <cell r="DY115">
            <v>27800</v>
          </cell>
          <cell r="DZ115">
            <v>22900</v>
          </cell>
          <cell r="EA115">
            <v>5820</v>
          </cell>
          <cell r="EB115">
            <v>42580</v>
          </cell>
          <cell r="EC115">
            <v>8740</v>
          </cell>
          <cell r="ED115">
            <v>13500</v>
          </cell>
          <cell r="EE115">
            <v>36540</v>
          </cell>
          <cell r="EF115">
            <v>27260</v>
          </cell>
          <cell r="EG115">
            <v>0</v>
          </cell>
          <cell r="EH115">
            <v>6560</v>
          </cell>
          <cell r="EI115">
            <v>45140</v>
          </cell>
          <cell r="EJ115">
            <v>31740</v>
          </cell>
          <cell r="EK115">
            <v>14340</v>
          </cell>
          <cell r="EL115">
            <v>29620</v>
          </cell>
          <cell r="EM115">
            <v>30920</v>
          </cell>
          <cell r="EN115">
            <v>21560</v>
          </cell>
          <cell r="EO115">
            <v>20440</v>
          </cell>
          <cell r="EP115">
            <v>0</v>
          </cell>
          <cell r="EQ115">
            <v>0</v>
          </cell>
          <cell r="ER115">
            <v>9340</v>
          </cell>
          <cell r="ES115">
            <v>0</v>
          </cell>
          <cell r="ET115">
            <v>14000</v>
          </cell>
          <cell r="EU115">
            <v>0</v>
          </cell>
          <cell r="EV115">
            <v>0</v>
          </cell>
          <cell r="EW115">
            <v>0</v>
          </cell>
          <cell r="EX115">
            <v>0</v>
          </cell>
          <cell r="EY115">
            <v>0</v>
          </cell>
          <cell r="EZ115">
            <v>29340</v>
          </cell>
          <cell r="FA115">
            <v>46060</v>
          </cell>
          <cell r="FB115">
            <v>42260</v>
          </cell>
          <cell r="FC115">
            <v>29680</v>
          </cell>
          <cell r="FD115">
            <v>25060</v>
          </cell>
          <cell r="FE115">
            <v>30620</v>
          </cell>
          <cell r="FF115">
            <v>38140</v>
          </cell>
          <cell r="FG115">
            <v>15020</v>
          </cell>
          <cell r="FH115">
            <v>32620</v>
          </cell>
          <cell r="FI115">
            <v>21680</v>
          </cell>
          <cell r="FJ115">
            <v>22700</v>
          </cell>
          <cell r="FK115">
            <v>8720</v>
          </cell>
          <cell r="FL115">
            <v>22140</v>
          </cell>
          <cell r="FM115">
            <v>27520</v>
          </cell>
          <cell r="FN115">
            <v>34440</v>
          </cell>
          <cell r="FO115">
            <v>25320</v>
          </cell>
          <cell r="FP115">
            <v>17040</v>
          </cell>
          <cell r="FQ115">
            <v>23700</v>
          </cell>
          <cell r="FR115">
            <v>25380</v>
          </cell>
          <cell r="FS115">
            <v>22960</v>
          </cell>
          <cell r="FT115">
            <v>8180</v>
          </cell>
          <cell r="FU115">
            <v>17400</v>
          </cell>
          <cell r="FV115">
            <v>16760</v>
          </cell>
          <cell r="FW115">
            <v>16820</v>
          </cell>
          <cell r="FX115">
            <v>16540</v>
          </cell>
          <cell r="FY115">
            <v>6880</v>
          </cell>
          <cell r="FZ115">
            <v>6040</v>
          </cell>
          <cell r="GA115">
            <v>6800</v>
          </cell>
          <cell r="GB115">
            <v>29720</v>
          </cell>
          <cell r="GC115">
            <v>12620</v>
          </cell>
          <cell r="GD115">
            <v>29780</v>
          </cell>
          <cell r="GE115">
            <v>18800</v>
          </cell>
          <cell r="GF115">
            <v>13560</v>
          </cell>
          <cell r="GG115">
            <v>0</v>
          </cell>
          <cell r="GH115">
            <v>5900</v>
          </cell>
          <cell r="GI115">
            <v>0</v>
          </cell>
          <cell r="GJ115">
            <v>0</v>
          </cell>
          <cell r="GK115">
            <v>25580</v>
          </cell>
          <cell r="GL115">
            <v>18140</v>
          </cell>
          <cell r="GM115">
            <v>18000</v>
          </cell>
          <cell r="GN115">
            <v>28780</v>
          </cell>
          <cell r="GO115">
            <v>17040</v>
          </cell>
          <cell r="GP115">
            <v>19420</v>
          </cell>
          <cell r="GQ115">
            <v>26300</v>
          </cell>
          <cell r="GR115">
            <v>22540</v>
          </cell>
          <cell r="GS115">
            <v>8560</v>
          </cell>
          <cell r="GT115">
            <v>6880</v>
          </cell>
          <cell r="GU115">
            <v>18880</v>
          </cell>
          <cell r="GV115">
            <v>0</v>
          </cell>
          <cell r="GW115">
            <v>8760</v>
          </cell>
          <cell r="GX115">
            <v>24180</v>
          </cell>
          <cell r="GY115">
            <v>27660</v>
          </cell>
          <cell r="GZ115">
            <v>8440</v>
          </cell>
          <cell r="HA115">
            <v>28100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</row>
        <row r="116">
          <cell r="A116">
            <v>115</v>
          </cell>
          <cell r="B116">
            <v>0</v>
          </cell>
          <cell r="C116" t="str">
            <v>Pol Torta (%)</v>
          </cell>
          <cell r="D116" t="str">
            <v>.</v>
          </cell>
          <cell r="F116">
            <v>2.09</v>
          </cell>
          <cell r="G116">
            <v>0.71</v>
          </cell>
          <cell r="H116">
            <v>1.2</v>
          </cell>
          <cell r="I116">
            <v>0.98</v>
          </cell>
          <cell r="J116">
            <v>0.64</v>
          </cell>
          <cell r="K116">
            <v>0.6</v>
          </cell>
          <cell r="L116">
            <v>0.96</v>
          </cell>
          <cell r="M116">
            <v>1.0900000000000001</v>
          </cell>
          <cell r="N116">
            <v>0.78</v>
          </cell>
          <cell r="O116">
            <v>0.86</v>
          </cell>
          <cell r="P116">
            <v>0.79</v>
          </cell>
          <cell r="Q116">
            <v>0.59</v>
          </cell>
          <cell r="R116">
            <v>0.65</v>
          </cell>
          <cell r="S116">
            <v>0.66</v>
          </cell>
          <cell r="V116">
            <v>1.62</v>
          </cell>
          <cell r="X116">
            <v>3.8</v>
          </cell>
          <cell r="Y116">
            <v>1.61</v>
          </cell>
          <cell r="Z116">
            <v>0.89</v>
          </cell>
          <cell r="AA116">
            <v>0.81</v>
          </cell>
          <cell r="AB116">
            <v>1.4</v>
          </cell>
          <cell r="AC116">
            <v>0.81</v>
          </cell>
          <cell r="AD116">
            <v>0.92</v>
          </cell>
          <cell r="AE116">
            <v>1.08</v>
          </cell>
          <cell r="AF116">
            <v>0.83</v>
          </cell>
          <cell r="AG116">
            <v>0.95</v>
          </cell>
          <cell r="AO116">
            <v>0.99</v>
          </cell>
          <cell r="AP116">
            <v>1.67</v>
          </cell>
          <cell r="AQ116">
            <v>0.84</v>
          </cell>
          <cell r="AR116">
            <v>0.85</v>
          </cell>
          <cell r="AU116">
            <v>0.72</v>
          </cell>
          <cell r="AV116">
            <v>0.75</v>
          </cell>
          <cell r="AW116">
            <v>0.73</v>
          </cell>
          <cell r="AX116">
            <v>0.73</v>
          </cell>
          <cell r="AY116">
            <v>0.7</v>
          </cell>
          <cell r="AZ116">
            <v>0.7</v>
          </cell>
          <cell r="BM116">
            <v>0.75</v>
          </cell>
          <cell r="BN116">
            <v>0.9</v>
          </cell>
          <cell r="BO116">
            <v>1</v>
          </cell>
          <cell r="BP116">
            <v>0.9</v>
          </cell>
          <cell r="BQ116">
            <v>0.77</v>
          </cell>
          <cell r="BR116">
            <v>0.77</v>
          </cell>
          <cell r="BS116">
            <v>0.89</v>
          </cell>
          <cell r="BT116">
            <v>0.93</v>
          </cell>
          <cell r="BU116">
            <v>0.93</v>
          </cell>
          <cell r="BV116">
            <v>0.91</v>
          </cell>
          <cell r="BW116">
            <v>1.03</v>
          </cell>
          <cell r="BX116">
            <v>0.83</v>
          </cell>
          <cell r="BY116">
            <v>0.61</v>
          </cell>
          <cell r="BZ116">
            <v>1.02</v>
          </cell>
          <cell r="CA116">
            <v>0.72</v>
          </cell>
          <cell r="CB116">
            <v>0.68</v>
          </cell>
          <cell r="CC116">
            <v>0.75</v>
          </cell>
          <cell r="CD116">
            <v>0.6</v>
          </cell>
          <cell r="CE116">
            <v>0.69</v>
          </cell>
          <cell r="CF116">
            <v>1.1000000000000001</v>
          </cell>
          <cell r="CG116">
            <v>0.95</v>
          </cell>
          <cell r="CH116">
            <v>0.87</v>
          </cell>
          <cell r="CI116">
            <v>0.69</v>
          </cell>
          <cell r="CJ116">
            <v>1.1100000000000001</v>
          </cell>
          <cell r="CK116">
            <v>0.82</v>
          </cell>
          <cell r="CL116">
            <v>0.8</v>
          </cell>
          <cell r="CM116">
            <v>0.69</v>
          </cell>
          <cell r="CN116">
            <v>0.59</v>
          </cell>
          <cell r="CO116">
            <v>0.65</v>
          </cell>
          <cell r="CP116">
            <v>0.82</v>
          </cell>
          <cell r="CQ116">
            <v>1.03</v>
          </cell>
          <cell r="CR116">
            <v>1.57</v>
          </cell>
          <cell r="CS116">
            <v>0.88</v>
          </cell>
          <cell r="CT116">
            <v>0.96</v>
          </cell>
          <cell r="CU116">
            <v>0.93</v>
          </cell>
          <cell r="CV116">
            <v>0.78</v>
          </cell>
          <cell r="CW116">
            <v>0.78</v>
          </cell>
          <cell r="CX116">
            <v>0.78</v>
          </cell>
          <cell r="CY116">
            <v>0.87</v>
          </cell>
          <cell r="CZ116">
            <v>1.85</v>
          </cell>
          <cell r="DA116">
            <v>1.76</v>
          </cell>
          <cell r="DB116">
            <v>1.22</v>
          </cell>
          <cell r="DC116">
            <v>1.25</v>
          </cell>
          <cell r="DD116">
            <v>0.91</v>
          </cell>
          <cell r="DE116">
            <v>0.97</v>
          </cell>
          <cell r="DF116">
            <v>0.69</v>
          </cell>
          <cell r="DG116">
            <v>1.28</v>
          </cell>
          <cell r="DH116">
            <v>1.33</v>
          </cell>
          <cell r="DI116">
            <v>1.31</v>
          </cell>
          <cell r="DJ116">
            <v>1.1100000000000001</v>
          </cell>
          <cell r="DK116">
            <v>1.04</v>
          </cell>
          <cell r="DL116">
            <v>1</v>
          </cell>
          <cell r="DM116">
            <v>0.97</v>
          </cell>
          <cell r="DN116">
            <v>0.75</v>
          </cell>
          <cell r="DO116">
            <v>0.75</v>
          </cell>
          <cell r="DP116">
            <v>0.82</v>
          </cell>
          <cell r="DQ116">
            <v>1.1599999999999999</v>
          </cell>
          <cell r="DR116">
            <v>0.79</v>
          </cell>
          <cell r="DS116">
            <v>0.76</v>
          </cell>
          <cell r="DT116">
            <v>0.81</v>
          </cell>
          <cell r="DU116">
            <v>0.65</v>
          </cell>
          <cell r="DV116">
            <v>0.99</v>
          </cell>
          <cell r="DW116">
            <v>1.02</v>
          </cell>
          <cell r="DX116">
            <v>0.93</v>
          </cell>
          <cell r="DY116">
            <v>0.75</v>
          </cell>
          <cell r="DZ116">
            <v>0.68</v>
          </cell>
          <cell r="EA116">
            <v>0.81</v>
          </cell>
          <cell r="EB116">
            <v>0.67</v>
          </cell>
          <cell r="EC116">
            <v>0.68</v>
          </cell>
          <cell r="ED116">
            <v>0.84</v>
          </cell>
          <cell r="EE116">
            <v>0.94</v>
          </cell>
          <cell r="EF116">
            <v>0.69</v>
          </cell>
          <cell r="EH116">
            <v>0.51</v>
          </cell>
          <cell r="EI116">
            <v>0.73</v>
          </cell>
          <cell r="EJ116">
            <v>0.6</v>
          </cell>
          <cell r="EK116">
            <v>0.6</v>
          </cell>
          <cell r="EL116">
            <v>0.65</v>
          </cell>
          <cell r="EM116">
            <v>0.67</v>
          </cell>
          <cell r="EN116">
            <v>0.76</v>
          </cell>
          <cell r="EO116">
            <v>0.68</v>
          </cell>
          <cell r="ER116">
            <v>0.82</v>
          </cell>
          <cell r="ES116">
            <v>0.65</v>
          </cell>
          <cell r="ET116">
            <v>0.68</v>
          </cell>
          <cell r="EY116">
            <v>0.76</v>
          </cell>
          <cell r="EZ116">
            <v>0.93</v>
          </cell>
          <cell r="FA116">
            <v>0.89</v>
          </cell>
          <cell r="FB116">
            <v>0.72</v>
          </cell>
          <cell r="FC116">
            <v>0.86</v>
          </cell>
          <cell r="FD116">
            <v>0.64</v>
          </cell>
          <cell r="FE116">
            <v>0.78</v>
          </cell>
          <cell r="FF116">
            <v>0.83</v>
          </cell>
          <cell r="FG116">
            <v>0.9</v>
          </cell>
          <cell r="FH116">
            <v>0.71</v>
          </cell>
          <cell r="FI116">
            <v>0.72</v>
          </cell>
          <cell r="FJ116">
            <v>0.7</v>
          </cell>
          <cell r="FK116">
            <v>0.84</v>
          </cell>
          <cell r="FL116">
            <v>0.81</v>
          </cell>
          <cell r="FM116">
            <v>0.99</v>
          </cell>
          <cell r="FN116">
            <v>0.8</v>
          </cell>
          <cell r="FO116">
            <v>0.71</v>
          </cell>
          <cell r="FP116">
            <v>0.91</v>
          </cell>
          <cell r="FQ116">
            <v>0.71</v>
          </cell>
          <cell r="FR116">
            <v>0.91</v>
          </cell>
          <cell r="FS116">
            <v>0.78</v>
          </cell>
          <cell r="FT116">
            <v>0.83</v>
          </cell>
          <cell r="FU116">
            <v>0.72</v>
          </cell>
          <cell r="FV116">
            <v>0.7</v>
          </cell>
          <cell r="FW116">
            <v>0.62</v>
          </cell>
          <cell r="FX116">
            <v>0.69</v>
          </cell>
          <cell r="FY116">
            <v>0.61</v>
          </cell>
          <cell r="FZ116">
            <v>0.57999999999999996</v>
          </cell>
          <cell r="GA116">
            <v>0.88</v>
          </cell>
          <cell r="GB116">
            <v>0.77</v>
          </cell>
          <cell r="GC116">
            <v>0.62</v>
          </cell>
          <cell r="GD116">
            <v>0.59</v>
          </cell>
          <cell r="GE116">
            <v>0.56999999999999995</v>
          </cell>
          <cell r="GF116">
            <v>0.84</v>
          </cell>
          <cell r="GG116">
            <v>0.62</v>
          </cell>
          <cell r="GH116">
            <v>1.01</v>
          </cell>
          <cell r="GI116">
            <v>0.48</v>
          </cell>
          <cell r="GJ116">
            <v>0.65</v>
          </cell>
          <cell r="GK116">
            <v>0.67</v>
          </cell>
          <cell r="GL116">
            <v>0.68</v>
          </cell>
          <cell r="GM116">
            <v>0.6</v>
          </cell>
          <cell r="GN116">
            <v>0.59</v>
          </cell>
          <cell r="GO116">
            <v>0.66</v>
          </cell>
          <cell r="GP116">
            <v>1.1000000000000001</v>
          </cell>
          <cell r="GQ116">
            <v>0.89</v>
          </cell>
          <cell r="GR116">
            <v>0.7</v>
          </cell>
          <cell r="GS116">
            <v>0.9</v>
          </cell>
          <cell r="GT116">
            <v>0.73</v>
          </cell>
          <cell r="GU116">
            <v>0.69</v>
          </cell>
          <cell r="GW116">
            <v>0.69</v>
          </cell>
          <cell r="GX116">
            <v>0.65</v>
          </cell>
          <cell r="GY116">
            <v>0.59</v>
          </cell>
          <cell r="GZ116">
            <v>0.91</v>
          </cell>
          <cell r="HA116">
            <v>2.48</v>
          </cell>
          <cell r="HB116">
            <v>0.83</v>
          </cell>
        </row>
        <row r="117">
          <cell r="A117">
            <v>116</v>
          </cell>
          <cell r="B117">
            <v>0</v>
          </cell>
          <cell r="C117" t="str">
            <v>Rendimento Torta (kg/tc)</v>
          </cell>
          <cell r="D117" t="str">
            <v>.</v>
          </cell>
          <cell r="E117">
            <v>0</v>
          </cell>
          <cell r="F117">
            <v>0</v>
          </cell>
          <cell r="G117">
            <v>0.94</v>
          </cell>
          <cell r="H117">
            <v>1.46</v>
          </cell>
          <cell r="I117">
            <v>1.94</v>
          </cell>
          <cell r="J117">
            <v>2.29</v>
          </cell>
          <cell r="K117">
            <v>2.25</v>
          </cell>
          <cell r="L117">
            <v>1.98</v>
          </cell>
          <cell r="M117">
            <v>2.41</v>
          </cell>
          <cell r="N117">
            <v>2.16</v>
          </cell>
          <cell r="O117">
            <v>1.23</v>
          </cell>
          <cell r="P117">
            <v>1.55</v>
          </cell>
          <cell r="Q117">
            <v>2.61</v>
          </cell>
          <cell r="R117">
            <v>2.0699999999999998</v>
          </cell>
          <cell r="S117">
            <v>2.4500000000000002</v>
          </cell>
          <cell r="T117">
            <v>0</v>
          </cell>
          <cell r="U117">
            <v>0</v>
          </cell>
          <cell r="V117">
            <v>0</v>
          </cell>
          <cell r="W117">
            <v>16.29</v>
          </cell>
          <cell r="X117">
            <v>0</v>
          </cell>
          <cell r="Y117">
            <v>1.89</v>
          </cell>
          <cell r="Z117">
            <v>3.21</v>
          </cell>
          <cell r="AA117">
            <v>1.74</v>
          </cell>
          <cell r="AB117">
            <v>1.49</v>
          </cell>
          <cell r="AC117">
            <v>1.55</v>
          </cell>
          <cell r="AD117">
            <v>2.17</v>
          </cell>
          <cell r="AE117">
            <v>2.04</v>
          </cell>
          <cell r="AF117">
            <v>1.43</v>
          </cell>
          <cell r="AG117">
            <v>1.78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1.31</v>
          </cell>
          <cell r="AP117">
            <v>1.04</v>
          </cell>
          <cell r="AQ117">
            <v>1.04</v>
          </cell>
          <cell r="AR117">
            <v>1.89</v>
          </cell>
          <cell r="AS117">
            <v>0</v>
          </cell>
          <cell r="AT117">
            <v>0</v>
          </cell>
          <cell r="AU117">
            <v>2.04</v>
          </cell>
          <cell r="AV117">
            <v>2.21</v>
          </cell>
          <cell r="AW117">
            <v>2.97</v>
          </cell>
          <cell r="AX117">
            <v>3.19</v>
          </cell>
          <cell r="AY117">
            <v>3.33</v>
          </cell>
          <cell r="AZ117">
            <v>3.03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  <cell r="BK117">
            <v>0</v>
          </cell>
          <cell r="BL117">
            <v>0</v>
          </cell>
          <cell r="BM117">
            <v>3.46</v>
          </cell>
          <cell r="BN117">
            <v>3.42</v>
          </cell>
          <cell r="BO117">
            <v>2.35</v>
          </cell>
          <cell r="BP117">
            <v>2.4300000000000002</v>
          </cell>
          <cell r="BQ117">
            <v>2.44</v>
          </cell>
          <cell r="BR117">
            <v>2.1</v>
          </cell>
          <cell r="BS117">
            <v>2.96</v>
          </cell>
          <cell r="BT117">
            <v>3.86</v>
          </cell>
          <cell r="BU117">
            <v>4.46</v>
          </cell>
          <cell r="BV117">
            <v>3.01</v>
          </cell>
          <cell r="BW117">
            <v>3.59</v>
          </cell>
          <cell r="BX117">
            <v>3.19</v>
          </cell>
          <cell r="BY117">
            <v>3.85</v>
          </cell>
          <cell r="BZ117">
            <v>3.89</v>
          </cell>
          <cell r="CA117">
            <v>2.34</v>
          </cell>
          <cell r="CB117">
            <v>2.2599999999999998</v>
          </cell>
          <cell r="CC117">
            <v>2.82</v>
          </cell>
          <cell r="CD117">
            <v>2.67</v>
          </cell>
          <cell r="CE117">
            <v>1.06</v>
          </cell>
          <cell r="CF117">
            <v>2.77</v>
          </cell>
          <cell r="CG117">
            <v>2.2799999999999998</v>
          </cell>
          <cell r="CH117">
            <v>2.83</v>
          </cell>
          <cell r="CI117">
            <v>3.46</v>
          </cell>
          <cell r="CJ117">
            <v>2.19</v>
          </cell>
          <cell r="CK117">
            <v>11.55</v>
          </cell>
          <cell r="CL117">
            <v>2.08</v>
          </cell>
          <cell r="CM117">
            <v>2.21</v>
          </cell>
          <cell r="CN117">
            <v>3.02</v>
          </cell>
          <cell r="CO117">
            <v>2.95</v>
          </cell>
          <cell r="CP117">
            <v>1.9</v>
          </cell>
          <cell r="CQ117">
            <v>1.66</v>
          </cell>
          <cell r="CR117">
            <v>2.0099999999999998</v>
          </cell>
          <cell r="CS117">
            <v>2.59</v>
          </cell>
          <cell r="CT117">
            <v>2.5299999999999998</v>
          </cell>
          <cell r="CU117">
            <v>1.41</v>
          </cell>
          <cell r="CV117">
            <v>0.8</v>
          </cell>
          <cell r="CW117">
            <v>3.11</v>
          </cell>
          <cell r="CX117">
            <v>2.3199999999999998</v>
          </cell>
          <cell r="CY117">
            <v>2.95</v>
          </cell>
          <cell r="CZ117">
            <v>3.48</v>
          </cell>
          <cell r="DA117">
            <v>2.5499999999999998</v>
          </cell>
          <cell r="DB117">
            <v>0</v>
          </cell>
          <cell r="DC117">
            <v>2.82</v>
          </cell>
          <cell r="DD117">
            <v>4.3899999999999997</v>
          </cell>
          <cell r="DE117">
            <v>3.46</v>
          </cell>
          <cell r="DF117">
            <v>1.58</v>
          </cell>
          <cell r="DG117">
            <v>1.28</v>
          </cell>
          <cell r="DH117">
            <v>2</v>
          </cell>
          <cell r="DI117">
            <v>2.4500000000000002</v>
          </cell>
          <cell r="DJ117">
            <v>1.94</v>
          </cell>
          <cell r="DK117">
            <v>2.0299999999999998</v>
          </cell>
          <cell r="DL117">
            <v>1.37</v>
          </cell>
          <cell r="DM117">
            <v>1.82</v>
          </cell>
          <cell r="DN117">
            <v>2.61</v>
          </cell>
          <cell r="DO117">
            <v>3.06</v>
          </cell>
          <cell r="DP117">
            <v>1.53</v>
          </cell>
          <cell r="DQ117">
            <v>2.86</v>
          </cell>
          <cell r="DR117">
            <v>2.2799999999999998</v>
          </cell>
          <cell r="DS117">
            <v>2.2799999999999998</v>
          </cell>
          <cell r="DT117">
            <v>1.48</v>
          </cell>
          <cell r="DU117">
            <v>3.37</v>
          </cell>
          <cell r="DV117">
            <v>2.2599999999999998</v>
          </cell>
          <cell r="DW117">
            <v>3.14</v>
          </cell>
          <cell r="DX117">
            <v>2.86</v>
          </cell>
          <cell r="DY117">
            <v>2.5299999999999998</v>
          </cell>
          <cell r="DZ117">
            <v>2.34</v>
          </cell>
          <cell r="EA117">
            <v>0.68</v>
          </cell>
          <cell r="EB117">
            <v>4.5199999999999996</v>
          </cell>
          <cell r="EC117">
            <v>0.85</v>
          </cell>
          <cell r="ED117">
            <v>1.27</v>
          </cell>
          <cell r="EE117">
            <v>3.45</v>
          </cell>
          <cell r="EF117">
            <v>4.07</v>
          </cell>
          <cell r="EG117">
            <v>0</v>
          </cell>
          <cell r="EH117">
            <v>1.06</v>
          </cell>
          <cell r="EI117">
            <v>4.38</v>
          </cell>
          <cell r="EJ117">
            <v>3.32</v>
          </cell>
          <cell r="EK117">
            <v>1.47</v>
          </cell>
          <cell r="EL117">
            <v>2.88</v>
          </cell>
          <cell r="EM117">
            <v>3.08</v>
          </cell>
          <cell r="EN117">
            <v>2.2400000000000002</v>
          </cell>
          <cell r="EO117">
            <v>3.44</v>
          </cell>
          <cell r="EP117">
            <v>0</v>
          </cell>
          <cell r="EQ117">
            <v>0</v>
          </cell>
          <cell r="ER117">
            <v>2.4500000000000002</v>
          </cell>
          <cell r="ES117">
            <v>1.04</v>
          </cell>
          <cell r="ET117">
            <v>8.07</v>
          </cell>
          <cell r="EU117">
            <v>0</v>
          </cell>
          <cell r="EV117">
            <v>0</v>
          </cell>
          <cell r="EW117">
            <v>0</v>
          </cell>
          <cell r="EX117">
            <v>0</v>
          </cell>
          <cell r="EY117">
            <v>0</v>
          </cell>
          <cell r="EZ117">
            <v>3.21</v>
          </cell>
          <cell r="FA117">
            <v>4.76</v>
          </cell>
          <cell r="FB117">
            <v>4.1500000000000004</v>
          </cell>
          <cell r="FC117">
            <v>2.9</v>
          </cell>
          <cell r="FD117">
            <v>2.61</v>
          </cell>
          <cell r="FE117">
            <v>2.83</v>
          </cell>
          <cell r="FF117">
            <v>3.62</v>
          </cell>
          <cell r="FG117">
            <v>1.48</v>
          </cell>
          <cell r="FH117">
            <v>3.1</v>
          </cell>
          <cell r="FI117">
            <v>2.2799999999999998</v>
          </cell>
          <cell r="FJ117">
            <v>4.68</v>
          </cell>
          <cell r="FK117">
            <v>1.19</v>
          </cell>
          <cell r="FL117">
            <v>2.21</v>
          </cell>
          <cell r="FM117">
            <v>3.16</v>
          </cell>
          <cell r="FN117">
            <v>3.82</v>
          </cell>
          <cell r="FO117">
            <v>2.79</v>
          </cell>
          <cell r="FP117">
            <v>1.73</v>
          </cell>
          <cell r="FQ117">
            <v>2.37</v>
          </cell>
          <cell r="FR117">
            <v>2.7</v>
          </cell>
          <cell r="FS117">
            <v>2.66</v>
          </cell>
          <cell r="FT117">
            <v>0.93</v>
          </cell>
          <cell r="FU117">
            <v>1.96</v>
          </cell>
          <cell r="FV117">
            <v>1.75</v>
          </cell>
          <cell r="FW117">
            <v>1.89</v>
          </cell>
          <cell r="FX117">
            <v>2.04</v>
          </cell>
          <cell r="FY117">
            <v>0.89</v>
          </cell>
          <cell r="FZ117">
            <v>0.69</v>
          </cell>
          <cell r="GA117">
            <v>0.72</v>
          </cell>
          <cell r="GB117">
            <v>3.09</v>
          </cell>
          <cell r="GC117">
            <v>1.46</v>
          </cell>
          <cell r="GD117">
            <v>3.08</v>
          </cell>
          <cell r="GE117">
            <v>2</v>
          </cell>
          <cell r="GF117">
            <v>1.5</v>
          </cell>
          <cell r="GG117">
            <v>0</v>
          </cell>
          <cell r="GH117">
            <v>0.62</v>
          </cell>
          <cell r="GI117">
            <v>0</v>
          </cell>
          <cell r="GJ117">
            <v>0</v>
          </cell>
          <cell r="GK117">
            <v>2.4700000000000002</v>
          </cell>
          <cell r="GL117">
            <v>1.8</v>
          </cell>
          <cell r="GM117">
            <v>1.95</v>
          </cell>
          <cell r="GN117">
            <v>3.17</v>
          </cell>
          <cell r="GO117">
            <v>2.46</v>
          </cell>
          <cell r="GP117">
            <v>2.27</v>
          </cell>
          <cell r="GQ117">
            <v>2.4300000000000002</v>
          </cell>
          <cell r="GR117">
            <v>2.16</v>
          </cell>
          <cell r="GS117">
            <v>0.87</v>
          </cell>
          <cell r="GT117">
            <v>1.57</v>
          </cell>
          <cell r="GU117">
            <v>4.38</v>
          </cell>
          <cell r="GV117">
            <v>0</v>
          </cell>
          <cell r="GW117">
            <v>1.2</v>
          </cell>
          <cell r="GX117">
            <v>2.36</v>
          </cell>
          <cell r="GY117">
            <v>2.56</v>
          </cell>
          <cell r="GZ117">
            <v>1.3</v>
          </cell>
          <cell r="HA117">
            <v>4.16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</row>
        <row r="118">
          <cell r="A118">
            <v>117</v>
          </cell>
          <cell r="B118">
            <v>0</v>
          </cell>
          <cell r="C118" t="str">
            <v>EVAPORADO</v>
          </cell>
          <cell r="D118" t="str">
            <v>.</v>
          </cell>
        </row>
        <row r="119">
          <cell r="A119">
            <v>118</v>
          </cell>
          <cell r="B119">
            <v>0</v>
          </cell>
          <cell r="C119" t="str">
            <v>Brix Evaporado (%)</v>
          </cell>
          <cell r="D119" t="str">
            <v>%</v>
          </cell>
          <cell r="E119">
            <v>13.27</v>
          </cell>
          <cell r="F119">
            <v>14.63</v>
          </cell>
          <cell r="G119">
            <v>15.72</v>
          </cell>
          <cell r="H119">
            <v>17.32</v>
          </cell>
          <cell r="I119">
            <v>19.690000000000001</v>
          </cell>
          <cell r="J119">
            <v>19.23</v>
          </cell>
          <cell r="K119">
            <v>19.57</v>
          </cell>
          <cell r="L119">
            <v>19.72</v>
          </cell>
          <cell r="M119">
            <v>19.350000000000001</v>
          </cell>
          <cell r="N119">
            <v>20.75</v>
          </cell>
          <cell r="O119">
            <v>20.32</v>
          </cell>
          <cell r="P119">
            <v>19.96</v>
          </cell>
          <cell r="Q119">
            <v>20.13</v>
          </cell>
          <cell r="R119">
            <v>21.64</v>
          </cell>
          <cell r="S119">
            <v>19.55</v>
          </cell>
          <cell r="V119">
            <v>13.26</v>
          </cell>
          <cell r="W119">
            <v>12.29</v>
          </cell>
          <cell r="X119">
            <v>16.05</v>
          </cell>
          <cell r="Y119">
            <v>19.64</v>
          </cell>
          <cell r="Z119">
            <v>21.14</v>
          </cell>
          <cell r="AA119">
            <v>21.34</v>
          </cell>
          <cell r="AB119">
            <v>21.43</v>
          </cell>
          <cell r="AC119">
            <v>20.34</v>
          </cell>
          <cell r="AD119">
            <v>20.440000000000001</v>
          </cell>
          <cell r="AE119">
            <v>20.25</v>
          </cell>
          <cell r="AF119">
            <v>21.32</v>
          </cell>
          <cell r="AG119">
            <v>20.58</v>
          </cell>
          <cell r="AJ119">
            <v>13.79</v>
          </cell>
          <cell r="AM119">
            <v>13.57</v>
          </cell>
          <cell r="AN119">
            <v>10.79</v>
          </cell>
          <cell r="AO119">
            <v>13.39</v>
          </cell>
          <cell r="AP119">
            <v>16.46</v>
          </cell>
          <cell r="AQ119">
            <v>18.899999999999999</v>
          </cell>
          <cell r="AR119">
            <v>19.010000000000002</v>
          </cell>
          <cell r="AT119">
            <v>12.11</v>
          </cell>
          <cell r="AU119">
            <v>15.53</v>
          </cell>
          <cell r="AV119">
            <v>21.7</v>
          </cell>
          <cell r="AW119">
            <v>19.46</v>
          </cell>
          <cell r="AX119">
            <v>20.63</v>
          </cell>
          <cell r="AY119">
            <v>21.9</v>
          </cell>
          <cell r="AZ119">
            <v>20.56</v>
          </cell>
          <cell r="BB119">
            <v>8.14</v>
          </cell>
          <cell r="BH119">
            <v>10.27</v>
          </cell>
          <cell r="BI119">
            <v>8.91</v>
          </cell>
          <cell r="BJ119">
            <v>10.47</v>
          </cell>
          <cell r="BK119">
            <v>10.64</v>
          </cell>
          <cell r="BL119">
            <v>13.04</v>
          </cell>
          <cell r="BM119">
            <v>16.329999999999998</v>
          </cell>
          <cell r="BN119">
            <v>17.79</v>
          </cell>
          <cell r="BO119">
            <v>20.309999999999999</v>
          </cell>
          <cell r="BP119">
            <v>19.91</v>
          </cell>
          <cell r="BQ119">
            <v>19.48</v>
          </cell>
          <cell r="BR119">
            <v>20.059999999999999</v>
          </cell>
          <cell r="BS119">
            <v>21.58</v>
          </cell>
          <cell r="BT119">
            <v>21.76</v>
          </cell>
          <cell r="BU119">
            <v>21.4</v>
          </cell>
          <cell r="BV119">
            <v>20.239999999999998</v>
          </cell>
          <cell r="BW119">
            <v>20.76</v>
          </cell>
          <cell r="BX119">
            <v>21.35</v>
          </cell>
          <cell r="BY119">
            <v>20.23</v>
          </cell>
          <cell r="BZ119">
            <v>20.7</v>
          </cell>
          <cell r="CA119">
            <v>18.899999999999999</v>
          </cell>
          <cell r="CB119">
            <v>19.89</v>
          </cell>
          <cell r="CC119">
            <v>20.34</v>
          </cell>
          <cell r="CD119">
            <v>20.11</v>
          </cell>
          <cell r="CE119">
            <v>20.16</v>
          </cell>
          <cell r="CF119">
            <v>20.66</v>
          </cell>
          <cell r="CG119">
            <v>21.05</v>
          </cell>
          <cell r="CH119">
            <v>20.88</v>
          </cell>
          <cell r="CI119">
            <v>18.649999999999999</v>
          </cell>
          <cell r="CJ119">
            <v>20.91</v>
          </cell>
          <cell r="CK119">
            <v>20.54</v>
          </cell>
          <cell r="CL119">
            <v>19.93</v>
          </cell>
          <cell r="CM119">
            <v>19.55</v>
          </cell>
          <cell r="CN119">
            <v>20.440000000000001</v>
          </cell>
          <cell r="CO119">
            <v>20.46</v>
          </cell>
          <cell r="CP119">
            <v>20.88</v>
          </cell>
          <cell r="CQ119">
            <v>21.91</v>
          </cell>
          <cell r="CR119">
            <v>20.29</v>
          </cell>
          <cell r="CS119">
            <v>19.940000000000001</v>
          </cell>
          <cell r="CT119">
            <v>21.12</v>
          </cell>
          <cell r="CU119">
            <v>21.38</v>
          </cell>
          <cell r="CV119">
            <v>21.35</v>
          </cell>
          <cell r="CW119">
            <v>20.98</v>
          </cell>
          <cell r="CX119">
            <v>21.96</v>
          </cell>
          <cell r="CY119">
            <v>21.83</v>
          </cell>
          <cell r="CZ119">
            <v>20.5</v>
          </cell>
          <cell r="DA119">
            <v>20.87</v>
          </cell>
          <cell r="DB119">
            <v>19.64</v>
          </cell>
          <cell r="DC119">
            <v>20</v>
          </cell>
          <cell r="DD119">
            <v>21.11</v>
          </cell>
          <cell r="DE119">
            <v>22.01</v>
          </cell>
          <cell r="DF119">
            <v>20.190000000000001</v>
          </cell>
          <cell r="DG119">
            <v>21.15</v>
          </cell>
          <cell r="DH119">
            <v>20.95</v>
          </cell>
          <cell r="DI119">
            <v>22.3</v>
          </cell>
          <cell r="DJ119">
            <v>21.7</v>
          </cell>
          <cell r="DK119">
            <v>20.84</v>
          </cell>
          <cell r="DL119">
            <v>21.48</v>
          </cell>
          <cell r="DM119">
            <v>21.41</v>
          </cell>
          <cell r="DN119">
            <v>21.48</v>
          </cell>
          <cell r="DO119">
            <v>21.15</v>
          </cell>
          <cell r="DP119">
            <v>21.62</v>
          </cell>
          <cell r="DQ119">
            <v>21.65</v>
          </cell>
          <cell r="DR119">
            <v>21.19</v>
          </cell>
          <cell r="DS119">
            <v>22.64</v>
          </cell>
          <cell r="DT119">
            <v>21.16</v>
          </cell>
          <cell r="DU119">
            <v>22.94</v>
          </cell>
          <cell r="DV119">
            <v>21.12</v>
          </cell>
          <cell r="DW119">
            <v>19.88</v>
          </cell>
          <cell r="DX119">
            <v>20.36</v>
          </cell>
          <cell r="DY119">
            <v>20.91</v>
          </cell>
          <cell r="DZ119">
            <v>20.149999999999999</v>
          </cell>
          <cell r="EA119">
            <v>19.79</v>
          </cell>
          <cell r="EB119">
            <v>20.51</v>
          </cell>
          <cell r="EC119">
            <v>21.32</v>
          </cell>
          <cell r="ED119">
            <v>21.59</v>
          </cell>
          <cell r="EE119">
            <v>20.27</v>
          </cell>
          <cell r="EF119">
            <v>18.059999999999999</v>
          </cell>
          <cell r="EH119">
            <v>17.53</v>
          </cell>
          <cell r="EI119">
            <v>19.98</v>
          </cell>
          <cell r="EJ119">
            <v>19.559999999999999</v>
          </cell>
          <cell r="EK119">
            <v>21.13</v>
          </cell>
          <cell r="EL119">
            <v>21.31</v>
          </cell>
          <cell r="EM119">
            <v>21.53</v>
          </cell>
          <cell r="EN119">
            <v>20.29</v>
          </cell>
          <cell r="EO119">
            <v>19.84</v>
          </cell>
          <cell r="ER119">
            <v>15.74</v>
          </cell>
          <cell r="ES119">
            <v>18.739999999999998</v>
          </cell>
          <cell r="ET119">
            <v>20.92</v>
          </cell>
          <cell r="EX119">
            <v>8.4499999999999993</v>
          </cell>
          <cell r="EY119">
            <v>14.7</v>
          </cell>
          <cell r="EZ119">
            <v>17.600000000000001</v>
          </cell>
          <cell r="FA119">
            <v>20.49</v>
          </cell>
          <cell r="FB119">
            <v>21.83</v>
          </cell>
          <cell r="FC119">
            <v>20.010000000000002</v>
          </cell>
          <cell r="FD119">
            <v>19.68</v>
          </cell>
          <cell r="FE119">
            <v>21.67</v>
          </cell>
          <cell r="FF119">
            <v>20.71</v>
          </cell>
          <cell r="FG119">
            <v>20.2</v>
          </cell>
          <cell r="FH119">
            <v>21.04</v>
          </cell>
          <cell r="FI119">
            <v>21.62</v>
          </cell>
          <cell r="FJ119">
            <v>18.96</v>
          </cell>
          <cell r="FK119">
            <v>17.71</v>
          </cell>
          <cell r="FL119">
            <v>19.829999999999998</v>
          </cell>
          <cell r="FM119">
            <v>22.3</v>
          </cell>
          <cell r="FN119">
            <v>20.62</v>
          </cell>
          <cell r="FO119">
            <v>21.26</v>
          </cell>
          <cell r="FP119">
            <v>20.9</v>
          </cell>
          <cell r="FQ119">
            <v>19.64</v>
          </cell>
          <cell r="FR119">
            <v>20.69</v>
          </cell>
          <cell r="FS119">
            <v>20.32</v>
          </cell>
          <cell r="FT119">
            <v>20.86</v>
          </cell>
          <cell r="FU119">
            <v>19.95</v>
          </cell>
          <cell r="FV119">
            <v>21.68</v>
          </cell>
          <cell r="FW119">
            <v>20.010000000000002</v>
          </cell>
          <cell r="FX119">
            <v>19.25</v>
          </cell>
          <cell r="FY119">
            <v>18.03</v>
          </cell>
          <cell r="FZ119">
            <v>18.61</v>
          </cell>
          <cell r="GA119">
            <v>20.04</v>
          </cell>
          <cell r="GB119">
            <v>21.31</v>
          </cell>
          <cell r="GC119">
            <v>20.84</v>
          </cell>
          <cell r="GD119">
            <v>20.38</v>
          </cell>
          <cell r="GE119">
            <v>18.559999999999999</v>
          </cell>
          <cell r="GF119">
            <v>20.13</v>
          </cell>
          <cell r="GG119">
            <v>20.25</v>
          </cell>
          <cell r="GH119">
            <v>20.38</v>
          </cell>
          <cell r="GI119">
            <v>14.53</v>
          </cell>
          <cell r="GJ119">
            <v>18.670000000000002</v>
          </cell>
          <cell r="GK119">
            <v>20.9</v>
          </cell>
          <cell r="GL119">
            <v>20.260000000000002</v>
          </cell>
          <cell r="GM119">
            <v>21.49</v>
          </cell>
          <cell r="GN119">
            <v>20.97</v>
          </cell>
          <cell r="GO119">
            <v>17.329999999999998</v>
          </cell>
          <cell r="GP119">
            <v>18.97</v>
          </cell>
          <cell r="GQ119">
            <v>21.52</v>
          </cell>
          <cell r="GR119">
            <v>21.29</v>
          </cell>
          <cell r="GS119">
            <v>20.74</v>
          </cell>
          <cell r="GT119">
            <v>15.05</v>
          </cell>
          <cell r="GU119">
            <v>21.32</v>
          </cell>
          <cell r="GW119">
            <v>17.25</v>
          </cell>
          <cell r="GX119">
            <v>20.81</v>
          </cell>
          <cell r="GY119">
            <v>21.66</v>
          </cell>
          <cell r="GZ119">
            <v>20.82</v>
          </cell>
          <cell r="HA119">
            <v>25.24</v>
          </cell>
        </row>
        <row r="120">
          <cell r="A120">
            <v>119</v>
          </cell>
          <cell r="B120">
            <v>0</v>
          </cell>
          <cell r="C120" t="str">
            <v>Pol Evaporado (%)</v>
          </cell>
          <cell r="D120" t="str">
            <v>%</v>
          </cell>
          <cell r="E120">
            <v>10.36</v>
          </cell>
          <cell r="F120">
            <v>11.91</v>
          </cell>
          <cell r="G120">
            <v>12.96</v>
          </cell>
          <cell r="H120">
            <v>14.1</v>
          </cell>
          <cell r="I120">
            <v>16.59</v>
          </cell>
          <cell r="J120">
            <v>16.12</v>
          </cell>
          <cell r="K120">
            <v>16.329999999999998</v>
          </cell>
          <cell r="L120">
            <v>16.12</v>
          </cell>
          <cell r="M120">
            <v>16.18</v>
          </cell>
          <cell r="N120">
            <v>17.22</v>
          </cell>
          <cell r="O120">
            <v>17.190000000000001</v>
          </cell>
          <cell r="P120">
            <v>16.899999999999999</v>
          </cell>
          <cell r="Q120">
            <v>16.86</v>
          </cell>
          <cell r="R120">
            <v>18.45</v>
          </cell>
          <cell r="S120">
            <v>16.739999999999998</v>
          </cell>
          <cell r="V120">
            <v>11.04</v>
          </cell>
          <cell r="W120">
            <v>10.199999999999999</v>
          </cell>
          <cell r="X120">
            <v>13.77</v>
          </cell>
          <cell r="Y120">
            <v>16.850000000000001</v>
          </cell>
          <cell r="Z120">
            <v>18.329999999999998</v>
          </cell>
          <cell r="AA120">
            <v>18.45</v>
          </cell>
          <cell r="AB120">
            <v>18.579999999999998</v>
          </cell>
          <cell r="AC120">
            <v>17.22</v>
          </cell>
          <cell r="AD120">
            <v>17.55</v>
          </cell>
          <cell r="AE120">
            <v>17.43</v>
          </cell>
          <cell r="AF120">
            <v>18</v>
          </cell>
          <cell r="AG120">
            <v>17.8</v>
          </cell>
          <cell r="AJ120">
            <v>11.54</v>
          </cell>
          <cell r="AM120">
            <v>11.54</v>
          </cell>
          <cell r="AN120">
            <v>9.19</v>
          </cell>
          <cell r="AO120">
            <v>11.2</v>
          </cell>
          <cell r="AP120">
            <v>14.09</v>
          </cell>
          <cell r="AQ120">
            <v>16.61</v>
          </cell>
          <cell r="AR120">
            <v>16.54</v>
          </cell>
          <cell r="AT120">
            <v>10.53</v>
          </cell>
          <cell r="AU120">
            <v>13.46</v>
          </cell>
          <cell r="AV120">
            <v>18.87</v>
          </cell>
          <cell r="AW120">
            <v>17.079999999999998</v>
          </cell>
          <cell r="AX120">
            <v>17.88</v>
          </cell>
          <cell r="AY120">
            <v>18.66</v>
          </cell>
          <cell r="AZ120">
            <v>18.09</v>
          </cell>
          <cell r="BB120">
            <v>6.69</v>
          </cell>
          <cell r="BH120">
            <v>8.11</v>
          </cell>
          <cell r="BI120">
            <v>7.1</v>
          </cell>
          <cell r="BJ120">
            <v>8.57</v>
          </cell>
          <cell r="BK120">
            <v>9.27</v>
          </cell>
          <cell r="BL120">
            <v>11.44</v>
          </cell>
          <cell r="BM120">
            <v>14.65</v>
          </cell>
          <cell r="BN120">
            <v>15.51</v>
          </cell>
          <cell r="BO120">
            <v>17.829999999999998</v>
          </cell>
          <cell r="BP120">
            <v>17.25</v>
          </cell>
          <cell r="BQ120">
            <v>17.420000000000002</v>
          </cell>
          <cell r="BR120">
            <v>17.66</v>
          </cell>
          <cell r="BS120">
            <v>19.27</v>
          </cell>
          <cell r="BT120">
            <v>19.149999999999999</v>
          </cell>
          <cell r="BU120">
            <v>18.809999999999999</v>
          </cell>
          <cell r="BV120">
            <v>17.84</v>
          </cell>
          <cell r="BW120">
            <v>18.510000000000002</v>
          </cell>
          <cell r="BX120">
            <v>18.809999999999999</v>
          </cell>
          <cell r="BY120">
            <v>17.53</v>
          </cell>
          <cell r="BZ120">
            <v>18.28</v>
          </cell>
          <cell r="CA120">
            <v>16.46</v>
          </cell>
          <cell r="CB120">
            <v>17.07</v>
          </cell>
          <cell r="CC120">
            <v>17.41</v>
          </cell>
          <cell r="CD120">
            <v>16.97</v>
          </cell>
          <cell r="CE120">
            <v>17.64</v>
          </cell>
          <cell r="CF120">
            <v>18.190000000000001</v>
          </cell>
          <cell r="CG120">
            <v>18.39</v>
          </cell>
          <cell r="CH120">
            <v>18.27</v>
          </cell>
          <cell r="CI120">
            <v>16.03</v>
          </cell>
          <cell r="CJ120">
            <v>18.079999999999998</v>
          </cell>
          <cell r="CK120">
            <v>17.71</v>
          </cell>
          <cell r="CL120">
            <v>16.89</v>
          </cell>
          <cell r="CM120">
            <v>17.100000000000001</v>
          </cell>
          <cell r="CN120">
            <v>17.86</v>
          </cell>
          <cell r="CO120">
            <v>17.5</v>
          </cell>
          <cell r="CP120">
            <v>18.170000000000002</v>
          </cell>
          <cell r="CQ120">
            <v>19.32</v>
          </cell>
          <cell r="CR120">
            <v>17.829999999999998</v>
          </cell>
          <cell r="CS120">
            <v>17.59</v>
          </cell>
          <cell r="CT120">
            <v>18.5</v>
          </cell>
          <cell r="CU120">
            <v>18.55</v>
          </cell>
          <cell r="CV120">
            <v>18.37</v>
          </cell>
          <cell r="CW120">
            <v>18.11</v>
          </cell>
          <cell r="CX120">
            <v>17.79</v>
          </cell>
          <cell r="CY120">
            <v>18.61</v>
          </cell>
          <cell r="CZ120">
            <v>17.28</v>
          </cell>
          <cell r="DA120">
            <v>17.7</v>
          </cell>
          <cell r="DB120">
            <v>16.579999999999998</v>
          </cell>
          <cell r="DC120">
            <v>16.79</v>
          </cell>
          <cell r="DD120">
            <v>17.940000000000001</v>
          </cell>
          <cell r="DE120">
            <v>18.399999999999999</v>
          </cell>
          <cell r="DF120">
            <v>16.88</v>
          </cell>
          <cell r="DG120">
            <v>18.45</v>
          </cell>
          <cell r="DH120">
            <v>17.989999999999998</v>
          </cell>
          <cell r="DI120">
            <v>19.3</v>
          </cell>
          <cell r="DJ120">
            <v>18.53</v>
          </cell>
          <cell r="DK120">
            <v>17.73</v>
          </cell>
          <cell r="DL120">
            <v>18.64</v>
          </cell>
          <cell r="DM120">
            <v>18.100000000000001</v>
          </cell>
          <cell r="DN120">
            <v>17.87</v>
          </cell>
          <cell r="DO120">
            <v>18.23</v>
          </cell>
          <cell r="DP120">
            <v>18.38</v>
          </cell>
          <cell r="DQ120">
            <v>18.55</v>
          </cell>
          <cell r="DR120">
            <v>17.97</v>
          </cell>
          <cell r="DS120">
            <v>19.12</v>
          </cell>
          <cell r="DT120">
            <v>17.84</v>
          </cell>
          <cell r="DU120">
            <v>19.38</v>
          </cell>
          <cell r="DV120">
            <v>18.03</v>
          </cell>
          <cell r="DW120">
            <v>16.86</v>
          </cell>
          <cell r="DX120">
            <v>17.29</v>
          </cell>
          <cell r="DY120">
            <v>18.04</v>
          </cell>
          <cell r="DZ120">
            <v>16.91</v>
          </cell>
          <cell r="EA120">
            <v>16.5</v>
          </cell>
          <cell r="EB120">
            <v>17.38</v>
          </cell>
          <cell r="EC120">
            <v>18.559999999999999</v>
          </cell>
          <cell r="ED120">
            <v>18.37</v>
          </cell>
          <cell r="EE120">
            <v>16.84</v>
          </cell>
          <cell r="EF120">
            <v>15.24</v>
          </cell>
          <cell r="EH120">
            <v>14.6</v>
          </cell>
          <cell r="EI120">
            <v>16.739999999999998</v>
          </cell>
          <cell r="EJ120">
            <v>16.21</v>
          </cell>
          <cell r="EK120">
            <v>17.66</v>
          </cell>
          <cell r="EL120">
            <v>17.600000000000001</v>
          </cell>
          <cell r="EM120">
            <v>17.98</v>
          </cell>
          <cell r="EN120">
            <v>17.12</v>
          </cell>
          <cell r="EO120">
            <v>16.53</v>
          </cell>
          <cell r="ER120">
            <v>13.22</v>
          </cell>
          <cell r="ES120">
            <v>15.91</v>
          </cell>
          <cell r="ET120">
            <v>18.100000000000001</v>
          </cell>
          <cell r="EX120">
            <v>7.28</v>
          </cell>
          <cell r="EY120">
            <v>12.42</v>
          </cell>
          <cell r="EZ120">
            <v>15.15</v>
          </cell>
          <cell r="FA120">
            <v>17.48</v>
          </cell>
          <cell r="FB120">
            <v>18.329999999999998</v>
          </cell>
          <cell r="FC120">
            <v>16.89</v>
          </cell>
          <cell r="FD120">
            <v>16.66</v>
          </cell>
          <cell r="FE120">
            <v>18.28</v>
          </cell>
          <cell r="FF120">
            <v>17.73</v>
          </cell>
          <cell r="FG120">
            <v>16.98</v>
          </cell>
          <cell r="FH120">
            <v>17.5</v>
          </cell>
          <cell r="FI120">
            <v>18.309999999999999</v>
          </cell>
          <cell r="FJ120">
            <v>15.66</v>
          </cell>
          <cell r="FK120">
            <v>14.81</v>
          </cell>
          <cell r="FL120">
            <v>16.64</v>
          </cell>
          <cell r="FM120">
            <v>17.89</v>
          </cell>
          <cell r="FN120">
            <v>17.14</v>
          </cell>
          <cell r="FO120">
            <v>17.91</v>
          </cell>
          <cell r="FP120">
            <v>17.920000000000002</v>
          </cell>
          <cell r="FQ120">
            <v>16.62</v>
          </cell>
          <cell r="FR120">
            <v>17.78</v>
          </cell>
          <cell r="FS120">
            <v>17.309999999999999</v>
          </cell>
          <cell r="FT120">
            <v>17.739999999999998</v>
          </cell>
          <cell r="FU120">
            <v>17.190000000000001</v>
          </cell>
          <cell r="FV120">
            <v>18.28</v>
          </cell>
          <cell r="FW120">
            <v>17.21</v>
          </cell>
          <cell r="FX120">
            <v>15.92</v>
          </cell>
          <cell r="FY120">
            <v>15.05</v>
          </cell>
          <cell r="FZ120">
            <v>15.48</v>
          </cell>
          <cell r="GA120">
            <v>16.73</v>
          </cell>
          <cell r="GB120">
            <v>17.86</v>
          </cell>
          <cell r="GC120">
            <v>17.18</v>
          </cell>
          <cell r="GD120">
            <v>17.12</v>
          </cell>
          <cell r="GE120">
            <v>15.65</v>
          </cell>
          <cell r="GF120">
            <v>17.25</v>
          </cell>
          <cell r="GG120">
            <v>17.38</v>
          </cell>
          <cell r="GH120">
            <v>17.41</v>
          </cell>
          <cell r="GI120">
            <v>12.22</v>
          </cell>
          <cell r="GJ120">
            <v>16</v>
          </cell>
          <cell r="GK120">
            <v>18</v>
          </cell>
          <cell r="GL120">
            <v>17.329999999999998</v>
          </cell>
          <cell r="GM120">
            <v>18.32</v>
          </cell>
          <cell r="GN120">
            <v>18.03</v>
          </cell>
          <cell r="GO120">
            <v>14.58</v>
          </cell>
          <cell r="GP120">
            <v>15.98</v>
          </cell>
          <cell r="GQ120">
            <v>18.350000000000001</v>
          </cell>
          <cell r="GR120">
            <v>18.14</v>
          </cell>
          <cell r="GS120">
            <v>17.559999999999999</v>
          </cell>
          <cell r="GT120">
            <v>12.72</v>
          </cell>
          <cell r="GU120">
            <v>17.920000000000002</v>
          </cell>
          <cell r="GW120">
            <v>14.97</v>
          </cell>
          <cell r="GX120">
            <v>18.05</v>
          </cell>
          <cell r="GY120">
            <v>18.62</v>
          </cell>
          <cell r="GZ120">
            <v>18.28</v>
          </cell>
          <cell r="HA120">
            <v>22.33</v>
          </cell>
        </row>
        <row r="121">
          <cell r="A121">
            <v>120</v>
          </cell>
          <cell r="B121">
            <v>0</v>
          </cell>
          <cell r="C121" t="str">
            <v>Pureza Evaporado</v>
          </cell>
          <cell r="D121" t="str">
            <v>%</v>
          </cell>
          <cell r="E121">
            <v>77.63</v>
          </cell>
          <cell r="F121">
            <v>81.430000000000007</v>
          </cell>
          <cell r="G121">
            <v>82.46</v>
          </cell>
          <cell r="H121">
            <v>81.42</v>
          </cell>
          <cell r="I121">
            <v>84.24</v>
          </cell>
          <cell r="J121">
            <v>83.84</v>
          </cell>
          <cell r="K121">
            <v>83.5</v>
          </cell>
          <cell r="L121">
            <v>81.77</v>
          </cell>
          <cell r="M121">
            <v>83.62</v>
          </cell>
          <cell r="N121">
            <v>82.99</v>
          </cell>
          <cell r="O121">
            <v>84.58</v>
          </cell>
          <cell r="P121">
            <v>84.68</v>
          </cell>
          <cell r="Q121">
            <v>83.77</v>
          </cell>
          <cell r="R121">
            <v>85.28</v>
          </cell>
          <cell r="S121">
            <v>85.62</v>
          </cell>
          <cell r="V121">
            <v>83.26</v>
          </cell>
          <cell r="W121">
            <v>82.99</v>
          </cell>
          <cell r="X121">
            <v>85.79</v>
          </cell>
          <cell r="Y121">
            <v>85.79</v>
          </cell>
          <cell r="Z121">
            <v>86.72</v>
          </cell>
          <cell r="AA121">
            <v>86.5</v>
          </cell>
          <cell r="AB121">
            <v>86.69</v>
          </cell>
          <cell r="AC121">
            <v>84.64</v>
          </cell>
          <cell r="AD121">
            <v>85.83</v>
          </cell>
          <cell r="AE121">
            <v>86.07</v>
          </cell>
          <cell r="AF121">
            <v>84.4</v>
          </cell>
          <cell r="AG121">
            <v>86.47</v>
          </cell>
          <cell r="AJ121">
            <v>83.68</v>
          </cell>
          <cell r="AM121">
            <v>84.92</v>
          </cell>
          <cell r="AN121">
            <v>85.09</v>
          </cell>
          <cell r="AO121">
            <v>83.64</v>
          </cell>
          <cell r="AP121">
            <v>85.53</v>
          </cell>
          <cell r="AQ121">
            <v>87.87</v>
          </cell>
          <cell r="AR121">
            <v>87.01</v>
          </cell>
          <cell r="AT121">
            <v>87</v>
          </cell>
          <cell r="AU121">
            <v>86.63</v>
          </cell>
          <cell r="AV121">
            <v>86.91</v>
          </cell>
          <cell r="AW121">
            <v>87.77</v>
          </cell>
          <cell r="AX121">
            <v>86.68</v>
          </cell>
          <cell r="AY121">
            <v>85.27</v>
          </cell>
          <cell r="AZ121">
            <v>87.95</v>
          </cell>
          <cell r="BB121">
            <v>82.19</v>
          </cell>
          <cell r="BH121">
            <v>78.97</v>
          </cell>
          <cell r="BI121">
            <v>79.55</v>
          </cell>
          <cell r="BJ121">
            <v>81.849999999999994</v>
          </cell>
          <cell r="BK121">
            <v>87.12</v>
          </cell>
          <cell r="BL121">
            <v>87.76</v>
          </cell>
          <cell r="BM121">
            <v>89.72</v>
          </cell>
          <cell r="BN121">
            <v>87.21</v>
          </cell>
          <cell r="BO121">
            <v>87.81</v>
          </cell>
          <cell r="BP121">
            <v>86.62</v>
          </cell>
          <cell r="BQ121">
            <v>89.42</v>
          </cell>
          <cell r="BR121">
            <v>88.02</v>
          </cell>
          <cell r="BS121">
            <v>89.31</v>
          </cell>
          <cell r="BT121">
            <v>88.02</v>
          </cell>
          <cell r="BU121">
            <v>87.87</v>
          </cell>
          <cell r="BV121">
            <v>88.14</v>
          </cell>
          <cell r="BW121">
            <v>89.2</v>
          </cell>
          <cell r="BX121">
            <v>88.13</v>
          </cell>
          <cell r="BY121">
            <v>86.7</v>
          </cell>
          <cell r="BZ121">
            <v>88.32</v>
          </cell>
          <cell r="CA121">
            <v>87.06</v>
          </cell>
          <cell r="CB121">
            <v>85.8</v>
          </cell>
          <cell r="CC121">
            <v>85.59</v>
          </cell>
          <cell r="CD121">
            <v>84.16</v>
          </cell>
          <cell r="CE121">
            <v>87.5</v>
          </cell>
          <cell r="CF121">
            <v>88.06</v>
          </cell>
          <cell r="CG121">
            <v>87.33</v>
          </cell>
          <cell r="CH121">
            <v>87.5</v>
          </cell>
          <cell r="CI121">
            <v>85.98</v>
          </cell>
          <cell r="CJ121">
            <v>86.48</v>
          </cell>
          <cell r="CK121">
            <v>86.2</v>
          </cell>
          <cell r="CL121">
            <v>84.79</v>
          </cell>
          <cell r="CM121">
            <v>87.53</v>
          </cell>
          <cell r="CN121">
            <v>87.34</v>
          </cell>
          <cell r="CO121">
            <v>85.55</v>
          </cell>
          <cell r="CP121">
            <v>87.02</v>
          </cell>
          <cell r="CQ121">
            <v>88.19</v>
          </cell>
          <cell r="CR121">
            <v>87.86</v>
          </cell>
          <cell r="CS121">
            <v>88.2</v>
          </cell>
          <cell r="CT121">
            <v>87.62</v>
          </cell>
          <cell r="CU121">
            <v>86.75</v>
          </cell>
          <cell r="CV121">
            <v>86.02</v>
          </cell>
          <cell r="CW121">
            <v>86.31</v>
          </cell>
          <cell r="CX121">
            <v>81.02</v>
          </cell>
          <cell r="CY121">
            <v>85.26</v>
          </cell>
          <cell r="CZ121">
            <v>84.12</v>
          </cell>
          <cell r="DA121">
            <v>84.81</v>
          </cell>
          <cell r="DB121">
            <v>84.44</v>
          </cell>
          <cell r="DC121">
            <v>84.02</v>
          </cell>
          <cell r="DD121">
            <v>85.08</v>
          </cell>
          <cell r="DE121">
            <v>83.53</v>
          </cell>
          <cell r="DF121">
            <v>83.57</v>
          </cell>
          <cell r="DG121">
            <v>87.23</v>
          </cell>
          <cell r="DH121">
            <v>85.87</v>
          </cell>
          <cell r="DI121">
            <v>86.55</v>
          </cell>
          <cell r="DJ121">
            <v>85.36</v>
          </cell>
          <cell r="DK121">
            <v>85.13</v>
          </cell>
          <cell r="DL121">
            <v>86.84</v>
          </cell>
          <cell r="DM121">
            <v>84.48</v>
          </cell>
          <cell r="DN121">
            <v>83.24</v>
          </cell>
          <cell r="DO121">
            <v>86.18</v>
          </cell>
          <cell r="DP121">
            <v>85.1</v>
          </cell>
          <cell r="DQ121">
            <v>85.7</v>
          </cell>
          <cell r="DR121">
            <v>84.9</v>
          </cell>
          <cell r="DS121">
            <v>84.47</v>
          </cell>
          <cell r="DT121">
            <v>84.47</v>
          </cell>
          <cell r="DU121">
            <v>84.48</v>
          </cell>
          <cell r="DV121">
            <v>85.38</v>
          </cell>
          <cell r="DW121">
            <v>84.79</v>
          </cell>
          <cell r="DX121">
            <v>84.91</v>
          </cell>
          <cell r="DY121">
            <v>86.32</v>
          </cell>
          <cell r="DZ121">
            <v>83.94</v>
          </cell>
          <cell r="EA121">
            <v>83.54</v>
          </cell>
          <cell r="EB121">
            <v>84.81</v>
          </cell>
          <cell r="EC121">
            <v>87.08</v>
          </cell>
          <cell r="ED121">
            <v>85.14</v>
          </cell>
          <cell r="EE121">
            <v>83.2</v>
          </cell>
          <cell r="EF121">
            <v>84.37</v>
          </cell>
          <cell r="EH121">
            <v>83.14</v>
          </cell>
          <cell r="EI121">
            <v>83.83</v>
          </cell>
          <cell r="EJ121">
            <v>82.94</v>
          </cell>
          <cell r="EK121">
            <v>83.55</v>
          </cell>
          <cell r="EL121">
            <v>82.62</v>
          </cell>
          <cell r="EM121">
            <v>83.56</v>
          </cell>
          <cell r="EN121">
            <v>84.36</v>
          </cell>
          <cell r="EO121">
            <v>83.34</v>
          </cell>
          <cell r="ER121">
            <v>84</v>
          </cell>
          <cell r="ES121">
            <v>84.99</v>
          </cell>
          <cell r="ET121">
            <v>86.52</v>
          </cell>
          <cell r="EX121">
            <v>86.15</v>
          </cell>
          <cell r="EY121">
            <v>84.4</v>
          </cell>
          <cell r="EZ121">
            <v>86.11</v>
          </cell>
          <cell r="FA121">
            <v>85.37</v>
          </cell>
          <cell r="FB121">
            <v>84</v>
          </cell>
          <cell r="FC121">
            <v>84.31</v>
          </cell>
          <cell r="FD121">
            <v>84.73</v>
          </cell>
          <cell r="FE121">
            <v>84.42</v>
          </cell>
          <cell r="FF121">
            <v>85.72</v>
          </cell>
          <cell r="FG121">
            <v>84.11</v>
          </cell>
          <cell r="FH121">
            <v>83.2</v>
          </cell>
          <cell r="FI121">
            <v>84.63</v>
          </cell>
          <cell r="FJ121">
            <v>82.53</v>
          </cell>
          <cell r="FK121">
            <v>83.63</v>
          </cell>
          <cell r="FL121">
            <v>83.99</v>
          </cell>
          <cell r="FM121">
            <v>84.3</v>
          </cell>
          <cell r="FN121">
            <v>83.12</v>
          </cell>
          <cell r="FO121">
            <v>84.21</v>
          </cell>
          <cell r="FP121">
            <v>85.75</v>
          </cell>
          <cell r="FQ121">
            <v>84.61</v>
          </cell>
          <cell r="FR121">
            <v>85.88</v>
          </cell>
          <cell r="FS121">
            <v>85.17</v>
          </cell>
          <cell r="FT121">
            <v>85.05</v>
          </cell>
          <cell r="FU121">
            <v>86.11</v>
          </cell>
          <cell r="FV121">
            <v>84.31</v>
          </cell>
          <cell r="FW121">
            <v>86.01</v>
          </cell>
          <cell r="FX121">
            <v>82.7</v>
          </cell>
          <cell r="FY121">
            <v>83.48</v>
          </cell>
          <cell r="FZ121">
            <v>83.21</v>
          </cell>
          <cell r="GA121">
            <v>83.47</v>
          </cell>
          <cell r="GB121">
            <v>83.85</v>
          </cell>
          <cell r="GC121">
            <v>82.49</v>
          </cell>
          <cell r="GD121">
            <v>84.04</v>
          </cell>
          <cell r="GE121">
            <v>84.3</v>
          </cell>
          <cell r="GF121">
            <v>85.66</v>
          </cell>
          <cell r="GG121">
            <v>85.83</v>
          </cell>
          <cell r="GH121">
            <v>85.52</v>
          </cell>
          <cell r="GI121">
            <v>83.52</v>
          </cell>
          <cell r="GJ121">
            <v>85.72</v>
          </cell>
          <cell r="GK121">
            <v>86.13</v>
          </cell>
          <cell r="GL121">
            <v>85.56</v>
          </cell>
          <cell r="GM121">
            <v>85.24</v>
          </cell>
          <cell r="GN121">
            <v>86.03</v>
          </cell>
          <cell r="GO121">
            <v>83.91</v>
          </cell>
          <cell r="GP121">
            <v>84.24</v>
          </cell>
          <cell r="GQ121">
            <v>85.31</v>
          </cell>
          <cell r="GR121">
            <v>85.21</v>
          </cell>
          <cell r="GS121">
            <v>84.61</v>
          </cell>
          <cell r="GT121">
            <v>83.9</v>
          </cell>
          <cell r="GU121">
            <v>84.11</v>
          </cell>
          <cell r="GW121">
            <v>86.76</v>
          </cell>
          <cell r="GX121">
            <v>86.78</v>
          </cell>
          <cell r="GY121">
            <v>85.97</v>
          </cell>
          <cell r="GZ121">
            <v>87.73</v>
          </cell>
          <cell r="HA121">
            <v>88.43</v>
          </cell>
        </row>
        <row r="122">
          <cell r="A122">
            <v>121</v>
          </cell>
          <cell r="B122">
            <v>0</v>
          </cell>
          <cell r="C122" t="str">
            <v>pH Evaporado</v>
          </cell>
          <cell r="D122" t="str">
            <v>.</v>
          </cell>
          <cell r="E122">
            <v>5.83</v>
          </cell>
          <cell r="H122">
            <v>6.35</v>
          </cell>
          <cell r="J122">
            <v>6.24</v>
          </cell>
          <cell r="K122">
            <v>6.19</v>
          </cell>
          <cell r="M122">
            <v>6.23</v>
          </cell>
          <cell r="N122">
            <v>6.19</v>
          </cell>
          <cell r="AM122">
            <v>6.3</v>
          </cell>
        </row>
        <row r="123">
          <cell r="A123">
            <v>122</v>
          </cell>
          <cell r="B123">
            <v>0</v>
          </cell>
          <cell r="C123" t="str">
            <v>FERMENTAÇÃO</v>
          </cell>
          <cell r="D123" t="str">
            <v>.</v>
          </cell>
        </row>
        <row r="124">
          <cell r="A124">
            <v>123</v>
          </cell>
          <cell r="B124">
            <v>0</v>
          </cell>
          <cell r="C124" t="str">
            <v>Brix Mosto (%)</v>
          </cell>
          <cell r="D124" t="str">
            <v>.</v>
          </cell>
          <cell r="E124">
            <v>16.12</v>
          </cell>
          <cell r="F124">
            <v>14.33</v>
          </cell>
          <cell r="G124">
            <v>14.79</v>
          </cell>
          <cell r="H124">
            <v>17.28</v>
          </cell>
          <cell r="I124">
            <v>18.02</v>
          </cell>
          <cell r="J124">
            <v>18.84</v>
          </cell>
          <cell r="K124">
            <v>19.47</v>
          </cell>
          <cell r="L124">
            <v>18.93</v>
          </cell>
          <cell r="M124">
            <v>19.27</v>
          </cell>
          <cell r="N124">
            <v>20.21</v>
          </cell>
          <cell r="O124">
            <v>20.56</v>
          </cell>
          <cell r="P124">
            <v>19.89</v>
          </cell>
          <cell r="Q124">
            <v>19.920000000000002</v>
          </cell>
          <cell r="R124">
            <v>21.05</v>
          </cell>
          <cell r="S124">
            <v>20.37</v>
          </cell>
          <cell r="T124">
            <v>0</v>
          </cell>
          <cell r="U124">
            <v>0</v>
          </cell>
          <cell r="V124">
            <v>13.3</v>
          </cell>
          <cell r="W124">
            <v>13</v>
          </cell>
          <cell r="X124">
            <v>15.42</v>
          </cell>
          <cell r="Y124">
            <v>18.46</v>
          </cell>
          <cell r="Z124">
            <v>21.16</v>
          </cell>
          <cell r="AA124">
            <v>20.71</v>
          </cell>
          <cell r="AB124">
            <v>21.48</v>
          </cell>
          <cell r="AC124">
            <v>20.64</v>
          </cell>
          <cell r="AD124">
            <v>19.57</v>
          </cell>
          <cell r="AE124">
            <v>19.98</v>
          </cell>
          <cell r="AF124">
            <v>21.18</v>
          </cell>
          <cell r="AG124">
            <v>20.059999999999999</v>
          </cell>
          <cell r="AH124">
            <v>0</v>
          </cell>
          <cell r="AI124">
            <v>0</v>
          </cell>
          <cell r="AJ124">
            <v>13.67</v>
          </cell>
          <cell r="AK124">
            <v>0</v>
          </cell>
          <cell r="AL124">
            <v>0</v>
          </cell>
          <cell r="AM124">
            <v>12.8</v>
          </cell>
          <cell r="AN124">
            <v>10.51</v>
          </cell>
          <cell r="AO124">
            <v>13.33</v>
          </cell>
          <cell r="AP124">
            <v>16.03</v>
          </cell>
          <cell r="AQ124">
            <v>17.93</v>
          </cell>
          <cell r="AR124">
            <v>19.29</v>
          </cell>
          <cell r="AS124">
            <v>0</v>
          </cell>
          <cell r="AT124">
            <v>9.5399999999999991</v>
          </cell>
          <cell r="AU124">
            <v>14.63</v>
          </cell>
          <cell r="AV124">
            <v>20.22</v>
          </cell>
          <cell r="AW124">
            <v>20.14</v>
          </cell>
          <cell r="AX124">
            <v>19.86</v>
          </cell>
          <cell r="AY124">
            <v>20.2</v>
          </cell>
          <cell r="AZ124">
            <v>20.95</v>
          </cell>
          <cell r="BA124">
            <v>0</v>
          </cell>
          <cell r="BB124">
            <v>10.38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10.33</v>
          </cell>
          <cell r="BI124">
            <v>9.75</v>
          </cell>
          <cell r="BJ124">
            <v>9.3000000000000007</v>
          </cell>
          <cell r="BK124">
            <v>7.71</v>
          </cell>
          <cell r="BL124">
            <v>12.15</v>
          </cell>
          <cell r="BM124">
            <v>15.89</v>
          </cell>
          <cell r="BN124">
            <v>17.59</v>
          </cell>
          <cell r="BO124">
            <v>19.850000000000001</v>
          </cell>
          <cell r="BP124">
            <v>19.649999999999999</v>
          </cell>
          <cell r="BQ124">
            <v>19.670000000000002</v>
          </cell>
          <cell r="BR124">
            <v>19.829999999999998</v>
          </cell>
          <cell r="BS124">
            <v>20.29</v>
          </cell>
          <cell r="BT124">
            <v>21.66</v>
          </cell>
          <cell r="BU124">
            <v>20.87</v>
          </cell>
          <cell r="BV124">
            <v>21.18</v>
          </cell>
          <cell r="BW124">
            <v>21.29</v>
          </cell>
          <cell r="BX124">
            <v>21.49</v>
          </cell>
          <cell r="BY124">
            <v>20.81</v>
          </cell>
          <cell r="BZ124">
            <v>20.57</v>
          </cell>
          <cell r="CA124">
            <v>19.739999999999998</v>
          </cell>
          <cell r="CB124">
            <v>19.84</v>
          </cell>
          <cell r="CC124">
            <v>20.18</v>
          </cell>
          <cell r="CD124">
            <v>19.649999999999999</v>
          </cell>
          <cell r="CE124">
            <v>20.73</v>
          </cell>
          <cell r="CF124">
            <v>20.350000000000001</v>
          </cell>
          <cell r="CG124">
            <v>20.9</v>
          </cell>
          <cell r="CH124">
            <v>20.46</v>
          </cell>
          <cell r="CI124">
            <v>20.36</v>
          </cell>
          <cell r="CJ124">
            <v>21</v>
          </cell>
          <cell r="CK124">
            <v>20.51</v>
          </cell>
          <cell r="CL124">
            <v>20.28</v>
          </cell>
          <cell r="CM124">
            <v>20.47</v>
          </cell>
          <cell r="CN124">
            <v>20.04</v>
          </cell>
          <cell r="CO124">
            <v>19.829999999999998</v>
          </cell>
          <cell r="CP124">
            <v>20.46</v>
          </cell>
          <cell r="CQ124">
            <v>20.89</v>
          </cell>
          <cell r="CR124">
            <v>20.41</v>
          </cell>
          <cell r="CS124">
            <v>19.96</v>
          </cell>
          <cell r="CT124">
            <v>21.04</v>
          </cell>
          <cell r="CU124">
            <v>21.61</v>
          </cell>
          <cell r="CV124">
            <v>20.8</v>
          </cell>
          <cell r="CW124">
            <v>20.63</v>
          </cell>
          <cell r="CX124">
            <v>21.37</v>
          </cell>
          <cell r="CY124">
            <v>20.260000000000002</v>
          </cell>
          <cell r="CZ124">
            <v>18.55</v>
          </cell>
          <cell r="DA124">
            <v>19.88</v>
          </cell>
          <cell r="DB124">
            <v>19.72</v>
          </cell>
          <cell r="DC124">
            <v>19.64</v>
          </cell>
          <cell r="DD124">
            <v>20.77</v>
          </cell>
          <cell r="DE124">
            <v>20.86</v>
          </cell>
          <cell r="DF124">
            <v>20.29</v>
          </cell>
          <cell r="DG124">
            <v>20.46</v>
          </cell>
          <cell r="DH124">
            <v>20.71</v>
          </cell>
          <cell r="DI124">
            <v>20.66</v>
          </cell>
          <cell r="DJ124">
            <v>20.38</v>
          </cell>
          <cell r="DK124">
            <v>20.62</v>
          </cell>
          <cell r="DL124">
            <v>20.83</v>
          </cell>
          <cell r="DM124">
            <v>20.57</v>
          </cell>
          <cell r="DN124">
            <v>20.66</v>
          </cell>
          <cell r="DO124">
            <v>20.74</v>
          </cell>
          <cell r="DP124">
            <v>20.97</v>
          </cell>
          <cell r="DQ124">
            <v>21.37</v>
          </cell>
          <cell r="DR124">
            <v>20.5</v>
          </cell>
          <cell r="DS124">
            <v>21.13</v>
          </cell>
          <cell r="DT124">
            <v>19.809999999999999</v>
          </cell>
          <cell r="DU124">
            <v>15.27</v>
          </cell>
          <cell r="DV124">
            <v>20.07</v>
          </cell>
          <cell r="DW124">
            <v>18.989999999999998</v>
          </cell>
          <cell r="DX124">
            <v>19.52</v>
          </cell>
          <cell r="DY124">
            <v>20.64</v>
          </cell>
          <cell r="DZ124">
            <v>19.91</v>
          </cell>
          <cell r="EA124">
            <v>18.77</v>
          </cell>
          <cell r="EB124">
            <v>17.55</v>
          </cell>
          <cell r="EC124">
            <v>20.32</v>
          </cell>
          <cell r="ED124">
            <v>20.71</v>
          </cell>
          <cell r="EE124">
            <v>19.63</v>
          </cell>
          <cell r="EF124">
            <v>15.13</v>
          </cell>
          <cell r="EG124">
            <v>0</v>
          </cell>
          <cell r="EH124">
            <v>16.3</v>
          </cell>
          <cell r="EI124">
            <v>19.16</v>
          </cell>
          <cell r="EJ124">
            <v>19.18</v>
          </cell>
          <cell r="EK124">
            <v>19.98</v>
          </cell>
          <cell r="EL124">
            <v>20.84</v>
          </cell>
          <cell r="EM124">
            <v>20.83</v>
          </cell>
          <cell r="EN124">
            <v>20.23</v>
          </cell>
          <cell r="EO124">
            <v>18.579999999999998</v>
          </cell>
          <cell r="EP124">
            <v>0</v>
          </cell>
          <cell r="EQ124">
            <v>0</v>
          </cell>
          <cell r="ER124">
            <v>14.2</v>
          </cell>
          <cell r="ES124">
            <v>17.149999999999999</v>
          </cell>
          <cell r="ET124">
            <v>16.93</v>
          </cell>
          <cell r="EU124">
            <v>0</v>
          </cell>
          <cell r="EV124">
            <v>0</v>
          </cell>
          <cell r="EW124">
            <v>0</v>
          </cell>
          <cell r="EX124">
            <v>4.7300000000000004</v>
          </cell>
          <cell r="EY124">
            <v>14.39</v>
          </cell>
          <cell r="EZ124">
            <v>17.25</v>
          </cell>
          <cell r="FA124">
            <v>19.38</v>
          </cell>
          <cell r="FB124">
            <v>20.48</v>
          </cell>
          <cell r="FC124">
            <v>19.670000000000002</v>
          </cell>
          <cell r="FD124">
            <v>18.82</v>
          </cell>
          <cell r="FE124">
            <v>20.329999999999998</v>
          </cell>
          <cell r="FF124">
            <v>19.64</v>
          </cell>
          <cell r="FG124">
            <v>19.12</v>
          </cell>
          <cell r="FH124">
            <v>20.04</v>
          </cell>
          <cell r="FI124">
            <v>20.239999999999998</v>
          </cell>
          <cell r="FJ124">
            <v>17.47</v>
          </cell>
          <cell r="FK124">
            <v>16.21</v>
          </cell>
          <cell r="FL124">
            <v>19.3</v>
          </cell>
          <cell r="FM124">
            <v>20.03</v>
          </cell>
          <cell r="FN124">
            <v>19.18</v>
          </cell>
          <cell r="FO124">
            <v>19.64</v>
          </cell>
          <cell r="FP124">
            <v>20.420000000000002</v>
          </cell>
          <cell r="FQ124">
            <v>18.95</v>
          </cell>
          <cell r="FR124">
            <v>19.010000000000002</v>
          </cell>
          <cell r="FS124">
            <v>19.68</v>
          </cell>
          <cell r="FT124">
            <v>19.489999999999998</v>
          </cell>
          <cell r="FU124">
            <v>19.23</v>
          </cell>
          <cell r="FV124">
            <v>20.66</v>
          </cell>
          <cell r="FW124">
            <v>19.54</v>
          </cell>
          <cell r="FX124">
            <v>19.03</v>
          </cell>
          <cell r="FY124">
            <v>17.920000000000002</v>
          </cell>
          <cell r="FZ124">
            <v>18.899999999999999</v>
          </cell>
          <cell r="GA124">
            <v>20.29</v>
          </cell>
          <cell r="GB124">
            <v>19.98</v>
          </cell>
          <cell r="GC124">
            <v>18.75</v>
          </cell>
          <cell r="GD124">
            <v>19.440000000000001</v>
          </cell>
          <cell r="GE124">
            <v>18.829999999999998</v>
          </cell>
          <cell r="GF124">
            <v>18.79</v>
          </cell>
          <cell r="GG124">
            <v>20.12</v>
          </cell>
          <cell r="GH124">
            <v>18.98</v>
          </cell>
          <cell r="GI124">
            <v>18.68</v>
          </cell>
          <cell r="GJ124">
            <v>17</v>
          </cell>
          <cell r="GK124">
            <v>19.559999999999999</v>
          </cell>
          <cell r="GL124">
            <v>19.68</v>
          </cell>
          <cell r="GM124">
            <v>20.22</v>
          </cell>
          <cell r="GN124">
            <v>20.260000000000002</v>
          </cell>
          <cell r="GO124">
            <v>18.87</v>
          </cell>
          <cell r="GP124">
            <v>18.22</v>
          </cell>
          <cell r="GQ124">
            <v>19.91</v>
          </cell>
          <cell r="GR124">
            <v>20.190000000000001</v>
          </cell>
          <cell r="GS124">
            <v>20.5</v>
          </cell>
          <cell r="GT124">
            <v>20.170000000000002</v>
          </cell>
          <cell r="GU124">
            <v>19.48</v>
          </cell>
          <cell r="GV124">
            <v>0</v>
          </cell>
          <cell r="GW124">
            <v>17.18</v>
          </cell>
          <cell r="GX124">
            <v>19.53</v>
          </cell>
          <cell r="GY124">
            <v>19.78</v>
          </cell>
          <cell r="GZ124">
            <v>20.47</v>
          </cell>
          <cell r="HA124">
            <v>18.239999999999998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</row>
        <row r="125">
          <cell r="A125">
            <v>124</v>
          </cell>
          <cell r="B125">
            <v>0</v>
          </cell>
          <cell r="C125" t="str">
            <v>ART Mosto (%)</v>
          </cell>
          <cell r="D125" t="str">
            <v>%</v>
          </cell>
          <cell r="E125">
            <v>14.22</v>
          </cell>
          <cell r="F125">
            <v>12.52</v>
          </cell>
          <cell r="G125">
            <v>13.95</v>
          </cell>
          <cell r="H125">
            <v>16.04</v>
          </cell>
          <cell r="I125">
            <v>17.22</v>
          </cell>
          <cell r="J125">
            <v>17.8</v>
          </cell>
          <cell r="K125">
            <v>18.23</v>
          </cell>
          <cell r="L125">
            <v>17.8</v>
          </cell>
          <cell r="M125">
            <v>17.93</v>
          </cell>
          <cell r="N125">
            <v>18.97</v>
          </cell>
          <cell r="O125">
            <v>19.260000000000002</v>
          </cell>
          <cell r="P125">
            <v>18.57</v>
          </cell>
          <cell r="Q125">
            <v>18.920000000000002</v>
          </cell>
          <cell r="R125">
            <v>19.489999999999998</v>
          </cell>
          <cell r="S125">
            <v>19</v>
          </cell>
          <cell r="V125">
            <v>11.85</v>
          </cell>
          <cell r="W125">
            <v>12.05</v>
          </cell>
          <cell r="X125">
            <v>14.75</v>
          </cell>
          <cell r="Y125">
            <v>17.32</v>
          </cell>
          <cell r="Z125">
            <v>19.63</v>
          </cell>
          <cell r="AA125">
            <v>19.78</v>
          </cell>
          <cell r="AB125">
            <v>19.309999999999999</v>
          </cell>
          <cell r="AC125">
            <v>19.02</v>
          </cell>
          <cell r="AD125">
            <v>18.350000000000001</v>
          </cell>
          <cell r="AE125">
            <v>18.399999999999999</v>
          </cell>
          <cell r="AF125">
            <v>19.14</v>
          </cell>
          <cell r="AG125">
            <v>18.510000000000002</v>
          </cell>
          <cell r="AJ125">
            <v>12.66</v>
          </cell>
          <cell r="AM125">
            <v>11.78</v>
          </cell>
          <cell r="AN125">
            <v>9.42</v>
          </cell>
          <cell r="AO125">
            <v>12.22</v>
          </cell>
          <cell r="AP125">
            <v>14.52</v>
          </cell>
          <cell r="AQ125">
            <v>16.79</v>
          </cell>
          <cell r="AR125">
            <v>18.05</v>
          </cell>
          <cell r="AT125">
            <v>9.0500000000000007</v>
          </cell>
          <cell r="AU125">
            <v>13.52</v>
          </cell>
          <cell r="AV125">
            <v>18.64</v>
          </cell>
          <cell r="AW125">
            <v>17.64</v>
          </cell>
          <cell r="AX125">
            <v>18.36</v>
          </cell>
          <cell r="AY125">
            <v>18.920000000000002</v>
          </cell>
          <cell r="AZ125">
            <v>19.18</v>
          </cell>
          <cell r="BB125">
            <v>9.58</v>
          </cell>
          <cell r="BH125">
            <v>9.09</v>
          </cell>
          <cell r="BI125">
            <v>9</v>
          </cell>
          <cell r="BJ125">
            <v>8.48</v>
          </cell>
          <cell r="BK125">
            <v>7.05</v>
          </cell>
          <cell r="BL125">
            <v>11.04</v>
          </cell>
          <cell r="BM125">
            <v>14.75</v>
          </cell>
          <cell r="BN125">
            <v>16.77</v>
          </cell>
          <cell r="BO125">
            <v>18.809999999999999</v>
          </cell>
          <cell r="BP125">
            <v>18.239999999999998</v>
          </cell>
          <cell r="BQ125">
            <v>18.41</v>
          </cell>
          <cell r="BR125">
            <v>18.71</v>
          </cell>
          <cell r="BS125">
            <v>19.100000000000001</v>
          </cell>
          <cell r="BT125">
            <v>20.87</v>
          </cell>
          <cell r="BU125">
            <v>19.03</v>
          </cell>
          <cell r="BV125">
            <v>19.649999999999999</v>
          </cell>
          <cell r="BW125">
            <v>19.05</v>
          </cell>
          <cell r="BX125">
            <v>19.3</v>
          </cell>
          <cell r="BY125">
            <v>19.34</v>
          </cell>
          <cell r="BZ125">
            <v>18.87</v>
          </cell>
          <cell r="CA125">
            <v>18.34</v>
          </cell>
          <cell r="CB125">
            <v>18.02</v>
          </cell>
          <cell r="CC125">
            <v>18.690000000000001</v>
          </cell>
          <cell r="CD125">
            <v>18.350000000000001</v>
          </cell>
          <cell r="CE125">
            <v>18.77</v>
          </cell>
          <cell r="CF125">
            <v>18.690000000000001</v>
          </cell>
          <cell r="CG125">
            <v>19.149999999999999</v>
          </cell>
          <cell r="CH125">
            <v>19.920000000000002</v>
          </cell>
          <cell r="CI125">
            <v>18.600000000000001</v>
          </cell>
          <cell r="CJ125">
            <v>18.899999999999999</v>
          </cell>
          <cell r="CK125">
            <v>17.96</v>
          </cell>
          <cell r="CL125">
            <v>18.61</v>
          </cell>
          <cell r="CM125">
            <v>17.7</v>
          </cell>
          <cell r="CN125">
            <v>18.649999999999999</v>
          </cell>
          <cell r="CO125">
            <v>17.8</v>
          </cell>
          <cell r="CP125">
            <v>18.72</v>
          </cell>
          <cell r="CQ125">
            <v>19.57</v>
          </cell>
          <cell r="CR125">
            <v>18.73</v>
          </cell>
          <cell r="CS125">
            <v>18.68</v>
          </cell>
          <cell r="CT125">
            <v>19.12</v>
          </cell>
          <cell r="CU125">
            <v>19.760000000000002</v>
          </cell>
          <cell r="CV125">
            <v>19.57</v>
          </cell>
          <cell r="CW125">
            <v>18.79</v>
          </cell>
          <cell r="CX125">
            <v>19.88</v>
          </cell>
          <cell r="CY125">
            <v>18.96</v>
          </cell>
          <cell r="CZ125">
            <v>17.22</v>
          </cell>
          <cell r="DA125">
            <v>18.64</v>
          </cell>
          <cell r="DB125">
            <v>18.329999999999998</v>
          </cell>
          <cell r="DC125">
            <v>18.309999999999999</v>
          </cell>
          <cell r="DD125">
            <v>19.18</v>
          </cell>
          <cell r="DE125">
            <v>19.63</v>
          </cell>
          <cell r="DF125">
            <v>18.190000000000001</v>
          </cell>
          <cell r="DG125">
            <v>19.16</v>
          </cell>
          <cell r="DH125">
            <v>18.71</v>
          </cell>
          <cell r="DI125">
            <v>18.52</v>
          </cell>
          <cell r="DJ125">
            <v>18.920000000000002</v>
          </cell>
          <cell r="DK125">
            <v>19.38</v>
          </cell>
          <cell r="DL125">
            <v>19.21</v>
          </cell>
          <cell r="DM125">
            <v>18.21</v>
          </cell>
          <cell r="DN125">
            <v>18.940000000000001</v>
          </cell>
          <cell r="DO125">
            <v>19.22</v>
          </cell>
          <cell r="DP125">
            <v>19.420000000000002</v>
          </cell>
          <cell r="DQ125">
            <v>19.71</v>
          </cell>
          <cell r="DR125">
            <v>18.329999999999998</v>
          </cell>
          <cell r="DS125">
            <v>19.46</v>
          </cell>
          <cell r="DT125">
            <v>18.54</v>
          </cell>
          <cell r="DU125">
            <v>16.739999999999998</v>
          </cell>
          <cell r="DV125">
            <v>18.61</v>
          </cell>
          <cell r="DW125">
            <v>18.54</v>
          </cell>
          <cell r="DX125">
            <v>18.14</v>
          </cell>
          <cell r="DY125">
            <v>18.78</v>
          </cell>
          <cell r="DZ125">
            <v>18.09</v>
          </cell>
          <cell r="EA125">
            <v>16.98</v>
          </cell>
          <cell r="EB125">
            <v>16.05</v>
          </cell>
          <cell r="EC125">
            <v>19.25</v>
          </cell>
          <cell r="ED125">
            <v>19.45</v>
          </cell>
          <cell r="EE125">
            <v>18.350000000000001</v>
          </cell>
          <cell r="EF125">
            <v>14.23</v>
          </cell>
          <cell r="EH125">
            <v>15.37</v>
          </cell>
          <cell r="EI125">
            <v>17.5</v>
          </cell>
          <cell r="EJ125">
            <v>17.920000000000002</v>
          </cell>
          <cell r="EK125">
            <v>18.649999999999999</v>
          </cell>
          <cell r="EL125">
            <v>19.27</v>
          </cell>
          <cell r="EM125">
            <v>19.760000000000002</v>
          </cell>
          <cell r="EN125">
            <v>20.11</v>
          </cell>
          <cell r="EO125">
            <v>17.59</v>
          </cell>
          <cell r="ER125">
            <v>13.85</v>
          </cell>
          <cell r="ES125">
            <v>16.25</v>
          </cell>
          <cell r="ET125">
            <v>16.38</v>
          </cell>
          <cell r="EX125">
            <v>4.45</v>
          </cell>
          <cell r="EY125">
            <v>13.4</v>
          </cell>
          <cell r="EZ125">
            <v>16.38</v>
          </cell>
          <cell r="FA125">
            <v>17.8</v>
          </cell>
          <cell r="FB125">
            <v>18.68</v>
          </cell>
          <cell r="FC125">
            <v>18.45</v>
          </cell>
          <cell r="FD125">
            <v>17.05</v>
          </cell>
          <cell r="FE125">
            <v>18.98</v>
          </cell>
          <cell r="FF125">
            <v>18</v>
          </cell>
          <cell r="FG125">
            <v>17.940000000000001</v>
          </cell>
          <cell r="FH125">
            <v>18.46</v>
          </cell>
          <cell r="FI125">
            <v>19.14</v>
          </cell>
          <cell r="FJ125">
            <v>18.350000000000001</v>
          </cell>
          <cell r="FK125">
            <v>14.46</v>
          </cell>
          <cell r="FL125">
            <v>18.18</v>
          </cell>
          <cell r="FM125">
            <v>17.77</v>
          </cell>
          <cell r="FN125">
            <v>17.8</v>
          </cell>
          <cell r="FO125">
            <v>18.760000000000002</v>
          </cell>
          <cell r="FP125">
            <v>19.64</v>
          </cell>
          <cell r="FQ125">
            <v>17.45</v>
          </cell>
          <cell r="FR125">
            <v>17.8</v>
          </cell>
          <cell r="FS125">
            <v>18.54</v>
          </cell>
          <cell r="FT125">
            <v>18.28</v>
          </cell>
          <cell r="FU125">
            <v>18.350000000000001</v>
          </cell>
          <cell r="FV125">
            <v>18.48</v>
          </cell>
          <cell r="FW125">
            <v>17.95</v>
          </cell>
          <cell r="FX125">
            <v>17.559999999999999</v>
          </cell>
          <cell r="FY125">
            <v>16.61</v>
          </cell>
          <cell r="FZ125">
            <v>17.600000000000001</v>
          </cell>
          <cell r="GA125">
            <v>18.71</v>
          </cell>
          <cell r="GB125">
            <v>18.16</v>
          </cell>
          <cell r="GC125">
            <v>17.43</v>
          </cell>
          <cell r="GD125">
            <v>18.41</v>
          </cell>
          <cell r="GE125">
            <v>17.91</v>
          </cell>
          <cell r="GF125">
            <v>17.850000000000001</v>
          </cell>
          <cell r="GG125">
            <v>18.600000000000001</v>
          </cell>
          <cell r="GH125">
            <v>17.809999999999999</v>
          </cell>
          <cell r="GI125">
            <v>18.03</v>
          </cell>
          <cell r="GJ125">
            <v>16.11</v>
          </cell>
          <cell r="GK125">
            <v>18.170000000000002</v>
          </cell>
          <cell r="GL125">
            <v>18.489999999999998</v>
          </cell>
          <cell r="GM125">
            <v>18.420000000000002</v>
          </cell>
          <cell r="GN125">
            <v>18.46</v>
          </cell>
          <cell r="GO125">
            <v>16.95</v>
          </cell>
          <cell r="GP125">
            <v>16.63</v>
          </cell>
          <cell r="GR125">
            <v>18.59</v>
          </cell>
          <cell r="GS125">
            <v>19.03</v>
          </cell>
          <cell r="GT125">
            <v>18.3</v>
          </cell>
          <cell r="GU125">
            <v>18.39</v>
          </cell>
          <cell r="GW125">
            <v>16.3</v>
          </cell>
          <cell r="GX125">
            <v>18.47</v>
          </cell>
          <cell r="GY125">
            <v>18.309999999999999</v>
          </cell>
          <cell r="GZ125">
            <v>19.32</v>
          </cell>
          <cell r="HA125">
            <v>17.04</v>
          </cell>
        </row>
        <row r="126">
          <cell r="A126">
            <v>125</v>
          </cell>
          <cell r="B126">
            <v>0</v>
          </cell>
          <cell r="C126" t="str">
            <v>Acidez Mosto (g/l)</v>
          </cell>
          <cell r="D126" t="str">
            <v>g H2SO4/l</v>
          </cell>
          <cell r="E126">
            <v>1.23</v>
          </cell>
          <cell r="F126">
            <v>0.36</v>
          </cell>
          <cell r="G126">
            <v>0.55000000000000004</v>
          </cell>
          <cell r="H126">
            <v>0.69</v>
          </cell>
          <cell r="I126">
            <v>0.57999999999999996</v>
          </cell>
          <cell r="J126">
            <v>0.77</v>
          </cell>
          <cell r="K126">
            <v>0.74</v>
          </cell>
          <cell r="L126">
            <v>0.5</v>
          </cell>
          <cell r="M126">
            <v>0.56000000000000005</v>
          </cell>
          <cell r="N126">
            <v>0.71</v>
          </cell>
          <cell r="O126">
            <v>0.6</v>
          </cell>
          <cell r="P126">
            <v>0.67</v>
          </cell>
          <cell r="Q126">
            <v>0.69</v>
          </cell>
          <cell r="R126">
            <v>0.76</v>
          </cell>
          <cell r="S126">
            <v>0.73</v>
          </cell>
          <cell r="V126">
            <v>0.38</v>
          </cell>
          <cell r="W126">
            <v>0.54</v>
          </cell>
          <cell r="X126">
            <v>0.57999999999999996</v>
          </cell>
          <cell r="Y126">
            <v>0.76</v>
          </cell>
          <cell r="Z126">
            <v>0.84</v>
          </cell>
          <cell r="AA126">
            <v>0.72</v>
          </cell>
          <cell r="AB126">
            <v>0.73</v>
          </cell>
          <cell r="AC126">
            <v>0.7</v>
          </cell>
          <cell r="AD126">
            <v>0.96</v>
          </cell>
          <cell r="AE126">
            <v>0.92</v>
          </cell>
          <cell r="AF126">
            <v>0.99</v>
          </cell>
          <cell r="AG126">
            <v>1.18</v>
          </cell>
          <cell r="AJ126">
            <v>0.59</v>
          </cell>
          <cell r="AM126">
            <v>0.42</v>
          </cell>
          <cell r="AN126">
            <v>0.36</v>
          </cell>
          <cell r="AO126">
            <v>0.61</v>
          </cell>
          <cell r="AP126">
            <v>0.72</v>
          </cell>
          <cell r="AQ126">
            <v>0.73</v>
          </cell>
          <cell r="AR126">
            <v>0.96</v>
          </cell>
          <cell r="AT126">
            <v>0.35</v>
          </cell>
          <cell r="AU126">
            <v>0.6</v>
          </cell>
          <cell r="AV126">
            <v>0.94</v>
          </cell>
          <cell r="AW126">
            <v>0.83</v>
          </cell>
          <cell r="AX126">
            <v>0.91</v>
          </cell>
          <cell r="AY126">
            <v>0.95</v>
          </cell>
          <cell r="AZ126">
            <v>1.1100000000000001</v>
          </cell>
          <cell r="BB126">
            <v>0.53</v>
          </cell>
          <cell r="BH126">
            <v>0.41</v>
          </cell>
          <cell r="BI126">
            <v>0.31</v>
          </cell>
          <cell r="BJ126">
            <v>0.54</v>
          </cell>
          <cell r="BK126">
            <v>0.34</v>
          </cell>
          <cell r="BL126">
            <v>0.54</v>
          </cell>
          <cell r="BM126">
            <v>0.73</v>
          </cell>
          <cell r="BN126">
            <v>0.61</v>
          </cell>
          <cell r="BO126">
            <v>0.76</v>
          </cell>
          <cell r="BP126">
            <v>0.62</v>
          </cell>
          <cell r="BQ126">
            <v>1.06</v>
          </cell>
          <cell r="BR126">
            <v>0.75</v>
          </cell>
          <cell r="BS126">
            <v>0.87</v>
          </cell>
          <cell r="BT126">
            <v>0.89</v>
          </cell>
          <cell r="BU126">
            <v>0.9</v>
          </cell>
          <cell r="BV126">
            <v>0.94</v>
          </cell>
          <cell r="BW126">
            <v>0.88</v>
          </cell>
          <cell r="BX126">
            <v>0.91</v>
          </cell>
          <cell r="BY126">
            <v>0.93</v>
          </cell>
          <cell r="BZ126">
            <v>0.68</v>
          </cell>
          <cell r="CA126">
            <v>0.75</v>
          </cell>
          <cell r="CB126">
            <v>0.9</v>
          </cell>
          <cell r="CC126">
            <v>0.66</v>
          </cell>
          <cell r="CD126">
            <v>0.68</v>
          </cell>
          <cell r="CE126">
            <v>0.62</v>
          </cell>
          <cell r="CF126">
            <v>0.68</v>
          </cell>
          <cell r="CG126">
            <v>0.84</v>
          </cell>
          <cell r="CH126">
            <v>0.72</v>
          </cell>
          <cell r="CI126">
            <v>0.88</v>
          </cell>
          <cell r="CJ126">
            <v>1.03</v>
          </cell>
          <cell r="CK126">
            <v>0.98</v>
          </cell>
          <cell r="CL126">
            <v>0.85</v>
          </cell>
          <cell r="CM126">
            <v>0.9</v>
          </cell>
          <cell r="CN126">
            <v>0.83</v>
          </cell>
          <cell r="CO126">
            <v>0.93</v>
          </cell>
          <cell r="CP126">
            <v>0.75</v>
          </cell>
          <cell r="CQ126">
            <v>0.82</v>
          </cell>
          <cell r="CR126">
            <v>0.61</v>
          </cell>
          <cell r="CS126">
            <v>0.54</v>
          </cell>
          <cell r="CT126">
            <v>0.72</v>
          </cell>
          <cell r="CU126">
            <v>0.6</v>
          </cell>
          <cell r="CV126">
            <v>0.64</v>
          </cell>
          <cell r="CW126">
            <v>0.63</v>
          </cell>
          <cell r="CX126">
            <v>0.65</v>
          </cell>
          <cell r="CY126">
            <v>0.63</v>
          </cell>
          <cell r="CZ126">
            <v>0.72</v>
          </cell>
          <cell r="DA126">
            <v>0.88</v>
          </cell>
          <cell r="DB126">
            <v>0.7</v>
          </cell>
          <cell r="DC126">
            <v>0.73</v>
          </cell>
          <cell r="DD126">
            <v>0.94</v>
          </cell>
          <cell r="DE126">
            <v>0.76</v>
          </cell>
          <cell r="DF126">
            <v>0.75</v>
          </cell>
          <cell r="DG126">
            <v>0.68</v>
          </cell>
          <cell r="DH126">
            <v>0.79</v>
          </cell>
          <cell r="DI126">
            <v>0.77</v>
          </cell>
          <cell r="DJ126">
            <v>0.83</v>
          </cell>
          <cell r="DK126">
            <v>0.89</v>
          </cell>
          <cell r="DL126">
            <v>0.93</v>
          </cell>
          <cell r="DM126">
            <v>0.8</v>
          </cell>
          <cell r="DN126">
            <v>0.83</v>
          </cell>
          <cell r="DO126">
            <v>0.8</v>
          </cell>
          <cell r="DP126">
            <v>0.89</v>
          </cell>
          <cell r="DQ126">
            <v>1.02</v>
          </cell>
          <cell r="DR126">
            <v>0.87</v>
          </cell>
          <cell r="DS126">
            <v>0.89</v>
          </cell>
          <cell r="DT126">
            <v>0.88</v>
          </cell>
          <cell r="DU126">
            <v>0.78</v>
          </cell>
          <cell r="DV126">
            <v>0.84</v>
          </cell>
          <cell r="DW126">
            <v>0.77</v>
          </cell>
          <cell r="DX126">
            <v>0.76</v>
          </cell>
          <cell r="DY126">
            <v>0.81</v>
          </cell>
          <cell r="DZ126">
            <v>0.75</v>
          </cell>
          <cell r="EA126">
            <v>0.84</v>
          </cell>
          <cell r="EB126">
            <v>0.7</v>
          </cell>
          <cell r="EC126">
            <v>0.74</v>
          </cell>
          <cell r="ED126">
            <v>0.78</v>
          </cell>
          <cell r="EE126">
            <v>0.84</v>
          </cell>
          <cell r="EF126">
            <v>0.54</v>
          </cell>
          <cell r="EH126">
            <v>0.41</v>
          </cell>
          <cell r="EI126">
            <v>0.7</v>
          </cell>
          <cell r="EJ126">
            <v>0.8</v>
          </cell>
          <cell r="EK126">
            <v>0.81</v>
          </cell>
          <cell r="EL126">
            <v>0.74</v>
          </cell>
          <cell r="EM126">
            <v>0.65</v>
          </cell>
          <cell r="EN126">
            <v>0.77</v>
          </cell>
          <cell r="EO126">
            <v>0.8</v>
          </cell>
          <cell r="ER126">
            <v>0.43</v>
          </cell>
          <cell r="ES126">
            <v>0.62</v>
          </cell>
          <cell r="ET126">
            <v>0.52</v>
          </cell>
          <cell r="EX126">
            <v>0.09</v>
          </cell>
          <cell r="EY126">
            <v>0.5</v>
          </cell>
          <cell r="EZ126">
            <v>0.61</v>
          </cell>
          <cell r="FA126">
            <v>0.57999999999999996</v>
          </cell>
          <cell r="FB126">
            <v>0.59</v>
          </cell>
          <cell r="FC126">
            <v>0.56999999999999995</v>
          </cell>
          <cell r="FD126">
            <v>0.7</v>
          </cell>
          <cell r="FE126">
            <v>0.56000000000000005</v>
          </cell>
          <cell r="FF126">
            <v>0.84</v>
          </cell>
          <cell r="FG126">
            <v>0.56999999999999995</v>
          </cell>
          <cell r="FH126">
            <v>0.74</v>
          </cell>
          <cell r="FI126">
            <v>0.81</v>
          </cell>
          <cell r="FJ126">
            <v>0.6</v>
          </cell>
          <cell r="FK126">
            <v>0.52</v>
          </cell>
          <cell r="FL126">
            <v>0.72</v>
          </cell>
          <cell r="FM126">
            <v>0.55000000000000004</v>
          </cell>
          <cell r="FN126">
            <v>0.63</v>
          </cell>
          <cell r="FO126">
            <v>0.64</v>
          </cell>
          <cell r="FP126">
            <v>0.55000000000000004</v>
          </cell>
          <cell r="FQ126">
            <v>0.61</v>
          </cell>
          <cell r="FR126">
            <v>0.55000000000000004</v>
          </cell>
          <cell r="FS126">
            <v>0.65</v>
          </cell>
          <cell r="FT126">
            <v>0.88</v>
          </cell>
          <cell r="FU126">
            <v>0.73</v>
          </cell>
          <cell r="FV126">
            <v>0.65</v>
          </cell>
          <cell r="FW126">
            <v>0.62</v>
          </cell>
          <cell r="FX126">
            <v>0.76</v>
          </cell>
          <cell r="FY126">
            <v>0.66</v>
          </cell>
          <cell r="FZ126">
            <v>0.77</v>
          </cell>
          <cell r="GA126">
            <v>0.68</v>
          </cell>
          <cell r="GB126">
            <v>0.71</v>
          </cell>
          <cell r="GC126">
            <v>0.7</v>
          </cell>
          <cell r="GD126">
            <v>0.6</v>
          </cell>
          <cell r="GE126">
            <v>0.69</v>
          </cell>
          <cell r="GF126">
            <v>0.64</v>
          </cell>
          <cell r="GG126">
            <v>0.71</v>
          </cell>
          <cell r="GH126">
            <v>0.78</v>
          </cell>
          <cell r="GI126">
            <v>0.71</v>
          </cell>
          <cell r="GJ126">
            <v>0.66</v>
          </cell>
          <cell r="GK126">
            <v>0.64</v>
          </cell>
          <cell r="GL126">
            <v>0.69</v>
          </cell>
          <cell r="GM126">
            <v>0.69</v>
          </cell>
          <cell r="GN126">
            <v>0.64</v>
          </cell>
          <cell r="GO126">
            <v>0.7</v>
          </cell>
          <cell r="GP126">
            <v>0.92</v>
          </cell>
          <cell r="GQ126">
            <v>0.81</v>
          </cell>
          <cell r="GR126">
            <v>0.78</v>
          </cell>
          <cell r="GS126">
            <v>0.75</v>
          </cell>
          <cell r="GT126">
            <v>0.86</v>
          </cell>
          <cell r="GU126">
            <v>0.75</v>
          </cell>
          <cell r="GW126">
            <v>0.61</v>
          </cell>
          <cell r="GX126">
            <v>0.69</v>
          </cell>
          <cell r="GY126">
            <v>0.78</v>
          </cell>
          <cell r="GZ126">
            <v>0.62</v>
          </cell>
          <cell r="HA126">
            <v>0.62</v>
          </cell>
        </row>
        <row r="127">
          <cell r="A127">
            <v>126</v>
          </cell>
          <cell r="B127">
            <v>0</v>
          </cell>
          <cell r="C127" t="str">
            <v>Acidez % Brix Mosto</v>
          </cell>
          <cell r="D127" t="str">
            <v>.</v>
          </cell>
          <cell r="E127">
            <v>7.63</v>
          </cell>
          <cell r="F127">
            <v>2.57</v>
          </cell>
          <cell r="G127">
            <v>3.75</v>
          </cell>
          <cell r="H127">
            <v>4</v>
          </cell>
          <cell r="I127">
            <v>3.2</v>
          </cell>
          <cell r="J127">
            <v>4.0999999999999996</v>
          </cell>
          <cell r="K127">
            <v>3.81</v>
          </cell>
          <cell r="L127">
            <v>2.66</v>
          </cell>
          <cell r="M127">
            <v>2.92</v>
          </cell>
          <cell r="N127">
            <v>3.51</v>
          </cell>
          <cell r="O127">
            <v>2.94</v>
          </cell>
          <cell r="P127">
            <v>3.36</v>
          </cell>
          <cell r="Q127">
            <v>3.45</v>
          </cell>
          <cell r="R127">
            <v>3.61</v>
          </cell>
          <cell r="S127">
            <v>3.55</v>
          </cell>
          <cell r="V127">
            <v>2.86</v>
          </cell>
          <cell r="W127">
            <v>4.1500000000000004</v>
          </cell>
          <cell r="X127">
            <v>3.8</v>
          </cell>
          <cell r="Y127">
            <v>4.07</v>
          </cell>
          <cell r="Z127">
            <v>3.98</v>
          </cell>
          <cell r="AA127">
            <v>3.46</v>
          </cell>
          <cell r="AB127">
            <v>3.4</v>
          </cell>
          <cell r="AC127">
            <v>3.39</v>
          </cell>
          <cell r="AD127">
            <v>4.9000000000000004</v>
          </cell>
          <cell r="AE127">
            <v>4.6399999999999997</v>
          </cell>
          <cell r="AF127">
            <v>4.68</v>
          </cell>
          <cell r="AG127">
            <v>5.9</v>
          </cell>
          <cell r="AJ127">
            <v>7.65</v>
          </cell>
          <cell r="AM127">
            <v>3.32</v>
          </cell>
          <cell r="AN127">
            <v>3.44</v>
          </cell>
          <cell r="AO127">
            <v>4.6900000000000004</v>
          </cell>
          <cell r="AP127">
            <v>4.49</v>
          </cell>
          <cell r="AQ127">
            <v>4.05</v>
          </cell>
          <cell r="AR127">
            <v>4.9800000000000004</v>
          </cell>
          <cell r="AT127">
            <v>3.71</v>
          </cell>
          <cell r="AU127">
            <v>4.18</v>
          </cell>
          <cell r="AV127">
            <v>4.63</v>
          </cell>
          <cell r="AW127">
            <v>4.1399999999999997</v>
          </cell>
          <cell r="AX127">
            <v>4.5599999999999996</v>
          </cell>
          <cell r="AY127">
            <v>4.72</v>
          </cell>
          <cell r="AZ127">
            <v>5.27</v>
          </cell>
          <cell r="BB127">
            <v>4.92</v>
          </cell>
          <cell r="BH127">
            <v>3.97</v>
          </cell>
          <cell r="BI127">
            <v>3.17</v>
          </cell>
          <cell r="BJ127">
            <v>7.27</v>
          </cell>
          <cell r="BK127">
            <v>5.24</v>
          </cell>
          <cell r="BL127">
            <v>4.63</v>
          </cell>
          <cell r="BM127">
            <v>4.8099999999999996</v>
          </cell>
          <cell r="BN127">
            <v>3.47</v>
          </cell>
          <cell r="BO127">
            <v>3.85</v>
          </cell>
          <cell r="BP127">
            <v>3.14</v>
          </cell>
          <cell r="BQ127">
            <v>5.43</v>
          </cell>
          <cell r="BR127">
            <v>3.77</v>
          </cell>
          <cell r="BS127">
            <v>4.3</v>
          </cell>
          <cell r="BT127">
            <v>4.09</v>
          </cell>
          <cell r="BU127">
            <v>4.33</v>
          </cell>
          <cell r="BV127">
            <v>4.4400000000000004</v>
          </cell>
          <cell r="BW127">
            <v>4.18</v>
          </cell>
          <cell r="BX127">
            <v>4.24</v>
          </cell>
          <cell r="BY127">
            <v>4.4800000000000004</v>
          </cell>
          <cell r="BZ127">
            <v>3.35</v>
          </cell>
          <cell r="CA127">
            <v>3.81</v>
          </cell>
          <cell r="CB127">
            <v>4.55</v>
          </cell>
          <cell r="CC127">
            <v>3.28</v>
          </cell>
          <cell r="CD127">
            <v>3.48</v>
          </cell>
          <cell r="CE127">
            <v>3</v>
          </cell>
          <cell r="CF127">
            <v>3.34</v>
          </cell>
          <cell r="CG127">
            <v>4</v>
          </cell>
          <cell r="CH127">
            <v>3.5</v>
          </cell>
          <cell r="CI127">
            <v>4.3499999999999996</v>
          </cell>
          <cell r="CJ127">
            <v>4.91</v>
          </cell>
          <cell r="CK127">
            <v>4.78</v>
          </cell>
          <cell r="CL127">
            <v>4.21</v>
          </cell>
          <cell r="CM127">
            <v>4.4000000000000004</v>
          </cell>
          <cell r="CN127">
            <v>4.16</v>
          </cell>
          <cell r="CO127">
            <v>4.68</v>
          </cell>
          <cell r="CP127">
            <v>3.67</v>
          </cell>
          <cell r="CQ127">
            <v>3.95</v>
          </cell>
          <cell r="CR127">
            <v>2.99</v>
          </cell>
          <cell r="CS127">
            <v>2.69</v>
          </cell>
          <cell r="CT127">
            <v>3.42</v>
          </cell>
          <cell r="CU127">
            <v>2.79</v>
          </cell>
          <cell r="CV127">
            <v>3.07</v>
          </cell>
          <cell r="CW127">
            <v>3.04</v>
          </cell>
          <cell r="CX127">
            <v>3.03</v>
          </cell>
          <cell r="CY127">
            <v>3.13</v>
          </cell>
          <cell r="CZ127">
            <v>3.94</v>
          </cell>
          <cell r="DA127">
            <v>4.4400000000000004</v>
          </cell>
          <cell r="DB127">
            <v>3.55</v>
          </cell>
          <cell r="DC127">
            <v>3.7</v>
          </cell>
          <cell r="DD127">
            <v>4.55</v>
          </cell>
          <cell r="DE127">
            <v>3.64</v>
          </cell>
          <cell r="DF127">
            <v>3.69</v>
          </cell>
          <cell r="DG127">
            <v>3.35</v>
          </cell>
          <cell r="DH127">
            <v>3.82</v>
          </cell>
          <cell r="DI127">
            <v>3.75</v>
          </cell>
          <cell r="DJ127">
            <v>4.05</v>
          </cell>
          <cell r="DK127">
            <v>4.3</v>
          </cell>
          <cell r="DL127">
            <v>4.45</v>
          </cell>
          <cell r="DM127">
            <v>3.92</v>
          </cell>
          <cell r="DN127">
            <v>4</v>
          </cell>
          <cell r="DO127">
            <v>3.83</v>
          </cell>
          <cell r="DP127">
            <v>4.2699999999999996</v>
          </cell>
          <cell r="DQ127">
            <v>4.76</v>
          </cell>
          <cell r="DR127">
            <v>4.2699999999999996</v>
          </cell>
          <cell r="DS127">
            <v>4.21</v>
          </cell>
          <cell r="DT127">
            <v>4.45</v>
          </cell>
          <cell r="DU127">
            <v>5.71</v>
          </cell>
          <cell r="DV127">
            <v>4.25</v>
          </cell>
          <cell r="DW127">
            <v>4.08</v>
          </cell>
          <cell r="DX127">
            <v>3.9</v>
          </cell>
          <cell r="DY127">
            <v>3.94</v>
          </cell>
          <cell r="DZ127">
            <v>3.77</v>
          </cell>
          <cell r="EA127">
            <v>4.46</v>
          </cell>
          <cell r="EB127">
            <v>4.03</v>
          </cell>
          <cell r="EC127">
            <v>3.62</v>
          </cell>
          <cell r="ED127">
            <v>3.78</v>
          </cell>
          <cell r="EE127">
            <v>4.2699999999999996</v>
          </cell>
          <cell r="EF127">
            <v>3.69</v>
          </cell>
          <cell r="EH127">
            <v>2.5099999999999998</v>
          </cell>
          <cell r="EI127">
            <v>3.64</v>
          </cell>
          <cell r="EJ127">
            <v>4.12</v>
          </cell>
          <cell r="EK127">
            <v>4.05</v>
          </cell>
          <cell r="EL127">
            <v>3.53</v>
          </cell>
          <cell r="EM127">
            <v>3.13</v>
          </cell>
          <cell r="EN127">
            <v>3.79</v>
          </cell>
          <cell r="EO127">
            <v>4.3499999999999996</v>
          </cell>
          <cell r="ER127">
            <v>3.1</v>
          </cell>
          <cell r="ES127">
            <v>3.59</v>
          </cell>
          <cell r="ET127">
            <v>3.02</v>
          </cell>
          <cell r="EX127">
            <v>1.9</v>
          </cell>
          <cell r="EY127">
            <v>3.5</v>
          </cell>
          <cell r="EZ127">
            <v>3.48</v>
          </cell>
          <cell r="FA127">
            <v>2.97</v>
          </cell>
          <cell r="FB127">
            <v>2.88</v>
          </cell>
          <cell r="FC127">
            <v>2.89</v>
          </cell>
          <cell r="FD127">
            <v>3.72</v>
          </cell>
          <cell r="FE127">
            <v>2.77</v>
          </cell>
          <cell r="FF127">
            <v>4.29</v>
          </cell>
          <cell r="FG127">
            <v>2.97</v>
          </cell>
          <cell r="FH127">
            <v>3.73</v>
          </cell>
          <cell r="FI127">
            <v>4.01</v>
          </cell>
          <cell r="FJ127">
            <v>3.38</v>
          </cell>
          <cell r="FK127">
            <v>3.18</v>
          </cell>
          <cell r="FL127">
            <v>3.72</v>
          </cell>
          <cell r="FM127">
            <v>2.73</v>
          </cell>
          <cell r="FN127">
            <v>3.26</v>
          </cell>
          <cell r="FO127">
            <v>3.26</v>
          </cell>
          <cell r="FP127">
            <v>2.68</v>
          </cell>
          <cell r="FQ127">
            <v>3.21</v>
          </cell>
          <cell r="FR127">
            <v>2.9</v>
          </cell>
          <cell r="FS127">
            <v>3.3</v>
          </cell>
          <cell r="FT127">
            <v>4.53</v>
          </cell>
          <cell r="FU127">
            <v>3.77</v>
          </cell>
          <cell r="FV127">
            <v>3.16</v>
          </cell>
          <cell r="FW127">
            <v>3.17</v>
          </cell>
          <cell r="FX127">
            <v>3.97</v>
          </cell>
          <cell r="FY127">
            <v>3.68</v>
          </cell>
          <cell r="FZ127">
            <v>4.08</v>
          </cell>
          <cell r="GA127">
            <v>3.35</v>
          </cell>
          <cell r="GB127">
            <v>3.58</v>
          </cell>
          <cell r="GC127">
            <v>3.75</v>
          </cell>
          <cell r="GD127">
            <v>3.1</v>
          </cell>
          <cell r="GE127">
            <v>3.68</v>
          </cell>
          <cell r="GF127">
            <v>3.41</v>
          </cell>
          <cell r="GG127">
            <v>3.52</v>
          </cell>
          <cell r="GH127">
            <v>4.1100000000000003</v>
          </cell>
          <cell r="GI127">
            <v>3.79</v>
          </cell>
          <cell r="GJ127">
            <v>3.89</v>
          </cell>
          <cell r="GK127">
            <v>3.27</v>
          </cell>
          <cell r="GL127">
            <v>3.48</v>
          </cell>
          <cell r="GM127">
            <v>3.42</v>
          </cell>
          <cell r="GN127">
            <v>3.17</v>
          </cell>
          <cell r="GO127">
            <v>3.73</v>
          </cell>
          <cell r="GP127">
            <v>5.0599999999999996</v>
          </cell>
          <cell r="GQ127">
            <v>4.07</v>
          </cell>
          <cell r="GR127">
            <v>3.84</v>
          </cell>
          <cell r="GS127">
            <v>3.66</v>
          </cell>
          <cell r="GT127">
            <v>4.29</v>
          </cell>
          <cell r="GU127">
            <v>3.88</v>
          </cell>
          <cell r="GW127">
            <v>3.56</v>
          </cell>
          <cell r="GX127">
            <v>3.52</v>
          </cell>
          <cell r="GY127">
            <v>3.94</v>
          </cell>
          <cell r="GZ127">
            <v>3.02</v>
          </cell>
          <cell r="HA127">
            <v>3.37</v>
          </cell>
        </row>
        <row r="128">
          <cell r="A128">
            <v>127</v>
          </cell>
          <cell r="B128">
            <v>0</v>
          </cell>
          <cell r="C128" t="str">
            <v>Nitrogenio Ass. Mosto (ppm)</v>
          </cell>
          <cell r="D128" t="str">
            <v>ppm</v>
          </cell>
          <cell r="F128">
            <v>155.87</v>
          </cell>
          <cell r="G128">
            <v>223.07</v>
          </cell>
          <cell r="H128">
            <v>279.07</v>
          </cell>
          <cell r="I128">
            <v>261.33</v>
          </cell>
          <cell r="J128">
            <v>270.67</v>
          </cell>
          <cell r="K128">
            <v>241.73</v>
          </cell>
          <cell r="L128">
            <v>174.16</v>
          </cell>
          <cell r="M128">
            <v>167.25</v>
          </cell>
          <cell r="N128">
            <v>146.07</v>
          </cell>
          <cell r="O128">
            <v>198.89</v>
          </cell>
          <cell r="P128">
            <v>178.08</v>
          </cell>
          <cell r="Q128">
            <v>212.52</v>
          </cell>
          <cell r="R128">
            <v>204.87</v>
          </cell>
          <cell r="S128">
            <v>213.73</v>
          </cell>
          <cell r="V128">
            <v>175.84</v>
          </cell>
          <cell r="W128">
            <v>203.56</v>
          </cell>
          <cell r="X128">
            <v>248.92</v>
          </cell>
          <cell r="Y128">
            <v>229.04</v>
          </cell>
          <cell r="Z128">
            <v>237.91</v>
          </cell>
          <cell r="AA128">
            <v>250.6</v>
          </cell>
          <cell r="AB128">
            <v>209.16</v>
          </cell>
          <cell r="AC128">
            <v>219.71</v>
          </cell>
          <cell r="AD128">
            <v>214.11</v>
          </cell>
          <cell r="AE128">
            <v>221.2</v>
          </cell>
          <cell r="AF128">
            <v>257.32</v>
          </cell>
          <cell r="AG128">
            <v>225.77</v>
          </cell>
          <cell r="AJ128">
            <v>86.66</v>
          </cell>
          <cell r="AM128">
            <v>105.56</v>
          </cell>
          <cell r="AN128">
            <v>136.91999999999999</v>
          </cell>
          <cell r="AO128">
            <v>139.37</v>
          </cell>
          <cell r="AP128">
            <v>149.80000000000001</v>
          </cell>
          <cell r="AQ128">
            <v>176.12</v>
          </cell>
          <cell r="AR128">
            <v>184.71</v>
          </cell>
          <cell r="AT128">
            <v>118.16</v>
          </cell>
          <cell r="AU128">
            <v>171.64</v>
          </cell>
          <cell r="AV128">
            <v>217.56</v>
          </cell>
          <cell r="AW128">
            <v>213.36</v>
          </cell>
          <cell r="AX128">
            <v>215.04</v>
          </cell>
          <cell r="AY128">
            <v>220.73</v>
          </cell>
          <cell r="AZ128">
            <v>209.44</v>
          </cell>
          <cell r="BB128">
            <v>85.4</v>
          </cell>
          <cell r="BH128">
            <v>111.16</v>
          </cell>
          <cell r="BI128">
            <v>88.85</v>
          </cell>
          <cell r="BJ128">
            <v>85.03</v>
          </cell>
          <cell r="BK128">
            <v>89.04</v>
          </cell>
          <cell r="BL128">
            <v>115.92</v>
          </cell>
          <cell r="BM128">
            <v>150.16999999999999</v>
          </cell>
          <cell r="BN128">
            <v>173.69</v>
          </cell>
          <cell r="BO128">
            <v>201.79</v>
          </cell>
          <cell r="BP128">
            <v>189.37</v>
          </cell>
          <cell r="BQ128">
            <v>178.27</v>
          </cell>
          <cell r="BR128">
            <v>175.75</v>
          </cell>
          <cell r="BS128">
            <v>207.29</v>
          </cell>
          <cell r="BT128">
            <v>227.27</v>
          </cell>
          <cell r="BU128">
            <v>239.03</v>
          </cell>
          <cell r="BV128">
            <v>211.21</v>
          </cell>
          <cell r="BW128">
            <v>173.23</v>
          </cell>
          <cell r="BX128">
            <v>190.49</v>
          </cell>
          <cell r="BY128">
            <v>188.16</v>
          </cell>
          <cell r="BZ128">
            <v>157.22</v>
          </cell>
          <cell r="CA128">
            <v>149.33000000000001</v>
          </cell>
          <cell r="CB128">
            <v>211.4</v>
          </cell>
          <cell r="CC128">
            <v>208.41</v>
          </cell>
          <cell r="CD128">
            <v>202.72</v>
          </cell>
          <cell r="CE128">
            <v>210.09</v>
          </cell>
          <cell r="CF128">
            <v>218.12</v>
          </cell>
          <cell r="CG128">
            <v>175.93</v>
          </cell>
          <cell r="CH128">
            <v>164.83</v>
          </cell>
          <cell r="CI128">
            <v>224.65</v>
          </cell>
          <cell r="CJ128">
            <v>263.2</v>
          </cell>
          <cell r="CK128">
            <v>283.08</v>
          </cell>
          <cell r="CL128">
            <v>252.84</v>
          </cell>
          <cell r="CM128">
            <v>242.01</v>
          </cell>
          <cell r="CN128">
            <v>224.65</v>
          </cell>
          <cell r="CO128">
            <v>188.07</v>
          </cell>
          <cell r="CP128">
            <v>212.89</v>
          </cell>
          <cell r="CQ128">
            <v>190.96</v>
          </cell>
          <cell r="CR128">
            <v>169.49</v>
          </cell>
          <cell r="CS128">
            <v>185.17</v>
          </cell>
          <cell r="CT128">
            <v>173.97</v>
          </cell>
          <cell r="CU128">
            <v>177.33</v>
          </cell>
          <cell r="CV128">
            <v>195.72</v>
          </cell>
          <cell r="CW128">
            <v>196.75</v>
          </cell>
          <cell r="CX128">
            <v>187.69</v>
          </cell>
          <cell r="CY128">
            <v>189</v>
          </cell>
          <cell r="CZ128">
            <v>198.8</v>
          </cell>
          <cell r="DA128">
            <v>215.97</v>
          </cell>
          <cell r="DB128">
            <v>230.07</v>
          </cell>
          <cell r="DC128">
            <v>222.32</v>
          </cell>
          <cell r="DD128">
            <v>223.91</v>
          </cell>
          <cell r="DE128">
            <v>214.39</v>
          </cell>
          <cell r="DF128">
            <v>216.07</v>
          </cell>
          <cell r="DG128">
            <v>190.4</v>
          </cell>
          <cell r="DH128">
            <v>160.72</v>
          </cell>
          <cell r="DI128">
            <v>165.76</v>
          </cell>
          <cell r="DJ128">
            <v>159.97</v>
          </cell>
          <cell r="DK128">
            <v>162.77000000000001</v>
          </cell>
          <cell r="DL128">
            <v>164.45</v>
          </cell>
          <cell r="DM128">
            <v>186.39</v>
          </cell>
          <cell r="DN128">
            <v>215.97</v>
          </cell>
          <cell r="DO128">
            <v>222.23</v>
          </cell>
          <cell r="DP128">
            <v>233.24</v>
          </cell>
          <cell r="DQ128">
            <v>222.32</v>
          </cell>
          <cell r="DR128">
            <v>223.16</v>
          </cell>
          <cell r="DS128">
            <v>204.96</v>
          </cell>
          <cell r="DT128">
            <v>274.39999999999998</v>
          </cell>
          <cell r="DU128">
            <v>188.91</v>
          </cell>
          <cell r="DV128">
            <v>237.16</v>
          </cell>
          <cell r="DW128">
            <v>236.79</v>
          </cell>
          <cell r="DX128">
            <v>254.89</v>
          </cell>
          <cell r="DY128">
            <v>276.92</v>
          </cell>
          <cell r="DZ128">
            <v>255.27</v>
          </cell>
          <cell r="EA128">
            <v>245.47</v>
          </cell>
          <cell r="EB128">
            <v>211.96</v>
          </cell>
          <cell r="EC128">
            <v>210.93</v>
          </cell>
          <cell r="ED128">
            <v>196.19</v>
          </cell>
          <cell r="EE128">
            <v>201.69</v>
          </cell>
          <cell r="EF128">
            <v>168.75</v>
          </cell>
          <cell r="EH128">
            <v>146.72</v>
          </cell>
          <cell r="EI128">
            <v>204.12</v>
          </cell>
          <cell r="EJ128">
            <v>208.04</v>
          </cell>
          <cell r="EK128">
            <v>207.29</v>
          </cell>
          <cell r="EL128">
            <v>188.16</v>
          </cell>
          <cell r="EM128">
            <v>193.48</v>
          </cell>
          <cell r="EN128">
            <v>211.96</v>
          </cell>
          <cell r="EO128">
            <v>182.19</v>
          </cell>
          <cell r="ER128">
            <v>105.42</v>
          </cell>
          <cell r="ES128">
            <v>159.6</v>
          </cell>
          <cell r="ET128">
            <v>170.38</v>
          </cell>
          <cell r="EX128">
            <v>57.96</v>
          </cell>
          <cell r="EY128">
            <v>129.78</v>
          </cell>
          <cell r="EZ128">
            <v>163.99</v>
          </cell>
          <cell r="FA128">
            <v>170.71</v>
          </cell>
          <cell r="FB128">
            <v>167.81</v>
          </cell>
          <cell r="FC128">
            <v>152.13</v>
          </cell>
          <cell r="FD128">
            <v>135.43</v>
          </cell>
          <cell r="FE128">
            <v>162.68</v>
          </cell>
          <cell r="FF128">
            <v>142.71</v>
          </cell>
          <cell r="FG128">
            <v>142.43</v>
          </cell>
          <cell r="FH128">
            <v>126.37</v>
          </cell>
          <cell r="FI128">
            <v>129.91999999999999</v>
          </cell>
          <cell r="FJ128">
            <v>147.13999999999999</v>
          </cell>
          <cell r="FK128">
            <v>78.12</v>
          </cell>
          <cell r="FL128">
            <v>130.11000000000001</v>
          </cell>
          <cell r="FM128">
            <v>154.28</v>
          </cell>
          <cell r="FN128">
            <v>142.99</v>
          </cell>
          <cell r="FO128">
            <v>142.71</v>
          </cell>
          <cell r="FP128">
            <v>150.08000000000001</v>
          </cell>
          <cell r="FQ128">
            <v>155.26</v>
          </cell>
          <cell r="FR128">
            <v>157.63999999999999</v>
          </cell>
          <cell r="FS128">
            <v>165.39</v>
          </cell>
          <cell r="FT128">
            <v>172.57</v>
          </cell>
          <cell r="FU128">
            <v>213.78</v>
          </cell>
          <cell r="FV128">
            <v>191.24</v>
          </cell>
          <cell r="FW128">
            <v>187.74</v>
          </cell>
          <cell r="FX128">
            <v>179.29</v>
          </cell>
          <cell r="FY128">
            <v>151.01</v>
          </cell>
          <cell r="FZ128">
            <v>167.53</v>
          </cell>
          <cell r="GA128">
            <v>171.27</v>
          </cell>
          <cell r="GB128">
            <v>162.49</v>
          </cell>
          <cell r="GC128">
            <v>164.92</v>
          </cell>
          <cell r="GD128">
            <v>153.53</v>
          </cell>
          <cell r="GE128">
            <v>153.25</v>
          </cell>
          <cell r="GF128">
            <v>152.51</v>
          </cell>
          <cell r="GG128">
            <v>185.73</v>
          </cell>
          <cell r="GH128">
            <v>173.97</v>
          </cell>
          <cell r="GI128">
            <v>177.24</v>
          </cell>
          <cell r="GJ128">
            <v>139.86000000000001</v>
          </cell>
          <cell r="GK128">
            <v>148.4</v>
          </cell>
          <cell r="GL128">
            <v>143.08000000000001</v>
          </cell>
          <cell r="GM128">
            <v>157.91999999999999</v>
          </cell>
          <cell r="GN128">
            <v>176.87</v>
          </cell>
          <cell r="GO128">
            <v>171.08</v>
          </cell>
          <cell r="GP128">
            <v>174.53</v>
          </cell>
          <cell r="GQ128">
            <v>226.33</v>
          </cell>
          <cell r="GR128">
            <v>245.93</v>
          </cell>
          <cell r="GS128">
            <v>242.11</v>
          </cell>
          <cell r="GT128">
            <v>244.3</v>
          </cell>
          <cell r="GU128">
            <v>229.74</v>
          </cell>
          <cell r="GW128">
            <v>141.82</v>
          </cell>
          <cell r="GX128">
            <v>152.04</v>
          </cell>
          <cell r="GY128">
            <v>156.24</v>
          </cell>
          <cell r="GZ128">
            <v>162.68</v>
          </cell>
          <cell r="HA128">
            <v>135.1</v>
          </cell>
        </row>
        <row r="129">
          <cell r="A129">
            <v>128</v>
          </cell>
          <cell r="B129">
            <v>0</v>
          </cell>
          <cell r="C129" t="str">
            <v>Volume Mosto Medidor (m³)</v>
          </cell>
          <cell r="D129" t="str">
            <v>m3</v>
          </cell>
          <cell r="E129">
            <v>2323.5</v>
          </cell>
          <cell r="F129">
            <v>5090.3</v>
          </cell>
          <cell r="G129">
            <v>6847.5</v>
          </cell>
          <cell r="H129">
            <v>7039.8</v>
          </cell>
          <cell r="I129">
            <v>6247.3</v>
          </cell>
          <cell r="J129">
            <v>7274.7</v>
          </cell>
          <cell r="K129">
            <v>6202.2</v>
          </cell>
          <cell r="L129">
            <v>5942</v>
          </cell>
          <cell r="M129">
            <v>7137.4</v>
          </cell>
          <cell r="N129">
            <v>7425.9</v>
          </cell>
          <cell r="O129">
            <v>6753</v>
          </cell>
          <cell r="P129">
            <v>6091.9</v>
          </cell>
          <cell r="Q129">
            <v>5333.6</v>
          </cell>
          <cell r="R129">
            <v>5469</v>
          </cell>
          <cell r="S129">
            <v>6322.7</v>
          </cell>
          <cell r="T129">
            <v>0</v>
          </cell>
          <cell r="U129">
            <v>0</v>
          </cell>
          <cell r="V129">
            <v>4562.2</v>
          </cell>
          <cell r="W129">
            <v>1519</v>
          </cell>
          <cell r="X129">
            <v>4931.3999999999996</v>
          </cell>
          <cell r="Y129">
            <v>7000.6</v>
          </cell>
          <cell r="Z129">
            <v>10167.299999999999</v>
          </cell>
          <cell r="AA129">
            <v>7890.8</v>
          </cell>
          <cell r="AB129">
            <v>7295.4</v>
          </cell>
          <cell r="AC129">
            <v>7844.7</v>
          </cell>
          <cell r="AD129">
            <v>8727.2999999999993</v>
          </cell>
          <cell r="AE129">
            <v>9696.4</v>
          </cell>
          <cell r="AF129">
            <v>8774.2000000000007</v>
          </cell>
          <cell r="AG129">
            <v>6203.5</v>
          </cell>
          <cell r="AH129">
            <v>0</v>
          </cell>
          <cell r="AI129">
            <v>0</v>
          </cell>
          <cell r="AJ129">
            <v>1633.8</v>
          </cell>
          <cell r="AK129">
            <v>0</v>
          </cell>
          <cell r="AL129">
            <v>0</v>
          </cell>
          <cell r="AM129">
            <v>3490.2</v>
          </cell>
          <cell r="AN129">
            <v>3311.2</v>
          </cell>
          <cell r="AO129">
            <v>7800</v>
          </cell>
          <cell r="AP129">
            <v>7146.3</v>
          </cell>
          <cell r="AQ129">
            <v>7814.1</v>
          </cell>
          <cell r="AR129">
            <v>6531.1</v>
          </cell>
          <cell r="AS129">
            <v>0</v>
          </cell>
          <cell r="AT129">
            <v>2863.4</v>
          </cell>
          <cell r="AU129">
            <v>6511.7</v>
          </cell>
          <cell r="AV129">
            <v>7206</v>
          </cell>
          <cell r="AW129">
            <v>7003.4</v>
          </cell>
          <cell r="AX129">
            <v>7010.6</v>
          </cell>
          <cell r="AY129">
            <v>7193.3</v>
          </cell>
          <cell r="AZ129">
            <v>8630.7999999999993</v>
          </cell>
          <cell r="BA129">
            <v>0</v>
          </cell>
          <cell r="BB129">
            <v>1354.7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1082.9000000000001</v>
          </cell>
          <cell r="BI129">
            <v>1859.4</v>
          </cell>
          <cell r="BJ129">
            <v>1465.2</v>
          </cell>
          <cell r="BK129">
            <v>1752.7</v>
          </cell>
          <cell r="BL129">
            <v>4351.6000000000004</v>
          </cell>
          <cell r="BM129">
            <v>6034.7</v>
          </cell>
          <cell r="BN129">
            <v>4888.6000000000004</v>
          </cell>
          <cell r="BO129">
            <v>6920.5</v>
          </cell>
          <cell r="BP129">
            <v>3758.6</v>
          </cell>
          <cell r="BQ129">
            <v>7179</v>
          </cell>
          <cell r="BR129">
            <v>7273.3</v>
          </cell>
          <cell r="BS129">
            <v>7227.4</v>
          </cell>
          <cell r="BT129">
            <v>6934.7</v>
          </cell>
          <cell r="BU129">
            <v>6849</v>
          </cell>
          <cell r="BV129">
            <v>7414</v>
          </cell>
          <cell r="BW129">
            <v>7155.1</v>
          </cell>
          <cell r="BX129">
            <v>7226.6</v>
          </cell>
          <cell r="BY129">
            <v>7500.4</v>
          </cell>
          <cell r="BZ129">
            <v>7082</v>
          </cell>
          <cell r="CA129">
            <v>7490.3</v>
          </cell>
          <cell r="CB129">
            <v>7326.9</v>
          </cell>
          <cell r="CC129">
            <v>7084.8</v>
          </cell>
          <cell r="CD129">
            <v>7472.8</v>
          </cell>
          <cell r="CE129">
            <v>5875.5</v>
          </cell>
          <cell r="CF129">
            <v>7429.3</v>
          </cell>
          <cell r="CG129">
            <v>7953.4</v>
          </cell>
          <cell r="CH129">
            <v>6503.7</v>
          </cell>
          <cell r="CI129">
            <v>7408</v>
          </cell>
          <cell r="CJ129">
            <v>6675.9</v>
          </cell>
          <cell r="CK129">
            <v>6345.6</v>
          </cell>
          <cell r="CL129">
            <v>6496.3</v>
          </cell>
          <cell r="CM129">
            <v>6646.4</v>
          </cell>
          <cell r="CN129">
            <v>9091.5</v>
          </cell>
          <cell r="CO129">
            <v>6878.4</v>
          </cell>
          <cell r="CP129">
            <v>6773.9</v>
          </cell>
          <cell r="CQ129">
            <v>6674.7</v>
          </cell>
          <cell r="CR129">
            <v>6799</v>
          </cell>
          <cell r="CS129">
            <v>6922.6</v>
          </cell>
          <cell r="CT129">
            <v>6830.3</v>
          </cell>
          <cell r="CU129">
            <v>7505.4</v>
          </cell>
          <cell r="CV129">
            <v>6580.5</v>
          </cell>
          <cell r="CW129">
            <v>6989.3</v>
          </cell>
          <cell r="CX129">
            <v>7082.5</v>
          </cell>
          <cell r="CY129">
            <v>7149.7</v>
          </cell>
          <cell r="CZ129">
            <v>4842.8</v>
          </cell>
          <cell r="DA129">
            <v>7869.7</v>
          </cell>
          <cell r="DB129">
            <v>7998.5</v>
          </cell>
          <cell r="DC129">
            <v>6358.4</v>
          </cell>
          <cell r="DD129">
            <v>8136.2</v>
          </cell>
          <cell r="DE129">
            <v>8118.6</v>
          </cell>
          <cell r="DF129">
            <v>7533.8</v>
          </cell>
          <cell r="DG129">
            <v>8169.7</v>
          </cell>
          <cell r="DH129">
            <v>8452.1</v>
          </cell>
          <cell r="DI129">
            <v>8125</v>
          </cell>
          <cell r="DJ129">
            <v>8019.7</v>
          </cell>
          <cell r="DK129">
            <v>7757.6</v>
          </cell>
          <cell r="DL129">
            <v>8362.9</v>
          </cell>
          <cell r="DM129">
            <v>7759.5</v>
          </cell>
          <cell r="DN129">
            <v>8337</v>
          </cell>
          <cell r="DO129">
            <v>7584.1</v>
          </cell>
          <cell r="DP129">
            <v>7464.7</v>
          </cell>
          <cell r="DQ129">
            <v>7732.1</v>
          </cell>
          <cell r="DR129">
            <v>7137.3</v>
          </cell>
          <cell r="DS129">
            <v>6915.1</v>
          </cell>
          <cell r="DT129">
            <v>7654.1</v>
          </cell>
          <cell r="DU129">
            <v>6336.6</v>
          </cell>
          <cell r="DV129">
            <v>7157.1</v>
          </cell>
          <cell r="DW129">
            <v>7842.6</v>
          </cell>
          <cell r="DX129">
            <v>8149</v>
          </cell>
          <cell r="DY129">
            <v>8523.4</v>
          </cell>
          <cell r="DZ129">
            <v>8037.4</v>
          </cell>
          <cell r="EA129">
            <v>7165.5</v>
          </cell>
          <cell r="EB129">
            <v>7642.3</v>
          </cell>
          <cell r="EC129">
            <v>8295.2000000000007</v>
          </cell>
          <cell r="ED129">
            <v>10754.1</v>
          </cell>
          <cell r="EE129">
            <v>8235.1</v>
          </cell>
          <cell r="EF129">
            <v>6855</v>
          </cell>
          <cell r="EG129">
            <v>0</v>
          </cell>
          <cell r="EH129">
            <v>4690.8</v>
          </cell>
          <cell r="EI129">
            <v>8532</v>
          </cell>
          <cell r="EJ129">
            <v>7861.6</v>
          </cell>
          <cell r="EK129">
            <v>7758.7</v>
          </cell>
          <cell r="EL129">
            <v>8118.6</v>
          </cell>
          <cell r="EM129">
            <v>10346.4</v>
          </cell>
          <cell r="EN129">
            <v>7430.4</v>
          </cell>
          <cell r="EO129">
            <v>5626.2</v>
          </cell>
          <cell r="EP129">
            <v>0</v>
          </cell>
          <cell r="EQ129">
            <v>0</v>
          </cell>
          <cell r="ER129">
            <v>4901.5</v>
          </cell>
          <cell r="ES129">
            <v>13038.8</v>
          </cell>
          <cell r="ET129">
            <v>2591.1999999999998</v>
          </cell>
          <cell r="EU129">
            <v>0</v>
          </cell>
          <cell r="EV129">
            <v>0</v>
          </cell>
          <cell r="EW129">
            <v>0</v>
          </cell>
          <cell r="EX129">
            <v>1952.3</v>
          </cell>
          <cell r="EY129">
            <v>5392</v>
          </cell>
          <cell r="EZ129">
            <v>7335.2</v>
          </cell>
          <cell r="FA129">
            <v>7160.9</v>
          </cell>
          <cell r="FB129">
            <v>7013.9</v>
          </cell>
          <cell r="FC129">
            <v>6658.2</v>
          </cell>
          <cell r="FD129">
            <v>6527</v>
          </cell>
          <cell r="FE129">
            <v>6701.8</v>
          </cell>
          <cell r="FF129">
            <v>5832.3</v>
          </cell>
          <cell r="FG129">
            <v>6193</v>
          </cell>
          <cell r="FH129">
            <v>6258.7</v>
          </cell>
          <cell r="FI129">
            <v>11380.4</v>
          </cell>
          <cell r="FJ129">
            <v>7838.6</v>
          </cell>
          <cell r="FK129">
            <v>8778</v>
          </cell>
          <cell r="FL129">
            <v>11610</v>
          </cell>
          <cell r="FM129">
            <v>5001.1000000000004</v>
          </cell>
          <cell r="FN129">
            <v>10287.6</v>
          </cell>
          <cell r="FO129">
            <v>10258.6</v>
          </cell>
          <cell r="FP129">
            <v>5962</v>
          </cell>
          <cell r="FQ129">
            <v>8831.1</v>
          </cell>
          <cell r="FR129">
            <v>6284.2</v>
          </cell>
          <cell r="FS129">
            <v>5603.1</v>
          </cell>
          <cell r="FT129">
            <v>5751.8</v>
          </cell>
          <cell r="FU129">
            <v>5667.4</v>
          </cell>
          <cell r="FV129">
            <v>6059.5</v>
          </cell>
          <cell r="FW129">
            <v>5697.3</v>
          </cell>
          <cell r="FX129">
            <v>6030.9</v>
          </cell>
          <cell r="FY129">
            <v>5742</v>
          </cell>
          <cell r="FZ129">
            <v>6291.5</v>
          </cell>
          <cell r="GA129">
            <v>6788.9</v>
          </cell>
          <cell r="GB129">
            <v>9173.1</v>
          </cell>
          <cell r="GC129">
            <v>6134.6</v>
          </cell>
          <cell r="GD129">
            <v>6820.1</v>
          </cell>
          <cell r="GE129">
            <v>7084.3</v>
          </cell>
          <cell r="GF129">
            <v>9305.6</v>
          </cell>
          <cell r="GG129">
            <v>6922.2</v>
          </cell>
          <cell r="GH129">
            <v>7332.5</v>
          </cell>
          <cell r="GI129">
            <v>3136.4</v>
          </cell>
          <cell r="GJ129">
            <v>3507.7</v>
          </cell>
          <cell r="GK129">
            <v>6893.5</v>
          </cell>
          <cell r="GL129">
            <v>7246.2</v>
          </cell>
          <cell r="GM129">
            <v>6417.1</v>
          </cell>
          <cell r="GN129">
            <v>6849.3</v>
          </cell>
          <cell r="GO129">
            <v>5217.2</v>
          </cell>
          <cell r="GP129">
            <v>5940.3</v>
          </cell>
          <cell r="GQ129">
            <v>7179.7</v>
          </cell>
          <cell r="GR129">
            <v>7734.4</v>
          </cell>
          <cell r="GS129">
            <v>6999.7</v>
          </cell>
          <cell r="GT129">
            <v>3623.3</v>
          </cell>
          <cell r="GU129">
            <v>4333.6000000000004</v>
          </cell>
          <cell r="GV129">
            <v>0</v>
          </cell>
          <cell r="GW129">
            <v>4418.6000000000004</v>
          </cell>
          <cell r="GX129">
            <v>6919.2</v>
          </cell>
          <cell r="GY129">
            <v>7206.9</v>
          </cell>
          <cell r="GZ129">
            <v>5876.5</v>
          </cell>
          <cell r="HA129">
            <v>4350.7</v>
          </cell>
          <cell r="HB129">
            <v>969.1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</row>
        <row r="130">
          <cell r="A130">
            <v>129</v>
          </cell>
          <cell r="B130">
            <v>0</v>
          </cell>
          <cell r="C130" t="str">
            <v>Volume Mosto (m³)</v>
          </cell>
          <cell r="D130" t="str">
            <v>m3</v>
          </cell>
          <cell r="E130">
            <v>1214</v>
          </cell>
          <cell r="F130">
            <v>4049</v>
          </cell>
          <cell r="G130">
            <v>5733</v>
          </cell>
          <cell r="H130">
            <v>5720</v>
          </cell>
          <cell r="I130">
            <v>5241</v>
          </cell>
          <cell r="J130">
            <v>6663</v>
          </cell>
          <cell r="K130">
            <v>6017</v>
          </cell>
          <cell r="L130">
            <v>6723</v>
          </cell>
          <cell r="M130">
            <v>6507</v>
          </cell>
          <cell r="N130">
            <v>7120</v>
          </cell>
          <cell r="O130">
            <v>7260</v>
          </cell>
          <cell r="P130">
            <v>6230</v>
          </cell>
          <cell r="Q130">
            <v>6776</v>
          </cell>
          <cell r="R130">
            <v>7325</v>
          </cell>
          <cell r="S130">
            <v>5760</v>
          </cell>
          <cell r="T130">
            <v>0</v>
          </cell>
          <cell r="U130">
            <v>0</v>
          </cell>
          <cell r="V130">
            <v>1283</v>
          </cell>
          <cell r="W130">
            <v>2886</v>
          </cell>
          <cell r="X130">
            <v>2158</v>
          </cell>
          <cell r="Y130">
            <v>6008</v>
          </cell>
          <cell r="Z130">
            <v>7757</v>
          </cell>
          <cell r="AA130">
            <v>5625</v>
          </cell>
          <cell r="AB130">
            <v>8074</v>
          </cell>
          <cell r="AC130">
            <v>6775</v>
          </cell>
          <cell r="AD130">
            <v>7777</v>
          </cell>
          <cell r="AE130">
            <v>7484</v>
          </cell>
          <cell r="AF130">
            <v>7551</v>
          </cell>
          <cell r="AG130">
            <v>7283</v>
          </cell>
          <cell r="AH130">
            <v>0</v>
          </cell>
          <cell r="AI130">
            <v>0</v>
          </cell>
          <cell r="AJ130">
            <v>866</v>
          </cell>
          <cell r="AK130">
            <v>0</v>
          </cell>
          <cell r="AL130">
            <v>0</v>
          </cell>
          <cell r="AM130">
            <v>697</v>
          </cell>
          <cell r="AN130">
            <v>2064</v>
          </cell>
          <cell r="AO130">
            <v>4537</v>
          </cell>
          <cell r="AP130">
            <v>4099</v>
          </cell>
          <cell r="AQ130">
            <v>7368</v>
          </cell>
          <cell r="AR130">
            <v>7198</v>
          </cell>
          <cell r="AS130">
            <v>0</v>
          </cell>
          <cell r="AT130">
            <v>2117</v>
          </cell>
          <cell r="AU130">
            <v>5532</v>
          </cell>
          <cell r="AV130">
            <v>6855</v>
          </cell>
          <cell r="AW130">
            <v>7600</v>
          </cell>
          <cell r="AX130">
            <v>6845</v>
          </cell>
          <cell r="AY130">
            <v>6524</v>
          </cell>
          <cell r="AZ130">
            <v>6111</v>
          </cell>
          <cell r="BA130">
            <v>0</v>
          </cell>
          <cell r="BB130">
            <v>1080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2192</v>
          </cell>
          <cell r="BI130">
            <v>2968</v>
          </cell>
          <cell r="BJ130">
            <v>2013</v>
          </cell>
          <cell r="BK130">
            <v>1004</v>
          </cell>
          <cell r="BL130">
            <v>3127</v>
          </cell>
          <cell r="BM130">
            <v>4109</v>
          </cell>
          <cell r="BN130">
            <v>5742</v>
          </cell>
          <cell r="BO130">
            <v>6906</v>
          </cell>
          <cell r="BP130">
            <v>6629</v>
          </cell>
          <cell r="BQ130">
            <v>6519</v>
          </cell>
          <cell r="BR130">
            <v>6343</v>
          </cell>
          <cell r="BS130">
            <v>7399</v>
          </cell>
          <cell r="BT130">
            <v>6901</v>
          </cell>
          <cell r="BU130">
            <v>6502</v>
          </cell>
          <cell r="BV130">
            <v>7216</v>
          </cell>
          <cell r="BW130">
            <v>7031</v>
          </cell>
          <cell r="BX130">
            <v>6402</v>
          </cell>
          <cell r="BY130">
            <v>7264</v>
          </cell>
          <cell r="BZ130">
            <v>6794</v>
          </cell>
          <cell r="CA130">
            <v>7456</v>
          </cell>
          <cell r="CB130">
            <v>7286</v>
          </cell>
          <cell r="CC130">
            <v>7430</v>
          </cell>
          <cell r="CD130">
            <v>7723</v>
          </cell>
          <cell r="CE130">
            <v>5667</v>
          </cell>
          <cell r="CF130">
            <v>7389</v>
          </cell>
          <cell r="CG130">
            <v>6584</v>
          </cell>
          <cell r="CH130">
            <v>6595</v>
          </cell>
          <cell r="CI130">
            <v>5510</v>
          </cell>
          <cell r="CJ130">
            <v>7256</v>
          </cell>
          <cell r="CK130">
            <v>6672</v>
          </cell>
          <cell r="CL130">
            <v>6747</v>
          </cell>
          <cell r="CM130">
            <v>6560</v>
          </cell>
          <cell r="CN130">
            <v>5080</v>
          </cell>
          <cell r="CO130">
            <v>7077</v>
          </cell>
          <cell r="CP130">
            <v>6511</v>
          </cell>
          <cell r="CQ130">
            <v>6640</v>
          </cell>
          <cell r="CR130">
            <v>6737</v>
          </cell>
          <cell r="CS130">
            <v>5983</v>
          </cell>
          <cell r="CT130">
            <v>7619</v>
          </cell>
          <cell r="CU130">
            <v>6735</v>
          </cell>
          <cell r="CV130">
            <v>6575</v>
          </cell>
          <cell r="CW130">
            <v>6174</v>
          </cell>
          <cell r="CX130">
            <v>7181</v>
          </cell>
          <cell r="CY130">
            <v>5489</v>
          </cell>
          <cell r="CZ130">
            <v>4898</v>
          </cell>
          <cell r="DA130">
            <v>6478</v>
          </cell>
          <cell r="DB130">
            <v>7079</v>
          </cell>
          <cell r="DC130">
            <v>5103</v>
          </cell>
          <cell r="DD130">
            <v>7441</v>
          </cell>
          <cell r="DE130">
            <v>8077</v>
          </cell>
          <cell r="DF130">
            <v>7393</v>
          </cell>
          <cell r="DG130">
            <v>6648</v>
          </cell>
          <cell r="DH130">
            <v>6590</v>
          </cell>
          <cell r="DI130">
            <v>7535</v>
          </cell>
          <cell r="DJ130">
            <v>6781</v>
          </cell>
          <cell r="DK130">
            <v>7294</v>
          </cell>
          <cell r="DL130">
            <v>7772</v>
          </cell>
          <cell r="DM130">
            <v>6877</v>
          </cell>
          <cell r="DN130">
            <v>6868</v>
          </cell>
          <cell r="DO130">
            <v>7010</v>
          </cell>
          <cell r="DP130">
            <v>7790</v>
          </cell>
          <cell r="DQ130">
            <v>7350</v>
          </cell>
          <cell r="DR130">
            <v>7809</v>
          </cell>
          <cell r="DS130">
            <v>6253</v>
          </cell>
          <cell r="DT130">
            <v>6101</v>
          </cell>
          <cell r="DU130">
            <v>6281</v>
          </cell>
          <cell r="DV130">
            <v>7207</v>
          </cell>
          <cell r="DW130">
            <v>6856</v>
          </cell>
          <cell r="DX130">
            <v>8803</v>
          </cell>
          <cell r="DY130">
            <v>7453</v>
          </cell>
          <cell r="DZ130">
            <v>7426</v>
          </cell>
          <cell r="EA130">
            <v>8031</v>
          </cell>
          <cell r="EB130">
            <v>6563</v>
          </cell>
          <cell r="EC130">
            <v>8472</v>
          </cell>
          <cell r="ED130">
            <v>7165</v>
          </cell>
          <cell r="EE130">
            <v>7530</v>
          </cell>
          <cell r="EF130">
            <v>8944</v>
          </cell>
          <cell r="EG130">
            <v>0</v>
          </cell>
          <cell r="EH130">
            <v>2580</v>
          </cell>
          <cell r="EI130">
            <v>7967</v>
          </cell>
          <cell r="EJ130">
            <v>7871</v>
          </cell>
          <cell r="EK130">
            <v>7990</v>
          </cell>
          <cell r="EL130">
            <v>6643</v>
          </cell>
          <cell r="EM130">
            <v>7733</v>
          </cell>
          <cell r="EN130">
            <v>7497</v>
          </cell>
          <cell r="EO130">
            <v>6675</v>
          </cell>
          <cell r="EP130">
            <v>0</v>
          </cell>
          <cell r="EQ130">
            <v>0</v>
          </cell>
          <cell r="ER130">
            <v>1060</v>
          </cell>
          <cell r="ES130">
            <v>7281</v>
          </cell>
          <cell r="ET130">
            <v>2758</v>
          </cell>
          <cell r="EU130">
            <v>0</v>
          </cell>
          <cell r="EV130">
            <v>0</v>
          </cell>
          <cell r="EW130">
            <v>0</v>
          </cell>
          <cell r="EX130">
            <v>975</v>
          </cell>
          <cell r="EY130">
            <v>3467</v>
          </cell>
          <cell r="EZ130">
            <v>7869</v>
          </cell>
          <cell r="FA130">
            <v>6120</v>
          </cell>
          <cell r="FB130">
            <v>6485</v>
          </cell>
          <cell r="FC130">
            <v>6881</v>
          </cell>
          <cell r="FD130">
            <v>6906</v>
          </cell>
          <cell r="FE130">
            <v>7657</v>
          </cell>
          <cell r="FF130">
            <v>8356</v>
          </cell>
          <cell r="FG130">
            <v>7995</v>
          </cell>
          <cell r="FH130">
            <v>6981</v>
          </cell>
          <cell r="FI130">
            <v>5885</v>
          </cell>
          <cell r="FJ130">
            <v>5356</v>
          </cell>
          <cell r="FK130">
            <v>3176</v>
          </cell>
          <cell r="FL130">
            <v>7404</v>
          </cell>
          <cell r="FM130">
            <v>6956</v>
          </cell>
          <cell r="FN130">
            <v>6234</v>
          </cell>
          <cell r="FO130">
            <v>6361</v>
          </cell>
          <cell r="FP130">
            <v>5896</v>
          </cell>
          <cell r="FQ130">
            <v>7626</v>
          </cell>
          <cell r="FR130">
            <v>7958</v>
          </cell>
          <cell r="FS130">
            <v>7788</v>
          </cell>
          <cell r="FT130">
            <v>6604</v>
          </cell>
          <cell r="FU130">
            <v>7646</v>
          </cell>
          <cell r="FV130">
            <v>7151</v>
          </cell>
          <cell r="FW130">
            <v>7582</v>
          </cell>
          <cell r="FX130">
            <v>7007</v>
          </cell>
          <cell r="FY130">
            <v>4852</v>
          </cell>
          <cell r="FZ130">
            <v>5546</v>
          </cell>
          <cell r="GA130">
            <v>7897</v>
          </cell>
          <cell r="GB130">
            <v>5609</v>
          </cell>
          <cell r="GC130">
            <v>7113</v>
          </cell>
          <cell r="GD130">
            <v>6905</v>
          </cell>
          <cell r="GE130">
            <v>7548</v>
          </cell>
          <cell r="GF130">
            <v>6582</v>
          </cell>
          <cell r="GG130">
            <v>7072</v>
          </cell>
          <cell r="GH130">
            <v>7011</v>
          </cell>
          <cell r="GI130">
            <v>4824</v>
          </cell>
          <cell r="GJ130">
            <v>2570</v>
          </cell>
          <cell r="GK130">
            <v>6006</v>
          </cell>
          <cell r="GL130">
            <v>8412</v>
          </cell>
          <cell r="GM130">
            <v>6951</v>
          </cell>
          <cell r="GN130">
            <v>6569</v>
          </cell>
          <cell r="GO130">
            <v>6018</v>
          </cell>
          <cell r="GP130">
            <v>6022</v>
          </cell>
          <cell r="GQ130">
            <v>0</v>
          </cell>
          <cell r="GR130">
            <v>7393</v>
          </cell>
          <cell r="GS130">
            <v>6919</v>
          </cell>
          <cell r="GT130">
            <v>3922</v>
          </cell>
          <cell r="GU130">
            <v>7155</v>
          </cell>
          <cell r="GV130">
            <v>0</v>
          </cell>
          <cell r="GW130">
            <v>2800</v>
          </cell>
          <cell r="GX130">
            <v>6700</v>
          </cell>
          <cell r="GY130">
            <v>7311</v>
          </cell>
          <cell r="GZ130">
            <v>7086</v>
          </cell>
          <cell r="HA130">
            <v>4416</v>
          </cell>
          <cell r="HB130">
            <v>5280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</row>
        <row r="131">
          <cell r="A131">
            <v>130</v>
          </cell>
          <cell r="B131">
            <v>0</v>
          </cell>
          <cell r="C131" t="str">
            <v>Teor Alcoolico Dornas (°GL)</v>
          </cell>
          <cell r="D131" t="str">
            <v>ºGL</v>
          </cell>
          <cell r="E131">
            <v>4.9800000000000004</v>
          </cell>
          <cell r="F131">
            <v>6.75</v>
          </cell>
          <cell r="G131">
            <v>6.52</v>
          </cell>
          <cell r="H131">
            <v>6.98</v>
          </cell>
          <cell r="I131">
            <v>8.2200000000000006</v>
          </cell>
          <cell r="J131">
            <v>9.02</v>
          </cell>
          <cell r="K131">
            <v>9.16</v>
          </cell>
          <cell r="L131">
            <v>8.36</v>
          </cell>
          <cell r="M131">
            <v>9</v>
          </cell>
          <cell r="N131">
            <v>9.26</v>
          </cell>
          <cell r="O131">
            <v>9.5399999999999991</v>
          </cell>
          <cell r="P131">
            <v>9.32</v>
          </cell>
          <cell r="Q131">
            <v>9.07</v>
          </cell>
          <cell r="R131">
            <v>9.25</v>
          </cell>
          <cell r="S131">
            <v>8.91</v>
          </cell>
          <cell r="V131">
            <v>4.12</v>
          </cell>
          <cell r="W131">
            <v>4.8</v>
          </cell>
          <cell r="X131">
            <v>5.87</v>
          </cell>
          <cell r="Y131">
            <v>7.87</v>
          </cell>
          <cell r="Z131">
            <v>9.66</v>
          </cell>
          <cell r="AA131">
            <v>10.050000000000001</v>
          </cell>
          <cell r="AB131">
            <v>9.89</v>
          </cell>
          <cell r="AC131">
            <v>9.64</v>
          </cell>
          <cell r="AD131">
            <v>9.0500000000000007</v>
          </cell>
          <cell r="AE131">
            <v>9.2100000000000009</v>
          </cell>
          <cell r="AF131">
            <v>9.4499999999999993</v>
          </cell>
          <cell r="AG131">
            <v>9.39</v>
          </cell>
          <cell r="AJ131">
            <v>3.48</v>
          </cell>
          <cell r="AM131">
            <v>3.48</v>
          </cell>
          <cell r="AN131">
            <v>2.39</v>
          </cell>
          <cell r="AO131">
            <v>5.38</v>
          </cell>
          <cell r="AP131">
            <v>6.63</v>
          </cell>
          <cell r="AQ131">
            <v>8.32</v>
          </cell>
          <cell r="AR131">
            <v>8.9499999999999993</v>
          </cell>
          <cell r="AT131">
            <v>3.74</v>
          </cell>
          <cell r="AU131">
            <v>5.5</v>
          </cell>
          <cell r="AV131">
            <v>8.77</v>
          </cell>
          <cell r="AW131">
            <v>9.1999999999999993</v>
          </cell>
          <cell r="AX131">
            <v>8.8800000000000008</v>
          </cell>
          <cell r="AY131">
            <v>9.23</v>
          </cell>
          <cell r="AZ131">
            <v>9.25</v>
          </cell>
          <cell r="BB131">
            <v>2.58</v>
          </cell>
          <cell r="BH131">
            <v>9.2200000000000006</v>
          </cell>
          <cell r="BI131">
            <v>0.71</v>
          </cell>
          <cell r="BJ131">
            <v>2.0499999999999998</v>
          </cell>
          <cell r="BK131">
            <v>2.64</v>
          </cell>
          <cell r="BL131">
            <v>5.86</v>
          </cell>
          <cell r="BM131">
            <v>8.36</v>
          </cell>
          <cell r="BN131">
            <v>8.17</v>
          </cell>
          <cell r="BO131">
            <v>9.26</v>
          </cell>
          <cell r="BP131">
            <v>9.1</v>
          </cell>
          <cell r="BQ131">
            <v>8.91</v>
          </cell>
          <cell r="BR131">
            <v>9.2799999999999994</v>
          </cell>
          <cell r="BS131">
            <v>9.67</v>
          </cell>
          <cell r="BT131">
            <v>9.67</v>
          </cell>
          <cell r="BU131">
            <v>9.27</v>
          </cell>
          <cell r="BV131">
            <v>9.69</v>
          </cell>
          <cell r="BW131">
            <v>9.33</v>
          </cell>
          <cell r="BX131">
            <v>9.39</v>
          </cell>
          <cell r="BY131">
            <v>9.77</v>
          </cell>
          <cell r="BZ131">
            <v>9.6300000000000008</v>
          </cell>
          <cell r="CA131">
            <v>9.4</v>
          </cell>
          <cell r="CB131">
            <v>9.08</v>
          </cell>
          <cell r="CC131">
            <v>9.16</v>
          </cell>
          <cell r="CD131">
            <v>8.6999999999999993</v>
          </cell>
          <cell r="CE131">
            <v>8.4499999999999993</v>
          </cell>
          <cell r="CF131">
            <v>9.17</v>
          </cell>
          <cell r="CG131">
            <v>9.58</v>
          </cell>
          <cell r="CH131">
            <v>9.3800000000000008</v>
          </cell>
          <cell r="CI131">
            <v>8.43</v>
          </cell>
          <cell r="CJ131">
            <v>9.14</v>
          </cell>
          <cell r="CK131">
            <v>9.1999999999999993</v>
          </cell>
          <cell r="CL131">
            <v>8.83</v>
          </cell>
          <cell r="CM131">
            <v>8.83</v>
          </cell>
          <cell r="CN131">
            <v>9.02</v>
          </cell>
          <cell r="CO131">
            <v>9.41</v>
          </cell>
          <cell r="CP131">
            <v>9.2100000000000009</v>
          </cell>
          <cell r="CQ131">
            <v>9.35</v>
          </cell>
          <cell r="CR131">
            <v>9.44</v>
          </cell>
          <cell r="CS131">
            <v>9.27</v>
          </cell>
          <cell r="CT131">
            <v>9.7200000000000006</v>
          </cell>
          <cell r="CU131">
            <v>9.68</v>
          </cell>
          <cell r="CV131">
            <v>9.3699999999999992</v>
          </cell>
          <cell r="CW131">
            <v>9.48</v>
          </cell>
          <cell r="CX131">
            <v>9.83</v>
          </cell>
          <cell r="CY131">
            <v>9.09</v>
          </cell>
          <cell r="CZ131">
            <v>8.81</v>
          </cell>
          <cell r="DA131">
            <v>9.2799999999999994</v>
          </cell>
          <cell r="DB131">
            <v>8.7799999999999994</v>
          </cell>
          <cell r="DC131">
            <v>9.1199999999999992</v>
          </cell>
          <cell r="DD131">
            <v>9.66</v>
          </cell>
          <cell r="DE131">
            <v>9.98</v>
          </cell>
          <cell r="DF131">
            <v>9.42</v>
          </cell>
          <cell r="DG131">
            <v>9.24</v>
          </cell>
          <cell r="DH131">
            <v>9.89</v>
          </cell>
          <cell r="DI131">
            <v>9.89</v>
          </cell>
          <cell r="DJ131">
            <v>9.36</v>
          </cell>
          <cell r="DK131">
            <v>9.2100000000000009</v>
          </cell>
          <cell r="DL131">
            <v>9.3000000000000007</v>
          </cell>
          <cell r="DM131">
            <v>8.9499999999999993</v>
          </cell>
          <cell r="DN131">
            <v>9.3000000000000007</v>
          </cell>
          <cell r="DO131">
            <v>9.01</v>
          </cell>
          <cell r="DP131">
            <v>8.99</v>
          </cell>
          <cell r="DQ131">
            <v>9.83</v>
          </cell>
          <cell r="DR131">
            <v>9.15</v>
          </cell>
          <cell r="DS131">
            <v>9.11</v>
          </cell>
          <cell r="DT131">
            <v>8.91</v>
          </cell>
          <cell r="DU131">
            <v>8.15</v>
          </cell>
          <cell r="DV131">
            <v>8.7799999999999994</v>
          </cell>
          <cell r="DW131">
            <v>9.1199999999999992</v>
          </cell>
          <cell r="DX131">
            <v>9.09</v>
          </cell>
          <cell r="DY131">
            <v>9.5</v>
          </cell>
          <cell r="DZ131">
            <v>9.08</v>
          </cell>
          <cell r="EA131">
            <v>8.16</v>
          </cell>
          <cell r="EB131">
            <v>8.24</v>
          </cell>
          <cell r="EC131">
            <v>9.02</v>
          </cell>
          <cell r="ED131">
            <v>9.27</v>
          </cell>
          <cell r="EE131">
            <v>9.0500000000000007</v>
          </cell>
          <cell r="EF131">
            <v>8.4600000000000009</v>
          </cell>
          <cell r="EH131">
            <v>5.57</v>
          </cell>
          <cell r="EI131">
            <v>8.08</v>
          </cell>
          <cell r="EJ131">
            <v>8.7799999999999994</v>
          </cell>
          <cell r="EK131">
            <v>8.67</v>
          </cell>
          <cell r="EL131">
            <v>9.25</v>
          </cell>
          <cell r="EM131">
            <v>9.74</v>
          </cell>
          <cell r="EN131">
            <v>9.52</v>
          </cell>
          <cell r="EO131">
            <v>9.11</v>
          </cell>
          <cell r="ER131">
            <v>5.47</v>
          </cell>
          <cell r="ES131">
            <v>7.05</v>
          </cell>
          <cell r="ET131">
            <v>8.1199999999999992</v>
          </cell>
          <cell r="EX131">
            <v>8.1199999999999992</v>
          </cell>
          <cell r="EY131">
            <v>4.33</v>
          </cell>
          <cell r="EZ131">
            <v>7.97</v>
          </cell>
          <cell r="FA131">
            <v>8.8699999999999992</v>
          </cell>
          <cell r="FB131">
            <v>9.4</v>
          </cell>
          <cell r="FC131">
            <v>9.5</v>
          </cell>
          <cell r="FD131">
            <v>9.4499999999999993</v>
          </cell>
          <cell r="FE131">
            <v>9.94</v>
          </cell>
          <cell r="FF131">
            <v>9.9499999999999993</v>
          </cell>
          <cell r="FG131">
            <v>10.18</v>
          </cell>
          <cell r="FH131">
            <v>9.99</v>
          </cell>
          <cell r="FI131">
            <v>10.36</v>
          </cell>
          <cell r="FJ131">
            <v>9.23</v>
          </cell>
          <cell r="FK131">
            <v>7.11</v>
          </cell>
          <cell r="FL131">
            <v>8.8699999999999992</v>
          </cell>
          <cell r="FM131">
            <v>9.98</v>
          </cell>
          <cell r="FN131">
            <v>9.44</v>
          </cell>
          <cell r="FO131">
            <v>9.7799999999999994</v>
          </cell>
          <cell r="FP131">
            <v>10.5</v>
          </cell>
          <cell r="FQ131">
            <v>9.68</v>
          </cell>
          <cell r="FR131">
            <v>9.9</v>
          </cell>
          <cell r="FS131">
            <v>9.73</v>
          </cell>
          <cell r="FT131">
            <v>9.6</v>
          </cell>
          <cell r="FU131">
            <v>10.02</v>
          </cell>
          <cell r="FV131">
            <v>10.15</v>
          </cell>
          <cell r="FW131">
            <v>10.34</v>
          </cell>
          <cell r="FX131">
            <v>9.39</v>
          </cell>
          <cell r="FY131">
            <v>8.36</v>
          </cell>
          <cell r="FZ131">
            <v>8.4499999999999993</v>
          </cell>
          <cell r="GA131">
            <v>9.3000000000000007</v>
          </cell>
          <cell r="GB131">
            <v>9.39</v>
          </cell>
          <cell r="GC131">
            <v>9.5500000000000007</v>
          </cell>
          <cell r="GD131">
            <v>9.44</v>
          </cell>
          <cell r="GE131">
            <v>9.25</v>
          </cell>
          <cell r="GF131">
            <v>9.0399999999999991</v>
          </cell>
          <cell r="GG131">
            <v>9.7200000000000006</v>
          </cell>
          <cell r="GH131">
            <v>9.69</v>
          </cell>
          <cell r="GI131">
            <v>9.0500000000000007</v>
          </cell>
          <cell r="GJ131">
            <v>7.55</v>
          </cell>
          <cell r="GK131">
            <v>9.0500000000000007</v>
          </cell>
          <cell r="GL131">
            <v>10.34</v>
          </cell>
          <cell r="GM131">
            <v>9.86</v>
          </cell>
          <cell r="GN131">
            <v>9.85</v>
          </cell>
          <cell r="GO131">
            <v>9.56</v>
          </cell>
          <cell r="GP131">
            <v>8.61</v>
          </cell>
          <cell r="GQ131">
            <v>9.83</v>
          </cell>
          <cell r="GR131">
            <v>10.44</v>
          </cell>
          <cell r="GS131">
            <v>10.26</v>
          </cell>
          <cell r="GT131">
            <v>8.98</v>
          </cell>
          <cell r="GU131">
            <v>7.64</v>
          </cell>
          <cell r="GW131">
            <v>6.91</v>
          </cell>
          <cell r="GX131">
            <v>8.93</v>
          </cell>
          <cell r="GY131">
            <v>10.18</v>
          </cell>
          <cell r="GZ131">
            <v>10.32</v>
          </cell>
          <cell r="HA131">
            <v>9.18</v>
          </cell>
          <cell r="HB131">
            <v>7.94</v>
          </cell>
        </row>
        <row r="132">
          <cell r="A132">
            <v>131</v>
          </cell>
          <cell r="B132">
            <v>0</v>
          </cell>
          <cell r="C132" t="str">
            <v>Tempo Médio Fermentação (h)</v>
          </cell>
          <cell r="D132" t="str">
            <v>h</v>
          </cell>
          <cell r="E132">
            <v>9.3000000000000007</v>
          </cell>
          <cell r="F132">
            <v>10.48</v>
          </cell>
          <cell r="G132">
            <v>8.15</v>
          </cell>
          <cell r="H132">
            <v>7.21</v>
          </cell>
          <cell r="I132">
            <v>9.8699999999999992</v>
          </cell>
          <cell r="J132">
            <v>8.16</v>
          </cell>
          <cell r="K132">
            <v>8.68</v>
          </cell>
          <cell r="M132">
            <v>7.07</v>
          </cell>
          <cell r="N132">
            <v>7.97</v>
          </cell>
          <cell r="O132">
            <v>7.97</v>
          </cell>
          <cell r="P132">
            <v>8.0399999999999991</v>
          </cell>
          <cell r="Q132">
            <v>7.28</v>
          </cell>
          <cell r="R132">
            <v>6.8</v>
          </cell>
          <cell r="S132">
            <v>7.11</v>
          </cell>
          <cell r="V132">
            <v>5.79</v>
          </cell>
          <cell r="W132">
            <v>7.25</v>
          </cell>
          <cell r="Z132">
            <v>8.26</v>
          </cell>
          <cell r="AA132">
            <v>8.32</v>
          </cell>
          <cell r="AB132">
            <v>7.74</v>
          </cell>
          <cell r="AC132">
            <v>7.38</v>
          </cell>
          <cell r="AD132">
            <v>6.78</v>
          </cell>
          <cell r="AG132">
            <v>6.99</v>
          </cell>
          <cell r="AJ132">
            <v>6.43</v>
          </cell>
          <cell r="AN132">
            <v>11.27</v>
          </cell>
          <cell r="AO132">
            <v>10.89</v>
          </cell>
          <cell r="AP132">
            <v>9.2899999999999991</v>
          </cell>
          <cell r="AQ132">
            <v>8.3000000000000007</v>
          </cell>
          <cell r="AR132">
            <v>7.97</v>
          </cell>
          <cell r="AT132">
            <v>5.63</v>
          </cell>
          <cell r="AU132">
            <v>7.04</v>
          </cell>
          <cell r="AW132">
            <v>7.27</v>
          </cell>
          <cell r="AX132">
            <v>6.51</v>
          </cell>
          <cell r="AY132">
            <v>7.19</v>
          </cell>
          <cell r="AZ132">
            <v>7.29</v>
          </cell>
          <cell r="BB132">
            <v>4.6500000000000004</v>
          </cell>
          <cell r="BH132">
            <v>7.19</v>
          </cell>
          <cell r="BI132">
            <v>10.32</v>
          </cell>
          <cell r="BL132">
            <v>9.23</v>
          </cell>
          <cell r="BO132">
            <v>9.5399999999999991</v>
          </cell>
          <cell r="BW132">
            <v>6.78</v>
          </cell>
          <cell r="CB132">
            <v>6.83</v>
          </cell>
          <cell r="CC132">
            <v>6.92</v>
          </cell>
          <cell r="CD132">
            <v>6.7</v>
          </cell>
          <cell r="CE132">
            <v>6.6</v>
          </cell>
          <cell r="CF132">
            <v>7.3</v>
          </cell>
          <cell r="CG132">
            <v>7.4</v>
          </cell>
          <cell r="CH132">
            <v>7.51</v>
          </cell>
          <cell r="CI132">
            <v>6.09</v>
          </cell>
          <cell r="CJ132">
            <v>7.3</v>
          </cell>
          <cell r="CK132">
            <v>7.7</v>
          </cell>
          <cell r="CN132">
            <v>7.41</v>
          </cell>
          <cell r="CQ132">
            <v>7.12</v>
          </cell>
          <cell r="CR132">
            <v>7.08</v>
          </cell>
          <cell r="CU132">
            <v>7.43</v>
          </cell>
          <cell r="EA132">
            <v>7.26</v>
          </cell>
          <cell r="EO132">
            <v>6.62</v>
          </cell>
          <cell r="GY132">
            <v>7.87</v>
          </cell>
          <cell r="HA132">
            <v>6.57</v>
          </cell>
        </row>
        <row r="133">
          <cell r="A133">
            <v>132</v>
          </cell>
          <cell r="B133">
            <v>0</v>
          </cell>
          <cell r="C133" t="str">
            <v>Volume Vinho (m³)</v>
          </cell>
          <cell r="D133" t="str">
            <v>m³</v>
          </cell>
          <cell r="E133">
            <v>1496.1</v>
          </cell>
          <cell r="F133">
            <v>5704.7</v>
          </cell>
          <cell r="G133">
            <v>8154.8</v>
          </cell>
          <cell r="H133">
            <v>8111.1</v>
          </cell>
          <cell r="I133">
            <v>7586</v>
          </cell>
          <cell r="J133">
            <v>9651.9</v>
          </cell>
          <cell r="K133">
            <v>9206</v>
          </cell>
          <cell r="L133">
            <v>9749.2000000000007</v>
          </cell>
          <cell r="M133">
            <v>9909.9</v>
          </cell>
          <cell r="N133">
            <v>10309.1</v>
          </cell>
          <cell r="O133">
            <v>10448.799999999999</v>
          </cell>
          <cell r="P133">
            <v>9495.1</v>
          </cell>
          <cell r="Q133">
            <v>10440.1</v>
          </cell>
          <cell r="R133">
            <v>11003.8</v>
          </cell>
          <cell r="S133">
            <v>9092.6</v>
          </cell>
          <cell r="V133">
            <v>2432.3000000000002</v>
          </cell>
          <cell r="W133">
            <v>4756.2</v>
          </cell>
          <cell r="X133">
            <v>3062.5</v>
          </cell>
          <cell r="Y133">
            <v>9442.2999999999993</v>
          </cell>
          <cell r="Z133">
            <v>11191.4</v>
          </cell>
          <cell r="AA133">
            <v>8736.9</v>
          </cell>
          <cell r="AB133">
            <v>11707.4</v>
          </cell>
          <cell r="AC133">
            <v>10684.2</v>
          </cell>
          <cell r="AD133">
            <v>12329.9</v>
          </cell>
          <cell r="AE133">
            <v>11576.6</v>
          </cell>
          <cell r="AF133">
            <v>11690.2</v>
          </cell>
          <cell r="AG133">
            <v>11897.1</v>
          </cell>
          <cell r="AJ133">
            <v>1111.2</v>
          </cell>
          <cell r="AM133">
            <v>1111.2</v>
          </cell>
          <cell r="AN133">
            <v>4056.8</v>
          </cell>
          <cell r="AO133">
            <v>6698.7</v>
          </cell>
          <cell r="AP133">
            <v>8869.2999999999993</v>
          </cell>
          <cell r="AQ133">
            <v>10510.3</v>
          </cell>
          <cell r="AR133">
            <v>10999.9</v>
          </cell>
          <cell r="AT133">
            <v>2913.7</v>
          </cell>
          <cell r="AU133">
            <v>8751.2999999999993</v>
          </cell>
          <cell r="AV133">
            <v>10448.4</v>
          </cell>
          <cell r="AW133">
            <v>11463.5</v>
          </cell>
          <cell r="AX133">
            <v>10938.4</v>
          </cell>
          <cell r="AY133">
            <v>10387.5</v>
          </cell>
          <cell r="AZ133">
            <v>10081.1</v>
          </cell>
          <cell r="BB133">
            <v>1723.6</v>
          </cell>
          <cell r="BH133">
            <v>3158.2</v>
          </cell>
          <cell r="BI133">
            <v>4718.8</v>
          </cell>
          <cell r="BJ133">
            <v>2936.2</v>
          </cell>
          <cell r="BK133">
            <v>1862.6</v>
          </cell>
          <cell r="BL133">
            <v>4763.8</v>
          </cell>
          <cell r="BM133">
            <v>5672.5</v>
          </cell>
          <cell r="BN133">
            <v>8011.3</v>
          </cell>
          <cell r="BO133">
            <v>9573.9</v>
          </cell>
          <cell r="BP133">
            <v>9434.1</v>
          </cell>
          <cell r="BQ133">
            <v>9906.9</v>
          </cell>
          <cell r="BR133">
            <v>9976.5</v>
          </cell>
          <cell r="BS133">
            <v>11017.2</v>
          </cell>
          <cell r="BT133">
            <v>10754.9</v>
          </cell>
          <cell r="BU133">
            <v>10763.7</v>
          </cell>
          <cell r="BV133">
            <v>11294.1</v>
          </cell>
          <cell r="BW133">
            <v>11323.6</v>
          </cell>
          <cell r="BX133">
            <v>10694</v>
          </cell>
          <cell r="BY133">
            <v>11341.4</v>
          </cell>
          <cell r="BZ133">
            <v>10703</v>
          </cell>
          <cell r="CA133">
            <v>11595.1</v>
          </cell>
          <cell r="CB133">
            <v>10965.1</v>
          </cell>
          <cell r="CC133">
            <v>11507.6</v>
          </cell>
          <cell r="CD133">
            <v>12291.3</v>
          </cell>
          <cell r="CE133">
            <v>9561</v>
          </cell>
          <cell r="CF133">
            <v>11803.9</v>
          </cell>
          <cell r="CG133">
            <v>11244</v>
          </cell>
          <cell r="CH133">
            <v>10736.7</v>
          </cell>
          <cell r="CI133">
            <v>9817.7999999999993</v>
          </cell>
          <cell r="CJ133">
            <v>11165.1</v>
          </cell>
          <cell r="CK133">
            <v>11087.2</v>
          </cell>
          <cell r="CL133">
            <v>10947</v>
          </cell>
          <cell r="CM133">
            <v>10469.299999999999</v>
          </cell>
          <cell r="CN133">
            <v>9004.7999999999993</v>
          </cell>
          <cell r="CO133">
            <v>11506.7</v>
          </cell>
          <cell r="CP133">
            <v>11493.2</v>
          </cell>
          <cell r="CQ133">
            <v>10579.2</v>
          </cell>
          <cell r="CR133">
            <v>11182.9</v>
          </cell>
          <cell r="CS133">
            <v>10412.799999999999</v>
          </cell>
          <cell r="CT133">
            <v>12048.9</v>
          </cell>
          <cell r="CU133">
            <v>11165.3</v>
          </cell>
          <cell r="CV133">
            <v>11541.9</v>
          </cell>
          <cell r="CW133">
            <v>10343.299999999999</v>
          </cell>
          <cell r="CX133">
            <v>11611.6</v>
          </cell>
          <cell r="CY133">
            <v>9931.6</v>
          </cell>
          <cell r="CZ133">
            <v>7721.6</v>
          </cell>
          <cell r="DA133">
            <v>11015.6</v>
          </cell>
          <cell r="DB133">
            <v>11279</v>
          </cell>
          <cell r="DC133">
            <v>9052</v>
          </cell>
          <cell r="DD133">
            <v>11680.9</v>
          </cell>
          <cell r="DE133">
            <v>12590.4</v>
          </cell>
          <cell r="DF133">
            <v>12188.6</v>
          </cell>
          <cell r="DG133">
            <v>10740.6</v>
          </cell>
          <cell r="DH133">
            <v>11103.2</v>
          </cell>
          <cell r="DI133">
            <v>12048.1</v>
          </cell>
          <cell r="DJ133">
            <v>11575.9</v>
          </cell>
          <cell r="DK133">
            <v>11807.4</v>
          </cell>
          <cell r="DL133">
            <v>12284.7</v>
          </cell>
          <cell r="DM133">
            <v>11672.1</v>
          </cell>
          <cell r="DN133">
            <v>11663.3</v>
          </cell>
          <cell r="DO133">
            <v>11523.4</v>
          </cell>
          <cell r="DP133">
            <v>12189.3</v>
          </cell>
          <cell r="DQ133">
            <v>11734.1</v>
          </cell>
          <cell r="DR133">
            <v>12223.9</v>
          </cell>
          <cell r="DS133">
            <v>10667.5</v>
          </cell>
          <cell r="DT133">
            <v>10806.8</v>
          </cell>
          <cell r="DU133">
            <v>9577.2999999999993</v>
          </cell>
          <cell r="DV133">
            <v>10947.5</v>
          </cell>
          <cell r="DW133">
            <v>11025.9</v>
          </cell>
          <cell r="DX133">
            <v>12942.1</v>
          </cell>
          <cell r="DY133">
            <v>11821.8</v>
          </cell>
          <cell r="DZ133">
            <v>11795.2</v>
          </cell>
          <cell r="EA133">
            <v>12215.7</v>
          </cell>
          <cell r="EB133">
            <v>10518.1</v>
          </cell>
          <cell r="EC133">
            <v>12871.8</v>
          </cell>
          <cell r="ED133">
            <v>11831.2</v>
          </cell>
          <cell r="EE133">
            <v>11945</v>
          </cell>
          <cell r="EF133">
            <v>12160.1</v>
          </cell>
          <cell r="EH133">
            <v>3806</v>
          </cell>
          <cell r="EI133">
            <v>12626.9</v>
          </cell>
          <cell r="EJ133">
            <v>12531</v>
          </cell>
          <cell r="EK133">
            <v>12404.7</v>
          </cell>
          <cell r="EL133">
            <v>11134.4</v>
          </cell>
          <cell r="EM133">
            <v>12102.2</v>
          </cell>
          <cell r="EN133">
            <v>11865.9</v>
          </cell>
          <cell r="EO133">
            <v>11043.6</v>
          </cell>
          <cell r="ER133">
            <v>1749.9</v>
          </cell>
          <cell r="ES133">
            <v>11297.6</v>
          </cell>
          <cell r="ET133">
            <v>6375.3</v>
          </cell>
          <cell r="EX133">
            <v>1435</v>
          </cell>
          <cell r="EY133">
            <v>6655.8</v>
          </cell>
          <cell r="EZ133">
            <v>11778.3</v>
          </cell>
          <cell r="FA133">
            <v>10028.5</v>
          </cell>
          <cell r="FB133">
            <v>10623.5</v>
          </cell>
          <cell r="FC133">
            <v>10992.6</v>
          </cell>
          <cell r="FD133">
            <v>10658.2</v>
          </cell>
          <cell r="FE133">
            <v>11617.8</v>
          </cell>
          <cell r="FF133">
            <v>12040.9</v>
          </cell>
          <cell r="FG133">
            <v>11796.6</v>
          </cell>
          <cell r="FH133">
            <v>10650.8</v>
          </cell>
          <cell r="FI133">
            <v>9346.5</v>
          </cell>
          <cell r="FJ133">
            <v>8869.2999999999993</v>
          </cell>
          <cell r="FK133">
            <v>3902.3</v>
          </cell>
          <cell r="FL133">
            <v>10763.9</v>
          </cell>
          <cell r="FM133">
            <v>9994.2999999999993</v>
          </cell>
          <cell r="FN133">
            <v>9259.7999999999993</v>
          </cell>
          <cell r="FO133">
            <v>9215.4</v>
          </cell>
          <cell r="FP133">
            <v>9189</v>
          </cell>
          <cell r="FQ133">
            <v>11489.5</v>
          </cell>
          <cell r="FR133">
            <v>11551</v>
          </cell>
          <cell r="FS133">
            <v>11381.7</v>
          </cell>
          <cell r="FT133">
            <v>9761.6</v>
          </cell>
          <cell r="FU133">
            <v>11141.2</v>
          </cell>
          <cell r="FV133">
            <v>10597.6</v>
          </cell>
          <cell r="FW133">
            <v>10939.2</v>
          </cell>
          <cell r="FX133">
            <v>10624.4</v>
          </cell>
          <cell r="FY133">
            <v>8147.9</v>
          </cell>
          <cell r="FZ133">
            <v>8933.5</v>
          </cell>
          <cell r="GA133">
            <v>11453.4</v>
          </cell>
          <cell r="GB133">
            <v>8859.4</v>
          </cell>
          <cell r="GC133">
            <v>10501.3</v>
          </cell>
          <cell r="GD133">
            <v>10078.799999999999</v>
          </cell>
          <cell r="GE133">
            <v>10889.9</v>
          </cell>
          <cell r="GF133">
            <v>9923.7999999999993</v>
          </cell>
          <cell r="GG133">
            <v>10352.9</v>
          </cell>
          <cell r="GH133">
            <v>10353</v>
          </cell>
          <cell r="GI133">
            <v>7920.7</v>
          </cell>
          <cell r="GJ133">
            <v>3167.4</v>
          </cell>
          <cell r="GK133">
            <v>9792.5</v>
          </cell>
          <cell r="GL133">
            <v>12032.5</v>
          </cell>
          <cell r="GM133">
            <v>10737.7</v>
          </cell>
          <cell r="GN133">
            <v>10554.6</v>
          </cell>
          <cell r="GO133">
            <v>9390.6</v>
          </cell>
          <cell r="GP133">
            <v>9548.2000000000007</v>
          </cell>
          <cell r="GR133">
            <v>11209.8</v>
          </cell>
          <cell r="GS133">
            <v>10885.8</v>
          </cell>
          <cell r="GT133">
            <v>6865.2</v>
          </cell>
          <cell r="GU133">
            <v>9945</v>
          </cell>
          <cell r="GW133">
            <v>4348.5</v>
          </cell>
          <cell r="GX133">
            <v>10504.4</v>
          </cell>
          <cell r="GY133">
            <v>11226.1</v>
          </cell>
          <cell r="GZ133">
            <v>10363.799999999999</v>
          </cell>
          <cell r="HA133">
            <v>7175.2</v>
          </cell>
          <cell r="HB133">
            <v>5509.5</v>
          </cell>
        </row>
        <row r="134">
          <cell r="A134">
            <v>133</v>
          </cell>
          <cell r="B134">
            <v>0</v>
          </cell>
          <cell r="C134" t="str">
            <v>Fermento Cubas (%)</v>
          </cell>
          <cell r="D134" t="str">
            <v>.</v>
          </cell>
          <cell r="E134">
            <v>18.670000000000002</v>
          </cell>
          <cell r="F134">
            <v>17.22</v>
          </cell>
          <cell r="G134">
            <v>20.77</v>
          </cell>
          <cell r="H134">
            <v>23.45</v>
          </cell>
          <cell r="I134">
            <v>24</v>
          </cell>
          <cell r="J134">
            <v>28.27</v>
          </cell>
          <cell r="K134">
            <v>27.87</v>
          </cell>
          <cell r="L134">
            <v>28.47</v>
          </cell>
          <cell r="M134">
            <v>32.47</v>
          </cell>
          <cell r="N134">
            <v>34.119999999999997</v>
          </cell>
          <cell r="O134">
            <v>34.69</v>
          </cell>
          <cell r="P134">
            <v>34.19</v>
          </cell>
          <cell r="Q134">
            <v>34.409999999999997</v>
          </cell>
          <cell r="R134">
            <v>31.06</v>
          </cell>
          <cell r="S134">
            <v>29.12</v>
          </cell>
          <cell r="V134">
            <v>26.2</v>
          </cell>
          <cell r="W134">
            <v>27.87</v>
          </cell>
          <cell r="X134">
            <v>27.25</v>
          </cell>
          <cell r="Y134">
            <v>29.37</v>
          </cell>
          <cell r="Z134">
            <v>31.81</v>
          </cell>
          <cell r="AA134">
            <v>32.07</v>
          </cell>
          <cell r="AB134">
            <v>33.5</v>
          </cell>
          <cell r="AC134">
            <v>36.119999999999997</v>
          </cell>
          <cell r="AD134">
            <v>34.85</v>
          </cell>
          <cell r="AE134">
            <v>33.56</v>
          </cell>
          <cell r="AF134">
            <v>35.33</v>
          </cell>
          <cell r="AG134">
            <v>31.98</v>
          </cell>
          <cell r="AJ134">
            <v>23</v>
          </cell>
          <cell r="AM134">
            <v>23</v>
          </cell>
          <cell r="AN134">
            <v>11.6</v>
          </cell>
          <cell r="AO134">
            <v>13.36</v>
          </cell>
          <cell r="AP134">
            <v>20.47</v>
          </cell>
          <cell r="AQ134">
            <v>23.25</v>
          </cell>
          <cell r="AR134">
            <v>25.39</v>
          </cell>
          <cell r="AT134">
            <v>25</v>
          </cell>
          <cell r="AU134">
            <v>27.75</v>
          </cell>
          <cell r="AV134">
            <v>33.17</v>
          </cell>
          <cell r="AW134">
            <v>33.61</v>
          </cell>
          <cell r="AX134">
            <v>31.11</v>
          </cell>
          <cell r="AY134">
            <v>31.11</v>
          </cell>
          <cell r="AZ134">
            <v>33</v>
          </cell>
          <cell r="BB134">
            <v>27.67</v>
          </cell>
          <cell r="BH134">
            <v>31.11</v>
          </cell>
          <cell r="BI134">
            <v>10.3</v>
          </cell>
          <cell r="BJ134">
            <v>13.78</v>
          </cell>
          <cell r="BK134">
            <v>12.12</v>
          </cell>
          <cell r="BL134">
            <v>17.46</v>
          </cell>
          <cell r="BM134">
            <v>21</v>
          </cell>
          <cell r="BN134">
            <v>23.73</v>
          </cell>
          <cell r="BO134">
            <v>25.31</v>
          </cell>
          <cell r="BP134">
            <v>28.73</v>
          </cell>
          <cell r="BQ134">
            <v>32.590000000000003</v>
          </cell>
          <cell r="BR134">
            <v>33.94</v>
          </cell>
          <cell r="BS134">
            <v>31.72</v>
          </cell>
          <cell r="BT134">
            <v>25.84</v>
          </cell>
          <cell r="BU134">
            <v>29.95</v>
          </cell>
          <cell r="BV134">
            <v>32.11</v>
          </cell>
          <cell r="BW134">
            <v>33.950000000000003</v>
          </cell>
          <cell r="BX134">
            <v>34.4</v>
          </cell>
          <cell r="BY134">
            <v>34.74</v>
          </cell>
          <cell r="BZ134">
            <v>34.83</v>
          </cell>
          <cell r="CA134">
            <v>33.200000000000003</v>
          </cell>
          <cell r="CB134">
            <v>35.409999999999997</v>
          </cell>
          <cell r="CC134">
            <v>36.58</v>
          </cell>
          <cell r="CD134">
            <v>37.299999999999997</v>
          </cell>
          <cell r="CE134">
            <v>36.619999999999997</v>
          </cell>
          <cell r="CF134">
            <v>36.89</v>
          </cell>
          <cell r="CG134">
            <v>37.89</v>
          </cell>
          <cell r="CH134">
            <v>37.5</v>
          </cell>
          <cell r="CI134">
            <v>36.75</v>
          </cell>
          <cell r="CJ134">
            <v>37.4</v>
          </cell>
          <cell r="CK134">
            <v>38.24</v>
          </cell>
          <cell r="CL134">
            <v>35.44</v>
          </cell>
          <cell r="CM134">
            <v>37.07</v>
          </cell>
          <cell r="CN134">
            <v>35.07</v>
          </cell>
          <cell r="CO134">
            <v>33.409999999999997</v>
          </cell>
          <cell r="CP134">
            <v>33.79</v>
          </cell>
          <cell r="CQ134">
            <v>34.270000000000003</v>
          </cell>
          <cell r="CR134">
            <v>36.35</v>
          </cell>
          <cell r="CS134">
            <v>35.06</v>
          </cell>
          <cell r="CT134">
            <v>35.35</v>
          </cell>
          <cell r="CU134">
            <v>34.409999999999997</v>
          </cell>
          <cell r="CV134">
            <v>35.11</v>
          </cell>
          <cell r="CW134">
            <v>35.94</v>
          </cell>
          <cell r="CX134">
            <v>36.24</v>
          </cell>
          <cell r="CY134">
            <v>35.31</v>
          </cell>
          <cell r="CZ134">
            <v>34</v>
          </cell>
          <cell r="DA134">
            <v>35.869999999999997</v>
          </cell>
          <cell r="DB134">
            <v>35.47</v>
          </cell>
          <cell r="DC134">
            <v>36.64</v>
          </cell>
          <cell r="DD134">
            <v>37.4</v>
          </cell>
          <cell r="DE134">
            <v>35.25</v>
          </cell>
          <cell r="DF134">
            <v>30.65</v>
          </cell>
          <cell r="DG134">
            <v>34.53</v>
          </cell>
          <cell r="DH134">
            <v>33.369999999999997</v>
          </cell>
          <cell r="DI134">
            <v>33.56</v>
          </cell>
          <cell r="DJ134">
            <v>34.47</v>
          </cell>
          <cell r="DK134">
            <v>35.5</v>
          </cell>
          <cell r="DL134">
            <v>35.5</v>
          </cell>
          <cell r="DM134">
            <v>36.82</v>
          </cell>
          <cell r="DN134">
            <v>33.71</v>
          </cell>
          <cell r="DO134">
            <v>33.81</v>
          </cell>
          <cell r="DP134">
            <v>35.5</v>
          </cell>
          <cell r="DQ134">
            <v>34.83</v>
          </cell>
          <cell r="DR134">
            <v>35.44</v>
          </cell>
          <cell r="DS134">
            <v>36.11</v>
          </cell>
          <cell r="DT134">
            <v>34.369999999999997</v>
          </cell>
          <cell r="DU134">
            <v>31.85</v>
          </cell>
          <cell r="DV134">
            <v>35</v>
          </cell>
          <cell r="DW134">
            <v>35.44</v>
          </cell>
          <cell r="DX134">
            <v>35.17</v>
          </cell>
          <cell r="DY134">
            <v>35.630000000000003</v>
          </cell>
          <cell r="DZ134">
            <v>36.369999999999997</v>
          </cell>
          <cell r="EA134">
            <v>36.5</v>
          </cell>
          <cell r="EB134">
            <v>36.53</v>
          </cell>
          <cell r="EC134">
            <v>37.33</v>
          </cell>
          <cell r="ED134">
            <v>36.32</v>
          </cell>
          <cell r="EE134">
            <v>35.17</v>
          </cell>
          <cell r="EF134">
            <v>34.69</v>
          </cell>
          <cell r="EH134">
            <v>33.6</v>
          </cell>
          <cell r="EI134">
            <v>36</v>
          </cell>
          <cell r="EJ134">
            <v>34.21</v>
          </cell>
          <cell r="EK134">
            <v>34.22</v>
          </cell>
          <cell r="EL134">
            <v>35.53</v>
          </cell>
          <cell r="EM134">
            <v>35.840000000000003</v>
          </cell>
          <cell r="EN134">
            <v>36.68</v>
          </cell>
          <cell r="EO134">
            <v>31.61</v>
          </cell>
          <cell r="ER134">
            <v>26.33</v>
          </cell>
          <cell r="ES134">
            <v>26.65</v>
          </cell>
          <cell r="ET134">
            <v>25.93</v>
          </cell>
          <cell r="EX134">
            <v>23.5</v>
          </cell>
          <cell r="EY134">
            <v>24.07</v>
          </cell>
          <cell r="EZ134">
            <v>24.12</v>
          </cell>
          <cell r="FA134">
            <v>28.24</v>
          </cell>
          <cell r="FB134">
            <v>31.94</v>
          </cell>
          <cell r="FC134">
            <v>32.89</v>
          </cell>
          <cell r="FD134">
            <v>34.28</v>
          </cell>
          <cell r="FE134">
            <v>35.159999999999997</v>
          </cell>
          <cell r="FF134">
            <v>37.32</v>
          </cell>
          <cell r="FG134">
            <v>38.549999999999997</v>
          </cell>
          <cell r="FH134">
            <v>37.32</v>
          </cell>
          <cell r="FI134">
            <v>33.67</v>
          </cell>
          <cell r="FJ134">
            <v>28.94</v>
          </cell>
          <cell r="FK134">
            <v>42.17</v>
          </cell>
          <cell r="FL134">
            <v>41.53</v>
          </cell>
          <cell r="FM134">
            <v>38.409999999999997</v>
          </cell>
          <cell r="FN134">
            <v>39.24</v>
          </cell>
          <cell r="FO134">
            <v>39.880000000000003</v>
          </cell>
          <cell r="FP134">
            <v>40.78</v>
          </cell>
          <cell r="FQ134">
            <v>37.950000000000003</v>
          </cell>
          <cell r="FR134">
            <v>35.72</v>
          </cell>
          <cell r="FS134">
            <v>35.72</v>
          </cell>
          <cell r="FT134">
            <v>39.53</v>
          </cell>
          <cell r="FU134">
            <v>40.630000000000003</v>
          </cell>
          <cell r="FV134">
            <v>39.42</v>
          </cell>
          <cell r="FW134">
            <v>36.22</v>
          </cell>
          <cell r="FX134">
            <v>33.28</v>
          </cell>
          <cell r="FY134">
            <v>32.25</v>
          </cell>
          <cell r="FZ134">
            <v>33.590000000000003</v>
          </cell>
          <cell r="GA134">
            <v>32.94</v>
          </cell>
          <cell r="GB134">
            <v>30.62</v>
          </cell>
          <cell r="GC134">
            <v>29.24</v>
          </cell>
          <cell r="GD134">
            <v>25.5</v>
          </cell>
          <cell r="GE134">
            <v>25.94</v>
          </cell>
          <cell r="GF134">
            <v>27.44</v>
          </cell>
          <cell r="GG134">
            <v>32.28</v>
          </cell>
          <cell r="GH134">
            <v>36.28</v>
          </cell>
          <cell r="GI134">
            <v>26.23</v>
          </cell>
          <cell r="GJ134">
            <v>36.67</v>
          </cell>
          <cell r="GK134">
            <v>31.79</v>
          </cell>
          <cell r="GL134">
            <v>27</v>
          </cell>
          <cell r="GM134">
            <v>27.37</v>
          </cell>
          <cell r="GN134">
            <v>29.1</v>
          </cell>
          <cell r="GO134">
            <v>27.31</v>
          </cell>
          <cell r="GP134">
            <v>30.35</v>
          </cell>
          <cell r="GQ134">
            <v>32.049999999999997</v>
          </cell>
          <cell r="GR134">
            <v>28.79</v>
          </cell>
          <cell r="GS134">
            <v>24.47</v>
          </cell>
          <cell r="GT134">
            <v>18.36</v>
          </cell>
          <cell r="GU134">
            <v>28.83</v>
          </cell>
          <cell r="GW134">
            <v>29.57</v>
          </cell>
          <cell r="GX134">
            <v>29.56</v>
          </cell>
          <cell r="GY134">
            <v>26.53</v>
          </cell>
          <cell r="GZ134">
            <v>24.23</v>
          </cell>
          <cell r="HA134">
            <v>22.18</v>
          </cell>
          <cell r="HB134">
            <v>24</v>
          </cell>
        </row>
        <row r="135">
          <cell r="A135">
            <v>134</v>
          </cell>
          <cell r="B135">
            <v>0</v>
          </cell>
          <cell r="C135" t="str">
            <v>Volume Fermento Tratado (m³)</v>
          </cell>
          <cell r="D135" t="str">
            <v>m³</v>
          </cell>
          <cell r="E135">
            <v>282.07</v>
          </cell>
          <cell r="F135">
            <v>1655.64</v>
          </cell>
          <cell r="G135">
            <v>2422.14</v>
          </cell>
          <cell r="H135">
            <v>2391.48</v>
          </cell>
          <cell r="I135">
            <v>2345.48</v>
          </cell>
          <cell r="J135">
            <v>2989.35</v>
          </cell>
          <cell r="K135">
            <v>3188.64</v>
          </cell>
          <cell r="L135">
            <v>3026.14</v>
          </cell>
          <cell r="M135">
            <v>3403.26</v>
          </cell>
          <cell r="N135">
            <v>3188.64</v>
          </cell>
          <cell r="O135">
            <v>3188.64</v>
          </cell>
          <cell r="P135">
            <v>3265.28</v>
          </cell>
          <cell r="Q135">
            <v>3663.85</v>
          </cell>
          <cell r="R135">
            <v>3679.2</v>
          </cell>
          <cell r="S135">
            <v>3332.7</v>
          </cell>
          <cell r="V135">
            <v>1149.7</v>
          </cell>
          <cell r="W135">
            <v>1870.18</v>
          </cell>
          <cell r="X135">
            <v>904.44</v>
          </cell>
          <cell r="Y135">
            <v>3433.92</v>
          </cell>
          <cell r="Z135">
            <v>3433.92</v>
          </cell>
          <cell r="AA135">
            <v>3111.92</v>
          </cell>
          <cell r="AB135">
            <v>3633.08</v>
          </cell>
          <cell r="AC135">
            <v>3908.98</v>
          </cell>
          <cell r="AD135">
            <v>4552.83</v>
          </cell>
          <cell r="AE135">
            <v>4092.95</v>
          </cell>
          <cell r="AF135">
            <v>4138.92</v>
          </cell>
          <cell r="AG135">
            <v>4614.1499999999996</v>
          </cell>
          <cell r="AJ135">
            <v>245.27</v>
          </cell>
          <cell r="AM135">
            <v>413.91</v>
          </cell>
          <cell r="AN135">
            <v>1992.9</v>
          </cell>
          <cell r="AO135">
            <v>2161.5300000000002</v>
          </cell>
          <cell r="AP135">
            <v>4770.6499999999996</v>
          </cell>
          <cell r="AQ135">
            <v>3142.65</v>
          </cell>
          <cell r="AR135">
            <v>3801.83</v>
          </cell>
          <cell r="AT135">
            <v>797.16</v>
          </cell>
          <cell r="AU135">
            <v>3219.3</v>
          </cell>
          <cell r="AV135">
            <v>3593.35</v>
          </cell>
          <cell r="AW135">
            <v>3863.16</v>
          </cell>
          <cell r="AX135">
            <v>4093.1</v>
          </cell>
          <cell r="AY135">
            <v>3863.16</v>
          </cell>
          <cell r="AZ135">
            <v>3970.43</v>
          </cell>
          <cell r="BB135">
            <v>643.86</v>
          </cell>
          <cell r="BH135">
            <v>965.79</v>
          </cell>
          <cell r="BI135">
            <v>1750.68</v>
          </cell>
          <cell r="BJ135">
            <v>922.86</v>
          </cell>
          <cell r="BK135">
            <v>858.48</v>
          </cell>
          <cell r="BL135">
            <v>1637.22</v>
          </cell>
          <cell r="BM135">
            <v>1563.66</v>
          </cell>
          <cell r="BN135">
            <v>2268.84</v>
          </cell>
          <cell r="BO135">
            <v>2667.42</v>
          </cell>
          <cell r="BP135">
            <v>2805.39</v>
          </cell>
          <cell r="BQ135">
            <v>3387.92</v>
          </cell>
          <cell r="BR135">
            <v>3633.2</v>
          </cell>
          <cell r="BS135">
            <v>3617.87</v>
          </cell>
          <cell r="BT135">
            <v>3853.94</v>
          </cell>
          <cell r="BU135">
            <v>4261.7299999999996</v>
          </cell>
          <cell r="BV135">
            <v>4077.78</v>
          </cell>
          <cell r="BW135">
            <v>4292.3999999999996</v>
          </cell>
          <cell r="BX135">
            <v>4292.3999999999996</v>
          </cell>
          <cell r="BY135">
            <v>4077.78</v>
          </cell>
          <cell r="BZ135">
            <v>3909.14</v>
          </cell>
          <cell r="CA135">
            <v>4139.08</v>
          </cell>
          <cell r="CB135">
            <v>3679.19</v>
          </cell>
          <cell r="CC135">
            <v>4077.78</v>
          </cell>
          <cell r="CD135">
            <v>4568.16</v>
          </cell>
          <cell r="CE135">
            <v>3893.66</v>
          </cell>
          <cell r="CF135">
            <v>4414.8599999999997</v>
          </cell>
          <cell r="CG135">
            <v>4660.13</v>
          </cell>
          <cell r="CH135">
            <v>4142.01</v>
          </cell>
          <cell r="CI135">
            <v>4307.57</v>
          </cell>
          <cell r="CJ135">
            <v>3909</v>
          </cell>
          <cell r="CK135">
            <v>4414.87</v>
          </cell>
          <cell r="CL135">
            <v>4200.26</v>
          </cell>
          <cell r="CM135">
            <v>3909</v>
          </cell>
          <cell r="CN135">
            <v>3924.33</v>
          </cell>
          <cell r="CO135">
            <v>4430.2</v>
          </cell>
          <cell r="CP135">
            <v>4982.0600000000004</v>
          </cell>
          <cell r="CQ135">
            <v>3939.66</v>
          </cell>
          <cell r="CR135">
            <v>4445.53</v>
          </cell>
          <cell r="CS135">
            <v>4430.2</v>
          </cell>
          <cell r="CT135">
            <v>4430.2</v>
          </cell>
          <cell r="CU135">
            <v>4430.2</v>
          </cell>
          <cell r="CV135">
            <v>4966.7299999999996</v>
          </cell>
          <cell r="CW135">
            <v>4169.6000000000004</v>
          </cell>
          <cell r="CX135">
            <v>4430.2</v>
          </cell>
          <cell r="CY135">
            <v>4442.57</v>
          </cell>
          <cell r="CZ135">
            <v>2823.76</v>
          </cell>
          <cell r="DA135">
            <v>4537.6000000000004</v>
          </cell>
          <cell r="DB135">
            <v>4200.3900000000003</v>
          </cell>
          <cell r="DC135">
            <v>3948.98</v>
          </cell>
          <cell r="DD135">
            <v>4240.24</v>
          </cell>
          <cell r="DE135">
            <v>4513.12</v>
          </cell>
          <cell r="DF135">
            <v>4795.1899999999996</v>
          </cell>
          <cell r="DG135">
            <v>4093.04</v>
          </cell>
          <cell r="DH135">
            <v>4513.12</v>
          </cell>
          <cell r="DI135">
            <v>4513.12</v>
          </cell>
          <cell r="DJ135">
            <v>4795.1899999999996</v>
          </cell>
          <cell r="DK135">
            <v>4513.12</v>
          </cell>
          <cell r="DL135">
            <v>4513.12</v>
          </cell>
          <cell r="DM135">
            <v>4795.1899999999996</v>
          </cell>
          <cell r="DN135">
            <v>4795.1899999999996</v>
          </cell>
          <cell r="DO135">
            <v>4513.12</v>
          </cell>
          <cell r="DP135">
            <v>4399.57</v>
          </cell>
          <cell r="DQ135">
            <v>4384.2</v>
          </cell>
          <cell r="DR135">
            <v>4414.8599999999997</v>
          </cell>
          <cell r="DS135">
            <v>4414.8599999999997</v>
          </cell>
          <cell r="DT135">
            <v>4706.12</v>
          </cell>
          <cell r="DU135">
            <v>3295.82</v>
          </cell>
          <cell r="DV135">
            <v>3740.37</v>
          </cell>
          <cell r="DW135">
            <v>4169.58</v>
          </cell>
          <cell r="DX135">
            <v>4138.92</v>
          </cell>
          <cell r="DY135">
            <v>4368.8599999999997</v>
          </cell>
          <cell r="DZ135">
            <v>4368.8599999999997</v>
          </cell>
          <cell r="EA135">
            <v>4184.91</v>
          </cell>
          <cell r="EB135">
            <v>3954.97</v>
          </cell>
          <cell r="EC135">
            <v>4399.53</v>
          </cell>
          <cell r="ED135">
            <v>4666.2700000000004</v>
          </cell>
          <cell r="EE135">
            <v>4414.8599999999997</v>
          </cell>
          <cell r="EF135">
            <v>3216.11</v>
          </cell>
          <cell r="EH135">
            <v>1226.3499999999999</v>
          </cell>
          <cell r="EI135">
            <v>4660.13</v>
          </cell>
          <cell r="EJ135">
            <v>4660.13</v>
          </cell>
          <cell r="EK135">
            <v>4414.8599999999997</v>
          </cell>
          <cell r="EL135">
            <v>4491.5</v>
          </cell>
          <cell r="EM135">
            <v>4368.8599999999997</v>
          </cell>
          <cell r="EN135">
            <v>4368.8599999999997</v>
          </cell>
          <cell r="EO135">
            <v>4368.87</v>
          </cell>
          <cell r="ER135">
            <v>689.82</v>
          </cell>
          <cell r="ES135">
            <v>4016.29</v>
          </cell>
          <cell r="ET135">
            <v>3617.74</v>
          </cell>
          <cell r="EX135">
            <v>459.88</v>
          </cell>
          <cell r="EY135">
            <v>3188.52</v>
          </cell>
          <cell r="EZ135">
            <v>3908.98</v>
          </cell>
          <cell r="FA135">
            <v>3908.98</v>
          </cell>
          <cell r="FB135">
            <v>4138.92</v>
          </cell>
          <cell r="FC135">
            <v>4111.34</v>
          </cell>
          <cell r="FD135">
            <v>3752.64</v>
          </cell>
          <cell r="FE135">
            <v>3961.12</v>
          </cell>
          <cell r="FF135">
            <v>3685.27</v>
          </cell>
          <cell r="FG135">
            <v>3801.8</v>
          </cell>
          <cell r="FH135">
            <v>3669.95</v>
          </cell>
          <cell r="FI135">
            <v>3461.47</v>
          </cell>
          <cell r="FJ135">
            <v>3513.55</v>
          </cell>
          <cell r="FK135">
            <v>726.63</v>
          </cell>
          <cell r="FL135">
            <v>3360.27</v>
          </cell>
          <cell r="FM135">
            <v>3038.37</v>
          </cell>
          <cell r="FN135">
            <v>3026.1</v>
          </cell>
          <cell r="FO135">
            <v>2854.4</v>
          </cell>
          <cell r="FP135">
            <v>3292.86</v>
          </cell>
          <cell r="FQ135">
            <v>3863.13</v>
          </cell>
          <cell r="FR135">
            <v>3593.34</v>
          </cell>
          <cell r="FS135">
            <v>3593.34</v>
          </cell>
          <cell r="FT135">
            <v>3157.98</v>
          </cell>
          <cell r="FU135">
            <v>3495.24</v>
          </cell>
          <cell r="FV135">
            <v>3446.18</v>
          </cell>
          <cell r="FW135">
            <v>3357.26</v>
          </cell>
          <cell r="FX135">
            <v>3617.87</v>
          </cell>
          <cell r="FY135">
            <v>3295.93</v>
          </cell>
          <cell r="FZ135">
            <v>3387.93</v>
          </cell>
          <cell r="GA135">
            <v>3556.56</v>
          </cell>
          <cell r="GB135">
            <v>3249.95</v>
          </cell>
          <cell r="GC135">
            <v>3387.93</v>
          </cell>
          <cell r="GD135">
            <v>3173.31</v>
          </cell>
          <cell r="GE135">
            <v>3341.94</v>
          </cell>
          <cell r="GF135">
            <v>3341.93</v>
          </cell>
          <cell r="GG135">
            <v>3280.62</v>
          </cell>
          <cell r="GH135">
            <v>3341.94</v>
          </cell>
          <cell r="GI135">
            <v>3096.59</v>
          </cell>
          <cell r="GJ135">
            <v>597.87</v>
          </cell>
          <cell r="GK135">
            <v>3786.51</v>
          </cell>
          <cell r="GL135">
            <v>3620.94</v>
          </cell>
          <cell r="GM135">
            <v>3786.51</v>
          </cell>
          <cell r="GN135">
            <v>3985.8</v>
          </cell>
          <cell r="GO135">
            <v>3372.57</v>
          </cell>
          <cell r="GP135">
            <v>3525.88</v>
          </cell>
          <cell r="GR135">
            <v>3817.16</v>
          </cell>
          <cell r="GS135">
            <v>3967.3</v>
          </cell>
          <cell r="GT135">
            <v>2943.25</v>
          </cell>
          <cell r="GU135">
            <v>2790</v>
          </cell>
          <cell r="GW135">
            <v>1548.3</v>
          </cell>
          <cell r="GX135">
            <v>3804.77</v>
          </cell>
          <cell r="GY135">
            <v>3915.14</v>
          </cell>
          <cell r="GZ135">
            <v>3277.44</v>
          </cell>
          <cell r="HA135">
            <v>2759.29</v>
          </cell>
          <cell r="HB135">
            <v>229.94</v>
          </cell>
        </row>
        <row r="136">
          <cell r="A136">
            <v>135</v>
          </cell>
          <cell r="B136">
            <v>0</v>
          </cell>
          <cell r="C136" t="str">
            <v>% Levedo Centrifugas</v>
          </cell>
          <cell r="D136" t="str">
            <v>%</v>
          </cell>
          <cell r="E136">
            <v>75</v>
          </cell>
          <cell r="F136">
            <v>77.430000000000007</v>
          </cell>
          <cell r="G136">
            <v>80.89</v>
          </cell>
          <cell r="H136">
            <v>79.69</v>
          </cell>
          <cell r="I136">
            <v>79.25</v>
          </cell>
          <cell r="J136">
            <v>71.31</v>
          </cell>
          <cell r="K136">
            <v>79.28</v>
          </cell>
          <cell r="L136">
            <v>75.92</v>
          </cell>
          <cell r="M136">
            <v>81.64</v>
          </cell>
          <cell r="N136">
            <v>79.709999999999994</v>
          </cell>
          <cell r="O136">
            <v>81.39</v>
          </cell>
          <cell r="P136">
            <v>79.83</v>
          </cell>
          <cell r="Q136">
            <v>80</v>
          </cell>
          <cell r="R136">
            <v>71.72</v>
          </cell>
          <cell r="S136">
            <v>79.31</v>
          </cell>
          <cell r="V136">
            <v>70.17</v>
          </cell>
          <cell r="W136">
            <v>61.63</v>
          </cell>
          <cell r="X136">
            <v>75.8</v>
          </cell>
          <cell r="Y136">
            <v>76.25</v>
          </cell>
          <cell r="Z136">
            <v>75.75</v>
          </cell>
          <cell r="AA136">
            <v>71.39</v>
          </cell>
          <cell r="AB136">
            <v>74.31</v>
          </cell>
          <cell r="AC136">
            <v>77.94</v>
          </cell>
          <cell r="AD136">
            <v>73.56</v>
          </cell>
          <cell r="AE136">
            <v>78.33</v>
          </cell>
          <cell r="AF136">
            <v>77</v>
          </cell>
          <cell r="AG136">
            <v>77.2</v>
          </cell>
          <cell r="AJ136">
            <v>76.5</v>
          </cell>
          <cell r="AM136">
            <v>30.5</v>
          </cell>
          <cell r="AN136">
            <v>77.400000000000006</v>
          </cell>
          <cell r="AO136">
            <v>24.07</v>
          </cell>
          <cell r="AP136">
            <v>53.08</v>
          </cell>
          <cell r="AQ136">
            <v>71.36</v>
          </cell>
          <cell r="AR136">
            <v>70.47</v>
          </cell>
          <cell r="AT136">
            <v>81.5</v>
          </cell>
          <cell r="AU136">
            <v>79.5</v>
          </cell>
          <cell r="AV136">
            <v>79.33</v>
          </cell>
          <cell r="AW136">
            <v>80.25</v>
          </cell>
          <cell r="AX136">
            <v>79.83</v>
          </cell>
          <cell r="AY136">
            <v>77.37</v>
          </cell>
          <cell r="AZ136">
            <v>80.89</v>
          </cell>
          <cell r="BB136">
            <v>84</v>
          </cell>
          <cell r="BI136">
            <v>39.14</v>
          </cell>
          <cell r="BJ136">
            <v>53.71</v>
          </cell>
          <cell r="BK136">
            <v>66.83</v>
          </cell>
          <cell r="BL136">
            <v>57.67</v>
          </cell>
          <cell r="BM136">
            <v>83.2</v>
          </cell>
          <cell r="BN136">
            <v>74.7</v>
          </cell>
          <cell r="BO136">
            <v>82.36</v>
          </cell>
          <cell r="BP136">
            <v>82.3</v>
          </cell>
          <cell r="BQ136">
            <v>80.930000000000007</v>
          </cell>
          <cell r="BR136">
            <v>82.67</v>
          </cell>
          <cell r="BS136">
            <v>82</v>
          </cell>
          <cell r="BT136">
            <v>77.94</v>
          </cell>
          <cell r="BU136">
            <v>74.599999999999994</v>
          </cell>
          <cell r="BV136">
            <v>74.37</v>
          </cell>
          <cell r="BW136">
            <v>72.95</v>
          </cell>
          <cell r="BX136">
            <v>75.92</v>
          </cell>
          <cell r="BY136">
            <v>80.33</v>
          </cell>
          <cell r="BZ136">
            <v>78.13</v>
          </cell>
          <cell r="CA136">
            <v>75.8</v>
          </cell>
          <cell r="CB136">
            <v>71.67</v>
          </cell>
          <cell r="CC136">
            <v>78.39</v>
          </cell>
          <cell r="CD136">
            <v>76.22</v>
          </cell>
          <cell r="CE136">
            <v>74.14</v>
          </cell>
          <cell r="CF136">
            <v>69.61</v>
          </cell>
          <cell r="CG136">
            <v>74.03</v>
          </cell>
          <cell r="CH136">
            <v>73.34</v>
          </cell>
          <cell r="CI136">
            <v>74.61</v>
          </cell>
          <cell r="CJ136">
            <v>77.72</v>
          </cell>
          <cell r="CK136">
            <v>73.34</v>
          </cell>
          <cell r="CL136">
            <v>68.56</v>
          </cell>
          <cell r="CM136">
            <v>78.400000000000006</v>
          </cell>
          <cell r="CN136">
            <v>79.89</v>
          </cell>
          <cell r="CO136">
            <v>71.22</v>
          </cell>
          <cell r="CP136">
            <v>75.86</v>
          </cell>
          <cell r="CQ136">
            <v>69.17</v>
          </cell>
          <cell r="CR136">
            <v>76.11</v>
          </cell>
          <cell r="CS136">
            <v>76.61</v>
          </cell>
          <cell r="CT136">
            <v>77.83</v>
          </cell>
          <cell r="CU136">
            <v>71.78</v>
          </cell>
          <cell r="CV136">
            <v>76.28</v>
          </cell>
          <cell r="CW136">
            <v>70.64</v>
          </cell>
          <cell r="CX136">
            <v>73.53</v>
          </cell>
          <cell r="CY136">
            <v>75.64</v>
          </cell>
          <cell r="CZ136">
            <v>68.11</v>
          </cell>
          <cell r="DA136">
            <v>71.03</v>
          </cell>
          <cell r="DB136">
            <v>71.44</v>
          </cell>
          <cell r="DC136">
            <v>72.75</v>
          </cell>
          <cell r="DD136">
            <v>71.45</v>
          </cell>
          <cell r="DE136">
            <v>74.53</v>
          </cell>
          <cell r="DF136">
            <v>75.83</v>
          </cell>
          <cell r="DG136">
            <v>76.040000000000006</v>
          </cell>
          <cell r="DH136">
            <v>78</v>
          </cell>
          <cell r="DI136">
            <v>73.67</v>
          </cell>
          <cell r="DJ136">
            <v>76.45</v>
          </cell>
          <cell r="DK136">
            <v>76.06</v>
          </cell>
          <cell r="DL136">
            <v>75.39</v>
          </cell>
          <cell r="DM136">
            <v>73.78</v>
          </cell>
          <cell r="DN136">
            <v>75.5</v>
          </cell>
          <cell r="DO136">
            <v>73.69</v>
          </cell>
          <cell r="DP136">
            <v>74.42</v>
          </cell>
          <cell r="DQ136">
            <v>73.13</v>
          </cell>
          <cell r="DR136">
            <v>74.2</v>
          </cell>
          <cell r="DS136">
            <v>74.56</v>
          </cell>
          <cell r="DT136">
            <v>73.56</v>
          </cell>
          <cell r="DU136">
            <v>69.83</v>
          </cell>
          <cell r="DV136">
            <v>70.83</v>
          </cell>
          <cell r="DW136">
            <v>74.17</v>
          </cell>
          <cell r="DX136">
            <v>72.14</v>
          </cell>
          <cell r="DY136">
            <v>73.25</v>
          </cell>
          <cell r="DZ136">
            <v>73.47</v>
          </cell>
          <cell r="EA136">
            <v>76.44</v>
          </cell>
          <cell r="EB136">
            <v>75.86</v>
          </cell>
          <cell r="EC136">
            <v>71.97</v>
          </cell>
          <cell r="ED136">
            <v>74.81</v>
          </cell>
          <cell r="EE136">
            <v>75.36</v>
          </cell>
          <cell r="EF136">
            <v>74</v>
          </cell>
          <cell r="EH136">
            <v>67.400000000000006</v>
          </cell>
          <cell r="EI136">
            <v>73</v>
          </cell>
          <cell r="EJ136">
            <v>72.78</v>
          </cell>
          <cell r="EK136">
            <v>71.81</v>
          </cell>
          <cell r="EL136">
            <v>73.97</v>
          </cell>
          <cell r="EM136">
            <v>75.06</v>
          </cell>
          <cell r="EN136">
            <v>73.72</v>
          </cell>
          <cell r="EO136">
            <v>69.25</v>
          </cell>
          <cell r="ER136">
            <v>63.75</v>
          </cell>
          <cell r="ES136">
            <v>67.09</v>
          </cell>
          <cell r="ET136">
            <v>67.42</v>
          </cell>
          <cell r="EX136">
            <v>70.069999999999993</v>
          </cell>
          <cell r="EY136">
            <v>66.14</v>
          </cell>
          <cell r="EZ136">
            <v>69.5</v>
          </cell>
          <cell r="FA136">
            <v>66.7</v>
          </cell>
          <cell r="FB136">
            <v>71.099999999999994</v>
          </cell>
          <cell r="FC136">
            <v>72.55</v>
          </cell>
          <cell r="FD136">
            <v>70.22</v>
          </cell>
          <cell r="FE136">
            <v>68.2</v>
          </cell>
          <cell r="FF136">
            <v>70</v>
          </cell>
          <cell r="FG136">
            <v>71.95</v>
          </cell>
          <cell r="FH136">
            <v>73.11</v>
          </cell>
          <cell r="FI136">
            <v>66.930000000000007</v>
          </cell>
          <cell r="FJ136">
            <v>71.83</v>
          </cell>
          <cell r="FK136">
            <v>70.8</v>
          </cell>
          <cell r="FL136">
            <v>69.13</v>
          </cell>
          <cell r="FM136">
            <v>71.13</v>
          </cell>
          <cell r="FN136">
            <v>73.47</v>
          </cell>
          <cell r="FO136">
            <v>71.97</v>
          </cell>
          <cell r="FP136">
            <v>71.28</v>
          </cell>
          <cell r="FQ136">
            <v>68.53</v>
          </cell>
          <cell r="FR136">
            <v>69.45</v>
          </cell>
          <cell r="FS136">
            <v>70.06</v>
          </cell>
          <cell r="FT136">
            <v>69.64</v>
          </cell>
          <cell r="FU136">
            <v>72.28</v>
          </cell>
          <cell r="FV136">
            <v>73.78</v>
          </cell>
          <cell r="FW136">
            <v>67.47</v>
          </cell>
          <cell r="FX136">
            <v>73.92</v>
          </cell>
          <cell r="FY136">
            <v>69.95</v>
          </cell>
          <cell r="FZ136">
            <v>68.61</v>
          </cell>
          <cell r="GA136">
            <v>69.36</v>
          </cell>
          <cell r="GB136">
            <v>67.099999999999994</v>
          </cell>
          <cell r="GC136">
            <v>67.599999999999994</v>
          </cell>
          <cell r="GD136">
            <v>66.28</v>
          </cell>
          <cell r="GE136">
            <v>67.08</v>
          </cell>
          <cell r="GF136">
            <v>62.7</v>
          </cell>
          <cell r="GG136">
            <v>66.83</v>
          </cell>
          <cell r="GH136">
            <v>67.97</v>
          </cell>
          <cell r="GI136">
            <v>64.5</v>
          </cell>
          <cell r="GJ136">
            <v>69.8</v>
          </cell>
          <cell r="GK136">
            <v>67.95</v>
          </cell>
          <cell r="GL136">
            <v>68.47</v>
          </cell>
          <cell r="GM136">
            <v>69.459999999999994</v>
          </cell>
          <cell r="GN136">
            <v>67.67</v>
          </cell>
          <cell r="GO136">
            <v>68.2</v>
          </cell>
          <cell r="GP136">
            <v>70.67</v>
          </cell>
          <cell r="GQ136">
            <v>68.13</v>
          </cell>
          <cell r="GR136">
            <v>68.39</v>
          </cell>
          <cell r="GS136">
            <v>65.28</v>
          </cell>
          <cell r="GT136">
            <v>62.75</v>
          </cell>
          <cell r="GU136">
            <v>64.92</v>
          </cell>
          <cell r="GW136">
            <v>72.33</v>
          </cell>
          <cell r="GX136">
            <v>66.11</v>
          </cell>
          <cell r="GY136">
            <v>60.56</v>
          </cell>
          <cell r="GZ136">
            <v>58.39</v>
          </cell>
          <cell r="HA136">
            <v>53.17</v>
          </cell>
        </row>
        <row r="137">
          <cell r="A137">
            <v>136</v>
          </cell>
          <cell r="B137">
            <v>0</v>
          </cell>
          <cell r="C137" t="str">
            <v>Teor Alcoolico Vinho (°GL)</v>
          </cell>
          <cell r="D137" t="str">
            <v>ºGL</v>
          </cell>
          <cell r="E137">
            <v>6.86</v>
          </cell>
          <cell r="F137">
            <v>6.79</v>
          </cell>
          <cell r="G137">
            <v>6.58</v>
          </cell>
          <cell r="H137">
            <v>6.78</v>
          </cell>
          <cell r="I137">
            <v>7.87</v>
          </cell>
          <cell r="J137">
            <v>8.7100000000000009</v>
          </cell>
          <cell r="K137">
            <v>8.9499999999999993</v>
          </cell>
          <cell r="L137">
            <v>9.01</v>
          </cell>
          <cell r="M137">
            <v>8.15</v>
          </cell>
          <cell r="N137">
            <v>8.9499999999999993</v>
          </cell>
          <cell r="O137">
            <v>9.3000000000000007</v>
          </cell>
          <cell r="P137">
            <v>8.7799999999999994</v>
          </cell>
          <cell r="Q137">
            <v>9.0299999999999994</v>
          </cell>
          <cell r="R137">
            <v>9.2899999999999991</v>
          </cell>
          <cell r="S137">
            <v>8.5399999999999991</v>
          </cell>
          <cell r="V137">
            <v>3.84</v>
          </cell>
          <cell r="W137">
            <v>5.1100000000000003</v>
          </cell>
          <cell r="X137">
            <v>5.75</v>
          </cell>
          <cell r="Y137">
            <v>7.56</v>
          </cell>
          <cell r="Z137">
            <v>9.68</v>
          </cell>
          <cell r="AA137">
            <v>10.17</v>
          </cell>
          <cell r="AB137">
            <v>9.8800000000000008</v>
          </cell>
          <cell r="AC137">
            <v>10.18</v>
          </cell>
          <cell r="AD137">
            <v>9.91</v>
          </cell>
          <cell r="AE137">
            <v>9.58</v>
          </cell>
          <cell r="AF137">
            <v>9.89</v>
          </cell>
          <cell r="AG137">
            <v>10.210000000000001</v>
          </cell>
          <cell r="AJ137">
            <v>4.5999999999999996</v>
          </cell>
          <cell r="AM137">
            <v>4.5999999999999996</v>
          </cell>
          <cell r="AN137">
            <v>4.3099999999999996</v>
          </cell>
          <cell r="AO137">
            <v>5.12</v>
          </cell>
          <cell r="AP137">
            <v>7.72</v>
          </cell>
          <cell r="AQ137">
            <v>8.93</v>
          </cell>
          <cell r="AR137">
            <v>9.27</v>
          </cell>
          <cell r="AT137">
            <v>4.08</v>
          </cell>
          <cell r="AU137">
            <v>5.66</v>
          </cell>
          <cell r="AV137">
            <v>9.31</v>
          </cell>
          <cell r="AW137">
            <v>9.68</v>
          </cell>
          <cell r="AX137">
            <v>9.07</v>
          </cell>
          <cell r="AY137">
            <v>9.01</v>
          </cell>
          <cell r="AZ137">
            <v>9.7899999999999991</v>
          </cell>
          <cell r="BB137">
            <v>3.5</v>
          </cell>
          <cell r="BH137">
            <v>9.7799999999999994</v>
          </cell>
          <cell r="BI137">
            <v>2.31</v>
          </cell>
          <cell r="BJ137">
            <v>2.97</v>
          </cell>
          <cell r="BK137">
            <v>2.68</v>
          </cell>
          <cell r="BL137">
            <v>8.1</v>
          </cell>
          <cell r="BM137">
            <v>10.210000000000001</v>
          </cell>
          <cell r="BN137">
            <v>8.2899999999999991</v>
          </cell>
          <cell r="BO137">
            <v>9.19</v>
          </cell>
          <cell r="BP137">
            <v>9</v>
          </cell>
          <cell r="BQ137">
            <v>9.41</v>
          </cell>
          <cell r="BR137">
            <v>9.76</v>
          </cell>
          <cell r="BS137">
            <v>9.99</v>
          </cell>
          <cell r="BT137">
            <v>9.91</v>
          </cell>
          <cell r="BU137">
            <v>9.65</v>
          </cell>
          <cell r="BV137">
            <v>9.77</v>
          </cell>
          <cell r="BW137">
            <v>9.5500000000000007</v>
          </cell>
          <cell r="BX137">
            <v>10.33</v>
          </cell>
          <cell r="BY137">
            <v>10.07</v>
          </cell>
          <cell r="BZ137">
            <v>10.15</v>
          </cell>
          <cell r="CA137">
            <v>9.51</v>
          </cell>
          <cell r="CB137">
            <v>9.18</v>
          </cell>
          <cell r="CC137">
            <v>9.2200000000000006</v>
          </cell>
          <cell r="CD137">
            <v>8.99</v>
          </cell>
          <cell r="CE137">
            <v>9.5500000000000007</v>
          </cell>
          <cell r="CF137">
            <v>9.27</v>
          </cell>
          <cell r="CG137">
            <v>10.29</v>
          </cell>
          <cell r="CH137">
            <v>9.91</v>
          </cell>
          <cell r="CI137">
            <v>9.11</v>
          </cell>
          <cell r="CJ137">
            <v>10.130000000000001</v>
          </cell>
          <cell r="CK137">
            <v>9.89</v>
          </cell>
          <cell r="CL137">
            <v>9.1999999999999993</v>
          </cell>
          <cell r="CM137">
            <v>9.14</v>
          </cell>
          <cell r="CN137">
            <v>10.19</v>
          </cell>
          <cell r="CO137">
            <v>9.5</v>
          </cell>
          <cell r="CP137">
            <v>9.51</v>
          </cell>
          <cell r="CQ137">
            <v>9.8000000000000007</v>
          </cell>
          <cell r="CR137">
            <v>9.76</v>
          </cell>
          <cell r="CS137">
            <v>9.93</v>
          </cell>
          <cell r="CT137">
            <v>9.86</v>
          </cell>
          <cell r="CU137">
            <v>9.82</v>
          </cell>
          <cell r="CV137">
            <v>10.33</v>
          </cell>
          <cell r="CW137">
            <v>9.86</v>
          </cell>
          <cell r="CX137">
            <v>10.39</v>
          </cell>
          <cell r="CY137">
            <v>9.51</v>
          </cell>
          <cell r="CZ137">
            <v>9.5500000000000007</v>
          </cell>
          <cell r="DA137">
            <v>9.5299999999999994</v>
          </cell>
          <cell r="DB137">
            <v>9.43</v>
          </cell>
          <cell r="DC137">
            <v>9.5500000000000007</v>
          </cell>
          <cell r="DD137">
            <v>9.89</v>
          </cell>
          <cell r="DE137">
            <v>10.19</v>
          </cell>
          <cell r="DF137">
            <v>9.6300000000000008</v>
          </cell>
          <cell r="DG137">
            <v>9.8000000000000007</v>
          </cell>
          <cell r="DH137">
            <v>10.47</v>
          </cell>
          <cell r="DI137">
            <v>10.4</v>
          </cell>
          <cell r="DJ137">
            <v>9.7200000000000006</v>
          </cell>
          <cell r="DK137">
            <v>9.82</v>
          </cell>
          <cell r="DL137">
            <v>9.9700000000000006</v>
          </cell>
          <cell r="DM137">
            <v>9.64</v>
          </cell>
          <cell r="DN137">
            <v>9.5299999999999994</v>
          </cell>
          <cell r="DO137">
            <v>9.48</v>
          </cell>
          <cell r="DP137">
            <v>9.39</v>
          </cell>
          <cell r="DQ137">
            <v>10.52</v>
          </cell>
          <cell r="DR137">
            <v>9.83</v>
          </cell>
          <cell r="DS137">
            <v>9.3699999999999992</v>
          </cell>
          <cell r="DT137">
            <v>9.3699999999999992</v>
          </cell>
          <cell r="DU137">
            <v>8.44</v>
          </cell>
          <cell r="DV137">
            <v>8.66</v>
          </cell>
          <cell r="DW137">
            <v>9.2200000000000006</v>
          </cell>
          <cell r="DX137">
            <v>9.41</v>
          </cell>
          <cell r="DY137">
            <v>9.6</v>
          </cell>
          <cell r="DZ137">
            <v>9.83</v>
          </cell>
          <cell r="EA137">
            <v>8.57</v>
          </cell>
          <cell r="EB137">
            <v>8.1999999999999993</v>
          </cell>
          <cell r="EC137">
            <v>9.33</v>
          </cell>
          <cell r="ED137">
            <v>9.64</v>
          </cell>
          <cell r="EE137">
            <v>9.48</v>
          </cell>
          <cell r="EF137">
            <v>8.77</v>
          </cell>
          <cell r="EH137">
            <v>6.14</v>
          </cell>
          <cell r="EI137">
            <v>8.65</v>
          </cell>
          <cell r="EJ137">
            <v>8.83</v>
          </cell>
          <cell r="EK137">
            <v>8.9600000000000009</v>
          </cell>
          <cell r="EL137">
            <v>9.56</v>
          </cell>
          <cell r="EM137">
            <v>9.2100000000000009</v>
          </cell>
          <cell r="EN137">
            <v>9.3699999999999992</v>
          </cell>
          <cell r="EO137">
            <v>9.25</v>
          </cell>
          <cell r="ER137">
            <v>5.4</v>
          </cell>
          <cell r="ES137">
            <v>6.87</v>
          </cell>
          <cell r="ET137">
            <v>7.6</v>
          </cell>
          <cell r="EX137">
            <v>7.6</v>
          </cell>
          <cell r="EY137">
            <v>5.62</v>
          </cell>
          <cell r="EZ137">
            <v>7.48</v>
          </cell>
          <cell r="FA137">
            <v>8.7899999999999991</v>
          </cell>
          <cell r="FB137">
            <v>9.07</v>
          </cell>
          <cell r="FC137">
            <v>9.73</v>
          </cell>
          <cell r="FD137">
            <v>9.91</v>
          </cell>
          <cell r="FE137">
            <v>10.44</v>
          </cell>
          <cell r="FF137">
            <v>10.25</v>
          </cell>
          <cell r="FG137">
            <v>10.35</v>
          </cell>
          <cell r="FH137">
            <v>10.27</v>
          </cell>
          <cell r="FI137">
            <v>10.83</v>
          </cell>
          <cell r="FJ137">
            <v>9.3699999999999992</v>
          </cell>
          <cell r="FK137">
            <v>8.02</v>
          </cell>
          <cell r="FL137">
            <v>8.8699999999999992</v>
          </cell>
          <cell r="FM137">
            <v>9.89</v>
          </cell>
          <cell r="FN137">
            <v>9.92</v>
          </cell>
          <cell r="FO137">
            <v>9.49</v>
          </cell>
          <cell r="FP137">
            <v>11.01</v>
          </cell>
          <cell r="FQ137">
            <v>9.99</v>
          </cell>
          <cell r="FR137">
            <v>10.029999999999999</v>
          </cell>
          <cell r="FS137">
            <v>9.89</v>
          </cell>
          <cell r="FT137">
            <v>9.4</v>
          </cell>
          <cell r="FU137">
            <v>10.47</v>
          </cell>
          <cell r="FV137">
            <v>10.32</v>
          </cell>
          <cell r="FW137">
            <v>10.59</v>
          </cell>
          <cell r="FX137">
            <v>9.56</v>
          </cell>
          <cell r="FY137">
            <v>8.9499999999999993</v>
          </cell>
          <cell r="FZ137">
            <v>8.44</v>
          </cell>
          <cell r="GA137">
            <v>9.33</v>
          </cell>
          <cell r="GB137">
            <v>9.2200000000000006</v>
          </cell>
          <cell r="GC137">
            <v>9.93</v>
          </cell>
          <cell r="GD137">
            <v>9.7799999999999994</v>
          </cell>
          <cell r="GE137">
            <v>9.5299999999999994</v>
          </cell>
          <cell r="GF137">
            <v>9.3000000000000007</v>
          </cell>
          <cell r="GG137">
            <v>9.73</v>
          </cell>
          <cell r="GH137">
            <v>9.66</v>
          </cell>
          <cell r="GI137">
            <v>9.6300000000000008</v>
          </cell>
          <cell r="GJ137">
            <v>6.24</v>
          </cell>
          <cell r="GK137">
            <v>8.99</v>
          </cell>
          <cell r="GL137">
            <v>10.39</v>
          </cell>
          <cell r="GM137">
            <v>10.14</v>
          </cell>
          <cell r="GN137">
            <v>10.29</v>
          </cell>
          <cell r="GO137">
            <v>9.81</v>
          </cell>
          <cell r="GP137">
            <v>7.89</v>
          </cell>
          <cell r="GQ137">
            <v>9.8000000000000007</v>
          </cell>
          <cell r="GR137">
            <v>10.97</v>
          </cell>
          <cell r="GS137">
            <v>10.55</v>
          </cell>
          <cell r="GT137">
            <v>9.24</v>
          </cell>
          <cell r="GU137">
            <v>7.42</v>
          </cell>
          <cell r="GW137">
            <v>6.66</v>
          </cell>
          <cell r="GX137">
            <v>8.66</v>
          </cell>
          <cell r="GY137">
            <v>10.31</v>
          </cell>
          <cell r="GZ137">
            <v>10.46</v>
          </cell>
          <cell r="HA137">
            <v>10.46</v>
          </cell>
          <cell r="HB137">
            <v>9.74</v>
          </cell>
        </row>
        <row r="138">
          <cell r="A138">
            <v>137</v>
          </cell>
          <cell r="B138">
            <v>0</v>
          </cell>
          <cell r="C138" t="str">
            <v>ARRT Vinho (%)</v>
          </cell>
          <cell r="D138" t="str">
            <v>%</v>
          </cell>
          <cell r="E138">
            <v>0.28999999999999998</v>
          </cell>
          <cell r="F138">
            <v>7.0000000000000007E-2</v>
          </cell>
          <cell r="G138">
            <v>0.08</v>
          </cell>
          <cell r="H138">
            <v>0.08</v>
          </cell>
          <cell r="I138">
            <v>0.12</v>
          </cell>
          <cell r="J138">
            <v>0.11</v>
          </cell>
          <cell r="K138">
            <v>0.12</v>
          </cell>
          <cell r="L138">
            <v>0.11</v>
          </cell>
          <cell r="M138">
            <v>0.09</v>
          </cell>
          <cell r="N138">
            <v>0.14000000000000001</v>
          </cell>
          <cell r="O138">
            <v>0.14000000000000001</v>
          </cell>
          <cell r="P138">
            <v>0.12</v>
          </cell>
          <cell r="Q138">
            <v>7.0000000000000007E-2</v>
          </cell>
          <cell r="R138">
            <v>0.05</v>
          </cell>
          <cell r="S138">
            <v>0.06</v>
          </cell>
          <cell r="V138">
            <v>0.04</v>
          </cell>
          <cell r="W138">
            <v>0.04</v>
          </cell>
          <cell r="X138">
            <v>0.1</v>
          </cell>
          <cell r="Y138">
            <v>0.04</v>
          </cell>
          <cell r="Z138">
            <v>0.09</v>
          </cell>
          <cell r="AA138">
            <v>0.08</v>
          </cell>
          <cell r="AB138">
            <v>7.0000000000000007E-2</v>
          </cell>
          <cell r="AC138">
            <v>0.09</v>
          </cell>
          <cell r="AD138">
            <v>0.08</v>
          </cell>
          <cell r="AE138">
            <v>7.0000000000000007E-2</v>
          </cell>
          <cell r="AF138">
            <v>7.0000000000000007E-2</v>
          </cell>
          <cell r="AG138">
            <v>0.08</v>
          </cell>
          <cell r="AJ138">
            <v>7.0000000000000007E-2</v>
          </cell>
          <cell r="AM138">
            <v>7.0000000000000007E-2</v>
          </cell>
          <cell r="AN138">
            <v>2.77</v>
          </cell>
          <cell r="AO138">
            <v>0.16</v>
          </cell>
          <cell r="AP138">
            <v>0.25</v>
          </cell>
          <cell r="AQ138">
            <v>0.13</v>
          </cell>
          <cell r="AR138">
            <v>0.08</v>
          </cell>
          <cell r="AT138">
            <v>0.01</v>
          </cell>
          <cell r="AU138">
            <v>0.03</v>
          </cell>
          <cell r="AV138">
            <v>0.06</v>
          </cell>
          <cell r="AW138">
            <v>0.12</v>
          </cell>
          <cell r="AX138">
            <v>7.0000000000000007E-2</v>
          </cell>
          <cell r="AY138">
            <v>0.05</v>
          </cell>
          <cell r="AZ138">
            <v>0.08</v>
          </cell>
          <cell r="BB138">
            <v>0.01</v>
          </cell>
          <cell r="BH138">
            <v>0.18</v>
          </cell>
          <cell r="BI138">
            <v>1.8</v>
          </cell>
          <cell r="BJ138">
            <v>0.56000000000000005</v>
          </cell>
          <cell r="BK138">
            <v>0.18</v>
          </cell>
          <cell r="BL138">
            <v>0.11</v>
          </cell>
          <cell r="BM138">
            <v>0.11</v>
          </cell>
          <cell r="BN138">
            <v>0.18</v>
          </cell>
          <cell r="BO138">
            <v>0.08</v>
          </cell>
          <cell r="BP138">
            <v>7.0000000000000007E-2</v>
          </cell>
          <cell r="BQ138">
            <v>0.08</v>
          </cell>
          <cell r="BR138">
            <v>0.14000000000000001</v>
          </cell>
          <cell r="BS138">
            <v>0.06</v>
          </cell>
          <cell r="BT138">
            <v>7.0000000000000007E-2</v>
          </cell>
          <cell r="BU138">
            <v>0.11</v>
          </cell>
          <cell r="BV138">
            <v>0.1</v>
          </cell>
          <cell r="BW138">
            <v>0.11</v>
          </cell>
          <cell r="BX138">
            <v>0.09</v>
          </cell>
          <cell r="BY138">
            <v>0.1</v>
          </cell>
          <cell r="BZ138">
            <v>0.11</v>
          </cell>
          <cell r="CA138">
            <v>7.0000000000000007E-2</v>
          </cell>
          <cell r="CB138">
            <v>0.06</v>
          </cell>
          <cell r="CC138">
            <v>7.0000000000000007E-2</v>
          </cell>
          <cell r="CD138">
            <v>0.06</v>
          </cell>
          <cell r="CE138">
            <v>0.08</v>
          </cell>
          <cell r="CF138">
            <v>0.08</v>
          </cell>
          <cell r="CG138">
            <v>0.12</v>
          </cell>
          <cell r="CH138">
            <v>0.06</v>
          </cell>
          <cell r="CI138">
            <v>0.05</v>
          </cell>
          <cell r="CJ138">
            <v>7.0000000000000007E-2</v>
          </cell>
          <cell r="CK138">
            <v>0.09</v>
          </cell>
          <cell r="CL138">
            <v>0.06</v>
          </cell>
          <cell r="CM138">
            <v>0.05</v>
          </cell>
          <cell r="CN138">
            <v>0.06</v>
          </cell>
          <cell r="CO138">
            <v>7.0000000000000007E-2</v>
          </cell>
          <cell r="CP138">
            <v>0.08</v>
          </cell>
          <cell r="CQ138">
            <v>0.04</v>
          </cell>
          <cell r="CR138">
            <v>7.0000000000000007E-2</v>
          </cell>
          <cell r="CS138">
            <v>0.08</v>
          </cell>
          <cell r="CT138">
            <v>0.06</v>
          </cell>
          <cell r="CU138">
            <v>0.09</v>
          </cell>
          <cell r="CV138">
            <v>0.1</v>
          </cell>
          <cell r="CW138">
            <v>0.12</v>
          </cell>
          <cell r="CX138">
            <v>0.09</v>
          </cell>
          <cell r="CY138">
            <v>7.0000000000000007E-2</v>
          </cell>
          <cell r="CZ138">
            <v>0.04</v>
          </cell>
          <cell r="DA138">
            <v>0.06</v>
          </cell>
          <cell r="DB138">
            <v>7.0000000000000007E-2</v>
          </cell>
          <cell r="DC138">
            <v>0.05</v>
          </cell>
          <cell r="DD138">
            <v>7.0000000000000007E-2</v>
          </cell>
          <cell r="DE138">
            <v>7.0000000000000007E-2</v>
          </cell>
          <cell r="DF138">
            <v>0.09</v>
          </cell>
          <cell r="DG138">
            <v>7.0000000000000007E-2</v>
          </cell>
          <cell r="DH138">
            <v>0.1</v>
          </cell>
          <cell r="DI138">
            <v>7.0000000000000007E-2</v>
          </cell>
          <cell r="DJ138">
            <v>0.09</v>
          </cell>
          <cell r="DK138">
            <v>0.05</v>
          </cell>
          <cell r="DL138">
            <v>7.0000000000000007E-2</v>
          </cell>
          <cell r="DM138">
            <v>0.08</v>
          </cell>
          <cell r="DN138">
            <v>0.05</v>
          </cell>
          <cell r="DO138">
            <v>0.05</v>
          </cell>
          <cell r="DP138">
            <v>0.06</v>
          </cell>
          <cell r="DQ138">
            <v>0.13</v>
          </cell>
          <cell r="DR138">
            <v>0.06</v>
          </cell>
          <cell r="DS138">
            <v>0.09</v>
          </cell>
          <cell r="DT138">
            <v>0.08</v>
          </cell>
          <cell r="DU138">
            <v>0.06</v>
          </cell>
          <cell r="DV138">
            <v>0.06</v>
          </cell>
          <cell r="DW138">
            <v>0.08</v>
          </cell>
          <cell r="DX138">
            <v>7.0000000000000007E-2</v>
          </cell>
          <cell r="DY138">
            <v>0.08</v>
          </cell>
          <cell r="DZ138">
            <v>0.08</v>
          </cell>
          <cell r="EA138">
            <v>7.0000000000000007E-2</v>
          </cell>
          <cell r="EB138">
            <v>7.0000000000000007E-2</v>
          </cell>
          <cell r="EC138">
            <v>0.1</v>
          </cell>
          <cell r="ED138">
            <v>7.0000000000000007E-2</v>
          </cell>
          <cell r="EE138">
            <v>0.11</v>
          </cell>
          <cell r="EF138">
            <v>7.0000000000000007E-2</v>
          </cell>
          <cell r="EH138">
            <v>0.03</v>
          </cell>
          <cell r="EI138">
            <v>0.05</v>
          </cell>
          <cell r="EJ138">
            <v>7.0000000000000007E-2</v>
          </cell>
          <cell r="EK138">
            <v>0.11</v>
          </cell>
          <cell r="EL138">
            <v>0.08</v>
          </cell>
          <cell r="EM138">
            <v>0.1</v>
          </cell>
          <cell r="EN138">
            <v>7.0000000000000007E-2</v>
          </cell>
          <cell r="EO138">
            <v>0.1</v>
          </cell>
          <cell r="ER138">
            <v>0.05</v>
          </cell>
          <cell r="ES138">
            <v>0.04</v>
          </cell>
          <cell r="ET138">
            <v>0.04</v>
          </cell>
          <cell r="EX138">
            <v>0.04</v>
          </cell>
          <cell r="EY138">
            <v>0.05</v>
          </cell>
          <cell r="EZ138">
            <v>0.06</v>
          </cell>
          <cell r="FA138">
            <v>0.06</v>
          </cell>
          <cell r="FB138">
            <v>7.0000000000000007E-2</v>
          </cell>
          <cell r="FC138">
            <v>0.06</v>
          </cell>
          <cell r="FD138">
            <v>7.0000000000000007E-2</v>
          </cell>
          <cell r="FE138">
            <v>0.09</v>
          </cell>
          <cell r="FF138">
            <v>0.09</v>
          </cell>
          <cell r="FG138">
            <v>0.06</v>
          </cell>
          <cell r="FH138">
            <v>0.06</v>
          </cell>
          <cell r="FI138">
            <v>0.09</v>
          </cell>
          <cell r="FJ138">
            <v>0.08</v>
          </cell>
          <cell r="FK138">
            <v>7.0000000000000007E-2</v>
          </cell>
          <cell r="FL138">
            <v>7.0000000000000007E-2</v>
          </cell>
          <cell r="FM138">
            <v>0.11</v>
          </cell>
          <cell r="FN138">
            <v>0.09</v>
          </cell>
          <cell r="FO138">
            <v>0.09</v>
          </cell>
          <cell r="FP138">
            <v>0.1</v>
          </cell>
          <cell r="FQ138">
            <v>7.0000000000000007E-2</v>
          </cell>
          <cell r="FR138">
            <v>7.0000000000000007E-2</v>
          </cell>
          <cell r="FS138">
            <v>0.06</v>
          </cell>
          <cell r="FT138">
            <v>0.05</v>
          </cell>
          <cell r="FU138">
            <v>7.0000000000000007E-2</v>
          </cell>
          <cell r="FV138">
            <v>0.09</v>
          </cell>
          <cell r="FW138">
            <v>0.12</v>
          </cell>
          <cell r="FX138">
            <v>7.0000000000000007E-2</v>
          </cell>
          <cell r="FY138">
            <v>0.06</v>
          </cell>
          <cell r="FZ138">
            <v>7.0000000000000007E-2</v>
          </cell>
          <cell r="GA138">
            <v>7.0000000000000007E-2</v>
          </cell>
          <cell r="GB138">
            <v>0.08</v>
          </cell>
          <cell r="GC138">
            <v>0.09</v>
          </cell>
          <cell r="GD138">
            <v>0.1</v>
          </cell>
          <cell r="GE138">
            <v>0.11</v>
          </cell>
          <cell r="GF138">
            <v>0.11</v>
          </cell>
          <cell r="GG138">
            <v>0.11</v>
          </cell>
          <cell r="GH138">
            <v>0.25</v>
          </cell>
          <cell r="GI138">
            <v>0.09</v>
          </cell>
          <cell r="GJ138">
            <v>0.06</v>
          </cell>
          <cell r="GK138">
            <v>0.06</v>
          </cell>
          <cell r="GL138">
            <v>0.05</v>
          </cell>
          <cell r="GM138">
            <v>0.08</v>
          </cell>
          <cell r="GN138">
            <v>7.0000000000000007E-2</v>
          </cell>
          <cell r="GO138">
            <v>0.09</v>
          </cell>
          <cell r="GP138">
            <v>0.05</v>
          </cell>
          <cell r="GQ138">
            <v>7.0000000000000007E-2</v>
          </cell>
          <cell r="GR138">
            <v>7.0000000000000007E-2</v>
          </cell>
          <cell r="GS138">
            <v>0.08</v>
          </cell>
          <cell r="GT138">
            <v>0.05</v>
          </cell>
          <cell r="GU138">
            <v>0.06</v>
          </cell>
          <cell r="GW138">
            <v>0.01</v>
          </cell>
          <cell r="GX138">
            <v>0.05</v>
          </cell>
          <cell r="GY138">
            <v>0.08</v>
          </cell>
          <cell r="GZ138">
            <v>0.04</v>
          </cell>
          <cell r="HA138">
            <v>7.0000000000000007E-2</v>
          </cell>
          <cell r="HB138">
            <v>0.05</v>
          </cell>
        </row>
        <row r="139">
          <cell r="A139">
            <v>138</v>
          </cell>
          <cell r="B139">
            <v>0</v>
          </cell>
          <cell r="C139" t="str">
            <v>Nitrogenio Ass. Vinho (ppm)</v>
          </cell>
          <cell r="D139" t="str">
            <v>ppm</v>
          </cell>
          <cell r="F139">
            <v>12.11</v>
          </cell>
          <cell r="G139">
            <v>11.18</v>
          </cell>
          <cell r="H139">
            <v>24.22</v>
          </cell>
          <cell r="I139">
            <v>47.5</v>
          </cell>
          <cell r="J139">
            <v>56.82</v>
          </cell>
          <cell r="K139">
            <v>70.790000000000006</v>
          </cell>
          <cell r="L139">
            <v>47.97</v>
          </cell>
          <cell r="M139">
            <v>33.53</v>
          </cell>
          <cell r="N139">
            <v>38.94</v>
          </cell>
          <cell r="O139">
            <v>27.1</v>
          </cell>
          <cell r="P139">
            <v>43.41</v>
          </cell>
          <cell r="Q139">
            <v>41.36</v>
          </cell>
          <cell r="R139">
            <v>36.229999999999997</v>
          </cell>
          <cell r="S139">
            <v>17.79</v>
          </cell>
          <cell r="V139">
            <v>52.53</v>
          </cell>
          <cell r="W139">
            <v>32.409999999999997</v>
          </cell>
          <cell r="X139">
            <v>127.42</v>
          </cell>
          <cell r="Y139">
            <v>44.34</v>
          </cell>
          <cell r="Z139">
            <v>46.94</v>
          </cell>
          <cell r="AA139">
            <v>79.08</v>
          </cell>
          <cell r="AB139">
            <v>70.23</v>
          </cell>
          <cell r="AC139">
            <v>79.64</v>
          </cell>
          <cell r="AD139">
            <v>76.66</v>
          </cell>
          <cell r="AE139">
            <v>84.76</v>
          </cell>
          <cell r="AF139">
            <v>105.63</v>
          </cell>
          <cell r="AG139">
            <v>127.42</v>
          </cell>
          <cell r="AJ139">
            <v>37.17</v>
          </cell>
          <cell r="AN139">
            <v>489.16</v>
          </cell>
          <cell r="AO139">
            <v>8.1</v>
          </cell>
          <cell r="AP139">
            <v>8.57</v>
          </cell>
          <cell r="AQ139">
            <v>7.73</v>
          </cell>
          <cell r="AR139">
            <v>6.52</v>
          </cell>
          <cell r="AT139">
            <v>41.08</v>
          </cell>
          <cell r="AU139">
            <v>10.34</v>
          </cell>
          <cell r="AV139">
            <v>14.16</v>
          </cell>
          <cell r="AW139">
            <v>17.23</v>
          </cell>
          <cell r="AX139">
            <v>26.45</v>
          </cell>
          <cell r="AY139">
            <v>21.14</v>
          </cell>
          <cell r="AZ139">
            <v>37.35</v>
          </cell>
          <cell r="BB139">
            <v>9.7799999999999994</v>
          </cell>
          <cell r="BH139">
            <v>55.33</v>
          </cell>
          <cell r="BI139">
            <v>246</v>
          </cell>
          <cell r="BJ139">
            <v>57.66</v>
          </cell>
          <cell r="BL139">
            <v>7.73</v>
          </cell>
          <cell r="BM139">
            <v>6.43</v>
          </cell>
          <cell r="BN139">
            <v>8.01</v>
          </cell>
          <cell r="BO139">
            <v>8.85</v>
          </cell>
          <cell r="BP139">
            <v>10.34</v>
          </cell>
          <cell r="BQ139">
            <v>18.07</v>
          </cell>
          <cell r="BR139">
            <v>15</v>
          </cell>
          <cell r="BS139">
            <v>28.59</v>
          </cell>
          <cell r="BT139">
            <v>37.909999999999997</v>
          </cell>
          <cell r="BU139">
            <v>34.65</v>
          </cell>
          <cell r="BV139">
            <v>34.090000000000003</v>
          </cell>
          <cell r="BW139">
            <v>19.940000000000001</v>
          </cell>
          <cell r="BX139">
            <v>22.64</v>
          </cell>
          <cell r="BY139">
            <v>36.61</v>
          </cell>
          <cell r="BZ139">
            <v>39.82</v>
          </cell>
          <cell r="CA139">
            <v>38.28</v>
          </cell>
          <cell r="CB139">
            <v>41.73</v>
          </cell>
          <cell r="CC139">
            <v>48.72</v>
          </cell>
          <cell r="CD139">
            <v>45.36</v>
          </cell>
          <cell r="CE139">
            <v>55.24</v>
          </cell>
          <cell r="CF139">
            <v>36.33</v>
          </cell>
          <cell r="CG139">
            <v>45.17</v>
          </cell>
          <cell r="CH139">
            <v>45.64</v>
          </cell>
          <cell r="CI139">
            <v>38.29</v>
          </cell>
          <cell r="CJ139">
            <v>88.02</v>
          </cell>
          <cell r="CK139">
            <v>105.53</v>
          </cell>
          <cell r="CL139">
            <v>102</v>
          </cell>
          <cell r="CM139">
            <v>94.27</v>
          </cell>
          <cell r="CN139">
            <v>75.64</v>
          </cell>
          <cell r="CO139">
            <v>75.45</v>
          </cell>
          <cell r="CP139">
            <v>70.42</v>
          </cell>
          <cell r="CQ139">
            <v>49.27</v>
          </cell>
          <cell r="CR139">
            <v>45.64</v>
          </cell>
          <cell r="CS139">
            <v>50.95</v>
          </cell>
          <cell r="CT139">
            <v>39.96</v>
          </cell>
          <cell r="CU139">
            <v>56.26</v>
          </cell>
          <cell r="CV139">
            <v>68.650000000000006</v>
          </cell>
          <cell r="CW139">
            <v>75.45</v>
          </cell>
          <cell r="CX139">
            <v>70.89</v>
          </cell>
          <cell r="CY139">
            <v>61.85</v>
          </cell>
          <cell r="CZ139">
            <v>59.8</v>
          </cell>
          <cell r="DA139">
            <v>80.95</v>
          </cell>
          <cell r="DB139">
            <v>81.5</v>
          </cell>
          <cell r="DC139">
            <v>102.46</v>
          </cell>
          <cell r="DD139">
            <v>95.38</v>
          </cell>
          <cell r="DE139">
            <v>96.13</v>
          </cell>
          <cell r="DF139">
            <v>86.53</v>
          </cell>
          <cell r="DG139">
            <v>59.15</v>
          </cell>
          <cell r="DH139">
            <v>50.02</v>
          </cell>
          <cell r="DI139">
            <v>51.7</v>
          </cell>
          <cell r="DJ139">
            <v>49.74</v>
          </cell>
          <cell r="DK139">
            <v>21.42</v>
          </cell>
          <cell r="DL139">
            <v>22.26</v>
          </cell>
          <cell r="DM139">
            <v>37.07</v>
          </cell>
          <cell r="DN139">
            <v>57.1</v>
          </cell>
          <cell r="DO139">
            <v>52.53</v>
          </cell>
          <cell r="DP139">
            <v>52.07</v>
          </cell>
          <cell r="DQ139">
            <v>81.59</v>
          </cell>
          <cell r="DR139">
            <v>59.15</v>
          </cell>
          <cell r="DS139">
            <v>52.72</v>
          </cell>
          <cell r="DT139">
            <v>47.32</v>
          </cell>
          <cell r="DU139">
            <v>50.44</v>
          </cell>
          <cell r="DV139">
            <v>56.45</v>
          </cell>
          <cell r="DW139">
            <v>92.03</v>
          </cell>
          <cell r="DX139">
            <v>92.77</v>
          </cell>
          <cell r="DY139">
            <v>122.58</v>
          </cell>
          <cell r="DZ139">
            <v>116.25</v>
          </cell>
          <cell r="EA139">
            <v>81.22</v>
          </cell>
          <cell r="EB139">
            <v>62.04</v>
          </cell>
          <cell r="EC139">
            <v>70.33</v>
          </cell>
          <cell r="ED139">
            <v>44.34</v>
          </cell>
          <cell r="EE139">
            <v>62.41</v>
          </cell>
          <cell r="EF139">
            <v>52.25</v>
          </cell>
          <cell r="EI139">
            <v>22.54</v>
          </cell>
          <cell r="EJ139">
            <v>39.21</v>
          </cell>
          <cell r="EK139">
            <v>51.23</v>
          </cell>
          <cell r="EL139">
            <v>32.32</v>
          </cell>
          <cell r="EM139">
            <v>36.79</v>
          </cell>
          <cell r="EN139">
            <v>42.57</v>
          </cell>
          <cell r="EO139">
            <v>43.68</v>
          </cell>
          <cell r="ER139">
            <v>8.3800000000000008</v>
          </cell>
          <cell r="ES139">
            <v>19</v>
          </cell>
          <cell r="ET139">
            <v>15.93</v>
          </cell>
          <cell r="EX139">
            <v>15.93</v>
          </cell>
          <cell r="EY139">
            <v>41.92</v>
          </cell>
          <cell r="EZ139">
            <v>48.9</v>
          </cell>
          <cell r="FA139">
            <v>13.04</v>
          </cell>
          <cell r="FB139">
            <v>14.62</v>
          </cell>
          <cell r="FC139">
            <v>19.09</v>
          </cell>
          <cell r="FD139">
            <v>19.75</v>
          </cell>
          <cell r="FE139">
            <v>12.29</v>
          </cell>
          <cell r="FF139">
            <v>31.39</v>
          </cell>
          <cell r="FG139">
            <v>31.86</v>
          </cell>
          <cell r="FH139">
            <v>21.89</v>
          </cell>
          <cell r="FI139">
            <v>50.86</v>
          </cell>
          <cell r="FJ139">
            <v>28.78</v>
          </cell>
          <cell r="FL139">
            <v>19.84</v>
          </cell>
          <cell r="FM139">
            <v>22.26</v>
          </cell>
          <cell r="FN139">
            <v>13.6</v>
          </cell>
          <cell r="FO139">
            <v>13.41</v>
          </cell>
          <cell r="FP139">
            <v>14.72</v>
          </cell>
          <cell r="FQ139">
            <v>20.309999999999999</v>
          </cell>
          <cell r="FR139">
            <v>20.86</v>
          </cell>
          <cell r="FS139">
            <v>23.75</v>
          </cell>
          <cell r="FT139">
            <v>19.739999999999998</v>
          </cell>
          <cell r="FU139">
            <v>49.04</v>
          </cell>
          <cell r="FV139">
            <v>53.19</v>
          </cell>
          <cell r="FW139">
            <v>76.42</v>
          </cell>
          <cell r="FX139">
            <v>83.37</v>
          </cell>
          <cell r="FY139">
            <v>37.909999999999997</v>
          </cell>
          <cell r="FZ139">
            <v>13.51</v>
          </cell>
          <cell r="GA139">
            <v>22.82</v>
          </cell>
          <cell r="GB139">
            <v>20.21</v>
          </cell>
          <cell r="GC139">
            <v>21.52</v>
          </cell>
          <cell r="GD139">
            <v>16.86</v>
          </cell>
          <cell r="GE139">
            <v>18.07</v>
          </cell>
          <cell r="GF139">
            <v>8.94</v>
          </cell>
          <cell r="GG139">
            <v>16.3</v>
          </cell>
          <cell r="GH139">
            <v>26.45</v>
          </cell>
          <cell r="GI139">
            <v>61.57</v>
          </cell>
          <cell r="GJ139">
            <v>10.06</v>
          </cell>
          <cell r="GK139">
            <v>24.12</v>
          </cell>
          <cell r="GL139">
            <v>50.58</v>
          </cell>
          <cell r="GM139">
            <v>44.06</v>
          </cell>
          <cell r="GN139">
            <v>64.739999999999995</v>
          </cell>
          <cell r="GO139">
            <v>84.11</v>
          </cell>
          <cell r="GP139">
            <v>59.06</v>
          </cell>
          <cell r="GQ139">
            <v>87</v>
          </cell>
          <cell r="GR139">
            <v>123.7</v>
          </cell>
          <cell r="GS139">
            <v>148.66</v>
          </cell>
          <cell r="GT139">
            <v>141.86000000000001</v>
          </cell>
          <cell r="GU139">
            <v>40.24</v>
          </cell>
          <cell r="GW139">
            <v>7.82</v>
          </cell>
          <cell r="GX139">
            <v>8.66</v>
          </cell>
          <cell r="GY139">
            <v>19.47</v>
          </cell>
          <cell r="GZ139">
            <v>42.75</v>
          </cell>
          <cell r="HA139">
            <v>50.86</v>
          </cell>
          <cell r="HB139">
            <v>28.93</v>
          </cell>
        </row>
        <row r="140">
          <cell r="A140">
            <v>139</v>
          </cell>
          <cell r="B140">
            <v>0</v>
          </cell>
          <cell r="C140" t="str">
            <v>Glicerol Vinho (%)</v>
          </cell>
          <cell r="D140" t="str">
            <v>%</v>
          </cell>
          <cell r="E140">
            <v>0.36</v>
          </cell>
          <cell r="F140">
            <v>0.35</v>
          </cell>
          <cell r="G140">
            <v>0.28999999999999998</v>
          </cell>
          <cell r="H140">
            <v>0.3</v>
          </cell>
          <cell r="I140">
            <v>0.28999999999999998</v>
          </cell>
          <cell r="J140">
            <v>0.48</v>
          </cell>
          <cell r="K140">
            <v>0.3</v>
          </cell>
          <cell r="L140">
            <v>0.27</v>
          </cell>
          <cell r="M140">
            <v>0.28999999999999998</v>
          </cell>
          <cell r="N140">
            <v>0.25</v>
          </cell>
          <cell r="O140">
            <v>0.33</v>
          </cell>
          <cell r="P140">
            <v>0.32</v>
          </cell>
          <cell r="Q140">
            <v>0.24</v>
          </cell>
          <cell r="R140">
            <v>0.23</v>
          </cell>
          <cell r="S140">
            <v>0.28999999999999998</v>
          </cell>
          <cell r="V140">
            <v>0.38</v>
          </cell>
          <cell r="W140">
            <v>0.18</v>
          </cell>
          <cell r="X140">
            <v>0.27</v>
          </cell>
          <cell r="Y140">
            <v>0.23</v>
          </cell>
          <cell r="Z140">
            <v>0.33</v>
          </cell>
          <cell r="AA140">
            <v>0.48</v>
          </cell>
          <cell r="AB140">
            <v>0.41</v>
          </cell>
          <cell r="AC140">
            <v>0.32</v>
          </cell>
          <cell r="AD140">
            <v>0.35</v>
          </cell>
          <cell r="AE140">
            <v>0.41</v>
          </cell>
          <cell r="AF140">
            <v>0.32</v>
          </cell>
          <cell r="AG140">
            <v>0.32</v>
          </cell>
          <cell r="AJ140">
            <v>0.27</v>
          </cell>
          <cell r="AM140">
            <v>0.27</v>
          </cell>
          <cell r="AN140">
            <v>1.63</v>
          </cell>
          <cell r="AO140">
            <v>0.1</v>
          </cell>
          <cell r="AP140">
            <v>0.28000000000000003</v>
          </cell>
          <cell r="AQ140">
            <v>0.28999999999999998</v>
          </cell>
          <cell r="AR140">
            <v>0.39</v>
          </cell>
          <cell r="AT140">
            <v>0.17</v>
          </cell>
          <cell r="AU140">
            <v>0.18</v>
          </cell>
          <cell r="AV140">
            <v>0.27</v>
          </cell>
          <cell r="AW140">
            <v>0.3</v>
          </cell>
          <cell r="AX140">
            <v>0.25</v>
          </cell>
          <cell r="AY140">
            <v>0.24</v>
          </cell>
          <cell r="AZ140">
            <v>0.27</v>
          </cell>
          <cell r="BB140">
            <v>7.0000000000000007E-2</v>
          </cell>
          <cell r="BH140">
            <v>0.3</v>
          </cell>
          <cell r="BI140">
            <v>0.05</v>
          </cell>
          <cell r="BJ140">
            <v>0.11</v>
          </cell>
          <cell r="BK140">
            <v>7.0000000000000007E-2</v>
          </cell>
          <cell r="BL140">
            <v>0.27</v>
          </cell>
          <cell r="BM140">
            <v>0.23</v>
          </cell>
          <cell r="BN140">
            <v>0.26</v>
          </cell>
          <cell r="BO140">
            <v>0.28999999999999998</v>
          </cell>
          <cell r="BP140">
            <v>0.27</v>
          </cell>
          <cell r="BQ140">
            <v>0.37</v>
          </cell>
          <cell r="BR140">
            <v>0.4</v>
          </cell>
          <cell r="BS140">
            <v>0.26</v>
          </cell>
          <cell r="BT140">
            <v>0.39</v>
          </cell>
          <cell r="BU140">
            <v>0.47</v>
          </cell>
          <cell r="BV140">
            <v>0.31</v>
          </cell>
          <cell r="BW140">
            <v>0.33</v>
          </cell>
          <cell r="BX140">
            <v>0.4</v>
          </cell>
          <cell r="BY140">
            <v>0.32</v>
          </cell>
          <cell r="BZ140">
            <v>0.24</v>
          </cell>
          <cell r="CA140">
            <v>0.19</v>
          </cell>
          <cell r="CB140">
            <v>0.27</v>
          </cell>
          <cell r="CC140">
            <v>0.24</v>
          </cell>
          <cell r="CD140">
            <v>0.26</v>
          </cell>
          <cell r="CE140">
            <v>0.26</v>
          </cell>
          <cell r="CF140">
            <v>0.21</v>
          </cell>
          <cell r="CG140">
            <v>0.31</v>
          </cell>
          <cell r="CH140">
            <v>0.26</v>
          </cell>
          <cell r="CI140">
            <v>0.28000000000000003</v>
          </cell>
          <cell r="CJ140">
            <v>0.27</v>
          </cell>
          <cell r="CK140">
            <v>0.32</v>
          </cell>
          <cell r="CL140">
            <v>0.31</v>
          </cell>
          <cell r="CM140">
            <v>0.28999999999999998</v>
          </cell>
          <cell r="CN140">
            <v>0.4</v>
          </cell>
          <cell r="CO140">
            <v>0.37</v>
          </cell>
          <cell r="CP140">
            <v>0.28999999999999998</v>
          </cell>
          <cell r="CQ140">
            <v>0.25</v>
          </cell>
          <cell r="CR140">
            <v>0.23</v>
          </cell>
          <cell r="CS140">
            <v>0.21</v>
          </cell>
          <cell r="CT140">
            <v>0.28999999999999998</v>
          </cell>
          <cell r="CU140">
            <v>0.27</v>
          </cell>
          <cell r="CV140">
            <v>0.25</v>
          </cell>
          <cell r="CW140">
            <v>0.33</v>
          </cell>
          <cell r="CX140">
            <v>0.25</v>
          </cell>
          <cell r="CY140">
            <v>0.26</v>
          </cell>
          <cell r="CZ140">
            <v>0.31</v>
          </cell>
          <cell r="DA140">
            <v>0.3</v>
          </cell>
          <cell r="DB140">
            <v>0.31</v>
          </cell>
          <cell r="DC140">
            <v>0.3</v>
          </cell>
          <cell r="DD140">
            <v>0.21</v>
          </cell>
          <cell r="DE140">
            <v>0.34</v>
          </cell>
          <cell r="DF140">
            <v>0.24</v>
          </cell>
          <cell r="DG140">
            <v>0.21</v>
          </cell>
          <cell r="DH140">
            <v>0.24</v>
          </cell>
          <cell r="DI140">
            <v>0.31</v>
          </cell>
          <cell r="DJ140">
            <v>0.28999999999999998</v>
          </cell>
          <cell r="DK140">
            <v>0.23</v>
          </cell>
          <cell r="DL140">
            <v>0.24</v>
          </cell>
          <cell r="DM140">
            <v>0.22</v>
          </cell>
          <cell r="DN140">
            <v>0.24</v>
          </cell>
          <cell r="DO140">
            <v>0.25</v>
          </cell>
          <cell r="DP140">
            <v>0.25</v>
          </cell>
          <cell r="DQ140">
            <v>0.19</v>
          </cell>
          <cell r="DR140">
            <v>0.18</v>
          </cell>
          <cell r="DS140">
            <v>0.18</v>
          </cell>
          <cell r="DT140">
            <v>0.25</v>
          </cell>
          <cell r="DU140">
            <v>0.28000000000000003</v>
          </cell>
          <cell r="DV140">
            <v>0.25</v>
          </cell>
          <cell r="DW140">
            <v>0.28000000000000003</v>
          </cell>
          <cell r="DX140">
            <v>0.26</v>
          </cell>
          <cell r="DY140">
            <v>0.28000000000000003</v>
          </cell>
          <cell r="DZ140">
            <v>0.34</v>
          </cell>
          <cell r="EA140">
            <v>0.36</v>
          </cell>
          <cell r="EB140">
            <v>0.23</v>
          </cell>
          <cell r="EC140">
            <v>0.28000000000000003</v>
          </cell>
          <cell r="ED140">
            <v>0.25</v>
          </cell>
          <cell r="EE140">
            <v>0.27</v>
          </cell>
          <cell r="EF140">
            <v>0.27</v>
          </cell>
          <cell r="EH140">
            <v>0.17</v>
          </cell>
          <cell r="EI140">
            <v>0.19</v>
          </cell>
          <cell r="EJ140">
            <v>0.28000000000000003</v>
          </cell>
          <cell r="EK140">
            <v>0.21</v>
          </cell>
          <cell r="EL140">
            <v>0.28000000000000003</v>
          </cell>
          <cell r="EM140">
            <v>0.36</v>
          </cell>
          <cell r="EN140">
            <v>0.22</v>
          </cell>
          <cell r="EO140">
            <v>0.44</v>
          </cell>
          <cell r="ER140">
            <v>0.34</v>
          </cell>
          <cell r="ES140">
            <v>0.3</v>
          </cell>
          <cell r="ET140">
            <v>0.37</v>
          </cell>
          <cell r="EX140">
            <v>0.37</v>
          </cell>
          <cell r="EY140">
            <v>0.17</v>
          </cell>
          <cell r="EZ140">
            <v>0.34</v>
          </cell>
          <cell r="FA140">
            <v>0.47</v>
          </cell>
          <cell r="FB140">
            <v>0.3</v>
          </cell>
          <cell r="FC140">
            <v>0.3</v>
          </cell>
          <cell r="FD140">
            <v>0.45</v>
          </cell>
          <cell r="FE140">
            <v>0.39</v>
          </cell>
          <cell r="FF140">
            <v>0.4</v>
          </cell>
          <cell r="FG140">
            <v>0.23</v>
          </cell>
          <cell r="FH140">
            <v>0.26</v>
          </cell>
          <cell r="FI140">
            <v>0.24</v>
          </cell>
          <cell r="FJ140">
            <v>0.3</v>
          </cell>
          <cell r="FK140">
            <v>0.35</v>
          </cell>
          <cell r="FL140">
            <v>0.31</v>
          </cell>
          <cell r="FM140">
            <v>0.35</v>
          </cell>
          <cell r="FN140">
            <v>0.66</v>
          </cell>
          <cell r="FO140">
            <v>0.33</v>
          </cell>
          <cell r="FP140">
            <v>0.41</v>
          </cell>
          <cell r="FQ140">
            <v>0.8</v>
          </cell>
          <cell r="FR140">
            <v>0.36</v>
          </cell>
          <cell r="FS140">
            <v>0.37</v>
          </cell>
          <cell r="FT140">
            <v>0.54</v>
          </cell>
          <cell r="FU140">
            <v>0.53</v>
          </cell>
          <cell r="FV140">
            <v>0.61</v>
          </cell>
          <cell r="FW140">
            <v>0.25</v>
          </cell>
          <cell r="FX140">
            <v>0.21</v>
          </cell>
          <cell r="FY140">
            <v>0.23</v>
          </cell>
          <cell r="FZ140">
            <v>0.57999999999999996</v>
          </cell>
          <cell r="GA140">
            <v>0.28000000000000003</v>
          </cell>
          <cell r="GB140">
            <v>0.3</v>
          </cell>
          <cell r="GC140">
            <v>0.37</v>
          </cell>
          <cell r="GE140">
            <v>0.65</v>
          </cell>
          <cell r="GF140">
            <v>0.78</v>
          </cell>
          <cell r="GG140">
            <v>0.42</v>
          </cell>
          <cell r="GH140">
            <v>0.26</v>
          </cell>
          <cell r="GI140">
            <v>0.25</v>
          </cell>
          <cell r="GJ140">
            <v>0.35</v>
          </cell>
          <cell r="GK140">
            <v>0.26</v>
          </cell>
          <cell r="GL140">
            <v>0.3</v>
          </cell>
          <cell r="GM140">
            <v>0.25</v>
          </cell>
          <cell r="GN140">
            <v>0.18</v>
          </cell>
          <cell r="GO140">
            <v>0.17</v>
          </cell>
          <cell r="GP140">
            <v>0.18</v>
          </cell>
          <cell r="GQ140">
            <v>0.19</v>
          </cell>
          <cell r="GR140">
            <v>0.24</v>
          </cell>
          <cell r="GS140">
            <v>0.21</v>
          </cell>
          <cell r="GT140">
            <v>0.22</v>
          </cell>
          <cell r="GU140">
            <v>0.22</v>
          </cell>
          <cell r="GW140">
            <v>0.15</v>
          </cell>
          <cell r="GX140">
            <v>0.24</v>
          </cell>
          <cell r="GY140">
            <v>0.25</v>
          </cell>
          <cell r="GZ140">
            <v>0.23</v>
          </cell>
          <cell r="HA140">
            <v>0.24</v>
          </cell>
        </row>
        <row r="141">
          <cell r="A141">
            <v>140</v>
          </cell>
          <cell r="B141">
            <v>0</v>
          </cell>
          <cell r="C141" t="str">
            <v>Fermento Vinho (%)</v>
          </cell>
          <cell r="D141" t="str">
            <v>%</v>
          </cell>
          <cell r="E141">
            <v>1.75</v>
          </cell>
          <cell r="F141">
            <v>0.77</v>
          </cell>
          <cell r="G141">
            <v>0.67</v>
          </cell>
          <cell r="H141">
            <v>0.7</v>
          </cell>
          <cell r="I141">
            <v>0.65</v>
          </cell>
          <cell r="J141">
            <v>0.93</v>
          </cell>
          <cell r="K141">
            <v>0.7</v>
          </cell>
          <cell r="L141">
            <v>0.85</v>
          </cell>
          <cell r="M141">
            <v>0.6</v>
          </cell>
          <cell r="N141">
            <v>0.65</v>
          </cell>
          <cell r="O141">
            <v>1</v>
          </cell>
          <cell r="P141">
            <v>0.67</v>
          </cell>
          <cell r="Q141">
            <v>0.87</v>
          </cell>
          <cell r="R141">
            <v>0.9</v>
          </cell>
          <cell r="S141">
            <v>1.5</v>
          </cell>
          <cell r="V141">
            <v>0.8</v>
          </cell>
          <cell r="W141">
            <v>0.65</v>
          </cell>
          <cell r="X141">
            <v>0.75</v>
          </cell>
          <cell r="Y141">
            <v>0.7</v>
          </cell>
          <cell r="Z141">
            <v>0.75</v>
          </cell>
          <cell r="AA141">
            <v>0.67</v>
          </cell>
          <cell r="AB141">
            <v>0.8</v>
          </cell>
          <cell r="AC141">
            <v>0.83</v>
          </cell>
          <cell r="AD141">
            <v>1.03</v>
          </cell>
          <cell r="AE141">
            <v>1.2</v>
          </cell>
          <cell r="AF141">
            <v>1.1000000000000001</v>
          </cell>
          <cell r="AG141">
            <v>1.17</v>
          </cell>
          <cell r="AJ141">
            <v>0.5</v>
          </cell>
          <cell r="AM141">
            <v>0.5</v>
          </cell>
          <cell r="AN141">
            <v>1.75</v>
          </cell>
          <cell r="AO141">
            <v>0.6</v>
          </cell>
          <cell r="AP141">
            <v>0.5</v>
          </cell>
          <cell r="AQ141">
            <v>0.67</v>
          </cell>
          <cell r="AR141">
            <v>0.37</v>
          </cell>
          <cell r="AT141">
            <v>1</v>
          </cell>
          <cell r="AU141">
            <v>0.87</v>
          </cell>
          <cell r="AV141">
            <v>0.7</v>
          </cell>
          <cell r="AW141">
            <v>0.77</v>
          </cell>
          <cell r="AX141">
            <v>1.75</v>
          </cell>
          <cell r="AY141">
            <v>0.93</v>
          </cell>
          <cell r="AZ141">
            <v>0.47</v>
          </cell>
          <cell r="BB141">
            <v>0.7</v>
          </cell>
          <cell r="BH141">
            <v>1.5</v>
          </cell>
          <cell r="BI141">
            <v>1.67</v>
          </cell>
          <cell r="BJ141">
            <v>0.77</v>
          </cell>
          <cell r="BK141">
            <v>0.5</v>
          </cell>
          <cell r="BL141">
            <v>0.5</v>
          </cell>
          <cell r="BM141">
            <v>0.6</v>
          </cell>
          <cell r="BN141">
            <v>0.5</v>
          </cell>
          <cell r="BO141">
            <v>0.53</v>
          </cell>
          <cell r="BP141">
            <v>0.7</v>
          </cell>
          <cell r="BQ141">
            <v>0.65</v>
          </cell>
          <cell r="BR141">
            <v>0.63</v>
          </cell>
          <cell r="BS141">
            <v>1.43</v>
          </cell>
          <cell r="BT141">
            <v>1.83</v>
          </cell>
          <cell r="BU141">
            <v>0.65</v>
          </cell>
          <cell r="BV141">
            <v>0.65</v>
          </cell>
          <cell r="BW141">
            <v>0.53</v>
          </cell>
          <cell r="BX141">
            <v>0.65</v>
          </cell>
          <cell r="BY141">
            <v>0.7</v>
          </cell>
          <cell r="BZ141">
            <v>1.25</v>
          </cell>
          <cell r="CA141">
            <v>1</v>
          </cell>
          <cell r="CB141">
            <v>1.27</v>
          </cell>
          <cell r="CC141">
            <v>0.55000000000000004</v>
          </cell>
          <cell r="CD141">
            <v>0.9</v>
          </cell>
          <cell r="CE141">
            <v>0.73</v>
          </cell>
          <cell r="CF141">
            <v>0.75</v>
          </cell>
          <cell r="CG141">
            <v>0.4</v>
          </cell>
          <cell r="CH141">
            <v>0.37</v>
          </cell>
          <cell r="CI141">
            <v>1.17</v>
          </cell>
          <cell r="CJ141">
            <v>0.43</v>
          </cell>
          <cell r="CK141">
            <v>1.07</v>
          </cell>
          <cell r="CL141">
            <v>0.4</v>
          </cell>
          <cell r="CM141">
            <v>0.65</v>
          </cell>
          <cell r="CN141">
            <v>1</v>
          </cell>
          <cell r="CO141">
            <v>0.8</v>
          </cell>
          <cell r="CP141">
            <v>1</v>
          </cell>
          <cell r="CQ141">
            <v>0.55000000000000004</v>
          </cell>
          <cell r="CR141">
            <v>0.55000000000000004</v>
          </cell>
          <cell r="CS141">
            <v>1.0900000000000001</v>
          </cell>
          <cell r="CT141">
            <v>0.77</v>
          </cell>
          <cell r="CU141">
            <v>0.5</v>
          </cell>
          <cell r="CV141">
            <v>0.6</v>
          </cell>
          <cell r="CW141">
            <v>0.45</v>
          </cell>
          <cell r="CX141">
            <v>0.77</v>
          </cell>
          <cell r="CY141">
            <v>0.8</v>
          </cell>
          <cell r="CZ141">
            <v>0.77</v>
          </cell>
          <cell r="DA141">
            <v>0.4</v>
          </cell>
          <cell r="DB141">
            <v>1.07</v>
          </cell>
          <cell r="DC141">
            <v>0.4</v>
          </cell>
          <cell r="DD141">
            <v>0.87</v>
          </cell>
          <cell r="DE141">
            <v>1.03</v>
          </cell>
          <cell r="DF141">
            <v>1.27</v>
          </cell>
          <cell r="DG141">
            <v>0.97</v>
          </cell>
          <cell r="DH141">
            <v>0.65</v>
          </cell>
          <cell r="DI141">
            <v>0.43</v>
          </cell>
          <cell r="DJ141">
            <v>1</v>
          </cell>
          <cell r="DK141">
            <v>0.53</v>
          </cell>
          <cell r="DL141">
            <v>0.5</v>
          </cell>
          <cell r="DM141">
            <v>0.83</v>
          </cell>
          <cell r="DN141">
            <v>1.1000000000000001</v>
          </cell>
          <cell r="DO141">
            <v>0.77</v>
          </cell>
          <cell r="DP141">
            <v>1.6</v>
          </cell>
          <cell r="DQ141">
            <v>0.53</v>
          </cell>
          <cell r="DR141">
            <v>0.5</v>
          </cell>
          <cell r="DS141">
            <v>0.6</v>
          </cell>
          <cell r="DT141">
            <v>0.77</v>
          </cell>
          <cell r="DU141">
            <v>1.33</v>
          </cell>
          <cell r="DV141">
            <v>0.9</v>
          </cell>
          <cell r="DW141">
            <v>1.43</v>
          </cell>
          <cell r="DX141">
            <v>0.93</v>
          </cell>
          <cell r="DY141">
            <v>0.73</v>
          </cell>
          <cell r="DZ141">
            <v>0.7</v>
          </cell>
          <cell r="EA141">
            <v>1</v>
          </cell>
          <cell r="EB141">
            <v>1</v>
          </cell>
          <cell r="EC141">
            <v>0.7</v>
          </cell>
          <cell r="ED141">
            <v>0.8</v>
          </cell>
          <cell r="EE141">
            <v>1.23</v>
          </cell>
          <cell r="EF141">
            <v>1.1499999999999999</v>
          </cell>
          <cell r="EH141">
            <v>0.3</v>
          </cell>
          <cell r="EI141">
            <v>0.67</v>
          </cell>
          <cell r="EJ141">
            <v>0.63</v>
          </cell>
          <cell r="EK141">
            <v>0.7</v>
          </cell>
          <cell r="EL141">
            <v>1.03</v>
          </cell>
          <cell r="EM141">
            <v>1.07</v>
          </cell>
          <cell r="EN141">
            <v>1.03</v>
          </cell>
          <cell r="EO141">
            <v>1.33</v>
          </cell>
          <cell r="ER141">
            <v>0.3</v>
          </cell>
          <cell r="ES141">
            <v>0.5</v>
          </cell>
          <cell r="ET141">
            <v>0.6</v>
          </cell>
          <cell r="EX141">
            <v>0.5</v>
          </cell>
          <cell r="EY141">
            <v>0.5</v>
          </cell>
          <cell r="EZ141">
            <v>0.6</v>
          </cell>
          <cell r="FA141">
            <v>8.67</v>
          </cell>
          <cell r="FB141">
            <v>0.63</v>
          </cell>
          <cell r="FC141">
            <v>0.53</v>
          </cell>
          <cell r="FD141">
            <v>0.53</v>
          </cell>
          <cell r="FE141">
            <v>0.6</v>
          </cell>
          <cell r="FF141">
            <v>0.93</v>
          </cell>
          <cell r="FG141">
            <v>0.7</v>
          </cell>
          <cell r="FH141">
            <v>0.8</v>
          </cell>
          <cell r="FI141">
            <v>0.53</v>
          </cell>
          <cell r="FJ141">
            <v>0.77</v>
          </cell>
          <cell r="FK141">
            <v>0.5</v>
          </cell>
          <cell r="FL141">
            <v>1</v>
          </cell>
          <cell r="FM141">
            <v>1.03</v>
          </cell>
          <cell r="FN141">
            <v>0.6</v>
          </cell>
          <cell r="FO141">
            <v>1.1000000000000001</v>
          </cell>
          <cell r="FP141">
            <v>0.63</v>
          </cell>
          <cell r="FQ141">
            <v>0.6</v>
          </cell>
          <cell r="FR141">
            <v>0.83</v>
          </cell>
          <cell r="FS141">
            <v>0.43</v>
          </cell>
          <cell r="FT141">
            <v>0.6</v>
          </cell>
          <cell r="FU141">
            <v>0.56999999999999995</v>
          </cell>
          <cell r="FV141">
            <v>1</v>
          </cell>
          <cell r="FW141">
            <v>1.07</v>
          </cell>
          <cell r="FX141">
            <v>0.77</v>
          </cell>
          <cell r="FY141">
            <v>1.17</v>
          </cell>
          <cell r="FZ141">
            <v>1</v>
          </cell>
          <cell r="GA141">
            <v>0.9</v>
          </cell>
          <cell r="GB141">
            <v>1.17</v>
          </cell>
          <cell r="GC141">
            <v>1.03</v>
          </cell>
          <cell r="GD141">
            <v>1.03</v>
          </cell>
          <cell r="GE141">
            <v>1</v>
          </cell>
          <cell r="GF141">
            <v>0.53</v>
          </cell>
          <cell r="GG141">
            <v>0.43</v>
          </cell>
          <cell r="GH141">
            <v>0.43</v>
          </cell>
          <cell r="GI141">
            <v>0.53</v>
          </cell>
          <cell r="GJ141">
            <v>0.5</v>
          </cell>
          <cell r="GK141">
            <v>0.6</v>
          </cell>
          <cell r="GL141">
            <v>0.77</v>
          </cell>
          <cell r="GM141">
            <v>0.43</v>
          </cell>
          <cell r="GN141">
            <v>0.3</v>
          </cell>
          <cell r="GO141">
            <v>0.33</v>
          </cell>
          <cell r="GP141">
            <v>0.53</v>
          </cell>
          <cell r="GQ141">
            <v>0.47</v>
          </cell>
          <cell r="GR141">
            <v>0.47</v>
          </cell>
          <cell r="GS141">
            <v>0.45</v>
          </cell>
          <cell r="GT141">
            <v>0.67</v>
          </cell>
          <cell r="GU141">
            <v>0.37</v>
          </cell>
          <cell r="GW141">
            <v>0.3</v>
          </cell>
          <cell r="GX141">
            <v>0.56999999999999995</v>
          </cell>
          <cell r="GY141">
            <v>0.77</v>
          </cell>
          <cell r="GZ141">
            <v>1.03</v>
          </cell>
          <cell r="HA141">
            <v>0.7</v>
          </cell>
          <cell r="HB141">
            <v>8</v>
          </cell>
        </row>
        <row r="142">
          <cell r="A142">
            <v>141</v>
          </cell>
          <cell r="B142">
            <v>0</v>
          </cell>
          <cell r="C142" t="str">
            <v>Acidez Vinho (g/l)</v>
          </cell>
          <cell r="D142" t="str">
            <v>g H2SO4/l</v>
          </cell>
          <cell r="E142">
            <v>2.37</v>
          </cell>
          <cell r="F142">
            <v>1.1599999999999999</v>
          </cell>
          <cell r="G142">
            <v>1.1499999999999999</v>
          </cell>
          <cell r="H142">
            <v>0.95</v>
          </cell>
          <cell r="I142">
            <v>1.31</v>
          </cell>
          <cell r="J142">
            <v>1.65</v>
          </cell>
          <cell r="K142">
            <v>1.88</v>
          </cell>
          <cell r="L142">
            <v>1.87</v>
          </cell>
          <cell r="M142">
            <v>1.68</v>
          </cell>
          <cell r="N142">
            <v>1.76</v>
          </cell>
          <cell r="O142">
            <v>1.55</v>
          </cell>
          <cell r="P142">
            <v>1.57</v>
          </cell>
          <cell r="Q142">
            <v>1.48</v>
          </cell>
          <cell r="R142">
            <v>1.86</v>
          </cell>
          <cell r="S142">
            <v>1.46</v>
          </cell>
          <cell r="V142">
            <v>0.56000000000000005</v>
          </cell>
          <cell r="W142">
            <v>0.71</v>
          </cell>
          <cell r="X142">
            <v>1.54</v>
          </cell>
          <cell r="Y142">
            <v>1.1100000000000001</v>
          </cell>
          <cell r="Z142">
            <v>1.28</v>
          </cell>
          <cell r="AA142">
            <v>1.4</v>
          </cell>
          <cell r="AB142">
            <v>1.62</v>
          </cell>
          <cell r="AC142">
            <v>1.73</v>
          </cell>
          <cell r="AD142">
            <v>1.55</v>
          </cell>
          <cell r="AE142">
            <v>1.59</v>
          </cell>
          <cell r="AF142">
            <v>1.55</v>
          </cell>
          <cell r="AG142">
            <v>1.61</v>
          </cell>
          <cell r="AJ142">
            <v>0.36</v>
          </cell>
          <cell r="AM142">
            <v>0.36</v>
          </cell>
          <cell r="AN142">
            <v>3.39</v>
          </cell>
          <cell r="AO142">
            <v>1.72</v>
          </cell>
          <cell r="AP142">
            <v>1.1100000000000001</v>
          </cell>
          <cell r="AQ142">
            <v>1.29</v>
          </cell>
          <cell r="AR142">
            <v>1.33</v>
          </cell>
          <cell r="AT142">
            <v>0.81</v>
          </cell>
          <cell r="AU142">
            <v>1.02</v>
          </cell>
          <cell r="AV142">
            <v>1.46</v>
          </cell>
          <cell r="AW142">
            <v>1.8</v>
          </cell>
          <cell r="AX142">
            <v>1.65</v>
          </cell>
          <cell r="AY142">
            <v>1.39</v>
          </cell>
          <cell r="AZ142">
            <v>1.38</v>
          </cell>
          <cell r="BB142">
            <v>0.27</v>
          </cell>
          <cell r="BH142">
            <v>1.44</v>
          </cell>
          <cell r="BI142">
            <v>3.45</v>
          </cell>
          <cell r="BJ142">
            <v>2.38</v>
          </cell>
          <cell r="BK142">
            <v>1.1399999999999999</v>
          </cell>
          <cell r="BL142">
            <v>0.72</v>
          </cell>
          <cell r="BM142">
            <v>1.1100000000000001</v>
          </cell>
          <cell r="BN142">
            <v>1.27</v>
          </cell>
          <cell r="BO142">
            <v>1.44</v>
          </cell>
          <cell r="BP142">
            <v>1.51</v>
          </cell>
          <cell r="BQ142">
            <v>1.39</v>
          </cell>
          <cell r="BR142">
            <v>1.68</v>
          </cell>
          <cell r="BS142">
            <v>1.74</v>
          </cell>
          <cell r="BT142">
            <v>1.78</v>
          </cell>
          <cell r="BU142">
            <v>1.68</v>
          </cell>
          <cell r="BV142">
            <v>1.8</v>
          </cell>
          <cell r="BW142">
            <v>1.97</v>
          </cell>
          <cell r="BX142">
            <v>1.65</v>
          </cell>
          <cell r="BY142">
            <v>1.74</v>
          </cell>
          <cell r="BZ142">
            <v>1.79</v>
          </cell>
          <cell r="CA142">
            <v>1.54</v>
          </cell>
          <cell r="CB142">
            <v>1.64</v>
          </cell>
          <cell r="CC142">
            <v>1.62</v>
          </cell>
          <cell r="CD142">
            <v>1.42</v>
          </cell>
          <cell r="CE142">
            <v>1.67</v>
          </cell>
          <cell r="CF142">
            <v>1.86</v>
          </cell>
          <cell r="CG142">
            <v>2.06</v>
          </cell>
          <cell r="CH142">
            <v>1.67</v>
          </cell>
          <cell r="CI142">
            <v>1.55</v>
          </cell>
          <cell r="CJ142">
            <v>1.74</v>
          </cell>
          <cell r="CK142">
            <v>9.44</v>
          </cell>
          <cell r="CL142">
            <v>2.21</v>
          </cell>
          <cell r="CM142">
            <v>2.02</v>
          </cell>
          <cell r="CN142">
            <v>1.56</v>
          </cell>
          <cell r="CO142">
            <v>1.77</v>
          </cell>
          <cell r="CP142">
            <v>1.77</v>
          </cell>
          <cell r="CQ142">
            <v>1.76</v>
          </cell>
          <cell r="CR142">
            <v>1.72</v>
          </cell>
          <cell r="CS142">
            <v>1.6</v>
          </cell>
          <cell r="CT142">
            <v>1.57</v>
          </cell>
          <cell r="CU142">
            <v>1.66</v>
          </cell>
          <cell r="CV142">
            <v>1.68</v>
          </cell>
          <cell r="CW142">
            <v>1.76</v>
          </cell>
          <cell r="CX142">
            <v>2.09</v>
          </cell>
          <cell r="CY142">
            <v>1.79</v>
          </cell>
          <cell r="CZ142">
            <v>1.61</v>
          </cell>
          <cell r="DA142">
            <v>1.69</v>
          </cell>
          <cell r="DB142">
            <v>1.78</v>
          </cell>
          <cell r="DC142">
            <v>1.93</v>
          </cell>
          <cell r="DD142">
            <v>2.06</v>
          </cell>
          <cell r="DE142">
            <v>2.25</v>
          </cell>
          <cell r="DF142">
            <v>2.23</v>
          </cell>
          <cell r="DG142">
            <v>2.1800000000000002</v>
          </cell>
          <cell r="DH142">
            <v>2.0299999999999998</v>
          </cell>
          <cell r="DI142">
            <v>2.1800000000000002</v>
          </cell>
          <cell r="DJ142">
            <v>2.4500000000000002</v>
          </cell>
          <cell r="DK142">
            <v>2.2000000000000002</v>
          </cell>
          <cell r="DL142">
            <v>2.23</v>
          </cell>
          <cell r="DM142">
            <v>2.2200000000000002</v>
          </cell>
          <cell r="DN142">
            <v>2.2799999999999998</v>
          </cell>
          <cell r="DO142">
            <v>2.37</v>
          </cell>
          <cell r="DP142">
            <v>2.5099999999999998</v>
          </cell>
          <cell r="DQ142">
            <v>2.27</v>
          </cell>
          <cell r="DR142">
            <v>2.19</v>
          </cell>
          <cell r="DS142">
            <v>1.79</v>
          </cell>
          <cell r="DT142">
            <v>1.75</v>
          </cell>
          <cell r="DU142">
            <v>1.58</v>
          </cell>
          <cell r="DV142">
            <v>1.8</v>
          </cell>
          <cell r="DW142">
            <v>1.8</v>
          </cell>
          <cell r="DX142">
            <v>1.48</v>
          </cell>
          <cell r="DY142">
            <v>1.6</v>
          </cell>
          <cell r="DZ142">
            <v>1.55</v>
          </cell>
          <cell r="EA142">
            <v>1.51</v>
          </cell>
          <cell r="EB142">
            <v>1.65</v>
          </cell>
          <cell r="EC142">
            <v>1.48</v>
          </cell>
          <cell r="ED142">
            <v>1.67</v>
          </cell>
          <cell r="EE142">
            <v>1.62</v>
          </cell>
          <cell r="EF142">
            <v>1.52</v>
          </cell>
          <cell r="EH142">
            <v>1.59</v>
          </cell>
          <cell r="EI142">
            <v>1.61</v>
          </cell>
          <cell r="EJ142">
            <v>1.7</v>
          </cell>
          <cell r="EK142">
            <v>1.46</v>
          </cell>
          <cell r="EL142">
            <v>1.5</v>
          </cell>
          <cell r="EM142">
            <v>1.51</v>
          </cell>
          <cell r="EN142">
            <v>1.83</v>
          </cell>
          <cell r="EO142">
            <v>1.78</v>
          </cell>
          <cell r="ER142">
            <v>1.49</v>
          </cell>
          <cell r="ES142">
            <v>1.07</v>
          </cell>
          <cell r="ET142">
            <v>1.29</v>
          </cell>
          <cell r="EX142">
            <v>1.27</v>
          </cell>
          <cell r="EY142">
            <v>0.8</v>
          </cell>
          <cell r="EZ142">
            <v>1.08</v>
          </cell>
          <cell r="FA142">
            <v>2.54</v>
          </cell>
          <cell r="FB142">
            <v>3.05</v>
          </cell>
          <cell r="FC142">
            <v>2.58</v>
          </cell>
          <cell r="FD142">
            <v>2.63</v>
          </cell>
          <cell r="FE142">
            <v>2.36</v>
          </cell>
          <cell r="FF142">
            <v>2.4300000000000002</v>
          </cell>
          <cell r="FG142">
            <v>2.25</v>
          </cell>
          <cell r="FH142">
            <v>2.63</v>
          </cell>
          <cell r="FI142">
            <v>2.73</v>
          </cell>
          <cell r="FJ142">
            <v>2.71</v>
          </cell>
          <cell r="FK142">
            <v>2.4900000000000002</v>
          </cell>
          <cell r="FL142">
            <v>1.95</v>
          </cell>
          <cell r="FM142">
            <v>2.62</v>
          </cell>
          <cell r="FN142">
            <v>2.95</v>
          </cell>
          <cell r="FO142">
            <v>2.83</v>
          </cell>
          <cell r="FP142">
            <v>3.03</v>
          </cell>
          <cell r="FQ142">
            <v>2.4300000000000002</v>
          </cell>
          <cell r="FR142">
            <v>2.52</v>
          </cell>
          <cell r="FS142">
            <v>2.25</v>
          </cell>
          <cell r="FT142">
            <v>2.35</v>
          </cell>
          <cell r="FU142">
            <v>2.61</v>
          </cell>
          <cell r="FV142">
            <v>2.5499999999999998</v>
          </cell>
          <cell r="FW142">
            <v>2.48</v>
          </cell>
          <cell r="FX142">
            <v>2.25</v>
          </cell>
          <cell r="FY142">
            <v>2.25</v>
          </cell>
          <cell r="FZ142">
            <v>2.17</v>
          </cell>
          <cell r="GA142">
            <v>2.0699999999999998</v>
          </cell>
          <cell r="GB142">
            <v>1.95</v>
          </cell>
          <cell r="GC142">
            <v>2.15</v>
          </cell>
          <cell r="GD142">
            <v>1.93</v>
          </cell>
          <cell r="GE142">
            <v>2.2999999999999998</v>
          </cell>
          <cell r="GF142">
            <v>2.1800000000000002</v>
          </cell>
          <cell r="GG142">
            <v>2.52</v>
          </cell>
          <cell r="GH142">
            <v>2.31</v>
          </cell>
          <cell r="GI142">
            <v>2.2999999999999998</v>
          </cell>
          <cell r="GJ142">
            <v>1.48</v>
          </cell>
          <cell r="GK142">
            <v>2.17</v>
          </cell>
          <cell r="GL142">
            <v>2.94</v>
          </cell>
          <cell r="GM142">
            <v>2.41</v>
          </cell>
          <cell r="GN142">
            <v>2.4900000000000002</v>
          </cell>
          <cell r="GO142">
            <v>2.4700000000000002</v>
          </cell>
          <cell r="GP142">
            <v>2.06</v>
          </cell>
          <cell r="GQ142">
            <v>2.5499999999999998</v>
          </cell>
          <cell r="GR142">
            <v>2.33</v>
          </cell>
          <cell r="GS142">
            <v>2.39</v>
          </cell>
          <cell r="GT142">
            <v>2.76</v>
          </cell>
          <cell r="GU142">
            <v>2.04</v>
          </cell>
          <cell r="GW142">
            <v>1.37</v>
          </cell>
          <cell r="GX142">
            <v>1.92</v>
          </cell>
          <cell r="GY142">
            <v>2.4500000000000002</v>
          </cell>
          <cell r="GZ142">
            <v>2.8</v>
          </cell>
          <cell r="HA142">
            <v>3.19</v>
          </cell>
          <cell r="HB142">
            <v>2.96</v>
          </cell>
        </row>
        <row r="143">
          <cell r="A143">
            <v>142</v>
          </cell>
          <cell r="B143">
            <v>0</v>
          </cell>
          <cell r="C143" t="str">
            <v>DESTILAÇÃO</v>
          </cell>
          <cell r="D143" t="str">
            <v>.</v>
          </cell>
        </row>
        <row r="144">
          <cell r="A144">
            <v>143</v>
          </cell>
          <cell r="B144">
            <v>0</v>
          </cell>
          <cell r="C144" t="str">
            <v>Volume Vinhaça (m³)</v>
          </cell>
          <cell r="D144" t="str">
            <v>m3</v>
          </cell>
          <cell r="E144">
            <v>0</v>
          </cell>
          <cell r="F144">
            <v>0</v>
          </cell>
          <cell r="G144">
            <v>0</v>
          </cell>
          <cell r="H144">
            <v>4108.3999999999996</v>
          </cell>
          <cell r="I144">
            <v>6582.7</v>
          </cell>
          <cell r="J144">
            <v>8165.1</v>
          </cell>
          <cell r="K144">
            <v>15573</v>
          </cell>
          <cell r="L144">
            <v>7268.7</v>
          </cell>
          <cell r="M144">
            <v>7847.1</v>
          </cell>
          <cell r="N144">
            <v>7363.8</v>
          </cell>
          <cell r="O144">
            <v>0</v>
          </cell>
          <cell r="P144">
            <v>0</v>
          </cell>
          <cell r="Q144">
            <v>7695.2</v>
          </cell>
          <cell r="R144">
            <v>8374.9</v>
          </cell>
          <cell r="S144">
            <v>6651.9</v>
          </cell>
          <cell r="T144">
            <v>0</v>
          </cell>
          <cell r="U144">
            <v>0</v>
          </cell>
          <cell r="V144">
            <v>1770.1</v>
          </cell>
          <cell r="W144">
            <v>5143.1000000000004</v>
          </cell>
          <cell r="X144">
            <v>2282.6999999999998</v>
          </cell>
          <cell r="Y144">
            <v>8539</v>
          </cell>
          <cell r="Z144">
            <v>8854.2000000000007</v>
          </cell>
          <cell r="AA144">
            <v>7209</v>
          </cell>
          <cell r="AB144">
            <v>9497.1</v>
          </cell>
          <cell r="AC144">
            <v>9487.9</v>
          </cell>
          <cell r="AD144">
            <v>8992.6</v>
          </cell>
          <cell r="AE144">
            <v>9223.5</v>
          </cell>
          <cell r="AF144">
            <v>8128.6</v>
          </cell>
          <cell r="AG144">
            <v>9225.2000000000007</v>
          </cell>
          <cell r="AH144">
            <v>0</v>
          </cell>
          <cell r="AI144">
            <v>0</v>
          </cell>
          <cell r="AJ144">
            <v>869.5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5751.7</v>
          </cell>
          <cell r="AP144">
            <v>8506.4</v>
          </cell>
          <cell r="AQ144">
            <v>0</v>
          </cell>
          <cell r="AR144">
            <v>9040.9</v>
          </cell>
          <cell r="AS144">
            <v>0</v>
          </cell>
          <cell r="AT144">
            <v>2220</v>
          </cell>
          <cell r="AU144">
            <v>7932.4</v>
          </cell>
          <cell r="AV144">
            <v>8851.7999999999993</v>
          </cell>
          <cell r="AW144">
            <v>6215.3</v>
          </cell>
          <cell r="AX144">
            <v>8866.5</v>
          </cell>
          <cell r="AY144">
            <v>9101.1</v>
          </cell>
          <cell r="AZ144">
            <v>8038.4</v>
          </cell>
          <cell r="BA144">
            <v>0</v>
          </cell>
          <cell r="BB144">
            <v>1344.5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176.1</v>
          </cell>
          <cell r="BI144">
            <v>5104</v>
          </cell>
          <cell r="BJ144">
            <v>4879.2</v>
          </cell>
          <cell r="BK144">
            <v>1217.7</v>
          </cell>
          <cell r="BL144">
            <v>5294.9</v>
          </cell>
          <cell r="BM144">
            <v>5114.5</v>
          </cell>
          <cell r="BN144">
            <v>7703.2</v>
          </cell>
          <cell r="BO144">
            <v>8341.2000000000007</v>
          </cell>
          <cell r="BP144">
            <v>2665.3</v>
          </cell>
          <cell r="BQ144">
            <v>8635.4</v>
          </cell>
          <cell r="BR144">
            <v>8853</v>
          </cell>
          <cell r="BS144">
            <v>8685</v>
          </cell>
          <cell r="BT144">
            <v>8765.9</v>
          </cell>
          <cell r="BU144">
            <v>8843.2000000000007</v>
          </cell>
          <cell r="BV144">
            <v>8568.6</v>
          </cell>
          <cell r="BW144">
            <v>8856.7000000000007</v>
          </cell>
          <cell r="BX144">
            <v>8861.7999999999993</v>
          </cell>
          <cell r="BY144">
            <v>8868.2999999999993</v>
          </cell>
          <cell r="BZ144">
            <v>8507.6</v>
          </cell>
          <cell r="CA144">
            <v>9038.2000000000007</v>
          </cell>
          <cell r="CB144">
            <v>8933.1</v>
          </cell>
          <cell r="CC144">
            <v>8604.4</v>
          </cell>
          <cell r="CD144">
            <v>9338.1</v>
          </cell>
          <cell r="CE144">
            <v>7512.7</v>
          </cell>
          <cell r="CF144">
            <v>8921.4</v>
          </cell>
          <cell r="CG144">
            <v>8988.9</v>
          </cell>
          <cell r="CH144">
            <v>17709</v>
          </cell>
          <cell r="CI144">
            <v>7414.2</v>
          </cell>
          <cell r="CJ144">
            <v>8003.3</v>
          </cell>
          <cell r="CK144">
            <v>8317.5</v>
          </cell>
          <cell r="CL144">
            <v>8156.4</v>
          </cell>
          <cell r="CM144">
            <v>8220.2000000000007</v>
          </cell>
          <cell r="CN144">
            <v>7675.6</v>
          </cell>
          <cell r="CO144">
            <v>8679.4</v>
          </cell>
          <cell r="CP144">
            <v>8442.5</v>
          </cell>
          <cell r="CQ144">
            <v>7609</v>
          </cell>
          <cell r="CR144">
            <v>8276.6</v>
          </cell>
          <cell r="CS144">
            <v>8203.2000000000007</v>
          </cell>
          <cell r="CT144">
            <v>8788.7000000000007</v>
          </cell>
          <cell r="CU144">
            <v>8511.6</v>
          </cell>
          <cell r="CV144">
            <v>8380.6</v>
          </cell>
          <cell r="CW144">
            <v>8330.6</v>
          </cell>
          <cell r="CX144">
            <v>8535.5</v>
          </cell>
          <cell r="CY144">
            <v>7831.3</v>
          </cell>
          <cell r="CZ144">
            <v>5629.7</v>
          </cell>
          <cell r="DA144">
            <v>9666.2999999999993</v>
          </cell>
          <cell r="DB144">
            <v>9754.2999999999993</v>
          </cell>
          <cell r="DC144">
            <v>7389.5</v>
          </cell>
          <cell r="DD144">
            <v>9584.4</v>
          </cell>
          <cell r="DE144">
            <v>9619.2999999999993</v>
          </cell>
          <cell r="DF144">
            <v>9806.4</v>
          </cell>
          <cell r="DG144">
            <v>9059</v>
          </cell>
          <cell r="DH144">
            <v>8478.7999999999993</v>
          </cell>
          <cell r="DI144">
            <v>9549.1</v>
          </cell>
          <cell r="DJ144">
            <v>9738.2999999999993</v>
          </cell>
          <cell r="DK144">
            <v>9817.9</v>
          </cell>
          <cell r="DL144">
            <v>9671.2999999999993</v>
          </cell>
          <cell r="DM144">
            <v>9816.5</v>
          </cell>
          <cell r="DN144">
            <v>9699.4</v>
          </cell>
          <cell r="DO144">
            <v>10048.700000000001</v>
          </cell>
          <cell r="DP144">
            <v>9686.7999999999993</v>
          </cell>
          <cell r="DQ144">
            <v>8879.1</v>
          </cell>
          <cell r="DR144">
            <v>8942.5</v>
          </cell>
          <cell r="DS144">
            <v>8734.1</v>
          </cell>
          <cell r="DT144">
            <v>8858.5</v>
          </cell>
          <cell r="DU144">
            <v>7762.9</v>
          </cell>
          <cell r="DV144">
            <v>9426</v>
          </cell>
          <cell r="DW144">
            <v>8595</v>
          </cell>
          <cell r="DX144">
            <v>9462.2000000000007</v>
          </cell>
          <cell r="DY144">
            <v>9659.9</v>
          </cell>
          <cell r="DZ144">
            <v>9391.6</v>
          </cell>
          <cell r="EA144">
            <v>9178.4</v>
          </cell>
          <cell r="EB144">
            <v>8265.2000000000007</v>
          </cell>
          <cell r="EC144">
            <v>9558.5</v>
          </cell>
          <cell r="ED144">
            <v>9481.1</v>
          </cell>
          <cell r="EE144">
            <v>9232.9</v>
          </cell>
          <cell r="EF144">
            <v>9246.7000000000007</v>
          </cell>
          <cell r="EG144">
            <v>0</v>
          </cell>
          <cell r="EH144">
            <v>2626.4</v>
          </cell>
          <cell r="EI144">
            <v>9648.7000000000007</v>
          </cell>
          <cell r="EJ144">
            <v>9054.9</v>
          </cell>
          <cell r="EK144">
            <v>8984.7999999999993</v>
          </cell>
          <cell r="EL144">
            <v>9634.5</v>
          </cell>
          <cell r="EM144">
            <v>9187.9</v>
          </cell>
          <cell r="EN144">
            <v>8437.2000000000007</v>
          </cell>
          <cell r="EO144">
            <v>8803.7999999999993</v>
          </cell>
          <cell r="EP144">
            <v>0</v>
          </cell>
          <cell r="EQ144">
            <v>0</v>
          </cell>
          <cell r="ER144">
            <v>1716.3</v>
          </cell>
          <cell r="ES144">
            <v>8794.7000000000007</v>
          </cell>
          <cell r="ET144">
            <v>7273</v>
          </cell>
          <cell r="EU144">
            <v>0</v>
          </cell>
          <cell r="EV144">
            <v>0</v>
          </cell>
          <cell r="EW144">
            <v>0</v>
          </cell>
          <cell r="EX144">
            <v>1098.5</v>
          </cell>
          <cell r="EY144">
            <v>6174.2</v>
          </cell>
          <cell r="EZ144">
            <v>9944</v>
          </cell>
          <cell r="FA144">
            <v>9298.4</v>
          </cell>
          <cell r="FB144">
            <v>9034.7000000000007</v>
          </cell>
          <cell r="FC144">
            <v>9321</v>
          </cell>
          <cell r="FD144">
            <v>9060.7000000000007</v>
          </cell>
          <cell r="FE144">
            <v>9155.9</v>
          </cell>
          <cell r="FF144">
            <v>9466.1</v>
          </cell>
          <cell r="FG144">
            <v>9023.2999999999993</v>
          </cell>
          <cell r="FH144">
            <v>8412.2999999999993</v>
          </cell>
          <cell r="FI144">
            <v>8078.2</v>
          </cell>
          <cell r="FJ144">
            <v>8044.4</v>
          </cell>
          <cell r="FK144">
            <v>6271.5</v>
          </cell>
          <cell r="FL144">
            <v>8012.5</v>
          </cell>
          <cell r="FM144">
            <v>7882.9</v>
          </cell>
          <cell r="FN144">
            <v>7763.9</v>
          </cell>
          <cell r="FO144">
            <v>7456.1</v>
          </cell>
          <cell r="FP144">
            <v>7780.1</v>
          </cell>
          <cell r="FQ144">
            <v>8766.2000000000007</v>
          </cell>
          <cell r="FR144">
            <v>9531.2000000000007</v>
          </cell>
          <cell r="FS144">
            <v>8398</v>
          </cell>
          <cell r="FT144">
            <v>7153.1</v>
          </cell>
          <cell r="FU144">
            <v>7683.9</v>
          </cell>
          <cell r="FV144">
            <v>7632.6</v>
          </cell>
          <cell r="FW144">
            <v>7729.9</v>
          </cell>
          <cell r="FX144">
            <v>5305.7</v>
          </cell>
          <cell r="FY144">
            <v>7147.3</v>
          </cell>
          <cell r="FZ144">
            <v>7570.6</v>
          </cell>
          <cell r="GA144">
            <v>8459.9</v>
          </cell>
          <cell r="GB144">
            <v>7651.2</v>
          </cell>
          <cell r="GC144">
            <v>8139.7</v>
          </cell>
          <cell r="GD144">
            <v>7585.3</v>
          </cell>
          <cell r="GE144">
            <v>8848.4</v>
          </cell>
          <cell r="GF144">
            <v>8493.5</v>
          </cell>
          <cell r="GG144">
            <v>7795</v>
          </cell>
          <cell r="GH144">
            <v>8152.1</v>
          </cell>
          <cell r="GI144">
            <v>7543.2</v>
          </cell>
          <cell r="GJ144">
            <v>2712.2</v>
          </cell>
          <cell r="GK144">
            <v>8623.2999999999993</v>
          </cell>
          <cell r="GL144">
            <v>8757</v>
          </cell>
          <cell r="GM144">
            <v>8553.9</v>
          </cell>
          <cell r="GN144">
            <v>8348.2000000000007</v>
          </cell>
          <cell r="GO144">
            <v>7355.7</v>
          </cell>
          <cell r="GP144">
            <v>7692.9</v>
          </cell>
          <cell r="GQ144">
            <v>8605</v>
          </cell>
          <cell r="GR144">
            <v>8032.7</v>
          </cell>
          <cell r="GS144">
            <v>8382.1</v>
          </cell>
          <cell r="GT144">
            <v>7477.9</v>
          </cell>
          <cell r="GU144">
            <v>7814.7</v>
          </cell>
          <cell r="GV144">
            <v>0</v>
          </cell>
          <cell r="GW144">
            <v>3712.2</v>
          </cell>
          <cell r="GX144">
            <v>8481.2000000000007</v>
          </cell>
          <cell r="GY144">
            <v>8283.5</v>
          </cell>
          <cell r="GZ144">
            <v>8228.6</v>
          </cell>
          <cell r="HA144">
            <v>5462.4</v>
          </cell>
          <cell r="HB144">
            <v>5653.4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</row>
        <row r="145">
          <cell r="A145">
            <v>144</v>
          </cell>
          <cell r="B145">
            <v>0</v>
          </cell>
          <cell r="C145" t="str">
            <v>Teor Alcoolico Vinhaça (°GL)</v>
          </cell>
          <cell r="D145" t="str">
            <v>°GL</v>
          </cell>
          <cell r="F145">
            <v>1.7399999999999999E-2</v>
          </cell>
          <cell r="G145">
            <v>2.1399999999999999E-2</v>
          </cell>
          <cell r="H145">
            <v>0.151</v>
          </cell>
          <cell r="I145">
            <v>4.2299999999999997E-2</v>
          </cell>
          <cell r="J145">
            <v>2.58E-2</v>
          </cell>
          <cell r="K145">
            <v>0.02</v>
          </cell>
          <cell r="L145">
            <v>2.4899999999999999E-2</v>
          </cell>
          <cell r="M145">
            <v>2.0400000000000001E-2</v>
          </cell>
          <cell r="N145">
            <v>1.9800000000000002E-2</v>
          </cell>
          <cell r="O145">
            <v>2.1000000000000001E-2</v>
          </cell>
          <cell r="P145">
            <v>1.37E-2</v>
          </cell>
          <cell r="Q145">
            <v>1.5299999999999999E-2</v>
          </cell>
          <cell r="R145">
            <v>1.24E-2</v>
          </cell>
          <cell r="S145">
            <v>1.2999999999999999E-2</v>
          </cell>
          <cell r="V145">
            <v>1.3299999999999999E-2</v>
          </cell>
          <cell r="W145">
            <v>0.01</v>
          </cell>
          <cell r="X145">
            <v>8.5000000000000006E-2</v>
          </cell>
          <cell r="Y145">
            <v>0.2215</v>
          </cell>
          <cell r="Z145">
            <v>2.24E-2</v>
          </cell>
          <cell r="AA145">
            <v>3.7699999999999997E-2</v>
          </cell>
          <cell r="AB145">
            <v>1.7999999999999999E-2</v>
          </cell>
          <cell r="AC145">
            <v>2.4E-2</v>
          </cell>
          <cell r="AD145">
            <v>1.8700000000000001E-2</v>
          </cell>
          <cell r="AE145">
            <v>7.0300000000000001E-2</v>
          </cell>
          <cell r="AF145">
            <v>3.7100000000000001E-2</v>
          </cell>
          <cell r="AG145">
            <v>1.6199999999999999E-2</v>
          </cell>
          <cell r="AJ145">
            <v>0.01</v>
          </cell>
          <cell r="AO145">
            <v>1.0699999999999999E-2</v>
          </cell>
          <cell r="AP145">
            <v>2.53E-2</v>
          </cell>
          <cell r="AQ145">
            <v>3.7999999999999999E-2</v>
          </cell>
          <cell r="AR145">
            <v>1.8700000000000001E-2</v>
          </cell>
          <cell r="AT145">
            <v>3.6999999999999998E-2</v>
          </cell>
          <cell r="AU145">
            <v>3.1699999999999999E-2</v>
          </cell>
          <cell r="AV145">
            <v>0.02</v>
          </cell>
          <cell r="AW145">
            <v>1.2800000000000001E-2</v>
          </cell>
          <cell r="AX145">
            <v>1.29E-2</v>
          </cell>
          <cell r="AY145">
            <v>1.4500000000000001E-2</v>
          </cell>
          <cell r="AZ145">
            <v>1.55E-2</v>
          </cell>
          <cell r="BB145">
            <v>0.10199999999999999</v>
          </cell>
          <cell r="BH145">
            <v>1.4E-2</v>
          </cell>
          <cell r="BI145">
            <v>0.01</v>
          </cell>
          <cell r="BJ145">
            <v>1.7299999999999999E-2</v>
          </cell>
          <cell r="BK145">
            <v>7.0000000000000001E-3</v>
          </cell>
          <cell r="BL145">
            <v>1.14E-2</v>
          </cell>
          <cell r="BM145">
            <v>1.0500000000000001E-2</v>
          </cell>
          <cell r="BN145">
            <v>2.1499999999999998E-2</v>
          </cell>
          <cell r="BO145">
            <v>2.0199999999999999E-2</v>
          </cell>
          <cell r="BP145">
            <v>2.0400000000000001E-2</v>
          </cell>
          <cell r="BQ145">
            <v>1.0800000000000001E-2</v>
          </cell>
          <cell r="BR145">
            <v>1.9699999999999999E-2</v>
          </cell>
          <cell r="BS145">
            <v>1.3299999999999999E-2</v>
          </cell>
          <cell r="BT145">
            <v>7.7000000000000002E-3</v>
          </cell>
          <cell r="BU145">
            <v>0.01</v>
          </cell>
          <cell r="BV145">
            <v>8.3999999999999995E-3</v>
          </cell>
          <cell r="BW145">
            <v>1.2200000000000001E-2</v>
          </cell>
          <cell r="BX145">
            <v>8.5000000000000006E-3</v>
          </cell>
          <cell r="BY145">
            <v>1.35E-2</v>
          </cell>
          <cell r="BZ145">
            <v>9.4999999999999998E-3</v>
          </cell>
          <cell r="CA145">
            <v>1.4200000000000001E-2</v>
          </cell>
          <cell r="CB145">
            <v>1.18E-2</v>
          </cell>
          <cell r="CC145">
            <v>8.2000000000000007E-3</v>
          </cell>
          <cell r="CD145">
            <v>1.5699999999999999E-2</v>
          </cell>
          <cell r="CE145">
            <v>1.4800000000000001E-2</v>
          </cell>
          <cell r="CF145">
            <v>0.01</v>
          </cell>
          <cell r="CG145">
            <v>1.17E-2</v>
          </cell>
          <cell r="CH145">
            <v>2.98E-2</v>
          </cell>
          <cell r="CI145">
            <v>6.88E-2</v>
          </cell>
          <cell r="CJ145">
            <v>1.37E-2</v>
          </cell>
          <cell r="CK145">
            <v>1.0999999999999999E-2</v>
          </cell>
          <cell r="CL145">
            <v>9.4999999999999998E-3</v>
          </cell>
          <cell r="CM145">
            <v>2.75E-2</v>
          </cell>
          <cell r="CN145">
            <v>2.3199999999999998E-2</v>
          </cell>
          <cell r="CO145">
            <v>1.2999999999999999E-2</v>
          </cell>
          <cell r="CP145">
            <v>1.2500000000000001E-2</v>
          </cell>
          <cell r="CQ145">
            <v>1.5100000000000001E-2</v>
          </cell>
          <cell r="CR145">
            <v>0.01</v>
          </cell>
          <cell r="CS145">
            <v>1.2500000000000001E-2</v>
          </cell>
          <cell r="CT145">
            <v>1.5800000000000002E-2</v>
          </cell>
          <cell r="CU145">
            <v>1.1599999999999999E-2</v>
          </cell>
          <cell r="CV145">
            <v>9.2999999999999992E-3</v>
          </cell>
          <cell r="CW145">
            <v>1.15E-2</v>
          </cell>
          <cell r="CX145">
            <v>9.2999999999999992E-3</v>
          </cell>
          <cell r="CY145">
            <v>1.37E-2</v>
          </cell>
          <cell r="CZ145">
            <v>6.1600000000000002E-2</v>
          </cell>
          <cell r="DA145">
            <v>1.2800000000000001E-2</v>
          </cell>
          <cell r="DB145">
            <v>1.2999999999999999E-2</v>
          </cell>
          <cell r="DC145">
            <v>1.17E-2</v>
          </cell>
          <cell r="DD145">
            <v>8.6999999999999994E-3</v>
          </cell>
          <cell r="DE145">
            <v>1.6500000000000001E-2</v>
          </cell>
          <cell r="DF145">
            <v>2.0400000000000001E-2</v>
          </cell>
          <cell r="DG145">
            <v>1.11E-2</v>
          </cell>
          <cell r="DH145">
            <v>9.2999999999999992E-3</v>
          </cell>
          <cell r="DI145">
            <v>1.0999999999999999E-2</v>
          </cell>
          <cell r="DJ145">
            <v>1.3100000000000001E-2</v>
          </cell>
          <cell r="DK145">
            <v>1.35E-2</v>
          </cell>
          <cell r="DL145">
            <v>1.38E-2</v>
          </cell>
          <cell r="DM145">
            <v>1.4E-2</v>
          </cell>
          <cell r="DN145">
            <v>1.17E-2</v>
          </cell>
          <cell r="DO145">
            <v>1.5699999999999999E-2</v>
          </cell>
          <cell r="DP145">
            <v>1.5299999999999999E-2</v>
          </cell>
          <cell r="DQ145">
            <v>1.4E-2</v>
          </cell>
          <cell r="DR145">
            <v>1.3100000000000001E-2</v>
          </cell>
          <cell r="DS145">
            <v>1.0500000000000001E-2</v>
          </cell>
          <cell r="DT145">
            <v>9.7000000000000003E-3</v>
          </cell>
          <cell r="DU145">
            <v>2.5999999999999999E-2</v>
          </cell>
          <cell r="DV145">
            <v>2.7699999999999999E-2</v>
          </cell>
          <cell r="DW145">
            <v>1.4500000000000001E-2</v>
          </cell>
          <cell r="DX145">
            <v>1.2200000000000001E-2</v>
          </cell>
          <cell r="DY145">
            <v>1.6899999999999998E-2</v>
          </cell>
          <cell r="DZ145">
            <v>1.55E-2</v>
          </cell>
          <cell r="EA145">
            <v>2.5499999999999998E-2</v>
          </cell>
          <cell r="EB145">
            <v>2.1299999999999999E-2</v>
          </cell>
          <cell r="EC145">
            <v>1.6E-2</v>
          </cell>
          <cell r="ED145">
            <v>0.01</v>
          </cell>
          <cell r="EE145">
            <v>0.01</v>
          </cell>
          <cell r="EF145">
            <v>1.2999999999999999E-2</v>
          </cell>
          <cell r="EH145">
            <v>1.4E-2</v>
          </cell>
          <cell r="EI145">
            <v>2.4500000000000001E-2</v>
          </cell>
          <cell r="EJ145">
            <v>1.5299999999999999E-2</v>
          </cell>
          <cell r="EK145">
            <v>1.4E-2</v>
          </cell>
          <cell r="EL145">
            <v>1.8200000000000001E-2</v>
          </cell>
          <cell r="EM145">
            <v>0.02</v>
          </cell>
          <cell r="EN145">
            <v>1.3299999999999999E-2</v>
          </cell>
          <cell r="EO145">
            <v>1.0999999999999999E-2</v>
          </cell>
          <cell r="ER145">
            <v>1.6E-2</v>
          </cell>
          <cell r="ES145">
            <v>3.3000000000000002E-2</v>
          </cell>
          <cell r="ET145">
            <v>1.6400000000000001E-2</v>
          </cell>
          <cell r="EX145">
            <v>4.0000000000000001E-3</v>
          </cell>
          <cell r="EY145">
            <v>2.1999999999999999E-2</v>
          </cell>
          <cell r="EZ145">
            <v>3.4299999999999997E-2</v>
          </cell>
          <cell r="FA145">
            <v>1.78E-2</v>
          </cell>
          <cell r="FB145">
            <v>1.4E-2</v>
          </cell>
          <cell r="FC145">
            <v>3.3300000000000003E-2</v>
          </cell>
          <cell r="FD145">
            <v>2.1000000000000001E-2</v>
          </cell>
          <cell r="FE145">
            <v>2.4500000000000001E-2</v>
          </cell>
          <cell r="FF145">
            <v>1.7500000000000002E-2</v>
          </cell>
          <cell r="FG145">
            <v>1.83E-2</v>
          </cell>
          <cell r="FH145">
            <v>1.7600000000000001E-2</v>
          </cell>
          <cell r="FI145">
            <v>1.55E-2</v>
          </cell>
          <cell r="FJ145">
            <v>1.4999999999999999E-2</v>
          </cell>
          <cell r="FK145">
            <v>1.6E-2</v>
          </cell>
          <cell r="FL145">
            <v>1.23E-2</v>
          </cell>
          <cell r="FM145">
            <v>1.18E-2</v>
          </cell>
          <cell r="FN145">
            <v>1.9599999999999999E-2</v>
          </cell>
          <cell r="FO145">
            <v>1.0500000000000001E-2</v>
          </cell>
          <cell r="FP145">
            <v>1.6500000000000001E-2</v>
          </cell>
          <cell r="FQ145">
            <v>1.4500000000000001E-2</v>
          </cell>
          <cell r="FR145">
            <v>1.5299999999999999E-2</v>
          </cell>
          <cell r="FS145">
            <v>1.8200000000000001E-2</v>
          </cell>
          <cell r="FT145">
            <v>1.7100000000000001E-2</v>
          </cell>
          <cell r="FU145">
            <v>1.6199999999999999E-2</v>
          </cell>
          <cell r="FV145">
            <v>1.95E-2</v>
          </cell>
          <cell r="FW145">
            <v>7.6899999999999996E-2</v>
          </cell>
          <cell r="FX145">
            <v>1.24E-2</v>
          </cell>
          <cell r="FY145">
            <v>2.0299999999999999E-2</v>
          </cell>
          <cell r="FZ145">
            <v>1.8700000000000001E-2</v>
          </cell>
          <cell r="GA145">
            <v>3.4500000000000003E-2</v>
          </cell>
          <cell r="GB145">
            <v>1.7999999999999999E-2</v>
          </cell>
          <cell r="GC145">
            <v>0.02</v>
          </cell>
          <cell r="GD145">
            <v>1.55E-2</v>
          </cell>
          <cell r="GE145">
            <v>2.0500000000000001E-2</v>
          </cell>
          <cell r="GF145">
            <v>2.9100000000000001E-2</v>
          </cell>
          <cell r="GG145">
            <v>2.4199999999999999E-2</v>
          </cell>
          <cell r="GH145">
            <v>2.9000000000000001E-2</v>
          </cell>
          <cell r="GI145">
            <v>1.03E-2</v>
          </cell>
          <cell r="GJ145">
            <v>1.9E-2</v>
          </cell>
          <cell r="GK145">
            <v>3.5000000000000003E-2</v>
          </cell>
          <cell r="GL145">
            <v>2.4199999999999999E-2</v>
          </cell>
          <cell r="GM145">
            <v>1.4999999999999999E-2</v>
          </cell>
          <cell r="GN145">
            <v>1.35E-2</v>
          </cell>
          <cell r="GO145">
            <v>1.6500000000000001E-2</v>
          </cell>
          <cell r="GP145">
            <v>1.11E-2</v>
          </cell>
          <cell r="GQ145">
            <v>1.6E-2</v>
          </cell>
          <cell r="GR145">
            <v>1.9300000000000001E-2</v>
          </cell>
          <cell r="GS145">
            <v>1.7500000000000002E-2</v>
          </cell>
          <cell r="GT145">
            <v>1.4200000000000001E-2</v>
          </cell>
          <cell r="GU145">
            <v>1.7000000000000001E-2</v>
          </cell>
          <cell r="GV145">
            <v>5.3E-3</v>
          </cell>
          <cell r="GW145">
            <v>2.07E-2</v>
          </cell>
          <cell r="GX145">
            <v>1.67E-2</v>
          </cell>
          <cell r="GY145">
            <v>2.75E-2</v>
          </cell>
          <cell r="GZ145">
            <v>1.9199999999999998E-2</v>
          </cell>
          <cell r="HA145">
            <v>1.6299999999999999E-2</v>
          </cell>
          <cell r="HB145">
            <v>2.8000000000000001E-2</v>
          </cell>
        </row>
        <row r="146">
          <cell r="A146">
            <v>145</v>
          </cell>
          <cell r="B146">
            <v>0</v>
          </cell>
          <cell r="C146" t="str">
            <v>Teor Alcoolico Flegmaça (°GL)</v>
          </cell>
          <cell r="D146" t="str">
            <v>°GL</v>
          </cell>
          <cell r="F146">
            <v>0.105</v>
          </cell>
          <cell r="G146">
            <v>1.0999999999999999E-2</v>
          </cell>
          <cell r="H146">
            <v>0.16900000000000001</v>
          </cell>
          <cell r="I146">
            <v>0.14000000000000001</v>
          </cell>
          <cell r="J146">
            <v>3.5999999999999997E-2</v>
          </cell>
          <cell r="K146">
            <v>5.0999999999999997E-2</v>
          </cell>
          <cell r="L146">
            <v>0.27200000000000002</v>
          </cell>
          <cell r="M146">
            <v>1.4E-2</v>
          </cell>
          <cell r="N146">
            <v>0.26700000000000002</v>
          </cell>
          <cell r="O146">
            <v>1.9E-2</v>
          </cell>
          <cell r="P146">
            <v>1.2999999999999999E-2</v>
          </cell>
          <cell r="Q146">
            <v>1.2999999999999999E-2</v>
          </cell>
          <cell r="R146">
            <v>1.0999999999999999E-2</v>
          </cell>
          <cell r="S146">
            <v>1.0999999999999999E-2</v>
          </cell>
          <cell r="V146">
            <v>6.5000000000000002E-2</v>
          </cell>
          <cell r="W146">
            <v>0.01</v>
          </cell>
          <cell r="X146">
            <v>0.01</v>
          </cell>
          <cell r="Y146">
            <v>0.13800000000000001</v>
          </cell>
          <cell r="Z146">
            <v>1.9E-2</v>
          </cell>
          <cell r="AA146">
            <v>0.372</v>
          </cell>
          <cell r="AB146">
            <v>2.5000000000000001E-2</v>
          </cell>
          <cell r="AC146">
            <v>2.9000000000000001E-2</v>
          </cell>
          <cell r="AD146">
            <v>1.6E-2</v>
          </cell>
          <cell r="AE146">
            <v>5.2999999999999999E-2</v>
          </cell>
          <cell r="AF146">
            <v>0.02</v>
          </cell>
          <cell r="AG146">
            <v>2.9000000000000001E-2</v>
          </cell>
          <cell r="AJ146">
            <v>1.4E-2</v>
          </cell>
          <cell r="AO146">
            <v>3.2000000000000001E-2</v>
          </cell>
          <cell r="AP146">
            <v>1.6E-2</v>
          </cell>
          <cell r="AQ146">
            <v>1.2999999999999999E-2</v>
          </cell>
          <cell r="AR146">
            <v>5.2999999999999999E-2</v>
          </cell>
          <cell r="AT146">
            <v>0.247</v>
          </cell>
          <cell r="AU146">
            <v>1.0999999999999999E-2</v>
          </cell>
          <cell r="AV146">
            <v>1.7000000000000001E-2</v>
          </cell>
          <cell r="AW146">
            <v>1.9E-2</v>
          </cell>
          <cell r="AX146">
            <v>1.0999999999999999E-2</v>
          </cell>
          <cell r="AY146">
            <v>3.4000000000000002E-2</v>
          </cell>
          <cell r="AZ146">
            <v>3.2000000000000001E-2</v>
          </cell>
          <cell r="BB146">
            <v>6.8000000000000005E-2</v>
          </cell>
          <cell r="BH146">
            <v>3.4000000000000002E-2</v>
          </cell>
          <cell r="BI146">
            <v>8.9999999999999993E-3</v>
          </cell>
          <cell r="BJ146">
            <v>0.126</v>
          </cell>
          <cell r="BK146">
            <v>8.9999999999999993E-3</v>
          </cell>
          <cell r="BL146">
            <v>1.2999999999999999E-2</v>
          </cell>
          <cell r="BM146">
            <v>1.2999999999999999E-2</v>
          </cell>
          <cell r="BN146">
            <v>1.0999999999999999E-2</v>
          </cell>
          <cell r="BO146">
            <v>1.9E-2</v>
          </cell>
          <cell r="BP146">
            <v>1.2E-2</v>
          </cell>
          <cell r="BQ146">
            <v>8.9999999999999993E-3</v>
          </cell>
          <cell r="BR146">
            <v>1.2E-2</v>
          </cell>
          <cell r="BS146">
            <v>1.9E-2</v>
          </cell>
          <cell r="BT146">
            <v>0.02</v>
          </cell>
          <cell r="BU146">
            <v>1.0999999999999999E-2</v>
          </cell>
          <cell r="BV146">
            <v>2.1000000000000001E-2</v>
          </cell>
          <cell r="BW146">
            <v>7.4999999999999997E-2</v>
          </cell>
          <cell r="BX146">
            <v>1.4999999999999999E-2</v>
          </cell>
          <cell r="BY146">
            <v>1.4999999999999999E-2</v>
          </cell>
          <cell r="BZ146">
            <v>0.221</v>
          </cell>
          <cell r="CA146">
            <v>1.4999999999999999E-2</v>
          </cell>
          <cell r="CB146">
            <v>1.2E-2</v>
          </cell>
          <cell r="CC146">
            <v>0.01</v>
          </cell>
          <cell r="CD146">
            <v>0.01</v>
          </cell>
          <cell r="CE146">
            <v>1.9E-2</v>
          </cell>
          <cell r="CF146">
            <v>1.7999999999999999E-2</v>
          </cell>
          <cell r="CG146">
            <v>1.7999999999999999E-2</v>
          </cell>
          <cell r="CH146">
            <v>0.26700000000000002</v>
          </cell>
          <cell r="CI146">
            <v>6.9000000000000006E-2</v>
          </cell>
          <cell r="CJ146">
            <v>4.1000000000000002E-2</v>
          </cell>
          <cell r="CK146">
            <v>1.4999999999999999E-2</v>
          </cell>
          <cell r="CL146">
            <v>1.2999999999999999E-2</v>
          </cell>
          <cell r="CM146">
            <v>1.2E-2</v>
          </cell>
          <cell r="CN146">
            <v>0.151</v>
          </cell>
          <cell r="CO146">
            <v>5.8999999999999997E-2</v>
          </cell>
          <cell r="CP146">
            <v>1.6E-2</v>
          </cell>
          <cell r="CQ146">
            <v>0.02</v>
          </cell>
          <cell r="CR146">
            <v>1.0999999999999999E-2</v>
          </cell>
          <cell r="CS146">
            <v>0.74199999999999999</v>
          </cell>
          <cell r="CT146">
            <v>2.4E-2</v>
          </cell>
          <cell r="CU146">
            <v>1.2999999999999999E-2</v>
          </cell>
          <cell r="CV146">
            <v>1.9E-2</v>
          </cell>
          <cell r="CW146">
            <v>0.13</v>
          </cell>
          <cell r="CX146">
            <v>0.20499999999999999</v>
          </cell>
          <cell r="CY146">
            <v>1.4E-2</v>
          </cell>
          <cell r="CZ146">
            <v>0.32600000000000001</v>
          </cell>
          <cell r="DA146">
            <v>8.9999999999999993E-3</v>
          </cell>
          <cell r="DB146">
            <v>0.01</v>
          </cell>
          <cell r="DC146">
            <v>1.2999999999999999E-2</v>
          </cell>
          <cell r="DD146">
            <v>8.9999999999999993E-3</v>
          </cell>
          <cell r="DE146">
            <v>1.4E-2</v>
          </cell>
          <cell r="DF146">
            <v>1.2999999999999999E-2</v>
          </cell>
          <cell r="DG146">
            <v>6.5000000000000002E-2</v>
          </cell>
          <cell r="DH146">
            <v>4.1000000000000002E-2</v>
          </cell>
          <cell r="DI146">
            <v>0.04</v>
          </cell>
          <cell r="DJ146">
            <v>1.2999999999999999E-2</v>
          </cell>
          <cell r="DK146">
            <v>8.9999999999999993E-3</v>
          </cell>
          <cell r="DL146">
            <v>1.4999999999999999E-2</v>
          </cell>
          <cell r="DM146">
            <v>0.01</v>
          </cell>
          <cell r="DN146">
            <v>8.9999999999999993E-3</v>
          </cell>
          <cell r="DO146">
            <v>8.0000000000000002E-3</v>
          </cell>
          <cell r="DP146">
            <v>0.01</v>
          </cell>
          <cell r="DQ146">
            <v>1.9E-2</v>
          </cell>
          <cell r="DR146">
            <v>8.0000000000000002E-3</v>
          </cell>
          <cell r="DS146">
            <v>8.9999999999999993E-3</v>
          </cell>
          <cell r="DT146">
            <v>7.0000000000000001E-3</v>
          </cell>
          <cell r="DU146">
            <v>8.0000000000000002E-3</v>
          </cell>
          <cell r="DV146">
            <v>5.0999999999999997E-2</v>
          </cell>
          <cell r="DW146">
            <v>1.2E-2</v>
          </cell>
          <cell r="DX146">
            <v>1.0999999999999999E-2</v>
          </cell>
          <cell r="DY146">
            <v>8.9999999999999993E-3</v>
          </cell>
          <cell r="DZ146">
            <v>2.1999999999999999E-2</v>
          </cell>
          <cell r="EA146">
            <v>0.01</v>
          </cell>
          <cell r="EB146">
            <v>7.0000000000000001E-3</v>
          </cell>
          <cell r="EC146">
            <v>8.9999999999999993E-3</v>
          </cell>
          <cell r="ED146">
            <v>8.0000000000000002E-3</v>
          </cell>
          <cell r="EE146">
            <v>1.7999999999999999E-2</v>
          </cell>
          <cell r="EF146">
            <v>8.9999999999999993E-3</v>
          </cell>
          <cell r="EH146">
            <v>0.01</v>
          </cell>
          <cell r="EI146">
            <v>0.03</v>
          </cell>
          <cell r="EJ146">
            <v>1.2E-2</v>
          </cell>
          <cell r="EK146">
            <v>1.2999999999999999E-2</v>
          </cell>
          <cell r="EL146">
            <v>1.4999999999999999E-2</v>
          </cell>
          <cell r="EM146">
            <v>1.6E-2</v>
          </cell>
          <cell r="EN146">
            <v>1.7999999999999999E-2</v>
          </cell>
          <cell r="EO146">
            <v>8.9999999999999993E-3</v>
          </cell>
          <cell r="ER146">
            <v>0.28599999999999998</v>
          </cell>
          <cell r="ES146">
            <v>1.9E-2</v>
          </cell>
          <cell r="ET146">
            <v>1.6E-2</v>
          </cell>
          <cell r="EX146">
            <v>3.0000000000000001E-3</v>
          </cell>
          <cell r="EY146">
            <v>2.8000000000000001E-2</v>
          </cell>
          <cell r="EZ146">
            <v>4.9000000000000002E-2</v>
          </cell>
          <cell r="FA146">
            <v>1.0999999999999999E-2</v>
          </cell>
          <cell r="FB146">
            <v>1.7000000000000001E-2</v>
          </cell>
          <cell r="FC146">
            <v>2.3E-2</v>
          </cell>
          <cell r="FD146">
            <v>1.2E-2</v>
          </cell>
          <cell r="FE146">
            <v>2.3E-2</v>
          </cell>
          <cell r="FF146">
            <v>1.9E-2</v>
          </cell>
          <cell r="FG146">
            <v>1.9E-2</v>
          </cell>
          <cell r="FH146">
            <v>0.01</v>
          </cell>
          <cell r="FI146">
            <v>1.2E-2</v>
          </cell>
          <cell r="FJ146">
            <v>1.2999999999999999E-2</v>
          </cell>
          <cell r="FK146">
            <v>1.6E-2</v>
          </cell>
          <cell r="FL146">
            <v>0.378</v>
          </cell>
          <cell r="FM146">
            <v>2.4E-2</v>
          </cell>
          <cell r="FN146">
            <v>3.2000000000000001E-2</v>
          </cell>
          <cell r="FO146">
            <v>3.5000000000000003E-2</v>
          </cell>
          <cell r="FP146">
            <v>8.9999999999999993E-3</v>
          </cell>
          <cell r="FQ146">
            <v>7.0000000000000001E-3</v>
          </cell>
          <cell r="FR146">
            <v>8.0000000000000002E-3</v>
          </cell>
          <cell r="FS146">
            <v>1.7000000000000001E-2</v>
          </cell>
          <cell r="FT146">
            <v>8.9999999999999993E-3</v>
          </cell>
          <cell r="FU146">
            <v>7.0000000000000001E-3</v>
          </cell>
          <cell r="FV146">
            <v>1.0999999999999999E-2</v>
          </cell>
          <cell r="FW146">
            <v>0.04</v>
          </cell>
          <cell r="FX146">
            <v>7.0000000000000001E-3</v>
          </cell>
          <cell r="FY146">
            <v>1.2E-2</v>
          </cell>
          <cell r="FZ146">
            <v>1.2999999999999999E-2</v>
          </cell>
          <cell r="GA146">
            <v>0.61399999999999999</v>
          </cell>
          <cell r="GB146">
            <v>1.4999999999999999E-2</v>
          </cell>
          <cell r="GC146">
            <v>1.7000000000000001E-2</v>
          </cell>
          <cell r="GD146">
            <v>2.4E-2</v>
          </cell>
          <cell r="GE146">
            <v>1.7999999999999999E-2</v>
          </cell>
          <cell r="GF146">
            <v>1.6E-2</v>
          </cell>
          <cell r="GG146">
            <v>2.5000000000000001E-2</v>
          </cell>
          <cell r="GH146">
            <v>2.9000000000000001E-2</v>
          </cell>
          <cell r="GI146">
            <v>1.7999999999999999E-2</v>
          </cell>
          <cell r="GJ146">
            <v>0.63500000000000001</v>
          </cell>
          <cell r="GK146">
            <v>2.7E-2</v>
          </cell>
          <cell r="GL146">
            <v>2.3E-2</v>
          </cell>
          <cell r="GM146">
            <v>1.9E-2</v>
          </cell>
          <cell r="GN146">
            <v>2.1000000000000001E-2</v>
          </cell>
          <cell r="GO146">
            <v>4.2000000000000003E-2</v>
          </cell>
          <cell r="GP146">
            <v>1.2999999999999999E-2</v>
          </cell>
          <cell r="GQ146">
            <v>7.0000000000000001E-3</v>
          </cell>
          <cell r="GR146">
            <v>1.4999999999999999E-2</v>
          </cell>
          <cell r="GS146">
            <v>1.4999999999999999E-2</v>
          </cell>
          <cell r="GT146">
            <v>1.4E-2</v>
          </cell>
          <cell r="GU146">
            <v>6.0000000000000001E-3</v>
          </cell>
          <cell r="GV146">
            <v>1.2999999999999999E-2</v>
          </cell>
          <cell r="GW146">
            <v>1.2E-2</v>
          </cell>
          <cell r="GX146">
            <v>8.0000000000000002E-3</v>
          </cell>
          <cell r="GY146">
            <v>7.0000000000000001E-3</v>
          </cell>
          <cell r="GZ146">
            <v>8.9999999999999993E-3</v>
          </cell>
          <cell r="HA146">
            <v>8.9999999999999993E-3</v>
          </cell>
          <cell r="HB146">
            <v>1.4E-2</v>
          </cell>
          <cell r="HC146">
            <v>8.9999999999999993E-3</v>
          </cell>
        </row>
        <row r="147">
          <cell r="A147">
            <v>146</v>
          </cell>
          <cell r="B147">
            <v>0</v>
          </cell>
          <cell r="C147" t="str">
            <v>Hrs Perdidas P. Molecular (h)</v>
          </cell>
          <cell r="D147" t="str">
            <v>h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  <cell r="BK147">
            <v>0</v>
          </cell>
          <cell r="BL147">
            <v>0</v>
          </cell>
          <cell r="BM147">
            <v>0</v>
          </cell>
          <cell r="BN147">
            <v>0</v>
          </cell>
          <cell r="BO147">
            <v>0</v>
          </cell>
          <cell r="BP147">
            <v>0</v>
          </cell>
          <cell r="BQ147">
            <v>0</v>
          </cell>
          <cell r="BR147">
            <v>0</v>
          </cell>
          <cell r="BS147">
            <v>0</v>
          </cell>
          <cell r="BT147">
            <v>0</v>
          </cell>
          <cell r="BU147">
            <v>0</v>
          </cell>
          <cell r="BV147">
            <v>0</v>
          </cell>
          <cell r="BW147">
            <v>0</v>
          </cell>
          <cell r="BX147">
            <v>0</v>
          </cell>
          <cell r="BY147">
            <v>0</v>
          </cell>
          <cell r="BZ147">
            <v>0</v>
          </cell>
          <cell r="CA147">
            <v>0</v>
          </cell>
          <cell r="CB147">
            <v>0</v>
          </cell>
          <cell r="CC147">
            <v>0</v>
          </cell>
          <cell r="CD147">
            <v>0</v>
          </cell>
          <cell r="CE147">
            <v>0</v>
          </cell>
          <cell r="CF147">
            <v>0</v>
          </cell>
          <cell r="CG147">
            <v>0</v>
          </cell>
          <cell r="CH147">
            <v>0</v>
          </cell>
          <cell r="CI147">
            <v>0</v>
          </cell>
          <cell r="CJ147">
            <v>0</v>
          </cell>
          <cell r="CK147">
            <v>0</v>
          </cell>
          <cell r="CL147">
            <v>0</v>
          </cell>
          <cell r="CM147">
            <v>0</v>
          </cell>
          <cell r="CN147">
            <v>0</v>
          </cell>
          <cell r="CO147">
            <v>0</v>
          </cell>
          <cell r="CP147">
            <v>0</v>
          </cell>
          <cell r="CQ147">
            <v>0</v>
          </cell>
          <cell r="CR147">
            <v>0</v>
          </cell>
          <cell r="CS147">
            <v>0</v>
          </cell>
          <cell r="CT147">
            <v>0</v>
          </cell>
          <cell r="CU147">
            <v>0</v>
          </cell>
          <cell r="CV147">
            <v>0</v>
          </cell>
          <cell r="CW147">
            <v>0</v>
          </cell>
          <cell r="CX147">
            <v>0</v>
          </cell>
          <cell r="CY147">
            <v>0</v>
          </cell>
          <cell r="CZ147">
            <v>0</v>
          </cell>
          <cell r="DA147">
            <v>0</v>
          </cell>
          <cell r="DB147">
            <v>0</v>
          </cell>
          <cell r="DC147">
            <v>0</v>
          </cell>
          <cell r="DD147">
            <v>0</v>
          </cell>
          <cell r="DE147">
            <v>0</v>
          </cell>
          <cell r="DF147">
            <v>0</v>
          </cell>
          <cell r="DG147">
            <v>0</v>
          </cell>
          <cell r="DH147">
            <v>0</v>
          </cell>
          <cell r="DI147">
            <v>0</v>
          </cell>
          <cell r="DJ147">
            <v>0</v>
          </cell>
          <cell r="DK147">
            <v>0</v>
          </cell>
          <cell r="DL147">
            <v>0</v>
          </cell>
          <cell r="DM147">
            <v>0</v>
          </cell>
          <cell r="DN147">
            <v>0</v>
          </cell>
          <cell r="DO147">
            <v>0</v>
          </cell>
          <cell r="DP147">
            <v>0</v>
          </cell>
          <cell r="DQ147">
            <v>0</v>
          </cell>
          <cell r="DR147">
            <v>0</v>
          </cell>
          <cell r="DS147">
            <v>0</v>
          </cell>
          <cell r="DT147">
            <v>0</v>
          </cell>
          <cell r="DU147">
            <v>0</v>
          </cell>
          <cell r="DV147">
            <v>0</v>
          </cell>
          <cell r="DW147">
            <v>0</v>
          </cell>
          <cell r="DX147">
            <v>0</v>
          </cell>
          <cell r="DY147">
            <v>0</v>
          </cell>
          <cell r="DZ147">
            <v>0</v>
          </cell>
          <cell r="EA147">
            <v>0</v>
          </cell>
          <cell r="EB147">
            <v>0</v>
          </cell>
          <cell r="EC147">
            <v>0</v>
          </cell>
          <cell r="ED147">
            <v>0</v>
          </cell>
          <cell r="EE147">
            <v>0</v>
          </cell>
          <cell r="EF147">
            <v>0</v>
          </cell>
          <cell r="EG147">
            <v>0</v>
          </cell>
          <cell r="EH147">
            <v>0</v>
          </cell>
          <cell r="EI147">
            <v>0</v>
          </cell>
          <cell r="EJ147">
            <v>0</v>
          </cell>
          <cell r="EK147">
            <v>0</v>
          </cell>
          <cell r="EL147">
            <v>0</v>
          </cell>
          <cell r="EM147">
            <v>0</v>
          </cell>
          <cell r="EN147">
            <v>0</v>
          </cell>
          <cell r="EO147">
            <v>0</v>
          </cell>
          <cell r="EP147">
            <v>0</v>
          </cell>
          <cell r="EQ147">
            <v>0</v>
          </cell>
          <cell r="ER147">
            <v>0</v>
          </cell>
          <cell r="ES147">
            <v>0</v>
          </cell>
          <cell r="ET147">
            <v>0</v>
          </cell>
          <cell r="EU147">
            <v>0</v>
          </cell>
          <cell r="EV147">
            <v>0</v>
          </cell>
          <cell r="EW147">
            <v>0</v>
          </cell>
          <cell r="EX147">
            <v>0</v>
          </cell>
          <cell r="EY147">
            <v>0</v>
          </cell>
          <cell r="EZ147">
            <v>0</v>
          </cell>
          <cell r="FA147">
            <v>0</v>
          </cell>
          <cell r="FB147">
            <v>0</v>
          </cell>
          <cell r="FC147">
            <v>0</v>
          </cell>
          <cell r="FD147">
            <v>0</v>
          </cell>
          <cell r="FE147">
            <v>0</v>
          </cell>
          <cell r="FF147">
            <v>0</v>
          </cell>
          <cell r="FG147">
            <v>0</v>
          </cell>
          <cell r="FH147">
            <v>0</v>
          </cell>
          <cell r="FI147">
            <v>0</v>
          </cell>
          <cell r="FJ147">
            <v>0</v>
          </cell>
          <cell r="FK147">
            <v>0</v>
          </cell>
          <cell r="FL147">
            <v>0</v>
          </cell>
          <cell r="FM147">
            <v>0</v>
          </cell>
          <cell r="FN147">
            <v>0</v>
          </cell>
          <cell r="FO147">
            <v>0</v>
          </cell>
          <cell r="FP147">
            <v>0</v>
          </cell>
          <cell r="FQ147">
            <v>0</v>
          </cell>
          <cell r="FR147">
            <v>0</v>
          </cell>
          <cell r="FS147">
            <v>0</v>
          </cell>
          <cell r="FT147">
            <v>0</v>
          </cell>
          <cell r="FU147">
            <v>0</v>
          </cell>
          <cell r="FV147">
            <v>0</v>
          </cell>
          <cell r="FW147">
            <v>0</v>
          </cell>
          <cell r="FX147">
            <v>0</v>
          </cell>
          <cell r="FY147">
            <v>0</v>
          </cell>
          <cell r="FZ147">
            <v>0</v>
          </cell>
          <cell r="GA147">
            <v>0</v>
          </cell>
          <cell r="GB147">
            <v>0</v>
          </cell>
          <cell r="GC147">
            <v>0</v>
          </cell>
          <cell r="GD147">
            <v>0</v>
          </cell>
          <cell r="GE147">
            <v>0</v>
          </cell>
          <cell r="GF147">
            <v>0</v>
          </cell>
          <cell r="GG147">
            <v>0</v>
          </cell>
          <cell r="GH147">
            <v>0</v>
          </cell>
          <cell r="GI147">
            <v>0</v>
          </cell>
          <cell r="GJ147">
            <v>0</v>
          </cell>
          <cell r="GK147">
            <v>0</v>
          </cell>
          <cell r="GL147">
            <v>0</v>
          </cell>
          <cell r="GM147">
            <v>0</v>
          </cell>
          <cell r="GN147">
            <v>0</v>
          </cell>
          <cell r="GO147">
            <v>0</v>
          </cell>
          <cell r="GP147">
            <v>0</v>
          </cell>
          <cell r="GQ147">
            <v>0</v>
          </cell>
          <cell r="GR147">
            <v>0</v>
          </cell>
          <cell r="GS147">
            <v>0</v>
          </cell>
          <cell r="GT147">
            <v>0</v>
          </cell>
          <cell r="GU147">
            <v>0</v>
          </cell>
          <cell r="GV147">
            <v>0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</row>
        <row r="148">
          <cell r="A148">
            <v>147</v>
          </cell>
          <cell r="B148">
            <v>0</v>
          </cell>
          <cell r="C148" t="str">
            <v>DADOS ALCOOL</v>
          </cell>
          <cell r="D148" t="str">
            <v>.</v>
          </cell>
        </row>
        <row r="149">
          <cell r="A149">
            <v>148</v>
          </cell>
          <cell r="B149">
            <v>0</v>
          </cell>
          <cell r="C149" t="str">
            <v>°INPM Anidro (Teor Alc.% peso)</v>
          </cell>
          <cell r="D149" t="str">
            <v>INPM</v>
          </cell>
          <cell r="W149">
            <v>99.613299999999995</v>
          </cell>
          <cell r="X149">
            <v>99.846699999999998</v>
          </cell>
          <cell r="Y149">
            <v>99.84</v>
          </cell>
          <cell r="Z149">
            <v>99.8</v>
          </cell>
          <cell r="AA149">
            <v>99.785700000000006</v>
          </cell>
          <cell r="AB149">
            <v>99.763300000000001</v>
          </cell>
          <cell r="AC149">
            <v>99.805800000000005</v>
          </cell>
          <cell r="AD149">
            <v>99.7667</v>
          </cell>
          <cell r="AE149">
            <v>99.77</v>
          </cell>
          <cell r="AF149">
            <v>99.776700000000005</v>
          </cell>
          <cell r="AG149">
            <v>99.765799999999999</v>
          </cell>
          <cell r="AJ149">
            <v>99.61</v>
          </cell>
          <cell r="AM149">
            <v>99.79</v>
          </cell>
          <cell r="AO149">
            <v>99.721400000000003</v>
          </cell>
          <cell r="AP149">
            <v>99.765000000000001</v>
          </cell>
          <cell r="AQ149">
            <v>99.712500000000006</v>
          </cell>
          <cell r="AR149">
            <v>99.737499999999997</v>
          </cell>
          <cell r="AT149">
            <v>99.775700000000001</v>
          </cell>
          <cell r="AU149">
            <v>99.771000000000001</v>
          </cell>
          <cell r="AV149">
            <v>99.746700000000004</v>
          </cell>
          <cell r="AW149">
            <v>99.740799999999993</v>
          </cell>
          <cell r="AX149">
            <v>99.727500000000006</v>
          </cell>
          <cell r="AY149">
            <v>99.749200000000002</v>
          </cell>
          <cell r="AZ149">
            <v>99.713300000000004</v>
          </cell>
          <cell r="BB149">
            <v>99.75</v>
          </cell>
          <cell r="BF149">
            <v>99.62</v>
          </cell>
          <cell r="BH149">
            <v>99.63</v>
          </cell>
          <cell r="BI149">
            <v>99.818799999999996</v>
          </cell>
          <cell r="BJ149">
            <v>99.894400000000005</v>
          </cell>
          <cell r="BK149">
            <v>99.882199999999997</v>
          </cell>
          <cell r="BL149">
            <v>99.826700000000002</v>
          </cell>
          <cell r="BP149">
            <v>99.742999999999995</v>
          </cell>
          <cell r="BQ149">
            <v>99.723299999999995</v>
          </cell>
          <cell r="BR149">
            <v>99.735500000000002</v>
          </cell>
          <cell r="BS149">
            <v>99.74</v>
          </cell>
          <cell r="BT149">
            <v>99.730800000000002</v>
          </cell>
          <cell r="BU149">
            <v>99.575500000000005</v>
          </cell>
          <cell r="BV149">
            <v>99.667000000000002</v>
          </cell>
          <cell r="BW149">
            <v>99.682500000000005</v>
          </cell>
          <cell r="BX149">
            <v>99.690799999999996</v>
          </cell>
          <cell r="BY149">
            <v>99.695800000000006</v>
          </cell>
          <cell r="BZ149">
            <v>99.697299999999998</v>
          </cell>
          <cell r="CA149">
            <v>99.677499999999995</v>
          </cell>
          <cell r="CB149">
            <v>99.6858</v>
          </cell>
          <cell r="CC149">
            <v>99.706699999999998</v>
          </cell>
          <cell r="CD149">
            <v>99.674999999999997</v>
          </cell>
          <cell r="CE149">
            <v>99.734499999999997</v>
          </cell>
          <cell r="CF149">
            <v>99.706699999999998</v>
          </cell>
          <cell r="CG149">
            <v>99.692499999999995</v>
          </cell>
          <cell r="CH149">
            <v>99.69</v>
          </cell>
          <cell r="CI149">
            <v>99.719200000000001</v>
          </cell>
          <cell r="CJ149">
            <v>99.6875</v>
          </cell>
          <cell r="CK149">
            <v>99.690899999999999</v>
          </cell>
          <cell r="CL149">
            <v>99.702500000000001</v>
          </cell>
          <cell r="CM149">
            <v>99.684200000000004</v>
          </cell>
          <cell r="CN149">
            <v>99.72</v>
          </cell>
          <cell r="CO149">
            <v>99.674199999999999</v>
          </cell>
          <cell r="CP149">
            <v>99.665800000000004</v>
          </cell>
          <cell r="CQ149">
            <v>99.685000000000002</v>
          </cell>
          <cell r="CR149">
            <v>99.708299999999994</v>
          </cell>
          <cell r="CS149">
            <v>99.671000000000006</v>
          </cell>
          <cell r="CT149">
            <v>99.668300000000002</v>
          </cell>
          <cell r="CU149">
            <v>99.697500000000005</v>
          </cell>
          <cell r="CV149">
            <v>99.657499999999999</v>
          </cell>
          <cell r="CW149">
            <v>99.667000000000002</v>
          </cell>
          <cell r="CX149">
            <v>99.688500000000005</v>
          </cell>
          <cell r="CY149">
            <v>99.642200000000003</v>
          </cell>
          <cell r="CZ149">
            <v>99.718400000000003</v>
          </cell>
          <cell r="DD149">
            <v>99.620900000000006</v>
          </cell>
          <cell r="DE149">
            <v>99.6327</v>
          </cell>
          <cell r="DF149">
            <v>99.648300000000006</v>
          </cell>
          <cell r="DG149">
            <v>99.6</v>
          </cell>
          <cell r="DH149">
            <v>99.617500000000007</v>
          </cell>
          <cell r="DI149">
            <v>99.635499999999993</v>
          </cell>
          <cell r="DJ149">
            <v>99.652500000000003</v>
          </cell>
          <cell r="DK149">
            <v>99.645799999999994</v>
          </cell>
          <cell r="DL149">
            <v>99.628299999999996</v>
          </cell>
          <cell r="DM149">
            <v>99.6083</v>
          </cell>
          <cell r="DN149">
            <v>99.647499999999994</v>
          </cell>
          <cell r="DO149">
            <v>99.667500000000004</v>
          </cell>
          <cell r="DP149">
            <v>99.668300000000002</v>
          </cell>
          <cell r="DQ149">
            <v>99.67</v>
          </cell>
          <cell r="DR149">
            <v>99.754499999999993</v>
          </cell>
          <cell r="DS149">
            <v>99.8018</v>
          </cell>
          <cell r="DT149">
            <v>99.823599999999999</v>
          </cell>
          <cell r="DU149">
            <v>99.825000000000003</v>
          </cell>
          <cell r="DV149">
            <v>99.806399999999996</v>
          </cell>
          <cell r="DW149">
            <v>99.7273</v>
          </cell>
          <cell r="DX149">
            <v>99.738299999999995</v>
          </cell>
          <cell r="DY149">
            <v>99.722499999999997</v>
          </cell>
          <cell r="DZ149">
            <v>99.722499999999997</v>
          </cell>
          <cell r="EA149">
            <v>99.769099999999995</v>
          </cell>
          <cell r="EB149">
            <v>99.683300000000003</v>
          </cell>
          <cell r="EC149">
            <v>99.768199999999993</v>
          </cell>
          <cell r="ED149">
            <v>99.778199999999998</v>
          </cell>
          <cell r="EE149">
            <v>99.742699999999999</v>
          </cell>
          <cell r="EF149">
            <v>99.726399999999998</v>
          </cell>
          <cell r="EH149">
            <v>99.71</v>
          </cell>
          <cell r="EI149">
            <v>99.762200000000007</v>
          </cell>
          <cell r="EJ149">
            <v>99.762699999999995</v>
          </cell>
          <cell r="EK149">
            <v>99.7273</v>
          </cell>
          <cell r="EL149">
            <v>99.754999999999995</v>
          </cell>
          <cell r="EM149">
            <v>99.722700000000003</v>
          </cell>
          <cell r="EN149">
            <v>99.745500000000007</v>
          </cell>
          <cell r="EO149">
            <v>99.750900000000001</v>
          </cell>
          <cell r="ER149">
            <v>99.75</v>
          </cell>
          <cell r="ET149">
            <v>99.75</v>
          </cell>
          <cell r="EX149">
            <v>99.75</v>
          </cell>
          <cell r="EY149">
            <v>99.75</v>
          </cell>
          <cell r="EZ149">
            <v>99.75</v>
          </cell>
          <cell r="FA149">
            <v>99.641999999999996</v>
          </cell>
          <cell r="FB149">
            <v>99.73</v>
          </cell>
          <cell r="FC149">
            <v>99.707800000000006</v>
          </cell>
          <cell r="FD149">
            <v>99.718199999999996</v>
          </cell>
          <cell r="FE149">
            <v>99.730800000000002</v>
          </cell>
          <cell r="FF149">
            <v>99.69</v>
          </cell>
          <cell r="FG149">
            <v>99.584199999999996</v>
          </cell>
          <cell r="FH149">
            <v>99.655500000000004</v>
          </cell>
          <cell r="FI149">
            <v>99.714500000000001</v>
          </cell>
          <cell r="FJ149">
            <v>99.721100000000007</v>
          </cell>
          <cell r="FK149">
            <v>99.72</v>
          </cell>
          <cell r="FL149">
            <v>99.792500000000004</v>
          </cell>
          <cell r="FM149">
            <v>99.679199999999994</v>
          </cell>
          <cell r="FN149">
            <v>99.653300000000002</v>
          </cell>
          <cell r="FO149">
            <v>99.711699999999993</v>
          </cell>
          <cell r="FP149">
            <v>99.663300000000007</v>
          </cell>
          <cell r="FQ149">
            <v>99.654200000000003</v>
          </cell>
          <cell r="FR149">
            <v>99.66</v>
          </cell>
          <cell r="FS149">
            <v>99.631699999999995</v>
          </cell>
          <cell r="FT149">
            <v>99.667500000000004</v>
          </cell>
          <cell r="FU149">
            <v>99.774000000000001</v>
          </cell>
          <cell r="FV149">
            <v>99.798199999999994</v>
          </cell>
          <cell r="FW149">
            <v>99.764499999999998</v>
          </cell>
          <cell r="FX149">
            <v>99.742699999999999</v>
          </cell>
          <cell r="FY149">
            <v>99.813999999999993</v>
          </cell>
          <cell r="FZ149">
            <v>99.789000000000001</v>
          </cell>
          <cell r="GA149">
            <v>99.766400000000004</v>
          </cell>
          <cell r="GB149">
            <v>99.706400000000002</v>
          </cell>
          <cell r="GC149">
            <v>99.729100000000003</v>
          </cell>
          <cell r="GD149">
            <v>99.831000000000003</v>
          </cell>
          <cell r="GE149">
            <v>99.723600000000005</v>
          </cell>
          <cell r="GF149">
            <v>99.75</v>
          </cell>
          <cell r="GG149">
            <v>99.706999999999994</v>
          </cell>
          <cell r="GH149">
            <v>99.691800000000001</v>
          </cell>
          <cell r="GI149">
            <v>99.768600000000006</v>
          </cell>
          <cell r="GJ149">
            <v>99.72</v>
          </cell>
          <cell r="GK149">
            <v>99.749099999999999</v>
          </cell>
          <cell r="GL149">
            <v>99.704499999999996</v>
          </cell>
          <cell r="GM149">
            <v>99.676400000000001</v>
          </cell>
          <cell r="GN149">
            <v>99.652500000000003</v>
          </cell>
          <cell r="GO149">
            <v>99.687299999999993</v>
          </cell>
          <cell r="GP149">
            <v>99.658299999999997</v>
          </cell>
          <cell r="GQ149">
            <v>99.591800000000006</v>
          </cell>
          <cell r="GR149">
            <v>99.544200000000004</v>
          </cell>
          <cell r="GS149">
            <v>99.686700000000002</v>
          </cell>
          <cell r="GT149">
            <v>99.623000000000005</v>
          </cell>
          <cell r="GU149">
            <v>99.656199999999998</v>
          </cell>
          <cell r="GV149">
            <v>99.715800000000002</v>
          </cell>
          <cell r="GW149">
            <v>99.6875</v>
          </cell>
          <cell r="GX149">
            <v>99.627300000000005</v>
          </cell>
          <cell r="GY149">
            <v>99.575000000000003</v>
          </cell>
          <cell r="GZ149">
            <v>99.6</v>
          </cell>
          <cell r="HA149">
            <v>99.612499999999997</v>
          </cell>
          <cell r="HB149">
            <v>99.649199999999993</v>
          </cell>
          <cell r="HC149">
            <v>99.699200000000005</v>
          </cell>
          <cell r="HD149">
            <v>99.691699999999997</v>
          </cell>
          <cell r="HE149">
            <v>99.650800000000004</v>
          </cell>
          <cell r="HF149">
            <v>99.636899999999997</v>
          </cell>
        </row>
        <row r="150">
          <cell r="A150">
            <v>149</v>
          </cell>
          <cell r="B150">
            <v>0</v>
          </cell>
          <cell r="C150" t="str">
            <v>°GL  Anidro (teor Alc. % vol)</v>
          </cell>
          <cell r="D150" t="str">
            <v>%v/v</v>
          </cell>
          <cell r="W150">
            <v>99.77</v>
          </cell>
          <cell r="X150">
            <v>99.84</v>
          </cell>
          <cell r="Y150">
            <v>99.9</v>
          </cell>
          <cell r="Z150">
            <v>99.88</v>
          </cell>
          <cell r="AA150">
            <v>99.87</v>
          </cell>
          <cell r="AB150">
            <v>99.86</v>
          </cell>
          <cell r="AC150">
            <v>99.82</v>
          </cell>
          <cell r="AD150">
            <v>99.83</v>
          </cell>
          <cell r="AE150">
            <v>99.86</v>
          </cell>
          <cell r="AF150">
            <v>99.87</v>
          </cell>
          <cell r="AG150">
            <v>99.86</v>
          </cell>
          <cell r="AJ150">
            <v>99.76</v>
          </cell>
          <cell r="AM150">
            <v>99.87</v>
          </cell>
          <cell r="AO150">
            <v>99.83</v>
          </cell>
          <cell r="AP150">
            <v>99.86</v>
          </cell>
          <cell r="AQ150">
            <v>99.82</v>
          </cell>
          <cell r="AR150">
            <v>99.84</v>
          </cell>
          <cell r="AT150">
            <v>99.84</v>
          </cell>
          <cell r="AU150">
            <v>99.85</v>
          </cell>
          <cell r="AV150">
            <v>99.85</v>
          </cell>
          <cell r="AW150">
            <v>99.85</v>
          </cell>
          <cell r="AX150">
            <v>99.84</v>
          </cell>
          <cell r="AY150">
            <v>99.85</v>
          </cell>
          <cell r="AZ150">
            <v>99.83</v>
          </cell>
          <cell r="BB150">
            <v>99.85</v>
          </cell>
          <cell r="BF150">
            <v>99.77</v>
          </cell>
          <cell r="BH150">
            <v>99.78</v>
          </cell>
          <cell r="BI150">
            <v>99.89</v>
          </cell>
          <cell r="BJ150">
            <v>99.93</v>
          </cell>
          <cell r="BK150">
            <v>99.93</v>
          </cell>
          <cell r="BL150">
            <v>99.9</v>
          </cell>
          <cell r="BP150">
            <v>99.85</v>
          </cell>
          <cell r="BQ150">
            <v>99.83</v>
          </cell>
          <cell r="BR150">
            <v>99.84</v>
          </cell>
          <cell r="BS150">
            <v>99.84</v>
          </cell>
          <cell r="BT150">
            <v>99.83</v>
          </cell>
          <cell r="BU150">
            <v>99.74</v>
          </cell>
          <cell r="BV150">
            <v>99.8</v>
          </cell>
          <cell r="BW150">
            <v>99.81</v>
          </cell>
          <cell r="BX150">
            <v>99.81</v>
          </cell>
          <cell r="BY150">
            <v>99.82</v>
          </cell>
          <cell r="BZ150">
            <v>99.82</v>
          </cell>
          <cell r="CA150">
            <v>99.81</v>
          </cell>
          <cell r="CB150">
            <v>99.81</v>
          </cell>
          <cell r="CC150">
            <v>99.79</v>
          </cell>
          <cell r="CD150">
            <v>99.81</v>
          </cell>
          <cell r="CE150">
            <v>99.82</v>
          </cell>
          <cell r="CF150">
            <v>99.82</v>
          </cell>
          <cell r="CG150">
            <v>99.81</v>
          </cell>
          <cell r="CH150">
            <v>99.81</v>
          </cell>
          <cell r="CI150">
            <v>99.83</v>
          </cell>
          <cell r="CJ150">
            <v>99.81</v>
          </cell>
          <cell r="CK150">
            <v>99.81</v>
          </cell>
          <cell r="CL150">
            <v>99.8</v>
          </cell>
          <cell r="CM150">
            <v>99.81</v>
          </cell>
          <cell r="CN150">
            <v>99.83</v>
          </cell>
          <cell r="CO150">
            <v>99.8</v>
          </cell>
          <cell r="CP150">
            <v>99.8</v>
          </cell>
          <cell r="CQ150">
            <v>99.81</v>
          </cell>
          <cell r="CR150">
            <v>99.83</v>
          </cell>
          <cell r="CS150">
            <v>99.8</v>
          </cell>
          <cell r="CT150">
            <v>99.8</v>
          </cell>
          <cell r="CU150">
            <v>99.82</v>
          </cell>
          <cell r="CV150">
            <v>99.79</v>
          </cell>
          <cell r="CW150">
            <v>99.8</v>
          </cell>
          <cell r="CX150">
            <v>99.81</v>
          </cell>
          <cell r="CY150">
            <v>99.78</v>
          </cell>
          <cell r="CZ150">
            <v>99.83</v>
          </cell>
          <cell r="DD150">
            <v>99.77</v>
          </cell>
          <cell r="DE150">
            <v>99.78</v>
          </cell>
          <cell r="DF150">
            <v>99.79</v>
          </cell>
          <cell r="DG150">
            <v>99.76</v>
          </cell>
          <cell r="DH150">
            <v>99.77</v>
          </cell>
          <cell r="DI150">
            <v>99.78</v>
          </cell>
          <cell r="DJ150">
            <v>99.79</v>
          </cell>
          <cell r="DK150">
            <v>99.78</v>
          </cell>
          <cell r="DL150">
            <v>99.78</v>
          </cell>
          <cell r="DM150">
            <v>99.76</v>
          </cell>
          <cell r="DN150">
            <v>99.79</v>
          </cell>
          <cell r="DO150">
            <v>99.8</v>
          </cell>
          <cell r="DP150">
            <v>99.8</v>
          </cell>
          <cell r="DQ150">
            <v>99.8</v>
          </cell>
          <cell r="DR150">
            <v>99.85</v>
          </cell>
          <cell r="DS150">
            <v>99.89</v>
          </cell>
          <cell r="DT150">
            <v>99.9</v>
          </cell>
          <cell r="DU150">
            <v>99.89</v>
          </cell>
          <cell r="DV150">
            <v>99.88</v>
          </cell>
          <cell r="DW150">
            <v>99.84</v>
          </cell>
          <cell r="DX150">
            <v>99.84</v>
          </cell>
          <cell r="DY150">
            <v>99.83</v>
          </cell>
          <cell r="DZ150">
            <v>99.83</v>
          </cell>
          <cell r="EA150">
            <v>99.86</v>
          </cell>
          <cell r="EB150">
            <v>99.81</v>
          </cell>
          <cell r="EC150">
            <v>99.86</v>
          </cell>
          <cell r="ED150">
            <v>91.41</v>
          </cell>
          <cell r="EE150">
            <v>99.85</v>
          </cell>
          <cell r="EF150">
            <v>99.83</v>
          </cell>
          <cell r="EH150">
            <v>99.82</v>
          </cell>
          <cell r="EI150">
            <v>99.86</v>
          </cell>
          <cell r="EJ150">
            <v>99.86</v>
          </cell>
          <cell r="EK150">
            <v>99.84</v>
          </cell>
          <cell r="EL150">
            <v>99.84</v>
          </cell>
          <cell r="EM150">
            <v>99.83</v>
          </cell>
          <cell r="EN150">
            <v>99.85</v>
          </cell>
          <cell r="EO150">
            <v>99.84</v>
          </cell>
          <cell r="ER150">
            <v>99.84</v>
          </cell>
          <cell r="ET150">
            <v>99.84</v>
          </cell>
          <cell r="EX150">
            <v>99.86</v>
          </cell>
          <cell r="EY150">
            <v>99.86</v>
          </cell>
          <cell r="EZ150">
            <v>99.86</v>
          </cell>
          <cell r="FA150">
            <v>99.79</v>
          </cell>
          <cell r="FB150">
            <v>99.84</v>
          </cell>
          <cell r="FC150">
            <v>99.82</v>
          </cell>
          <cell r="FD150">
            <v>99.83</v>
          </cell>
          <cell r="FE150">
            <v>99.84</v>
          </cell>
          <cell r="FF150">
            <v>99.79</v>
          </cell>
          <cell r="FG150">
            <v>99.75</v>
          </cell>
          <cell r="FH150">
            <v>99.79</v>
          </cell>
          <cell r="FI150">
            <v>99.83</v>
          </cell>
          <cell r="FJ150">
            <v>99.83</v>
          </cell>
          <cell r="FK150">
            <v>99.83</v>
          </cell>
          <cell r="FL150">
            <v>99.88</v>
          </cell>
          <cell r="FM150">
            <v>99.81</v>
          </cell>
          <cell r="FN150">
            <v>99.79</v>
          </cell>
          <cell r="FO150">
            <v>99.83</v>
          </cell>
          <cell r="FP150">
            <v>99.79</v>
          </cell>
          <cell r="FQ150">
            <v>99.79</v>
          </cell>
          <cell r="FR150">
            <v>99.8</v>
          </cell>
          <cell r="FS150">
            <v>99.78</v>
          </cell>
          <cell r="FT150">
            <v>99.8</v>
          </cell>
          <cell r="FU150">
            <v>99.86</v>
          </cell>
          <cell r="FV150">
            <v>99.88</v>
          </cell>
          <cell r="FW150">
            <v>99.86</v>
          </cell>
          <cell r="FX150">
            <v>99.85</v>
          </cell>
          <cell r="FY150">
            <v>99.89</v>
          </cell>
          <cell r="FZ150">
            <v>99.88</v>
          </cell>
          <cell r="GA150">
            <v>99.86</v>
          </cell>
          <cell r="GB150">
            <v>99.81</v>
          </cell>
          <cell r="GC150">
            <v>99.84</v>
          </cell>
          <cell r="GD150">
            <v>99.89</v>
          </cell>
          <cell r="GE150">
            <v>99.83</v>
          </cell>
          <cell r="GF150">
            <v>99.85</v>
          </cell>
          <cell r="GG150">
            <v>99.82</v>
          </cell>
          <cell r="GH150">
            <v>99.82</v>
          </cell>
          <cell r="GI150">
            <v>99.86</v>
          </cell>
          <cell r="GJ150">
            <v>99.84</v>
          </cell>
          <cell r="GK150">
            <v>99.85</v>
          </cell>
          <cell r="GL150">
            <v>99.82</v>
          </cell>
          <cell r="GM150">
            <v>99.81</v>
          </cell>
          <cell r="GN150">
            <v>99.79</v>
          </cell>
          <cell r="GO150">
            <v>99.81</v>
          </cell>
          <cell r="GP150">
            <v>99.79</v>
          </cell>
          <cell r="GQ150">
            <v>99.75</v>
          </cell>
          <cell r="GR150">
            <v>99.72</v>
          </cell>
          <cell r="GS150">
            <v>99.81</v>
          </cell>
          <cell r="GT150">
            <v>99.77</v>
          </cell>
          <cell r="GU150">
            <v>99.79</v>
          </cell>
          <cell r="GV150">
            <v>99.83</v>
          </cell>
          <cell r="GW150">
            <v>99.81</v>
          </cell>
          <cell r="GX150">
            <v>99.75</v>
          </cell>
          <cell r="GY150">
            <v>99.74</v>
          </cell>
          <cell r="GZ150">
            <v>99.76</v>
          </cell>
          <cell r="HA150">
            <v>99.78</v>
          </cell>
          <cell r="HB150">
            <v>99.79</v>
          </cell>
          <cell r="HC150">
            <v>99.82</v>
          </cell>
          <cell r="HD150">
            <v>99.81</v>
          </cell>
          <cell r="HE150">
            <v>99.79</v>
          </cell>
          <cell r="HF150">
            <v>99.78</v>
          </cell>
        </row>
        <row r="151">
          <cell r="A151">
            <v>150</v>
          </cell>
          <cell r="B151">
            <v>0</v>
          </cell>
          <cell r="C151" t="str">
            <v>pH Anidro</v>
          </cell>
          <cell r="D151" t="str">
            <v>.</v>
          </cell>
          <cell r="W151">
            <v>8.0299999999999994</v>
          </cell>
          <cell r="X151">
            <v>7.97</v>
          </cell>
          <cell r="Y151">
            <v>8.23</v>
          </cell>
          <cell r="Z151">
            <v>7.68</v>
          </cell>
          <cell r="AA151">
            <v>7.99</v>
          </cell>
          <cell r="AB151">
            <v>8.23</v>
          </cell>
          <cell r="AC151">
            <v>8.17</v>
          </cell>
          <cell r="AD151">
            <v>7.98</v>
          </cell>
          <cell r="AE151">
            <v>7.91</v>
          </cell>
          <cell r="AF151">
            <v>6.91</v>
          </cell>
          <cell r="AG151">
            <v>7</v>
          </cell>
          <cell r="AJ151">
            <v>6.8</v>
          </cell>
          <cell r="AM151">
            <v>7.9</v>
          </cell>
          <cell r="AO151">
            <v>6.56</v>
          </cell>
          <cell r="AP151">
            <v>6.44</v>
          </cell>
          <cell r="AQ151">
            <v>6.09</v>
          </cell>
          <cell r="AR151">
            <v>6.08</v>
          </cell>
          <cell r="AT151">
            <v>7.4</v>
          </cell>
          <cell r="AU151">
            <v>6.02</v>
          </cell>
          <cell r="AV151">
            <v>6.22</v>
          </cell>
          <cell r="AW151">
            <v>6.27</v>
          </cell>
          <cell r="AX151">
            <v>7.28</v>
          </cell>
          <cell r="AY151">
            <v>7.89</v>
          </cell>
          <cell r="AZ151">
            <v>7.13</v>
          </cell>
          <cell r="BB151">
            <v>7.9</v>
          </cell>
          <cell r="BF151">
            <v>6.83</v>
          </cell>
          <cell r="BH151">
            <v>7.3</v>
          </cell>
          <cell r="BI151">
            <v>6.95</v>
          </cell>
          <cell r="BJ151">
            <v>5.97</v>
          </cell>
          <cell r="BK151">
            <v>6.53</v>
          </cell>
          <cell r="BL151">
            <v>6.6</v>
          </cell>
          <cell r="BP151">
            <v>6.89</v>
          </cell>
          <cell r="BQ151">
            <v>7.43</v>
          </cell>
          <cell r="BR151">
            <v>6.33</v>
          </cell>
          <cell r="BS151">
            <v>6.19</v>
          </cell>
          <cell r="BT151">
            <v>6.4</v>
          </cell>
          <cell r="BU151">
            <v>6.52</v>
          </cell>
          <cell r="BV151">
            <v>6.38</v>
          </cell>
          <cell r="BW151">
            <v>6.57</v>
          </cell>
          <cell r="BX151">
            <v>6.68</v>
          </cell>
          <cell r="BY151">
            <v>6.78</v>
          </cell>
          <cell r="BZ151">
            <v>6.57</v>
          </cell>
          <cell r="CA151">
            <v>7.73</v>
          </cell>
          <cell r="CB151">
            <v>7.8</v>
          </cell>
          <cell r="CC151">
            <v>7.62</v>
          </cell>
          <cell r="CD151">
            <v>7.33</v>
          </cell>
          <cell r="CE151">
            <v>6.85</v>
          </cell>
          <cell r="CF151">
            <v>7.84</v>
          </cell>
          <cell r="CG151">
            <v>7.32</v>
          </cell>
          <cell r="CH151">
            <v>7.77</v>
          </cell>
          <cell r="CI151">
            <v>6.43</v>
          </cell>
          <cell r="CJ151">
            <v>7.21</v>
          </cell>
          <cell r="CK151">
            <v>7.93</v>
          </cell>
          <cell r="CL151">
            <v>7.77</v>
          </cell>
          <cell r="CM151">
            <v>8.1199999999999992</v>
          </cell>
          <cell r="CN151">
            <v>8.1</v>
          </cell>
          <cell r="CO151">
            <v>7.93</v>
          </cell>
          <cell r="CP151">
            <v>7.88</v>
          </cell>
          <cell r="CQ151">
            <v>8.1</v>
          </cell>
          <cell r="CR151">
            <v>7.25</v>
          </cell>
          <cell r="CS151">
            <v>7.18</v>
          </cell>
          <cell r="CT151">
            <v>6.77</v>
          </cell>
          <cell r="CU151">
            <v>7.98</v>
          </cell>
          <cell r="CV151">
            <v>7.29</v>
          </cell>
          <cell r="CW151">
            <v>7.57</v>
          </cell>
          <cell r="CX151">
            <v>8.0500000000000007</v>
          </cell>
          <cell r="CY151">
            <v>8.26</v>
          </cell>
          <cell r="CZ151">
            <v>7.28</v>
          </cell>
          <cell r="DD151">
            <v>7.42</v>
          </cell>
          <cell r="DE151">
            <v>7.73</v>
          </cell>
          <cell r="DF151">
            <v>7.9</v>
          </cell>
          <cell r="DG151">
            <v>7.47</v>
          </cell>
          <cell r="DH151">
            <v>7.74</v>
          </cell>
          <cell r="DI151">
            <v>7.72</v>
          </cell>
          <cell r="DJ151">
            <v>7.75</v>
          </cell>
          <cell r="DK151">
            <v>7.27</v>
          </cell>
          <cell r="DL151">
            <v>7.43</v>
          </cell>
          <cell r="DM151">
            <v>7.31</v>
          </cell>
          <cell r="DN151">
            <v>7.43</v>
          </cell>
          <cell r="DO151">
            <v>7.27</v>
          </cell>
          <cell r="DP151">
            <v>7.48</v>
          </cell>
          <cell r="DQ151">
            <v>7.55</v>
          </cell>
          <cell r="DR151">
            <v>7.2</v>
          </cell>
          <cell r="DS151">
            <v>7.43</v>
          </cell>
          <cell r="DT151">
            <v>7.52</v>
          </cell>
          <cell r="DU151">
            <v>6.8</v>
          </cell>
          <cell r="DV151">
            <v>6.9</v>
          </cell>
          <cell r="DW151">
            <v>6.75</v>
          </cell>
          <cell r="DX151">
            <v>7.24</v>
          </cell>
          <cell r="DY151">
            <v>6.62</v>
          </cell>
          <cell r="DZ151">
            <v>7.19</v>
          </cell>
          <cell r="EA151">
            <v>7.15</v>
          </cell>
          <cell r="EB151">
            <v>7.02</v>
          </cell>
          <cell r="EC151">
            <v>7.12</v>
          </cell>
          <cell r="ED151">
            <v>7.29</v>
          </cell>
          <cell r="EE151">
            <v>6.88</v>
          </cell>
          <cell r="EF151">
            <v>7.47</v>
          </cell>
          <cell r="EH151">
            <v>6.5</v>
          </cell>
          <cell r="EI151">
            <v>7.43</v>
          </cell>
          <cell r="EJ151">
            <v>7.49</v>
          </cell>
          <cell r="EK151">
            <v>7.6</v>
          </cell>
          <cell r="EL151">
            <v>7.76</v>
          </cell>
          <cell r="EM151">
            <v>7.65</v>
          </cell>
          <cell r="EN151">
            <v>7.72</v>
          </cell>
          <cell r="EO151">
            <v>7.82</v>
          </cell>
          <cell r="ER151">
            <v>7.82</v>
          </cell>
          <cell r="ET151">
            <v>7.82</v>
          </cell>
          <cell r="EX151">
            <v>7</v>
          </cell>
          <cell r="EY151">
            <v>7</v>
          </cell>
          <cell r="EZ151">
            <v>7</v>
          </cell>
          <cell r="FA151">
            <v>7.41</v>
          </cell>
          <cell r="FB151">
            <v>7.64</v>
          </cell>
          <cell r="FC151">
            <v>7.84</v>
          </cell>
          <cell r="FD151">
            <v>8.0500000000000007</v>
          </cell>
          <cell r="FE151">
            <v>8.32</v>
          </cell>
          <cell r="FF151">
            <v>8.1</v>
          </cell>
          <cell r="FG151">
            <v>6.6</v>
          </cell>
          <cell r="FH151">
            <v>6.41</v>
          </cell>
          <cell r="FI151">
            <v>6.95</v>
          </cell>
          <cell r="FJ151">
            <v>7.18</v>
          </cell>
          <cell r="FK151">
            <v>7.18</v>
          </cell>
          <cell r="FL151">
            <v>6.83</v>
          </cell>
          <cell r="FM151">
            <v>6.7</v>
          </cell>
          <cell r="FN151">
            <v>6.83</v>
          </cell>
          <cell r="FO151">
            <v>7.19</v>
          </cell>
          <cell r="FP151">
            <v>7.62</v>
          </cell>
          <cell r="FQ151">
            <v>7.65</v>
          </cell>
          <cell r="FR151">
            <v>7.42</v>
          </cell>
          <cell r="FS151">
            <v>7.18</v>
          </cell>
          <cell r="FT151">
            <v>7.34</v>
          </cell>
          <cell r="FU151">
            <v>7.59</v>
          </cell>
          <cell r="FV151">
            <v>7.55</v>
          </cell>
          <cell r="FW151">
            <v>7.66</v>
          </cell>
          <cell r="FX151">
            <v>7.55</v>
          </cell>
          <cell r="FY151">
            <v>7.39</v>
          </cell>
          <cell r="FZ151">
            <v>7.54</v>
          </cell>
          <cell r="GA151">
            <v>6.34</v>
          </cell>
          <cell r="GB151">
            <v>7.2</v>
          </cell>
          <cell r="GC151">
            <v>6.98</v>
          </cell>
          <cell r="GD151">
            <v>7.23</v>
          </cell>
          <cell r="GE151">
            <v>7.34</v>
          </cell>
          <cell r="GF151">
            <v>7.55</v>
          </cell>
          <cell r="GG151">
            <v>7.14</v>
          </cell>
          <cell r="GH151">
            <v>7.47</v>
          </cell>
          <cell r="GI151">
            <v>7.39</v>
          </cell>
          <cell r="GJ151">
            <v>7.2</v>
          </cell>
          <cell r="GK151">
            <v>7.19</v>
          </cell>
          <cell r="GL151">
            <v>6.96</v>
          </cell>
          <cell r="GM151">
            <v>7.1</v>
          </cell>
          <cell r="GN151">
            <v>7</v>
          </cell>
          <cell r="GO151">
            <v>5.68</v>
          </cell>
          <cell r="GP151">
            <v>7.04</v>
          </cell>
          <cell r="GQ151">
            <v>7.43</v>
          </cell>
          <cell r="GR151">
            <v>6.97</v>
          </cell>
          <cell r="GS151">
            <v>7.18</v>
          </cell>
          <cell r="GT151">
            <v>7.46</v>
          </cell>
          <cell r="GU151">
            <v>7.65</v>
          </cell>
          <cell r="GV151">
            <v>7.99</v>
          </cell>
          <cell r="GW151">
            <v>7.59</v>
          </cell>
          <cell r="GX151">
            <v>5.73</v>
          </cell>
          <cell r="GY151">
            <v>5.85</v>
          </cell>
          <cell r="GZ151">
            <v>6.21</v>
          </cell>
          <cell r="HA151">
            <v>6.86</v>
          </cell>
          <cell r="HB151">
            <v>7.66</v>
          </cell>
          <cell r="HC151">
            <v>7.4</v>
          </cell>
          <cell r="HD151">
            <v>7.61</v>
          </cell>
          <cell r="HE151">
            <v>7.71</v>
          </cell>
          <cell r="HF151">
            <v>7.69</v>
          </cell>
        </row>
        <row r="152">
          <cell r="A152">
            <v>151</v>
          </cell>
          <cell r="B152">
            <v>0</v>
          </cell>
          <cell r="C152" t="str">
            <v>Acidez Anidro (mg/l)</v>
          </cell>
          <cell r="D152" t="str">
            <v>mg A. Ac/l</v>
          </cell>
          <cell r="W152">
            <v>13.03</v>
          </cell>
          <cell r="X152">
            <v>15.03</v>
          </cell>
          <cell r="Y152">
            <v>7.73</v>
          </cell>
          <cell r="Z152">
            <v>6.61</v>
          </cell>
          <cell r="AA152">
            <v>6.64</v>
          </cell>
          <cell r="AB152">
            <v>5.93</v>
          </cell>
          <cell r="AC152">
            <v>6.52</v>
          </cell>
          <cell r="AD152">
            <v>5.83</v>
          </cell>
          <cell r="AE152">
            <v>6.28</v>
          </cell>
          <cell r="AF152">
            <v>5.74</v>
          </cell>
          <cell r="AG152">
            <v>6.55</v>
          </cell>
          <cell r="AJ152">
            <v>12.5</v>
          </cell>
          <cell r="AM152">
            <v>7.2</v>
          </cell>
          <cell r="AO152">
            <v>10.01</v>
          </cell>
          <cell r="AP152">
            <v>6.08</v>
          </cell>
          <cell r="AQ152">
            <v>5.91</v>
          </cell>
          <cell r="AR152">
            <v>5.39</v>
          </cell>
          <cell r="AT152">
            <v>6</v>
          </cell>
          <cell r="AU152">
            <v>6.52</v>
          </cell>
          <cell r="AV152">
            <v>17.57</v>
          </cell>
          <cell r="AW152">
            <v>6.34</v>
          </cell>
          <cell r="AX152">
            <v>5.7</v>
          </cell>
          <cell r="AY152">
            <v>5.25</v>
          </cell>
          <cell r="AZ152">
            <v>5.83</v>
          </cell>
          <cell r="BB152">
            <v>6.2</v>
          </cell>
          <cell r="BF152">
            <v>8.4</v>
          </cell>
          <cell r="BH152">
            <v>11.5</v>
          </cell>
          <cell r="BI152">
            <v>8.35</v>
          </cell>
          <cell r="BJ152">
            <v>5.6</v>
          </cell>
          <cell r="BK152">
            <v>6.4</v>
          </cell>
          <cell r="BL152">
            <v>5.13</v>
          </cell>
          <cell r="BP152">
            <v>7.52</v>
          </cell>
          <cell r="BQ152">
            <v>6.89</v>
          </cell>
          <cell r="BR152">
            <v>5.64</v>
          </cell>
          <cell r="BS152">
            <v>5.62</v>
          </cell>
          <cell r="BT152">
            <v>7.08</v>
          </cell>
          <cell r="BU152">
            <v>5.42</v>
          </cell>
          <cell r="BV152">
            <v>5.38</v>
          </cell>
          <cell r="BW152">
            <v>6.12</v>
          </cell>
          <cell r="BX152">
            <v>5.6</v>
          </cell>
          <cell r="BY152">
            <v>5.75</v>
          </cell>
          <cell r="BZ152">
            <v>4.5</v>
          </cell>
          <cell r="CA152">
            <v>5.61</v>
          </cell>
          <cell r="CB152">
            <v>5.0999999999999996</v>
          </cell>
          <cell r="CC152">
            <v>5.46</v>
          </cell>
          <cell r="CD152">
            <v>5.89</v>
          </cell>
          <cell r="CE152">
            <v>5.89</v>
          </cell>
          <cell r="CF152">
            <v>7.01</v>
          </cell>
          <cell r="CG152">
            <v>5.39</v>
          </cell>
          <cell r="CH152">
            <v>5.56</v>
          </cell>
          <cell r="CI152">
            <v>5.65</v>
          </cell>
          <cell r="CJ152">
            <v>6.67</v>
          </cell>
          <cell r="CK152">
            <v>5.86</v>
          </cell>
          <cell r="CL152">
            <v>6.55</v>
          </cell>
          <cell r="CM152">
            <v>6.43</v>
          </cell>
          <cell r="CN152">
            <v>6.45</v>
          </cell>
          <cell r="CO152">
            <v>6.94</v>
          </cell>
          <cell r="CP152">
            <v>5.2</v>
          </cell>
          <cell r="CQ152">
            <v>5.52</v>
          </cell>
          <cell r="CR152">
            <v>6.42</v>
          </cell>
          <cell r="CS152">
            <v>6.52</v>
          </cell>
          <cell r="CT152">
            <v>6.78</v>
          </cell>
          <cell r="CU152">
            <v>6.71</v>
          </cell>
          <cell r="CV152">
            <v>5.97</v>
          </cell>
          <cell r="CW152">
            <v>6.12</v>
          </cell>
          <cell r="CX152">
            <v>6.16</v>
          </cell>
          <cell r="CY152">
            <v>5.89</v>
          </cell>
          <cell r="CZ152">
            <v>6.2</v>
          </cell>
          <cell r="DD152">
            <v>7.17</v>
          </cell>
          <cell r="DE152">
            <v>6.95</v>
          </cell>
          <cell r="DF152">
            <v>6.4</v>
          </cell>
          <cell r="DG152">
            <v>7.02</v>
          </cell>
          <cell r="DH152">
            <v>6.12</v>
          </cell>
          <cell r="DI152">
            <v>5.49</v>
          </cell>
          <cell r="DJ152">
            <v>5.13</v>
          </cell>
          <cell r="DK152">
            <v>5.6</v>
          </cell>
          <cell r="DL152">
            <v>5.58</v>
          </cell>
          <cell r="DM152">
            <v>6.19</v>
          </cell>
          <cell r="DN152">
            <v>5.58</v>
          </cell>
          <cell r="DO152">
            <v>6.55</v>
          </cell>
          <cell r="DP152">
            <v>5.35</v>
          </cell>
          <cell r="DQ152">
            <v>5.22</v>
          </cell>
          <cell r="DR152">
            <v>5.81</v>
          </cell>
          <cell r="DS152">
            <v>5.77</v>
          </cell>
          <cell r="DT152">
            <v>6.85</v>
          </cell>
          <cell r="DU152">
            <v>7.9</v>
          </cell>
          <cell r="DV152">
            <v>8.8800000000000008</v>
          </cell>
          <cell r="DW152">
            <v>5.75</v>
          </cell>
          <cell r="DX152">
            <v>6.28</v>
          </cell>
          <cell r="DY152">
            <v>7.07</v>
          </cell>
          <cell r="DZ152">
            <v>6.97</v>
          </cell>
          <cell r="EA152">
            <v>6.28</v>
          </cell>
          <cell r="EB152">
            <v>5.91</v>
          </cell>
          <cell r="EC152">
            <v>7.02</v>
          </cell>
          <cell r="ED152">
            <v>5.6</v>
          </cell>
          <cell r="EE152">
            <v>6.36</v>
          </cell>
          <cell r="EF152">
            <v>5.63</v>
          </cell>
          <cell r="EH152">
            <v>8.4</v>
          </cell>
          <cell r="EI152">
            <v>6.68</v>
          </cell>
          <cell r="EJ152">
            <v>6.2</v>
          </cell>
          <cell r="EK152">
            <v>5.93</v>
          </cell>
          <cell r="EL152">
            <v>5.76</v>
          </cell>
          <cell r="EM152">
            <v>6.65</v>
          </cell>
          <cell r="EN152">
            <v>5.71</v>
          </cell>
          <cell r="EO152">
            <v>6.19</v>
          </cell>
          <cell r="ER152">
            <v>7</v>
          </cell>
          <cell r="ET152">
            <v>7.2</v>
          </cell>
          <cell r="EX152">
            <v>7.2</v>
          </cell>
          <cell r="EY152">
            <v>7.2</v>
          </cell>
          <cell r="EZ152">
            <v>7.2</v>
          </cell>
          <cell r="FA152">
            <v>8.1300000000000008</v>
          </cell>
          <cell r="FB152">
            <v>7.59</v>
          </cell>
          <cell r="FC152">
            <v>6.33</v>
          </cell>
          <cell r="FD152">
            <v>8.34</v>
          </cell>
          <cell r="FE152">
            <v>6.73</v>
          </cell>
          <cell r="FF152">
            <v>5.8</v>
          </cell>
          <cell r="FG152">
            <v>6.76</v>
          </cell>
          <cell r="FH152">
            <v>6.35</v>
          </cell>
          <cell r="FI152">
            <v>6.15</v>
          </cell>
          <cell r="FJ152">
            <v>6.52</v>
          </cell>
          <cell r="FK152">
            <v>6.5</v>
          </cell>
          <cell r="FL152">
            <v>7.42</v>
          </cell>
          <cell r="FM152">
            <v>7.37</v>
          </cell>
          <cell r="FN152">
            <v>7.38</v>
          </cell>
          <cell r="FO152">
            <v>8.0299999999999994</v>
          </cell>
          <cell r="FP152">
            <v>8.35</v>
          </cell>
          <cell r="FQ152">
            <v>8.43</v>
          </cell>
          <cell r="FR152">
            <v>7.42</v>
          </cell>
          <cell r="FS152">
            <v>8.16</v>
          </cell>
          <cell r="FT152">
            <v>7.49</v>
          </cell>
          <cell r="FU152">
            <v>8.25</v>
          </cell>
          <cell r="FV152">
            <v>6.41</v>
          </cell>
          <cell r="FW152">
            <v>6.88</v>
          </cell>
          <cell r="FX152">
            <v>6.95</v>
          </cell>
          <cell r="FY152">
            <v>9.08</v>
          </cell>
          <cell r="FZ152">
            <v>9.5399999999999991</v>
          </cell>
          <cell r="GA152">
            <v>9.1300000000000008</v>
          </cell>
          <cell r="GB152">
            <v>10.79</v>
          </cell>
          <cell r="GC152">
            <v>9.94</v>
          </cell>
          <cell r="GD152">
            <v>23.18</v>
          </cell>
          <cell r="GE152">
            <v>7.75</v>
          </cell>
          <cell r="GF152">
            <v>7.38</v>
          </cell>
          <cell r="GG152">
            <v>6.39</v>
          </cell>
          <cell r="GH152">
            <v>6.85</v>
          </cell>
          <cell r="GI152">
            <v>5.83</v>
          </cell>
          <cell r="GJ152">
            <v>7</v>
          </cell>
          <cell r="GK152">
            <v>7.59</v>
          </cell>
          <cell r="GL152">
            <v>7.3</v>
          </cell>
          <cell r="GM152">
            <v>10.35</v>
          </cell>
          <cell r="GN152">
            <v>11.6</v>
          </cell>
          <cell r="GO152">
            <v>7.75</v>
          </cell>
          <cell r="GP152">
            <v>6.23</v>
          </cell>
          <cell r="GQ152">
            <v>6.64</v>
          </cell>
          <cell r="GR152">
            <v>6.32</v>
          </cell>
          <cell r="GS152">
            <v>6.74</v>
          </cell>
          <cell r="GT152">
            <v>6.66</v>
          </cell>
          <cell r="GU152">
            <v>9.15</v>
          </cell>
          <cell r="GV152">
            <v>8.5500000000000007</v>
          </cell>
          <cell r="GW152">
            <v>7.69</v>
          </cell>
          <cell r="GX152">
            <v>5.05</v>
          </cell>
          <cell r="GY152">
            <v>6.12</v>
          </cell>
          <cell r="GZ152">
            <v>5.76</v>
          </cell>
          <cell r="HA152">
            <v>6.58</v>
          </cell>
          <cell r="HB152">
            <v>5.12</v>
          </cell>
          <cell r="HC152">
            <v>6.56</v>
          </cell>
          <cell r="HD152">
            <v>7.43</v>
          </cell>
          <cell r="HE152">
            <v>8.5299999999999994</v>
          </cell>
          <cell r="HF152">
            <v>10.08</v>
          </cell>
        </row>
        <row r="153">
          <cell r="A153">
            <v>152</v>
          </cell>
          <cell r="B153">
            <v>0</v>
          </cell>
          <cell r="C153" t="str">
            <v>Condutividade Anidro (mS/m)</v>
          </cell>
          <cell r="D153" t="str">
            <v>uS/m</v>
          </cell>
          <cell r="W153">
            <v>38.64</v>
          </cell>
          <cell r="X153">
            <v>52.53</v>
          </cell>
          <cell r="Y153">
            <v>18.760000000000002</v>
          </cell>
          <cell r="Z153">
            <v>12.39</v>
          </cell>
          <cell r="AA153">
            <v>13.6</v>
          </cell>
          <cell r="AB153">
            <v>11.64</v>
          </cell>
          <cell r="AC153">
            <v>41.64</v>
          </cell>
          <cell r="AD153">
            <v>35.36</v>
          </cell>
          <cell r="AE153">
            <v>24.45</v>
          </cell>
          <cell r="AF153">
            <v>26.52</v>
          </cell>
          <cell r="AG153">
            <v>26.91</v>
          </cell>
          <cell r="AJ153">
            <v>7.91</v>
          </cell>
          <cell r="AM153">
            <v>37.5</v>
          </cell>
          <cell r="AO153">
            <v>7.14</v>
          </cell>
          <cell r="AP153">
            <v>6.45</v>
          </cell>
          <cell r="AQ153">
            <v>6.55</v>
          </cell>
          <cell r="AR153">
            <v>8.1999999999999993</v>
          </cell>
          <cell r="AT153">
            <v>20.94</v>
          </cell>
          <cell r="AU153">
            <v>8.18</v>
          </cell>
          <cell r="AV153">
            <v>7.34</v>
          </cell>
          <cell r="AW153">
            <v>15.9</v>
          </cell>
          <cell r="AX153">
            <v>40.89</v>
          </cell>
          <cell r="AY153">
            <v>53.13</v>
          </cell>
          <cell r="AZ153">
            <v>154.97999999999999</v>
          </cell>
          <cell r="BB153">
            <v>31.64</v>
          </cell>
          <cell r="BF153">
            <v>226.01</v>
          </cell>
          <cell r="BH153">
            <v>139.72999999999999</v>
          </cell>
          <cell r="BI153">
            <v>88.25</v>
          </cell>
          <cell r="BJ153">
            <v>6.71</v>
          </cell>
          <cell r="BK153">
            <v>14.97</v>
          </cell>
          <cell r="BL153">
            <v>6.27</v>
          </cell>
          <cell r="BP153">
            <v>42.42</v>
          </cell>
          <cell r="BQ153">
            <v>59.21</v>
          </cell>
          <cell r="BR153">
            <v>40.049999999999997</v>
          </cell>
          <cell r="BS153">
            <v>7.43</v>
          </cell>
          <cell r="BT153">
            <v>8.89</v>
          </cell>
          <cell r="BU153">
            <v>6.33</v>
          </cell>
          <cell r="BV153">
            <v>7.03</v>
          </cell>
          <cell r="BW153">
            <v>7.93</v>
          </cell>
          <cell r="BX153">
            <v>11.45</v>
          </cell>
          <cell r="BY153">
            <v>27.07</v>
          </cell>
          <cell r="BZ153">
            <v>20.48</v>
          </cell>
          <cell r="CA153">
            <v>36.33</v>
          </cell>
          <cell r="CB153">
            <v>39.78</v>
          </cell>
          <cell r="CC153">
            <v>27.24</v>
          </cell>
          <cell r="CD153">
            <v>39.81</v>
          </cell>
          <cell r="CE153">
            <v>9.75</v>
          </cell>
          <cell r="CF153">
            <v>16.84</v>
          </cell>
          <cell r="CG153">
            <v>23.56</v>
          </cell>
          <cell r="CH153">
            <v>43.14</v>
          </cell>
          <cell r="CI153">
            <v>18.2</v>
          </cell>
          <cell r="CJ153">
            <v>43.52</v>
          </cell>
          <cell r="CK153">
            <v>31.53</v>
          </cell>
          <cell r="CL153">
            <v>36.369999999999997</v>
          </cell>
          <cell r="CM153">
            <v>31.62</v>
          </cell>
          <cell r="CN153">
            <v>36.1</v>
          </cell>
          <cell r="CO153">
            <v>32.659999999999997</v>
          </cell>
          <cell r="CP153">
            <v>12.3</v>
          </cell>
          <cell r="CQ153">
            <v>5.39</v>
          </cell>
          <cell r="CR153">
            <v>102.81</v>
          </cell>
          <cell r="CS153">
            <v>24.49</v>
          </cell>
          <cell r="CT153">
            <v>33.119999999999997</v>
          </cell>
          <cell r="CU153">
            <v>45.46</v>
          </cell>
          <cell r="CV153">
            <v>28.14</v>
          </cell>
          <cell r="CW153">
            <v>30.96</v>
          </cell>
          <cell r="CX153">
            <v>20.22</v>
          </cell>
          <cell r="CY153">
            <v>20.420000000000002</v>
          </cell>
          <cell r="CZ153">
            <v>28.4</v>
          </cell>
          <cell r="DD153">
            <v>27.83</v>
          </cell>
          <cell r="DE153">
            <v>28.88</v>
          </cell>
          <cell r="DF153">
            <v>33.49</v>
          </cell>
          <cell r="DG153">
            <v>33.15</v>
          </cell>
          <cell r="DH153">
            <v>21.38</v>
          </cell>
          <cell r="DI153">
            <v>11.97</v>
          </cell>
          <cell r="DJ153">
            <v>18.05</v>
          </cell>
          <cell r="DK153">
            <v>10.85</v>
          </cell>
          <cell r="DL153">
            <v>17.45</v>
          </cell>
          <cell r="DM153">
            <v>16.36</v>
          </cell>
          <cell r="DN153">
            <v>16.02</v>
          </cell>
          <cell r="DO153">
            <v>5.52</v>
          </cell>
          <cell r="DP153">
            <v>4.92</v>
          </cell>
          <cell r="DQ153">
            <v>4.3899999999999997</v>
          </cell>
          <cell r="DR153">
            <v>7.11</v>
          </cell>
          <cell r="DS153">
            <v>14.04</v>
          </cell>
          <cell r="DT153">
            <v>27.69</v>
          </cell>
          <cell r="DU153">
            <v>10.78</v>
          </cell>
          <cell r="DV153">
            <v>10.130000000000001</v>
          </cell>
          <cell r="DW153">
            <v>17.989999999999998</v>
          </cell>
          <cell r="DX153">
            <v>36.49</v>
          </cell>
          <cell r="DY153">
            <v>10.51</v>
          </cell>
          <cell r="DZ153">
            <v>45.76</v>
          </cell>
          <cell r="EA153">
            <v>13.99</v>
          </cell>
          <cell r="EB153">
            <v>9.41</v>
          </cell>
          <cell r="EC153">
            <v>17.420000000000002</v>
          </cell>
          <cell r="ED153">
            <v>13.78</v>
          </cell>
          <cell r="EE153">
            <v>9.99</v>
          </cell>
          <cell r="EF153">
            <v>14.98</v>
          </cell>
          <cell r="EH153">
            <v>13.7</v>
          </cell>
          <cell r="EI153">
            <v>7.64</v>
          </cell>
          <cell r="EJ153">
            <v>19.41</v>
          </cell>
          <cell r="EK153">
            <v>12.54</v>
          </cell>
          <cell r="EL153">
            <v>18.75</v>
          </cell>
          <cell r="EM153">
            <v>9.17</v>
          </cell>
          <cell r="EN153">
            <v>8.1300000000000008</v>
          </cell>
          <cell r="EO153">
            <v>8</v>
          </cell>
          <cell r="ER153">
            <v>8</v>
          </cell>
          <cell r="ET153">
            <v>8</v>
          </cell>
          <cell r="EX153">
            <v>10</v>
          </cell>
          <cell r="EY153">
            <v>10</v>
          </cell>
          <cell r="EZ153">
            <v>10</v>
          </cell>
          <cell r="FA153">
            <v>5.82</v>
          </cell>
          <cell r="FB153">
            <v>5.09</v>
          </cell>
          <cell r="FC153">
            <v>4.33</v>
          </cell>
          <cell r="FD153">
            <v>4.12</v>
          </cell>
          <cell r="FE153">
            <v>4</v>
          </cell>
          <cell r="FF153">
            <v>3.55</v>
          </cell>
          <cell r="FG153">
            <v>3.44</v>
          </cell>
          <cell r="FH153">
            <v>7.4</v>
          </cell>
          <cell r="FI153">
            <v>5.55</v>
          </cell>
          <cell r="FJ153">
            <v>6.65</v>
          </cell>
          <cell r="FK153">
            <v>10</v>
          </cell>
          <cell r="FL153">
            <v>8.24</v>
          </cell>
          <cell r="FM153">
            <v>7.17</v>
          </cell>
          <cell r="FN153">
            <v>8.36</v>
          </cell>
          <cell r="FO153">
            <v>13.3</v>
          </cell>
          <cell r="FP153">
            <v>19.13</v>
          </cell>
          <cell r="FQ153">
            <v>16.64</v>
          </cell>
          <cell r="FR153">
            <v>5.75</v>
          </cell>
          <cell r="FS153">
            <v>4.59</v>
          </cell>
          <cell r="FT153">
            <v>8.93</v>
          </cell>
          <cell r="FU153">
            <v>10.71</v>
          </cell>
          <cell r="FV153">
            <v>6.88</v>
          </cell>
          <cell r="FW153">
            <v>7.65</v>
          </cell>
          <cell r="FX153">
            <v>7.23</v>
          </cell>
          <cell r="FY153">
            <v>16.309999999999999</v>
          </cell>
          <cell r="FZ153">
            <v>29.99</v>
          </cell>
          <cell r="GA153">
            <v>8.2100000000000009</v>
          </cell>
          <cell r="GB153">
            <v>50.34</v>
          </cell>
          <cell r="GC153">
            <v>13.18</v>
          </cell>
          <cell r="GD153">
            <v>5.33</v>
          </cell>
          <cell r="GE153">
            <v>22.63</v>
          </cell>
          <cell r="GF153">
            <v>44.49</v>
          </cell>
          <cell r="GG153">
            <v>8.1199999999999992</v>
          </cell>
          <cell r="GH153">
            <v>15.27</v>
          </cell>
          <cell r="GI153">
            <v>5.09</v>
          </cell>
          <cell r="GJ153">
            <v>21.17</v>
          </cell>
          <cell r="GK153">
            <v>6.27</v>
          </cell>
          <cell r="GL153">
            <v>4.75</v>
          </cell>
          <cell r="GM153">
            <v>8.08</v>
          </cell>
          <cell r="GN153">
            <v>10.08</v>
          </cell>
          <cell r="GO153">
            <v>3.07</v>
          </cell>
          <cell r="GP153">
            <v>8.0399999999999991</v>
          </cell>
          <cell r="GQ153">
            <v>11.11</v>
          </cell>
          <cell r="GR153">
            <v>18.399999999999999</v>
          </cell>
          <cell r="GS153">
            <v>6.19</v>
          </cell>
          <cell r="GT153">
            <v>5.8</v>
          </cell>
          <cell r="GU153">
            <v>4.82</v>
          </cell>
          <cell r="GV153">
            <v>13.14</v>
          </cell>
          <cell r="GW153">
            <v>16.41</v>
          </cell>
          <cell r="GX153">
            <v>4.93</v>
          </cell>
          <cell r="GY153">
            <v>4.87</v>
          </cell>
          <cell r="GZ153">
            <v>4.3600000000000003</v>
          </cell>
          <cell r="HA153">
            <v>4.9400000000000004</v>
          </cell>
          <cell r="HB153">
            <v>3.83</v>
          </cell>
          <cell r="HC153">
            <v>6.03</v>
          </cell>
          <cell r="HD153">
            <v>12.21</v>
          </cell>
          <cell r="HE153">
            <v>8.8800000000000008</v>
          </cell>
          <cell r="HF153">
            <v>6.52</v>
          </cell>
        </row>
        <row r="154">
          <cell r="A154">
            <v>153</v>
          </cell>
          <cell r="B154">
            <v>0</v>
          </cell>
          <cell r="C154" t="str">
            <v>°INPM Hidrat. (Teor Alc%peso)</v>
          </cell>
          <cell r="D154" t="str">
            <v>INPM</v>
          </cell>
          <cell r="F154">
            <v>93.438599999999994</v>
          </cell>
          <cell r="G154">
            <v>93.245500000000007</v>
          </cell>
          <cell r="H154">
            <v>93.123599999999996</v>
          </cell>
          <cell r="I154">
            <v>93.055000000000007</v>
          </cell>
          <cell r="J154">
            <v>92.980800000000002</v>
          </cell>
          <cell r="K154">
            <v>92.865799999999993</v>
          </cell>
          <cell r="L154">
            <v>92.87</v>
          </cell>
          <cell r="M154">
            <v>92.912199999999999</v>
          </cell>
          <cell r="N154">
            <v>92.877899999999997</v>
          </cell>
          <cell r="O154">
            <v>92.830600000000004</v>
          </cell>
          <cell r="P154">
            <v>92.857100000000003</v>
          </cell>
          <cell r="Q154">
            <v>92.804000000000002</v>
          </cell>
          <cell r="R154">
            <v>92.728499999999997</v>
          </cell>
          <cell r="S154">
            <v>92.712900000000005</v>
          </cell>
          <cell r="V154">
            <v>92.86</v>
          </cell>
          <cell r="W154">
            <v>93.13</v>
          </cell>
          <cell r="X154">
            <v>93.13</v>
          </cell>
          <cell r="Y154">
            <v>93.03</v>
          </cell>
          <cell r="Z154">
            <v>92.79</v>
          </cell>
          <cell r="AA154">
            <v>92.853099999999998</v>
          </cell>
          <cell r="AB154">
            <v>92.621499999999997</v>
          </cell>
          <cell r="AC154">
            <v>93</v>
          </cell>
          <cell r="AD154">
            <v>92.737899999999996</v>
          </cell>
          <cell r="AE154">
            <v>92.647199999999998</v>
          </cell>
          <cell r="AF154">
            <v>92.799599999999998</v>
          </cell>
          <cell r="AG154">
            <v>92.738299999999995</v>
          </cell>
          <cell r="AJ154">
            <v>92.721699999999998</v>
          </cell>
          <cell r="AM154">
            <v>92.7</v>
          </cell>
          <cell r="AO154">
            <v>92.87</v>
          </cell>
          <cell r="AP154">
            <v>93.885000000000005</v>
          </cell>
          <cell r="AQ154">
            <v>92.942499999999995</v>
          </cell>
          <cell r="AR154">
            <v>92.852800000000002</v>
          </cell>
          <cell r="AT154">
            <v>92.905100000000004</v>
          </cell>
          <cell r="AU154">
            <v>93.31</v>
          </cell>
          <cell r="AV154">
            <v>92.875</v>
          </cell>
          <cell r="AW154">
            <v>93.078100000000006</v>
          </cell>
          <cell r="AX154">
            <v>92.704300000000003</v>
          </cell>
          <cell r="AY154">
            <v>92.613299999999995</v>
          </cell>
          <cell r="AZ154">
            <v>92.704999999999998</v>
          </cell>
          <cell r="BB154">
            <v>92.9</v>
          </cell>
          <cell r="BH154">
            <v>92.79</v>
          </cell>
          <cell r="BI154">
            <v>92.89</v>
          </cell>
          <cell r="BL154">
            <v>93.565700000000007</v>
          </cell>
          <cell r="BM154">
            <v>92.908000000000001</v>
          </cell>
          <cell r="BN154">
            <v>92.987700000000004</v>
          </cell>
          <cell r="BO154">
            <v>92.696299999999994</v>
          </cell>
          <cell r="BP154">
            <v>92.895799999999994</v>
          </cell>
          <cell r="BQ154">
            <v>92.585899999999995</v>
          </cell>
          <cell r="BR154">
            <v>92.695700000000002</v>
          </cell>
          <cell r="BS154">
            <v>92.579400000000007</v>
          </cell>
          <cell r="BT154">
            <v>92.75</v>
          </cell>
          <cell r="BU154">
            <v>92.702100000000002</v>
          </cell>
          <cell r="BV154">
            <v>92.808000000000007</v>
          </cell>
          <cell r="BW154">
            <v>92.796199999999999</v>
          </cell>
          <cell r="BX154">
            <v>92.72</v>
          </cell>
          <cell r="BY154">
            <v>92.685000000000002</v>
          </cell>
          <cell r="BZ154">
            <v>92.6417</v>
          </cell>
          <cell r="CA154">
            <v>92.610699999999994</v>
          </cell>
          <cell r="CB154">
            <v>92.938000000000002</v>
          </cell>
          <cell r="CC154">
            <v>93.218299999999999</v>
          </cell>
          <cell r="CD154">
            <v>92.54</v>
          </cell>
          <cell r="CE154">
            <v>92.71</v>
          </cell>
          <cell r="CF154">
            <v>92.722999999999999</v>
          </cell>
          <cell r="CG154">
            <v>92.69</v>
          </cell>
          <cell r="CH154">
            <v>92.736699999999999</v>
          </cell>
          <cell r="CI154">
            <v>92.71</v>
          </cell>
          <cell r="CJ154">
            <v>93.015000000000001</v>
          </cell>
          <cell r="CK154">
            <v>92.635300000000001</v>
          </cell>
          <cell r="CL154">
            <v>92.822000000000003</v>
          </cell>
          <cell r="CM154">
            <v>92.7667</v>
          </cell>
          <cell r="CN154">
            <v>92.79</v>
          </cell>
          <cell r="CO154">
            <v>92.5</v>
          </cell>
          <cell r="CP154">
            <v>92.692700000000002</v>
          </cell>
          <cell r="CQ154">
            <v>92.64</v>
          </cell>
          <cell r="CR154">
            <v>92.746700000000004</v>
          </cell>
          <cell r="CS154">
            <v>92.913799999999995</v>
          </cell>
          <cell r="CT154">
            <v>92.712800000000001</v>
          </cell>
          <cell r="CU154">
            <v>92.655600000000007</v>
          </cell>
          <cell r="CV154">
            <v>92.734399999999994</v>
          </cell>
          <cell r="CW154">
            <v>92.892499999999998</v>
          </cell>
          <cell r="CX154">
            <v>92.947500000000005</v>
          </cell>
          <cell r="CY154">
            <v>92.863</v>
          </cell>
          <cell r="CZ154">
            <v>92.868799999999993</v>
          </cell>
          <cell r="DA154">
            <v>92.827799999999996</v>
          </cell>
          <cell r="DB154">
            <v>92.754199999999997</v>
          </cell>
          <cell r="DC154">
            <v>92.856499999999997</v>
          </cell>
          <cell r="DD154">
            <v>92.619</v>
          </cell>
          <cell r="DE154">
            <v>92.702299999999994</v>
          </cell>
          <cell r="DF154">
            <v>92.813299999999998</v>
          </cell>
          <cell r="DG154">
            <v>92.711399999999998</v>
          </cell>
          <cell r="DH154">
            <v>92.634100000000004</v>
          </cell>
          <cell r="DI154">
            <v>92.762699999999995</v>
          </cell>
          <cell r="DJ154">
            <v>92.734999999999999</v>
          </cell>
          <cell r="DK154">
            <v>92.77</v>
          </cell>
          <cell r="DL154">
            <v>92.741500000000002</v>
          </cell>
          <cell r="DM154">
            <v>92.74</v>
          </cell>
          <cell r="DN154">
            <v>92.834999999999994</v>
          </cell>
          <cell r="DO154">
            <v>92.74</v>
          </cell>
          <cell r="DP154">
            <v>92.52</v>
          </cell>
          <cell r="DQ154">
            <v>92.48</v>
          </cell>
          <cell r="DR154">
            <v>92.663300000000007</v>
          </cell>
          <cell r="DS154">
            <v>92.797899999999998</v>
          </cell>
          <cell r="DT154">
            <v>92.69</v>
          </cell>
          <cell r="DU154">
            <v>93.033699999999996</v>
          </cell>
          <cell r="DV154">
            <v>92.798599999999993</v>
          </cell>
          <cell r="DW154">
            <v>92.73</v>
          </cell>
          <cell r="DX154">
            <v>92.7</v>
          </cell>
          <cell r="DY154">
            <v>92.614999999999995</v>
          </cell>
          <cell r="DZ154">
            <v>92.655600000000007</v>
          </cell>
          <cell r="EA154">
            <v>92.962800000000001</v>
          </cell>
          <cell r="EB154">
            <v>92.643299999999996</v>
          </cell>
          <cell r="EC154">
            <v>92.661699999999996</v>
          </cell>
          <cell r="ED154">
            <v>92.836699999999993</v>
          </cell>
          <cell r="EE154">
            <v>92.674999999999997</v>
          </cell>
          <cell r="EF154">
            <v>92.904300000000006</v>
          </cell>
          <cell r="EH154">
            <v>93.12</v>
          </cell>
          <cell r="EI154">
            <v>92.902500000000003</v>
          </cell>
          <cell r="EJ154">
            <v>92.71</v>
          </cell>
          <cell r="EK154">
            <v>92.875</v>
          </cell>
          <cell r="EL154">
            <v>92.784999999999997</v>
          </cell>
          <cell r="EM154">
            <v>92.668199999999999</v>
          </cell>
          <cell r="EN154">
            <v>93.004999999999995</v>
          </cell>
          <cell r="EO154">
            <v>92.783699999999996</v>
          </cell>
          <cell r="ER154">
            <v>93.09</v>
          </cell>
          <cell r="ES154">
            <v>93.242699999999999</v>
          </cell>
          <cell r="ET154">
            <v>93.234999999999999</v>
          </cell>
          <cell r="EX154">
            <v>93.32</v>
          </cell>
          <cell r="EY154">
            <v>93.986699999999999</v>
          </cell>
          <cell r="EZ154">
            <v>93.122900000000001</v>
          </cell>
          <cell r="FA154">
            <v>92.694999999999993</v>
          </cell>
          <cell r="FB154">
            <v>92.611900000000006</v>
          </cell>
          <cell r="FC154">
            <v>92.8553</v>
          </cell>
          <cell r="FD154">
            <v>92.732399999999998</v>
          </cell>
          <cell r="FE154">
            <v>92.8</v>
          </cell>
          <cell r="FF154">
            <v>92.795000000000002</v>
          </cell>
          <cell r="FG154">
            <v>92.665000000000006</v>
          </cell>
          <cell r="FH154">
            <v>92.673699999999997</v>
          </cell>
          <cell r="FI154">
            <v>92.7744</v>
          </cell>
          <cell r="FJ154">
            <v>93.1858</v>
          </cell>
          <cell r="FK154">
            <v>93.229200000000006</v>
          </cell>
          <cell r="FL154">
            <v>93.215000000000003</v>
          </cell>
          <cell r="FM154">
            <v>92.745699999999999</v>
          </cell>
          <cell r="FN154">
            <v>92.822199999999995</v>
          </cell>
          <cell r="FO154">
            <v>92.781199999999998</v>
          </cell>
          <cell r="FP154">
            <v>92.817099999999996</v>
          </cell>
          <cell r="FQ154">
            <v>92.797799999999995</v>
          </cell>
          <cell r="FR154">
            <v>92.784999999999997</v>
          </cell>
          <cell r="FS154">
            <v>92.788799999999995</v>
          </cell>
          <cell r="FT154">
            <v>92.763999999999996</v>
          </cell>
          <cell r="FU154">
            <v>93.578900000000004</v>
          </cell>
          <cell r="FV154">
            <v>92.747799999999998</v>
          </cell>
          <cell r="FW154">
            <v>92.758899999999997</v>
          </cell>
          <cell r="FX154">
            <v>92.9983</v>
          </cell>
          <cell r="FY154">
            <v>92.742500000000007</v>
          </cell>
          <cell r="FZ154">
            <v>92.953699999999998</v>
          </cell>
          <cell r="GA154">
            <v>92.81</v>
          </cell>
          <cell r="GB154">
            <v>92.75</v>
          </cell>
          <cell r="GC154">
            <v>92.713800000000006</v>
          </cell>
          <cell r="GD154">
            <v>92.62</v>
          </cell>
          <cell r="GE154">
            <v>92.688900000000004</v>
          </cell>
          <cell r="GF154">
            <v>92.802499999999995</v>
          </cell>
          <cell r="GG154">
            <v>92.704999999999998</v>
          </cell>
          <cell r="GH154">
            <v>92.64</v>
          </cell>
          <cell r="GI154">
            <v>92.957800000000006</v>
          </cell>
          <cell r="GJ154">
            <v>93.683300000000003</v>
          </cell>
          <cell r="GK154">
            <v>92.765000000000001</v>
          </cell>
          <cell r="GL154">
            <v>92.771000000000001</v>
          </cell>
          <cell r="GM154">
            <v>92.73</v>
          </cell>
          <cell r="GN154">
            <v>92.902199999999993</v>
          </cell>
          <cell r="GO154">
            <v>92.760400000000004</v>
          </cell>
          <cell r="GP154">
            <v>93.13</v>
          </cell>
          <cell r="GQ154">
            <v>92.724999999999994</v>
          </cell>
          <cell r="GR154">
            <v>92.721100000000007</v>
          </cell>
          <cell r="GS154">
            <v>92.796599999999998</v>
          </cell>
          <cell r="GT154">
            <v>92.71</v>
          </cell>
          <cell r="GU154">
            <v>93.37</v>
          </cell>
          <cell r="GV154">
            <v>92.71</v>
          </cell>
          <cell r="GW154">
            <v>93.01</v>
          </cell>
          <cell r="GX154">
            <v>93.0167</v>
          </cell>
          <cell r="GY154">
            <v>92.861099999999993</v>
          </cell>
          <cell r="GZ154">
            <v>92.664000000000001</v>
          </cell>
          <cell r="HA154">
            <v>93.12</v>
          </cell>
          <cell r="HB154">
            <v>92.863299999999995</v>
          </cell>
        </row>
        <row r="155">
          <cell r="A155">
            <v>154</v>
          </cell>
          <cell r="B155">
            <v>0</v>
          </cell>
          <cell r="C155" t="str">
            <v>°GL Hidratado (Teor alc.% vol)</v>
          </cell>
          <cell r="D155" t="str">
            <v>%v/v</v>
          </cell>
          <cell r="F155">
            <v>95.72</v>
          </cell>
          <cell r="G155">
            <v>95.58</v>
          </cell>
          <cell r="H155">
            <v>95.51</v>
          </cell>
          <cell r="I155">
            <v>95.46</v>
          </cell>
          <cell r="J155">
            <v>95.4</v>
          </cell>
          <cell r="K155">
            <v>95.32</v>
          </cell>
          <cell r="L155">
            <v>95.31</v>
          </cell>
          <cell r="M155">
            <v>95.36</v>
          </cell>
          <cell r="N155">
            <v>95.38</v>
          </cell>
          <cell r="O155">
            <v>95.3</v>
          </cell>
          <cell r="P155">
            <v>95.32</v>
          </cell>
          <cell r="Q155">
            <v>95.26</v>
          </cell>
          <cell r="R155">
            <v>95.23</v>
          </cell>
          <cell r="S155">
            <v>95.22</v>
          </cell>
          <cell r="V155">
            <v>95.32</v>
          </cell>
          <cell r="W155">
            <v>95.51</v>
          </cell>
          <cell r="X155">
            <v>95.51</v>
          </cell>
          <cell r="Y155">
            <v>95.43</v>
          </cell>
          <cell r="Z155">
            <v>95.27</v>
          </cell>
          <cell r="AA155">
            <v>95.24</v>
          </cell>
          <cell r="AB155">
            <v>95.15</v>
          </cell>
          <cell r="AC155">
            <v>95.42</v>
          </cell>
          <cell r="AD155">
            <v>95.23</v>
          </cell>
          <cell r="AE155">
            <v>95.17</v>
          </cell>
          <cell r="AF155">
            <v>95.3</v>
          </cell>
          <cell r="AG155">
            <v>95.23</v>
          </cell>
          <cell r="AJ155">
            <v>95.35</v>
          </cell>
          <cell r="AM155">
            <v>95.21</v>
          </cell>
          <cell r="AO155">
            <v>95.35</v>
          </cell>
          <cell r="AP155">
            <v>96.03</v>
          </cell>
          <cell r="AQ155">
            <v>95.38</v>
          </cell>
          <cell r="AR155">
            <v>95.22</v>
          </cell>
          <cell r="AT155">
            <v>95.37</v>
          </cell>
          <cell r="AU155">
            <v>95.66</v>
          </cell>
          <cell r="AV155">
            <v>95.33</v>
          </cell>
          <cell r="AW155">
            <v>95.47</v>
          </cell>
          <cell r="AX155">
            <v>95.2</v>
          </cell>
          <cell r="AY155">
            <v>95.28</v>
          </cell>
          <cell r="AZ155">
            <v>95.21</v>
          </cell>
          <cell r="BB155">
            <v>95.37</v>
          </cell>
          <cell r="BH155">
            <v>95.27</v>
          </cell>
          <cell r="BI155">
            <v>95.36</v>
          </cell>
          <cell r="BJ155">
            <v>95.36</v>
          </cell>
          <cell r="BK155">
            <v>95.36</v>
          </cell>
          <cell r="BL155">
            <v>95.81</v>
          </cell>
          <cell r="BM155">
            <v>95.35</v>
          </cell>
          <cell r="BN155">
            <v>95.41</v>
          </cell>
          <cell r="BO155">
            <v>95.2</v>
          </cell>
          <cell r="BP155">
            <v>95.22</v>
          </cell>
          <cell r="BQ155">
            <v>95.1</v>
          </cell>
          <cell r="BR155">
            <v>95.2</v>
          </cell>
          <cell r="BS155">
            <v>95.12</v>
          </cell>
          <cell r="BT155">
            <v>95.25</v>
          </cell>
          <cell r="BU155">
            <v>95.07</v>
          </cell>
          <cell r="BV155">
            <v>95.23</v>
          </cell>
          <cell r="BW155">
            <v>95.27</v>
          </cell>
          <cell r="BX155">
            <v>95.22</v>
          </cell>
          <cell r="BY155">
            <v>96.2</v>
          </cell>
          <cell r="BZ155">
            <v>95.16</v>
          </cell>
          <cell r="CA155">
            <v>95.14</v>
          </cell>
          <cell r="CB155">
            <v>95.37</v>
          </cell>
          <cell r="CC155">
            <v>95.3</v>
          </cell>
          <cell r="CD155">
            <v>95.1</v>
          </cell>
          <cell r="CE155">
            <v>95.22</v>
          </cell>
          <cell r="CF155">
            <v>95.22</v>
          </cell>
          <cell r="CG155">
            <v>95.2</v>
          </cell>
          <cell r="CH155">
            <v>95.23</v>
          </cell>
          <cell r="CI155">
            <v>95.21</v>
          </cell>
          <cell r="CJ155">
            <v>95.42</v>
          </cell>
          <cell r="CK155">
            <v>95.2</v>
          </cell>
          <cell r="CL155">
            <v>96.1</v>
          </cell>
          <cell r="CM155">
            <v>95.26</v>
          </cell>
          <cell r="CN155">
            <v>95.28</v>
          </cell>
          <cell r="CO155">
            <v>95.06</v>
          </cell>
          <cell r="CP155">
            <v>95.21</v>
          </cell>
          <cell r="CQ155">
            <v>95.16</v>
          </cell>
          <cell r="CR155">
            <v>95.23</v>
          </cell>
          <cell r="CS155">
            <v>95.61</v>
          </cell>
          <cell r="CT155">
            <v>95.15</v>
          </cell>
          <cell r="CU155">
            <v>95.18</v>
          </cell>
          <cell r="CV155">
            <v>95.23</v>
          </cell>
          <cell r="CW155">
            <v>95.34</v>
          </cell>
          <cell r="CX155">
            <v>95.09</v>
          </cell>
          <cell r="CY155">
            <v>95.21</v>
          </cell>
          <cell r="CZ155">
            <v>95.29</v>
          </cell>
          <cell r="DA155">
            <v>95.28</v>
          </cell>
          <cell r="DB155">
            <v>95.25</v>
          </cell>
          <cell r="DC155">
            <v>95.29</v>
          </cell>
          <cell r="DD155">
            <v>95.1</v>
          </cell>
          <cell r="DE155">
            <v>95.13</v>
          </cell>
          <cell r="DF155">
            <v>95.29</v>
          </cell>
          <cell r="DG155">
            <v>95.22</v>
          </cell>
          <cell r="DH155">
            <v>95.16</v>
          </cell>
          <cell r="DI155">
            <v>95.25</v>
          </cell>
          <cell r="DJ155">
            <v>95.23</v>
          </cell>
          <cell r="DK155">
            <v>95.26</v>
          </cell>
          <cell r="DL155">
            <v>95.24</v>
          </cell>
          <cell r="DM155">
            <v>95.24</v>
          </cell>
          <cell r="DN155">
            <v>95.31</v>
          </cell>
          <cell r="DO155">
            <v>95.57</v>
          </cell>
          <cell r="DP155">
            <v>95.08</v>
          </cell>
          <cell r="DQ155">
            <v>95.05</v>
          </cell>
          <cell r="DR155">
            <v>95.18</v>
          </cell>
          <cell r="DS155">
            <v>95.13</v>
          </cell>
          <cell r="DT155">
            <v>95.2</v>
          </cell>
          <cell r="DU155">
            <v>95.1</v>
          </cell>
          <cell r="DV155">
            <v>95.28</v>
          </cell>
          <cell r="DW155">
            <v>95.23</v>
          </cell>
          <cell r="DX155">
            <v>95.21</v>
          </cell>
          <cell r="DY155">
            <v>95.15</v>
          </cell>
          <cell r="DZ155">
            <v>95.15</v>
          </cell>
          <cell r="EA155">
            <v>95.39</v>
          </cell>
          <cell r="EB155">
            <v>95.17</v>
          </cell>
          <cell r="EC155">
            <v>95.22</v>
          </cell>
          <cell r="ED155">
            <v>95.1</v>
          </cell>
          <cell r="EE155">
            <v>95.19</v>
          </cell>
          <cell r="EF155">
            <v>95.35</v>
          </cell>
          <cell r="EH155">
            <v>95.5</v>
          </cell>
          <cell r="EI155">
            <v>95.35</v>
          </cell>
          <cell r="EJ155">
            <v>95.22</v>
          </cell>
          <cell r="EK155">
            <v>95.33</v>
          </cell>
          <cell r="EL155">
            <v>95.27</v>
          </cell>
          <cell r="EM155">
            <v>95.11</v>
          </cell>
          <cell r="EN155">
            <v>95.42</v>
          </cell>
          <cell r="EO155">
            <v>95.26</v>
          </cell>
          <cell r="ER155">
            <v>95.48</v>
          </cell>
          <cell r="ES155">
            <v>95.59</v>
          </cell>
          <cell r="ET155">
            <v>95.58</v>
          </cell>
          <cell r="EX155">
            <v>95.64</v>
          </cell>
          <cell r="EY155">
            <v>95.93</v>
          </cell>
          <cell r="EZ155">
            <v>95.5</v>
          </cell>
          <cell r="FA155">
            <v>95.2</v>
          </cell>
          <cell r="FB155">
            <v>95.08</v>
          </cell>
          <cell r="FC155">
            <v>95.32</v>
          </cell>
          <cell r="FD155">
            <v>95.2</v>
          </cell>
          <cell r="FE155">
            <v>95.28</v>
          </cell>
          <cell r="FF155">
            <v>95.27</v>
          </cell>
          <cell r="FG155">
            <v>95.18</v>
          </cell>
          <cell r="FH155">
            <v>95.19</v>
          </cell>
          <cell r="FI155">
            <v>95.26</v>
          </cell>
          <cell r="FJ155">
            <v>95.55</v>
          </cell>
          <cell r="FK155">
            <v>95.58</v>
          </cell>
          <cell r="FL155">
            <v>95.56</v>
          </cell>
          <cell r="FM155">
            <v>95.27</v>
          </cell>
          <cell r="FN155">
            <v>95.12</v>
          </cell>
          <cell r="FO155">
            <v>95.26</v>
          </cell>
          <cell r="FP155">
            <v>95.29</v>
          </cell>
          <cell r="FQ155">
            <v>95.28</v>
          </cell>
          <cell r="FR155">
            <v>95.26</v>
          </cell>
          <cell r="FS155">
            <v>95.27</v>
          </cell>
          <cell r="FT155">
            <v>95.26</v>
          </cell>
          <cell r="FU155">
            <v>95.72</v>
          </cell>
          <cell r="FV155">
            <v>95.24</v>
          </cell>
          <cell r="FW155">
            <v>95.25</v>
          </cell>
          <cell r="FX155">
            <v>95.51</v>
          </cell>
          <cell r="FY155">
            <v>95.24</v>
          </cell>
          <cell r="FZ155">
            <v>95.23</v>
          </cell>
          <cell r="GA155">
            <v>95.29</v>
          </cell>
          <cell r="GB155">
            <v>95.24</v>
          </cell>
          <cell r="GC155">
            <v>95.22</v>
          </cell>
          <cell r="GD155">
            <v>95.15</v>
          </cell>
          <cell r="GE155">
            <v>95.2</v>
          </cell>
          <cell r="GF155">
            <v>95.28</v>
          </cell>
          <cell r="GG155">
            <v>95.21</v>
          </cell>
          <cell r="GH155">
            <v>95.16</v>
          </cell>
          <cell r="GI155">
            <v>95.39</v>
          </cell>
          <cell r="GJ155">
            <v>95.89</v>
          </cell>
          <cell r="GK155">
            <v>95.25</v>
          </cell>
          <cell r="GL155">
            <v>95.19</v>
          </cell>
          <cell r="GM155">
            <v>95.23</v>
          </cell>
          <cell r="GN155">
            <v>95.35</v>
          </cell>
          <cell r="GO155">
            <v>95.25</v>
          </cell>
          <cell r="GP155">
            <v>95.51</v>
          </cell>
          <cell r="GQ155">
            <v>95.22</v>
          </cell>
          <cell r="GR155">
            <v>95.22</v>
          </cell>
          <cell r="GS155">
            <v>95.28</v>
          </cell>
          <cell r="GT155">
            <v>95.21</v>
          </cell>
          <cell r="GU155">
            <v>95.67</v>
          </cell>
          <cell r="GW155">
            <v>95.51</v>
          </cell>
          <cell r="GX155">
            <v>95.43</v>
          </cell>
          <cell r="GY155">
            <v>95.32</v>
          </cell>
          <cell r="GZ155">
            <v>95.45</v>
          </cell>
          <cell r="HA155">
            <v>95.5</v>
          </cell>
          <cell r="HB155">
            <v>95.32</v>
          </cell>
        </row>
        <row r="156">
          <cell r="A156">
            <v>155</v>
          </cell>
          <cell r="B156">
            <v>0</v>
          </cell>
          <cell r="C156" t="str">
            <v>pH Hidratado</v>
          </cell>
          <cell r="D156" t="str">
            <v>.</v>
          </cell>
          <cell r="F156">
            <v>6.94</v>
          </cell>
          <cell r="G156">
            <v>7.31</v>
          </cell>
          <cell r="H156">
            <v>7.11</v>
          </cell>
          <cell r="I156">
            <v>7.18</v>
          </cell>
          <cell r="J156">
            <v>7.26</v>
          </cell>
          <cell r="K156">
            <v>7.32</v>
          </cell>
          <cell r="L156">
            <v>7.32</v>
          </cell>
          <cell r="M156">
            <v>7.61</v>
          </cell>
          <cell r="N156">
            <v>7.28</v>
          </cell>
          <cell r="O156">
            <v>7.43</v>
          </cell>
          <cell r="P156">
            <v>7.31</v>
          </cell>
          <cell r="Q156">
            <v>7.22</v>
          </cell>
          <cell r="R156">
            <v>7.19</v>
          </cell>
          <cell r="S156">
            <v>7.48</v>
          </cell>
          <cell r="V156">
            <v>7</v>
          </cell>
          <cell r="W156">
            <v>7.3</v>
          </cell>
          <cell r="X156">
            <v>7.2</v>
          </cell>
          <cell r="Y156">
            <v>7.65</v>
          </cell>
          <cell r="Z156">
            <v>7.4</v>
          </cell>
          <cell r="AA156">
            <v>7</v>
          </cell>
          <cell r="AB156">
            <v>6.1</v>
          </cell>
          <cell r="AC156">
            <v>6.6</v>
          </cell>
          <cell r="AD156">
            <v>7.1</v>
          </cell>
          <cell r="AE156">
            <v>6.23</v>
          </cell>
          <cell r="AF156">
            <v>7.8</v>
          </cell>
          <cell r="AG156">
            <v>6.3</v>
          </cell>
          <cell r="AJ156">
            <v>7.13</v>
          </cell>
          <cell r="AM156">
            <v>7</v>
          </cell>
          <cell r="AP156">
            <v>7.35</v>
          </cell>
          <cell r="AQ156">
            <v>7.25</v>
          </cell>
          <cell r="AR156">
            <v>6.3</v>
          </cell>
          <cell r="AT156">
            <v>7.12</v>
          </cell>
          <cell r="AU156">
            <v>7.3</v>
          </cell>
          <cell r="AV156">
            <v>6.6</v>
          </cell>
          <cell r="AW156">
            <v>7.4</v>
          </cell>
          <cell r="AX156">
            <v>6.41</v>
          </cell>
          <cell r="AY156">
            <v>7.6</v>
          </cell>
          <cell r="AZ156">
            <v>7.9</v>
          </cell>
          <cell r="BB156">
            <v>7.11</v>
          </cell>
          <cell r="BH156">
            <v>7.8</v>
          </cell>
          <cell r="BI156">
            <v>7.13</v>
          </cell>
          <cell r="BL156">
            <v>6.97</v>
          </cell>
          <cell r="BM156">
            <v>7.06</v>
          </cell>
          <cell r="BN156">
            <v>7.35</v>
          </cell>
          <cell r="BO156">
            <v>7.43</v>
          </cell>
          <cell r="BP156">
            <v>7.55</v>
          </cell>
          <cell r="BQ156">
            <v>5.99</v>
          </cell>
          <cell r="BR156">
            <v>7.05</v>
          </cell>
          <cell r="BS156">
            <v>6.2</v>
          </cell>
          <cell r="BT156">
            <v>7.5</v>
          </cell>
          <cell r="BU156">
            <v>6.3</v>
          </cell>
          <cell r="BV156">
            <v>6.33</v>
          </cell>
          <cell r="BW156">
            <v>7.33</v>
          </cell>
          <cell r="BX156">
            <v>7.9</v>
          </cell>
          <cell r="BY156">
            <v>7.63</v>
          </cell>
          <cell r="BZ156">
            <v>7.4</v>
          </cell>
          <cell r="CA156">
            <v>7.99</v>
          </cell>
          <cell r="CB156">
            <v>7.89</v>
          </cell>
          <cell r="CC156">
            <v>8.19</v>
          </cell>
          <cell r="CD156">
            <v>8</v>
          </cell>
          <cell r="CE156">
            <v>8</v>
          </cell>
          <cell r="CF156">
            <v>7.6</v>
          </cell>
          <cell r="CG156">
            <v>7.2</v>
          </cell>
          <cell r="CH156">
            <v>7.25</v>
          </cell>
          <cell r="CI156">
            <v>8.5</v>
          </cell>
          <cell r="CJ156">
            <v>7.35</v>
          </cell>
          <cell r="CK156">
            <v>7.4</v>
          </cell>
          <cell r="CL156">
            <v>7.48</v>
          </cell>
          <cell r="CM156">
            <v>7.5</v>
          </cell>
          <cell r="CN156">
            <v>5.95</v>
          </cell>
          <cell r="CO156">
            <v>8.1</v>
          </cell>
          <cell r="CP156">
            <v>7.07</v>
          </cell>
          <cell r="CQ156">
            <v>7.73</v>
          </cell>
          <cell r="CR156">
            <v>6.97</v>
          </cell>
          <cell r="CS156">
            <v>7</v>
          </cell>
          <cell r="CT156">
            <v>7.35</v>
          </cell>
          <cell r="CU156">
            <v>7.36</v>
          </cell>
          <cell r="CV156">
            <v>7.12</v>
          </cell>
          <cell r="CW156">
            <v>6.5</v>
          </cell>
          <cell r="CX156">
            <v>6.1</v>
          </cell>
          <cell r="CY156">
            <v>7.35</v>
          </cell>
          <cell r="CZ156">
            <v>7</v>
          </cell>
          <cell r="DA156">
            <v>7.34</v>
          </cell>
          <cell r="DB156">
            <v>7.21</v>
          </cell>
          <cell r="DC156">
            <v>7.17</v>
          </cell>
          <cell r="DD156">
            <v>7.7</v>
          </cell>
          <cell r="DE156">
            <v>7.5</v>
          </cell>
          <cell r="DF156">
            <v>7.44</v>
          </cell>
          <cell r="DG156">
            <v>7.22</v>
          </cell>
          <cell r="DH156">
            <v>6.5</v>
          </cell>
          <cell r="DI156">
            <v>7.5</v>
          </cell>
          <cell r="DJ156">
            <v>7.55</v>
          </cell>
          <cell r="DK156">
            <v>7.6</v>
          </cell>
          <cell r="DL156">
            <v>7.83</v>
          </cell>
          <cell r="DM156">
            <v>7.7</v>
          </cell>
          <cell r="DN156">
            <v>7.9</v>
          </cell>
          <cell r="DO156">
            <v>7.6</v>
          </cell>
          <cell r="DP156">
            <v>6</v>
          </cell>
          <cell r="DQ156">
            <v>6.4</v>
          </cell>
          <cell r="DR156">
            <v>6.93</v>
          </cell>
          <cell r="DS156">
            <v>7.7</v>
          </cell>
          <cell r="DT156">
            <v>7</v>
          </cell>
          <cell r="DU156">
            <v>7.81</v>
          </cell>
          <cell r="DV156">
            <v>6.1</v>
          </cell>
          <cell r="DW156">
            <v>7.9</v>
          </cell>
          <cell r="DX156">
            <v>7.5</v>
          </cell>
          <cell r="DY156">
            <v>7.8</v>
          </cell>
          <cell r="EA156">
            <v>7.8</v>
          </cell>
          <cell r="EB156">
            <v>8</v>
          </cell>
          <cell r="EC156">
            <v>7.1</v>
          </cell>
          <cell r="ED156">
            <v>7.46</v>
          </cell>
          <cell r="EE156">
            <v>7.7</v>
          </cell>
          <cell r="EF156">
            <v>7.2</v>
          </cell>
          <cell r="EH156">
            <v>8</v>
          </cell>
          <cell r="EI156">
            <v>7.7</v>
          </cell>
          <cell r="EJ156">
            <v>6.79</v>
          </cell>
          <cell r="EK156">
            <v>7</v>
          </cell>
          <cell r="EL156">
            <v>7</v>
          </cell>
          <cell r="EM156">
            <v>7.6</v>
          </cell>
          <cell r="EN156">
            <v>8.1999999999999993</v>
          </cell>
          <cell r="ER156">
            <v>8.4499999999999993</v>
          </cell>
          <cell r="ES156">
            <v>7.19</v>
          </cell>
          <cell r="ET156">
            <v>7.65</v>
          </cell>
          <cell r="EX156">
            <v>8</v>
          </cell>
          <cell r="EY156">
            <v>7.46</v>
          </cell>
          <cell r="EZ156">
            <v>7.48</v>
          </cell>
          <cell r="FA156">
            <v>8.1</v>
          </cell>
          <cell r="FB156">
            <v>7.5</v>
          </cell>
          <cell r="FC156">
            <v>6.95</v>
          </cell>
          <cell r="FD156">
            <v>6.79</v>
          </cell>
          <cell r="FE156">
            <v>7.63</v>
          </cell>
          <cell r="FF156">
            <v>7.85</v>
          </cell>
          <cell r="FG156">
            <v>7.45</v>
          </cell>
          <cell r="FH156">
            <v>7.33</v>
          </cell>
          <cell r="FJ156">
            <v>7</v>
          </cell>
          <cell r="FK156">
            <v>7.64</v>
          </cell>
          <cell r="FL156">
            <v>7.6</v>
          </cell>
          <cell r="FM156">
            <v>6.76</v>
          </cell>
          <cell r="FN156">
            <v>6.95</v>
          </cell>
          <cell r="FO156">
            <v>7.6</v>
          </cell>
          <cell r="FR156">
            <v>7.6</v>
          </cell>
          <cell r="FS156">
            <v>7.41</v>
          </cell>
          <cell r="FT156">
            <v>7.6</v>
          </cell>
          <cell r="FX156">
            <v>7.95</v>
          </cell>
          <cell r="FZ156">
            <v>6.8</v>
          </cell>
          <cell r="GB156">
            <v>8.1</v>
          </cell>
          <cell r="GD156">
            <v>8.1</v>
          </cell>
          <cell r="GF156">
            <v>7.14</v>
          </cell>
          <cell r="GI156">
            <v>7.6</v>
          </cell>
          <cell r="GJ156">
            <v>8</v>
          </cell>
          <cell r="GK156">
            <v>7.53</v>
          </cell>
          <cell r="GL156">
            <v>7.2</v>
          </cell>
          <cell r="GM156">
            <v>7.52</v>
          </cell>
          <cell r="GN156">
            <v>7.73</v>
          </cell>
          <cell r="GO156">
            <v>7.76</v>
          </cell>
          <cell r="GP156">
            <v>7.83</v>
          </cell>
          <cell r="GQ156">
            <v>7.45</v>
          </cell>
          <cell r="GR156">
            <v>7.51</v>
          </cell>
          <cell r="GS156">
            <v>7.2</v>
          </cell>
          <cell r="GU156">
            <v>7.5</v>
          </cell>
          <cell r="GW156">
            <v>7.8</v>
          </cell>
          <cell r="GX156">
            <v>7.32</v>
          </cell>
          <cell r="GY156">
            <v>7.19</v>
          </cell>
          <cell r="GZ156">
            <v>6.01</v>
          </cell>
          <cell r="HA156">
            <v>7.1</v>
          </cell>
          <cell r="HB156">
            <v>7.13</v>
          </cell>
        </row>
        <row r="157">
          <cell r="A157">
            <v>156</v>
          </cell>
          <cell r="B157">
            <v>0</v>
          </cell>
          <cell r="C157" t="str">
            <v>Acidez Hidratado (mg/l)</v>
          </cell>
          <cell r="D157" t="str">
            <v>mg A. Ac/l</v>
          </cell>
          <cell r="F157">
            <v>10.79</v>
          </cell>
          <cell r="G157">
            <v>10.35</v>
          </cell>
          <cell r="H157">
            <v>13.09</v>
          </cell>
          <cell r="I157">
            <v>13.08</v>
          </cell>
          <cell r="J157">
            <v>11.56</v>
          </cell>
          <cell r="K157">
            <v>10.8</v>
          </cell>
          <cell r="L157">
            <v>7.34</v>
          </cell>
          <cell r="M157">
            <v>7.78</v>
          </cell>
          <cell r="N157">
            <v>8.24</v>
          </cell>
          <cell r="O157">
            <v>8.1</v>
          </cell>
          <cell r="P157">
            <v>8.6199999999999992</v>
          </cell>
          <cell r="Q157">
            <v>9.4600000000000009</v>
          </cell>
          <cell r="R157">
            <v>8.67</v>
          </cell>
          <cell r="S157">
            <v>9.1300000000000008</v>
          </cell>
          <cell r="V157">
            <v>14.2</v>
          </cell>
          <cell r="W157">
            <v>17.3</v>
          </cell>
          <cell r="X157">
            <v>9.8000000000000007</v>
          </cell>
          <cell r="Y157">
            <v>8.65</v>
          </cell>
          <cell r="Z157">
            <v>5.75</v>
          </cell>
          <cell r="AA157">
            <v>6.47</v>
          </cell>
          <cell r="AB157">
            <v>5.75</v>
          </cell>
          <cell r="AC157">
            <v>7.7</v>
          </cell>
          <cell r="AD157">
            <v>6.7</v>
          </cell>
          <cell r="AE157">
            <v>6.87</v>
          </cell>
          <cell r="AF157">
            <v>6</v>
          </cell>
          <cell r="AG157">
            <v>5</v>
          </cell>
          <cell r="AJ157">
            <v>7.7</v>
          </cell>
          <cell r="AM157">
            <v>7.4</v>
          </cell>
          <cell r="AP157">
            <v>17.5</v>
          </cell>
          <cell r="AQ157">
            <v>5.3</v>
          </cell>
          <cell r="AR157">
            <v>5.4</v>
          </cell>
          <cell r="AT157">
            <v>8.6</v>
          </cell>
          <cell r="AU157">
            <v>4.55</v>
          </cell>
          <cell r="AV157">
            <v>8.6</v>
          </cell>
          <cell r="AW157">
            <v>11.15</v>
          </cell>
          <cell r="AX157">
            <v>6.5</v>
          </cell>
          <cell r="AY157">
            <v>10.9</v>
          </cell>
          <cell r="AZ157">
            <v>12</v>
          </cell>
          <cell r="BB157">
            <v>8.6</v>
          </cell>
          <cell r="BH157">
            <v>7.4</v>
          </cell>
          <cell r="BI157">
            <v>8.4</v>
          </cell>
          <cell r="BL157">
            <v>4.8099999999999996</v>
          </cell>
          <cell r="BM157">
            <v>9.5500000000000007</v>
          </cell>
          <cell r="BN157">
            <v>5.75</v>
          </cell>
          <cell r="BO157">
            <v>5.56</v>
          </cell>
          <cell r="BP157">
            <v>5.15</v>
          </cell>
          <cell r="BQ157">
            <v>6.95</v>
          </cell>
          <cell r="BR157">
            <v>7.2</v>
          </cell>
          <cell r="BS157">
            <v>8.9</v>
          </cell>
          <cell r="BT157">
            <v>6.5</v>
          </cell>
          <cell r="BU157">
            <v>5.3</v>
          </cell>
          <cell r="BV157">
            <v>7.9</v>
          </cell>
          <cell r="BW157">
            <v>7.17</v>
          </cell>
          <cell r="BX157">
            <v>6.85</v>
          </cell>
          <cell r="BY157">
            <v>6.47</v>
          </cell>
          <cell r="BZ157">
            <v>4</v>
          </cell>
          <cell r="CA157">
            <v>6.6</v>
          </cell>
          <cell r="CB157">
            <v>5.5</v>
          </cell>
          <cell r="CC157">
            <v>4.8</v>
          </cell>
          <cell r="CD157">
            <v>5.5</v>
          </cell>
          <cell r="CE157">
            <v>6.7</v>
          </cell>
          <cell r="CF157">
            <v>5.5</v>
          </cell>
          <cell r="CG157">
            <v>5.05</v>
          </cell>
          <cell r="CH157">
            <v>9.35</v>
          </cell>
          <cell r="CI157">
            <v>4.8</v>
          </cell>
          <cell r="CJ157">
            <v>6.25</v>
          </cell>
          <cell r="CK157">
            <v>4.9000000000000004</v>
          </cell>
          <cell r="CL157">
            <v>5.5</v>
          </cell>
          <cell r="CM157">
            <v>12.3</v>
          </cell>
          <cell r="CN157">
            <v>9.1</v>
          </cell>
          <cell r="CO157">
            <v>6</v>
          </cell>
          <cell r="CP157">
            <v>6.73</v>
          </cell>
          <cell r="CQ157">
            <v>6.1</v>
          </cell>
          <cell r="CR157">
            <v>5.5</v>
          </cell>
          <cell r="CS157">
            <v>7.62</v>
          </cell>
          <cell r="CT157">
            <v>5.5</v>
          </cell>
          <cell r="CU157">
            <v>8.5299999999999994</v>
          </cell>
          <cell r="CV157">
            <v>7.53</v>
          </cell>
          <cell r="CW157">
            <v>8.75</v>
          </cell>
          <cell r="CX157">
            <v>9.1</v>
          </cell>
          <cell r="CY157">
            <v>7.55</v>
          </cell>
          <cell r="CZ157">
            <v>7.6</v>
          </cell>
          <cell r="DA157">
            <v>5.85</v>
          </cell>
          <cell r="DB157">
            <v>5.63</v>
          </cell>
          <cell r="DC157">
            <v>8.2200000000000006</v>
          </cell>
          <cell r="DD157">
            <v>7.13</v>
          </cell>
          <cell r="DE157">
            <v>4.5999999999999996</v>
          </cell>
          <cell r="DF157">
            <v>6.5</v>
          </cell>
          <cell r="DG157">
            <v>7.7</v>
          </cell>
          <cell r="DH157">
            <v>6.5</v>
          </cell>
          <cell r="DI157">
            <v>4.5999999999999996</v>
          </cell>
          <cell r="DJ157">
            <v>5.75</v>
          </cell>
          <cell r="DK157">
            <v>8.6</v>
          </cell>
          <cell r="DL157">
            <v>4.8</v>
          </cell>
          <cell r="DM157">
            <v>5.5</v>
          </cell>
          <cell r="DN157">
            <v>4.9000000000000004</v>
          </cell>
          <cell r="DO157">
            <v>5.5</v>
          </cell>
          <cell r="DP157">
            <v>6</v>
          </cell>
          <cell r="DQ157">
            <v>9.1</v>
          </cell>
          <cell r="DR157">
            <v>5</v>
          </cell>
          <cell r="DS157">
            <v>5.8</v>
          </cell>
          <cell r="DT157">
            <v>5.8</v>
          </cell>
          <cell r="DU157">
            <v>11.15</v>
          </cell>
          <cell r="DV157">
            <v>9.6</v>
          </cell>
          <cell r="DW157">
            <v>7.4</v>
          </cell>
          <cell r="DX157">
            <v>5.3</v>
          </cell>
          <cell r="DY157">
            <v>5.65</v>
          </cell>
          <cell r="EA157">
            <v>4.5999999999999996</v>
          </cell>
          <cell r="EB157">
            <v>5.3</v>
          </cell>
          <cell r="EC157">
            <v>5.8</v>
          </cell>
          <cell r="ED157">
            <v>6.23</v>
          </cell>
          <cell r="EE157">
            <v>6.7</v>
          </cell>
          <cell r="EF157">
            <v>6.7</v>
          </cell>
          <cell r="EH157">
            <v>8.33</v>
          </cell>
          <cell r="EI157">
            <v>6.33</v>
          </cell>
          <cell r="EJ157">
            <v>7.8</v>
          </cell>
          <cell r="EK157">
            <v>5.85</v>
          </cell>
          <cell r="EL157">
            <v>6.1</v>
          </cell>
          <cell r="EM157">
            <v>5.3</v>
          </cell>
          <cell r="EN157">
            <v>4.3</v>
          </cell>
          <cell r="ER157">
            <v>9.85</v>
          </cell>
          <cell r="ES157">
            <v>9.1300000000000008</v>
          </cell>
          <cell r="ET157">
            <v>8.15</v>
          </cell>
          <cell r="EX157">
            <v>9.6</v>
          </cell>
          <cell r="EY157">
            <v>11.48</v>
          </cell>
          <cell r="EZ157">
            <v>7.79</v>
          </cell>
          <cell r="FA157">
            <v>7.2</v>
          </cell>
          <cell r="FB157">
            <v>6</v>
          </cell>
          <cell r="FC157">
            <v>6.85</v>
          </cell>
          <cell r="FD157">
            <v>7.4</v>
          </cell>
          <cell r="FE157">
            <v>6</v>
          </cell>
          <cell r="FF157">
            <v>6.6</v>
          </cell>
          <cell r="FG157">
            <v>5.5</v>
          </cell>
          <cell r="FH157">
            <v>5.5</v>
          </cell>
          <cell r="FJ157">
            <v>12.23</v>
          </cell>
          <cell r="FK157">
            <v>11.7</v>
          </cell>
          <cell r="FL157">
            <v>32.21</v>
          </cell>
          <cell r="FM157">
            <v>6.2</v>
          </cell>
          <cell r="FN157">
            <v>9.25</v>
          </cell>
          <cell r="FO157">
            <v>5.3</v>
          </cell>
          <cell r="FR157">
            <v>13.4</v>
          </cell>
          <cell r="FS157">
            <v>7</v>
          </cell>
          <cell r="FT157">
            <v>7.2</v>
          </cell>
          <cell r="FX157">
            <v>4.3</v>
          </cell>
          <cell r="FZ157">
            <v>22.3</v>
          </cell>
          <cell r="GB157">
            <v>6.7</v>
          </cell>
          <cell r="GD157">
            <v>6.5</v>
          </cell>
          <cell r="GF157">
            <v>7.9</v>
          </cell>
          <cell r="GI157">
            <v>13.55</v>
          </cell>
          <cell r="GJ157">
            <v>14.8</v>
          </cell>
          <cell r="GK157">
            <v>5.8</v>
          </cell>
          <cell r="GL157">
            <v>16.3</v>
          </cell>
          <cell r="GM157">
            <v>9.1</v>
          </cell>
          <cell r="GN157">
            <v>12.2</v>
          </cell>
          <cell r="GO157">
            <v>9.1</v>
          </cell>
          <cell r="GP157">
            <v>5</v>
          </cell>
          <cell r="GQ157">
            <v>6.5</v>
          </cell>
          <cell r="GR157">
            <v>6.2</v>
          </cell>
          <cell r="GS157">
            <v>7.4</v>
          </cell>
          <cell r="GU157">
            <v>7.4</v>
          </cell>
          <cell r="GW157">
            <v>9.6</v>
          </cell>
          <cell r="GX157">
            <v>5.3</v>
          </cell>
          <cell r="GY157">
            <v>6.7</v>
          </cell>
          <cell r="GZ157">
            <v>7.5</v>
          </cell>
          <cell r="HA157">
            <v>8.1999999999999993</v>
          </cell>
          <cell r="HB157">
            <v>4.5999999999999996</v>
          </cell>
        </row>
        <row r="158">
          <cell r="A158">
            <v>157</v>
          </cell>
          <cell r="B158">
            <v>0</v>
          </cell>
          <cell r="C158" t="str">
            <v>Condutividade Hidratado (mS/m)</v>
          </cell>
          <cell r="D158" t="str">
            <v>uS/m</v>
          </cell>
          <cell r="F158">
            <v>118.8</v>
          </cell>
          <cell r="G158">
            <v>126.73</v>
          </cell>
          <cell r="H158">
            <v>101.79</v>
          </cell>
          <cell r="I158">
            <v>122.2</v>
          </cell>
          <cell r="J158">
            <v>128.57</v>
          </cell>
          <cell r="K158">
            <v>153.01</v>
          </cell>
          <cell r="L158">
            <v>121.32</v>
          </cell>
          <cell r="M158">
            <v>76.36</v>
          </cell>
          <cell r="N158">
            <v>82.78</v>
          </cell>
          <cell r="O158">
            <v>123.23</v>
          </cell>
          <cell r="P158">
            <v>126.63</v>
          </cell>
          <cell r="Q158">
            <v>105.5</v>
          </cell>
          <cell r="R158">
            <v>150.5</v>
          </cell>
          <cell r="S158">
            <v>145.55000000000001</v>
          </cell>
          <cell r="V158">
            <v>132.31</v>
          </cell>
          <cell r="W158">
            <v>196.5</v>
          </cell>
          <cell r="X158">
            <v>102</v>
          </cell>
          <cell r="Y158">
            <v>91.61</v>
          </cell>
          <cell r="Z158">
            <v>117.57</v>
          </cell>
          <cell r="AA158">
            <v>85.93</v>
          </cell>
          <cell r="AB158">
            <v>144</v>
          </cell>
          <cell r="AC158">
            <v>188.02</v>
          </cell>
          <cell r="AD158">
            <v>193</v>
          </cell>
          <cell r="AE158">
            <v>218.08</v>
          </cell>
          <cell r="AF158">
            <v>156.36000000000001</v>
          </cell>
          <cell r="AG158">
            <v>108.01</v>
          </cell>
          <cell r="AJ158">
            <v>131</v>
          </cell>
          <cell r="AM158">
            <v>129.36000000000001</v>
          </cell>
          <cell r="AP158">
            <v>149.81</v>
          </cell>
          <cell r="AQ158">
            <v>84.87</v>
          </cell>
          <cell r="AR158">
            <v>84.94</v>
          </cell>
          <cell r="AT158">
            <v>128.72</v>
          </cell>
          <cell r="AU158">
            <v>35.200000000000003</v>
          </cell>
          <cell r="AV158">
            <v>172.36</v>
          </cell>
          <cell r="AW158">
            <v>260.89999999999998</v>
          </cell>
          <cell r="AX158">
            <v>248.05</v>
          </cell>
          <cell r="AY158">
            <v>154.30000000000001</v>
          </cell>
          <cell r="AZ158">
            <v>203.5</v>
          </cell>
          <cell r="BB158">
            <v>137.24</v>
          </cell>
          <cell r="BH158">
            <v>121.81</v>
          </cell>
          <cell r="BI158">
            <v>138.99</v>
          </cell>
          <cell r="BL158">
            <v>23.77</v>
          </cell>
          <cell r="BM158">
            <v>47.32</v>
          </cell>
          <cell r="BN158">
            <v>60.57</v>
          </cell>
          <cell r="BO158">
            <v>65.37</v>
          </cell>
          <cell r="BP158">
            <v>50.06</v>
          </cell>
          <cell r="BQ158">
            <v>190.68</v>
          </cell>
          <cell r="BR158">
            <v>213.7</v>
          </cell>
          <cell r="BS158">
            <v>175.91</v>
          </cell>
          <cell r="BT158">
            <v>114.42</v>
          </cell>
          <cell r="BU158">
            <v>103.72</v>
          </cell>
          <cell r="BV158">
            <v>263.7</v>
          </cell>
          <cell r="BW158">
            <v>92.76</v>
          </cell>
          <cell r="BX158">
            <v>151.12</v>
          </cell>
          <cell r="BY158">
            <v>103.39</v>
          </cell>
          <cell r="BZ158">
            <v>10.48</v>
          </cell>
          <cell r="CA158">
            <v>92.42</v>
          </cell>
          <cell r="CB158">
            <v>81.400000000000006</v>
          </cell>
          <cell r="CC158">
            <v>88.26</v>
          </cell>
          <cell r="CD158">
            <v>74.23</v>
          </cell>
          <cell r="CE158">
            <v>50.85</v>
          </cell>
          <cell r="CF158">
            <v>29.42</v>
          </cell>
          <cell r="CG158">
            <v>50.04</v>
          </cell>
          <cell r="CH158">
            <v>170.8</v>
          </cell>
          <cell r="CI158">
            <v>110.65</v>
          </cell>
          <cell r="CJ158">
            <v>89.37</v>
          </cell>
          <cell r="CK158">
            <v>56.08</v>
          </cell>
          <cell r="CL158">
            <v>191.55</v>
          </cell>
          <cell r="CM158">
            <v>104.18</v>
          </cell>
          <cell r="CN158">
            <v>213.15</v>
          </cell>
          <cell r="CO158">
            <v>126.9</v>
          </cell>
          <cell r="CP158">
            <v>97.9</v>
          </cell>
          <cell r="CQ158">
            <v>117.01</v>
          </cell>
          <cell r="CR158">
            <v>224.83</v>
          </cell>
          <cell r="CS158">
            <v>106.98</v>
          </cell>
          <cell r="CT158">
            <v>110.4</v>
          </cell>
          <cell r="CU158">
            <v>101.16</v>
          </cell>
          <cell r="CV158">
            <v>111.28</v>
          </cell>
          <cell r="CW158">
            <v>175.98</v>
          </cell>
          <cell r="CX158">
            <v>162.5</v>
          </cell>
          <cell r="CY158">
            <v>88.05</v>
          </cell>
          <cell r="CZ158">
            <v>96.91</v>
          </cell>
          <cell r="DA158">
            <v>53.42</v>
          </cell>
          <cell r="DB158">
            <v>32.840000000000003</v>
          </cell>
          <cell r="DC158">
            <v>42.7</v>
          </cell>
          <cell r="DD158">
            <v>69.510000000000005</v>
          </cell>
          <cell r="DE158">
            <v>63.41</v>
          </cell>
          <cell r="DF158">
            <v>17.47</v>
          </cell>
          <cell r="DG158">
            <v>118.43</v>
          </cell>
          <cell r="DH158">
            <v>107.67</v>
          </cell>
          <cell r="DI158">
            <v>54.54</v>
          </cell>
          <cell r="DJ158">
            <v>60.48</v>
          </cell>
          <cell r="DK158">
            <v>103.91</v>
          </cell>
          <cell r="DL158">
            <v>115.64</v>
          </cell>
          <cell r="DM158">
            <v>107.11</v>
          </cell>
          <cell r="DN158">
            <v>87.53</v>
          </cell>
          <cell r="DO158">
            <v>75.47</v>
          </cell>
          <cell r="DP158">
            <v>145.63</v>
          </cell>
          <cell r="DQ158">
            <v>77.78</v>
          </cell>
          <cell r="DR158">
            <v>143.61000000000001</v>
          </cell>
          <cell r="DS158">
            <v>222.6</v>
          </cell>
          <cell r="DT158">
            <v>108.96</v>
          </cell>
          <cell r="DU158">
            <v>212.73</v>
          </cell>
          <cell r="DV158">
            <v>290.2</v>
          </cell>
          <cell r="DW158">
            <v>268</v>
          </cell>
          <cell r="DX158">
            <v>113.26</v>
          </cell>
          <cell r="DY158">
            <v>162.25</v>
          </cell>
          <cell r="EA158">
            <v>89.56</v>
          </cell>
          <cell r="EB158">
            <v>119</v>
          </cell>
          <cell r="EC158">
            <v>184.71</v>
          </cell>
          <cell r="ED158">
            <v>116.49</v>
          </cell>
          <cell r="EE158">
            <v>137.86000000000001</v>
          </cell>
          <cell r="EF158">
            <v>132.12</v>
          </cell>
          <cell r="EH158">
            <v>74.099999999999994</v>
          </cell>
          <cell r="EI158">
            <v>44.87</v>
          </cell>
          <cell r="EJ158">
            <v>204.19</v>
          </cell>
          <cell r="EK158">
            <v>238.93</v>
          </cell>
          <cell r="EL158">
            <v>192.1</v>
          </cell>
          <cell r="EM158">
            <v>185.85</v>
          </cell>
          <cell r="EN158">
            <v>259.8</v>
          </cell>
          <cell r="ER158">
            <v>282</v>
          </cell>
          <cell r="ES158">
            <v>47.27</v>
          </cell>
          <cell r="ET158">
            <v>66.92</v>
          </cell>
          <cell r="EX158">
            <v>55.07</v>
          </cell>
          <cell r="EY158">
            <v>15.82</v>
          </cell>
          <cell r="EZ158">
            <v>6.66</v>
          </cell>
          <cell r="FA158">
            <v>43.83</v>
          </cell>
          <cell r="FB158">
            <v>13.77</v>
          </cell>
          <cell r="FC158">
            <v>60.44</v>
          </cell>
          <cell r="FD158">
            <v>29.75</v>
          </cell>
          <cell r="FE158">
            <v>49.26</v>
          </cell>
          <cell r="FF158">
            <v>46.21</v>
          </cell>
          <cell r="FG158">
            <v>28.96</v>
          </cell>
          <cell r="FH158">
            <v>13.55</v>
          </cell>
          <cell r="FJ158">
            <v>9.41</v>
          </cell>
          <cell r="FK158">
            <v>79.099999999999994</v>
          </cell>
          <cell r="FL158">
            <v>18.23</v>
          </cell>
          <cell r="FM158">
            <v>23.07</v>
          </cell>
          <cell r="FN158">
            <v>44.95</v>
          </cell>
          <cell r="FO158">
            <v>10.89</v>
          </cell>
          <cell r="FR158">
            <v>6.68</v>
          </cell>
          <cell r="FS158">
            <v>8.61</v>
          </cell>
          <cell r="FT158">
            <v>6.49</v>
          </cell>
          <cell r="FX158">
            <v>5.95</v>
          </cell>
          <cell r="FZ158">
            <v>45.22</v>
          </cell>
          <cell r="GB158">
            <v>57.75</v>
          </cell>
          <cell r="GD158">
            <v>32.25</v>
          </cell>
          <cell r="GF158">
            <v>18.14</v>
          </cell>
          <cell r="GI158">
            <v>120.53</v>
          </cell>
          <cell r="GJ158">
            <v>102.55</v>
          </cell>
          <cell r="GK158">
            <v>10.71</v>
          </cell>
          <cell r="GL158">
            <v>71.58</v>
          </cell>
          <cell r="GM158">
            <v>26.89</v>
          </cell>
          <cell r="GN158">
            <v>33.880000000000003</v>
          </cell>
          <cell r="GO158">
            <v>13.64</v>
          </cell>
          <cell r="GP158">
            <v>16.739999999999998</v>
          </cell>
          <cell r="GQ158">
            <v>10.63</v>
          </cell>
          <cell r="GR158">
            <v>34.479999999999997</v>
          </cell>
          <cell r="GS158">
            <v>7.9</v>
          </cell>
          <cell r="GU158">
            <v>15.37</v>
          </cell>
          <cell r="GW158">
            <v>14.61</v>
          </cell>
          <cell r="GX158">
            <v>10</v>
          </cell>
          <cell r="GY158">
            <v>29.45</v>
          </cell>
          <cell r="GZ158">
            <v>79.5</v>
          </cell>
          <cell r="HA158">
            <v>16.8</v>
          </cell>
          <cell r="HB158">
            <v>15.72</v>
          </cell>
        </row>
        <row r="159">
          <cell r="A159">
            <v>158</v>
          </cell>
          <cell r="B159">
            <v>0</v>
          </cell>
          <cell r="C159" t="str">
            <v>GERAÇÃO ENERGIA</v>
          </cell>
          <cell r="D159" t="str">
            <v>.</v>
          </cell>
        </row>
        <row r="160">
          <cell r="A160">
            <v>159</v>
          </cell>
          <cell r="B160">
            <v>0</v>
          </cell>
          <cell r="C160" t="str">
            <v>Energia Gerada (kWH)</v>
          </cell>
          <cell r="D160" t="str">
            <v>kWH</v>
          </cell>
          <cell r="E160">
            <v>83000</v>
          </cell>
          <cell r="F160">
            <v>51000</v>
          </cell>
          <cell r="G160">
            <v>316000</v>
          </cell>
          <cell r="H160">
            <v>177000</v>
          </cell>
          <cell r="I160">
            <v>173000</v>
          </cell>
          <cell r="J160">
            <v>189000</v>
          </cell>
          <cell r="K160">
            <v>189000</v>
          </cell>
          <cell r="L160">
            <v>187000</v>
          </cell>
          <cell r="M160">
            <v>198000</v>
          </cell>
          <cell r="N160">
            <v>189000</v>
          </cell>
          <cell r="O160">
            <v>203000</v>
          </cell>
          <cell r="P160">
            <v>191000</v>
          </cell>
          <cell r="Q160">
            <v>197000</v>
          </cell>
          <cell r="R160">
            <v>197000</v>
          </cell>
          <cell r="S160">
            <v>185000</v>
          </cell>
          <cell r="T160">
            <v>90000</v>
          </cell>
          <cell r="U160">
            <v>28000</v>
          </cell>
          <cell r="V160">
            <v>131000</v>
          </cell>
          <cell r="W160">
            <v>77000</v>
          </cell>
          <cell r="X160">
            <v>139000</v>
          </cell>
          <cell r="Y160">
            <v>188000</v>
          </cell>
          <cell r="Z160">
            <v>217000</v>
          </cell>
          <cell r="AA160">
            <v>181000</v>
          </cell>
          <cell r="AB160">
            <v>216000</v>
          </cell>
          <cell r="AC160">
            <v>212000</v>
          </cell>
          <cell r="AD160">
            <v>216000</v>
          </cell>
          <cell r="AE160">
            <v>222000</v>
          </cell>
          <cell r="AF160">
            <v>221000</v>
          </cell>
          <cell r="AG160">
            <v>193000</v>
          </cell>
          <cell r="AH160">
            <v>77000</v>
          </cell>
          <cell r="AI160">
            <v>0</v>
          </cell>
          <cell r="AJ160">
            <v>62000</v>
          </cell>
          <cell r="AK160">
            <v>43000</v>
          </cell>
          <cell r="AL160">
            <v>39000</v>
          </cell>
          <cell r="AM160">
            <v>119000</v>
          </cell>
          <cell r="AN160">
            <v>123000</v>
          </cell>
          <cell r="AO160">
            <v>165000</v>
          </cell>
          <cell r="AP160">
            <v>192000</v>
          </cell>
          <cell r="AQ160">
            <v>211000</v>
          </cell>
          <cell r="AR160">
            <v>192000</v>
          </cell>
          <cell r="AS160">
            <v>82000</v>
          </cell>
          <cell r="AT160">
            <v>103000</v>
          </cell>
          <cell r="AU160">
            <v>180000</v>
          </cell>
          <cell r="AV160">
            <v>214000</v>
          </cell>
          <cell r="AW160">
            <v>209000</v>
          </cell>
          <cell r="AX160">
            <v>213000</v>
          </cell>
          <cell r="AY160">
            <v>211000</v>
          </cell>
          <cell r="AZ160">
            <v>189000</v>
          </cell>
          <cell r="BA160">
            <v>90000</v>
          </cell>
          <cell r="BB160">
            <v>79000</v>
          </cell>
          <cell r="BC160">
            <v>54000</v>
          </cell>
          <cell r="BD160">
            <v>47000</v>
          </cell>
          <cell r="BE160">
            <v>39000</v>
          </cell>
          <cell r="BF160">
            <v>71000</v>
          </cell>
          <cell r="BG160">
            <v>69000</v>
          </cell>
          <cell r="BH160">
            <v>94000</v>
          </cell>
          <cell r="BI160">
            <v>109000</v>
          </cell>
          <cell r="BJ160">
            <v>81000</v>
          </cell>
          <cell r="BK160">
            <v>99000</v>
          </cell>
          <cell r="BL160">
            <v>131000</v>
          </cell>
          <cell r="BM160">
            <v>155000</v>
          </cell>
          <cell r="BN160">
            <v>184000</v>
          </cell>
          <cell r="BO160">
            <v>197000</v>
          </cell>
          <cell r="BP160">
            <v>210000</v>
          </cell>
          <cell r="BQ160">
            <v>206000</v>
          </cell>
          <cell r="BR160">
            <v>208000</v>
          </cell>
          <cell r="BS160">
            <v>210000</v>
          </cell>
          <cell r="BT160">
            <v>209000</v>
          </cell>
          <cell r="BU160">
            <v>206000</v>
          </cell>
          <cell r="BV160">
            <v>211000</v>
          </cell>
          <cell r="BW160">
            <v>212000</v>
          </cell>
          <cell r="BX160">
            <v>217000</v>
          </cell>
          <cell r="BY160">
            <v>214000</v>
          </cell>
          <cell r="BZ160">
            <v>205000</v>
          </cell>
          <cell r="CA160">
            <v>217000</v>
          </cell>
          <cell r="CB160">
            <v>213000</v>
          </cell>
          <cell r="CC160">
            <v>206000</v>
          </cell>
          <cell r="CD160">
            <v>211000</v>
          </cell>
          <cell r="CE160">
            <v>188000</v>
          </cell>
          <cell r="CF160">
            <v>188000</v>
          </cell>
          <cell r="CG160">
            <v>440000</v>
          </cell>
          <cell r="CH160">
            <v>207000</v>
          </cell>
          <cell r="CI160">
            <v>187000</v>
          </cell>
          <cell r="CJ160">
            <v>208000</v>
          </cell>
          <cell r="CK160">
            <v>205000</v>
          </cell>
          <cell r="CL160">
            <v>202000</v>
          </cell>
          <cell r="CM160">
            <v>205000</v>
          </cell>
          <cell r="CN160">
            <v>210000</v>
          </cell>
          <cell r="CO160">
            <v>215000</v>
          </cell>
          <cell r="CP160">
            <v>203000</v>
          </cell>
          <cell r="CQ160">
            <v>204000</v>
          </cell>
          <cell r="CR160">
            <v>210000</v>
          </cell>
          <cell r="CS160">
            <v>209000</v>
          </cell>
          <cell r="CT160">
            <v>211000</v>
          </cell>
          <cell r="CU160">
            <v>219000</v>
          </cell>
          <cell r="CV160">
            <v>213000</v>
          </cell>
          <cell r="CW160">
            <v>215000</v>
          </cell>
          <cell r="CX160">
            <v>217000</v>
          </cell>
          <cell r="CY160">
            <v>205000</v>
          </cell>
          <cell r="CZ160">
            <v>137000</v>
          </cell>
          <cell r="DA160">
            <v>220000</v>
          </cell>
          <cell r="DB160">
            <v>221000</v>
          </cell>
          <cell r="DC160">
            <v>179000</v>
          </cell>
          <cell r="DD160">
            <v>223000</v>
          </cell>
          <cell r="DE160">
            <v>218000</v>
          </cell>
          <cell r="DF160">
            <v>218000</v>
          </cell>
          <cell r="DG160">
            <v>219000</v>
          </cell>
          <cell r="DH160">
            <v>228000</v>
          </cell>
          <cell r="DI160">
            <v>223000</v>
          </cell>
          <cell r="DJ160">
            <v>224000</v>
          </cell>
          <cell r="DK160">
            <v>222000</v>
          </cell>
          <cell r="DL160">
            <v>226000</v>
          </cell>
          <cell r="DM160">
            <v>225000</v>
          </cell>
          <cell r="DN160">
            <v>230000</v>
          </cell>
          <cell r="DO160">
            <v>226000</v>
          </cell>
          <cell r="DP160">
            <v>222000</v>
          </cell>
          <cell r="DQ160">
            <v>220000</v>
          </cell>
          <cell r="DR160">
            <v>219000</v>
          </cell>
          <cell r="DS160">
            <v>213000</v>
          </cell>
          <cell r="DT160">
            <v>200000</v>
          </cell>
          <cell r="DU160">
            <v>206000</v>
          </cell>
          <cell r="DV160">
            <v>211000</v>
          </cell>
          <cell r="DW160">
            <v>213000</v>
          </cell>
          <cell r="DX160">
            <v>220000</v>
          </cell>
          <cell r="DY160">
            <v>226000</v>
          </cell>
          <cell r="DZ160">
            <v>216000</v>
          </cell>
          <cell r="EA160">
            <v>210000</v>
          </cell>
          <cell r="EB160">
            <v>211000</v>
          </cell>
          <cell r="EC160">
            <v>224000</v>
          </cell>
          <cell r="ED160">
            <v>229000</v>
          </cell>
          <cell r="EE160">
            <v>226000</v>
          </cell>
          <cell r="EF160">
            <v>193000</v>
          </cell>
          <cell r="EG160">
            <v>80000</v>
          </cell>
          <cell r="EH160">
            <v>137000</v>
          </cell>
          <cell r="EI160">
            <v>224000</v>
          </cell>
          <cell r="EJ160">
            <v>216000</v>
          </cell>
          <cell r="EK160">
            <v>215000</v>
          </cell>
          <cell r="EL160">
            <v>220000</v>
          </cell>
          <cell r="EM160">
            <v>217000</v>
          </cell>
          <cell r="EN160">
            <v>209000</v>
          </cell>
          <cell r="EO160">
            <v>180000</v>
          </cell>
          <cell r="EP160">
            <v>68000</v>
          </cell>
          <cell r="EQ160">
            <v>5000</v>
          </cell>
          <cell r="ER160">
            <v>106000</v>
          </cell>
          <cell r="ES160">
            <v>190000</v>
          </cell>
          <cell r="ET160">
            <v>124000</v>
          </cell>
          <cell r="EU160">
            <v>60000</v>
          </cell>
          <cell r="EV160">
            <v>65000</v>
          </cell>
          <cell r="EW160">
            <v>63000</v>
          </cell>
          <cell r="EX160">
            <v>83000</v>
          </cell>
          <cell r="EY160">
            <v>163000</v>
          </cell>
          <cell r="EZ160">
            <v>218000</v>
          </cell>
          <cell r="FA160">
            <v>218000</v>
          </cell>
          <cell r="FB160">
            <v>219000</v>
          </cell>
          <cell r="FC160">
            <v>224000</v>
          </cell>
          <cell r="FD160">
            <v>219000</v>
          </cell>
          <cell r="FE160">
            <v>228000</v>
          </cell>
          <cell r="FF160">
            <v>225000</v>
          </cell>
          <cell r="FG160">
            <v>221000</v>
          </cell>
          <cell r="FH160">
            <v>220000</v>
          </cell>
          <cell r="FI160">
            <v>210000</v>
          </cell>
          <cell r="FJ160">
            <v>169000</v>
          </cell>
          <cell r="FK160">
            <v>176000</v>
          </cell>
          <cell r="FL160">
            <v>219000</v>
          </cell>
          <cell r="FM160">
            <v>209000</v>
          </cell>
          <cell r="FN160">
            <v>210000</v>
          </cell>
          <cell r="FO160">
            <v>211000</v>
          </cell>
          <cell r="FP160">
            <v>215000</v>
          </cell>
          <cell r="FQ160">
            <v>223000</v>
          </cell>
          <cell r="FR160">
            <v>220000</v>
          </cell>
          <cell r="FS160">
            <v>206000</v>
          </cell>
          <cell r="FT160">
            <v>206000</v>
          </cell>
          <cell r="FU160">
            <v>208000</v>
          </cell>
          <cell r="FV160">
            <v>216000</v>
          </cell>
          <cell r="FW160">
            <v>211000</v>
          </cell>
          <cell r="FX160">
            <v>207000</v>
          </cell>
          <cell r="FY160">
            <v>198000</v>
          </cell>
          <cell r="FZ160">
            <v>203000</v>
          </cell>
          <cell r="GA160">
            <v>216000</v>
          </cell>
          <cell r="GB160">
            <v>213000</v>
          </cell>
          <cell r="GC160">
            <v>207000</v>
          </cell>
          <cell r="GD160">
            <v>211000</v>
          </cell>
          <cell r="GE160">
            <v>218000</v>
          </cell>
          <cell r="GF160">
            <v>211000</v>
          </cell>
          <cell r="GG160">
            <v>210000</v>
          </cell>
          <cell r="GH160">
            <v>214000</v>
          </cell>
          <cell r="GI160">
            <v>141000</v>
          </cell>
          <cell r="GJ160">
            <v>139000</v>
          </cell>
          <cell r="GK160">
            <v>223000</v>
          </cell>
          <cell r="GL160">
            <v>224000</v>
          </cell>
          <cell r="GM160">
            <v>216000</v>
          </cell>
          <cell r="GN160">
            <v>221000</v>
          </cell>
          <cell r="GO160">
            <v>197000</v>
          </cell>
          <cell r="GP160">
            <v>207000</v>
          </cell>
          <cell r="GQ160">
            <v>232000</v>
          </cell>
          <cell r="GR160">
            <v>227000</v>
          </cell>
          <cell r="GS160">
            <v>227000</v>
          </cell>
          <cell r="GT160">
            <v>162000</v>
          </cell>
          <cell r="GU160">
            <v>165000</v>
          </cell>
          <cell r="GV160">
            <v>80000</v>
          </cell>
          <cell r="GW160">
            <v>172000</v>
          </cell>
          <cell r="GX160">
            <v>222000</v>
          </cell>
          <cell r="GY160">
            <v>228000</v>
          </cell>
          <cell r="GZ160">
            <v>192000</v>
          </cell>
          <cell r="HA160">
            <v>178000</v>
          </cell>
          <cell r="HB160">
            <v>89000</v>
          </cell>
          <cell r="HC160">
            <v>66000</v>
          </cell>
          <cell r="HD160">
            <v>64000</v>
          </cell>
          <cell r="HE160">
            <v>59000</v>
          </cell>
          <cell r="HF160">
            <v>56000</v>
          </cell>
        </row>
        <row r="161">
          <cell r="A161">
            <v>160</v>
          </cell>
          <cell r="B161">
            <v>0</v>
          </cell>
          <cell r="C161" t="str">
            <v>Energia Adquirida (kWH)</v>
          </cell>
          <cell r="D161" t="str">
            <v>kWH</v>
          </cell>
          <cell r="E161">
            <v>6221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1000</v>
          </cell>
          <cell r="M161">
            <v>0</v>
          </cell>
          <cell r="N161">
            <v>2000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14000</v>
          </cell>
          <cell r="V161">
            <v>1000</v>
          </cell>
          <cell r="W161">
            <v>0</v>
          </cell>
          <cell r="X161">
            <v>0</v>
          </cell>
          <cell r="Y161">
            <v>1000</v>
          </cell>
          <cell r="Z161">
            <v>0</v>
          </cell>
          <cell r="AA161">
            <v>6000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3000</v>
          </cell>
          <cell r="AI161">
            <v>21000</v>
          </cell>
          <cell r="AJ161">
            <v>6000</v>
          </cell>
          <cell r="AK161">
            <v>7000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0</v>
          </cell>
          <cell r="BJ161">
            <v>3000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P161">
            <v>0</v>
          </cell>
          <cell r="BQ161">
            <v>0</v>
          </cell>
          <cell r="BR161">
            <v>0</v>
          </cell>
          <cell r="BS161">
            <v>0</v>
          </cell>
          <cell r="BT161">
            <v>0</v>
          </cell>
          <cell r="BU161">
            <v>0</v>
          </cell>
          <cell r="BV161">
            <v>0</v>
          </cell>
          <cell r="BW161">
            <v>0</v>
          </cell>
          <cell r="BX161">
            <v>0</v>
          </cell>
          <cell r="BY161">
            <v>0</v>
          </cell>
          <cell r="BZ161">
            <v>0</v>
          </cell>
          <cell r="CA161">
            <v>0</v>
          </cell>
          <cell r="CB161">
            <v>0</v>
          </cell>
          <cell r="CC161">
            <v>0</v>
          </cell>
          <cell r="CD161">
            <v>0</v>
          </cell>
          <cell r="CE161">
            <v>1000</v>
          </cell>
          <cell r="CF161">
            <v>1000</v>
          </cell>
          <cell r="CG161">
            <v>0</v>
          </cell>
          <cell r="CH161">
            <v>0</v>
          </cell>
          <cell r="CI161">
            <v>0</v>
          </cell>
          <cell r="CJ161">
            <v>0</v>
          </cell>
          <cell r="CK161">
            <v>0</v>
          </cell>
          <cell r="CL161">
            <v>0</v>
          </cell>
          <cell r="CM161">
            <v>0</v>
          </cell>
          <cell r="CN161">
            <v>0</v>
          </cell>
          <cell r="CO161">
            <v>0</v>
          </cell>
          <cell r="CP161">
            <v>0</v>
          </cell>
          <cell r="CQ161">
            <v>0</v>
          </cell>
          <cell r="CR161">
            <v>0</v>
          </cell>
          <cell r="CS161">
            <v>0</v>
          </cell>
          <cell r="CT161">
            <v>0</v>
          </cell>
          <cell r="CU161">
            <v>0</v>
          </cell>
          <cell r="CV161">
            <v>0</v>
          </cell>
          <cell r="CW161">
            <v>0</v>
          </cell>
          <cell r="CX161">
            <v>0</v>
          </cell>
          <cell r="CY161">
            <v>1000</v>
          </cell>
          <cell r="CZ161">
            <v>10000</v>
          </cell>
          <cell r="DA161">
            <v>0</v>
          </cell>
          <cell r="DB161">
            <v>0</v>
          </cell>
          <cell r="DC161">
            <v>5000</v>
          </cell>
          <cell r="DD161">
            <v>0</v>
          </cell>
          <cell r="DE161">
            <v>0</v>
          </cell>
          <cell r="DF161">
            <v>0</v>
          </cell>
          <cell r="DG161">
            <v>0</v>
          </cell>
          <cell r="DH161">
            <v>0</v>
          </cell>
          <cell r="DI161">
            <v>0</v>
          </cell>
          <cell r="DJ161">
            <v>0</v>
          </cell>
          <cell r="DK161">
            <v>0</v>
          </cell>
          <cell r="DL161">
            <v>0</v>
          </cell>
          <cell r="DM161">
            <v>0</v>
          </cell>
          <cell r="DN161">
            <v>0</v>
          </cell>
          <cell r="DO161">
            <v>0</v>
          </cell>
          <cell r="DP161">
            <v>0</v>
          </cell>
          <cell r="DQ161">
            <v>0</v>
          </cell>
          <cell r="DR161">
            <v>0</v>
          </cell>
          <cell r="DS161">
            <v>0</v>
          </cell>
          <cell r="DT161">
            <v>0</v>
          </cell>
          <cell r="DU161">
            <v>0</v>
          </cell>
          <cell r="DV161">
            <v>0</v>
          </cell>
          <cell r="DW161">
            <v>0</v>
          </cell>
          <cell r="DX161">
            <v>0</v>
          </cell>
          <cell r="DY161">
            <v>0</v>
          </cell>
          <cell r="DZ161">
            <v>0</v>
          </cell>
          <cell r="EA161">
            <v>0</v>
          </cell>
          <cell r="EB161">
            <v>0</v>
          </cell>
          <cell r="EC161">
            <v>0</v>
          </cell>
          <cell r="ED161">
            <v>0</v>
          </cell>
          <cell r="EE161">
            <v>0</v>
          </cell>
          <cell r="EF161">
            <v>0</v>
          </cell>
          <cell r="EG161">
            <v>0</v>
          </cell>
          <cell r="EH161">
            <v>0</v>
          </cell>
          <cell r="EI161">
            <v>0</v>
          </cell>
          <cell r="EJ161">
            <v>0</v>
          </cell>
          <cell r="EK161">
            <v>0</v>
          </cell>
          <cell r="EL161">
            <v>0</v>
          </cell>
          <cell r="EM161">
            <v>0</v>
          </cell>
          <cell r="EN161">
            <v>0</v>
          </cell>
          <cell r="EO161">
            <v>0</v>
          </cell>
          <cell r="EP161">
            <v>0</v>
          </cell>
          <cell r="EQ161">
            <v>15000</v>
          </cell>
          <cell r="ER161">
            <v>3000</v>
          </cell>
          <cell r="ES161">
            <v>0</v>
          </cell>
          <cell r="ET161">
            <v>0</v>
          </cell>
          <cell r="EU161">
            <v>0</v>
          </cell>
          <cell r="EV161">
            <v>0</v>
          </cell>
          <cell r="EW161">
            <v>0</v>
          </cell>
          <cell r="EX161">
            <v>0</v>
          </cell>
          <cell r="EY161">
            <v>0</v>
          </cell>
          <cell r="EZ161">
            <v>0</v>
          </cell>
          <cell r="FA161">
            <v>0</v>
          </cell>
          <cell r="FB161">
            <v>0</v>
          </cell>
          <cell r="FC161">
            <v>0</v>
          </cell>
          <cell r="FD161">
            <v>0</v>
          </cell>
          <cell r="FE161">
            <v>0</v>
          </cell>
          <cell r="FF161">
            <v>0</v>
          </cell>
          <cell r="FG161">
            <v>0</v>
          </cell>
          <cell r="FH161">
            <v>0</v>
          </cell>
          <cell r="FI161">
            <v>0</v>
          </cell>
          <cell r="FJ161">
            <v>0</v>
          </cell>
          <cell r="FK161">
            <v>0</v>
          </cell>
          <cell r="FL161">
            <v>0</v>
          </cell>
          <cell r="FM161">
            <v>0</v>
          </cell>
          <cell r="FN161">
            <v>0</v>
          </cell>
          <cell r="FO161">
            <v>0</v>
          </cell>
          <cell r="FP161">
            <v>0</v>
          </cell>
          <cell r="FQ161">
            <v>0</v>
          </cell>
          <cell r="FR161">
            <v>0</v>
          </cell>
          <cell r="FS161">
            <v>0</v>
          </cell>
          <cell r="FT161">
            <v>0</v>
          </cell>
          <cell r="FU161">
            <v>0</v>
          </cell>
          <cell r="FV161">
            <v>0</v>
          </cell>
          <cell r="FW161">
            <v>0</v>
          </cell>
          <cell r="FX161">
            <v>0</v>
          </cell>
          <cell r="FY161">
            <v>0</v>
          </cell>
          <cell r="FZ161">
            <v>0</v>
          </cell>
          <cell r="GA161">
            <v>1000</v>
          </cell>
          <cell r="GB161">
            <v>0</v>
          </cell>
          <cell r="GC161">
            <v>0</v>
          </cell>
          <cell r="GD161">
            <v>0</v>
          </cell>
          <cell r="GE161">
            <v>0</v>
          </cell>
          <cell r="GF161">
            <v>0</v>
          </cell>
          <cell r="GG161">
            <v>0</v>
          </cell>
          <cell r="GH161">
            <v>0</v>
          </cell>
          <cell r="GI161">
            <v>0</v>
          </cell>
          <cell r="GJ161">
            <v>0</v>
          </cell>
          <cell r="GK161">
            <v>0</v>
          </cell>
          <cell r="GL161">
            <v>0</v>
          </cell>
          <cell r="GM161">
            <v>0</v>
          </cell>
          <cell r="GN161">
            <v>0</v>
          </cell>
          <cell r="GO161">
            <v>0</v>
          </cell>
          <cell r="GP161">
            <v>0</v>
          </cell>
          <cell r="GQ161">
            <v>0</v>
          </cell>
          <cell r="GR161">
            <v>0</v>
          </cell>
          <cell r="GS161">
            <v>0</v>
          </cell>
          <cell r="GT161">
            <v>0</v>
          </cell>
          <cell r="GU161">
            <v>0</v>
          </cell>
          <cell r="GV161">
            <v>0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</row>
        <row r="162">
          <cell r="A162">
            <v>161</v>
          </cell>
          <cell r="B162">
            <v>0</v>
          </cell>
          <cell r="C162" t="str">
            <v>Energia Consumida (kWH)</v>
          </cell>
          <cell r="D162" t="str">
            <v>KWH</v>
          </cell>
          <cell r="E162">
            <v>89221</v>
          </cell>
          <cell r="F162">
            <v>51000</v>
          </cell>
          <cell r="G162">
            <v>316000</v>
          </cell>
          <cell r="H162">
            <v>177000</v>
          </cell>
          <cell r="I162">
            <v>173000</v>
          </cell>
          <cell r="J162">
            <v>189000</v>
          </cell>
          <cell r="K162">
            <v>189000</v>
          </cell>
          <cell r="L162">
            <v>188000</v>
          </cell>
          <cell r="M162">
            <v>198000</v>
          </cell>
          <cell r="N162">
            <v>191000</v>
          </cell>
          <cell r="O162">
            <v>203000</v>
          </cell>
          <cell r="P162">
            <v>191000</v>
          </cell>
          <cell r="Q162">
            <v>197000</v>
          </cell>
          <cell r="R162">
            <v>197000</v>
          </cell>
          <cell r="S162">
            <v>185000</v>
          </cell>
          <cell r="T162">
            <v>90000</v>
          </cell>
          <cell r="U162">
            <v>42000</v>
          </cell>
          <cell r="V162">
            <v>132000</v>
          </cell>
          <cell r="W162">
            <v>77000</v>
          </cell>
          <cell r="X162">
            <v>139000</v>
          </cell>
          <cell r="Y162">
            <v>189000</v>
          </cell>
          <cell r="Z162">
            <v>217000</v>
          </cell>
          <cell r="AA162">
            <v>187000</v>
          </cell>
          <cell r="AB162">
            <v>216000</v>
          </cell>
          <cell r="AC162">
            <v>212000</v>
          </cell>
          <cell r="AD162">
            <v>216000</v>
          </cell>
          <cell r="AE162">
            <v>222000</v>
          </cell>
          <cell r="AF162">
            <v>221000</v>
          </cell>
          <cell r="AG162">
            <v>193000</v>
          </cell>
          <cell r="AH162">
            <v>80000</v>
          </cell>
          <cell r="AI162">
            <v>21000</v>
          </cell>
          <cell r="AJ162">
            <v>68000</v>
          </cell>
          <cell r="AK162">
            <v>50000</v>
          </cell>
          <cell r="AL162">
            <v>39000</v>
          </cell>
          <cell r="AM162">
            <v>119000</v>
          </cell>
          <cell r="AN162">
            <v>123000</v>
          </cell>
          <cell r="AO162">
            <v>165000</v>
          </cell>
          <cell r="AP162">
            <v>192000</v>
          </cell>
          <cell r="AQ162">
            <v>211000</v>
          </cell>
          <cell r="AR162">
            <v>192000</v>
          </cell>
          <cell r="AS162">
            <v>82000</v>
          </cell>
          <cell r="AT162">
            <v>103000</v>
          </cell>
          <cell r="AU162">
            <v>180000</v>
          </cell>
          <cell r="AV162">
            <v>214000</v>
          </cell>
          <cell r="AW162">
            <v>209000</v>
          </cell>
          <cell r="AX162">
            <v>213000</v>
          </cell>
          <cell r="AY162">
            <v>211000</v>
          </cell>
          <cell r="AZ162">
            <v>189000</v>
          </cell>
          <cell r="BA162">
            <v>90000</v>
          </cell>
          <cell r="BB162">
            <v>79000</v>
          </cell>
          <cell r="BC162">
            <v>54000</v>
          </cell>
          <cell r="BD162">
            <v>47000</v>
          </cell>
          <cell r="BE162">
            <v>39000</v>
          </cell>
          <cell r="BF162">
            <v>71000</v>
          </cell>
          <cell r="BG162">
            <v>69000</v>
          </cell>
          <cell r="BH162">
            <v>94000</v>
          </cell>
          <cell r="BI162">
            <v>109000</v>
          </cell>
          <cell r="BJ162">
            <v>84000</v>
          </cell>
          <cell r="BK162">
            <v>99000</v>
          </cell>
          <cell r="BL162">
            <v>131000</v>
          </cell>
          <cell r="BM162">
            <v>155000</v>
          </cell>
          <cell r="BN162">
            <v>184000</v>
          </cell>
          <cell r="BO162">
            <v>197000</v>
          </cell>
          <cell r="BP162">
            <v>210000</v>
          </cell>
          <cell r="BQ162">
            <v>206000</v>
          </cell>
          <cell r="BR162">
            <v>208000</v>
          </cell>
          <cell r="BS162">
            <v>210000</v>
          </cell>
          <cell r="BT162">
            <v>209000</v>
          </cell>
          <cell r="BU162">
            <v>206000</v>
          </cell>
          <cell r="BV162">
            <v>211000</v>
          </cell>
          <cell r="BW162">
            <v>212000</v>
          </cell>
          <cell r="BX162">
            <v>217000</v>
          </cell>
          <cell r="BY162">
            <v>214000</v>
          </cell>
          <cell r="BZ162">
            <v>205000</v>
          </cell>
          <cell r="CA162">
            <v>217000</v>
          </cell>
          <cell r="CB162">
            <v>213000</v>
          </cell>
          <cell r="CC162">
            <v>206000</v>
          </cell>
          <cell r="CD162">
            <v>211000</v>
          </cell>
          <cell r="CE162">
            <v>189000</v>
          </cell>
          <cell r="CF162">
            <v>189000</v>
          </cell>
          <cell r="CG162">
            <v>440000</v>
          </cell>
          <cell r="CH162">
            <v>207000</v>
          </cell>
          <cell r="CI162">
            <v>187000</v>
          </cell>
          <cell r="CJ162">
            <v>208000</v>
          </cell>
          <cell r="CK162">
            <v>205000</v>
          </cell>
          <cell r="CL162">
            <v>202000</v>
          </cell>
          <cell r="CM162">
            <v>205000</v>
          </cell>
          <cell r="CN162">
            <v>210000</v>
          </cell>
          <cell r="CO162">
            <v>215000</v>
          </cell>
          <cell r="CP162">
            <v>203000</v>
          </cell>
          <cell r="CQ162">
            <v>204000</v>
          </cell>
          <cell r="CR162">
            <v>210000</v>
          </cell>
          <cell r="CS162">
            <v>209000</v>
          </cell>
          <cell r="CT162">
            <v>211000</v>
          </cell>
          <cell r="CU162">
            <v>219000</v>
          </cell>
          <cell r="CV162">
            <v>213000</v>
          </cell>
          <cell r="CW162">
            <v>215000</v>
          </cell>
          <cell r="CX162">
            <v>217000</v>
          </cell>
          <cell r="CY162">
            <v>206000</v>
          </cell>
          <cell r="CZ162">
            <v>147000</v>
          </cell>
          <cell r="DA162">
            <v>220000</v>
          </cell>
          <cell r="DB162">
            <v>221000</v>
          </cell>
          <cell r="DC162">
            <v>184000</v>
          </cell>
          <cell r="DD162">
            <v>223000</v>
          </cell>
          <cell r="DE162">
            <v>218000</v>
          </cell>
          <cell r="DF162">
            <v>218000</v>
          </cell>
          <cell r="DG162">
            <v>219000</v>
          </cell>
          <cell r="DH162">
            <v>228000</v>
          </cell>
          <cell r="DI162">
            <v>223000</v>
          </cell>
          <cell r="DJ162">
            <v>224000</v>
          </cell>
          <cell r="DK162">
            <v>222000</v>
          </cell>
          <cell r="DL162">
            <v>226000</v>
          </cell>
          <cell r="DM162">
            <v>225000</v>
          </cell>
          <cell r="DN162">
            <v>230000</v>
          </cell>
          <cell r="DO162">
            <v>226000</v>
          </cell>
          <cell r="DP162">
            <v>222000</v>
          </cell>
          <cell r="DQ162">
            <v>220000</v>
          </cell>
          <cell r="DR162">
            <v>219000</v>
          </cell>
          <cell r="DS162">
            <v>213000</v>
          </cell>
          <cell r="DT162">
            <v>200000</v>
          </cell>
          <cell r="DU162">
            <v>206000</v>
          </cell>
          <cell r="DV162">
            <v>211000</v>
          </cell>
          <cell r="DW162">
            <v>213000</v>
          </cell>
          <cell r="DX162">
            <v>220000</v>
          </cell>
          <cell r="DY162">
            <v>226000</v>
          </cell>
          <cell r="DZ162">
            <v>216000</v>
          </cell>
          <cell r="EA162">
            <v>210000</v>
          </cell>
          <cell r="EB162">
            <v>211000</v>
          </cell>
          <cell r="EC162">
            <v>224000</v>
          </cell>
          <cell r="ED162">
            <v>229000</v>
          </cell>
          <cell r="EE162">
            <v>226000</v>
          </cell>
          <cell r="EF162">
            <v>193000</v>
          </cell>
          <cell r="EG162">
            <v>80000</v>
          </cell>
          <cell r="EH162">
            <v>137000</v>
          </cell>
          <cell r="EI162">
            <v>224000</v>
          </cell>
          <cell r="EJ162">
            <v>216000</v>
          </cell>
          <cell r="EK162">
            <v>215000</v>
          </cell>
          <cell r="EL162">
            <v>220000</v>
          </cell>
          <cell r="EM162">
            <v>217000</v>
          </cell>
          <cell r="EN162">
            <v>209000</v>
          </cell>
          <cell r="EO162">
            <v>180000</v>
          </cell>
          <cell r="EP162">
            <v>68000</v>
          </cell>
          <cell r="EQ162">
            <v>20000</v>
          </cell>
          <cell r="ER162">
            <v>109000</v>
          </cell>
          <cell r="ES162">
            <v>190000</v>
          </cell>
          <cell r="ET162">
            <v>124000</v>
          </cell>
          <cell r="EU162">
            <v>60000</v>
          </cell>
          <cell r="EV162">
            <v>65000</v>
          </cell>
          <cell r="EW162">
            <v>63000</v>
          </cell>
          <cell r="EX162">
            <v>83000</v>
          </cell>
          <cell r="EY162">
            <v>163000</v>
          </cell>
          <cell r="EZ162">
            <v>218000</v>
          </cell>
          <cell r="FA162">
            <v>218000</v>
          </cell>
          <cell r="FB162">
            <v>219000</v>
          </cell>
          <cell r="FC162">
            <v>224000</v>
          </cell>
          <cell r="FD162">
            <v>219000</v>
          </cell>
          <cell r="FE162">
            <v>228000</v>
          </cell>
          <cell r="FF162">
            <v>225000</v>
          </cell>
          <cell r="FG162">
            <v>221000</v>
          </cell>
          <cell r="FH162">
            <v>220000</v>
          </cell>
          <cell r="FI162">
            <v>210000</v>
          </cell>
          <cell r="FJ162">
            <v>169000</v>
          </cell>
          <cell r="FK162">
            <v>176000</v>
          </cell>
          <cell r="FL162">
            <v>219000</v>
          </cell>
          <cell r="FM162">
            <v>209000</v>
          </cell>
          <cell r="FN162">
            <v>210000</v>
          </cell>
          <cell r="FO162">
            <v>211000</v>
          </cell>
          <cell r="FP162">
            <v>215000</v>
          </cell>
          <cell r="FQ162">
            <v>223000</v>
          </cell>
          <cell r="FR162">
            <v>220000</v>
          </cell>
          <cell r="FS162">
            <v>206000</v>
          </cell>
          <cell r="FT162">
            <v>206000</v>
          </cell>
          <cell r="FU162">
            <v>208000</v>
          </cell>
          <cell r="FV162">
            <v>216000</v>
          </cell>
          <cell r="FW162">
            <v>211000</v>
          </cell>
          <cell r="FX162">
            <v>207000</v>
          </cell>
          <cell r="FY162">
            <v>198000</v>
          </cell>
          <cell r="FZ162">
            <v>203000</v>
          </cell>
          <cell r="GA162">
            <v>217000</v>
          </cell>
          <cell r="GB162">
            <v>213000</v>
          </cell>
          <cell r="GC162">
            <v>207000</v>
          </cell>
          <cell r="GD162">
            <v>211000</v>
          </cell>
          <cell r="GE162">
            <v>218000</v>
          </cell>
          <cell r="GF162">
            <v>211000</v>
          </cell>
          <cell r="GG162">
            <v>210000</v>
          </cell>
          <cell r="GH162">
            <v>214000</v>
          </cell>
          <cell r="GI162">
            <v>141000</v>
          </cell>
          <cell r="GJ162">
            <v>139000</v>
          </cell>
          <cell r="GK162">
            <v>223000</v>
          </cell>
          <cell r="GL162">
            <v>224000</v>
          </cell>
          <cell r="GM162">
            <v>216000</v>
          </cell>
          <cell r="GN162">
            <v>221000</v>
          </cell>
          <cell r="GO162">
            <v>197000</v>
          </cell>
          <cell r="GP162">
            <v>207000</v>
          </cell>
          <cell r="GQ162">
            <v>232000</v>
          </cell>
          <cell r="GR162">
            <v>227000</v>
          </cell>
          <cell r="GS162">
            <v>227000</v>
          </cell>
          <cell r="GT162">
            <v>162000</v>
          </cell>
          <cell r="GU162">
            <v>165000</v>
          </cell>
          <cell r="GV162">
            <v>80000</v>
          </cell>
          <cell r="GW162">
            <v>172000</v>
          </cell>
          <cell r="GX162">
            <v>222000</v>
          </cell>
          <cell r="GY162">
            <v>228000</v>
          </cell>
          <cell r="GZ162">
            <v>192000</v>
          </cell>
          <cell r="HA162">
            <v>178000</v>
          </cell>
          <cell r="HB162">
            <v>89000</v>
          </cell>
          <cell r="HC162">
            <v>66000</v>
          </cell>
          <cell r="HD162">
            <v>64000</v>
          </cell>
          <cell r="HE162">
            <v>59000</v>
          </cell>
          <cell r="HF162">
            <v>56000</v>
          </cell>
        </row>
        <row r="163">
          <cell r="A163">
            <v>162</v>
          </cell>
          <cell r="B163">
            <v>0</v>
          </cell>
          <cell r="C163" t="str">
            <v>Consumo Especifico (KWH/tc)</v>
          </cell>
          <cell r="D163" t="str">
            <v>kWH/TC</v>
          </cell>
          <cell r="E163">
            <v>27.65</v>
          </cell>
          <cell r="F163">
            <v>10.48</v>
          </cell>
          <cell r="G163">
            <v>44.53</v>
          </cell>
          <cell r="H163">
            <v>23.22</v>
          </cell>
          <cell r="I163">
            <v>24.03</v>
          </cell>
          <cell r="J163">
            <v>22.44</v>
          </cell>
          <cell r="K163">
            <v>22.14</v>
          </cell>
          <cell r="L163">
            <v>22.74</v>
          </cell>
          <cell r="M163">
            <v>21.39</v>
          </cell>
          <cell r="N163">
            <v>20.36</v>
          </cell>
          <cell r="O163">
            <v>21.41</v>
          </cell>
          <cell r="P163">
            <v>23.18</v>
          </cell>
          <cell r="Q163">
            <v>21.47</v>
          </cell>
          <cell r="R163">
            <v>21.35</v>
          </cell>
          <cell r="S163">
            <v>23.48</v>
          </cell>
          <cell r="V163">
            <v>30.56</v>
          </cell>
          <cell r="W163">
            <v>190.63</v>
          </cell>
          <cell r="X163">
            <v>28.5</v>
          </cell>
          <cell r="Y163">
            <v>20.78</v>
          </cell>
          <cell r="Z163">
            <v>19.95</v>
          </cell>
          <cell r="AA163">
            <v>20.38</v>
          </cell>
          <cell r="AB163">
            <v>20.54</v>
          </cell>
          <cell r="AC163">
            <v>21.82</v>
          </cell>
          <cell r="AD163">
            <v>20.79</v>
          </cell>
          <cell r="AE163">
            <v>19.87</v>
          </cell>
          <cell r="AF163">
            <v>19.59</v>
          </cell>
          <cell r="AG163">
            <v>26.31</v>
          </cell>
          <cell r="AJ163">
            <v>67.239999999999995</v>
          </cell>
          <cell r="AM163">
            <v>31.96</v>
          </cell>
          <cell r="AN163">
            <v>54.87</v>
          </cell>
          <cell r="AO163">
            <v>26.98</v>
          </cell>
          <cell r="AP163">
            <v>23.56</v>
          </cell>
          <cell r="AQ163">
            <v>20.170000000000002</v>
          </cell>
          <cell r="AR163">
            <v>24.8</v>
          </cell>
          <cell r="AT163">
            <v>37.229999999999997</v>
          </cell>
          <cell r="AU163">
            <v>23.63</v>
          </cell>
          <cell r="AV163">
            <v>20.29</v>
          </cell>
          <cell r="AW163">
            <v>21.61</v>
          </cell>
          <cell r="AX163">
            <v>20.88</v>
          </cell>
          <cell r="AY163">
            <v>21.06</v>
          </cell>
          <cell r="AZ163">
            <v>23.87</v>
          </cell>
          <cell r="BB163">
            <v>129.63999999999999</v>
          </cell>
          <cell r="BH163">
            <v>60.15</v>
          </cell>
          <cell r="BI163">
            <v>83.34</v>
          </cell>
          <cell r="BJ163">
            <v>314.61</v>
          </cell>
          <cell r="BK163">
            <v>53.32</v>
          </cell>
          <cell r="BL163">
            <v>33.119999999999997</v>
          </cell>
          <cell r="BM163">
            <v>23.56</v>
          </cell>
          <cell r="BN163">
            <v>21.98</v>
          </cell>
          <cell r="BO163">
            <v>20.18</v>
          </cell>
          <cell r="BP163">
            <v>21.14</v>
          </cell>
          <cell r="BQ163">
            <v>21.03</v>
          </cell>
          <cell r="BR163">
            <v>20.74</v>
          </cell>
          <cell r="BS163">
            <v>20.99</v>
          </cell>
          <cell r="BT163">
            <v>21.91</v>
          </cell>
          <cell r="BU163">
            <v>22</v>
          </cell>
          <cell r="BV163">
            <v>20.71</v>
          </cell>
          <cell r="BW163">
            <v>21.09</v>
          </cell>
          <cell r="BX163">
            <v>21.64</v>
          </cell>
          <cell r="BY163">
            <v>21.19</v>
          </cell>
          <cell r="BZ163">
            <v>21.51</v>
          </cell>
          <cell r="CA163">
            <v>20.81</v>
          </cell>
          <cell r="CB163">
            <v>21.13</v>
          </cell>
          <cell r="CC163">
            <v>20.16</v>
          </cell>
          <cell r="CD163">
            <v>20.34</v>
          </cell>
          <cell r="CE163">
            <v>22.31</v>
          </cell>
          <cell r="CF163">
            <v>17.48</v>
          </cell>
          <cell r="CG163">
            <v>39.24</v>
          </cell>
          <cell r="CH163">
            <v>23.78</v>
          </cell>
          <cell r="CI163">
            <v>26.51</v>
          </cell>
          <cell r="CJ163">
            <v>20.82</v>
          </cell>
          <cell r="CK163">
            <v>22.52</v>
          </cell>
          <cell r="CL163">
            <v>22.4</v>
          </cell>
          <cell r="CM163">
            <v>23.24</v>
          </cell>
          <cell r="CN163">
            <v>22.91</v>
          </cell>
          <cell r="CO163">
            <v>22.69</v>
          </cell>
          <cell r="CP163">
            <v>22.9</v>
          </cell>
          <cell r="CQ163">
            <v>21.97</v>
          </cell>
          <cell r="CR163">
            <v>23.81</v>
          </cell>
          <cell r="CS163">
            <v>23.01</v>
          </cell>
          <cell r="CT163">
            <v>23.1</v>
          </cell>
          <cell r="CU163">
            <v>22.23</v>
          </cell>
          <cell r="CV163">
            <v>23.37</v>
          </cell>
          <cell r="CW163">
            <v>22.24</v>
          </cell>
          <cell r="CX163">
            <v>21.57</v>
          </cell>
          <cell r="CY163">
            <v>21.25</v>
          </cell>
          <cell r="CZ163">
            <v>22.36</v>
          </cell>
          <cell r="DA163">
            <v>20.96</v>
          </cell>
          <cell r="DB163">
            <v>21.68</v>
          </cell>
          <cell r="DC163">
            <v>21.66</v>
          </cell>
          <cell r="DD163">
            <v>20.62</v>
          </cell>
          <cell r="DE163">
            <v>19.98</v>
          </cell>
          <cell r="DF163">
            <v>23.36</v>
          </cell>
          <cell r="DG163">
            <v>20.8</v>
          </cell>
          <cell r="DH163">
            <v>20.52</v>
          </cell>
          <cell r="DI163">
            <v>21.57</v>
          </cell>
          <cell r="DJ163">
            <v>21.02</v>
          </cell>
          <cell r="DK163">
            <v>21.22</v>
          </cell>
          <cell r="DL163">
            <v>20.28</v>
          </cell>
          <cell r="DM163">
            <v>21.14</v>
          </cell>
          <cell r="DN163">
            <v>21.01</v>
          </cell>
          <cell r="DO163">
            <v>22.45</v>
          </cell>
          <cell r="DP163">
            <v>21.84</v>
          </cell>
          <cell r="DQ163">
            <v>21.54</v>
          </cell>
          <cell r="DR163">
            <v>22.28</v>
          </cell>
          <cell r="DS163">
            <v>22.33</v>
          </cell>
          <cell r="DT163">
            <v>19.829999999999998</v>
          </cell>
          <cell r="DU163">
            <v>29.06</v>
          </cell>
          <cell r="DV163">
            <v>22.75</v>
          </cell>
          <cell r="DW163">
            <v>22.31</v>
          </cell>
          <cell r="DX163">
            <v>21.43</v>
          </cell>
          <cell r="DY163">
            <v>20.59</v>
          </cell>
          <cell r="DZ163">
            <v>22.07</v>
          </cell>
          <cell r="EA163">
            <v>24.54</v>
          </cell>
          <cell r="EB163">
            <v>22.4</v>
          </cell>
          <cell r="EC163">
            <v>21.83</v>
          </cell>
          <cell r="ED163">
            <v>21.51</v>
          </cell>
          <cell r="EE163">
            <v>21.34</v>
          </cell>
          <cell r="EF163">
            <v>28.81</v>
          </cell>
          <cell r="EH163">
            <v>22.2</v>
          </cell>
          <cell r="EI163">
            <v>21.72</v>
          </cell>
          <cell r="EJ163">
            <v>22.58</v>
          </cell>
          <cell r="EK163">
            <v>22.04</v>
          </cell>
          <cell r="EL163">
            <v>21.42</v>
          </cell>
          <cell r="EM163">
            <v>21.63</v>
          </cell>
          <cell r="EN163">
            <v>21.75</v>
          </cell>
          <cell r="EO163">
            <v>30.32</v>
          </cell>
          <cell r="ER163">
            <v>28.56</v>
          </cell>
          <cell r="ES163">
            <v>24.1</v>
          </cell>
          <cell r="ET163">
            <v>71.45</v>
          </cell>
          <cell r="EX163">
            <v>99.38</v>
          </cell>
          <cell r="EY163">
            <v>25.96</v>
          </cell>
          <cell r="EZ163">
            <v>23.84</v>
          </cell>
          <cell r="FA163">
            <v>22.52</v>
          </cell>
          <cell r="FB163">
            <v>21.51</v>
          </cell>
          <cell r="FC163">
            <v>21.9</v>
          </cell>
          <cell r="FD163">
            <v>22.8</v>
          </cell>
          <cell r="FE163">
            <v>21.04</v>
          </cell>
          <cell r="FF163">
            <v>21.34</v>
          </cell>
          <cell r="FG163">
            <v>21.76</v>
          </cell>
          <cell r="FH163">
            <v>20.91</v>
          </cell>
          <cell r="FI163">
            <v>22.06</v>
          </cell>
          <cell r="FJ163">
            <v>34.81</v>
          </cell>
          <cell r="FK163">
            <v>24.06</v>
          </cell>
          <cell r="FL163">
            <v>21.9</v>
          </cell>
          <cell r="FM163">
            <v>23.98</v>
          </cell>
          <cell r="FN163">
            <v>23.32</v>
          </cell>
          <cell r="FO163">
            <v>23.22</v>
          </cell>
          <cell r="FP163">
            <v>21.87</v>
          </cell>
          <cell r="FQ163">
            <v>22.29</v>
          </cell>
          <cell r="FR163">
            <v>23.38</v>
          </cell>
          <cell r="FS163">
            <v>23.89</v>
          </cell>
          <cell r="FT163">
            <v>23.36</v>
          </cell>
          <cell r="FU163">
            <v>23.38</v>
          </cell>
          <cell r="FV163">
            <v>22.52</v>
          </cell>
          <cell r="FW163">
            <v>23.66</v>
          </cell>
          <cell r="FX163">
            <v>25.51</v>
          </cell>
          <cell r="FY163">
            <v>25.53</v>
          </cell>
          <cell r="FZ163">
            <v>23.35</v>
          </cell>
          <cell r="GA163">
            <v>22.88</v>
          </cell>
          <cell r="GB163">
            <v>22.13</v>
          </cell>
          <cell r="GC163">
            <v>23.9</v>
          </cell>
          <cell r="GD163">
            <v>21.79</v>
          </cell>
          <cell r="GE163">
            <v>23.24</v>
          </cell>
          <cell r="GF163">
            <v>23.35</v>
          </cell>
          <cell r="GG163">
            <v>23.05</v>
          </cell>
          <cell r="GH163">
            <v>22.66</v>
          </cell>
          <cell r="GI163">
            <v>52.03</v>
          </cell>
          <cell r="GJ163">
            <v>23.92</v>
          </cell>
          <cell r="GK163">
            <v>21.57</v>
          </cell>
          <cell r="GL163">
            <v>22.27</v>
          </cell>
          <cell r="GM163">
            <v>23.4</v>
          </cell>
          <cell r="GN163">
            <v>24.33</v>
          </cell>
          <cell r="GO163">
            <v>28.49</v>
          </cell>
          <cell r="GP163">
            <v>24.16</v>
          </cell>
          <cell r="GQ163">
            <v>21.47</v>
          </cell>
          <cell r="GR163">
            <v>21.72</v>
          </cell>
          <cell r="GS163">
            <v>23.09</v>
          </cell>
          <cell r="GT163">
            <v>37.03</v>
          </cell>
          <cell r="GU163">
            <v>38.299999999999997</v>
          </cell>
          <cell r="GW163">
            <v>23.57</v>
          </cell>
          <cell r="GX163">
            <v>21.71</v>
          </cell>
          <cell r="GY163">
            <v>21.06</v>
          </cell>
          <cell r="GZ163">
            <v>29.6</v>
          </cell>
          <cell r="HA163">
            <v>26.35</v>
          </cell>
        </row>
        <row r="164">
          <cell r="A164">
            <v>163</v>
          </cell>
          <cell r="B164">
            <v>0</v>
          </cell>
          <cell r="C164" t="str">
            <v>Vapor Produzido ton/dia</v>
          </cell>
          <cell r="E164">
            <v>1934.64</v>
          </cell>
          <cell r="F164">
            <v>2638.8</v>
          </cell>
          <cell r="G164">
            <v>2977.9</v>
          </cell>
          <cell r="H164">
            <v>1255.4000000000001</v>
          </cell>
          <cell r="I164">
            <v>3065.6</v>
          </cell>
          <cell r="J164">
            <v>1230</v>
          </cell>
          <cell r="K164">
            <v>3859.9</v>
          </cell>
          <cell r="L164">
            <v>4017.8</v>
          </cell>
          <cell r="M164">
            <v>3659.4</v>
          </cell>
          <cell r="N164">
            <v>3584.5</v>
          </cell>
          <cell r="O164">
            <v>3859.3</v>
          </cell>
          <cell r="P164">
            <v>3929.9</v>
          </cell>
          <cell r="Q164">
            <v>7709</v>
          </cell>
          <cell r="R164">
            <v>3681.8</v>
          </cell>
          <cell r="S164">
            <v>3594.6</v>
          </cell>
          <cell r="T164">
            <v>1229.4000000000001</v>
          </cell>
          <cell r="U164">
            <v>0</v>
          </cell>
          <cell r="V164">
            <v>2409.6</v>
          </cell>
          <cell r="W164">
            <v>2192.8000000000002</v>
          </cell>
          <cell r="X164">
            <v>2149.6999999999998</v>
          </cell>
          <cell r="Y164">
            <v>3851</v>
          </cell>
          <cell r="Z164">
            <v>4588.3999999999996</v>
          </cell>
          <cell r="AA164">
            <v>3446.7</v>
          </cell>
          <cell r="AB164">
            <v>4062.8</v>
          </cell>
          <cell r="AC164">
            <v>39783.800000000003</v>
          </cell>
          <cell r="AD164">
            <v>6001.4</v>
          </cell>
          <cell r="AE164">
            <v>4202.8</v>
          </cell>
          <cell r="AF164">
            <v>4461.3999999999996</v>
          </cell>
          <cell r="AG164">
            <v>3729</v>
          </cell>
          <cell r="AH164">
            <v>1561.5</v>
          </cell>
          <cell r="AI164">
            <v>0</v>
          </cell>
          <cell r="AJ164">
            <v>1332.5</v>
          </cell>
          <cell r="AK164">
            <v>1277.5999999999999</v>
          </cell>
          <cell r="AL164">
            <v>1395.4</v>
          </cell>
          <cell r="AM164">
            <v>1859.9</v>
          </cell>
          <cell r="AN164">
            <v>2261.1</v>
          </cell>
          <cell r="AO164">
            <v>2861.2</v>
          </cell>
          <cell r="AP164">
            <v>3662.8</v>
          </cell>
          <cell r="AQ164">
            <v>3895.9</v>
          </cell>
          <cell r="AR164">
            <v>4266.3</v>
          </cell>
          <cell r="AS164">
            <v>1787.4</v>
          </cell>
          <cell r="AT164">
            <v>1793.3</v>
          </cell>
          <cell r="AU164">
            <v>3328.9</v>
          </cell>
          <cell r="AV164">
            <v>4388.7</v>
          </cell>
          <cell r="AW164">
            <v>4205.8999999999996</v>
          </cell>
          <cell r="AX164">
            <v>4336.2</v>
          </cell>
          <cell r="AY164">
            <v>4058.8</v>
          </cell>
          <cell r="AZ164">
            <v>3673.6</v>
          </cell>
          <cell r="BA164">
            <v>1904.5</v>
          </cell>
          <cell r="BB164">
            <v>1491.5</v>
          </cell>
          <cell r="BC164">
            <v>1323.3</v>
          </cell>
          <cell r="BD164">
            <v>0</v>
          </cell>
          <cell r="BE164">
            <v>1320.5</v>
          </cell>
          <cell r="BF164">
            <v>1318.6</v>
          </cell>
          <cell r="BG164">
            <v>1727.7</v>
          </cell>
          <cell r="BH164">
            <v>1481.5</v>
          </cell>
          <cell r="BI164">
            <v>1684</v>
          </cell>
          <cell r="BJ164">
            <v>1832.2</v>
          </cell>
          <cell r="BK164">
            <v>2072.1</v>
          </cell>
          <cell r="BL164">
            <v>2594.1999999999998</v>
          </cell>
          <cell r="BM164">
            <v>2817.5</v>
          </cell>
          <cell r="BN164">
            <v>5387.4</v>
          </cell>
          <cell r="BO164">
            <v>3697.8</v>
          </cell>
          <cell r="BP164">
            <v>4230.8</v>
          </cell>
          <cell r="BQ164">
            <v>4282.2</v>
          </cell>
          <cell r="BR164">
            <v>4058.1</v>
          </cell>
          <cell r="BS164">
            <v>4333.3999999999996</v>
          </cell>
          <cell r="BT164">
            <v>4513.5</v>
          </cell>
          <cell r="BU164">
            <v>4264.5</v>
          </cell>
          <cell r="BV164">
            <v>4011.7</v>
          </cell>
          <cell r="BW164">
            <v>4131.3</v>
          </cell>
          <cell r="BX164">
            <v>4494.2</v>
          </cell>
          <cell r="BY164">
            <v>4260.3999999999996</v>
          </cell>
          <cell r="BZ164">
            <v>4137</v>
          </cell>
          <cell r="CA164">
            <v>4389.2</v>
          </cell>
          <cell r="CB164">
            <v>4433</v>
          </cell>
          <cell r="CC164">
            <v>4031.1</v>
          </cell>
          <cell r="CD164">
            <v>4290.8</v>
          </cell>
          <cell r="CE164">
            <v>3747.1</v>
          </cell>
          <cell r="CF164">
            <v>4388.8999999999996</v>
          </cell>
          <cell r="CG164">
            <v>4147.5</v>
          </cell>
          <cell r="CH164">
            <v>4357.5</v>
          </cell>
          <cell r="CI164">
            <v>3861.4</v>
          </cell>
          <cell r="CJ164">
            <v>3899.6</v>
          </cell>
          <cell r="CK164">
            <v>4114.7</v>
          </cell>
          <cell r="CL164">
            <v>4073.9</v>
          </cell>
          <cell r="CM164">
            <v>4139.2</v>
          </cell>
          <cell r="CN164">
            <v>4427</v>
          </cell>
          <cell r="CO164">
            <v>4266.3999999999996</v>
          </cell>
          <cell r="CP164">
            <v>3831.2</v>
          </cell>
          <cell r="CQ164">
            <v>7609</v>
          </cell>
          <cell r="CR164">
            <v>4337.2</v>
          </cell>
          <cell r="CS164">
            <v>4139.5</v>
          </cell>
          <cell r="CT164">
            <v>4298.1000000000004</v>
          </cell>
          <cell r="CU164">
            <v>4277.8999999999996</v>
          </cell>
          <cell r="CV164">
            <v>4118.3999999999996</v>
          </cell>
          <cell r="CW164">
            <v>4263.2</v>
          </cell>
          <cell r="CX164">
            <v>4142.1000000000004</v>
          </cell>
          <cell r="CY164">
            <v>3785.6</v>
          </cell>
          <cell r="CZ164">
            <v>2613.9</v>
          </cell>
          <cell r="DA164">
            <v>3946.8</v>
          </cell>
          <cell r="DB164">
            <v>4180.7</v>
          </cell>
          <cell r="DC164">
            <v>3408.6</v>
          </cell>
          <cell r="DD164">
            <v>4296.7</v>
          </cell>
          <cell r="DE164">
            <v>4156.8999999999996</v>
          </cell>
          <cell r="DF164">
            <v>4182.2</v>
          </cell>
          <cell r="DG164">
            <v>4182.2</v>
          </cell>
          <cell r="DH164">
            <v>4194.2</v>
          </cell>
          <cell r="DI164">
            <v>4237.2</v>
          </cell>
          <cell r="DJ164">
            <v>4302.1000000000004</v>
          </cell>
          <cell r="DK164">
            <v>4177</v>
          </cell>
          <cell r="DL164">
            <v>4516.2</v>
          </cell>
          <cell r="DM164">
            <v>4178.5</v>
          </cell>
          <cell r="DN164">
            <v>4321.7</v>
          </cell>
          <cell r="DO164">
            <v>4271.7</v>
          </cell>
          <cell r="DP164">
            <v>4139.1000000000004</v>
          </cell>
          <cell r="DQ164">
            <v>4253.8</v>
          </cell>
          <cell r="DR164">
            <v>4130.3999999999996</v>
          </cell>
          <cell r="DS164">
            <v>3950.6</v>
          </cell>
          <cell r="DT164">
            <v>4197.6000000000004</v>
          </cell>
          <cell r="DU164">
            <v>3562.6</v>
          </cell>
          <cell r="DV164">
            <v>4121.8999999999996</v>
          </cell>
          <cell r="DW164">
            <v>4284</v>
          </cell>
          <cell r="DX164">
            <v>4166.7</v>
          </cell>
          <cell r="DY164">
            <v>4038.7</v>
          </cell>
          <cell r="DZ164">
            <v>3894.9</v>
          </cell>
          <cell r="EA164">
            <v>3900.8</v>
          </cell>
          <cell r="EB164">
            <v>3923.4</v>
          </cell>
          <cell r="EC164">
            <v>4024.1</v>
          </cell>
          <cell r="ED164">
            <v>4293.1000000000004</v>
          </cell>
          <cell r="EE164">
            <v>4153.3999999999996</v>
          </cell>
          <cell r="EF164">
            <v>3775.1</v>
          </cell>
          <cell r="EG164">
            <v>2301</v>
          </cell>
          <cell r="EH164">
            <v>2419.1</v>
          </cell>
          <cell r="EI164">
            <v>4189.7</v>
          </cell>
          <cell r="EJ164">
            <v>4185.2</v>
          </cell>
          <cell r="EK164">
            <v>4058.8</v>
          </cell>
          <cell r="EL164">
            <v>4118</v>
          </cell>
          <cell r="EM164">
            <v>4085.9</v>
          </cell>
          <cell r="EN164">
            <v>3910.4</v>
          </cell>
          <cell r="EO164">
            <v>3693.1</v>
          </cell>
          <cell r="EP164">
            <v>1507.7</v>
          </cell>
          <cell r="EQ164">
            <v>165</v>
          </cell>
          <cell r="ER164">
            <v>1976.9</v>
          </cell>
          <cell r="ES164">
            <v>3582.9</v>
          </cell>
          <cell r="ET164">
            <v>2630.2</v>
          </cell>
          <cell r="EU164">
            <v>1405.4</v>
          </cell>
          <cell r="EV164">
            <v>1439.7</v>
          </cell>
          <cell r="EW164">
            <v>1463.2</v>
          </cell>
          <cell r="EX164">
            <v>1710.6</v>
          </cell>
          <cell r="EY164">
            <v>2742.3</v>
          </cell>
          <cell r="EZ164">
            <v>4068.8</v>
          </cell>
          <cell r="FA164">
            <v>4033.2</v>
          </cell>
          <cell r="FB164">
            <v>393.46</v>
          </cell>
          <cell r="FC164">
            <v>4170.7</v>
          </cell>
          <cell r="FD164">
            <v>4409.3999999999996</v>
          </cell>
          <cell r="FE164">
            <v>4258.3</v>
          </cell>
          <cell r="FF164">
            <v>4420.8999999999996</v>
          </cell>
          <cell r="FG164">
            <v>4247.3999999999996</v>
          </cell>
          <cell r="FH164">
            <v>4128</v>
          </cell>
          <cell r="FI164">
            <v>3955.3</v>
          </cell>
          <cell r="FJ164">
            <v>3465.6</v>
          </cell>
          <cell r="FK164">
            <v>3329.4</v>
          </cell>
          <cell r="FL164">
            <v>4194.3</v>
          </cell>
          <cell r="FM164">
            <v>4212.2</v>
          </cell>
          <cell r="FN164">
            <v>4126</v>
          </cell>
          <cell r="FO164">
            <v>4049.3</v>
          </cell>
          <cell r="FP164">
            <v>3882</v>
          </cell>
          <cell r="FQ164">
            <v>4226.6000000000004</v>
          </cell>
          <cell r="FR164">
            <v>4334.3999999999996</v>
          </cell>
          <cell r="FS164">
            <v>3646.8</v>
          </cell>
          <cell r="FT164">
            <v>3790.3</v>
          </cell>
          <cell r="FU164">
            <v>3838.5</v>
          </cell>
          <cell r="FV164">
            <v>3918.7</v>
          </cell>
          <cell r="FW164">
            <v>3855.3</v>
          </cell>
          <cell r="FX164">
            <v>4130.3999999999996</v>
          </cell>
          <cell r="FY164">
            <v>3816.3</v>
          </cell>
          <cell r="FZ164">
            <v>3654.3</v>
          </cell>
          <cell r="GA164">
            <v>4165.8999999999996</v>
          </cell>
          <cell r="GB164">
            <v>4100.3999999999996</v>
          </cell>
          <cell r="GC164">
            <v>3980.2</v>
          </cell>
          <cell r="GD164">
            <v>3825.3</v>
          </cell>
          <cell r="GE164">
            <v>4101.7</v>
          </cell>
          <cell r="GF164">
            <v>3820.2</v>
          </cell>
          <cell r="GG164">
            <v>3670.9</v>
          </cell>
          <cell r="GH164">
            <v>3876</v>
          </cell>
          <cell r="GI164">
            <v>2869.9</v>
          </cell>
          <cell r="GJ164">
            <v>1567.6</v>
          </cell>
          <cell r="GK164">
            <v>3895.3</v>
          </cell>
          <cell r="GL164">
            <v>2868.7</v>
          </cell>
          <cell r="GM164">
            <v>3938.7</v>
          </cell>
          <cell r="GN164">
            <v>4079.8</v>
          </cell>
          <cell r="GO164">
            <v>3913.9</v>
          </cell>
          <cell r="GP164">
            <v>3735.9</v>
          </cell>
          <cell r="GQ164">
            <v>4016.1</v>
          </cell>
          <cell r="GR164">
            <v>4050</v>
          </cell>
          <cell r="GS164">
            <v>4094</v>
          </cell>
          <cell r="GT164">
            <v>3311.7</v>
          </cell>
          <cell r="GU164">
            <v>2124.6</v>
          </cell>
          <cell r="GV164">
            <v>2899</v>
          </cell>
          <cell r="GW164">
            <v>3276.4</v>
          </cell>
          <cell r="GX164">
            <v>4192.8999999999996</v>
          </cell>
          <cell r="GY164">
            <v>4212.2</v>
          </cell>
          <cell r="GZ164">
            <v>3865.4</v>
          </cell>
          <cell r="HA164">
            <v>3238.9</v>
          </cell>
          <cell r="HB164">
            <v>2584.1</v>
          </cell>
          <cell r="HC164">
            <v>1767</v>
          </cell>
          <cell r="HD164">
            <v>1552.8</v>
          </cell>
          <cell r="HE164">
            <v>1580.4</v>
          </cell>
          <cell r="HF164">
            <v>1588.9</v>
          </cell>
        </row>
        <row r="165">
          <cell r="A165">
            <v>164</v>
          </cell>
          <cell r="B165">
            <v>0</v>
          </cell>
          <cell r="C165" t="str">
            <v>Vapor Produzido kg/tc</v>
          </cell>
          <cell r="E165">
            <v>599.47900000000004</v>
          </cell>
          <cell r="F165">
            <v>542.47199999999998</v>
          </cell>
          <cell r="G165">
            <v>419.63799999999998</v>
          </cell>
          <cell r="H165">
            <v>164.67</v>
          </cell>
          <cell r="I165">
            <v>425.83300000000003</v>
          </cell>
          <cell r="J165">
            <v>146.02099999999999</v>
          </cell>
          <cell r="K165">
            <v>452.09399999999999</v>
          </cell>
          <cell r="L165">
            <v>485.88600000000002</v>
          </cell>
          <cell r="M165">
            <v>395.33600000000001</v>
          </cell>
          <cell r="N165">
            <v>382.08300000000003</v>
          </cell>
          <cell r="O165">
            <v>407.02600000000001</v>
          </cell>
          <cell r="P165">
            <v>477.01499999999999</v>
          </cell>
          <cell r="Q165">
            <v>840.053</v>
          </cell>
          <cell r="R165">
            <v>399.10599999999999</v>
          </cell>
          <cell r="S165">
            <v>456.17700000000002</v>
          </cell>
          <cell r="V165">
            <v>557.77</v>
          </cell>
          <cell r="W165">
            <v>5428.7979999999998</v>
          </cell>
          <cell r="X165">
            <v>440.81400000000002</v>
          </cell>
          <cell r="Y165">
            <v>423.43799999999999</v>
          </cell>
          <cell r="Z165">
            <v>421.78500000000003</v>
          </cell>
          <cell r="AA165">
            <v>375.71100000000001</v>
          </cell>
          <cell r="AB165">
            <v>386.27300000000002</v>
          </cell>
          <cell r="AC165">
            <v>4095.6469999999999</v>
          </cell>
          <cell r="AD165">
            <v>577.54300000000001</v>
          </cell>
          <cell r="AE165">
            <v>376.16399999999999</v>
          </cell>
          <cell r="AF165">
            <v>395.392</v>
          </cell>
          <cell r="AG165">
            <v>508.43</v>
          </cell>
          <cell r="AJ165">
            <v>1317.559</v>
          </cell>
          <cell r="AM165">
            <v>499.517</v>
          </cell>
          <cell r="AN165">
            <v>1008.609</v>
          </cell>
          <cell r="AO165">
            <v>467.87900000000002</v>
          </cell>
          <cell r="AP165">
            <v>449.50700000000001</v>
          </cell>
          <cell r="AQ165">
            <v>372.35300000000001</v>
          </cell>
          <cell r="AR165">
            <v>551.17399999999998</v>
          </cell>
          <cell r="AT165">
            <v>648.11699999999996</v>
          </cell>
          <cell r="AU165">
            <v>437.05700000000002</v>
          </cell>
          <cell r="AV165">
            <v>416.03</v>
          </cell>
          <cell r="AW165">
            <v>434.83199999999999</v>
          </cell>
          <cell r="AX165">
            <v>425.07600000000002</v>
          </cell>
          <cell r="AY165">
            <v>405.029</v>
          </cell>
          <cell r="AZ165">
            <v>463.99</v>
          </cell>
          <cell r="BB165">
            <v>2447.489</v>
          </cell>
          <cell r="BH165">
            <v>947.99</v>
          </cell>
          <cell r="BI165">
            <v>1287.6189999999999</v>
          </cell>
          <cell r="BJ165">
            <v>6862.1719999999996</v>
          </cell>
          <cell r="BK165">
            <v>1116.0840000000001</v>
          </cell>
          <cell r="BL165">
            <v>655.85599999999999</v>
          </cell>
          <cell r="BM165">
            <v>428.30900000000003</v>
          </cell>
          <cell r="BN165">
            <v>643.57299999999998</v>
          </cell>
          <cell r="BO165">
            <v>378.69799999999998</v>
          </cell>
          <cell r="BP165">
            <v>425.99</v>
          </cell>
          <cell r="BQ165">
            <v>437.16699999999997</v>
          </cell>
          <cell r="BR165">
            <v>404.678</v>
          </cell>
          <cell r="BS165">
            <v>433.12299999999999</v>
          </cell>
          <cell r="BT165">
            <v>473.06200000000001</v>
          </cell>
          <cell r="BU165">
            <v>455.52100000000002</v>
          </cell>
          <cell r="BV165">
            <v>393.74900000000002</v>
          </cell>
          <cell r="BW165">
            <v>410.91399999999999</v>
          </cell>
          <cell r="BX165">
            <v>448.19600000000003</v>
          </cell>
          <cell r="BY165">
            <v>421.863</v>
          </cell>
          <cell r="BZ165">
            <v>434.07600000000002</v>
          </cell>
          <cell r="CA165">
            <v>420.97399999999999</v>
          </cell>
          <cell r="CB165">
            <v>439.69099999999997</v>
          </cell>
          <cell r="CC165">
            <v>394.52699999999999</v>
          </cell>
          <cell r="CD165">
            <v>413.702</v>
          </cell>
          <cell r="CE165">
            <v>442.33800000000002</v>
          </cell>
          <cell r="CF165">
            <v>405.858</v>
          </cell>
          <cell r="CG165">
            <v>369.87299999999999</v>
          </cell>
          <cell r="CH165">
            <v>500.56200000000001</v>
          </cell>
          <cell r="CI165">
            <v>547.36099999999999</v>
          </cell>
          <cell r="CJ165">
            <v>390.25799999999998</v>
          </cell>
          <cell r="CK165">
            <v>452.10300000000001</v>
          </cell>
          <cell r="CL165">
            <v>451.68099999999998</v>
          </cell>
          <cell r="CM165">
            <v>469.25900000000001</v>
          </cell>
          <cell r="CN165">
            <v>482.91300000000001</v>
          </cell>
          <cell r="CO165">
            <v>450.27</v>
          </cell>
          <cell r="CP165">
            <v>432.16500000000002</v>
          </cell>
          <cell r="CQ165">
            <v>819.34900000000005</v>
          </cell>
          <cell r="CR165">
            <v>491.68799999999999</v>
          </cell>
          <cell r="CS165">
            <v>455.79199999999997</v>
          </cell>
          <cell r="CT165">
            <v>470.565</v>
          </cell>
          <cell r="CU165">
            <v>434.18</v>
          </cell>
          <cell r="CV165">
            <v>451.82600000000002</v>
          </cell>
          <cell r="CW165">
            <v>441.05900000000003</v>
          </cell>
          <cell r="CX165">
            <v>411.78800000000001</v>
          </cell>
          <cell r="CY165">
            <v>390.47199999999998</v>
          </cell>
          <cell r="CZ165">
            <v>397.67700000000002</v>
          </cell>
          <cell r="DA165">
            <v>375.97500000000002</v>
          </cell>
          <cell r="DB165">
            <v>410.04899999999998</v>
          </cell>
          <cell r="DC165">
            <v>401.31799999999998</v>
          </cell>
          <cell r="DD165">
            <v>397.32900000000001</v>
          </cell>
          <cell r="DE165">
            <v>380.96100000000001</v>
          </cell>
          <cell r="DF165">
            <v>448.14499999999998</v>
          </cell>
          <cell r="DG165">
            <v>397.154</v>
          </cell>
          <cell r="DH165">
            <v>377.47</v>
          </cell>
          <cell r="DI165">
            <v>409.80099999999999</v>
          </cell>
          <cell r="DJ165">
            <v>403.77499999999998</v>
          </cell>
          <cell r="DK165">
            <v>399.31200000000001</v>
          </cell>
          <cell r="DL165">
            <v>405.25</v>
          </cell>
          <cell r="DM165">
            <v>392.54700000000003</v>
          </cell>
          <cell r="DN165">
            <v>394.78800000000001</v>
          </cell>
          <cell r="DO165">
            <v>424.34800000000001</v>
          </cell>
          <cell r="DP165">
            <v>407.18700000000001</v>
          </cell>
          <cell r="DQ165">
            <v>416.46300000000002</v>
          </cell>
          <cell r="DR165">
            <v>420.22199999999998</v>
          </cell>
          <cell r="DS165">
            <v>414.20600000000002</v>
          </cell>
          <cell r="DT165">
            <v>416.09300000000002</v>
          </cell>
          <cell r="DU165">
            <v>502.55799999999999</v>
          </cell>
          <cell r="DV165">
            <v>444.39299999999997</v>
          </cell>
          <cell r="DW165">
            <v>448.63099999999997</v>
          </cell>
          <cell r="DX165">
            <v>405.85199999999998</v>
          </cell>
          <cell r="DY165">
            <v>367.97500000000002</v>
          </cell>
          <cell r="DZ165">
            <v>397.98099999999999</v>
          </cell>
          <cell r="EA165">
            <v>455.75</v>
          </cell>
          <cell r="EB165">
            <v>416.48200000000003</v>
          </cell>
          <cell r="EC165">
            <v>392.14400000000001</v>
          </cell>
          <cell r="ED165">
            <v>403.161</v>
          </cell>
          <cell r="EE165">
            <v>392.27300000000002</v>
          </cell>
          <cell r="EF165">
            <v>563.61099999999999</v>
          </cell>
          <cell r="EH165">
            <v>392.00099999999998</v>
          </cell>
          <cell r="EI165">
            <v>406.25799999999998</v>
          </cell>
          <cell r="EJ165">
            <v>437.46699999999998</v>
          </cell>
          <cell r="EK165">
            <v>416.06</v>
          </cell>
          <cell r="EL165">
            <v>400.96</v>
          </cell>
          <cell r="EM165">
            <v>407.31700000000001</v>
          </cell>
          <cell r="EN165">
            <v>407.01499999999999</v>
          </cell>
          <cell r="EO165">
            <v>622.09799999999996</v>
          </cell>
          <cell r="ER165">
            <v>517.92499999999995</v>
          </cell>
          <cell r="ES165">
            <v>454.53300000000002</v>
          </cell>
          <cell r="ET165">
            <v>1515.5640000000001</v>
          </cell>
          <cell r="EX165">
            <v>2048.1320000000001</v>
          </cell>
          <cell r="EY165">
            <v>436.786</v>
          </cell>
          <cell r="EZ165">
            <v>444.95499999999998</v>
          </cell>
          <cell r="FA165">
            <v>416.613</v>
          </cell>
          <cell r="FB165">
            <v>38.652999999999999</v>
          </cell>
          <cell r="FC165">
            <v>407.82</v>
          </cell>
          <cell r="FD165">
            <v>459.01100000000002</v>
          </cell>
          <cell r="FE165">
            <v>392.904</v>
          </cell>
          <cell r="FF165">
            <v>419.29899999999998</v>
          </cell>
          <cell r="FG165">
            <v>418.23200000000003</v>
          </cell>
          <cell r="FH165">
            <v>392.40600000000001</v>
          </cell>
          <cell r="FI165">
            <v>415.40199999999999</v>
          </cell>
          <cell r="FJ165">
            <v>713.81200000000001</v>
          </cell>
          <cell r="FK165">
            <v>455.09500000000003</v>
          </cell>
          <cell r="FL165">
            <v>419.49</v>
          </cell>
          <cell r="FM165">
            <v>483.34199999999998</v>
          </cell>
          <cell r="FN165">
            <v>458.108</v>
          </cell>
          <cell r="FO165">
            <v>445.55900000000003</v>
          </cell>
          <cell r="FP165">
            <v>394.971</v>
          </cell>
          <cell r="FQ165">
            <v>422.53100000000001</v>
          </cell>
          <cell r="FR165">
            <v>460.584</v>
          </cell>
          <cell r="FS165">
            <v>422.85</v>
          </cell>
          <cell r="FT165">
            <v>429.839</v>
          </cell>
          <cell r="FU165">
            <v>431.47199999999998</v>
          </cell>
          <cell r="FV165">
            <v>408.61200000000002</v>
          </cell>
          <cell r="FW165">
            <v>432.24900000000002</v>
          </cell>
          <cell r="FX165">
            <v>508.952</v>
          </cell>
          <cell r="FY165">
            <v>492.03899999999999</v>
          </cell>
          <cell r="FZ165">
            <v>420.27699999999999</v>
          </cell>
          <cell r="GA165">
            <v>439.28100000000001</v>
          </cell>
          <cell r="GB165">
            <v>426.03399999999999</v>
          </cell>
          <cell r="GC165">
            <v>459.61500000000001</v>
          </cell>
          <cell r="GD165">
            <v>395.04700000000003</v>
          </cell>
          <cell r="GE165">
            <v>437.298</v>
          </cell>
          <cell r="GF165">
            <v>422.67399999999998</v>
          </cell>
          <cell r="GG165">
            <v>402.95499999999998</v>
          </cell>
          <cell r="GH165">
            <v>410.46899999999999</v>
          </cell>
          <cell r="GI165">
            <v>1059.058</v>
          </cell>
          <cell r="GJ165">
            <v>269.76299999999998</v>
          </cell>
          <cell r="GK165">
            <v>376.697</v>
          </cell>
          <cell r="GL165">
            <v>285.17899999999997</v>
          </cell>
          <cell r="GM165">
            <v>426.71100000000001</v>
          </cell>
          <cell r="GN165">
            <v>449.13600000000002</v>
          </cell>
          <cell r="GO165">
            <v>566.101</v>
          </cell>
          <cell r="GP165">
            <v>435.97500000000002</v>
          </cell>
          <cell r="GQ165">
            <v>371.67500000000001</v>
          </cell>
          <cell r="GR165">
            <v>387.49599999999998</v>
          </cell>
          <cell r="GS165">
            <v>416.37299999999999</v>
          </cell>
          <cell r="GT165">
            <v>757.06700000000001</v>
          </cell>
          <cell r="GU165">
            <v>493.125</v>
          </cell>
          <cell r="GW165">
            <v>448.93400000000003</v>
          </cell>
          <cell r="GX165">
            <v>410.08</v>
          </cell>
          <cell r="GY165">
            <v>389.10300000000001</v>
          </cell>
          <cell r="GZ165">
            <v>595.91600000000005</v>
          </cell>
          <cell r="HA165">
            <v>479.452</v>
          </cell>
        </row>
        <row r="166">
          <cell r="A166">
            <v>165</v>
          </cell>
          <cell r="B166">
            <v>0</v>
          </cell>
          <cell r="C166" t="str">
            <v>OUTROS DADOS</v>
          </cell>
          <cell r="D166" t="str">
            <v>.</v>
          </cell>
        </row>
        <row r="167">
          <cell r="A167">
            <v>166</v>
          </cell>
          <cell r="B167">
            <v>0</v>
          </cell>
          <cell r="C167" t="str">
            <v>Fator Utilização Difusor (%)</v>
          </cell>
          <cell r="D167" t="str">
            <v>%</v>
          </cell>
          <cell r="E167">
            <v>29.74</v>
          </cell>
          <cell r="F167">
            <v>44.83</v>
          </cell>
          <cell r="G167">
            <v>65.400000000000006</v>
          </cell>
          <cell r="H167">
            <v>81.680000000000007</v>
          </cell>
          <cell r="I167">
            <v>66.349999999999994</v>
          </cell>
          <cell r="J167">
            <v>77.64</v>
          </cell>
          <cell r="K167">
            <v>78.69</v>
          </cell>
          <cell r="L167">
            <v>88.59</v>
          </cell>
          <cell r="M167">
            <v>85.31</v>
          </cell>
          <cell r="N167">
            <v>86.47</v>
          </cell>
          <cell r="O167">
            <v>87.39</v>
          </cell>
          <cell r="P167">
            <v>75.930000000000007</v>
          </cell>
          <cell r="Q167">
            <v>84.58</v>
          </cell>
          <cell r="R167">
            <v>85.02</v>
          </cell>
          <cell r="S167">
            <v>72.63</v>
          </cell>
          <cell r="V167">
            <v>39.82</v>
          </cell>
          <cell r="W167">
            <v>3.72</v>
          </cell>
          <cell r="X167">
            <v>44.95</v>
          </cell>
          <cell r="Y167">
            <v>83.82</v>
          </cell>
          <cell r="Z167">
            <v>100.26</v>
          </cell>
          <cell r="AA167">
            <v>84.55</v>
          </cell>
          <cell r="AB167">
            <v>96.94</v>
          </cell>
          <cell r="AC167">
            <v>89.53</v>
          </cell>
          <cell r="AD167">
            <v>95.77</v>
          </cell>
          <cell r="AE167">
            <v>102.98</v>
          </cell>
          <cell r="AF167">
            <v>104</v>
          </cell>
          <cell r="AG167">
            <v>67.599999999999994</v>
          </cell>
          <cell r="AJ167">
            <v>9.32</v>
          </cell>
          <cell r="AM167">
            <v>34.32</v>
          </cell>
          <cell r="AN167">
            <v>20.66</v>
          </cell>
          <cell r="AO167">
            <v>56.36</v>
          </cell>
          <cell r="AP167">
            <v>75.099999999999994</v>
          </cell>
          <cell r="AQ167">
            <v>96.43</v>
          </cell>
          <cell r="AR167">
            <v>71.34</v>
          </cell>
          <cell r="AT167">
            <v>25.5</v>
          </cell>
          <cell r="AU167">
            <v>70.2</v>
          </cell>
          <cell r="AV167">
            <v>97.23</v>
          </cell>
          <cell r="AW167">
            <v>89.15</v>
          </cell>
          <cell r="AX167">
            <v>94.02</v>
          </cell>
          <cell r="AY167">
            <v>92.36</v>
          </cell>
          <cell r="AZ167">
            <v>72.97</v>
          </cell>
          <cell r="BB167">
            <v>5.62</v>
          </cell>
          <cell r="BH167">
            <v>14.4</v>
          </cell>
          <cell r="BI167">
            <v>12.05</v>
          </cell>
          <cell r="BJ167">
            <v>2.46</v>
          </cell>
          <cell r="BK167">
            <v>17.11</v>
          </cell>
          <cell r="BL167">
            <v>36.46</v>
          </cell>
          <cell r="BM167">
            <v>60.63</v>
          </cell>
          <cell r="BN167">
            <v>77.150000000000006</v>
          </cell>
          <cell r="BO167">
            <v>90</v>
          </cell>
          <cell r="BP167">
            <v>91.54</v>
          </cell>
          <cell r="BQ167">
            <v>90.28</v>
          </cell>
          <cell r="BR167">
            <v>92.42</v>
          </cell>
          <cell r="BS167">
            <v>92.21</v>
          </cell>
          <cell r="BT167">
            <v>87.94</v>
          </cell>
          <cell r="BU167">
            <v>86.28</v>
          </cell>
          <cell r="BV167">
            <v>93.9</v>
          </cell>
          <cell r="BW167">
            <v>92.66</v>
          </cell>
          <cell r="BX167">
            <v>92.42</v>
          </cell>
          <cell r="BY167">
            <v>93.08</v>
          </cell>
          <cell r="BZ167">
            <v>87.84</v>
          </cell>
          <cell r="CA167">
            <v>96.09</v>
          </cell>
          <cell r="CB167">
            <v>92.92</v>
          </cell>
          <cell r="CC167">
            <v>94.17</v>
          </cell>
          <cell r="CD167">
            <v>95.59</v>
          </cell>
          <cell r="CE167">
            <v>78.069999999999993</v>
          </cell>
          <cell r="CF167">
            <v>99.67</v>
          </cell>
          <cell r="CG167">
            <v>103.35</v>
          </cell>
          <cell r="CH167">
            <v>80.23</v>
          </cell>
          <cell r="CI167">
            <v>65.02</v>
          </cell>
          <cell r="CJ167">
            <v>92.1</v>
          </cell>
          <cell r="CK167">
            <v>83.88</v>
          </cell>
          <cell r="CL167">
            <v>83.13</v>
          </cell>
          <cell r="CM167">
            <v>81.3</v>
          </cell>
          <cell r="CN167">
            <v>84.49</v>
          </cell>
          <cell r="CO167">
            <v>87.33</v>
          </cell>
          <cell r="CP167">
            <v>81.709999999999994</v>
          </cell>
          <cell r="CQ167">
            <v>85.59</v>
          </cell>
          <cell r="CR167">
            <v>81.3</v>
          </cell>
          <cell r="CS167">
            <v>83.71</v>
          </cell>
          <cell r="CT167">
            <v>84.18</v>
          </cell>
          <cell r="CU167">
            <v>90.81</v>
          </cell>
          <cell r="CV167">
            <v>84.01</v>
          </cell>
          <cell r="CW167">
            <v>89.09</v>
          </cell>
          <cell r="CX167">
            <v>92.71</v>
          </cell>
          <cell r="CY167">
            <v>89.35</v>
          </cell>
          <cell r="CZ167">
            <v>60.58</v>
          </cell>
          <cell r="DA167">
            <v>96.75</v>
          </cell>
          <cell r="DB167">
            <v>93.97</v>
          </cell>
          <cell r="DC167">
            <v>78.28</v>
          </cell>
          <cell r="DD167">
            <v>99.67</v>
          </cell>
          <cell r="DE167">
            <v>100.57</v>
          </cell>
          <cell r="DF167">
            <v>86.01</v>
          </cell>
          <cell r="DG167">
            <v>97.05</v>
          </cell>
          <cell r="DH167">
            <v>102.41</v>
          </cell>
          <cell r="DI167">
            <v>95.3</v>
          </cell>
          <cell r="DJ167">
            <v>98.2</v>
          </cell>
          <cell r="DK167">
            <v>96.41</v>
          </cell>
          <cell r="DL167">
            <v>102.71</v>
          </cell>
          <cell r="DM167">
            <v>98.11</v>
          </cell>
          <cell r="DN167">
            <v>100.89</v>
          </cell>
          <cell r="DO167">
            <v>92.78</v>
          </cell>
          <cell r="DP167">
            <v>93.69</v>
          </cell>
          <cell r="DQ167">
            <v>94.14</v>
          </cell>
          <cell r="DR167">
            <v>90.59</v>
          </cell>
          <cell r="DS167">
            <v>87.91</v>
          </cell>
          <cell r="DT167">
            <v>92.98</v>
          </cell>
          <cell r="DU167">
            <v>65.34</v>
          </cell>
          <cell r="DV167">
            <v>85.49</v>
          </cell>
          <cell r="DW167">
            <v>88.01</v>
          </cell>
          <cell r="DX167">
            <v>94.62</v>
          </cell>
          <cell r="DY167">
            <v>101.16</v>
          </cell>
          <cell r="DZ167">
            <v>90.2</v>
          </cell>
          <cell r="EA167">
            <v>78.89</v>
          </cell>
          <cell r="EB167">
            <v>86.82</v>
          </cell>
          <cell r="EC167">
            <v>94.58</v>
          </cell>
          <cell r="ED167">
            <v>98.14</v>
          </cell>
          <cell r="EE167">
            <v>97.59</v>
          </cell>
          <cell r="EF167">
            <v>61.73</v>
          </cell>
          <cell r="EH167">
            <v>56.88</v>
          </cell>
          <cell r="EI167">
            <v>95.05</v>
          </cell>
          <cell r="EJ167">
            <v>88.17</v>
          </cell>
          <cell r="EK167">
            <v>89.91</v>
          </cell>
          <cell r="EL167">
            <v>94.66</v>
          </cell>
          <cell r="EM167">
            <v>92.45</v>
          </cell>
          <cell r="EN167">
            <v>88.55</v>
          </cell>
          <cell r="EO167">
            <v>54.71</v>
          </cell>
          <cell r="ER167">
            <v>35.18</v>
          </cell>
          <cell r="ES167">
            <v>72.650000000000006</v>
          </cell>
          <cell r="ET167">
            <v>16</v>
          </cell>
          <cell r="EX167">
            <v>7.7</v>
          </cell>
          <cell r="EY167">
            <v>57.87</v>
          </cell>
          <cell r="EZ167">
            <v>84.28</v>
          </cell>
          <cell r="FA167">
            <v>89.23</v>
          </cell>
          <cell r="FB167">
            <v>93.82</v>
          </cell>
          <cell r="FC167">
            <v>94.26</v>
          </cell>
          <cell r="FD167">
            <v>88.54</v>
          </cell>
          <cell r="FE167">
            <v>99.89</v>
          </cell>
          <cell r="FF167">
            <v>97.18</v>
          </cell>
          <cell r="FG167">
            <v>93.6</v>
          </cell>
          <cell r="FH167">
            <v>96.96</v>
          </cell>
          <cell r="FI167">
            <v>87.76</v>
          </cell>
          <cell r="FJ167">
            <v>44.75</v>
          </cell>
          <cell r="FK167">
            <v>67.430000000000007</v>
          </cell>
          <cell r="FL167">
            <v>92.15</v>
          </cell>
          <cell r="FM167">
            <v>80.319999999999993</v>
          </cell>
          <cell r="FN167">
            <v>83.01</v>
          </cell>
          <cell r="FO167">
            <v>83.76</v>
          </cell>
          <cell r="FP167">
            <v>90.59</v>
          </cell>
          <cell r="FQ167">
            <v>92.19</v>
          </cell>
          <cell r="FR167">
            <v>86.73</v>
          </cell>
          <cell r="FS167">
            <v>79.489999999999995</v>
          </cell>
          <cell r="FT167">
            <v>81.27</v>
          </cell>
          <cell r="FU167">
            <v>81.99</v>
          </cell>
          <cell r="FV167">
            <v>88.39</v>
          </cell>
          <cell r="FW167">
            <v>82.2</v>
          </cell>
          <cell r="FX167">
            <v>74.8</v>
          </cell>
          <cell r="FY167">
            <v>71.48</v>
          </cell>
          <cell r="FZ167">
            <v>80.14</v>
          </cell>
          <cell r="GA167">
            <v>87.41</v>
          </cell>
          <cell r="GB167">
            <v>88.71</v>
          </cell>
          <cell r="GC167">
            <v>79.81</v>
          </cell>
          <cell r="GD167">
            <v>89.25</v>
          </cell>
          <cell r="GE167">
            <v>86.45</v>
          </cell>
          <cell r="GF167">
            <v>83.3</v>
          </cell>
          <cell r="GG167">
            <v>83.96</v>
          </cell>
          <cell r="GH167">
            <v>87.03</v>
          </cell>
          <cell r="GI167">
            <v>24.98</v>
          </cell>
          <cell r="GJ167">
            <v>53.56</v>
          </cell>
          <cell r="GK167">
            <v>95.31</v>
          </cell>
          <cell r="GL167">
            <v>92.71</v>
          </cell>
          <cell r="GM167">
            <v>85.07</v>
          </cell>
          <cell r="GN167">
            <v>83.72</v>
          </cell>
          <cell r="GO167">
            <v>63.72</v>
          </cell>
          <cell r="GP167">
            <v>78.98</v>
          </cell>
          <cell r="GQ167">
            <v>99.59</v>
          </cell>
          <cell r="GR167">
            <v>96.33</v>
          </cell>
          <cell r="GS167">
            <v>90.62</v>
          </cell>
          <cell r="GT167">
            <v>40.32</v>
          </cell>
          <cell r="GU167">
            <v>39.71</v>
          </cell>
          <cell r="GW167">
            <v>67.260000000000005</v>
          </cell>
          <cell r="GX167">
            <v>94.24</v>
          </cell>
          <cell r="GY167">
            <v>99.77</v>
          </cell>
          <cell r="GZ167">
            <v>59.78</v>
          </cell>
          <cell r="HA167">
            <v>62.26</v>
          </cell>
        </row>
        <row r="168">
          <cell r="A168">
            <v>167</v>
          </cell>
          <cell r="B168">
            <v>0</v>
          </cell>
          <cell r="C168" t="str">
            <v>Hidratado Est. Reprocesso (l)</v>
          </cell>
          <cell r="D168" t="str">
            <v>l</v>
          </cell>
          <cell r="BF168">
            <v>155755</v>
          </cell>
          <cell r="BI168">
            <v>319216</v>
          </cell>
          <cell r="BJ168">
            <v>392968</v>
          </cell>
          <cell r="BK168">
            <v>441651</v>
          </cell>
          <cell r="BL168">
            <v>96187</v>
          </cell>
          <cell r="GV168">
            <v>650139</v>
          </cell>
          <cell r="GW168">
            <v>297161</v>
          </cell>
          <cell r="HB168">
            <v>47893</v>
          </cell>
          <cell r="HC168">
            <v>555134</v>
          </cell>
          <cell r="HD168">
            <v>580451</v>
          </cell>
          <cell r="HE168">
            <v>596743</v>
          </cell>
          <cell r="HF168">
            <v>571975</v>
          </cell>
        </row>
        <row r="169">
          <cell r="A169">
            <v>168</v>
          </cell>
          <cell r="B169">
            <v>0</v>
          </cell>
          <cell r="C169" t="str">
            <v>Anidro Prod. Est. Hidrat. (l)</v>
          </cell>
          <cell r="D169" t="str">
            <v>l</v>
          </cell>
          <cell r="BF169">
            <v>148656</v>
          </cell>
          <cell r="BI169">
            <v>304741</v>
          </cell>
          <cell r="BJ169">
            <v>365314</v>
          </cell>
          <cell r="BK169">
            <v>421453</v>
          </cell>
          <cell r="BL169">
            <v>92249</v>
          </cell>
          <cell r="GV169">
            <v>454400</v>
          </cell>
          <cell r="GW169">
            <v>283644</v>
          </cell>
          <cell r="HC169">
            <v>530103</v>
          </cell>
          <cell r="HD169">
            <v>554048</v>
          </cell>
          <cell r="HE169">
            <v>569771</v>
          </cell>
          <cell r="HF169">
            <v>546122</v>
          </cell>
        </row>
        <row r="170">
          <cell r="A170">
            <v>169</v>
          </cell>
          <cell r="B170">
            <v>0</v>
          </cell>
          <cell r="C170" t="str">
            <v>Álcool Hid. Equivalente (l)</v>
          </cell>
          <cell r="D170" t="str">
            <v>l</v>
          </cell>
          <cell r="F170">
            <v>306675</v>
          </cell>
          <cell r="G170">
            <v>500775</v>
          </cell>
          <cell r="H170">
            <v>525372</v>
          </cell>
          <cell r="I170">
            <v>548088</v>
          </cell>
          <cell r="J170">
            <v>804562</v>
          </cell>
          <cell r="K170">
            <v>762403</v>
          </cell>
          <cell r="L170">
            <v>692131</v>
          </cell>
          <cell r="M170">
            <v>758075</v>
          </cell>
          <cell r="N170">
            <v>731465</v>
          </cell>
          <cell r="O170">
            <v>887861</v>
          </cell>
          <cell r="P170">
            <v>683840</v>
          </cell>
          <cell r="Q170">
            <v>789930</v>
          </cell>
          <cell r="R170">
            <v>878703</v>
          </cell>
          <cell r="S170">
            <v>656594</v>
          </cell>
          <cell r="V170">
            <v>150088</v>
          </cell>
          <cell r="W170">
            <v>361285.08</v>
          </cell>
          <cell r="X170">
            <v>139611.88</v>
          </cell>
          <cell r="Y170">
            <v>736238.51</v>
          </cell>
          <cell r="Z170">
            <v>877908.5</v>
          </cell>
          <cell r="AA170">
            <v>769801.55</v>
          </cell>
          <cell r="AB170">
            <v>1003450.3</v>
          </cell>
          <cell r="AC170">
            <v>984944.34</v>
          </cell>
          <cell r="AD170">
            <v>878492.03</v>
          </cell>
          <cell r="AE170">
            <v>875501.75</v>
          </cell>
          <cell r="AF170">
            <v>937213.61</v>
          </cell>
          <cell r="AG170">
            <v>954700.71</v>
          </cell>
          <cell r="AJ170">
            <v>92755.199999999997</v>
          </cell>
          <cell r="AM170">
            <v>139972.19</v>
          </cell>
          <cell r="AN170">
            <v>0</v>
          </cell>
          <cell r="AO170">
            <v>335493.71000000002</v>
          </cell>
          <cell r="AP170">
            <v>657893.03</v>
          </cell>
          <cell r="AQ170">
            <v>791150.85</v>
          </cell>
          <cell r="AR170">
            <v>723330.86</v>
          </cell>
          <cell r="AT170">
            <v>204456.43</v>
          </cell>
          <cell r="AU170">
            <v>664084.18000000005</v>
          </cell>
          <cell r="AV170">
            <v>818040.56</v>
          </cell>
          <cell r="AW170">
            <v>899812.05</v>
          </cell>
          <cell r="AX170">
            <v>813546.05</v>
          </cell>
          <cell r="AY170">
            <v>868065.51</v>
          </cell>
          <cell r="AZ170">
            <v>725984.09</v>
          </cell>
          <cell r="BB170">
            <v>112087.88</v>
          </cell>
          <cell r="BH170">
            <v>63944.61</v>
          </cell>
          <cell r="BI170">
            <v>82559.039999999994</v>
          </cell>
          <cell r="BJ170">
            <v>82236.86</v>
          </cell>
          <cell r="BK170">
            <v>75433.740000000005</v>
          </cell>
          <cell r="BL170">
            <v>358266.38</v>
          </cell>
          <cell r="BM170">
            <v>436870</v>
          </cell>
          <cell r="BN170">
            <v>653430</v>
          </cell>
          <cell r="BO170">
            <v>790929</v>
          </cell>
          <cell r="BP170">
            <v>717775.2</v>
          </cell>
          <cell r="BQ170">
            <v>813096.18</v>
          </cell>
          <cell r="BR170">
            <v>835685.2</v>
          </cell>
          <cell r="BS170">
            <v>862545.8</v>
          </cell>
          <cell r="BT170">
            <v>875272.83</v>
          </cell>
          <cell r="BU170">
            <v>853199.66</v>
          </cell>
          <cell r="BV170">
            <v>836602.5</v>
          </cell>
          <cell r="BW170">
            <v>875237.81</v>
          </cell>
          <cell r="BX170">
            <v>874680.96</v>
          </cell>
          <cell r="BY170">
            <v>904345.03</v>
          </cell>
          <cell r="BZ170">
            <v>869626.81</v>
          </cell>
          <cell r="CA170">
            <v>877860.31</v>
          </cell>
          <cell r="CB170">
            <v>798677.68</v>
          </cell>
          <cell r="CC170">
            <v>828668.8</v>
          </cell>
          <cell r="CD170">
            <v>856822.35</v>
          </cell>
          <cell r="CE170">
            <v>650090.56000000006</v>
          </cell>
          <cell r="CF170">
            <v>849805.27</v>
          </cell>
          <cell r="CG170">
            <v>904759.54</v>
          </cell>
          <cell r="CH170">
            <v>849255.76</v>
          </cell>
          <cell r="CI170">
            <v>662046.22</v>
          </cell>
          <cell r="CJ170">
            <v>787140.15</v>
          </cell>
          <cell r="CK170">
            <v>807582.96</v>
          </cell>
          <cell r="CL170">
            <v>776152.6</v>
          </cell>
          <cell r="CM170">
            <v>743839.09</v>
          </cell>
          <cell r="CN170">
            <v>695695.52</v>
          </cell>
          <cell r="CO170">
            <v>907204.67</v>
          </cell>
          <cell r="CP170">
            <v>751715.22</v>
          </cell>
          <cell r="CQ170">
            <v>698743</v>
          </cell>
          <cell r="CR170">
            <v>854899.49</v>
          </cell>
          <cell r="CS170">
            <v>768489.19</v>
          </cell>
          <cell r="CT170">
            <v>882760.66</v>
          </cell>
          <cell r="CU170">
            <v>876932.81</v>
          </cell>
          <cell r="CV170">
            <v>853509.23</v>
          </cell>
          <cell r="CW170">
            <v>824297.25</v>
          </cell>
          <cell r="CX170">
            <v>895181.16</v>
          </cell>
          <cell r="CY170">
            <v>684332.28</v>
          </cell>
          <cell r="CZ170">
            <v>485193.83</v>
          </cell>
          <cell r="DA170">
            <v>953092</v>
          </cell>
          <cell r="DB170">
            <v>953643</v>
          </cell>
          <cell r="DC170">
            <v>645562</v>
          </cell>
          <cell r="DD170">
            <v>957307.96</v>
          </cell>
          <cell r="DE170">
            <v>1014132.53</v>
          </cell>
          <cell r="DF170">
            <v>955905.95</v>
          </cell>
          <cell r="DG170">
            <v>873498.62</v>
          </cell>
          <cell r="DH170">
            <v>1028190.41</v>
          </cell>
          <cell r="DI170">
            <v>1023004.2</v>
          </cell>
          <cell r="DJ170">
            <v>983986.39</v>
          </cell>
          <cell r="DK170">
            <v>976544.58</v>
          </cell>
          <cell r="DL170">
            <v>992848.06</v>
          </cell>
          <cell r="DM170">
            <v>966433.98</v>
          </cell>
          <cell r="DN170">
            <v>970275.22</v>
          </cell>
          <cell r="DO170">
            <v>961962.7</v>
          </cell>
          <cell r="DP170">
            <v>967748.84</v>
          </cell>
          <cell r="DQ170">
            <v>981113.57</v>
          </cell>
          <cell r="DR170">
            <v>889606.34</v>
          </cell>
          <cell r="DS170">
            <v>864202.22</v>
          </cell>
          <cell r="DT170">
            <v>810925.69</v>
          </cell>
          <cell r="DU170">
            <v>625540.34</v>
          </cell>
          <cell r="DV170">
            <v>899524.12</v>
          </cell>
          <cell r="DW170">
            <v>830101.8</v>
          </cell>
          <cell r="DX170">
            <v>941164.5</v>
          </cell>
          <cell r="DY170">
            <v>980258.05</v>
          </cell>
          <cell r="DZ170">
            <v>966087.42</v>
          </cell>
          <cell r="EA170">
            <v>813956.88</v>
          </cell>
          <cell r="EB170">
            <v>722249.43</v>
          </cell>
          <cell r="EC170">
            <v>934234.27</v>
          </cell>
          <cell r="ED170">
            <v>895745.56</v>
          </cell>
          <cell r="EE170">
            <v>920457.01</v>
          </cell>
          <cell r="EF170">
            <v>686972.87</v>
          </cell>
          <cell r="EH170">
            <v>472392.56</v>
          </cell>
          <cell r="EI170">
            <v>837633.19</v>
          </cell>
          <cell r="EJ170">
            <v>884796.96</v>
          </cell>
          <cell r="EK170">
            <v>845262.49</v>
          </cell>
          <cell r="EL170">
            <v>949876.85</v>
          </cell>
          <cell r="EM170">
            <v>956625.01</v>
          </cell>
          <cell r="EN170">
            <v>871749.2</v>
          </cell>
          <cell r="EO170">
            <v>727091.77</v>
          </cell>
          <cell r="ER170">
            <v>357253.31</v>
          </cell>
          <cell r="ES170">
            <v>619445</v>
          </cell>
          <cell r="ET170">
            <v>271515</v>
          </cell>
          <cell r="EY170">
            <v>435297</v>
          </cell>
          <cell r="EZ170">
            <v>810835</v>
          </cell>
          <cell r="FA170">
            <v>856704.94</v>
          </cell>
          <cell r="FB170">
            <v>880434.35</v>
          </cell>
          <cell r="FC170">
            <v>917199.03</v>
          </cell>
          <cell r="FD170">
            <v>887504.18</v>
          </cell>
          <cell r="FE170">
            <v>950366.19</v>
          </cell>
          <cell r="FF170">
            <v>998277.67</v>
          </cell>
          <cell r="FG170">
            <v>942815.83</v>
          </cell>
          <cell r="FH170">
            <v>874890.54</v>
          </cell>
          <cell r="FI170">
            <v>863271.5</v>
          </cell>
          <cell r="FJ170">
            <v>572542.77</v>
          </cell>
          <cell r="FK170">
            <v>575093.57999999996</v>
          </cell>
          <cell r="FL170">
            <v>771770.56</v>
          </cell>
          <cell r="FM170">
            <v>809729.13</v>
          </cell>
          <cell r="FN170">
            <v>760441.42</v>
          </cell>
          <cell r="FO170">
            <v>757767.74</v>
          </cell>
          <cell r="FP170">
            <v>884406.23</v>
          </cell>
          <cell r="FQ170">
            <v>961680.1</v>
          </cell>
          <cell r="FR170">
            <v>972023.05</v>
          </cell>
          <cell r="FS170">
            <v>887051.79</v>
          </cell>
          <cell r="FT170">
            <v>798404.36</v>
          </cell>
          <cell r="FU170">
            <v>884587.4</v>
          </cell>
          <cell r="FV170">
            <v>860788.56</v>
          </cell>
          <cell r="FW170">
            <v>910050.83</v>
          </cell>
          <cell r="FX170">
            <v>841202.58</v>
          </cell>
          <cell r="FY170">
            <v>644640.28</v>
          </cell>
          <cell r="FZ170">
            <v>648220.86</v>
          </cell>
          <cell r="GA170">
            <v>914260.96</v>
          </cell>
          <cell r="GB170">
            <v>746173.33</v>
          </cell>
          <cell r="GC170">
            <v>857008.54</v>
          </cell>
          <cell r="GD170">
            <v>800629.53</v>
          </cell>
          <cell r="GE170">
            <v>922566.51</v>
          </cell>
          <cell r="GF170">
            <v>867219.2</v>
          </cell>
          <cell r="GG170">
            <v>830859.33</v>
          </cell>
          <cell r="GH170">
            <v>909027.22</v>
          </cell>
          <cell r="GI170">
            <v>493437.74</v>
          </cell>
          <cell r="GJ170">
            <v>314306</v>
          </cell>
          <cell r="GK170">
            <v>846734.58</v>
          </cell>
          <cell r="GL170">
            <v>1014680.91</v>
          </cell>
          <cell r="GM170">
            <v>935195.26</v>
          </cell>
          <cell r="GN170">
            <v>946909.03</v>
          </cell>
          <cell r="GO170">
            <v>726254.33</v>
          </cell>
          <cell r="GP170">
            <v>683768.68</v>
          </cell>
          <cell r="GQ170">
            <v>935913.18</v>
          </cell>
          <cell r="GR170">
            <v>949704.43</v>
          </cell>
          <cell r="GS170">
            <v>1038176.59</v>
          </cell>
          <cell r="GT170">
            <v>500935.14</v>
          </cell>
          <cell r="GU170">
            <v>671359.04</v>
          </cell>
          <cell r="GW170">
            <v>272540.40999999997</v>
          </cell>
          <cell r="GX170">
            <v>835502.3</v>
          </cell>
          <cell r="GY170">
            <v>947506.5</v>
          </cell>
          <cell r="GZ170">
            <v>781393.1</v>
          </cell>
          <cell r="HA170">
            <v>584256.03</v>
          </cell>
          <cell r="HB170">
            <v>726084.73</v>
          </cell>
        </row>
        <row r="171">
          <cell r="A171">
            <v>170</v>
          </cell>
          <cell r="B171">
            <v>0</v>
          </cell>
          <cell r="C171" t="str">
            <v>CALDO FILTRADO, MISTO E OUTROS</v>
          </cell>
          <cell r="D171" t="str">
            <v>.</v>
          </cell>
        </row>
        <row r="172">
          <cell r="A172">
            <v>171</v>
          </cell>
          <cell r="B172">
            <v>0</v>
          </cell>
          <cell r="C172" t="str">
            <v>Brix Caldo Filtrado</v>
          </cell>
          <cell r="F172">
            <v>5.85</v>
          </cell>
          <cell r="G172">
            <v>3.67</v>
          </cell>
          <cell r="H172">
            <v>3.82</v>
          </cell>
          <cell r="I172">
            <v>4.1500000000000004</v>
          </cell>
          <cell r="J172">
            <v>4.6100000000000003</v>
          </cell>
          <cell r="K172">
            <v>4</v>
          </cell>
          <cell r="L172">
            <v>4.5</v>
          </cell>
          <cell r="M172">
            <v>5.21</v>
          </cell>
          <cell r="N172">
            <v>5.47</v>
          </cell>
          <cell r="O172">
            <v>4.9800000000000004</v>
          </cell>
          <cell r="P172">
            <v>5.82</v>
          </cell>
          <cell r="Q172">
            <v>5.54</v>
          </cell>
          <cell r="R172">
            <v>5.97</v>
          </cell>
          <cell r="S172">
            <v>6.63</v>
          </cell>
          <cell r="V172">
            <v>3.46</v>
          </cell>
          <cell r="W172">
            <v>6</v>
          </cell>
          <cell r="X172">
            <v>2.93</v>
          </cell>
          <cell r="Y172">
            <v>5.68</v>
          </cell>
          <cell r="Z172">
            <v>5.0999999999999996</v>
          </cell>
          <cell r="AA172">
            <v>5.97</v>
          </cell>
          <cell r="AB172">
            <v>6.74</v>
          </cell>
          <cell r="AC172">
            <v>4.5199999999999996</v>
          </cell>
          <cell r="AD172">
            <v>5.42</v>
          </cell>
          <cell r="AE172">
            <v>5.77</v>
          </cell>
          <cell r="AF172">
            <v>6.45</v>
          </cell>
          <cell r="AG172">
            <v>6.32</v>
          </cell>
          <cell r="AN172">
            <v>5.74</v>
          </cell>
          <cell r="AO172">
            <v>5.23</v>
          </cell>
          <cell r="AP172">
            <v>4.29</v>
          </cell>
          <cell r="AQ172">
            <v>4.8499999999999996</v>
          </cell>
          <cell r="AR172">
            <v>4.21</v>
          </cell>
          <cell r="AU172">
            <v>4.05</v>
          </cell>
          <cell r="AV172">
            <v>4.4400000000000004</v>
          </cell>
          <cell r="AW172">
            <v>4.05</v>
          </cell>
          <cell r="AX172">
            <v>5.44</v>
          </cell>
          <cell r="AY172">
            <v>5.65</v>
          </cell>
          <cell r="AZ172">
            <v>4.88</v>
          </cell>
          <cell r="BI172">
            <v>5.22</v>
          </cell>
          <cell r="BJ172">
            <v>6.82</v>
          </cell>
          <cell r="BK172">
            <v>3.92</v>
          </cell>
          <cell r="BM172">
            <v>3.63</v>
          </cell>
          <cell r="BN172">
            <v>5.09</v>
          </cell>
          <cell r="BO172">
            <v>5.58</v>
          </cell>
          <cell r="BP172">
            <v>5.9</v>
          </cell>
          <cell r="BQ172">
            <v>4.07</v>
          </cell>
          <cell r="BR172">
            <v>4.28</v>
          </cell>
          <cell r="BS172">
            <v>5.34</v>
          </cell>
          <cell r="BT172">
            <v>4.3099999999999996</v>
          </cell>
          <cell r="BU172">
            <v>4</v>
          </cell>
          <cell r="BV172">
            <v>4.7</v>
          </cell>
          <cell r="BW172">
            <v>4.0199999999999996</v>
          </cell>
          <cell r="BX172">
            <v>4.1100000000000003</v>
          </cell>
          <cell r="BY172">
            <v>4.1100000000000003</v>
          </cell>
          <cell r="BZ172">
            <v>4.75</v>
          </cell>
          <cell r="CA172">
            <v>4</v>
          </cell>
          <cell r="CB172">
            <v>3.65</v>
          </cell>
          <cell r="CC172">
            <v>4.47</v>
          </cell>
          <cell r="CD172">
            <v>3.64</v>
          </cell>
          <cell r="CE172">
            <v>4.04</v>
          </cell>
          <cell r="CF172">
            <v>4.1100000000000003</v>
          </cell>
          <cell r="CG172">
            <v>4.46</v>
          </cell>
          <cell r="CH172">
            <v>4.37</v>
          </cell>
          <cell r="CI172">
            <v>4.17</v>
          </cell>
          <cell r="CJ172">
            <v>4.5999999999999996</v>
          </cell>
          <cell r="CK172">
            <v>5.0199999999999996</v>
          </cell>
          <cell r="CL172">
            <v>4.6100000000000003</v>
          </cell>
          <cell r="CM172">
            <v>4.76</v>
          </cell>
          <cell r="CN172">
            <v>4.95</v>
          </cell>
          <cell r="CO172">
            <v>3.98</v>
          </cell>
          <cell r="CP172">
            <v>4.87</v>
          </cell>
          <cell r="CQ172">
            <v>5.4</v>
          </cell>
          <cell r="CR172">
            <v>6.05</v>
          </cell>
          <cell r="CS172">
            <v>5.45</v>
          </cell>
          <cell r="CT172">
            <v>4.3099999999999996</v>
          </cell>
          <cell r="CU172">
            <v>5.35</v>
          </cell>
          <cell r="CV172">
            <v>4.45</v>
          </cell>
          <cell r="CW172">
            <v>5.47</v>
          </cell>
          <cell r="CX172">
            <v>4.3499999999999996</v>
          </cell>
          <cell r="CY172">
            <v>4.47</v>
          </cell>
          <cell r="CZ172">
            <v>4.43</v>
          </cell>
          <cell r="DA172">
            <v>5.15</v>
          </cell>
          <cell r="DB172">
            <v>3.86</v>
          </cell>
          <cell r="DC172">
            <v>5.0199999999999996</v>
          </cell>
          <cell r="DD172">
            <v>4.46</v>
          </cell>
          <cell r="DE172">
            <v>4.66</v>
          </cell>
          <cell r="DF172">
            <v>4.4000000000000004</v>
          </cell>
          <cell r="DG172">
            <v>3.8</v>
          </cell>
          <cell r="DH172">
            <v>4.18</v>
          </cell>
          <cell r="DI172">
            <v>3.44</v>
          </cell>
          <cell r="DJ172">
            <v>4.9800000000000004</v>
          </cell>
          <cell r="DK172">
            <v>4.62</v>
          </cell>
          <cell r="DL172">
            <v>4.21</v>
          </cell>
          <cell r="DM172">
            <v>3.46</v>
          </cell>
          <cell r="DN172">
            <v>3.84</v>
          </cell>
          <cell r="DO172">
            <v>3.95</v>
          </cell>
          <cell r="DP172">
            <v>3.73</v>
          </cell>
          <cell r="DQ172">
            <v>4.75</v>
          </cell>
          <cell r="DR172">
            <v>4.1900000000000004</v>
          </cell>
          <cell r="DS172">
            <v>3.49</v>
          </cell>
          <cell r="DT172">
            <v>3.79</v>
          </cell>
          <cell r="DU172">
            <v>5.47</v>
          </cell>
          <cell r="DV172">
            <v>2.71</v>
          </cell>
          <cell r="DW172">
            <v>3.69</v>
          </cell>
          <cell r="DX172">
            <v>3.34</v>
          </cell>
          <cell r="DY172">
            <v>3.78</v>
          </cell>
          <cell r="DZ172">
            <v>3.68</v>
          </cell>
          <cell r="EA172">
            <v>3.08</v>
          </cell>
          <cell r="EB172">
            <v>3.37</v>
          </cell>
          <cell r="EC172">
            <v>2.9</v>
          </cell>
          <cell r="ED172">
            <v>2.62</v>
          </cell>
          <cell r="EE172">
            <v>3.41</v>
          </cell>
          <cell r="EF172">
            <v>2.79</v>
          </cell>
          <cell r="EH172">
            <v>2.35</v>
          </cell>
          <cell r="EI172">
            <v>2.71</v>
          </cell>
          <cell r="EJ172">
            <v>2.83</v>
          </cell>
          <cell r="EK172">
            <v>3.17</v>
          </cell>
          <cell r="EL172">
            <v>2.98</v>
          </cell>
          <cell r="EM172">
            <v>3.48</v>
          </cell>
          <cell r="EN172">
            <v>3.68</v>
          </cell>
          <cell r="EO172">
            <v>2.87</v>
          </cell>
          <cell r="ER172">
            <v>4.07</v>
          </cell>
          <cell r="ES172">
            <v>3.6</v>
          </cell>
          <cell r="ET172">
            <v>3.53</v>
          </cell>
          <cell r="EY172">
            <v>2.48</v>
          </cell>
          <cell r="EZ172">
            <v>3.66</v>
          </cell>
          <cell r="FA172">
            <v>2.92</v>
          </cell>
          <cell r="FB172">
            <v>3.16</v>
          </cell>
          <cell r="FC172">
            <v>2.83</v>
          </cell>
          <cell r="FD172">
            <v>3.27</v>
          </cell>
          <cell r="FE172">
            <v>3.57</v>
          </cell>
          <cell r="FF172">
            <v>3.66</v>
          </cell>
          <cell r="FG172">
            <v>3.36</v>
          </cell>
          <cell r="FH172">
            <v>3.36</v>
          </cell>
          <cell r="FI172">
            <v>3.67</v>
          </cell>
          <cell r="FJ172">
            <v>4.0199999999999996</v>
          </cell>
          <cell r="FK172">
            <v>2.41</v>
          </cell>
          <cell r="FL172">
            <v>3.04</v>
          </cell>
          <cell r="FM172">
            <v>3.21</v>
          </cell>
          <cell r="FN172">
            <v>3.13</v>
          </cell>
          <cell r="FO172">
            <v>2.94</v>
          </cell>
          <cell r="FP172">
            <v>3.78</v>
          </cell>
          <cell r="FQ172">
            <v>2.78</v>
          </cell>
          <cell r="FR172">
            <v>3.3</v>
          </cell>
          <cell r="FS172">
            <v>3.31</v>
          </cell>
          <cell r="FT172">
            <v>3.63</v>
          </cell>
          <cell r="FU172">
            <v>2.92</v>
          </cell>
          <cell r="FV172">
            <v>3.41</v>
          </cell>
          <cell r="FW172">
            <v>3</v>
          </cell>
          <cell r="FX172">
            <v>3.16</v>
          </cell>
          <cell r="FY172">
            <v>3.06</v>
          </cell>
          <cell r="FZ172">
            <v>3.73</v>
          </cell>
          <cell r="GA172">
            <v>3.08</v>
          </cell>
          <cell r="GB172">
            <v>3.05</v>
          </cell>
          <cell r="GC172">
            <v>3.39</v>
          </cell>
          <cell r="GD172">
            <v>2.79</v>
          </cell>
          <cell r="GE172">
            <v>3</v>
          </cell>
          <cell r="GF172">
            <v>3.28</v>
          </cell>
          <cell r="GG172">
            <v>4.58</v>
          </cell>
          <cell r="GH172">
            <v>3.32</v>
          </cell>
          <cell r="GI172">
            <v>2.82</v>
          </cell>
          <cell r="GJ172">
            <v>2.61</v>
          </cell>
          <cell r="GK172">
            <v>3.08</v>
          </cell>
          <cell r="GL172">
            <v>3.21</v>
          </cell>
          <cell r="GM172">
            <v>3.98</v>
          </cell>
          <cell r="GN172">
            <v>4.1100000000000003</v>
          </cell>
          <cell r="GO172">
            <v>3.43</v>
          </cell>
          <cell r="GP172">
            <v>3.32</v>
          </cell>
          <cell r="GQ172">
            <v>2.81</v>
          </cell>
          <cell r="GR172">
            <v>3.17</v>
          </cell>
          <cell r="GS172">
            <v>3.97</v>
          </cell>
          <cell r="GT172">
            <v>3.91</v>
          </cell>
          <cell r="GU172">
            <v>3.57</v>
          </cell>
          <cell r="GW172">
            <v>2.41</v>
          </cell>
          <cell r="GX172">
            <v>4.92</v>
          </cell>
          <cell r="GY172">
            <v>3.74</v>
          </cell>
          <cell r="GZ172">
            <v>4.78</v>
          </cell>
          <cell r="HA172">
            <v>4.17</v>
          </cell>
          <cell r="HB172">
            <v>12.77</v>
          </cell>
        </row>
        <row r="173">
          <cell r="A173">
            <v>172</v>
          </cell>
          <cell r="B173">
            <v>0</v>
          </cell>
          <cell r="C173" t="str">
            <v>Pol Caldo Filtrado</v>
          </cell>
          <cell r="F173">
            <v>4.22</v>
          </cell>
          <cell r="G173">
            <v>2.9</v>
          </cell>
          <cell r="H173">
            <v>3.07</v>
          </cell>
          <cell r="I173">
            <v>3.43</v>
          </cell>
          <cell r="J173">
            <v>3.75</v>
          </cell>
          <cell r="K173">
            <v>3.25</v>
          </cell>
          <cell r="L173">
            <v>3.6</v>
          </cell>
          <cell r="M173">
            <v>4.25</v>
          </cell>
          <cell r="N173">
            <v>4.5</v>
          </cell>
          <cell r="O173">
            <v>4.13</v>
          </cell>
          <cell r="P173">
            <v>4.88</v>
          </cell>
          <cell r="Q173">
            <v>4.6399999999999997</v>
          </cell>
          <cell r="R173">
            <v>5.05</v>
          </cell>
          <cell r="S173">
            <v>5.49</v>
          </cell>
          <cell r="V173">
            <v>2.68</v>
          </cell>
          <cell r="W173">
            <v>5.04</v>
          </cell>
          <cell r="X173">
            <v>2.48</v>
          </cell>
          <cell r="Y173">
            <v>4.79</v>
          </cell>
          <cell r="Z173">
            <v>4.3499999999999996</v>
          </cell>
          <cell r="AA173">
            <v>5.04</v>
          </cell>
          <cell r="AB173">
            <v>5.75</v>
          </cell>
          <cell r="AC173">
            <v>3.89</v>
          </cell>
          <cell r="AD173">
            <v>4.59</v>
          </cell>
          <cell r="AE173">
            <v>4.7</v>
          </cell>
          <cell r="AF173">
            <v>5.38</v>
          </cell>
          <cell r="AG173">
            <v>5.39</v>
          </cell>
          <cell r="AN173">
            <v>4.8499999999999996</v>
          </cell>
          <cell r="AO173">
            <v>4.3600000000000003</v>
          </cell>
          <cell r="AP173">
            <v>3.62</v>
          </cell>
          <cell r="AQ173">
            <v>4.16</v>
          </cell>
          <cell r="AR173">
            <v>3.58</v>
          </cell>
          <cell r="AU173">
            <v>3.45</v>
          </cell>
          <cell r="AV173">
            <v>3.77</v>
          </cell>
          <cell r="AW173">
            <v>3.46</v>
          </cell>
          <cell r="AX173">
            <v>4.6900000000000004</v>
          </cell>
          <cell r="AY173">
            <v>4.79</v>
          </cell>
          <cell r="AZ173">
            <v>4.1399999999999997</v>
          </cell>
          <cell r="BI173">
            <v>4.33</v>
          </cell>
          <cell r="BJ173">
            <v>5.56</v>
          </cell>
          <cell r="BK173">
            <v>3.23</v>
          </cell>
          <cell r="BM173">
            <v>3.1</v>
          </cell>
          <cell r="BN173">
            <v>4.38</v>
          </cell>
          <cell r="BO173">
            <v>4.74</v>
          </cell>
          <cell r="BP173">
            <v>5.01</v>
          </cell>
          <cell r="BQ173">
            <v>3.42</v>
          </cell>
          <cell r="BR173">
            <v>3.64</v>
          </cell>
          <cell r="BS173">
            <v>4.62</v>
          </cell>
          <cell r="BT173">
            <v>3.64</v>
          </cell>
          <cell r="BU173">
            <v>3.41</v>
          </cell>
          <cell r="BV173">
            <v>4.04</v>
          </cell>
          <cell r="BW173">
            <v>3.46</v>
          </cell>
          <cell r="BX173">
            <v>3.51</v>
          </cell>
          <cell r="BY173">
            <v>3.49</v>
          </cell>
          <cell r="BZ173">
            <v>3.97</v>
          </cell>
          <cell r="CA173">
            <v>3.43</v>
          </cell>
          <cell r="CB173">
            <v>3.03</v>
          </cell>
          <cell r="CC173">
            <v>3.81</v>
          </cell>
          <cell r="CD173">
            <v>3.06</v>
          </cell>
          <cell r="CE173">
            <v>3.39</v>
          </cell>
          <cell r="CF173">
            <v>3.47</v>
          </cell>
          <cell r="CG173">
            <v>3.69</v>
          </cell>
          <cell r="CH173">
            <v>3.51</v>
          </cell>
          <cell r="CI173">
            <v>3.42</v>
          </cell>
          <cell r="CJ173">
            <v>3.89</v>
          </cell>
          <cell r="CK173">
            <v>4.25</v>
          </cell>
          <cell r="CL173">
            <v>3.77</v>
          </cell>
          <cell r="CM173">
            <v>3.99</v>
          </cell>
          <cell r="CN173">
            <v>4.2</v>
          </cell>
          <cell r="CO173">
            <v>3.27</v>
          </cell>
          <cell r="CP173">
            <v>4.0999999999999996</v>
          </cell>
          <cell r="CQ173">
            <v>4.6399999999999997</v>
          </cell>
          <cell r="CR173">
            <v>5.21</v>
          </cell>
          <cell r="CS173">
            <v>4.3600000000000003</v>
          </cell>
          <cell r="CT173">
            <v>3.63</v>
          </cell>
          <cell r="CU173">
            <v>4.46</v>
          </cell>
          <cell r="CV173">
            <v>3.58</v>
          </cell>
          <cell r="CW173">
            <v>4.5999999999999996</v>
          </cell>
          <cell r="CX173">
            <v>3.51</v>
          </cell>
          <cell r="CY173">
            <v>3.62</v>
          </cell>
          <cell r="CZ173">
            <v>3.61</v>
          </cell>
          <cell r="DA173">
            <v>4.22</v>
          </cell>
          <cell r="DB173">
            <v>3.11</v>
          </cell>
          <cell r="DC173">
            <v>4.21</v>
          </cell>
          <cell r="DD173">
            <v>3.65</v>
          </cell>
          <cell r="DE173">
            <v>3.9</v>
          </cell>
          <cell r="DF173">
            <v>3.64</v>
          </cell>
          <cell r="DG173">
            <v>3.06</v>
          </cell>
          <cell r="DH173">
            <v>3.43</v>
          </cell>
          <cell r="DI173">
            <v>2.92</v>
          </cell>
          <cell r="DJ173">
            <v>3.91</v>
          </cell>
          <cell r="DK173">
            <v>3.95</v>
          </cell>
          <cell r="DL173">
            <v>3.39</v>
          </cell>
          <cell r="DM173">
            <v>2.78</v>
          </cell>
          <cell r="DN173">
            <v>3.05</v>
          </cell>
          <cell r="DO173">
            <v>3.25</v>
          </cell>
          <cell r="DP173">
            <v>3.13</v>
          </cell>
          <cell r="DQ173">
            <v>3.92</v>
          </cell>
          <cell r="DR173">
            <v>3.36</v>
          </cell>
          <cell r="DS173">
            <v>2.73</v>
          </cell>
          <cell r="DT173">
            <v>3.18</v>
          </cell>
          <cell r="DU173">
            <v>4.54</v>
          </cell>
          <cell r="DV173">
            <v>2.23</v>
          </cell>
          <cell r="DW173">
            <v>3</v>
          </cell>
          <cell r="DX173">
            <v>2.79</v>
          </cell>
          <cell r="DY173">
            <v>3.17</v>
          </cell>
          <cell r="DZ173">
            <v>3</v>
          </cell>
          <cell r="EA173">
            <v>2.46</v>
          </cell>
          <cell r="EB173">
            <v>2.83</v>
          </cell>
          <cell r="EC173">
            <v>2.41</v>
          </cell>
          <cell r="ED173">
            <v>2.16</v>
          </cell>
          <cell r="EE173">
            <v>2.81</v>
          </cell>
          <cell r="EF173">
            <v>2.3199999999999998</v>
          </cell>
          <cell r="EH173">
            <v>1.91</v>
          </cell>
          <cell r="EI173">
            <v>2.2000000000000002</v>
          </cell>
          <cell r="EJ173">
            <v>2.29</v>
          </cell>
          <cell r="EK173">
            <v>2.59</v>
          </cell>
          <cell r="EL173">
            <v>2.41</v>
          </cell>
          <cell r="EM173">
            <v>2.78</v>
          </cell>
          <cell r="EN173">
            <v>3.06</v>
          </cell>
          <cell r="EO173">
            <v>2.35</v>
          </cell>
          <cell r="ER173">
            <v>3.42</v>
          </cell>
          <cell r="ES173">
            <v>3.03</v>
          </cell>
          <cell r="ET173">
            <v>2.81</v>
          </cell>
          <cell r="EY173">
            <v>1.9</v>
          </cell>
          <cell r="EZ173">
            <v>3.03</v>
          </cell>
          <cell r="FA173">
            <v>2.4</v>
          </cell>
          <cell r="FB173">
            <v>2.56</v>
          </cell>
          <cell r="FC173">
            <v>2.31</v>
          </cell>
          <cell r="FD173">
            <v>2.71</v>
          </cell>
          <cell r="FE173">
            <v>2.85</v>
          </cell>
          <cell r="FF173">
            <v>2.94</v>
          </cell>
          <cell r="FG173">
            <v>2.73</v>
          </cell>
          <cell r="FH173">
            <v>2.75</v>
          </cell>
          <cell r="FI173">
            <v>3</v>
          </cell>
          <cell r="FJ173">
            <v>3.19</v>
          </cell>
          <cell r="FK173">
            <v>1.91</v>
          </cell>
          <cell r="FL173">
            <v>2.44</v>
          </cell>
          <cell r="FM173">
            <v>2.57</v>
          </cell>
          <cell r="FN173">
            <v>2.46</v>
          </cell>
          <cell r="FO173">
            <v>2.39</v>
          </cell>
          <cell r="FP173">
            <v>3.02</v>
          </cell>
          <cell r="FQ173">
            <v>2.35</v>
          </cell>
          <cell r="FR173">
            <v>2.76</v>
          </cell>
          <cell r="FS173">
            <v>2.76</v>
          </cell>
          <cell r="FT173">
            <v>2.96</v>
          </cell>
          <cell r="FU173">
            <v>2.2999999999999998</v>
          </cell>
          <cell r="FV173">
            <v>2.79</v>
          </cell>
          <cell r="FW173">
            <v>2.4300000000000002</v>
          </cell>
          <cell r="FX173">
            <v>2.54</v>
          </cell>
          <cell r="FY173">
            <v>2.4300000000000002</v>
          </cell>
          <cell r="FZ173">
            <v>3.03</v>
          </cell>
          <cell r="GA173">
            <v>2.5499999999999998</v>
          </cell>
          <cell r="GB173">
            <v>2.46</v>
          </cell>
          <cell r="GC173">
            <v>2.69</v>
          </cell>
          <cell r="GD173">
            <v>2.2200000000000002</v>
          </cell>
          <cell r="GE173">
            <v>2.44</v>
          </cell>
          <cell r="GF173">
            <v>2.5499999999999998</v>
          </cell>
          <cell r="GG173">
            <v>3.85</v>
          </cell>
          <cell r="GH173">
            <v>2.76</v>
          </cell>
          <cell r="GI173">
            <v>2.38</v>
          </cell>
          <cell r="GJ173">
            <v>2.1800000000000002</v>
          </cell>
          <cell r="GK173">
            <v>2.58</v>
          </cell>
          <cell r="GL173">
            <v>2.67</v>
          </cell>
          <cell r="GM173">
            <v>3.24</v>
          </cell>
          <cell r="GN173">
            <v>3.4</v>
          </cell>
          <cell r="GO173">
            <v>2.95</v>
          </cell>
          <cell r="GP173">
            <v>2.73</v>
          </cell>
          <cell r="GQ173">
            <v>2.34</v>
          </cell>
          <cell r="GR173">
            <v>2.63</v>
          </cell>
          <cell r="GS173">
            <v>3.23</v>
          </cell>
          <cell r="GT173">
            <v>3.3</v>
          </cell>
          <cell r="GU173">
            <v>2.93</v>
          </cell>
          <cell r="GW173">
            <v>2.08</v>
          </cell>
          <cell r="GX173">
            <v>4.1500000000000004</v>
          </cell>
          <cell r="GY173">
            <v>3.14</v>
          </cell>
          <cell r="GZ173">
            <v>4.01</v>
          </cell>
          <cell r="HA173">
            <v>3.62</v>
          </cell>
          <cell r="HB173">
            <v>11.57</v>
          </cell>
          <cell r="HC173">
            <v>12.18</v>
          </cell>
          <cell r="HD173">
            <v>12.18</v>
          </cell>
        </row>
        <row r="174">
          <cell r="A174">
            <v>173</v>
          </cell>
          <cell r="B174">
            <v>0</v>
          </cell>
          <cell r="C174" t="str">
            <v>Pureza Caldo Filtrado</v>
          </cell>
          <cell r="F174">
            <v>72.14</v>
          </cell>
          <cell r="G174">
            <v>79.02</v>
          </cell>
          <cell r="H174">
            <v>80.37</v>
          </cell>
          <cell r="I174">
            <v>82.65</v>
          </cell>
          <cell r="J174">
            <v>81.34</v>
          </cell>
          <cell r="K174">
            <v>81.25</v>
          </cell>
          <cell r="L174">
            <v>80</v>
          </cell>
          <cell r="M174">
            <v>81.569999999999993</v>
          </cell>
          <cell r="N174">
            <v>82.27</v>
          </cell>
          <cell r="O174">
            <v>82.93</v>
          </cell>
          <cell r="P174">
            <v>83.85</v>
          </cell>
          <cell r="Q174">
            <v>83.75</v>
          </cell>
          <cell r="R174">
            <v>84.59</v>
          </cell>
          <cell r="S174">
            <v>82.81</v>
          </cell>
          <cell r="V174">
            <v>77.459999999999994</v>
          </cell>
          <cell r="W174">
            <v>84</v>
          </cell>
          <cell r="X174">
            <v>84.64</v>
          </cell>
          <cell r="Y174">
            <v>84.33</v>
          </cell>
          <cell r="Z174">
            <v>85.29</v>
          </cell>
          <cell r="AA174">
            <v>84.42</v>
          </cell>
          <cell r="AB174">
            <v>85.31</v>
          </cell>
          <cell r="AC174">
            <v>86.06</v>
          </cell>
          <cell r="AD174">
            <v>84.69</v>
          </cell>
          <cell r="AE174">
            <v>81.459999999999994</v>
          </cell>
          <cell r="AF174">
            <v>83.41</v>
          </cell>
          <cell r="AG174">
            <v>85.28</v>
          </cell>
          <cell r="AN174">
            <v>84.49</v>
          </cell>
          <cell r="AO174">
            <v>83.37</v>
          </cell>
          <cell r="AP174">
            <v>84.38</v>
          </cell>
          <cell r="AQ174">
            <v>85.77</v>
          </cell>
          <cell r="AR174">
            <v>85.04</v>
          </cell>
          <cell r="AU174">
            <v>85.19</v>
          </cell>
          <cell r="AV174">
            <v>84.91</v>
          </cell>
          <cell r="AW174">
            <v>85.43</v>
          </cell>
          <cell r="AX174">
            <v>86.21</v>
          </cell>
          <cell r="AY174">
            <v>84.78</v>
          </cell>
          <cell r="AZ174">
            <v>84.84</v>
          </cell>
          <cell r="BI174">
            <v>82.95</v>
          </cell>
          <cell r="BJ174">
            <v>81.52</v>
          </cell>
          <cell r="BK174">
            <v>82.4</v>
          </cell>
          <cell r="BM174">
            <v>85.4</v>
          </cell>
          <cell r="BN174">
            <v>86.05</v>
          </cell>
          <cell r="BO174">
            <v>84.95</v>
          </cell>
          <cell r="BP174">
            <v>84.92</v>
          </cell>
          <cell r="BQ174">
            <v>84.03</v>
          </cell>
          <cell r="BR174">
            <v>85.05</v>
          </cell>
          <cell r="BS174">
            <v>86.52</v>
          </cell>
          <cell r="BT174">
            <v>84.45</v>
          </cell>
          <cell r="BU174">
            <v>85.25</v>
          </cell>
          <cell r="BV174">
            <v>85.96</v>
          </cell>
          <cell r="BW174">
            <v>86.07</v>
          </cell>
          <cell r="BX174">
            <v>85.4</v>
          </cell>
          <cell r="BY174">
            <v>84.91</v>
          </cell>
          <cell r="BZ174">
            <v>83.58</v>
          </cell>
          <cell r="CA174">
            <v>85.75</v>
          </cell>
          <cell r="CB174">
            <v>83.01</v>
          </cell>
          <cell r="CC174">
            <v>85.23</v>
          </cell>
          <cell r="CD174">
            <v>84.07</v>
          </cell>
          <cell r="CE174">
            <v>83.91</v>
          </cell>
          <cell r="CF174">
            <v>84.43</v>
          </cell>
          <cell r="CG174">
            <v>82.74</v>
          </cell>
          <cell r="CH174">
            <v>80.319999999999993</v>
          </cell>
          <cell r="CI174">
            <v>82.01</v>
          </cell>
          <cell r="CJ174">
            <v>84.57</v>
          </cell>
          <cell r="CK174">
            <v>84.66</v>
          </cell>
          <cell r="CL174">
            <v>81.78</v>
          </cell>
          <cell r="CM174">
            <v>83.82</v>
          </cell>
          <cell r="CN174">
            <v>84.85</v>
          </cell>
          <cell r="CO174">
            <v>82.16</v>
          </cell>
          <cell r="CP174">
            <v>84.19</v>
          </cell>
          <cell r="CQ174">
            <v>85.93</v>
          </cell>
          <cell r="CR174">
            <v>86.12</v>
          </cell>
          <cell r="CS174">
            <v>80</v>
          </cell>
          <cell r="CT174">
            <v>84.22</v>
          </cell>
          <cell r="CU174">
            <v>83.36</v>
          </cell>
          <cell r="CV174">
            <v>80.45</v>
          </cell>
          <cell r="CW174">
            <v>84.1</v>
          </cell>
          <cell r="CX174">
            <v>80.69</v>
          </cell>
          <cell r="CY174">
            <v>80.98</v>
          </cell>
          <cell r="CZ174">
            <v>81.489999999999995</v>
          </cell>
          <cell r="DA174">
            <v>81.94</v>
          </cell>
          <cell r="DB174">
            <v>80.569999999999993</v>
          </cell>
          <cell r="DC174">
            <v>83.86</v>
          </cell>
          <cell r="DD174">
            <v>81.84</v>
          </cell>
          <cell r="DE174">
            <v>83.69</v>
          </cell>
          <cell r="DF174">
            <v>82.73</v>
          </cell>
          <cell r="DG174">
            <v>80.53</v>
          </cell>
          <cell r="DH174">
            <v>82.06</v>
          </cell>
          <cell r="DI174">
            <v>84.88</v>
          </cell>
          <cell r="DJ174">
            <v>78.510000000000005</v>
          </cell>
          <cell r="DK174">
            <v>85.5</v>
          </cell>
          <cell r="DL174">
            <v>80.52</v>
          </cell>
          <cell r="DM174">
            <v>80.349999999999994</v>
          </cell>
          <cell r="DN174">
            <v>79.430000000000007</v>
          </cell>
          <cell r="DO174">
            <v>82.28</v>
          </cell>
          <cell r="DP174">
            <v>83.91</v>
          </cell>
          <cell r="DQ174">
            <v>82.53</v>
          </cell>
          <cell r="DR174">
            <v>80.19</v>
          </cell>
          <cell r="DS174">
            <v>78.22</v>
          </cell>
          <cell r="DT174">
            <v>83.91</v>
          </cell>
          <cell r="DU174">
            <v>83</v>
          </cell>
          <cell r="DV174">
            <v>82.29</v>
          </cell>
          <cell r="DW174">
            <v>81.3</v>
          </cell>
          <cell r="DX174">
            <v>83.53</v>
          </cell>
          <cell r="DY174">
            <v>83.86</v>
          </cell>
          <cell r="DZ174">
            <v>81.52</v>
          </cell>
          <cell r="EA174">
            <v>79.87</v>
          </cell>
          <cell r="EB174">
            <v>83.98</v>
          </cell>
          <cell r="EC174">
            <v>83.1</v>
          </cell>
          <cell r="ED174">
            <v>82.44</v>
          </cell>
          <cell r="EE174">
            <v>82.4</v>
          </cell>
          <cell r="EF174">
            <v>83.15</v>
          </cell>
          <cell r="EH174">
            <v>81.28</v>
          </cell>
          <cell r="EI174">
            <v>81.180000000000007</v>
          </cell>
          <cell r="EJ174">
            <v>80.92</v>
          </cell>
          <cell r="EK174">
            <v>81.7</v>
          </cell>
          <cell r="EL174">
            <v>80.87</v>
          </cell>
          <cell r="EM174">
            <v>79.89</v>
          </cell>
          <cell r="EN174">
            <v>83.15</v>
          </cell>
          <cell r="EO174">
            <v>81.88</v>
          </cell>
          <cell r="ER174">
            <v>84.03</v>
          </cell>
          <cell r="ES174">
            <v>84.17</v>
          </cell>
          <cell r="ET174">
            <v>79.599999999999994</v>
          </cell>
          <cell r="EY174">
            <v>76.61</v>
          </cell>
          <cell r="EZ174">
            <v>82.79</v>
          </cell>
          <cell r="FA174">
            <v>82.19</v>
          </cell>
          <cell r="FB174">
            <v>81.010000000000005</v>
          </cell>
          <cell r="FC174">
            <v>81.63</v>
          </cell>
          <cell r="FD174">
            <v>82.87</v>
          </cell>
          <cell r="FE174">
            <v>79.83</v>
          </cell>
          <cell r="FF174">
            <v>80.33</v>
          </cell>
          <cell r="FG174">
            <v>81.25</v>
          </cell>
          <cell r="FH174">
            <v>81.849999999999994</v>
          </cell>
          <cell r="FI174">
            <v>81.739999999999995</v>
          </cell>
          <cell r="FJ174">
            <v>79.349999999999994</v>
          </cell>
          <cell r="FK174">
            <v>79.25</v>
          </cell>
          <cell r="FL174">
            <v>80.260000000000005</v>
          </cell>
          <cell r="FM174">
            <v>80.06</v>
          </cell>
          <cell r="FN174">
            <v>78.59</v>
          </cell>
          <cell r="FO174">
            <v>81.290000000000006</v>
          </cell>
          <cell r="FP174">
            <v>79.89</v>
          </cell>
          <cell r="FQ174">
            <v>84.53</v>
          </cell>
          <cell r="FR174">
            <v>83.64</v>
          </cell>
          <cell r="FS174">
            <v>83.38</v>
          </cell>
          <cell r="FT174">
            <v>81.540000000000006</v>
          </cell>
          <cell r="FU174">
            <v>78.77</v>
          </cell>
          <cell r="FV174">
            <v>81.819999999999993</v>
          </cell>
          <cell r="FW174">
            <v>81</v>
          </cell>
          <cell r="FX174">
            <v>80.38</v>
          </cell>
          <cell r="FY174">
            <v>79.41</v>
          </cell>
          <cell r="FZ174">
            <v>81.23</v>
          </cell>
          <cell r="GA174">
            <v>82.79</v>
          </cell>
          <cell r="GB174">
            <v>80.66</v>
          </cell>
          <cell r="GC174">
            <v>79.349999999999994</v>
          </cell>
          <cell r="GD174">
            <v>79.569999999999993</v>
          </cell>
          <cell r="GE174">
            <v>81.33</v>
          </cell>
          <cell r="GF174">
            <v>77.739999999999995</v>
          </cell>
          <cell r="GG174">
            <v>84.06</v>
          </cell>
          <cell r="GH174">
            <v>83.13</v>
          </cell>
          <cell r="GI174">
            <v>84.4</v>
          </cell>
          <cell r="GJ174">
            <v>83.52</v>
          </cell>
          <cell r="GK174">
            <v>83.77</v>
          </cell>
          <cell r="GL174">
            <v>83.18</v>
          </cell>
          <cell r="GM174">
            <v>81.41</v>
          </cell>
          <cell r="GN174">
            <v>82.73</v>
          </cell>
          <cell r="GO174">
            <v>86.01</v>
          </cell>
          <cell r="GP174">
            <v>82.23</v>
          </cell>
          <cell r="GQ174">
            <v>83.27</v>
          </cell>
          <cell r="GR174">
            <v>82.97</v>
          </cell>
          <cell r="GS174">
            <v>81.36</v>
          </cell>
          <cell r="GT174">
            <v>84.4</v>
          </cell>
          <cell r="GU174">
            <v>82.07</v>
          </cell>
          <cell r="GW174">
            <v>86.31</v>
          </cell>
          <cell r="GX174">
            <v>84.35</v>
          </cell>
          <cell r="GY174">
            <v>83.96</v>
          </cell>
          <cell r="GZ174">
            <v>83.89</v>
          </cell>
          <cell r="HA174">
            <v>86.81</v>
          </cell>
          <cell r="HB174">
            <v>90.6</v>
          </cell>
        </row>
        <row r="175">
          <cell r="A175">
            <v>174</v>
          </cell>
          <cell r="B175">
            <v>0</v>
          </cell>
          <cell r="C175" t="str">
            <v>Brix Caldo Misto (%)</v>
          </cell>
          <cell r="E175">
            <v>11.96</v>
          </cell>
          <cell r="F175">
            <v>10.72</v>
          </cell>
          <cell r="G175">
            <v>11.21</v>
          </cell>
          <cell r="H175">
            <v>11.57</v>
          </cell>
          <cell r="I175">
            <v>12.79</v>
          </cell>
          <cell r="J175">
            <v>13.56</v>
          </cell>
          <cell r="K175">
            <v>11.89</v>
          </cell>
          <cell r="L175">
            <v>11.92</v>
          </cell>
          <cell r="M175">
            <v>12.85</v>
          </cell>
          <cell r="N175">
            <v>13.24</v>
          </cell>
          <cell r="O175">
            <v>12.23</v>
          </cell>
          <cell r="P175">
            <v>12.3</v>
          </cell>
          <cell r="Q175">
            <v>12.72</v>
          </cell>
          <cell r="R175">
            <v>12.42</v>
          </cell>
          <cell r="S175">
            <v>12.45</v>
          </cell>
          <cell r="T175">
            <v>12.45</v>
          </cell>
          <cell r="U175">
            <v>12.45</v>
          </cell>
          <cell r="V175">
            <v>10.49</v>
          </cell>
          <cell r="W175">
            <v>9.56</v>
          </cell>
          <cell r="X175">
            <v>13.39</v>
          </cell>
          <cell r="Y175">
            <v>12.57</v>
          </cell>
          <cell r="Z175">
            <v>13.48</v>
          </cell>
          <cell r="AA175">
            <v>13.72</v>
          </cell>
          <cell r="AB175">
            <v>13.52</v>
          </cell>
          <cell r="AC175">
            <v>13.03</v>
          </cell>
          <cell r="AD175">
            <v>12.9</v>
          </cell>
          <cell r="AE175">
            <v>12.83</v>
          </cell>
          <cell r="AF175">
            <v>13.36</v>
          </cell>
          <cell r="AG175">
            <v>13.2</v>
          </cell>
          <cell r="AH175">
            <v>13.2</v>
          </cell>
          <cell r="AI175">
            <v>13.2</v>
          </cell>
          <cell r="AJ175">
            <v>10.4</v>
          </cell>
          <cell r="AK175">
            <v>10.4</v>
          </cell>
          <cell r="AL175">
            <v>10.4</v>
          </cell>
          <cell r="AM175">
            <v>10.4</v>
          </cell>
          <cell r="AN175">
            <v>8.41</v>
          </cell>
          <cell r="AO175">
            <v>12.49</v>
          </cell>
          <cell r="AP175">
            <v>11.97</v>
          </cell>
          <cell r="AQ175">
            <v>12.35</v>
          </cell>
          <cell r="AR175">
            <v>12.35</v>
          </cell>
          <cell r="AS175">
            <v>12.35</v>
          </cell>
          <cell r="AT175">
            <v>11.8</v>
          </cell>
          <cell r="AU175">
            <v>11.46</v>
          </cell>
          <cell r="AV175">
            <v>12.62</v>
          </cell>
          <cell r="AW175">
            <v>12.63</v>
          </cell>
          <cell r="AX175">
            <v>11.44</v>
          </cell>
          <cell r="AY175">
            <v>13.04</v>
          </cell>
          <cell r="AZ175">
            <v>12.15</v>
          </cell>
          <cell r="BA175">
            <v>12.15</v>
          </cell>
          <cell r="BB175">
            <v>12.66</v>
          </cell>
          <cell r="BC175">
            <v>12.66</v>
          </cell>
          <cell r="BD175">
            <v>12.66</v>
          </cell>
          <cell r="BE175">
            <v>12.66</v>
          </cell>
          <cell r="BF175">
            <v>12.66</v>
          </cell>
          <cell r="BG175">
            <v>12.66</v>
          </cell>
          <cell r="BH175">
            <v>11.27</v>
          </cell>
          <cell r="BI175">
            <v>8.02</v>
          </cell>
          <cell r="BJ175">
            <v>8.09</v>
          </cell>
          <cell r="BK175">
            <v>10.36</v>
          </cell>
          <cell r="BL175">
            <v>10.14</v>
          </cell>
          <cell r="BM175">
            <v>11.33</v>
          </cell>
          <cell r="BN175">
            <v>12.12</v>
          </cell>
          <cell r="BO175">
            <v>12.65</v>
          </cell>
          <cell r="BP175">
            <v>12.02</v>
          </cell>
          <cell r="BQ175">
            <v>12.3</v>
          </cell>
          <cell r="BR175">
            <v>12.64</v>
          </cell>
          <cell r="BS175">
            <v>13.03</v>
          </cell>
          <cell r="BT175">
            <v>12.73</v>
          </cell>
          <cell r="BU175">
            <v>12.35</v>
          </cell>
          <cell r="BV175">
            <v>12.77</v>
          </cell>
          <cell r="BW175">
            <v>12.56</v>
          </cell>
          <cell r="BX175">
            <v>12.22</v>
          </cell>
          <cell r="BY175">
            <v>12.19</v>
          </cell>
          <cell r="BZ175">
            <v>11.98</v>
          </cell>
          <cell r="CA175">
            <v>11.98</v>
          </cell>
          <cell r="CB175">
            <v>11.22</v>
          </cell>
          <cell r="CC175">
            <v>11.04</v>
          </cell>
          <cell r="CD175">
            <v>11.71</v>
          </cell>
          <cell r="CE175">
            <v>10.43</v>
          </cell>
          <cell r="CF175">
            <v>12.05</v>
          </cell>
          <cell r="CG175">
            <v>12.09</v>
          </cell>
          <cell r="CH175">
            <v>12.59</v>
          </cell>
          <cell r="CI175">
            <v>12</v>
          </cell>
          <cell r="CJ175">
            <v>11.4</v>
          </cell>
          <cell r="CK175">
            <v>11.53</v>
          </cell>
          <cell r="CL175">
            <v>11.38</v>
          </cell>
          <cell r="CM175">
            <v>12.14</v>
          </cell>
          <cell r="CN175">
            <v>12.19</v>
          </cell>
          <cell r="CO175">
            <v>11.39</v>
          </cell>
          <cell r="CP175">
            <v>11.97</v>
          </cell>
          <cell r="CQ175">
            <v>11.6</v>
          </cell>
          <cell r="CR175">
            <v>11.93</v>
          </cell>
          <cell r="CS175">
            <v>12.17</v>
          </cell>
          <cell r="CT175">
            <v>11.98</v>
          </cell>
          <cell r="CU175">
            <v>12.34</v>
          </cell>
          <cell r="CV175">
            <v>11.77</v>
          </cell>
          <cell r="CW175">
            <v>11.66</v>
          </cell>
          <cell r="CX175">
            <v>12.44</v>
          </cell>
          <cell r="CY175">
            <v>12.51</v>
          </cell>
          <cell r="CZ175">
            <v>12.1</v>
          </cell>
          <cell r="DA175">
            <v>12.09</v>
          </cell>
          <cell r="DB175">
            <v>12.09</v>
          </cell>
          <cell r="DC175">
            <v>12.36</v>
          </cell>
          <cell r="DD175">
            <v>12.6</v>
          </cell>
          <cell r="DE175">
            <v>12.7</v>
          </cell>
          <cell r="DF175">
            <v>13.13</v>
          </cell>
          <cell r="DG175">
            <v>13.02</v>
          </cell>
          <cell r="DH175">
            <v>13.45</v>
          </cell>
          <cell r="DI175">
            <v>13.21</v>
          </cell>
          <cell r="DJ175">
            <v>13.23</v>
          </cell>
          <cell r="DK175">
            <v>12.64</v>
          </cell>
          <cell r="DL175">
            <v>13.2</v>
          </cell>
          <cell r="DM175">
            <v>12.66</v>
          </cell>
          <cell r="DN175">
            <v>12.71</v>
          </cell>
          <cell r="DO175">
            <v>12.23</v>
          </cell>
          <cell r="DP175">
            <v>12.74</v>
          </cell>
          <cell r="DQ175">
            <v>13.26</v>
          </cell>
          <cell r="DR175">
            <v>12.22</v>
          </cell>
          <cell r="DS175">
            <v>12.19</v>
          </cell>
          <cell r="DT175">
            <v>12.76</v>
          </cell>
          <cell r="DU175">
            <v>15.1</v>
          </cell>
          <cell r="DV175">
            <v>12.56</v>
          </cell>
          <cell r="DW175">
            <v>12.54</v>
          </cell>
          <cell r="DX175">
            <v>12.95</v>
          </cell>
          <cell r="DY175">
            <v>13.16</v>
          </cell>
          <cell r="DZ175">
            <v>12.96</v>
          </cell>
          <cell r="EA175">
            <v>12.69</v>
          </cell>
          <cell r="EB175">
            <v>12.45</v>
          </cell>
          <cell r="EC175">
            <v>12.95</v>
          </cell>
          <cell r="ED175">
            <v>12.15</v>
          </cell>
          <cell r="EE175">
            <v>13.35</v>
          </cell>
          <cell r="EF175">
            <v>10.8</v>
          </cell>
          <cell r="EG175">
            <v>10.8</v>
          </cell>
          <cell r="EH175">
            <v>12.45</v>
          </cell>
          <cell r="EI175">
            <v>13.43</v>
          </cell>
          <cell r="EJ175">
            <v>12.52</v>
          </cell>
          <cell r="EK175">
            <v>13.14</v>
          </cell>
          <cell r="EL175">
            <v>13.16</v>
          </cell>
          <cell r="EM175">
            <v>13.04</v>
          </cell>
          <cell r="EN175">
            <v>11.56</v>
          </cell>
          <cell r="EO175">
            <v>12.04</v>
          </cell>
          <cell r="EP175">
            <v>12.04</v>
          </cell>
          <cell r="EQ175">
            <v>12.04</v>
          </cell>
          <cell r="ER175">
            <v>11.67</v>
          </cell>
          <cell r="ES175">
            <v>12.32</v>
          </cell>
          <cell r="ET175">
            <v>11.17</v>
          </cell>
          <cell r="EU175">
            <v>11.17</v>
          </cell>
          <cell r="EV175">
            <v>11.17</v>
          </cell>
          <cell r="EW175">
            <v>11.17</v>
          </cell>
          <cell r="EX175">
            <v>10.37</v>
          </cell>
          <cell r="EY175">
            <v>10.92</v>
          </cell>
          <cell r="EZ175">
            <v>11.94</v>
          </cell>
          <cell r="FA175">
            <v>11.77</v>
          </cell>
          <cell r="FB175">
            <v>12.62</v>
          </cell>
          <cell r="FC175">
            <v>11.97</v>
          </cell>
          <cell r="FD175">
            <v>12.3</v>
          </cell>
          <cell r="FE175">
            <v>12.68</v>
          </cell>
          <cell r="FF175">
            <v>11.55</v>
          </cell>
          <cell r="FG175">
            <v>12.25</v>
          </cell>
          <cell r="FH175">
            <v>12.64</v>
          </cell>
          <cell r="FI175">
            <v>12.64</v>
          </cell>
          <cell r="FJ175">
            <v>12.89</v>
          </cell>
          <cell r="FK175">
            <v>11.96</v>
          </cell>
          <cell r="FL175">
            <v>11.54</v>
          </cell>
          <cell r="FM175">
            <v>12.44</v>
          </cell>
          <cell r="FN175">
            <v>10.6</v>
          </cell>
          <cell r="FO175">
            <v>11.85</v>
          </cell>
          <cell r="FP175">
            <v>12.51</v>
          </cell>
          <cell r="FQ175">
            <v>12.4</v>
          </cell>
          <cell r="FR175">
            <v>13.27</v>
          </cell>
          <cell r="FS175">
            <v>13.59</v>
          </cell>
          <cell r="FT175">
            <v>12.11</v>
          </cell>
          <cell r="FU175">
            <v>12.8</v>
          </cell>
          <cell r="FV175">
            <v>13.1</v>
          </cell>
          <cell r="FW175">
            <v>12</v>
          </cell>
          <cell r="FX175">
            <v>12.45</v>
          </cell>
          <cell r="FY175">
            <v>11.02</v>
          </cell>
          <cell r="FZ175">
            <v>11.67</v>
          </cell>
          <cell r="GA175">
            <v>12.38</v>
          </cell>
          <cell r="GB175">
            <v>13.05</v>
          </cell>
          <cell r="GC175">
            <v>12.56</v>
          </cell>
          <cell r="GD175">
            <v>12.48</v>
          </cell>
          <cell r="GE175">
            <v>12.95</v>
          </cell>
          <cell r="GF175">
            <v>13.96</v>
          </cell>
          <cell r="GG175">
            <v>13.51</v>
          </cell>
          <cell r="GH175">
            <v>13.38</v>
          </cell>
          <cell r="GI175">
            <v>10.09</v>
          </cell>
          <cell r="GJ175">
            <v>13.66</v>
          </cell>
          <cell r="GK175">
            <v>13.64</v>
          </cell>
          <cell r="GL175">
            <v>12.86</v>
          </cell>
          <cell r="GM175">
            <v>13.73</v>
          </cell>
          <cell r="GN175">
            <v>13.05</v>
          </cell>
          <cell r="GO175">
            <v>10.91</v>
          </cell>
          <cell r="GP175">
            <v>11.7</v>
          </cell>
          <cell r="GQ175">
            <v>12.73</v>
          </cell>
          <cell r="GR175">
            <v>14.28</v>
          </cell>
          <cell r="GS175">
            <v>13.54</v>
          </cell>
          <cell r="GT175">
            <v>13.37</v>
          </cell>
          <cell r="GU175">
            <v>12.48</v>
          </cell>
          <cell r="GV175">
            <v>12.48</v>
          </cell>
          <cell r="GW175">
            <v>13.59</v>
          </cell>
          <cell r="GX175">
            <v>13.76</v>
          </cell>
          <cell r="GY175">
            <v>13.57</v>
          </cell>
          <cell r="GZ175">
            <v>14.53</v>
          </cell>
          <cell r="HA175">
            <v>14.22</v>
          </cell>
          <cell r="HB175">
            <v>14.22</v>
          </cell>
        </row>
        <row r="176">
          <cell r="A176">
            <v>175</v>
          </cell>
          <cell r="B176">
            <v>0</v>
          </cell>
          <cell r="C176" t="str">
            <v>Pol Caldo Misto (%)</v>
          </cell>
          <cell r="E176">
            <v>9.51</v>
          </cell>
          <cell r="F176">
            <v>8.7799999999999994</v>
          </cell>
          <cell r="G176">
            <v>9.2100000000000009</v>
          </cell>
          <cell r="H176">
            <v>9.43</v>
          </cell>
          <cell r="I176">
            <v>10.75</v>
          </cell>
          <cell r="J176">
            <v>11.41</v>
          </cell>
          <cell r="K176">
            <v>9.94</v>
          </cell>
          <cell r="L176">
            <v>9.85</v>
          </cell>
          <cell r="M176">
            <v>10.83</v>
          </cell>
          <cell r="N176">
            <v>10.95</v>
          </cell>
          <cell r="O176">
            <v>10.36</v>
          </cell>
          <cell r="P176">
            <v>10.45</v>
          </cell>
          <cell r="Q176">
            <v>10.82</v>
          </cell>
          <cell r="R176">
            <v>10.5</v>
          </cell>
          <cell r="S176">
            <v>10.66</v>
          </cell>
          <cell r="V176">
            <v>8.76</v>
          </cell>
          <cell r="W176">
            <v>7.96</v>
          </cell>
          <cell r="X176">
            <v>11.58</v>
          </cell>
          <cell r="Y176">
            <v>10.87</v>
          </cell>
          <cell r="Z176">
            <v>11.67</v>
          </cell>
          <cell r="AA176">
            <v>11.65</v>
          </cell>
          <cell r="AB176">
            <v>11.58</v>
          </cell>
          <cell r="AC176">
            <v>11.21</v>
          </cell>
          <cell r="AD176">
            <v>11.08</v>
          </cell>
          <cell r="AE176">
            <v>10.99</v>
          </cell>
          <cell r="AF176">
            <v>11.4</v>
          </cell>
          <cell r="AG176">
            <v>11.45</v>
          </cell>
          <cell r="AJ176">
            <v>8.76</v>
          </cell>
          <cell r="AM176">
            <v>8.76</v>
          </cell>
          <cell r="AN176">
            <v>7.23</v>
          </cell>
          <cell r="AO176">
            <v>10.72</v>
          </cell>
          <cell r="AP176">
            <v>10.44</v>
          </cell>
          <cell r="AQ176">
            <v>10.87</v>
          </cell>
          <cell r="AR176">
            <v>10.79</v>
          </cell>
          <cell r="AT176">
            <v>10.29</v>
          </cell>
          <cell r="AU176">
            <v>10.01</v>
          </cell>
          <cell r="AV176">
            <v>11.08</v>
          </cell>
          <cell r="AW176">
            <v>11.09</v>
          </cell>
          <cell r="AX176">
            <v>10.01</v>
          </cell>
          <cell r="AY176">
            <v>11.5</v>
          </cell>
          <cell r="AZ176">
            <v>10.64</v>
          </cell>
          <cell r="BB176">
            <v>10.78</v>
          </cell>
          <cell r="BH176">
            <v>9.26</v>
          </cell>
          <cell r="BI176">
            <v>6.28</v>
          </cell>
          <cell r="BJ176">
            <v>6.75</v>
          </cell>
          <cell r="BK176">
            <v>8.9600000000000009</v>
          </cell>
          <cell r="BL176">
            <v>8.85</v>
          </cell>
          <cell r="BM176">
            <v>9.93</v>
          </cell>
          <cell r="BN176">
            <v>10.55</v>
          </cell>
          <cell r="BO176">
            <v>11.08</v>
          </cell>
          <cell r="BP176">
            <v>10.42</v>
          </cell>
          <cell r="BQ176">
            <v>10.94</v>
          </cell>
          <cell r="BR176">
            <v>11.29</v>
          </cell>
          <cell r="BS176">
            <v>11.58</v>
          </cell>
          <cell r="BT176">
            <v>11.27</v>
          </cell>
          <cell r="BU176">
            <v>11</v>
          </cell>
          <cell r="BV176">
            <v>11.37</v>
          </cell>
          <cell r="BW176">
            <v>11.16</v>
          </cell>
          <cell r="BX176">
            <v>10.78</v>
          </cell>
          <cell r="BY176">
            <v>10.67</v>
          </cell>
          <cell r="BZ176">
            <v>10.49</v>
          </cell>
          <cell r="CA176">
            <v>10.52</v>
          </cell>
          <cell r="CB176">
            <v>9.68</v>
          </cell>
          <cell r="CC176">
            <v>9.4</v>
          </cell>
          <cell r="CD176">
            <v>9.8800000000000008</v>
          </cell>
          <cell r="CE176">
            <v>9.02</v>
          </cell>
          <cell r="CF176">
            <v>10.54</v>
          </cell>
          <cell r="CG176">
            <v>10.61</v>
          </cell>
          <cell r="CH176">
            <v>10.98</v>
          </cell>
          <cell r="CI176">
            <v>10.49</v>
          </cell>
          <cell r="CJ176">
            <v>9.76</v>
          </cell>
          <cell r="CK176">
            <v>9.93</v>
          </cell>
          <cell r="CL176">
            <v>9.8000000000000007</v>
          </cell>
          <cell r="CM176">
            <v>10.31</v>
          </cell>
          <cell r="CN176">
            <v>10.76</v>
          </cell>
          <cell r="CO176">
            <v>9.9499999999999993</v>
          </cell>
          <cell r="CP176">
            <v>10.47</v>
          </cell>
          <cell r="CQ176">
            <v>10.050000000000001</v>
          </cell>
          <cell r="CR176">
            <v>10.59</v>
          </cell>
          <cell r="CS176">
            <v>10.77</v>
          </cell>
          <cell r="CT176">
            <v>10.49</v>
          </cell>
          <cell r="CU176">
            <v>10.76</v>
          </cell>
          <cell r="CV176">
            <v>9.74</v>
          </cell>
          <cell r="CW176">
            <v>10.11</v>
          </cell>
          <cell r="CX176">
            <v>10.28</v>
          </cell>
          <cell r="CY176">
            <v>10.6</v>
          </cell>
          <cell r="CZ176">
            <v>10.119999999999999</v>
          </cell>
          <cell r="DA176">
            <v>10.35</v>
          </cell>
          <cell r="DB176">
            <v>10.28</v>
          </cell>
          <cell r="DC176">
            <v>10.48</v>
          </cell>
          <cell r="DD176">
            <v>10.71</v>
          </cell>
          <cell r="DE176">
            <v>10.69</v>
          </cell>
          <cell r="DF176">
            <v>11.23</v>
          </cell>
          <cell r="DG176">
            <v>10.92</v>
          </cell>
          <cell r="DH176">
            <v>11.57</v>
          </cell>
          <cell r="DI176">
            <v>11.52</v>
          </cell>
          <cell r="DJ176">
            <v>11.38</v>
          </cell>
          <cell r="DK176">
            <v>10.92</v>
          </cell>
          <cell r="DL176">
            <v>11.61</v>
          </cell>
          <cell r="DM176">
            <v>10.73</v>
          </cell>
          <cell r="DN176">
            <v>10.54</v>
          </cell>
          <cell r="DO176">
            <v>10.55</v>
          </cell>
          <cell r="DP176">
            <v>11.07</v>
          </cell>
          <cell r="DQ176">
            <v>11.31</v>
          </cell>
          <cell r="DR176">
            <v>10.5</v>
          </cell>
          <cell r="DS176">
            <v>10.39</v>
          </cell>
          <cell r="DT176">
            <v>10.93</v>
          </cell>
          <cell r="DU176">
            <v>12.8</v>
          </cell>
          <cell r="DV176">
            <v>10.8</v>
          </cell>
          <cell r="DW176">
            <v>10.7</v>
          </cell>
          <cell r="DX176">
            <v>11.04</v>
          </cell>
          <cell r="DY176">
            <v>11.45</v>
          </cell>
          <cell r="DZ176">
            <v>11</v>
          </cell>
          <cell r="EA176">
            <v>10.79</v>
          </cell>
          <cell r="EB176">
            <v>10.72</v>
          </cell>
          <cell r="EC176">
            <v>11.18</v>
          </cell>
          <cell r="ED176">
            <v>10.27</v>
          </cell>
          <cell r="EE176">
            <v>11.39</v>
          </cell>
          <cell r="EF176">
            <v>9.08</v>
          </cell>
          <cell r="EH176">
            <v>10.36</v>
          </cell>
          <cell r="EI176">
            <v>11.42</v>
          </cell>
          <cell r="EJ176">
            <v>10.52</v>
          </cell>
          <cell r="EK176">
            <v>11.08</v>
          </cell>
          <cell r="EL176">
            <v>11.04</v>
          </cell>
          <cell r="EM176">
            <v>10.95</v>
          </cell>
          <cell r="EN176">
            <v>9.7899999999999991</v>
          </cell>
          <cell r="EO176">
            <v>10.029999999999999</v>
          </cell>
          <cell r="ER176">
            <v>10.029999999999999</v>
          </cell>
          <cell r="ES176">
            <v>10.52</v>
          </cell>
          <cell r="ET176">
            <v>10.14</v>
          </cell>
          <cell r="EX176">
            <v>8.9</v>
          </cell>
          <cell r="EY176">
            <v>9.25</v>
          </cell>
          <cell r="EZ176">
            <v>10.39</v>
          </cell>
          <cell r="FA176">
            <v>10.029999999999999</v>
          </cell>
          <cell r="FB176">
            <v>10.69</v>
          </cell>
          <cell r="FC176">
            <v>10.02</v>
          </cell>
          <cell r="FD176">
            <v>10.35</v>
          </cell>
          <cell r="FE176">
            <v>10.61</v>
          </cell>
          <cell r="FF176">
            <v>9.8699999999999992</v>
          </cell>
          <cell r="FG176">
            <v>10.17</v>
          </cell>
          <cell r="FH176">
            <v>10.61</v>
          </cell>
          <cell r="FI176">
            <v>10.71</v>
          </cell>
          <cell r="FJ176">
            <v>10.66</v>
          </cell>
          <cell r="FK176">
            <v>10</v>
          </cell>
          <cell r="FL176">
            <v>9.69</v>
          </cell>
          <cell r="FM176">
            <v>10.42</v>
          </cell>
          <cell r="FN176">
            <v>8.8000000000000007</v>
          </cell>
          <cell r="FO176">
            <v>9.99</v>
          </cell>
          <cell r="FP176">
            <v>10.41</v>
          </cell>
          <cell r="FQ176">
            <v>10.57</v>
          </cell>
          <cell r="FR176">
            <v>11.54</v>
          </cell>
          <cell r="FS176">
            <v>11.6</v>
          </cell>
          <cell r="FT176">
            <v>10.210000000000001</v>
          </cell>
          <cell r="FU176">
            <v>10.97</v>
          </cell>
          <cell r="FV176">
            <v>10.91</v>
          </cell>
          <cell r="FW176">
            <v>10.31</v>
          </cell>
          <cell r="FX176">
            <v>10.49</v>
          </cell>
          <cell r="FY176">
            <v>9.26</v>
          </cell>
          <cell r="FZ176">
            <v>9.74</v>
          </cell>
          <cell r="GA176">
            <v>10.33</v>
          </cell>
          <cell r="GB176">
            <v>10.84</v>
          </cell>
          <cell r="GC176">
            <v>10.220000000000001</v>
          </cell>
          <cell r="GD176">
            <v>10.38</v>
          </cell>
          <cell r="GE176">
            <v>10.92</v>
          </cell>
          <cell r="GF176">
            <v>11.9</v>
          </cell>
          <cell r="GG176">
            <v>11.58</v>
          </cell>
          <cell r="GH176">
            <v>11.44</v>
          </cell>
          <cell r="GI176">
            <v>8.61</v>
          </cell>
          <cell r="GJ176">
            <v>11.63</v>
          </cell>
          <cell r="GK176">
            <v>11.78</v>
          </cell>
          <cell r="GL176">
            <v>10.94</v>
          </cell>
          <cell r="GM176">
            <v>11.72</v>
          </cell>
          <cell r="GN176">
            <v>11.23</v>
          </cell>
          <cell r="GO176">
            <v>9.25</v>
          </cell>
          <cell r="GP176">
            <v>9.8800000000000008</v>
          </cell>
          <cell r="GQ176">
            <v>10.88</v>
          </cell>
          <cell r="GR176">
            <v>12.37</v>
          </cell>
          <cell r="GS176">
            <v>11.59</v>
          </cell>
          <cell r="GT176">
            <v>11.44</v>
          </cell>
          <cell r="GU176">
            <v>10.53</v>
          </cell>
          <cell r="GW176">
            <v>11.99</v>
          </cell>
          <cell r="GX176">
            <v>11.91</v>
          </cell>
          <cell r="GY176">
            <v>11.7</v>
          </cell>
          <cell r="GZ176">
            <v>12.87</v>
          </cell>
          <cell r="HA176">
            <v>12.69</v>
          </cell>
        </row>
        <row r="177">
          <cell r="A177">
            <v>176</v>
          </cell>
          <cell r="B177">
            <v>0</v>
          </cell>
          <cell r="C177" t="str">
            <v>pH Caldo Misto</v>
          </cell>
          <cell r="E177">
            <v>5.31</v>
          </cell>
          <cell r="F177">
            <v>7.09</v>
          </cell>
          <cell r="G177">
            <v>7.13</v>
          </cell>
          <cell r="H177">
            <v>6.86</v>
          </cell>
          <cell r="I177">
            <v>6.74</v>
          </cell>
          <cell r="J177">
            <v>6.51</v>
          </cell>
          <cell r="K177">
            <v>6.78</v>
          </cell>
          <cell r="L177">
            <v>6.71</v>
          </cell>
          <cell r="M177">
            <v>6.73</v>
          </cell>
          <cell r="N177">
            <v>6.46</v>
          </cell>
          <cell r="O177">
            <v>6.64</v>
          </cell>
          <cell r="P177">
            <v>6.61</v>
          </cell>
          <cell r="Q177">
            <v>6.73</v>
          </cell>
          <cell r="R177">
            <v>6.76</v>
          </cell>
          <cell r="S177">
            <v>6.69</v>
          </cell>
          <cell r="V177">
            <v>6.91</v>
          </cell>
          <cell r="W177">
            <v>7.01</v>
          </cell>
          <cell r="X177">
            <v>6.58</v>
          </cell>
          <cell r="Y177">
            <v>6.62</v>
          </cell>
          <cell r="Z177">
            <v>6.57</v>
          </cell>
          <cell r="AA177">
            <v>6.55</v>
          </cell>
          <cell r="AB177">
            <v>6.75</v>
          </cell>
          <cell r="AC177">
            <v>6.89</v>
          </cell>
          <cell r="AD177">
            <v>6.83</v>
          </cell>
          <cell r="AE177">
            <v>6.66</v>
          </cell>
          <cell r="AF177">
            <v>6.68</v>
          </cell>
          <cell r="AG177">
            <v>6.53</v>
          </cell>
          <cell r="AJ177">
            <v>6.47</v>
          </cell>
          <cell r="AM177">
            <v>6.47</v>
          </cell>
          <cell r="AN177">
            <v>6.53</v>
          </cell>
          <cell r="AO177">
            <v>6.67</v>
          </cell>
          <cell r="AP177">
            <v>6.53</v>
          </cell>
          <cell r="AQ177">
            <v>6.51</v>
          </cell>
          <cell r="AR177">
            <v>6.36</v>
          </cell>
          <cell r="AT177">
            <v>6.41</v>
          </cell>
          <cell r="AU177">
            <v>6.54</v>
          </cell>
          <cell r="AV177">
            <v>6.79</v>
          </cell>
          <cell r="AW177">
            <v>6.62</v>
          </cell>
          <cell r="AX177">
            <v>6.66</v>
          </cell>
          <cell r="AY177">
            <v>6.6</v>
          </cell>
          <cell r="AZ177">
            <v>6.67</v>
          </cell>
          <cell r="BB177">
            <v>6.67</v>
          </cell>
          <cell r="BH177">
            <v>6.55</v>
          </cell>
          <cell r="BI177">
            <v>6.83</v>
          </cell>
          <cell r="BJ177">
            <v>5.68</v>
          </cell>
          <cell r="BK177">
            <v>6.69</v>
          </cell>
          <cell r="BL177">
            <v>6.73</v>
          </cell>
          <cell r="BM177">
            <v>6.58</v>
          </cell>
          <cell r="BN177">
            <v>6.47</v>
          </cell>
          <cell r="BO177">
            <v>6.51</v>
          </cell>
          <cell r="BP177">
            <v>6.54</v>
          </cell>
          <cell r="BQ177">
            <v>6.58</v>
          </cell>
          <cell r="BR177">
            <v>6.36</v>
          </cell>
          <cell r="BS177">
            <v>6.67</v>
          </cell>
          <cell r="BT177">
            <v>6.65</v>
          </cell>
          <cell r="BU177">
            <v>6.74</v>
          </cell>
          <cell r="BV177">
            <v>6.83</v>
          </cell>
          <cell r="BW177">
            <v>6.54</v>
          </cell>
          <cell r="BX177">
            <v>6.66</v>
          </cell>
          <cell r="BY177">
            <v>6.62</v>
          </cell>
          <cell r="BZ177">
            <v>6.66</v>
          </cell>
          <cell r="CA177">
            <v>6.77</v>
          </cell>
          <cell r="CB177">
            <v>6.88</v>
          </cell>
          <cell r="CC177">
            <v>7.17</v>
          </cell>
          <cell r="CD177">
            <v>7.08</v>
          </cell>
          <cell r="CE177">
            <v>6.87</v>
          </cell>
          <cell r="CF177">
            <v>7.2</v>
          </cell>
          <cell r="CG177">
            <v>7.07</v>
          </cell>
          <cell r="CH177">
            <v>7.03</v>
          </cell>
          <cell r="CI177">
            <v>7.14</v>
          </cell>
          <cell r="CJ177">
            <v>7.19</v>
          </cell>
          <cell r="CK177">
            <v>6.85</v>
          </cell>
          <cell r="CL177">
            <v>7.03</v>
          </cell>
          <cell r="CM177">
            <v>6.95</v>
          </cell>
          <cell r="CN177">
            <v>7.29</v>
          </cell>
          <cell r="CO177">
            <v>6.86</v>
          </cell>
          <cell r="CP177">
            <v>6.9</v>
          </cell>
          <cell r="CQ177">
            <v>6.84</v>
          </cell>
          <cell r="CR177">
            <v>7.15</v>
          </cell>
          <cell r="CS177">
            <v>6.89</v>
          </cell>
          <cell r="CT177">
            <v>7.18</v>
          </cell>
          <cell r="CU177">
            <v>7.05</v>
          </cell>
          <cell r="CV177">
            <v>7.02</v>
          </cell>
          <cell r="CW177">
            <v>7.11</v>
          </cell>
          <cell r="CX177">
            <v>6.9</v>
          </cell>
          <cell r="CY177">
            <v>7.41</v>
          </cell>
          <cell r="CZ177">
            <v>6.93</v>
          </cell>
          <cell r="DA177">
            <v>7.53</v>
          </cell>
          <cell r="DB177">
            <v>6.75</v>
          </cell>
          <cell r="DC177">
            <v>7.37</v>
          </cell>
          <cell r="DD177">
            <v>6.94</v>
          </cell>
          <cell r="DE177">
            <v>7.08</v>
          </cell>
          <cell r="DF177">
            <v>6.82</v>
          </cell>
          <cell r="DG177">
            <v>6.73</v>
          </cell>
          <cell r="DH177">
            <v>6.79</v>
          </cell>
          <cell r="DI177">
            <v>7.3</v>
          </cell>
          <cell r="DJ177">
            <v>6.74</v>
          </cell>
          <cell r="DK177">
            <v>6.74</v>
          </cell>
          <cell r="DL177">
            <v>6.91</v>
          </cell>
          <cell r="DM177">
            <v>7.08</v>
          </cell>
          <cell r="DN177">
            <v>7</v>
          </cell>
          <cell r="DO177">
            <v>7.01</v>
          </cell>
          <cell r="DP177">
            <v>6.99</v>
          </cell>
          <cell r="DQ177">
            <v>6.82</v>
          </cell>
          <cell r="DR177">
            <v>6.82</v>
          </cell>
          <cell r="DS177">
            <v>6.92</v>
          </cell>
          <cell r="DT177">
            <v>6.98</v>
          </cell>
          <cell r="DU177">
            <v>6.37</v>
          </cell>
          <cell r="DV177">
            <v>7.01</v>
          </cell>
          <cell r="DW177">
            <v>6.93</v>
          </cell>
          <cell r="DX177">
            <v>6.97</v>
          </cell>
          <cell r="DY177">
            <v>6.83</v>
          </cell>
          <cell r="DZ177">
            <v>6.7</v>
          </cell>
          <cell r="EA177">
            <v>6.95</v>
          </cell>
          <cell r="EB177">
            <v>6.97</v>
          </cell>
          <cell r="EC177">
            <v>6.88</v>
          </cell>
          <cell r="ED177">
            <v>7.14</v>
          </cell>
          <cell r="EE177">
            <v>6.75</v>
          </cell>
          <cell r="EF177">
            <v>6.73</v>
          </cell>
          <cell r="EH177">
            <v>6.8</v>
          </cell>
          <cell r="EI177">
            <v>6.65</v>
          </cell>
          <cell r="EJ177">
            <v>6.83</v>
          </cell>
          <cell r="EK177">
            <v>6.84</v>
          </cell>
          <cell r="EL177">
            <v>6.89</v>
          </cell>
          <cell r="EM177">
            <v>7.2</v>
          </cell>
          <cell r="EN177">
            <v>7.18</v>
          </cell>
          <cell r="EO177">
            <v>6.85</v>
          </cell>
          <cell r="ER177">
            <v>6.66</v>
          </cell>
          <cell r="ES177">
            <v>6.74</v>
          </cell>
          <cell r="ET177">
            <v>6.55</v>
          </cell>
          <cell r="EX177">
            <v>6.6</v>
          </cell>
          <cell r="EY177">
            <v>6.74</v>
          </cell>
          <cell r="EZ177">
            <v>6.92</v>
          </cell>
          <cell r="FA177">
            <v>6.89</v>
          </cell>
          <cell r="FB177">
            <v>6.93</v>
          </cell>
          <cell r="FC177">
            <v>6.95</v>
          </cell>
          <cell r="FD177">
            <v>6.79</v>
          </cell>
          <cell r="FE177">
            <v>7.04</v>
          </cell>
          <cell r="FF177">
            <v>7.33</v>
          </cell>
          <cell r="FG177">
            <v>7.17</v>
          </cell>
          <cell r="FH177">
            <v>7.17</v>
          </cell>
          <cell r="FI177">
            <v>7.01</v>
          </cell>
          <cell r="FJ177">
            <v>6.77</v>
          </cell>
          <cell r="FK177">
            <v>7.03</v>
          </cell>
          <cell r="FL177">
            <v>7.06</v>
          </cell>
          <cell r="FM177">
            <v>6.66</v>
          </cell>
          <cell r="FN177">
            <v>6.7</v>
          </cell>
          <cell r="FO177">
            <v>6.85</v>
          </cell>
          <cell r="FP177">
            <v>6.9</v>
          </cell>
          <cell r="FQ177">
            <v>6.7</v>
          </cell>
          <cell r="FR177">
            <v>6.86</v>
          </cell>
          <cell r="FS177">
            <v>6.51</v>
          </cell>
          <cell r="FT177">
            <v>6.93</v>
          </cell>
          <cell r="FU177">
            <v>7.13</v>
          </cell>
          <cell r="FV177">
            <v>7.09</v>
          </cell>
          <cell r="FW177">
            <v>6.86</v>
          </cell>
          <cell r="FX177">
            <v>6.88</v>
          </cell>
          <cell r="FY177">
            <v>6.37</v>
          </cell>
          <cell r="FZ177">
            <v>6.8</v>
          </cell>
          <cell r="GA177">
            <v>6.83</v>
          </cell>
          <cell r="GB177">
            <v>6.81</v>
          </cell>
          <cell r="GC177">
            <v>6.76</v>
          </cell>
          <cell r="GD177">
            <v>6.89</v>
          </cell>
          <cell r="GE177">
            <v>6.81</v>
          </cell>
          <cell r="GF177">
            <v>6.61</v>
          </cell>
          <cell r="GG177">
            <v>6.71</v>
          </cell>
          <cell r="GH177">
            <v>6.61</v>
          </cell>
          <cell r="GI177">
            <v>6.66</v>
          </cell>
          <cell r="GJ177">
            <v>6.93</v>
          </cell>
          <cell r="GK177">
            <v>6.94</v>
          </cell>
          <cell r="GL177">
            <v>6.9</v>
          </cell>
          <cell r="GM177">
            <v>6.79</v>
          </cell>
          <cell r="GN177">
            <v>6.85</v>
          </cell>
          <cell r="GO177">
            <v>6.78</v>
          </cell>
          <cell r="GP177">
            <v>7.06</v>
          </cell>
          <cell r="GQ177">
            <v>6.89</v>
          </cell>
          <cell r="GR177">
            <v>6.84</v>
          </cell>
          <cell r="GS177">
            <v>6.79</v>
          </cell>
          <cell r="GT177">
            <v>6.87</v>
          </cell>
          <cell r="GU177">
            <v>6.8</v>
          </cell>
          <cell r="GW177">
            <v>6.66</v>
          </cell>
          <cell r="GX177">
            <v>6.57</v>
          </cell>
          <cell r="GY177">
            <v>6.52</v>
          </cell>
          <cell r="GZ177">
            <v>6.71</v>
          </cell>
          <cell r="HA177">
            <v>6.88</v>
          </cell>
          <cell r="HB177">
            <v>7.09</v>
          </cell>
        </row>
        <row r="178">
          <cell r="A178">
            <v>177</v>
          </cell>
          <cell r="B178">
            <v>0</v>
          </cell>
          <cell r="C178" t="str">
            <v>VAZÕES</v>
          </cell>
        </row>
        <row r="179">
          <cell r="A179">
            <v>178</v>
          </cell>
          <cell r="B179">
            <v>0</v>
          </cell>
          <cell r="C179" t="str">
            <v>Caldo Misto p/ Aquecedores(m³)</v>
          </cell>
          <cell r="E179">
            <v>3057.1</v>
          </cell>
          <cell r="F179">
            <v>6611.2</v>
          </cell>
          <cell r="G179">
            <v>5788.4</v>
          </cell>
          <cell r="H179">
            <v>9173.2000000000007</v>
          </cell>
          <cell r="I179">
            <v>8384.4</v>
          </cell>
          <cell r="J179">
            <v>10010.5</v>
          </cell>
          <cell r="K179">
            <v>10622</v>
          </cell>
          <cell r="L179">
            <v>9557.9</v>
          </cell>
          <cell r="M179">
            <v>10880</v>
          </cell>
          <cell r="N179">
            <v>10775.6</v>
          </cell>
          <cell r="O179">
            <v>11073.4</v>
          </cell>
          <cell r="P179">
            <v>10018.200000000001</v>
          </cell>
          <cell r="Q179">
            <v>10701.4</v>
          </cell>
          <cell r="R179">
            <v>11040.1</v>
          </cell>
          <cell r="S179">
            <v>10477</v>
          </cell>
          <cell r="T179">
            <v>0</v>
          </cell>
          <cell r="U179">
            <v>0</v>
          </cell>
          <cell r="V179">
            <v>6108.8</v>
          </cell>
          <cell r="W179">
            <v>1615.2</v>
          </cell>
          <cell r="X179">
            <v>5486.4</v>
          </cell>
          <cell r="Y179">
            <v>10582.6</v>
          </cell>
          <cell r="Z179">
            <v>15981.3</v>
          </cell>
          <cell r="AA179">
            <v>8249.7000000000007</v>
          </cell>
          <cell r="AB179">
            <v>10769</v>
          </cell>
          <cell r="AC179">
            <v>10826</v>
          </cell>
          <cell r="AD179">
            <v>11317.2</v>
          </cell>
          <cell r="AE179">
            <v>10778</v>
          </cell>
          <cell r="AF179">
            <v>15819.6</v>
          </cell>
          <cell r="AG179">
            <v>9216.4</v>
          </cell>
          <cell r="AH179">
            <v>0</v>
          </cell>
          <cell r="AI179">
            <v>0</v>
          </cell>
          <cell r="AJ179">
            <v>2575.4</v>
          </cell>
          <cell r="AK179">
            <v>0</v>
          </cell>
          <cell r="AL179">
            <v>0</v>
          </cell>
          <cell r="AM179">
            <v>44964</v>
          </cell>
          <cell r="AN179">
            <v>4294.8</v>
          </cell>
          <cell r="AO179">
            <v>13446</v>
          </cell>
          <cell r="AP179">
            <v>11829.9</v>
          </cell>
          <cell r="AQ179">
            <v>10623.4</v>
          </cell>
          <cell r="AR179">
            <v>10022.299999999999</v>
          </cell>
          <cell r="AS179">
            <v>0</v>
          </cell>
          <cell r="AT179">
            <v>3531.6</v>
          </cell>
          <cell r="AU179">
            <v>11213.7</v>
          </cell>
          <cell r="AV179">
            <v>15074.4</v>
          </cell>
          <cell r="AW179">
            <v>12185.9</v>
          </cell>
          <cell r="AX179">
            <v>15178.9</v>
          </cell>
          <cell r="AY179">
            <v>11931.7</v>
          </cell>
          <cell r="AZ179">
            <v>14751.4</v>
          </cell>
          <cell r="BA179">
            <v>0</v>
          </cell>
          <cell r="BB179">
            <v>2028.1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177044.6</v>
          </cell>
          <cell r="BI179">
            <v>3339.3</v>
          </cell>
          <cell r="BJ179">
            <v>3256.2</v>
          </cell>
          <cell r="BK179">
            <v>2674</v>
          </cell>
          <cell r="BL179">
            <v>7828.7</v>
          </cell>
          <cell r="BM179">
            <v>10979.3</v>
          </cell>
          <cell r="BN179">
            <v>9974.1</v>
          </cell>
          <cell r="BO179">
            <v>15330.8</v>
          </cell>
          <cell r="BP179">
            <v>11721.7</v>
          </cell>
          <cell r="BQ179">
            <v>11840.6</v>
          </cell>
          <cell r="BR179">
            <v>16119.8</v>
          </cell>
          <cell r="BS179">
            <v>15856.1</v>
          </cell>
          <cell r="BT179">
            <v>15915.8</v>
          </cell>
          <cell r="BU179">
            <v>15491</v>
          </cell>
          <cell r="BV179">
            <v>15868.9</v>
          </cell>
          <cell r="BW179">
            <v>15788.3</v>
          </cell>
          <cell r="BX179">
            <v>15870</v>
          </cell>
          <cell r="BY179">
            <v>16463.5</v>
          </cell>
          <cell r="BZ179">
            <v>11649.5</v>
          </cell>
          <cell r="CA179">
            <v>16589.400000000001</v>
          </cell>
          <cell r="CB179">
            <v>16367.2</v>
          </cell>
          <cell r="CC179">
            <v>12121.9</v>
          </cell>
          <cell r="CD179">
            <v>16279.9</v>
          </cell>
          <cell r="CE179">
            <v>11904</v>
          </cell>
          <cell r="CF179">
            <v>8622.5</v>
          </cell>
          <cell r="CG179">
            <v>17324.5</v>
          </cell>
          <cell r="CH179">
            <v>15001.3</v>
          </cell>
          <cell r="CI179">
            <v>8732.6</v>
          </cell>
          <cell r="CJ179">
            <v>11672.1</v>
          </cell>
          <cell r="CK179">
            <v>14494.9</v>
          </cell>
          <cell r="CL179">
            <v>10412.1</v>
          </cell>
          <cell r="CM179">
            <v>11423</v>
          </cell>
          <cell r="CN179">
            <v>15033.1</v>
          </cell>
          <cell r="CO179">
            <v>11297.7</v>
          </cell>
          <cell r="CP179">
            <v>11042.3</v>
          </cell>
          <cell r="CQ179">
            <v>10736.9</v>
          </cell>
          <cell r="CR179">
            <v>10917</v>
          </cell>
          <cell r="CS179">
            <v>10953.4</v>
          </cell>
          <cell r="CT179">
            <v>1329.3</v>
          </cell>
          <cell r="CU179">
            <v>12278</v>
          </cell>
          <cell r="CV179">
            <v>10892.2</v>
          </cell>
          <cell r="CW179">
            <v>11533.4</v>
          </cell>
          <cell r="CX179">
            <v>12103.5</v>
          </cell>
          <cell r="CY179">
            <v>10583.3</v>
          </cell>
          <cell r="CZ179">
            <v>8263.7000000000007</v>
          </cell>
          <cell r="DA179">
            <v>12184.1</v>
          </cell>
          <cell r="DB179">
            <v>12254.4</v>
          </cell>
          <cell r="DC179">
            <v>9744.7000000000007</v>
          </cell>
          <cell r="DD179">
            <v>12661.2</v>
          </cell>
          <cell r="DE179">
            <v>12951.9</v>
          </cell>
          <cell r="DF179">
            <v>11749.4</v>
          </cell>
          <cell r="DG179">
            <v>11835</v>
          </cell>
          <cell r="DH179">
            <v>12820.7</v>
          </cell>
          <cell r="DI179">
            <v>12232.9</v>
          </cell>
          <cell r="DJ179">
            <v>12811.6</v>
          </cell>
          <cell r="DK179">
            <v>13135.7</v>
          </cell>
          <cell r="DL179">
            <v>16875</v>
          </cell>
          <cell r="DM179">
            <v>12413</v>
          </cell>
          <cell r="DN179">
            <v>13020.3</v>
          </cell>
          <cell r="DO179">
            <v>12209.6</v>
          </cell>
          <cell r="DP179">
            <v>16303</v>
          </cell>
          <cell r="DQ179">
            <v>12307.1</v>
          </cell>
          <cell r="DR179">
            <v>11919.4</v>
          </cell>
          <cell r="DS179">
            <v>11834</v>
          </cell>
          <cell r="DT179">
            <v>12085.5</v>
          </cell>
          <cell r="DU179">
            <v>10701.5</v>
          </cell>
          <cell r="DV179">
            <v>11117.9</v>
          </cell>
          <cell r="DW179">
            <v>11756.6</v>
          </cell>
          <cell r="DX179">
            <v>15852.8</v>
          </cell>
          <cell r="DY179">
            <v>12713.6</v>
          </cell>
          <cell r="DZ179">
            <v>15843.2</v>
          </cell>
          <cell r="EA179">
            <v>10722</v>
          </cell>
          <cell r="EB179">
            <v>11419.6</v>
          </cell>
          <cell r="EC179">
            <v>12488.8</v>
          </cell>
          <cell r="ED179">
            <v>16704.400000000001</v>
          </cell>
          <cell r="EE179">
            <v>12408</v>
          </cell>
          <cell r="EF179">
            <v>9505.9</v>
          </cell>
          <cell r="EG179">
            <v>0</v>
          </cell>
          <cell r="EH179">
            <v>6919.2</v>
          </cell>
          <cell r="EI179">
            <v>12364.5</v>
          </cell>
          <cell r="EJ179">
            <v>24086.1</v>
          </cell>
          <cell r="EK179">
            <v>11372.6</v>
          </cell>
          <cell r="EL179">
            <v>12182.6</v>
          </cell>
          <cell r="EM179">
            <v>11776.7</v>
          </cell>
          <cell r="EN179">
            <v>12020.1</v>
          </cell>
          <cell r="EO179">
            <v>8475.1</v>
          </cell>
          <cell r="EP179">
            <v>0</v>
          </cell>
          <cell r="EQ179">
            <v>0</v>
          </cell>
          <cell r="ER179">
            <v>5761.8</v>
          </cell>
          <cell r="ES179">
            <v>10365</v>
          </cell>
          <cell r="ET179">
            <v>7217</v>
          </cell>
          <cell r="EU179">
            <v>0</v>
          </cell>
          <cell r="EV179">
            <v>0</v>
          </cell>
          <cell r="EW179">
            <v>0</v>
          </cell>
          <cell r="EX179">
            <v>3196.1</v>
          </cell>
          <cell r="EY179">
            <v>8534.2000000000007</v>
          </cell>
          <cell r="EZ179">
            <v>12024.3</v>
          </cell>
          <cell r="FA179">
            <v>12073.1</v>
          </cell>
          <cell r="FB179">
            <v>12368.6</v>
          </cell>
          <cell r="FC179">
            <v>12242.9</v>
          </cell>
          <cell r="FD179">
            <v>11218.8</v>
          </cell>
          <cell r="FE179">
            <v>12724.1</v>
          </cell>
          <cell r="FF179">
            <v>12597.4</v>
          </cell>
          <cell r="FG179">
            <v>12042.1</v>
          </cell>
          <cell r="FH179">
            <v>16265.1</v>
          </cell>
          <cell r="FI179">
            <v>11534.5</v>
          </cell>
          <cell r="FJ179">
            <v>6879</v>
          </cell>
          <cell r="FK179">
            <v>8454.9</v>
          </cell>
          <cell r="FL179">
            <v>12427.2</v>
          </cell>
          <cell r="FM179">
            <v>11153.1</v>
          </cell>
          <cell r="FN179">
            <v>11074.9</v>
          </cell>
          <cell r="FO179">
            <v>10774.2</v>
          </cell>
          <cell r="FP179">
            <v>12079.5</v>
          </cell>
          <cell r="FQ179">
            <v>12475.7</v>
          </cell>
          <cell r="FR179">
            <v>12145.3</v>
          </cell>
          <cell r="FS179">
            <v>10303.700000000001</v>
          </cell>
          <cell r="FT179">
            <v>10648.9</v>
          </cell>
          <cell r="FU179">
            <v>10878.4</v>
          </cell>
          <cell r="FV179">
            <v>11378.5</v>
          </cell>
          <cell r="FW179">
            <v>15712.7</v>
          </cell>
          <cell r="FX179">
            <v>10631</v>
          </cell>
          <cell r="FY179">
            <v>9682.1</v>
          </cell>
          <cell r="FZ179">
            <v>10630.7</v>
          </cell>
          <cell r="GA179">
            <v>7436.6</v>
          </cell>
          <cell r="GB179">
            <v>11526.2</v>
          </cell>
          <cell r="GC179">
            <v>11095.7</v>
          </cell>
          <cell r="GD179">
            <v>11851.4</v>
          </cell>
          <cell r="GE179">
            <v>11504.4</v>
          </cell>
          <cell r="GF179">
            <v>7466.1</v>
          </cell>
          <cell r="GG179">
            <v>11161.4</v>
          </cell>
          <cell r="GH179">
            <v>11511.6</v>
          </cell>
          <cell r="GI179">
            <v>4440.3999999999996</v>
          </cell>
          <cell r="GJ179">
            <v>6309.7</v>
          </cell>
          <cell r="GK179">
            <v>12365.1</v>
          </cell>
          <cell r="GL179">
            <v>12243.9</v>
          </cell>
          <cell r="GM179">
            <v>11225.7</v>
          </cell>
          <cell r="GN179">
            <v>11581</v>
          </cell>
          <cell r="GO179">
            <v>9366.7999999999993</v>
          </cell>
          <cell r="GP179">
            <v>10406.200000000001</v>
          </cell>
          <cell r="GQ179">
            <v>12187.7</v>
          </cell>
          <cell r="GR179">
            <v>12509.1</v>
          </cell>
          <cell r="GS179">
            <v>12132.4</v>
          </cell>
          <cell r="GT179">
            <v>5942.5</v>
          </cell>
          <cell r="GU179">
            <v>7114.4</v>
          </cell>
          <cell r="GV179">
            <v>0</v>
          </cell>
          <cell r="GW179">
            <v>9422.4</v>
          </cell>
          <cell r="GX179">
            <v>12190.6</v>
          </cell>
          <cell r="GY179">
            <v>12490.3</v>
          </cell>
          <cell r="GZ179">
            <v>9473.6</v>
          </cell>
          <cell r="HA179">
            <v>7942.6</v>
          </cell>
          <cell r="HB179">
            <v>26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</row>
        <row r="180">
          <cell r="A180">
            <v>179</v>
          </cell>
          <cell r="B180" t="str">
            <v>Alcohol Hidratado Equivalente (Litros)</v>
          </cell>
          <cell r="C180" t="str">
            <v>Alcohol Hidratado EQUIVALENTE (Litros)**</v>
          </cell>
          <cell r="E180">
            <v>0</v>
          </cell>
          <cell r="F180">
            <v>306675</v>
          </cell>
          <cell r="G180">
            <v>500775</v>
          </cell>
          <cell r="H180">
            <v>525372</v>
          </cell>
          <cell r="I180">
            <v>548088</v>
          </cell>
          <cell r="J180">
            <v>804562</v>
          </cell>
          <cell r="K180">
            <v>762403</v>
          </cell>
          <cell r="L180">
            <v>692131</v>
          </cell>
          <cell r="M180">
            <v>758075</v>
          </cell>
          <cell r="N180">
            <v>731465</v>
          </cell>
          <cell r="O180">
            <v>887861</v>
          </cell>
          <cell r="P180">
            <v>683840</v>
          </cell>
          <cell r="Q180">
            <v>789930</v>
          </cell>
          <cell r="R180">
            <v>878703</v>
          </cell>
          <cell r="S180">
            <v>656594</v>
          </cell>
          <cell r="T180">
            <v>0</v>
          </cell>
          <cell r="U180">
            <v>0</v>
          </cell>
          <cell r="V180">
            <v>150088</v>
          </cell>
          <cell r="W180">
            <v>361285.08</v>
          </cell>
          <cell r="X180">
            <v>139611.88</v>
          </cell>
          <cell r="Y180">
            <v>736238.51</v>
          </cell>
          <cell r="Z180">
            <v>877908.5</v>
          </cell>
          <cell r="AA180">
            <v>769801.55</v>
          </cell>
          <cell r="AB180">
            <v>1003450.3</v>
          </cell>
          <cell r="AC180">
            <v>984944.34</v>
          </cell>
          <cell r="AD180">
            <v>878492.03</v>
          </cell>
          <cell r="AE180">
            <v>875501.75</v>
          </cell>
          <cell r="AF180">
            <v>937213.61</v>
          </cell>
          <cell r="AG180">
            <v>954700.71</v>
          </cell>
          <cell r="AH180">
            <v>0</v>
          </cell>
          <cell r="AI180">
            <v>0</v>
          </cell>
          <cell r="AJ180">
            <v>92755.200839014171</v>
          </cell>
          <cell r="AK180">
            <v>0</v>
          </cell>
          <cell r="AL180">
            <v>0</v>
          </cell>
          <cell r="AM180">
            <v>139972.19483247559</v>
          </cell>
          <cell r="AN180">
            <v>0</v>
          </cell>
          <cell r="AO180">
            <v>335493.71305715787</v>
          </cell>
          <cell r="AP180">
            <v>657893.02853275021</v>
          </cell>
          <cell r="AQ180">
            <v>791150.84650870203</v>
          </cell>
          <cell r="AR180">
            <v>723330.85633270326</v>
          </cell>
          <cell r="AS180">
            <v>0</v>
          </cell>
          <cell r="AT180">
            <v>204456.42560553632</v>
          </cell>
          <cell r="AU180">
            <v>664084.18346226215</v>
          </cell>
          <cell r="AV180">
            <v>818040.56351620692</v>
          </cell>
          <cell r="AW180">
            <v>899812.04619252123</v>
          </cell>
          <cell r="AX180">
            <v>813546.0487394958</v>
          </cell>
          <cell r="AY180">
            <v>868065.51280436607</v>
          </cell>
          <cell r="AZ180">
            <v>725984.08612540702</v>
          </cell>
          <cell r="BA180">
            <v>0</v>
          </cell>
          <cell r="BB180">
            <v>112087.88403061758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63944.609215912671</v>
          </cell>
          <cell r="BI180">
            <v>82559.043099832212</v>
          </cell>
          <cell r="BJ180">
            <v>82236.856963087252</v>
          </cell>
          <cell r="BK180">
            <v>75433.736577181204</v>
          </cell>
          <cell r="BL180">
            <v>358266.38127544097</v>
          </cell>
          <cell r="BM180">
            <v>436870</v>
          </cell>
          <cell r="BN180">
            <v>653430</v>
          </cell>
          <cell r="BO180">
            <v>790929</v>
          </cell>
          <cell r="BP180">
            <v>717775.20090317167</v>
          </cell>
          <cell r="BQ180">
            <v>813096.1768664564</v>
          </cell>
          <cell r="BR180">
            <v>835685.20168067235</v>
          </cell>
          <cell r="BS180">
            <v>862545.79814970563</v>
          </cell>
          <cell r="BT180">
            <v>875272.83391076117</v>
          </cell>
          <cell r="BU180">
            <v>853199.66298516886</v>
          </cell>
          <cell r="BV180">
            <v>836602.50320277223</v>
          </cell>
          <cell r="BW180">
            <v>875237.81274273118</v>
          </cell>
          <cell r="BX180">
            <v>874680.95841209835</v>
          </cell>
          <cell r="BY180">
            <v>904345.02785862784</v>
          </cell>
          <cell r="BZ180">
            <v>869626.80790248001</v>
          </cell>
          <cell r="CA180">
            <v>877860.31395837711</v>
          </cell>
          <cell r="CB180">
            <v>798677.67599874164</v>
          </cell>
          <cell r="CC180">
            <v>828668.79905561393</v>
          </cell>
          <cell r="CD180">
            <v>856822.3529968455</v>
          </cell>
          <cell r="CE180">
            <v>650090.5555555555</v>
          </cell>
          <cell r="CF180">
            <v>849805.27053140092</v>
          </cell>
          <cell r="CG180">
            <v>904759.5357142858</v>
          </cell>
          <cell r="CH180">
            <v>849255.75669431908</v>
          </cell>
          <cell r="CI180">
            <v>662046.22088015964</v>
          </cell>
          <cell r="CJ180">
            <v>787140.1457765667</v>
          </cell>
          <cell r="CK180">
            <v>807582.9586134454</v>
          </cell>
          <cell r="CL180">
            <v>776152.60353798128</v>
          </cell>
          <cell r="CM180">
            <v>743839.08524039469</v>
          </cell>
          <cell r="CN180">
            <v>695695.51668765745</v>
          </cell>
          <cell r="CO180">
            <v>907204.66863033874</v>
          </cell>
          <cell r="CP180">
            <v>751715.21772923018</v>
          </cell>
          <cell r="CQ180">
            <v>698743.0025220681</v>
          </cell>
          <cell r="CR180">
            <v>854899.48577129049</v>
          </cell>
          <cell r="CS180">
            <v>768489.18878778373</v>
          </cell>
          <cell r="CT180">
            <v>882760.65895953751</v>
          </cell>
          <cell r="CU180">
            <v>876932.80563143513</v>
          </cell>
          <cell r="CV180">
            <v>853509.23269977944</v>
          </cell>
          <cell r="CW180">
            <v>824297.2498426683</v>
          </cell>
          <cell r="CX180">
            <v>895181.15890209272</v>
          </cell>
          <cell r="CY180">
            <v>684332.27896229387</v>
          </cell>
          <cell r="CZ180">
            <v>485193.83177668171</v>
          </cell>
          <cell r="DA180">
            <v>953092</v>
          </cell>
          <cell r="DB180">
            <v>953643</v>
          </cell>
          <cell r="DC180">
            <v>645562</v>
          </cell>
          <cell r="DD180">
            <v>957307.9635120926</v>
          </cell>
          <cell r="DE180">
            <v>1014132.5250709556</v>
          </cell>
          <cell r="DF180">
            <v>955905.94574456918</v>
          </cell>
          <cell r="DG180">
            <v>873498.62486872508</v>
          </cell>
          <cell r="DH180">
            <v>1028190.4146700294</v>
          </cell>
          <cell r="DI180">
            <v>1023004.1971653543</v>
          </cell>
          <cell r="DJ180">
            <v>983986.38979313243</v>
          </cell>
          <cell r="DK180">
            <v>976544.58471551538</v>
          </cell>
          <cell r="DL180">
            <v>992848.06299874</v>
          </cell>
          <cell r="DM180">
            <v>966433.97900042008</v>
          </cell>
          <cell r="DN180">
            <v>970275.21519252961</v>
          </cell>
          <cell r="DO180">
            <v>961962.69875483937</v>
          </cell>
          <cell r="DP180">
            <v>967748.84139671852</v>
          </cell>
          <cell r="DQ180">
            <v>981113.57496054703</v>
          </cell>
          <cell r="DR180">
            <v>889606.34250893048</v>
          </cell>
          <cell r="DS180">
            <v>864202.22001471673</v>
          </cell>
          <cell r="DT180">
            <v>810925.69222689071</v>
          </cell>
          <cell r="DU180">
            <v>625540.33943217667</v>
          </cell>
          <cell r="DV180">
            <v>899524.12006717036</v>
          </cell>
          <cell r="DW180">
            <v>830101.79848787142</v>
          </cell>
          <cell r="DX180">
            <v>941164.50141791836</v>
          </cell>
          <cell r="DY180">
            <v>980258.05433526007</v>
          </cell>
          <cell r="DZ180">
            <v>966087.42070415127</v>
          </cell>
          <cell r="EA180">
            <v>813956.8819582765</v>
          </cell>
          <cell r="EB180">
            <v>722249.42555427132</v>
          </cell>
          <cell r="EC180">
            <v>934234.27389203943</v>
          </cell>
          <cell r="ED180">
            <v>895745.5624605678</v>
          </cell>
          <cell r="EE180">
            <v>920457.00556781166</v>
          </cell>
          <cell r="EF180">
            <v>686972.8683796539</v>
          </cell>
          <cell r="EG180">
            <v>0</v>
          </cell>
          <cell r="EH180">
            <v>472392.56460732984</v>
          </cell>
          <cell r="EI180">
            <v>837633.19412690098</v>
          </cell>
          <cell r="EJ180">
            <v>884796.96429321566</v>
          </cell>
          <cell r="EK180">
            <v>845262.49008706608</v>
          </cell>
          <cell r="EL180">
            <v>949876.85388894728</v>
          </cell>
          <cell r="EM180">
            <v>956625.00557249493</v>
          </cell>
          <cell r="EN180">
            <v>871749.19681408512</v>
          </cell>
          <cell r="EO180">
            <v>727091.76905311784</v>
          </cell>
          <cell r="EP180">
            <v>0</v>
          </cell>
          <cell r="EQ180">
            <v>0</v>
          </cell>
          <cell r="ER180">
            <v>357253.30749895266</v>
          </cell>
          <cell r="ES180">
            <v>619445</v>
          </cell>
          <cell r="ET180">
            <v>271515</v>
          </cell>
          <cell r="EU180">
            <v>0</v>
          </cell>
          <cell r="EV180">
            <v>0</v>
          </cell>
          <cell r="EW180">
            <v>0</v>
          </cell>
          <cell r="EX180">
            <v>0</v>
          </cell>
          <cell r="EY180">
            <v>435297</v>
          </cell>
          <cell r="EZ180">
            <v>810835</v>
          </cell>
          <cell r="FA180">
            <v>856704.94285714289</v>
          </cell>
          <cell r="FB180">
            <v>880434.35338662181</v>
          </cell>
          <cell r="FC180">
            <v>917199.03210239182</v>
          </cell>
          <cell r="FD180">
            <v>887504.17762605043</v>
          </cell>
          <cell r="FE180">
            <v>950366.18891687656</v>
          </cell>
          <cell r="FF180">
            <v>998277.66988558834</v>
          </cell>
          <cell r="FG180">
            <v>942815.82590880431</v>
          </cell>
          <cell r="FH180">
            <v>874890.54028784542</v>
          </cell>
          <cell r="FI180">
            <v>863271.50188956526</v>
          </cell>
          <cell r="FJ180">
            <v>572542.77320774458</v>
          </cell>
          <cell r="FK180">
            <v>575093.5773174304</v>
          </cell>
          <cell r="FL180">
            <v>771770.55588112178</v>
          </cell>
          <cell r="FM180">
            <v>809729.12669255806</v>
          </cell>
          <cell r="FN180">
            <v>760441.4226240539</v>
          </cell>
          <cell r="FO180">
            <v>757767.73703548172</v>
          </cell>
          <cell r="FP180">
            <v>884406.23034945957</v>
          </cell>
          <cell r="FQ180">
            <v>961680.10075566755</v>
          </cell>
          <cell r="FR180">
            <v>972023.04891874862</v>
          </cell>
          <cell r="FS180">
            <v>887051.79017529124</v>
          </cell>
          <cell r="FT180">
            <v>798404.36279655679</v>
          </cell>
          <cell r="FU180">
            <v>884587.39866276644</v>
          </cell>
          <cell r="FV180">
            <v>860788.55858882819</v>
          </cell>
          <cell r="FW180">
            <v>910050.83475065627</v>
          </cell>
          <cell r="FX180">
            <v>841202.57690294203</v>
          </cell>
          <cell r="FY180">
            <v>644640.28128937422</v>
          </cell>
          <cell r="FZ180">
            <v>648220.85970807518</v>
          </cell>
          <cell r="GA180">
            <v>914260.95749816345</v>
          </cell>
          <cell r="GB180">
            <v>746173.32633347344</v>
          </cell>
          <cell r="GC180">
            <v>857008.54253308126</v>
          </cell>
          <cell r="GD180">
            <v>800629.52538097743</v>
          </cell>
          <cell r="GE180">
            <v>922566.50693277316</v>
          </cell>
          <cell r="GF180">
            <v>867219.20256087324</v>
          </cell>
          <cell r="GG180">
            <v>830859.33063753811</v>
          </cell>
          <cell r="GH180">
            <v>909027.22215216479</v>
          </cell>
          <cell r="GI180">
            <v>493437.74190166686</v>
          </cell>
          <cell r="GJ180">
            <v>314306</v>
          </cell>
          <cell r="GK180">
            <v>846734.58372703404</v>
          </cell>
          <cell r="GL180">
            <v>1014680.910704906</v>
          </cell>
          <cell r="GM180">
            <v>935195.25580174313</v>
          </cell>
          <cell r="GN180">
            <v>946909.02905086533</v>
          </cell>
          <cell r="GO180">
            <v>726254.33039370086</v>
          </cell>
          <cell r="GP180">
            <v>683768.68443094974</v>
          </cell>
          <cell r="GQ180">
            <v>935913.18273471959</v>
          </cell>
          <cell r="GR180">
            <v>949704.43100189033</v>
          </cell>
          <cell r="GS180">
            <v>1038176.5906801007</v>
          </cell>
          <cell r="GT180">
            <v>500935.13927108498</v>
          </cell>
          <cell r="GU180">
            <v>671359.04076513019</v>
          </cell>
          <cell r="GV180">
            <v>0</v>
          </cell>
          <cell r="GW180">
            <v>272540.4112658361</v>
          </cell>
          <cell r="GX180">
            <v>835502.30336372205</v>
          </cell>
          <cell r="GY180">
            <v>947506.49811162404</v>
          </cell>
          <cell r="GZ180">
            <v>781393.10309062339</v>
          </cell>
          <cell r="HA180">
            <v>584256.03413612559</v>
          </cell>
          <cell r="HB180">
            <v>726084.73248006718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</row>
        <row r="181">
          <cell r="A181">
            <v>180</v>
          </cell>
          <cell r="B181">
            <v>0</v>
          </cell>
          <cell r="C181" t="str">
            <v>Factor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1.0446026594073918</v>
          </cell>
          <cell r="X181">
            <v>1.0453355669563396</v>
          </cell>
          <cell r="Y181">
            <v>1.0468406161584407</v>
          </cell>
          <cell r="Z181">
            <v>1.0483887897554318</v>
          </cell>
          <cell r="AA181">
            <v>1.0486140277194458</v>
          </cell>
          <cell r="AB181">
            <v>1.0495007882291119</v>
          </cell>
          <cell r="AC181">
            <v>1.046111926220918</v>
          </cell>
          <cell r="AD181">
            <v>1.048304105848997</v>
          </cell>
          <cell r="AE181">
            <v>1.0492802353682884</v>
          </cell>
          <cell r="AF181">
            <v>1.0479538300104934</v>
          </cell>
          <cell r="AG181">
            <v>1.0486191326262733</v>
          </cell>
          <cell r="AH181">
            <v>0</v>
          </cell>
          <cell r="AI181">
            <v>0</v>
          </cell>
          <cell r="AJ181">
            <v>1.0462506554798114</v>
          </cell>
          <cell r="AK181">
            <v>0</v>
          </cell>
          <cell r="AL181">
            <v>0</v>
          </cell>
          <cell r="AM181">
            <v>1.0489444386093898</v>
          </cell>
          <cell r="AN181">
            <v>0</v>
          </cell>
          <cell r="AO181">
            <v>1.0469847928683798</v>
          </cell>
          <cell r="AP181">
            <v>1.039883369780277</v>
          </cell>
          <cell r="AQ181">
            <v>1.0465506395470749</v>
          </cell>
          <cell r="AR181">
            <v>1.0485192186515437</v>
          </cell>
          <cell r="AS181">
            <v>0</v>
          </cell>
          <cell r="AT181">
            <v>1.0468700849323687</v>
          </cell>
          <cell r="AU181">
            <v>1.0438009617394941</v>
          </cell>
          <cell r="AV181">
            <v>1.0474142452533306</v>
          </cell>
          <cell r="AW181">
            <v>1.0458782863726825</v>
          </cell>
          <cell r="AX181">
            <v>1.0487394957983194</v>
          </cell>
          <cell r="AY181">
            <v>1.0479638958858102</v>
          </cell>
          <cell r="AZ181">
            <v>1.0485243146728285</v>
          </cell>
          <cell r="BA181">
            <v>0</v>
          </cell>
          <cell r="BB181">
            <v>1.0469749397085035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1.0473391413876352</v>
          </cell>
          <cell r="BI181">
            <v>1.0475041946308725</v>
          </cell>
          <cell r="BJ181">
            <v>1.0479236577181208</v>
          </cell>
          <cell r="BK181">
            <v>1.0479236577181208</v>
          </cell>
          <cell r="BL181">
            <v>1.0426886546289531</v>
          </cell>
          <cell r="BM181">
            <v>0</v>
          </cell>
          <cell r="BN181">
            <v>0</v>
          </cell>
          <cell r="BO181">
            <v>0</v>
          </cell>
          <cell r="BP181">
            <v>1.048624238605335</v>
          </cell>
          <cell r="BQ181">
            <v>1.0497371188222924</v>
          </cell>
          <cell r="BR181">
            <v>1.0487394957983194</v>
          </cell>
          <cell r="BS181">
            <v>1.0496215306980656</v>
          </cell>
          <cell r="BT181">
            <v>1.0480839895013123</v>
          </cell>
          <cell r="BU181">
            <v>1.0491216998001474</v>
          </cell>
          <cell r="BV181">
            <v>1.047989079071721</v>
          </cell>
          <cell r="BW181">
            <v>1.0476540358979742</v>
          </cell>
          <cell r="BX181">
            <v>1.0482041587901703</v>
          </cell>
          <cell r="BY181">
            <v>1.0376299376299376</v>
          </cell>
          <cell r="BZ181">
            <v>1.0489701555275326</v>
          </cell>
          <cell r="CA181">
            <v>1.0490855581248686</v>
          </cell>
          <cell r="CB181">
            <v>1.0465555206039634</v>
          </cell>
          <cell r="CC181">
            <v>1.0471143756558239</v>
          </cell>
          <cell r="CD181">
            <v>1.0495268138801264</v>
          </cell>
          <cell r="CE181">
            <v>1.0483091787439613</v>
          </cell>
          <cell r="CF181">
            <v>1.0483091787439613</v>
          </cell>
          <cell r="CG181">
            <v>1.0484243697478992</v>
          </cell>
          <cell r="CH181">
            <v>1.0480940879974798</v>
          </cell>
          <cell r="CI181">
            <v>1.0485243146728285</v>
          </cell>
          <cell r="CJ181">
            <v>1.0460071263885977</v>
          </cell>
          <cell r="CK181">
            <v>1.0484243697478992</v>
          </cell>
          <cell r="CL181">
            <v>1.0385015608740895</v>
          </cell>
          <cell r="CM181">
            <v>1.0477640142767164</v>
          </cell>
          <cell r="CN181">
            <v>1.0477539882451721</v>
          </cell>
          <cell r="CO181">
            <v>1.0498632442667788</v>
          </cell>
          <cell r="CP181">
            <v>1.0482092217204075</v>
          </cell>
          <cell r="CQ181">
            <v>1.0488650693568726</v>
          </cell>
          <cell r="CR181">
            <v>1.048304105848997</v>
          </cell>
          <cell r="CS181">
            <v>1.0438238677962557</v>
          </cell>
          <cell r="CT181">
            <v>1.0488702049395691</v>
          </cell>
          <cell r="CU181">
            <v>1.0487497373397772</v>
          </cell>
          <cell r="CV181">
            <v>1.0478840701459624</v>
          </cell>
          <cell r="CW181">
            <v>1.0467799454583595</v>
          </cell>
          <cell r="CX181">
            <v>1.0496371858239562</v>
          </cell>
          <cell r="CY181">
            <v>1.047999159752127</v>
          </cell>
          <cell r="CZ181">
            <v>1.0476440340014692</v>
          </cell>
          <cell r="DA181">
            <v>0</v>
          </cell>
          <cell r="DB181">
            <v>0</v>
          </cell>
          <cell r="DC181">
            <v>0</v>
          </cell>
          <cell r="DD181">
            <v>1.0491062039957939</v>
          </cell>
          <cell r="DE181">
            <v>1.0488804793440556</v>
          </cell>
          <cell r="DF181">
            <v>1.0472242627767867</v>
          </cell>
          <cell r="DG181">
            <v>1.0476790590212142</v>
          </cell>
          <cell r="DH181">
            <v>1.0484447246742328</v>
          </cell>
          <cell r="DI181">
            <v>1.0475590551181102</v>
          </cell>
          <cell r="DJ181">
            <v>1.0478840701459624</v>
          </cell>
          <cell r="DK181">
            <v>1.0474490867100565</v>
          </cell>
          <cell r="DL181">
            <v>1.0476690466190677</v>
          </cell>
          <cell r="DM181">
            <v>1.0474590508189838</v>
          </cell>
          <cell r="DN181">
            <v>1.0470045115937467</v>
          </cell>
          <cell r="DO181">
            <v>1.044260751281783</v>
          </cell>
          <cell r="DP181">
            <v>1.049642406394615</v>
          </cell>
          <cell r="DQ181">
            <v>1.049973698053656</v>
          </cell>
          <cell r="DR181">
            <v>1.0490649296070602</v>
          </cell>
          <cell r="DS181">
            <v>1.0500367917586462</v>
          </cell>
          <cell r="DT181">
            <v>1.0493697478991597</v>
          </cell>
          <cell r="DU181">
            <v>1.0503680336487908</v>
          </cell>
          <cell r="DV181">
            <v>1.0482787573467673</v>
          </cell>
          <cell r="DW181">
            <v>1.0484091147747558</v>
          </cell>
          <cell r="DX181">
            <v>1.0486293456569689</v>
          </cell>
          <cell r="DY181">
            <v>1.0491854965843403</v>
          </cell>
          <cell r="DZ181">
            <v>1.0491854965843403</v>
          </cell>
          <cell r="EA181">
            <v>1.0468602578886677</v>
          </cell>
          <cell r="EB181">
            <v>1.0487548597247032</v>
          </cell>
          <cell r="EC181">
            <v>1.0487292585591261</v>
          </cell>
          <cell r="ED181">
            <v>0.96119873817034707</v>
          </cell>
          <cell r="EE181">
            <v>1.048954722134678</v>
          </cell>
          <cell r="EF181">
            <v>1.0469847928683798</v>
          </cell>
          <cell r="EG181">
            <v>0</v>
          </cell>
          <cell r="EH181">
            <v>1.0452356020942408</v>
          </cell>
          <cell r="EI181">
            <v>1.0472994231777661</v>
          </cell>
          <cell r="EJ181">
            <v>1.0487292585591261</v>
          </cell>
          <cell r="EK181">
            <v>1.0473093464806462</v>
          </cell>
          <cell r="EL181">
            <v>1.0479689304083133</v>
          </cell>
          <cell r="EM181">
            <v>1.0496267479760277</v>
          </cell>
          <cell r="EN181">
            <v>1.0464263257178787</v>
          </cell>
          <cell r="EO181">
            <v>1.048078941843376</v>
          </cell>
          <cell r="EP181">
            <v>0</v>
          </cell>
          <cell r="EQ181">
            <v>0</v>
          </cell>
          <cell r="ER181">
            <v>1.0456640134059489</v>
          </cell>
          <cell r="ES181">
            <v>0</v>
          </cell>
          <cell r="ET181">
            <v>1.0445699937225361</v>
          </cell>
          <cell r="EU181">
            <v>0</v>
          </cell>
          <cell r="EV181">
            <v>0</v>
          </cell>
          <cell r="EW181">
            <v>0</v>
          </cell>
          <cell r="EX181">
            <v>1.0441237975742368</v>
          </cell>
          <cell r="EY181">
            <v>1.040967372042114</v>
          </cell>
          <cell r="EZ181">
            <v>1.0456544502617802</v>
          </cell>
          <cell r="FA181">
            <v>1.0482142857142858</v>
          </cell>
          <cell r="FB181">
            <v>1.0500631047538915</v>
          </cell>
          <cell r="FC181">
            <v>1.0472093999160721</v>
          </cell>
          <cell r="FD181">
            <v>1.0486344537815127</v>
          </cell>
          <cell r="FE181">
            <v>1.0478589420654911</v>
          </cell>
          <cell r="FF181">
            <v>1.0474441062244149</v>
          </cell>
          <cell r="FG181">
            <v>1.0480142887161168</v>
          </cell>
          <cell r="FH181">
            <v>1.0483244038239312</v>
          </cell>
          <cell r="FI181">
            <v>1.0479739659878227</v>
          </cell>
          <cell r="FJ181">
            <v>1.044793301936159</v>
          </cell>
          <cell r="FK181">
            <v>1.0444653693241264</v>
          </cell>
          <cell r="FL181">
            <v>1.0452071996651318</v>
          </cell>
          <cell r="FM181">
            <v>1.0476540358979742</v>
          </cell>
          <cell r="FN181">
            <v>1.0490958788898235</v>
          </cell>
          <cell r="FO181">
            <v>1.0479739659878227</v>
          </cell>
          <cell r="FP181">
            <v>1.0472242627767867</v>
          </cell>
          <cell r="FQ181">
            <v>1.0473341729638959</v>
          </cell>
          <cell r="FR181">
            <v>1.047659038421163</v>
          </cell>
          <cell r="FS181">
            <v>1.0473391413876352</v>
          </cell>
          <cell r="FT181">
            <v>1.047659038421163</v>
          </cell>
          <cell r="FU181">
            <v>1.0432511491851233</v>
          </cell>
          <cell r="FV181">
            <v>1.0487190256194876</v>
          </cell>
          <cell r="FW181">
            <v>1.0483989501312336</v>
          </cell>
          <cell r="FX181">
            <v>1.0454402680347605</v>
          </cell>
          <cell r="FY181">
            <v>1.0488240235195296</v>
          </cell>
          <cell r="FZ181">
            <v>1.0488291504777905</v>
          </cell>
          <cell r="GA181">
            <v>1.0479588624199809</v>
          </cell>
          <cell r="GB181">
            <v>1.0479840403191938</v>
          </cell>
          <cell r="GC181">
            <v>1.0485192186515437</v>
          </cell>
          <cell r="GD181">
            <v>1.0498160798738834</v>
          </cell>
          <cell r="GE181">
            <v>1.0486344537815127</v>
          </cell>
          <cell r="GF181">
            <v>1.0479638958858102</v>
          </cell>
          <cell r="GG181">
            <v>1.0484192836886881</v>
          </cell>
          <cell r="GH181">
            <v>1.0489701555275326</v>
          </cell>
          <cell r="GI181">
            <v>1.0468602578886677</v>
          </cell>
          <cell r="GJ181">
            <v>1.0411930336844302</v>
          </cell>
          <cell r="GK181">
            <v>1.0482939632545931</v>
          </cell>
          <cell r="GL181">
            <v>1.0486395629793046</v>
          </cell>
          <cell r="GM181">
            <v>1.0480940879974798</v>
          </cell>
          <cell r="GN181">
            <v>1.0465652857891978</v>
          </cell>
          <cell r="GO181">
            <v>1.0478740157480315</v>
          </cell>
          <cell r="GP181">
            <v>1.0448120615642342</v>
          </cell>
          <cell r="GQ181">
            <v>1.0475740390674229</v>
          </cell>
          <cell r="GR181">
            <v>1.0472589792060492</v>
          </cell>
          <cell r="GS181">
            <v>1.047544080604534</v>
          </cell>
          <cell r="GT181">
            <v>1.0478941287679866</v>
          </cell>
          <cell r="GU181">
            <v>1.0430647015783423</v>
          </cell>
          <cell r="GV181">
            <v>0</v>
          </cell>
          <cell r="GW181">
            <v>1.0450214637210764</v>
          </cell>
          <cell r="GX181">
            <v>1.045268783401446</v>
          </cell>
          <cell r="GY181">
            <v>1.046370121695342</v>
          </cell>
          <cell r="GZ181">
            <v>1.0451545311681509</v>
          </cell>
          <cell r="HA181">
            <v>1.0448167539267015</v>
          </cell>
          <cell r="HB181">
            <v>1.0468946705832984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</row>
        <row r="182">
          <cell r="A182">
            <v>181</v>
          </cell>
          <cell r="B182" t="str">
            <v>Rendimiento Alcohol hecho y estimado Equivalente (Lt/TC)</v>
          </cell>
          <cell r="C182" t="str">
            <v>Rendimiento Alcohol hecho y estimado Equivalente (Lt/TC)</v>
          </cell>
          <cell r="F182">
            <v>105.73328673628814</v>
          </cell>
          <cell r="G182">
            <v>110.66419967419917</v>
          </cell>
          <cell r="H182">
            <v>112.71357627621089</v>
          </cell>
          <cell r="I182">
            <v>132.27504702002761</v>
          </cell>
          <cell r="J182">
            <v>140.75045349643375</v>
          </cell>
          <cell r="K182">
            <v>133.0723767893912</v>
          </cell>
          <cell r="L182">
            <v>128.35535528998599</v>
          </cell>
          <cell r="M182">
            <v>124.30524045961513</v>
          </cell>
          <cell r="N182">
            <v>126.37355726388587</v>
          </cell>
          <cell r="O182">
            <v>134.37864517966187</v>
          </cell>
          <cell r="P182">
            <v>133.36812922709419</v>
          </cell>
          <cell r="Q182">
            <v>131.50782407811002</v>
          </cell>
          <cell r="R182">
            <v>134.45418596180861</v>
          </cell>
          <cell r="S182">
            <v>134.23267477512235</v>
          </cell>
          <cell r="T182">
            <v>0</v>
          </cell>
          <cell r="U182">
            <v>0</v>
          </cell>
          <cell r="V182">
            <v>139.72977227168141</v>
          </cell>
          <cell r="W182">
            <v>0</v>
          </cell>
          <cell r="X182">
            <v>116.67573298117975</v>
          </cell>
          <cell r="Y182">
            <v>137.38311855386712</v>
          </cell>
          <cell r="Z182">
            <v>136.65953640752602</v>
          </cell>
          <cell r="AA182">
            <v>0</v>
          </cell>
          <cell r="AB182">
            <v>0</v>
          </cell>
          <cell r="AC182">
            <v>0</v>
          </cell>
          <cell r="AD182">
            <v>136.29896951861468</v>
          </cell>
          <cell r="AE182">
            <v>132.41548671774311</v>
          </cell>
          <cell r="AF182">
            <v>139.33598706075242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103.50464490317334</v>
          </cell>
          <cell r="AN182">
            <v>147.40833258988312</v>
          </cell>
          <cell r="AO182">
            <v>99.874692663461204</v>
          </cell>
          <cell r="AP182">
            <v>115.55554269418963</v>
          </cell>
          <cell r="AQ182">
            <v>110.43837155485295</v>
          </cell>
          <cell r="AR182">
            <v>134.62618842133116</v>
          </cell>
          <cell r="AS182">
            <v>0</v>
          </cell>
          <cell r="AT182">
            <v>0</v>
          </cell>
          <cell r="AU182">
            <v>128.82908474654928</v>
          </cell>
          <cell r="AV182">
            <v>116.1309663016596</v>
          </cell>
          <cell r="AW182">
            <v>127.16397926824571</v>
          </cell>
          <cell r="AX182">
            <v>117.61131739432366</v>
          </cell>
          <cell r="AY182">
            <v>127.32357177969925</v>
          </cell>
          <cell r="AZ182">
            <v>139.98020644672215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  <cell r="BK182">
            <v>0</v>
          </cell>
          <cell r="BL182">
            <v>146.58530562350612</v>
          </cell>
          <cell r="BM182">
            <v>118.45520051077803</v>
          </cell>
          <cell r="BN182">
            <v>124.23928573135127</v>
          </cell>
          <cell r="BO182">
            <v>123.95878138403116</v>
          </cell>
          <cell r="BP182">
            <v>128.11892861058467</v>
          </cell>
          <cell r="BQ182">
            <v>139.73595371538471</v>
          </cell>
          <cell r="BR182">
            <v>141.27283876520221</v>
          </cell>
          <cell r="BS182">
            <v>144.28065092820461</v>
          </cell>
          <cell r="BT182">
            <v>0</v>
          </cell>
          <cell r="BU182">
            <v>0</v>
          </cell>
          <cell r="BV182">
            <v>143.57444630520925</v>
          </cell>
          <cell r="BW182">
            <v>145.89173304966928</v>
          </cell>
          <cell r="BX182">
            <v>144.60742834696592</v>
          </cell>
          <cell r="BY182">
            <v>144.01377835261519</v>
          </cell>
          <cell r="BZ182">
            <v>142.85791713646807</v>
          </cell>
          <cell r="CA182">
            <v>129.991014449841</v>
          </cell>
          <cell r="CB182">
            <v>126.6836482153228</v>
          </cell>
          <cell r="CC182">
            <v>127.32172314036588</v>
          </cell>
          <cell r="CD182">
            <v>128.28560286980806</v>
          </cell>
          <cell r="CE182">
            <v>134.22895149113168</v>
          </cell>
          <cell r="CF182">
            <v>124.67035611005497</v>
          </cell>
          <cell r="CG182">
            <v>128.14555355821088</v>
          </cell>
          <cell r="CH182">
            <v>148.48926927686139</v>
          </cell>
          <cell r="CI182">
            <v>148.73064319635751</v>
          </cell>
          <cell r="CJ182">
            <v>123.76927430322432</v>
          </cell>
          <cell r="CK182">
            <v>133.66738583022155</v>
          </cell>
          <cell r="CL182">
            <v>128.83761966268133</v>
          </cell>
          <cell r="CM182">
            <v>127.30469680937553</v>
          </cell>
          <cell r="CN182">
            <v>128.58988889699643</v>
          </cell>
          <cell r="CO182">
            <v>135.56596891150991</v>
          </cell>
          <cell r="CP182">
            <v>127.49603703147726</v>
          </cell>
          <cell r="CQ182">
            <v>127.66415006095511</v>
          </cell>
          <cell r="CR182">
            <v>146.89033104614541</v>
          </cell>
          <cell r="CS182">
            <v>137.7258521017159</v>
          </cell>
          <cell r="CT182">
            <v>145.4347814475644</v>
          </cell>
          <cell r="CU182">
            <v>135.61232272906994</v>
          </cell>
          <cell r="CV182">
            <v>137.39006965423874</v>
          </cell>
          <cell r="CW182">
            <v>129.19268617071995</v>
          </cell>
          <cell r="CX182">
            <v>130.21906733613812</v>
          </cell>
          <cell r="CY182">
            <v>123.34076115605603</v>
          </cell>
          <cell r="CZ182">
            <v>147.82194698500541</v>
          </cell>
          <cell r="DA182">
            <v>135.91667365244362</v>
          </cell>
          <cell r="DB182">
            <v>135.35312222307226</v>
          </cell>
          <cell r="DC182">
            <v>138.56504723601051</v>
          </cell>
          <cell r="DD182">
            <v>137.52084930146705</v>
          </cell>
          <cell r="DE182">
            <v>141.4977359063966</v>
          </cell>
          <cell r="DF182">
            <v>0</v>
          </cell>
          <cell r="DG182">
            <v>131.22151109535278</v>
          </cell>
          <cell r="DH182">
            <v>140.09116927811081</v>
          </cell>
          <cell r="DI182">
            <v>144.63175744321904</v>
          </cell>
          <cell r="DJ182">
            <v>138.56329974500758</v>
          </cell>
          <cell r="DK182">
            <v>142.2748993561986</v>
          </cell>
          <cell r="DL182">
            <v>137.42023350167801</v>
          </cell>
          <cell r="DM182">
            <v>139.9655955425597</v>
          </cell>
          <cell r="DN182">
            <v>137.84340517047139</v>
          </cell>
          <cell r="DO182">
            <v>145.47138516414239</v>
          </cell>
          <cell r="DP182">
            <v>138.69485469888386</v>
          </cell>
          <cell r="DQ182">
            <v>138.20931954593709</v>
          </cell>
          <cell r="DR182">
            <v>131.96752315668715</v>
          </cell>
          <cell r="DS182">
            <v>132.81894491103955</v>
          </cell>
          <cell r="DT182">
            <v>128.72435024830102</v>
          </cell>
          <cell r="DU182">
            <v>0</v>
          </cell>
          <cell r="DV182">
            <v>144.81508171853218</v>
          </cell>
          <cell r="DW182">
            <v>139.75991338287449</v>
          </cell>
          <cell r="DX182">
            <v>142.3483134972102</v>
          </cell>
          <cell r="DY182">
            <v>135.58329713153344</v>
          </cell>
          <cell r="DZ182">
            <v>145.49319386840367</v>
          </cell>
          <cell r="EA182">
            <v>140.83895488280007</v>
          </cell>
          <cell r="EB182">
            <v>123.22383539811422</v>
          </cell>
          <cell r="EC182">
            <v>138.25413415697437</v>
          </cell>
          <cell r="ED182">
            <v>130.8052290874451</v>
          </cell>
          <cell r="EE182">
            <v>133.15023418572386</v>
          </cell>
          <cell r="EF182">
            <v>0</v>
          </cell>
          <cell r="EG182">
            <v>0</v>
          </cell>
          <cell r="EH182">
            <v>129.51301936869729</v>
          </cell>
          <cell r="EI182">
            <v>123.23955377506822</v>
          </cell>
          <cell r="EJ182">
            <v>139.52283020552275</v>
          </cell>
          <cell r="EK182">
            <v>137.14542322415525</v>
          </cell>
          <cell r="EL182">
            <v>140.26098928264904</v>
          </cell>
          <cell r="EM182">
            <v>141.45102465418054</v>
          </cell>
          <cell r="EN182">
            <v>139.23082974905907</v>
          </cell>
          <cell r="EO182">
            <v>0</v>
          </cell>
          <cell r="EP182">
            <v>0</v>
          </cell>
          <cell r="EQ182">
            <v>0</v>
          </cell>
          <cell r="ER182">
            <v>0</v>
          </cell>
          <cell r="ES182">
            <v>126.2552964757821</v>
          </cell>
          <cell r="ET182">
            <v>0</v>
          </cell>
          <cell r="EU182">
            <v>0</v>
          </cell>
          <cell r="EV182">
            <v>0</v>
          </cell>
          <cell r="EW182">
            <v>0</v>
          </cell>
          <cell r="EX182">
            <v>0</v>
          </cell>
          <cell r="EY182">
            <v>120.53561758166146</v>
          </cell>
          <cell r="EZ182">
            <v>128.6307317126516</v>
          </cell>
          <cell r="FA182">
            <v>130.09341497059609</v>
          </cell>
          <cell r="FB182">
            <v>132.35068751157959</v>
          </cell>
          <cell r="FC182">
            <v>136.63934948521552</v>
          </cell>
          <cell r="FD182">
            <v>141.98652734414401</v>
          </cell>
          <cell r="FE182">
            <v>135.18088995193554</v>
          </cell>
          <cell r="FF182">
            <v>138.88150183767391</v>
          </cell>
          <cell r="FG182">
            <v>133.4683156001422</v>
          </cell>
          <cell r="FH182">
            <v>126.53687933593721</v>
          </cell>
          <cell r="FI182">
            <v>139.14528219878184</v>
          </cell>
          <cell r="FJ182">
            <v>0</v>
          </cell>
          <cell r="FK182">
            <v>127.8290090157016</v>
          </cell>
          <cell r="FL182">
            <v>118.85183254833403</v>
          </cell>
          <cell r="FM182">
            <v>142.27551558538272</v>
          </cell>
          <cell r="FN182">
            <v>130.56074685497899</v>
          </cell>
          <cell r="FO182">
            <v>133.37467700051735</v>
          </cell>
          <cell r="FP182">
            <v>146.18746862206541</v>
          </cell>
          <cell r="FQ182">
            <v>147.04421454591571</v>
          </cell>
          <cell r="FR182">
            <v>0</v>
          </cell>
          <cell r="FS182">
            <v>0</v>
          </cell>
          <cell r="FT182">
            <v>140.90689488232616</v>
          </cell>
          <cell r="FU182">
            <v>0</v>
          </cell>
          <cell r="FV182">
            <v>137.29508465764516</v>
          </cell>
          <cell r="FW182">
            <v>0</v>
          </cell>
          <cell r="FX182">
            <v>0</v>
          </cell>
          <cell r="FY182">
            <v>132.98413910204539</v>
          </cell>
          <cell r="FZ182">
            <v>121.23074000263085</v>
          </cell>
          <cell r="GA182">
            <v>140.97090697890471</v>
          </cell>
          <cell r="GB182">
            <v>127.86327573083433</v>
          </cell>
          <cell r="GC182">
            <v>149.14854772861005</v>
          </cell>
          <cell r="GD182">
            <v>134.73558426099152</v>
          </cell>
          <cell r="GE182">
            <v>146.79854524616863</v>
          </cell>
          <cell r="GF182">
            <v>143.97391981138605</v>
          </cell>
          <cell r="GG182">
            <v>145.41087324807168</v>
          </cell>
          <cell r="GH182">
            <v>148.90533399332031</v>
          </cell>
          <cell r="GI182">
            <v>0</v>
          </cell>
          <cell r="GJ182">
            <v>124.49776459210258</v>
          </cell>
          <cell r="GK182">
            <v>128.2304595380792</v>
          </cell>
          <cell r="GL182">
            <v>0</v>
          </cell>
          <cell r="GM182">
            <v>145.23856662164238</v>
          </cell>
          <cell r="GN182">
            <v>0</v>
          </cell>
          <cell r="GO182">
            <v>0</v>
          </cell>
          <cell r="GP182">
            <v>126.58619316832301</v>
          </cell>
          <cell r="GQ182">
            <v>132.30525318217923</v>
          </cell>
          <cell r="GR182">
            <v>147.32851922955174</v>
          </cell>
          <cell r="GS182">
            <v>0</v>
          </cell>
          <cell r="GT182">
            <v>0</v>
          </cell>
          <cell r="GU182">
            <v>0</v>
          </cell>
          <cell r="GV182">
            <v>0</v>
          </cell>
          <cell r="GW182">
            <v>97.818553566209118</v>
          </cell>
          <cell r="GX182">
            <v>139.61251252997405</v>
          </cell>
          <cell r="GY182">
            <v>0</v>
          </cell>
          <cell r="GZ182">
            <v>0</v>
          </cell>
          <cell r="HA182">
            <v>0</v>
          </cell>
          <cell r="HB182">
            <v>0</v>
          </cell>
          <cell r="HC182">
            <v>0</v>
          </cell>
          <cell r="HD182">
            <v>0</v>
          </cell>
          <cell r="HE182">
            <v>0</v>
          </cell>
          <cell r="HF182">
            <v>0</v>
          </cell>
        </row>
        <row r="183">
          <cell r="A183">
            <v>182</v>
          </cell>
          <cell r="B183" t="str">
            <v>Rendimiento Alcohol Producido Equivalente (lt/TC)</v>
          </cell>
          <cell r="C183" t="str">
            <v>Rendimiento Alcohol Producido Equivalente (lt/TC)</v>
          </cell>
          <cell r="F183">
            <v>63.044774278431056</v>
          </cell>
          <cell r="G183">
            <v>70.567868597421779</v>
          </cell>
          <cell r="H183">
            <v>68.912633431885141</v>
          </cell>
          <cell r="I183">
            <v>76.133272955080244</v>
          </cell>
          <cell r="J183">
            <v>95.514659094146808</v>
          </cell>
          <cell r="K183">
            <v>89.2971507949336</v>
          </cell>
          <cell r="L183">
            <v>83.701696210675507</v>
          </cell>
          <cell r="M183">
            <v>81.897036009524172</v>
          </cell>
          <cell r="N183">
            <v>77.969041132102831</v>
          </cell>
          <cell r="O183">
            <v>93.639431747471434</v>
          </cell>
          <cell r="P183">
            <v>83.005199963100168</v>
          </cell>
          <cell r="Q183">
            <v>86.079025368320117</v>
          </cell>
          <cell r="R183">
            <v>95.251118684634989</v>
          </cell>
          <cell r="S183">
            <v>83.32580356961563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80.95336903217293</v>
          </cell>
          <cell r="Z183">
            <v>80.701097208076092</v>
          </cell>
          <cell r="AA183">
            <v>83.913051298262459</v>
          </cell>
          <cell r="AB183">
            <v>95.403509806084088</v>
          </cell>
          <cell r="AC183">
            <v>0</v>
          </cell>
          <cell r="AD183">
            <v>84.541434821186272</v>
          </cell>
          <cell r="AE183">
            <v>78.360102212516111</v>
          </cell>
          <cell r="AF183">
            <v>83.06054061239864</v>
          </cell>
          <cell r="AG183">
            <v>0</v>
          </cell>
          <cell r="AH183">
            <v>0</v>
          </cell>
          <cell r="AI183">
            <v>0</v>
          </cell>
          <cell r="AJ183">
            <v>91.715151026375068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80.738128894315295</v>
          </cell>
          <cell r="AQ183">
            <v>75.614727677235607</v>
          </cell>
          <cell r="AR183">
            <v>93.449011073449014</v>
          </cell>
          <cell r="AS183">
            <v>0</v>
          </cell>
          <cell r="AT183">
            <v>73.892612635451556</v>
          </cell>
          <cell r="AU183">
            <v>87.188829620259668</v>
          </cell>
          <cell r="AV183">
            <v>77.546740308674458</v>
          </cell>
          <cell r="AW183">
            <v>93.028059628194768</v>
          </cell>
          <cell r="AX183">
            <v>79.75159775899381</v>
          </cell>
          <cell r="AY183">
            <v>86.624639537408044</v>
          </cell>
          <cell r="AZ183">
            <v>91.694527526063666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63.126256346213772</v>
          </cell>
          <cell r="BJ183">
            <v>0</v>
          </cell>
          <cell r="BK183">
            <v>0</v>
          </cell>
          <cell r="BL183">
            <v>90.575607587383701</v>
          </cell>
          <cell r="BM183">
            <v>66.41178437870542</v>
          </cell>
          <cell r="BN183">
            <v>78.058028354764261</v>
          </cell>
          <cell r="BO183">
            <v>81.000294945373653</v>
          </cell>
          <cell r="BP183">
            <v>72.271277457909605</v>
          </cell>
          <cell r="BQ183">
            <v>83.008469013475434</v>
          </cell>
          <cell r="BR183">
            <v>83.335347864741692</v>
          </cell>
          <cell r="BS183">
            <v>86.211301741496328</v>
          </cell>
          <cell r="BT183">
            <v>91.737675757649171</v>
          </cell>
          <cell r="BU183">
            <v>91.136283939538217</v>
          </cell>
          <cell r="BV183">
            <v>82.112753370261288</v>
          </cell>
          <cell r="BW183">
            <v>87.054384035553412</v>
          </cell>
          <cell r="BX183">
            <v>87.229784071127511</v>
          </cell>
          <cell r="BY183">
            <v>89.547800465651889</v>
          </cell>
          <cell r="BZ183">
            <v>91.245948085266591</v>
          </cell>
          <cell r="CA183">
            <v>84.196725008716143</v>
          </cell>
          <cell r="CB183">
            <v>79.217549949885509</v>
          </cell>
          <cell r="CC183">
            <v>81.102574499890764</v>
          </cell>
          <cell r="CD183">
            <v>82.61140418337996</v>
          </cell>
          <cell r="CE183">
            <v>76.741984006312677</v>
          </cell>
          <cell r="CF183">
            <v>78.584677334259396</v>
          </cell>
          <cell r="CG183">
            <v>80.686286437916209</v>
          </cell>
          <cell r="CH183">
            <v>97.557069975752384</v>
          </cell>
          <cell r="CI183">
            <v>93.846298557838978</v>
          </cell>
          <cell r="CJ183">
            <v>78.774198064978307</v>
          </cell>
          <cell r="CK183">
            <v>88.733288937929927</v>
          </cell>
          <cell r="CL183">
            <v>86.053493854148186</v>
          </cell>
          <cell r="CM183">
            <v>84.328613224362044</v>
          </cell>
          <cell r="CN183">
            <v>75.888978703351199</v>
          </cell>
          <cell r="CO183">
            <v>95.745173572097542</v>
          </cell>
          <cell r="CP183">
            <v>84.794511731256378</v>
          </cell>
          <cell r="CQ183">
            <v>75.24174540221955</v>
          </cell>
          <cell r="CR183">
            <v>96.91595160789322</v>
          </cell>
          <cell r="CS183">
            <v>84.616735167119984</v>
          </cell>
          <cell r="CT183">
            <v>96.646418948221296</v>
          </cell>
          <cell r="CU183">
            <v>89.003230103811418</v>
          </cell>
          <cell r="CV183">
            <v>93.637669769213829</v>
          </cell>
          <cell r="CW183">
            <v>85.279598610637109</v>
          </cell>
          <cell r="CX183">
            <v>88.994649362658123</v>
          </cell>
          <cell r="CY183">
            <v>70.586540913331476</v>
          </cell>
          <cell r="CZ183">
            <v>73.817090695867549</v>
          </cell>
          <cell r="DA183">
            <v>90.792110898574137</v>
          </cell>
          <cell r="DB183">
            <v>93.534576612309991</v>
          </cell>
          <cell r="DC183">
            <v>76.006414301726494</v>
          </cell>
          <cell r="DD183">
            <v>88.525199234331609</v>
          </cell>
          <cell r="DE183">
            <v>92.94060140207921</v>
          </cell>
          <cell r="DF183">
            <v>102.43049318754868</v>
          </cell>
          <cell r="DG183">
            <v>82.950027146944294</v>
          </cell>
          <cell r="DH183">
            <v>92.535064534857057</v>
          </cell>
          <cell r="DI183">
            <v>98.939829468798223</v>
          </cell>
          <cell r="DJ183">
            <v>92.352331815361524</v>
          </cell>
          <cell r="DK183">
            <v>93.355440439320816</v>
          </cell>
          <cell r="DL183">
            <v>89.090692860055057</v>
          </cell>
          <cell r="DM183">
            <v>90.79118001841502</v>
          </cell>
          <cell r="DN183">
            <v>88.634863558614839</v>
          </cell>
          <cell r="DO183">
            <v>95.560790617875071</v>
          </cell>
          <cell r="DP183">
            <v>95.202893954691973</v>
          </cell>
          <cell r="DQ183">
            <v>96.054635637778574</v>
          </cell>
          <cell r="DR183">
            <v>90.507589978810884</v>
          </cell>
          <cell r="DS183">
            <v>90.608509756453998</v>
          </cell>
          <cell r="DT183">
            <v>80.384223445685677</v>
          </cell>
          <cell r="DU183">
            <v>88.24173140584864</v>
          </cell>
          <cell r="DV183">
            <v>96.980177553294041</v>
          </cell>
          <cell r="DW183">
            <v>86.930210773402976</v>
          </cell>
          <cell r="DX183">
            <v>91.672819466103391</v>
          </cell>
          <cell r="DY183">
            <v>89.313619140815973</v>
          </cell>
          <cell r="DZ183">
            <v>98.714721948463648</v>
          </cell>
          <cell r="EA183">
            <v>95.098641671567094</v>
          </cell>
          <cell r="EB183">
            <v>76.66914628922855</v>
          </cell>
          <cell r="EC183">
            <v>91.040000184376964</v>
          </cell>
          <cell r="ED183">
            <v>84.118622397363765</v>
          </cell>
          <cell r="EE183">
            <v>86.933653968799845</v>
          </cell>
          <cell r="EF183">
            <v>102.56296127231674</v>
          </cell>
          <cell r="EG183">
            <v>0</v>
          </cell>
          <cell r="EH183">
            <v>76.548422761252311</v>
          </cell>
          <cell r="EI183">
            <v>81.221886581553292</v>
          </cell>
          <cell r="EJ183">
            <v>92.485231819420676</v>
          </cell>
          <cell r="EK183">
            <v>86.646310944906588</v>
          </cell>
          <cell r="EL183">
            <v>92.487201411532524</v>
          </cell>
          <cell r="EM183">
            <v>95.36439146951578</v>
          </cell>
          <cell r="EN183">
            <v>90.736320251270897</v>
          </cell>
          <cell r="EO183">
            <v>0</v>
          </cell>
          <cell r="EP183">
            <v>0</v>
          </cell>
          <cell r="EQ183">
            <v>0</v>
          </cell>
          <cell r="ER183">
            <v>93.596293254043175</v>
          </cell>
          <cell r="ES183">
            <v>78.583842894476433</v>
          </cell>
          <cell r="ET183">
            <v>0</v>
          </cell>
          <cell r="EU183">
            <v>0</v>
          </cell>
          <cell r="EV183">
            <v>0</v>
          </cell>
          <cell r="EW183">
            <v>0</v>
          </cell>
          <cell r="EX183">
            <v>0</v>
          </cell>
          <cell r="EY183">
            <v>69.33291496505457</v>
          </cell>
          <cell r="EZ183">
            <v>88.671084719442717</v>
          </cell>
          <cell r="FA183">
            <v>88.494166138873467</v>
          </cell>
          <cell r="FB183">
            <v>86.492622615172152</v>
          </cell>
          <cell r="FC183">
            <v>89.685653223816573</v>
          </cell>
          <cell r="FD183">
            <v>92.387722393226369</v>
          </cell>
          <cell r="FE183">
            <v>87.688174492838783</v>
          </cell>
          <cell r="FF183">
            <v>94.681451380237405</v>
          </cell>
          <cell r="FG183">
            <v>92.837038275316502</v>
          </cell>
          <cell r="FH183">
            <v>83.16671359008086</v>
          </cell>
          <cell r="FI183">
            <v>90.664351432798739</v>
          </cell>
          <cell r="FJ183">
            <v>0</v>
          </cell>
          <cell r="FK183">
            <v>78.609370532629256</v>
          </cell>
          <cell r="FL183">
            <v>77.188016286424855</v>
          </cell>
          <cell r="FM183">
            <v>92.914892090017375</v>
          </cell>
          <cell r="FN183">
            <v>84.431574914402091</v>
          </cell>
          <cell r="FO183">
            <v>83.379848575779178</v>
          </cell>
          <cell r="FP183">
            <v>89.983113567723876</v>
          </cell>
          <cell r="FQ183">
            <v>96.138591666516803</v>
          </cell>
          <cell r="FR183">
            <v>0</v>
          </cell>
          <cell r="FS183">
            <v>0</v>
          </cell>
          <cell r="FT183">
            <v>90.542978511646325</v>
          </cell>
          <cell r="FU183">
            <v>99.433179935789767</v>
          </cell>
          <cell r="FV183">
            <v>89.756540342892492</v>
          </cell>
          <cell r="FW183">
            <v>0</v>
          </cell>
          <cell r="FX183">
            <v>0</v>
          </cell>
          <cell r="FY183">
            <v>83.113972394550643</v>
          </cell>
          <cell r="FZ183">
            <v>74.551161671225842</v>
          </cell>
          <cell r="GA183">
            <v>96.405843173078551</v>
          </cell>
          <cell r="GB183">
            <v>77.527884472202786</v>
          </cell>
          <cell r="GC183">
            <v>98.963325334714554</v>
          </cell>
          <cell r="GD183">
            <v>82.682841039267998</v>
          </cell>
          <cell r="GE183">
            <v>98.358413215515014</v>
          </cell>
          <cell r="GF183">
            <v>95.950645214066682</v>
          </cell>
          <cell r="GG183">
            <v>91.203600752314287</v>
          </cell>
          <cell r="GH183">
            <v>96.26609122153296</v>
          </cell>
          <cell r="GI183">
            <v>0</v>
          </cell>
          <cell r="GJ183">
            <v>0</v>
          </cell>
          <cell r="GK183">
            <v>81.883998093645289</v>
          </cell>
          <cell r="GL183">
            <v>0</v>
          </cell>
          <cell r="GM183">
            <v>0</v>
          </cell>
          <cell r="GN183">
            <v>0</v>
          </cell>
          <cell r="GO183">
            <v>0</v>
          </cell>
          <cell r="GP183">
            <v>79.795063219413777</v>
          </cell>
          <cell r="GQ183">
            <v>86.615320370807154</v>
          </cell>
          <cell r="GR183">
            <v>90.865850884054524</v>
          </cell>
          <cell r="GS183">
            <v>0</v>
          </cell>
          <cell r="GT183">
            <v>0</v>
          </cell>
          <cell r="GU183">
            <v>0</v>
          </cell>
          <cell r="GV183">
            <v>0</v>
          </cell>
          <cell r="GW183">
            <v>0</v>
          </cell>
          <cell r="GX183">
            <v>81.715073221953574</v>
          </cell>
          <cell r="GY183">
            <v>87.526234421972774</v>
          </cell>
          <cell r="GZ183">
            <v>0</v>
          </cell>
          <cell r="HA183">
            <v>86.487003640946909</v>
          </cell>
          <cell r="HB183">
            <v>0</v>
          </cell>
          <cell r="HC183">
            <v>0</v>
          </cell>
          <cell r="HD183">
            <v>0</v>
          </cell>
          <cell r="HE183">
            <v>0</v>
          </cell>
          <cell r="HF183">
            <v>0</v>
          </cell>
        </row>
        <row r="184">
          <cell r="A184">
            <v>183</v>
          </cell>
        </row>
        <row r="185">
          <cell r="A185">
            <v>184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  <cell r="BK185">
            <v>0</v>
          </cell>
          <cell r="BL185">
            <v>0</v>
          </cell>
          <cell r="BM185">
            <v>0</v>
          </cell>
          <cell r="BN185">
            <v>0</v>
          </cell>
          <cell r="BO185">
            <v>0</v>
          </cell>
          <cell r="BP185">
            <v>0</v>
          </cell>
          <cell r="BQ185">
            <v>0</v>
          </cell>
          <cell r="BR185">
            <v>0</v>
          </cell>
          <cell r="BS185">
            <v>0</v>
          </cell>
          <cell r="BT185">
            <v>0</v>
          </cell>
          <cell r="BU185">
            <v>0</v>
          </cell>
          <cell r="BV185">
            <v>0</v>
          </cell>
          <cell r="BW185">
            <v>0</v>
          </cell>
          <cell r="BX185">
            <v>0</v>
          </cell>
          <cell r="BY185">
            <v>0</v>
          </cell>
          <cell r="BZ185">
            <v>0</v>
          </cell>
          <cell r="CA185">
            <v>0</v>
          </cell>
          <cell r="CB185">
            <v>0</v>
          </cell>
          <cell r="CC185">
            <v>0</v>
          </cell>
          <cell r="CD185">
            <v>0</v>
          </cell>
          <cell r="CE185">
            <v>0</v>
          </cell>
          <cell r="CF185">
            <v>0</v>
          </cell>
          <cell r="CG185">
            <v>0</v>
          </cell>
          <cell r="CH185">
            <v>0</v>
          </cell>
          <cell r="CI185">
            <v>0</v>
          </cell>
          <cell r="CJ185">
            <v>0</v>
          </cell>
          <cell r="CK185">
            <v>0</v>
          </cell>
          <cell r="CL185">
            <v>0</v>
          </cell>
          <cell r="CM185">
            <v>0</v>
          </cell>
          <cell r="CN185">
            <v>0</v>
          </cell>
          <cell r="CO185">
            <v>0</v>
          </cell>
          <cell r="CP185">
            <v>0</v>
          </cell>
          <cell r="CQ185">
            <v>0</v>
          </cell>
          <cell r="CR185">
            <v>0</v>
          </cell>
          <cell r="CS185">
            <v>0</v>
          </cell>
          <cell r="CT185">
            <v>0</v>
          </cell>
          <cell r="CU185">
            <v>0</v>
          </cell>
          <cell r="CV185">
            <v>0</v>
          </cell>
          <cell r="CW185">
            <v>0</v>
          </cell>
          <cell r="CX185">
            <v>0</v>
          </cell>
          <cell r="CY185">
            <v>0</v>
          </cell>
          <cell r="CZ185">
            <v>0</v>
          </cell>
          <cell r="DA185">
            <v>0</v>
          </cell>
          <cell r="DB185">
            <v>0</v>
          </cell>
          <cell r="DC185">
            <v>0</v>
          </cell>
          <cell r="DD185">
            <v>0</v>
          </cell>
          <cell r="DE185">
            <v>0</v>
          </cell>
          <cell r="DF185">
            <v>0</v>
          </cell>
          <cell r="DG185">
            <v>0</v>
          </cell>
          <cell r="DH185">
            <v>0</v>
          </cell>
          <cell r="DI185">
            <v>0</v>
          </cell>
          <cell r="DJ185">
            <v>0</v>
          </cell>
          <cell r="DK185">
            <v>0</v>
          </cell>
          <cell r="DL185">
            <v>0</v>
          </cell>
          <cell r="DM185">
            <v>0</v>
          </cell>
          <cell r="DN185">
            <v>0</v>
          </cell>
          <cell r="DO185">
            <v>0</v>
          </cell>
          <cell r="DP185">
            <v>0</v>
          </cell>
          <cell r="DQ185">
            <v>0</v>
          </cell>
          <cell r="DR185">
            <v>0</v>
          </cell>
          <cell r="DS185">
            <v>0</v>
          </cell>
          <cell r="DT185">
            <v>0</v>
          </cell>
          <cell r="DU185">
            <v>0</v>
          </cell>
          <cell r="DV185">
            <v>0</v>
          </cell>
          <cell r="DW185">
            <v>0</v>
          </cell>
          <cell r="DX185">
            <v>0</v>
          </cell>
          <cell r="DY185">
            <v>0</v>
          </cell>
          <cell r="DZ185">
            <v>0</v>
          </cell>
          <cell r="EA185">
            <v>0</v>
          </cell>
          <cell r="EB185">
            <v>0</v>
          </cell>
          <cell r="EC185">
            <v>0</v>
          </cell>
          <cell r="ED185">
            <v>0</v>
          </cell>
          <cell r="EE185">
            <v>0</v>
          </cell>
          <cell r="EF185">
            <v>0</v>
          </cell>
          <cell r="EG185">
            <v>0</v>
          </cell>
          <cell r="EH185">
            <v>0</v>
          </cell>
          <cell r="EI185">
            <v>0</v>
          </cell>
          <cell r="EJ185">
            <v>0</v>
          </cell>
          <cell r="EK185">
            <v>0</v>
          </cell>
          <cell r="EL185">
            <v>0</v>
          </cell>
          <cell r="EM185">
            <v>0</v>
          </cell>
          <cell r="EN185">
            <v>0</v>
          </cell>
          <cell r="EO185">
            <v>0</v>
          </cell>
          <cell r="EP185">
            <v>0</v>
          </cell>
          <cell r="EQ185">
            <v>0</v>
          </cell>
          <cell r="ER185">
            <v>0</v>
          </cell>
          <cell r="ES185">
            <v>0</v>
          </cell>
          <cell r="ET185">
            <v>0</v>
          </cell>
          <cell r="EU185">
            <v>0</v>
          </cell>
          <cell r="EV185">
            <v>0</v>
          </cell>
          <cell r="EW185">
            <v>0</v>
          </cell>
          <cell r="EX185">
            <v>0</v>
          </cell>
          <cell r="EY185">
            <v>0</v>
          </cell>
          <cell r="EZ185">
            <v>0</v>
          </cell>
          <cell r="FA185">
            <v>0</v>
          </cell>
          <cell r="FB185">
            <v>0</v>
          </cell>
          <cell r="FC185">
            <v>0</v>
          </cell>
          <cell r="FD185">
            <v>0</v>
          </cell>
          <cell r="FE185">
            <v>0</v>
          </cell>
          <cell r="FF185">
            <v>0</v>
          </cell>
          <cell r="FG185">
            <v>0</v>
          </cell>
          <cell r="FH185">
            <v>0</v>
          </cell>
          <cell r="FI185">
            <v>0</v>
          </cell>
          <cell r="FJ185">
            <v>0</v>
          </cell>
          <cell r="FK185">
            <v>0</v>
          </cell>
          <cell r="FL185">
            <v>0</v>
          </cell>
          <cell r="FM185">
            <v>0</v>
          </cell>
          <cell r="FN185">
            <v>0</v>
          </cell>
          <cell r="FO185">
            <v>0</v>
          </cell>
          <cell r="FP185">
            <v>0</v>
          </cell>
          <cell r="FQ185">
            <v>0</v>
          </cell>
          <cell r="FR185">
            <v>0</v>
          </cell>
          <cell r="FS185">
            <v>0</v>
          </cell>
          <cell r="FT185">
            <v>0</v>
          </cell>
          <cell r="FU185">
            <v>0</v>
          </cell>
          <cell r="FV185">
            <v>0</v>
          </cell>
          <cell r="FW185">
            <v>0</v>
          </cell>
          <cell r="FX185">
            <v>0</v>
          </cell>
          <cell r="FY185">
            <v>0</v>
          </cell>
          <cell r="FZ185">
            <v>0</v>
          </cell>
          <cell r="GA185">
            <v>0</v>
          </cell>
          <cell r="GB185">
            <v>0</v>
          </cell>
          <cell r="GC185">
            <v>0</v>
          </cell>
          <cell r="GD185">
            <v>0</v>
          </cell>
          <cell r="GE185">
            <v>0</v>
          </cell>
          <cell r="GF185">
            <v>0</v>
          </cell>
          <cell r="GG185">
            <v>0</v>
          </cell>
          <cell r="GH185">
            <v>0</v>
          </cell>
          <cell r="GI185">
            <v>0</v>
          </cell>
          <cell r="GJ185">
            <v>0</v>
          </cell>
          <cell r="GK185">
            <v>0</v>
          </cell>
          <cell r="GL185">
            <v>0</v>
          </cell>
          <cell r="GM185">
            <v>0</v>
          </cell>
          <cell r="GN185">
            <v>0</v>
          </cell>
          <cell r="GO185">
            <v>0</v>
          </cell>
          <cell r="GP185">
            <v>0</v>
          </cell>
          <cell r="GQ185">
            <v>0</v>
          </cell>
          <cell r="GR185">
            <v>0</v>
          </cell>
          <cell r="GS185">
            <v>0</v>
          </cell>
          <cell r="GT185">
            <v>0</v>
          </cell>
          <cell r="GU185">
            <v>0</v>
          </cell>
          <cell r="GV185">
            <v>0</v>
          </cell>
          <cell r="GW185">
            <v>0</v>
          </cell>
          <cell r="GX185">
            <v>0</v>
          </cell>
          <cell r="GY185">
            <v>0</v>
          </cell>
          <cell r="GZ185">
            <v>0</v>
          </cell>
          <cell r="HA185">
            <v>0</v>
          </cell>
          <cell r="HB185">
            <v>0</v>
          </cell>
          <cell r="HC185">
            <v>0</v>
          </cell>
        </row>
        <row r="186"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-34.700000000000003</v>
          </cell>
          <cell r="W186">
            <v>0</v>
          </cell>
          <cell r="X186">
            <v>-28.6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-101.4</v>
          </cell>
          <cell r="AD186">
            <v>0</v>
          </cell>
          <cell r="AE186">
            <v>0</v>
          </cell>
          <cell r="AF186">
            <v>0</v>
          </cell>
          <cell r="AG186">
            <v>-130.19999999999999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-37.6</v>
          </cell>
          <cell r="AN186">
            <v>0</v>
          </cell>
          <cell r="AO186">
            <v>-54.9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-183.9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-40.9</v>
          </cell>
          <cell r="BI186">
            <v>0</v>
          </cell>
          <cell r="BJ186">
            <v>-308</v>
          </cell>
          <cell r="BK186">
            <v>-40.6</v>
          </cell>
          <cell r="BL186">
            <v>0</v>
          </cell>
          <cell r="BM186">
            <v>0</v>
          </cell>
          <cell r="BN186">
            <v>0</v>
          </cell>
          <cell r="BO186">
            <v>0</v>
          </cell>
          <cell r="BP186">
            <v>0</v>
          </cell>
          <cell r="BQ186">
            <v>0</v>
          </cell>
          <cell r="BR186">
            <v>0</v>
          </cell>
          <cell r="BS186">
            <v>0</v>
          </cell>
          <cell r="BT186">
            <v>0</v>
          </cell>
          <cell r="BU186">
            <v>0</v>
          </cell>
          <cell r="BV186">
            <v>0</v>
          </cell>
          <cell r="BW186">
            <v>0</v>
          </cell>
          <cell r="BX186">
            <v>0</v>
          </cell>
          <cell r="BY186">
            <v>0</v>
          </cell>
          <cell r="BZ186">
            <v>0</v>
          </cell>
          <cell r="CA186">
            <v>0</v>
          </cell>
          <cell r="CB186">
            <v>0</v>
          </cell>
          <cell r="CC186">
            <v>0</v>
          </cell>
          <cell r="CD186">
            <v>0</v>
          </cell>
          <cell r="CE186">
            <v>0</v>
          </cell>
          <cell r="CF186">
            <v>0</v>
          </cell>
          <cell r="CG186">
            <v>0</v>
          </cell>
          <cell r="CH186">
            <v>0</v>
          </cell>
          <cell r="CI186">
            <v>0</v>
          </cell>
          <cell r="CJ186">
            <v>0</v>
          </cell>
          <cell r="CK186">
            <v>0</v>
          </cell>
          <cell r="CL186">
            <v>0</v>
          </cell>
          <cell r="CM186">
            <v>0</v>
          </cell>
          <cell r="CN186">
            <v>0</v>
          </cell>
          <cell r="CO186">
            <v>0</v>
          </cell>
          <cell r="CP186">
            <v>0</v>
          </cell>
          <cell r="CQ186">
            <v>0</v>
          </cell>
          <cell r="CR186">
            <v>0</v>
          </cell>
          <cell r="CS186">
            <v>0</v>
          </cell>
          <cell r="CT186">
            <v>0</v>
          </cell>
          <cell r="CU186">
            <v>0</v>
          </cell>
          <cell r="CV186">
            <v>0</v>
          </cell>
          <cell r="CW186">
            <v>0</v>
          </cell>
          <cell r="CX186">
            <v>0</v>
          </cell>
          <cell r="CY186">
            <v>0</v>
          </cell>
          <cell r="CZ186">
            <v>0</v>
          </cell>
          <cell r="DA186">
            <v>0</v>
          </cell>
          <cell r="DB186">
            <v>0</v>
          </cell>
          <cell r="DC186">
            <v>0</v>
          </cell>
          <cell r="DD186">
            <v>0</v>
          </cell>
          <cell r="DE186">
            <v>0</v>
          </cell>
          <cell r="DF186">
            <v>0</v>
          </cell>
          <cell r="DG186">
            <v>0</v>
          </cell>
          <cell r="DH186">
            <v>0</v>
          </cell>
          <cell r="DI186">
            <v>0</v>
          </cell>
          <cell r="DJ186">
            <v>0</v>
          </cell>
          <cell r="DK186">
            <v>0</v>
          </cell>
          <cell r="DL186">
            <v>0</v>
          </cell>
          <cell r="DM186">
            <v>0</v>
          </cell>
          <cell r="DN186">
            <v>0</v>
          </cell>
          <cell r="DO186">
            <v>0</v>
          </cell>
          <cell r="DP186">
            <v>0</v>
          </cell>
          <cell r="DQ186">
            <v>0</v>
          </cell>
          <cell r="DR186">
            <v>0</v>
          </cell>
          <cell r="DS186">
            <v>0</v>
          </cell>
          <cell r="DT186">
            <v>0</v>
          </cell>
          <cell r="DU186">
            <v>0</v>
          </cell>
          <cell r="DV186">
            <v>0</v>
          </cell>
          <cell r="DW186">
            <v>0</v>
          </cell>
          <cell r="DX186">
            <v>0</v>
          </cell>
          <cell r="DY186">
            <v>0</v>
          </cell>
          <cell r="DZ186">
            <v>0</v>
          </cell>
          <cell r="EA186">
            <v>0</v>
          </cell>
          <cell r="EB186">
            <v>0</v>
          </cell>
          <cell r="EC186">
            <v>0</v>
          </cell>
          <cell r="ED186">
            <v>0</v>
          </cell>
          <cell r="EE186">
            <v>0</v>
          </cell>
          <cell r="EF186">
            <v>0</v>
          </cell>
          <cell r="EG186">
            <v>0</v>
          </cell>
          <cell r="EH186">
            <v>0</v>
          </cell>
          <cell r="EI186">
            <v>0</v>
          </cell>
          <cell r="EJ186">
            <v>0</v>
          </cell>
          <cell r="EK186">
            <v>0</v>
          </cell>
          <cell r="EL186">
            <v>0</v>
          </cell>
          <cell r="EM186">
            <v>0</v>
          </cell>
          <cell r="EN186">
            <v>0</v>
          </cell>
          <cell r="EO186">
            <v>-122.5</v>
          </cell>
          <cell r="EP186">
            <v>0</v>
          </cell>
          <cell r="EQ186">
            <v>0</v>
          </cell>
          <cell r="ER186">
            <v>0</v>
          </cell>
          <cell r="ES186">
            <v>0</v>
          </cell>
          <cell r="ET186">
            <v>-156.5</v>
          </cell>
          <cell r="EU186">
            <v>0</v>
          </cell>
          <cell r="EV186">
            <v>0</v>
          </cell>
          <cell r="EW186">
            <v>0</v>
          </cell>
          <cell r="EX186">
            <v>0</v>
          </cell>
          <cell r="EY186">
            <v>0</v>
          </cell>
          <cell r="EZ186">
            <v>0</v>
          </cell>
          <cell r="FA186">
            <v>0</v>
          </cell>
          <cell r="FB186">
            <v>0</v>
          </cell>
          <cell r="FC186">
            <v>0</v>
          </cell>
          <cell r="FD186">
            <v>0</v>
          </cell>
          <cell r="FE186">
            <v>0</v>
          </cell>
          <cell r="FF186">
            <v>0</v>
          </cell>
          <cell r="FG186">
            <v>0</v>
          </cell>
          <cell r="FH186">
            <v>0</v>
          </cell>
          <cell r="FI186">
            <v>0</v>
          </cell>
          <cell r="FJ186">
            <v>-117.9</v>
          </cell>
          <cell r="FK186">
            <v>0</v>
          </cell>
          <cell r="FL186">
            <v>0</v>
          </cell>
          <cell r="FM186">
            <v>0</v>
          </cell>
          <cell r="FN186">
            <v>0</v>
          </cell>
          <cell r="FO186">
            <v>0</v>
          </cell>
          <cell r="FP186">
            <v>0</v>
          </cell>
          <cell r="FQ186">
            <v>0</v>
          </cell>
          <cell r="FR186">
            <v>-103.3</v>
          </cell>
          <cell r="FS186">
            <v>-102.9</v>
          </cell>
          <cell r="FT186">
            <v>0</v>
          </cell>
          <cell r="FU186">
            <v>0</v>
          </cell>
          <cell r="FV186">
            <v>0</v>
          </cell>
          <cell r="FW186">
            <v>-102</v>
          </cell>
          <cell r="FX186">
            <v>-103.7</v>
          </cell>
          <cell r="FY186">
            <v>0</v>
          </cell>
          <cell r="FZ186">
            <v>0</v>
          </cell>
          <cell r="GA186">
            <v>0</v>
          </cell>
          <cell r="GB186">
            <v>0</v>
          </cell>
          <cell r="GC186">
            <v>0</v>
          </cell>
          <cell r="GD186">
            <v>0</v>
          </cell>
          <cell r="GE186">
            <v>0</v>
          </cell>
          <cell r="GF186">
            <v>0</v>
          </cell>
          <cell r="GG186">
            <v>0</v>
          </cell>
          <cell r="GH186">
            <v>0</v>
          </cell>
          <cell r="GI186">
            <v>-182.1</v>
          </cell>
          <cell r="GJ186">
            <v>-54.1</v>
          </cell>
          <cell r="GK186">
            <v>0</v>
          </cell>
          <cell r="GL186">
            <v>-100.9</v>
          </cell>
          <cell r="GM186">
            <v>-101.3</v>
          </cell>
          <cell r="GN186">
            <v>-104.2</v>
          </cell>
          <cell r="GO186">
            <v>-105</v>
          </cell>
          <cell r="GP186">
            <v>0</v>
          </cell>
          <cell r="GQ186">
            <v>0</v>
          </cell>
          <cell r="GR186">
            <v>0</v>
          </cell>
          <cell r="GS186">
            <v>-105.6</v>
          </cell>
          <cell r="GT186">
            <v>-114.5</v>
          </cell>
          <cell r="GU186">
            <v>-155.80000000000001</v>
          </cell>
          <cell r="GV186">
            <v>0</v>
          </cell>
          <cell r="GW186">
            <v>-37.299999999999997</v>
          </cell>
          <cell r="GX186">
            <v>0</v>
          </cell>
          <cell r="GY186">
            <v>0</v>
          </cell>
          <cell r="GZ186">
            <v>-120.5</v>
          </cell>
          <cell r="HA186">
            <v>0</v>
          </cell>
          <cell r="HB186">
            <v>0</v>
          </cell>
          <cell r="HC186">
            <v>0</v>
          </cell>
        </row>
        <row r="188">
          <cell r="A188" t="str">
            <v>Caña Molida (TC)</v>
          </cell>
          <cell r="E188">
            <v>3227.2</v>
          </cell>
          <cell r="F188">
            <v>4864.3999999999996</v>
          </cell>
          <cell r="G188">
            <v>7096.36</v>
          </cell>
          <cell r="H188">
            <v>7623.74</v>
          </cell>
          <cell r="I188">
            <v>7199.06</v>
          </cell>
          <cell r="J188">
            <v>8423.44</v>
          </cell>
          <cell r="K188">
            <v>8537.82</v>
          </cell>
          <cell r="L188">
            <v>8269.02</v>
          </cell>
          <cell r="M188">
            <v>9256.44</v>
          </cell>
          <cell r="N188">
            <v>9381.48</v>
          </cell>
          <cell r="O188">
            <v>9481.7000000000007</v>
          </cell>
          <cell r="P188">
            <v>8238.52</v>
          </cell>
          <cell r="Q188">
            <v>9176.7999999999993</v>
          </cell>
          <cell r="R188">
            <v>9225.1200000000008</v>
          </cell>
          <cell r="S188">
            <v>7879.84</v>
          </cell>
          <cell r="T188">
            <v>0</v>
          </cell>
          <cell r="U188">
            <v>0</v>
          </cell>
          <cell r="V188">
            <v>4320.0600000000004</v>
          </cell>
          <cell r="W188">
            <v>403.92</v>
          </cell>
          <cell r="X188">
            <v>4876.66</v>
          </cell>
          <cell r="Y188">
            <v>9094.6</v>
          </cell>
          <cell r="Z188">
            <v>10878.52</v>
          </cell>
          <cell r="AA188">
            <v>9173.7999999999993</v>
          </cell>
          <cell r="AB188">
            <v>10517.96</v>
          </cell>
          <cell r="AC188">
            <v>9713.68</v>
          </cell>
          <cell r="AD188">
            <v>10391.26</v>
          </cell>
          <cell r="AE188">
            <v>11172.8</v>
          </cell>
          <cell r="AF188">
            <v>11283.5</v>
          </cell>
          <cell r="AG188">
            <v>7334.34</v>
          </cell>
          <cell r="AH188">
            <v>0</v>
          </cell>
          <cell r="AI188">
            <v>0</v>
          </cell>
          <cell r="AJ188">
            <v>1011.34</v>
          </cell>
          <cell r="AK188">
            <v>0</v>
          </cell>
          <cell r="AL188">
            <v>0</v>
          </cell>
          <cell r="AM188">
            <v>3723.4</v>
          </cell>
          <cell r="AN188">
            <v>2241.8000000000002</v>
          </cell>
          <cell r="AO188">
            <v>6115.26</v>
          </cell>
          <cell r="AP188">
            <v>8148.48</v>
          </cell>
          <cell r="AQ188">
            <v>10462.92</v>
          </cell>
          <cell r="AR188">
            <v>7740.38</v>
          </cell>
          <cell r="AS188">
            <v>0</v>
          </cell>
          <cell r="AT188">
            <v>2766.94</v>
          </cell>
          <cell r="AU188">
            <v>7616.62</v>
          </cell>
          <cell r="AV188">
            <v>10549</v>
          </cell>
          <cell r="AW188">
            <v>9672.48</v>
          </cell>
          <cell r="AX188">
            <v>10201</v>
          </cell>
          <cell r="AY188">
            <v>10021</v>
          </cell>
          <cell r="AZ188">
            <v>7917.42</v>
          </cell>
          <cell r="BA188">
            <v>0</v>
          </cell>
          <cell r="BB188">
            <v>609.4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1562.78</v>
          </cell>
          <cell r="BI188">
            <v>1307.8399999999999</v>
          </cell>
          <cell r="BJ188">
            <v>267</v>
          </cell>
          <cell r="BK188">
            <v>1856.58</v>
          </cell>
          <cell r="BL188">
            <v>3955.44</v>
          </cell>
          <cell r="BM188">
            <v>6578.2</v>
          </cell>
          <cell r="BN188">
            <v>8371.08</v>
          </cell>
          <cell r="BO188">
            <v>9764.52</v>
          </cell>
          <cell r="BP188">
            <v>9931.68</v>
          </cell>
          <cell r="BQ188">
            <v>9795.34</v>
          </cell>
          <cell r="BR188">
            <v>10027.98</v>
          </cell>
          <cell r="BS188">
            <v>10005.02</v>
          </cell>
          <cell r="BT188">
            <v>9541.0400000000009</v>
          </cell>
          <cell r="BU188">
            <v>9361.7999999999993</v>
          </cell>
          <cell r="BV188">
            <v>10188.459999999999</v>
          </cell>
          <cell r="BW188">
            <v>10053.92</v>
          </cell>
          <cell r="BX188">
            <v>10027.32</v>
          </cell>
          <cell r="BY188">
            <v>10099.02</v>
          </cell>
          <cell r="BZ188">
            <v>9530.58</v>
          </cell>
          <cell r="CA188">
            <v>10426.299999999999</v>
          </cell>
          <cell r="CB188">
            <v>10082.08</v>
          </cell>
          <cell r="CC188">
            <v>10217.540000000001</v>
          </cell>
          <cell r="CD188">
            <v>10371.719999999999</v>
          </cell>
          <cell r="CE188">
            <v>8471.1200000000008</v>
          </cell>
          <cell r="CF188">
            <v>10813.88</v>
          </cell>
          <cell r="CG188">
            <v>11213.3</v>
          </cell>
          <cell r="CH188">
            <v>8705.2199999999993</v>
          </cell>
          <cell r="CI188">
            <v>7054.58</v>
          </cell>
          <cell r="CJ188">
            <v>9992.36</v>
          </cell>
          <cell r="CK188">
            <v>9101.24</v>
          </cell>
          <cell r="CL188">
            <v>9019.42</v>
          </cell>
          <cell r="CM188">
            <v>8820.7199999999993</v>
          </cell>
          <cell r="CN188">
            <v>9167.2800000000007</v>
          </cell>
          <cell r="CO188">
            <v>9475.2000000000007</v>
          </cell>
          <cell r="CP188">
            <v>8865.14</v>
          </cell>
          <cell r="CQ188">
            <v>9286.64</v>
          </cell>
          <cell r="CR188">
            <v>8821.0400000000009</v>
          </cell>
          <cell r="CS188">
            <v>9082</v>
          </cell>
          <cell r="CT188">
            <v>9133.92</v>
          </cell>
          <cell r="CU188">
            <v>9852.82</v>
          </cell>
          <cell r="CV188">
            <v>9115.02</v>
          </cell>
          <cell r="CW188">
            <v>9665.82</v>
          </cell>
          <cell r="CX188">
            <v>10058.82</v>
          </cell>
          <cell r="CY188">
            <v>9694.94</v>
          </cell>
          <cell r="CZ188">
            <v>6572.92</v>
          </cell>
          <cell r="DA188">
            <v>10497.52</v>
          </cell>
          <cell r="DB188">
            <v>10195.620000000001</v>
          </cell>
          <cell r="DC188">
            <v>8493.52</v>
          </cell>
          <cell r="DD188">
            <v>10813.96</v>
          </cell>
          <cell r="DE188">
            <v>10911.62</v>
          </cell>
          <cell r="DF188">
            <v>9332.24</v>
          </cell>
          <cell r="DG188">
            <v>10530.42</v>
          </cell>
          <cell r="DH188">
            <v>11111.36</v>
          </cell>
          <cell r="DI188">
            <v>10339.66</v>
          </cell>
          <cell r="DJ188">
            <v>10654.7</v>
          </cell>
          <cell r="DK188">
            <v>10460.5</v>
          </cell>
          <cell r="DL188">
            <v>11144.24</v>
          </cell>
          <cell r="DM188">
            <v>10644.58</v>
          </cell>
          <cell r="DN188">
            <v>10946.88</v>
          </cell>
          <cell r="DO188">
            <v>10066.5</v>
          </cell>
          <cell r="DP188">
            <v>10165.120000000001</v>
          </cell>
          <cell r="DQ188">
            <v>10214.120000000001</v>
          </cell>
          <cell r="DR188">
            <v>9829.08</v>
          </cell>
          <cell r="DS188">
            <v>9537.76</v>
          </cell>
          <cell r="DT188">
            <v>10088.120000000001</v>
          </cell>
          <cell r="DU188">
            <v>7088.94</v>
          </cell>
          <cell r="DV188">
            <v>9275.34</v>
          </cell>
          <cell r="DW188">
            <v>9549.06</v>
          </cell>
          <cell r="DX188">
            <v>10266.56</v>
          </cell>
          <cell r="DY188">
            <v>10975.46</v>
          </cell>
          <cell r="DZ188">
            <v>9786.66</v>
          </cell>
          <cell r="EA188">
            <v>8559.08</v>
          </cell>
          <cell r="EB188">
            <v>9420.34</v>
          </cell>
          <cell r="EC188">
            <v>10261.799999999999</v>
          </cell>
          <cell r="ED188">
            <v>10648.6</v>
          </cell>
          <cell r="EE188">
            <v>10588.04</v>
          </cell>
          <cell r="EF188">
            <v>6698.06</v>
          </cell>
          <cell r="EG188">
            <v>0</v>
          </cell>
          <cell r="EH188">
            <v>6171.16</v>
          </cell>
          <cell r="EI188">
            <v>10312.9</v>
          </cell>
          <cell r="EJ188">
            <v>9566.9</v>
          </cell>
          <cell r="EK188">
            <v>9755.32</v>
          </cell>
          <cell r="EL188">
            <v>10270.36</v>
          </cell>
          <cell r="EM188">
            <v>10031.26</v>
          </cell>
          <cell r="EN188">
            <v>9607.5</v>
          </cell>
          <cell r="EO188">
            <v>5936.52</v>
          </cell>
          <cell r="EP188">
            <v>0</v>
          </cell>
          <cell r="EQ188">
            <v>0</v>
          </cell>
          <cell r="ER188">
            <v>3816.96</v>
          </cell>
          <cell r="ES188">
            <v>7882.6</v>
          </cell>
          <cell r="ET188">
            <v>1735.46</v>
          </cell>
          <cell r="EU188">
            <v>0</v>
          </cell>
          <cell r="EV188">
            <v>0</v>
          </cell>
          <cell r="EW188">
            <v>0</v>
          </cell>
          <cell r="EX188">
            <v>835.2</v>
          </cell>
          <cell r="EY188">
            <v>6278.36</v>
          </cell>
          <cell r="EZ188">
            <v>9144.2999999999993</v>
          </cell>
          <cell r="FA188">
            <v>9680.92</v>
          </cell>
          <cell r="FB188">
            <v>10179.299999999999</v>
          </cell>
          <cell r="FC188">
            <v>10226.82</v>
          </cell>
          <cell r="FD188">
            <v>9606.2999999999993</v>
          </cell>
          <cell r="FE188">
            <v>10838.02</v>
          </cell>
          <cell r="FF188">
            <v>10543.54</v>
          </cell>
          <cell r="FG188">
            <v>10155.6</v>
          </cell>
          <cell r="FH188">
            <v>10519.72</v>
          </cell>
          <cell r="FI188">
            <v>9521.6200000000008</v>
          </cell>
          <cell r="FJ188">
            <v>4855.0600000000004</v>
          </cell>
          <cell r="FK188">
            <v>7315.84</v>
          </cell>
          <cell r="FL188">
            <v>9998.58</v>
          </cell>
          <cell r="FM188">
            <v>8714.74</v>
          </cell>
          <cell r="FN188">
            <v>9006.6</v>
          </cell>
          <cell r="FO188">
            <v>9088.14</v>
          </cell>
          <cell r="FP188">
            <v>9828.58</v>
          </cell>
          <cell r="FQ188">
            <v>10003.06</v>
          </cell>
          <cell r="FR188">
            <v>9410.66</v>
          </cell>
          <cell r="FS188">
            <v>8624.34</v>
          </cell>
          <cell r="FT188">
            <v>8817.9599999999991</v>
          </cell>
          <cell r="FU188">
            <v>8896.2999999999993</v>
          </cell>
          <cell r="FV188">
            <v>9590.26</v>
          </cell>
          <cell r="FW188">
            <v>8919.16</v>
          </cell>
          <cell r="FX188">
            <v>8115.5</v>
          </cell>
          <cell r="FY188">
            <v>7756.1</v>
          </cell>
          <cell r="FZ188">
            <v>8694.98</v>
          </cell>
          <cell r="GA188">
            <v>9483.4599999999991</v>
          </cell>
          <cell r="GB188">
            <v>9624.58</v>
          </cell>
          <cell r="GC188">
            <v>8659.86</v>
          </cell>
          <cell r="GD188">
            <v>9683.14</v>
          </cell>
          <cell r="GE188">
            <v>9379.64</v>
          </cell>
          <cell r="GF188">
            <v>9038.18</v>
          </cell>
          <cell r="GG188">
            <v>9109.94</v>
          </cell>
          <cell r="GH188">
            <v>9442.86</v>
          </cell>
          <cell r="GI188">
            <v>2709.86</v>
          </cell>
          <cell r="GJ188">
            <v>5811.02</v>
          </cell>
          <cell r="GK188">
            <v>10340.66</v>
          </cell>
          <cell r="GL188">
            <v>10059.299999999999</v>
          </cell>
          <cell r="GM188">
            <v>9230.36</v>
          </cell>
          <cell r="GN188">
            <v>9083.66</v>
          </cell>
          <cell r="GO188">
            <v>6913.78</v>
          </cell>
          <cell r="GP188">
            <v>8569.06</v>
          </cell>
          <cell r="GQ188">
            <v>10805.4</v>
          </cell>
          <cell r="GR188">
            <v>10451.719999999999</v>
          </cell>
          <cell r="GS188">
            <v>9832.5400000000009</v>
          </cell>
          <cell r="GT188">
            <v>4374.38</v>
          </cell>
          <cell r="GU188">
            <v>4308.4399999999996</v>
          </cell>
          <cell r="GV188">
            <v>0</v>
          </cell>
          <cell r="GW188">
            <v>7298.18</v>
          </cell>
          <cell r="GX188">
            <v>10224.58</v>
          </cell>
          <cell r="GY188">
            <v>10825.4</v>
          </cell>
          <cell r="GZ188">
            <v>6486.48</v>
          </cell>
          <cell r="HA188">
            <v>6755.42</v>
          </cell>
          <cell r="HB188">
            <v>0</v>
          </cell>
          <cell r="HC188">
            <v>0</v>
          </cell>
        </row>
        <row r="199">
          <cell r="A199">
            <v>206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188">
          <cell r="H188">
            <v>3036.04</v>
          </cell>
        </row>
        <row r="199">
          <cell r="A199">
            <v>206</v>
          </cell>
        </row>
      </sheetData>
      <sheetData sheetId="18" refreshError="1"/>
      <sheetData sheetId="19" refreshError="1"/>
      <sheetData sheetId="20" refreshError="1"/>
      <sheetData sheetId="21">
        <row r="2">
          <cell r="B2" t="str">
            <v>Titulo Relatórios</v>
          </cell>
          <cell r="C2" t="str">
            <v>ENTRADA CANA</v>
          </cell>
          <cell r="D2" t="str">
            <v>Unid. Medida</v>
          </cell>
          <cell r="E2">
            <v>1</v>
          </cell>
          <cell r="F2">
            <v>2</v>
          </cell>
          <cell r="G2">
            <v>3</v>
          </cell>
          <cell r="H2">
            <v>4</v>
          </cell>
          <cell r="I2">
            <v>5</v>
          </cell>
          <cell r="J2">
            <v>6</v>
          </cell>
          <cell r="K2">
            <v>7</v>
          </cell>
          <cell r="L2">
            <v>8</v>
          </cell>
          <cell r="M2">
            <v>9</v>
          </cell>
          <cell r="N2">
            <v>10</v>
          </cell>
          <cell r="O2">
            <v>11</v>
          </cell>
          <cell r="P2">
            <v>12</v>
          </cell>
          <cell r="Q2">
            <v>13</v>
          </cell>
          <cell r="R2">
            <v>14</v>
          </cell>
          <cell r="S2">
            <v>15</v>
          </cell>
          <cell r="T2">
            <v>16</v>
          </cell>
          <cell r="U2">
            <v>17</v>
          </cell>
          <cell r="V2">
            <v>18</v>
          </cell>
          <cell r="W2">
            <v>19</v>
          </cell>
          <cell r="X2">
            <v>20</v>
          </cell>
          <cell r="Y2">
            <v>21</v>
          </cell>
          <cell r="Z2">
            <v>22</v>
          </cell>
          <cell r="AA2">
            <v>23</v>
          </cell>
          <cell r="AB2">
            <v>24</v>
          </cell>
          <cell r="AC2">
            <v>25</v>
          </cell>
          <cell r="AD2">
            <v>26</v>
          </cell>
          <cell r="AE2">
            <v>27</v>
          </cell>
          <cell r="AF2">
            <v>28</v>
          </cell>
          <cell r="AG2">
            <v>29</v>
          </cell>
          <cell r="AH2">
            <v>30</v>
          </cell>
        </row>
        <row r="3">
          <cell r="A3">
            <v>2</v>
          </cell>
          <cell r="C3" t="str">
            <v>Cana Entregue Propria (ton)</v>
          </cell>
          <cell r="D3" t="str">
            <v>TON</v>
          </cell>
        </row>
        <row r="4">
          <cell r="A4">
            <v>3</v>
          </cell>
          <cell r="C4" t="str">
            <v>Cana Entregue Parceria (ton)</v>
          </cell>
          <cell r="D4" t="str">
            <v>TON</v>
          </cell>
          <cell r="E4">
            <v>46972.02</v>
          </cell>
          <cell r="F4">
            <v>63029.08</v>
          </cell>
          <cell r="G4">
            <v>26575.08</v>
          </cell>
          <cell r="H4">
            <v>73131.520000000004</v>
          </cell>
          <cell r="I4">
            <v>12069.08</v>
          </cell>
          <cell r="J4">
            <v>37475.78</v>
          </cell>
          <cell r="K4">
            <v>55977.52</v>
          </cell>
          <cell r="L4">
            <v>2172.1799999999998</v>
          </cell>
          <cell r="M4">
            <v>32100.66</v>
          </cell>
          <cell r="N4">
            <v>62535.69</v>
          </cell>
          <cell r="O4">
            <v>54751.839999999997</v>
          </cell>
          <cell r="P4">
            <v>62561.16</v>
          </cell>
          <cell r="Q4">
            <v>59375.4</v>
          </cell>
          <cell r="R4">
            <v>65729.440000000002</v>
          </cell>
          <cell r="S4">
            <v>53624.82</v>
          </cell>
          <cell r="T4">
            <v>33633.68</v>
          </cell>
          <cell r="U4">
            <v>38960.28</v>
          </cell>
          <cell r="V4">
            <v>41634.720000000001</v>
          </cell>
          <cell r="W4">
            <v>36510.1</v>
          </cell>
          <cell r="X4">
            <v>47409.06</v>
          </cell>
          <cell r="Y4">
            <v>16524.560000000001</v>
          </cell>
          <cell r="Z4">
            <v>29883.040000000001</v>
          </cell>
          <cell r="AA4">
            <v>60647.1</v>
          </cell>
          <cell r="AB4">
            <v>49924.08</v>
          </cell>
          <cell r="AC4">
            <v>48820.3</v>
          </cell>
          <cell r="AD4">
            <v>55663.12</v>
          </cell>
          <cell r="AE4">
            <v>55832.160000000003</v>
          </cell>
          <cell r="AF4">
            <v>65113.279999999999</v>
          </cell>
          <cell r="AG4">
            <v>46362.78</v>
          </cell>
          <cell r="AH4">
            <v>13241.9</v>
          </cell>
        </row>
        <row r="5">
          <cell r="A5">
            <v>4</v>
          </cell>
          <cell r="C5" t="str">
            <v>Cana Entregue Acionista (ton)</v>
          </cell>
          <cell r="D5" t="str">
            <v>TON</v>
          </cell>
        </row>
        <row r="6">
          <cell r="A6">
            <v>5</v>
          </cell>
          <cell r="C6" t="str">
            <v>Cana Entregue Fornecedor (ton)</v>
          </cell>
          <cell r="D6" t="str">
            <v>TON</v>
          </cell>
          <cell r="N6">
            <v>6315.63</v>
          </cell>
          <cell r="O6">
            <v>15684.92</v>
          </cell>
          <cell r="P6">
            <v>4061.02</v>
          </cell>
          <cell r="S6">
            <v>13555.28</v>
          </cell>
          <cell r="T6">
            <v>39939.440000000002</v>
          </cell>
          <cell r="U6">
            <v>16149.9</v>
          </cell>
          <cell r="V6">
            <v>13600.1</v>
          </cell>
          <cell r="W6">
            <v>8331.5</v>
          </cell>
          <cell r="X6">
            <v>12700.9</v>
          </cell>
          <cell r="Y6">
            <v>692.1</v>
          </cell>
          <cell r="AA6">
            <v>10508.98</v>
          </cell>
          <cell r="AB6">
            <v>8883.4599999999991</v>
          </cell>
          <cell r="AC6">
            <v>11271.74</v>
          </cell>
          <cell r="AD6">
            <v>6354.5</v>
          </cell>
        </row>
        <row r="7">
          <cell r="A7">
            <v>6</v>
          </cell>
          <cell r="C7" t="str">
            <v>Cana Entregue Terceiro (ton)</v>
          </cell>
          <cell r="D7" t="str">
            <v>TON</v>
          </cell>
          <cell r="Q7">
            <v>4360.24</v>
          </cell>
          <cell r="U7">
            <v>16293.86</v>
          </cell>
          <cell r="V7">
            <v>11795.32</v>
          </cell>
          <cell r="W7">
            <v>11334.32</v>
          </cell>
          <cell r="X7">
            <v>5605.44</v>
          </cell>
          <cell r="Y7">
            <v>2154.88</v>
          </cell>
          <cell r="Z7">
            <v>6235.04</v>
          </cell>
          <cell r="AA7">
            <v>255.54</v>
          </cell>
          <cell r="AC7">
            <v>4169.7</v>
          </cell>
          <cell r="AG7">
            <v>500.74</v>
          </cell>
        </row>
        <row r="8">
          <cell r="A8">
            <v>7</v>
          </cell>
          <cell r="C8" t="str">
            <v>Cana Entregue Total (ton)</v>
          </cell>
          <cell r="D8" t="str">
            <v>TON</v>
          </cell>
          <cell r="E8">
            <v>46972.02</v>
          </cell>
          <cell r="F8">
            <v>63029.08</v>
          </cell>
          <cell r="G8">
            <v>26575.08</v>
          </cell>
          <cell r="H8">
            <v>73131.520000000004</v>
          </cell>
          <cell r="I8">
            <v>12069.08</v>
          </cell>
          <cell r="J8">
            <v>37475.78</v>
          </cell>
          <cell r="K8">
            <v>55977.52</v>
          </cell>
          <cell r="L8">
            <v>2172.1799999999998</v>
          </cell>
          <cell r="M8">
            <v>32100.66</v>
          </cell>
          <cell r="N8">
            <v>68851.320000000007</v>
          </cell>
          <cell r="O8">
            <v>70436.759999999995</v>
          </cell>
          <cell r="P8">
            <v>66622.179999999993</v>
          </cell>
          <cell r="Q8">
            <v>63735.64</v>
          </cell>
          <cell r="R8">
            <v>65729.440000000002</v>
          </cell>
          <cell r="S8">
            <v>67180.100000000006</v>
          </cell>
          <cell r="T8">
            <v>73573.119999999995</v>
          </cell>
          <cell r="U8">
            <v>71404.039999999994</v>
          </cell>
          <cell r="V8">
            <v>67030.14</v>
          </cell>
          <cell r="W8">
            <v>56175.92</v>
          </cell>
          <cell r="X8">
            <v>65715.399999999994</v>
          </cell>
          <cell r="Y8">
            <v>19371.54</v>
          </cell>
          <cell r="Z8">
            <v>36118.080000000002</v>
          </cell>
          <cell r="AA8">
            <v>71411.62</v>
          </cell>
          <cell r="AB8">
            <v>58807.54</v>
          </cell>
          <cell r="AC8">
            <v>64261.74</v>
          </cell>
          <cell r="AD8">
            <v>62017.62</v>
          </cell>
          <cell r="AE8">
            <v>55832.160000000003</v>
          </cell>
          <cell r="AF8">
            <v>65113.279999999999</v>
          </cell>
          <cell r="AG8">
            <v>46863.519999999997</v>
          </cell>
          <cell r="AH8">
            <v>13241.9</v>
          </cell>
        </row>
        <row r="9">
          <cell r="A9">
            <v>8</v>
          </cell>
          <cell r="C9" t="str">
            <v>% Cana Entregue Mecanizada</v>
          </cell>
          <cell r="D9" t="str">
            <v>%</v>
          </cell>
          <cell r="E9">
            <v>100</v>
          </cell>
          <cell r="F9">
            <v>100</v>
          </cell>
          <cell r="G9">
            <v>100</v>
          </cell>
          <cell r="H9">
            <v>100</v>
          </cell>
          <cell r="I9">
            <v>100</v>
          </cell>
          <cell r="J9">
            <v>100</v>
          </cell>
          <cell r="K9">
            <v>100</v>
          </cell>
          <cell r="L9">
            <v>100</v>
          </cell>
          <cell r="M9">
            <v>100</v>
          </cell>
          <cell r="N9">
            <v>100</v>
          </cell>
          <cell r="O9">
            <v>100</v>
          </cell>
          <cell r="P9">
            <v>100</v>
          </cell>
          <cell r="Q9">
            <v>100</v>
          </cell>
          <cell r="R9">
            <v>100</v>
          </cell>
          <cell r="S9">
            <v>100</v>
          </cell>
          <cell r="T9">
            <v>100</v>
          </cell>
          <cell r="U9">
            <v>100</v>
          </cell>
          <cell r="V9">
            <v>100</v>
          </cell>
          <cell r="W9">
            <v>100</v>
          </cell>
          <cell r="X9">
            <v>100</v>
          </cell>
          <cell r="Y9">
            <v>100</v>
          </cell>
          <cell r="Z9">
            <v>100</v>
          </cell>
          <cell r="AA9">
            <v>100</v>
          </cell>
          <cell r="AB9">
            <v>100</v>
          </cell>
          <cell r="AC9">
            <v>100</v>
          </cell>
          <cell r="AD9">
            <v>100</v>
          </cell>
          <cell r="AE9">
            <v>100</v>
          </cell>
          <cell r="AF9">
            <v>100</v>
          </cell>
          <cell r="AG9">
            <v>100</v>
          </cell>
          <cell r="AH9">
            <v>100</v>
          </cell>
        </row>
        <row r="10">
          <cell r="A10">
            <v>9</v>
          </cell>
          <cell r="C10" t="str">
            <v>% Cana Entregue Manual</v>
          </cell>
          <cell r="D10" t="str">
            <v>%</v>
          </cell>
        </row>
        <row r="11">
          <cell r="A11">
            <v>10</v>
          </cell>
          <cell r="C11" t="str">
            <v>CONTROLE MOAGEM</v>
          </cell>
          <cell r="D11" t="str">
            <v>.</v>
          </cell>
        </row>
        <row r="12">
          <cell r="A12">
            <v>11</v>
          </cell>
          <cell r="C12" t="str">
            <v>Dias Safra</v>
          </cell>
          <cell r="D12" t="str">
            <v>DIA</v>
          </cell>
          <cell r="E12">
            <v>7</v>
          </cell>
          <cell r="F12">
            <v>7</v>
          </cell>
          <cell r="G12">
            <v>7</v>
          </cell>
          <cell r="H12">
            <v>7</v>
          </cell>
          <cell r="I12">
            <v>7</v>
          </cell>
          <cell r="J12">
            <v>7</v>
          </cell>
          <cell r="K12">
            <v>7</v>
          </cell>
          <cell r="L12">
            <v>7</v>
          </cell>
          <cell r="M12">
            <v>7</v>
          </cell>
          <cell r="N12">
            <v>7</v>
          </cell>
          <cell r="O12">
            <v>7</v>
          </cell>
          <cell r="P12">
            <v>7</v>
          </cell>
          <cell r="Q12">
            <v>7</v>
          </cell>
          <cell r="R12">
            <v>7</v>
          </cell>
          <cell r="S12">
            <v>7</v>
          </cell>
          <cell r="T12">
            <v>7</v>
          </cell>
          <cell r="U12">
            <v>7</v>
          </cell>
          <cell r="V12">
            <v>7</v>
          </cell>
          <cell r="W12">
            <v>7</v>
          </cell>
          <cell r="X12">
            <v>7</v>
          </cell>
          <cell r="Y12">
            <v>7</v>
          </cell>
          <cell r="Z12">
            <v>7</v>
          </cell>
          <cell r="AA12">
            <v>7</v>
          </cell>
          <cell r="AB12">
            <v>7</v>
          </cell>
          <cell r="AC12">
            <v>7</v>
          </cell>
          <cell r="AD12">
            <v>7</v>
          </cell>
          <cell r="AE12">
            <v>7</v>
          </cell>
          <cell r="AF12">
            <v>7</v>
          </cell>
          <cell r="AG12">
            <v>7</v>
          </cell>
          <cell r="AH12">
            <v>3</v>
          </cell>
        </row>
        <row r="13">
          <cell r="A13">
            <v>12</v>
          </cell>
          <cell r="C13" t="str">
            <v>Dias Efetivos Moagem</v>
          </cell>
          <cell r="D13" t="str">
            <v>DIA</v>
          </cell>
          <cell r="E13">
            <v>6.47</v>
          </cell>
          <cell r="F13">
            <v>6.71</v>
          </cell>
          <cell r="G13">
            <v>3.01</v>
          </cell>
          <cell r="H13">
            <v>6.81</v>
          </cell>
          <cell r="I13">
            <v>1.55</v>
          </cell>
          <cell r="J13">
            <v>4.43</v>
          </cell>
          <cell r="K13">
            <v>5.62</v>
          </cell>
          <cell r="L13">
            <v>0.87</v>
          </cell>
          <cell r="M13">
            <v>4.2</v>
          </cell>
          <cell r="N13">
            <v>6.92</v>
          </cell>
          <cell r="O13">
            <v>6.9</v>
          </cell>
          <cell r="P13">
            <v>6.44</v>
          </cell>
          <cell r="Q13">
            <v>6.78</v>
          </cell>
          <cell r="R13">
            <v>6.82</v>
          </cell>
          <cell r="S13">
            <v>6.34</v>
          </cell>
          <cell r="T13">
            <v>6.83</v>
          </cell>
          <cell r="U13">
            <v>6.72</v>
          </cell>
          <cell r="V13">
            <v>6.5</v>
          </cell>
          <cell r="W13">
            <v>5.67</v>
          </cell>
          <cell r="X13">
            <v>6.46</v>
          </cell>
          <cell r="Y13">
            <v>2.4</v>
          </cell>
          <cell r="Z13">
            <v>3.83</v>
          </cell>
          <cell r="AA13">
            <v>6.73</v>
          </cell>
          <cell r="AB13">
            <v>6.11</v>
          </cell>
          <cell r="AC13">
            <v>6.89</v>
          </cell>
          <cell r="AD13">
            <v>6.76</v>
          </cell>
          <cell r="AE13">
            <v>5.97</v>
          </cell>
          <cell r="AF13">
            <v>6.72</v>
          </cell>
          <cell r="AG13">
            <v>5.07</v>
          </cell>
          <cell r="AH13">
            <v>1.41</v>
          </cell>
        </row>
        <row r="14">
          <cell r="A14">
            <v>13</v>
          </cell>
          <cell r="C14" t="str">
            <v>Horas Efetivas Moagem</v>
          </cell>
          <cell r="D14" t="str">
            <v>H</v>
          </cell>
          <cell r="E14">
            <v>6.4666666666666659</v>
          </cell>
          <cell r="F14">
            <v>6.7055555555555557</v>
          </cell>
          <cell r="G14">
            <v>3.0118055555555556</v>
          </cell>
          <cell r="H14">
            <v>6.8111111111111109</v>
          </cell>
          <cell r="I14">
            <v>1.5451388888888891</v>
          </cell>
          <cell r="J14">
            <v>4.4256944444444448</v>
          </cell>
          <cell r="K14">
            <v>5.6229166666666659</v>
          </cell>
          <cell r="L14">
            <v>0.86805555555555547</v>
          </cell>
          <cell r="M14">
            <v>4.1951388888888888</v>
          </cell>
          <cell r="N14">
            <v>6.9152777777777779</v>
          </cell>
          <cell r="O14">
            <v>6.9034722222222227</v>
          </cell>
          <cell r="P14">
            <v>6.4395833333333341</v>
          </cell>
          <cell r="Q14">
            <v>6.7791666666666659</v>
          </cell>
          <cell r="R14">
            <v>6.8152777777777773</v>
          </cell>
          <cell r="S14">
            <v>6.3388888888888886</v>
          </cell>
          <cell r="T14">
            <v>6.8319444444444448</v>
          </cell>
          <cell r="U14">
            <v>6.7159722222222227</v>
          </cell>
          <cell r="V14">
            <v>6.5027777777777773</v>
          </cell>
          <cell r="W14">
            <v>5.6743055555555557</v>
          </cell>
          <cell r="X14">
            <v>6.4555555555555557</v>
          </cell>
          <cell r="Y14">
            <v>2.3993055555555558</v>
          </cell>
          <cell r="Z14">
            <v>3.8263888888888888</v>
          </cell>
          <cell r="AA14">
            <v>6.729861111111112</v>
          </cell>
          <cell r="AB14">
            <v>6.1069444444444443</v>
          </cell>
          <cell r="AC14">
            <v>6.8875000000000002</v>
          </cell>
          <cell r="AD14">
            <v>6.7555555555555555</v>
          </cell>
          <cell r="AE14">
            <v>5.96875</v>
          </cell>
          <cell r="AF14">
            <v>6.7159722222222227</v>
          </cell>
          <cell r="AG14">
            <v>5.0715277777777779</v>
          </cell>
          <cell r="AH14">
            <v>1.4104166666666667</v>
          </cell>
        </row>
        <row r="15">
          <cell r="A15">
            <v>14</v>
          </cell>
          <cell r="C15" t="str">
            <v>Horas Perdidas</v>
          </cell>
          <cell r="D15" t="str">
            <v>H</v>
          </cell>
          <cell r="E15">
            <v>0.53333333333333333</v>
          </cell>
          <cell r="F15">
            <v>0.29444444444444445</v>
          </cell>
          <cell r="G15">
            <v>3.9881944444444444</v>
          </cell>
          <cell r="H15">
            <v>0.18888888888888888</v>
          </cell>
          <cell r="I15">
            <v>5.4548611111111107</v>
          </cell>
          <cell r="J15">
            <v>2.5743055555555556</v>
          </cell>
          <cell r="K15">
            <v>1.3770833333333332</v>
          </cell>
          <cell r="L15">
            <v>6.1319444444444438</v>
          </cell>
          <cell r="M15">
            <v>2.8048611111111108</v>
          </cell>
          <cell r="N15">
            <v>8.4722222222222213E-2</v>
          </cell>
          <cell r="O15">
            <v>9.6527777777777768E-2</v>
          </cell>
          <cell r="P15">
            <v>0.56041666666666667</v>
          </cell>
          <cell r="Q15">
            <v>0.22083333333333333</v>
          </cell>
          <cell r="R15">
            <v>0.18472222222222223</v>
          </cell>
          <cell r="S15">
            <v>0.6743055555555556</v>
          </cell>
          <cell r="T15">
            <v>0.16805555555555554</v>
          </cell>
          <cell r="U15">
            <v>0.28402777777777777</v>
          </cell>
          <cell r="V15">
            <v>0.49722222222222223</v>
          </cell>
          <cell r="W15">
            <v>1.3256944444444445</v>
          </cell>
          <cell r="X15">
            <v>0.5444444444444444</v>
          </cell>
          <cell r="Y15">
            <v>4.6006944444444446</v>
          </cell>
          <cell r="Z15">
            <v>3.1736111111111112</v>
          </cell>
          <cell r="AA15">
            <v>0.27013888888888887</v>
          </cell>
          <cell r="AB15">
            <v>0.8930555555555556</v>
          </cell>
          <cell r="AC15">
            <v>0.1125</v>
          </cell>
          <cell r="AD15">
            <v>0.24444444444444446</v>
          </cell>
          <cell r="AE15">
            <v>1.03125</v>
          </cell>
          <cell r="AF15">
            <v>0.28402777777777777</v>
          </cell>
          <cell r="AG15">
            <v>1.9284722222222221</v>
          </cell>
          <cell r="AH15">
            <v>1.5895833333333333</v>
          </cell>
        </row>
        <row r="16">
          <cell r="A16">
            <v>15</v>
          </cell>
          <cell r="C16" t="str">
            <v>Aproveitamento de Tempo (%)</v>
          </cell>
          <cell r="D16" t="str">
            <v>%</v>
          </cell>
          <cell r="E16">
            <v>92.38</v>
          </cell>
          <cell r="F16">
            <v>95.79</v>
          </cell>
          <cell r="G16">
            <v>43.02</v>
          </cell>
          <cell r="H16">
            <v>97.3</v>
          </cell>
          <cell r="I16">
            <v>22.07</v>
          </cell>
          <cell r="J16">
            <v>63.23</v>
          </cell>
          <cell r="K16">
            <v>80.33</v>
          </cell>
          <cell r="L16">
            <v>12.4</v>
          </cell>
          <cell r="M16">
            <v>59.93</v>
          </cell>
          <cell r="N16">
            <v>98.79</v>
          </cell>
          <cell r="O16">
            <v>98.63</v>
          </cell>
          <cell r="P16">
            <v>91.99</v>
          </cell>
          <cell r="Q16">
            <v>96.85</v>
          </cell>
          <cell r="R16">
            <v>97.36</v>
          </cell>
          <cell r="S16">
            <v>90.56</v>
          </cell>
          <cell r="T16">
            <v>97.6</v>
          </cell>
          <cell r="U16">
            <v>95.95</v>
          </cell>
          <cell r="V16">
            <v>92.89</v>
          </cell>
          <cell r="W16">
            <v>81.069999999999993</v>
          </cell>
          <cell r="X16">
            <v>92.23</v>
          </cell>
          <cell r="Y16">
            <v>34.28</v>
          </cell>
          <cell r="Z16">
            <v>54.66</v>
          </cell>
          <cell r="AA16">
            <v>96.14</v>
          </cell>
          <cell r="AB16">
            <v>87.24</v>
          </cell>
          <cell r="AC16">
            <v>98.39</v>
          </cell>
          <cell r="AD16">
            <v>96.51</v>
          </cell>
          <cell r="AE16">
            <v>85.27</v>
          </cell>
          <cell r="AF16">
            <v>95.94</v>
          </cell>
          <cell r="AG16">
            <v>72.45</v>
          </cell>
          <cell r="AH16">
            <v>47.01</v>
          </cell>
        </row>
        <row r="17">
          <cell r="A17">
            <v>16</v>
          </cell>
          <cell r="C17" t="str">
            <v>Aprov. Tempo Agricola (%)</v>
          </cell>
          <cell r="D17" t="str">
            <v>%</v>
          </cell>
          <cell r="E17">
            <v>99.68</v>
          </cell>
          <cell r="F17">
            <v>97.98</v>
          </cell>
          <cell r="G17">
            <v>99.2</v>
          </cell>
          <cell r="H17">
            <v>99.73</v>
          </cell>
          <cell r="I17">
            <v>100</v>
          </cell>
          <cell r="J17">
            <v>99.4</v>
          </cell>
          <cell r="K17">
            <v>97.86</v>
          </cell>
          <cell r="L17">
            <v>100</v>
          </cell>
          <cell r="M17">
            <v>96.18</v>
          </cell>
          <cell r="N17">
            <v>98.89</v>
          </cell>
          <cell r="O17">
            <v>99.6</v>
          </cell>
          <cell r="P17">
            <v>99.29</v>
          </cell>
          <cell r="Q17">
            <v>97.66</v>
          </cell>
          <cell r="R17">
            <v>97.83</v>
          </cell>
          <cell r="S17">
            <v>99.64</v>
          </cell>
          <cell r="T17">
            <v>98.45</v>
          </cell>
          <cell r="U17">
            <v>97.04</v>
          </cell>
          <cell r="V17">
            <v>97.16</v>
          </cell>
          <cell r="W17">
            <v>98.74</v>
          </cell>
          <cell r="X17">
            <v>97.09</v>
          </cell>
          <cell r="Y17">
            <v>99.45</v>
          </cell>
          <cell r="Z17">
            <v>98.93</v>
          </cell>
          <cell r="AA17">
            <v>98.56</v>
          </cell>
          <cell r="AB17">
            <v>98.5</v>
          </cell>
          <cell r="AC17">
            <v>98.39</v>
          </cell>
          <cell r="AD17">
            <v>98.91</v>
          </cell>
          <cell r="AE17">
            <v>99.45</v>
          </cell>
          <cell r="AF17">
            <v>99.2</v>
          </cell>
          <cell r="AG17">
            <v>100</v>
          </cell>
          <cell r="AH17">
            <v>100</v>
          </cell>
        </row>
        <row r="18">
          <cell r="A18">
            <v>17</v>
          </cell>
          <cell r="C18" t="str">
            <v>Aprov. Tempo Industrial (%)</v>
          </cell>
          <cell r="D18" t="str">
            <v>%</v>
          </cell>
          <cell r="E18">
            <v>92.7</v>
          </cell>
          <cell r="F18">
            <v>97.82</v>
          </cell>
          <cell r="G18">
            <v>99.45</v>
          </cell>
          <cell r="H18">
            <v>97.57</v>
          </cell>
          <cell r="I18">
            <v>98.44</v>
          </cell>
          <cell r="J18">
            <v>88.87</v>
          </cell>
          <cell r="K18">
            <v>98.3</v>
          </cell>
          <cell r="L18">
            <v>97.66</v>
          </cell>
          <cell r="M18">
            <v>82.93</v>
          </cell>
          <cell r="N18">
            <v>99.9</v>
          </cell>
          <cell r="O18">
            <v>99.02</v>
          </cell>
          <cell r="P18">
            <v>92.71</v>
          </cell>
          <cell r="Q18">
            <v>99.19</v>
          </cell>
          <cell r="R18">
            <v>99.53</v>
          </cell>
          <cell r="S18">
            <v>90.74</v>
          </cell>
          <cell r="T18">
            <v>99.15</v>
          </cell>
          <cell r="U18">
            <v>98.9</v>
          </cell>
          <cell r="V18">
            <v>95.73</v>
          </cell>
          <cell r="W18">
            <v>99.99</v>
          </cell>
          <cell r="X18">
            <v>99.1</v>
          </cell>
          <cell r="Y18">
            <v>100</v>
          </cell>
          <cell r="Z18">
            <v>99.43</v>
          </cell>
          <cell r="AA18">
            <v>97.58</v>
          </cell>
          <cell r="AB18">
            <v>97.68</v>
          </cell>
          <cell r="AC18">
            <v>100</v>
          </cell>
          <cell r="AD18">
            <v>99.58</v>
          </cell>
          <cell r="AE18">
            <v>99.9</v>
          </cell>
          <cell r="AF18">
            <v>99.79</v>
          </cell>
          <cell r="AG18">
            <v>99.54</v>
          </cell>
          <cell r="AH18">
            <v>97.59</v>
          </cell>
        </row>
        <row r="19">
          <cell r="A19">
            <v>18</v>
          </cell>
          <cell r="B19" t="str">
            <v>Caña Molida (TC)</v>
          </cell>
          <cell r="C19" t="str">
            <v>Cana Moida Total (ton)</v>
          </cell>
          <cell r="D19" t="str">
            <v>TON</v>
          </cell>
          <cell r="E19">
            <v>46972.02</v>
          </cell>
          <cell r="F19">
            <v>63029.08</v>
          </cell>
          <cell r="G19">
            <v>26575.08</v>
          </cell>
          <cell r="H19">
            <v>73131.520000000004</v>
          </cell>
          <cell r="I19">
            <v>12069.08</v>
          </cell>
          <cell r="J19">
            <v>37475.78</v>
          </cell>
          <cell r="K19">
            <v>55977.52</v>
          </cell>
          <cell r="L19">
            <v>2172.1799999999998</v>
          </cell>
          <cell r="M19">
            <v>32100.66</v>
          </cell>
          <cell r="N19">
            <v>68851.320000000007</v>
          </cell>
          <cell r="O19">
            <v>70436.759999999995</v>
          </cell>
          <cell r="P19">
            <v>66622.179999999993</v>
          </cell>
          <cell r="Q19">
            <v>63735.64</v>
          </cell>
          <cell r="R19">
            <v>65729.440000000002</v>
          </cell>
          <cell r="S19">
            <v>67180.100000000006</v>
          </cell>
          <cell r="T19">
            <v>73573.119999999995</v>
          </cell>
          <cell r="U19">
            <v>71404.039999999994</v>
          </cell>
          <cell r="V19">
            <v>67030.14</v>
          </cell>
          <cell r="W19">
            <v>56175.92</v>
          </cell>
          <cell r="X19">
            <v>65715.399999999994</v>
          </cell>
          <cell r="Y19">
            <v>19371.54</v>
          </cell>
          <cell r="Z19">
            <v>36118.080000000002</v>
          </cell>
          <cell r="AA19">
            <v>71411.62</v>
          </cell>
          <cell r="AB19">
            <v>58807.54</v>
          </cell>
          <cell r="AC19">
            <v>64261.74</v>
          </cell>
          <cell r="AD19">
            <v>62017.62</v>
          </cell>
          <cell r="AE19">
            <v>55832.160000000003</v>
          </cell>
          <cell r="AF19">
            <v>65113.279999999999</v>
          </cell>
          <cell r="AG19">
            <v>46863.519999999997</v>
          </cell>
          <cell r="AH19">
            <v>13241.9</v>
          </cell>
        </row>
        <row r="20">
          <cell r="A20">
            <v>19</v>
          </cell>
          <cell r="C20" t="str">
            <v>Cana Moida Alcool (ton)</v>
          </cell>
          <cell r="D20" t="str">
            <v>TON</v>
          </cell>
          <cell r="E20">
            <v>46972.02</v>
          </cell>
          <cell r="F20">
            <v>63029.08</v>
          </cell>
          <cell r="G20">
            <v>26575.08</v>
          </cell>
          <cell r="H20">
            <v>73131.520000000004</v>
          </cell>
          <cell r="I20">
            <v>12069.08</v>
          </cell>
          <cell r="J20">
            <v>37475.78</v>
          </cell>
          <cell r="K20">
            <v>55977.52</v>
          </cell>
          <cell r="L20">
            <v>2172.1799999999998</v>
          </cell>
          <cell r="M20">
            <v>32100.66</v>
          </cell>
          <cell r="N20">
            <v>68851.320000000007</v>
          </cell>
          <cell r="O20">
            <v>70436.759999999995</v>
          </cell>
          <cell r="P20">
            <v>66622.179999999993</v>
          </cell>
          <cell r="Q20">
            <v>63735.64</v>
          </cell>
          <cell r="R20">
            <v>65729.440000000002</v>
          </cell>
          <cell r="S20">
            <v>67180.100000000006</v>
          </cell>
          <cell r="T20">
            <v>73573.119999999995</v>
          </cell>
          <cell r="U20">
            <v>71404.039999999994</v>
          </cell>
          <cell r="V20">
            <v>67030.14</v>
          </cell>
          <cell r="W20">
            <v>56175.92</v>
          </cell>
          <cell r="X20">
            <v>65715.399999999994</v>
          </cell>
          <cell r="Y20">
            <v>19371.54</v>
          </cell>
          <cell r="Z20">
            <v>36118.080000000002</v>
          </cell>
          <cell r="AA20">
            <v>71411.62</v>
          </cell>
          <cell r="AB20">
            <v>58807.54</v>
          </cell>
          <cell r="AC20">
            <v>64261.74</v>
          </cell>
          <cell r="AD20">
            <v>62017.62</v>
          </cell>
          <cell r="AE20">
            <v>55832.160000000003</v>
          </cell>
          <cell r="AF20">
            <v>65113.279999999999</v>
          </cell>
          <cell r="AG20">
            <v>46863.519999999997</v>
          </cell>
          <cell r="AH20">
            <v>13241.9</v>
          </cell>
        </row>
        <row r="21">
          <cell r="A21">
            <v>20</v>
          </cell>
          <cell r="C21" t="str">
            <v>Moagem Dia Corrido (ton)</v>
          </cell>
          <cell r="D21" t="str">
            <v>TON/dia</v>
          </cell>
          <cell r="E21">
            <v>6710</v>
          </cell>
          <cell r="F21">
            <v>9004</v>
          </cell>
          <cell r="G21">
            <v>3796</v>
          </cell>
          <cell r="H21">
            <v>10447</v>
          </cell>
          <cell r="I21">
            <v>1724</v>
          </cell>
          <cell r="J21">
            <v>5354</v>
          </cell>
          <cell r="K21">
            <v>7997</v>
          </cell>
          <cell r="L21">
            <v>310</v>
          </cell>
          <cell r="M21">
            <v>4586</v>
          </cell>
          <cell r="N21">
            <v>9836</v>
          </cell>
          <cell r="O21">
            <v>10062</v>
          </cell>
          <cell r="P21">
            <v>9517</v>
          </cell>
          <cell r="Q21">
            <v>9105</v>
          </cell>
          <cell r="R21">
            <v>9390</v>
          </cell>
          <cell r="S21">
            <v>9597</v>
          </cell>
          <cell r="T21">
            <v>10510</v>
          </cell>
          <cell r="U21">
            <v>10201</v>
          </cell>
          <cell r="V21">
            <v>9576</v>
          </cell>
          <cell r="W21">
            <v>8025</v>
          </cell>
          <cell r="X21">
            <v>9388</v>
          </cell>
          <cell r="Y21">
            <v>2767</v>
          </cell>
          <cell r="Z21">
            <v>5160</v>
          </cell>
          <cell r="AA21">
            <v>10202</v>
          </cell>
          <cell r="AB21">
            <v>8401</v>
          </cell>
          <cell r="AC21">
            <v>9180</v>
          </cell>
          <cell r="AD21">
            <v>8860</v>
          </cell>
          <cell r="AE21">
            <v>7976</v>
          </cell>
          <cell r="AF21">
            <v>9302</v>
          </cell>
          <cell r="AG21">
            <v>6695</v>
          </cell>
          <cell r="AH21">
            <v>4414</v>
          </cell>
        </row>
        <row r="22">
          <cell r="A22">
            <v>21</v>
          </cell>
          <cell r="C22" t="str">
            <v>Moagem Dia Efetivo (ton)</v>
          </cell>
          <cell r="D22" t="str">
            <v>TON</v>
          </cell>
          <cell r="E22">
            <v>7264</v>
          </cell>
          <cell r="F22">
            <v>9400</v>
          </cell>
          <cell r="G22">
            <v>8824</v>
          </cell>
          <cell r="H22">
            <v>10737</v>
          </cell>
          <cell r="I22">
            <v>7812</v>
          </cell>
          <cell r="J22">
            <v>8467</v>
          </cell>
          <cell r="K22">
            <v>9955</v>
          </cell>
          <cell r="L22">
            <v>2502</v>
          </cell>
          <cell r="M22">
            <v>7652</v>
          </cell>
          <cell r="N22">
            <v>9957</v>
          </cell>
          <cell r="O22">
            <v>10203</v>
          </cell>
          <cell r="P22">
            <v>10346</v>
          </cell>
          <cell r="Q22">
            <v>9402</v>
          </cell>
          <cell r="R22">
            <v>9645</v>
          </cell>
          <cell r="S22">
            <v>10598</v>
          </cell>
          <cell r="T22">
            <v>10769</v>
          </cell>
          <cell r="U22">
            <v>10632</v>
          </cell>
          <cell r="V22">
            <v>10308</v>
          </cell>
          <cell r="W22">
            <v>9900</v>
          </cell>
          <cell r="X22">
            <v>10179</v>
          </cell>
          <cell r="Y22">
            <v>8073</v>
          </cell>
          <cell r="Z22">
            <v>9439</v>
          </cell>
          <cell r="AA22">
            <v>10611</v>
          </cell>
          <cell r="AB22">
            <v>9629</v>
          </cell>
          <cell r="AC22">
            <v>9330</v>
          </cell>
          <cell r="AD22">
            <v>9180</v>
          </cell>
          <cell r="AE22">
            <v>9354</v>
          </cell>
          <cell r="AF22">
            <v>9696</v>
          </cell>
          <cell r="AG22">
            <v>9240</v>
          </cell>
          <cell r="AH22">
            <v>9389</v>
          </cell>
        </row>
        <row r="23">
          <cell r="A23">
            <v>22</v>
          </cell>
          <cell r="B23" t="str">
            <v>Moagem Efetiva (ton/h)</v>
          </cell>
          <cell r="C23" t="str">
            <v>Moagem Efetiva (ton/h)</v>
          </cell>
          <cell r="D23" t="str">
            <v>TON/H</v>
          </cell>
          <cell r="E23">
            <v>302.64999999999998</v>
          </cell>
          <cell r="F23">
            <v>391.66</v>
          </cell>
          <cell r="G23">
            <v>367.67</v>
          </cell>
          <cell r="H23">
            <v>447.37</v>
          </cell>
          <cell r="I23">
            <v>325.49</v>
          </cell>
          <cell r="J23">
            <v>352.81</v>
          </cell>
          <cell r="K23">
            <v>414.8</v>
          </cell>
          <cell r="L23">
            <v>104.23</v>
          </cell>
          <cell r="M23">
            <v>318.83999999999997</v>
          </cell>
          <cell r="N23">
            <v>414.87</v>
          </cell>
          <cell r="O23">
            <v>425.11</v>
          </cell>
          <cell r="P23">
            <v>431.07</v>
          </cell>
          <cell r="Q23">
            <v>391.74</v>
          </cell>
          <cell r="R23">
            <v>401.87</v>
          </cell>
          <cell r="S23">
            <v>441.57</v>
          </cell>
          <cell r="T23">
            <v>448.7</v>
          </cell>
          <cell r="U23">
            <v>442.98</v>
          </cell>
          <cell r="V23">
            <v>429.52</v>
          </cell>
          <cell r="W23">
            <v>412.48</v>
          </cell>
          <cell r="X23">
            <v>424.13</v>
          </cell>
          <cell r="Y23">
            <v>336.37</v>
          </cell>
          <cell r="Z23">
            <v>393.31</v>
          </cell>
          <cell r="AA23">
            <v>442.12</v>
          </cell>
          <cell r="AB23">
            <v>401.22</v>
          </cell>
          <cell r="AC23">
            <v>388.76</v>
          </cell>
          <cell r="AD23">
            <v>382.52</v>
          </cell>
          <cell r="AE23">
            <v>389.75</v>
          </cell>
          <cell r="AF23">
            <v>403.98</v>
          </cell>
          <cell r="AG23">
            <v>385.01</v>
          </cell>
          <cell r="AH23">
            <v>391.19</v>
          </cell>
        </row>
        <row r="24">
          <cell r="A24">
            <v>23</v>
          </cell>
          <cell r="C24" t="str">
            <v>Extração % Pol</v>
          </cell>
          <cell r="D24" t="str">
            <v>%</v>
          </cell>
          <cell r="E24">
            <v>98.28</v>
          </cell>
          <cell r="F24">
            <v>98.18</v>
          </cell>
          <cell r="G24">
            <v>98.13</v>
          </cell>
          <cell r="H24">
            <v>97.7</v>
          </cell>
          <cell r="I24">
            <v>97.93</v>
          </cell>
          <cell r="J24">
            <v>97.88</v>
          </cell>
          <cell r="K24">
            <v>98.07</v>
          </cell>
          <cell r="L24">
            <v>97.9</v>
          </cell>
          <cell r="M24">
            <v>98.26</v>
          </cell>
          <cell r="N24">
            <v>97.96</v>
          </cell>
          <cell r="O24">
            <v>98.11</v>
          </cell>
          <cell r="P24">
            <v>97.87</v>
          </cell>
          <cell r="Q24">
            <v>98.3</v>
          </cell>
          <cell r="R24">
            <v>98.11</v>
          </cell>
          <cell r="S24">
            <v>98.04</v>
          </cell>
          <cell r="T24">
            <v>98.19</v>
          </cell>
          <cell r="U24">
            <v>97.91</v>
          </cell>
          <cell r="V24">
            <v>98.07</v>
          </cell>
          <cell r="W24">
            <v>98.08</v>
          </cell>
          <cell r="X24">
            <v>98.28</v>
          </cell>
          <cell r="Y24">
            <v>98.37</v>
          </cell>
          <cell r="Z24">
            <v>98.14</v>
          </cell>
          <cell r="AA24">
            <v>97.9</v>
          </cell>
          <cell r="AB24">
            <v>97.81</v>
          </cell>
          <cell r="AC24">
            <v>98.23</v>
          </cell>
          <cell r="AD24">
            <v>98.13</v>
          </cell>
          <cell r="AE24">
            <v>97.97</v>
          </cell>
          <cell r="AF24">
            <v>97.8</v>
          </cell>
          <cell r="AG24">
            <v>98.07</v>
          </cell>
          <cell r="AH24">
            <v>97.52</v>
          </cell>
        </row>
        <row r="25">
          <cell r="A25">
            <v>24</v>
          </cell>
          <cell r="C25" t="str">
            <v>Ext. Reduz. 12,5% Fibra</v>
          </cell>
          <cell r="D25" t="str">
            <v>%</v>
          </cell>
          <cell r="E25">
            <v>98.1</v>
          </cell>
          <cell r="F25">
            <v>98.01</v>
          </cell>
          <cell r="G25">
            <v>97.92</v>
          </cell>
          <cell r="H25">
            <v>97.42</v>
          </cell>
          <cell r="I25">
            <v>97.81</v>
          </cell>
          <cell r="J25">
            <v>97.71</v>
          </cell>
          <cell r="K25">
            <v>97.92</v>
          </cell>
          <cell r="L25">
            <v>97.78</v>
          </cell>
          <cell r="M25">
            <v>98.17</v>
          </cell>
          <cell r="N25">
            <v>97.9</v>
          </cell>
          <cell r="O25">
            <v>98.01</v>
          </cell>
          <cell r="P25">
            <v>97.69</v>
          </cell>
          <cell r="Q25">
            <v>98.16</v>
          </cell>
          <cell r="R25">
            <v>97.98</v>
          </cell>
          <cell r="S25">
            <v>97.89</v>
          </cell>
          <cell r="T25">
            <v>98.06</v>
          </cell>
          <cell r="U25">
            <v>97.85</v>
          </cell>
          <cell r="V25">
            <v>98.01</v>
          </cell>
          <cell r="W25">
            <v>98.05</v>
          </cell>
          <cell r="X25">
            <v>98.26</v>
          </cell>
          <cell r="Y25">
            <v>98.41</v>
          </cell>
          <cell r="Z25">
            <v>98.16</v>
          </cell>
          <cell r="AA25">
            <v>97.89</v>
          </cell>
          <cell r="AB25">
            <v>97.82</v>
          </cell>
          <cell r="AC25">
            <v>98.3</v>
          </cell>
          <cell r="AD25">
            <v>98.18</v>
          </cell>
          <cell r="AE25">
            <v>98.11</v>
          </cell>
          <cell r="AF25">
            <v>97.98</v>
          </cell>
          <cell r="AG25">
            <v>98.22</v>
          </cell>
          <cell r="AH25">
            <v>97.75</v>
          </cell>
        </row>
        <row r="26">
          <cell r="A26">
            <v>25</v>
          </cell>
          <cell r="C26" t="str">
            <v>Embebição % Cana</v>
          </cell>
          <cell r="D26" t="str">
            <v>%</v>
          </cell>
          <cell r="E26">
            <v>50.6</v>
          </cell>
          <cell r="F26">
            <v>45.05</v>
          </cell>
          <cell r="G26">
            <v>57.66</v>
          </cell>
          <cell r="H26">
            <v>42.98</v>
          </cell>
          <cell r="I26">
            <v>53.08</v>
          </cell>
          <cell r="J26">
            <v>52.62</v>
          </cell>
          <cell r="K26">
            <v>47.81</v>
          </cell>
          <cell r="L26">
            <v>37.630000000000003</v>
          </cell>
          <cell r="M26">
            <v>61.79</v>
          </cell>
          <cell r="N26">
            <v>50.57</v>
          </cell>
          <cell r="O26">
            <v>48.29</v>
          </cell>
          <cell r="P26">
            <v>49.53</v>
          </cell>
          <cell r="Q26">
            <v>54.7</v>
          </cell>
          <cell r="R26">
            <v>56.94</v>
          </cell>
          <cell r="S26">
            <v>42.53</v>
          </cell>
          <cell r="T26">
            <v>45.75</v>
          </cell>
          <cell r="U26">
            <v>49.48</v>
          </cell>
          <cell r="V26">
            <v>48.41</v>
          </cell>
          <cell r="W26">
            <v>51.07</v>
          </cell>
          <cell r="X26">
            <v>50.26</v>
          </cell>
          <cell r="Y26">
            <v>67.78</v>
          </cell>
          <cell r="Z26">
            <v>61.71</v>
          </cell>
          <cell r="AA26">
            <v>53.92</v>
          </cell>
          <cell r="AB26">
            <v>49.64</v>
          </cell>
          <cell r="AC26">
            <v>56.78</v>
          </cell>
          <cell r="AD26">
            <v>55.74</v>
          </cell>
          <cell r="AE26">
            <v>54</v>
          </cell>
          <cell r="AF26">
            <v>58.98</v>
          </cell>
          <cell r="AG26">
            <v>56.61</v>
          </cell>
          <cell r="AH26">
            <v>48.78</v>
          </cell>
        </row>
        <row r="27">
          <cell r="A27">
            <v>26</v>
          </cell>
          <cell r="C27" t="str">
            <v>Embebição % Fibra</v>
          </cell>
          <cell r="D27" t="str">
            <v>%</v>
          </cell>
          <cell r="E27">
            <v>441.15</v>
          </cell>
          <cell r="F27">
            <v>390.04</v>
          </cell>
          <cell r="G27">
            <v>507.12</v>
          </cell>
          <cell r="H27">
            <v>380.02</v>
          </cell>
          <cell r="I27">
            <v>445.68</v>
          </cell>
          <cell r="J27">
            <v>451.29</v>
          </cell>
          <cell r="K27">
            <v>409.33</v>
          </cell>
          <cell r="L27">
            <v>315.95</v>
          </cell>
          <cell r="M27">
            <v>517.07000000000005</v>
          </cell>
          <cell r="N27">
            <v>415.19</v>
          </cell>
          <cell r="O27">
            <v>404.44</v>
          </cell>
          <cell r="P27">
            <v>424.79</v>
          </cell>
          <cell r="Q27">
            <v>468.32</v>
          </cell>
          <cell r="R27">
            <v>482.13</v>
          </cell>
          <cell r="S27">
            <v>363.5</v>
          </cell>
          <cell r="T27">
            <v>388.37</v>
          </cell>
          <cell r="U27">
            <v>405.91</v>
          </cell>
          <cell r="V27">
            <v>398.11</v>
          </cell>
          <cell r="W27">
            <v>414.87</v>
          </cell>
          <cell r="X27">
            <v>405.32</v>
          </cell>
          <cell r="Y27">
            <v>531.19000000000005</v>
          </cell>
          <cell r="Z27">
            <v>489.37</v>
          </cell>
          <cell r="AA27">
            <v>432.4</v>
          </cell>
          <cell r="AB27">
            <v>394.91</v>
          </cell>
          <cell r="AC27">
            <v>438.79</v>
          </cell>
          <cell r="AD27">
            <v>435.81</v>
          </cell>
          <cell r="AE27">
            <v>405.41</v>
          </cell>
          <cell r="AF27">
            <v>438.19</v>
          </cell>
          <cell r="AG27">
            <v>421.52</v>
          </cell>
          <cell r="AH27">
            <v>358.68</v>
          </cell>
        </row>
        <row r="28">
          <cell r="A28">
            <v>27</v>
          </cell>
          <cell r="C28" t="str">
            <v>CANA PCTS</v>
          </cell>
          <cell r="D28" t="str">
            <v>.</v>
          </cell>
        </row>
        <row r="29">
          <cell r="A29">
            <v>28</v>
          </cell>
          <cell r="C29" t="str">
            <v>Brix Caldo (%)</v>
          </cell>
          <cell r="D29" t="str">
            <v>%</v>
          </cell>
          <cell r="E29">
            <v>18.420000000000002</v>
          </cell>
          <cell r="F29">
            <v>18.399999999999999</v>
          </cell>
          <cell r="G29">
            <v>18.690000000000001</v>
          </cell>
          <cell r="H29">
            <v>18.62</v>
          </cell>
          <cell r="I29">
            <v>18.41</v>
          </cell>
          <cell r="J29">
            <v>17.79</v>
          </cell>
          <cell r="K29">
            <v>18.11</v>
          </cell>
          <cell r="L29">
            <v>16.989999999999998</v>
          </cell>
          <cell r="M29">
            <v>18.16</v>
          </cell>
          <cell r="N29">
            <v>18.75</v>
          </cell>
          <cell r="O29">
            <v>17.95</v>
          </cell>
          <cell r="P29">
            <v>17.77</v>
          </cell>
          <cell r="Q29">
            <v>17.98</v>
          </cell>
          <cell r="R29">
            <v>18.7</v>
          </cell>
          <cell r="S29">
            <v>18.440000000000001</v>
          </cell>
          <cell r="T29">
            <v>19.36</v>
          </cell>
          <cell r="U29">
            <v>19.04</v>
          </cell>
          <cell r="V29">
            <v>19.420000000000002</v>
          </cell>
          <cell r="W29">
            <v>18.68</v>
          </cell>
          <cell r="X29">
            <v>19.25</v>
          </cell>
          <cell r="Y29">
            <v>19.86</v>
          </cell>
          <cell r="Z29">
            <v>19.36</v>
          </cell>
          <cell r="AA29">
            <v>18.97</v>
          </cell>
          <cell r="AB29">
            <v>18.72</v>
          </cell>
          <cell r="AC29">
            <v>20.21</v>
          </cell>
          <cell r="AD29">
            <v>19.07</v>
          </cell>
          <cell r="AE29">
            <v>20.34</v>
          </cell>
          <cell r="AF29">
            <v>20.32</v>
          </cell>
          <cell r="AG29">
            <v>20.58</v>
          </cell>
          <cell r="AH29">
            <v>21.82</v>
          </cell>
        </row>
        <row r="30">
          <cell r="A30">
            <v>29</v>
          </cell>
          <cell r="C30" t="str">
            <v>Pol Cana (%)</v>
          </cell>
          <cell r="D30" t="str">
            <v>%</v>
          </cell>
          <cell r="E30">
            <v>13.560700000000001</v>
          </cell>
          <cell r="F30">
            <v>13.5098</v>
          </cell>
          <cell r="G30">
            <v>13.846500000000001</v>
          </cell>
          <cell r="H30">
            <v>13.770799999999999</v>
          </cell>
          <cell r="I30">
            <v>13.6305</v>
          </cell>
          <cell r="J30">
            <v>13.266999999999999</v>
          </cell>
          <cell r="K30">
            <v>13.5101</v>
          </cell>
          <cell r="L30">
            <v>12.060499999999999</v>
          </cell>
          <cell r="M30">
            <v>13.599600000000001</v>
          </cell>
          <cell r="N30">
            <v>14.007099999999999</v>
          </cell>
          <cell r="O30">
            <v>13.320600000000001</v>
          </cell>
          <cell r="P30">
            <v>13.2355</v>
          </cell>
          <cell r="Q30">
            <v>13.350899999999999</v>
          </cell>
          <cell r="R30">
            <v>13.9901</v>
          </cell>
          <cell r="S30">
            <v>13.6457</v>
          </cell>
          <cell r="T30">
            <v>14.5596</v>
          </cell>
          <cell r="U30">
            <v>14.0961</v>
          </cell>
          <cell r="V30">
            <v>14.364599999999999</v>
          </cell>
          <cell r="W30">
            <v>13.6417</v>
          </cell>
          <cell r="X30">
            <v>14.0373</v>
          </cell>
          <cell r="Y30">
            <v>14.5016</v>
          </cell>
          <cell r="Z30">
            <v>14.1591</v>
          </cell>
          <cell r="AA30">
            <v>13.8408</v>
          </cell>
          <cell r="AB30">
            <v>13.6122</v>
          </cell>
          <cell r="AC30">
            <v>14.7811</v>
          </cell>
          <cell r="AD30">
            <v>13.818300000000001</v>
          </cell>
          <cell r="AE30">
            <v>14.7423</v>
          </cell>
          <cell r="AF30">
            <v>14.7178</v>
          </cell>
          <cell r="AG30">
            <v>15.005000000000001</v>
          </cell>
          <cell r="AH30">
            <v>16.067599999999999</v>
          </cell>
        </row>
        <row r="31">
          <cell r="A31">
            <v>30</v>
          </cell>
          <cell r="C31" t="str">
            <v>Pureza Caldo (%)</v>
          </cell>
          <cell r="D31" t="str">
            <v>%</v>
          </cell>
          <cell r="E31">
            <v>86.12</v>
          </cell>
          <cell r="F31">
            <v>86.01</v>
          </cell>
          <cell r="G31">
            <v>86.52</v>
          </cell>
          <cell r="H31">
            <v>86.31</v>
          </cell>
          <cell r="I31">
            <v>87.28</v>
          </cell>
          <cell r="J31">
            <v>87.56</v>
          </cell>
          <cell r="K31">
            <v>87.62</v>
          </cell>
          <cell r="L31">
            <v>83.74</v>
          </cell>
          <cell r="M31">
            <v>88.37</v>
          </cell>
          <cell r="N31">
            <v>88.48</v>
          </cell>
          <cell r="O31">
            <v>87.52</v>
          </cell>
          <cell r="P31">
            <v>87.44</v>
          </cell>
          <cell r="Q31">
            <v>87.17</v>
          </cell>
          <cell r="R31">
            <v>88.04</v>
          </cell>
          <cell r="S31">
            <v>86.93</v>
          </cell>
          <cell r="T31">
            <v>88.49</v>
          </cell>
          <cell r="U31">
            <v>87.7</v>
          </cell>
          <cell r="V31">
            <v>87.58</v>
          </cell>
          <cell r="W31">
            <v>86.7</v>
          </cell>
          <cell r="X31">
            <v>86.72</v>
          </cell>
          <cell r="Y31">
            <v>87.38</v>
          </cell>
          <cell r="Z31">
            <v>87.28</v>
          </cell>
          <cell r="AA31">
            <v>86.85</v>
          </cell>
          <cell r="AB31">
            <v>86.73</v>
          </cell>
          <cell r="AC31">
            <v>87.77</v>
          </cell>
          <cell r="AD31">
            <v>86.74</v>
          </cell>
          <cell r="AE31">
            <v>87.6</v>
          </cell>
          <cell r="AF31">
            <v>87.73</v>
          </cell>
          <cell r="AG31">
            <v>88.28</v>
          </cell>
          <cell r="AH31">
            <v>89.43</v>
          </cell>
        </row>
        <row r="32">
          <cell r="A32">
            <v>31</v>
          </cell>
          <cell r="C32" t="str">
            <v>Fibra (%)</v>
          </cell>
          <cell r="D32" t="str">
            <v>%</v>
          </cell>
          <cell r="E32">
            <v>11.47</v>
          </cell>
          <cell r="F32">
            <v>11.55</v>
          </cell>
          <cell r="G32">
            <v>11.37</v>
          </cell>
          <cell r="H32">
            <v>11.31</v>
          </cell>
          <cell r="I32">
            <v>11.91</v>
          </cell>
          <cell r="J32">
            <v>11.66</v>
          </cell>
          <cell r="K32">
            <v>11.68</v>
          </cell>
          <cell r="L32">
            <v>11.91</v>
          </cell>
          <cell r="M32">
            <v>11.95</v>
          </cell>
          <cell r="N32">
            <v>12.18</v>
          </cell>
          <cell r="O32">
            <v>11.94</v>
          </cell>
          <cell r="P32">
            <v>11.66</v>
          </cell>
          <cell r="Q32">
            <v>11.68</v>
          </cell>
          <cell r="R32">
            <v>11.81</v>
          </cell>
          <cell r="S32">
            <v>11.7</v>
          </cell>
          <cell r="T32">
            <v>11.78</v>
          </cell>
          <cell r="U32">
            <v>12.19</v>
          </cell>
          <cell r="V32">
            <v>12.16</v>
          </cell>
          <cell r="W32">
            <v>12.31</v>
          </cell>
          <cell r="X32">
            <v>12.4</v>
          </cell>
          <cell r="Y32">
            <v>12.76</v>
          </cell>
          <cell r="Z32">
            <v>12.61</v>
          </cell>
          <cell r="AA32">
            <v>12.47</v>
          </cell>
          <cell r="AB32">
            <v>12.57</v>
          </cell>
          <cell r="AC32">
            <v>12.94</v>
          </cell>
          <cell r="AD32">
            <v>12.79</v>
          </cell>
          <cell r="AE32">
            <v>13.32</v>
          </cell>
          <cell r="AF32">
            <v>13.46</v>
          </cell>
          <cell r="AG32">
            <v>13.43</v>
          </cell>
          <cell r="AH32">
            <v>13.6</v>
          </cell>
        </row>
        <row r="33">
          <cell r="A33">
            <v>32</v>
          </cell>
          <cell r="C33" t="str">
            <v>AR Cana (%)</v>
          </cell>
          <cell r="D33" t="str">
            <v>%</v>
          </cell>
          <cell r="E33">
            <v>0.59099999999999997</v>
          </cell>
          <cell r="F33">
            <v>0.59609999999999996</v>
          </cell>
          <cell r="G33">
            <v>0.58089999999999997</v>
          </cell>
          <cell r="H33">
            <v>0.58660000000000001</v>
          </cell>
          <cell r="I33">
            <v>0.55220000000000002</v>
          </cell>
          <cell r="J33">
            <v>0.54690000000000005</v>
          </cell>
          <cell r="K33">
            <v>0.54369999999999996</v>
          </cell>
          <cell r="L33">
            <v>0.65069999999999995</v>
          </cell>
          <cell r="M33">
            <v>0.5151</v>
          </cell>
          <cell r="N33">
            <v>0.51280000000000003</v>
          </cell>
          <cell r="O33">
            <v>0.54300000000000004</v>
          </cell>
          <cell r="P33">
            <v>0.54949999999999999</v>
          </cell>
          <cell r="Q33">
            <v>0.55569999999999997</v>
          </cell>
          <cell r="R33">
            <v>0.53169999999999995</v>
          </cell>
          <cell r="S33">
            <v>0.56169999999999998</v>
          </cell>
          <cell r="T33">
            <v>0.51700000000000002</v>
          </cell>
          <cell r="U33">
            <v>0.53549999999999998</v>
          </cell>
          <cell r="V33">
            <v>0.54190000000000005</v>
          </cell>
          <cell r="W33">
            <v>0.56540000000000001</v>
          </cell>
          <cell r="X33">
            <v>0.56140000000000001</v>
          </cell>
          <cell r="Y33">
            <v>0.53610000000000002</v>
          </cell>
          <cell r="Z33">
            <v>0.54349999999999998</v>
          </cell>
          <cell r="AA33">
            <v>0.5595</v>
          </cell>
          <cell r="AB33">
            <v>0.56100000000000005</v>
          </cell>
          <cell r="AC33">
            <v>0.52710000000000001</v>
          </cell>
          <cell r="AD33">
            <v>0.55969999999999998</v>
          </cell>
          <cell r="AE33">
            <v>0.52849999999999997</v>
          </cell>
          <cell r="AF33">
            <v>0.52410000000000001</v>
          </cell>
          <cell r="AG33">
            <v>0.5121</v>
          </cell>
          <cell r="AH33">
            <v>0.47510000000000002</v>
          </cell>
        </row>
        <row r="34">
          <cell r="A34">
            <v>33</v>
          </cell>
          <cell r="B34" t="str">
            <v>ART caña (Kg/TC)</v>
          </cell>
          <cell r="C34" t="str">
            <v>ART Cana (kg/tc)</v>
          </cell>
          <cell r="D34" t="str">
            <v>kg</v>
          </cell>
          <cell r="E34">
            <v>148.69999999999999</v>
          </cell>
          <cell r="F34">
            <v>148.19999999999999</v>
          </cell>
          <cell r="G34">
            <v>151.5</v>
          </cell>
          <cell r="H34">
            <v>150.80000000000001</v>
          </cell>
          <cell r="I34">
            <v>149</v>
          </cell>
          <cell r="J34">
            <v>145.1</v>
          </cell>
          <cell r="K34">
            <v>147.6</v>
          </cell>
          <cell r="L34">
            <v>133.5</v>
          </cell>
          <cell r="M34">
            <v>148.30000000000001</v>
          </cell>
          <cell r="N34">
            <v>152.6</v>
          </cell>
          <cell r="O34">
            <v>145.6</v>
          </cell>
          <cell r="P34">
            <v>144.80000000000001</v>
          </cell>
          <cell r="Q34">
            <v>146.1</v>
          </cell>
          <cell r="R34">
            <v>152.6</v>
          </cell>
          <cell r="S34">
            <v>149.19999999999999</v>
          </cell>
          <cell r="T34">
            <v>158.4</v>
          </cell>
          <cell r="U34">
            <v>153.80000000000001</v>
          </cell>
          <cell r="V34">
            <v>156.6</v>
          </cell>
          <cell r="W34">
            <v>149.30000000000001</v>
          </cell>
          <cell r="X34">
            <v>153.4</v>
          </cell>
          <cell r="Y34">
            <v>158</v>
          </cell>
          <cell r="Z34">
            <v>154.5</v>
          </cell>
          <cell r="AA34">
            <v>151.30000000000001</v>
          </cell>
          <cell r="AB34">
            <v>148.9</v>
          </cell>
          <cell r="AC34">
            <v>160.80000000000001</v>
          </cell>
          <cell r="AD34">
            <v>151.1</v>
          </cell>
          <cell r="AE34">
            <v>160.5</v>
          </cell>
          <cell r="AF34">
            <v>160.19999999999999</v>
          </cell>
          <cell r="AG34">
            <v>163.1</v>
          </cell>
          <cell r="AH34">
            <v>173.9</v>
          </cell>
        </row>
        <row r="35">
          <cell r="A35">
            <v>34</v>
          </cell>
          <cell r="B35" t="str">
            <v>ATR caña (Kg/TC)</v>
          </cell>
          <cell r="C35" t="str">
            <v>ATR (kg/tc)</v>
          </cell>
          <cell r="D35" t="str">
            <v>kg/tc</v>
          </cell>
          <cell r="E35">
            <v>134.53980000000001</v>
          </cell>
          <cell r="F35">
            <v>133.9915</v>
          </cell>
          <cell r="G35">
            <v>137.155</v>
          </cell>
          <cell r="H35">
            <v>136.5378</v>
          </cell>
          <cell r="I35">
            <v>134.96</v>
          </cell>
          <cell r="J35">
            <v>131.24979999999999</v>
          </cell>
          <cell r="K35">
            <v>133.64070000000001</v>
          </cell>
          <cell r="L35">
            <v>119.3334</v>
          </cell>
          <cell r="M35">
            <v>134.20689999999999</v>
          </cell>
          <cell r="N35">
            <v>138.16730000000001</v>
          </cell>
          <cell r="O35">
            <v>131.8287</v>
          </cell>
          <cell r="P35">
            <v>131.00649999999999</v>
          </cell>
          <cell r="Q35">
            <v>132.17179999999999</v>
          </cell>
          <cell r="R35">
            <v>138.06460000000001</v>
          </cell>
          <cell r="S35">
            <v>135.08969999999999</v>
          </cell>
          <cell r="T35">
            <v>143.2296</v>
          </cell>
          <cell r="U35">
            <v>139.0986</v>
          </cell>
          <cell r="V35">
            <v>141.79409999999999</v>
          </cell>
          <cell r="W35">
            <v>135.0626</v>
          </cell>
          <cell r="X35">
            <v>138.7758</v>
          </cell>
          <cell r="Y35">
            <v>142.9639</v>
          </cell>
          <cell r="Z35">
            <v>139.8306</v>
          </cell>
          <cell r="AA35">
            <v>136.833</v>
          </cell>
          <cell r="AB35">
            <v>134.73169999999999</v>
          </cell>
          <cell r="AC35">
            <v>145.726</v>
          </cell>
          <cell r="AD35">
            <v>136.65029999999999</v>
          </cell>
          <cell r="AE35">
            <v>144.89660000000001</v>
          </cell>
          <cell r="AF35">
            <v>144.8964</v>
          </cell>
          <cell r="AG35">
            <v>147.46530000000001</v>
          </cell>
          <cell r="AH35">
            <v>157.2209</v>
          </cell>
        </row>
        <row r="36">
          <cell r="A36">
            <v>35</v>
          </cell>
          <cell r="C36" t="str">
            <v>Dextrana (ppm/brix)</v>
          </cell>
          <cell r="D36" t="str">
            <v>mg/l solid</v>
          </cell>
          <cell r="E36">
            <v>1758</v>
          </cell>
          <cell r="F36">
            <v>1223</v>
          </cell>
          <cell r="G36">
            <v>1514</v>
          </cell>
          <cell r="H36">
            <v>1232</v>
          </cell>
          <cell r="I36">
            <v>1341</v>
          </cell>
          <cell r="J36">
            <v>1625</v>
          </cell>
          <cell r="K36">
            <v>1150</v>
          </cell>
          <cell r="L36">
            <v>5135</v>
          </cell>
          <cell r="M36">
            <v>1569</v>
          </cell>
          <cell r="N36">
            <v>961</v>
          </cell>
          <cell r="O36">
            <v>1174</v>
          </cell>
          <cell r="P36">
            <v>961</v>
          </cell>
          <cell r="Q36">
            <v>1180</v>
          </cell>
          <cell r="R36">
            <v>1280</v>
          </cell>
          <cell r="S36">
            <v>1135</v>
          </cell>
          <cell r="T36">
            <v>870</v>
          </cell>
          <cell r="U36">
            <v>887</v>
          </cell>
          <cell r="V36">
            <v>1004</v>
          </cell>
          <cell r="W36">
            <v>1129</v>
          </cell>
          <cell r="X36">
            <v>1036</v>
          </cell>
          <cell r="Y36">
            <v>1056</v>
          </cell>
          <cell r="Z36">
            <v>997</v>
          </cell>
          <cell r="AA36">
            <v>779</v>
          </cell>
          <cell r="AB36">
            <v>766</v>
          </cell>
          <cell r="AC36">
            <v>609</v>
          </cell>
          <cell r="AD36">
            <v>719</v>
          </cell>
          <cell r="AE36">
            <v>722</v>
          </cell>
          <cell r="AF36">
            <v>806</v>
          </cell>
          <cell r="AG36">
            <v>865</v>
          </cell>
          <cell r="AH36">
            <v>904</v>
          </cell>
        </row>
        <row r="37">
          <cell r="A37">
            <v>36</v>
          </cell>
          <cell r="C37" t="str">
            <v>Impureza Vegetal (%)</v>
          </cell>
          <cell r="D37" t="str">
            <v>%</v>
          </cell>
          <cell r="E37">
            <v>12.58</v>
          </cell>
          <cell r="F37">
            <v>12.26</v>
          </cell>
          <cell r="G37">
            <v>9.8800000000000008</v>
          </cell>
          <cell r="H37">
            <v>12.15</v>
          </cell>
          <cell r="I37">
            <v>14.31</v>
          </cell>
          <cell r="J37">
            <v>14.1</v>
          </cell>
          <cell r="K37">
            <v>11.68</v>
          </cell>
          <cell r="L37">
            <v>8.57</v>
          </cell>
          <cell r="M37">
            <v>10.88</v>
          </cell>
          <cell r="N37">
            <v>12.56</v>
          </cell>
          <cell r="O37">
            <v>12.48</v>
          </cell>
          <cell r="P37">
            <v>12.07</v>
          </cell>
          <cell r="Q37">
            <v>12.67</v>
          </cell>
          <cell r="R37">
            <v>13.41</v>
          </cell>
          <cell r="S37">
            <v>13.43</v>
          </cell>
          <cell r="T37">
            <v>13.59</v>
          </cell>
          <cell r="U37">
            <v>12.78</v>
          </cell>
          <cell r="V37">
            <v>11.71</v>
          </cell>
          <cell r="W37">
            <v>13.56</v>
          </cell>
          <cell r="X37">
            <v>13.01</v>
          </cell>
          <cell r="Y37">
            <v>12.04</v>
          </cell>
          <cell r="Z37">
            <v>11.8</v>
          </cell>
          <cell r="AA37">
            <v>11.43</v>
          </cell>
          <cell r="AB37">
            <v>12.25</v>
          </cell>
          <cell r="AC37">
            <v>11.94</v>
          </cell>
          <cell r="AD37">
            <v>12.67</v>
          </cell>
          <cell r="AE37">
            <v>11.75</v>
          </cell>
          <cell r="AF37">
            <v>11.93</v>
          </cell>
          <cell r="AG37">
            <v>12.64</v>
          </cell>
          <cell r="AH37">
            <v>11.89</v>
          </cell>
        </row>
        <row r="38">
          <cell r="A38">
            <v>37</v>
          </cell>
          <cell r="C38" t="str">
            <v>Impurezas Minerais (%)</v>
          </cell>
          <cell r="D38" t="str">
            <v>%</v>
          </cell>
          <cell r="E38">
            <v>0.81</v>
          </cell>
          <cell r="F38">
            <v>0.72</v>
          </cell>
          <cell r="G38">
            <v>0.9</v>
          </cell>
          <cell r="H38">
            <v>1.18</v>
          </cell>
          <cell r="I38">
            <v>1.61</v>
          </cell>
          <cell r="J38">
            <v>1.85</v>
          </cell>
          <cell r="K38">
            <v>1.32</v>
          </cell>
          <cell r="L38">
            <v>1.52</v>
          </cell>
          <cell r="M38">
            <v>1.64</v>
          </cell>
          <cell r="N38">
            <v>1.37</v>
          </cell>
          <cell r="O38">
            <v>1.02</v>
          </cell>
          <cell r="P38">
            <v>0.87</v>
          </cell>
          <cell r="Q38">
            <v>1.02</v>
          </cell>
          <cell r="R38">
            <v>1.07</v>
          </cell>
          <cell r="S38">
            <v>0.9</v>
          </cell>
          <cell r="T38">
            <v>0.68</v>
          </cell>
          <cell r="U38">
            <v>0.68</v>
          </cell>
          <cell r="V38">
            <v>0.73</v>
          </cell>
          <cell r="W38">
            <v>0.98</v>
          </cell>
          <cell r="X38">
            <v>1.32</v>
          </cell>
          <cell r="Y38">
            <v>1.58</v>
          </cell>
          <cell r="Z38">
            <v>1.59</v>
          </cell>
          <cell r="AA38">
            <v>1.26</v>
          </cell>
          <cell r="AB38">
            <v>1.1399999999999999</v>
          </cell>
          <cell r="AC38">
            <v>1.03</v>
          </cell>
          <cell r="AD38">
            <v>1.08</v>
          </cell>
          <cell r="AE38">
            <v>1.17</v>
          </cell>
          <cell r="AF38">
            <v>1.5</v>
          </cell>
          <cell r="AG38">
            <v>1.36</v>
          </cell>
          <cell r="AH38">
            <v>1.39</v>
          </cell>
        </row>
        <row r="39">
          <cell r="A39">
            <v>38</v>
          </cell>
          <cell r="C39" t="str">
            <v>TMP (Cana Total)</v>
          </cell>
          <cell r="D39" t="str">
            <v>HHMM</v>
          </cell>
          <cell r="E39">
            <v>3.22</v>
          </cell>
          <cell r="F39">
            <v>11.36</v>
          </cell>
          <cell r="G39">
            <v>2</v>
          </cell>
          <cell r="H39">
            <v>2</v>
          </cell>
          <cell r="I39">
            <v>2</v>
          </cell>
          <cell r="J39">
            <v>2</v>
          </cell>
          <cell r="K39">
            <v>2</v>
          </cell>
          <cell r="L39">
            <v>2</v>
          </cell>
          <cell r="M39">
            <v>2</v>
          </cell>
          <cell r="N39">
            <v>2</v>
          </cell>
          <cell r="O39">
            <v>2</v>
          </cell>
          <cell r="P39">
            <v>2</v>
          </cell>
          <cell r="Q39">
            <v>2.63</v>
          </cell>
          <cell r="R39">
            <v>2</v>
          </cell>
          <cell r="S39">
            <v>2.33</v>
          </cell>
          <cell r="T39">
            <v>2.08</v>
          </cell>
          <cell r="U39">
            <v>2.0099999999999998</v>
          </cell>
          <cell r="V39">
            <v>2</v>
          </cell>
          <cell r="W39">
            <v>2</v>
          </cell>
          <cell r="X39">
            <v>2.08</v>
          </cell>
          <cell r="Y39">
            <v>2</v>
          </cell>
          <cell r="Z39">
            <v>2</v>
          </cell>
          <cell r="AA39">
            <v>2</v>
          </cell>
          <cell r="AB39">
            <v>2.2599999999999998</v>
          </cell>
          <cell r="AC39">
            <v>2.2999999999999998</v>
          </cell>
          <cell r="AD39">
            <v>5.29</v>
          </cell>
          <cell r="AE39">
            <v>8.2799999999999994</v>
          </cell>
          <cell r="AF39">
            <v>2</v>
          </cell>
          <cell r="AG39">
            <v>2</v>
          </cell>
          <cell r="AH39">
            <v>2</v>
          </cell>
        </row>
        <row r="40">
          <cell r="A40">
            <v>39</v>
          </cell>
          <cell r="C40" t="str">
            <v>TMP (Cana Queimada)</v>
          </cell>
          <cell r="D40" t="str">
            <v>HHMM</v>
          </cell>
          <cell r="E40">
            <v>27.17</v>
          </cell>
          <cell r="F40">
            <v>59.53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18.010000000000002</v>
          </cell>
          <cell r="R40">
            <v>0</v>
          </cell>
          <cell r="S40">
            <v>15.76</v>
          </cell>
          <cell r="T40">
            <v>24.03</v>
          </cell>
          <cell r="U40">
            <v>24.8</v>
          </cell>
          <cell r="V40">
            <v>0</v>
          </cell>
          <cell r="W40">
            <v>0</v>
          </cell>
          <cell r="X40">
            <v>37.07</v>
          </cell>
          <cell r="Y40">
            <v>0</v>
          </cell>
          <cell r="Z40">
            <v>0</v>
          </cell>
          <cell r="AA40">
            <v>0</v>
          </cell>
          <cell r="AB40">
            <v>23.37</v>
          </cell>
          <cell r="AC40">
            <v>78.09</v>
          </cell>
          <cell r="AD40">
            <v>37.729999999999997</v>
          </cell>
          <cell r="AE40">
            <v>103.92</v>
          </cell>
          <cell r="AF40">
            <v>0</v>
          </cell>
          <cell r="AG40">
            <v>0</v>
          </cell>
          <cell r="AH40">
            <v>0</v>
          </cell>
        </row>
        <row r="41">
          <cell r="A41">
            <v>40</v>
          </cell>
          <cell r="C41" t="str">
            <v>PRODUÇÃO DE ALCOOL</v>
          </cell>
          <cell r="D41" t="str">
            <v>.</v>
          </cell>
        </row>
        <row r="42">
          <cell r="A42">
            <v>41</v>
          </cell>
          <cell r="B42" t="str">
            <v>Alcohol Anhidro Producido (Litros)</v>
          </cell>
          <cell r="C42" t="str">
            <v>Alcool Anidro (l)</v>
          </cell>
          <cell r="D42" t="str">
            <v>l</v>
          </cell>
          <cell r="G42">
            <v>644664</v>
          </cell>
          <cell r="H42">
            <v>3337882</v>
          </cell>
          <cell r="I42">
            <v>693156</v>
          </cell>
          <cell r="J42">
            <v>1978542</v>
          </cell>
          <cell r="K42">
            <v>3023607</v>
          </cell>
          <cell r="L42">
            <v>109190</v>
          </cell>
          <cell r="M42">
            <v>261775</v>
          </cell>
          <cell r="N42">
            <v>3412726</v>
          </cell>
          <cell r="O42">
            <v>3621574</v>
          </cell>
          <cell r="P42">
            <v>3629387</v>
          </cell>
          <cell r="Q42">
            <v>3591917</v>
          </cell>
          <cell r="R42">
            <v>3586841</v>
          </cell>
          <cell r="S42">
            <v>1379712</v>
          </cell>
          <cell r="T42">
            <v>3647002</v>
          </cell>
          <cell r="U42">
            <v>3471578</v>
          </cell>
          <cell r="V42">
            <v>3088215</v>
          </cell>
          <cell r="W42">
            <v>2813366</v>
          </cell>
          <cell r="X42">
            <v>3120786</v>
          </cell>
          <cell r="Y42">
            <v>565579</v>
          </cell>
          <cell r="Z42">
            <v>865662</v>
          </cell>
          <cell r="AA42">
            <v>3318866</v>
          </cell>
          <cell r="AB42">
            <v>2669121</v>
          </cell>
          <cell r="AC42">
            <v>3448391</v>
          </cell>
          <cell r="AD42">
            <v>3242654</v>
          </cell>
          <cell r="AE42">
            <v>2668254</v>
          </cell>
          <cell r="AF42">
            <v>3580854</v>
          </cell>
          <cell r="AG42">
            <v>2925138</v>
          </cell>
          <cell r="AH42">
            <v>2115137</v>
          </cell>
        </row>
        <row r="43">
          <cell r="A43">
            <v>42</v>
          </cell>
          <cell r="C43" t="str">
            <v>Alcool Anidro Absoluto (l)</v>
          </cell>
          <cell r="D43" t="str">
            <v>LT</v>
          </cell>
          <cell r="E43">
            <v>0</v>
          </cell>
          <cell r="F43">
            <v>0</v>
          </cell>
          <cell r="G43">
            <v>641937</v>
          </cell>
          <cell r="H43">
            <v>3323763</v>
          </cell>
          <cell r="I43">
            <v>690224</v>
          </cell>
          <cell r="J43">
            <v>1970173</v>
          </cell>
          <cell r="K43">
            <v>3010816</v>
          </cell>
          <cell r="L43">
            <v>108728</v>
          </cell>
          <cell r="M43">
            <v>260669</v>
          </cell>
          <cell r="N43">
            <v>3398289</v>
          </cell>
          <cell r="O43">
            <v>3606254</v>
          </cell>
          <cell r="P43">
            <v>3614034</v>
          </cell>
          <cell r="Q43">
            <v>3576724</v>
          </cell>
          <cell r="R43">
            <v>3571668</v>
          </cell>
          <cell r="S43">
            <v>1373875</v>
          </cell>
          <cell r="T43">
            <v>3631575</v>
          </cell>
          <cell r="U43">
            <v>3456893</v>
          </cell>
          <cell r="V43">
            <v>3075151</v>
          </cell>
          <cell r="W43">
            <v>2801466</v>
          </cell>
          <cell r="X43">
            <v>3107586</v>
          </cell>
          <cell r="Y43">
            <v>563187</v>
          </cell>
          <cell r="Z43">
            <v>862000</v>
          </cell>
          <cell r="AA43">
            <v>3304828</v>
          </cell>
          <cell r="AB43">
            <v>2657830</v>
          </cell>
          <cell r="AC43">
            <v>3433805</v>
          </cell>
          <cell r="AD43">
            <v>3228937</v>
          </cell>
          <cell r="AE43">
            <v>2656967</v>
          </cell>
          <cell r="AF43">
            <v>3565707</v>
          </cell>
          <cell r="AG43">
            <v>2912764</v>
          </cell>
          <cell r="AH43">
            <v>2106190</v>
          </cell>
        </row>
        <row r="44">
          <cell r="A44">
            <v>43</v>
          </cell>
          <cell r="B44" t="str">
            <v>Alcohol Hidratado Producido (Litros)</v>
          </cell>
          <cell r="C44" t="str">
            <v>Alcool Hidratado (l)</v>
          </cell>
          <cell r="D44" t="str">
            <v>LITROS</v>
          </cell>
          <cell r="E44">
            <v>3447875</v>
          </cell>
          <cell r="F44">
            <v>5422005</v>
          </cell>
          <cell r="G44">
            <v>1369421</v>
          </cell>
          <cell r="H44">
            <v>2828192</v>
          </cell>
          <cell r="I44">
            <v>460644</v>
          </cell>
          <cell r="J44">
            <v>644214</v>
          </cell>
          <cell r="K44">
            <v>1623622</v>
          </cell>
          <cell r="L44">
            <v>61696</v>
          </cell>
          <cell r="M44">
            <v>2205608</v>
          </cell>
          <cell r="N44">
            <v>2214709</v>
          </cell>
          <cell r="O44">
            <v>2239327</v>
          </cell>
          <cell r="P44">
            <v>1755667</v>
          </cell>
          <cell r="Q44">
            <v>1620161</v>
          </cell>
          <cell r="R44">
            <v>2197556</v>
          </cell>
          <cell r="S44">
            <v>4246368</v>
          </cell>
          <cell r="T44">
            <v>3012988</v>
          </cell>
          <cell r="U44">
            <v>2962558</v>
          </cell>
          <cell r="V44">
            <v>2814452</v>
          </cell>
          <cell r="W44">
            <v>2067252</v>
          </cell>
          <cell r="X44">
            <v>2548684</v>
          </cell>
          <cell r="Y44">
            <v>1382991</v>
          </cell>
          <cell r="Z44">
            <v>2075097</v>
          </cell>
          <cell r="AA44">
            <v>2956354</v>
          </cell>
          <cell r="AB44">
            <v>2336359</v>
          </cell>
          <cell r="AC44">
            <v>2663303</v>
          </cell>
          <cell r="AD44">
            <v>2053316</v>
          </cell>
          <cell r="AE44">
            <v>2387095</v>
          </cell>
          <cell r="AF44">
            <v>2442450</v>
          </cell>
          <cell r="AG44">
            <v>1273600</v>
          </cell>
          <cell r="AH44">
            <v>485523</v>
          </cell>
        </row>
        <row r="45">
          <cell r="A45">
            <v>44</v>
          </cell>
          <cell r="C45" t="str">
            <v>Alcool Hidratado Absoluto (l)</v>
          </cell>
          <cell r="D45" t="str">
            <v>LITROS</v>
          </cell>
          <cell r="E45">
            <v>3295066</v>
          </cell>
          <cell r="F45">
            <v>5181701</v>
          </cell>
          <cell r="G45">
            <v>1308728</v>
          </cell>
          <cell r="H45">
            <v>2702847</v>
          </cell>
          <cell r="I45">
            <v>440228</v>
          </cell>
          <cell r="J45">
            <v>615662</v>
          </cell>
          <cell r="K45">
            <v>1551663</v>
          </cell>
          <cell r="L45">
            <v>58962</v>
          </cell>
          <cell r="M45">
            <v>2107856</v>
          </cell>
          <cell r="N45">
            <v>2116554</v>
          </cell>
          <cell r="O45">
            <v>2140079</v>
          </cell>
          <cell r="P45">
            <v>1677856</v>
          </cell>
          <cell r="Q45">
            <v>1548355</v>
          </cell>
          <cell r="R45">
            <v>2100161</v>
          </cell>
          <cell r="S45">
            <v>4058169</v>
          </cell>
          <cell r="T45">
            <v>2879453</v>
          </cell>
          <cell r="U45">
            <v>2831257</v>
          </cell>
          <cell r="V45">
            <v>2689715</v>
          </cell>
          <cell r="W45">
            <v>1975631</v>
          </cell>
          <cell r="X45">
            <v>2435726</v>
          </cell>
          <cell r="Y45">
            <v>1321697</v>
          </cell>
          <cell r="Z45">
            <v>1983129</v>
          </cell>
          <cell r="AA45">
            <v>2825328</v>
          </cell>
          <cell r="AB45">
            <v>2232812</v>
          </cell>
          <cell r="AC45">
            <v>2545266</v>
          </cell>
          <cell r="AD45">
            <v>1962313</v>
          </cell>
          <cell r="AE45">
            <v>2281299</v>
          </cell>
          <cell r="AF45">
            <v>2334201</v>
          </cell>
          <cell r="AG45">
            <v>1217153</v>
          </cell>
          <cell r="AH45">
            <v>464004</v>
          </cell>
        </row>
        <row r="46">
          <cell r="A46">
            <v>45</v>
          </cell>
          <cell r="B46" t="str">
            <v>Alcohol hidratado en proceso (Litros)</v>
          </cell>
          <cell r="C46" t="str">
            <v>Alcool em Processo (l)</v>
          </cell>
          <cell r="D46" t="str">
            <v>LITROS</v>
          </cell>
          <cell r="E46">
            <v>373745</v>
          </cell>
          <cell r="F46">
            <v>361653</v>
          </cell>
          <cell r="G46">
            <v>401138</v>
          </cell>
          <cell r="H46">
            <v>634984</v>
          </cell>
          <cell r="I46">
            <v>245417</v>
          </cell>
          <cell r="J46">
            <v>328222</v>
          </cell>
          <cell r="K46">
            <v>382298</v>
          </cell>
          <cell r="L46">
            <v>314397</v>
          </cell>
          <cell r="M46">
            <v>419469</v>
          </cell>
          <cell r="N46">
            <v>626200</v>
          </cell>
          <cell r="O46">
            <v>472246</v>
          </cell>
          <cell r="P46">
            <v>449607</v>
          </cell>
          <cell r="Q46">
            <v>486828</v>
          </cell>
          <cell r="R46">
            <v>414669</v>
          </cell>
          <cell r="S46">
            <v>529837</v>
          </cell>
          <cell r="T46">
            <v>538596</v>
          </cell>
          <cell r="U46">
            <v>402593</v>
          </cell>
          <cell r="V46">
            <v>457805</v>
          </cell>
          <cell r="W46">
            <v>370461</v>
          </cell>
          <cell r="X46">
            <v>465911</v>
          </cell>
          <cell r="Y46">
            <v>264502</v>
          </cell>
          <cell r="Z46">
            <v>466803</v>
          </cell>
          <cell r="AA46">
            <v>461617</v>
          </cell>
          <cell r="AB46">
            <v>552409</v>
          </cell>
          <cell r="AC46">
            <v>492568</v>
          </cell>
          <cell r="AD46">
            <v>504034</v>
          </cell>
          <cell r="AE46">
            <v>479253</v>
          </cell>
          <cell r="AF46">
            <v>590132</v>
          </cell>
          <cell r="AG46">
            <v>719188</v>
          </cell>
          <cell r="AH46">
            <v>0</v>
          </cell>
        </row>
        <row r="47">
          <cell r="A47">
            <v>46</v>
          </cell>
          <cell r="C47" t="str">
            <v>Alcool Prod. + Delta Proc. (l)</v>
          </cell>
          <cell r="D47" t="str">
            <v>LTS</v>
          </cell>
        </row>
        <row r="48">
          <cell r="A48">
            <v>47</v>
          </cell>
          <cell r="C48" t="str">
            <v>Saida Anidro (l)</v>
          </cell>
          <cell r="D48" t="str">
            <v>%</v>
          </cell>
          <cell r="E48">
            <v>457791</v>
          </cell>
          <cell r="F48">
            <v>576874</v>
          </cell>
          <cell r="G48">
            <v>979829</v>
          </cell>
          <cell r="H48">
            <v>1172518</v>
          </cell>
          <cell r="I48">
            <v>1689193</v>
          </cell>
          <cell r="J48">
            <v>3000217</v>
          </cell>
          <cell r="K48">
            <v>1695214</v>
          </cell>
          <cell r="L48">
            <v>1372456</v>
          </cell>
          <cell r="M48">
            <v>1524170</v>
          </cell>
          <cell r="N48">
            <v>763583</v>
          </cell>
          <cell r="O48">
            <v>2114478</v>
          </cell>
          <cell r="P48">
            <v>1457663</v>
          </cell>
          <cell r="Q48">
            <v>1151028</v>
          </cell>
          <cell r="R48">
            <v>2035855</v>
          </cell>
          <cell r="S48">
            <v>2735243</v>
          </cell>
          <cell r="T48">
            <v>1988436</v>
          </cell>
          <cell r="U48">
            <v>1756309</v>
          </cell>
          <cell r="V48">
            <v>2235571</v>
          </cell>
          <cell r="W48">
            <v>1931040</v>
          </cell>
          <cell r="X48">
            <v>2224857</v>
          </cell>
          <cell r="Y48">
            <v>2620797</v>
          </cell>
          <cell r="Z48">
            <v>2060304</v>
          </cell>
          <cell r="AA48">
            <v>1653443</v>
          </cell>
          <cell r="AB48">
            <v>2092068</v>
          </cell>
          <cell r="AC48">
            <v>2288227</v>
          </cell>
          <cell r="AD48">
            <v>2140114</v>
          </cell>
          <cell r="AE48">
            <v>1705882</v>
          </cell>
          <cell r="AF48">
            <v>1330833</v>
          </cell>
          <cell r="AG48">
            <v>1531711</v>
          </cell>
          <cell r="AH48">
            <v>1785876</v>
          </cell>
        </row>
        <row r="49">
          <cell r="A49">
            <v>48</v>
          </cell>
          <cell r="C49" t="str">
            <v>Saida Hidratado (l)</v>
          </cell>
          <cell r="D49" t="str">
            <v>%</v>
          </cell>
          <cell r="E49">
            <v>570524</v>
          </cell>
          <cell r="F49">
            <v>3451297</v>
          </cell>
          <cell r="G49">
            <v>2476965</v>
          </cell>
          <cell r="H49">
            <v>3448900</v>
          </cell>
          <cell r="I49">
            <v>2629143</v>
          </cell>
          <cell r="J49">
            <v>707499</v>
          </cell>
          <cell r="K49">
            <v>616293</v>
          </cell>
          <cell r="L49">
            <v>841902</v>
          </cell>
          <cell r="M49">
            <v>244564</v>
          </cell>
          <cell r="N49">
            <v>200649</v>
          </cell>
          <cell r="O49">
            <v>1848158</v>
          </cell>
          <cell r="P49">
            <v>2260647</v>
          </cell>
          <cell r="Q49">
            <v>1392118</v>
          </cell>
          <cell r="R49">
            <v>1827418</v>
          </cell>
          <cell r="S49">
            <v>1123227</v>
          </cell>
          <cell r="T49">
            <v>887858</v>
          </cell>
          <cell r="U49">
            <v>1839340</v>
          </cell>
          <cell r="V49">
            <v>2080964</v>
          </cell>
          <cell r="W49">
            <v>375638</v>
          </cell>
          <cell r="X49">
            <v>782733</v>
          </cell>
          <cell r="Y49">
            <v>1793833</v>
          </cell>
          <cell r="Z49">
            <v>2288597</v>
          </cell>
          <cell r="AA49">
            <v>1078383</v>
          </cell>
          <cell r="AB49">
            <v>759969</v>
          </cell>
          <cell r="AC49">
            <v>769144</v>
          </cell>
          <cell r="AD49">
            <v>2000207</v>
          </cell>
          <cell r="AE49">
            <v>1146182</v>
          </cell>
          <cell r="AF49">
            <v>241256</v>
          </cell>
          <cell r="AG49">
            <v>1455239</v>
          </cell>
          <cell r="AH49">
            <v>1318278</v>
          </cell>
        </row>
        <row r="50">
          <cell r="A50">
            <v>49</v>
          </cell>
          <cell r="C50" t="str">
            <v>Estoque Fisico Hidratado (l)</v>
          </cell>
          <cell r="D50" t="str">
            <v>LTS</v>
          </cell>
        </row>
        <row r="51">
          <cell r="A51">
            <v>50</v>
          </cell>
          <cell r="C51" t="str">
            <v>Estoque Anidro (l)</v>
          </cell>
          <cell r="D51" t="str">
            <v>LT</v>
          </cell>
        </row>
        <row r="52">
          <cell r="A52">
            <v>51</v>
          </cell>
          <cell r="C52" t="str">
            <v>Hidrtado p/ Prod. Anidro (m³)</v>
          </cell>
          <cell r="D52" t="str">
            <v>M3</v>
          </cell>
          <cell r="E52">
            <v>0</v>
          </cell>
          <cell r="F52">
            <v>0</v>
          </cell>
          <cell r="G52">
            <v>674.39700000000005</v>
          </cell>
          <cell r="H52">
            <v>2957.902</v>
          </cell>
          <cell r="I52">
            <v>726.78399999999999</v>
          </cell>
          <cell r="J52">
            <v>2068.1109999999999</v>
          </cell>
          <cell r="K52">
            <v>3165.91</v>
          </cell>
          <cell r="L52">
            <v>114.337</v>
          </cell>
          <cell r="M52">
            <v>276.089</v>
          </cell>
          <cell r="N52">
            <v>3083.761</v>
          </cell>
          <cell r="O52">
            <v>3815.5790000000002</v>
          </cell>
          <cell r="P52">
            <v>3804.252</v>
          </cell>
          <cell r="Q52">
            <v>3760.7730000000001</v>
          </cell>
          <cell r="R52">
            <v>3758.5129999999999</v>
          </cell>
          <cell r="S52">
            <v>1446.896</v>
          </cell>
          <cell r="T52">
            <v>3820.99</v>
          </cell>
          <cell r="U52">
            <v>3638.7849999999999</v>
          </cell>
          <cell r="V52">
            <v>3239.15</v>
          </cell>
          <cell r="W52">
            <v>2906.364</v>
          </cell>
          <cell r="X52">
            <v>3269.652</v>
          </cell>
          <cell r="Y52">
            <v>592.31399999999996</v>
          </cell>
          <cell r="Z52">
            <v>908.17399999999998</v>
          </cell>
          <cell r="AA52">
            <v>3477.9720000000002</v>
          </cell>
          <cell r="AB52">
            <v>2667.855</v>
          </cell>
          <cell r="AC52">
            <v>3611.2829999999999</v>
          </cell>
          <cell r="AD52">
            <v>3398.8209999999999</v>
          </cell>
          <cell r="AE52">
            <v>2314.7240000000002</v>
          </cell>
          <cell r="AF52">
            <v>3749.9749999999999</v>
          </cell>
          <cell r="AG52">
            <v>2992.4189999999999</v>
          </cell>
          <cell r="AH52">
            <v>1606.211</v>
          </cell>
        </row>
        <row r="53">
          <cell r="A53">
            <v>52</v>
          </cell>
          <cell r="C53" t="str">
            <v>SAIDA SUBPRODUTOS</v>
          </cell>
          <cell r="D53" t="str">
            <v>.</v>
          </cell>
        </row>
        <row r="54">
          <cell r="A54">
            <v>53</v>
          </cell>
          <cell r="C54" t="str">
            <v>Saída Bagaço In Natura (t)</v>
          </cell>
          <cell r="D54" t="str">
            <v>t</v>
          </cell>
          <cell r="E54">
            <v>3350.76</v>
          </cell>
          <cell r="F54">
            <v>5357.32</v>
          </cell>
          <cell r="G54">
            <v>704.16</v>
          </cell>
          <cell r="H54">
            <v>4789.74</v>
          </cell>
          <cell r="I54">
            <v>1416.14</v>
          </cell>
          <cell r="J54">
            <v>3639.08</v>
          </cell>
          <cell r="K54">
            <v>3934.5</v>
          </cell>
          <cell r="M54">
            <v>3040.3</v>
          </cell>
          <cell r="N54">
            <v>6263.06</v>
          </cell>
          <cell r="O54">
            <v>4746.04</v>
          </cell>
          <cell r="P54">
            <v>1610.82</v>
          </cell>
          <cell r="Q54">
            <v>72.16</v>
          </cell>
          <cell r="R54">
            <v>1972.54</v>
          </cell>
          <cell r="S54">
            <v>5756.48</v>
          </cell>
          <cell r="T54">
            <v>4409.32</v>
          </cell>
          <cell r="U54">
            <v>3800.6</v>
          </cell>
          <cell r="V54">
            <v>4441.9799999999996</v>
          </cell>
          <cell r="W54">
            <v>3320.22</v>
          </cell>
          <cell r="X54">
            <v>5193.74</v>
          </cell>
          <cell r="Y54">
            <v>1615.86</v>
          </cell>
          <cell r="Z54">
            <v>2815.36</v>
          </cell>
          <cell r="AA54">
            <v>5878.58</v>
          </cell>
          <cell r="AB54">
            <v>4190.16</v>
          </cell>
          <cell r="AC54">
            <v>4864.18</v>
          </cell>
          <cell r="AD54">
            <v>5046.8</v>
          </cell>
          <cell r="AE54">
            <v>3344.06</v>
          </cell>
          <cell r="AF54">
            <v>5796.74</v>
          </cell>
          <cell r="AG54">
            <v>4681.22</v>
          </cell>
          <cell r="AH54">
            <v>4540.3599999999997</v>
          </cell>
        </row>
        <row r="55">
          <cell r="A55">
            <v>54</v>
          </cell>
          <cell r="C55" t="str">
            <v>Oleo Fusel</v>
          </cell>
          <cell r="D55" t="str">
            <v>t</v>
          </cell>
        </row>
        <row r="56">
          <cell r="A56">
            <v>55</v>
          </cell>
          <cell r="C56" t="str">
            <v>Levedura Creme (t)</v>
          </cell>
          <cell r="D56" t="str">
            <v>t</v>
          </cell>
        </row>
        <row r="57">
          <cell r="A57">
            <v>56</v>
          </cell>
          <cell r="C57" t="str">
            <v>Produção Fuligem (t)</v>
          </cell>
          <cell r="D57" t="str">
            <v>t</v>
          </cell>
          <cell r="E57">
            <v>596.91999999999996</v>
          </cell>
          <cell r="F57">
            <v>837.48</v>
          </cell>
          <cell r="G57">
            <v>416.48</v>
          </cell>
          <cell r="H57">
            <v>1051.42</v>
          </cell>
          <cell r="I57">
            <v>363.46</v>
          </cell>
          <cell r="J57">
            <v>741.56</v>
          </cell>
          <cell r="K57">
            <v>786.66</v>
          </cell>
          <cell r="L57">
            <v>191.6</v>
          </cell>
          <cell r="M57">
            <v>502.32</v>
          </cell>
          <cell r="N57">
            <v>1086.5999999999999</v>
          </cell>
          <cell r="O57">
            <v>920.42</v>
          </cell>
          <cell r="P57">
            <v>897.14</v>
          </cell>
          <cell r="Q57">
            <v>1062.28</v>
          </cell>
          <cell r="R57">
            <v>914.14</v>
          </cell>
          <cell r="S57">
            <v>845.18</v>
          </cell>
          <cell r="T57">
            <v>808.64</v>
          </cell>
          <cell r="U57">
            <v>799.04</v>
          </cell>
          <cell r="V57">
            <v>711.04</v>
          </cell>
          <cell r="W57">
            <v>796.76</v>
          </cell>
          <cell r="X57">
            <v>324.32</v>
          </cell>
          <cell r="Y57">
            <v>59.42</v>
          </cell>
          <cell r="Z57">
            <v>701.02</v>
          </cell>
          <cell r="AA57">
            <v>1131.28</v>
          </cell>
          <cell r="AB57">
            <v>949.86</v>
          </cell>
          <cell r="AC57">
            <v>866.24</v>
          </cell>
          <cell r="AD57">
            <v>900.34</v>
          </cell>
          <cell r="AE57">
            <v>864.46</v>
          </cell>
          <cell r="AF57">
            <v>1207.0999999999999</v>
          </cell>
          <cell r="AG57">
            <v>824.96</v>
          </cell>
          <cell r="AH57">
            <v>315.92</v>
          </cell>
        </row>
        <row r="58">
          <cell r="A58">
            <v>57</v>
          </cell>
          <cell r="C58" t="str">
            <v>Prod.Vinhaça/lts alcool (l) GL</v>
          </cell>
          <cell r="D58" t="str">
            <v>.</v>
          </cell>
          <cell r="E58">
            <v>11.82</v>
          </cell>
          <cell r="F58">
            <v>9.9600000000000009</v>
          </cell>
          <cell r="G58">
            <v>12.97</v>
          </cell>
          <cell r="H58">
            <v>9.48</v>
          </cell>
          <cell r="I58">
            <v>10.82</v>
          </cell>
          <cell r="J58">
            <v>13.62</v>
          </cell>
          <cell r="K58">
            <v>10.68</v>
          </cell>
          <cell r="L58">
            <v>13.53</v>
          </cell>
          <cell r="M58">
            <v>14.41</v>
          </cell>
          <cell r="N58">
            <v>9.66</v>
          </cell>
          <cell r="O58">
            <v>9.65</v>
          </cell>
          <cell r="P58">
            <v>10.11</v>
          </cell>
          <cell r="Q58">
            <v>9.9499999999999993</v>
          </cell>
          <cell r="R58">
            <v>9.4700000000000006</v>
          </cell>
          <cell r="S58">
            <v>9.76</v>
          </cell>
          <cell r="T58">
            <v>9.56</v>
          </cell>
          <cell r="U58">
            <v>9.8800000000000008</v>
          </cell>
          <cell r="V58">
            <v>10.15</v>
          </cell>
          <cell r="W58">
            <v>10.48</v>
          </cell>
          <cell r="X58">
            <v>10.34</v>
          </cell>
          <cell r="Y58">
            <v>11.61</v>
          </cell>
          <cell r="Z58">
            <v>11.53</v>
          </cell>
          <cell r="AA58">
            <v>9.09</v>
          </cell>
          <cell r="AB58">
            <v>9.57</v>
          </cell>
          <cell r="AC58">
            <v>9.08</v>
          </cell>
          <cell r="AD58">
            <v>9.92</v>
          </cell>
          <cell r="AE58">
            <v>9.85</v>
          </cell>
          <cell r="AF58">
            <v>9.18</v>
          </cell>
          <cell r="AG58">
            <v>10.039999999999999</v>
          </cell>
          <cell r="AH58">
            <v>9.64</v>
          </cell>
        </row>
        <row r="59">
          <cell r="A59">
            <v>58</v>
          </cell>
          <cell r="C59" t="str">
            <v>Lts Vinhaça / lts Álcool (l/l)</v>
          </cell>
          <cell r="D59" t="str">
            <v>.</v>
          </cell>
          <cell r="E59">
            <v>9.99</v>
          </cell>
          <cell r="F59">
            <v>7.11</v>
          </cell>
          <cell r="G59">
            <v>11.84</v>
          </cell>
          <cell r="H59">
            <v>9.59</v>
          </cell>
          <cell r="I59">
            <v>8.4</v>
          </cell>
          <cell r="J59">
            <v>9.24</v>
          </cell>
          <cell r="K59">
            <v>10.09</v>
          </cell>
          <cell r="L59">
            <v>8.52</v>
          </cell>
          <cell r="M59">
            <v>15.15</v>
          </cell>
          <cell r="N59">
            <v>9.3800000000000008</v>
          </cell>
          <cell r="O59">
            <v>10.09</v>
          </cell>
          <cell r="P59">
            <v>12.04</v>
          </cell>
          <cell r="Q59">
            <v>10.45</v>
          </cell>
          <cell r="R59">
            <v>9.7799999999999994</v>
          </cell>
          <cell r="S59">
            <v>10.39</v>
          </cell>
          <cell r="T59">
            <v>9.56</v>
          </cell>
          <cell r="U59">
            <v>9.86</v>
          </cell>
          <cell r="V59">
            <v>10.32</v>
          </cell>
          <cell r="W59">
            <v>10.82</v>
          </cell>
          <cell r="X59">
            <v>9.7799999999999994</v>
          </cell>
          <cell r="Y59">
            <v>13.37</v>
          </cell>
          <cell r="Z59">
            <v>11.84</v>
          </cell>
          <cell r="AA59">
            <v>9.61</v>
          </cell>
          <cell r="AB59">
            <v>10.25</v>
          </cell>
          <cell r="AC59">
            <v>8.9600000000000009</v>
          </cell>
          <cell r="AD59">
            <v>9.39</v>
          </cell>
          <cell r="AE59">
            <v>9.9499999999999993</v>
          </cell>
          <cell r="AF59">
            <v>9.14</v>
          </cell>
          <cell r="AG59">
            <v>10.029999999999999</v>
          </cell>
          <cell r="AH59">
            <v>7.04</v>
          </cell>
        </row>
        <row r="60">
          <cell r="A60">
            <v>59</v>
          </cell>
          <cell r="C60" t="str">
            <v>RENDIMENTOS</v>
          </cell>
          <cell r="D60" t="str">
            <v>.</v>
          </cell>
        </row>
        <row r="61">
          <cell r="A61">
            <v>60</v>
          </cell>
          <cell r="B61" t="str">
            <v>Eficiência geral industrial (%)</v>
          </cell>
          <cell r="C61" t="str">
            <v>Eficiência Industrial (%)</v>
          </cell>
          <cell r="D61" t="str">
            <v>%</v>
          </cell>
          <cell r="E61">
            <v>81.12</v>
          </cell>
          <cell r="F61">
            <v>85.47</v>
          </cell>
          <cell r="G61">
            <v>80.63</v>
          </cell>
          <cell r="H61">
            <v>86.1</v>
          </cell>
          <cell r="I61">
            <v>63.62</v>
          </cell>
          <cell r="J61">
            <v>75.790000000000006</v>
          </cell>
          <cell r="K61">
            <v>86.29</v>
          </cell>
          <cell r="L61">
            <v>53.14</v>
          </cell>
          <cell r="M61">
            <v>80.239999999999995</v>
          </cell>
          <cell r="N61">
            <v>84.1</v>
          </cell>
          <cell r="O61">
            <v>84.21</v>
          </cell>
          <cell r="P61">
            <v>84.35</v>
          </cell>
          <cell r="Q61">
            <v>85.61</v>
          </cell>
          <cell r="R61">
            <v>86.21</v>
          </cell>
          <cell r="S61">
            <v>85.25</v>
          </cell>
          <cell r="T61">
            <v>86.58</v>
          </cell>
          <cell r="U61">
            <v>86.51</v>
          </cell>
          <cell r="V61">
            <v>85.62</v>
          </cell>
          <cell r="W61">
            <v>86.35</v>
          </cell>
          <cell r="X61">
            <v>86.38</v>
          </cell>
          <cell r="Y61">
            <v>84.94</v>
          </cell>
          <cell r="Z61">
            <v>84.33</v>
          </cell>
          <cell r="AA61">
            <v>87.54</v>
          </cell>
          <cell r="AB61">
            <v>87.85</v>
          </cell>
          <cell r="AC61">
            <v>88.46</v>
          </cell>
          <cell r="AD61">
            <v>85.74</v>
          </cell>
          <cell r="AE61">
            <v>84.68</v>
          </cell>
          <cell r="AF61">
            <v>88.99</v>
          </cell>
          <cell r="AG61">
            <v>86.05</v>
          </cell>
          <cell r="AH61">
            <v>135.21</v>
          </cell>
        </row>
        <row r="62">
          <cell r="A62">
            <v>61</v>
          </cell>
          <cell r="C62" t="str">
            <v>Eficiência Relativa (%)</v>
          </cell>
          <cell r="D62" t="str">
            <v>%</v>
          </cell>
          <cell r="E62">
            <v>92.52</v>
          </cell>
          <cell r="F62">
            <v>97.48</v>
          </cell>
          <cell r="G62">
            <v>91.96</v>
          </cell>
          <cell r="H62">
            <v>98.2</v>
          </cell>
          <cell r="I62">
            <v>72.56</v>
          </cell>
          <cell r="J62">
            <v>86.44</v>
          </cell>
          <cell r="K62">
            <v>98.41</v>
          </cell>
          <cell r="L62">
            <v>60.61</v>
          </cell>
          <cell r="M62">
            <v>91.51</v>
          </cell>
          <cell r="N62">
            <v>95.92</v>
          </cell>
          <cell r="O62">
            <v>96.04</v>
          </cell>
          <cell r="P62">
            <v>96.2</v>
          </cell>
          <cell r="Q62">
            <v>97.64</v>
          </cell>
          <cell r="R62">
            <v>98.32</v>
          </cell>
          <cell r="S62">
            <v>97.23</v>
          </cell>
          <cell r="T62">
            <v>98.75</v>
          </cell>
          <cell r="U62">
            <v>98.67</v>
          </cell>
          <cell r="V62">
            <v>97.65</v>
          </cell>
          <cell r="W62">
            <v>98.48</v>
          </cell>
          <cell r="X62">
            <v>98.52</v>
          </cell>
          <cell r="Y62">
            <v>96.88</v>
          </cell>
          <cell r="Z62">
            <v>96.18</v>
          </cell>
          <cell r="AA62">
            <v>99.84</v>
          </cell>
          <cell r="AB62">
            <v>100.19</v>
          </cell>
          <cell r="AC62">
            <v>100.89</v>
          </cell>
          <cell r="AD62">
            <v>97.79</v>
          </cell>
          <cell r="AE62">
            <v>96.58</v>
          </cell>
          <cell r="AF62">
            <v>101.49</v>
          </cell>
          <cell r="AG62">
            <v>98.14</v>
          </cell>
          <cell r="AH62">
            <v>154.21</v>
          </cell>
        </row>
        <row r="63">
          <cell r="A63">
            <v>62</v>
          </cell>
          <cell r="C63" t="str">
            <v>Eficiência Máxima</v>
          </cell>
          <cell r="D63" t="str">
            <v>%</v>
          </cell>
          <cell r="E63">
            <v>87.68</v>
          </cell>
          <cell r="F63">
            <v>87.68</v>
          </cell>
          <cell r="G63">
            <v>87.68</v>
          </cell>
          <cell r="H63">
            <v>87.68</v>
          </cell>
          <cell r="I63">
            <v>87.68</v>
          </cell>
          <cell r="J63">
            <v>87.68</v>
          </cell>
          <cell r="K63">
            <v>87.68</v>
          </cell>
          <cell r="L63">
            <v>87.68</v>
          </cell>
          <cell r="M63">
            <v>87.68</v>
          </cell>
          <cell r="N63">
            <v>87.68</v>
          </cell>
          <cell r="O63">
            <v>87.68</v>
          </cell>
          <cell r="P63">
            <v>87.68</v>
          </cell>
          <cell r="Q63">
            <v>87.68</v>
          </cell>
          <cell r="R63">
            <v>87.68</v>
          </cell>
          <cell r="S63">
            <v>87.68</v>
          </cell>
          <cell r="T63">
            <v>87.68</v>
          </cell>
          <cell r="U63">
            <v>87.68</v>
          </cell>
          <cell r="V63">
            <v>87.68</v>
          </cell>
          <cell r="W63">
            <v>87.68</v>
          </cell>
          <cell r="X63">
            <v>87.68</v>
          </cell>
          <cell r="Y63">
            <v>87.68</v>
          </cell>
          <cell r="Z63">
            <v>87.68</v>
          </cell>
          <cell r="AA63">
            <v>87.68</v>
          </cell>
          <cell r="AB63">
            <v>87.68</v>
          </cell>
          <cell r="AC63">
            <v>87.68</v>
          </cell>
          <cell r="AD63">
            <v>87.68</v>
          </cell>
          <cell r="AE63">
            <v>87.68</v>
          </cell>
          <cell r="AF63">
            <v>87.68</v>
          </cell>
          <cell r="AG63">
            <v>87.68</v>
          </cell>
          <cell r="AH63">
            <v>87.68</v>
          </cell>
        </row>
        <row r="64">
          <cell r="A64">
            <v>63</v>
          </cell>
          <cell r="B64" t="str">
            <v>Rendimiento ART Productos</v>
          </cell>
          <cell r="C64" t="str">
            <v>Rend. ART Produtos (kg/tc)</v>
          </cell>
          <cell r="D64" t="str">
            <v>Kgs/TC</v>
          </cell>
          <cell r="E64">
            <v>120.6</v>
          </cell>
          <cell r="F64">
            <v>126.7</v>
          </cell>
          <cell r="G64">
            <v>122.2</v>
          </cell>
          <cell r="H64">
            <v>129.80000000000001</v>
          </cell>
          <cell r="I64">
            <v>94.8</v>
          </cell>
          <cell r="J64">
            <v>110</v>
          </cell>
          <cell r="K64">
            <v>127.4</v>
          </cell>
          <cell r="L64">
            <v>70.900000000000006</v>
          </cell>
          <cell r="M64">
            <v>119</v>
          </cell>
          <cell r="N64">
            <v>128.30000000000001</v>
          </cell>
          <cell r="O64">
            <v>122.6</v>
          </cell>
          <cell r="P64">
            <v>122.1</v>
          </cell>
          <cell r="Q64">
            <v>125.1</v>
          </cell>
          <cell r="R64">
            <v>131.6</v>
          </cell>
          <cell r="S64">
            <v>127.2</v>
          </cell>
          <cell r="T64">
            <v>137.1</v>
          </cell>
          <cell r="U64">
            <v>133.1</v>
          </cell>
          <cell r="V64">
            <v>134.1</v>
          </cell>
          <cell r="W64">
            <v>128.9</v>
          </cell>
          <cell r="X64">
            <v>132.5</v>
          </cell>
          <cell r="Y64">
            <v>134.19999999999999</v>
          </cell>
          <cell r="Z64">
            <v>130.30000000000001</v>
          </cell>
          <cell r="AA64">
            <v>132.5</v>
          </cell>
          <cell r="AB64">
            <v>130.80000000000001</v>
          </cell>
          <cell r="AC64">
            <v>142.30000000000001</v>
          </cell>
          <cell r="AD64">
            <v>129.6</v>
          </cell>
          <cell r="AE64">
            <v>135.9</v>
          </cell>
          <cell r="AF64">
            <v>142.6</v>
          </cell>
          <cell r="AG64">
            <v>140.4</v>
          </cell>
          <cell r="AH64">
            <v>235.1</v>
          </cell>
        </row>
        <row r="65">
          <cell r="A65">
            <v>64</v>
          </cell>
          <cell r="C65" t="str">
            <v>Rendimento UNICOP (scs/tc)</v>
          </cell>
          <cell r="D65" t="str">
            <v>SACOS/TC</v>
          </cell>
          <cell r="E65">
            <v>2.2000000000000002</v>
          </cell>
          <cell r="F65">
            <v>2.58</v>
          </cell>
          <cell r="G65">
            <v>2.33</v>
          </cell>
          <cell r="H65">
            <v>2.64</v>
          </cell>
          <cell r="I65">
            <v>3.01</v>
          </cell>
          <cell r="J65">
            <v>2.23</v>
          </cell>
          <cell r="K65">
            <v>2.62</v>
          </cell>
          <cell r="L65">
            <v>2.48</v>
          </cell>
          <cell r="M65">
            <v>2.33</v>
          </cell>
          <cell r="N65">
            <v>2.57</v>
          </cell>
          <cell r="O65">
            <v>2.62</v>
          </cell>
          <cell r="P65">
            <v>2.56</v>
          </cell>
          <cell r="Q65">
            <v>2.59</v>
          </cell>
          <cell r="R65">
            <v>2.77</v>
          </cell>
          <cell r="S65">
            <v>2.56</v>
          </cell>
          <cell r="T65">
            <v>2.83</v>
          </cell>
          <cell r="U65">
            <v>2.82</v>
          </cell>
          <cell r="V65">
            <v>2.75</v>
          </cell>
          <cell r="W65">
            <v>2.73</v>
          </cell>
          <cell r="X65">
            <v>2.7</v>
          </cell>
          <cell r="Y65">
            <v>3.09</v>
          </cell>
          <cell r="Z65">
            <v>2.5</v>
          </cell>
          <cell r="AA65">
            <v>2.75</v>
          </cell>
          <cell r="AB65">
            <v>2.66</v>
          </cell>
          <cell r="AC65">
            <v>2.98</v>
          </cell>
          <cell r="AD65">
            <v>2.69</v>
          </cell>
          <cell r="AE65">
            <v>2.83</v>
          </cell>
          <cell r="AF65">
            <v>2.91</v>
          </cell>
          <cell r="AG65">
            <v>2.84</v>
          </cell>
          <cell r="AH65">
            <v>6.28</v>
          </cell>
        </row>
        <row r="66">
          <cell r="A66">
            <v>65</v>
          </cell>
          <cell r="C66" t="str">
            <v>RIT Copersucar (kg/tc)</v>
          </cell>
          <cell r="D66" t="str">
            <v>KG/TC</v>
          </cell>
          <cell r="E66">
            <v>115.2</v>
          </cell>
          <cell r="F66">
            <v>120.9</v>
          </cell>
          <cell r="G66">
            <v>116.6</v>
          </cell>
          <cell r="H66">
            <v>124</v>
          </cell>
          <cell r="I66">
            <v>90.5</v>
          </cell>
          <cell r="J66">
            <v>105</v>
          </cell>
          <cell r="K66">
            <v>121.6</v>
          </cell>
          <cell r="L66">
            <v>67.7</v>
          </cell>
          <cell r="M66">
            <v>113.6</v>
          </cell>
          <cell r="N66">
            <v>122.5</v>
          </cell>
          <cell r="O66">
            <v>117.1</v>
          </cell>
          <cell r="P66">
            <v>116.6</v>
          </cell>
          <cell r="Q66">
            <v>119.4</v>
          </cell>
          <cell r="R66">
            <v>125.6</v>
          </cell>
          <cell r="S66">
            <v>121.4</v>
          </cell>
          <cell r="T66">
            <v>130.9</v>
          </cell>
          <cell r="U66">
            <v>127</v>
          </cell>
          <cell r="V66">
            <v>128</v>
          </cell>
          <cell r="W66">
            <v>123.1</v>
          </cell>
          <cell r="X66">
            <v>126.5</v>
          </cell>
          <cell r="Y66">
            <v>128.1</v>
          </cell>
          <cell r="Z66">
            <v>124.4</v>
          </cell>
          <cell r="AA66">
            <v>126.5</v>
          </cell>
          <cell r="AB66">
            <v>124.9</v>
          </cell>
          <cell r="AC66">
            <v>135.80000000000001</v>
          </cell>
          <cell r="AD66">
            <v>123.7</v>
          </cell>
          <cell r="AE66">
            <v>129.80000000000001</v>
          </cell>
          <cell r="AF66">
            <v>136.1</v>
          </cell>
          <cell r="AG66">
            <v>134</v>
          </cell>
          <cell r="AH66">
            <v>224.5</v>
          </cell>
        </row>
        <row r="67">
          <cell r="A67">
            <v>66</v>
          </cell>
          <cell r="C67" t="str">
            <v>Rendimento STAB (kg/tc)</v>
          </cell>
          <cell r="D67" t="str">
            <v>Kg/TC</v>
          </cell>
          <cell r="E67">
            <v>111.1</v>
          </cell>
          <cell r="F67">
            <v>116.7</v>
          </cell>
          <cell r="G67">
            <v>112.5</v>
          </cell>
          <cell r="H67">
            <v>119.6</v>
          </cell>
          <cell r="I67">
            <v>87.3</v>
          </cell>
          <cell r="J67">
            <v>101.3</v>
          </cell>
          <cell r="K67">
            <v>117.3</v>
          </cell>
          <cell r="L67">
            <v>65.3</v>
          </cell>
          <cell r="M67">
            <v>109.6</v>
          </cell>
          <cell r="N67">
            <v>118.2</v>
          </cell>
          <cell r="O67">
            <v>112.9</v>
          </cell>
          <cell r="P67">
            <v>112.5</v>
          </cell>
          <cell r="Q67">
            <v>115.2</v>
          </cell>
          <cell r="R67">
            <v>121.2</v>
          </cell>
          <cell r="S67">
            <v>117.2</v>
          </cell>
          <cell r="T67">
            <v>126.3</v>
          </cell>
          <cell r="U67">
            <v>122.6</v>
          </cell>
          <cell r="V67">
            <v>123.5</v>
          </cell>
          <cell r="W67">
            <v>118.7</v>
          </cell>
          <cell r="X67">
            <v>122.1</v>
          </cell>
          <cell r="Y67">
            <v>123.6</v>
          </cell>
          <cell r="Z67">
            <v>120</v>
          </cell>
          <cell r="AA67">
            <v>122</v>
          </cell>
          <cell r="AB67">
            <v>120.5</v>
          </cell>
          <cell r="AC67">
            <v>131</v>
          </cell>
          <cell r="AD67">
            <v>119.3</v>
          </cell>
          <cell r="AE67">
            <v>125.2</v>
          </cell>
          <cell r="AF67">
            <v>131.30000000000001</v>
          </cell>
          <cell r="AG67">
            <v>129.30000000000001</v>
          </cell>
          <cell r="AH67">
            <v>216.6</v>
          </cell>
        </row>
        <row r="68">
          <cell r="A68">
            <v>67</v>
          </cell>
          <cell r="C68" t="str">
            <v>Rend. Álcool Estim Total(l/tc)</v>
          </cell>
          <cell r="D68" t="str">
            <v>L/TC</v>
          </cell>
          <cell r="E68">
            <v>78.099999999999994</v>
          </cell>
          <cell r="F68">
            <v>82</v>
          </cell>
          <cell r="G68">
            <v>79.2</v>
          </cell>
          <cell r="H68">
            <v>84.3</v>
          </cell>
          <cell r="I68">
            <v>61.6</v>
          </cell>
          <cell r="J68">
            <v>71.400000000000006</v>
          </cell>
          <cell r="K68">
            <v>82.7</v>
          </cell>
          <cell r="L68">
            <v>46.2</v>
          </cell>
          <cell r="M68">
            <v>77.099999999999994</v>
          </cell>
          <cell r="N68">
            <v>83.3</v>
          </cell>
          <cell r="O68">
            <v>79.599999999999994</v>
          </cell>
          <cell r="P68">
            <v>79.3</v>
          </cell>
          <cell r="Q68">
            <v>81.2</v>
          </cell>
          <cell r="R68">
            <v>85.4</v>
          </cell>
          <cell r="S68">
            <v>82.5</v>
          </cell>
          <cell r="T68">
            <v>89</v>
          </cell>
          <cell r="U68">
            <v>86.4</v>
          </cell>
          <cell r="V68">
            <v>87</v>
          </cell>
          <cell r="W68">
            <v>83.7</v>
          </cell>
          <cell r="X68">
            <v>86</v>
          </cell>
          <cell r="Y68">
            <v>87</v>
          </cell>
          <cell r="Z68">
            <v>84.5</v>
          </cell>
          <cell r="AA68">
            <v>86</v>
          </cell>
          <cell r="AB68">
            <v>84.9</v>
          </cell>
          <cell r="AC68">
            <v>92.3</v>
          </cell>
          <cell r="AD68">
            <v>84.1</v>
          </cell>
          <cell r="AE68">
            <v>88.2</v>
          </cell>
          <cell r="AF68">
            <v>92.5</v>
          </cell>
          <cell r="AG68">
            <v>91.1</v>
          </cell>
          <cell r="AH68">
            <v>140.5</v>
          </cell>
        </row>
        <row r="69">
          <cell r="A69">
            <v>68</v>
          </cell>
          <cell r="C69" t="str">
            <v>Rend. Álcool Hidratado (l/tc)</v>
          </cell>
          <cell r="D69" t="str">
            <v>L/TC</v>
          </cell>
          <cell r="E69">
            <v>73.400000000000006</v>
          </cell>
          <cell r="F69">
            <v>86</v>
          </cell>
          <cell r="G69">
            <v>76.900000000000006</v>
          </cell>
          <cell r="H69">
            <v>86.5</v>
          </cell>
          <cell r="I69">
            <v>98.4</v>
          </cell>
          <cell r="J69">
            <v>72.400000000000006</v>
          </cell>
          <cell r="K69">
            <v>85.6</v>
          </cell>
          <cell r="L69">
            <v>81</v>
          </cell>
          <cell r="M69">
            <v>77.2</v>
          </cell>
          <cell r="N69">
            <v>84.2</v>
          </cell>
          <cell r="O69">
            <v>85.6</v>
          </cell>
          <cell r="P69">
            <v>83.5</v>
          </cell>
          <cell r="Q69">
            <v>84.4</v>
          </cell>
          <cell r="R69">
            <v>90.6</v>
          </cell>
          <cell r="S69">
            <v>84.7</v>
          </cell>
          <cell r="T69">
            <v>92.9</v>
          </cell>
          <cell r="U69">
            <v>92.5</v>
          </cell>
          <cell r="V69">
            <v>90.3</v>
          </cell>
          <cell r="W69">
            <v>88.6</v>
          </cell>
          <cell r="X69">
            <v>88.5</v>
          </cell>
          <cell r="Y69">
            <v>101.9</v>
          </cell>
          <cell r="Z69">
            <v>82.5</v>
          </cell>
          <cell r="AA69">
            <v>90.1</v>
          </cell>
          <cell r="AB69">
            <v>87.2</v>
          </cell>
          <cell r="AC69">
            <v>97.6</v>
          </cell>
          <cell r="AD69">
            <v>87.9</v>
          </cell>
          <cell r="AE69">
            <v>92.8</v>
          </cell>
          <cell r="AF69">
            <v>95.1</v>
          </cell>
          <cell r="AG69">
            <v>92.5</v>
          </cell>
          <cell r="AH69">
            <v>203.7</v>
          </cell>
        </row>
        <row r="70">
          <cell r="A70">
            <v>69</v>
          </cell>
          <cell r="C70" t="str">
            <v>Rend. Fermentação-Subpr.(%)</v>
          </cell>
          <cell r="D70" t="str">
            <v>.</v>
          </cell>
          <cell r="E70">
            <v>91.26</v>
          </cell>
          <cell r="F70">
            <v>91.94</v>
          </cell>
          <cell r="G70">
            <v>89.32</v>
          </cell>
          <cell r="H70">
            <v>91.95</v>
          </cell>
          <cell r="I70">
            <v>90.4</v>
          </cell>
          <cell r="J70">
            <v>84.07</v>
          </cell>
          <cell r="K70">
            <v>91.84</v>
          </cell>
          <cell r="L70">
            <v>87.54</v>
          </cell>
          <cell r="M70">
            <v>86.59</v>
          </cell>
          <cell r="N70">
            <v>91.8</v>
          </cell>
          <cell r="O70">
            <v>91.76</v>
          </cell>
          <cell r="P70">
            <v>92.31</v>
          </cell>
          <cell r="Q70">
            <v>91.71</v>
          </cell>
          <cell r="R70">
            <v>93.62</v>
          </cell>
          <cell r="S70">
            <v>91.9</v>
          </cell>
          <cell r="T70">
            <v>92.35</v>
          </cell>
          <cell r="U70">
            <v>91.33</v>
          </cell>
          <cell r="V70">
            <v>91.11</v>
          </cell>
          <cell r="W70">
            <v>91.14</v>
          </cell>
          <cell r="X70">
            <v>91.58</v>
          </cell>
          <cell r="Y70">
            <v>90.82</v>
          </cell>
          <cell r="Z70">
            <v>91.03</v>
          </cell>
          <cell r="AA70">
            <v>93.54</v>
          </cell>
          <cell r="AB70">
            <v>92.17</v>
          </cell>
          <cell r="AC70">
            <v>91.61</v>
          </cell>
          <cell r="AD70">
            <v>91.43</v>
          </cell>
          <cell r="AE70">
            <v>92.18</v>
          </cell>
          <cell r="AF70">
            <v>94.58</v>
          </cell>
          <cell r="AG70">
            <v>93.83</v>
          </cell>
          <cell r="AH70">
            <v>85.1</v>
          </cell>
        </row>
        <row r="71">
          <cell r="A71">
            <v>70</v>
          </cell>
          <cell r="C71" t="str">
            <v>Recup. Coluna CO2 (%)</v>
          </cell>
          <cell r="D71" t="str">
            <v>%</v>
          </cell>
          <cell r="E71">
            <v>0.05</v>
          </cell>
          <cell r="F71">
            <v>0.15</v>
          </cell>
          <cell r="G71">
            <v>0.01</v>
          </cell>
          <cell r="H71">
            <v>0.1</v>
          </cell>
          <cell r="I71">
            <v>0</v>
          </cell>
          <cell r="J71">
            <v>0.05</v>
          </cell>
          <cell r="K71">
            <v>0.26</v>
          </cell>
          <cell r="L71">
            <v>0</v>
          </cell>
          <cell r="M71">
            <v>0</v>
          </cell>
          <cell r="N71">
            <v>0.24</v>
          </cell>
          <cell r="O71">
            <v>0.04</v>
          </cell>
          <cell r="P71">
            <v>0.39</v>
          </cell>
          <cell r="Q71">
            <v>0.38</v>
          </cell>
          <cell r="R71">
            <v>0.5</v>
          </cell>
          <cell r="S71">
            <v>0.21</v>
          </cell>
          <cell r="T71">
            <v>0.37</v>
          </cell>
          <cell r="U71">
            <v>0.45</v>
          </cell>
          <cell r="V71">
            <v>0.4</v>
          </cell>
          <cell r="W71">
            <v>0.37</v>
          </cell>
          <cell r="X71">
            <v>0.77</v>
          </cell>
          <cell r="Y71">
            <v>0.27</v>
          </cell>
          <cell r="Z71">
            <v>0.39</v>
          </cell>
          <cell r="AA71">
            <v>1.1399999999999999</v>
          </cell>
          <cell r="AB71">
            <v>1.57</v>
          </cell>
          <cell r="AC71">
            <v>1.33</v>
          </cell>
          <cell r="AD71">
            <v>2.37</v>
          </cell>
          <cell r="AE71">
            <v>1.1499999999999999</v>
          </cell>
          <cell r="AF71">
            <v>1.6</v>
          </cell>
          <cell r="AG71">
            <v>2.2599999999999998</v>
          </cell>
          <cell r="AH71">
            <v>3.31</v>
          </cell>
        </row>
        <row r="72">
          <cell r="A72">
            <v>71</v>
          </cell>
          <cell r="C72" t="str">
            <v>Eficiência Destilação (%)</v>
          </cell>
          <cell r="D72" t="str">
            <v>%</v>
          </cell>
          <cell r="E72">
            <v>99.4</v>
          </cell>
          <cell r="F72">
            <v>99.69</v>
          </cell>
          <cell r="G72">
            <v>99.12</v>
          </cell>
          <cell r="H72">
            <v>99.53</v>
          </cell>
          <cell r="I72">
            <v>99.78</v>
          </cell>
          <cell r="J72">
            <v>99.61</v>
          </cell>
          <cell r="K72">
            <v>99.77</v>
          </cell>
          <cell r="L72">
            <v>99.03</v>
          </cell>
          <cell r="M72">
            <v>99.73</v>
          </cell>
          <cell r="N72">
            <v>99.85</v>
          </cell>
          <cell r="O72">
            <v>99.77</v>
          </cell>
          <cell r="P72">
            <v>99.57</v>
          </cell>
          <cell r="Q72">
            <v>99.74</v>
          </cell>
          <cell r="R72">
            <v>99.56</v>
          </cell>
          <cell r="S72">
            <v>99.68</v>
          </cell>
          <cell r="T72">
            <v>99.81</v>
          </cell>
          <cell r="U72">
            <v>99.84</v>
          </cell>
          <cell r="V72">
            <v>99.78</v>
          </cell>
          <cell r="W72">
            <v>99.79</v>
          </cell>
          <cell r="X72">
            <v>99.8</v>
          </cell>
          <cell r="Y72">
            <v>99.53</v>
          </cell>
          <cell r="Z72">
            <v>99.74</v>
          </cell>
          <cell r="AA72">
            <v>99.75</v>
          </cell>
          <cell r="AB72">
            <v>99.7</v>
          </cell>
          <cell r="AC72">
            <v>99.73</v>
          </cell>
          <cell r="AD72">
            <v>99.6</v>
          </cell>
          <cell r="AE72">
            <v>99.53</v>
          </cell>
          <cell r="AF72">
            <v>99.8</v>
          </cell>
          <cell r="AG72">
            <v>99.8</v>
          </cell>
          <cell r="AH72">
            <v>99.76</v>
          </cell>
        </row>
        <row r="73">
          <cell r="A73">
            <v>72</v>
          </cell>
          <cell r="C73" t="str">
            <v>BALANÇO ART %</v>
          </cell>
          <cell r="D73" t="str">
            <v>.</v>
          </cell>
        </row>
        <row r="74">
          <cell r="A74">
            <v>73</v>
          </cell>
          <cell r="C74" t="str">
            <v>ART cana (%)</v>
          </cell>
          <cell r="D74" t="str">
            <v>%</v>
          </cell>
          <cell r="E74">
            <v>100</v>
          </cell>
          <cell r="F74">
            <v>100</v>
          </cell>
          <cell r="G74">
            <v>100</v>
          </cell>
          <cell r="H74">
            <v>100</v>
          </cell>
          <cell r="I74">
            <v>100</v>
          </cell>
          <cell r="J74">
            <v>100</v>
          </cell>
          <cell r="K74">
            <v>100</v>
          </cell>
          <cell r="L74">
            <v>100</v>
          </cell>
          <cell r="M74">
            <v>100</v>
          </cell>
          <cell r="N74">
            <v>100</v>
          </cell>
          <cell r="O74">
            <v>100</v>
          </cell>
          <cell r="P74">
            <v>100</v>
          </cell>
          <cell r="Q74">
            <v>100</v>
          </cell>
          <cell r="R74">
            <v>100</v>
          </cell>
          <cell r="S74">
            <v>100</v>
          </cell>
          <cell r="T74">
            <v>100</v>
          </cell>
          <cell r="U74">
            <v>100</v>
          </cell>
          <cell r="V74">
            <v>100</v>
          </cell>
          <cell r="W74">
            <v>100</v>
          </cell>
          <cell r="X74">
            <v>100</v>
          </cell>
          <cell r="Y74">
            <v>100</v>
          </cell>
          <cell r="Z74">
            <v>100</v>
          </cell>
          <cell r="AA74">
            <v>100</v>
          </cell>
          <cell r="AB74">
            <v>100</v>
          </cell>
          <cell r="AC74">
            <v>100</v>
          </cell>
          <cell r="AD74">
            <v>100</v>
          </cell>
          <cell r="AE74">
            <v>100</v>
          </cell>
          <cell r="AF74">
            <v>100</v>
          </cell>
          <cell r="AG74">
            <v>100</v>
          </cell>
          <cell r="AH74">
            <v>100</v>
          </cell>
        </row>
        <row r="75">
          <cell r="A75">
            <v>74</v>
          </cell>
          <cell r="C75" t="str">
            <v>Perda Bagaço (%)</v>
          </cell>
          <cell r="D75" t="str">
            <v>.</v>
          </cell>
          <cell r="E75">
            <v>1.7190000000000001</v>
          </cell>
          <cell r="F75">
            <v>1.8120000000000001</v>
          </cell>
          <cell r="G75">
            <v>1.8680000000000001</v>
          </cell>
          <cell r="H75">
            <v>2.294</v>
          </cell>
          <cell r="I75">
            <v>2.0760000000000001</v>
          </cell>
          <cell r="J75">
            <v>2.121</v>
          </cell>
          <cell r="K75">
            <v>1.929</v>
          </cell>
          <cell r="L75">
            <v>2.101</v>
          </cell>
          <cell r="M75">
            <v>1.744</v>
          </cell>
          <cell r="N75">
            <v>2.0430000000000001</v>
          </cell>
          <cell r="O75">
            <v>1.891</v>
          </cell>
          <cell r="P75">
            <v>2.133</v>
          </cell>
          <cell r="Q75">
            <v>1.7</v>
          </cell>
          <cell r="R75">
            <v>1.8919999999999999</v>
          </cell>
          <cell r="S75">
            <v>1.9630000000000001</v>
          </cell>
          <cell r="T75">
            <v>1.804</v>
          </cell>
          <cell r="U75">
            <v>2.093</v>
          </cell>
          <cell r="V75">
            <v>1.931</v>
          </cell>
          <cell r="W75">
            <v>1.921</v>
          </cell>
          <cell r="X75">
            <v>1.718</v>
          </cell>
          <cell r="Y75">
            <v>1.6240000000000001</v>
          </cell>
          <cell r="Z75">
            <v>1.8580000000000001</v>
          </cell>
          <cell r="AA75">
            <v>2.0979999999999999</v>
          </cell>
          <cell r="AB75">
            <v>2.1850000000000001</v>
          </cell>
          <cell r="AC75">
            <v>1.768</v>
          </cell>
          <cell r="AD75">
            <v>1.87</v>
          </cell>
          <cell r="AE75">
            <v>2.0350000000000001</v>
          </cell>
          <cell r="AF75">
            <v>2.1920000000000002</v>
          </cell>
          <cell r="AG75">
            <v>1.927</v>
          </cell>
          <cell r="AH75">
            <v>2.4870000000000001</v>
          </cell>
        </row>
        <row r="76">
          <cell r="A76">
            <v>75</v>
          </cell>
          <cell r="C76" t="str">
            <v>Perda Torta (%)</v>
          </cell>
          <cell r="D76" t="str">
            <v>%</v>
          </cell>
          <cell r="E76">
            <v>1.0999999999999999E-2</v>
          </cell>
          <cell r="F76">
            <v>1.2E-2</v>
          </cell>
          <cell r="G76">
            <v>2.1999999999999999E-2</v>
          </cell>
          <cell r="H76">
            <v>1.4E-2</v>
          </cell>
          <cell r="I76">
            <v>8.0000000000000002E-3</v>
          </cell>
          <cell r="J76">
            <v>8.9999999999999993E-3</v>
          </cell>
          <cell r="K76">
            <v>1.4999999999999999E-2</v>
          </cell>
          <cell r="L76">
            <v>0</v>
          </cell>
          <cell r="M76">
            <v>1.4999999999999999E-2</v>
          </cell>
          <cell r="N76">
            <v>1.9E-2</v>
          </cell>
          <cell r="O76">
            <v>1.9E-2</v>
          </cell>
          <cell r="P76">
            <v>1.6E-2</v>
          </cell>
          <cell r="Q76">
            <v>2.1000000000000001E-2</v>
          </cell>
          <cell r="R76">
            <v>1.4E-2</v>
          </cell>
          <cell r="S76">
            <v>2.5999999999999999E-2</v>
          </cell>
          <cell r="T76">
            <v>1.4E-2</v>
          </cell>
          <cell r="U76">
            <v>1.4E-2</v>
          </cell>
          <cell r="V76">
            <v>1.4999999999999999E-2</v>
          </cell>
          <cell r="W76">
            <v>1.2999999999999999E-2</v>
          </cell>
          <cell r="X76">
            <v>1.2999999999999999E-2</v>
          </cell>
          <cell r="Y76">
            <v>1.2999999999999999E-2</v>
          </cell>
          <cell r="Z76">
            <v>1.9E-2</v>
          </cell>
          <cell r="AA76">
            <v>1.4999999999999999E-2</v>
          </cell>
          <cell r="AB76">
            <v>1.6E-2</v>
          </cell>
          <cell r="AC76">
            <v>0.01</v>
          </cell>
          <cell r="AD76">
            <v>8.9999999999999993E-3</v>
          </cell>
          <cell r="AE76">
            <v>5.0000000000000001E-3</v>
          </cell>
          <cell r="AF76">
            <v>1.2E-2</v>
          </cell>
          <cell r="AG76">
            <v>0.01</v>
          </cell>
          <cell r="AH76">
            <v>2.4E-2</v>
          </cell>
        </row>
        <row r="77">
          <cell r="A77">
            <v>76</v>
          </cell>
          <cell r="C77" t="str">
            <v>Perda Fermentação (%)</v>
          </cell>
          <cell r="D77" t="str">
            <v>.</v>
          </cell>
          <cell r="E77">
            <v>7.8179999999999996</v>
          </cell>
          <cell r="F77">
            <v>7.5170000000000003</v>
          </cell>
          <cell r="G77">
            <v>9.7379999999999995</v>
          </cell>
          <cell r="H77">
            <v>7.59</v>
          </cell>
          <cell r="I77">
            <v>6.798</v>
          </cell>
          <cell r="J77">
            <v>14.462999999999999</v>
          </cell>
          <cell r="K77">
            <v>7.7039999999999997</v>
          </cell>
          <cell r="L77">
            <v>7.6760000000000002</v>
          </cell>
          <cell r="M77">
            <v>12.465999999999999</v>
          </cell>
          <cell r="N77">
            <v>7.5449999999999999</v>
          </cell>
          <cell r="O77">
            <v>7.5990000000000002</v>
          </cell>
          <cell r="P77">
            <v>7.077</v>
          </cell>
          <cell r="Q77">
            <v>7.7830000000000004</v>
          </cell>
          <cell r="R77">
            <v>5.9189999999999996</v>
          </cell>
          <cell r="S77">
            <v>7.5449999999999999</v>
          </cell>
          <cell r="T77">
            <v>7.202</v>
          </cell>
          <cell r="U77">
            <v>8.2479999999999993</v>
          </cell>
          <cell r="V77">
            <v>8.391</v>
          </cell>
          <cell r="W77">
            <v>8.4359999999999999</v>
          </cell>
          <cell r="X77">
            <v>7.9790000000000001</v>
          </cell>
          <cell r="Y77">
            <v>8.6389999999999993</v>
          </cell>
          <cell r="Z77">
            <v>8.3420000000000005</v>
          </cell>
          <cell r="AA77">
            <v>6.0750000000000002</v>
          </cell>
          <cell r="AB77">
            <v>7.5030000000000001</v>
          </cell>
          <cell r="AC77">
            <v>8.1419999999999995</v>
          </cell>
          <cell r="AD77">
            <v>8.093</v>
          </cell>
          <cell r="AE77">
            <v>7.2359999999999998</v>
          </cell>
          <cell r="AF77">
            <v>5.1239999999999997</v>
          </cell>
          <cell r="AG77">
            <v>5.6879999999999997</v>
          </cell>
          <cell r="AH77">
            <v>21.896999999999998</v>
          </cell>
        </row>
        <row r="78">
          <cell r="A78">
            <v>77</v>
          </cell>
          <cell r="C78" t="str">
            <v>Perda Destilaria (%)</v>
          </cell>
          <cell r="D78" t="str">
            <v>.</v>
          </cell>
          <cell r="E78">
            <v>0.49099999999999999</v>
          </cell>
          <cell r="F78">
            <v>0.26500000000000001</v>
          </cell>
          <cell r="G78">
            <v>0.71699999999999997</v>
          </cell>
          <cell r="H78">
            <v>0.41099999999999998</v>
          </cell>
          <cell r="I78">
            <v>0.14199999999999999</v>
          </cell>
          <cell r="J78">
            <v>0.29699999999999999</v>
          </cell>
          <cell r="K78">
            <v>0.2</v>
          </cell>
          <cell r="L78">
            <v>0.52400000000000002</v>
          </cell>
          <cell r="M78">
            <v>0.218</v>
          </cell>
          <cell r="N78">
            <v>0.13</v>
          </cell>
          <cell r="O78">
            <v>0.191</v>
          </cell>
          <cell r="P78">
            <v>0.36199999999999999</v>
          </cell>
          <cell r="Q78">
            <v>0.222</v>
          </cell>
          <cell r="R78">
            <v>0.38600000000000001</v>
          </cell>
          <cell r="S78">
            <v>0.27600000000000002</v>
          </cell>
          <cell r="T78">
            <v>0.16400000000000001</v>
          </cell>
          <cell r="U78">
            <v>0.14199999999999999</v>
          </cell>
          <cell r="V78">
            <v>0.192</v>
          </cell>
          <cell r="W78">
            <v>0.17899999999999999</v>
          </cell>
          <cell r="X78">
            <v>0.17799999999999999</v>
          </cell>
          <cell r="Y78">
            <v>0.39700000000000002</v>
          </cell>
          <cell r="Z78">
            <v>0.218</v>
          </cell>
          <cell r="AA78">
            <v>0.218</v>
          </cell>
          <cell r="AB78">
            <v>0.26300000000000001</v>
          </cell>
          <cell r="AC78">
            <v>0.24099999999999999</v>
          </cell>
          <cell r="AD78">
            <v>0.34200000000000003</v>
          </cell>
          <cell r="AE78">
            <v>0.40200000000000002</v>
          </cell>
          <cell r="AF78">
            <v>0.17599999999999999</v>
          </cell>
          <cell r="AG78">
            <v>0.17100000000000001</v>
          </cell>
          <cell r="AH78">
            <v>0.30399999999999999</v>
          </cell>
        </row>
        <row r="79">
          <cell r="A79">
            <v>78</v>
          </cell>
          <cell r="C79" t="str">
            <v>Perdas Indeterminadas (%)</v>
          </cell>
          <cell r="D79" t="str">
            <v>%</v>
          </cell>
          <cell r="E79">
            <v>8.8559999999999999</v>
          </cell>
          <cell r="F79">
            <v>4.9349999999999996</v>
          </cell>
          <cell r="G79">
            <v>6.9269999999999996</v>
          </cell>
          <cell r="H79">
            <v>3.4020000000000001</v>
          </cell>
          <cell r="I79">
            <v>27.099</v>
          </cell>
          <cell r="J79">
            <v>7.0869999999999997</v>
          </cell>
          <cell r="K79">
            <v>3.63</v>
          </cell>
          <cell r="L79">
            <v>36.32</v>
          </cell>
          <cell r="M79">
            <v>5.2869999999999999</v>
          </cell>
          <cell r="N79">
            <v>5.9710000000000001</v>
          </cell>
          <cell r="O79">
            <v>5.8689999999999998</v>
          </cell>
          <cell r="P79">
            <v>5.8230000000000004</v>
          </cell>
          <cell r="Q79">
            <v>4.4249999999999998</v>
          </cell>
          <cell r="R79">
            <v>5.3529999999999998</v>
          </cell>
          <cell r="S79">
            <v>4.8630000000000004</v>
          </cell>
          <cell r="T79">
            <v>4.04</v>
          </cell>
          <cell r="U79">
            <v>2.7949999999999999</v>
          </cell>
          <cell r="V79">
            <v>3.66</v>
          </cell>
          <cell r="W79">
            <v>2.891</v>
          </cell>
          <cell r="X79">
            <v>3.5379999999999998</v>
          </cell>
          <cell r="Y79">
            <v>4.2729999999999997</v>
          </cell>
          <cell r="Z79">
            <v>5.1379999999999999</v>
          </cell>
          <cell r="AA79">
            <v>3.8570000000000002</v>
          </cell>
          <cell r="AB79">
            <v>1.9910000000000001</v>
          </cell>
          <cell r="AC79">
            <v>1.1599999999999999</v>
          </cell>
          <cell r="AD79">
            <v>3.7269999999999999</v>
          </cell>
          <cell r="AE79">
            <v>5.4539999999999997</v>
          </cell>
          <cell r="AF79">
            <v>3.2919999999999998</v>
          </cell>
          <cell r="AG79">
            <v>5.9130000000000003</v>
          </cell>
          <cell r="AH79">
            <v>-49.433999999999997</v>
          </cell>
        </row>
        <row r="80">
          <cell r="A80">
            <v>79</v>
          </cell>
          <cell r="C80" t="str">
            <v>Recuperado Total (%)</v>
          </cell>
          <cell r="D80" t="str">
            <v>.</v>
          </cell>
          <cell r="E80">
            <v>81.14</v>
          </cell>
          <cell r="F80">
            <v>85.48</v>
          </cell>
          <cell r="G80">
            <v>80.62</v>
          </cell>
          <cell r="H80">
            <v>86.09</v>
          </cell>
          <cell r="I80">
            <v>63.62</v>
          </cell>
          <cell r="J80">
            <v>75.790000000000006</v>
          </cell>
          <cell r="K80">
            <v>86.27</v>
          </cell>
          <cell r="L80">
            <v>53.16</v>
          </cell>
          <cell r="M80">
            <v>80.239999999999995</v>
          </cell>
          <cell r="N80">
            <v>84.12</v>
          </cell>
          <cell r="O80">
            <v>84.2</v>
          </cell>
          <cell r="P80">
            <v>84.35</v>
          </cell>
          <cell r="Q80">
            <v>85.63</v>
          </cell>
          <cell r="R80">
            <v>86.23</v>
          </cell>
          <cell r="S80">
            <v>85.24</v>
          </cell>
          <cell r="T80">
            <v>86.57</v>
          </cell>
          <cell r="U80">
            <v>86.54</v>
          </cell>
          <cell r="V80">
            <v>85.61</v>
          </cell>
          <cell r="W80">
            <v>86.38</v>
          </cell>
          <cell r="X80">
            <v>86.4</v>
          </cell>
          <cell r="Y80">
            <v>84.95</v>
          </cell>
          <cell r="Z80">
            <v>84.34</v>
          </cell>
          <cell r="AA80">
            <v>87.55</v>
          </cell>
          <cell r="AB80">
            <v>87.86</v>
          </cell>
          <cell r="AC80">
            <v>88.45</v>
          </cell>
          <cell r="AD80">
            <v>85.77</v>
          </cell>
          <cell r="AE80">
            <v>84.69</v>
          </cell>
          <cell r="AF80">
            <v>89.01</v>
          </cell>
          <cell r="AG80">
            <v>86.07</v>
          </cell>
          <cell r="AH80">
            <v>135.24</v>
          </cell>
        </row>
        <row r="81">
          <cell r="A81">
            <v>80</v>
          </cell>
          <cell r="C81" t="str">
            <v>Perdas Totais (%)</v>
          </cell>
          <cell r="D81" t="str">
            <v>.</v>
          </cell>
          <cell r="E81">
            <v>18.88</v>
          </cell>
          <cell r="F81">
            <v>14.53</v>
          </cell>
          <cell r="G81">
            <v>19.260000000000002</v>
          </cell>
          <cell r="H81">
            <v>13.7</v>
          </cell>
          <cell r="I81">
            <v>36.119999999999997</v>
          </cell>
          <cell r="J81">
            <v>23.97</v>
          </cell>
          <cell r="K81">
            <v>13.47</v>
          </cell>
          <cell r="L81">
            <v>46.61</v>
          </cell>
          <cell r="M81">
            <v>19.72</v>
          </cell>
          <cell r="N81">
            <v>15.69</v>
          </cell>
          <cell r="O81">
            <v>15.55</v>
          </cell>
          <cell r="P81">
            <v>15.4</v>
          </cell>
          <cell r="Q81">
            <v>14.13</v>
          </cell>
          <cell r="R81">
            <v>13.55</v>
          </cell>
          <cell r="S81">
            <v>14.65</v>
          </cell>
          <cell r="T81">
            <v>13.21</v>
          </cell>
          <cell r="U81">
            <v>13.28</v>
          </cell>
          <cell r="V81">
            <v>14.18</v>
          </cell>
          <cell r="W81">
            <v>13.42</v>
          </cell>
          <cell r="X81">
            <v>13.41</v>
          </cell>
          <cell r="Y81">
            <v>14.93</v>
          </cell>
          <cell r="Z81">
            <v>15.56</v>
          </cell>
          <cell r="AA81">
            <v>12.25</v>
          </cell>
          <cell r="AB81">
            <v>11.94</v>
          </cell>
          <cell r="AC81">
            <v>11.31</v>
          </cell>
          <cell r="AD81">
            <v>14.03</v>
          </cell>
          <cell r="AE81">
            <v>15.12</v>
          </cell>
          <cell r="AF81">
            <v>10.78</v>
          </cell>
          <cell r="AG81">
            <v>13.69</v>
          </cell>
          <cell r="AH81">
            <v>-24.74</v>
          </cell>
        </row>
        <row r="82">
          <cell r="A82">
            <v>81</v>
          </cell>
          <cell r="C82" t="str">
            <v>BAGAÇO</v>
          </cell>
          <cell r="D82" t="str">
            <v>.</v>
          </cell>
        </row>
        <row r="83">
          <cell r="A83">
            <v>82</v>
          </cell>
          <cell r="C83" t="str">
            <v>Bagaço Produzido (ton)</v>
          </cell>
          <cell r="D83" t="str">
            <v>TON.</v>
          </cell>
          <cell r="E83">
            <v>11649.061</v>
          </cell>
          <cell r="F83">
            <v>16072.415000000001</v>
          </cell>
          <cell r="G83">
            <v>6803.22</v>
          </cell>
          <cell r="H83">
            <v>17770.958999999999</v>
          </cell>
          <cell r="I83">
            <v>3077.6149999999998</v>
          </cell>
          <cell r="J83">
            <v>9331.4689999999991</v>
          </cell>
          <cell r="K83">
            <v>14442.2</v>
          </cell>
          <cell r="L83">
            <v>566.93899999999996</v>
          </cell>
          <cell r="M83">
            <v>8185.6679999999997</v>
          </cell>
          <cell r="N83">
            <v>18245.599999999999</v>
          </cell>
          <cell r="O83">
            <v>18102.246999999999</v>
          </cell>
          <cell r="P83">
            <v>17255.145</v>
          </cell>
          <cell r="Q83">
            <v>16252.588</v>
          </cell>
          <cell r="R83">
            <v>17221.113000000001</v>
          </cell>
          <cell r="S83">
            <v>17466.826000000001</v>
          </cell>
          <cell r="T83">
            <v>19129.010999999999</v>
          </cell>
          <cell r="U83">
            <v>20064.535</v>
          </cell>
          <cell r="V83">
            <v>18232.198</v>
          </cell>
          <cell r="W83">
            <v>15336.026</v>
          </cell>
          <cell r="X83">
            <v>18006.02</v>
          </cell>
          <cell r="Y83">
            <v>5365.9170000000004</v>
          </cell>
          <cell r="Z83">
            <v>10221.416999999999</v>
          </cell>
          <cell r="AA83">
            <v>20138.077000000001</v>
          </cell>
          <cell r="AB83">
            <v>16818.955999999998</v>
          </cell>
          <cell r="AC83">
            <v>18057.548999999999</v>
          </cell>
          <cell r="AD83">
            <v>17613.004000000001</v>
          </cell>
          <cell r="AE83">
            <v>16749.648000000001</v>
          </cell>
          <cell r="AF83">
            <v>19273.530999999999</v>
          </cell>
          <cell r="AG83">
            <v>13824.737999999999</v>
          </cell>
          <cell r="AH83">
            <v>4038.78</v>
          </cell>
        </row>
        <row r="84">
          <cell r="A84">
            <v>83</v>
          </cell>
          <cell r="C84" t="str">
            <v>Pol Bagaço (%)</v>
          </cell>
          <cell r="D84" t="str">
            <v>.</v>
          </cell>
          <cell r="E84">
            <v>0.94</v>
          </cell>
          <cell r="F84">
            <v>0.96</v>
          </cell>
          <cell r="G84">
            <v>1.01</v>
          </cell>
          <cell r="H84">
            <v>1.3</v>
          </cell>
          <cell r="I84">
            <v>1.1100000000000001</v>
          </cell>
          <cell r="J84">
            <v>1.1299999999999999</v>
          </cell>
          <cell r="K84">
            <v>1.01</v>
          </cell>
          <cell r="L84">
            <v>0.97</v>
          </cell>
          <cell r="M84">
            <v>0.93</v>
          </cell>
          <cell r="N84">
            <v>1.08</v>
          </cell>
          <cell r="O84">
            <v>0.98</v>
          </cell>
          <cell r="P84">
            <v>1.0900000000000001</v>
          </cell>
          <cell r="Q84">
            <v>0.89</v>
          </cell>
          <cell r="R84">
            <v>1.01</v>
          </cell>
          <cell r="S84">
            <v>1.03</v>
          </cell>
          <cell r="T84">
            <v>1.01</v>
          </cell>
          <cell r="U84">
            <v>1.05</v>
          </cell>
          <cell r="V84">
            <v>1.02</v>
          </cell>
          <cell r="W84">
            <v>0.96</v>
          </cell>
          <cell r="X84">
            <v>0.88</v>
          </cell>
          <cell r="Y84">
            <v>0.85</v>
          </cell>
          <cell r="Z84">
            <v>0.93</v>
          </cell>
          <cell r="AA84">
            <v>1.03</v>
          </cell>
          <cell r="AB84">
            <v>1.04</v>
          </cell>
          <cell r="AC84">
            <v>0.93</v>
          </cell>
          <cell r="AD84">
            <v>0.91</v>
          </cell>
          <cell r="AE84">
            <v>1</v>
          </cell>
          <cell r="AF84">
            <v>1.0900000000000001</v>
          </cell>
          <cell r="AG84">
            <v>0.98</v>
          </cell>
          <cell r="AH84">
            <v>1.31</v>
          </cell>
        </row>
        <row r="85">
          <cell r="A85">
            <v>84</v>
          </cell>
          <cell r="C85" t="str">
            <v>Fibra Bagaço (%)</v>
          </cell>
          <cell r="D85" t="str">
            <v>.</v>
          </cell>
          <cell r="E85">
            <v>46.18</v>
          </cell>
          <cell r="F85">
            <v>45.21</v>
          </cell>
          <cell r="G85">
            <v>44.37</v>
          </cell>
          <cell r="H85">
            <v>46.49</v>
          </cell>
          <cell r="I85">
            <v>46.77</v>
          </cell>
          <cell r="J85">
            <v>46.76</v>
          </cell>
          <cell r="K85">
            <v>45.22</v>
          </cell>
          <cell r="L85">
            <v>45.68</v>
          </cell>
          <cell r="M85">
            <v>46.92</v>
          </cell>
          <cell r="N85">
            <v>45.95</v>
          </cell>
          <cell r="O85">
            <v>46.51</v>
          </cell>
          <cell r="P85">
            <v>45.02</v>
          </cell>
          <cell r="Q85">
            <v>45.79</v>
          </cell>
          <cell r="R85">
            <v>45.08</v>
          </cell>
          <cell r="S85">
            <v>44.95</v>
          </cell>
          <cell r="T85">
            <v>45.23</v>
          </cell>
          <cell r="U85">
            <v>43.4</v>
          </cell>
          <cell r="V85">
            <v>44.7</v>
          </cell>
          <cell r="W85">
            <v>45.12</v>
          </cell>
          <cell r="X85">
            <v>45.26</v>
          </cell>
          <cell r="Y85">
            <v>46</v>
          </cell>
          <cell r="Z85">
            <v>44.59</v>
          </cell>
          <cell r="AA85">
            <v>44.23</v>
          </cell>
          <cell r="AB85">
            <v>43.94</v>
          </cell>
          <cell r="AC85">
            <v>46.01</v>
          </cell>
          <cell r="AD85">
            <v>45.04</v>
          </cell>
          <cell r="AE85">
            <v>44.45</v>
          </cell>
          <cell r="AF85">
            <v>45.4</v>
          </cell>
          <cell r="AG85">
            <v>45.47</v>
          </cell>
          <cell r="AH85">
            <v>44.64</v>
          </cell>
        </row>
        <row r="86">
          <cell r="A86">
            <v>85</v>
          </cell>
          <cell r="C86" t="str">
            <v>Umidade Bagaço (%)</v>
          </cell>
          <cell r="D86" t="str">
            <v>.</v>
          </cell>
          <cell r="E86">
            <v>52.35</v>
          </cell>
          <cell r="F86">
            <v>53.41</v>
          </cell>
          <cell r="G86">
            <v>54.11</v>
          </cell>
          <cell r="H86">
            <v>51.71</v>
          </cell>
          <cell r="I86">
            <v>51.63</v>
          </cell>
          <cell r="J86">
            <v>51.55</v>
          </cell>
          <cell r="K86">
            <v>53.31</v>
          </cell>
          <cell r="L86">
            <v>52.8</v>
          </cell>
          <cell r="M86">
            <v>51.68</v>
          </cell>
          <cell r="N86">
            <v>52.39</v>
          </cell>
          <cell r="O86">
            <v>52</v>
          </cell>
          <cell r="P86">
            <v>53.35</v>
          </cell>
          <cell r="Q86">
            <v>52.75</v>
          </cell>
          <cell r="R86">
            <v>53.27</v>
          </cell>
          <cell r="S86">
            <v>53.43</v>
          </cell>
          <cell r="T86">
            <v>53.19</v>
          </cell>
          <cell r="U86">
            <v>54.84</v>
          </cell>
          <cell r="V86">
            <v>53.75</v>
          </cell>
          <cell r="W86">
            <v>53.13</v>
          </cell>
          <cell r="X86">
            <v>53.23</v>
          </cell>
          <cell r="Y86">
            <v>52.53</v>
          </cell>
          <cell r="Z86">
            <v>53.96</v>
          </cell>
          <cell r="AA86">
            <v>54.14</v>
          </cell>
          <cell r="AB86">
            <v>54.38</v>
          </cell>
          <cell r="AC86">
            <v>52.47</v>
          </cell>
          <cell r="AD86">
            <v>53.43</v>
          </cell>
          <cell r="AE86">
            <v>53.92</v>
          </cell>
          <cell r="AF86">
            <v>52.8</v>
          </cell>
          <cell r="AG86">
            <v>52.98</v>
          </cell>
          <cell r="AH86">
            <v>53.48</v>
          </cell>
        </row>
        <row r="87">
          <cell r="A87">
            <v>86</v>
          </cell>
          <cell r="C87" t="str">
            <v>Rendimento Bagaço (%)</v>
          </cell>
          <cell r="D87" t="str">
            <v>Kg/TC</v>
          </cell>
          <cell r="E87">
            <v>248</v>
          </cell>
          <cell r="F87">
            <v>255</v>
          </cell>
          <cell r="G87">
            <v>256</v>
          </cell>
          <cell r="H87">
            <v>243</v>
          </cell>
          <cell r="I87">
            <v>255</v>
          </cell>
          <cell r="J87">
            <v>249</v>
          </cell>
          <cell r="K87">
            <v>258</v>
          </cell>
          <cell r="L87">
            <v>261</v>
          </cell>
          <cell r="M87">
            <v>255</v>
          </cell>
          <cell r="N87">
            <v>265</v>
          </cell>
          <cell r="O87">
            <v>257</v>
          </cell>
          <cell r="P87">
            <v>259</v>
          </cell>
          <cell r="Q87">
            <v>255</v>
          </cell>
          <cell r="R87">
            <v>262</v>
          </cell>
          <cell r="S87">
            <v>260</v>
          </cell>
          <cell r="T87">
            <v>260</v>
          </cell>
          <cell r="U87">
            <v>281</v>
          </cell>
          <cell r="V87">
            <v>272</v>
          </cell>
          <cell r="W87">
            <v>273</v>
          </cell>
          <cell r="X87">
            <v>274</v>
          </cell>
          <cell r="Y87">
            <v>277</v>
          </cell>
          <cell r="Z87">
            <v>283</v>
          </cell>
          <cell r="AA87">
            <v>282</v>
          </cell>
          <cell r="AB87">
            <v>286</v>
          </cell>
          <cell r="AC87">
            <v>281</v>
          </cell>
          <cell r="AD87">
            <v>284</v>
          </cell>
          <cell r="AE87">
            <v>300</v>
          </cell>
          <cell r="AF87">
            <v>296</v>
          </cell>
          <cell r="AG87">
            <v>295</v>
          </cell>
          <cell r="AH87">
            <v>305</v>
          </cell>
        </row>
        <row r="88">
          <cell r="A88">
            <v>87</v>
          </cell>
          <cell r="C88" t="str">
            <v>Bagaço % Cana</v>
          </cell>
          <cell r="D88" t="str">
            <v>%</v>
          </cell>
          <cell r="E88">
            <v>24.92</v>
          </cell>
          <cell r="F88">
            <v>25.54</v>
          </cell>
          <cell r="G88">
            <v>25.67</v>
          </cell>
          <cell r="H88">
            <v>24.34</v>
          </cell>
          <cell r="I88">
            <v>25.37</v>
          </cell>
          <cell r="J88">
            <v>24.93</v>
          </cell>
          <cell r="K88">
            <v>25.82</v>
          </cell>
          <cell r="L88">
            <v>26.38</v>
          </cell>
          <cell r="M88">
            <v>25.92</v>
          </cell>
          <cell r="N88">
            <v>26.51</v>
          </cell>
          <cell r="O88">
            <v>25.67</v>
          </cell>
          <cell r="P88">
            <v>25.89</v>
          </cell>
          <cell r="Q88">
            <v>25.5</v>
          </cell>
          <cell r="R88">
            <v>26.21</v>
          </cell>
          <cell r="S88">
            <v>26</v>
          </cell>
          <cell r="T88">
            <v>26.03</v>
          </cell>
          <cell r="U88">
            <v>28.09</v>
          </cell>
          <cell r="V88">
            <v>27.22</v>
          </cell>
          <cell r="W88">
            <v>27.32</v>
          </cell>
          <cell r="X88">
            <v>27.32</v>
          </cell>
          <cell r="Y88">
            <v>27.88</v>
          </cell>
          <cell r="Z88">
            <v>28.31</v>
          </cell>
          <cell r="AA88">
            <v>28.19</v>
          </cell>
          <cell r="AB88">
            <v>28.59</v>
          </cell>
          <cell r="AC88">
            <v>28.13</v>
          </cell>
          <cell r="AD88">
            <v>28.38</v>
          </cell>
          <cell r="AE88">
            <v>30.03</v>
          </cell>
          <cell r="AF88">
            <v>29.68</v>
          </cell>
          <cell r="AG88">
            <v>29.52</v>
          </cell>
          <cell r="AH88">
            <v>30.49</v>
          </cell>
        </row>
        <row r="89">
          <cell r="A89">
            <v>88</v>
          </cell>
          <cell r="C89" t="str">
            <v>Perda Pol Bagaço (kg/tc)</v>
          </cell>
          <cell r="D89" t="str">
            <v>Kg/TC</v>
          </cell>
          <cell r="E89">
            <v>2.33</v>
          </cell>
          <cell r="F89">
            <v>2.4500000000000002</v>
          </cell>
          <cell r="G89">
            <v>2.59</v>
          </cell>
          <cell r="H89">
            <v>3.16</v>
          </cell>
          <cell r="I89">
            <v>2.83</v>
          </cell>
          <cell r="J89">
            <v>2.81</v>
          </cell>
          <cell r="K89">
            <v>2.61</v>
          </cell>
          <cell r="L89">
            <v>2.5299999999999998</v>
          </cell>
          <cell r="M89">
            <v>2.37</v>
          </cell>
          <cell r="N89">
            <v>2.86</v>
          </cell>
          <cell r="O89">
            <v>2.52</v>
          </cell>
          <cell r="P89">
            <v>2.82</v>
          </cell>
          <cell r="Q89">
            <v>2.27</v>
          </cell>
          <cell r="R89">
            <v>2.65</v>
          </cell>
          <cell r="S89">
            <v>2.68</v>
          </cell>
          <cell r="T89">
            <v>2.63</v>
          </cell>
          <cell r="U89">
            <v>2.95</v>
          </cell>
          <cell r="V89">
            <v>2.77</v>
          </cell>
          <cell r="W89">
            <v>2.62</v>
          </cell>
          <cell r="X89">
            <v>2.41</v>
          </cell>
          <cell r="Y89">
            <v>2.35</v>
          </cell>
          <cell r="Z89">
            <v>2.63</v>
          </cell>
          <cell r="AA89">
            <v>2.9</v>
          </cell>
          <cell r="AB89">
            <v>2.97</v>
          </cell>
          <cell r="AC89">
            <v>2.61</v>
          </cell>
          <cell r="AD89">
            <v>2.58</v>
          </cell>
          <cell r="AE89">
            <v>3</v>
          </cell>
          <cell r="AF89">
            <v>3.23</v>
          </cell>
          <cell r="AG89">
            <v>2.89</v>
          </cell>
          <cell r="AH89">
            <v>4</v>
          </cell>
        </row>
        <row r="90">
          <cell r="A90">
            <v>89</v>
          </cell>
          <cell r="C90" t="str">
            <v>Perda Bagaço % Pol Cana</v>
          </cell>
          <cell r="D90" t="str">
            <v>%</v>
          </cell>
          <cell r="E90">
            <v>1.72</v>
          </cell>
          <cell r="F90">
            <v>1.81</v>
          </cell>
          <cell r="G90">
            <v>1.87</v>
          </cell>
          <cell r="H90">
            <v>2.29</v>
          </cell>
          <cell r="I90">
            <v>2.08</v>
          </cell>
          <cell r="J90">
            <v>2.12</v>
          </cell>
          <cell r="K90">
            <v>1.93</v>
          </cell>
          <cell r="L90">
            <v>2.1</v>
          </cell>
          <cell r="M90">
            <v>1.74</v>
          </cell>
          <cell r="N90">
            <v>2.04</v>
          </cell>
          <cell r="O90">
            <v>1.89</v>
          </cell>
          <cell r="P90">
            <v>2.13</v>
          </cell>
          <cell r="Q90">
            <v>1.7</v>
          </cell>
          <cell r="R90">
            <v>1.89</v>
          </cell>
          <cell r="S90">
            <v>1.96</v>
          </cell>
          <cell r="T90">
            <v>1.81</v>
          </cell>
          <cell r="U90">
            <v>2.09</v>
          </cell>
          <cell r="V90">
            <v>1.93</v>
          </cell>
          <cell r="W90">
            <v>1.92</v>
          </cell>
          <cell r="X90">
            <v>1.72</v>
          </cell>
          <cell r="Y90">
            <v>1.62</v>
          </cell>
          <cell r="Z90">
            <v>1.86</v>
          </cell>
          <cell r="AA90">
            <v>2.1</v>
          </cell>
          <cell r="AB90">
            <v>2.1800000000000002</v>
          </cell>
          <cell r="AC90">
            <v>1.77</v>
          </cell>
          <cell r="AD90">
            <v>1.87</v>
          </cell>
          <cell r="AE90">
            <v>2.0299999999999998</v>
          </cell>
          <cell r="AF90">
            <v>2.19</v>
          </cell>
          <cell r="AG90">
            <v>1.93</v>
          </cell>
          <cell r="AH90">
            <v>2.4900000000000002</v>
          </cell>
        </row>
        <row r="91">
          <cell r="A91">
            <v>90</v>
          </cell>
          <cell r="C91" t="str">
            <v>Perda na Moagem (kg/tc)</v>
          </cell>
          <cell r="D91" t="str">
            <v>.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</row>
        <row r="92">
          <cell r="A92">
            <v>91</v>
          </cell>
          <cell r="C92" t="str">
            <v>CANA ESTEIRA</v>
          </cell>
          <cell r="D92" t="str">
            <v>.</v>
          </cell>
        </row>
        <row r="93">
          <cell r="A93">
            <v>92</v>
          </cell>
          <cell r="C93" t="str">
            <v>Brix Cana Esteira (%)</v>
          </cell>
          <cell r="D93" t="str">
            <v>%</v>
          </cell>
          <cell r="E93">
            <v>15.41</v>
          </cell>
          <cell r="F93">
            <v>15.35</v>
          </cell>
          <cell r="G93">
            <v>16.11</v>
          </cell>
          <cell r="H93">
            <v>16.18</v>
          </cell>
          <cell r="I93">
            <v>15.22</v>
          </cell>
          <cell r="J93">
            <v>15.31</v>
          </cell>
          <cell r="K93">
            <v>15.29</v>
          </cell>
          <cell r="L93">
            <v>14.26</v>
          </cell>
          <cell r="M93">
            <v>14.48</v>
          </cell>
          <cell r="N93">
            <v>16.010000000000002</v>
          </cell>
          <cell r="O93">
            <v>14.95</v>
          </cell>
          <cell r="P93">
            <v>14.95</v>
          </cell>
          <cell r="Q93">
            <v>15.54</v>
          </cell>
          <cell r="R93">
            <v>16.170000000000002</v>
          </cell>
          <cell r="S93">
            <v>14.82</v>
          </cell>
          <cell r="T93">
            <v>16.13</v>
          </cell>
          <cell r="U93">
            <v>15.75</v>
          </cell>
          <cell r="V93">
            <v>16.38</v>
          </cell>
          <cell r="W93">
            <v>15.5</v>
          </cell>
          <cell r="X93">
            <v>16.100000000000001</v>
          </cell>
          <cell r="Y93">
            <v>16.89</v>
          </cell>
          <cell r="Z93">
            <v>15.67</v>
          </cell>
          <cell r="AA93">
            <v>15.92</v>
          </cell>
          <cell r="AB93">
            <v>14.97</v>
          </cell>
          <cell r="AC93">
            <v>16.829999999999998</v>
          </cell>
          <cell r="AD93">
            <v>16.010000000000002</v>
          </cell>
          <cell r="AE93">
            <v>16.64</v>
          </cell>
          <cell r="AF93">
            <v>17.02</v>
          </cell>
          <cell r="AG93">
            <v>17.309999999999999</v>
          </cell>
          <cell r="AH93">
            <v>17.510000000000002</v>
          </cell>
        </row>
        <row r="94">
          <cell r="A94">
            <v>93</v>
          </cell>
          <cell r="C94" t="str">
            <v>Pol Cana Esteira (%)</v>
          </cell>
          <cell r="D94" t="str">
            <v>%</v>
          </cell>
          <cell r="E94">
            <v>12.54</v>
          </cell>
          <cell r="F94">
            <v>12.9</v>
          </cell>
          <cell r="G94">
            <v>14.1</v>
          </cell>
          <cell r="H94">
            <v>13.75</v>
          </cell>
          <cell r="I94">
            <v>12.99</v>
          </cell>
          <cell r="J94">
            <v>13.06</v>
          </cell>
          <cell r="K94">
            <v>13.21</v>
          </cell>
          <cell r="L94">
            <v>11.51</v>
          </cell>
          <cell r="M94">
            <v>12.83</v>
          </cell>
          <cell r="N94">
            <v>13.81</v>
          </cell>
          <cell r="O94">
            <v>12.94</v>
          </cell>
          <cell r="P94">
            <v>13.06</v>
          </cell>
          <cell r="Q94">
            <v>13.35</v>
          </cell>
          <cell r="R94">
            <v>13.8</v>
          </cell>
          <cell r="S94">
            <v>12.39</v>
          </cell>
          <cell r="T94">
            <v>13.76</v>
          </cell>
          <cell r="U94">
            <v>13.4</v>
          </cell>
          <cell r="V94">
            <v>14.06</v>
          </cell>
          <cell r="W94">
            <v>13.22</v>
          </cell>
          <cell r="X94">
            <v>13.52</v>
          </cell>
          <cell r="Y94">
            <v>14.25</v>
          </cell>
          <cell r="Z94">
            <v>12.86</v>
          </cell>
          <cell r="AA94">
            <v>13.21</v>
          </cell>
          <cell r="AB94">
            <v>12.4</v>
          </cell>
          <cell r="AC94">
            <v>14.52</v>
          </cell>
          <cell r="AD94">
            <v>13.46</v>
          </cell>
          <cell r="AE94">
            <v>14.18</v>
          </cell>
          <cell r="AF94">
            <v>14.33</v>
          </cell>
          <cell r="AG94">
            <v>14.65</v>
          </cell>
          <cell r="AH94">
            <v>14.95</v>
          </cell>
        </row>
        <row r="95">
          <cell r="A95">
            <v>94</v>
          </cell>
          <cell r="C95" t="str">
            <v>Pureza Cana Esteira (%)</v>
          </cell>
          <cell r="D95" t="str">
            <v>%</v>
          </cell>
          <cell r="E95">
            <v>81.349999999999994</v>
          </cell>
          <cell r="F95">
            <v>83.97</v>
          </cell>
          <cell r="G95">
            <v>87.36</v>
          </cell>
          <cell r="H95">
            <v>84.92</v>
          </cell>
          <cell r="I95">
            <v>85.21</v>
          </cell>
          <cell r="J95">
            <v>85.33</v>
          </cell>
          <cell r="K95">
            <v>86.37</v>
          </cell>
          <cell r="L95">
            <v>80.62</v>
          </cell>
          <cell r="M95">
            <v>88.56</v>
          </cell>
          <cell r="N95">
            <v>86.25</v>
          </cell>
          <cell r="O95">
            <v>86.32</v>
          </cell>
          <cell r="P95">
            <v>86.58</v>
          </cell>
          <cell r="Q95">
            <v>85.85</v>
          </cell>
          <cell r="R95">
            <v>85.33</v>
          </cell>
          <cell r="S95">
            <v>83.66</v>
          </cell>
          <cell r="T95">
            <v>85.36</v>
          </cell>
          <cell r="U95">
            <v>85.11</v>
          </cell>
          <cell r="V95">
            <v>85.81</v>
          </cell>
          <cell r="W95">
            <v>85.25</v>
          </cell>
          <cell r="X95">
            <v>83.92</v>
          </cell>
          <cell r="Y95">
            <v>84.39</v>
          </cell>
          <cell r="Z95">
            <v>82.12</v>
          </cell>
          <cell r="AA95">
            <v>82.9</v>
          </cell>
          <cell r="AB95">
            <v>82.74</v>
          </cell>
          <cell r="AC95">
            <v>86.21</v>
          </cell>
          <cell r="AD95">
            <v>83.96</v>
          </cell>
          <cell r="AE95">
            <v>85.27</v>
          </cell>
          <cell r="AF95">
            <v>84.11</v>
          </cell>
          <cell r="AG95">
            <v>84.73</v>
          </cell>
          <cell r="AH95">
            <v>85.35</v>
          </cell>
        </row>
        <row r="96">
          <cell r="A96">
            <v>95</v>
          </cell>
          <cell r="C96" t="str">
            <v>AR Cana Esteira (%)</v>
          </cell>
          <cell r="D96" t="str">
            <v>%</v>
          </cell>
          <cell r="E96">
            <v>0.37</v>
          </cell>
          <cell r="F96">
            <v>0.45</v>
          </cell>
          <cell r="G96">
            <v>0.37</v>
          </cell>
          <cell r="H96">
            <v>0.35</v>
          </cell>
          <cell r="I96">
            <v>0.32</v>
          </cell>
          <cell r="J96">
            <v>0.31</v>
          </cell>
          <cell r="K96">
            <v>0.28000000000000003</v>
          </cell>
          <cell r="L96">
            <v>0.56000000000000005</v>
          </cell>
          <cell r="M96">
            <v>0.26</v>
          </cell>
          <cell r="N96">
            <v>0.24</v>
          </cell>
          <cell r="O96">
            <v>0.27</v>
          </cell>
          <cell r="P96">
            <v>0.25</v>
          </cell>
          <cell r="Q96">
            <v>0.27</v>
          </cell>
          <cell r="R96">
            <v>0.3</v>
          </cell>
          <cell r="S96">
            <v>0.27</v>
          </cell>
          <cell r="T96">
            <v>0.28999999999999998</v>
          </cell>
          <cell r="U96">
            <v>0.36</v>
          </cell>
          <cell r="V96">
            <v>0.31</v>
          </cell>
          <cell r="W96">
            <v>0.4</v>
          </cell>
          <cell r="X96">
            <v>0.36</v>
          </cell>
          <cell r="Y96">
            <v>0.32</v>
          </cell>
          <cell r="Z96">
            <v>0.3</v>
          </cell>
          <cell r="AA96">
            <v>0.36</v>
          </cell>
          <cell r="AB96">
            <v>0.4</v>
          </cell>
          <cell r="AC96">
            <v>0.31</v>
          </cell>
          <cell r="AD96">
            <v>0.37</v>
          </cell>
          <cell r="AE96">
            <v>0.37</v>
          </cell>
          <cell r="AF96">
            <v>0.38</v>
          </cell>
          <cell r="AG96">
            <v>0.3</v>
          </cell>
          <cell r="AH96">
            <v>0.26</v>
          </cell>
        </row>
        <row r="97">
          <cell r="A97">
            <v>96</v>
          </cell>
          <cell r="C97" t="str">
            <v>ART Cana Esteira (%)</v>
          </cell>
          <cell r="D97" t="str">
            <v>%</v>
          </cell>
          <cell r="E97">
            <v>13.69</v>
          </cell>
          <cell r="F97">
            <v>14.02</v>
          </cell>
          <cell r="G97">
            <v>15.2</v>
          </cell>
          <cell r="H97">
            <v>14.82</v>
          </cell>
          <cell r="I97">
            <v>14</v>
          </cell>
          <cell r="J97">
            <v>14.06</v>
          </cell>
          <cell r="K97">
            <v>14.18</v>
          </cell>
          <cell r="L97">
            <v>12.68</v>
          </cell>
          <cell r="M97">
            <v>13.76</v>
          </cell>
          <cell r="N97">
            <v>14.78</v>
          </cell>
          <cell r="O97">
            <v>13.89</v>
          </cell>
          <cell r="P97">
            <v>13.27</v>
          </cell>
          <cell r="Q97">
            <v>14.31</v>
          </cell>
          <cell r="R97">
            <v>14.84</v>
          </cell>
          <cell r="S97">
            <v>13.31</v>
          </cell>
          <cell r="T97">
            <v>14.77</v>
          </cell>
          <cell r="U97">
            <v>14.46</v>
          </cell>
          <cell r="V97">
            <v>15.1</v>
          </cell>
          <cell r="W97">
            <v>14.32</v>
          </cell>
          <cell r="X97">
            <v>14.59</v>
          </cell>
          <cell r="Y97">
            <v>15.33</v>
          </cell>
          <cell r="Z97">
            <v>13.83</v>
          </cell>
          <cell r="AA97">
            <v>14.26</v>
          </cell>
          <cell r="AB97">
            <v>13.46</v>
          </cell>
          <cell r="AC97">
            <v>15.59</v>
          </cell>
          <cell r="AD97">
            <v>14.53</v>
          </cell>
          <cell r="AE97">
            <v>15.3</v>
          </cell>
          <cell r="AF97">
            <v>15.66</v>
          </cell>
          <cell r="AG97">
            <v>15.72</v>
          </cell>
          <cell r="AH97">
            <v>16</v>
          </cell>
        </row>
        <row r="98">
          <cell r="A98">
            <v>97</v>
          </cell>
          <cell r="C98" t="str">
            <v>Fibra Cana Esteira (%)</v>
          </cell>
          <cell r="D98" t="str">
            <v>%</v>
          </cell>
          <cell r="E98">
            <v>13.06</v>
          </cell>
          <cell r="F98">
            <v>12.72</v>
          </cell>
          <cell r="G98">
            <v>13.3</v>
          </cell>
          <cell r="H98">
            <v>13.48</v>
          </cell>
          <cell r="I98">
            <v>14.39</v>
          </cell>
          <cell r="J98">
            <v>12.9</v>
          </cell>
          <cell r="K98">
            <v>14.92</v>
          </cell>
          <cell r="L98">
            <v>12.8</v>
          </cell>
          <cell r="M98">
            <v>14</v>
          </cell>
          <cell r="N98">
            <v>13.22</v>
          </cell>
          <cell r="O98">
            <v>14.37</v>
          </cell>
          <cell r="P98">
            <v>13.22</v>
          </cell>
          <cell r="Q98">
            <v>13.05</v>
          </cell>
          <cell r="R98">
            <v>13.05</v>
          </cell>
          <cell r="S98">
            <v>14.69</v>
          </cell>
          <cell r="T98">
            <v>13.17</v>
          </cell>
          <cell r="U98">
            <v>13.64</v>
          </cell>
          <cell r="V98">
            <v>12.76</v>
          </cell>
          <cell r="W98">
            <v>13.26</v>
          </cell>
          <cell r="X98">
            <v>13.17</v>
          </cell>
          <cell r="Y98">
            <v>12.02</v>
          </cell>
          <cell r="Z98">
            <v>12.96</v>
          </cell>
          <cell r="AA98">
            <v>13.32</v>
          </cell>
          <cell r="AB98">
            <v>13.39</v>
          </cell>
          <cell r="AC98">
            <v>13.76</v>
          </cell>
          <cell r="AD98">
            <v>13.83</v>
          </cell>
          <cell r="AE98">
            <v>13.46</v>
          </cell>
          <cell r="AF98">
            <v>13.98</v>
          </cell>
          <cell r="AG98">
            <v>13.79</v>
          </cell>
          <cell r="AH98">
            <v>13.71</v>
          </cell>
        </row>
        <row r="99">
          <cell r="A99">
            <v>98</v>
          </cell>
          <cell r="C99" t="str">
            <v>Umidade Cana (%)</v>
          </cell>
          <cell r="D99" t="str">
            <v>%</v>
          </cell>
          <cell r="E99">
            <v>71.540000000000006</v>
          </cell>
          <cell r="F99">
            <v>71.930000000000007</v>
          </cell>
          <cell r="G99">
            <v>70.599999999999994</v>
          </cell>
          <cell r="H99">
            <v>70.38</v>
          </cell>
          <cell r="I99">
            <v>70.400000000000006</v>
          </cell>
          <cell r="J99">
            <v>71.790000000000006</v>
          </cell>
          <cell r="K99">
            <v>69.790000000000006</v>
          </cell>
          <cell r="L99">
            <v>72.95</v>
          </cell>
          <cell r="M99">
            <v>71.510000000000005</v>
          </cell>
          <cell r="N99">
            <v>70.760000000000005</v>
          </cell>
          <cell r="O99">
            <v>70.680000000000007</v>
          </cell>
          <cell r="P99">
            <v>71.83</v>
          </cell>
          <cell r="Q99">
            <v>71.400000000000006</v>
          </cell>
          <cell r="R99">
            <v>70.77</v>
          </cell>
          <cell r="S99">
            <v>70.489999999999995</v>
          </cell>
          <cell r="T99">
            <v>70.7</v>
          </cell>
          <cell r="U99">
            <v>70.61</v>
          </cell>
          <cell r="V99">
            <v>70.87</v>
          </cell>
          <cell r="W99">
            <v>71.239999999999995</v>
          </cell>
          <cell r="X99">
            <v>70.739999999999995</v>
          </cell>
          <cell r="Y99">
            <v>71.08</v>
          </cell>
          <cell r="Z99">
            <v>71.37</v>
          </cell>
          <cell r="AA99">
            <v>70.58</v>
          </cell>
          <cell r="AB99">
            <v>71.64</v>
          </cell>
          <cell r="AC99">
            <v>69.459999999999994</v>
          </cell>
          <cell r="AD99">
            <v>70.16</v>
          </cell>
          <cell r="AE99">
            <v>69.900000000000006</v>
          </cell>
          <cell r="AF99">
            <v>69</v>
          </cell>
          <cell r="AG99">
            <v>68.900000000000006</v>
          </cell>
          <cell r="AH99">
            <v>68.77</v>
          </cell>
        </row>
        <row r="100">
          <cell r="A100">
            <v>99</v>
          </cell>
          <cell r="C100" t="str">
            <v>Índice Preparo (%)</v>
          </cell>
          <cell r="D100" t="str">
            <v>%</v>
          </cell>
          <cell r="E100">
            <v>93.31</v>
          </cell>
          <cell r="F100">
            <v>91.85</v>
          </cell>
          <cell r="G100">
            <v>91.48</v>
          </cell>
          <cell r="H100">
            <v>91.4</v>
          </cell>
          <cell r="I100">
            <v>91.78</v>
          </cell>
          <cell r="J100">
            <v>91.63</v>
          </cell>
          <cell r="K100">
            <v>92.1</v>
          </cell>
          <cell r="L100">
            <v>91.03</v>
          </cell>
          <cell r="M100">
            <v>91.97</v>
          </cell>
          <cell r="N100">
            <v>91.28</v>
          </cell>
          <cell r="O100">
            <v>91.12</v>
          </cell>
          <cell r="P100">
            <v>91.38</v>
          </cell>
          <cell r="Q100">
            <v>91.35</v>
          </cell>
          <cell r="R100">
            <v>90.96</v>
          </cell>
          <cell r="S100">
            <v>90.76</v>
          </cell>
          <cell r="T100">
            <v>91.96</v>
          </cell>
          <cell r="U100">
            <v>91.77</v>
          </cell>
          <cell r="V100">
            <v>92.19</v>
          </cell>
          <cell r="W100">
            <v>91.61</v>
          </cell>
          <cell r="X100">
            <v>92.04</v>
          </cell>
          <cell r="Y100">
            <v>91.31</v>
          </cell>
          <cell r="Z100">
            <v>91.86</v>
          </cell>
          <cell r="AA100">
            <v>91.6</v>
          </cell>
          <cell r="AB100">
            <v>91.49</v>
          </cell>
          <cell r="AC100">
            <v>91.68</v>
          </cell>
          <cell r="AD100">
            <v>91.28</v>
          </cell>
          <cell r="AE100">
            <v>92.35</v>
          </cell>
          <cell r="AF100">
            <v>91.67</v>
          </cell>
          <cell r="AG100">
            <v>91.49</v>
          </cell>
          <cell r="AH100">
            <v>91.65</v>
          </cell>
        </row>
        <row r="101">
          <cell r="A101">
            <v>100</v>
          </cell>
          <cell r="C101" t="str">
            <v>CALDO RESIDUAL</v>
          </cell>
          <cell r="D101" t="str">
            <v>.</v>
          </cell>
        </row>
        <row r="102">
          <cell r="A102">
            <v>101</v>
          </cell>
          <cell r="C102" t="str">
            <v>Brix Caldo Residual (%)</v>
          </cell>
          <cell r="D102" t="str">
            <v>ºBx</v>
          </cell>
          <cell r="E102">
            <v>1.77</v>
          </cell>
          <cell r="F102">
            <v>2.3199999999999998</v>
          </cell>
          <cell r="G102">
            <v>2.1800000000000002</v>
          </cell>
          <cell r="H102">
            <v>3.06</v>
          </cell>
          <cell r="I102">
            <v>2.7</v>
          </cell>
          <cell r="J102">
            <v>2.75</v>
          </cell>
          <cell r="K102">
            <v>2.34</v>
          </cell>
          <cell r="L102">
            <v>2.39</v>
          </cell>
          <cell r="M102">
            <v>1.98</v>
          </cell>
          <cell r="N102">
            <v>2.1800000000000002</v>
          </cell>
          <cell r="O102">
            <v>2.09</v>
          </cell>
          <cell r="P102">
            <v>2.2200000000000002</v>
          </cell>
          <cell r="Q102">
            <v>1.92</v>
          </cell>
          <cell r="R102">
            <v>1.91</v>
          </cell>
          <cell r="S102">
            <v>2.04</v>
          </cell>
          <cell r="T102">
            <v>1.98</v>
          </cell>
          <cell r="U102">
            <v>1.95</v>
          </cell>
          <cell r="V102">
            <v>1.87</v>
          </cell>
          <cell r="W102">
            <v>1.76</v>
          </cell>
          <cell r="X102">
            <v>2.11</v>
          </cell>
          <cell r="Y102">
            <v>1.58</v>
          </cell>
          <cell r="Z102">
            <v>1.79</v>
          </cell>
          <cell r="AA102">
            <v>2.08</v>
          </cell>
          <cell r="AB102">
            <v>2.0699999999999998</v>
          </cell>
          <cell r="AC102">
            <v>1.91</v>
          </cell>
          <cell r="AD102">
            <v>1.91</v>
          </cell>
          <cell r="AE102">
            <v>2.15</v>
          </cell>
          <cell r="AF102">
            <v>2.2599999999999998</v>
          </cell>
          <cell r="AG102">
            <v>2.09</v>
          </cell>
          <cell r="AH102">
            <v>2.6</v>
          </cell>
        </row>
        <row r="103">
          <cell r="A103">
            <v>102</v>
          </cell>
          <cell r="C103" t="str">
            <v>Pol Caldo Residual (%)</v>
          </cell>
          <cell r="D103" t="str">
            <v>ºZ</v>
          </cell>
          <cell r="E103">
            <v>1.06</v>
          </cell>
          <cell r="F103">
            <v>1.53</v>
          </cell>
          <cell r="G103">
            <v>1.48</v>
          </cell>
          <cell r="H103">
            <v>2.19</v>
          </cell>
          <cell r="I103">
            <v>1.88</v>
          </cell>
          <cell r="J103">
            <v>1.94</v>
          </cell>
          <cell r="K103">
            <v>1.57</v>
          </cell>
          <cell r="L103">
            <v>1.58</v>
          </cell>
          <cell r="M103">
            <v>1.34</v>
          </cell>
          <cell r="N103">
            <v>1.43</v>
          </cell>
          <cell r="O103">
            <v>1.38</v>
          </cell>
          <cell r="P103">
            <v>1.48</v>
          </cell>
          <cell r="Q103">
            <v>1.18</v>
          </cell>
          <cell r="R103">
            <v>1.17</v>
          </cell>
          <cell r="S103">
            <v>1.28</v>
          </cell>
          <cell r="T103">
            <v>1.27</v>
          </cell>
          <cell r="U103">
            <v>1.17</v>
          </cell>
          <cell r="V103">
            <v>1.18</v>
          </cell>
          <cell r="W103">
            <v>1.07</v>
          </cell>
          <cell r="X103">
            <v>1.24</v>
          </cell>
          <cell r="Y103">
            <v>0.91</v>
          </cell>
          <cell r="Z103">
            <v>1.08</v>
          </cell>
          <cell r="AA103">
            <v>1.29</v>
          </cell>
          <cell r="AB103">
            <v>1.28</v>
          </cell>
          <cell r="AC103">
            <v>1.18</v>
          </cell>
          <cell r="AD103">
            <v>1.1399999999999999</v>
          </cell>
          <cell r="AE103">
            <v>1.33</v>
          </cell>
          <cell r="AF103">
            <v>1.38</v>
          </cell>
          <cell r="AG103">
            <v>1.32</v>
          </cell>
          <cell r="AH103">
            <v>1.83</v>
          </cell>
        </row>
        <row r="104">
          <cell r="A104">
            <v>103</v>
          </cell>
          <cell r="C104" t="str">
            <v>Pureza Caldo Residual (%)</v>
          </cell>
          <cell r="D104" t="str">
            <v>%</v>
          </cell>
          <cell r="E104">
            <v>59.54</v>
          </cell>
          <cell r="F104">
            <v>65.760000000000005</v>
          </cell>
          <cell r="G104">
            <v>66.5</v>
          </cell>
          <cell r="H104">
            <v>71.19</v>
          </cell>
          <cell r="I104">
            <v>69.08</v>
          </cell>
          <cell r="J104">
            <v>68.760000000000005</v>
          </cell>
          <cell r="K104">
            <v>66.25</v>
          </cell>
          <cell r="L104">
            <v>62.68</v>
          </cell>
          <cell r="M104">
            <v>65.73</v>
          </cell>
          <cell r="N104">
            <v>65.59</v>
          </cell>
          <cell r="O104">
            <v>66.099999999999994</v>
          </cell>
          <cell r="P104">
            <v>66.25</v>
          </cell>
          <cell r="Q104">
            <v>61.47</v>
          </cell>
          <cell r="R104">
            <v>61.38</v>
          </cell>
          <cell r="S104">
            <v>62.63</v>
          </cell>
          <cell r="T104">
            <v>64.010000000000005</v>
          </cell>
          <cell r="U104">
            <v>60.93</v>
          </cell>
          <cell r="V104">
            <v>62.65</v>
          </cell>
          <cell r="W104">
            <v>60.4</v>
          </cell>
          <cell r="X104">
            <v>58.66</v>
          </cell>
          <cell r="Y104">
            <v>58.12</v>
          </cell>
          <cell r="Z104">
            <v>60.42</v>
          </cell>
          <cell r="AA104">
            <v>62.02</v>
          </cell>
          <cell r="AB104">
            <v>61.79</v>
          </cell>
          <cell r="AC104">
            <v>61.54</v>
          </cell>
          <cell r="AD104">
            <v>59.98</v>
          </cell>
          <cell r="AE104">
            <v>61.47</v>
          </cell>
          <cell r="AF104">
            <v>60.82</v>
          </cell>
          <cell r="AG104">
            <v>63.1</v>
          </cell>
          <cell r="AH104">
            <v>69.44</v>
          </cell>
        </row>
        <row r="105">
          <cell r="A105">
            <v>104</v>
          </cell>
          <cell r="C105" t="str">
            <v>Caldo Misto % Cana</v>
          </cell>
          <cell r="D105" t="str">
            <v>%</v>
          </cell>
          <cell r="E105">
            <v>125.68</v>
          </cell>
          <cell r="F105">
            <v>119.51</v>
          </cell>
          <cell r="G105">
            <v>131.99</v>
          </cell>
          <cell r="H105">
            <v>118.64</v>
          </cell>
          <cell r="I105">
            <v>127.71</v>
          </cell>
          <cell r="J105">
            <v>127.69</v>
          </cell>
          <cell r="K105">
            <v>121.99</v>
          </cell>
          <cell r="L105">
            <v>111.25</v>
          </cell>
          <cell r="M105">
            <v>135.87</v>
          </cell>
          <cell r="N105">
            <v>124.06</v>
          </cell>
          <cell r="O105">
            <v>122.62</v>
          </cell>
          <cell r="P105">
            <v>123.64</v>
          </cell>
          <cell r="Q105">
            <v>129.19999999999999</v>
          </cell>
          <cell r="R105">
            <v>130.72999999999999</v>
          </cell>
          <cell r="S105">
            <v>116.53</v>
          </cell>
          <cell r="T105">
            <v>119.72</v>
          </cell>
          <cell r="U105">
            <v>121.39</v>
          </cell>
          <cell r="V105">
            <v>121.19</v>
          </cell>
          <cell r="W105">
            <v>123.75</v>
          </cell>
          <cell r="X105">
            <v>122.94</v>
          </cell>
          <cell r="Y105">
            <v>139.9</v>
          </cell>
          <cell r="Z105">
            <v>133.4</v>
          </cell>
          <cell r="AA105">
            <v>125.73</v>
          </cell>
          <cell r="AB105">
            <v>121.05</v>
          </cell>
          <cell r="AC105">
            <v>128.65</v>
          </cell>
          <cell r="AD105">
            <v>127.36</v>
          </cell>
          <cell r="AE105">
            <v>123.97</v>
          </cell>
          <cell r="AF105">
            <v>129.30000000000001</v>
          </cell>
          <cell r="AG105">
            <v>127.09</v>
          </cell>
          <cell r="AH105">
            <v>118.29</v>
          </cell>
        </row>
        <row r="106">
          <cell r="A106">
            <v>105</v>
          </cell>
          <cell r="C106" t="str">
            <v>TRAT. CALDO</v>
          </cell>
          <cell r="D106" t="str">
            <v>.</v>
          </cell>
        </row>
        <row r="107">
          <cell r="A107">
            <v>106</v>
          </cell>
          <cell r="C107" t="str">
            <v>Pureza Caldo Misto (%)</v>
          </cell>
          <cell r="D107" t="str">
            <v>%</v>
          </cell>
          <cell r="E107">
            <v>82.38</v>
          </cell>
          <cell r="F107">
            <v>84.12</v>
          </cell>
          <cell r="G107">
            <v>85.08</v>
          </cell>
          <cell r="H107">
            <v>85.73</v>
          </cell>
          <cell r="I107">
            <v>85.07</v>
          </cell>
          <cell r="J107">
            <v>86.95</v>
          </cell>
          <cell r="K107">
            <v>87.67</v>
          </cell>
          <cell r="L107">
            <v>83.66</v>
          </cell>
          <cell r="M107">
            <v>85.36</v>
          </cell>
          <cell r="N107">
            <v>88.65</v>
          </cell>
          <cell r="O107">
            <v>87.32</v>
          </cell>
          <cell r="P107">
            <v>86.53</v>
          </cell>
          <cell r="Q107">
            <v>86.69</v>
          </cell>
          <cell r="R107">
            <v>86.3</v>
          </cell>
          <cell r="S107">
            <v>84.69</v>
          </cell>
          <cell r="T107">
            <v>86.18</v>
          </cell>
          <cell r="U107">
            <v>85.29</v>
          </cell>
          <cell r="V107">
            <v>85.54</v>
          </cell>
          <cell r="W107">
            <v>85.24</v>
          </cell>
          <cell r="X107">
            <v>84.2</v>
          </cell>
          <cell r="Y107">
            <v>86.34</v>
          </cell>
          <cell r="Z107">
            <v>85.47</v>
          </cell>
          <cell r="AA107">
            <v>84.09</v>
          </cell>
          <cell r="AB107">
            <v>83.47</v>
          </cell>
          <cell r="AC107">
            <v>85.27</v>
          </cell>
          <cell r="AD107">
            <v>83.22</v>
          </cell>
          <cell r="AE107">
            <v>85.42</v>
          </cell>
          <cell r="AF107">
            <v>85.39</v>
          </cell>
          <cell r="AG107">
            <v>86.11</v>
          </cell>
          <cell r="AH107">
            <v>88.9</v>
          </cell>
        </row>
        <row r="108">
          <cell r="A108">
            <v>107</v>
          </cell>
          <cell r="C108" t="str">
            <v>Brix Clarificado Álcool (%)</v>
          </cell>
          <cell r="D108" t="str">
            <v>%</v>
          </cell>
          <cell r="E108">
            <v>11.68</v>
          </cell>
          <cell r="F108">
            <v>12.51</v>
          </cell>
          <cell r="G108">
            <v>11.16</v>
          </cell>
          <cell r="H108">
            <v>13.22</v>
          </cell>
          <cell r="I108">
            <v>11.17</v>
          </cell>
          <cell r="J108">
            <v>11.19</v>
          </cell>
          <cell r="K108">
            <v>11.86</v>
          </cell>
          <cell r="L108">
            <v>9.5399999999999991</v>
          </cell>
          <cell r="M108">
            <v>9.99</v>
          </cell>
          <cell r="N108">
            <v>12.12</v>
          </cell>
          <cell r="O108">
            <v>11.79</v>
          </cell>
          <cell r="P108">
            <v>11.97</v>
          </cell>
          <cell r="Q108">
            <v>11.83</v>
          </cell>
          <cell r="R108">
            <v>12.1</v>
          </cell>
          <cell r="S108">
            <v>12.4</v>
          </cell>
          <cell r="T108">
            <v>12.91</v>
          </cell>
          <cell r="U108">
            <v>12.73</v>
          </cell>
          <cell r="V108">
            <v>13.16</v>
          </cell>
          <cell r="W108">
            <v>12.27</v>
          </cell>
          <cell r="X108">
            <v>12.89</v>
          </cell>
          <cell r="Y108">
            <v>12.13</v>
          </cell>
          <cell r="Z108">
            <v>11.05</v>
          </cell>
          <cell r="AA108">
            <v>12.53</v>
          </cell>
          <cell r="AB108">
            <v>12.11</v>
          </cell>
          <cell r="AC108">
            <v>12.77</v>
          </cell>
          <cell r="AD108">
            <v>12.18</v>
          </cell>
          <cell r="AE108">
            <v>13.06</v>
          </cell>
          <cell r="AF108">
            <v>12.61</v>
          </cell>
          <cell r="AG108">
            <v>12.78</v>
          </cell>
          <cell r="AH108">
            <v>13.75</v>
          </cell>
        </row>
        <row r="109">
          <cell r="A109">
            <v>108</v>
          </cell>
          <cell r="C109" t="str">
            <v>Pol Clarificado Álcool (%)</v>
          </cell>
          <cell r="D109" t="str">
            <v>%</v>
          </cell>
          <cell r="E109">
            <v>9.6300000000000008</v>
          </cell>
          <cell r="F109">
            <v>10.49</v>
          </cell>
          <cell r="G109">
            <v>9.52</v>
          </cell>
          <cell r="H109">
            <v>11.35</v>
          </cell>
          <cell r="I109">
            <v>9.48</v>
          </cell>
          <cell r="J109">
            <v>9.67</v>
          </cell>
          <cell r="K109">
            <v>10.37</v>
          </cell>
          <cell r="L109">
            <v>7.87</v>
          </cell>
          <cell r="M109">
            <v>8.58</v>
          </cell>
          <cell r="N109">
            <v>10.72</v>
          </cell>
          <cell r="O109">
            <v>10.31</v>
          </cell>
          <cell r="P109">
            <v>10.52</v>
          </cell>
          <cell r="Q109">
            <v>10.220000000000001</v>
          </cell>
          <cell r="R109">
            <v>10.47</v>
          </cell>
          <cell r="S109">
            <v>10.45</v>
          </cell>
          <cell r="T109">
            <v>11.1</v>
          </cell>
          <cell r="U109">
            <v>10.86</v>
          </cell>
          <cell r="V109">
            <v>11.2</v>
          </cell>
          <cell r="W109">
            <v>10.45</v>
          </cell>
          <cell r="X109">
            <v>10.78</v>
          </cell>
          <cell r="Y109">
            <v>10.32</v>
          </cell>
          <cell r="Z109">
            <v>9.4</v>
          </cell>
          <cell r="AA109">
            <v>10.59</v>
          </cell>
          <cell r="AB109">
            <v>10.210000000000001</v>
          </cell>
          <cell r="AC109">
            <v>10.93</v>
          </cell>
          <cell r="AD109">
            <v>10.18</v>
          </cell>
          <cell r="AE109">
            <v>11.18</v>
          </cell>
          <cell r="AF109">
            <v>10.75</v>
          </cell>
          <cell r="AG109">
            <v>11</v>
          </cell>
          <cell r="AH109">
            <v>12.07</v>
          </cell>
        </row>
        <row r="110">
          <cell r="A110">
            <v>109</v>
          </cell>
          <cell r="C110" t="str">
            <v>Pureza Clarificado Álcool (%)</v>
          </cell>
          <cell r="D110" t="str">
            <v>%</v>
          </cell>
          <cell r="E110">
            <v>82.39</v>
          </cell>
          <cell r="F110">
            <v>84.24</v>
          </cell>
          <cell r="G110">
            <v>85.22</v>
          </cell>
          <cell r="H110">
            <v>85.86</v>
          </cell>
          <cell r="I110">
            <v>84.69</v>
          </cell>
          <cell r="J110">
            <v>86.27</v>
          </cell>
          <cell r="K110">
            <v>87.45</v>
          </cell>
          <cell r="L110">
            <v>82.59</v>
          </cell>
          <cell r="M110">
            <v>85.29</v>
          </cell>
          <cell r="N110">
            <v>88.46</v>
          </cell>
          <cell r="O110">
            <v>87.33</v>
          </cell>
          <cell r="P110">
            <v>87.86</v>
          </cell>
          <cell r="Q110">
            <v>86.44</v>
          </cell>
          <cell r="R110">
            <v>86.52</v>
          </cell>
          <cell r="S110">
            <v>84.29</v>
          </cell>
          <cell r="T110">
            <v>85.95</v>
          </cell>
          <cell r="U110">
            <v>85.37</v>
          </cell>
          <cell r="V110">
            <v>85.14</v>
          </cell>
          <cell r="W110">
            <v>85.18</v>
          </cell>
          <cell r="X110">
            <v>83.62</v>
          </cell>
          <cell r="Y110">
            <v>85.17</v>
          </cell>
          <cell r="Z110">
            <v>85.14</v>
          </cell>
          <cell r="AA110">
            <v>84.59</v>
          </cell>
          <cell r="AB110">
            <v>84.3</v>
          </cell>
          <cell r="AC110">
            <v>85.57</v>
          </cell>
          <cell r="AD110">
            <v>83.58</v>
          </cell>
          <cell r="AE110">
            <v>85.59</v>
          </cell>
          <cell r="AF110">
            <v>85.21</v>
          </cell>
          <cell r="AG110">
            <v>86.01</v>
          </cell>
          <cell r="AH110">
            <v>87.64</v>
          </cell>
        </row>
        <row r="111">
          <cell r="A111">
            <v>110</v>
          </cell>
          <cell r="C111" t="str">
            <v>pH Clarificado Álcool</v>
          </cell>
          <cell r="D111" t="str">
            <v>.</v>
          </cell>
          <cell r="E111">
            <v>6.29</v>
          </cell>
          <cell r="F111">
            <v>6.33</v>
          </cell>
        </row>
        <row r="112">
          <cell r="A112">
            <v>111</v>
          </cell>
          <cell r="C112" t="str">
            <v>Fosfato Clarificado  (mg/l)</v>
          </cell>
          <cell r="D112" t="str">
            <v>mg/l</v>
          </cell>
        </row>
        <row r="113">
          <cell r="A113">
            <v>112</v>
          </cell>
          <cell r="C113" t="str">
            <v>pH Lodo</v>
          </cell>
          <cell r="D113" t="str">
            <v>.</v>
          </cell>
          <cell r="E113">
            <v>6.35</v>
          </cell>
          <cell r="F113">
            <v>6.61</v>
          </cell>
          <cell r="G113">
            <v>6.28</v>
          </cell>
          <cell r="H113">
            <v>6.75</v>
          </cell>
          <cell r="I113">
            <v>6.18</v>
          </cell>
          <cell r="J113">
            <v>6.47</v>
          </cell>
          <cell r="K113">
            <v>6.41</v>
          </cell>
          <cell r="L113">
            <v>5.91</v>
          </cell>
          <cell r="M113">
            <v>6.32</v>
          </cell>
          <cell r="N113">
            <v>6.49</v>
          </cell>
          <cell r="O113">
            <v>6.71</v>
          </cell>
          <cell r="P113">
            <v>6.67</v>
          </cell>
          <cell r="Q113">
            <v>6.86</v>
          </cell>
          <cell r="R113">
            <v>8.0399999999999991</v>
          </cell>
          <cell r="S113">
            <v>6.83</v>
          </cell>
          <cell r="T113">
            <v>6.63</v>
          </cell>
          <cell r="U113">
            <v>6.8</v>
          </cell>
          <cell r="V113">
            <v>6.7</v>
          </cell>
          <cell r="W113">
            <v>6.74</v>
          </cell>
          <cell r="X113">
            <v>6.75</v>
          </cell>
          <cell r="Y113">
            <v>6.42</v>
          </cell>
          <cell r="Z113">
            <v>6.48</v>
          </cell>
          <cell r="AA113">
            <v>6.74</v>
          </cell>
          <cell r="AB113">
            <v>6.59</v>
          </cell>
          <cell r="AC113">
            <v>6.75</v>
          </cell>
          <cell r="AD113">
            <v>6.54</v>
          </cell>
          <cell r="AE113">
            <v>6.49</v>
          </cell>
          <cell r="AF113">
            <v>6.78</v>
          </cell>
          <cell r="AG113">
            <v>6.44</v>
          </cell>
          <cell r="AH113">
            <v>6.32</v>
          </cell>
        </row>
        <row r="114">
          <cell r="A114">
            <v>113</v>
          </cell>
          <cell r="C114" t="str">
            <v>TORTA FILTRO PRENSA</v>
          </cell>
          <cell r="D114" t="str">
            <v>.</v>
          </cell>
        </row>
        <row r="115">
          <cell r="A115">
            <v>114</v>
          </cell>
          <cell r="C115" t="str">
            <v>Torta Produzida (kg)</v>
          </cell>
          <cell r="D115" t="str">
            <v>kg</v>
          </cell>
          <cell r="E115">
            <v>70260</v>
          </cell>
          <cell r="F115">
            <v>126440</v>
          </cell>
          <cell r="G115">
            <v>43120</v>
          </cell>
          <cell r="H115">
            <v>142920</v>
          </cell>
          <cell r="I115">
            <v>13040</v>
          </cell>
          <cell r="J115">
            <v>42100</v>
          </cell>
          <cell r="K115">
            <v>157540</v>
          </cell>
          <cell r="L115">
            <v>0</v>
          </cell>
          <cell r="M115">
            <v>74380</v>
          </cell>
          <cell r="N115">
            <v>207920</v>
          </cell>
          <cell r="O115">
            <v>220100</v>
          </cell>
          <cell r="P115">
            <v>163080</v>
          </cell>
          <cell r="Q115">
            <v>231440</v>
          </cell>
          <cell r="R115">
            <v>138960</v>
          </cell>
          <cell r="S115">
            <v>210260</v>
          </cell>
          <cell r="T115">
            <v>132960</v>
          </cell>
          <cell r="U115">
            <v>167720</v>
          </cell>
          <cell r="V115">
            <v>169780</v>
          </cell>
          <cell r="W115">
            <v>134440</v>
          </cell>
          <cell r="X115">
            <v>179880</v>
          </cell>
          <cell r="Y115">
            <v>43780</v>
          </cell>
          <cell r="Z115">
            <v>117660</v>
          </cell>
          <cell r="AA115">
            <v>192820</v>
          </cell>
          <cell r="AB115">
            <v>157880</v>
          </cell>
          <cell r="AC115">
            <v>131200</v>
          </cell>
          <cell r="AD115">
            <v>108380</v>
          </cell>
          <cell r="AE115">
            <v>63840</v>
          </cell>
          <cell r="AF115">
            <v>150220</v>
          </cell>
          <cell r="AG115">
            <v>94920</v>
          </cell>
          <cell r="AH115">
            <v>36540</v>
          </cell>
        </row>
        <row r="116">
          <cell r="A116">
            <v>115</v>
          </cell>
          <cell r="C116" t="str">
            <v>Pol Torta (%)</v>
          </cell>
          <cell r="D116" t="str">
            <v>.</v>
          </cell>
          <cell r="E116">
            <v>1.04</v>
          </cell>
          <cell r="F116">
            <v>0.82</v>
          </cell>
          <cell r="G116">
            <v>1.92</v>
          </cell>
          <cell r="H116">
            <v>0.96</v>
          </cell>
          <cell r="I116">
            <v>0.95</v>
          </cell>
          <cell r="J116">
            <v>1.0900000000000001</v>
          </cell>
          <cell r="K116">
            <v>0.72</v>
          </cell>
          <cell r="M116">
            <v>0.88</v>
          </cell>
          <cell r="N116">
            <v>0.87</v>
          </cell>
          <cell r="O116">
            <v>0.81</v>
          </cell>
          <cell r="P116">
            <v>0.86</v>
          </cell>
          <cell r="Q116">
            <v>0.77</v>
          </cell>
          <cell r="R116">
            <v>0.95</v>
          </cell>
          <cell r="S116">
            <v>1.26</v>
          </cell>
          <cell r="T116">
            <v>1.1100000000000001</v>
          </cell>
          <cell r="U116">
            <v>0.86</v>
          </cell>
          <cell r="V116">
            <v>0.83</v>
          </cell>
          <cell r="W116">
            <v>0.77</v>
          </cell>
          <cell r="X116">
            <v>0.65</v>
          </cell>
          <cell r="Y116">
            <v>0.71</v>
          </cell>
          <cell r="Z116">
            <v>0.83</v>
          </cell>
          <cell r="AA116">
            <v>0.78</v>
          </cell>
          <cell r="AB116">
            <v>0.82</v>
          </cell>
          <cell r="AC116">
            <v>0.75</v>
          </cell>
          <cell r="AD116">
            <v>0.68</v>
          </cell>
          <cell r="AE116">
            <v>0.69</v>
          </cell>
          <cell r="AF116">
            <v>0.75</v>
          </cell>
          <cell r="AG116">
            <v>0.71</v>
          </cell>
          <cell r="AH116">
            <v>1.41</v>
          </cell>
        </row>
        <row r="117">
          <cell r="A117">
            <v>116</v>
          </cell>
          <cell r="C117" t="str">
            <v>Rendimento Torta (kg/tc)</v>
          </cell>
          <cell r="D117" t="str">
            <v>.</v>
          </cell>
          <cell r="E117">
            <v>1.5</v>
          </cell>
          <cell r="F117">
            <v>2.0099999999999998</v>
          </cell>
          <cell r="G117">
            <v>1.62</v>
          </cell>
          <cell r="H117">
            <v>1.95</v>
          </cell>
          <cell r="I117">
            <v>1.08</v>
          </cell>
          <cell r="J117">
            <v>1.1200000000000001</v>
          </cell>
          <cell r="K117">
            <v>2.81</v>
          </cell>
          <cell r="L117">
            <v>0</v>
          </cell>
          <cell r="M117">
            <v>2.3199999999999998</v>
          </cell>
          <cell r="N117">
            <v>3.02</v>
          </cell>
          <cell r="O117">
            <v>3.12</v>
          </cell>
          <cell r="P117">
            <v>2.4500000000000002</v>
          </cell>
          <cell r="Q117">
            <v>3.63</v>
          </cell>
          <cell r="R117">
            <v>2.11</v>
          </cell>
          <cell r="S117">
            <v>2.79</v>
          </cell>
          <cell r="T117">
            <v>1.81</v>
          </cell>
          <cell r="U117">
            <v>2.35</v>
          </cell>
          <cell r="V117">
            <v>2.5299999999999998</v>
          </cell>
          <cell r="W117">
            <v>2.39</v>
          </cell>
          <cell r="X117">
            <v>2.74</v>
          </cell>
          <cell r="Y117">
            <v>2.68</v>
          </cell>
          <cell r="Z117">
            <v>3.26</v>
          </cell>
          <cell r="AA117">
            <v>2.7</v>
          </cell>
          <cell r="AB117">
            <v>2.68</v>
          </cell>
          <cell r="AC117">
            <v>2.04</v>
          </cell>
          <cell r="AD117">
            <v>1.75</v>
          </cell>
          <cell r="AE117">
            <v>1.1399999999999999</v>
          </cell>
          <cell r="AF117">
            <v>2.31</v>
          </cell>
          <cell r="AG117">
            <v>2.0299999999999998</v>
          </cell>
          <cell r="AH117">
            <v>2.76</v>
          </cell>
        </row>
        <row r="118">
          <cell r="A118">
            <v>117</v>
          </cell>
          <cell r="C118" t="str">
            <v>EVAPORADO</v>
          </cell>
          <cell r="D118" t="str">
            <v>.</v>
          </cell>
        </row>
        <row r="119">
          <cell r="A119">
            <v>118</v>
          </cell>
          <cell r="C119" t="str">
            <v>Brix Evaporado (%)</v>
          </cell>
          <cell r="D119" t="str">
            <v>%</v>
          </cell>
          <cell r="E119">
            <v>17.059999999999999</v>
          </cell>
          <cell r="F119">
            <v>20.27</v>
          </cell>
          <cell r="G119">
            <v>16.16</v>
          </cell>
          <cell r="H119">
            <v>20.89</v>
          </cell>
          <cell r="I119">
            <v>15.98</v>
          </cell>
          <cell r="J119">
            <v>15.11</v>
          </cell>
          <cell r="K119">
            <v>19.96</v>
          </cell>
          <cell r="L119">
            <v>9.2100000000000009</v>
          </cell>
          <cell r="M119">
            <v>13.93</v>
          </cell>
          <cell r="N119">
            <v>20.63</v>
          </cell>
          <cell r="O119">
            <v>20.309999999999999</v>
          </cell>
          <cell r="P119">
            <v>20.350000000000001</v>
          </cell>
          <cell r="Q119">
            <v>20.53</v>
          </cell>
          <cell r="R119">
            <v>21</v>
          </cell>
          <cell r="S119">
            <v>20.85</v>
          </cell>
          <cell r="T119">
            <v>21.23</v>
          </cell>
          <cell r="U119">
            <v>21.59</v>
          </cell>
          <cell r="V119">
            <v>20.93</v>
          </cell>
          <cell r="W119">
            <v>20.260000000000002</v>
          </cell>
          <cell r="X119">
            <v>20.190000000000001</v>
          </cell>
          <cell r="Y119">
            <v>18.809999999999999</v>
          </cell>
          <cell r="Z119">
            <v>16.61</v>
          </cell>
          <cell r="AA119">
            <v>20.7</v>
          </cell>
          <cell r="AB119">
            <v>20.23</v>
          </cell>
          <cell r="AC119">
            <v>20.45</v>
          </cell>
          <cell r="AD119">
            <v>19.78</v>
          </cell>
          <cell r="AE119">
            <v>19.059999999999999</v>
          </cell>
          <cell r="AF119">
            <v>20.260000000000002</v>
          </cell>
          <cell r="AG119">
            <v>19.47</v>
          </cell>
          <cell r="AH119">
            <v>23.03</v>
          </cell>
        </row>
        <row r="120">
          <cell r="A120">
            <v>119</v>
          </cell>
          <cell r="C120" t="str">
            <v>Pol Evaporado (%)</v>
          </cell>
          <cell r="D120" t="str">
            <v>%</v>
          </cell>
          <cell r="E120">
            <v>14.05</v>
          </cell>
          <cell r="F120">
            <v>16.989999999999998</v>
          </cell>
          <cell r="G120">
            <v>13.72</v>
          </cell>
          <cell r="H120">
            <v>17.940000000000001</v>
          </cell>
          <cell r="I120">
            <v>13.63</v>
          </cell>
          <cell r="J120">
            <v>13.03</v>
          </cell>
          <cell r="K120">
            <v>17.34</v>
          </cell>
          <cell r="L120">
            <v>7.4</v>
          </cell>
          <cell r="M120">
            <v>12.05</v>
          </cell>
          <cell r="N120">
            <v>18.2</v>
          </cell>
          <cell r="O120">
            <v>17.72</v>
          </cell>
          <cell r="P120">
            <v>17.649999999999999</v>
          </cell>
          <cell r="Q120">
            <v>17.79</v>
          </cell>
          <cell r="R120">
            <v>18.11</v>
          </cell>
          <cell r="S120">
            <v>17.61</v>
          </cell>
          <cell r="T120">
            <v>18.22</v>
          </cell>
          <cell r="U120">
            <v>18.32</v>
          </cell>
          <cell r="V120">
            <v>17.760000000000002</v>
          </cell>
          <cell r="W120">
            <v>17.149999999999999</v>
          </cell>
          <cell r="X120">
            <v>16.84</v>
          </cell>
          <cell r="Y120">
            <v>15.94</v>
          </cell>
          <cell r="Z120">
            <v>14.13</v>
          </cell>
          <cell r="AA120">
            <v>17.48</v>
          </cell>
          <cell r="AB120">
            <v>16.850000000000001</v>
          </cell>
          <cell r="AC120">
            <v>17.45</v>
          </cell>
          <cell r="AD120">
            <v>16.48</v>
          </cell>
          <cell r="AE120">
            <v>16.27</v>
          </cell>
          <cell r="AF120">
            <v>17.25</v>
          </cell>
          <cell r="AG120">
            <v>16.64</v>
          </cell>
          <cell r="AH120">
            <v>20.309999999999999</v>
          </cell>
        </row>
        <row r="121">
          <cell r="A121">
            <v>120</v>
          </cell>
          <cell r="C121" t="str">
            <v>Pureza Evaporado</v>
          </cell>
          <cell r="D121" t="str">
            <v>%</v>
          </cell>
          <cell r="E121">
            <v>82.07</v>
          </cell>
          <cell r="F121">
            <v>83.81</v>
          </cell>
          <cell r="G121">
            <v>84.69</v>
          </cell>
          <cell r="H121">
            <v>85.84</v>
          </cell>
          <cell r="I121">
            <v>85.02</v>
          </cell>
          <cell r="J121">
            <v>86.02</v>
          </cell>
          <cell r="K121">
            <v>86.87</v>
          </cell>
          <cell r="L121">
            <v>80.58</v>
          </cell>
          <cell r="M121">
            <v>85.86</v>
          </cell>
          <cell r="N121">
            <v>88.2</v>
          </cell>
          <cell r="O121">
            <v>87.26</v>
          </cell>
          <cell r="P121">
            <v>86.72</v>
          </cell>
          <cell r="Q121">
            <v>86.66</v>
          </cell>
          <cell r="R121">
            <v>86.25</v>
          </cell>
          <cell r="S121">
            <v>84.47</v>
          </cell>
          <cell r="T121">
            <v>85.79</v>
          </cell>
          <cell r="U121">
            <v>84.87</v>
          </cell>
          <cell r="V121">
            <v>84.9</v>
          </cell>
          <cell r="W121">
            <v>84.69</v>
          </cell>
          <cell r="X121">
            <v>83.43</v>
          </cell>
          <cell r="Y121">
            <v>84.71</v>
          </cell>
          <cell r="Z121">
            <v>85.21</v>
          </cell>
          <cell r="AA121">
            <v>84.45</v>
          </cell>
          <cell r="AB121">
            <v>83.93</v>
          </cell>
          <cell r="AC121">
            <v>85.31</v>
          </cell>
          <cell r="AD121">
            <v>83.32</v>
          </cell>
          <cell r="AE121">
            <v>85.24</v>
          </cell>
          <cell r="AF121">
            <v>85.07</v>
          </cell>
          <cell r="AG121">
            <v>85.36</v>
          </cell>
          <cell r="AH121">
            <v>88.08</v>
          </cell>
        </row>
        <row r="122">
          <cell r="A122">
            <v>121</v>
          </cell>
          <cell r="C122" t="str">
            <v>pH Evaporado</v>
          </cell>
          <cell r="D122" t="str">
            <v>.</v>
          </cell>
          <cell r="E122">
            <v>6.15</v>
          </cell>
          <cell r="F122">
            <v>6.21</v>
          </cell>
          <cell r="I122">
            <v>6.3</v>
          </cell>
        </row>
        <row r="123">
          <cell r="A123">
            <v>122</v>
          </cell>
          <cell r="C123" t="str">
            <v>FERMENTAÇÃO</v>
          </cell>
          <cell r="D123" t="str">
            <v>.</v>
          </cell>
        </row>
        <row r="124">
          <cell r="A124">
            <v>123</v>
          </cell>
          <cell r="C124" t="str">
            <v>Brix Mosto (%)</v>
          </cell>
          <cell r="D124" t="str">
            <v>.</v>
          </cell>
          <cell r="E124">
            <v>17.27</v>
          </cell>
          <cell r="F124">
            <v>20</v>
          </cell>
          <cell r="G124">
            <v>17.47</v>
          </cell>
          <cell r="H124">
            <v>20.68</v>
          </cell>
          <cell r="I124">
            <v>18.86</v>
          </cell>
          <cell r="J124">
            <v>16.03</v>
          </cell>
          <cell r="K124">
            <v>19.47</v>
          </cell>
          <cell r="L124">
            <v>10.35</v>
          </cell>
          <cell r="M124">
            <v>15.34</v>
          </cell>
          <cell r="N124">
            <v>20.47</v>
          </cell>
          <cell r="O124">
            <v>20.54</v>
          </cell>
          <cell r="P124">
            <v>20.48</v>
          </cell>
          <cell r="Q124">
            <v>20.36</v>
          </cell>
          <cell r="R124">
            <v>20.86</v>
          </cell>
          <cell r="S124">
            <v>20.05</v>
          </cell>
          <cell r="T124">
            <v>20.57</v>
          </cell>
          <cell r="U124">
            <v>20.85</v>
          </cell>
          <cell r="V124">
            <v>19.25</v>
          </cell>
          <cell r="W124">
            <v>18.62</v>
          </cell>
          <cell r="X124">
            <v>19.809999999999999</v>
          </cell>
          <cell r="Y124">
            <v>17.48</v>
          </cell>
          <cell r="Z124">
            <v>17.73</v>
          </cell>
          <cell r="AA124">
            <v>19.68</v>
          </cell>
          <cell r="AB124">
            <v>19.14</v>
          </cell>
          <cell r="AC124">
            <v>19.5</v>
          </cell>
          <cell r="AD124">
            <v>19.25</v>
          </cell>
          <cell r="AE124">
            <v>19.04</v>
          </cell>
          <cell r="AF124">
            <v>19.62</v>
          </cell>
          <cell r="AG124">
            <v>19.649999999999999</v>
          </cell>
          <cell r="AH124">
            <v>19.61</v>
          </cell>
        </row>
        <row r="125">
          <cell r="A125">
            <v>124</v>
          </cell>
          <cell r="C125" t="str">
            <v>ART Mosto (%)</v>
          </cell>
          <cell r="D125" t="str">
            <v>%</v>
          </cell>
          <cell r="E125">
            <v>16.12</v>
          </cell>
          <cell r="F125">
            <v>18.73</v>
          </cell>
          <cell r="G125">
            <v>16.32</v>
          </cell>
          <cell r="H125">
            <v>19.07</v>
          </cell>
          <cell r="I125">
            <v>17.41</v>
          </cell>
          <cell r="J125">
            <v>14.87</v>
          </cell>
          <cell r="K125">
            <v>17.809999999999999</v>
          </cell>
          <cell r="L125">
            <v>9.25</v>
          </cell>
          <cell r="M125">
            <v>14.39</v>
          </cell>
          <cell r="N125">
            <v>19.16</v>
          </cell>
          <cell r="O125">
            <v>18.79</v>
          </cell>
          <cell r="P125">
            <v>18.899999999999999</v>
          </cell>
          <cell r="Q125">
            <v>18.420000000000002</v>
          </cell>
          <cell r="R125">
            <v>19.239999999999998</v>
          </cell>
          <cell r="S125">
            <v>18.71</v>
          </cell>
          <cell r="T125">
            <v>18.87</v>
          </cell>
          <cell r="U125">
            <v>19.04</v>
          </cell>
          <cell r="V125">
            <v>18.22</v>
          </cell>
          <cell r="W125">
            <v>17.329999999999998</v>
          </cell>
          <cell r="X125">
            <v>18.66</v>
          </cell>
          <cell r="Y125">
            <v>16.63</v>
          </cell>
          <cell r="Z125">
            <v>16.45</v>
          </cell>
          <cell r="AA125">
            <v>18.27</v>
          </cell>
          <cell r="AB125">
            <v>18.09</v>
          </cell>
          <cell r="AC125">
            <v>18.11</v>
          </cell>
          <cell r="AD125">
            <v>17.850000000000001</v>
          </cell>
          <cell r="AE125">
            <v>17.940000000000001</v>
          </cell>
          <cell r="AF125">
            <v>18</v>
          </cell>
          <cell r="AG125">
            <v>18.34</v>
          </cell>
          <cell r="AH125">
            <v>18.440000000000001</v>
          </cell>
        </row>
        <row r="126">
          <cell r="A126">
            <v>125</v>
          </cell>
          <cell r="C126" t="str">
            <v>Acidez Mosto (g/l)</v>
          </cell>
          <cell r="D126" t="str">
            <v>g H2SO4/l</v>
          </cell>
          <cell r="E126">
            <v>0.7</v>
          </cell>
          <cell r="F126">
            <v>0.64</v>
          </cell>
          <cell r="G126">
            <v>0.6</v>
          </cell>
          <cell r="H126">
            <v>0.84</v>
          </cell>
          <cell r="I126">
            <v>0.73</v>
          </cell>
          <cell r="J126">
            <v>0.62</v>
          </cell>
          <cell r="K126">
            <v>0.89</v>
          </cell>
          <cell r="L126">
            <v>0.47</v>
          </cell>
          <cell r="M126">
            <v>0.55000000000000004</v>
          </cell>
          <cell r="N126">
            <v>0.86</v>
          </cell>
          <cell r="O126">
            <v>0.82</v>
          </cell>
          <cell r="P126">
            <v>0.78</v>
          </cell>
          <cell r="Q126">
            <v>0.87</v>
          </cell>
          <cell r="R126">
            <v>0.63</v>
          </cell>
          <cell r="S126">
            <v>0.77</v>
          </cell>
          <cell r="T126">
            <v>0.81</v>
          </cell>
          <cell r="U126">
            <v>0.87</v>
          </cell>
          <cell r="V126">
            <v>0.8</v>
          </cell>
          <cell r="W126">
            <v>0.74</v>
          </cell>
          <cell r="X126">
            <v>0.7</v>
          </cell>
          <cell r="Y126">
            <v>0.59</v>
          </cell>
          <cell r="Z126">
            <v>0.47</v>
          </cell>
          <cell r="AA126">
            <v>0.68</v>
          </cell>
          <cell r="AB126">
            <v>0.6</v>
          </cell>
          <cell r="AC126">
            <v>0.67</v>
          </cell>
          <cell r="AD126">
            <v>0.7</v>
          </cell>
          <cell r="AE126">
            <v>0.69</v>
          </cell>
          <cell r="AF126">
            <v>0.75</v>
          </cell>
          <cell r="AG126">
            <v>0.74</v>
          </cell>
          <cell r="AH126">
            <v>0.62</v>
          </cell>
        </row>
        <row r="127">
          <cell r="A127">
            <v>126</v>
          </cell>
          <cell r="C127" t="str">
            <v>Acidez % Brix Mosto</v>
          </cell>
          <cell r="D127" t="str">
            <v>.</v>
          </cell>
          <cell r="E127">
            <v>4.1500000000000004</v>
          </cell>
          <cell r="F127">
            <v>3.21</v>
          </cell>
          <cell r="G127">
            <v>3.69</v>
          </cell>
          <cell r="H127">
            <v>4.0599999999999996</v>
          </cell>
          <cell r="I127">
            <v>5.62</v>
          </cell>
          <cell r="J127">
            <v>4.2300000000000004</v>
          </cell>
          <cell r="K127">
            <v>4.58</v>
          </cell>
          <cell r="L127">
            <v>4.45</v>
          </cell>
          <cell r="M127">
            <v>4.63</v>
          </cell>
          <cell r="N127">
            <v>4.21</v>
          </cell>
          <cell r="O127">
            <v>3.98</v>
          </cell>
          <cell r="P127">
            <v>3.8</v>
          </cell>
          <cell r="Q127">
            <v>4.26</v>
          </cell>
          <cell r="R127">
            <v>3</v>
          </cell>
          <cell r="S127">
            <v>3.85</v>
          </cell>
          <cell r="T127">
            <v>3.92</v>
          </cell>
          <cell r="U127">
            <v>4.18</v>
          </cell>
          <cell r="V127">
            <v>4.3</v>
          </cell>
          <cell r="W127">
            <v>3.98</v>
          </cell>
          <cell r="X127">
            <v>3.54</v>
          </cell>
          <cell r="Y127">
            <v>3.52</v>
          </cell>
          <cell r="Z127">
            <v>2.95</v>
          </cell>
          <cell r="AA127">
            <v>3.48</v>
          </cell>
          <cell r="AB127">
            <v>3.17</v>
          </cell>
          <cell r="AC127">
            <v>3.43</v>
          </cell>
          <cell r="AD127">
            <v>3.64</v>
          </cell>
          <cell r="AE127">
            <v>3.67</v>
          </cell>
          <cell r="AF127">
            <v>3.82</v>
          </cell>
          <cell r="AG127">
            <v>3.81</v>
          </cell>
          <cell r="AH127">
            <v>3.2</v>
          </cell>
        </row>
        <row r="128">
          <cell r="A128">
            <v>127</v>
          </cell>
          <cell r="C128" t="str">
            <v>Nitrogenio Ass. Mosto (ppm)</v>
          </cell>
          <cell r="D128" t="str">
            <v>ppm</v>
          </cell>
          <cell r="E128">
            <v>238.62</v>
          </cell>
          <cell r="F128">
            <v>183.12</v>
          </cell>
          <cell r="G128">
            <v>214.22</v>
          </cell>
          <cell r="H128">
            <v>230</v>
          </cell>
          <cell r="I128">
            <v>139.33000000000001</v>
          </cell>
          <cell r="J128">
            <v>150.85</v>
          </cell>
          <cell r="K128">
            <v>207.96</v>
          </cell>
          <cell r="L128">
            <v>98.28</v>
          </cell>
          <cell r="M128">
            <v>129.21</v>
          </cell>
          <cell r="N128">
            <v>204.03</v>
          </cell>
          <cell r="O128">
            <v>182.61</v>
          </cell>
          <cell r="P128">
            <v>208.51</v>
          </cell>
          <cell r="Q128">
            <v>227.79</v>
          </cell>
          <cell r="R128">
            <v>183.73</v>
          </cell>
          <cell r="S128">
            <v>213.49</v>
          </cell>
          <cell r="T128">
            <v>174.31</v>
          </cell>
          <cell r="U128">
            <v>215.47</v>
          </cell>
          <cell r="V128">
            <v>246.33</v>
          </cell>
          <cell r="W128">
            <v>205.83</v>
          </cell>
          <cell r="X128">
            <v>194.25</v>
          </cell>
          <cell r="Y128">
            <v>154.4</v>
          </cell>
          <cell r="Z128">
            <v>138.05000000000001</v>
          </cell>
          <cell r="AA128">
            <v>141.66999999999999</v>
          </cell>
          <cell r="AB128">
            <v>135.06</v>
          </cell>
          <cell r="AC128">
            <v>177.66</v>
          </cell>
          <cell r="AD128">
            <v>164.29</v>
          </cell>
          <cell r="AE128">
            <v>161.57</v>
          </cell>
          <cell r="AF128">
            <v>185.11</v>
          </cell>
          <cell r="AG128">
            <v>194.38</v>
          </cell>
          <cell r="AH128">
            <v>148.88999999999999</v>
          </cell>
        </row>
        <row r="129">
          <cell r="A129">
            <v>128</v>
          </cell>
          <cell r="C129" t="str">
            <v>Volume Mosto Medidor (m³)</v>
          </cell>
          <cell r="D129" t="str">
            <v>m3</v>
          </cell>
          <cell r="E129">
            <v>41025.300000000003</v>
          </cell>
          <cell r="F129">
            <v>44152.800000000003</v>
          </cell>
          <cell r="G129">
            <v>24335.9</v>
          </cell>
          <cell r="H129">
            <v>60396.1</v>
          </cell>
          <cell r="I129">
            <v>11327.5</v>
          </cell>
          <cell r="J129">
            <v>35466.1</v>
          </cell>
          <cell r="K129">
            <v>43555.8</v>
          </cell>
          <cell r="L129">
            <v>2437.6</v>
          </cell>
          <cell r="M129">
            <v>27272.7</v>
          </cell>
          <cell r="N129">
            <v>46636</v>
          </cell>
          <cell r="O129">
            <v>50866.1</v>
          </cell>
          <cell r="P129">
            <v>49318.6</v>
          </cell>
          <cell r="Q129">
            <v>48906.8</v>
          </cell>
          <cell r="R129">
            <v>48709.599999999999</v>
          </cell>
          <cell r="S129">
            <v>50473.9</v>
          </cell>
          <cell r="T129">
            <v>56420.800000000003</v>
          </cell>
          <cell r="U129">
            <v>52929.8</v>
          </cell>
          <cell r="V129">
            <v>53700.2</v>
          </cell>
          <cell r="W129">
            <v>48947.199999999997</v>
          </cell>
          <cell r="X129">
            <v>54738.5</v>
          </cell>
          <cell r="Y129">
            <v>26157.7</v>
          </cell>
          <cell r="Z129">
            <v>28854.3</v>
          </cell>
          <cell r="AA129">
            <v>49551.4</v>
          </cell>
          <cell r="AB129">
            <v>59735.9</v>
          </cell>
          <cell r="AC129">
            <v>43894.400000000001</v>
          </cell>
          <cell r="AD129">
            <v>46981.1</v>
          </cell>
          <cell r="AE129">
            <v>44182.2</v>
          </cell>
          <cell r="AF129">
            <v>46584.2</v>
          </cell>
          <cell r="AG129">
            <v>33501.300000000003</v>
          </cell>
          <cell r="AH129">
            <v>11196.3</v>
          </cell>
        </row>
        <row r="130">
          <cell r="A130">
            <v>129</v>
          </cell>
          <cell r="C130" t="str">
            <v>Volume Mosto (m³)</v>
          </cell>
          <cell r="D130" t="str">
            <v>m3</v>
          </cell>
          <cell r="E130">
            <v>34636</v>
          </cell>
          <cell r="F130">
            <v>47941</v>
          </cell>
          <cell r="G130">
            <v>18095</v>
          </cell>
          <cell r="H130">
            <v>51044</v>
          </cell>
          <cell r="I130">
            <v>8846</v>
          </cell>
          <cell r="J130">
            <v>27382</v>
          </cell>
          <cell r="K130">
            <v>39468</v>
          </cell>
          <cell r="L130">
            <v>3272</v>
          </cell>
          <cell r="M130">
            <v>25870</v>
          </cell>
          <cell r="N130">
            <v>47510</v>
          </cell>
          <cell r="O130">
            <v>49662</v>
          </cell>
          <cell r="P130">
            <v>46724</v>
          </cell>
          <cell r="Q130">
            <v>45287</v>
          </cell>
          <cell r="R130">
            <v>47004</v>
          </cell>
          <cell r="S130">
            <v>44564</v>
          </cell>
          <cell r="T130">
            <v>50013</v>
          </cell>
          <cell r="U130">
            <v>49957</v>
          </cell>
          <cell r="V130">
            <v>50128</v>
          </cell>
          <cell r="W130">
            <v>46705</v>
          </cell>
          <cell r="X130">
            <v>48280</v>
          </cell>
          <cell r="Y130">
            <v>17774</v>
          </cell>
          <cell r="Z130">
            <v>24916</v>
          </cell>
          <cell r="AA130">
            <v>50660</v>
          </cell>
          <cell r="AB130">
            <v>41382</v>
          </cell>
          <cell r="AC130">
            <v>52355</v>
          </cell>
          <cell r="AD130">
            <v>44929</v>
          </cell>
          <cell r="AE130">
            <v>41613</v>
          </cell>
          <cell r="AF130">
            <v>41365</v>
          </cell>
          <cell r="AG130">
            <v>34806</v>
          </cell>
          <cell r="AH130">
            <v>16782</v>
          </cell>
        </row>
        <row r="131">
          <cell r="A131">
            <v>130</v>
          </cell>
          <cell r="C131" t="str">
            <v>Teor Alcoolico Dornas (°GL)</v>
          </cell>
          <cell r="D131" t="str">
            <v>ºGL</v>
          </cell>
          <cell r="E131">
            <v>7.38</v>
          </cell>
          <cell r="F131">
            <v>9.11</v>
          </cell>
          <cell r="G131">
            <v>6.31</v>
          </cell>
          <cell r="H131">
            <v>9.56</v>
          </cell>
          <cell r="I131">
            <v>5.45</v>
          </cell>
          <cell r="J131">
            <v>5.9</v>
          </cell>
          <cell r="K131">
            <v>8.4700000000000006</v>
          </cell>
          <cell r="L131">
            <v>5.9</v>
          </cell>
          <cell r="M131">
            <v>5.29</v>
          </cell>
          <cell r="N131">
            <v>9.3699999999999992</v>
          </cell>
          <cell r="O131">
            <v>9.39</v>
          </cell>
          <cell r="P131">
            <v>8.98</v>
          </cell>
          <cell r="Q131">
            <v>9.1199999999999992</v>
          </cell>
          <cell r="R131">
            <v>9.5399999999999991</v>
          </cell>
          <cell r="S131">
            <v>9.25</v>
          </cell>
          <cell r="T131">
            <v>9.4700000000000006</v>
          </cell>
          <cell r="U131">
            <v>9.19</v>
          </cell>
          <cell r="V131">
            <v>8.9499999999999993</v>
          </cell>
          <cell r="W131">
            <v>8.6999999999999993</v>
          </cell>
          <cell r="X131">
            <v>8.52</v>
          </cell>
          <cell r="Y131">
            <v>7.44</v>
          </cell>
          <cell r="Z131">
            <v>7.74</v>
          </cell>
          <cell r="AA131">
            <v>9.91</v>
          </cell>
          <cell r="AB131">
            <v>9.27</v>
          </cell>
          <cell r="AC131">
            <v>9.92</v>
          </cell>
          <cell r="AD131">
            <v>9.1300000000000008</v>
          </cell>
          <cell r="AE131">
            <v>9.0500000000000007</v>
          </cell>
          <cell r="AF131">
            <v>9.7799999999999994</v>
          </cell>
          <cell r="AG131">
            <v>8.82</v>
          </cell>
          <cell r="AH131">
            <v>9.15</v>
          </cell>
        </row>
        <row r="132">
          <cell r="A132">
            <v>131</v>
          </cell>
          <cell r="C132" t="str">
            <v>Tempo Médio Fermentação (h)</v>
          </cell>
          <cell r="D132" t="str">
            <v>h</v>
          </cell>
        </row>
        <row r="133">
          <cell r="A133">
            <v>132</v>
          </cell>
          <cell r="C133" t="str">
            <v>Volume Vinho (m³)</v>
          </cell>
          <cell r="D133" t="str">
            <v>m³</v>
          </cell>
          <cell r="E133">
            <v>49910.6</v>
          </cell>
          <cell r="F133">
            <v>71356</v>
          </cell>
          <cell r="G133">
            <v>28785.9</v>
          </cell>
          <cell r="H133">
            <v>77916.600000000006</v>
          </cell>
          <cell r="I133">
            <v>14119.5</v>
          </cell>
          <cell r="J133">
            <v>44048.7</v>
          </cell>
          <cell r="K133">
            <v>62070.2</v>
          </cell>
          <cell r="L133">
            <v>4881.8</v>
          </cell>
          <cell r="M133">
            <v>37539.1</v>
          </cell>
          <cell r="N133">
            <v>73147.399999999994</v>
          </cell>
          <cell r="O133">
            <v>78129.8</v>
          </cell>
          <cell r="P133">
            <v>76619.8</v>
          </cell>
          <cell r="Q133">
            <v>75087.399999999994</v>
          </cell>
          <cell r="R133">
            <v>78306.7</v>
          </cell>
          <cell r="S133">
            <v>73271.100000000006</v>
          </cell>
          <cell r="T133">
            <v>81748.5</v>
          </cell>
          <cell r="U133">
            <v>81673.600000000006</v>
          </cell>
          <cell r="V133">
            <v>78916.600000000006</v>
          </cell>
          <cell r="W133">
            <v>71541.899999999994</v>
          </cell>
          <cell r="X133">
            <v>76471.100000000006</v>
          </cell>
          <cell r="Y133">
            <v>30466.400000000001</v>
          </cell>
          <cell r="Z133">
            <v>40521.1</v>
          </cell>
          <cell r="AA133">
            <v>77103.399999999994</v>
          </cell>
          <cell r="AB133">
            <v>61194</v>
          </cell>
          <cell r="AC133">
            <v>76861.8</v>
          </cell>
          <cell r="AD133">
            <v>68598.7</v>
          </cell>
          <cell r="AE133">
            <v>62400.2</v>
          </cell>
          <cell r="AF133">
            <v>63473.4</v>
          </cell>
          <cell r="AG133">
            <v>53775</v>
          </cell>
          <cell r="AH133">
            <v>23048.5</v>
          </cell>
        </row>
        <row r="134">
          <cell r="A134">
            <v>133</v>
          </cell>
          <cell r="C134" t="str">
            <v>Fermento Cubas (%)</v>
          </cell>
          <cell r="D134" t="str">
            <v>.</v>
          </cell>
          <cell r="E134">
            <v>22.89</v>
          </cell>
          <cell r="F134">
            <v>32.770000000000003</v>
          </cell>
          <cell r="G134">
            <v>27.96</v>
          </cell>
          <cell r="H134">
            <v>33.89</v>
          </cell>
          <cell r="I134">
            <v>25.99</v>
          </cell>
          <cell r="J134">
            <v>19.850000000000001</v>
          </cell>
          <cell r="K134">
            <v>31.63</v>
          </cell>
          <cell r="L134">
            <v>29.39</v>
          </cell>
          <cell r="M134">
            <v>17.670000000000002</v>
          </cell>
          <cell r="N134">
            <v>30.7</v>
          </cell>
          <cell r="O134">
            <v>34.729999999999997</v>
          </cell>
          <cell r="P134">
            <v>37.19</v>
          </cell>
          <cell r="Q134">
            <v>35.33</v>
          </cell>
          <cell r="R134">
            <v>35.49</v>
          </cell>
          <cell r="S134">
            <v>35.71</v>
          </cell>
          <cell r="T134">
            <v>33.94</v>
          </cell>
          <cell r="U134">
            <v>35.17</v>
          </cell>
          <cell r="V134">
            <v>34.83</v>
          </cell>
          <cell r="W134">
            <v>36.090000000000003</v>
          </cell>
          <cell r="X134">
            <v>35.15</v>
          </cell>
          <cell r="Y134">
            <v>27.63</v>
          </cell>
          <cell r="Z134">
            <v>26.37</v>
          </cell>
          <cell r="AA134">
            <v>35.6</v>
          </cell>
          <cell r="AB134">
            <v>38.71</v>
          </cell>
          <cell r="AC134">
            <v>37.880000000000003</v>
          </cell>
          <cell r="AD134">
            <v>31.06</v>
          </cell>
          <cell r="AE134">
            <v>30.95</v>
          </cell>
          <cell r="AF134">
            <v>28.85</v>
          </cell>
          <cell r="AG134">
            <v>26.22</v>
          </cell>
          <cell r="AH134">
            <v>23.47</v>
          </cell>
        </row>
        <row r="135">
          <cell r="A135">
            <v>134</v>
          </cell>
          <cell r="C135" t="str">
            <v>Volume Fermento Tratado (m³)</v>
          </cell>
          <cell r="D135" t="str">
            <v>m³</v>
          </cell>
          <cell r="E135">
            <v>15274.8</v>
          </cell>
          <cell r="F135">
            <v>23415.01</v>
          </cell>
          <cell r="G135">
            <v>10690.94</v>
          </cell>
          <cell r="H135">
            <v>26872.6</v>
          </cell>
          <cell r="I135">
            <v>5273.33</v>
          </cell>
          <cell r="J135">
            <v>16666.72</v>
          </cell>
          <cell r="K135">
            <v>22602.5</v>
          </cell>
          <cell r="L135">
            <v>1609.65</v>
          </cell>
          <cell r="M135">
            <v>11669.16</v>
          </cell>
          <cell r="N135">
            <v>25637.83</v>
          </cell>
          <cell r="O135">
            <v>28467.77</v>
          </cell>
          <cell r="P135">
            <v>29895.39</v>
          </cell>
          <cell r="Q135">
            <v>29800.38</v>
          </cell>
          <cell r="R135">
            <v>31302.66</v>
          </cell>
          <cell r="S135">
            <v>28706.66</v>
          </cell>
          <cell r="T135">
            <v>31735.9</v>
          </cell>
          <cell r="U135">
            <v>31716.99</v>
          </cell>
          <cell r="V135">
            <v>28788.53</v>
          </cell>
          <cell r="W135">
            <v>24836.65</v>
          </cell>
          <cell r="X135">
            <v>28190.69</v>
          </cell>
          <cell r="Y135">
            <v>12692.72</v>
          </cell>
          <cell r="Z135">
            <v>15605.28</v>
          </cell>
          <cell r="AA135">
            <v>26443.59</v>
          </cell>
          <cell r="AB135">
            <v>19812.18</v>
          </cell>
          <cell r="AC135">
            <v>24506.47</v>
          </cell>
          <cell r="AD135">
            <v>23669.48</v>
          </cell>
          <cell r="AE135">
            <v>20787.400000000001</v>
          </cell>
          <cell r="AF135">
            <v>22108.86</v>
          </cell>
          <cell r="AG135">
            <v>18968.759999999998</v>
          </cell>
          <cell r="AH135">
            <v>6266.67</v>
          </cell>
        </row>
        <row r="136">
          <cell r="A136">
            <v>135</v>
          </cell>
          <cell r="C136" t="str">
            <v>% Levedo Centrifugas</v>
          </cell>
          <cell r="D136" t="str">
            <v>%</v>
          </cell>
          <cell r="E136">
            <v>77.91</v>
          </cell>
          <cell r="F136">
            <v>78.599999999999994</v>
          </cell>
          <cell r="G136">
            <v>74.599999999999994</v>
          </cell>
          <cell r="H136">
            <v>75.47</v>
          </cell>
          <cell r="I136">
            <v>65.150000000000006</v>
          </cell>
          <cell r="J136">
            <v>62.07</v>
          </cell>
          <cell r="K136">
            <v>79.599999999999994</v>
          </cell>
          <cell r="L136">
            <v>84</v>
          </cell>
          <cell r="M136">
            <v>65.959999999999994</v>
          </cell>
          <cell r="N136">
            <v>79.11</v>
          </cell>
          <cell r="O136">
            <v>76</v>
          </cell>
          <cell r="P136">
            <v>74.239999999999995</v>
          </cell>
          <cell r="Q136">
            <v>73.61</v>
          </cell>
          <cell r="R136">
            <v>74.680000000000007</v>
          </cell>
          <cell r="S136">
            <v>72.14</v>
          </cell>
          <cell r="T136">
            <v>75.92</v>
          </cell>
          <cell r="U136">
            <v>74.209999999999994</v>
          </cell>
          <cell r="V136">
            <v>72.459999999999994</v>
          </cell>
          <cell r="W136">
            <v>74.739999999999995</v>
          </cell>
          <cell r="X136">
            <v>72.680000000000007</v>
          </cell>
          <cell r="Y136">
            <v>67.31</v>
          </cell>
          <cell r="Z136">
            <v>68.37</v>
          </cell>
          <cell r="AA136">
            <v>70.510000000000005</v>
          </cell>
          <cell r="AB136">
            <v>71.290000000000006</v>
          </cell>
          <cell r="AC136">
            <v>70.239999999999995</v>
          </cell>
          <cell r="AD136">
            <v>68.8</v>
          </cell>
          <cell r="AE136">
            <v>66.73</v>
          </cell>
          <cell r="AF136">
            <v>68.75</v>
          </cell>
          <cell r="AG136">
            <v>65.33</v>
          </cell>
          <cell r="AH136">
            <v>55.78</v>
          </cell>
        </row>
        <row r="137">
          <cell r="A137">
            <v>136</v>
          </cell>
          <cell r="C137" t="str">
            <v>Teor Alcoolico Vinho (°GL)</v>
          </cell>
          <cell r="D137" t="str">
            <v>ºGL</v>
          </cell>
          <cell r="E137">
            <v>7.51</v>
          </cell>
          <cell r="F137">
            <v>8.93</v>
          </cell>
          <cell r="G137">
            <v>6.16</v>
          </cell>
          <cell r="H137">
            <v>9.9</v>
          </cell>
          <cell r="I137">
            <v>6.47</v>
          </cell>
          <cell r="J137">
            <v>6.57</v>
          </cell>
          <cell r="K137">
            <v>8.75</v>
          </cell>
          <cell r="L137">
            <v>6.64</v>
          </cell>
          <cell r="M137">
            <v>6.25</v>
          </cell>
          <cell r="N137">
            <v>9.64</v>
          </cell>
          <cell r="O137">
            <v>9.7200000000000006</v>
          </cell>
          <cell r="P137">
            <v>9.61</v>
          </cell>
          <cell r="Q137">
            <v>9.6</v>
          </cell>
          <cell r="R137">
            <v>9.99</v>
          </cell>
          <cell r="S137">
            <v>9.66</v>
          </cell>
          <cell r="T137">
            <v>9.9700000000000006</v>
          </cell>
          <cell r="U137">
            <v>9.68</v>
          </cell>
          <cell r="V137">
            <v>9.2200000000000006</v>
          </cell>
          <cell r="W137">
            <v>9</v>
          </cell>
          <cell r="X137">
            <v>8.67</v>
          </cell>
          <cell r="Y137">
            <v>7.28</v>
          </cell>
          <cell r="Z137">
            <v>7.71</v>
          </cell>
          <cell r="AA137">
            <v>10.25</v>
          </cell>
          <cell r="AB137">
            <v>9.51</v>
          </cell>
          <cell r="AC137">
            <v>10.1</v>
          </cell>
          <cell r="AD137">
            <v>9.32</v>
          </cell>
          <cell r="AE137">
            <v>9.01</v>
          </cell>
          <cell r="AF137">
            <v>9.9</v>
          </cell>
          <cell r="AG137">
            <v>8.81</v>
          </cell>
          <cell r="AH137">
            <v>10.220000000000001</v>
          </cell>
        </row>
        <row r="138">
          <cell r="A138">
            <v>137</v>
          </cell>
          <cell r="C138" t="str">
            <v>ARRT Vinho (%)</v>
          </cell>
          <cell r="D138" t="str">
            <v>%</v>
          </cell>
          <cell r="E138">
            <v>0.12</v>
          </cell>
          <cell r="F138">
            <v>0.1</v>
          </cell>
          <cell r="G138">
            <v>0.06</v>
          </cell>
          <cell r="H138">
            <v>0.08</v>
          </cell>
          <cell r="I138">
            <v>7.0000000000000007E-2</v>
          </cell>
          <cell r="J138">
            <v>0.56999999999999995</v>
          </cell>
          <cell r="K138">
            <v>7.0000000000000007E-2</v>
          </cell>
          <cell r="L138">
            <v>0.1</v>
          </cell>
          <cell r="M138">
            <v>0.43</v>
          </cell>
          <cell r="N138">
            <v>0.09</v>
          </cell>
          <cell r="O138">
            <v>0.09</v>
          </cell>
          <cell r="P138">
            <v>7.0000000000000007E-2</v>
          </cell>
          <cell r="Q138">
            <v>0.06</v>
          </cell>
          <cell r="R138">
            <v>0.09</v>
          </cell>
          <cell r="S138">
            <v>0.06</v>
          </cell>
          <cell r="T138">
            <v>0.08</v>
          </cell>
          <cell r="U138">
            <v>7.0000000000000007E-2</v>
          </cell>
          <cell r="V138">
            <v>7.0000000000000007E-2</v>
          </cell>
          <cell r="W138">
            <v>0.08</v>
          </cell>
          <cell r="X138">
            <v>7.0000000000000007E-2</v>
          </cell>
          <cell r="Y138">
            <v>0.06</v>
          </cell>
          <cell r="Z138">
            <v>0.06</v>
          </cell>
          <cell r="AA138">
            <v>7.0000000000000007E-2</v>
          </cell>
          <cell r="AB138">
            <v>0.09</v>
          </cell>
          <cell r="AC138">
            <v>0.08</v>
          </cell>
          <cell r="AD138">
            <v>0.08</v>
          </cell>
          <cell r="AE138">
            <v>0.11</v>
          </cell>
          <cell r="AF138">
            <v>7.0000000000000007E-2</v>
          </cell>
          <cell r="AG138">
            <v>0.06</v>
          </cell>
          <cell r="AH138">
            <v>0.05</v>
          </cell>
        </row>
        <row r="139">
          <cell r="A139">
            <v>138</v>
          </cell>
          <cell r="C139" t="str">
            <v>Nitrogenio Ass. Vinho (ppm)</v>
          </cell>
          <cell r="D139" t="str">
            <v>ppm</v>
          </cell>
          <cell r="E139">
            <v>37.1</v>
          </cell>
          <cell r="F139">
            <v>38.36</v>
          </cell>
          <cell r="G139">
            <v>54.9</v>
          </cell>
          <cell r="H139">
            <v>77.56</v>
          </cell>
          <cell r="I139">
            <v>82.3</v>
          </cell>
          <cell r="J139">
            <v>93.53</v>
          </cell>
          <cell r="K139">
            <v>21.11</v>
          </cell>
          <cell r="L139">
            <v>32.56</v>
          </cell>
          <cell r="M139">
            <v>55.78</v>
          </cell>
          <cell r="N139">
            <v>25.52</v>
          </cell>
          <cell r="O139">
            <v>35.39</v>
          </cell>
          <cell r="P139">
            <v>50.58</v>
          </cell>
          <cell r="Q139">
            <v>81.8</v>
          </cell>
          <cell r="R139">
            <v>58.26</v>
          </cell>
          <cell r="S139">
            <v>82.58</v>
          </cell>
          <cell r="T139">
            <v>48.69</v>
          </cell>
          <cell r="U139">
            <v>56.03</v>
          </cell>
          <cell r="V139">
            <v>82.55</v>
          </cell>
          <cell r="W139">
            <v>62.1</v>
          </cell>
          <cell r="X139">
            <v>37.44</v>
          </cell>
          <cell r="Y139">
            <v>21.75</v>
          </cell>
          <cell r="Z139">
            <v>26.88</v>
          </cell>
          <cell r="AA139">
            <v>26.73</v>
          </cell>
          <cell r="AB139">
            <v>18.77</v>
          </cell>
          <cell r="AC139">
            <v>37.619999999999997</v>
          </cell>
          <cell r="AD139">
            <v>30.89</v>
          </cell>
          <cell r="AE139">
            <v>23.64</v>
          </cell>
          <cell r="AF139">
            <v>73.319999999999993</v>
          </cell>
          <cell r="AG139">
            <v>61.12</v>
          </cell>
          <cell r="AH139">
            <v>40.85</v>
          </cell>
        </row>
        <row r="140">
          <cell r="A140">
            <v>139</v>
          </cell>
          <cell r="C140" t="str">
            <v>Glicerol Vinho (%)</v>
          </cell>
          <cell r="D140" t="str">
            <v>%</v>
          </cell>
          <cell r="E140">
            <v>0.34</v>
          </cell>
          <cell r="F140">
            <v>0.28000000000000003</v>
          </cell>
          <cell r="G140">
            <v>0.27</v>
          </cell>
          <cell r="H140">
            <v>0.37</v>
          </cell>
          <cell r="I140">
            <v>0.28999999999999998</v>
          </cell>
          <cell r="J140">
            <v>0.48</v>
          </cell>
          <cell r="K140">
            <v>0.25</v>
          </cell>
          <cell r="L140">
            <v>0.19</v>
          </cell>
          <cell r="M140">
            <v>0.18</v>
          </cell>
          <cell r="N140">
            <v>0.35</v>
          </cell>
          <cell r="O140">
            <v>0.28000000000000003</v>
          </cell>
          <cell r="P140">
            <v>0.26</v>
          </cell>
          <cell r="Q140">
            <v>0.32</v>
          </cell>
          <cell r="R140">
            <v>0.26</v>
          </cell>
          <cell r="S140">
            <v>0.28999999999999998</v>
          </cell>
          <cell r="T140">
            <v>0.25</v>
          </cell>
          <cell r="U140">
            <v>0.22</v>
          </cell>
          <cell r="V140">
            <v>0.28000000000000003</v>
          </cell>
          <cell r="W140">
            <v>0.28000000000000003</v>
          </cell>
          <cell r="X140">
            <v>0.24</v>
          </cell>
          <cell r="Y140">
            <v>0.36</v>
          </cell>
          <cell r="Z140">
            <v>0.33</v>
          </cell>
          <cell r="AA140">
            <v>0.32</v>
          </cell>
          <cell r="AB140">
            <v>0.39</v>
          </cell>
          <cell r="AC140">
            <v>0.49</v>
          </cell>
          <cell r="AD140">
            <v>0.33</v>
          </cell>
          <cell r="AE140">
            <v>0.42</v>
          </cell>
          <cell r="AF140">
            <v>0.22</v>
          </cell>
          <cell r="AG140">
            <v>0.22</v>
          </cell>
          <cell r="AH140">
            <v>0.24</v>
          </cell>
        </row>
        <row r="141">
          <cell r="A141">
            <v>140</v>
          </cell>
          <cell r="C141" t="str">
            <v>Fermento Vinho (%)</v>
          </cell>
          <cell r="D141" t="str">
            <v>%</v>
          </cell>
          <cell r="E141">
            <v>0.88</v>
          </cell>
          <cell r="F141">
            <v>0.79</v>
          </cell>
          <cell r="G141">
            <v>0.88</v>
          </cell>
          <cell r="H141">
            <v>0.91</v>
          </cell>
          <cell r="I141">
            <v>0.72</v>
          </cell>
          <cell r="J141">
            <v>0.82</v>
          </cell>
          <cell r="K141">
            <v>0.92</v>
          </cell>
          <cell r="L141">
            <v>1.1000000000000001</v>
          </cell>
          <cell r="M141">
            <v>0.72</v>
          </cell>
          <cell r="N141">
            <v>0.93</v>
          </cell>
          <cell r="O141">
            <v>0.85</v>
          </cell>
          <cell r="P141">
            <v>0.68</v>
          </cell>
          <cell r="Q141">
            <v>0.78</v>
          </cell>
          <cell r="R141">
            <v>0.68</v>
          </cell>
          <cell r="S141">
            <v>0.76</v>
          </cell>
          <cell r="T141">
            <v>0.76</v>
          </cell>
          <cell r="U141">
            <v>0.85</v>
          </cell>
          <cell r="V141">
            <v>0.97</v>
          </cell>
          <cell r="W141">
            <v>0.98</v>
          </cell>
          <cell r="X141">
            <v>0.78</v>
          </cell>
          <cell r="Y141">
            <v>0.68</v>
          </cell>
          <cell r="Z141">
            <v>2.1800000000000002</v>
          </cell>
          <cell r="AA141">
            <v>0.66</v>
          </cell>
          <cell r="AB141">
            <v>0.8</v>
          </cell>
          <cell r="AC141">
            <v>0.73</v>
          </cell>
          <cell r="AD141">
            <v>1.01</v>
          </cell>
          <cell r="AE141">
            <v>0.56999999999999995</v>
          </cell>
          <cell r="AF141">
            <v>0.47</v>
          </cell>
          <cell r="AG141">
            <v>0.52</v>
          </cell>
          <cell r="AH141">
            <v>3.24</v>
          </cell>
        </row>
        <row r="142">
          <cell r="A142">
            <v>141</v>
          </cell>
          <cell r="C142" t="str">
            <v>Acidez Vinho (g/l)</v>
          </cell>
          <cell r="D142" t="str">
            <v>g H2SO4/l</v>
          </cell>
          <cell r="E142">
            <v>1.5</v>
          </cell>
          <cell r="F142">
            <v>1.68</v>
          </cell>
          <cell r="G142">
            <v>1.08</v>
          </cell>
          <cell r="H142">
            <v>1.53</v>
          </cell>
          <cell r="I142">
            <v>0.78</v>
          </cell>
          <cell r="J142">
            <v>1.61</v>
          </cell>
          <cell r="K142">
            <v>1.45</v>
          </cell>
          <cell r="L142">
            <v>0.86</v>
          </cell>
          <cell r="M142">
            <v>1.64</v>
          </cell>
          <cell r="N142">
            <v>1.65</v>
          </cell>
          <cell r="O142">
            <v>1.71</v>
          </cell>
          <cell r="P142">
            <v>1.71</v>
          </cell>
          <cell r="Q142">
            <v>2.93</v>
          </cell>
          <cell r="R142">
            <v>1.73</v>
          </cell>
          <cell r="S142">
            <v>1.87</v>
          </cell>
          <cell r="T142">
            <v>2.21</v>
          </cell>
          <cell r="U142">
            <v>2.23</v>
          </cell>
          <cell r="V142">
            <v>1.65</v>
          </cell>
          <cell r="W142">
            <v>1.58</v>
          </cell>
          <cell r="X142">
            <v>1.6</v>
          </cell>
          <cell r="Y142">
            <v>1.41</v>
          </cell>
          <cell r="Z142">
            <v>1.75</v>
          </cell>
          <cell r="AA142">
            <v>2.52</v>
          </cell>
          <cell r="AB142">
            <v>2.65</v>
          </cell>
          <cell r="AC142">
            <v>2.46</v>
          </cell>
          <cell r="AD142">
            <v>2.11</v>
          </cell>
          <cell r="AE142">
            <v>2.1800000000000002</v>
          </cell>
          <cell r="AF142">
            <v>2.46</v>
          </cell>
          <cell r="AG142">
            <v>2.16</v>
          </cell>
          <cell r="AH142">
            <v>2.98</v>
          </cell>
        </row>
        <row r="143">
          <cell r="A143">
            <v>142</v>
          </cell>
          <cell r="C143" t="str">
            <v>DESTILAÇÃO</v>
          </cell>
          <cell r="D143" t="str">
            <v>.</v>
          </cell>
        </row>
        <row r="144">
          <cell r="A144">
            <v>143</v>
          </cell>
          <cell r="C144" t="str">
            <v>Volume Vinhaça (m³)</v>
          </cell>
          <cell r="D144" t="str">
            <v>m3</v>
          </cell>
          <cell r="E144">
            <v>34429.199999999997</v>
          </cell>
          <cell r="F144">
            <v>38549.699999999997</v>
          </cell>
          <cell r="G144">
            <v>24386.799999999999</v>
          </cell>
          <cell r="H144">
            <v>61392.9</v>
          </cell>
          <cell r="I144">
            <v>10094.700000000001</v>
          </cell>
          <cell r="J144">
            <v>25519</v>
          </cell>
          <cell r="K144">
            <v>49005.5</v>
          </cell>
          <cell r="L144">
            <v>1520.6</v>
          </cell>
          <cell r="M144">
            <v>37654.699999999997</v>
          </cell>
          <cell r="N144">
            <v>55016.4</v>
          </cell>
          <cell r="O144">
            <v>61670.1</v>
          </cell>
          <cell r="P144">
            <v>67887.600000000006</v>
          </cell>
          <cell r="Q144">
            <v>57100.6</v>
          </cell>
          <cell r="R144">
            <v>59026.8</v>
          </cell>
          <cell r="S144">
            <v>59474.8</v>
          </cell>
          <cell r="T144">
            <v>66120.800000000003</v>
          </cell>
          <cell r="U144">
            <v>65807.100000000006</v>
          </cell>
          <cell r="V144">
            <v>63156.1</v>
          </cell>
          <cell r="W144">
            <v>54962.8</v>
          </cell>
          <cell r="X144">
            <v>57574.400000000001</v>
          </cell>
          <cell r="Y144">
            <v>26587.8</v>
          </cell>
          <cell r="Z144">
            <v>35549.800000000003</v>
          </cell>
          <cell r="AA144">
            <v>62517.5</v>
          </cell>
          <cell r="AB144">
            <v>53211.4</v>
          </cell>
          <cell r="AC144">
            <v>56894.9</v>
          </cell>
          <cell r="AD144">
            <v>51859.7</v>
          </cell>
          <cell r="AE144">
            <v>52167.7</v>
          </cell>
          <cell r="AF144">
            <v>57345.4</v>
          </cell>
          <cell r="AG144">
            <v>44151.6</v>
          </cell>
          <cell r="AH144">
            <v>19344.400000000001</v>
          </cell>
        </row>
        <row r="145">
          <cell r="A145">
            <v>144</v>
          </cell>
          <cell r="C145" t="str">
            <v>Teor Alcoolico Vinhaça (°GL)</v>
          </cell>
          <cell r="D145" t="str">
            <v>°GL</v>
          </cell>
          <cell r="E145">
            <v>4.6300000000000001E-2</v>
          </cell>
          <cell r="F145">
            <v>1.8200000000000001E-2</v>
          </cell>
          <cell r="G145">
            <v>6.8599999999999994E-2</v>
          </cell>
          <cell r="H145">
            <v>3.2599999999999997E-2</v>
          </cell>
          <cell r="I145">
            <v>1.3100000000000001E-2</v>
          </cell>
          <cell r="J145">
            <v>2.5899999999999999E-2</v>
          </cell>
          <cell r="K145">
            <v>1.7899999999999999E-2</v>
          </cell>
          <cell r="L145">
            <v>5.8000000000000003E-2</v>
          </cell>
          <cell r="M145">
            <v>1.4E-2</v>
          </cell>
          <cell r="N145">
            <v>1.29E-2</v>
          </cell>
          <cell r="O145">
            <v>1.11E-2</v>
          </cell>
          <cell r="P145">
            <v>2.35E-2</v>
          </cell>
          <cell r="Q145">
            <v>1.6E-2</v>
          </cell>
          <cell r="R145">
            <v>1.14E-2</v>
          </cell>
          <cell r="S145">
            <v>1.9699999999999999E-2</v>
          </cell>
          <cell r="T145">
            <v>1.32E-2</v>
          </cell>
          <cell r="U145">
            <v>1.35E-2</v>
          </cell>
          <cell r="V145">
            <v>1.7500000000000002E-2</v>
          </cell>
          <cell r="W145">
            <v>1.6E-2</v>
          </cell>
          <cell r="X145">
            <v>1.7000000000000001E-2</v>
          </cell>
          <cell r="Y145">
            <v>1.9099999999999999E-2</v>
          </cell>
          <cell r="Z145">
            <v>1.84E-2</v>
          </cell>
          <cell r="AA145">
            <v>2.1100000000000001E-2</v>
          </cell>
          <cell r="AB145">
            <v>1.4500000000000001E-2</v>
          </cell>
          <cell r="AC145">
            <v>2.5399999999999999E-2</v>
          </cell>
          <cell r="AD145">
            <v>1.9900000000000001E-2</v>
          </cell>
          <cell r="AE145">
            <v>2.3900000000000001E-2</v>
          </cell>
          <cell r="AF145">
            <v>1.6500000000000001E-2</v>
          </cell>
          <cell r="AG145">
            <v>1.7000000000000001E-2</v>
          </cell>
          <cell r="AH145">
            <v>2.1499999999999998E-2</v>
          </cell>
        </row>
        <row r="146">
          <cell r="A146">
            <v>145</v>
          </cell>
          <cell r="C146" t="str">
            <v>Teor Alcoolico Flegmaça (°GL)</v>
          </cell>
          <cell r="D146" t="str">
            <v>°GL</v>
          </cell>
          <cell r="E146">
            <v>8.5000000000000006E-2</v>
          </cell>
          <cell r="F146">
            <v>8.6999999999999994E-2</v>
          </cell>
          <cell r="G146">
            <v>4.7E-2</v>
          </cell>
          <cell r="H146">
            <v>7.5999999999999998E-2</v>
          </cell>
          <cell r="I146">
            <v>2.1999999999999999E-2</v>
          </cell>
          <cell r="J146">
            <v>7.1999999999999995E-2</v>
          </cell>
          <cell r="K146">
            <v>2.1000000000000001E-2</v>
          </cell>
          <cell r="L146">
            <v>5.0999999999999997E-2</v>
          </cell>
          <cell r="M146">
            <v>2.9000000000000001E-2</v>
          </cell>
          <cell r="N146">
            <v>1.4999999999999999E-2</v>
          </cell>
          <cell r="O146">
            <v>5.1999999999999998E-2</v>
          </cell>
          <cell r="P146">
            <v>6.3E-2</v>
          </cell>
          <cell r="Q146">
            <v>4.1000000000000002E-2</v>
          </cell>
          <cell r="R146">
            <v>0.16300000000000001</v>
          </cell>
          <cell r="S146">
            <v>5.6000000000000001E-2</v>
          </cell>
          <cell r="T146">
            <v>2.8000000000000001E-2</v>
          </cell>
          <cell r="U146">
            <v>0.01</v>
          </cell>
          <cell r="V146">
            <v>1.7000000000000001E-2</v>
          </cell>
          <cell r="W146">
            <v>0.01</v>
          </cell>
          <cell r="X146">
            <v>1.6E-2</v>
          </cell>
          <cell r="Y146">
            <v>8.3000000000000004E-2</v>
          </cell>
          <cell r="Z146">
            <v>2.1999999999999999E-2</v>
          </cell>
          <cell r="AA146">
            <v>1.7000000000000001E-2</v>
          </cell>
          <cell r="AB146">
            <v>7.1999999999999995E-2</v>
          </cell>
          <cell r="AC146">
            <v>1.4E-2</v>
          </cell>
          <cell r="AD146">
            <v>0.1</v>
          </cell>
          <cell r="AE146">
            <v>0.11</v>
          </cell>
          <cell r="AF146">
            <v>0.02</v>
          </cell>
          <cell r="AG146">
            <v>1.0999999999999999E-2</v>
          </cell>
          <cell r="AH146">
            <v>0.01</v>
          </cell>
        </row>
        <row r="147">
          <cell r="A147">
            <v>146</v>
          </cell>
          <cell r="C147" t="str">
            <v>Hrs Perdidas P. Molecular (h)</v>
          </cell>
          <cell r="D147" t="str">
            <v>h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</row>
        <row r="148">
          <cell r="A148">
            <v>147</v>
          </cell>
          <cell r="C148" t="str">
            <v>DADOS ALCOOL</v>
          </cell>
          <cell r="D148" t="str">
            <v>.</v>
          </cell>
        </row>
        <row r="149">
          <cell r="A149">
            <v>148</v>
          </cell>
          <cell r="C149" t="str">
            <v>°INPM Anidro (Teor Alc.% peso)</v>
          </cell>
          <cell r="D149" t="str">
            <v>INPM</v>
          </cell>
          <cell r="G149">
            <v>99.836699999999993</v>
          </cell>
          <cell r="H149">
            <v>99.780900000000003</v>
          </cell>
          <cell r="I149">
            <v>99.762900000000002</v>
          </cell>
          <cell r="J149">
            <v>99.7376</v>
          </cell>
          <cell r="K149">
            <v>99.741200000000006</v>
          </cell>
          <cell r="L149">
            <v>99.6828</v>
          </cell>
          <cell r="M149">
            <v>99.839600000000004</v>
          </cell>
          <cell r="N149">
            <v>99.702299999999994</v>
          </cell>
          <cell r="O149">
            <v>99.690899999999999</v>
          </cell>
          <cell r="P149">
            <v>99.698800000000006</v>
          </cell>
          <cell r="Q149">
            <v>99.689099999999996</v>
          </cell>
          <cell r="R149">
            <v>99.68</v>
          </cell>
          <cell r="S149">
            <v>99.643799999999999</v>
          </cell>
          <cell r="T149">
            <v>99.632599999999996</v>
          </cell>
          <cell r="U149">
            <v>99.685699999999997</v>
          </cell>
          <cell r="V149">
            <v>99.762799999999999</v>
          </cell>
          <cell r="W149">
            <v>99.747500000000002</v>
          </cell>
          <cell r="X149">
            <v>99.743499999999997</v>
          </cell>
          <cell r="Y149">
            <v>99.750500000000002</v>
          </cell>
          <cell r="Z149">
            <v>99.713800000000006</v>
          </cell>
          <cell r="AA149">
            <v>99.686499999999995</v>
          </cell>
          <cell r="AB149">
            <v>99.703800000000001</v>
          </cell>
          <cell r="AC149">
            <v>99.707899999999995</v>
          </cell>
          <cell r="AD149">
            <v>99.767499999999998</v>
          </cell>
          <cell r="AE149">
            <v>99.725800000000007</v>
          </cell>
          <cell r="AF149">
            <v>99.640900000000002</v>
          </cell>
          <cell r="AG149">
            <v>99.637699999999995</v>
          </cell>
          <cell r="AH149">
            <v>99.609499999999997</v>
          </cell>
        </row>
        <row r="150">
          <cell r="A150">
            <v>149</v>
          </cell>
          <cell r="C150" t="str">
            <v>°GL  Anidro (teor Alc. % vol)</v>
          </cell>
          <cell r="D150" t="str">
            <v>%v/v</v>
          </cell>
          <cell r="G150">
            <v>99.84</v>
          </cell>
          <cell r="H150">
            <v>99.86</v>
          </cell>
          <cell r="I150">
            <v>99.83</v>
          </cell>
          <cell r="J150">
            <v>99.84</v>
          </cell>
          <cell r="K150">
            <v>99.85</v>
          </cell>
          <cell r="L150">
            <v>99.8</v>
          </cell>
          <cell r="M150">
            <v>99.91</v>
          </cell>
          <cell r="N150">
            <v>99.82</v>
          </cell>
          <cell r="O150">
            <v>99.81</v>
          </cell>
          <cell r="P150">
            <v>99.82</v>
          </cell>
          <cell r="Q150">
            <v>99.81</v>
          </cell>
          <cell r="R150">
            <v>99.81</v>
          </cell>
          <cell r="S150">
            <v>99.79</v>
          </cell>
          <cell r="T150">
            <v>99.78</v>
          </cell>
          <cell r="U150">
            <v>99.81</v>
          </cell>
          <cell r="V150">
            <v>99.86</v>
          </cell>
          <cell r="W150">
            <v>98.44</v>
          </cell>
          <cell r="X150">
            <v>99.84</v>
          </cell>
          <cell r="Y150">
            <v>99.84</v>
          </cell>
          <cell r="Z150">
            <v>99.84</v>
          </cell>
          <cell r="AA150">
            <v>99.81</v>
          </cell>
          <cell r="AB150">
            <v>99.82</v>
          </cell>
          <cell r="AC150">
            <v>99.82</v>
          </cell>
          <cell r="AD150">
            <v>99.86</v>
          </cell>
          <cell r="AE150">
            <v>99.84</v>
          </cell>
          <cell r="AF150">
            <v>99.78</v>
          </cell>
          <cell r="AG150">
            <v>99.79</v>
          </cell>
          <cell r="AH150">
            <v>99.79</v>
          </cell>
        </row>
        <row r="151">
          <cell r="A151">
            <v>150</v>
          </cell>
          <cell r="C151" t="str">
            <v>pH Anidro</v>
          </cell>
          <cell r="D151" t="str">
            <v>.</v>
          </cell>
          <cell r="G151">
            <v>8.14</v>
          </cell>
          <cell r="H151">
            <v>7.83</v>
          </cell>
          <cell r="I151">
            <v>7.12</v>
          </cell>
          <cell r="J151">
            <v>6.33</v>
          </cell>
          <cell r="K151">
            <v>6.83</v>
          </cell>
          <cell r="L151">
            <v>7.56</v>
          </cell>
          <cell r="M151">
            <v>6.6</v>
          </cell>
          <cell r="N151">
            <v>6.58</v>
          </cell>
          <cell r="O151">
            <v>7.1</v>
          </cell>
          <cell r="P151">
            <v>7.29</v>
          </cell>
          <cell r="Q151">
            <v>7.98</v>
          </cell>
          <cell r="R151">
            <v>7.45</v>
          </cell>
          <cell r="S151">
            <v>7.7</v>
          </cell>
          <cell r="T151">
            <v>7.61</v>
          </cell>
          <cell r="U151">
            <v>7.38</v>
          </cell>
          <cell r="V151">
            <v>7.01</v>
          </cell>
          <cell r="W151">
            <v>7.14</v>
          </cell>
          <cell r="X151">
            <v>7.53</v>
          </cell>
          <cell r="Y151">
            <v>7.82</v>
          </cell>
          <cell r="Z151">
            <v>7.3</v>
          </cell>
          <cell r="AA151">
            <v>7.49</v>
          </cell>
          <cell r="AB151">
            <v>7.08</v>
          </cell>
          <cell r="AC151">
            <v>7.49</v>
          </cell>
          <cell r="AD151">
            <v>7.14</v>
          </cell>
          <cell r="AE151">
            <v>7.33</v>
          </cell>
          <cell r="AF151">
            <v>6.93</v>
          </cell>
          <cell r="AG151">
            <v>6.65</v>
          </cell>
          <cell r="AH151">
            <v>6.6</v>
          </cell>
        </row>
        <row r="152">
          <cell r="A152">
            <v>151</v>
          </cell>
          <cell r="C152" t="str">
            <v>Acidez Anidro (mg/l)</v>
          </cell>
          <cell r="D152" t="str">
            <v>mg A. Ac/l</v>
          </cell>
          <cell r="G152">
            <v>10.35</v>
          </cell>
          <cell r="H152">
            <v>6.21</v>
          </cell>
          <cell r="I152">
            <v>6.89</v>
          </cell>
          <cell r="J152">
            <v>6.25</v>
          </cell>
          <cell r="K152">
            <v>8.09</v>
          </cell>
          <cell r="L152">
            <v>9.17</v>
          </cell>
          <cell r="M152">
            <v>5.74</v>
          </cell>
          <cell r="N152">
            <v>6.21</v>
          </cell>
          <cell r="O152">
            <v>5.46</v>
          </cell>
          <cell r="P152">
            <v>6.03</v>
          </cell>
          <cell r="Q152">
            <v>6.14</v>
          </cell>
          <cell r="R152">
            <v>6.39</v>
          </cell>
          <cell r="S152">
            <v>6.65</v>
          </cell>
          <cell r="T152">
            <v>5.89</v>
          </cell>
          <cell r="U152">
            <v>5.78</v>
          </cell>
          <cell r="V152">
            <v>7.04</v>
          </cell>
          <cell r="W152">
            <v>6.18</v>
          </cell>
          <cell r="X152">
            <v>6.32</v>
          </cell>
          <cell r="Y152">
            <v>6.6</v>
          </cell>
          <cell r="Z152">
            <v>7.58</v>
          </cell>
          <cell r="AA152">
            <v>6.63</v>
          </cell>
          <cell r="AB152">
            <v>7.49</v>
          </cell>
          <cell r="AC152">
            <v>7.57</v>
          </cell>
          <cell r="AD152">
            <v>11.49</v>
          </cell>
          <cell r="AE152">
            <v>7.11</v>
          </cell>
          <cell r="AF152">
            <v>8.0399999999999991</v>
          </cell>
          <cell r="AG152">
            <v>6.56</v>
          </cell>
          <cell r="AH152">
            <v>6.02</v>
          </cell>
        </row>
        <row r="153">
          <cell r="A153">
            <v>152</v>
          </cell>
          <cell r="C153" t="str">
            <v>Condutividade Anidro (mS/m)</v>
          </cell>
          <cell r="D153" t="str">
            <v>uS/m</v>
          </cell>
          <cell r="G153">
            <v>30.78</v>
          </cell>
          <cell r="H153">
            <v>23.52</v>
          </cell>
          <cell r="I153">
            <v>27.67</v>
          </cell>
          <cell r="J153">
            <v>8.1300000000000008</v>
          </cell>
          <cell r="K153">
            <v>44.62</v>
          </cell>
          <cell r="L153">
            <v>92.15</v>
          </cell>
          <cell r="M153">
            <v>16.32</v>
          </cell>
          <cell r="N153">
            <v>24.12</v>
          </cell>
          <cell r="O153">
            <v>24.26</v>
          </cell>
          <cell r="P153">
            <v>28.55</v>
          </cell>
          <cell r="Q153">
            <v>26.48</v>
          </cell>
          <cell r="R153">
            <v>40.43</v>
          </cell>
          <cell r="S153">
            <v>26.42</v>
          </cell>
          <cell r="T153">
            <v>20.62</v>
          </cell>
          <cell r="U153">
            <v>9.81</v>
          </cell>
          <cell r="V153">
            <v>23.45</v>
          </cell>
          <cell r="W153">
            <v>13.29</v>
          </cell>
          <cell r="X153">
            <v>12.7</v>
          </cell>
          <cell r="Y153">
            <v>8</v>
          </cell>
          <cell r="Z153">
            <v>7.38</v>
          </cell>
          <cell r="AA153">
            <v>4.62</v>
          </cell>
          <cell r="AB153">
            <v>11</v>
          </cell>
          <cell r="AC153">
            <v>8.7799999999999994</v>
          </cell>
          <cell r="AD153">
            <v>18.22</v>
          </cell>
          <cell r="AE153">
            <v>18.510000000000002</v>
          </cell>
          <cell r="AF153">
            <v>9.48</v>
          </cell>
          <cell r="AG153">
            <v>6.52</v>
          </cell>
          <cell r="AH153">
            <v>4.54</v>
          </cell>
        </row>
        <row r="154">
          <cell r="A154">
            <v>153</v>
          </cell>
          <cell r="C154" t="str">
            <v>°INPM Hidrat. (Teor Alc%peso)</v>
          </cell>
          <cell r="D154" t="str">
            <v>INPM</v>
          </cell>
          <cell r="E154">
            <v>93.076499999999996</v>
          </cell>
          <cell r="F154">
            <v>92.838499999999996</v>
          </cell>
          <cell r="G154">
            <v>92.935100000000006</v>
          </cell>
          <cell r="H154">
            <v>92.774699999999996</v>
          </cell>
          <cell r="I154">
            <v>92.731999999999999</v>
          </cell>
          <cell r="J154">
            <v>93.142700000000005</v>
          </cell>
          <cell r="K154">
            <v>92.864800000000002</v>
          </cell>
          <cell r="L154">
            <v>92.838399999999993</v>
          </cell>
          <cell r="M154">
            <v>92.947299999999998</v>
          </cell>
          <cell r="N154">
            <v>92.718500000000006</v>
          </cell>
          <cell r="O154">
            <v>92.798299999999998</v>
          </cell>
          <cell r="P154">
            <v>92.733000000000004</v>
          </cell>
          <cell r="Q154">
            <v>92.691000000000003</v>
          </cell>
          <cell r="R154">
            <v>92.800799999999995</v>
          </cell>
          <cell r="S154">
            <v>92.772099999999995</v>
          </cell>
          <cell r="T154">
            <v>92.736599999999996</v>
          </cell>
          <cell r="U154">
            <v>92.682199999999995</v>
          </cell>
          <cell r="V154">
            <v>92.731300000000005</v>
          </cell>
          <cell r="W154">
            <v>92.7684</v>
          </cell>
          <cell r="X154">
            <v>92.844399999999993</v>
          </cell>
          <cell r="Y154">
            <v>93.065799999999996</v>
          </cell>
          <cell r="Z154">
            <v>92.971100000000007</v>
          </cell>
          <cell r="AA154">
            <v>92.757800000000003</v>
          </cell>
          <cell r="AB154">
            <v>92.943299999999994</v>
          </cell>
          <cell r="AC154">
            <v>92.889600000000002</v>
          </cell>
          <cell r="AD154">
            <v>92.791399999999996</v>
          </cell>
          <cell r="AE154">
            <v>92.818700000000007</v>
          </cell>
          <cell r="AF154">
            <v>92.805800000000005</v>
          </cell>
          <cell r="AG154">
            <v>92.936499999999995</v>
          </cell>
          <cell r="AH154">
            <v>92.860200000000006</v>
          </cell>
        </row>
        <row r="155">
          <cell r="A155">
            <v>154</v>
          </cell>
          <cell r="C155" t="str">
            <v>°GL Hidratado (Teor alc.% vol)</v>
          </cell>
          <cell r="D155" t="str">
            <v>%v/v</v>
          </cell>
          <cell r="E155">
            <v>95.5</v>
          </cell>
          <cell r="F155">
            <v>95.31</v>
          </cell>
          <cell r="G155">
            <v>95.4</v>
          </cell>
          <cell r="H155">
            <v>95.25</v>
          </cell>
          <cell r="I155">
            <v>95.26</v>
          </cell>
          <cell r="J155">
            <v>95.47</v>
          </cell>
          <cell r="K155">
            <v>95.36</v>
          </cell>
          <cell r="L155">
            <v>95.32</v>
          </cell>
          <cell r="M155">
            <v>95.41</v>
          </cell>
          <cell r="N155">
            <v>95.17</v>
          </cell>
          <cell r="O155">
            <v>95.38</v>
          </cell>
          <cell r="P155">
            <v>95.23</v>
          </cell>
          <cell r="Q155">
            <v>95.32</v>
          </cell>
          <cell r="R155">
            <v>95.26</v>
          </cell>
          <cell r="S155">
            <v>95.22</v>
          </cell>
          <cell r="T155">
            <v>95.24</v>
          </cell>
          <cell r="U155">
            <v>95.22</v>
          </cell>
          <cell r="V155">
            <v>95.19</v>
          </cell>
          <cell r="W155">
            <v>95.24</v>
          </cell>
          <cell r="X155">
            <v>95.31</v>
          </cell>
          <cell r="Y155">
            <v>95.48</v>
          </cell>
          <cell r="Z155">
            <v>95.47</v>
          </cell>
          <cell r="AA155">
            <v>95.24</v>
          </cell>
          <cell r="AB155">
            <v>95.38</v>
          </cell>
          <cell r="AC155">
            <v>95.33</v>
          </cell>
          <cell r="AD155">
            <v>95.27</v>
          </cell>
          <cell r="AE155">
            <v>95.34</v>
          </cell>
          <cell r="AF155">
            <v>95.28</v>
          </cell>
          <cell r="AG155">
            <v>95.4</v>
          </cell>
          <cell r="AH155">
            <v>95.42</v>
          </cell>
        </row>
        <row r="156">
          <cell r="A156">
            <v>155</v>
          </cell>
          <cell r="C156" t="str">
            <v>pH Hidratado</v>
          </cell>
          <cell r="D156" t="str">
            <v>.</v>
          </cell>
          <cell r="E156">
            <v>7.21</v>
          </cell>
          <cell r="F156">
            <v>7.34</v>
          </cell>
          <cell r="G156">
            <v>7.44</v>
          </cell>
          <cell r="H156">
            <v>6.9</v>
          </cell>
          <cell r="I156">
            <v>6.44</v>
          </cell>
          <cell r="J156">
            <v>7</v>
          </cell>
          <cell r="K156">
            <v>7.17</v>
          </cell>
          <cell r="L156">
            <v>7.5</v>
          </cell>
          <cell r="M156">
            <v>7.26</v>
          </cell>
          <cell r="N156">
            <v>6.71</v>
          </cell>
          <cell r="O156">
            <v>7.76</v>
          </cell>
          <cell r="P156">
            <v>7.65</v>
          </cell>
          <cell r="Q156">
            <v>7.32</v>
          </cell>
          <cell r="R156">
            <v>6.91</v>
          </cell>
          <cell r="S156">
            <v>7.36</v>
          </cell>
          <cell r="T156">
            <v>7.37</v>
          </cell>
          <cell r="U156">
            <v>7.18</v>
          </cell>
          <cell r="V156">
            <v>7.35</v>
          </cell>
          <cell r="W156">
            <v>7.54</v>
          </cell>
          <cell r="X156">
            <v>7.42</v>
          </cell>
          <cell r="Y156">
            <v>7.61</v>
          </cell>
          <cell r="Z156">
            <v>7.67</v>
          </cell>
          <cell r="AA156">
            <v>7.34</v>
          </cell>
          <cell r="AB156">
            <v>7.27</v>
          </cell>
          <cell r="AC156">
            <v>7.54</v>
          </cell>
          <cell r="AD156">
            <v>7.78</v>
          </cell>
          <cell r="AE156">
            <v>7.49</v>
          </cell>
          <cell r="AF156">
            <v>7.54</v>
          </cell>
          <cell r="AG156">
            <v>7.33</v>
          </cell>
          <cell r="AH156">
            <v>6.54</v>
          </cell>
        </row>
        <row r="157">
          <cell r="A157">
            <v>156</v>
          </cell>
          <cell r="C157" t="str">
            <v>Acidez Hidratado (mg/l)</v>
          </cell>
          <cell r="D157" t="str">
            <v>mg A. Ac/l</v>
          </cell>
          <cell r="E157">
            <v>11.64</v>
          </cell>
          <cell r="F157">
            <v>8.33</v>
          </cell>
          <cell r="G157">
            <v>9.68</v>
          </cell>
          <cell r="H157">
            <v>6.44</v>
          </cell>
          <cell r="I157">
            <v>5.46</v>
          </cell>
          <cell r="J157">
            <v>8.98</v>
          </cell>
          <cell r="K157">
            <v>9.02</v>
          </cell>
          <cell r="L157">
            <v>7.93</v>
          </cell>
          <cell r="M157">
            <v>6.48</v>
          </cell>
          <cell r="N157">
            <v>6.86</v>
          </cell>
          <cell r="O157">
            <v>5.94</v>
          </cell>
          <cell r="P157">
            <v>6.13</v>
          </cell>
          <cell r="Q157">
            <v>7.21</v>
          </cell>
          <cell r="R157">
            <v>7.54</v>
          </cell>
          <cell r="S157">
            <v>6.49</v>
          </cell>
          <cell r="T157">
            <v>6.34</v>
          </cell>
          <cell r="U157">
            <v>5.99</v>
          </cell>
          <cell r="V157">
            <v>7.23</v>
          </cell>
          <cell r="W157">
            <v>5.89</v>
          </cell>
          <cell r="X157">
            <v>6.13</v>
          </cell>
          <cell r="Y157">
            <v>9.2100000000000009</v>
          </cell>
          <cell r="Z157">
            <v>7.63</v>
          </cell>
          <cell r="AA157">
            <v>6.3</v>
          </cell>
          <cell r="AB157">
            <v>13.08</v>
          </cell>
          <cell r="AC157">
            <v>9.3800000000000008</v>
          </cell>
          <cell r="AD157">
            <v>9.4499999999999993</v>
          </cell>
          <cell r="AE157">
            <v>8.99</v>
          </cell>
          <cell r="AF157">
            <v>9.5</v>
          </cell>
          <cell r="AG157">
            <v>6.96</v>
          </cell>
          <cell r="AH157">
            <v>7.5</v>
          </cell>
        </row>
        <row r="158">
          <cell r="A158">
            <v>157</v>
          </cell>
          <cell r="C158" t="str">
            <v>Condutividade Hidratado (mS/m)</v>
          </cell>
          <cell r="D158" t="str">
            <v>uS/m</v>
          </cell>
          <cell r="E158">
            <v>127.11</v>
          </cell>
          <cell r="F158">
            <v>112.25</v>
          </cell>
          <cell r="G158">
            <v>116.13</v>
          </cell>
          <cell r="H158">
            <v>158.13</v>
          </cell>
          <cell r="I158">
            <v>112.09</v>
          </cell>
          <cell r="J158">
            <v>106.62</v>
          </cell>
          <cell r="K158">
            <v>183.62</v>
          </cell>
          <cell r="L158">
            <v>128.6</v>
          </cell>
          <cell r="M158">
            <v>55.82</v>
          </cell>
          <cell r="N158">
            <v>159.59</v>
          </cell>
          <cell r="O158">
            <v>89.33</v>
          </cell>
          <cell r="P158">
            <v>79.83</v>
          </cell>
          <cell r="Q158">
            <v>130.13999999999999</v>
          </cell>
          <cell r="R158">
            <v>141.66</v>
          </cell>
          <cell r="S158">
            <v>61.3</v>
          </cell>
          <cell r="T158">
            <v>83.56</v>
          </cell>
          <cell r="U158">
            <v>120.81</v>
          </cell>
          <cell r="V158">
            <v>189.1</v>
          </cell>
          <cell r="W158">
            <v>132.16</v>
          </cell>
          <cell r="X158">
            <v>177.88</v>
          </cell>
          <cell r="Y158">
            <v>117.62</v>
          </cell>
          <cell r="Z158">
            <v>21.46</v>
          </cell>
          <cell r="AA158">
            <v>38.369999999999997</v>
          </cell>
          <cell r="AB158">
            <v>30.61</v>
          </cell>
          <cell r="AC158">
            <v>7.24</v>
          </cell>
          <cell r="AD158">
            <v>35.53</v>
          </cell>
          <cell r="AE158">
            <v>41.53</v>
          </cell>
          <cell r="AF158">
            <v>31.7</v>
          </cell>
          <cell r="AG158">
            <v>15.79</v>
          </cell>
          <cell r="AH158">
            <v>49.12</v>
          </cell>
        </row>
        <row r="159">
          <cell r="A159">
            <v>158</v>
          </cell>
          <cell r="C159" t="str">
            <v>GERAÇÃO ENERGIA</v>
          </cell>
          <cell r="D159" t="str">
            <v>.</v>
          </cell>
        </row>
        <row r="160">
          <cell r="A160">
            <v>159</v>
          </cell>
          <cell r="C160" t="str">
            <v>Energia Gerada (kWH)</v>
          </cell>
          <cell r="D160" t="str">
            <v>kWH</v>
          </cell>
          <cell r="E160">
            <v>1178000</v>
          </cell>
          <cell r="F160">
            <v>1362000</v>
          </cell>
          <cell r="G160">
            <v>838000</v>
          </cell>
          <cell r="H160">
            <v>1485000</v>
          </cell>
          <cell r="I160">
            <v>533000</v>
          </cell>
          <cell r="J160">
            <v>1068000</v>
          </cell>
          <cell r="K160">
            <v>1306000</v>
          </cell>
          <cell r="L160">
            <v>453000</v>
          </cell>
          <cell r="M160">
            <v>956000</v>
          </cell>
          <cell r="N160">
            <v>1460000</v>
          </cell>
          <cell r="O160">
            <v>1484000</v>
          </cell>
          <cell r="P160">
            <v>1629000</v>
          </cell>
          <cell r="Q160">
            <v>1444000</v>
          </cell>
          <cell r="R160">
            <v>1494000</v>
          </cell>
          <cell r="S160">
            <v>1403000</v>
          </cell>
          <cell r="T160">
            <v>1560000</v>
          </cell>
          <cell r="U160">
            <v>1555000</v>
          </cell>
          <cell r="V160">
            <v>1492000</v>
          </cell>
          <cell r="W160">
            <v>1373000</v>
          </cell>
          <cell r="X160">
            <v>1438000</v>
          </cell>
          <cell r="Y160">
            <v>733000</v>
          </cell>
          <cell r="Z160">
            <v>1029000</v>
          </cell>
          <cell r="AA160">
            <v>1547000</v>
          </cell>
          <cell r="AB160">
            <v>1409000</v>
          </cell>
          <cell r="AC160">
            <v>1490000</v>
          </cell>
          <cell r="AD160">
            <v>1455000</v>
          </cell>
          <cell r="AE160">
            <v>1356000</v>
          </cell>
          <cell r="AF160">
            <v>1524000</v>
          </cell>
          <cell r="AG160">
            <v>1256000</v>
          </cell>
          <cell r="AH160">
            <v>704000</v>
          </cell>
        </row>
        <row r="161">
          <cell r="A161">
            <v>160</v>
          </cell>
          <cell r="C161" t="str">
            <v>Energia Adquirida (kWH)</v>
          </cell>
          <cell r="D161" t="str">
            <v>kWH</v>
          </cell>
          <cell r="E161">
            <v>6221</v>
          </cell>
          <cell r="F161">
            <v>3000</v>
          </cell>
          <cell r="G161">
            <v>16000</v>
          </cell>
          <cell r="H161">
            <v>6000</v>
          </cell>
          <cell r="I161">
            <v>37000</v>
          </cell>
          <cell r="J161">
            <v>0</v>
          </cell>
          <cell r="K161">
            <v>0</v>
          </cell>
          <cell r="L161">
            <v>0</v>
          </cell>
          <cell r="M161">
            <v>3000</v>
          </cell>
          <cell r="N161">
            <v>0</v>
          </cell>
          <cell r="O161">
            <v>0</v>
          </cell>
          <cell r="P161">
            <v>2000</v>
          </cell>
          <cell r="Q161">
            <v>0</v>
          </cell>
          <cell r="R161">
            <v>0</v>
          </cell>
          <cell r="S161">
            <v>16000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18000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1000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</row>
        <row r="162">
          <cell r="A162">
            <v>161</v>
          </cell>
          <cell r="C162" t="str">
            <v>Energia Consumida (kWH)</v>
          </cell>
          <cell r="D162" t="str">
            <v>KWH</v>
          </cell>
          <cell r="E162">
            <v>1184221</v>
          </cell>
          <cell r="F162">
            <v>1365000</v>
          </cell>
          <cell r="G162">
            <v>854000</v>
          </cell>
          <cell r="H162">
            <v>1491000</v>
          </cell>
          <cell r="I162">
            <v>570000</v>
          </cell>
          <cell r="J162">
            <v>1068000</v>
          </cell>
          <cell r="K162">
            <v>1306000</v>
          </cell>
          <cell r="L162">
            <v>453000</v>
          </cell>
          <cell r="M162">
            <v>959000</v>
          </cell>
          <cell r="N162">
            <v>1460000</v>
          </cell>
          <cell r="O162">
            <v>1484000</v>
          </cell>
          <cell r="P162">
            <v>1631000</v>
          </cell>
          <cell r="Q162">
            <v>1444000</v>
          </cell>
          <cell r="R162">
            <v>1494000</v>
          </cell>
          <cell r="S162">
            <v>1419000</v>
          </cell>
          <cell r="T162">
            <v>1560000</v>
          </cell>
          <cell r="U162">
            <v>1555000</v>
          </cell>
          <cell r="V162">
            <v>1492000</v>
          </cell>
          <cell r="W162">
            <v>1373000</v>
          </cell>
          <cell r="X162">
            <v>1438000</v>
          </cell>
          <cell r="Y162">
            <v>751000</v>
          </cell>
          <cell r="Z162">
            <v>1029000</v>
          </cell>
          <cell r="AA162">
            <v>1547000</v>
          </cell>
          <cell r="AB162">
            <v>1409000</v>
          </cell>
          <cell r="AC162">
            <v>1490000</v>
          </cell>
          <cell r="AD162">
            <v>1456000</v>
          </cell>
          <cell r="AE162">
            <v>1356000</v>
          </cell>
          <cell r="AF162">
            <v>1524000</v>
          </cell>
          <cell r="AG162">
            <v>1256000</v>
          </cell>
          <cell r="AH162">
            <v>704000</v>
          </cell>
        </row>
        <row r="163">
          <cell r="A163">
            <v>162</v>
          </cell>
          <cell r="C163" t="str">
            <v>Consumo Especifico (KWH/tc)</v>
          </cell>
          <cell r="D163" t="str">
            <v>kWH/TC</v>
          </cell>
          <cell r="E163">
            <v>25.21</v>
          </cell>
          <cell r="F163">
            <v>21.66</v>
          </cell>
          <cell r="G163">
            <v>32.14</v>
          </cell>
          <cell r="H163">
            <v>20.39</v>
          </cell>
          <cell r="I163">
            <v>47.23</v>
          </cell>
          <cell r="J163">
            <v>28.5</v>
          </cell>
          <cell r="K163">
            <v>23.33</v>
          </cell>
          <cell r="L163">
            <v>208.55</v>
          </cell>
          <cell r="M163">
            <v>29.87</v>
          </cell>
          <cell r="N163">
            <v>21.21</v>
          </cell>
          <cell r="O163">
            <v>21.07</v>
          </cell>
          <cell r="P163">
            <v>24.48</v>
          </cell>
          <cell r="Q163">
            <v>22.66</v>
          </cell>
          <cell r="R163">
            <v>22.73</v>
          </cell>
          <cell r="S163">
            <v>21.12</v>
          </cell>
          <cell r="T163">
            <v>21.2</v>
          </cell>
          <cell r="U163">
            <v>21.78</v>
          </cell>
          <cell r="V163">
            <v>22.26</v>
          </cell>
          <cell r="W163">
            <v>24.44</v>
          </cell>
          <cell r="X163">
            <v>21.88</v>
          </cell>
          <cell r="Y163">
            <v>38.770000000000003</v>
          </cell>
          <cell r="Z163">
            <v>28.49</v>
          </cell>
          <cell r="AA163">
            <v>21.66</v>
          </cell>
          <cell r="AB163">
            <v>23.96</v>
          </cell>
          <cell r="AC163">
            <v>23.19</v>
          </cell>
          <cell r="AD163">
            <v>23.48</v>
          </cell>
          <cell r="AE163">
            <v>24.29</v>
          </cell>
          <cell r="AF163">
            <v>23.41</v>
          </cell>
          <cell r="AG163">
            <v>26.8</v>
          </cell>
          <cell r="AH163">
            <v>53.16</v>
          </cell>
        </row>
        <row r="164">
          <cell r="A164">
            <v>163</v>
          </cell>
          <cell r="C164" t="str">
            <v>Vapor Produzido ton/dia</v>
          </cell>
          <cell r="E164">
            <v>2423.1799999999998</v>
          </cell>
          <cell r="F164">
            <v>4348.8100000000004</v>
          </cell>
          <cell r="G164">
            <v>2571.1799999999998</v>
          </cell>
          <cell r="H164">
            <v>9506.76</v>
          </cell>
          <cell r="I164">
            <v>1859.32</v>
          </cell>
          <cell r="J164">
            <v>2932.57</v>
          </cell>
          <cell r="K164">
            <v>3699.51</v>
          </cell>
          <cell r="L164">
            <v>1443.85</v>
          </cell>
          <cell r="M164">
            <v>2869.31</v>
          </cell>
          <cell r="N164">
            <v>4242.03</v>
          </cell>
          <cell r="O164">
            <v>4268.03</v>
          </cell>
          <cell r="P164">
            <v>4098.97</v>
          </cell>
          <cell r="Q164">
            <v>4637.34</v>
          </cell>
          <cell r="R164">
            <v>4225.2</v>
          </cell>
          <cell r="S164">
            <v>3769.89</v>
          </cell>
          <cell r="T164">
            <v>4255.87</v>
          </cell>
          <cell r="U164">
            <v>4177.97</v>
          </cell>
          <cell r="V164">
            <v>4038.06</v>
          </cell>
          <cell r="W164">
            <v>3767.27</v>
          </cell>
          <cell r="X164">
            <v>3852.44</v>
          </cell>
          <cell r="Y164">
            <v>2137.31</v>
          </cell>
          <cell r="Z164">
            <v>2264.4699999999998</v>
          </cell>
          <cell r="AA164">
            <v>4227.1400000000003</v>
          </cell>
          <cell r="AB164">
            <v>3894.11</v>
          </cell>
          <cell r="AC164">
            <v>3944.37</v>
          </cell>
          <cell r="AD164">
            <v>3953.26</v>
          </cell>
          <cell r="AE164">
            <v>3400.23</v>
          </cell>
          <cell r="AF164">
            <v>3800.44</v>
          </cell>
          <cell r="AG164">
            <v>3444.4</v>
          </cell>
          <cell r="AH164">
            <v>2311.0700000000002</v>
          </cell>
        </row>
        <row r="165">
          <cell r="A165">
            <v>164</v>
          </cell>
          <cell r="C165" t="str">
            <v>Vapor Produzido kg/tc</v>
          </cell>
          <cell r="E165">
            <v>51.588000000000001</v>
          </cell>
          <cell r="F165">
            <v>68.997</v>
          </cell>
          <cell r="G165">
            <v>96.751999999999995</v>
          </cell>
          <cell r="H165">
            <v>129.995</v>
          </cell>
          <cell r="I165">
            <v>154.05600000000001</v>
          </cell>
          <cell r="J165">
            <v>78.251999999999995</v>
          </cell>
          <cell r="K165">
            <v>66.088999999999999</v>
          </cell>
          <cell r="L165">
            <v>664.70100000000002</v>
          </cell>
          <cell r="M165">
            <v>89.385000000000005</v>
          </cell>
          <cell r="N165">
            <v>61.610999999999997</v>
          </cell>
          <cell r="O165">
            <v>60.594000000000001</v>
          </cell>
          <cell r="P165">
            <v>61.526000000000003</v>
          </cell>
          <cell r="Q165">
            <v>72.759</v>
          </cell>
          <cell r="R165">
            <v>64.281999999999996</v>
          </cell>
          <cell r="S165">
            <v>56.116</v>
          </cell>
          <cell r="T165">
            <v>57.844999999999999</v>
          </cell>
          <cell r="U165">
            <v>58.512</v>
          </cell>
          <cell r="V165">
            <v>60.241999999999997</v>
          </cell>
          <cell r="W165">
            <v>67.061999999999998</v>
          </cell>
          <cell r="X165">
            <v>58.622999999999998</v>
          </cell>
          <cell r="Y165">
            <v>110.33199999999999</v>
          </cell>
          <cell r="Z165">
            <v>62.695999999999998</v>
          </cell>
          <cell r="AA165">
            <v>59.194000000000003</v>
          </cell>
          <cell r="AB165">
            <v>66.218000000000004</v>
          </cell>
          <cell r="AC165">
            <v>61.38</v>
          </cell>
          <cell r="AD165">
            <v>63.744</v>
          </cell>
          <cell r="AE165">
            <v>60.901000000000003</v>
          </cell>
          <cell r="AF165">
            <v>58.366999999999997</v>
          </cell>
          <cell r="AG165">
            <v>73.498999999999995</v>
          </cell>
          <cell r="AH165">
            <v>174.52699999999999</v>
          </cell>
        </row>
        <row r="166">
          <cell r="A166">
            <v>165</v>
          </cell>
          <cell r="C166" t="str">
            <v>OUTROS DADOS</v>
          </cell>
          <cell r="D166" t="str">
            <v>.</v>
          </cell>
        </row>
        <row r="167">
          <cell r="A167">
            <v>166</v>
          </cell>
          <cell r="C167" t="str">
            <v>Fator Utilização Difusor (%)</v>
          </cell>
          <cell r="D167" t="str">
            <v>%</v>
          </cell>
          <cell r="E167">
            <v>63.11</v>
          </cell>
          <cell r="F167">
            <v>84.68</v>
          </cell>
          <cell r="G167">
            <v>34.99</v>
          </cell>
          <cell r="H167">
            <v>96.29</v>
          </cell>
          <cell r="I167">
            <v>15.89</v>
          </cell>
          <cell r="J167">
            <v>49.34</v>
          </cell>
          <cell r="K167">
            <v>73.7</v>
          </cell>
          <cell r="L167">
            <v>2.86</v>
          </cell>
          <cell r="M167">
            <v>42.27</v>
          </cell>
          <cell r="N167">
            <v>90.65</v>
          </cell>
          <cell r="O167">
            <v>92.74</v>
          </cell>
          <cell r="P167">
            <v>87.72</v>
          </cell>
          <cell r="Q167">
            <v>83.92</v>
          </cell>
          <cell r="R167">
            <v>86.54</v>
          </cell>
          <cell r="S167">
            <v>88.45</v>
          </cell>
          <cell r="T167">
            <v>96.87</v>
          </cell>
          <cell r="U167">
            <v>94.01</v>
          </cell>
          <cell r="V167">
            <v>88.26</v>
          </cell>
          <cell r="W167">
            <v>73.959999999999994</v>
          </cell>
          <cell r="X167">
            <v>86.52</v>
          </cell>
          <cell r="Y167">
            <v>25.51</v>
          </cell>
          <cell r="Z167">
            <v>47.56</v>
          </cell>
          <cell r="AA167">
            <v>94.02</v>
          </cell>
          <cell r="AB167">
            <v>77.430000000000007</v>
          </cell>
          <cell r="AC167">
            <v>84.61</v>
          </cell>
          <cell r="AD167">
            <v>81.66</v>
          </cell>
          <cell r="AE167">
            <v>73.510000000000005</v>
          </cell>
          <cell r="AF167">
            <v>85.73</v>
          </cell>
          <cell r="AG167">
            <v>61.7</v>
          </cell>
          <cell r="AH167">
            <v>61.02</v>
          </cell>
        </row>
        <row r="168">
          <cell r="A168">
            <v>167</v>
          </cell>
          <cell r="C168" t="str">
            <v>Hidratado Est. Reprocesso (l)</v>
          </cell>
          <cell r="D168" t="str">
            <v>l</v>
          </cell>
          <cell r="L168">
            <v>155755</v>
          </cell>
          <cell r="M168">
            <v>1250022</v>
          </cell>
          <cell r="AG168">
            <v>947300</v>
          </cell>
          <cell r="AH168">
            <v>2352196</v>
          </cell>
        </row>
        <row r="169">
          <cell r="A169">
            <v>168</v>
          </cell>
          <cell r="C169" t="str">
            <v>Anidro Prod. Est. Hidrat. (l)</v>
          </cell>
          <cell r="D169" t="str">
            <v>l</v>
          </cell>
          <cell r="E169">
            <v>0</v>
          </cell>
          <cell r="L169">
            <v>148656</v>
          </cell>
          <cell r="M169">
            <v>1183757</v>
          </cell>
          <cell r="AG169">
            <v>738044</v>
          </cell>
          <cell r="AH169">
            <v>2200044</v>
          </cell>
        </row>
        <row r="170">
          <cell r="A170">
            <v>169</v>
          </cell>
          <cell r="C170" t="str">
            <v>Álcool Hid. Equivalente (l)</v>
          </cell>
          <cell r="D170" t="str">
            <v>l</v>
          </cell>
          <cell r="E170">
            <v>3447875</v>
          </cell>
          <cell r="F170">
            <v>5422005</v>
          </cell>
          <cell r="G170">
            <v>2044088.2301886792</v>
          </cell>
          <cell r="H170">
            <v>6327623.9844619427</v>
          </cell>
          <cell r="I170">
            <v>1187053.4423682552</v>
          </cell>
          <cell r="J170">
            <v>2713320.8742013201</v>
          </cell>
          <cell r="K170">
            <v>4789594.72</v>
          </cell>
          <cell r="L170">
            <v>176017.88</v>
          </cell>
          <cell r="M170">
            <v>2479729.58</v>
          </cell>
          <cell r="N170">
            <v>5794180.5700000003</v>
          </cell>
          <cell r="O170">
            <v>6029107.8899999997</v>
          </cell>
          <cell r="P170">
            <v>5559987.1799999997</v>
          </cell>
          <cell r="Q170">
            <v>5381273.4199999999</v>
          </cell>
          <cell r="R170">
            <v>5955718.9199999999</v>
          </cell>
          <cell r="S170">
            <v>5692298.0599999996</v>
          </cell>
          <cell r="T170">
            <v>6833839.1100000003</v>
          </cell>
          <cell r="U170">
            <v>6601480.5</v>
          </cell>
          <cell r="V170">
            <v>6054174.1299999999</v>
          </cell>
          <cell r="W170">
            <v>4975145.21</v>
          </cell>
          <cell r="X170">
            <v>5817798.2000000002</v>
          </cell>
          <cell r="Y170">
            <v>1974396.61</v>
          </cell>
          <cell r="Z170">
            <v>2980383.42</v>
          </cell>
          <cell r="AA170">
            <v>6434472.5999999996</v>
          </cell>
          <cell r="AB170">
            <v>5129729.29</v>
          </cell>
          <cell r="AC170">
            <v>6274111.6600000001</v>
          </cell>
          <cell r="AD170">
            <v>5452197.3700000001</v>
          </cell>
          <cell r="AE170">
            <v>5181289.25</v>
          </cell>
          <cell r="AF170">
            <v>6192424.9400000004</v>
          </cell>
          <cell r="AG170">
            <v>4333343.41</v>
          </cell>
          <cell r="AH170">
            <v>2697528.04</v>
          </cell>
        </row>
        <row r="171">
          <cell r="A171">
            <v>170</v>
          </cell>
          <cell r="C171" t="str">
            <v>CALDO FILTRADO, MISTO E OUTROS</v>
          </cell>
          <cell r="D171" t="str">
            <v>.</v>
          </cell>
        </row>
        <row r="172">
          <cell r="A172">
            <v>171</v>
          </cell>
          <cell r="C172" t="str">
            <v>Brix Caldo Filtrado</v>
          </cell>
          <cell r="E172">
            <v>4.3499999999999996</v>
          </cell>
          <cell r="F172">
            <v>5.36</v>
          </cell>
          <cell r="G172">
            <v>4.9400000000000004</v>
          </cell>
          <cell r="H172">
            <v>5.71</v>
          </cell>
          <cell r="I172">
            <v>6.32</v>
          </cell>
          <cell r="J172">
            <v>4.8600000000000003</v>
          </cell>
          <cell r="K172">
            <v>4.75</v>
          </cell>
          <cell r="M172">
            <v>5.04</v>
          </cell>
          <cell r="N172">
            <v>4.66</v>
          </cell>
          <cell r="O172">
            <v>4.16</v>
          </cell>
          <cell r="P172">
            <v>4.2</v>
          </cell>
          <cell r="Q172">
            <v>4.8</v>
          </cell>
          <cell r="R172">
            <v>5.0599999999999996</v>
          </cell>
          <cell r="S172">
            <v>4.58</v>
          </cell>
          <cell r="T172">
            <v>4.2300000000000004</v>
          </cell>
          <cell r="U172">
            <v>3.92</v>
          </cell>
          <cell r="V172">
            <v>3.78</v>
          </cell>
          <cell r="W172">
            <v>3.03</v>
          </cell>
          <cell r="X172">
            <v>3.03</v>
          </cell>
          <cell r="Y172">
            <v>3.52</v>
          </cell>
          <cell r="Z172">
            <v>3.06</v>
          </cell>
          <cell r="AA172">
            <v>3.39</v>
          </cell>
          <cell r="AB172">
            <v>3.22</v>
          </cell>
          <cell r="AC172">
            <v>3.19</v>
          </cell>
          <cell r="AD172">
            <v>3.18</v>
          </cell>
          <cell r="AE172">
            <v>3.24</v>
          </cell>
          <cell r="AF172">
            <v>3.43</v>
          </cell>
          <cell r="AG172">
            <v>3.75</v>
          </cell>
          <cell r="AH172">
            <v>7.24</v>
          </cell>
        </row>
        <row r="173">
          <cell r="A173">
            <v>172</v>
          </cell>
          <cell r="C173" t="str">
            <v>Pol Caldo Filtrado</v>
          </cell>
          <cell r="E173">
            <v>3.44</v>
          </cell>
          <cell r="F173">
            <v>4.4400000000000004</v>
          </cell>
          <cell r="G173">
            <v>4.0999999999999996</v>
          </cell>
          <cell r="H173">
            <v>4.8099999999999996</v>
          </cell>
          <cell r="I173">
            <v>5.39</v>
          </cell>
          <cell r="J173">
            <v>4.1100000000000003</v>
          </cell>
          <cell r="K173">
            <v>4.05</v>
          </cell>
          <cell r="M173">
            <v>4.22</v>
          </cell>
          <cell r="N173">
            <v>3.97</v>
          </cell>
          <cell r="O173">
            <v>3.53</v>
          </cell>
          <cell r="P173">
            <v>3.49</v>
          </cell>
          <cell r="Q173">
            <v>4.03</v>
          </cell>
          <cell r="R173">
            <v>4.1900000000000004</v>
          </cell>
          <cell r="S173">
            <v>3.76</v>
          </cell>
          <cell r="T173">
            <v>3.47</v>
          </cell>
          <cell r="U173">
            <v>3.17</v>
          </cell>
          <cell r="V173">
            <v>3.13</v>
          </cell>
          <cell r="W173">
            <v>2.5</v>
          </cell>
          <cell r="X173">
            <v>2.46</v>
          </cell>
          <cell r="Y173">
            <v>2.9</v>
          </cell>
          <cell r="Z173">
            <v>2.4700000000000002</v>
          </cell>
          <cell r="AA173">
            <v>2.76</v>
          </cell>
          <cell r="AB173">
            <v>2.57</v>
          </cell>
          <cell r="AC173">
            <v>2.62</v>
          </cell>
          <cell r="AD173">
            <v>2.56</v>
          </cell>
          <cell r="AE173">
            <v>2.68</v>
          </cell>
          <cell r="AF173">
            <v>2.85</v>
          </cell>
          <cell r="AG173">
            <v>3.14</v>
          </cell>
          <cell r="AH173">
            <v>8.7100000000000009</v>
          </cell>
        </row>
        <row r="174">
          <cell r="A174">
            <v>173</v>
          </cell>
          <cell r="C174" t="str">
            <v>Pureza Caldo Filtrado</v>
          </cell>
          <cell r="E174">
            <v>79.08</v>
          </cell>
          <cell r="F174">
            <v>82.84</v>
          </cell>
          <cell r="G174">
            <v>83</v>
          </cell>
          <cell r="H174">
            <v>84.24</v>
          </cell>
          <cell r="I174">
            <v>85.28</v>
          </cell>
          <cell r="J174">
            <v>84.57</v>
          </cell>
          <cell r="K174">
            <v>85.26</v>
          </cell>
          <cell r="M174">
            <v>83.73</v>
          </cell>
          <cell r="N174">
            <v>85.19</v>
          </cell>
          <cell r="O174">
            <v>84.86</v>
          </cell>
          <cell r="P174">
            <v>83.1</v>
          </cell>
          <cell r="Q174">
            <v>83.96</v>
          </cell>
          <cell r="R174">
            <v>82.81</v>
          </cell>
          <cell r="S174">
            <v>82.1</v>
          </cell>
          <cell r="T174">
            <v>82.03</v>
          </cell>
          <cell r="U174">
            <v>80.87</v>
          </cell>
          <cell r="V174">
            <v>82.8</v>
          </cell>
          <cell r="W174">
            <v>82.51</v>
          </cell>
          <cell r="X174">
            <v>81.19</v>
          </cell>
          <cell r="Y174">
            <v>82.39</v>
          </cell>
          <cell r="Z174">
            <v>80.72</v>
          </cell>
          <cell r="AA174">
            <v>81.42</v>
          </cell>
          <cell r="AB174">
            <v>79.81</v>
          </cell>
          <cell r="AC174">
            <v>82.13</v>
          </cell>
          <cell r="AD174">
            <v>80.5</v>
          </cell>
          <cell r="AE174">
            <v>82.72</v>
          </cell>
          <cell r="AF174">
            <v>83.09</v>
          </cell>
          <cell r="AG174">
            <v>83.73</v>
          </cell>
          <cell r="AH174">
            <v>120.3</v>
          </cell>
        </row>
        <row r="175">
          <cell r="A175">
            <v>174</v>
          </cell>
          <cell r="C175" t="str">
            <v>Brix Caldo Misto (%)</v>
          </cell>
          <cell r="E175">
            <v>11.96</v>
          </cell>
          <cell r="F175">
            <v>12.53</v>
          </cell>
          <cell r="G175">
            <v>11.91</v>
          </cell>
          <cell r="H175">
            <v>13.26</v>
          </cell>
          <cell r="I175">
            <v>11.6</v>
          </cell>
          <cell r="J175">
            <v>11.67</v>
          </cell>
          <cell r="K175">
            <v>12.21</v>
          </cell>
          <cell r="L175">
            <v>12.46</v>
          </cell>
          <cell r="M175">
            <v>10.39</v>
          </cell>
          <cell r="N175">
            <v>12.55</v>
          </cell>
          <cell r="O175">
            <v>11.88</v>
          </cell>
          <cell r="P175">
            <v>11.75</v>
          </cell>
          <cell r="Q175">
            <v>11.74</v>
          </cell>
          <cell r="R175">
            <v>12.04</v>
          </cell>
          <cell r="S175">
            <v>12.35</v>
          </cell>
          <cell r="T175">
            <v>13.13</v>
          </cell>
          <cell r="U175">
            <v>12.57</v>
          </cell>
          <cell r="V175">
            <v>13.15</v>
          </cell>
          <cell r="W175">
            <v>12.17</v>
          </cell>
          <cell r="X175">
            <v>12.76</v>
          </cell>
          <cell r="Y175">
            <v>11.78</v>
          </cell>
          <cell r="Z175">
            <v>11.42</v>
          </cell>
          <cell r="AA175">
            <v>12.29</v>
          </cell>
          <cell r="AB175">
            <v>11.97</v>
          </cell>
          <cell r="AC175">
            <v>12.75</v>
          </cell>
          <cell r="AD175">
            <v>12.23</v>
          </cell>
          <cell r="AE175">
            <v>13.03</v>
          </cell>
          <cell r="AF175">
            <v>12.75</v>
          </cell>
          <cell r="AG175">
            <v>13.26</v>
          </cell>
          <cell r="AH175">
            <v>14.32</v>
          </cell>
        </row>
        <row r="176">
          <cell r="A176">
            <v>175</v>
          </cell>
          <cell r="C176" t="str">
            <v>Pol Caldo Misto (%)</v>
          </cell>
          <cell r="E176">
            <v>9.86</v>
          </cell>
          <cell r="F176">
            <v>10.54</v>
          </cell>
          <cell r="G176">
            <v>9.9700000000000006</v>
          </cell>
          <cell r="H176">
            <v>11.37</v>
          </cell>
          <cell r="I176">
            <v>9.66</v>
          </cell>
          <cell r="J176">
            <v>10.06</v>
          </cell>
          <cell r="K176">
            <v>10.72</v>
          </cell>
          <cell r="L176">
            <v>10.02</v>
          </cell>
          <cell r="M176">
            <v>8.91</v>
          </cell>
          <cell r="N176">
            <v>11.12</v>
          </cell>
          <cell r="O176">
            <v>10.39</v>
          </cell>
          <cell r="P176">
            <v>10.18</v>
          </cell>
          <cell r="Q176">
            <v>10.18</v>
          </cell>
          <cell r="R176">
            <v>10.39</v>
          </cell>
          <cell r="S176">
            <v>10.46</v>
          </cell>
          <cell r="T176">
            <v>11.31</v>
          </cell>
          <cell r="U176">
            <v>10.73</v>
          </cell>
          <cell r="V176">
            <v>11.25</v>
          </cell>
          <cell r="W176">
            <v>10.57</v>
          </cell>
          <cell r="X176">
            <v>10.74</v>
          </cell>
          <cell r="Y176">
            <v>10.18</v>
          </cell>
          <cell r="Z176">
            <v>9.85</v>
          </cell>
          <cell r="AA176">
            <v>10.33</v>
          </cell>
          <cell r="AB176">
            <v>10</v>
          </cell>
          <cell r="AC176">
            <v>10.87</v>
          </cell>
          <cell r="AD176">
            <v>10.18</v>
          </cell>
          <cell r="AE176">
            <v>11.12</v>
          </cell>
          <cell r="AF176">
            <v>10.9</v>
          </cell>
          <cell r="AG176">
            <v>11.53</v>
          </cell>
          <cell r="AH176">
            <v>12.78</v>
          </cell>
        </row>
        <row r="177">
          <cell r="A177">
            <v>176</v>
          </cell>
          <cell r="C177" t="str">
            <v>pH Caldo Misto</v>
          </cell>
          <cell r="E177">
            <v>6.63</v>
          </cell>
          <cell r="F177">
            <v>6.66</v>
          </cell>
          <cell r="G177">
            <v>6.76</v>
          </cell>
          <cell r="H177">
            <v>6.7</v>
          </cell>
          <cell r="I177">
            <v>6.49</v>
          </cell>
          <cell r="J177">
            <v>6.5</v>
          </cell>
          <cell r="K177">
            <v>6.65</v>
          </cell>
          <cell r="L177">
            <v>6.61</v>
          </cell>
          <cell r="M177">
            <v>6.5</v>
          </cell>
          <cell r="N177">
            <v>6.62</v>
          </cell>
          <cell r="O177">
            <v>6.76</v>
          </cell>
          <cell r="P177">
            <v>7.08</v>
          </cell>
          <cell r="Q177">
            <v>6.96</v>
          </cell>
          <cell r="R177">
            <v>7.04</v>
          </cell>
          <cell r="S177">
            <v>7.14</v>
          </cell>
          <cell r="T177">
            <v>6.86</v>
          </cell>
          <cell r="U177">
            <v>6.95</v>
          </cell>
          <cell r="V177">
            <v>6.83</v>
          </cell>
          <cell r="W177">
            <v>6.9</v>
          </cell>
          <cell r="X177">
            <v>6.91</v>
          </cell>
          <cell r="Y177">
            <v>6.7</v>
          </cell>
          <cell r="Z177">
            <v>6.82</v>
          </cell>
          <cell r="AA177">
            <v>7.07</v>
          </cell>
          <cell r="AB177">
            <v>6.85</v>
          </cell>
          <cell r="AC177">
            <v>6.87</v>
          </cell>
          <cell r="AD177">
            <v>6.76</v>
          </cell>
          <cell r="AE177">
            <v>6.75</v>
          </cell>
          <cell r="AF177">
            <v>6.87</v>
          </cell>
          <cell r="AG177">
            <v>6.7</v>
          </cell>
          <cell r="AH177">
            <v>6.89</v>
          </cell>
        </row>
        <row r="178">
          <cell r="A178">
            <v>177</v>
          </cell>
          <cell r="C178" t="str">
            <v>VAZÕES</v>
          </cell>
        </row>
        <row r="179">
          <cell r="A179">
            <v>178</v>
          </cell>
          <cell r="C179" t="str">
            <v>Caldo Misto p/ Aquecedores(m³)</v>
          </cell>
          <cell r="E179">
            <v>53646.8</v>
          </cell>
          <cell r="F179">
            <v>74046.600000000006</v>
          </cell>
          <cell r="G179">
            <v>34270</v>
          </cell>
          <cell r="H179">
            <v>83740.800000000003</v>
          </cell>
          <cell r="I179">
            <v>56755.8</v>
          </cell>
          <cell r="J179">
            <v>53748</v>
          </cell>
          <cell r="K179">
            <v>80336</v>
          </cell>
          <cell r="L179">
            <v>179072.7</v>
          </cell>
          <cell r="M179">
            <v>53382.400000000001</v>
          </cell>
          <cell r="N179">
            <v>102813.9</v>
          </cell>
          <cell r="O179">
            <v>104849.8</v>
          </cell>
          <cell r="P179">
            <v>89536.9</v>
          </cell>
          <cell r="Q179">
            <v>84440</v>
          </cell>
          <cell r="R179">
            <v>70006.8</v>
          </cell>
          <cell r="S179">
            <v>78643.3</v>
          </cell>
          <cell r="T179">
            <v>91460.3</v>
          </cell>
          <cell r="U179">
            <v>90006.399999999994</v>
          </cell>
          <cell r="V179">
            <v>90071.1</v>
          </cell>
          <cell r="W179">
            <v>73248.7</v>
          </cell>
          <cell r="X179">
            <v>90721.8</v>
          </cell>
          <cell r="Y179">
            <v>31818.9</v>
          </cell>
          <cell r="Z179">
            <v>48196.3</v>
          </cell>
          <cell r="AA179">
            <v>88624.9</v>
          </cell>
          <cell r="AB179">
            <v>72842.8</v>
          </cell>
          <cell r="AC179">
            <v>83543.199999999997</v>
          </cell>
          <cell r="AD179">
            <v>72853.7</v>
          </cell>
          <cell r="AE179">
            <v>64758.7</v>
          </cell>
          <cell r="AF179">
            <v>79520.399999999994</v>
          </cell>
          <cell r="AG179">
            <v>59292.6</v>
          </cell>
          <cell r="AH179">
            <v>17442.2</v>
          </cell>
        </row>
        <row r="180">
          <cell r="A180">
            <v>179</v>
          </cell>
          <cell r="B180" t="str">
            <v>Alcohol Hidratado Equivalente (Litros)</v>
          </cell>
          <cell r="C180" t="str">
            <v>Alcohol Hidratado EQUIVALENTE (Litros)**</v>
          </cell>
          <cell r="E180">
            <v>3447875</v>
          </cell>
          <cell r="F180">
            <v>5422005</v>
          </cell>
          <cell r="G180">
            <v>2044088.2301886792</v>
          </cell>
          <cell r="H180">
            <v>6327623.9844619427</v>
          </cell>
          <cell r="I180">
            <v>1187053.4423682552</v>
          </cell>
          <cell r="J180">
            <v>2713320.8742013201</v>
          </cell>
          <cell r="K180">
            <v>4789594.7238884224</v>
          </cell>
          <cell r="L180">
            <v>176017.88417960552</v>
          </cell>
          <cell r="M180">
            <v>2479729.583167383</v>
          </cell>
          <cell r="N180">
            <v>5794180.5700325724</v>
          </cell>
          <cell r="O180">
            <v>6029107.886349339</v>
          </cell>
          <cell r="P180">
            <v>5559987.1757849418</v>
          </cell>
          <cell r="Q180">
            <v>5381273.4189047422</v>
          </cell>
          <cell r="R180">
            <v>5955718.9247323116</v>
          </cell>
          <cell r="S180">
            <v>5692298.0617517326</v>
          </cell>
          <cell r="T180">
            <v>6833839.1083578337</v>
          </cell>
          <cell r="U180">
            <v>6601480.4971644618</v>
          </cell>
          <cell r="V180">
            <v>6054174.1336274818</v>
          </cell>
          <cell r="W180">
            <v>4975145.2070558593</v>
          </cell>
          <cell r="X180">
            <v>5817798.1983002834</v>
          </cell>
          <cell r="Y180">
            <v>1974396.6070381231</v>
          </cell>
          <cell r="Z180">
            <v>2980383.4154184563</v>
          </cell>
          <cell r="AA180">
            <v>6434472.5999580016</v>
          </cell>
          <cell r="AB180">
            <v>5129729.2895785281</v>
          </cell>
          <cell r="AC180">
            <v>6274111.6606524698</v>
          </cell>
          <cell r="AD180">
            <v>5452197.3733599242</v>
          </cell>
          <cell r="AE180">
            <v>5181289.2454373818</v>
          </cell>
          <cell r="AF180">
            <v>6192424.9382871538</v>
          </cell>
          <cell r="AG180">
            <v>4333343.4069182388</v>
          </cell>
          <cell r="AH180">
            <v>2697528.0432823305</v>
          </cell>
        </row>
        <row r="181">
          <cell r="A181">
            <v>180</v>
          </cell>
          <cell r="C181" t="str">
            <v>Factor</v>
          </cell>
          <cell r="E181">
            <v>0</v>
          </cell>
          <cell r="F181">
            <v>0</v>
          </cell>
          <cell r="G181">
            <v>1.0465408805031446</v>
          </cell>
          <cell r="H181">
            <v>1.0483989501312336</v>
          </cell>
          <cell r="I181">
            <v>1.0479739659878227</v>
          </cell>
          <cell r="J181">
            <v>1.0457735414266263</v>
          </cell>
          <cell r="K181">
            <v>1.047084731543624</v>
          </cell>
          <cell r="L181">
            <v>1.0469995803608896</v>
          </cell>
          <cell r="M181">
            <v>1.0471648674143172</v>
          </cell>
          <cell r="N181">
            <v>1.04885993485342</v>
          </cell>
          <cell r="O181">
            <v>1.0464457957643112</v>
          </cell>
          <cell r="P181">
            <v>1.0481990969232384</v>
          </cell>
          <cell r="Q181">
            <v>1.0471044901384809</v>
          </cell>
          <cell r="R181">
            <v>1.0477640142767164</v>
          </cell>
          <cell r="S181">
            <v>1.0479941188825879</v>
          </cell>
          <cell r="T181">
            <v>1.0476690466190677</v>
          </cell>
          <cell r="U181">
            <v>1.0482041587901703</v>
          </cell>
          <cell r="V181">
            <v>1.0490597751864692</v>
          </cell>
          <cell r="W181">
            <v>1.0335993280134397</v>
          </cell>
          <cell r="X181">
            <v>1.0475291155177842</v>
          </cell>
          <cell r="Y181">
            <v>1.0456640134059489</v>
          </cell>
          <cell r="Z181">
            <v>1.0457735414266263</v>
          </cell>
          <cell r="AA181">
            <v>1.0479840403191938</v>
          </cell>
          <cell r="AB181">
            <v>1.0465506395470749</v>
          </cell>
          <cell r="AC181">
            <v>1.0470995489352775</v>
          </cell>
          <cell r="AD181">
            <v>1.0481788600818727</v>
          </cell>
          <cell r="AE181">
            <v>1.0471994965387035</v>
          </cell>
          <cell r="AF181">
            <v>1.0472292191435768</v>
          </cell>
          <cell r="AG181">
            <v>1.0460167714884696</v>
          </cell>
          <cell r="AH181">
            <v>1.0457975267239572</v>
          </cell>
        </row>
        <row r="182">
          <cell r="A182">
            <v>181</v>
          </cell>
          <cell r="B182" t="str">
            <v>Rendimiento Alcohol hecho y estimado Equivalente (Lt/TC)</v>
          </cell>
          <cell r="C182" t="str">
            <v>Rendimiento Alcohol hecho y estimado Equivalente (Lt/TC)</v>
          </cell>
          <cell r="E182">
            <v>81.35949869730959</v>
          </cell>
          <cell r="F182">
            <v>91.761739184516102</v>
          </cell>
          <cell r="G182">
            <v>92.011998842098649</v>
          </cell>
          <cell r="H182">
            <v>95.20666307034152</v>
          </cell>
          <cell r="I182">
            <v>0</v>
          </cell>
          <cell r="J182">
            <v>81.160228665055669</v>
          </cell>
          <cell r="K182">
            <v>92.392316127767415</v>
          </cell>
          <cell r="L182">
            <v>0</v>
          </cell>
          <cell r="M182">
            <v>90.315855909734665</v>
          </cell>
          <cell r="N182">
            <v>93.24992708974311</v>
          </cell>
          <cell r="O182">
            <v>92.300581207161429</v>
          </cell>
          <cell r="P182">
            <v>90.204105836598899</v>
          </cell>
          <cell r="Q182">
            <v>92.069388789455047</v>
          </cell>
          <cell r="R182">
            <v>96.918335600186325</v>
          </cell>
          <cell r="S182">
            <v>92.618722832382389</v>
          </cell>
          <cell r="T182">
            <v>100.20555208692841</v>
          </cell>
          <cell r="U182">
            <v>98.090717236230091</v>
          </cell>
          <cell r="V182">
            <v>97.150015405420334</v>
          </cell>
          <cell r="W182">
            <v>95.158320630189223</v>
          </cell>
          <cell r="X182">
            <v>95.620040329972639</v>
          </cell>
          <cell r="Y182">
            <v>0</v>
          </cell>
          <cell r="Z182">
            <v>95.442128026142484</v>
          </cell>
          <cell r="AA182">
            <v>96.568171957981093</v>
          </cell>
          <cell r="AB182">
            <v>96.622614882012201</v>
          </cell>
          <cell r="AC182">
            <v>105.29873079459831</v>
          </cell>
          <cell r="AD182">
            <v>96.04095373798485</v>
          </cell>
          <cell r="AE182">
            <v>101.38497678465926</v>
          </cell>
          <cell r="AF182">
            <v>104.16549340299174</v>
          </cell>
          <cell r="AG182">
            <v>107.8137409848479</v>
          </cell>
          <cell r="AH182">
            <v>0</v>
          </cell>
        </row>
        <row r="183">
          <cell r="A183">
            <v>182</v>
          </cell>
          <cell r="B183" t="str">
            <v>Rendimiento Alcohol Producido Equivalente (lt/TC)</v>
          </cell>
          <cell r="C183" t="str">
            <v>Rendimiento Alcohol Producido Equivalente (lt/TC)</v>
          </cell>
          <cell r="E183">
            <v>73.402740610261176</v>
          </cell>
          <cell r="F183">
            <v>86.023863905359235</v>
          </cell>
          <cell r="G183">
            <v>76.917481723053285</v>
          </cell>
          <cell r="H183">
            <v>86.523895366347404</v>
          </cell>
          <cell r="I183">
            <v>98.354923686665032</v>
          </cell>
          <cell r="J183">
            <v>72.401985340967428</v>
          </cell>
          <cell r="K183">
            <v>85.562824574729689</v>
          </cell>
          <cell r="L183">
            <v>81.032826091578755</v>
          </cell>
          <cell r="M183">
            <v>77.248554489763862</v>
          </cell>
          <cell r="N183">
            <v>84.154967109309908</v>
          </cell>
          <cell r="O183">
            <v>85.596042270390342</v>
          </cell>
          <cell r="P183">
            <v>83.455497490249385</v>
          </cell>
          <cell r="Q183">
            <v>84.431150591799849</v>
          </cell>
          <cell r="R183">
            <v>90.60961001238276</v>
          </cell>
          <cell r="S183">
            <v>84.731908135768364</v>
          </cell>
          <cell r="T183">
            <v>92.884998058500628</v>
          </cell>
          <cell r="U183">
            <v>92.452478839635162</v>
          </cell>
          <cell r="V183">
            <v>90.320177365398337</v>
          </cell>
          <cell r="W183">
            <v>88.563662278354485</v>
          </cell>
          <cell r="X183">
            <v>88.530210548825451</v>
          </cell>
          <cell r="Y183">
            <v>101.92254240179784</v>
          </cell>
          <cell r="Z183">
            <v>82.517769920728242</v>
          </cell>
          <cell r="AA183">
            <v>90.103999880663707</v>
          </cell>
          <cell r="AB183">
            <v>87.229108539118087</v>
          </cell>
          <cell r="AC183">
            <v>97.633703361478695</v>
          </cell>
          <cell r="AD183">
            <v>87.913682810787066</v>
          </cell>
          <cell r="AE183">
            <v>92.801160575506685</v>
          </cell>
          <cell r="AF183">
            <v>95.102334551218334</v>
          </cell>
          <cell r="AG183">
            <v>92.467305207083015</v>
          </cell>
          <cell r="AH183">
            <v>203.71155523620709</v>
          </cell>
        </row>
        <row r="184">
          <cell r="A184">
            <v>183</v>
          </cell>
        </row>
        <row r="185"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</row>
      </sheetData>
      <sheetData sheetId="22">
        <row r="4">
          <cell r="D4">
            <v>42674</v>
          </cell>
          <cell r="E4">
            <v>10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>
        <row r="8">
          <cell r="A8">
            <v>185</v>
          </cell>
        </row>
        <row r="9">
          <cell r="A9">
            <v>15</v>
          </cell>
        </row>
        <row r="12">
          <cell r="C12" t="str">
            <v>Data Real</v>
          </cell>
          <cell r="D12" t="str">
            <v>Ppto Original</v>
          </cell>
          <cell r="E12" t="str">
            <v>Ppto (sem chuva)</v>
          </cell>
          <cell r="F12" t="str">
            <v>Real</v>
          </cell>
          <cell r="G12" t="str">
            <v>Atingiu</v>
          </cell>
        </row>
      </sheetData>
      <sheetData sheetId="38" refreshError="1"/>
      <sheetData sheetId="39" refreshError="1"/>
      <sheetData sheetId="40"/>
      <sheetData sheetId="41" refreshError="1"/>
      <sheetData sheetId="42" refreshError="1"/>
      <sheetData sheetId="43" refreshError="1"/>
      <sheetData sheetId="44" refreshError="1"/>
      <sheetData sheetId="45">
        <row r="3">
          <cell r="A3">
            <v>1</v>
          </cell>
          <cell r="C3" t="str">
            <v xml:space="preserve">Data </v>
          </cell>
          <cell r="E3">
            <v>42471</v>
          </cell>
          <cell r="F3">
            <v>42472</v>
          </cell>
          <cell r="G3">
            <v>42473</v>
          </cell>
          <cell r="H3">
            <v>42474</v>
          </cell>
          <cell r="I3">
            <v>42475</v>
          </cell>
          <cell r="J3">
            <v>42476</v>
          </cell>
          <cell r="K3">
            <v>42477</v>
          </cell>
          <cell r="L3">
            <v>42478</v>
          </cell>
          <cell r="M3">
            <v>42479</v>
          </cell>
          <cell r="N3">
            <v>42480</v>
          </cell>
          <cell r="O3">
            <v>42481</v>
          </cell>
          <cell r="P3">
            <v>42482</v>
          </cell>
          <cell r="Q3">
            <v>42483</v>
          </cell>
          <cell r="R3">
            <v>42484</v>
          </cell>
          <cell r="S3">
            <v>42485</v>
          </cell>
          <cell r="T3">
            <v>42486</v>
          </cell>
          <cell r="U3">
            <v>42487</v>
          </cell>
          <cell r="V3">
            <v>42488</v>
          </cell>
          <cell r="W3">
            <v>42489</v>
          </cell>
          <cell r="X3">
            <v>42490</v>
          </cell>
          <cell r="Y3">
            <v>42491</v>
          </cell>
          <cell r="Z3">
            <v>42492</v>
          </cell>
          <cell r="AA3">
            <v>42493</v>
          </cell>
          <cell r="AB3">
            <v>42494</v>
          </cell>
          <cell r="AC3">
            <v>42495</v>
          </cell>
          <cell r="AD3">
            <v>42496</v>
          </cell>
          <cell r="AE3">
            <v>42497</v>
          </cell>
          <cell r="AF3">
            <v>42498</v>
          </cell>
          <cell r="AG3">
            <v>42499</v>
          </cell>
          <cell r="AH3">
            <v>42500</v>
          </cell>
          <cell r="AI3">
            <v>42501</v>
          </cell>
          <cell r="AJ3">
            <v>42502</v>
          </cell>
          <cell r="AK3">
            <v>42503</v>
          </cell>
          <cell r="AL3">
            <v>42504</v>
          </cell>
          <cell r="AM3">
            <v>42505</v>
          </cell>
          <cell r="AN3">
            <v>42506</v>
          </cell>
          <cell r="AO3">
            <v>42507</v>
          </cell>
          <cell r="AP3">
            <v>42508</v>
          </cell>
          <cell r="AQ3">
            <v>42509</v>
          </cell>
          <cell r="AR3">
            <v>42510</v>
          </cell>
          <cell r="AS3">
            <v>42511</v>
          </cell>
          <cell r="AT3">
            <v>42512</v>
          </cell>
          <cell r="AU3">
            <v>42513</v>
          </cell>
          <cell r="AV3">
            <v>42514</v>
          </cell>
          <cell r="AW3">
            <v>42515</v>
          </cell>
          <cell r="AX3">
            <v>42516</v>
          </cell>
          <cell r="AY3">
            <v>42517</v>
          </cell>
          <cell r="AZ3">
            <v>42518</v>
          </cell>
          <cell r="BA3">
            <v>42519</v>
          </cell>
          <cell r="BB3">
            <v>42520</v>
          </cell>
          <cell r="BC3">
            <v>42521</v>
          </cell>
          <cell r="BD3">
            <v>42522</v>
          </cell>
          <cell r="BE3">
            <v>42523</v>
          </cell>
          <cell r="BF3">
            <v>42524</v>
          </cell>
          <cell r="BG3">
            <v>42525</v>
          </cell>
          <cell r="BH3">
            <v>42526</v>
          </cell>
          <cell r="BI3">
            <v>42527</v>
          </cell>
          <cell r="BJ3">
            <v>42528</v>
          </cell>
          <cell r="BK3">
            <v>42529</v>
          </cell>
          <cell r="BL3">
            <v>42530</v>
          </cell>
          <cell r="BM3">
            <v>42531</v>
          </cell>
          <cell r="BN3">
            <v>42532</v>
          </cell>
          <cell r="BO3">
            <v>42533</v>
          </cell>
          <cell r="BP3">
            <v>42534</v>
          </cell>
          <cell r="BQ3">
            <v>42535</v>
          </cell>
          <cell r="BR3">
            <v>42536</v>
          </cell>
          <cell r="BS3">
            <v>42537</v>
          </cell>
          <cell r="BT3">
            <v>42538</v>
          </cell>
          <cell r="BU3">
            <v>42539</v>
          </cell>
          <cell r="BV3">
            <v>42540</v>
          </cell>
          <cell r="BW3">
            <v>42541</v>
          </cell>
          <cell r="BX3">
            <v>42542</v>
          </cell>
          <cell r="BY3">
            <v>42543</v>
          </cell>
          <cell r="BZ3">
            <v>42544</v>
          </cell>
          <cell r="CA3">
            <v>42545</v>
          </cell>
          <cell r="CB3">
            <v>42546</v>
          </cell>
          <cell r="CC3">
            <v>42547</v>
          </cell>
          <cell r="CD3">
            <v>42548</v>
          </cell>
          <cell r="CE3">
            <v>42549</v>
          </cell>
          <cell r="CF3">
            <v>42550</v>
          </cell>
          <cell r="CG3">
            <v>42551</v>
          </cell>
          <cell r="CH3">
            <v>42552</v>
          </cell>
          <cell r="CI3">
            <v>42553</v>
          </cell>
          <cell r="CJ3">
            <v>42554</v>
          </cell>
          <cell r="CK3">
            <v>42555</v>
          </cell>
          <cell r="CL3">
            <v>42556</v>
          </cell>
          <cell r="CM3">
            <v>42557</v>
          </cell>
          <cell r="CN3">
            <v>42558</v>
          </cell>
          <cell r="CO3">
            <v>42559</v>
          </cell>
          <cell r="CP3">
            <v>42560</v>
          </cell>
          <cell r="CQ3">
            <v>42561</v>
          </cell>
          <cell r="CR3">
            <v>42562</v>
          </cell>
          <cell r="CS3">
            <v>42563</v>
          </cell>
          <cell r="CT3">
            <v>42564</v>
          </cell>
          <cell r="CU3">
            <v>42565</v>
          </cell>
          <cell r="CV3">
            <v>42566</v>
          </cell>
          <cell r="CW3">
            <v>42567</v>
          </cell>
          <cell r="CX3">
            <v>42568</v>
          </cell>
          <cell r="CY3">
            <v>42569</v>
          </cell>
          <cell r="CZ3">
            <v>42570</v>
          </cell>
          <cell r="DA3">
            <v>42571</v>
          </cell>
          <cell r="DB3">
            <v>42572</v>
          </cell>
          <cell r="DC3">
            <v>42573</v>
          </cell>
          <cell r="DD3">
            <v>42574</v>
          </cell>
          <cell r="DE3">
            <v>42575</v>
          </cell>
          <cell r="DF3">
            <v>42576</v>
          </cell>
          <cell r="DG3">
            <v>42577</v>
          </cell>
          <cell r="DH3">
            <v>42578</v>
          </cell>
          <cell r="DI3">
            <v>42579</v>
          </cell>
          <cell r="DJ3">
            <v>42580</v>
          </cell>
          <cell r="DK3">
            <v>42581</v>
          </cell>
          <cell r="DL3">
            <v>42582</v>
          </cell>
          <cell r="DM3">
            <v>42583</v>
          </cell>
          <cell r="DN3">
            <v>42584</v>
          </cell>
          <cell r="DO3">
            <v>42585</v>
          </cell>
          <cell r="DP3">
            <v>42586</v>
          </cell>
          <cell r="DQ3">
            <v>42587</v>
          </cell>
          <cell r="DR3">
            <v>42588</v>
          </cell>
          <cell r="DS3">
            <v>42589</v>
          </cell>
          <cell r="DT3">
            <v>42590</v>
          </cell>
          <cell r="DU3">
            <v>42591</v>
          </cell>
          <cell r="DV3">
            <v>42592</v>
          </cell>
          <cell r="DW3">
            <v>42593</v>
          </cell>
          <cell r="DX3">
            <v>42594</v>
          </cell>
          <cell r="DY3">
            <v>42595</v>
          </cell>
          <cell r="DZ3">
            <v>42596</v>
          </cell>
          <cell r="EA3">
            <v>42597</v>
          </cell>
          <cell r="EB3">
            <v>42598</v>
          </cell>
          <cell r="EC3">
            <v>42599</v>
          </cell>
          <cell r="ED3">
            <v>42600</v>
          </cell>
          <cell r="EE3">
            <v>42601</v>
          </cell>
          <cell r="EF3">
            <v>42602</v>
          </cell>
          <cell r="EG3">
            <v>42603</v>
          </cell>
          <cell r="EH3">
            <v>42604</v>
          </cell>
          <cell r="EI3">
            <v>42605</v>
          </cell>
          <cell r="EJ3">
            <v>42606</v>
          </cell>
          <cell r="EK3">
            <v>42607</v>
          </cell>
          <cell r="EL3">
            <v>42608</v>
          </cell>
          <cell r="EM3">
            <v>42609</v>
          </cell>
          <cell r="EN3">
            <v>42610</v>
          </cell>
          <cell r="EO3">
            <v>42611</v>
          </cell>
          <cell r="EP3">
            <v>42612</v>
          </cell>
          <cell r="EQ3">
            <v>42613</v>
          </cell>
          <cell r="ER3">
            <v>42614</v>
          </cell>
          <cell r="ES3">
            <v>42615</v>
          </cell>
          <cell r="ET3">
            <v>42616</v>
          </cell>
          <cell r="EU3">
            <v>42617</v>
          </cell>
          <cell r="EV3">
            <v>42618</v>
          </cell>
          <cell r="EW3">
            <v>42619</v>
          </cell>
          <cell r="EX3">
            <v>42620</v>
          </cell>
          <cell r="EY3">
            <v>42621</v>
          </cell>
          <cell r="EZ3">
            <v>42622</v>
          </cell>
          <cell r="FA3">
            <v>42623</v>
          </cell>
          <cell r="FB3">
            <v>42624</v>
          </cell>
          <cell r="FC3">
            <v>42625</v>
          </cell>
          <cell r="FD3">
            <v>42626</v>
          </cell>
          <cell r="FE3">
            <v>42627</v>
          </cell>
          <cell r="FF3">
            <v>42628</v>
          </cell>
          <cell r="FG3">
            <v>42629</v>
          </cell>
          <cell r="FH3">
            <v>42630</v>
          </cell>
          <cell r="FI3">
            <v>42631</v>
          </cell>
          <cell r="FJ3">
            <v>42632</v>
          </cell>
          <cell r="FK3">
            <v>42633</v>
          </cell>
          <cell r="FL3">
            <v>42634</v>
          </cell>
          <cell r="FM3">
            <v>42635</v>
          </cell>
          <cell r="FN3">
            <v>42636</v>
          </cell>
          <cell r="FO3">
            <v>42637</v>
          </cell>
          <cell r="FP3">
            <v>42638</v>
          </cell>
          <cell r="FQ3">
            <v>42639</v>
          </cell>
          <cell r="FR3">
            <v>42640</v>
          </cell>
          <cell r="FS3">
            <v>42641</v>
          </cell>
          <cell r="FT3">
            <v>42642</v>
          </cell>
          <cell r="FU3">
            <v>42643</v>
          </cell>
          <cell r="FV3">
            <v>42644</v>
          </cell>
          <cell r="FW3">
            <v>42645</v>
          </cell>
          <cell r="FX3">
            <v>42646</v>
          </cell>
          <cell r="FY3">
            <v>42647</v>
          </cell>
          <cell r="FZ3">
            <v>42648</v>
          </cell>
          <cell r="GA3">
            <v>42649</v>
          </cell>
          <cell r="GB3">
            <v>42650</v>
          </cell>
          <cell r="GC3">
            <v>42651</v>
          </cell>
          <cell r="GD3">
            <v>42652</v>
          </cell>
          <cell r="GE3">
            <v>42653</v>
          </cell>
          <cell r="GF3">
            <v>42654</v>
          </cell>
          <cell r="GG3">
            <v>42655</v>
          </cell>
          <cell r="GH3">
            <v>42656</v>
          </cell>
          <cell r="GI3">
            <v>42657</v>
          </cell>
          <cell r="GJ3">
            <v>42658</v>
          </cell>
          <cell r="GK3">
            <v>42659</v>
          </cell>
          <cell r="GL3">
            <v>42660</v>
          </cell>
          <cell r="GM3">
            <v>42661</v>
          </cell>
          <cell r="GN3">
            <v>42662</v>
          </cell>
          <cell r="GO3">
            <v>42663</v>
          </cell>
          <cell r="GP3">
            <v>42664</v>
          </cell>
          <cell r="GQ3">
            <v>42665</v>
          </cell>
          <cell r="GR3">
            <v>42666</v>
          </cell>
          <cell r="GS3">
            <v>42667</v>
          </cell>
          <cell r="GT3">
            <v>42668</v>
          </cell>
          <cell r="GU3">
            <v>42669</v>
          </cell>
          <cell r="GV3">
            <v>42670</v>
          </cell>
          <cell r="GW3">
            <v>42671</v>
          </cell>
          <cell r="GX3">
            <v>42672</v>
          </cell>
          <cell r="GY3">
            <v>42673</v>
          </cell>
          <cell r="GZ3">
            <v>42674</v>
          </cell>
          <cell r="HA3">
            <v>42675</v>
          </cell>
          <cell r="HB3">
            <v>42676</v>
          </cell>
          <cell r="HC3">
            <v>42677</v>
          </cell>
          <cell r="HD3">
            <v>42678</v>
          </cell>
          <cell r="HE3">
            <v>42679</v>
          </cell>
          <cell r="HF3">
            <v>42680</v>
          </cell>
          <cell r="HG3">
            <v>42681</v>
          </cell>
          <cell r="HH3">
            <v>42682</v>
          </cell>
          <cell r="HI3">
            <v>42683</v>
          </cell>
          <cell r="HJ3">
            <v>42684</v>
          </cell>
          <cell r="HK3">
            <v>42685</v>
          </cell>
          <cell r="HL3">
            <v>42686</v>
          </cell>
          <cell r="HM3">
            <v>42687</v>
          </cell>
          <cell r="HN3">
            <v>42688</v>
          </cell>
          <cell r="HO3">
            <v>42689</v>
          </cell>
          <cell r="HP3">
            <v>42690</v>
          </cell>
          <cell r="HQ3">
            <v>42691</v>
          </cell>
          <cell r="HR3">
            <v>42692</v>
          </cell>
          <cell r="HS3">
            <v>42693</v>
          </cell>
          <cell r="HT3">
            <v>42694</v>
          </cell>
          <cell r="HU3">
            <v>42695</v>
          </cell>
          <cell r="HV3">
            <v>42696</v>
          </cell>
          <cell r="HW3">
            <v>42697</v>
          </cell>
          <cell r="HX3">
            <v>42698</v>
          </cell>
          <cell r="HY3">
            <v>42699</v>
          </cell>
          <cell r="HZ3">
            <v>42700</v>
          </cell>
          <cell r="IA3">
            <v>42701</v>
          </cell>
        </row>
        <row r="4">
          <cell r="A4">
            <v>2</v>
          </cell>
          <cell r="C4" t="str">
            <v>Día da semana</v>
          </cell>
          <cell r="E4">
            <v>42471</v>
          </cell>
          <cell r="F4">
            <v>42472</v>
          </cell>
          <cell r="G4">
            <v>42473</v>
          </cell>
          <cell r="H4">
            <v>42474</v>
          </cell>
          <cell r="I4">
            <v>42475</v>
          </cell>
          <cell r="J4">
            <v>42476</v>
          </cell>
          <cell r="K4">
            <v>42477</v>
          </cell>
          <cell r="L4">
            <v>42478</v>
          </cell>
          <cell r="M4">
            <v>42479</v>
          </cell>
          <cell r="N4">
            <v>42480</v>
          </cell>
          <cell r="O4">
            <v>42481</v>
          </cell>
          <cell r="P4">
            <v>42482</v>
          </cell>
          <cell r="Q4">
            <v>42483</v>
          </cell>
          <cell r="R4">
            <v>42484</v>
          </cell>
          <cell r="S4">
            <v>42485</v>
          </cell>
          <cell r="T4">
            <v>42486</v>
          </cell>
          <cell r="U4">
            <v>42487</v>
          </cell>
          <cell r="V4">
            <v>42488</v>
          </cell>
          <cell r="W4">
            <v>42489</v>
          </cell>
          <cell r="X4">
            <v>42490</v>
          </cell>
          <cell r="Y4">
            <v>42491</v>
          </cell>
          <cell r="Z4">
            <v>42492</v>
          </cell>
          <cell r="AA4">
            <v>42493</v>
          </cell>
          <cell r="AB4">
            <v>42494</v>
          </cell>
          <cell r="AC4">
            <v>42495</v>
          </cell>
          <cell r="AD4">
            <v>42496</v>
          </cell>
          <cell r="AE4">
            <v>42497</v>
          </cell>
          <cell r="AF4">
            <v>42498</v>
          </cell>
          <cell r="AG4">
            <v>42499</v>
          </cell>
          <cell r="AH4">
            <v>42500</v>
          </cell>
          <cell r="AI4">
            <v>42501</v>
          </cell>
          <cell r="AJ4">
            <v>42502</v>
          </cell>
          <cell r="AK4">
            <v>42503</v>
          </cell>
          <cell r="AL4">
            <v>42504</v>
          </cell>
          <cell r="AM4">
            <v>42505</v>
          </cell>
          <cell r="AN4">
            <v>42506</v>
          </cell>
          <cell r="AO4">
            <v>42507</v>
          </cell>
          <cell r="AP4">
            <v>42508</v>
          </cell>
          <cell r="AQ4">
            <v>42509</v>
          </cell>
          <cell r="AR4">
            <v>42510</v>
          </cell>
          <cell r="AS4">
            <v>42511</v>
          </cell>
          <cell r="AT4">
            <v>42512</v>
          </cell>
          <cell r="AU4">
            <v>42513</v>
          </cell>
          <cell r="AV4">
            <v>42514</v>
          </cell>
          <cell r="AW4">
            <v>42515</v>
          </cell>
          <cell r="AX4">
            <v>42516</v>
          </cell>
          <cell r="AY4">
            <v>42517</v>
          </cell>
          <cell r="AZ4">
            <v>42518</v>
          </cell>
          <cell r="BA4">
            <v>42519</v>
          </cell>
          <cell r="BB4">
            <v>42520</v>
          </cell>
          <cell r="BC4">
            <v>42521</v>
          </cell>
          <cell r="BD4">
            <v>42522</v>
          </cell>
          <cell r="BE4">
            <v>42523</v>
          </cell>
          <cell r="BF4">
            <v>42524</v>
          </cell>
          <cell r="BG4">
            <v>42525</v>
          </cell>
          <cell r="BH4">
            <v>42526</v>
          </cell>
          <cell r="BI4">
            <v>42527</v>
          </cell>
          <cell r="BJ4">
            <v>42528</v>
          </cell>
          <cell r="BK4">
            <v>42529</v>
          </cell>
          <cell r="BL4">
            <v>42530</v>
          </cell>
          <cell r="BM4">
            <v>42531</v>
          </cell>
          <cell r="BN4">
            <v>42532</v>
          </cell>
          <cell r="BO4">
            <v>42533</v>
          </cell>
          <cell r="BP4">
            <v>42534</v>
          </cell>
          <cell r="BQ4">
            <v>42535</v>
          </cell>
          <cell r="BR4">
            <v>42536</v>
          </cell>
          <cell r="BS4">
            <v>42537</v>
          </cell>
          <cell r="BT4">
            <v>42538</v>
          </cell>
          <cell r="BU4">
            <v>42539</v>
          </cell>
          <cell r="BV4">
            <v>42540</v>
          </cell>
          <cell r="BW4">
            <v>42541</v>
          </cell>
          <cell r="BX4">
            <v>42542</v>
          </cell>
          <cell r="BY4">
            <v>42543</v>
          </cell>
          <cell r="BZ4">
            <v>42544</v>
          </cell>
          <cell r="CA4">
            <v>42545</v>
          </cell>
          <cell r="CB4">
            <v>42546</v>
          </cell>
          <cell r="CC4">
            <v>42547</v>
          </cell>
          <cell r="CD4">
            <v>42548</v>
          </cell>
          <cell r="CE4">
            <v>42549</v>
          </cell>
          <cell r="CF4">
            <v>42550</v>
          </cell>
          <cell r="CG4">
            <v>42551</v>
          </cell>
          <cell r="CH4">
            <v>42552</v>
          </cell>
          <cell r="CI4">
            <v>42553</v>
          </cell>
          <cell r="CJ4">
            <v>42554</v>
          </cell>
          <cell r="CK4">
            <v>42555</v>
          </cell>
          <cell r="CL4">
            <v>42556</v>
          </cell>
          <cell r="CM4">
            <v>42557</v>
          </cell>
          <cell r="CN4">
            <v>42558</v>
          </cell>
          <cell r="CO4">
            <v>42559</v>
          </cell>
          <cell r="CP4">
            <v>42560</v>
          </cell>
          <cell r="CQ4">
            <v>42561</v>
          </cell>
          <cell r="CR4">
            <v>42562</v>
          </cell>
          <cell r="CS4">
            <v>42563</v>
          </cell>
          <cell r="CT4">
            <v>42564</v>
          </cell>
          <cell r="CU4">
            <v>42565</v>
          </cell>
          <cell r="CV4">
            <v>42566</v>
          </cell>
          <cell r="CW4">
            <v>42567</v>
          </cell>
          <cell r="CX4">
            <v>42568</v>
          </cell>
          <cell r="CY4">
            <v>42569</v>
          </cell>
          <cell r="CZ4">
            <v>42570</v>
          </cell>
          <cell r="DA4">
            <v>42571</v>
          </cell>
          <cell r="DB4">
            <v>42572</v>
          </cell>
          <cell r="DC4">
            <v>42573</v>
          </cell>
          <cell r="DD4">
            <v>42574</v>
          </cell>
          <cell r="DE4">
            <v>42575</v>
          </cell>
          <cell r="DF4">
            <v>42576</v>
          </cell>
          <cell r="DG4">
            <v>42577</v>
          </cell>
          <cell r="DH4">
            <v>42578</v>
          </cell>
          <cell r="DI4">
            <v>42579</v>
          </cell>
          <cell r="DJ4">
            <v>42580</v>
          </cell>
          <cell r="DK4">
            <v>42581</v>
          </cell>
          <cell r="DL4">
            <v>42582</v>
          </cell>
          <cell r="DM4">
            <v>42583</v>
          </cell>
          <cell r="DN4">
            <v>42584</v>
          </cell>
          <cell r="DO4">
            <v>42585</v>
          </cell>
          <cell r="DP4">
            <v>42586</v>
          </cell>
          <cell r="DQ4">
            <v>42587</v>
          </cell>
          <cell r="DR4">
            <v>42588</v>
          </cell>
          <cell r="DS4">
            <v>42589</v>
          </cell>
          <cell r="DT4">
            <v>42590</v>
          </cell>
          <cell r="DU4">
            <v>42591</v>
          </cell>
          <cell r="DV4">
            <v>42592</v>
          </cell>
          <cell r="DW4">
            <v>42593</v>
          </cell>
          <cell r="DX4">
            <v>42594</v>
          </cell>
          <cell r="DY4">
            <v>42595</v>
          </cell>
          <cell r="DZ4">
            <v>42596</v>
          </cell>
          <cell r="EA4">
            <v>42597</v>
          </cell>
          <cell r="EB4">
            <v>42598</v>
          </cell>
          <cell r="EC4">
            <v>42599</v>
          </cell>
          <cell r="ED4">
            <v>42600</v>
          </cell>
          <cell r="EE4">
            <v>42601</v>
          </cell>
          <cell r="EF4">
            <v>42602</v>
          </cell>
          <cell r="EG4">
            <v>42603</v>
          </cell>
          <cell r="EH4">
            <v>42604</v>
          </cell>
          <cell r="EI4">
            <v>42605</v>
          </cell>
          <cell r="EJ4">
            <v>42606</v>
          </cell>
          <cell r="EK4">
            <v>42607</v>
          </cell>
          <cell r="EL4">
            <v>42608</v>
          </cell>
          <cell r="EM4">
            <v>42609</v>
          </cell>
          <cell r="EN4">
            <v>42610</v>
          </cell>
          <cell r="EO4">
            <v>42611</v>
          </cell>
          <cell r="EP4">
            <v>42612</v>
          </cell>
          <cell r="EQ4">
            <v>42613</v>
          </cell>
          <cell r="ER4">
            <v>42614</v>
          </cell>
          <cell r="ES4">
            <v>42615</v>
          </cell>
          <cell r="ET4">
            <v>42616</v>
          </cell>
          <cell r="EU4">
            <v>42617</v>
          </cell>
          <cell r="EV4">
            <v>42618</v>
          </cell>
          <cell r="EW4">
            <v>42619</v>
          </cell>
          <cell r="EX4">
            <v>42620</v>
          </cell>
          <cell r="EY4">
            <v>42621</v>
          </cell>
          <cell r="EZ4">
            <v>42622</v>
          </cell>
          <cell r="FA4">
            <v>42623</v>
          </cell>
          <cell r="FB4">
            <v>42624</v>
          </cell>
          <cell r="FC4">
            <v>42625</v>
          </cell>
          <cell r="FD4">
            <v>42626</v>
          </cell>
          <cell r="FE4">
            <v>42627</v>
          </cell>
          <cell r="FF4">
            <v>42628</v>
          </cell>
          <cell r="FG4">
            <v>42629</v>
          </cell>
          <cell r="FH4">
            <v>42630</v>
          </cell>
          <cell r="FI4">
            <v>42631</v>
          </cell>
          <cell r="FJ4">
            <v>42632</v>
          </cell>
          <cell r="FK4">
            <v>42633</v>
          </cell>
          <cell r="FL4">
            <v>42634</v>
          </cell>
          <cell r="FM4">
            <v>42635</v>
          </cell>
          <cell r="FN4">
            <v>42636</v>
          </cell>
          <cell r="FO4">
            <v>42637</v>
          </cell>
          <cell r="FP4">
            <v>42638</v>
          </cell>
          <cell r="FQ4">
            <v>42639</v>
          </cell>
          <cell r="FR4">
            <v>42640</v>
          </cell>
          <cell r="FS4">
            <v>42641</v>
          </cell>
          <cell r="FT4">
            <v>42642</v>
          </cell>
          <cell r="FU4">
            <v>42643</v>
          </cell>
          <cell r="FV4">
            <v>42644</v>
          </cell>
          <cell r="FW4">
            <v>42645</v>
          </cell>
          <cell r="FX4">
            <v>42646</v>
          </cell>
          <cell r="FY4">
            <v>42647</v>
          </cell>
          <cell r="FZ4">
            <v>42648</v>
          </cell>
          <cell r="GA4">
            <v>42649</v>
          </cell>
          <cell r="GB4">
            <v>42650</v>
          </cell>
          <cell r="GC4">
            <v>42651</v>
          </cell>
          <cell r="GD4">
            <v>42652</v>
          </cell>
          <cell r="GE4">
            <v>42653</v>
          </cell>
          <cell r="GF4">
            <v>42654</v>
          </cell>
          <cell r="GG4">
            <v>42655</v>
          </cell>
          <cell r="GH4">
            <v>42656</v>
          </cell>
          <cell r="GI4">
            <v>42657</v>
          </cell>
          <cell r="GJ4">
            <v>42658</v>
          </cell>
          <cell r="GK4">
            <v>42659</v>
          </cell>
          <cell r="GL4">
            <v>42660</v>
          </cell>
          <cell r="GM4">
            <v>42661</v>
          </cell>
          <cell r="GN4">
            <v>42662</v>
          </cell>
          <cell r="GO4">
            <v>42663</v>
          </cell>
          <cell r="GP4">
            <v>42664</v>
          </cell>
          <cell r="GQ4">
            <v>42665</v>
          </cell>
          <cell r="GR4">
            <v>42666</v>
          </cell>
          <cell r="GS4">
            <v>42667</v>
          </cell>
          <cell r="GT4">
            <v>42668</v>
          </cell>
          <cell r="GU4">
            <v>42669</v>
          </cell>
          <cell r="GV4">
            <v>42670</v>
          </cell>
          <cell r="GW4">
            <v>42671</v>
          </cell>
          <cell r="GX4">
            <v>42672</v>
          </cell>
          <cell r="GY4">
            <v>42673</v>
          </cell>
          <cell r="GZ4">
            <v>42674</v>
          </cell>
          <cell r="HA4">
            <v>42675</v>
          </cell>
          <cell r="HB4">
            <v>42676</v>
          </cell>
          <cell r="HC4">
            <v>42677</v>
          </cell>
          <cell r="HD4">
            <v>42678</v>
          </cell>
          <cell r="HE4">
            <v>42679</v>
          </cell>
          <cell r="HF4">
            <v>42680</v>
          </cell>
          <cell r="HG4">
            <v>42681</v>
          </cell>
          <cell r="HH4">
            <v>42682</v>
          </cell>
          <cell r="HI4">
            <v>42683</v>
          </cell>
          <cell r="HJ4">
            <v>42684</v>
          </cell>
          <cell r="HK4">
            <v>42685</v>
          </cell>
          <cell r="HL4">
            <v>42686</v>
          </cell>
          <cell r="HM4">
            <v>42687</v>
          </cell>
          <cell r="HN4">
            <v>42688</v>
          </cell>
          <cell r="HO4">
            <v>42689</v>
          </cell>
          <cell r="HP4">
            <v>42690</v>
          </cell>
          <cell r="HQ4">
            <v>42691</v>
          </cell>
          <cell r="HR4">
            <v>42692</v>
          </cell>
          <cell r="HS4">
            <v>42693</v>
          </cell>
          <cell r="HT4">
            <v>42694</v>
          </cell>
          <cell r="HU4">
            <v>42695</v>
          </cell>
          <cell r="HV4">
            <v>42696</v>
          </cell>
          <cell r="HW4">
            <v>42697</v>
          </cell>
          <cell r="HX4">
            <v>42698</v>
          </cell>
          <cell r="HY4">
            <v>42699</v>
          </cell>
          <cell r="HZ4">
            <v>42700</v>
          </cell>
          <cell r="IA4">
            <v>42701</v>
          </cell>
        </row>
        <row r="5">
          <cell r="A5">
            <v>3</v>
          </cell>
          <cell r="C5" t="str">
            <v>Día Ferias</v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>Tiradentes</v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>Dia Trabalho</v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  <cell r="AF5" t="str">
            <v/>
          </cell>
          <cell r="AG5" t="str">
            <v/>
          </cell>
          <cell r="AH5" t="str">
            <v/>
          </cell>
          <cell r="AI5" t="str">
            <v/>
          </cell>
          <cell r="AJ5" t="str">
            <v/>
          </cell>
          <cell r="AK5" t="str">
            <v/>
          </cell>
          <cell r="AL5" t="str">
            <v/>
          </cell>
          <cell r="AM5" t="str">
            <v/>
          </cell>
          <cell r="AN5" t="str">
            <v/>
          </cell>
          <cell r="AO5" t="str">
            <v/>
          </cell>
          <cell r="AP5" t="str">
            <v/>
          </cell>
          <cell r="AQ5" t="str">
            <v/>
          </cell>
          <cell r="AR5" t="str">
            <v/>
          </cell>
          <cell r="AS5" t="str">
            <v/>
          </cell>
          <cell r="AT5" t="str">
            <v/>
          </cell>
          <cell r="AU5" t="str">
            <v/>
          </cell>
          <cell r="AV5" t="str">
            <v/>
          </cell>
          <cell r="AW5" t="str">
            <v/>
          </cell>
          <cell r="AX5" t="str">
            <v/>
          </cell>
          <cell r="AY5" t="str">
            <v/>
          </cell>
          <cell r="AZ5" t="str">
            <v/>
          </cell>
          <cell r="BA5" t="str">
            <v/>
          </cell>
          <cell r="BB5" t="str">
            <v/>
          </cell>
          <cell r="BC5" t="str">
            <v/>
          </cell>
          <cell r="BD5" t="str">
            <v/>
          </cell>
          <cell r="BE5" t="str">
            <v/>
          </cell>
          <cell r="BF5" t="str">
            <v/>
          </cell>
          <cell r="BG5" t="str">
            <v>Corpus Christi</v>
          </cell>
          <cell r="BH5" t="str">
            <v/>
          </cell>
          <cell r="BI5" t="str">
            <v/>
          </cell>
          <cell r="BJ5" t="str">
            <v/>
          </cell>
          <cell r="BK5" t="str">
            <v/>
          </cell>
          <cell r="BL5" t="str">
            <v/>
          </cell>
          <cell r="BM5" t="str">
            <v/>
          </cell>
          <cell r="BN5" t="str">
            <v/>
          </cell>
          <cell r="BO5" t="str">
            <v/>
          </cell>
          <cell r="BP5" t="str">
            <v>Aniversario de Suzanápolis</v>
          </cell>
          <cell r="BQ5" t="str">
            <v/>
          </cell>
          <cell r="BR5" t="str">
            <v/>
          </cell>
          <cell r="BS5" t="str">
            <v/>
          </cell>
          <cell r="BT5" t="str">
            <v/>
          </cell>
          <cell r="BU5" t="str">
            <v/>
          </cell>
          <cell r="BV5" t="str">
            <v/>
          </cell>
          <cell r="BW5" t="str">
            <v/>
          </cell>
          <cell r="BX5" t="str">
            <v/>
          </cell>
          <cell r="BY5" t="str">
            <v/>
          </cell>
          <cell r="BZ5" t="str">
            <v/>
          </cell>
          <cell r="CA5" t="str">
            <v/>
          </cell>
          <cell r="CB5" t="str">
            <v/>
          </cell>
          <cell r="CC5" t="str">
            <v/>
          </cell>
          <cell r="CD5" t="str">
            <v/>
          </cell>
          <cell r="CE5" t="str">
            <v/>
          </cell>
          <cell r="CF5" t="str">
            <v/>
          </cell>
          <cell r="CG5" t="str">
            <v/>
          </cell>
          <cell r="CH5" t="str">
            <v/>
          </cell>
          <cell r="CI5" t="str">
            <v/>
          </cell>
          <cell r="CJ5" t="str">
            <v/>
          </cell>
          <cell r="CK5" t="str">
            <v/>
          </cell>
          <cell r="CL5" t="str">
            <v/>
          </cell>
          <cell r="CM5" t="str">
            <v/>
          </cell>
          <cell r="CN5" t="str">
            <v/>
          </cell>
          <cell r="CO5" t="str">
            <v/>
          </cell>
          <cell r="CP5" t="str">
            <v>Revolução Constitucionalista</v>
          </cell>
          <cell r="CQ5" t="str">
            <v/>
          </cell>
          <cell r="CR5" t="str">
            <v/>
          </cell>
          <cell r="CS5" t="str">
            <v/>
          </cell>
          <cell r="CT5" t="str">
            <v/>
          </cell>
          <cell r="CU5" t="str">
            <v/>
          </cell>
          <cell r="CV5" t="str">
            <v/>
          </cell>
          <cell r="CW5" t="str">
            <v/>
          </cell>
          <cell r="CX5" t="str">
            <v/>
          </cell>
          <cell r="CY5" t="str">
            <v/>
          </cell>
          <cell r="CZ5" t="str">
            <v/>
          </cell>
          <cell r="DA5" t="str">
            <v/>
          </cell>
          <cell r="DB5" t="str">
            <v/>
          </cell>
          <cell r="DC5" t="str">
            <v/>
          </cell>
          <cell r="DD5" t="str">
            <v/>
          </cell>
          <cell r="DE5" t="str">
            <v/>
          </cell>
          <cell r="DF5" t="str">
            <v/>
          </cell>
          <cell r="DG5" t="str">
            <v/>
          </cell>
          <cell r="DH5" t="str">
            <v/>
          </cell>
          <cell r="DI5" t="str">
            <v/>
          </cell>
          <cell r="DJ5" t="str">
            <v/>
          </cell>
          <cell r="DK5" t="str">
            <v/>
          </cell>
          <cell r="DL5" t="str">
            <v/>
          </cell>
          <cell r="DM5" t="str">
            <v/>
          </cell>
          <cell r="DN5" t="str">
            <v/>
          </cell>
          <cell r="DO5" t="str">
            <v/>
          </cell>
          <cell r="DP5" t="str">
            <v/>
          </cell>
          <cell r="DQ5" t="str">
            <v/>
          </cell>
          <cell r="DR5" t="str">
            <v/>
          </cell>
          <cell r="DS5" t="str">
            <v/>
          </cell>
          <cell r="DT5" t="str">
            <v/>
          </cell>
          <cell r="DU5" t="str">
            <v/>
          </cell>
          <cell r="DV5" t="str">
            <v/>
          </cell>
          <cell r="DW5" t="str">
            <v/>
          </cell>
          <cell r="DX5" t="str">
            <v/>
          </cell>
          <cell r="DY5" t="str">
            <v/>
          </cell>
          <cell r="DZ5" t="str">
            <v/>
          </cell>
          <cell r="EA5" t="str">
            <v/>
          </cell>
          <cell r="EB5" t="str">
            <v/>
          </cell>
          <cell r="EC5" t="str">
            <v/>
          </cell>
          <cell r="ED5" t="str">
            <v/>
          </cell>
          <cell r="EE5" t="str">
            <v/>
          </cell>
          <cell r="EF5" t="str">
            <v/>
          </cell>
          <cell r="EG5" t="str">
            <v/>
          </cell>
          <cell r="EH5" t="str">
            <v/>
          </cell>
          <cell r="EI5" t="str">
            <v/>
          </cell>
          <cell r="EJ5" t="str">
            <v/>
          </cell>
          <cell r="EK5" t="str">
            <v/>
          </cell>
          <cell r="EL5" t="str">
            <v/>
          </cell>
          <cell r="EM5" t="str">
            <v/>
          </cell>
          <cell r="EN5" t="str">
            <v/>
          </cell>
          <cell r="EO5" t="str">
            <v/>
          </cell>
          <cell r="EP5" t="str">
            <v/>
          </cell>
          <cell r="EQ5" t="str">
            <v/>
          </cell>
          <cell r="ER5" t="str">
            <v/>
          </cell>
          <cell r="ES5" t="str">
            <v/>
          </cell>
          <cell r="ET5" t="str">
            <v/>
          </cell>
          <cell r="EU5" t="str">
            <v/>
          </cell>
          <cell r="EV5" t="str">
            <v/>
          </cell>
          <cell r="EW5" t="str">
            <v/>
          </cell>
          <cell r="EX5" t="str">
            <v>Independência Brasil</v>
          </cell>
          <cell r="EY5" t="str">
            <v/>
          </cell>
          <cell r="EZ5" t="str">
            <v/>
          </cell>
          <cell r="FA5" t="str">
            <v/>
          </cell>
          <cell r="FB5" t="str">
            <v/>
          </cell>
          <cell r="FC5" t="str">
            <v/>
          </cell>
          <cell r="FD5" t="str">
            <v/>
          </cell>
          <cell r="FE5" t="str">
            <v/>
          </cell>
          <cell r="FF5" t="str">
            <v/>
          </cell>
          <cell r="FG5" t="str">
            <v/>
          </cell>
          <cell r="FH5" t="str">
            <v/>
          </cell>
          <cell r="FI5" t="str">
            <v/>
          </cell>
          <cell r="FJ5" t="str">
            <v/>
          </cell>
          <cell r="FK5" t="str">
            <v/>
          </cell>
          <cell r="FL5" t="str">
            <v/>
          </cell>
          <cell r="FM5" t="str">
            <v/>
          </cell>
          <cell r="FN5" t="str">
            <v/>
          </cell>
          <cell r="FO5" t="str">
            <v/>
          </cell>
          <cell r="FP5" t="str">
            <v/>
          </cell>
          <cell r="FQ5" t="str">
            <v/>
          </cell>
          <cell r="FR5" t="str">
            <v/>
          </cell>
          <cell r="FS5" t="str">
            <v/>
          </cell>
          <cell r="FT5" t="str">
            <v/>
          </cell>
          <cell r="FU5" t="str">
            <v/>
          </cell>
          <cell r="FV5" t="str">
            <v/>
          </cell>
          <cell r="FW5" t="str">
            <v/>
          </cell>
          <cell r="FX5" t="str">
            <v/>
          </cell>
          <cell r="FY5" t="str">
            <v/>
          </cell>
          <cell r="FZ5" t="str">
            <v/>
          </cell>
          <cell r="GA5" t="str">
            <v/>
          </cell>
          <cell r="GB5" t="str">
            <v/>
          </cell>
          <cell r="GC5" t="str">
            <v/>
          </cell>
          <cell r="GD5" t="str">
            <v/>
          </cell>
          <cell r="GE5" t="str">
            <v/>
          </cell>
          <cell r="GF5" t="str">
            <v/>
          </cell>
          <cell r="GG5" t="str">
            <v>Nossa Senhora Aparecida</v>
          </cell>
          <cell r="GH5" t="str">
            <v/>
          </cell>
          <cell r="GI5" t="str">
            <v/>
          </cell>
          <cell r="GJ5" t="str">
            <v/>
          </cell>
          <cell r="GK5" t="str">
            <v/>
          </cell>
          <cell r="GL5" t="str">
            <v/>
          </cell>
          <cell r="GM5" t="str">
            <v/>
          </cell>
          <cell r="GN5" t="str">
            <v/>
          </cell>
          <cell r="GO5" t="str">
            <v/>
          </cell>
          <cell r="GP5" t="str">
            <v/>
          </cell>
          <cell r="GQ5" t="str">
            <v/>
          </cell>
          <cell r="GR5" t="str">
            <v/>
          </cell>
          <cell r="GS5" t="str">
            <v/>
          </cell>
          <cell r="GT5" t="str">
            <v/>
          </cell>
          <cell r="GU5" t="str">
            <v/>
          </cell>
          <cell r="GV5" t="str">
            <v/>
          </cell>
          <cell r="GW5" t="str">
            <v/>
          </cell>
          <cell r="GX5" t="str">
            <v/>
          </cell>
          <cell r="GY5" t="str">
            <v/>
          </cell>
          <cell r="GZ5" t="str">
            <v/>
          </cell>
          <cell r="HA5" t="str">
            <v/>
          </cell>
          <cell r="HB5" t="str">
            <v>Finados</v>
          </cell>
          <cell r="HC5" t="str">
            <v/>
          </cell>
          <cell r="HD5" t="str">
            <v/>
          </cell>
          <cell r="HE5" t="str">
            <v/>
          </cell>
          <cell r="HF5" t="str">
            <v/>
          </cell>
          <cell r="HG5" t="str">
            <v/>
          </cell>
          <cell r="HH5" t="str">
            <v/>
          </cell>
          <cell r="HI5" t="str">
            <v/>
          </cell>
          <cell r="HJ5" t="str">
            <v/>
          </cell>
          <cell r="HK5" t="str">
            <v/>
          </cell>
          <cell r="HL5" t="str">
            <v/>
          </cell>
          <cell r="HM5" t="str">
            <v/>
          </cell>
          <cell r="HN5" t="str">
            <v/>
          </cell>
          <cell r="HO5" t="str">
            <v>Proclamação da Republica</v>
          </cell>
          <cell r="HP5" t="str">
            <v/>
          </cell>
          <cell r="HQ5" t="str">
            <v/>
          </cell>
          <cell r="HR5" t="str">
            <v/>
          </cell>
          <cell r="HS5" t="str">
            <v/>
          </cell>
          <cell r="HT5" t="str">
            <v/>
          </cell>
          <cell r="HU5" t="str">
            <v/>
          </cell>
          <cell r="HV5" t="str">
            <v/>
          </cell>
          <cell r="HW5" t="str">
            <v/>
          </cell>
          <cell r="HX5" t="str">
            <v/>
          </cell>
          <cell r="HY5" t="str">
            <v/>
          </cell>
          <cell r="HZ5" t="str">
            <v/>
          </cell>
          <cell r="IA5" t="str">
            <v/>
          </cell>
        </row>
        <row r="6">
          <cell r="A6">
            <v>4</v>
          </cell>
          <cell r="C6" t="str">
            <v>Semana Nº</v>
          </cell>
          <cell r="E6">
            <v>1</v>
          </cell>
          <cell r="F6">
            <v>1</v>
          </cell>
          <cell r="G6">
            <v>1</v>
          </cell>
          <cell r="H6">
            <v>1</v>
          </cell>
          <cell r="I6">
            <v>1</v>
          </cell>
          <cell r="J6">
            <v>1</v>
          </cell>
          <cell r="K6">
            <v>1</v>
          </cell>
          <cell r="L6">
            <v>2</v>
          </cell>
          <cell r="M6">
            <v>2</v>
          </cell>
          <cell r="N6">
            <v>2</v>
          </cell>
          <cell r="O6">
            <v>2</v>
          </cell>
          <cell r="P6">
            <v>2</v>
          </cell>
          <cell r="Q6">
            <v>2</v>
          </cell>
          <cell r="R6">
            <v>2</v>
          </cell>
          <cell r="S6">
            <v>3</v>
          </cell>
          <cell r="T6">
            <v>3</v>
          </cell>
          <cell r="U6">
            <v>3</v>
          </cell>
          <cell r="V6">
            <v>3</v>
          </cell>
          <cell r="W6">
            <v>3</v>
          </cell>
          <cell r="X6">
            <v>3</v>
          </cell>
          <cell r="Y6">
            <v>3</v>
          </cell>
          <cell r="Z6">
            <v>4</v>
          </cell>
          <cell r="AA6">
            <v>4</v>
          </cell>
          <cell r="AB6">
            <v>4</v>
          </cell>
          <cell r="AC6">
            <v>4</v>
          </cell>
          <cell r="AD6">
            <v>4</v>
          </cell>
          <cell r="AE6">
            <v>4</v>
          </cell>
          <cell r="AF6">
            <v>4</v>
          </cell>
          <cell r="AG6">
            <v>5</v>
          </cell>
          <cell r="AH6">
            <v>5</v>
          </cell>
          <cell r="AI6">
            <v>5</v>
          </cell>
          <cell r="AJ6">
            <v>5</v>
          </cell>
          <cell r="AK6">
            <v>5</v>
          </cell>
          <cell r="AL6">
            <v>5</v>
          </cell>
          <cell r="AM6">
            <v>5</v>
          </cell>
          <cell r="AN6">
            <v>6</v>
          </cell>
          <cell r="AO6">
            <v>6</v>
          </cell>
          <cell r="AP6">
            <v>6</v>
          </cell>
          <cell r="AQ6">
            <v>6</v>
          </cell>
          <cell r="AR6">
            <v>6</v>
          </cell>
          <cell r="AS6">
            <v>6</v>
          </cell>
          <cell r="AT6">
            <v>6</v>
          </cell>
          <cell r="AU6">
            <v>7</v>
          </cell>
          <cell r="AV6">
            <v>7</v>
          </cell>
          <cell r="AW6">
            <v>7</v>
          </cell>
          <cell r="AX6">
            <v>7</v>
          </cell>
          <cell r="AY6">
            <v>7</v>
          </cell>
          <cell r="AZ6">
            <v>7</v>
          </cell>
          <cell r="BA6">
            <v>7</v>
          </cell>
          <cell r="BB6">
            <v>8</v>
          </cell>
          <cell r="BC6">
            <v>8</v>
          </cell>
          <cell r="BD6">
            <v>8</v>
          </cell>
          <cell r="BE6">
            <v>8</v>
          </cell>
          <cell r="BF6">
            <v>8</v>
          </cell>
          <cell r="BG6">
            <v>8</v>
          </cell>
          <cell r="BH6">
            <v>8</v>
          </cell>
          <cell r="BI6">
            <v>9</v>
          </cell>
          <cell r="BJ6">
            <v>9</v>
          </cell>
          <cell r="BK6">
            <v>9</v>
          </cell>
          <cell r="BL6">
            <v>9</v>
          </cell>
          <cell r="BM6">
            <v>9</v>
          </cell>
          <cell r="BN6">
            <v>9</v>
          </cell>
          <cell r="BO6">
            <v>9</v>
          </cell>
          <cell r="BP6">
            <v>10</v>
          </cell>
          <cell r="BQ6">
            <v>10</v>
          </cell>
          <cell r="BR6">
            <v>10</v>
          </cell>
          <cell r="BS6">
            <v>10</v>
          </cell>
          <cell r="BT6">
            <v>10</v>
          </cell>
          <cell r="BU6">
            <v>10</v>
          </cell>
          <cell r="BV6">
            <v>10</v>
          </cell>
          <cell r="BW6">
            <v>11</v>
          </cell>
          <cell r="BX6">
            <v>11</v>
          </cell>
          <cell r="BY6">
            <v>11</v>
          </cell>
          <cell r="BZ6">
            <v>11</v>
          </cell>
          <cell r="CA6">
            <v>11</v>
          </cell>
          <cell r="CB6">
            <v>11</v>
          </cell>
          <cell r="CC6">
            <v>11</v>
          </cell>
          <cell r="CD6">
            <v>12</v>
          </cell>
          <cell r="CE6">
            <v>12</v>
          </cell>
          <cell r="CF6">
            <v>12</v>
          </cell>
          <cell r="CG6">
            <v>12</v>
          </cell>
          <cell r="CH6">
            <v>12</v>
          </cell>
          <cell r="CI6">
            <v>12</v>
          </cell>
          <cell r="CJ6">
            <v>12</v>
          </cell>
          <cell r="CK6">
            <v>13</v>
          </cell>
          <cell r="CL6">
            <v>13</v>
          </cell>
          <cell r="CM6">
            <v>13</v>
          </cell>
          <cell r="CN6">
            <v>13</v>
          </cell>
          <cell r="CO6">
            <v>13</v>
          </cell>
          <cell r="CP6">
            <v>13</v>
          </cell>
          <cell r="CQ6">
            <v>13</v>
          </cell>
          <cell r="CR6">
            <v>14</v>
          </cell>
          <cell r="CS6">
            <v>14</v>
          </cell>
          <cell r="CT6">
            <v>14</v>
          </cell>
          <cell r="CU6">
            <v>14</v>
          </cell>
          <cell r="CV6">
            <v>14</v>
          </cell>
          <cell r="CW6">
            <v>14</v>
          </cell>
          <cell r="CX6">
            <v>14</v>
          </cell>
          <cell r="CY6">
            <v>15</v>
          </cell>
          <cell r="CZ6">
            <v>15</v>
          </cell>
          <cell r="DA6">
            <v>15</v>
          </cell>
          <cell r="DB6">
            <v>15</v>
          </cell>
          <cell r="DC6">
            <v>15</v>
          </cell>
          <cell r="DD6">
            <v>15</v>
          </cell>
          <cell r="DE6">
            <v>15</v>
          </cell>
          <cell r="DF6">
            <v>16</v>
          </cell>
          <cell r="DG6">
            <v>16</v>
          </cell>
          <cell r="DH6">
            <v>16</v>
          </cell>
          <cell r="DI6">
            <v>16</v>
          </cell>
          <cell r="DJ6">
            <v>16</v>
          </cell>
          <cell r="DK6">
            <v>16</v>
          </cell>
          <cell r="DL6">
            <v>16</v>
          </cell>
          <cell r="DM6">
            <v>17</v>
          </cell>
          <cell r="DN6">
            <v>17</v>
          </cell>
          <cell r="DO6">
            <v>17</v>
          </cell>
          <cell r="DP6">
            <v>17</v>
          </cell>
          <cell r="DQ6">
            <v>17</v>
          </cell>
          <cell r="DR6">
            <v>17</v>
          </cell>
          <cell r="DS6">
            <v>17</v>
          </cell>
          <cell r="DT6">
            <v>18</v>
          </cell>
          <cell r="DU6">
            <v>18</v>
          </cell>
          <cell r="DV6">
            <v>18</v>
          </cell>
          <cell r="DW6">
            <v>18</v>
          </cell>
          <cell r="DX6">
            <v>18</v>
          </cell>
          <cell r="DY6">
            <v>18</v>
          </cell>
          <cell r="DZ6">
            <v>18</v>
          </cell>
          <cell r="EA6">
            <v>19</v>
          </cell>
          <cell r="EB6">
            <v>19</v>
          </cell>
          <cell r="EC6">
            <v>19</v>
          </cell>
          <cell r="ED6">
            <v>19</v>
          </cell>
          <cell r="EE6">
            <v>19</v>
          </cell>
          <cell r="EF6">
            <v>19</v>
          </cell>
          <cell r="EG6">
            <v>19</v>
          </cell>
          <cell r="EH6">
            <v>20</v>
          </cell>
          <cell r="EI6">
            <v>20</v>
          </cell>
          <cell r="EJ6">
            <v>20</v>
          </cell>
          <cell r="EK6">
            <v>20</v>
          </cell>
          <cell r="EL6">
            <v>20</v>
          </cell>
          <cell r="EM6">
            <v>20</v>
          </cell>
          <cell r="EN6">
            <v>20</v>
          </cell>
          <cell r="EO6">
            <v>21</v>
          </cell>
          <cell r="EP6">
            <v>21</v>
          </cell>
          <cell r="EQ6">
            <v>21</v>
          </cell>
          <cell r="ER6">
            <v>21</v>
          </cell>
          <cell r="ES6">
            <v>21</v>
          </cell>
          <cell r="ET6">
            <v>21</v>
          </cell>
          <cell r="EU6">
            <v>21</v>
          </cell>
          <cell r="EV6">
            <v>22</v>
          </cell>
          <cell r="EW6">
            <v>22</v>
          </cell>
          <cell r="EX6">
            <v>22</v>
          </cell>
          <cell r="EY6">
            <v>22</v>
          </cell>
          <cell r="EZ6">
            <v>22</v>
          </cell>
          <cell r="FA6">
            <v>22</v>
          </cell>
          <cell r="FB6">
            <v>22</v>
          </cell>
          <cell r="FC6">
            <v>23</v>
          </cell>
          <cell r="FD6">
            <v>23</v>
          </cell>
          <cell r="FE6">
            <v>23</v>
          </cell>
          <cell r="FF6">
            <v>23</v>
          </cell>
          <cell r="FG6">
            <v>23</v>
          </cell>
          <cell r="FH6">
            <v>23</v>
          </cell>
          <cell r="FI6">
            <v>23</v>
          </cell>
          <cell r="FJ6">
            <v>24</v>
          </cell>
          <cell r="FK6">
            <v>24</v>
          </cell>
          <cell r="FL6">
            <v>24</v>
          </cell>
          <cell r="FM6">
            <v>24</v>
          </cell>
          <cell r="FN6">
            <v>24</v>
          </cell>
          <cell r="FO6">
            <v>24</v>
          </cell>
          <cell r="FP6">
            <v>24</v>
          </cell>
          <cell r="FQ6">
            <v>25</v>
          </cell>
          <cell r="FR6">
            <v>25</v>
          </cell>
          <cell r="FS6">
            <v>25</v>
          </cell>
          <cell r="FT6">
            <v>25</v>
          </cell>
          <cell r="FU6">
            <v>25</v>
          </cell>
          <cell r="FV6">
            <v>25</v>
          </cell>
          <cell r="FW6">
            <v>25</v>
          </cell>
          <cell r="FX6">
            <v>26</v>
          </cell>
          <cell r="FY6">
            <v>26</v>
          </cell>
          <cell r="FZ6">
            <v>26</v>
          </cell>
          <cell r="GA6">
            <v>26</v>
          </cell>
          <cell r="GB6">
            <v>26</v>
          </cell>
          <cell r="GC6">
            <v>26</v>
          </cell>
          <cell r="GD6">
            <v>26</v>
          </cell>
          <cell r="GE6">
            <v>27</v>
          </cell>
          <cell r="GF6">
            <v>27</v>
          </cell>
          <cell r="GG6">
            <v>27</v>
          </cell>
          <cell r="GH6">
            <v>27</v>
          </cell>
          <cell r="GI6">
            <v>27</v>
          </cell>
          <cell r="GJ6">
            <v>27</v>
          </cell>
          <cell r="GK6">
            <v>27</v>
          </cell>
          <cell r="GL6">
            <v>28</v>
          </cell>
          <cell r="GM6">
            <v>28</v>
          </cell>
          <cell r="GN6">
            <v>28</v>
          </cell>
          <cell r="GO6">
            <v>28</v>
          </cell>
          <cell r="GP6">
            <v>28</v>
          </cell>
          <cell r="GQ6">
            <v>28</v>
          </cell>
          <cell r="GR6">
            <v>28</v>
          </cell>
          <cell r="GS6">
            <v>29</v>
          </cell>
          <cell r="GT6">
            <v>29</v>
          </cell>
          <cell r="GU6">
            <v>29</v>
          </cell>
          <cell r="GV6">
            <v>29</v>
          </cell>
          <cell r="GW6">
            <v>29</v>
          </cell>
          <cell r="GX6">
            <v>29</v>
          </cell>
          <cell r="GY6">
            <v>29</v>
          </cell>
          <cell r="GZ6">
            <v>30</v>
          </cell>
          <cell r="HA6">
            <v>30</v>
          </cell>
          <cell r="HB6">
            <v>30</v>
          </cell>
          <cell r="HC6">
            <v>30</v>
          </cell>
          <cell r="HD6">
            <v>30</v>
          </cell>
          <cell r="HE6">
            <v>30</v>
          </cell>
          <cell r="HF6">
            <v>30</v>
          </cell>
          <cell r="HG6">
            <v>31</v>
          </cell>
          <cell r="HH6">
            <v>31</v>
          </cell>
          <cell r="HI6">
            <v>31</v>
          </cell>
          <cell r="HJ6">
            <v>31</v>
          </cell>
          <cell r="HK6">
            <v>31</v>
          </cell>
          <cell r="HL6">
            <v>31</v>
          </cell>
          <cell r="HM6">
            <v>31</v>
          </cell>
          <cell r="HN6">
            <v>32</v>
          </cell>
          <cell r="HO6">
            <v>32</v>
          </cell>
          <cell r="HP6">
            <v>32</v>
          </cell>
          <cell r="HQ6">
            <v>32</v>
          </cell>
          <cell r="HR6">
            <v>32</v>
          </cell>
          <cell r="HS6">
            <v>32</v>
          </cell>
          <cell r="HT6">
            <v>32</v>
          </cell>
          <cell r="HU6">
            <v>33</v>
          </cell>
          <cell r="HV6">
            <v>33</v>
          </cell>
          <cell r="HW6">
            <v>33</v>
          </cell>
          <cell r="HX6">
            <v>33</v>
          </cell>
          <cell r="HY6">
            <v>33</v>
          </cell>
          <cell r="HZ6">
            <v>33</v>
          </cell>
          <cell r="IA6">
            <v>33</v>
          </cell>
        </row>
        <row r="7">
          <cell r="A7">
            <v>5</v>
          </cell>
          <cell r="C7" t="str">
            <v>Mes Nº</v>
          </cell>
          <cell r="E7">
            <v>4</v>
          </cell>
          <cell r="F7">
            <v>4</v>
          </cell>
          <cell r="G7">
            <v>4</v>
          </cell>
          <cell r="H7">
            <v>4</v>
          </cell>
          <cell r="I7">
            <v>4</v>
          </cell>
          <cell r="J7">
            <v>4</v>
          </cell>
          <cell r="K7">
            <v>4</v>
          </cell>
          <cell r="L7">
            <v>4</v>
          </cell>
          <cell r="M7">
            <v>4</v>
          </cell>
          <cell r="N7">
            <v>4</v>
          </cell>
          <cell r="O7">
            <v>4</v>
          </cell>
          <cell r="P7">
            <v>4</v>
          </cell>
          <cell r="Q7">
            <v>4</v>
          </cell>
          <cell r="R7">
            <v>4</v>
          </cell>
          <cell r="S7">
            <v>4</v>
          </cell>
          <cell r="T7">
            <v>4</v>
          </cell>
          <cell r="U7">
            <v>4</v>
          </cell>
          <cell r="V7">
            <v>4</v>
          </cell>
          <cell r="W7">
            <v>4</v>
          </cell>
          <cell r="X7">
            <v>4</v>
          </cell>
          <cell r="Y7">
            <v>5</v>
          </cell>
          <cell r="Z7">
            <v>5</v>
          </cell>
          <cell r="AA7">
            <v>5</v>
          </cell>
          <cell r="AB7">
            <v>5</v>
          </cell>
          <cell r="AC7">
            <v>5</v>
          </cell>
          <cell r="AD7">
            <v>5</v>
          </cell>
          <cell r="AE7">
            <v>5</v>
          </cell>
          <cell r="AF7">
            <v>5</v>
          </cell>
          <cell r="AG7">
            <v>5</v>
          </cell>
          <cell r="AH7">
            <v>5</v>
          </cell>
          <cell r="AI7">
            <v>5</v>
          </cell>
          <cell r="AJ7">
            <v>5</v>
          </cell>
          <cell r="AK7">
            <v>5</v>
          </cell>
          <cell r="AL7">
            <v>5</v>
          </cell>
          <cell r="AM7">
            <v>5</v>
          </cell>
          <cell r="AN7">
            <v>5</v>
          </cell>
          <cell r="AO7">
            <v>5</v>
          </cell>
          <cell r="AP7">
            <v>5</v>
          </cell>
          <cell r="AQ7">
            <v>5</v>
          </cell>
          <cell r="AR7">
            <v>5</v>
          </cell>
          <cell r="AS7">
            <v>5</v>
          </cell>
          <cell r="AT7">
            <v>5</v>
          </cell>
          <cell r="AU7">
            <v>5</v>
          </cell>
          <cell r="AV7">
            <v>5</v>
          </cell>
          <cell r="AW7">
            <v>5</v>
          </cell>
          <cell r="AX7">
            <v>5</v>
          </cell>
          <cell r="AY7">
            <v>5</v>
          </cell>
          <cell r="AZ7">
            <v>5</v>
          </cell>
          <cell r="BA7">
            <v>5</v>
          </cell>
          <cell r="BB7">
            <v>5</v>
          </cell>
          <cell r="BC7">
            <v>5</v>
          </cell>
          <cell r="BD7">
            <v>6</v>
          </cell>
          <cell r="BE7">
            <v>6</v>
          </cell>
          <cell r="BF7">
            <v>6</v>
          </cell>
          <cell r="BG7">
            <v>6</v>
          </cell>
          <cell r="BH7">
            <v>6</v>
          </cell>
          <cell r="BI7">
            <v>6</v>
          </cell>
          <cell r="BJ7">
            <v>6</v>
          </cell>
          <cell r="BK7">
            <v>6</v>
          </cell>
          <cell r="BL7">
            <v>6</v>
          </cell>
          <cell r="BM7">
            <v>6</v>
          </cell>
          <cell r="BN7">
            <v>6</v>
          </cell>
          <cell r="BO7">
            <v>6</v>
          </cell>
          <cell r="BP7">
            <v>6</v>
          </cell>
          <cell r="BQ7">
            <v>6</v>
          </cell>
          <cell r="BR7">
            <v>6</v>
          </cell>
          <cell r="BS7">
            <v>6</v>
          </cell>
          <cell r="BT7">
            <v>6</v>
          </cell>
          <cell r="BU7">
            <v>6</v>
          </cell>
          <cell r="BV7">
            <v>6</v>
          </cell>
          <cell r="BW7">
            <v>6</v>
          </cell>
          <cell r="BX7">
            <v>6</v>
          </cell>
          <cell r="BY7">
            <v>6</v>
          </cell>
          <cell r="BZ7">
            <v>6</v>
          </cell>
          <cell r="CA7">
            <v>6</v>
          </cell>
          <cell r="CB7">
            <v>6</v>
          </cell>
          <cell r="CC7">
            <v>6</v>
          </cell>
          <cell r="CD7">
            <v>6</v>
          </cell>
          <cell r="CE7">
            <v>6</v>
          </cell>
          <cell r="CF7">
            <v>6</v>
          </cell>
          <cell r="CG7">
            <v>6</v>
          </cell>
          <cell r="CH7">
            <v>7</v>
          </cell>
          <cell r="CI7">
            <v>7</v>
          </cell>
          <cell r="CJ7">
            <v>7</v>
          </cell>
          <cell r="CK7">
            <v>7</v>
          </cell>
          <cell r="CL7">
            <v>7</v>
          </cell>
          <cell r="CM7">
            <v>7</v>
          </cell>
          <cell r="CN7">
            <v>7</v>
          </cell>
          <cell r="CO7">
            <v>7</v>
          </cell>
          <cell r="CP7">
            <v>7</v>
          </cell>
          <cell r="CQ7">
            <v>7</v>
          </cell>
          <cell r="CR7">
            <v>7</v>
          </cell>
          <cell r="CS7">
            <v>7</v>
          </cell>
          <cell r="CT7">
            <v>7</v>
          </cell>
          <cell r="CU7">
            <v>7</v>
          </cell>
          <cell r="CV7">
            <v>7</v>
          </cell>
          <cell r="CW7">
            <v>7</v>
          </cell>
          <cell r="CX7">
            <v>7</v>
          </cell>
          <cell r="CY7">
            <v>7</v>
          </cell>
          <cell r="CZ7">
            <v>7</v>
          </cell>
          <cell r="DA7">
            <v>7</v>
          </cell>
          <cell r="DB7">
            <v>7</v>
          </cell>
          <cell r="DC7">
            <v>7</v>
          </cell>
          <cell r="DD7">
            <v>7</v>
          </cell>
          <cell r="DE7">
            <v>7</v>
          </cell>
          <cell r="DF7">
            <v>7</v>
          </cell>
          <cell r="DG7">
            <v>7</v>
          </cell>
          <cell r="DH7">
            <v>7</v>
          </cell>
          <cell r="DI7">
            <v>7</v>
          </cell>
          <cell r="DJ7">
            <v>7</v>
          </cell>
          <cell r="DK7">
            <v>7</v>
          </cell>
          <cell r="DL7">
            <v>7</v>
          </cell>
          <cell r="DM7">
            <v>8</v>
          </cell>
          <cell r="DN7">
            <v>8</v>
          </cell>
          <cell r="DO7">
            <v>8</v>
          </cell>
          <cell r="DP7">
            <v>8</v>
          </cell>
          <cell r="DQ7">
            <v>8</v>
          </cell>
          <cell r="DR7">
            <v>8</v>
          </cell>
          <cell r="DS7">
            <v>8</v>
          </cell>
          <cell r="DT7">
            <v>8</v>
          </cell>
          <cell r="DU7">
            <v>8</v>
          </cell>
          <cell r="DV7">
            <v>8</v>
          </cell>
          <cell r="DW7">
            <v>8</v>
          </cell>
          <cell r="DX7">
            <v>8</v>
          </cell>
          <cell r="DY7">
            <v>8</v>
          </cell>
          <cell r="DZ7">
            <v>8</v>
          </cell>
          <cell r="EA7">
            <v>8</v>
          </cell>
          <cell r="EB7">
            <v>8</v>
          </cell>
          <cell r="EC7">
            <v>8</v>
          </cell>
          <cell r="ED7">
            <v>8</v>
          </cell>
          <cell r="EE7">
            <v>8</v>
          </cell>
          <cell r="EF7">
            <v>8</v>
          </cell>
          <cell r="EG7">
            <v>8</v>
          </cell>
          <cell r="EH7">
            <v>8</v>
          </cell>
          <cell r="EI7">
            <v>8</v>
          </cell>
          <cell r="EJ7">
            <v>8</v>
          </cell>
          <cell r="EK7">
            <v>8</v>
          </cell>
          <cell r="EL7">
            <v>8</v>
          </cell>
          <cell r="EM7">
            <v>8</v>
          </cell>
          <cell r="EN7">
            <v>8</v>
          </cell>
          <cell r="EO7">
            <v>8</v>
          </cell>
          <cell r="EP7">
            <v>8</v>
          </cell>
          <cell r="EQ7">
            <v>8</v>
          </cell>
          <cell r="ER7">
            <v>9</v>
          </cell>
          <cell r="ES7">
            <v>9</v>
          </cell>
          <cell r="ET7">
            <v>9</v>
          </cell>
          <cell r="EU7">
            <v>9</v>
          </cell>
          <cell r="EV7">
            <v>9</v>
          </cell>
          <cell r="EW7">
            <v>9</v>
          </cell>
          <cell r="EX7">
            <v>9</v>
          </cell>
          <cell r="EY7">
            <v>9</v>
          </cell>
          <cell r="EZ7">
            <v>9</v>
          </cell>
          <cell r="FA7">
            <v>9</v>
          </cell>
          <cell r="FB7">
            <v>9</v>
          </cell>
          <cell r="FC7">
            <v>9</v>
          </cell>
          <cell r="FD7">
            <v>9</v>
          </cell>
          <cell r="FE7">
            <v>9</v>
          </cell>
          <cell r="FF7">
            <v>9</v>
          </cell>
          <cell r="FG7">
            <v>9</v>
          </cell>
          <cell r="FH7">
            <v>9</v>
          </cell>
          <cell r="FI7">
            <v>9</v>
          </cell>
          <cell r="FJ7">
            <v>9</v>
          </cell>
          <cell r="FK7">
            <v>9</v>
          </cell>
          <cell r="FL7">
            <v>9</v>
          </cell>
          <cell r="FM7">
            <v>9</v>
          </cell>
          <cell r="FN7">
            <v>9</v>
          </cell>
          <cell r="FO7">
            <v>9</v>
          </cell>
          <cell r="FP7">
            <v>9</v>
          </cell>
          <cell r="FQ7">
            <v>9</v>
          </cell>
          <cell r="FR7">
            <v>9</v>
          </cell>
          <cell r="FS7">
            <v>9</v>
          </cell>
          <cell r="FT7">
            <v>9</v>
          </cell>
          <cell r="FU7">
            <v>9</v>
          </cell>
          <cell r="FV7">
            <v>10</v>
          </cell>
          <cell r="FW7">
            <v>10</v>
          </cell>
          <cell r="FX7">
            <v>10</v>
          </cell>
          <cell r="FY7">
            <v>10</v>
          </cell>
          <cell r="FZ7">
            <v>10</v>
          </cell>
          <cell r="GA7">
            <v>10</v>
          </cell>
          <cell r="GB7">
            <v>10</v>
          </cell>
          <cell r="GC7">
            <v>10</v>
          </cell>
          <cell r="GD7">
            <v>10</v>
          </cell>
          <cell r="GE7">
            <v>10</v>
          </cell>
          <cell r="GF7">
            <v>10</v>
          </cell>
          <cell r="GG7">
            <v>10</v>
          </cell>
          <cell r="GH7">
            <v>10</v>
          </cell>
          <cell r="GI7">
            <v>10</v>
          </cell>
          <cell r="GJ7">
            <v>10</v>
          </cell>
          <cell r="GK7">
            <v>10</v>
          </cell>
          <cell r="GL7">
            <v>10</v>
          </cell>
          <cell r="GM7">
            <v>10</v>
          </cell>
          <cell r="GN7">
            <v>10</v>
          </cell>
          <cell r="GO7">
            <v>10</v>
          </cell>
          <cell r="GP7">
            <v>10</v>
          </cell>
          <cell r="GQ7">
            <v>10</v>
          </cell>
          <cell r="GR7">
            <v>10</v>
          </cell>
          <cell r="GS7">
            <v>10</v>
          </cell>
          <cell r="GT7">
            <v>10</v>
          </cell>
          <cell r="GU7">
            <v>10</v>
          </cell>
          <cell r="GV7">
            <v>10</v>
          </cell>
          <cell r="GW7">
            <v>10</v>
          </cell>
          <cell r="GX7">
            <v>10</v>
          </cell>
          <cell r="GY7">
            <v>10</v>
          </cell>
          <cell r="GZ7">
            <v>10</v>
          </cell>
          <cell r="HA7">
            <v>11</v>
          </cell>
          <cell r="HB7">
            <v>11</v>
          </cell>
          <cell r="HC7">
            <v>11</v>
          </cell>
          <cell r="HD7">
            <v>11</v>
          </cell>
          <cell r="HE7">
            <v>11</v>
          </cell>
          <cell r="HF7">
            <v>11</v>
          </cell>
          <cell r="HG7">
            <v>11</v>
          </cell>
          <cell r="HH7">
            <v>11</v>
          </cell>
          <cell r="HI7">
            <v>11</v>
          </cell>
          <cell r="HJ7">
            <v>11</v>
          </cell>
          <cell r="HK7">
            <v>11</v>
          </cell>
          <cell r="HL7">
            <v>11</v>
          </cell>
          <cell r="HM7">
            <v>11</v>
          </cell>
          <cell r="HN7">
            <v>11</v>
          </cell>
          <cell r="HO7">
            <v>11</v>
          </cell>
          <cell r="HP7">
            <v>11</v>
          </cell>
          <cell r="HQ7">
            <v>11</v>
          </cell>
          <cell r="HR7">
            <v>11</v>
          </cell>
          <cell r="HS7">
            <v>11</v>
          </cell>
          <cell r="HT7">
            <v>11</v>
          </cell>
          <cell r="HU7">
            <v>11</v>
          </cell>
          <cell r="HV7">
            <v>11</v>
          </cell>
          <cell r="HW7">
            <v>11</v>
          </cell>
          <cell r="HX7">
            <v>11</v>
          </cell>
          <cell r="HY7">
            <v>11</v>
          </cell>
          <cell r="HZ7">
            <v>11</v>
          </cell>
          <cell r="IA7">
            <v>11</v>
          </cell>
        </row>
        <row r="8">
          <cell r="A8">
            <v>6</v>
          </cell>
          <cell r="C8" t="str">
            <v>Dia safra calendario</v>
          </cell>
          <cell r="E8">
            <v>1</v>
          </cell>
          <cell r="F8">
            <v>2</v>
          </cell>
          <cell r="G8">
            <v>3</v>
          </cell>
          <cell r="H8">
            <v>4</v>
          </cell>
          <cell r="I8">
            <v>5</v>
          </cell>
          <cell r="J8">
            <v>6</v>
          </cell>
          <cell r="K8">
            <v>7</v>
          </cell>
          <cell r="L8">
            <v>8</v>
          </cell>
          <cell r="M8">
            <v>9</v>
          </cell>
          <cell r="N8">
            <v>10</v>
          </cell>
          <cell r="O8">
            <v>11</v>
          </cell>
          <cell r="P8">
            <v>12</v>
          </cell>
          <cell r="Q8">
            <v>13</v>
          </cell>
          <cell r="R8">
            <v>14</v>
          </cell>
          <cell r="S8">
            <v>15</v>
          </cell>
          <cell r="T8">
            <v>16</v>
          </cell>
          <cell r="U8">
            <v>17</v>
          </cell>
          <cell r="V8">
            <v>18</v>
          </cell>
          <cell r="W8">
            <v>19</v>
          </cell>
          <cell r="X8">
            <v>20</v>
          </cell>
          <cell r="Y8">
            <v>21</v>
          </cell>
          <cell r="Z8">
            <v>22</v>
          </cell>
          <cell r="AA8">
            <v>23</v>
          </cell>
          <cell r="AB8">
            <v>24</v>
          </cell>
          <cell r="AC8">
            <v>25</v>
          </cell>
          <cell r="AD8">
            <v>26</v>
          </cell>
          <cell r="AE8">
            <v>27</v>
          </cell>
          <cell r="AF8">
            <v>28</v>
          </cell>
          <cell r="AG8">
            <v>29</v>
          </cell>
          <cell r="AH8">
            <v>30</v>
          </cell>
          <cell r="AI8">
            <v>31</v>
          </cell>
          <cell r="AJ8">
            <v>32</v>
          </cell>
          <cell r="AK8">
            <v>33</v>
          </cell>
          <cell r="AL8">
            <v>34</v>
          </cell>
          <cell r="AM8">
            <v>35</v>
          </cell>
          <cell r="AN8">
            <v>36</v>
          </cell>
          <cell r="AO8">
            <v>37</v>
          </cell>
          <cell r="AP8">
            <v>38</v>
          </cell>
          <cell r="AQ8">
            <v>39</v>
          </cell>
          <cell r="AR8">
            <v>40</v>
          </cell>
          <cell r="AS8">
            <v>41</v>
          </cell>
          <cell r="AT8">
            <v>42</v>
          </cell>
          <cell r="AU8">
            <v>43</v>
          </cell>
          <cell r="AV8">
            <v>44</v>
          </cell>
          <cell r="AW8">
            <v>45</v>
          </cell>
          <cell r="AX8">
            <v>46</v>
          </cell>
          <cell r="AY8">
            <v>47</v>
          </cell>
          <cell r="AZ8">
            <v>48</v>
          </cell>
          <cell r="BA8">
            <v>49</v>
          </cell>
          <cell r="BB8">
            <v>50</v>
          </cell>
          <cell r="BC8">
            <v>51</v>
          </cell>
          <cell r="BD8">
            <v>52</v>
          </cell>
          <cell r="BE8">
            <v>53</v>
          </cell>
          <cell r="BF8">
            <v>54</v>
          </cell>
          <cell r="BG8">
            <v>55</v>
          </cell>
          <cell r="BH8">
            <v>56</v>
          </cell>
          <cell r="BI8">
            <v>57</v>
          </cell>
          <cell r="BJ8">
            <v>58</v>
          </cell>
          <cell r="BK8">
            <v>59</v>
          </cell>
          <cell r="BL8">
            <v>60</v>
          </cell>
          <cell r="BM8">
            <v>61</v>
          </cell>
          <cell r="BN8">
            <v>62</v>
          </cell>
          <cell r="BO8">
            <v>63</v>
          </cell>
          <cell r="BP8">
            <v>64</v>
          </cell>
          <cell r="BQ8">
            <v>65</v>
          </cell>
          <cell r="BR8">
            <v>66</v>
          </cell>
          <cell r="BS8">
            <v>67</v>
          </cell>
          <cell r="BT8">
            <v>68</v>
          </cell>
          <cell r="BU8">
            <v>69</v>
          </cell>
          <cell r="BV8">
            <v>70</v>
          </cell>
          <cell r="BW8">
            <v>71</v>
          </cell>
          <cell r="BX8">
            <v>72</v>
          </cell>
          <cell r="BY8">
            <v>73</v>
          </cell>
          <cell r="BZ8">
            <v>74</v>
          </cell>
          <cell r="CA8">
            <v>75</v>
          </cell>
          <cell r="CB8">
            <v>76</v>
          </cell>
          <cell r="CC8">
            <v>77</v>
          </cell>
          <cell r="CD8">
            <v>78</v>
          </cell>
          <cell r="CE8">
            <v>79</v>
          </cell>
          <cell r="CF8">
            <v>80</v>
          </cell>
          <cell r="CG8">
            <v>81</v>
          </cell>
          <cell r="CH8">
            <v>82</v>
          </cell>
          <cell r="CI8">
            <v>83</v>
          </cell>
          <cell r="CJ8">
            <v>84</v>
          </cell>
          <cell r="CK8">
            <v>85</v>
          </cell>
          <cell r="CL8">
            <v>86</v>
          </cell>
          <cell r="CM8">
            <v>87</v>
          </cell>
          <cell r="CN8">
            <v>88</v>
          </cell>
          <cell r="CO8">
            <v>89</v>
          </cell>
          <cell r="CP8">
            <v>90</v>
          </cell>
          <cell r="CQ8">
            <v>91</v>
          </cell>
          <cell r="CR8">
            <v>92</v>
          </cell>
          <cell r="CS8">
            <v>93</v>
          </cell>
          <cell r="CT8">
            <v>94</v>
          </cell>
          <cell r="CU8">
            <v>95</v>
          </cell>
          <cell r="CV8">
            <v>96</v>
          </cell>
          <cell r="CW8">
            <v>97</v>
          </cell>
          <cell r="CX8">
            <v>98</v>
          </cell>
          <cell r="CY8">
            <v>99</v>
          </cell>
          <cell r="CZ8">
            <v>100</v>
          </cell>
          <cell r="DA8">
            <v>101</v>
          </cell>
          <cell r="DB8">
            <v>102</v>
          </cell>
          <cell r="DC8">
            <v>103</v>
          </cell>
          <cell r="DD8">
            <v>104</v>
          </cell>
          <cell r="DE8">
            <v>105</v>
          </cell>
          <cell r="DF8">
            <v>106</v>
          </cell>
          <cell r="DG8">
            <v>107</v>
          </cell>
          <cell r="DH8">
            <v>108</v>
          </cell>
          <cell r="DI8">
            <v>109</v>
          </cell>
          <cell r="DJ8">
            <v>110</v>
          </cell>
          <cell r="DK8">
            <v>111</v>
          </cell>
          <cell r="DL8">
            <v>112</v>
          </cell>
          <cell r="DM8">
            <v>113</v>
          </cell>
          <cell r="DN8">
            <v>114</v>
          </cell>
          <cell r="DO8">
            <v>115</v>
          </cell>
          <cell r="DP8">
            <v>116</v>
          </cell>
          <cell r="DQ8">
            <v>117</v>
          </cell>
          <cell r="DR8">
            <v>118</v>
          </cell>
          <cell r="DS8">
            <v>119</v>
          </cell>
          <cell r="DT8">
            <v>120</v>
          </cell>
          <cell r="DU8">
            <v>121</v>
          </cell>
          <cell r="DV8">
            <v>122</v>
          </cell>
          <cell r="DW8">
            <v>123</v>
          </cell>
          <cell r="DX8">
            <v>124</v>
          </cell>
          <cell r="DY8">
            <v>125</v>
          </cell>
          <cell r="DZ8">
            <v>126</v>
          </cell>
          <cell r="EA8">
            <v>127</v>
          </cell>
          <cell r="EB8">
            <v>128</v>
          </cell>
          <cell r="EC8">
            <v>129</v>
          </cell>
          <cell r="ED8">
            <v>130</v>
          </cell>
          <cell r="EE8">
            <v>131</v>
          </cell>
          <cell r="EF8">
            <v>132</v>
          </cell>
          <cell r="EG8">
            <v>133</v>
          </cell>
          <cell r="EH8">
            <v>134</v>
          </cell>
          <cell r="EI8">
            <v>135</v>
          </cell>
          <cell r="EJ8">
            <v>136</v>
          </cell>
          <cell r="EK8">
            <v>137</v>
          </cell>
          <cell r="EL8">
            <v>138</v>
          </cell>
          <cell r="EM8">
            <v>139</v>
          </cell>
          <cell r="EN8">
            <v>140</v>
          </cell>
          <cell r="EO8">
            <v>141</v>
          </cell>
          <cell r="EP8">
            <v>142</v>
          </cell>
          <cell r="EQ8">
            <v>143</v>
          </cell>
          <cell r="ER8">
            <v>144</v>
          </cell>
          <cell r="ES8">
            <v>145</v>
          </cell>
          <cell r="ET8">
            <v>146</v>
          </cell>
          <cell r="EU8">
            <v>147</v>
          </cell>
          <cell r="EV8">
            <v>148</v>
          </cell>
          <cell r="EW8">
            <v>149</v>
          </cell>
          <cell r="EX8">
            <v>150</v>
          </cell>
          <cell r="EY8">
            <v>151</v>
          </cell>
          <cell r="EZ8">
            <v>152</v>
          </cell>
          <cell r="FA8">
            <v>153</v>
          </cell>
          <cell r="FB8">
            <v>154</v>
          </cell>
          <cell r="FC8">
            <v>155</v>
          </cell>
          <cell r="FD8">
            <v>156</v>
          </cell>
          <cell r="FE8">
            <v>157</v>
          </cell>
          <cell r="FF8">
            <v>158</v>
          </cell>
          <cell r="FG8">
            <v>159</v>
          </cell>
          <cell r="FH8">
            <v>160</v>
          </cell>
          <cell r="FI8">
            <v>161</v>
          </cell>
          <cell r="FJ8">
            <v>162</v>
          </cell>
          <cell r="FK8">
            <v>163</v>
          </cell>
          <cell r="FL8">
            <v>164</v>
          </cell>
          <cell r="FM8">
            <v>165</v>
          </cell>
          <cell r="FN8">
            <v>166</v>
          </cell>
          <cell r="FO8">
            <v>167</v>
          </cell>
          <cell r="FP8">
            <v>168</v>
          </cell>
          <cell r="FQ8">
            <v>169</v>
          </cell>
          <cell r="FR8">
            <v>170</v>
          </cell>
          <cell r="FS8">
            <v>171</v>
          </cell>
          <cell r="FT8">
            <v>172</v>
          </cell>
          <cell r="FU8">
            <v>173</v>
          </cell>
          <cell r="FV8">
            <v>174</v>
          </cell>
          <cell r="FW8">
            <v>175</v>
          </cell>
          <cell r="FX8">
            <v>176</v>
          </cell>
          <cell r="FY8">
            <v>177</v>
          </cell>
          <cell r="FZ8">
            <v>178</v>
          </cell>
          <cell r="GA8">
            <v>179</v>
          </cell>
          <cell r="GB8">
            <v>180</v>
          </cell>
          <cell r="GC8">
            <v>181</v>
          </cell>
          <cell r="GD8">
            <v>182</v>
          </cell>
          <cell r="GE8">
            <v>183</v>
          </cell>
          <cell r="GF8">
            <v>184</v>
          </cell>
          <cell r="GG8">
            <v>185</v>
          </cell>
          <cell r="GH8">
            <v>186</v>
          </cell>
          <cell r="GI8">
            <v>187</v>
          </cell>
          <cell r="GJ8">
            <v>188</v>
          </cell>
          <cell r="GK8">
            <v>189</v>
          </cell>
          <cell r="GL8">
            <v>190</v>
          </cell>
          <cell r="GM8">
            <v>191</v>
          </cell>
          <cell r="GN8">
            <v>192</v>
          </cell>
          <cell r="GO8">
            <v>193</v>
          </cell>
          <cell r="GP8">
            <v>194</v>
          </cell>
          <cell r="GQ8">
            <v>195</v>
          </cell>
          <cell r="GR8">
            <v>196</v>
          </cell>
          <cell r="GS8">
            <v>197</v>
          </cell>
          <cell r="GT8">
            <v>198</v>
          </cell>
          <cell r="GU8">
            <v>199</v>
          </cell>
          <cell r="GV8">
            <v>200</v>
          </cell>
          <cell r="GW8">
            <v>201</v>
          </cell>
          <cell r="GX8">
            <v>202</v>
          </cell>
          <cell r="GY8">
            <v>203</v>
          </cell>
          <cell r="GZ8">
            <v>203</v>
          </cell>
          <cell r="HA8">
            <v>203</v>
          </cell>
          <cell r="HB8">
            <v>203</v>
          </cell>
          <cell r="HC8">
            <v>203</v>
          </cell>
          <cell r="HD8">
            <v>203</v>
          </cell>
          <cell r="HE8">
            <v>203</v>
          </cell>
          <cell r="HF8">
            <v>203</v>
          </cell>
          <cell r="HG8">
            <v>203</v>
          </cell>
          <cell r="HH8">
            <v>203</v>
          </cell>
          <cell r="HI8">
            <v>203</v>
          </cell>
          <cell r="HJ8">
            <v>203</v>
          </cell>
          <cell r="HK8">
            <v>203</v>
          </cell>
          <cell r="HL8">
            <v>203</v>
          </cell>
          <cell r="HM8">
            <v>203</v>
          </cell>
          <cell r="HN8">
            <v>203</v>
          </cell>
          <cell r="HO8">
            <v>203</v>
          </cell>
          <cell r="HP8">
            <v>203</v>
          </cell>
          <cell r="HQ8">
            <v>203</v>
          </cell>
          <cell r="HR8">
            <v>203</v>
          </cell>
          <cell r="HS8">
            <v>203</v>
          </cell>
          <cell r="HT8">
            <v>203</v>
          </cell>
          <cell r="HU8">
            <v>203</v>
          </cell>
          <cell r="HV8">
            <v>203</v>
          </cell>
          <cell r="HW8">
            <v>203</v>
          </cell>
          <cell r="HX8">
            <v>203</v>
          </cell>
          <cell r="HY8">
            <v>203</v>
          </cell>
          <cell r="HZ8">
            <v>203</v>
          </cell>
          <cell r="IA8">
            <v>203</v>
          </cell>
        </row>
        <row r="9">
          <cell r="A9">
            <v>7</v>
          </cell>
        </row>
        <row r="10">
          <cell r="A10">
            <v>8</v>
          </cell>
          <cell r="C10" t="str">
            <v>Día Chuvas (% Operación por Humedad)</v>
          </cell>
          <cell r="D10" t="str">
            <v>%</v>
          </cell>
          <cell r="E10">
            <v>0.8</v>
          </cell>
          <cell r="F10">
            <v>0.8</v>
          </cell>
          <cell r="G10">
            <v>0.8</v>
          </cell>
          <cell r="H10">
            <v>0.8</v>
          </cell>
          <cell r="I10">
            <v>0.8</v>
          </cell>
          <cell r="J10">
            <v>0.8</v>
          </cell>
          <cell r="K10">
            <v>0.8</v>
          </cell>
          <cell r="L10">
            <v>0.8</v>
          </cell>
          <cell r="M10">
            <v>0.8</v>
          </cell>
          <cell r="N10">
            <v>0.8</v>
          </cell>
          <cell r="O10">
            <v>0.8</v>
          </cell>
          <cell r="P10">
            <v>0.8</v>
          </cell>
          <cell r="Q10">
            <v>0.8</v>
          </cell>
          <cell r="R10">
            <v>0.8</v>
          </cell>
          <cell r="S10">
            <v>0.8</v>
          </cell>
          <cell r="T10">
            <v>0.8</v>
          </cell>
          <cell r="U10">
            <v>0.8</v>
          </cell>
          <cell r="V10">
            <v>0.8</v>
          </cell>
          <cell r="W10">
            <v>0.8</v>
          </cell>
          <cell r="X10">
            <v>0.8</v>
          </cell>
          <cell r="Y10">
            <v>0.90322580645161288</v>
          </cell>
          <cell r="Z10">
            <v>0.90322580645161288</v>
          </cell>
          <cell r="AA10">
            <v>0.90322580645161288</v>
          </cell>
          <cell r="AB10">
            <v>0.90322580645161288</v>
          </cell>
          <cell r="AC10">
            <v>0.90322580645161288</v>
          </cell>
          <cell r="AD10">
            <v>0.90322580645161288</v>
          </cell>
          <cell r="AE10">
            <v>0.90322580645161288</v>
          </cell>
          <cell r="AF10">
            <v>0.90322580645161288</v>
          </cell>
          <cell r="AG10">
            <v>0.90322580645161288</v>
          </cell>
          <cell r="AH10">
            <v>0.90322580645161288</v>
          </cell>
          <cell r="AI10">
            <v>0.90322580645161288</v>
          </cell>
          <cell r="AJ10">
            <v>0.90322580645161288</v>
          </cell>
          <cell r="AK10">
            <v>0.90322580645161288</v>
          </cell>
          <cell r="AL10">
            <v>0.90322580645161288</v>
          </cell>
          <cell r="AM10">
            <v>0.90322580645161288</v>
          </cell>
          <cell r="AN10">
            <v>0.90322580645161288</v>
          </cell>
          <cell r="AO10">
            <v>0.90322580645161288</v>
          </cell>
          <cell r="AP10">
            <v>0.90322580645161288</v>
          </cell>
          <cell r="AQ10">
            <v>0.90322580645161288</v>
          </cell>
          <cell r="AR10">
            <v>0.90322580645161288</v>
          </cell>
          <cell r="AS10">
            <v>0.90322580645161288</v>
          </cell>
          <cell r="AT10">
            <v>0.90322580645161288</v>
          </cell>
          <cell r="AU10">
            <v>0.90322580645161288</v>
          </cell>
          <cell r="AV10">
            <v>0.90322580645161288</v>
          </cell>
          <cell r="AW10">
            <v>0.90322580645161288</v>
          </cell>
          <cell r="AX10">
            <v>0.90322580645161288</v>
          </cell>
          <cell r="AY10">
            <v>0.90322580645161288</v>
          </cell>
          <cell r="AZ10">
            <v>0.90322580645161288</v>
          </cell>
          <cell r="BA10">
            <v>0.90322580645161288</v>
          </cell>
          <cell r="BB10">
            <v>0.90322580645161288</v>
          </cell>
          <cell r="BC10">
            <v>0.90322580645161288</v>
          </cell>
          <cell r="BD10">
            <v>0.8</v>
          </cell>
          <cell r="BE10">
            <v>0.8</v>
          </cell>
          <cell r="BF10">
            <v>0.8</v>
          </cell>
          <cell r="BG10">
            <v>0.8</v>
          </cell>
          <cell r="BH10">
            <v>0.8</v>
          </cell>
          <cell r="BI10">
            <v>0.8</v>
          </cell>
          <cell r="BJ10">
            <v>0.8</v>
          </cell>
          <cell r="BK10">
            <v>0.8</v>
          </cell>
          <cell r="BL10">
            <v>0.8</v>
          </cell>
          <cell r="BM10">
            <v>0.8</v>
          </cell>
          <cell r="BN10">
            <v>0.8</v>
          </cell>
          <cell r="BO10">
            <v>0.8</v>
          </cell>
          <cell r="BP10">
            <v>0.8</v>
          </cell>
          <cell r="BQ10">
            <v>0.8</v>
          </cell>
          <cell r="BR10">
            <v>0.8</v>
          </cell>
          <cell r="BS10">
            <v>0.8</v>
          </cell>
          <cell r="BT10">
            <v>0.8</v>
          </cell>
          <cell r="BU10">
            <v>0.8</v>
          </cell>
          <cell r="BV10">
            <v>0.8</v>
          </cell>
          <cell r="BW10">
            <v>0.8</v>
          </cell>
          <cell r="BX10">
            <v>0.8</v>
          </cell>
          <cell r="BY10">
            <v>0.8</v>
          </cell>
          <cell r="BZ10">
            <v>0.8</v>
          </cell>
          <cell r="CA10">
            <v>0.8</v>
          </cell>
          <cell r="CB10">
            <v>0.8</v>
          </cell>
          <cell r="CC10">
            <v>0.8</v>
          </cell>
          <cell r="CD10">
            <v>0.8</v>
          </cell>
          <cell r="CE10">
            <v>0.8</v>
          </cell>
          <cell r="CF10">
            <v>0.8</v>
          </cell>
          <cell r="CG10">
            <v>0.8</v>
          </cell>
          <cell r="CH10">
            <v>1</v>
          </cell>
          <cell r="CI10">
            <v>1</v>
          </cell>
          <cell r="CJ10">
            <v>1</v>
          </cell>
          <cell r="CK10">
            <v>1</v>
          </cell>
          <cell r="CL10">
            <v>1</v>
          </cell>
          <cell r="CM10">
            <v>1</v>
          </cell>
          <cell r="CN10">
            <v>1</v>
          </cell>
          <cell r="CO10">
            <v>1</v>
          </cell>
          <cell r="CP10">
            <v>1</v>
          </cell>
          <cell r="CQ10">
            <v>1</v>
          </cell>
          <cell r="CR10">
            <v>1</v>
          </cell>
          <cell r="CS10">
            <v>1</v>
          </cell>
          <cell r="CT10">
            <v>1</v>
          </cell>
          <cell r="CU10">
            <v>1</v>
          </cell>
          <cell r="CV10">
            <v>1</v>
          </cell>
          <cell r="CW10">
            <v>1</v>
          </cell>
          <cell r="CX10">
            <v>1</v>
          </cell>
          <cell r="CY10">
            <v>1</v>
          </cell>
          <cell r="CZ10">
            <v>1</v>
          </cell>
          <cell r="DA10">
            <v>1</v>
          </cell>
          <cell r="DB10">
            <v>1</v>
          </cell>
          <cell r="DC10">
            <v>1</v>
          </cell>
          <cell r="DD10">
            <v>1</v>
          </cell>
          <cell r="DE10">
            <v>1</v>
          </cell>
          <cell r="DF10">
            <v>1</v>
          </cell>
          <cell r="DG10">
            <v>1</v>
          </cell>
          <cell r="DH10">
            <v>1</v>
          </cell>
          <cell r="DI10">
            <v>1</v>
          </cell>
          <cell r="DJ10">
            <v>1</v>
          </cell>
          <cell r="DK10">
            <v>1</v>
          </cell>
          <cell r="DL10">
            <v>1</v>
          </cell>
          <cell r="DM10">
            <v>1</v>
          </cell>
          <cell r="DN10">
            <v>1</v>
          </cell>
          <cell r="DO10">
            <v>1</v>
          </cell>
          <cell r="DP10">
            <v>1</v>
          </cell>
          <cell r="DQ10">
            <v>1</v>
          </cell>
          <cell r="DR10">
            <v>1</v>
          </cell>
          <cell r="DS10">
            <v>1</v>
          </cell>
          <cell r="DT10">
            <v>1</v>
          </cell>
          <cell r="DU10">
            <v>1</v>
          </cell>
          <cell r="DV10">
            <v>1</v>
          </cell>
          <cell r="DW10">
            <v>1</v>
          </cell>
          <cell r="DX10">
            <v>1</v>
          </cell>
          <cell r="DY10">
            <v>1</v>
          </cell>
          <cell r="DZ10">
            <v>1</v>
          </cell>
          <cell r="EA10">
            <v>1</v>
          </cell>
          <cell r="EB10">
            <v>1</v>
          </cell>
          <cell r="EC10">
            <v>1</v>
          </cell>
          <cell r="ED10">
            <v>1</v>
          </cell>
          <cell r="EE10">
            <v>1</v>
          </cell>
          <cell r="EF10">
            <v>1</v>
          </cell>
          <cell r="EG10">
            <v>1</v>
          </cell>
          <cell r="EH10">
            <v>1</v>
          </cell>
          <cell r="EI10">
            <v>1</v>
          </cell>
          <cell r="EJ10">
            <v>1</v>
          </cell>
          <cell r="EK10">
            <v>1</v>
          </cell>
          <cell r="EL10">
            <v>1</v>
          </cell>
          <cell r="EM10">
            <v>1</v>
          </cell>
          <cell r="EN10">
            <v>1</v>
          </cell>
          <cell r="EO10">
            <v>1</v>
          </cell>
          <cell r="EP10">
            <v>1</v>
          </cell>
          <cell r="EQ10">
            <v>1</v>
          </cell>
          <cell r="ER10">
            <v>0.93333333333333335</v>
          </cell>
          <cell r="ES10">
            <v>0.93333333333333335</v>
          </cell>
          <cell r="ET10">
            <v>0.93333333333333335</v>
          </cell>
          <cell r="EU10">
            <v>0.93333333333333335</v>
          </cell>
          <cell r="EV10">
            <v>0.93333333333333335</v>
          </cell>
          <cell r="EW10">
            <v>0.93333333333333335</v>
          </cell>
          <cell r="EX10">
            <v>0.93333333333333335</v>
          </cell>
          <cell r="EY10">
            <v>0.93333333333333335</v>
          </cell>
          <cell r="EZ10">
            <v>0.93333333333333335</v>
          </cell>
          <cell r="FA10">
            <v>0.93333333333333335</v>
          </cell>
          <cell r="FB10">
            <v>0.93333333333333335</v>
          </cell>
          <cell r="FC10">
            <v>0.93333333333333335</v>
          </cell>
          <cell r="FD10">
            <v>0.93333333333333335</v>
          </cell>
          <cell r="FE10">
            <v>0.93333333333333335</v>
          </cell>
          <cell r="FF10">
            <v>0.93333333333333335</v>
          </cell>
          <cell r="FG10">
            <v>0.93333333333333335</v>
          </cell>
          <cell r="FH10">
            <v>0.93333333333333335</v>
          </cell>
          <cell r="FI10">
            <v>0.93333333333333335</v>
          </cell>
          <cell r="FJ10">
            <v>0.93333333333333335</v>
          </cell>
          <cell r="FK10">
            <v>0.93333333333333335</v>
          </cell>
          <cell r="FL10">
            <v>0.93333333333333335</v>
          </cell>
          <cell r="FM10">
            <v>0.93333333333333335</v>
          </cell>
          <cell r="FN10">
            <v>0.93333333333333335</v>
          </cell>
          <cell r="FO10">
            <v>0.93333333333333335</v>
          </cell>
          <cell r="FP10">
            <v>0.93333333333333335</v>
          </cell>
          <cell r="FQ10">
            <v>0.93333333333333335</v>
          </cell>
          <cell r="FR10">
            <v>0.93333333333333335</v>
          </cell>
          <cell r="FS10">
            <v>0.93333333333333335</v>
          </cell>
          <cell r="FT10">
            <v>0.93333333333333335</v>
          </cell>
          <cell r="FU10">
            <v>0.93333333333333335</v>
          </cell>
          <cell r="FV10">
            <v>0.77419354838709675</v>
          </cell>
          <cell r="FW10">
            <v>0.77419354838709675</v>
          </cell>
          <cell r="FX10">
            <v>0.77419354838709675</v>
          </cell>
          <cell r="FY10">
            <v>0.77419354838709675</v>
          </cell>
          <cell r="FZ10">
            <v>0.77419354838709675</v>
          </cell>
          <cell r="GA10">
            <v>0.77419354838709675</v>
          </cell>
          <cell r="GB10">
            <v>0.77419354838709675</v>
          </cell>
          <cell r="GC10">
            <v>0.77419354838709675</v>
          </cell>
          <cell r="GD10">
            <v>0.77419354838709675</v>
          </cell>
          <cell r="GE10">
            <v>0.77419354838709675</v>
          </cell>
          <cell r="GF10">
            <v>0.77419354838709675</v>
          </cell>
          <cell r="GG10">
            <v>0.77419354838709675</v>
          </cell>
          <cell r="GH10">
            <v>0.77419354838709675</v>
          </cell>
          <cell r="GI10">
            <v>0.77419354838709675</v>
          </cell>
          <cell r="GJ10">
            <v>0.77419354838709675</v>
          </cell>
          <cell r="GK10">
            <v>0.77419354838709675</v>
          </cell>
          <cell r="GL10">
            <v>0.77419354838709675</v>
          </cell>
          <cell r="GM10">
            <v>0.77419354838709675</v>
          </cell>
          <cell r="GN10">
            <v>0.77419354838709675</v>
          </cell>
          <cell r="GO10">
            <v>0.77419354838709675</v>
          </cell>
          <cell r="GP10">
            <v>0.77419354838709675</v>
          </cell>
          <cell r="GQ10">
            <v>0.77419354838709675</v>
          </cell>
          <cell r="GR10">
            <v>0.77419354838709675</v>
          </cell>
          <cell r="GS10">
            <v>0.77419354838709675</v>
          </cell>
          <cell r="GT10">
            <v>0.77419354838709675</v>
          </cell>
          <cell r="GU10">
            <v>0.77419354838709675</v>
          </cell>
          <cell r="GV10">
            <v>0.77419354838709675</v>
          </cell>
          <cell r="GW10">
            <v>0.77419354838709675</v>
          </cell>
          <cell r="GX10">
            <v>0.77419354838709675</v>
          </cell>
          <cell r="GY10">
            <v>0.77419354838709675</v>
          </cell>
          <cell r="GZ10">
            <v>0.77419354838709675</v>
          </cell>
          <cell r="HA10">
            <v>0.6333333333333333</v>
          </cell>
          <cell r="HB10">
            <v>0.6333333333333333</v>
          </cell>
          <cell r="HC10">
            <v>0.6333333333333333</v>
          </cell>
          <cell r="HD10">
            <v>0.6333333333333333</v>
          </cell>
          <cell r="HE10">
            <v>0.6333333333333333</v>
          </cell>
          <cell r="HF10">
            <v>0.6333333333333333</v>
          </cell>
          <cell r="HG10">
            <v>0.6333333333333333</v>
          </cell>
          <cell r="HH10">
            <v>0.6333333333333333</v>
          </cell>
          <cell r="HI10">
            <v>0.6333333333333333</v>
          </cell>
          <cell r="HJ10">
            <v>0.6333333333333333</v>
          </cell>
          <cell r="HK10">
            <v>0.6333333333333333</v>
          </cell>
          <cell r="HL10">
            <v>0.6333333333333333</v>
          </cell>
          <cell r="HM10">
            <v>0.6333333333333333</v>
          </cell>
          <cell r="HN10">
            <v>0.6333333333333333</v>
          </cell>
          <cell r="HO10">
            <v>0.6333333333333333</v>
          </cell>
          <cell r="HP10">
            <v>0.6333333333333333</v>
          </cell>
          <cell r="HQ10">
            <v>0.6333333333333333</v>
          </cell>
          <cell r="HR10">
            <v>0.6333333333333333</v>
          </cell>
          <cell r="HS10">
            <v>0.6333333333333333</v>
          </cell>
          <cell r="HT10">
            <v>0.6333333333333333</v>
          </cell>
          <cell r="HU10">
            <v>0.6333333333333333</v>
          </cell>
          <cell r="HV10">
            <v>0.6333333333333333</v>
          </cell>
          <cell r="HW10">
            <v>0.6333333333333333</v>
          </cell>
          <cell r="HX10">
            <v>0.6333333333333333</v>
          </cell>
          <cell r="HY10">
            <v>0.6333333333333333</v>
          </cell>
          <cell r="HZ10">
            <v>0.6333333333333333</v>
          </cell>
          <cell r="IA10">
            <v>0.6333333333333333</v>
          </cell>
        </row>
        <row r="11">
          <cell r="A11">
            <v>9</v>
          </cell>
          <cell r="C11" t="str">
            <v>Horas no dia Safra programa</v>
          </cell>
          <cell r="D11" t="str">
            <v>Horas</v>
          </cell>
          <cell r="E11">
            <v>8</v>
          </cell>
          <cell r="F11">
            <v>12</v>
          </cell>
          <cell r="G11">
            <v>16</v>
          </cell>
          <cell r="H11">
            <v>20</v>
          </cell>
          <cell r="I11">
            <v>24</v>
          </cell>
          <cell r="J11">
            <v>24</v>
          </cell>
          <cell r="K11">
            <v>24</v>
          </cell>
          <cell r="L11">
            <v>18</v>
          </cell>
          <cell r="M11">
            <v>24</v>
          </cell>
          <cell r="N11">
            <v>24</v>
          </cell>
          <cell r="O11">
            <v>24</v>
          </cell>
          <cell r="P11">
            <v>24</v>
          </cell>
          <cell r="Q11">
            <v>24</v>
          </cell>
          <cell r="R11">
            <v>24</v>
          </cell>
          <cell r="S11">
            <v>18</v>
          </cell>
          <cell r="T11">
            <v>24</v>
          </cell>
          <cell r="U11">
            <v>24</v>
          </cell>
          <cell r="V11">
            <v>24</v>
          </cell>
          <cell r="W11">
            <v>24</v>
          </cell>
          <cell r="X11">
            <v>24</v>
          </cell>
          <cell r="Y11">
            <v>8</v>
          </cell>
          <cell r="Z11">
            <v>18</v>
          </cell>
          <cell r="AA11">
            <v>24</v>
          </cell>
          <cell r="AB11">
            <v>24</v>
          </cell>
          <cell r="AC11">
            <v>24</v>
          </cell>
          <cell r="AD11">
            <v>24</v>
          </cell>
          <cell r="AE11">
            <v>24</v>
          </cell>
          <cell r="AF11">
            <v>24</v>
          </cell>
          <cell r="AG11">
            <v>24</v>
          </cell>
          <cell r="AH11">
            <v>24</v>
          </cell>
          <cell r="AI11">
            <v>24</v>
          </cell>
          <cell r="AJ11">
            <v>24</v>
          </cell>
          <cell r="AK11">
            <v>24</v>
          </cell>
          <cell r="AL11">
            <v>12</v>
          </cell>
          <cell r="AM11">
            <v>24</v>
          </cell>
          <cell r="AN11">
            <v>24</v>
          </cell>
          <cell r="AO11">
            <v>24</v>
          </cell>
          <cell r="AP11">
            <v>24</v>
          </cell>
          <cell r="AQ11">
            <v>24</v>
          </cell>
          <cell r="AR11">
            <v>24</v>
          </cell>
          <cell r="AS11">
            <v>12</v>
          </cell>
          <cell r="AT11">
            <v>24</v>
          </cell>
          <cell r="AU11">
            <v>24</v>
          </cell>
          <cell r="AV11">
            <v>24</v>
          </cell>
          <cell r="AW11">
            <v>24</v>
          </cell>
          <cell r="AX11">
            <v>24</v>
          </cell>
          <cell r="AY11">
            <v>24</v>
          </cell>
          <cell r="AZ11">
            <v>12</v>
          </cell>
          <cell r="BA11">
            <v>24</v>
          </cell>
          <cell r="BB11">
            <v>24</v>
          </cell>
          <cell r="BC11">
            <v>24</v>
          </cell>
          <cell r="BD11">
            <v>24</v>
          </cell>
          <cell r="BE11">
            <v>24</v>
          </cell>
          <cell r="BF11">
            <v>24</v>
          </cell>
          <cell r="BG11">
            <v>12</v>
          </cell>
          <cell r="BH11">
            <v>24</v>
          </cell>
          <cell r="BI11">
            <v>24</v>
          </cell>
          <cell r="BJ11">
            <v>24</v>
          </cell>
          <cell r="BK11">
            <v>24</v>
          </cell>
          <cell r="BL11">
            <v>24</v>
          </cell>
          <cell r="BM11">
            <v>24</v>
          </cell>
          <cell r="BN11">
            <v>12</v>
          </cell>
          <cell r="BO11">
            <v>24</v>
          </cell>
          <cell r="BP11">
            <v>24</v>
          </cell>
          <cell r="BQ11">
            <v>24</v>
          </cell>
          <cell r="BR11">
            <v>24</v>
          </cell>
          <cell r="BS11">
            <v>24</v>
          </cell>
          <cell r="BT11">
            <v>24</v>
          </cell>
          <cell r="BU11">
            <v>12</v>
          </cell>
          <cell r="BV11">
            <v>24</v>
          </cell>
          <cell r="BW11">
            <v>24</v>
          </cell>
          <cell r="BX11">
            <v>24</v>
          </cell>
          <cell r="BY11">
            <v>24</v>
          </cell>
          <cell r="BZ11">
            <v>24</v>
          </cell>
          <cell r="CA11">
            <v>24</v>
          </cell>
          <cell r="CB11">
            <v>12</v>
          </cell>
          <cell r="CC11">
            <v>24</v>
          </cell>
          <cell r="CD11">
            <v>24</v>
          </cell>
          <cell r="CE11">
            <v>24</v>
          </cell>
          <cell r="CF11">
            <v>24</v>
          </cell>
          <cell r="CG11">
            <v>24</v>
          </cell>
          <cell r="CH11">
            <v>24</v>
          </cell>
          <cell r="CI11">
            <v>12</v>
          </cell>
          <cell r="CJ11">
            <v>24</v>
          </cell>
          <cell r="CK11">
            <v>24</v>
          </cell>
          <cell r="CL11">
            <v>24</v>
          </cell>
          <cell r="CM11">
            <v>24</v>
          </cell>
          <cell r="CN11">
            <v>24</v>
          </cell>
          <cell r="CO11">
            <v>24</v>
          </cell>
          <cell r="CP11">
            <v>12</v>
          </cell>
          <cell r="CQ11">
            <v>24</v>
          </cell>
          <cell r="CR11">
            <v>24</v>
          </cell>
          <cell r="CS11">
            <v>24</v>
          </cell>
          <cell r="CT11">
            <v>24</v>
          </cell>
          <cell r="CU11">
            <v>24</v>
          </cell>
          <cell r="CV11">
            <v>24</v>
          </cell>
          <cell r="CW11">
            <v>12</v>
          </cell>
          <cell r="CX11">
            <v>24</v>
          </cell>
          <cell r="CY11">
            <v>24</v>
          </cell>
          <cell r="CZ11">
            <v>24</v>
          </cell>
          <cell r="DA11">
            <v>24</v>
          </cell>
          <cell r="DB11">
            <v>24</v>
          </cell>
          <cell r="DC11">
            <v>24</v>
          </cell>
          <cell r="DD11">
            <v>12</v>
          </cell>
          <cell r="DE11">
            <v>24</v>
          </cell>
          <cell r="DF11">
            <v>24</v>
          </cell>
          <cell r="DG11">
            <v>24</v>
          </cell>
          <cell r="DH11">
            <v>24</v>
          </cell>
          <cell r="DI11">
            <v>24</v>
          </cell>
          <cell r="DJ11">
            <v>24</v>
          </cell>
          <cell r="DK11">
            <v>12</v>
          </cell>
          <cell r="DL11">
            <v>24</v>
          </cell>
          <cell r="DM11">
            <v>24</v>
          </cell>
          <cell r="DN11">
            <v>24</v>
          </cell>
          <cell r="DO11">
            <v>24</v>
          </cell>
          <cell r="DP11">
            <v>24</v>
          </cell>
          <cell r="DQ11">
            <v>24</v>
          </cell>
          <cell r="DR11">
            <v>12</v>
          </cell>
          <cell r="DS11">
            <v>24</v>
          </cell>
          <cell r="DT11">
            <v>24</v>
          </cell>
          <cell r="DU11">
            <v>24</v>
          </cell>
          <cell r="DV11">
            <v>24</v>
          </cell>
          <cell r="DW11">
            <v>24</v>
          </cell>
          <cell r="DX11">
            <v>24</v>
          </cell>
          <cell r="DY11">
            <v>12</v>
          </cell>
          <cell r="DZ11">
            <v>24</v>
          </cell>
          <cell r="EA11">
            <v>24</v>
          </cell>
          <cell r="EB11">
            <v>24</v>
          </cell>
          <cell r="EC11">
            <v>24</v>
          </cell>
          <cell r="ED11">
            <v>24</v>
          </cell>
          <cell r="EE11">
            <v>24</v>
          </cell>
          <cell r="EF11">
            <v>12</v>
          </cell>
          <cell r="EG11">
            <v>24</v>
          </cell>
          <cell r="EH11">
            <v>24</v>
          </cell>
          <cell r="EI11">
            <v>24</v>
          </cell>
          <cell r="EJ11">
            <v>24</v>
          </cell>
          <cell r="EK11">
            <v>24</v>
          </cell>
          <cell r="EL11">
            <v>24</v>
          </cell>
          <cell r="EM11">
            <v>12</v>
          </cell>
          <cell r="EN11">
            <v>24</v>
          </cell>
          <cell r="EO11">
            <v>24</v>
          </cell>
          <cell r="EP11">
            <v>24</v>
          </cell>
          <cell r="EQ11">
            <v>24</v>
          </cell>
          <cell r="ER11">
            <v>24</v>
          </cell>
          <cell r="ES11">
            <v>24</v>
          </cell>
          <cell r="ET11">
            <v>12</v>
          </cell>
          <cell r="EU11">
            <v>24</v>
          </cell>
          <cell r="EV11">
            <v>24</v>
          </cell>
          <cell r="EW11">
            <v>24</v>
          </cell>
          <cell r="EX11">
            <v>24</v>
          </cell>
          <cell r="EY11">
            <v>24</v>
          </cell>
          <cell r="EZ11">
            <v>24</v>
          </cell>
          <cell r="FA11">
            <v>12</v>
          </cell>
          <cell r="FB11">
            <v>24</v>
          </cell>
          <cell r="FC11">
            <v>24</v>
          </cell>
          <cell r="FD11">
            <v>24</v>
          </cell>
          <cell r="FE11">
            <v>24</v>
          </cell>
          <cell r="FF11">
            <v>24</v>
          </cell>
          <cell r="FG11">
            <v>24</v>
          </cell>
          <cell r="FH11">
            <v>12</v>
          </cell>
          <cell r="FI11">
            <v>24</v>
          </cell>
          <cell r="FJ11">
            <v>24</v>
          </cell>
          <cell r="FK11">
            <v>24</v>
          </cell>
          <cell r="FL11">
            <v>24</v>
          </cell>
          <cell r="FM11">
            <v>24</v>
          </cell>
          <cell r="FN11">
            <v>24</v>
          </cell>
          <cell r="FO11">
            <v>12</v>
          </cell>
          <cell r="FP11">
            <v>24</v>
          </cell>
          <cell r="FQ11">
            <v>24</v>
          </cell>
          <cell r="FR11">
            <v>24</v>
          </cell>
          <cell r="FS11">
            <v>24</v>
          </cell>
          <cell r="FT11">
            <v>24</v>
          </cell>
          <cell r="FU11">
            <v>24</v>
          </cell>
          <cell r="FV11">
            <v>12</v>
          </cell>
          <cell r="FW11">
            <v>24</v>
          </cell>
          <cell r="FX11">
            <v>24</v>
          </cell>
          <cell r="FY11">
            <v>24</v>
          </cell>
          <cell r="FZ11">
            <v>24</v>
          </cell>
          <cell r="GA11">
            <v>24</v>
          </cell>
          <cell r="GB11">
            <v>24</v>
          </cell>
          <cell r="GC11">
            <v>12</v>
          </cell>
          <cell r="GD11">
            <v>24</v>
          </cell>
          <cell r="GE11">
            <v>24</v>
          </cell>
          <cell r="GF11">
            <v>24</v>
          </cell>
          <cell r="GG11">
            <v>24</v>
          </cell>
          <cell r="GH11">
            <v>24</v>
          </cell>
          <cell r="GI11">
            <v>24</v>
          </cell>
          <cell r="GJ11">
            <v>12</v>
          </cell>
          <cell r="GK11">
            <v>24</v>
          </cell>
          <cell r="GL11">
            <v>24</v>
          </cell>
          <cell r="GM11">
            <v>24</v>
          </cell>
          <cell r="GN11">
            <v>24</v>
          </cell>
          <cell r="GO11">
            <v>24</v>
          </cell>
          <cell r="GP11">
            <v>24</v>
          </cell>
          <cell r="GQ11">
            <v>12</v>
          </cell>
          <cell r="GR11">
            <v>24</v>
          </cell>
          <cell r="GS11">
            <v>24</v>
          </cell>
          <cell r="GT11">
            <v>24</v>
          </cell>
          <cell r="GU11">
            <v>24</v>
          </cell>
          <cell r="GV11">
            <v>24</v>
          </cell>
          <cell r="GW11">
            <v>24</v>
          </cell>
          <cell r="GX11">
            <v>12</v>
          </cell>
          <cell r="GY11">
            <v>24</v>
          </cell>
          <cell r="GZ11">
            <v>0</v>
          </cell>
          <cell r="HA11">
            <v>0</v>
          </cell>
          <cell r="HB11">
            <v>0</v>
          </cell>
          <cell r="HC11">
            <v>0</v>
          </cell>
          <cell r="HD11">
            <v>0</v>
          </cell>
          <cell r="HE11">
            <v>0</v>
          </cell>
          <cell r="HF11">
            <v>0</v>
          </cell>
          <cell r="HG11">
            <v>0</v>
          </cell>
          <cell r="HH11">
            <v>0</v>
          </cell>
          <cell r="HI11">
            <v>0</v>
          </cell>
          <cell r="HJ11">
            <v>0</v>
          </cell>
          <cell r="HK11">
            <v>0</v>
          </cell>
          <cell r="HL11">
            <v>0</v>
          </cell>
          <cell r="HM11">
            <v>0</v>
          </cell>
          <cell r="HN11">
            <v>0</v>
          </cell>
          <cell r="HO11">
            <v>0</v>
          </cell>
          <cell r="HP11">
            <v>0</v>
          </cell>
          <cell r="HQ11">
            <v>0</v>
          </cell>
          <cell r="HR11">
            <v>0</v>
          </cell>
          <cell r="HS11">
            <v>0</v>
          </cell>
          <cell r="HT11">
            <v>0</v>
          </cell>
          <cell r="HU11">
            <v>0</v>
          </cell>
          <cell r="HV11">
            <v>0</v>
          </cell>
          <cell r="HW11">
            <v>0</v>
          </cell>
          <cell r="HX11">
            <v>0</v>
          </cell>
          <cell r="HY11">
            <v>0</v>
          </cell>
          <cell r="HZ11">
            <v>0</v>
          </cell>
          <cell r="IA11">
            <v>0</v>
          </cell>
        </row>
        <row r="12">
          <cell r="A12">
            <v>10</v>
          </cell>
          <cell r="C12" t="str">
            <v>Horas Efectivas do Moenda</v>
          </cell>
          <cell r="D12" t="str">
            <v>Horas</v>
          </cell>
          <cell r="E12">
            <v>6.4</v>
          </cell>
          <cell r="F12">
            <v>9.6000000000000014</v>
          </cell>
          <cell r="G12">
            <v>12.8</v>
          </cell>
          <cell r="H12">
            <v>16</v>
          </cell>
          <cell r="I12">
            <v>19.200000000000003</v>
          </cell>
          <cell r="J12">
            <v>19.200000000000003</v>
          </cell>
          <cell r="K12">
            <v>19.200000000000003</v>
          </cell>
          <cell r="L12">
            <v>14.4</v>
          </cell>
          <cell r="M12">
            <v>19.200000000000003</v>
          </cell>
          <cell r="N12">
            <v>19.200000000000003</v>
          </cell>
          <cell r="O12">
            <v>19.200000000000003</v>
          </cell>
          <cell r="P12">
            <v>19.200000000000003</v>
          </cell>
          <cell r="Q12">
            <v>19.200000000000003</v>
          </cell>
          <cell r="R12">
            <v>19.200000000000003</v>
          </cell>
          <cell r="S12">
            <v>14.4</v>
          </cell>
          <cell r="T12">
            <v>19.200000000000003</v>
          </cell>
          <cell r="U12">
            <v>19.200000000000003</v>
          </cell>
          <cell r="V12">
            <v>19.200000000000003</v>
          </cell>
          <cell r="W12">
            <v>19.200000000000003</v>
          </cell>
          <cell r="X12">
            <v>19.200000000000003</v>
          </cell>
          <cell r="Y12">
            <v>7.225806451612903</v>
          </cell>
          <cell r="Z12">
            <v>16.258064516129032</v>
          </cell>
          <cell r="AA12">
            <v>21.677419354838708</v>
          </cell>
          <cell r="AB12">
            <v>21.677419354838708</v>
          </cell>
          <cell r="AC12">
            <v>21.677419354838708</v>
          </cell>
          <cell r="AD12">
            <v>21.677419354838708</v>
          </cell>
          <cell r="AE12">
            <v>21.677419354838708</v>
          </cell>
          <cell r="AF12">
            <v>21.677419354838708</v>
          </cell>
          <cell r="AG12">
            <v>21.677419354838708</v>
          </cell>
          <cell r="AH12">
            <v>21.677419354838708</v>
          </cell>
          <cell r="AI12">
            <v>21.677419354838708</v>
          </cell>
          <cell r="AJ12">
            <v>21.677419354838708</v>
          </cell>
          <cell r="AK12">
            <v>21.677419354838708</v>
          </cell>
          <cell r="AL12">
            <v>10.838709677419354</v>
          </cell>
          <cell r="AM12">
            <v>21.677419354838708</v>
          </cell>
          <cell r="AN12">
            <v>21.677419354838708</v>
          </cell>
          <cell r="AO12">
            <v>21.677419354838708</v>
          </cell>
          <cell r="AP12">
            <v>21.677419354838708</v>
          </cell>
          <cell r="AQ12">
            <v>21.677419354838708</v>
          </cell>
          <cell r="AR12">
            <v>21.677419354838708</v>
          </cell>
          <cell r="AS12">
            <v>10.838709677419354</v>
          </cell>
          <cell r="AT12">
            <v>21.677419354838708</v>
          </cell>
          <cell r="AU12">
            <v>21.677419354838708</v>
          </cell>
          <cell r="AV12">
            <v>21.677419354838708</v>
          </cell>
          <cell r="AW12">
            <v>21.677419354838708</v>
          </cell>
          <cell r="AX12">
            <v>21.677419354838708</v>
          </cell>
          <cell r="AY12">
            <v>21.677419354838708</v>
          </cell>
          <cell r="AZ12">
            <v>10.838709677419354</v>
          </cell>
          <cell r="BA12">
            <v>21.677419354838708</v>
          </cell>
          <cell r="BB12">
            <v>21.677419354838708</v>
          </cell>
          <cell r="BC12">
            <v>21.677419354838708</v>
          </cell>
          <cell r="BD12">
            <v>19.200000000000003</v>
          </cell>
          <cell r="BE12">
            <v>19.200000000000003</v>
          </cell>
          <cell r="BF12">
            <v>19.200000000000003</v>
          </cell>
          <cell r="BG12">
            <v>9.6000000000000014</v>
          </cell>
          <cell r="BH12">
            <v>19.200000000000003</v>
          </cell>
          <cell r="BI12">
            <v>19.200000000000003</v>
          </cell>
          <cell r="BJ12">
            <v>19.200000000000003</v>
          </cell>
          <cell r="BK12">
            <v>19.200000000000003</v>
          </cell>
          <cell r="BL12">
            <v>19.200000000000003</v>
          </cell>
          <cell r="BM12">
            <v>19.200000000000003</v>
          </cell>
          <cell r="BN12">
            <v>9.6000000000000014</v>
          </cell>
          <cell r="BO12">
            <v>19.200000000000003</v>
          </cell>
          <cell r="BP12">
            <v>19.200000000000003</v>
          </cell>
          <cell r="BQ12">
            <v>19.200000000000003</v>
          </cell>
          <cell r="BR12">
            <v>19.200000000000003</v>
          </cell>
          <cell r="BS12">
            <v>19.200000000000003</v>
          </cell>
          <cell r="BT12">
            <v>19.200000000000003</v>
          </cell>
          <cell r="BU12">
            <v>9.6000000000000014</v>
          </cell>
          <cell r="BV12">
            <v>19.200000000000003</v>
          </cell>
          <cell r="BW12">
            <v>19.200000000000003</v>
          </cell>
          <cell r="BX12">
            <v>19.200000000000003</v>
          </cell>
          <cell r="BY12">
            <v>19.200000000000003</v>
          </cell>
          <cell r="BZ12">
            <v>19.200000000000003</v>
          </cell>
          <cell r="CA12">
            <v>19.200000000000003</v>
          </cell>
          <cell r="CB12">
            <v>9.6000000000000014</v>
          </cell>
          <cell r="CC12">
            <v>19.200000000000003</v>
          </cell>
          <cell r="CD12">
            <v>19.200000000000003</v>
          </cell>
          <cell r="CE12">
            <v>19.200000000000003</v>
          </cell>
          <cell r="CF12">
            <v>19.200000000000003</v>
          </cell>
          <cell r="CG12">
            <v>19.200000000000003</v>
          </cell>
          <cell r="CH12">
            <v>24</v>
          </cell>
          <cell r="CI12">
            <v>12</v>
          </cell>
          <cell r="CJ12">
            <v>24</v>
          </cell>
          <cell r="CK12">
            <v>24</v>
          </cell>
          <cell r="CL12">
            <v>24</v>
          </cell>
          <cell r="CM12">
            <v>24</v>
          </cell>
          <cell r="CN12">
            <v>24</v>
          </cell>
          <cell r="CO12">
            <v>24</v>
          </cell>
          <cell r="CP12">
            <v>12</v>
          </cell>
          <cell r="CQ12">
            <v>24</v>
          </cell>
          <cell r="CR12">
            <v>24</v>
          </cell>
          <cell r="CS12">
            <v>24</v>
          </cell>
          <cell r="CT12">
            <v>24</v>
          </cell>
          <cell r="CU12">
            <v>24</v>
          </cell>
          <cell r="CV12">
            <v>24</v>
          </cell>
          <cell r="CW12">
            <v>12</v>
          </cell>
          <cell r="CX12">
            <v>24</v>
          </cell>
          <cell r="CY12">
            <v>24</v>
          </cell>
          <cell r="CZ12">
            <v>24</v>
          </cell>
          <cell r="DA12">
            <v>24</v>
          </cell>
          <cell r="DB12">
            <v>24</v>
          </cell>
          <cell r="DC12">
            <v>24</v>
          </cell>
          <cell r="DD12">
            <v>12</v>
          </cell>
          <cell r="DE12">
            <v>24</v>
          </cell>
          <cell r="DF12">
            <v>24</v>
          </cell>
          <cell r="DG12">
            <v>24</v>
          </cell>
          <cell r="DH12">
            <v>24</v>
          </cell>
          <cell r="DI12">
            <v>24</v>
          </cell>
          <cell r="DJ12">
            <v>24</v>
          </cell>
          <cell r="DK12">
            <v>12</v>
          </cell>
          <cell r="DL12">
            <v>24</v>
          </cell>
          <cell r="DM12">
            <v>24</v>
          </cell>
          <cell r="DN12">
            <v>24</v>
          </cell>
          <cell r="DO12">
            <v>24</v>
          </cell>
          <cell r="DP12">
            <v>24</v>
          </cell>
          <cell r="DQ12">
            <v>24</v>
          </cell>
          <cell r="DR12">
            <v>12</v>
          </cell>
          <cell r="DS12">
            <v>24</v>
          </cell>
          <cell r="DT12">
            <v>24</v>
          </cell>
          <cell r="DU12">
            <v>24</v>
          </cell>
          <cell r="DV12">
            <v>24</v>
          </cell>
          <cell r="DW12">
            <v>24</v>
          </cell>
          <cell r="DX12">
            <v>24</v>
          </cell>
          <cell r="DY12">
            <v>12</v>
          </cell>
          <cell r="DZ12">
            <v>24</v>
          </cell>
          <cell r="EA12">
            <v>24</v>
          </cell>
          <cell r="EB12">
            <v>24</v>
          </cell>
          <cell r="EC12">
            <v>24</v>
          </cell>
          <cell r="ED12">
            <v>24</v>
          </cell>
          <cell r="EE12">
            <v>24</v>
          </cell>
          <cell r="EF12">
            <v>12</v>
          </cell>
          <cell r="EG12">
            <v>24</v>
          </cell>
          <cell r="EH12">
            <v>24</v>
          </cell>
          <cell r="EI12">
            <v>24</v>
          </cell>
          <cell r="EJ12">
            <v>24</v>
          </cell>
          <cell r="EK12">
            <v>24</v>
          </cell>
          <cell r="EL12">
            <v>24</v>
          </cell>
          <cell r="EM12">
            <v>12</v>
          </cell>
          <cell r="EN12">
            <v>24</v>
          </cell>
          <cell r="EO12">
            <v>24</v>
          </cell>
          <cell r="EP12">
            <v>24</v>
          </cell>
          <cell r="EQ12">
            <v>24</v>
          </cell>
          <cell r="ER12">
            <v>22.4</v>
          </cell>
          <cell r="ES12">
            <v>22.4</v>
          </cell>
          <cell r="ET12">
            <v>11.2</v>
          </cell>
          <cell r="EU12">
            <v>22.4</v>
          </cell>
          <cell r="EV12">
            <v>22.4</v>
          </cell>
          <cell r="EW12">
            <v>22.4</v>
          </cell>
          <cell r="EX12">
            <v>22.4</v>
          </cell>
          <cell r="EY12">
            <v>22.4</v>
          </cell>
          <cell r="EZ12">
            <v>22.4</v>
          </cell>
          <cell r="FA12">
            <v>11.2</v>
          </cell>
          <cell r="FB12">
            <v>22.4</v>
          </cell>
          <cell r="FC12">
            <v>22.4</v>
          </cell>
          <cell r="FD12">
            <v>22.4</v>
          </cell>
          <cell r="FE12">
            <v>22.4</v>
          </cell>
          <cell r="FF12">
            <v>22.4</v>
          </cell>
          <cell r="FG12">
            <v>22.4</v>
          </cell>
          <cell r="FH12">
            <v>11.2</v>
          </cell>
          <cell r="FI12">
            <v>22.4</v>
          </cell>
          <cell r="FJ12">
            <v>22.4</v>
          </cell>
          <cell r="FK12">
            <v>22.4</v>
          </cell>
          <cell r="FL12">
            <v>22.4</v>
          </cell>
          <cell r="FM12">
            <v>22.4</v>
          </cell>
          <cell r="FN12">
            <v>22.4</v>
          </cell>
          <cell r="FO12">
            <v>11.2</v>
          </cell>
          <cell r="FP12">
            <v>22.4</v>
          </cell>
          <cell r="FQ12">
            <v>22.4</v>
          </cell>
          <cell r="FR12">
            <v>22.4</v>
          </cell>
          <cell r="FS12">
            <v>22.4</v>
          </cell>
          <cell r="FT12">
            <v>22.4</v>
          </cell>
          <cell r="FU12">
            <v>22.4</v>
          </cell>
          <cell r="FV12">
            <v>9.2903225806451601</v>
          </cell>
          <cell r="FW12">
            <v>18.58064516129032</v>
          </cell>
          <cell r="FX12">
            <v>18.58064516129032</v>
          </cell>
          <cell r="FY12">
            <v>18.58064516129032</v>
          </cell>
          <cell r="FZ12">
            <v>18.58064516129032</v>
          </cell>
          <cell r="GA12">
            <v>18.58064516129032</v>
          </cell>
          <cell r="GB12">
            <v>18.58064516129032</v>
          </cell>
          <cell r="GC12">
            <v>9.2903225806451601</v>
          </cell>
          <cell r="GD12">
            <v>18.58064516129032</v>
          </cell>
          <cell r="GE12">
            <v>18.58064516129032</v>
          </cell>
          <cell r="GF12">
            <v>18.58064516129032</v>
          </cell>
          <cell r="GG12">
            <v>18.58064516129032</v>
          </cell>
          <cell r="GH12">
            <v>18.58064516129032</v>
          </cell>
          <cell r="GI12">
            <v>18.58064516129032</v>
          </cell>
          <cell r="GJ12">
            <v>9.2903225806451601</v>
          </cell>
          <cell r="GK12">
            <v>18.58064516129032</v>
          </cell>
          <cell r="GL12">
            <v>18.58064516129032</v>
          </cell>
          <cell r="GM12">
            <v>18.58064516129032</v>
          </cell>
          <cell r="GN12">
            <v>18.58064516129032</v>
          </cell>
          <cell r="GO12">
            <v>18.58064516129032</v>
          </cell>
          <cell r="GP12">
            <v>18.58064516129032</v>
          </cell>
          <cell r="GQ12">
            <v>9.2903225806451601</v>
          </cell>
          <cell r="GR12">
            <v>18.58064516129032</v>
          </cell>
          <cell r="GS12">
            <v>18.58064516129032</v>
          </cell>
          <cell r="GT12">
            <v>18.58064516129032</v>
          </cell>
          <cell r="GU12">
            <v>18.58064516129032</v>
          </cell>
          <cell r="GV12">
            <v>18.58064516129032</v>
          </cell>
          <cell r="GW12">
            <v>18.58064516129032</v>
          </cell>
          <cell r="GX12">
            <v>9.2903225806451601</v>
          </cell>
          <cell r="GY12">
            <v>18.58064516129032</v>
          </cell>
          <cell r="GZ12">
            <v>0</v>
          </cell>
          <cell r="HA12">
            <v>0</v>
          </cell>
          <cell r="HB12">
            <v>0</v>
          </cell>
          <cell r="HC12">
            <v>0</v>
          </cell>
          <cell r="HD12">
            <v>0</v>
          </cell>
          <cell r="HE12">
            <v>0</v>
          </cell>
          <cell r="HF12">
            <v>0</v>
          </cell>
          <cell r="HG12">
            <v>0</v>
          </cell>
          <cell r="HH12">
            <v>0</v>
          </cell>
          <cell r="HI12">
            <v>0</v>
          </cell>
          <cell r="HJ12">
            <v>0</v>
          </cell>
          <cell r="HK12">
            <v>0</v>
          </cell>
          <cell r="HL12">
            <v>0</v>
          </cell>
          <cell r="HM12">
            <v>0</v>
          </cell>
          <cell r="HN12">
            <v>0</v>
          </cell>
          <cell r="HO12">
            <v>0</v>
          </cell>
          <cell r="HP12">
            <v>0</v>
          </cell>
          <cell r="HQ12">
            <v>0</v>
          </cell>
          <cell r="HR12">
            <v>0</v>
          </cell>
          <cell r="HS12">
            <v>0</v>
          </cell>
          <cell r="HT12">
            <v>0</v>
          </cell>
          <cell r="HU12">
            <v>0</v>
          </cell>
          <cell r="HV12">
            <v>0</v>
          </cell>
          <cell r="HW12">
            <v>0</v>
          </cell>
          <cell r="HX12">
            <v>0</v>
          </cell>
          <cell r="HY12">
            <v>0</v>
          </cell>
          <cell r="HZ12">
            <v>0</v>
          </cell>
          <cell r="IA12">
            <v>0</v>
          </cell>
        </row>
        <row r="13">
          <cell r="A13">
            <v>11</v>
          </cell>
          <cell r="C13" t="str">
            <v>Días Safra efectivos acumulados</v>
          </cell>
          <cell r="D13" t="str">
            <v>Días</v>
          </cell>
          <cell r="E13">
            <v>0.26666666666666666</v>
          </cell>
          <cell r="F13">
            <v>0.66666666666666674</v>
          </cell>
          <cell r="G13">
            <v>1.2000000000000002</v>
          </cell>
          <cell r="H13">
            <v>1.8666666666666667</v>
          </cell>
          <cell r="I13">
            <v>2.666666666666667</v>
          </cell>
          <cell r="J13">
            <v>3.4666666666666672</v>
          </cell>
          <cell r="K13">
            <v>4.2666666666666675</v>
          </cell>
          <cell r="L13">
            <v>4.8666666666666671</v>
          </cell>
          <cell r="M13">
            <v>5.666666666666667</v>
          </cell>
          <cell r="N13">
            <v>6.4666666666666668</v>
          </cell>
          <cell r="O13">
            <v>7.2666666666666666</v>
          </cell>
          <cell r="P13">
            <v>8.0666666666666664</v>
          </cell>
          <cell r="Q13">
            <v>8.8666666666666671</v>
          </cell>
          <cell r="R13">
            <v>9.6666666666666679</v>
          </cell>
          <cell r="S13">
            <v>10.266666666666667</v>
          </cell>
          <cell r="T13">
            <v>11.066666666666668</v>
          </cell>
          <cell r="U13">
            <v>11.866666666666669</v>
          </cell>
          <cell r="V13">
            <v>12.66666666666667</v>
          </cell>
          <cell r="W13">
            <v>13.46666666666667</v>
          </cell>
          <cell r="X13">
            <v>14.266666666666671</v>
          </cell>
          <cell r="Y13">
            <v>14.567741935483875</v>
          </cell>
          <cell r="Z13">
            <v>15.245161290322585</v>
          </cell>
          <cell r="AA13">
            <v>16.148387096774197</v>
          </cell>
          <cell r="AB13">
            <v>17.051612903225809</v>
          </cell>
          <cell r="AC13">
            <v>17.954838709677421</v>
          </cell>
          <cell r="AD13">
            <v>18.858064516129033</v>
          </cell>
          <cell r="AE13">
            <v>19.761290322580646</v>
          </cell>
          <cell r="AF13">
            <v>20.664516129032258</v>
          </cell>
          <cell r="AG13">
            <v>21.56774193548387</v>
          </cell>
          <cell r="AH13">
            <v>22.470967741935482</v>
          </cell>
          <cell r="AI13">
            <v>23.374193548387094</v>
          </cell>
          <cell r="AJ13">
            <v>24.277419354838706</v>
          </cell>
          <cell r="AK13">
            <v>25.180645161290318</v>
          </cell>
          <cell r="AL13">
            <v>25.632258064516126</v>
          </cell>
          <cell r="AM13">
            <v>26.535483870967738</v>
          </cell>
          <cell r="AN13">
            <v>27.43870967741935</v>
          </cell>
          <cell r="AO13">
            <v>28.341935483870962</v>
          </cell>
          <cell r="AP13">
            <v>29.245161290322574</v>
          </cell>
          <cell r="AQ13">
            <v>30.148387096774186</v>
          </cell>
          <cell r="AR13">
            <v>31.051612903225799</v>
          </cell>
          <cell r="AS13">
            <v>31.503225806451606</v>
          </cell>
          <cell r="AT13">
            <v>32.406451612903219</v>
          </cell>
          <cell r="AU13">
            <v>33.309677419354834</v>
          </cell>
          <cell r="AV13">
            <v>34.21290322580645</v>
          </cell>
          <cell r="AW13">
            <v>35.116129032258065</v>
          </cell>
          <cell r="AX13">
            <v>36.019354838709681</v>
          </cell>
          <cell r="AY13">
            <v>36.922580645161297</v>
          </cell>
          <cell r="AZ13">
            <v>37.374193548387105</v>
          </cell>
          <cell r="BA13">
            <v>38.27741935483872</v>
          </cell>
          <cell r="BB13">
            <v>39.180645161290336</v>
          </cell>
          <cell r="BC13">
            <v>40.083870967741952</v>
          </cell>
          <cell r="BD13">
            <v>40.883870967741949</v>
          </cell>
          <cell r="BE13">
            <v>41.683870967741946</v>
          </cell>
          <cell r="BF13">
            <v>42.483870967741943</v>
          </cell>
          <cell r="BG13">
            <v>42.883870967741942</v>
          </cell>
          <cell r="BH13">
            <v>43.683870967741939</v>
          </cell>
          <cell r="BI13">
            <v>44.483870967741936</v>
          </cell>
          <cell r="BJ13">
            <v>45.283870967741933</v>
          </cell>
          <cell r="BK13">
            <v>46.08387096774193</v>
          </cell>
          <cell r="BL13">
            <v>46.883870967741927</v>
          </cell>
          <cell r="BM13">
            <v>47.683870967741925</v>
          </cell>
          <cell r="BN13">
            <v>48.083870967741923</v>
          </cell>
          <cell r="BO13">
            <v>48.88387096774192</v>
          </cell>
          <cell r="BP13">
            <v>49.683870967741917</v>
          </cell>
          <cell r="BQ13">
            <v>50.483870967741915</v>
          </cell>
          <cell r="BR13">
            <v>51.283870967741912</v>
          </cell>
          <cell r="BS13">
            <v>52.083870967741909</v>
          </cell>
          <cell r="BT13">
            <v>52.883870967741906</v>
          </cell>
          <cell r="BU13">
            <v>53.283870967741905</v>
          </cell>
          <cell r="BV13">
            <v>54.083870967741902</v>
          </cell>
          <cell r="BW13">
            <v>54.883870967741899</v>
          </cell>
          <cell r="BX13">
            <v>55.683870967741896</v>
          </cell>
          <cell r="BY13">
            <v>56.483870967741893</v>
          </cell>
          <cell r="BZ13">
            <v>57.28387096774189</v>
          </cell>
          <cell r="CA13">
            <v>58.083870967741888</v>
          </cell>
          <cell r="CB13">
            <v>58.483870967741886</v>
          </cell>
          <cell r="CC13">
            <v>59.283870967741883</v>
          </cell>
          <cell r="CD13">
            <v>60.083870967741881</v>
          </cell>
          <cell r="CE13">
            <v>60.883870967741878</v>
          </cell>
          <cell r="CF13">
            <v>61.683870967741875</v>
          </cell>
          <cell r="CG13">
            <v>62.483870967741872</v>
          </cell>
          <cell r="CH13">
            <v>63.483870967741872</v>
          </cell>
          <cell r="CI13">
            <v>63.983870967741872</v>
          </cell>
          <cell r="CJ13">
            <v>64.983870967741865</v>
          </cell>
          <cell r="CK13">
            <v>65.983870967741865</v>
          </cell>
          <cell r="CL13">
            <v>66.983870967741865</v>
          </cell>
          <cell r="CM13">
            <v>67.983870967741865</v>
          </cell>
          <cell r="CN13">
            <v>68.983870967741865</v>
          </cell>
          <cell r="CO13">
            <v>69.983870967741865</v>
          </cell>
          <cell r="CP13">
            <v>70.483870967741865</v>
          </cell>
          <cell r="CQ13">
            <v>71.483870967741865</v>
          </cell>
          <cell r="CR13">
            <v>72.483870967741865</v>
          </cell>
          <cell r="CS13">
            <v>73.483870967741865</v>
          </cell>
          <cell r="CT13">
            <v>74.483870967741865</v>
          </cell>
          <cell r="CU13">
            <v>75.483870967741865</v>
          </cell>
          <cell r="CV13">
            <v>76.483870967741865</v>
          </cell>
          <cell r="CW13">
            <v>76.983870967741865</v>
          </cell>
          <cell r="CX13">
            <v>77.983870967741865</v>
          </cell>
          <cell r="CY13">
            <v>78.983870967741865</v>
          </cell>
          <cell r="CZ13">
            <v>79.983870967741865</v>
          </cell>
          <cell r="DA13">
            <v>80.983870967741865</v>
          </cell>
          <cell r="DB13">
            <v>81.983870967741865</v>
          </cell>
          <cell r="DC13">
            <v>82.983870967741865</v>
          </cell>
          <cell r="DD13">
            <v>83.483870967741865</v>
          </cell>
          <cell r="DE13">
            <v>84.483870967741865</v>
          </cell>
          <cell r="DF13">
            <v>85.483870967741865</v>
          </cell>
          <cell r="DG13">
            <v>86.483870967741865</v>
          </cell>
          <cell r="DH13">
            <v>87.483870967741865</v>
          </cell>
          <cell r="DI13">
            <v>88.483870967741865</v>
          </cell>
          <cell r="DJ13">
            <v>89.483870967741865</v>
          </cell>
          <cell r="DK13">
            <v>89.983870967741865</v>
          </cell>
          <cell r="DL13">
            <v>90.983870967741865</v>
          </cell>
          <cell r="DM13">
            <v>91.983870967741865</v>
          </cell>
          <cell r="DN13">
            <v>92.983870967741865</v>
          </cell>
          <cell r="DO13">
            <v>93.983870967741865</v>
          </cell>
          <cell r="DP13">
            <v>94.983870967741865</v>
          </cell>
          <cell r="DQ13">
            <v>95.983870967741865</v>
          </cell>
          <cell r="DR13">
            <v>96.483870967741865</v>
          </cell>
          <cell r="DS13">
            <v>97.483870967741865</v>
          </cell>
          <cell r="DT13">
            <v>98.483870967741865</v>
          </cell>
          <cell r="DU13">
            <v>99.483870967741865</v>
          </cell>
          <cell r="DV13">
            <v>100.48387096774186</v>
          </cell>
          <cell r="DW13">
            <v>101.48387096774186</v>
          </cell>
          <cell r="DX13">
            <v>102.48387096774186</v>
          </cell>
          <cell r="DY13">
            <v>102.98387096774186</v>
          </cell>
          <cell r="DZ13">
            <v>103.98387096774186</v>
          </cell>
          <cell r="EA13">
            <v>104.98387096774186</v>
          </cell>
          <cell r="EB13">
            <v>105.98387096774186</v>
          </cell>
          <cell r="EC13">
            <v>106.98387096774186</v>
          </cell>
          <cell r="ED13">
            <v>107.98387096774186</v>
          </cell>
          <cell r="EE13">
            <v>108.98387096774186</v>
          </cell>
          <cell r="EF13">
            <v>109.48387096774186</v>
          </cell>
          <cell r="EG13">
            <v>110.48387096774186</v>
          </cell>
          <cell r="EH13">
            <v>111.48387096774186</v>
          </cell>
          <cell r="EI13">
            <v>112.48387096774186</v>
          </cell>
          <cell r="EJ13">
            <v>113.48387096774186</v>
          </cell>
          <cell r="EK13">
            <v>114.48387096774186</v>
          </cell>
          <cell r="EL13">
            <v>115.48387096774186</v>
          </cell>
          <cell r="EM13">
            <v>115.98387096774186</v>
          </cell>
          <cell r="EN13">
            <v>116.98387096774186</v>
          </cell>
          <cell r="EO13">
            <v>117.98387096774186</v>
          </cell>
          <cell r="EP13">
            <v>118.98387096774186</v>
          </cell>
          <cell r="EQ13">
            <v>119.98387096774186</v>
          </cell>
          <cell r="ER13">
            <v>120.9172043010752</v>
          </cell>
          <cell r="ES13">
            <v>121.85053763440854</v>
          </cell>
          <cell r="ET13">
            <v>122.31720430107521</v>
          </cell>
          <cell r="EU13">
            <v>123.25053763440854</v>
          </cell>
          <cell r="EV13">
            <v>124.18387096774188</v>
          </cell>
          <cell r="EW13">
            <v>125.11720430107522</v>
          </cell>
          <cell r="EX13">
            <v>126.05053763440856</v>
          </cell>
          <cell r="EY13">
            <v>126.98387096774189</v>
          </cell>
          <cell r="EZ13">
            <v>127.91720430107523</v>
          </cell>
          <cell r="FA13">
            <v>128.3838709677419</v>
          </cell>
          <cell r="FB13">
            <v>129.31720430107524</v>
          </cell>
          <cell r="FC13">
            <v>130.25053763440857</v>
          </cell>
          <cell r="FD13">
            <v>131.18387096774191</v>
          </cell>
          <cell r="FE13">
            <v>132.11720430107525</v>
          </cell>
          <cell r="FF13">
            <v>133.05053763440858</v>
          </cell>
          <cell r="FG13">
            <v>133.98387096774192</v>
          </cell>
          <cell r="FH13">
            <v>134.45053763440859</v>
          </cell>
          <cell r="FI13">
            <v>135.38387096774193</v>
          </cell>
          <cell r="FJ13">
            <v>136.31720430107526</v>
          </cell>
          <cell r="FK13">
            <v>137.2505376344086</v>
          </cell>
          <cell r="FL13">
            <v>138.18387096774194</v>
          </cell>
          <cell r="FM13">
            <v>139.11720430107528</v>
          </cell>
          <cell r="FN13">
            <v>140.05053763440861</v>
          </cell>
          <cell r="FO13">
            <v>140.51720430107528</v>
          </cell>
          <cell r="FP13">
            <v>141.45053763440862</v>
          </cell>
          <cell r="FQ13">
            <v>142.38387096774196</v>
          </cell>
          <cell r="FR13">
            <v>143.31720430107529</v>
          </cell>
          <cell r="FS13">
            <v>144.25053763440863</v>
          </cell>
          <cell r="FT13">
            <v>145.18387096774197</v>
          </cell>
          <cell r="FU13">
            <v>146.1172043010753</v>
          </cell>
          <cell r="FV13">
            <v>146.50430107526884</v>
          </cell>
          <cell r="FW13">
            <v>147.27849462365594</v>
          </cell>
          <cell r="FX13">
            <v>148.05268817204305</v>
          </cell>
          <cell r="FY13">
            <v>148.82688172043015</v>
          </cell>
          <cell r="FZ13">
            <v>149.60107526881725</v>
          </cell>
          <cell r="GA13">
            <v>150.37526881720436</v>
          </cell>
          <cell r="GB13">
            <v>151.14946236559146</v>
          </cell>
          <cell r="GC13">
            <v>151.536559139785</v>
          </cell>
          <cell r="GD13">
            <v>152.3107526881721</v>
          </cell>
          <cell r="GE13">
            <v>153.0849462365592</v>
          </cell>
          <cell r="GF13">
            <v>153.85913978494631</v>
          </cell>
          <cell r="GG13">
            <v>154.63333333333341</v>
          </cell>
          <cell r="GH13">
            <v>155.40752688172051</v>
          </cell>
          <cell r="GI13">
            <v>156.18172043010762</v>
          </cell>
          <cell r="GJ13">
            <v>156.56881720430115</v>
          </cell>
          <cell r="GK13">
            <v>157.34301075268826</v>
          </cell>
          <cell r="GL13">
            <v>158.11720430107536</v>
          </cell>
          <cell r="GM13">
            <v>158.89139784946246</v>
          </cell>
          <cell r="GN13">
            <v>159.66559139784957</v>
          </cell>
          <cell r="GO13">
            <v>160.43978494623667</v>
          </cell>
          <cell r="GP13">
            <v>161.21397849462377</v>
          </cell>
          <cell r="GQ13">
            <v>161.60107526881731</v>
          </cell>
          <cell r="GR13">
            <v>162.37526881720441</v>
          </cell>
          <cell r="GS13">
            <v>163.14946236559152</v>
          </cell>
          <cell r="GT13">
            <v>163.92365591397862</v>
          </cell>
          <cell r="GU13">
            <v>164.69784946236572</v>
          </cell>
          <cell r="GV13">
            <v>165.47204301075283</v>
          </cell>
          <cell r="GW13">
            <v>166.24623655913993</v>
          </cell>
          <cell r="GX13">
            <v>166.63333333333347</v>
          </cell>
          <cell r="GY13">
            <v>167.40752688172057</v>
          </cell>
          <cell r="GZ13">
            <v>167.40752688172057</v>
          </cell>
          <cell r="HA13">
            <v>167.40752688172057</v>
          </cell>
          <cell r="HB13">
            <v>167.40752688172057</v>
          </cell>
          <cell r="HC13">
            <v>167.40752688172057</v>
          </cell>
          <cell r="HD13">
            <v>167.40752688172057</v>
          </cell>
          <cell r="HE13">
            <v>167.40752688172057</v>
          </cell>
          <cell r="HF13">
            <v>167.40752688172057</v>
          </cell>
          <cell r="HG13">
            <v>167.40752688172057</v>
          </cell>
          <cell r="HH13">
            <v>167.40752688172057</v>
          </cell>
          <cell r="HI13">
            <v>167.40752688172057</v>
          </cell>
          <cell r="HJ13">
            <v>167.40752688172057</v>
          </cell>
          <cell r="HK13">
            <v>167.40752688172057</v>
          </cell>
          <cell r="HL13">
            <v>167.40752688172057</v>
          </cell>
          <cell r="HM13">
            <v>167.40752688172057</v>
          </cell>
          <cell r="HN13">
            <v>167.40752688172057</v>
          </cell>
          <cell r="HO13">
            <v>167.40752688172057</v>
          </cell>
          <cell r="HP13">
            <v>167.40752688172057</v>
          </cell>
          <cell r="HQ13">
            <v>167.40752688172057</v>
          </cell>
          <cell r="HR13">
            <v>167.40752688172057</v>
          </cell>
          <cell r="HS13">
            <v>167.40752688172057</v>
          </cell>
          <cell r="HT13">
            <v>167.40752688172057</v>
          </cell>
          <cell r="HU13">
            <v>167.40752688172057</v>
          </cell>
          <cell r="HV13">
            <v>167.40752688172057</v>
          </cell>
          <cell r="HW13">
            <v>167.40752688172057</v>
          </cell>
          <cell r="HX13">
            <v>167.40752688172057</v>
          </cell>
          <cell r="HY13">
            <v>167.40752688172057</v>
          </cell>
          <cell r="HZ13">
            <v>167.40752688172057</v>
          </cell>
          <cell r="IA13">
            <v>167.40752688172057</v>
          </cell>
        </row>
        <row r="14">
          <cell r="A14">
            <v>12</v>
          </cell>
        </row>
        <row r="15">
          <cell r="A15">
            <v>13</v>
          </cell>
          <cell r="C15" t="str">
            <v>Calibración Difusor,    Molienda diaria TCD</v>
          </cell>
          <cell r="D15" t="str">
            <v>Ton/día</v>
          </cell>
          <cell r="E15">
            <v>10850</v>
          </cell>
          <cell r="F15">
            <v>10850</v>
          </cell>
          <cell r="G15">
            <v>10850</v>
          </cell>
          <cell r="H15">
            <v>10850</v>
          </cell>
          <cell r="I15">
            <v>10850</v>
          </cell>
          <cell r="J15">
            <v>10850</v>
          </cell>
          <cell r="K15">
            <v>10850</v>
          </cell>
          <cell r="L15">
            <v>10850</v>
          </cell>
          <cell r="M15">
            <v>10850</v>
          </cell>
          <cell r="N15">
            <v>10850</v>
          </cell>
          <cell r="O15">
            <v>10850</v>
          </cell>
          <cell r="P15">
            <v>10850</v>
          </cell>
          <cell r="Q15">
            <v>10850</v>
          </cell>
          <cell r="R15">
            <v>10850</v>
          </cell>
          <cell r="S15">
            <v>10850</v>
          </cell>
          <cell r="T15">
            <v>10850</v>
          </cell>
          <cell r="U15">
            <v>10850</v>
          </cell>
          <cell r="V15">
            <v>10850</v>
          </cell>
          <cell r="W15">
            <v>10850</v>
          </cell>
          <cell r="X15">
            <v>10850</v>
          </cell>
          <cell r="Y15">
            <v>10850</v>
          </cell>
          <cell r="Z15">
            <v>10850</v>
          </cell>
          <cell r="AA15">
            <v>10850</v>
          </cell>
          <cell r="AB15">
            <v>10850</v>
          </cell>
          <cell r="AC15">
            <v>10850</v>
          </cell>
          <cell r="AD15">
            <v>10850</v>
          </cell>
          <cell r="AE15">
            <v>10850</v>
          </cell>
          <cell r="AF15">
            <v>10850</v>
          </cell>
          <cell r="AG15">
            <v>10850</v>
          </cell>
          <cell r="AH15">
            <v>10850</v>
          </cell>
          <cell r="AI15">
            <v>10850</v>
          </cell>
          <cell r="AJ15">
            <v>10850</v>
          </cell>
          <cell r="AK15">
            <v>10850</v>
          </cell>
          <cell r="AL15">
            <v>10850</v>
          </cell>
          <cell r="AM15">
            <v>10850</v>
          </cell>
          <cell r="AN15">
            <v>10850</v>
          </cell>
          <cell r="AO15">
            <v>10850</v>
          </cell>
          <cell r="AP15">
            <v>10850</v>
          </cell>
          <cell r="AQ15">
            <v>10850</v>
          </cell>
          <cell r="AR15">
            <v>10850</v>
          </cell>
          <cell r="AS15">
            <v>10850</v>
          </cell>
          <cell r="AT15">
            <v>10850</v>
          </cell>
          <cell r="AU15">
            <v>10850</v>
          </cell>
          <cell r="AV15">
            <v>10850</v>
          </cell>
          <cell r="AW15">
            <v>10850</v>
          </cell>
          <cell r="AX15">
            <v>10850</v>
          </cell>
          <cell r="AY15">
            <v>10850</v>
          </cell>
          <cell r="AZ15">
            <v>10850</v>
          </cell>
          <cell r="BA15">
            <v>10850</v>
          </cell>
          <cell r="BB15">
            <v>10850</v>
          </cell>
          <cell r="BC15">
            <v>10850</v>
          </cell>
          <cell r="BD15">
            <v>10850</v>
          </cell>
          <cell r="BE15">
            <v>10850</v>
          </cell>
          <cell r="BF15">
            <v>10850</v>
          </cell>
          <cell r="BG15">
            <v>10850</v>
          </cell>
          <cell r="BH15">
            <v>10850</v>
          </cell>
          <cell r="BI15">
            <v>10850</v>
          </cell>
          <cell r="BJ15">
            <v>10850</v>
          </cell>
          <cell r="BK15">
            <v>10850</v>
          </cell>
          <cell r="BL15">
            <v>10850</v>
          </cell>
          <cell r="BM15">
            <v>10850</v>
          </cell>
          <cell r="BN15">
            <v>10850</v>
          </cell>
          <cell r="BO15">
            <v>10850</v>
          </cell>
          <cell r="BP15">
            <v>10850</v>
          </cell>
          <cell r="BQ15">
            <v>10850</v>
          </cell>
          <cell r="BR15">
            <v>10850</v>
          </cell>
          <cell r="BS15">
            <v>10850</v>
          </cell>
          <cell r="BT15">
            <v>10850</v>
          </cell>
          <cell r="BU15">
            <v>10850</v>
          </cell>
          <cell r="BV15">
            <v>10850</v>
          </cell>
          <cell r="BW15">
            <v>10850</v>
          </cell>
          <cell r="BX15">
            <v>10850</v>
          </cell>
          <cell r="BY15">
            <v>10850</v>
          </cell>
          <cell r="BZ15">
            <v>10850</v>
          </cell>
          <cell r="CA15">
            <v>10850</v>
          </cell>
          <cell r="CB15">
            <v>10850</v>
          </cell>
          <cell r="CC15">
            <v>10850</v>
          </cell>
          <cell r="CD15">
            <v>10850</v>
          </cell>
          <cell r="CE15">
            <v>10850</v>
          </cell>
          <cell r="CF15">
            <v>10850</v>
          </cell>
          <cell r="CG15">
            <v>10850</v>
          </cell>
          <cell r="CH15">
            <v>10850</v>
          </cell>
          <cell r="CI15">
            <v>10850</v>
          </cell>
          <cell r="CJ15">
            <v>10850</v>
          </cell>
          <cell r="CK15">
            <v>10850</v>
          </cell>
          <cell r="CL15">
            <v>10850</v>
          </cell>
          <cell r="CM15">
            <v>10850</v>
          </cell>
          <cell r="CN15">
            <v>10850</v>
          </cell>
          <cell r="CO15">
            <v>10850</v>
          </cell>
          <cell r="CP15">
            <v>10850</v>
          </cell>
          <cell r="CQ15">
            <v>10850</v>
          </cell>
          <cell r="CR15">
            <v>10850</v>
          </cell>
          <cell r="CS15">
            <v>10850</v>
          </cell>
          <cell r="CT15">
            <v>10850</v>
          </cell>
          <cell r="CU15">
            <v>10850</v>
          </cell>
          <cell r="CV15">
            <v>10850</v>
          </cell>
          <cell r="CW15">
            <v>10850</v>
          </cell>
          <cell r="CX15">
            <v>10850</v>
          </cell>
          <cell r="CY15">
            <v>10850</v>
          </cell>
          <cell r="CZ15">
            <v>10850</v>
          </cell>
          <cell r="DA15">
            <v>10850</v>
          </cell>
          <cell r="DB15">
            <v>10850</v>
          </cell>
          <cell r="DC15">
            <v>10850</v>
          </cell>
          <cell r="DD15">
            <v>10850</v>
          </cell>
          <cell r="DE15">
            <v>10850</v>
          </cell>
          <cell r="DF15">
            <v>10850</v>
          </cell>
          <cell r="DG15">
            <v>10850</v>
          </cell>
          <cell r="DH15">
            <v>10850</v>
          </cell>
          <cell r="DI15">
            <v>10850</v>
          </cell>
          <cell r="DJ15">
            <v>10850</v>
          </cell>
          <cell r="DK15">
            <v>10850</v>
          </cell>
          <cell r="DL15">
            <v>10850</v>
          </cell>
          <cell r="DM15">
            <v>10850</v>
          </cell>
          <cell r="DN15">
            <v>10850</v>
          </cell>
          <cell r="DO15">
            <v>10850</v>
          </cell>
          <cell r="DP15">
            <v>10850</v>
          </cell>
          <cell r="DQ15">
            <v>10850</v>
          </cell>
          <cell r="DR15">
            <v>10850</v>
          </cell>
          <cell r="DS15">
            <v>10850</v>
          </cell>
          <cell r="DT15">
            <v>10850</v>
          </cell>
          <cell r="DU15">
            <v>10850</v>
          </cell>
          <cell r="DV15">
            <v>10850</v>
          </cell>
          <cell r="DW15">
            <v>10850</v>
          </cell>
          <cell r="DX15">
            <v>10850</v>
          </cell>
          <cell r="DY15">
            <v>10850</v>
          </cell>
          <cell r="DZ15">
            <v>10850</v>
          </cell>
          <cell r="EA15">
            <v>10850</v>
          </cell>
          <cell r="EB15">
            <v>10850</v>
          </cell>
          <cell r="EC15">
            <v>10850</v>
          </cell>
          <cell r="ED15">
            <v>10850</v>
          </cell>
          <cell r="EE15">
            <v>10850</v>
          </cell>
          <cell r="EF15">
            <v>10850</v>
          </cell>
          <cell r="EG15">
            <v>10850</v>
          </cell>
          <cell r="EH15">
            <v>10850</v>
          </cell>
          <cell r="EI15">
            <v>10850</v>
          </cell>
          <cell r="EJ15">
            <v>10850</v>
          </cell>
          <cell r="EK15">
            <v>10850</v>
          </cell>
          <cell r="EL15">
            <v>10850</v>
          </cell>
          <cell r="EM15">
            <v>10850</v>
          </cell>
          <cell r="EN15">
            <v>10850</v>
          </cell>
          <cell r="EO15">
            <v>10850</v>
          </cell>
          <cell r="EP15">
            <v>10850</v>
          </cell>
          <cell r="EQ15">
            <v>10850</v>
          </cell>
          <cell r="ER15">
            <v>10850</v>
          </cell>
          <cell r="ES15">
            <v>10850</v>
          </cell>
          <cell r="ET15">
            <v>10850</v>
          </cell>
          <cell r="EU15">
            <v>10850</v>
          </cell>
          <cell r="EV15">
            <v>10850</v>
          </cell>
          <cell r="EW15">
            <v>10850</v>
          </cell>
          <cell r="EX15">
            <v>10850</v>
          </cell>
          <cell r="EY15">
            <v>10850</v>
          </cell>
          <cell r="EZ15">
            <v>10850</v>
          </cell>
          <cell r="FA15">
            <v>10850</v>
          </cell>
          <cell r="FB15">
            <v>10850</v>
          </cell>
          <cell r="FC15">
            <v>10850</v>
          </cell>
          <cell r="FD15">
            <v>10850</v>
          </cell>
          <cell r="FE15">
            <v>10850</v>
          </cell>
          <cell r="FF15">
            <v>10850</v>
          </cell>
          <cell r="FG15">
            <v>10850</v>
          </cell>
          <cell r="FH15">
            <v>10850</v>
          </cell>
          <cell r="FI15">
            <v>10850</v>
          </cell>
          <cell r="FJ15">
            <v>10850</v>
          </cell>
          <cell r="FK15">
            <v>10850</v>
          </cell>
          <cell r="FL15">
            <v>10850</v>
          </cell>
          <cell r="FM15">
            <v>10850</v>
          </cell>
          <cell r="FN15">
            <v>10850</v>
          </cell>
          <cell r="FO15">
            <v>10850</v>
          </cell>
          <cell r="FP15">
            <v>10850</v>
          </cell>
          <cell r="FQ15">
            <v>10850</v>
          </cell>
          <cell r="FR15">
            <v>10850</v>
          </cell>
          <cell r="FS15">
            <v>10850</v>
          </cell>
          <cell r="FT15">
            <v>10850</v>
          </cell>
          <cell r="FU15">
            <v>10850</v>
          </cell>
          <cell r="FV15">
            <v>10850</v>
          </cell>
          <cell r="FW15">
            <v>10850</v>
          </cell>
          <cell r="FX15">
            <v>10850</v>
          </cell>
          <cell r="FY15">
            <v>10850</v>
          </cell>
          <cell r="FZ15">
            <v>10850</v>
          </cell>
          <cell r="GA15">
            <v>10850</v>
          </cell>
          <cell r="GB15">
            <v>10850</v>
          </cell>
          <cell r="GC15">
            <v>10850</v>
          </cell>
          <cell r="GD15">
            <v>10850</v>
          </cell>
          <cell r="GE15">
            <v>10850</v>
          </cell>
          <cell r="GF15">
            <v>10850</v>
          </cell>
          <cell r="GG15">
            <v>10850</v>
          </cell>
          <cell r="GH15">
            <v>10850</v>
          </cell>
          <cell r="GI15">
            <v>10850</v>
          </cell>
          <cell r="GJ15">
            <v>10850</v>
          </cell>
          <cell r="GK15">
            <v>10850</v>
          </cell>
          <cell r="GL15">
            <v>10850</v>
          </cell>
          <cell r="GM15">
            <v>10850</v>
          </cell>
          <cell r="GN15">
            <v>10850</v>
          </cell>
          <cell r="GO15">
            <v>10850</v>
          </cell>
          <cell r="GP15">
            <v>10850</v>
          </cell>
          <cell r="GQ15">
            <v>10850</v>
          </cell>
          <cell r="GR15">
            <v>10850</v>
          </cell>
          <cell r="GS15">
            <v>10850</v>
          </cell>
          <cell r="GT15">
            <v>10850</v>
          </cell>
          <cell r="GU15">
            <v>10850</v>
          </cell>
          <cell r="GV15">
            <v>10850</v>
          </cell>
          <cell r="GW15">
            <v>10850</v>
          </cell>
          <cell r="GX15">
            <v>10850</v>
          </cell>
          <cell r="GY15">
            <v>10850</v>
          </cell>
          <cell r="GZ15">
            <v>10850</v>
          </cell>
          <cell r="HA15">
            <v>10850</v>
          </cell>
          <cell r="HB15">
            <v>10850</v>
          </cell>
          <cell r="HC15">
            <v>10850</v>
          </cell>
          <cell r="HD15">
            <v>10850</v>
          </cell>
          <cell r="HE15">
            <v>10850</v>
          </cell>
          <cell r="HF15">
            <v>10850</v>
          </cell>
          <cell r="HG15">
            <v>10850</v>
          </cell>
          <cell r="HH15">
            <v>10850</v>
          </cell>
          <cell r="HI15">
            <v>10850</v>
          </cell>
          <cell r="HJ15">
            <v>10850</v>
          </cell>
          <cell r="HK15">
            <v>10850</v>
          </cell>
          <cell r="HL15">
            <v>10850</v>
          </cell>
          <cell r="HM15">
            <v>10850</v>
          </cell>
          <cell r="HN15">
            <v>10850</v>
          </cell>
          <cell r="HO15">
            <v>10850</v>
          </cell>
          <cell r="HP15">
            <v>10850</v>
          </cell>
          <cell r="HQ15">
            <v>10850</v>
          </cell>
          <cell r="HR15">
            <v>10850</v>
          </cell>
          <cell r="HS15">
            <v>10850</v>
          </cell>
          <cell r="HT15">
            <v>10850</v>
          </cell>
          <cell r="HU15">
            <v>10850</v>
          </cell>
          <cell r="HV15">
            <v>10850</v>
          </cell>
          <cell r="HW15">
            <v>10850</v>
          </cell>
          <cell r="HX15">
            <v>10850</v>
          </cell>
          <cell r="HY15">
            <v>10850</v>
          </cell>
          <cell r="HZ15">
            <v>10850</v>
          </cell>
          <cell r="IA15">
            <v>10850</v>
          </cell>
        </row>
        <row r="16">
          <cell r="A16">
            <v>14</v>
          </cell>
          <cell r="C16" t="str">
            <v>Moenda Diaria</v>
          </cell>
          <cell r="D16" t="str">
            <v>Ton/día</v>
          </cell>
          <cell r="E16">
            <v>2893.3333333333335</v>
          </cell>
          <cell r="F16">
            <v>4340.0000000000009</v>
          </cell>
          <cell r="G16">
            <v>5786.666666666667</v>
          </cell>
          <cell r="H16">
            <v>7233.333333333333</v>
          </cell>
          <cell r="I16">
            <v>8680.0000000000018</v>
          </cell>
          <cell r="J16">
            <v>8680.0000000000018</v>
          </cell>
          <cell r="K16">
            <v>8680.0000000000018</v>
          </cell>
          <cell r="L16">
            <v>6510</v>
          </cell>
          <cell r="M16">
            <v>8680.0000000000018</v>
          </cell>
          <cell r="N16">
            <v>8680.0000000000018</v>
          </cell>
          <cell r="O16">
            <v>8680.0000000000018</v>
          </cell>
          <cell r="P16">
            <v>8680.0000000000018</v>
          </cell>
          <cell r="Q16">
            <v>8680.0000000000018</v>
          </cell>
          <cell r="R16">
            <v>8680.0000000000018</v>
          </cell>
          <cell r="S16">
            <v>6510</v>
          </cell>
          <cell r="T16">
            <v>8680.0000000000018</v>
          </cell>
          <cell r="U16">
            <v>8680.0000000000018</v>
          </cell>
          <cell r="V16">
            <v>8680.0000000000018</v>
          </cell>
          <cell r="W16">
            <v>8680.0000000000018</v>
          </cell>
          <cell r="X16">
            <v>8680.0000000000018</v>
          </cell>
          <cell r="Y16">
            <v>3266.6666666666665</v>
          </cell>
          <cell r="Z16">
            <v>7350</v>
          </cell>
          <cell r="AA16">
            <v>9799.9999999999982</v>
          </cell>
          <cell r="AB16">
            <v>9799.9999999999982</v>
          </cell>
          <cell r="AC16">
            <v>9799.9999999999982</v>
          </cell>
          <cell r="AD16">
            <v>9799.9999999999982</v>
          </cell>
          <cell r="AE16">
            <v>9799.9999999999982</v>
          </cell>
          <cell r="AF16">
            <v>9799.9999999999982</v>
          </cell>
          <cell r="AG16">
            <v>9799.9999999999982</v>
          </cell>
          <cell r="AH16">
            <v>9799.9999999999982</v>
          </cell>
          <cell r="AI16">
            <v>9799.9999999999982</v>
          </cell>
          <cell r="AJ16">
            <v>9799.9999999999982</v>
          </cell>
          <cell r="AK16">
            <v>9799.9999999999982</v>
          </cell>
          <cell r="AL16">
            <v>4899.9999999999991</v>
          </cell>
          <cell r="AM16">
            <v>9799.9999999999982</v>
          </cell>
          <cell r="AN16">
            <v>9799.9999999999982</v>
          </cell>
          <cell r="AO16">
            <v>9799.9999999999982</v>
          </cell>
          <cell r="AP16">
            <v>9799.9999999999982</v>
          </cell>
          <cell r="AQ16">
            <v>9799.9999999999982</v>
          </cell>
          <cell r="AR16">
            <v>9799.9999999999982</v>
          </cell>
          <cell r="AS16">
            <v>4899.9999999999991</v>
          </cell>
          <cell r="AT16">
            <v>9799.9999999999982</v>
          </cell>
          <cell r="AU16">
            <v>9799.9999999999982</v>
          </cell>
          <cell r="AV16">
            <v>9799.9999999999982</v>
          </cell>
          <cell r="AW16">
            <v>9799.9999999999982</v>
          </cell>
          <cell r="AX16">
            <v>9799.9999999999982</v>
          </cell>
          <cell r="AY16">
            <v>9799.9999999999982</v>
          </cell>
          <cell r="AZ16">
            <v>4899.9999999999991</v>
          </cell>
          <cell r="BA16">
            <v>9799.9999999999982</v>
          </cell>
          <cell r="BB16">
            <v>9799.9999999999982</v>
          </cell>
          <cell r="BC16">
            <v>9799.9999999999982</v>
          </cell>
          <cell r="BD16">
            <v>8680.0000000000018</v>
          </cell>
          <cell r="BE16">
            <v>8680.0000000000018</v>
          </cell>
          <cell r="BF16">
            <v>8680.0000000000018</v>
          </cell>
          <cell r="BG16">
            <v>4340.0000000000009</v>
          </cell>
          <cell r="BH16">
            <v>8680.0000000000018</v>
          </cell>
          <cell r="BI16">
            <v>8680.0000000000018</v>
          </cell>
          <cell r="BJ16">
            <v>8680.0000000000018</v>
          </cell>
          <cell r="BK16">
            <v>8680.0000000000018</v>
          </cell>
          <cell r="BL16">
            <v>8680.0000000000018</v>
          </cell>
          <cell r="BM16">
            <v>8680.0000000000018</v>
          </cell>
          <cell r="BN16">
            <v>4340.0000000000009</v>
          </cell>
          <cell r="BO16">
            <v>8680.0000000000018</v>
          </cell>
          <cell r="BP16">
            <v>8680.0000000000018</v>
          </cell>
          <cell r="BQ16">
            <v>8680.0000000000018</v>
          </cell>
          <cell r="BR16">
            <v>8680.0000000000018</v>
          </cell>
          <cell r="BS16">
            <v>8680.0000000000018</v>
          </cell>
          <cell r="BT16">
            <v>8680.0000000000018</v>
          </cell>
          <cell r="BU16">
            <v>4340.0000000000009</v>
          </cell>
          <cell r="BV16">
            <v>8680.0000000000018</v>
          </cell>
          <cell r="BW16">
            <v>8680.0000000000018</v>
          </cell>
          <cell r="BX16">
            <v>8680.0000000000018</v>
          </cell>
          <cell r="BY16">
            <v>8680.0000000000018</v>
          </cell>
          <cell r="BZ16">
            <v>8680.0000000000018</v>
          </cell>
          <cell r="CA16">
            <v>8680.0000000000018</v>
          </cell>
          <cell r="CB16">
            <v>4340.0000000000009</v>
          </cell>
          <cell r="CC16">
            <v>8680.0000000000018</v>
          </cell>
          <cell r="CD16">
            <v>8680.0000000000018</v>
          </cell>
          <cell r="CE16">
            <v>8680.0000000000018</v>
          </cell>
          <cell r="CF16">
            <v>8680.0000000000018</v>
          </cell>
          <cell r="CG16">
            <v>8680.0000000000018</v>
          </cell>
          <cell r="CH16">
            <v>10850</v>
          </cell>
          <cell r="CI16">
            <v>5425</v>
          </cell>
          <cell r="CJ16">
            <v>10850</v>
          </cell>
          <cell r="CK16">
            <v>10850</v>
          </cell>
          <cell r="CL16">
            <v>10850</v>
          </cell>
          <cell r="CM16">
            <v>10850</v>
          </cell>
          <cell r="CN16">
            <v>10850</v>
          </cell>
          <cell r="CO16">
            <v>10850</v>
          </cell>
          <cell r="CP16">
            <v>5425</v>
          </cell>
          <cell r="CQ16">
            <v>10850</v>
          </cell>
          <cell r="CR16">
            <v>10850</v>
          </cell>
          <cell r="CS16">
            <v>10850</v>
          </cell>
          <cell r="CT16">
            <v>10850</v>
          </cell>
          <cell r="CU16">
            <v>10850</v>
          </cell>
          <cell r="CV16">
            <v>10850</v>
          </cell>
          <cell r="CW16">
            <v>5425</v>
          </cell>
          <cell r="CX16">
            <v>10850</v>
          </cell>
          <cell r="CY16">
            <v>10850</v>
          </cell>
          <cell r="CZ16">
            <v>10850</v>
          </cell>
          <cell r="DA16">
            <v>10850</v>
          </cell>
          <cell r="DB16">
            <v>10850</v>
          </cell>
          <cell r="DC16">
            <v>10850</v>
          </cell>
          <cell r="DD16">
            <v>5425</v>
          </cell>
          <cell r="DE16">
            <v>10850</v>
          </cell>
          <cell r="DF16">
            <v>10850</v>
          </cell>
          <cell r="DG16">
            <v>10850</v>
          </cell>
          <cell r="DH16">
            <v>10850</v>
          </cell>
          <cell r="DI16">
            <v>10850</v>
          </cell>
          <cell r="DJ16">
            <v>10850</v>
          </cell>
          <cell r="DK16">
            <v>5425</v>
          </cell>
          <cell r="DL16">
            <v>10850</v>
          </cell>
          <cell r="DM16">
            <v>10850</v>
          </cell>
          <cell r="DN16">
            <v>10850</v>
          </cell>
          <cell r="DO16">
            <v>10850</v>
          </cell>
          <cell r="DP16">
            <v>10850</v>
          </cell>
          <cell r="DQ16">
            <v>10850</v>
          </cell>
          <cell r="DR16">
            <v>5425</v>
          </cell>
          <cell r="DS16">
            <v>10850</v>
          </cell>
          <cell r="DT16">
            <v>10850</v>
          </cell>
          <cell r="DU16">
            <v>10850</v>
          </cell>
          <cell r="DV16">
            <v>10850</v>
          </cell>
          <cell r="DW16">
            <v>10850</v>
          </cell>
          <cell r="DX16">
            <v>10850</v>
          </cell>
          <cell r="DY16">
            <v>5425</v>
          </cell>
          <cell r="DZ16">
            <v>10850</v>
          </cell>
          <cell r="EA16">
            <v>10850</v>
          </cell>
          <cell r="EB16">
            <v>10850</v>
          </cell>
          <cell r="EC16">
            <v>10850</v>
          </cell>
          <cell r="ED16">
            <v>10850</v>
          </cell>
          <cell r="EE16">
            <v>10850</v>
          </cell>
          <cell r="EF16">
            <v>5425</v>
          </cell>
          <cell r="EG16">
            <v>10850</v>
          </cell>
          <cell r="EH16">
            <v>10850</v>
          </cell>
          <cell r="EI16">
            <v>10850</v>
          </cell>
          <cell r="EJ16">
            <v>10850</v>
          </cell>
          <cell r="EK16">
            <v>10850</v>
          </cell>
          <cell r="EL16">
            <v>10850</v>
          </cell>
          <cell r="EM16">
            <v>5425</v>
          </cell>
          <cell r="EN16">
            <v>10850</v>
          </cell>
          <cell r="EO16">
            <v>10850</v>
          </cell>
          <cell r="EP16">
            <v>10850</v>
          </cell>
          <cell r="EQ16">
            <v>10850</v>
          </cell>
          <cell r="ER16">
            <v>10126.666666666666</v>
          </cell>
          <cell r="ES16">
            <v>10126.666666666666</v>
          </cell>
          <cell r="ET16">
            <v>5063.333333333333</v>
          </cell>
          <cell r="EU16">
            <v>10126.666666666666</v>
          </cell>
          <cell r="EV16">
            <v>10126.666666666666</v>
          </cell>
          <cell r="EW16">
            <v>10126.666666666666</v>
          </cell>
          <cell r="EX16">
            <v>10126.666666666666</v>
          </cell>
          <cell r="EY16">
            <v>10126.666666666666</v>
          </cell>
          <cell r="EZ16">
            <v>10126.666666666666</v>
          </cell>
          <cell r="FA16">
            <v>5063.333333333333</v>
          </cell>
          <cell r="FB16">
            <v>10126.666666666666</v>
          </cell>
          <cell r="FC16">
            <v>10126.666666666666</v>
          </cell>
          <cell r="FD16">
            <v>10126.666666666666</v>
          </cell>
          <cell r="FE16">
            <v>10126.666666666666</v>
          </cell>
          <cell r="FF16">
            <v>10126.666666666666</v>
          </cell>
          <cell r="FG16">
            <v>10126.666666666666</v>
          </cell>
          <cell r="FH16">
            <v>5063.333333333333</v>
          </cell>
          <cell r="FI16">
            <v>10126.666666666666</v>
          </cell>
          <cell r="FJ16">
            <v>10126.666666666666</v>
          </cell>
          <cell r="FK16">
            <v>10126.666666666666</v>
          </cell>
          <cell r="FL16">
            <v>10126.666666666666</v>
          </cell>
          <cell r="FM16">
            <v>10126.666666666666</v>
          </cell>
          <cell r="FN16">
            <v>10126.666666666666</v>
          </cell>
          <cell r="FO16">
            <v>5063.333333333333</v>
          </cell>
          <cell r="FP16">
            <v>10126.666666666666</v>
          </cell>
          <cell r="FQ16">
            <v>10126.666666666666</v>
          </cell>
          <cell r="FR16">
            <v>10126.666666666666</v>
          </cell>
          <cell r="FS16">
            <v>10126.666666666666</v>
          </cell>
          <cell r="FT16">
            <v>10126.666666666666</v>
          </cell>
          <cell r="FU16">
            <v>10126.666666666666</v>
          </cell>
          <cell r="FV16">
            <v>4199.9999999999991</v>
          </cell>
          <cell r="FW16">
            <v>8399.9999999999982</v>
          </cell>
          <cell r="FX16">
            <v>8399.9999999999982</v>
          </cell>
          <cell r="FY16">
            <v>8399.9999999999982</v>
          </cell>
          <cell r="FZ16">
            <v>8399.9999999999982</v>
          </cell>
          <cell r="GA16">
            <v>8399.9999999999982</v>
          </cell>
          <cell r="GB16">
            <v>8399.9999999999982</v>
          </cell>
          <cell r="GC16">
            <v>4199.9999999999991</v>
          </cell>
          <cell r="GD16">
            <v>8399.9999999999982</v>
          </cell>
          <cell r="GE16">
            <v>8399.9999999999982</v>
          </cell>
          <cell r="GF16">
            <v>8399.9999999999982</v>
          </cell>
          <cell r="GG16">
            <v>8399.9999999999982</v>
          </cell>
          <cell r="GH16">
            <v>8399.9999999999982</v>
          </cell>
          <cell r="GI16">
            <v>8399.9999999999982</v>
          </cell>
          <cell r="GJ16">
            <v>4199.9999999999991</v>
          </cell>
          <cell r="GK16">
            <v>8399.9999999999982</v>
          </cell>
          <cell r="GL16">
            <v>8399.9999999999982</v>
          </cell>
          <cell r="GM16">
            <v>8399.9999999999982</v>
          </cell>
          <cell r="GN16">
            <v>8399.9999999999982</v>
          </cell>
          <cell r="GO16">
            <v>8399.9999999999982</v>
          </cell>
          <cell r="GP16">
            <v>8399.9999999999982</v>
          </cell>
          <cell r="GQ16">
            <v>4199.9999999999991</v>
          </cell>
          <cell r="GR16">
            <v>8399.9999999999982</v>
          </cell>
          <cell r="GS16">
            <v>8399.9999999999982</v>
          </cell>
          <cell r="GT16">
            <v>8399.9999999999982</v>
          </cell>
          <cell r="GU16">
            <v>8399.9999999999982</v>
          </cell>
          <cell r="GV16">
            <v>8399.9999999999982</v>
          </cell>
          <cell r="GW16">
            <v>8399.9999999999982</v>
          </cell>
          <cell r="GX16">
            <v>4199.9999999999991</v>
          </cell>
          <cell r="GY16">
            <v>8399.9999999999982</v>
          </cell>
          <cell r="GZ16">
            <v>0</v>
          </cell>
          <cell r="HA16">
            <v>0</v>
          </cell>
          <cell r="HB16">
            <v>0</v>
          </cell>
          <cell r="HC16">
            <v>0</v>
          </cell>
          <cell r="HD16">
            <v>0</v>
          </cell>
          <cell r="HE16">
            <v>0</v>
          </cell>
          <cell r="HF16">
            <v>0</v>
          </cell>
          <cell r="HG16">
            <v>0</v>
          </cell>
          <cell r="HH16">
            <v>0</v>
          </cell>
          <cell r="HI16">
            <v>0</v>
          </cell>
          <cell r="HJ16">
            <v>0</v>
          </cell>
          <cell r="HK16">
            <v>0</v>
          </cell>
          <cell r="HL16">
            <v>0</v>
          </cell>
          <cell r="HM16">
            <v>0</v>
          </cell>
          <cell r="HN16">
            <v>0</v>
          </cell>
          <cell r="HO16">
            <v>0</v>
          </cell>
          <cell r="HP16">
            <v>0</v>
          </cell>
          <cell r="HQ16">
            <v>0</v>
          </cell>
          <cell r="HR16">
            <v>0</v>
          </cell>
          <cell r="HS16">
            <v>0</v>
          </cell>
          <cell r="HT16">
            <v>0</v>
          </cell>
          <cell r="HU16">
            <v>0</v>
          </cell>
          <cell r="HV16">
            <v>0</v>
          </cell>
          <cell r="HW16">
            <v>0</v>
          </cell>
          <cell r="HX16">
            <v>0</v>
          </cell>
          <cell r="HY16">
            <v>0</v>
          </cell>
          <cell r="HZ16">
            <v>0</v>
          </cell>
          <cell r="IA16">
            <v>0</v>
          </cell>
        </row>
        <row r="17">
          <cell r="A17">
            <v>15</v>
          </cell>
          <cell r="C17" t="str">
            <v>Moenda Semanal</v>
          </cell>
          <cell r="D17" t="str">
            <v>Ton/sem</v>
          </cell>
          <cell r="E17">
            <v>2893.3333333333335</v>
          </cell>
          <cell r="F17">
            <v>7233.3333333333339</v>
          </cell>
          <cell r="G17">
            <v>13020</v>
          </cell>
          <cell r="H17">
            <v>20253.333333333332</v>
          </cell>
          <cell r="I17">
            <v>28933.333333333336</v>
          </cell>
          <cell r="J17">
            <v>37613.333333333336</v>
          </cell>
          <cell r="K17">
            <v>46293.333333333336</v>
          </cell>
          <cell r="L17">
            <v>6510</v>
          </cell>
          <cell r="M17">
            <v>15190.000000000002</v>
          </cell>
          <cell r="N17">
            <v>23870.000000000004</v>
          </cell>
          <cell r="O17">
            <v>32550.000000000007</v>
          </cell>
          <cell r="P17">
            <v>41230.000000000007</v>
          </cell>
          <cell r="Q17">
            <v>49910.000000000007</v>
          </cell>
          <cell r="R17">
            <v>58590.000000000007</v>
          </cell>
          <cell r="S17">
            <v>6510</v>
          </cell>
          <cell r="T17">
            <v>15190.000000000002</v>
          </cell>
          <cell r="U17">
            <v>23870.000000000004</v>
          </cell>
          <cell r="V17">
            <v>32550.000000000007</v>
          </cell>
          <cell r="W17">
            <v>41230.000000000007</v>
          </cell>
          <cell r="X17">
            <v>49910.000000000007</v>
          </cell>
          <cell r="Y17">
            <v>53176.666666666672</v>
          </cell>
          <cell r="Z17">
            <v>7350</v>
          </cell>
          <cell r="AA17">
            <v>17150</v>
          </cell>
          <cell r="AB17">
            <v>26950</v>
          </cell>
          <cell r="AC17">
            <v>36750</v>
          </cell>
          <cell r="AD17">
            <v>46550</v>
          </cell>
          <cell r="AE17">
            <v>56350</v>
          </cell>
          <cell r="AF17">
            <v>66150</v>
          </cell>
          <cell r="AG17">
            <v>9799.9999999999982</v>
          </cell>
          <cell r="AH17">
            <v>19599.999999999996</v>
          </cell>
          <cell r="AI17">
            <v>29399.999999999993</v>
          </cell>
          <cell r="AJ17">
            <v>39199.999999999993</v>
          </cell>
          <cell r="AK17">
            <v>48999.999999999993</v>
          </cell>
          <cell r="AL17">
            <v>53899.999999999993</v>
          </cell>
          <cell r="AM17">
            <v>63699.999999999993</v>
          </cell>
          <cell r="AN17">
            <v>9799.9999999999982</v>
          </cell>
          <cell r="AO17">
            <v>19599.999999999996</v>
          </cell>
          <cell r="AP17">
            <v>29399.999999999993</v>
          </cell>
          <cell r="AQ17">
            <v>39199.999999999993</v>
          </cell>
          <cell r="AR17">
            <v>48999.999999999993</v>
          </cell>
          <cell r="AS17">
            <v>53899.999999999993</v>
          </cell>
          <cell r="AT17">
            <v>63699.999999999993</v>
          </cell>
          <cell r="AU17">
            <v>9799.9999999999982</v>
          </cell>
          <cell r="AV17">
            <v>19599.999999999996</v>
          </cell>
          <cell r="AW17">
            <v>29399.999999999993</v>
          </cell>
          <cell r="AX17">
            <v>39199.999999999993</v>
          </cell>
          <cell r="AY17">
            <v>48999.999999999993</v>
          </cell>
          <cell r="AZ17">
            <v>53899.999999999993</v>
          </cell>
          <cell r="BA17">
            <v>63699.999999999993</v>
          </cell>
          <cell r="BB17">
            <v>9799.9999999999982</v>
          </cell>
          <cell r="BC17">
            <v>19599.999999999996</v>
          </cell>
          <cell r="BD17">
            <v>28280</v>
          </cell>
          <cell r="BE17">
            <v>36960</v>
          </cell>
          <cell r="BF17">
            <v>45640</v>
          </cell>
          <cell r="BG17">
            <v>49980</v>
          </cell>
          <cell r="BH17">
            <v>58660</v>
          </cell>
          <cell r="BI17">
            <v>8680.0000000000018</v>
          </cell>
          <cell r="BJ17">
            <v>17360.000000000004</v>
          </cell>
          <cell r="BK17">
            <v>26040.000000000007</v>
          </cell>
          <cell r="BL17">
            <v>34720.000000000007</v>
          </cell>
          <cell r="BM17">
            <v>43400.000000000007</v>
          </cell>
          <cell r="BN17">
            <v>47740.000000000007</v>
          </cell>
          <cell r="BO17">
            <v>56420.000000000007</v>
          </cell>
          <cell r="BP17">
            <v>8680.0000000000018</v>
          </cell>
          <cell r="BQ17">
            <v>17360.000000000004</v>
          </cell>
          <cell r="BR17">
            <v>26040.000000000007</v>
          </cell>
          <cell r="BS17">
            <v>34720.000000000007</v>
          </cell>
          <cell r="BT17">
            <v>43400.000000000007</v>
          </cell>
          <cell r="BU17">
            <v>47740.000000000007</v>
          </cell>
          <cell r="BV17">
            <v>56420.000000000007</v>
          </cell>
          <cell r="BW17">
            <v>8680.0000000000018</v>
          </cell>
          <cell r="BX17">
            <v>17360.000000000004</v>
          </cell>
          <cell r="BY17">
            <v>26040.000000000007</v>
          </cell>
          <cell r="BZ17">
            <v>34720.000000000007</v>
          </cell>
          <cell r="CA17">
            <v>43400.000000000007</v>
          </cell>
          <cell r="CB17">
            <v>47740.000000000007</v>
          </cell>
          <cell r="CC17">
            <v>56420.000000000007</v>
          </cell>
          <cell r="CD17">
            <v>8680.0000000000018</v>
          </cell>
          <cell r="CE17">
            <v>17360.000000000004</v>
          </cell>
          <cell r="CF17">
            <v>26040.000000000007</v>
          </cell>
          <cell r="CG17">
            <v>34720.000000000007</v>
          </cell>
          <cell r="CH17">
            <v>45570.000000000007</v>
          </cell>
          <cell r="CI17">
            <v>50995.000000000007</v>
          </cell>
          <cell r="CJ17">
            <v>61845.000000000007</v>
          </cell>
          <cell r="CK17">
            <v>10850</v>
          </cell>
          <cell r="CL17">
            <v>21700</v>
          </cell>
          <cell r="CM17">
            <v>32550</v>
          </cell>
          <cell r="CN17">
            <v>43400</v>
          </cell>
          <cell r="CO17">
            <v>54250</v>
          </cell>
          <cell r="CP17">
            <v>59675</v>
          </cell>
          <cell r="CQ17">
            <v>70525</v>
          </cell>
          <cell r="CR17">
            <v>10850</v>
          </cell>
          <cell r="CS17">
            <v>21700</v>
          </cell>
          <cell r="CT17">
            <v>32550</v>
          </cell>
          <cell r="CU17">
            <v>43400</v>
          </cell>
          <cell r="CV17">
            <v>54250</v>
          </cell>
          <cell r="CW17">
            <v>59675</v>
          </cell>
          <cell r="CX17">
            <v>70525</v>
          </cell>
          <cell r="CY17">
            <v>10850</v>
          </cell>
          <cell r="CZ17">
            <v>21700</v>
          </cell>
          <cell r="DA17">
            <v>32550</v>
          </cell>
          <cell r="DB17">
            <v>43400</v>
          </cell>
          <cell r="DC17">
            <v>54250</v>
          </cell>
          <cell r="DD17">
            <v>59675</v>
          </cell>
          <cell r="DE17">
            <v>70525</v>
          </cell>
          <cell r="DF17">
            <v>10850</v>
          </cell>
          <cell r="DG17">
            <v>21700</v>
          </cell>
          <cell r="DH17">
            <v>32550</v>
          </cell>
          <cell r="DI17">
            <v>43400</v>
          </cell>
          <cell r="DJ17">
            <v>54250</v>
          </cell>
          <cell r="DK17">
            <v>59675</v>
          </cell>
          <cell r="DL17">
            <v>70525</v>
          </cell>
          <cell r="DM17">
            <v>10850</v>
          </cell>
          <cell r="DN17">
            <v>21700</v>
          </cell>
          <cell r="DO17">
            <v>32550</v>
          </cell>
          <cell r="DP17">
            <v>43400</v>
          </cell>
          <cell r="DQ17">
            <v>54250</v>
          </cell>
          <cell r="DR17">
            <v>59675</v>
          </cell>
          <cell r="DS17">
            <v>70525</v>
          </cell>
          <cell r="DT17">
            <v>10850</v>
          </cell>
          <cell r="DU17">
            <v>21700</v>
          </cell>
          <cell r="DV17">
            <v>32550</v>
          </cell>
          <cell r="DW17">
            <v>43400</v>
          </cell>
          <cell r="DX17">
            <v>54250</v>
          </cell>
          <cell r="DY17">
            <v>59675</v>
          </cell>
          <cell r="DZ17">
            <v>70525</v>
          </cell>
          <cell r="EA17">
            <v>10850</v>
          </cell>
          <cell r="EB17">
            <v>21700</v>
          </cell>
          <cell r="EC17">
            <v>32550</v>
          </cell>
          <cell r="ED17">
            <v>43400</v>
          </cell>
          <cell r="EE17">
            <v>54250</v>
          </cell>
          <cell r="EF17">
            <v>59675</v>
          </cell>
          <cell r="EG17">
            <v>70525</v>
          </cell>
          <cell r="EH17">
            <v>10850</v>
          </cell>
          <cell r="EI17">
            <v>21700</v>
          </cell>
          <cell r="EJ17">
            <v>32550</v>
          </cell>
          <cell r="EK17">
            <v>43400</v>
          </cell>
          <cell r="EL17">
            <v>54250</v>
          </cell>
          <cell r="EM17">
            <v>59675</v>
          </cell>
          <cell r="EN17">
            <v>70525</v>
          </cell>
          <cell r="EO17">
            <v>10850</v>
          </cell>
          <cell r="EP17">
            <v>21700</v>
          </cell>
          <cell r="EQ17">
            <v>32550</v>
          </cell>
          <cell r="ER17">
            <v>42676.666666666664</v>
          </cell>
          <cell r="ES17">
            <v>52803.333333333328</v>
          </cell>
          <cell r="ET17">
            <v>57866.666666666664</v>
          </cell>
          <cell r="EU17">
            <v>67993.333333333328</v>
          </cell>
          <cell r="EV17">
            <v>10126.666666666666</v>
          </cell>
          <cell r="EW17">
            <v>20253.333333333332</v>
          </cell>
          <cell r="EX17">
            <v>30380</v>
          </cell>
          <cell r="EY17">
            <v>40506.666666666664</v>
          </cell>
          <cell r="EZ17">
            <v>50633.333333333328</v>
          </cell>
          <cell r="FA17">
            <v>55696.666666666664</v>
          </cell>
          <cell r="FB17">
            <v>65823.333333333328</v>
          </cell>
          <cell r="FC17">
            <v>10126.666666666666</v>
          </cell>
          <cell r="FD17">
            <v>20253.333333333332</v>
          </cell>
          <cell r="FE17">
            <v>30380</v>
          </cell>
          <cell r="FF17">
            <v>40506.666666666664</v>
          </cell>
          <cell r="FG17">
            <v>50633.333333333328</v>
          </cell>
          <cell r="FH17">
            <v>55696.666666666664</v>
          </cell>
          <cell r="FI17">
            <v>65823.333333333328</v>
          </cell>
          <cell r="FJ17">
            <v>10126.666666666666</v>
          </cell>
          <cell r="FK17">
            <v>20253.333333333332</v>
          </cell>
          <cell r="FL17">
            <v>30380</v>
          </cell>
          <cell r="FM17">
            <v>40506.666666666664</v>
          </cell>
          <cell r="FN17">
            <v>50633.333333333328</v>
          </cell>
          <cell r="FO17">
            <v>55696.666666666664</v>
          </cell>
          <cell r="FP17">
            <v>65823.333333333328</v>
          </cell>
          <cell r="FQ17">
            <v>10126.666666666666</v>
          </cell>
          <cell r="FR17">
            <v>20253.333333333332</v>
          </cell>
          <cell r="FS17">
            <v>30380</v>
          </cell>
          <cell r="FT17">
            <v>40506.666666666664</v>
          </cell>
          <cell r="FU17">
            <v>50633.333333333328</v>
          </cell>
          <cell r="FV17">
            <v>54833.333333333328</v>
          </cell>
          <cell r="FW17">
            <v>63233.333333333328</v>
          </cell>
          <cell r="FX17">
            <v>8399.9999999999982</v>
          </cell>
          <cell r="FY17">
            <v>16799.999999999996</v>
          </cell>
          <cell r="FZ17">
            <v>25199.999999999993</v>
          </cell>
          <cell r="GA17">
            <v>33599.999999999993</v>
          </cell>
          <cell r="GB17">
            <v>41999.999999999993</v>
          </cell>
          <cell r="GC17">
            <v>46199.999999999993</v>
          </cell>
          <cell r="GD17">
            <v>54599.999999999993</v>
          </cell>
          <cell r="GE17">
            <v>8399.9999999999982</v>
          </cell>
          <cell r="GF17">
            <v>16799.999999999996</v>
          </cell>
          <cell r="GG17">
            <v>25199.999999999993</v>
          </cell>
          <cell r="GH17">
            <v>33599.999999999993</v>
          </cell>
          <cell r="GI17">
            <v>41999.999999999993</v>
          </cell>
          <cell r="GJ17">
            <v>46199.999999999993</v>
          </cell>
          <cell r="GK17">
            <v>54599.999999999993</v>
          </cell>
          <cell r="GL17">
            <v>8399.9999999999982</v>
          </cell>
          <cell r="GM17">
            <v>16799.999999999996</v>
          </cell>
          <cell r="GN17">
            <v>25199.999999999993</v>
          </cell>
          <cell r="GO17">
            <v>33599.999999999993</v>
          </cell>
          <cell r="GP17">
            <v>41999.999999999993</v>
          </cell>
          <cell r="GQ17">
            <v>46199.999999999993</v>
          </cell>
          <cell r="GR17">
            <v>54599.999999999993</v>
          </cell>
          <cell r="GS17">
            <v>8399.9999999999982</v>
          </cell>
          <cell r="GT17">
            <v>16799.999999999996</v>
          </cell>
          <cell r="GU17">
            <v>25199.999999999993</v>
          </cell>
          <cell r="GV17">
            <v>33599.999999999993</v>
          </cell>
          <cell r="GW17">
            <v>41999.999999999993</v>
          </cell>
          <cell r="GX17">
            <v>46199.999999999993</v>
          </cell>
          <cell r="GY17">
            <v>54599.999999999993</v>
          </cell>
          <cell r="GZ17">
            <v>0</v>
          </cell>
          <cell r="HA17">
            <v>0</v>
          </cell>
          <cell r="HB17">
            <v>0</v>
          </cell>
          <cell r="HC17">
            <v>0</v>
          </cell>
          <cell r="HD17">
            <v>0</v>
          </cell>
          <cell r="HE17">
            <v>0</v>
          </cell>
          <cell r="HF17">
            <v>0</v>
          </cell>
          <cell r="HG17">
            <v>0</v>
          </cell>
          <cell r="HH17">
            <v>0</v>
          </cell>
          <cell r="HI17">
            <v>0</v>
          </cell>
          <cell r="HJ17">
            <v>0</v>
          </cell>
          <cell r="HK17">
            <v>0</v>
          </cell>
          <cell r="HL17">
            <v>0</v>
          </cell>
          <cell r="HM17">
            <v>0</v>
          </cell>
          <cell r="HN17">
            <v>0</v>
          </cell>
          <cell r="HO17">
            <v>0</v>
          </cell>
          <cell r="HP17">
            <v>0</v>
          </cell>
          <cell r="HQ17">
            <v>0</v>
          </cell>
          <cell r="HR17">
            <v>0</v>
          </cell>
          <cell r="HS17">
            <v>0</v>
          </cell>
          <cell r="HT17">
            <v>0</v>
          </cell>
          <cell r="HU17">
            <v>0</v>
          </cell>
          <cell r="HV17">
            <v>0</v>
          </cell>
          <cell r="HW17">
            <v>0</v>
          </cell>
          <cell r="HX17">
            <v>0</v>
          </cell>
          <cell r="HY17">
            <v>0</v>
          </cell>
          <cell r="HZ17">
            <v>0</v>
          </cell>
          <cell r="IA17">
            <v>0</v>
          </cell>
        </row>
        <row r="18">
          <cell r="A18">
            <v>16</v>
          </cell>
          <cell r="C18" t="str">
            <v>Moenda Mensual</v>
          </cell>
          <cell r="D18" t="str">
            <v>Ton/mes</v>
          </cell>
          <cell r="E18">
            <v>2893.3333333333335</v>
          </cell>
          <cell r="F18">
            <v>7233.3333333333339</v>
          </cell>
          <cell r="G18">
            <v>13020</v>
          </cell>
          <cell r="H18">
            <v>20253.333333333332</v>
          </cell>
          <cell r="I18">
            <v>28933.333333333336</v>
          </cell>
          <cell r="J18">
            <v>37613.333333333336</v>
          </cell>
          <cell r="K18">
            <v>46293.333333333336</v>
          </cell>
          <cell r="L18">
            <v>52803.333333333336</v>
          </cell>
          <cell r="M18">
            <v>61483.333333333336</v>
          </cell>
          <cell r="N18">
            <v>70163.333333333343</v>
          </cell>
          <cell r="O18">
            <v>78843.333333333343</v>
          </cell>
          <cell r="P18">
            <v>87523.333333333343</v>
          </cell>
          <cell r="Q18">
            <v>96203.333333333343</v>
          </cell>
          <cell r="R18">
            <v>104883.33333333334</v>
          </cell>
          <cell r="S18">
            <v>111393.33333333334</v>
          </cell>
          <cell r="T18">
            <v>120073.33333333334</v>
          </cell>
          <cell r="U18">
            <v>128753.33333333334</v>
          </cell>
          <cell r="V18">
            <v>137433.33333333334</v>
          </cell>
          <cell r="W18">
            <v>146113.33333333334</v>
          </cell>
          <cell r="X18">
            <v>154793.33333333334</v>
          </cell>
          <cell r="Y18">
            <v>3266.6666666666665</v>
          </cell>
          <cell r="Z18">
            <v>10616.666666666666</v>
          </cell>
          <cell r="AA18">
            <v>20416.666666666664</v>
          </cell>
          <cell r="AB18">
            <v>30216.666666666664</v>
          </cell>
          <cell r="AC18">
            <v>40016.666666666664</v>
          </cell>
          <cell r="AD18">
            <v>49816.666666666664</v>
          </cell>
          <cell r="AE18">
            <v>59616.666666666664</v>
          </cell>
          <cell r="AF18">
            <v>69416.666666666657</v>
          </cell>
          <cell r="AG18">
            <v>79216.666666666657</v>
          </cell>
          <cell r="AH18">
            <v>89016.666666666657</v>
          </cell>
          <cell r="AI18">
            <v>98816.666666666657</v>
          </cell>
          <cell r="AJ18">
            <v>108616.66666666666</v>
          </cell>
          <cell r="AK18">
            <v>118416.66666666666</v>
          </cell>
          <cell r="AL18">
            <v>123316.66666666666</v>
          </cell>
          <cell r="AM18">
            <v>133116.66666666666</v>
          </cell>
          <cell r="AN18">
            <v>142916.66666666666</v>
          </cell>
          <cell r="AO18">
            <v>152716.66666666666</v>
          </cell>
          <cell r="AP18">
            <v>162516.66666666666</v>
          </cell>
          <cell r="AQ18">
            <v>172316.66666666666</v>
          </cell>
          <cell r="AR18">
            <v>182116.66666666666</v>
          </cell>
          <cell r="AS18">
            <v>187016.66666666666</v>
          </cell>
          <cell r="AT18">
            <v>196816.66666666666</v>
          </cell>
          <cell r="AU18">
            <v>206616.66666666666</v>
          </cell>
          <cell r="AV18">
            <v>216416.66666666666</v>
          </cell>
          <cell r="AW18">
            <v>226216.66666666666</v>
          </cell>
          <cell r="AX18">
            <v>236016.66666666666</v>
          </cell>
          <cell r="AY18">
            <v>245816.66666666666</v>
          </cell>
          <cell r="AZ18">
            <v>250716.66666666666</v>
          </cell>
          <cell r="BA18">
            <v>260516.66666666666</v>
          </cell>
          <cell r="BB18">
            <v>270316.66666666663</v>
          </cell>
          <cell r="BC18">
            <v>280116.66666666663</v>
          </cell>
          <cell r="BD18">
            <v>8680.0000000000018</v>
          </cell>
          <cell r="BE18">
            <v>17360.000000000004</v>
          </cell>
          <cell r="BF18">
            <v>26040.000000000007</v>
          </cell>
          <cell r="BG18">
            <v>30380.000000000007</v>
          </cell>
          <cell r="BH18">
            <v>39060.000000000007</v>
          </cell>
          <cell r="BI18">
            <v>47740.000000000007</v>
          </cell>
          <cell r="BJ18">
            <v>56420.000000000007</v>
          </cell>
          <cell r="BK18">
            <v>65100.000000000007</v>
          </cell>
          <cell r="BL18">
            <v>73780.000000000015</v>
          </cell>
          <cell r="BM18">
            <v>82460.000000000015</v>
          </cell>
          <cell r="BN18">
            <v>86800.000000000015</v>
          </cell>
          <cell r="BO18">
            <v>95480.000000000015</v>
          </cell>
          <cell r="BP18">
            <v>104160.00000000001</v>
          </cell>
          <cell r="BQ18">
            <v>112840.00000000001</v>
          </cell>
          <cell r="BR18">
            <v>121520.00000000001</v>
          </cell>
          <cell r="BS18">
            <v>130200.00000000001</v>
          </cell>
          <cell r="BT18">
            <v>138880.00000000003</v>
          </cell>
          <cell r="BU18">
            <v>143220.00000000003</v>
          </cell>
          <cell r="BV18">
            <v>151900.00000000003</v>
          </cell>
          <cell r="BW18">
            <v>160580.00000000003</v>
          </cell>
          <cell r="BX18">
            <v>169260.00000000003</v>
          </cell>
          <cell r="BY18">
            <v>177940.00000000003</v>
          </cell>
          <cell r="BZ18">
            <v>186620.00000000003</v>
          </cell>
          <cell r="CA18">
            <v>195300.00000000003</v>
          </cell>
          <cell r="CB18">
            <v>199640.00000000003</v>
          </cell>
          <cell r="CC18">
            <v>208320.00000000003</v>
          </cell>
          <cell r="CD18">
            <v>217000.00000000003</v>
          </cell>
          <cell r="CE18">
            <v>225680.00000000003</v>
          </cell>
          <cell r="CF18">
            <v>234360.00000000003</v>
          </cell>
          <cell r="CG18">
            <v>243040.00000000003</v>
          </cell>
          <cell r="CH18">
            <v>10850</v>
          </cell>
          <cell r="CI18">
            <v>16275</v>
          </cell>
          <cell r="CJ18">
            <v>27125</v>
          </cell>
          <cell r="CK18">
            <v>37975</v>
          </cell>
          <cell r="CL18">
            <v>48825</v>
          </cell>
          <cell r="CM18">
            <v>59675</v>
          </cell>
          <cell r="CN18">
            <v>70525</v>
          </cell>
          <cell r="CO18">
            <v>81375</v>
          </cell>
          <cell r="CP18">
            <v>86800</v>
          </cell>
          <cell r="CQ18">
            <v>97650</v>
          </cell>
          <cell r="CR18">
            <v>108500</v>
          </cell>
          <cell r="CS18">
            <v>119350</v>
          </cell>
          <cell r="CT18">
            <v>130200</v>
          </cell>
          <cell r="CU18">
            <v>141050</v>
          </cell>
          <cell r="CV18">
            <v>151900</v>
          </cell>
          <cell r="CW18">
            <v>157325</v>
          </cell>
          <cell r="CX18">
            <v>168175</v>
          </cell>
          <cell r="CY18">
            <v>179025</v>
          </cell>
          <cell r="CZ18">
            <v>189875</v>
          </cell>
          <cell r="DA18">
            <v>200725</v>
          </cell>
          <cell r="DB18">
            <v>211575</v>
          </cell>
          <cell r="DC18">
            <v>222425</v>
          </cell>
          <cell r="DD18">
            <v>227850</v>
          </cell>
          <cell r="DE18">
            <v>238700</v>
          </cell>
          <cell r="DF18">
            <v>249550</v>
          </cell>
          <cell r="DG18">
            <v>260400</v>
          </cell>
          <cell r="DH18">
            <v>271250</v>
          </cell>
          <cell r="DI18">
            <v>282100</v>
          </cell>
          <cell r="DJ18">
            <v>292950</v>
          </cell>
          <cell r="DK18">
            <v>298375</v>
          </cell>
          <cell r="DL18">
            <v>309225</v>
          </cell>
          <cell r="DM18">
            <v>10850</v>
          </cell>
          <cell r="DN18">
            <v>21700</v>
          </cell>
          <cell r="DO18">
            <v>32550</v>
          </cell>
          <cell r="DP18">
            <v>43400</v>
          </cell>
          <cell r="DQ18">
            <v>54250</v>
          </cell>
          <cell r="DR18">
            <v>59675</v>
          </cell>
          <cell r="DS18">
            <v>70525</v>
          </cell>
          <cell r="DT18">
            <v>81375</v>
          </cell>
          <cell r="DU18">
            <v>92225</v>
          </cell>
          <cell r="DV18">
            <v>103075</v>
          </cell>
          <cell r="DW18">
            <v>113925</v>
          </cell>
          <cell r="DX18">
            <v>124775</v>
          </cell>
          <cell r="DY18">
            <v>130200</v>
          </cell>
          <cell r="DZ18">
            <v>141050</v>
          </cell>
          <cell r="EA18">
            <v>151900</v>
          </cell>
          <cell r="EB18">
            <v>162750</v>
          </cell>
          <cell r="EC18">
            <v>173600</v>
          </cell>
          <cell r="ED18">
            <v>184450</v>
          </cell>
          <cell r="EE18">
            <v>195300</v>
          </cell>
          <cell r="EF18">
            <v>200725</v>
          </cell>
          <cell r="EG18">
            <v>211575</v>
          </cell>
          <cell r="EH18">
            <v>222425</v>
          </cell>
          <cell r="EI18">
            <v>233275</v>
          </cell>
          <cell r="EJ18">
            <v>244125</v>
          </cell>
          <cell r="EK18">
            <v>254975</v>
          </cell>
          <cell r="EL18">
            <v>265825</v>
          </cell>
          <cell r="EM18">
            <v>271250</v>
          </cell>
          <cell r="EN18">
            <v>282100</v>
          </cell>
          <cell r="EO18">
            <v>292950</v>
          </cell>
          <cell r="EP18">
            <v>303800</v>
          </cell>
          <cell r="EQ18">
            <v>314650</v>
          </cell>
          <cell r="ER18">
            <v>10126.666666666666</v>
          </cell>
          <cell r="ES18">
            <v>20253.333333333332</v>
          </cell>
          <cell r="ET18">
            <v>25316.666666666664</v>
          </cell>
          <cell r="EU18">
            <v>35443.333333333328</v>
          </cell>
          <cell r="EV18">
            <v>45569.999999999993</v>
          </cell>
          <cell r="EW18">
            <v>55696.666666666657</v>
          </cell>
          <cell r="EX18">
            <v>65823.333333333328</v>
          </cell>
          <cell r="EY18">
            <v>75950</v>
          </cell>
          <cell r="EZ18">
            <v>86076.666666666672</v>
          </cell>
          <cell r="FA18">
            <v>91140</v>
          </cell>
          <cell r="FB18">
            <v>101266.66666666667</v>
          </cell>
          <cell r="FC18">
            <v>111393.33333333334</v>
          </cell>
          <cell r="FD18">
            <v>121520.00000000001</v>
          </cell>
          <cell r="FE18">
            <v>131646.66666666669</v>
          </cell>
          <cell r="FF18">
            <v>141773.33333333334</v>
          </cell>
          <cell r="FG18">
            <v>151900</v>
          </cell>
          <cell r="FH18">
            <v>156963.33333333334</v>
          </cell>
          <cell r="FI18">
            <v>167090</v>
          </cell>
          <cell r="FJ18">
            <v>177216.66666666666</v>
          </cell>
          <cell r="FK18">
            <v>187343.33333333331</v>
          </cell>
          <cell r="FL18">
            <v>197469.99999999997</v>
          </cell>
          <cell r="FM18">
            <v>207596.66666666663</v>
          </cell>
          <cell r="FN18">
            <v>217723.33333333328</v>
          </cell>
          <cell r="FO18">
            <v>222786.66666666663</v>
          </cell>
          <cell r="FP18">
            <v>232913.33333333328</v>
          </cell>
          <cell r="FQ18">
            <v>243039.99999999994</v>
          </cell>
          <cell r="FR18">
            <v>253166.6666666666</v>
          </cell>
          <cell r="FS18">
            <v>263293.33333333326</v>
          </cell>
          <cell r="FT18">
            <v>273419.99999999994</v>
          </cell>
          <cell r="FU18">
            <v>283546.66666666663</v>
          </cell>
          <cell r="FV18">
            <v>4199.9999999999991</v>
          </cell>
          <cell r="FW18">
            <v>12599.999999999996</v>
          </cell>
          <cell r="FX18">
            <v>20999.999999999993</v>
          </cell>
          <cell r="FY18">
            <v>29399.999999999993</v>
          </cell>
          <cell r="FZ18">
            <v>37799.999999999993</v>
          </cell>
          <cell r="GA18">
            <v>46199.999999999993</v>
          </cell>
          <cell r="GB18">
            <v>54599.999999999993</v>
          </cell>
          <cell r="GC18">
            <v>58799.999999999993</v>
          </cell>
          <cell r="GD18">
            <v>67199.999999999985</v>
          </cell>
          <cell r="GE18">
            <v>75599.999999999985</v>
          </cell>
          <cell r="GF18">
            <v>83999.999999999985</v>
          </cell>
          <cell r="GG18">
            <v>92399.999999999985</v>
          </cell>
          <cell r="GH18">
            <v>100799.99999999999</v>
          </cell>
          <cell r="GI18">
            <v>109199.99999999999</v>
          </cell>
          <cell r="GJ18">
            <v>113399.99999999999</v>
          </cell>
          <cell r="GK18">
            <v>121799.99999999999</v>
          </cell>
          <cell r="GL18">
            <v>130199.99999999999</v>
          </cell>
          <cell r="GM18">
            <v>138599.99999999997</v>
          </cell>
          <cell r="GN18">
            <v>146999.99999999997</v>
          </cell>
          <cell r="GO18">
            <v>155399.99999999997</v>
          </cell>
          <cell r="GP18">
            <v>163799.99999999997</v>
          </cell>
          <cell r="GQ18">
            <v>167999.99999999997</v>
          </cell>
          <cell r="GR18">
            <v>176399.99999999997</v>
          </cell>
          <cell r="GS18">
            <v>184799.99999999997</v>
          </cell>
          <cell r="GT18">
            <v>193199.99999999997</v>
          </cell>
          <cell r="GU18">
            <v>201599.99999999997</v>
          </cell>
          <cell r="GV18">
            <v>209999.99999999997</v>
          </cell>
          <cell r="GW18">
            <v>218399.99999999997</v>
          </cell>
          <cell r="GX18">
            <v>222599.99999999997</v>
          </cell>
          <cell r="GY18">
            <v>230999.99999999997</v>
          </cell>
          <cell r="GZ18">
            <v>230999.99999999997</v>
          </cell>
          <cell r="HA18">
            <v>0</v>
          </cell>
          <cell r="HB18">
            <v>0</v>
          </cell>
          <cell r="HC18">
            <v>0</v>
          </cell>
          <cell r="HD18">
            <v>0</v>
          </cell>
          <cell r="HE18">
            <v>0</v>
          </cell>
          <cell r="HF18">
            <v>0</v>
          </cell>
          <cell r="HG18">
            <v>0</v>
          </cell>
          <cell r="HH18">
            <v>0</v>
          </cell>
          <cell r="HI18">
            <v>0</v>
          </cell>
          <cell r="HJ18">
            <v>0</v>
          </cell>
          <cell r="HK18">
            <v>0</v>
          </cell>
          <cell r="HL18">
            <v>0</v>
          </cell>
          <cell r="HM18">
            <v>0</v>
          </cell>
          <cell r="HN18">
            <v>0</v>
          </cell>
          <cell r="HO18">
            <v>0</v>
          </cell>
          <cell r="HP18">
            <v>0</v>
          </cell>
          <cell r="HQ18">
            <v>0</v>
          </cell>
          <cell r="HR18">
            <v>0</v>
          </cell>
          <cell r="HS18">
            <v>0</v>
          </cell>
          <cell r="HT18">
            <v>0</v>
          </cell>
          <cell r="HU18">
            <v>0</v>
          </cell>
          <cell r="HV18">
            <v>0</v>
          </cell>
          <cell r="HW18">
            <v>0</v>
          </cell>
          <cell r="HX18">
            <v>0</v>
          </cell>
          <cell r="HY18">
            <v>0</v>
          </cell>
          <cell r="HZ18">
            <v>0</v>
          </cell>
          <cell r="IA18">
            <v>0</v>
          </cell>
        </row>
        <row r="19">
          <cell r="A19">
            <v>17</v>
          </cell>
          <cell r="C19" t="str">
            <v>Moenda Acumulada</v>
          </cell>
          <cell r="D19" t="str">
            <v>Ton/safra</v>
          </cell>
          <cell r="E19">
            <v>2893.3333333333335</v>
          </cell>
          <cell r="F19">
            <v>7233.3333333333339</v>
          </cell>
          <cell r="G19">
            <v>13020</v>
          </cell>
          <cell r="H19">
            <v>20253.333333333332</v>
          </cell>
          <cell r="I19">
            <v>28933.333333333336</v>
          </cell>
          <cell r="J19">
            <v>37613.333333333336</v>
          </cell>
          <cell r="K19">
            <v>46293.333333333336</v>
          </cell>
          <cell r="L19">
            <v>52803.333333333336</v>
          </cell>
          <cell r="M19">
            <v>61483.333333333336</v>
          </cell>
          <cell r="N19">
            <v>70163.333333333343</v>
          </cell>
          <cell r="O19">
            <v>78843.333333333343</v>
          </cell>
          <cell r="P19">
            <v>87523.333333333343</v>
          </cell>
          <cell r="Q19">
            <v>96203.333333333343</v>
          </cell>
          <cell r="R19">
            <v>104883.33333333334</v>
          </cell>
          <cell r="S19">
            <v>111393.33333333334</v>
          </cell>
          <cell r="T19">
            <v>120073.33333333334</v>
          </cell>
          <cell r="U19">
            <v>128753.33333333334</v>
          </cell>
          <cell r="V19">
            <v>137433.33333333334</v>
          </cell>
          <cell r="W19">
            <v>146113.33333333334</v>
          </cell>
          <cell r="X19">
            <v>154793.33333333334</v>
          </cell>
          <cell r="Y19">
            <v>158060</v>
          </cell>
          <cell r="Z19">
            <v>165410</v>
          </cell>
          <cell r="AA19">
            <v>175210</v>
          </cell>
          <cell r="AB19">
            <v>185010</v>
          </cell>
          <cell r="AC19">
            <v>194810</v>
          </cell>
          <cell r="AD19">
            <v>204610</v>
          </cell>
          <cell r="AE19">
            <v>214410</v>
          </cell>
          <cell r="AF19">
            <v>224210</v>
          </cell>
          <cell r="AG19">
            <v>234010</v>
          </cell>
          <cell r="AH19">
            <v>243810</v>
          </cell>
          <cell r="AI19">
            <v>253610</v>
          </cell>
          <cell r="AJ19">
            <v>263410</v>
          </cell>
          <cell r="AK19">
            <v>273210</v>
          </cell>
          <cell r="AL19">
            <v>278110</v>
          </cell>
          <cell r="AM19">
            <v>287910</v>
          </cell>
          <cell r="AN19">
            <v>297710</v>
          </cell>
          <cell r="AO19">
            <v>307510</v>
          </cell>
          <cell r="AP19">
            <v>317310</v>
          </cell>
          <cell r="AQ19">
            <v>327110</v>
          </cell>
          <cell r="AR19">
            <v>336910</v>
          </cell>
          <cell r="AS19">
            <v>341810</v>
          </cell>
          <cell r="AT19">
            <v>351610</v>
          </cell>
          <cell r="AU19">
            <v>361410</v>
          </cell>
          <cell r="AV19">
            <v>371210</v>
          </cell>
          <cell r="AW19">
            <v>381010</v>
          </cell>
          <cell r="AX19">
            <v>390810</v>
          </cell>
          <cell r="AY19">
            <v>400610</v>
          </cell>
          <cell r="AZ19">
            <v>405510</v>
          </cell>
          <cell r="BA19">
            <v>415310</v>
          </cell>
          <cell r="BB19">
            <v>425110</v>
          </cell>
          <cell r="BC19">
            <v>434910</v>
          </cell>
          <cell r="BD19">
            <v>443590</v>
          </cell>
          <cell r="BE19">
            <v>452270</v>
          </cell>
          <cell r="BF19">
            <v>460950</v>
          </cell>
          <cell r="BG19">
            <v>465290</v>
          </cell>
          <cell r="BH19">
            <v>473970</v>
          </cell>
          <cell r="BI19">
            <v>482650</v>
          </cell>
          <cell r="BJ19">
            <v>491330</v>
          </cell>
          <cell r="BK19">
            <v>500010</v>
          </cell>
          <cell r="BL19">
            <v>508690</v>
          </cell>
          <cell r="BM19">
            <v>517370</v>
          </cell>
          <cell r="BN19">
            <v>521710</v>
          </cell>
          <cell r="BO19">
            <v>530390</v>
          </cell>
          <cell r="BP19">
            <v>539070</v>
          </cell>
          <cell r="BQ19">
            <v>547750</v>
          </cell>
          <cell r="BR19">
            <v>556430</v>
          </cell>
          <cell r="BS19">
            <v>565110</v>
          </cell>
          <cell r="BT19">
            <v>573790</v>
          </cell>
          <cell r="BU19">
            <v>578130</v>
          </cell>
          <cell r="BV19">
            <v>586810</v>
          </cell>
          <cell r="BW19">
            <v>595490</v>
          </cell>
          <cell r="BX19">
            <v>604170</v>
          </cell>
          <cell r="BY19">
            <v>612850</v>
          </cell>
          <cell r="BZ19">
            <v>621530</v>
          </cell>
          <cell r="CA19">
            <v>630210</v>
          </cell>
          <cell r="CB19">
            <v>634550</v>
          </cell>
          <cell r="CC19">
            <v>643230</v>
          </cell>
          <cell r="CD19">
            <v>651910</v>
          </cell>
          <cell r="CE19">
            <v>660590</v>
          </cell>
          <cell r="CF19">
            <v>669270</v>
          </cell>
          <cell r="CG19">
            <v>677950</v>
          </cell>
          <cell r="CH19">
            <v>688800</v>
          </cell>
          <cell r="CI19">
            <v>694225</v>
          </cell>
          <cell r="CJ19">
            <v>705075</v>
          </cell>
          <cell r="CK19">
            <v>715925</v>
          </cell>
          <cell r="CL19">
            <v>726775</v>
          </cell>
          <cell r="CM19">
            <v>737625</v>
          </cell>
          <cell r="CN19">
            <v>748475</v>
          </cell>
          <cell r="CO19">
            <v>759325</v>
          </cell>
          <cell r="CP19">
            <v>764750</v>
          </cell>
          <cell r="CQ19">
            <v>775600</v>
          </cell>
          <cell r="CR19">
            <v>786450</v>
          </cell>
          <cell r="CS19">
            <v>797300</v>
          </cell>
          <cell r="CT19">
            <v>808150</v>
          </cell>
          <cell r="CU19">
            <v>819000</v>
          </cell>
          <cell r="CV19">
            <v>829850</v>
          </cell>
          <cell r="CW19">
            <v>835275</v>
          </cell>
          <cell r="CX19">
            <v>846125</v>
          </cell>
          <cell r="CY19">
            <v>856975</v>
          </cell>
          <cell r="CZ19">
            <v>867825</v>
          </cell>
          <cell r="DA19">
            <v>878675</v>
          </cell>
          <cell r="DB19">
            <v>889525</v>
          </cell>
          <cell r="DC19">
            <v>900375</v>
          </cell>
          <cell r="DD19">
            <v>905800</v>
          </cell>
          <cell r="DE19">
            <v>916650</v>
          </cell>
          <cell r="DF19">
            <v>927500</v>
          </cell>
          <cell r="DG19">
            <v>938350</v>
          </cell>
          <cell r="DH19">
            <v>949200</v>
          </cell>
          <cell r="DI19">
            <v>960050</v>
          </cell>
          <cell r="DJ19">
            <v>970900</v>
          </cell>
          <cell r="DK19">
            <v>976325</v>
          </cell>
          <cell r="DL19">
            <v>987175</v>
          </cell>
          <cell r="DM19">
            <v>998025</v>
          </cell>
          <cell r="DN19">
            <v>1008875</v>
          </cell>
          <cell r="DO19">
            <v>1019725</v>
          </cell>
          <cell r="DP19">
            <v>1030575</v>
          </cell>
          <cell r="DQ19">
            <v>1041425</v>
          </cell>
          <cell r="DR19">
            <v>1046850</v>
          </cell>
          <cell r="DS19">
            <v>1057700</v>
          </cell>
          <cell r="DT19">
            <v>1068550</v>
          </cell>
          <cell r="DU19">
            <v>1079400</v>
          </cell>
          <cell r="DV19">
            <v>1090250</v>
          </cell>
          <cell r="DW19">
            <v>1101100</v>
          </cell>
          <cell r="DX19">
            <v>1111950</v>
          </cell>
          <cell r="DY19">
            <v>1117375</v>
          </cell>
          <cell r="DZ19">
            <v>1128225</v>
          </cell>
          <cell r="EA19">
            <v>1139075</v>
          </cell>
          <cell r="EB19">
            <v>1149925</v>
          </cell>
          <cell r="EC19">
            <v>1160775</v>
          </cell>
          <cell r="ED19">
            <v>1171625</v>
          </cell>
          <cell r="EE19">
            <v>1182475</v>
          </cell>
          <cell r="EF19">
            <v>1187900</v>
          </cell>
          <cell r="EG19">
            <v>1198750</v>
          </cell>
          <cell r="EH19">
            <v>1209600</v>
          </cell>
          <cell r="EI19">
            <v>1220450</v>
          </cell>
          <cell r="EJ19">
            <v>1231300</v>
          </cell>
          <cell r="EK19">
            <v>1242150</v>
          </cell>
          <cell r="EL19">
            <v>1253000</v>
          </cell>
          <cell r="EM19">
            <v>1258425</v>
          </cell>
          <cell r="EN19">
            <v>1269275</v>
          </cell>
          <cell r="EO19">
            <v>1280125</v>
          </cell>
          <cell r="EP19">
            <v>1290975</v>
          </cell>
          <cell r="EQ19">
            <v>1301825</v>
          </cell>
          <cell r="ER19">
            <v>1311951.6666666667</v>
          </cell>
          <cell r="ES19">
            <v>1322078.3333333335</v>
          </cell>
          <cell r="ET19">
            <v>1327141.6666666667</v>
          </cell>
          <cell r="EU19">
            <v>1337268.3333333335</v>
          </cell>
          <cell r="EV19">
            <v>1347395.0000000002</v>
          </cell>
          <cell r="EW19">
            <v>1357521.666666667</v>
          </cell>
          <cell r="EX19">
            <v>1367648.3333333337</v>
          </cell>
          <cell r="EY19">
            <v>1377775.0000000005</v>
          </cell>
          <cell r="EZ19">
            <v>1387901.6666666672</v>
          </cell>
          <cell r="FA19">
            <v>1392965.0000000005</v>
          </cell>
          <cell r="FB19">
            <v>1403091.6666666672</v>
          </cell>
          <cell r="FC19">
            <v>1413218.333333334</v>
          </cell>
          <cell r="FD19">
            <v>1423345.0000000007</v>
          </cell>
          <cell r="FE19">
            <v>1433471.6666666674</v>
          </cell>
          <cell r="FF19">
            <v>1443598.3333333342</v>
          </cell>
          <cell r="FG19">
            <v>1453725.0000000009</v>
          </cell>
          <cell r="FH19">
            <v>1458788.3333333342</v>
          </cell>
          <cell r="FI19">
            <v>1468915.0000000009</v>
          </cell>
          <cell r="FJ19">
            <v>1479041.6666666677</v>
          </cell>
          <cell r="FK19">
            <v>1489168.3333333344</v>
          </cell>
          <cell r="FL19">
            <v>1499295.0000000012</v>
          </cell>
          <cell r="FM19">
            <v>1509421.6666666679</v>
          </cell>
          <cell r="FN19">
            <v>1519548.3333333347</v>
          </cell>
          <cell r="FO19">
            <v>1524611.6666666679</v>
          </cell>
          <cell r="FP19">
            <v>1534738.3333333347</v>
          </cell>
          <cell r="FQ19">
            <v>1544865.0000000014</v>
          </cell>
          <cell r="FR19">
            <v>1554991.6666666681</v>
          </cell>
          <cell r="FS19">
            <v>1565118.3333333349</v>
          </cell>
          <cell r="FT19">
            <v>1575245.0000000016</v>
          </cell>
          <cell r="FU19">
            <v>1585371.6666666684</v>
          </cell>
          <cell r="FV19">
            <v>1589571.6666666684</v>
          </cell>
          <cell r="FW19">
            <v>1597971.6666666684</v>
          </cell>
          <cell r="FX19">
            <v>1606371.6666666684</v>
          </cell>
          <cell r="FY19">
            <v>1614771.6666666684</v>
          </cell>
          <cell r="FZ19">
            <v>1623171.6666666684</v>
          </cell>
          <cell r="GA19">
            <v>1631571.6666666684</v>
          </cell>
          <cell r="GB19">
            <v>1639971.6666666684</v>
          </cell>
          <cell r="GC19">
            <v>1644171.6666666684</v>
          </cell>
          <cell r="GD19">
            <v>1652571.6666666684</v>
          </cell>
          <cell r="GE19">
            <v>1660971.6666666684</v>
          </cell>
          <cell r="GF19">
            <v>1669371.6666666684</v>
          </cell>
          <cell r="GG19">
            <v>1677771.6666666684</v>
          </cell>
          <cell r="GH19">
            <v>1686171.6666666684</v>
          </cell>
          <cell r="GI19">
            <v>1694571.6666666684</v>
          </cell>
          <cell r="GJ19">
            <v>1698771.6666666684</v>
          </cell>
          <cell r="GK19">
            <v>1707171.6666666684</v>
          </cell>
          <cell r="GL19">
            <v>1715571.6666666684</v>
          </cell>
          <cell r="GM19">
            <v>1723971.6666666684</v>
          </cell>
          <cell r="GN19">
            <v>1732371.6666666684</v>
          </cell>
          <cell r="GO19">
            <v>1740771.6666666684</v>
          </cell>
          <cell r="GP19">
            <v>1749171.6666666684</v>
          </cell>
          <cell r="GQ19">
            <v>1753371.6666666684</v>
          </cell>
          <cell r="GR19">
            <v>1761771.6666666684</v>
          </cell>
          <cell r="GS19">
            <v>1770171.6666666684</v>
          </cell>
          <cell r="GT19">
            <v>1778571.6666666684</v>
          </cell>
          <cell r="GU19">
            <v>1786971.6666666684</v>
          </cell>
          <cell r="GV19">
            <v>1795371.6666666684</v>
          </cell>
          <cell r="GW19">
            <v>1803771.6666666684</v>
          </cell>
          <cell r="GX19">
            <v>1807971.6666666684</v>
          </cell>
          <cell r="GY19">
            <v>1816371.6666666684</v>
          </cell>
          <cell r="GZ19">
            <v>1816371.6666666684</v>
          </cell>
          <cell r="HA19">
            <v>1816371.6666666684</v>
          </cell>
          <cell r="HB19">
            <v>1816371.6666666684</v>
          </cell>
          <cell r="HC19">
            <v>1816371.6666666684</v>
          </cell>
          <cell r="HD19">
            <v>1816371.6666666684</v>
          </cell>
          <cell r="HE19">
            <v>1816371.6666666684</v>
          </cell>
          <cell r="HF19">
            <v>1816371.6666666684</v>
          </cell>
          <cell r="HG19">
            <v>1816371.6666666684</v>
          </cell>
          <cell r="HH19">
            <v>1816371.6666666684</v>
          </cell>
          <cell r="HI19">
            <v>1816371.6666666684</v>
          </cell>
          <cell r="HJ19">
            <v>1816371.6666666684</v>
          </cell>
          <cell r="HK19">
            <v>1816371.6666666684</v>
          </cell>
          <cell r="HL19">
            <v>1816371.6666666684</v>
          </cell>
          <cell r="HM19">
            <v>1816371.6666666684</v>
          </cell>
          <cell r="HN19">
            <v>1816371.6666666684</v>
          </cell>
          <cell r="HO19">
            <v>1816371.6666666684</v>
          </cell>
          <cell r="HP19">
            <v>1816371.6666666684</v>
          </cell>
          <cell r="HQ19">
            <v>1816371.6666666684</v>
          </cell>
          <cell r="HR19">
            <v>1816371.6666666684</v>
          </cell>
          <cell r="HS19">
            <v>1816371.6666666684</v>
          </cell>
          <cell r="HT19">
            <v>1816371.6666666684</v>
          </cell>
          <cell r="HU19">
            <v>1816371.6666666684</v>
          </cell>
          <cell r="HV19">
            <v>1816371.6666666684</v>
          </cell>
          <cell r="HW19">
            <v>1816371.6666666684</v>
          </cell>
          <cell r="HX19">
            <v>1816371.6666666684</v>
          </cell>
          <cell r="HY19">
            <v>1816371.6666666684</v>
          </cell>
          <cell r="HZ19">
            <v>1816371.6666666684</v>
          </cell>
          <cell r="IA19">
            <v>1816371.6666666684</v>
          </cell>
        </row>
        <row r="20">
          <cell r="A20">
            <v>18</v>
          </cell>
          <cell r="C20" t="str">
            <v>Moagem Hora</v>
          </cell>
          <cell r="D20" t="str">
            <v>Ton/hora</v>
          </cell>
          <cell r="E20">
            <v>460</v>
          </cell>
          <cell r="F20">
            <v>460</v>
          </cell>
          <cell r="G20">
            <v>460</v>
          </cell>
          <cell r="H20">
            <v>460</v>
          </cell>
          <cell r="I20">
            <v>460</v>
          </cell>
          <cell r="J20">
            <v>460</v>
          </cell>
          <cell r="K20">
            <v>460</v>
          </cell>
          <cell r="L20">
            <v>460</v>
          </cell>
          <cell r="M20">
            <v>460</v>
          </cell>
          <cell r="N20">
            <v>460</v>
          </cell>
          <cell r="O20">
            <v>460</v>
          </cell>
          <cell r="P20">
            <v>460</v>
          </cell>
          <cell r="Q20">
            <v>460</v>
          </cell>
          <cell r="R20">
            <v>460</v>
          </cell>
          <cell r="S20">
            <v>460</v>
          </cell>
          <cell r="T20">
            <v>460</v>
          </cell>
          <cell r="U20">
            <v>460</v>
          </cell>
          <cell r="V20">
            <v>460</v>
          </cell>
          <cell r="W20">
            <v>460</v>
          </cell>
          <cell r="X20">
            <v>460</v>
          </cell>
          <cell r="Y20">
            <v>460</v>
          </cell>
          <cell r="Z20">
            <v>460</v>
          </cell>
          <cell r="AA20">
            <v>460</v>
          </cell>
          <cell r="AB20">
            <v>460</v>
          </cell>
          <cell r="AC20">
            <v>460</v>
          </cell>
          <cell r="AD20">
            <v>460</v>
          </cell>
          <cell r="AE20">
            <v>460</v>
          </cell>
          <cell r="AF20">
            <v>460</v>
          </cell>
          <cell r="AG20">
            <v>460</v>
          </cell>
          <cell r="AH20">
            <v>460</v>
          </cell>
          <cell r="AI20">
            <v>460</v>
          </cell>
          <cell r="AJ20">
            <v>460</v>
          </cell>
          <cell r="AK20">
            <v>460</v>
          </cell>
          <cell r="AL20">
            <v>460</v>
          </cell>
          <cell r="AM20">
            <v>460</v>
          </cell>
          <cell r="AN20">
            <v>460</v>
          </cell>
          <cell r="AO20">
            <v>460</v>
          </cell>
          <cell r="AP20">
            <v>460</v>
          </cell>
          <cell r="AQ20">
            <v>460</v>
          </cell>
          <cell r="AR20">
            <v>460</v>
          </cell>
          <cell r="AS20">
            <v>460</v>
          </cell>
          <cell r="AT20">
            <v>460</v>
          </cell>
          <cell r="AU20">
            <v>460</v>
          </cell>
          <cell r="AV20">
            <v>460</v>
          </cell>
          <cell r="AW20">
            <v>460</v>
          </cell>
          <cell r="AX20">
            <v>460</v>
          </cell>
          <cell r="AY20">
            <v>460</v>
          </cell>
          <cell r="AZ20">
            <v>460</v>
          </cell>
          <cell r="BA20">
            <v>460</v>
          </cell>
          <cell r="BB20">
            <v>460</v>
          </cell>
          <cell r="BC20">
            <v>460</v>
          </cell>
          <cell r="BD20">
            <v>460</v>
          </cell>
          <cell r="BE20">
            <v>460</v>
          </cell>
          <cell r="BF20">
            <v>460</v>
          </cell>
          <cell r="BG20">
            <v>460</v>
          </cell>
          <cell r="BH20">
            <v>460</v>
          </cell>
          <cell r="BI20">
            <v>460</v>
          </cell>
          <cell r="BJ20">
            <v>460</v>
          </cell>
          <cell r="BK20">
            <v>460</v>
          </cell>
          <cell r="BL20">
            <v>460</v>
          </cell>
          <cell r="BM20">
            <v>460</v>
          </cell>
          <cell r="BN20">
            <v>460</v>
          </cell>
          <cell r="BO20">
            <v>460</v>
          </cell>
          <cell r="BP20">
            <v>460</v>
          </cell>
          <cell r="BQ20">
            <v>460</v>
          </cell>
          <cell r="BR20">
            <v>460</v>
          </cell>
          <cell r="BS20">
            <v>460</v>
          </cell>
          <cell r="BT20">
            <v>460</v>
          </cell>
          <cell r="BU20">
            <v>460</v>
          </cell>
          <cell r="BV20">
            <v>460</v>
          </cell>
          <cell r="BW20">
            <v>460</v>
          </cell>
          <cell r="BX20">
            <v>460</v>
          </cell>
          <cell r="BY20">
            <v>460</v>
          </cell>
          <cell r="BZ20">
            <v>460</v>
          </cell>
          <cell r="CA20">
            <v>460</v>
          </cell>
          <cell r="CB20">
            <v>460</v>
          </cell>
          <cell r="CC20">
            <v>460</v>
          </cell>
          <cell r="CD20">
            <v>460</v>
          </cell>
          <cell r="CE20">
            <v>460</v>
          </cell>
          <cell r="CF20">
            <v>460</v>
          </cell>
          <cell r="CG20">
            <v>460</v>
          </cell>
          <cell r="CH20">
            <v>460</v>
          </cell>
          <cell r="CI20">
            <v>460</v>
          </cell>
          <cell r="CJ20">
            <v>460</v>
          </cell>
          <cell r="CK20">
            <v>460</v>
          </cell>
          <cell r="CL20">
            <v>460</v>
          </cell>
          <cell r="CM20">
            <v>460</v>
          </cell>
          <cell r="CN20">
            <v>460</v>
          </cell>
          <cell r="CO20">
            <v>460</v>
          </cell>
          <cell r="CP20">
            <v>460</v>
          </cell>
          <cell r="CQ20">
            <v>460</v>
          </cell>
          <cell r="CR20">
            <v>460</v>
          </cell>
          <cell r="CS20">
            <v>460</v>
          </cell>
          <cell r="CT20">
            <v>460</v>
          </cell>
          <cell r="CU20">
            <v>460</v>
          </cell>
          <cell r="CV20">
            <v>460</v>
          </cell>
          <cell r="CW20">
            <v>460</v>
          </cell>
          <cell r="CX20">
            <v>460</v>
          </cell>
          <cell r="CY20">
            <v>460</v>
          </cell>
          <cell r="CZ20">
            <v>460</v>
          </cell>
          <cell r="DA20">
            <v>460</v>
          </cell>
          <cell r="DB20">
            <v>460</v>
          </cell>
          <cell r="DC20">
            <v>460</v>
          </cell>
          <cell r="DD20">
            <v>460</v>
          </cell>
          <cell r="DE20">
            <v>460</v>
          </cell>
          <cell r="DF20">
            <v>460</v>
          </cell>
          <cell r="DG20">
            <v>460</v>
          </cell>
          <cell r="DH20">
            <v>460</v>
          </cell>
          <cell r="DI20">
            <v>460</v>
          </cell>
          <cell r="DJ20">
            <v>460</v>
          </cell>
          <cell r="DK20">
            <v>460</v>
          </cell>
          <cell r="DL20">
            <v>460</v>
          </cell>
          <cell r="DM20">
            <v>460</v>
          </cell>
          <cell r="DN20">
            <v>460</v>
          </cell>
          <cell r="DO20">
            <v>460</v>
          </cell>
          <cell r="DP20">
            <v>460</v>
          </cell>
          <cell r="DQ20">
            <v>460</v>
          </cell>
          <cell r="DR20">
            <v>460</v>
          </cell>
          <cell r="DS20">
            <v>460</v>
          </cell>
          <cell r="DT20">
            <v>460</v>
          </cell>
          <cell r="DU20">
            <v>460</v>
          </cell>
          <cell r="DV20">
            <v>460</v>
          </cell>
          <cell r="DW20">
            <v>460</v>
          </cell>
          <cell r="DX20">
            <v>460</v>
          </cell>
          <cell r="DY20">
            <v>460</v>
          </cell>
          <cell r="DZ20">
            <v>460</v>
          </cell>
          <cell r="EA20">
            <v>460</v>
          </cell>
          <cell r="EB20">
            <v>460</v>
          </cell>
          <cell r="EC20">
            <v>460</v>
          </cell>
          <cell r="ED20">
            <v>460</v>
          </cell>
          <cell r="EE20">
            <v>460</v>
          </cell>
          <cell r="EF20">
            <v>460</v>
          </cell>
          <cell r="EG20">
            <v>460</v>
          </cell>
          <cell r="EH20">
            <v>460</v>
          </cell>
          <cell r="EI20">
            <v>460</v>
          </cell>
          <cell r="EJ20">
            <v>460</v>
          </cell>
          <cell r="EK20">
            <v>460</v>
          </cell>
          <cell r="EL20">
            <v>460</v>
          </cell>
          <cell r="EM20">
            <v>460</v>
          </cell>
          <cell r="EN20">
            <v>460</v>
          </cell>
          <cell r="EO20">
            <v>460</v>
          </cell>
          <cell r="EP20">
            <v>460</v>
          </cell>
          <cell r="EQ20">
            <v>460</v>
          </cell>
          <cell r="ER20">
            <v>460</v>
          </cell>
          <cell r="ES20">
            <v>460</v>
          </cell>
          <cell r="ET20">
            <v>460</v>
          </cell>
          <cell r="EU20">
            <v>460</v>
          </cell>
          <cell r="EV20">
            <v>460</v>
          </cell>
          <cell r="EW20">
            <v>460</v>
          </cell>
          <cell r="EX20">
            <v>460</v>
          </cell>
          <cell r="EY20">
            <v>460</v>
          </cell>
          <cell r="EZ20">
            <v>460</v>
          </cell>
          <cell r="FA20">
            <v>460</v>
          </cell>
          <cell r="FB20">
            <v>460</v>
          </cell>
          <cell r="FC20">
            <v>460</v>
          </cell>
          <cell r="FD20">
            <v>460</v>
          </cell>
          <cell r="FE20">
            <v>460</v>
          </cell>
          <cell r="FF20">
            <v>460</v>
          </cell>
          <cell r="FG20">
            <v>460</v>
          </cell>
          <cell r="FH20">
            <v>460</v>
          </cell>
          <cell r="FI20">
            <v>460</v>
          </cell>
          <cell r="FJ20">
            <v>460</v>
          </cell>
          <cell r="FK20">
            <v>460</v>
          </cell>
          <cell r="FL20">
            <v>460</v>
          </cell>
          <cell r="FM20">
            <v>460</v>
          </cell>
          <cell r="FN20">
            <v>460</v>
          </cell>
          <cell r="FO20">
            <v>460</v>
          </cell>
          <cell r="FP20">
            <v>460</v>
          </cell>
          <cell r="FQ20">
            <v>460</v>
          </cell>
          <cell r="FR20">
            <v>460</v>
          </cell>
          <cell r="FS20">
            <v>460</v>
          </cell>
          <cell r="FT20">
            <v>460</v>
          </cell>
          <cell r="FU20">
            <v>460</v>
          </cell>
          <cell r="FV20">
            <v>460</v>
          </cell>
          <cell r="FW20">
            <v>460</v>
          </cell>
          <cell r="FX20">
            <v>460</v>
          </cell>
          <cell r="FY20">
            <v>460</v>
          </cell>
          <cell r="FZ20">
            <v>460</v>
          </cell>
          <cell r="GA20">
            <v>460</v>
          </cell>
          <cell r="GB20">
            <v>460</v>
          </cell>
          <cell r="GC20">
            <v>460</v>
          </cell>
          <cell r="GD20">
            <v>460</v>
          </cell>
          <cell r="GE20">
            <v>460</v>
          </cell>
          <cell r="GF20">
            <v>460</v>
          </cell>
          <cell r="GG20">
            <v>460</v>
          </cell>
          <cell r="GH20">
            <v>460</v>
          </cell>
          <cell r="GI20">
            <v>460</v>
          </cell>
          <cell r="GJ20">
            <v>460</v>
          </cell>
          <cell r="GK20">
            <v>460</v>
          </cell>
          <cell r="GL20">
            <v>460</v>
          </cell>
          <cell r="GM20">
            <v>460</v>
          </cell>
          <cell r="GN20">
            <v>460</v>
          </cell>
          <cell r="GO20">
            <v>460</v>
          </cell>
          <cell r="GP20">
            <v>460</v>
          </cell>
          <cell r="GQ20">
            <v>460</v>
          </cell>
          <cell r="GR20">
            <v>460</v>
          </cell>
          <cell r="GS20">
            <v>460</v>
          </cell>
          <cell r="GT20">
            <v>460</v>
          </cell>
          <cell r="GU20">
            <v>460</v>
          </cell>
          <cell r="GV20">
            <v>460</v>
          </cell>
          <cell r="GW20">
            <v>460</v>
          </cell>
          <cell r="GX20">
            <v>460</v>
          </cell>
          <cell r="GY20">
            <v>460</v>
          </cell>
          <cell r="GZ20">
            <v>460</v>
          </cell>
          <cell r="HA20">
            <v>460</v>
          </cell>
          <cell r="HB20">
            <v>460</v>
          </cell>
          <cell r="HC20">
            <v>460</v>
          </cell>
          <cell r="HD20">
            <v>460</v>
          </cell>
          <cell r="HE20">
            <v>460</v>
          </cell>
          <cell r="HF20">
            <v>460</v>
          </cell>
          <cell r="HG20">
            <v>460</v>
          </cell>
          <cell r="HH20">
            <v>460</v>
          </cell>
          <cell r="HI20">
            <v>460</v>
          </cell>
          <cell r="HJ20">
            <v>460</v>
          </cell>
          <cell r="HK20">
            <v>460</v>
          </cell>
          <cell r="HL20">
            <v>460</v>
          </cell>
          <cell r="HM20">
            <v>460</v>
          </cell>
          <cell r="HN20">
            <v>460</v>
          </cell>
          <cell r="HO20">
            <v>460</v>
          </cell>
          <cell r="HP20">
            <v>460</v>
          </cell>
          <cell r="HQ20">
            <v>460</v>
          </cell>
          <cell r="HR20">
            <v>460</v>
          </cell>
          <cell r="HS20">
            <v>460</v>
          </cell>
          <cell r="HT20">
            <v>460</v>
          </cell>
          <cell r="HU20">
            <v>460</v>
          </cell>
          <cell r="HV20">
            <v>460</v>
          </cell>
          <cell r="HW20">
            <v>460</v>
          </cell>
          <cell r="HX20">
            <v>460</v>
          </cell>
          <cell r="HY20">
            <v>460</v>
          </cell>
          <cell r="HZ20">
            <v>460</v>
          </cell>
          <cell r="IA20">
            <v>460</v>
          </cell>
        </row>
        <row r="21">
          <cell r="A21">
            <v>19</v>
          </cell>
          <cell r="C21" t="str">
            <v>Pol caña</v>
          </cell>
          <cell r="D21" t="str">
            <v>%</v>
          </cell>
          <cell r="E21">
            <v>0.13386799999999999</v>
          </cell>
          <cell r="F21">
            <v>0.13386799999999999</v>
          </cell>
          <cell r="G21">
            <v>0.13386799999999999</v>
          </cell>
          <cell r="H21">
            <v>0.13386799999999999</v>
          </cell>
          <cell r="I21">
            <v>0.13386799999999999</v>
          </cell>
          <cell r="J21">
            <v>0.13386799999999999</v>
          </cell>
          <cell r="K21">
            <v>0.13386799999999999</v>
          </cell>
          <cell r="L21">
            <v>0.13386799999999999</v>
          </cell>
          <cell r="M21">
            <v>0.13386799999999999</v>
          </cell>
          <cell r="N21">
            <v>0.13386799999999999</v>
          </cell>
          <cell r="O21">
            <v>0.13386799999999999</v>
          </cell>
          <cell r="P21">
            <v>0.13386799999999999</v>
          </cell>
          <cell r="Q21">
            <v>0.13386799999999999</v>
          </cell>
          <cell r="R21">
            <v>0.13386799999999999</v>
          </cell>
          <cell r="S21">
            <v>0.13386799999999999</v>
          </cell>
          <cell r="T21">
            <v>0.13386799999999999</v>
          </cell>
          <cell r="U21">
            <v>0.13386799999999999</v>
          </cell>
          <cell r="V21">
            <v>0.13386799999999999</v>
          </cell>
          <cell r="W21">
            <v>0.13386799999999999</v>
          </cell>
          <cell r="X21">
            <v>0.13386799999999999</v>
          </cell>
          <cell r="Y21">
            <v>0.13924349999999999</v>
          </cell>
          <cell r="Z21">
            <v>0.13924349999999999</v>
          </cell>
          <cell r="AA21">
            <v>0.13924349999999999</v>
          </cell>
          <cell r="AB21">
            <v>0.13924349999999999</v>
          </cell>
          <cell r="AC21">
            <v>0.13924349999999999</v>
          </cell>
          <cell r="AD21">
            <v>0.13924349999999999</v>
          </cell>
          <cell r="AE21">
            <v>0.13924349999999999</v>
          </cell>
          <cell r="AF21">
            <v>0.13924349999999999</v>
          </cell>
          <cell r="AG21">
            <v>0.13924349999999999</v>
          </cell>
          <cell r="AH21">
            <v>0.13924349999999999</v>
          </cell>
          <cell r="AI21">
            <v>0.13924349999999999</v>
          </cell>
          <cell r="AJ21">
            <v>0.13924349999999999</v>
          </cell>
          <cell r="AK21">
            <v>0.13924349999999999</v>
          </cell>
          <cell r="AL21">
            <v>0.13924349999999999</v>
          </cell>
          <cell r="AM21">
            <v>0.13924349999999999</v>
          </cell>
          <cell r="AN21">
            <v>0.13924349999999999</v>
          </cell>
          <cell r="AO21">
            <v>0.13924349999999999</v>
          </cell>
          <cell r="AP21">
            <v>0.13924349999999999</v>
          </cell>
          <cell r="AQ21">
            <v>0.13924349999999999</v>
          </cell>
          <cell r="AR21">
            <v>0.13924349999999999</v>
          </cell>
          <cell r="AS21">
            <v>0.13924349999999999</v>
          </cell>
          <cell r="AT21">
            <v>0.13924349999999999</v>
          </cell>
          <cell r="AU21">
            <v>0.13924349999999999</v>
          </cell>
          <cell r="AV21">
            <v>0.13924349999999999</v>
          </cell>
          <cell r="AW21">
            <v>0.13924349999999999</v>
          </cell>
          <cell r="AX21">
            <v>0.13924349999999999</v>
          </cell>
          <cell r="AY21">
            <v>0.13924349999999999</v>
          </cell>
          <cell r="AZ21">
            <v>0.13924349999999999</v>
          </cell>
          <cell r="BA21">
            <v>0.13924349999999999</v>
          </cell>
          <cell r="BB21">
            <v>0.13924349999999999</v>
          </cell>
          <cell r="BC21">
            <v>0.13924349999999999</v>
          </cell>
          <cell r="BD21">
            <v>0.13581750000000001</v>
          </cell>
          <cell r="BE21">
            <v>0.13581750000000001</v>
          </cell>
          <cell r="BF21">
            <v>0.13581750000000001</v>
          </cell>
          <cell r="BG21">
            <v>0.13581750000000001</v>
          </cell>
          <cell r="BH21">
            <v>0.13581750000000001</v>
          </cell>
          <cell r="BI21">
            <v>0.13581750000000001</v>
          </cell>
          <cell r="BJ21">
            <v>0.13581750000000001</v>
          </cell>
          <cell r="BK21">
            <v>0.13581750000000001</v>
          </cell>
          <cell r="BL21">
            <v>0.13581750000000001</v>
          </cell>
          <cell r="BM21">
            <v>0.13581750000000001</v>
          </cell>
          <cell r="BN21">
            <v>0.13581750000000001</v>
          </cell>
          <cell r="BO21">
            <v>0.13581750000000001</v>
          </cell>
          <cell r="BP21">
            <v>0.13581750000000001</v>
          </cell>
          <cell r="BQ21">
            <v>0.13581750000000001</v>
          </cell>
          <cell r="BR21">
            <v>0.13581750000000001</v>
          </cell>
          <cell r="BS21">
            <v>0.13581750000000001</v>
          </cell>
          <cell r="BT21">
            <v>0.13581750000000001</v>
          </cell>
          <cell r="BU21">
            <v>0.13581750000000001</v>
          </cell>
          <cell r="BV21">
            <v>0.13581750000000001</v>
          </cell>
          <cell r="BW21">
            <v>0.13581750000000001</v>
          </cell>
          <cell r="BX21">
            <v>0.13581750000000001</v>
          </cell>
          <cell r="BY21">
            <v>0.13581750000000001</v>
          </cell>
          <cell r="BZ21">
            <v>0.13581750000000001</v>
          </cell>
          <cell r="CA21">
            <v>0.13581750000000001</v>
          </cell>
          <cell r="CB21">
            <v>0.13581750000000001</v>
          </cell>
          <cell r="CC21">
            <v>0.13581750000000001</v>
          </cell>
          <cell r="CD21">
            <v>0.13581750000000001</v>
          </cell>
          <cell r="CE21">
            <v>0.13581750000000001</v>
          </cell>
          <cell r="CF21">
            <v>0.13581750000000001</v>
          </cell>
          <cell r="CG21">
            <v>0.13581750000000001</v>
          </cell>
          <cell r="CH21">
            <v>0.14019999999999999</v>
          </cell>
          <cell r="CI21">
            <v>0.14019999999999999</v>
          </cell>
          <cell r="CJ21">
            <v>0.14019999999999999</v>
          </cell>
          <cell r="CK21">
            <v>0.14019999999999999</v>
          </cell>
          <cell r="CL21">
            <v>0.14019999999999999</v>
          </cell>
          <cell r="CM21">
            <v>0.14019999999999999</v>
          </cell>
          <cell r="CN21">
            <v>0.14019999999999999</v>
          </cell>
          <cell r="CO21">
            <v>0.14019999999999999</v>
          </cell>
          <cell r="CP21">
            <v>0.14019999999999999</v>
          </cell>
          <cell r="CQ21">
            <v>0.14019999999999999</v>
          </cell>
          <cell r="CR21">
            <v>0.14019999999999999</v>
          </cell>
          <cell r="CS21">
            <v>0.14019999999999999</v>
          </cell>
          <cell r="CT21">
            <v>0.14019999999999999</v>
          </cell>
          <cell r="CU21">
            <v>0.14019999999999999</v>
          </cell>
          <cell r="CV21">
            <v>0.14019999999999999</v>
          </cell>
          <cell r="CW21">
            <v>0.14019999999999999</v>
          </cell>
          <cell r="CX21">
            <v>0.14019999999999999</v>
          </cell>
          <cell r="CY21">
            <v>0.14019999999999999</v>
          </cell>
          <cell r="CZ21">
            <v>0.14019999999999999</v>
          </cell>
          <cell r="DA21">
            <v>0.14019999999999999</v>
          </cell>
          <cell r="DB21">
            <v>0.14019999999999999</v>
          </cell>
          <cell r="DC21">
            <v>0.14019999999999999</v>
          </cell>
          <cell r="DD21">
            <v>0.14019999999999999</v>
          </cell>
          <cell r="DE21">
            <v>0.14019999999999999</v>
          </cell>
          <cell r="DF21">
            <v>0.14019999999999999</v>
          </cell>
          <cell r="DG21">
            <v>0.14019999999999999</v>
          </cell>
          <cell r="DH21">
            <v>0.14019999999999999</v>
          </cell>
          <cell r="DI21">
            <v>0.14019999999999999</v>
          </cell>
          <cell r="DJ21">
            <v>0.14019999999999999</v>
          </cell>
          <cell r="DK21">
            <v>0.14019999999999999</v>
          </cell>
          <cell r="DL21">
            <v>0.14019999999999999</v>
          </cell>
          <cell r="DM21">
            <v>0.1454</v>
          </cell>
          <cell r="DN21">
            <v>0.1454</v>
          </cell>
          <cell r="DO21">
            <v>0.1454</v>
          </cell>
          <cell r="DP21">
            <v>0.1454</v>
          </cell>
          <cell r="DQ21">
            <v>0.1454</v>
          </cell>
          <cell r="DR21">
            <v>0.1454</v>
          </cell>
          <cell r="DS21">
            <v>0.1454</v>
          </cell>
          <cell r="DT21">
            <v>0.1454</v>
          </cell>
          <cell r="DU21">
            <v>0.1454</v>
          </cell>
          <cell r="DV21">
            <v>0.1454</v>
          </cell>
          <cell r="DW21">
            <v>0.1454</v>
          </cell>
          <cell r="DX21">
            <v>0.1454</v>
          </cell>
          <cell r="DY21">
            <v>0.1454</v>
          </cell>
          <cell r="DZ21">
            <v>0.1454</v>
          </cell>
          <cell r="EA21">
            <v>0.1454</v>
          </cell>
          <cell r="EB21">
            <v>0.1454</v>
          </cell>
          <cell r="EC21">
            <v>0.1454</v>
          </cell>
          <cell r="ED21">
            <v>0.1454</v>
          </cell>
          <cell r="EE21">
            <v>0.1454</v>
          </cell>
          <cell r="EF21">
            <v>0.1454</v>
          </cell>
          <cell r="EG21">
            <v>0.1454</v>
          </cell>
          <cell r="EH21">
            <v>0.1454</v>
          </cell>
          <cell r="EI21">
            <v>0.1454</v>
          </cell>
          <cell r="EJ21">
            <v>0.1454</v>
          </cell>
          <cell r="EK21">
            <v>0.1454</v>
          </cell>
          <cell r="EL21">
            <v>0.1454</v>
          </cell>
          <cell r="EM21">
            <v>0.1454</v>
          </cell>
          <cell r="EN21">
            <v>0.1454</v>
          </cell>
          <cell r="EO21">
            <v>0.1454</v>
          </cell>
          <cell r="EP21">
            <v>0.1454</v>
          </cell>
          <cell r="EQ21">
            <v>0.1454</v>
          </cell>
          <cell r="ER21">
            <v>0.146124</v>
          </cell>
          <cell r="ES21">
            <v>0.146124</v>
          </cell>
          <cell r="ET21">
            <v>0.146124</v>
          </cell>
          <cell r="EU21">
            <v>0.146124</v>
          </cell>
          <cell r="EV21">
            <v>0.146124</v>
          </cell>
          <cell r="EW21">
            <v>0.146124</v>
          </cell>
          <cell r="EX21">
            <v>0.146124</v>
          </cell>
          <cell r="EY21">
            <v>0.146124</v>
          </cell>
          <cell r="EZ21">
            <v>0.146124</v>
          </cell>
          <cell r="FA21">
            <v>0.146124</v>
          </cell>
          <cell r="FB21">
            <v>0.146124</v>
          </cell>
          <cell r="FC21">
            <v>0.146124</v>
          </cell>
          <cell r="FD21">
            <v>0.146124</v>
          </cell>
          <cell r="FE21">
            <v>0.146124</v>
          </cell>
          <cell r="FF21">
            <v>0.146124</v>
          </cell>
          <cell r="FG21">
            <v>0.146124</v>
          </cell>
          <cell r="FH21">
            <v>0.146124</v>
          </cell>
          <cell r="FI21">
            <v>0.146124</v>
          </cell>
          <cell r="FJ21">
            <v>0.146124</v>
          </cell>
          <cell r="FK21">
            <v>0.146124</v>
          </cell>
          <cell r="FL21">
            <v>0.146124</v>
          </cell>
          <cell r="FM21">
            <v>0.146124</v>
          </cell>
          <cell r="FN21">
            <v>0.146124</v>
          </cell>
          <cell r="FO21">
            <v>0.146124</v>
          </cell>
          <cell r="FP21">
            <v>0.146124</v>
          </cell>
          <cell r="FQ21">
            <v>0.146124</v>
          </cell>
          <cell r="FR21">
            <v>0.146124</v>
          </cell>
          <cell r="FS21">
            <v>0.146124</v>
          </cell>
          <cell r="FT21">
            <v>0.146124</v>
          </cell>
          <cell r="FU21">
            <v>0.146124</v>
          </cell>
          <cell r="FV21">
            <v>0.13711500000000001</v>
          </cell>
          <cell r="FW21">
            <v>0.13711500000000001</v>
          </cell>
          <cell r="FX21">
            <v>0.13711500000000001</v>
          </cell>
          <cell r="FY21">
            <v>0.13711500000000001</v>
          </cell>
          <cell r="FZ21">
            <v>0.13711500000000001</v>
          </cell>
          <cell r="GA21">
            <v>0.13711500000000001</v>
          </cell>
          <cell r="GB21">
            <v>0.13711500000000001</v>
          </cell>
          <cell r="GC21">
            <v>0.13711500000000001</v>
          </cell>
          <cell r="GD21">
            <v>0.13711500000000001</v>
          </cell>
          <cell r="GE21">
            <v>0.13711500000000001</v>
          </cell>
          <cell r="GF21">
            <v>0.13711500000000001</v>
          </cell>
          <cell r="GG21">
            <v>0.13711500000000001</v>
          </cell>
          <cell r="GH21">
            <v>0.13711500000000001</v>
          </cell>
          <cell r="GI21">
            <v>0.13711500000000001</v>
          </cell>
          <cell r="GJ21">
            <v>0.13711500000000001</v>
          </cell>
          <cell r="GK21">
            <v>0.13711500000000001</v>
          </cell>
          <cell r="GL21">
            <v>0.13711500000000001</v>
          </cell>
          <cell r="GM21">
            <v>0.13711500000000001</v>
          </cell>
          <cell r="GN21">
            <v>0.13711500000000001</v>
          </cell>
          <cell r="GO21">
            <v>0.13711500000000001</v>
          </cell>
          <cell r="GP21">
            <v>0.13711500000000001</v>
          </cell>
          <cell r="GQ21">
            <v>0.13711500000000001</v>
          </cell>
          <cell r="GR21">
            <v>0.13711500000000001</v>
          </cell>
          <cell r="GS21">
            <v>0.13711500000000001</v>
          </cell>
          <cell r="GT21">
            <v>0.13711500000000001</v>
          </cell>
          <cell r="GU21">
            <v>0.13711500000000001</v>
          </cell>
          <cell r="GV21">
            <v>0.13711500000000001</v>
          </cell>
          <cell r="GW21">
            <v>0.13711500000000001</v>
          </cell>
          <cell r="GX21">
            <v>0.13711500000000001</v>
          </cell>
          <cell r="GY21">
            <v>0.13711500000000001</v>
          </cell>
          <cell r="GZ21">
            <v>0.13711500000000001</v>
          </cell>
          <cell r="HA21">
            <v>0.12464500000000001</v>
          </cell>
          <cell r="HB21">
            <v>0.12464500000000001</v>
          </cell>
          <cell r="HC21">
            <v>0.12464500000000001</v>
          </cell>
          <cell r="HD21">
            <v>0.12464500000000001</v>
          </cell>
          <cell r="HE21">
            <v>0.12464500000000001</v>
          </cell>
          <cell r="HF21">
            <v>0.12464500000000001</v>
          </cell>
          <cell r="HG21">
            <v>0.12464500000000001</v>
          </cell>
          <cell r="HH21">
            <v>0.12464500000000001</v>
          </cell>
          <cell r="HI21">
            <v>0.12464500000000001</v>
          </cell>
          <cell r="HJ21">
            <v>0.12464500000000001</v>
          </cell>
          <cell r="HK21">
            <v>0.12464500000000001</v>
          </cell>
          <cell r="HL21">
            <v>0.12464500000000001</v>
          </cell>
          <cell r="HM21">
            <v>0.12464500000000001</v>
          </cell>
          <cell r="HN21">
            <v>0.12464500000000001</v>
          </cell>
          <cell r="HO21">
            <v>0.12464500000000001</v>
          </cell>
          <cell r="HP21">
            <v>0.12464500000000001</v>
          </cell>
          <cell r="HQ21">
            <v>0.12464500000000001</v>
          </cell>
          <cell r="HR21">
            <v>0.12464500000000001</v>
          </cell>
          <cell r="HS21">
            <v>0.12464500000000001</v>
          </cell>
          <cell r="HT21">
            <v>0.12464500000000001</v>
          </cell>
          <cell r="HU21">
            <v>0.12464500000000001</v>
          </cell>
          <cell r="HV21">
            <v>0.12464500000000001</v>
          </cell>
          <cell r="HW21">
            <v>0.12464500000000001</v>
          </cell>
          <cell r="HX21">
            <v>0.12464500000000001</v>
          </cell>
          <cell r="HY21">
            <v>0.12464500000000001</v>
          </cell>
          <cell r="HZ21">
            <v>0.12464500000000001</v>
          </cell>
          <cell r="IA21">
            <v>0.12464500000000001</v>
          </cell>
        </row>
        <row r="22">
          <cell r="A22">
            <v>20</v>
          </cell>
          <cell r="C22" t="str">
            <v>Azúcares reductores por ton caña AR</v>
          </cell>
          <cell r="D22" t="str">
            <v>%</v>
          </cell>
          <cell r="E22">
            <v>6.4999999999999997E-3</v>
          </cell>
          <cell r="F22">
            <v>6.4999999999999997E-3</v>
          </cell>
          <cell r="G22">
            <v>6.4999999999999997E-3</v>
          </cell>
          <cell r="H22">
            <v>6.4999999999999997E-3</v>
          </cell>
          <cell r="I22">
            <v>6.4999999999999997E-3</v>
          </cell>
          <cell r="J22">
            <v>6.4999999999999997E-3</v>
          </cell>
          <cell r="K22">
            <v>6.4999999999999997E-3</v>
          </cell>
          <cell r="L22">
            <v>6.4999999999999997E-3</v>
          </cell>
          <cell r="M22">
            <v>6.4999999999999997E-3</v>
          </cell>
          <cell r="N22">
            <v>6.4999999999999997E-3</v>
          </cell>
          <cell r="O22">
            <v>6.4999999999999997E-3</v>
          </cell>
          <cell r="P22">
            <v>6.4999999999999997E-3</v>
          </cell>
          <cell r="Q22">
            <v>6.4999999999999997E-3</v>
          </cell>
          <cell r="R22">
            <v>6.4999999999999997E-3</v>
          </cell>
          <cell r="S22">
            <v>6.4999999999999997E-3</v>
          </cell>
          <cell r="T22">
            <v>6.4999999999999997E-3</v>
          </cell>
          <cell r="U22">
            <v>6.4999999999999997E-3</v>
          </cell>
          <cell r="V22">
            <v>6.4999999999999997E-3</v>
          </cell>
          <cell r="W22">
            <v>6.4999999999999997E-3</v>
          </cell>
          <cell r="X22">
            <v>6.4999999999999997E-3</v>
          </cell>
          <cell r="Y22">
            <v>6.4999999999999997E-3</v>
          </cell>
          <cell r="Z22">
            <v>6.4999999999999997E-3</v>
          </cell>
          <cell r="AA22">
            <v>6.4999999999999997E-3</v>
          </cell>
          <cell r="AB22">
            <v>6.4999999999999997E-3</v>
          </cell>
          <cell r="AC22">
            <v>6.4999999999999997E-3</v>
          </cell>
          <cell r="AD22">
            <v>6.4999999999999997E-3</v>
          </cell>
          <cell r="AE22">
            <v>6.4999999999999997E-3</v>
          </cell>
          <cell r="AF22">
            <v>6.4999999999999997E-3</v>
          </cell>
          <cell r="AG22">
            <v>6.4999999999999997E-3</v>
          </cell>
          <cell r="AH22">
            <v>6.4999999999999997E-3</v>
          </cell>
          <cell r="AI22">
            <v>6.4999999999999997E-3</v>
          </cell>
          <cell r="AJ22">
            <v>6.4999999999999997E-3</v>
          </cell>
          <cell r="AK22">
            <v>6.4999999999999997E-3</v>
          </cell>
          <cell r="AL22">
            <v>6.4999999999999997E-3</v>
          </cell>
          <cell r="AM22">
            <v>6.4999999999999997E-3</v>
          </cell>
          <cell r="AN22">
            <v>6.4999999999999997E-3</v>
          </cell>
          <cell r="AO22">
            <v>6.4999999999999997E-3</v>
          </cell>
          <cell r="AP22">
            <v>6.4999999999999997E-3</v>
          </cell>
          <cell r="AQ22">
            <v>6.4999999999999997E-3</v>
          </cell>
          <cell r="AR22">
            <v>6.4999999999999997E-3</v>
          </cell>
          <cell r="AS22">
            <v>6.4999999999999997E-3</v>
          </cell>
          <cell r="AT22">
            <v>6.4999999999999997E-3</v>
          </cell>
          <cell r="AU22">
            <v>6.4999999999999997E-3</v>
          </cell>
          <cell r="AV22">
            <v>6.4999999999999997E-3</v>
          </cell>
          <cell r="AW22">
            <v>6.4999999999999997E-3</v>
          </cell>
          <cell r="AX22">
            <v>6.4999999999999997E-3</v>
          </cell>
          <cell r="AY22">
            <v>6.4999999999999997E-3</v>
          </cell>
          <cell r="AZ22">
            <v>6.4999999999999997E-3</v>
          </cell>
          <cell r="BA22">
            <v>6.4999999999999997E-3</v>
          </cell>
          <cell r="BB22">
            <v>6.4999999999999997E-3</v>
          </cell>
          <cell r="BC22">
            <v>6.4999999999999997E-3</v>
          </cell>
          <cell r="BD22">
            <v>6.0000000000000001E-3</v>
          </cell>
          <cell r="BE22">
            <v>6.0000000000000001E-3</v>
          </cell>
          <cell r="BF22">
            <v>6.0000000000000001E-3</v>
          </cell>
          <cell r="BG22">
            <v>6.0000000000000001E-3</v>
          </cell>
          <cell r="BH22">
            <v>6.0000000000000001E-3</v>
          </cell>
          <cell r="BI22">
            <v>6.0000000000000001E-3</v>
          </cell>
          <cell r="BJ22">
            <v>6.0000000000000001E-3</v>
          </cell>
          <cell r="BK22">
            <v>6.0000000000000001E-3</v>
          </cell>
          <cell r="BL22">
            <v>6.0000000000000001E-3</v>
          </cell>
          <cell r="BM22">
            <v>6.0000000000000001E-3</v>
          </cell>
          <cell r="BN22">
            <v>6.0000000000000001E-3</v>
          </cell>
          <cell r="BO22">
            <v>6.0000000000000001E-3</v>
          </cell>
          <cell r="BP22">
            <v>6.0000000000000001E-3</v>
          </cell>
          <cell r="BQ22">
            <v>6.0000000000000001E-3</v>
          </cell>
          <cell r="BR22">
            <v>6.0000000000000001E-3</v>
          </cell>
          <cell r="BS22">
            <v>6.0000000000000001E-3</v>
          </cell>
          <cell r="BT22">
            <v>6.0000000000000001E-3</v>
          </cell>
          <cell r="BU22">
            <v>6.0000000000000001E-3</v>
          </cell>
          <cell r="BV22">
            <v>6.0000000000000001E-3</v>
          </cell>
          <cell r="BW22">
            <v>6.0000000000000001E-3</v>
          </cell>
          <cell r="BX22">
            <v>6.0000000000000001E-3</v>
          </cell>
          <cell r="BY22">
            <v>6.0000000000000001E-3</v>
          </cell>
          <cell r="BZ22">
            <v>6.0000000000000001E-3</v>
          </cell>
          <cell r="CA22">
            <v>6.0000000000000001E-3</v>
          </cell>
          <cell r="CB22">
            <v>6.0000000000000001E-3</v>
          </cell>
          <cell r="CC22">
            <v>6.0000000000000001E-3</v>
          </cell>
          <cell r="CD22">
            <v>6.0000000000000001E-3</v>
          </cell>
          <cell r="CE22">
            <v>6.0000000000000001E-3</v>
          </cell>
          <cell r="CF22">
            <v>6.0000000000000001E-3</v>
          </cell>
          <cell r="CG22">
            <v>6.0000000000000001E-3</v>
          </cell>
          <cell r="CH22">
            <v>6.0000000000000001E-3</v>
          </cell>
          <cell r="CI22">
            <v>6.0000000000000001E-3</v>
          </cell>
          <cell r="CJ22">
            <v>6.0000000000000001E-3</v>
          </cell>
          <cell r="CK22">
            <v>6.0000000000000001E-3</v>
          </cell>
          <cell r="CL22">
            <v>6.0000000000000001E-3</v>
          </cell>
          <cell r="CM22">
            <v>6.0000000000000001E-3</v>
          </cell>
          <cell r="CN22">
            <v>6.0000000000000001E-3</v>
          </cell>
          <cell r="CO22">
            <v>6.0000000000000001E-3</v>
          </cell>
          <cell r="CP22">
            <v>6.0000000000000001E-3</v>
          </cell>
          <cell r="CQ22">
            <v>6.0000000000000001E-3</v>
          </cell>
          <cell r="CR22">
            <v>6.0000000000000001E-3</v>
          </cell>
          <cell r="CS22">
            <v>6.0000000000000001E-3</v>
          </cell>
          <cell r="CT22">
            <v>6.0000000000000001E-3</v>
          </cell>
          <cell r="CU22">
            <v>6.0000000000000001E-3</v>
          </cell>
          <cell r="CV22">
            <v>6.0000000000000001E-3</v>
          </cell>
          <cell r="CW22">
            <v>6.0000000000000001E-3</v>
          </cell>
          <cell r="CX22">
            <v>6.0000000000000001E-3</v>
          </cell>
          <cell r="CY22">
            <v>6.0000000000000001E-3</v>
          </cell>
          <cell r="CZ22">
            <v>6.0000000000000001E-3</v>
          </cell>
          <cell r="DA22">
            <v>6.0000000000000001E-3</v>
          </cell>
          <cell r="DB22">
            <v>6.0000000000000001E-3</v>
          </cell>
          <cell r="DC22">
            <v>6.0000000000000001E-3</v>
          </cell>
          <cell r="DD22">
            <v>6.0000000000000001E-3</v>
          </cell>
          <cell r="DE22">
            <v>6.0000000000000001E-3</v>
          </cell>
          <cell r="DF22">
            <v>6.0000000000000001E-3</v>
          </cell>
          <cell r="DG22">
            <v>6.0000000000000001E-3</v>
          </cell>
          <cell r="DH22">
            <v>6.0000000000000001E-3</v>
          </cell>
          <cell r="DI22">
            <v>6.0000000000000001E-3</v>
          </cell>
          <cell r="DJ22">
            <v>6.0000000000000001E-3</v>
          </cell>
          <cell r="DK22">
            <v>6.0000000000000001E-3</v>
          </cell>
          <cell r="DL22">
            <v>6.0000000000000001E-3</v>
          </cell>
          <cell r="DM22">
            <v>5.0000000000000001E-3</v>
          </cell>
          <cell r="DN22">
            <v>5.0000000000000001E-3</v>
          </cell>
          <cell r="DO22">
            <v>5.0000000000000001E-3</v>
          </cell>
          <cell r="DP22">
            <v>5.0000000000000001E-3</v>
          </cell>
          <cell r="DQ22">
            <v>5.0000000000000001E-3</v>
          </cell>
          <cell r="DR22">
            <v>5.0000000000000001E-3</v>
          </cell>
          <cell r="DS22">
            <v>5.0000000000000001E-3</v>
          </cell>
          <cell r="DT22">
            <v>5.0000000000000001E-3</v>
          </cell>
          <cell r="DU22">
            <v>5.0000000000000001E-3</v>
          </cell>
          <cell r="DV22">
            <v>5.0000000000000001E-3</v>
          </cell>
          <cell r="DW22">
            <v>5.0000000000000001E-3</v>
          </cell>
          <cell r="DX22">
            <v>5.0000000000000001E-3</v>
          </cell>
          <cell r="DY22">
            <v>5.0000000000000001E-3</v>
          </cell>
          <cell r="DZ22">
            <v>5.0000000000000001E-3</v>
          </cell>
          <cell r="EA22">
            <v>5.0000000000000001E-3</v>
          </cell>
          <cell r="EB22">
            <v>5.0000000000000001E-3</v>
          </cell>
          <cell r="EC22">
            <v>5.0000000000000001E-3</v>
          </cell>
          <cell r="ED22">
            <v>5.0000000000000001E-3</v>
          </cell>
          <cell r="EE22">
            <v>5.0000000000000001E-3</v>
          </cell>
          <cell r="EF22">
            <v>5.0000000000000001E-3</v>
          </cell>
          <cell r="EG22">
            <v>5.0000000000000001E-3</v>
          </cell>
          <cell r="EH22">
            <v>5.0000000000000001E-3</v>
          </cell>
          <cell r="EI22">
            <v>5.0000000000000001E-3</v>
          </cell>
          <cell r="EJ22">
            <v>5.0000000000000001E-3</v>
          </cell>
          <cell r="EK22">
            <v>5.0000000000000001E-3</v>
          </cell>
          <cell r="EL22">
            <v>5.0000000000000001E-3</v>
          </cell>
          <cell r="EM22">
            <v>5.0000000000000001E-3</v>
          </cell>
          <cell r="EN22">
            <v>5.0000000000000001E-3</v>
          </cell>
          <cell r="EO22">
            <v>5.0000000000000001E-3</v>
          </cell>
          <cell r="EP22">
            <v>5.0000000000000001E-3</v>
          </cell>
          <cell r="EQ22">
            <v>5.0000000000000001E-3</v>
          </cell>
          <cell r="ER22">
            <v>6.0000000000000001E-3</v>
          </cell>
          <cell r="ES22">
            <v>6.0000000000000001E-3</v>
          </cell>
          <cell r="ET22">
            <v>6.0000000000000001E-3</v>
          </cell>
          <cell r="EU22">
            <v>6.0000000000000001E-3</v>
          </cell>
          <cell r="EV22">
            <v>6.0000000000000001E-3</v>
          </cell>
          <cell r="EW22">
            <v>6.0000000000000001E-3</v>
          </cell>
          <cell r="EX22">
            <v>6.0000000000000001E-3</v>
          </cell>
          <cell r="EY22">
            <v>6.0000000000000001E-3</v>
          </cell>
          <cell r="EZ22">
            <v>6.0000000000000001E-3</v>
          </cell>
          <cell r="FA22">
            <v>6.0000000000000001E-3</v>
          </cell>
          <cell r="FB22">
            <v>6.0000000000000001E-3</v>
          </cell>
          <cell r="FC22">
            <v>6.0000000000000001E-3</v>
          </cell>
          <cell r="FD22">
            <v>6.0000000000000001E-3</v>
          </cell>
          <cell r="FE22">
            <v>6.0000000000000001E-3</v>
          </cell>
          <cell r="FF22">
            <v>6.0000000000000001E-3</v>
          </cell>
          <cell r="FG22">
            <v>6.0000000000000001E-3</v>
          </cell>
          <cell r="FH22">
            <v>6.0000000000000001E-3</v>
          </cell>
          <cell r="FI22">
            <v>6.0000000000000001E-3</v>
          </cell>
          <cell r="FJ22">
            <v>6.0000000000000001E-3</v>
          </cell>
          <cell r="FK22">
            <v>6.0000000000000001E-3</v>
          </cell>
          <cell r="FL22">
            <v>6.0000000000000001E-3</v>
          </cell>
          <cell r="FM22">
            <v>6.0000000000000001E-3</v>
          </cell>
          <cell r="FN22">
            <v>6.0000000000000001E-3</v>
          </cell>
          <cell r="FO22">
            <v>6.0000000000000001E-3</v>
          </cell>
          <cell r="FP22">
            <v>6.0000000000000001E-3</v>
          </cell>
          <cell r="FQ22">
            <v>6.0000000000000001E-3</v>
          </cell>
          <cell r="FR22">
            <v>6.0000000000000001E-3</v>
          </cell>
          <cell r="FS22">
            <v>6.0000000000000001E-3</v>
          </cell>
          <cell r="FT22">
            <v>6.0000000000000001E-3</v>
          </cell>
          <cell r="FU22">
            <v>6.0000000000000001E-3</v>
          </cell>
          <cell r="FV22">
            <v>6.0000000000000001E-3</v>
          </cell>
          <cell r="FW22">
            <v>6.0000000000000001E-3</v>
          </cell>
          <cell r="FX22">
            <v>6.0000000000000001E-3</v>
          </cell>
          <cell r="FY22">
            <v>6.0000000000000001E-3</v>
          </cell>
          <cell r="FZ22">
            <v>6.0000000000000001E-3</v>
          </cell>
          <cell r="GA22">
            <v>6.0000000000000001E-3</v>
          </cell>
          <cell r="GB22">
            <v>6.0000000000000001E-3</v>
          </cell>
          <cell r="GC22">
            <v>6.0000000000000001E-3</v>
          </cell>
          <cell r="GD22">
            <v>6.0000000000000001E-3</v>
          </cell>
          <cell r="GE22">
            <v>6.0000000000000001E-3</v>
          </cell>
          <cell r="GF22">
            <v>6.0000000000000001E-3</v>
          </cell>
          <cell r="GG22">
            <v>6.0000000000000001E-3</v>
          </cell>
          <cell r="GH22">
            <v>6.0000000000000001E-3</v>
          </cell>
          <cell r="GI22">
            <v>6.0000000000000001E-3</v>
          </cell>
          <cell r="GJ22">
            <v>6.0000000000000001E-3</v>
          </cell>
          <cell r="GK22">
            <v>6.0000000000000001E-3</v>
          </cell>
          <cell r="GL22">
            <v>6.0000000000000001E-3</v>
          </cell>
          <cell r="GM22">
            <v>6.0000000000000001E-3</v>
          </cell>
          <cell r="GN22">
            <v>6.0000000000000001E-3</v>
          </cell>
          <cell r="GO22">
            <v>6.0000000000000001E-3</v>
          </cell>
          <cell r="GP22">
            <v>6.0000000000000001E-3</v>
          </cell>
          <cell r="GQ22">
            <v>6.0000000000000001E-3</v>
          </cell>
          <cell r="GR22">
            <v>6.0000000000000001E-3</v>
          </cell>
          <cell r="GS22">
            <v>6.0000000000000001E-3</v>
          </cell>
          <cell r="GT22">
            <v>6.0000000000000001E-3</v>
          </cell>
          <cell r="GU22">
            <v>6.0000000000000001E-3</v>
          </cell>
          <cell r="GV22">
            <v>6.0000000000000001E-3</v>
          </cell>
          <cell r="GW22">
            <v>6.0000000000000001E-3</v>
          </cell>
          <cell r="GX22">
            <v>6.0000000000000001E-3</v>
          </cell>
          <cell r="GY22">
            <v>6.0000000000000001E-3</v>
          </cell>
          <cell r="GZ22">
            <v>6.0000000000000001E-3</v>
          </cell>
          <cell r="HA22">
            <v>6.4999999999999997E-3</v>
          </cell>
          <cell r="HB22">
            <v>6.4999999999999997E-3</v>
          </cell>
          <cell r="HC22">
            <v>6.4999999999999997E-3</v>
          </cell>
          <cell r="HD22">
            <v>6.4999999999999997E-3</v>
          </cell>
          <cell r="HE22">
            <v>6.4999999999999997E-3</v>
          </cell>
          <cell r="HF22">
            <v>6.4999999999999997E-3</v>
          </cell>
          <cell r="HG22">
            <v>6.4999999999999997E-3</v>
          </cell>
          <cell r="HH22">
            <v>6.4999999999999997E-3</v>
          </cell>
          <cell r="HI22">
            <v>6.4999999999999997E-3</v>
          </cell>
          <cell r="HJ22">
            <v>6.4999999999999997E-3</v>
          </cell>
          <cell r="HK22">
            <v>6.4999999999999997E-3</v>
          </cell>
          <cell r="HL22">
            <v>6.4999999999999997E-3</v>
          </cell>
          <cell r="HM22">
            <v>6.4999999999999997E-3</v>
          </cell>
          <cell r="HN22">
            <v>6.4999999999999997E-3</v>
          </cell>
          <cell r="HO22">
            <v>6.4999999999999997E-3</v>
          </cell>
          <cell r="HP22">
            <v>6.4999999999999997E-3</v>
          </cell>
          <cell r="HQ22">
            <v>6.4999999999999997E-3</v>
          </cell>
          <cell r="HR22">
            <v>6.4999999999999997E-3</v>
          </cell>
          <cell r="HS22">
            <v>6.4999999999999997E-3</v>
          </cell>
          <cell r="HT22">
            <v>6.4999999999999997E-3</v>
          </cell>
          <cell r="HU22">
            <v>6.4999999999999997E-3</v>
          </cell>
          <cell r="HV22">
            <v>6.4999999999999997E-3</v>
          </cell>
          <cell r="HW22">
            <v>6.4999999999999997E-3</v>
          </cell>
          <cell r="HX22">
            <v>6.4999999999999997E-3</v>
          </cell>
          <cell r="HY22">
            <v>6.4999999999999997E-3</v>
          </cell>
          <cell r="HZ22">
            <v>6.4999999999999997E-3</v>
          </cell>
          <cell r="IA22">
            <v>6.4999999999999997E-3</v>
          </cell>
        </row>
        <row r="23">
          <cell r="A23">
            <v>21</v>
          </cell>
          <cell r="C23" t="str">
            <v xml:space="preserve">ATR por tonelada de caña </v>
          </cell>
          <cell r="D23" t="str">
            <v>Kg ATR/TC</v>
          </cell>
          <cell r="E23">
            <v>133.40917284</v>
          </cell>
          <cell r="F23">
            <v>133.40917284</v>
          </cell>
          <cell r="G23">
            <v>133.40917284</v>
          </cell>
          <cell r="H23">
            <v>133.40917284</v>
          </cell>
          <cell r="I23">
            <v>133.40917284</v>
          </cell>
          <cell r="J23">
            <v>133.40917284</v>
          </cell>
          <cell r="K23">
            <v>133.40917284</v>
          </cell>
          <cell r="L23">
            <v>133.40917284</v>
          </cell>
          <cell r="M23">
            <v>133.40917284</v>
          </cell>
          <cell r="N23">
            <v>133.40917284</v>
          </cell>
          <cell r="O23">
            <v>133.40917284</v>
          </cell>
          <cell r="P23">
            <v>133.40917284</v>
          </cell>
          <cell r="Q23">
            <v>133.40917284</v>
          </cell>
          <cell r="R23">
            <v>133.40917284</v>
          </cell>
          <cell r="S23">
            <v>133.40917284</v>
          </cell>
          <cell r="T23">
            <v>133.40917284</v>
          </cell>
          <cell r="U23">
            <v>133.40917284</v>
          </cell>
          <cell r="V23">
            <v>133.40917284</v>
          </cell>
          <cell r="W23">
            <v>133.40917284</v>
          </cell>
          <cell r="X23">
            <v>133.40917284</v>
          </cell>
          <cell r="Y23">
            <v>138.53003540500001</v>
          </cell>
          <cell r="Z23">
            <v>138.53003540500001</v>
          </cell>
          <cell r="AA23">
            <v>138.53003540500001</v>
          </cell>
          <cell r="AB23">
            <v>138.53003540500001</v>
          </cell>
          <cell r="AC23">
            <v>138.53003540500001</v>
          </cell>
          <cell r="AD23">
            <v>138.53003540500001</v>
          </cell>
          <cell r="AE23">
            <v>138.53003540500001</v>
          </cell>
          <cell r="AF23">
            <v>138.53003540500001</v>
          </cell>
          <cell r="AG23">
            <v>138.53003540500001</v>
          </cell>
          <cell r="AH23">
            <v>138.53003540500001</v>
          </cell>
          <cell r="AI23">
            <v>138.53003540500001</v>
          </cell>
          <cell r="AJ23">
            <v>138.53003540500001</v>
          </cell>
          <cell r="AK23">
            <v>138.53003540500001</v>
          </cell>
          <cell r="AL23">
            <v>138.53003540500001</v>
          </cell>
          <cell r="AM23">
            <v>138.53003540500001</v>
          </cell>
          <cell r="AN23">
            <v>138.53003540500001</v>
          </cell>
          <cell r="AO23">
            <v>138.53003540500001</v>
          </cell>
          <cell r="AP23">
            <v>138.53003540500001</v>
          </cell>
          <cell r="AQ23">
            <v>138.53003540500001</v>
          </cell>
          <cell r="AR23">
            <v>138.53003540500001</v>
          </cell>
          <cell r="AS23">
            <v>138.53003540500001</v>
          </cell>
          <cell r="AT23">
            <v>138.53003540500001</v>
          </cell>
          <cell r="AU23">
            <v>138.53003540500001</v>
          </cell>
          <cell r="AV23">
            <v>138.53003540500001</v>
          </cell>
          <cell r="AW23">
            <v>138.53003540500001</v>
          </cell>
          <cell r="AX23">
            <v>138.53003540500001</v>
          </cell>
          <cell r="AY23">
            <v>138.53003540500001</v>
          </cell>
          <cell r="AZ23">
            <v>138.53003540500001</v>
          </cell>
          <cell r="BA23">
            <v>138.53003540500001</v>
          </cell>
          <cell r="BB23">
            <v>138.53003540500001</v>
          </cell>
          <cell r="BC23">
            <v>138.53003540500001</v>
          </cell>
          <cell r="BD23">
            <v>134.813825025</v>
          </cell>
          <cell r="BE23">
            <v>134.813825025</v>
          </cell>
          <cell r="BF23">
            <v>134.813825025</v>
          </cell>
          <cell r="BG23">
            <v>134.813825025</v>
          </cell>
          <cell r="BH23">
            <v>134.813825025</v>
          </cell>
          <cell r="BI23">
            <v>134.813825025</v>
          </cell>
          <cell r="BJ23">
            <v>134.813825025</v>
          </cell>
          <cell r="BK23">
            <v>134.813825025</v>
          </cell>
          <cell r="BL23">
            <v>134.813825025</v>
          </cell>
          <cell r="BM23">
            <v>134.813825025</v>
          </cell>
          <cell r="BN23">
            <v>134.813825025</v>
          </cell>
          <cell r="BO23">
            <v>134.813825025</v>
          </cell>
          <cell r="BP23">
            <v>134.813825025</v>
          </cell>
          <cell r="BQ23">
            <v>134.813825025</v>
          </cell>
          <cell r="BR23">
            <v>134.813825025</v>
          </cell>
          <cell r="BS23">
            <v>134.813825025</v>
          </cell>
          <cell r="BT23">
            <v>134.813825025</v>
          </cell>
          <cell r="BU23">
            <v>134.813825025</v>
          </cell>
          <cell r="BV23">
            <v>134.813825025</v>
          </cell>
          <cell r="BW23">
            <v>134.813825025</v>
          </cell>
          <cell r="BX23">
            <v>134.813825025</v>
          </cell>
          <cell r="BY23">
            <v>134.813825025</v>
          </cell>
          <cell r="BZ23">
            <v>134.813825025</v>
          </cell>
          <cell r="CA23">
            <v>134.813825025</v>
          </cell>
          <cell r="CB23">
            <v>134.813825025</v>
          </cell>
          <cell r="CC23">
            <v>134.813825025</v>
          </cell>
          <cell r="CD23">
            <v>134.813825025</v>
          </cell>
          <cell r="CE23">
            <v>134.813825025</v>
          </cell>
          <cell r="CF23">
            <v>134.813825025</v>
          </cell>
          <cell r="CG23">
            <v>134.813825025</v>
          </cell>
          <cell r="CH23">
            <v>138.98872600000001</v>
          </cell>
          <cell r="CI23">
            <v>138.98872600000001</v>
          </cell>
          <cell r="CJ23">
            <v>138.98872600000001</v>
          </cell>
          <cell r="CK23">
            <v>138.98872600000001</v>
          </cell>
          <cell r="CL23">
            <v>138.98872600000001</v>
          </cell>
          <cell r="CM23">
            <v>138.98872600000001</v>
          </cell>
          <cell r="CN23">
            <v>138.98872600000001</v>
          </cell>
          <cell r="CO23">
            <v>138.98872600000001</v>
          </cell>
          <cell r="CP23">
            <v>138.98872600000001</v>
          </cell>
          <cell r="CQ23">
            <v>138.98872600000001</v>
          </cell>
          <cell r="CR23">
            <v>138.98872600000001</v>
          </cell>
          <cell r="CS23">
            <v>138.98872600000001</v>
          </cell>
          <cell r="CT23">
            <v>138.98872600000001</v>
          </cell>
          <cell r="CU23">
            <v>138.98872600000001</v>
          </cell>
          <cell r="CV23">
            <v>138.98872600000001</v>
          </cell>
          <cell r="CW23">
            <v>138.98872600000001</v>
          </cell>
          <cell r="CX23">
            <v>138.98872600000001</v>
          </cell>
          <cell r="CY23">
            <v>138.98872600000001</v>
          </cell>
          <cell r="CZ23">
            <v>138.98872600000001</v>
          </cell>
          <cell r="DA23">
            <v>138.98872600000001</v>
          </cell>
          <cell r="DB23">
            <v>138.98872600000001</v>
          </cell>
          <cell r="DC23">
            <v>138.98872600000001</v>
          </cell>
          <cell r="DD23">
            <v>138.98872600000001</v>
          </cell>
          <cell r="DE23">
            <v>138.98872600000001</v>
          </cell>
          <cell r="DF23">
            <v>138.98872600000001</v>
          </cell>
          <cell r="DG23">
            <v>138.98872600000001</v>
          </cell>
          <cell r="DH23">
            <v>138.98872600000001</v>
          </cell>
          <cell r="DI23">
            <v>138.98872600000001</v>
          </cell>
          <cell r="DJ23">
            <v>138.98872600000001</v>
          </cell>
          <cell r="DK23">
            <v>138.98872600000001</v>
          </cell>
          <cell r="DL23">
            <v>138.98872600000001</v>
          </cell>
          <cell r="DM23">
            <v>143.03740200000001</v>
          </cell>
          <cell r="DN23">
            <v>143.03740200000001</v>
          </cell>
          <cell r="DO23">
            <v>143.03740200000001</v>
          </cell>
          <cell r="DP23">
            <v>143.03740200000001</v>
          </cell>
          <cell r="DQ23">
            <v>143.03740200000001</v>
          </cell>
          <cell r="DR23">
            <v>143.03740200000001</v>
          </cell>
          <cell r="DS23">
            <v>143.03740200000001</v>
          </cell>
          <cell r="DT23">
            <v>143.03740200000001</v>
          </cell>
          <cell r="DU23">
            <v>143.03740200000001</v>
          </cell>
          <cell r="DV23">
            <v>143.03740200000001</v>
          </cell>
          <cell r="DW23">
            <v>143.03740200000001</v>
          </cell>
          <cell r="DX23">
            <v>143.03740200000001</v>
          </cell>
          <cell r="DY23">
            <v>143.03740200000001</v>
          </cell>
          <cell r="DZ23">
            <v>143.03740200000001</v>
          </cell>
          <cell r="EA23">
            <v>143.03740200000001</v>
          </cell>
          <cell r="EB23">
            <v>143.03740200000001</v>
          </cell>
          <cell r="EC23">
            <v>143.03740200000001</v>
          </cell>
          <cell r="ED23">
            <v>143.03740200000001</v>
          </cell>
          <cell r="EE23">
            <v>143.03740200000001</v>
          </cell>
          <cell r="EF23">
            <v>143.03740200000001</v>
          </cell>
          <cell r="EG23">
            <v>143.03740200000001</v>
          </cell>
          <cell r="EH23">
            <v>143.03740200000001</v>
          </cell>
          <cell r="EI23">
            <v>143.03740200000001</v>
          </cell>
          <cell r="EJ23">
            <v>143.03740200000001</v>
          </cell>
          <cell r="EK23">
            <v>143.03740200000001</v>
          </cell>
          <cell r="EL23">
            <v>143.03740200000001</v>
          </cell>
          <cell r="EM23">
            <v>143.03740200000001</v>
          </cell>
          <cell r="EN23">
            <v>143.03740200000001</v>
          </cell>
          <cell r="EO23">
            <v>143.03740200000001</v>
          </cell>
          <cell r="EP23">
            <v>143.03740200000001</v>
          </cell>
          <cell r="EQ23">
            <v>143.03740200000001</v>
          </cell>
          <cell r="ER23">
            <v>144.63210612</v>
          </cell>
          <cell r="ES23">
            <v>144.63210612</v>
          </cell>
          <cell r="ET23">
            <v>144.63210612</v>
          </cell>
          <cell r="EU23">
            <v>144.63210612</v>
          </cell>
          <cell r="EV23">
            <v>144.63210612</v>
          </cell>
          <cell r="EW23">
            <v>144.63210612</v>
          </cell>
          <cell r="EX23">
            <v>144.63210612</v>
          </cell>
          <cell r="EY23">
            <v>144.63210612</v>
          </cell>
          <cell r="EZ23">
            <v>144.63210612</v>
          </cell>
          <cell r="FA23">
            <v>144.63210612</v>
          </cell>
          <cell r="FB23">
            <v>144.63210612</v>
          </cell>
          <cell r="FC23">
            <v>144.63210612</v>
          </cell>
          <cell r="FD23">
            <v>144.63210612</v>
          </cell>
          <cell r="FE23">
            <v>144.63210612</v>
          </cell>
          <cell r="FF23">
            <v>144.63210612</v>
          </cell>
          <cell r="FG23">
            <v>144.63210612</v>
          </cell>
          <cell r="FH23">
            <v>144.63210612</v>
          </cell>
          <cell r="FI23">
            <v>144.63210612</v>
          </cell>
          <cell r="FJ23">
            <v>144.63210612</v>
          </cell>
          <cell r="FK23">
            <v>144.63210612</v>
          </cell>
          <cell r="FL23">
            <v>144.63210612</v>
          </cell>
          <cell r="FM23">
            <v>144.63210612</v>
          </cell>
          <cell r="FN23">
            <v>144.63210612</v>
          </cell>
          <cell r="FO23">
            <v>144.63210612</v>
          </cell>
          <cell r="FP23">
            <v>144.63210612</v>
          </cell>
          <cell r="FQ23">
            <v>144.63210612</v>
          </cell>
          <cell r="FR23">
            <v>144.63210612</v>
          </cell>
          <cell r="FS23">
            <v>144.63210612</v>
          </cell>
          <cell r="FT23">
            <v>144.63210612</v>
          </cell>
          <cell r="FU23">
            <v>144.63210612</v>
          </cell>
          <cell r="FV23">
            <v>136.04986245000003</v>
          </cell>
          <cell r="FW23">
            <v>136.04986245000003</v>
          </cell>
          <cell r="FX23">
            <v>136.04986245000003</v>
          </cell>
          <cell r="FY23">
            <v>136.04986245000003</v>
          </cell>
          <cell r="FZ23">
            <v>136.04986245000003</v>
          </cell>
          <cell r="GA23">
            <v>136.04986245000003</v>
          </cell>
          <cell r="GB23">
            <v>136.04986245000003</v>
          </cell>
          <cell r="GC23">
            <v>136.04986245000003</v>
          </cell>
          <cell r="GD23">
            <v>136.04986245000003</v>
          </cell>
          <cell r="GE23">
            <v>136.04986245000003</v>
          </cell>
          <cell r="GF23">
            <v>136.04986245000003</v>
          </cell>
          <cell r="GG23">
            <v>136.04986245000003</v>
          </cell>
          <cell r="GH23">
            <v>136.04986245000003</v>
          </cell>
          <cell r="GI23">
            <v>136.04986245000003</v>
          </cell>
          <cell r="GJ23">
            <v>136.04986245000003</v>
          </cell>
          <cell r="GK23">
            <v>136.04986245000003</v>
          </cell>
          <cell r="GL23">
            <v>136.04986245000003</v>
          </cell>
          <cell r="GM23">
            <v>136.04986245000003</v>
          </cell>
          <cell r="GN23">
            <v>136.04986245000003</v>
          </cell>
          <cell r="GO23">
            <v>136.04986245000003</v>
          </cell>
          <cell r="GP23">
            <v>136.04986245000003</v>
          </cell>
          <cell r="GQ23">
            <v>136.04986245000003</v>
          </cell>
          <cell r="GR23">
            <v>136.04986245000003</v>
          </cell>
          <cell r="GS23">
            <v>136.04986245000003</v>
          </cell>
          <cell r="GT23">
            <v>136.04986245000003</v>
          </cell>
          <cell r="GU23">
            <v>136.04986245000003</v>
          </cell>
          <cell r="GV23">
            <v>136.04986245000003</v>
          </cell>
          <cell r="GW23">
            <v>136.04986245000003</v>
          </cell>
          <cell r="GX23">
            <v>136.04986245000003</v>
          </cell>
          <cell r="GY23">
            <v>136.04986245000003</v>
          </cell>
          <cell r="GZ23">
            <v>136.04986245000003</v>
          </cell>
          <cell r="HA23">
            <v>124.62306635</v>
          </cell>
          <cell r="HB23">
            <v>124.62306635</v>
          </cell>
          <cell r="HC23">
            <v>124.62306635</v>
          </cell>
          <cell r="HD23">
            <v>124.62306635</v>
          </cell>
          <cell r="HE23">
            <v>124.62306635</v>
          </cell>
          <cell r="HG23">
            <v>124.62306635</v>
          </cell>
          <cell r="HH23">
            <v>124.62306635</v>
          </cell>
          <cell r="HI23">
            <v>124.62306635</v>
          </cell>
          <cell r="HJ23">
            <v>124.62306635</v>
          </cell>
          <cell r="HK23">
            <v>124.62306635</v>
          </cell>
          <cell r="HL23">
            <v>124.62306635</v>
          </cell>
          <cell r="HM23">
            <v>124.62306635</v>
          </cell>
          <cell r="HN23">
            <v>124.62306635</v>
          </cell>
          <cell r="HO23">
            <v>124.62306635</v>
          </cell>
          <cell r="HP23">
            <v>124.62306635</v>
          </cell>
          <cell r="HQ23">
            <v>124.62306635</v>
          </cell>
          <cell r="HR23">
            <v>124.62306635</v>
          </cell>
          <cell r="HS23">
            <v>124.62306635</v>
          </cell>
          <cell r="HT23">
            <v>124.62306635</v>
          </cell>
          <cell r="HU23">
            <v>124.62306635</v>
          </cell>
          <cell r="HV23">
            <v>124.62306635</v>
          </cell>
          <cell r="HW23">
            <v>124.62306635</v>
          </cell>
          <cell r="HX23">
            <v>124.62306635</v>
          </cell>
          <cell r="HY23">
            <v>124.62306635</v>
          </cell>
          <cell r="HZ23">
            <v>124.62306635</v>
          </cell>
          <cell r="IA23">
            <v>124.62306635</v>
          </cell>
        </row>
        <row r="24">
          <cell r="A24">
            <v>22</v>
          </cell>
          <cell r="C24" t="str">
            <v>ATR por tonelada de caña acum</v>
          </cell>
          <cell r="D24" t="str">
            <v>Kg ATR/TC</v>
          </cell>
          <cell r="E24">
            <v>133.40917284</v>
          </cell>
          <cell r="F24">
            <v>133.40917284</v>
          </cell>
          <cell r="G24">
            <v>133.40917284000002</v>
          </cell>
          <cell r="H24">
            <v>133.40917284000002</v>
          </cell>
          <cell r="I24">
            <v>133.40917284</v>
          </cell>
          <cell r="J24">
            <v>133.40917284000002</v>
          </cell>
          <cell r="K24">
            <v>133.40917284000002</v>
          </cell>
          <cell r="L24">
            <v>133.40917284000002</v>
          </cell>
          <cell r="M24">
            <v>133.40917284000002</v>
          </cell>
          <cell r="N24">
            <v>133.40917284</v>
          </cell>
          <cell r="O24">
            <v>133.40917284</v>
          </cell>
          <cell r="P24">
            <v>133.40917284</v>
          </cell>
          <cell r="Q24">
            <v>133.40917284000002</v>
          </cell>
          <cell r="R24">
            <v>133.40917284000002</v>
          </cell>
          <cell r="S24">
            <v>133.40917284000002</v>
          </cell>
          <cell r="T24">
            <v>133.40917284000002</v>
          </cell>
          <cell r="U24">
            <v>133.40917284000002</v>
          </cell>
          <cell r="V24">
            <v>133.40917284000002</v>
          </cell>
          <cell r="W24">
            <v>133.40917284000005</v>
          </cell>
          <cell r="X24">
            <v>133.40917284000005</v>
          </cell>
          <cell r="Y24">
            <v>133.51500702351055</v>
          </cell>
          <cell r="Z24">
            <v>133.73785001126186</v>
          </cell>
          <cell r="AA24">
            <v>134.00589074443141</v>
          </cell>
          <cell r="AB24">
            <v>134.24553518350805</v>
          </cell>
          <cell r="AC24">
            <v>134.46106879148826</v>
          </cell>
          <cell r="AD24">
            <v>134.6559560052726</v>
          </cell>
          <cell r="AE24">
            <v>134.83302786813968</v>
          </cell>
          <cell r="AF24">
            <v>134.9946204548273</v>
          </cell>
          <cell r="AG24">
            <v>135.1426785143619</v>
          </cell>
          <cell r="AH24">
            <v>135.27883411720123</v>
          </cell>
          <cell r="AI24">
            <v>135.4044670678752</v>
          </cell>
          <cell r="AJ24">
            <v>135.52075183194577</v>
          </cell>
          <cell r="AK24">
            <v>135.6286943633902</v>
          </cell>
          <cell r="AL24">
            <v>135.67981288161639</v>
          </cell>
          <cell r="AM24">
            <v>135.77682993808943</v>
          </cell>
          <cell r="AN24">
            <v>135.86745979122077</v>
          </cell>
          <cell r="AO24">
            <v>135.95231310010516</v>
          </cell>
          <cell r="AP24">
            <v>136.03192508393161</v>
          </cell>
          <cell r="AQ24">
            <v>136.10676682263255</v>
          </cell>
          <cell r="AR24">
            <v>136.17725458526115</v>
          </cell>
          <cell r="AS24">
            <v>136.21098275593118</v>
          </cell>
          <cell r="AT24">
            <v>136.27561890382481</v>
          </cell>
          <cell r="AU24">
            <v>136.33674970184234</v>
          </cell>
          <cell r="AV24">
            <v>136.39465277528041</v>
          </cell>
          <cell r="AW24">
            <v>136.4495771861128</v>
          </cell>
          <cell r="AX24">
            <v>136.50174701427764</v>
          </cell>
          <cell r="AY24">
            <v>136.5513644133168</v>
          </cell>
          <cell r="AZ24">
            <v>136.5752737814193</v>
          </cell>
          <cell r="BA24">
            <v>136.62139996164873</v>
          </cell>
          <cell r="BB24">
            <v>136.66539946141313</v>
          </cell>
          <cell r="BC24">
            <v>136.70741604472269</v>
          </cell>
          <cell r="BD24">
            <v>136.67036297758594</v>
          </cell>
          <cell r="BE24">
            <v>136.6347321609754</v>
          </cell>
          <cell r="BF24">
            <v>136.60044324907548</v>
          </cell>
          <cell r="BG24">
            <v>136.58377853869595</v>
          </cell>
          <cell r="BH24">
            <v>136.55136468022627</v>
          </cell>
          <cell r="BI24">
            <v>136.52011668642669</v>
          </cell>
          <cell r="BJ24">
            <v>136.48997276763242</v>
          </cell>
          <cell r="BK24">
            <v>136.46087542476721</v>
          </cell>
          <cell r="BL24">
            <v>136.43277108328226</v>
          </cell>
          <cell r="BM24">
            <v>136.40560976394428</v>
          </cell>
          <cell r="BN24">
            <v>136.39236802856064</v>
          </cell>
          <cell r="BO24">
            <v>136.36653467334861</v>
          </cell>
          <cell r="BP24">
            <v>136.34153324543081</v>
          </cell>
          <cell r="BQ24">
            <v>136.31732419503678</v>
          </cell>
          <cell r="BR24">
            <v>136.29387044021422</v>
          </cell>
          <cell r="BS24">
            <v>136.27113717730248</v>
          </cell>
          <cell r="BT24">
            <v>136.2490917086084</v>
          </cell>
          <cell r="BU24">
            <v>136.23831721600837</v>
          </cell>
          <cell r="BV24">
            <v>136.21724635454052</v>
          </cell>
          <cell r="BW24">
            <v>136.1967897605752</v>
          </cell>
          <cell r="BX24">
            <v>136.1769209589055</v>
          </cell>
          <cell r="BY24">
            <v>136.15761497423341</v>
          </cell>
          <cell r="BZ24">
            <v>136.1388482264347</v>
          </cell>
          <cell r="CA24">
            <v>136.12059843447892</v>
          </cell>
          <cell r="CB24">
            <v>136.11166076747531</v>
          </cell>
          <cell r="CC24">
            <v>136.09414725870758</v>
          </cell>
          <cell r="CD24">
            <v>136.07710012491827</v>
          </cell>
          <cell r="CE24">
            <v>136.06050098192901</v>
          </cell>
          <cell r="CF24">
            <v>136.04433239928503</v>
          </cell>
          <cell r="CG24">
            <v>136.02857783920126</v>
          </cell>
          <cell r="CH24">
            <v>136.07520618929516</v>
          </cell>
          <cell r="CI24">
            <v>136.09797380062156</v>
          </cell>
          <cell r="CJ24">
            <v>136.14245794963162</v>
          </cell>
          <cell r="CK24">
            <v>136.1855937646213</v>
          </cell>
          <cell r="CL24">
            <v>136.22744163329298</v>
          </cell>
          <cell r="CM24">
            <v>136.26805839028845</v>
          </cell>
          <cell r="CN24">
            <v>136.30749757471727</v>
          </cell>
          <cell r="CO24">
            <v>136.34580966560634</v>
          </cell>
          <cell r="CP24">
            <v>136.36455804234916</v>
          </cell>
          <cell r="CQ24">
            <v>136.40126797316469</v>
          </cell>
          <cell r="CR24">
            <v>136.4369649908914</v>
          </cell>
          <cell r="CS24">
            <v>136.47169044799514</v>
          </cell>
          <cell r="CT24">
            <v>136.50548347619443</v>
          </cell>
          <cell r="CU24">
            <v>136.5383811335611</v>
          </cell>
          <cell r="CV24">
            <v>136.57041854008139</v>
          </cell>
          <cell r="CW24">
            <v>136.58612512530189</v>
          </cell>
          <cell r="CX24">
            <v>136.61693407136835</v>
          </cell>
          <cell r="CY24">
            <v>136.64696288484092</v>
          </cell>
          <cell r="CZ24">
            <v>136.67624082659125</v>
          </cell>
          <cell r="DA24">
            <v>136.70479571222188</v>
          </cell>
          <cell r="DB24">
            <v>136.73265400020972</v>
          </cell>
          <cell r="DC24">
            <v>136.75984087367658</v>
          </cell>
          <cell r="DD24">
            <v>136.77319006975773</v>
          </cell>
          <cell r="DE24">
            <v>136.79941443548418</v>
          </cell>
          <cell r="DF24">
            <v>136.82502525001246</v>
          </cell>
          <cell r="DG24">
            <v>136.85004379654347</v>
          </cell>
          <cell r="DH24">
            <v>136.87449038515231</v>
          </cell>
          <cell r="DI24">
            <v>136.89838440777729</v>
          </cell>
          <cell r="DJ24">
            <v>136.92174438952165</v>
          </cell>
          <cell r="DK24">
            <v>136.93322967898658</v>
          </cell>
          <cell r="DL24">
            <v>136.9558215548779</v>
          </cell>
          <cell r="DM24">
            <v>137.02193728126707</v>
          </cell>
          <cell r="DN24">
            <v>137.08663091744424</v>
          </cell>
          <cell r="DO24">
            <v>137.14994785705611</v>
          </cell>
          <cell r="DP24">
            <v>137.21193158211341</v>
          </cell>
          <cell r="DQ24">
            <v>137.27262376257198</v>
          </cell>
          <cell r="DR24">
            <v>137.30249807306348</v>
          </cell>
          <cell r="DS24">
            <v>137.36132733240663</v>
          </cell>
          <cell r="DT24">
            <v>137.41896189339431</v>
          </cell>
          <cell r="DU24">
            <v>137.47543778292243</v>
          </cell>
          <cell r="DV24">
            <v>137.53078959375048</v>
          </cell>
          <cell r="DW24">
            <v>137.5850505551598</v>
          </cell>
          <cell r="DX24">
            <v>137.63825259947518</v>
          </cell>
          <cell r="DY24">
            <v>137.66446616743386</v>
          </cell>
          <cell r="DZ24">
            <v>137.71613702544829</v>
          </cell>
          <cell r="EA24">
            <v>137.76682352543634</v>
          </cell>
          <cell r="EB24">
            <v>137.81655353082712</v>
          </cell>
          <cell r="EC24">
            <v>137.86535386326926</v>
          </cell>
          <cell r="ED24">
            <v>137.91325035086854</v>
          </cell>
          <cell r="EE24">
            <v>137.96026787377014</v>
          </cell>
          <cell r="EF24">
            <v>137.98345454995061</v>
          </cell>
          <cell r="EG24">
            <v>138.02919830789264</v>
          </cell>
          <cell r="EH24">
            <v>138.07412143128829</v>
          </cell>
          <cell r="EI24">
            <v>138.11824580686329</v>
          </cell>
          <cell r="EJ24">
            <v>138.16159254989546</v>
          </cell>
          <cell r="EK24">
            <v>138.20418203790706</v>
          </cell>
          <cell r="EL24">
            <v>138.24603394260674</v>
          </cell>
          <cell r="EM24">
            <v>138.26668926311561</v>
          </cell>
          <cell r="EN24">
            <v>138.3074702075092</v>
          </cell>
          <cell r="EO24">
            <v>138.34755985496435</v>
          </cell>
          <cell r="EP24">
            <v>138.38697563549735</v>
          </cell>
          <cell r="EQ24">
            <v>138.42573439804596</v>
          </cell>
          <cell r="ER24">
            <v>138.47364001776847</v>
          </cell>
          <cell r="ES24">
            <v>138.52081175625239</v>
          </cell>
          <cell r="ET24">
            <v>138.54412766987261</v>
          </cell>
          <cell r="EU24">
            <v>138.59022980726832</v>
          </cell>
          <cell r="EV24">
            <v>138.63563896156995</v>
          </cell>
          <cell r="EW24">
            <v>138.68037064105772</v>
          </cell>
          <cell r="EX24">
            <v>138.72443989469144</v>
          </cell>
          <cell r="EY24">
            <v>138.76786132899065</v>
          </cell>
          <cell r="EZ24">
            <v>138.81064912417568</v>
          </cell>
          <cell r="FA24">
            <v>138.8318097256664</v>
          </cell>
          <cell r="FB24">
            <v>138.87367275539475</v>
          </cell>
          <cell r="FC24">
            <v>138.91493583119143</v>
          </cell>
          <cell r="FD24">
            <v>138.95561175852549</v>
          </cell>
          <cell r="FE24">
            <v>138.99571298101253</v>
          </cell>
          <cell r="FF24">
            <v>139.03525159310624</v>
          </cell>
          <cell r="FG24">
            <v>139.07423935225989</v>
          </cell>
          <cell r="FH24">
            <v>139.09353024691836</v>
          </cell>
          <cell r="FI24">
            <v>139.13171306326564</v>
          </cell>
          <cell r="FJ24">
            <v>139.16937302124822</v>
          </cell>
          <cell r="FK24">
            <v>139.20652078751598</v>
          </cell>
          <cell r="FL24">
            <v>139.24316674053631</v>
          </cell>
          <cell r="FM24">
            <v>139.27932098026125</v>
          </cell>
          <cell r="FN24">
            <v>139.314993337408</v>
          </cell>
          <cell r="FO24">
            <v>139.33265181069521</v>
          </cell>
          <cell r="FP24">
            <v>139.36761920946279</v>
          </cell>
          <cell r="FQ24">
            <v>139.40212818216526</v>
          </cell>
          <cell r="FR24">
            <v>139.43618768511038</v>
          </cell>
          <cell r="FS24">
            <v>139.46980644280856</v>
          </cell>
          <cell r="FT24">
            <v>139.50299295542362</v>
          </cell>
          <cell r="FU24">
            <v>139.53575550593803</v>
          </cell>
          <cell r="FV24">
            <v>139.52654500530949</v>
          </cell>
          <cell r="FW24">
            <v>139.50826925357134</v>
          </cell>
          <cell r="FX24">
            <v>139.49018463607413</v>
          </cell>
          <cell r="FY24">
            <v>139.47228816999191</v>
          </cell>
          <cell r="FZ24">
            <v>139.45457693424385</v>
          </cell>
          <cell r="GA24">
            <v>139.43704806790475</v>
          </cell>
          <cell r="GB24">
            <v>139.41969876866457</v>
          </cell>
          <cell r="GC24">
            <v>139.41109059664376</v>
          </cell>
          <cell r="GD24">
            <v>139.39400551827694</v>
          </cell>
          <cell r="GE24">
            <v>139.37709324798524</v>
          </cell>
          <cell r="GF24">
            <v>139.36035117714437</v>
          </cell>
          <cell r="GG24">
            <v>139.34377674937178</v>
          </cell>
          <cell r="GH24">
            <v>139.32736745922554</v>
          </cell>
          <cell r="GI24">
            <v>139.31112085094153</v>
          </cell>
          <cell r="GJ24">
            <v>139.30305779835317</v>
          </cell>
          <cell r="GK24">
            <v>139.28705071396925</v>
          </cell>
          <cell r="GL24">
            <v>139.27120038142664</v>
          </cell>
          <cell r="GM24">
            <v>139.25550450941947</v>
          </cell>
          <cell r="GN24">
            <v>139.2399608510826</v>
          </cell>
          <cell r="GO24">
            <v>139.22456720291942</v>
          </cell>
          <cell r="GP24">
            <v>139.20932140376047</v>
          </cell>
          <cell r="GQ24">
            <v>139.20175328351644</v>
          </cell>
          <cell r="GR24">
            <v>139.18672529577975</v>
          </cell>
          <cell r="GS24">
            <v>139.17183993273798</v>
          </cell>
          <cell r="GT24">
            <v>139.15709517358857</v>
          </cell>
          <cell r="GU24">
            <v>139.14248903552547</v>
          </cell>
          <cell r="GV24">
            <v>139.12801957285058</v>
          </cell>
          <cell r="GW24">
            <v>139.11368487610943</v>
          </cell>
          <cell r="GX24">
            <v>139.1065674779627</v>
          </cell>
          <cell r="GY24">
            <v>139.09243142711688</v>
          </cell>
          <cell r="GZ24">
            <v>139.09243142711688</v>
          </cell>
          <cell r="HA24">
            <v>139.09243142711688</v>
          </cell>
          <cell r="HB24">
            <v>139.09243142711688</v>
          </cell>
          <cell r="HC24">
            <v>139.09243142711688</v>
          </cell>
          <cell r="HD24">
            <v>139.09243142711688</v>
          </cell>
          <cell r="HE24">
            <v>139.09243142711688</v>
          </cell>
          <cell r="HF24">
            <v>139.09243142711688</v>
          </cell>
          <cell r="HG24">
            <v>139.09243142711688</v>
          </cell>
          <cell r="HH24">
            <v>139.09243142711688</v>
          </cell>
          <cell r="HI24">
            <v>139.09243142711688</v>
          </cell>
          <cell r="HJ24">
            <v>139.09243142711688</v>
          </cell>
          <cell r="HK24">
            <v>139.09243142711688</v>
          </cell>
          <cell r="HL24">
            <v>139.09243142711688</v>
          </cell>
          <cell r="HM24">
            <v>139.09243142711688</v>
          </cell>
          <cell r="HN24">
            <v>139.09243142711688</v>
          </cell>
          <cell r="HO24">
            <v>139.09243142711688</v>
          </cell>
          <cell r="HP24">
            <v>139.09243142711688</v>
          </cell>
          <cell r="HQ24">
            <v>139.09243142711688</v>
          </cell>
          <cell r="HR24">
            <v>139.09243142711688</v>
          </cell>
          <cell r="HS24">
            <v>139.09243142711688</v>
          </cell>
          <cell r="HT24">
            <v>139.09243142711688</v>
          </cell>
          <cell r="HU24">
            <v>139.09243142711688</v>
          </cell>
          <cell r="HV24">
            <v>139.09243142711688</v>
          </cell>
          <cell r="HW24">
            <v>139.09243142711688</v>
          </cell>
          <cell r="HX24">
            <v>139.09243142711688</v>
          </cell>
          <cell r="HY24">
            <v>139.09243142711688</v>
          </cell>
          <cell r="HZ24">
            <v>139.09243142711688</v>
          </cell>
          <cell r="IA24">
            <v>139.09243142711688</v>
          </cell>
        </row>
        <row r="25">
          <cell r="A25">
            <v>23</v>
          </cell>
          <cell r="C25" t="str">
            <v>ART CANA medio Día</v>
          </cell>
          <cell r="D25" t="str">
            <v>Kg ART/TC</v>
          </cell>
          <cell r="E25">
            <v>147.4125244655408</v>
          </cell>
          <cell r="F25">
            <v>147.4125244655408</v>
          </cell>
          <cell r="G25">
            <v>147.4125244655408</v>
          </cell>
          <cell r="H25">
            <v>147.4125244655408</v>
          </cell>
          <cell r="I25">
            <v>147.4125244655408</v>
          </cell>
          <cell r="J25">
            <v>147.4125244655408</v>
          </cell>
          <cell r="K25">
            <v>147.4125244655408</v>
          </cell>
          <cell r="L25">
            <v>147.4125244655408</v>
          </cell>
          <cell r="M25">
            <v>147.4125244655408</v>
          </cell>
          <cell r="N25">
            <v>147.4125244655408</v>
          </cell>
          <cell r="O25">
            <v>147.4125244655408</v>
          </cell>
          <cell r="P25">
            <v>147.4125244655408</v>
          </cell>
          <cell r="Q25">
            <v>147.4125244655408</v>
          </cell>
          <cell r="R25">
            <v>147.4125244655408</v>
          </cell>
          <cell r="S25">
            <v>147.4125244655408</v>
          </cell>
          <cell r="T25">
            <v>147.4125244655408</v>
          </cell>
          <cell r="U25">
            <v>147.4125244655408</v>
          </cell>
          <cell r="V25">
            <v>147.4125244655408</v>
          </cell>
          <cell r="W25">
            <v>147.4125244655408</v>
          </cell>
          <cell r="X25">
            <v>147.4125244655408</v>
          </cell>
          <cell r="Y25">
            <v>153.0708989483486</v>
          </cell>
          <cell r="Z25">
            <v>153.0708989483486</v>
          </cell>
          <cell r="AA25">
            <v>153.0708989483486</v>
          </cell>
          <cell r="AB25">
            <v>153.0708989483486</v>
          </cell>
          <cell r="AC25">
            <v>153.0708989483486</v>
          </cell>
          <cell r="AD25">
            <v>153.0708989483486</v>
          </cell>
          <cell r="AE25">
            <v>153.0708989483486</v>
          </cell>
          <cell r="AF25">
            <v>153.0708989483486</v>
          </cell>
          <cell r="AG25">
            <v>153.0708989483486</v>
          </cell>
          <cell r="AH25">
            <v>153.0708989483486</v>
          </cell>
          <cell r="AI25">
            <v>153.0708989483486</v>
          </cell>
          <cell r="AJ25">
            <v>153.0708989483486</v>
          </cell>
          <cell r="AK25">
            <v>153.0708989483486</v>
          </cell>
          <cell r="AL25">
            <v>153.0708989483486</v>
          </cell>
          <cell r="AM25">
            <v>153.0708989483486</v>
          </cell>
          <cell r="AN25">
            <v>153.0708989483486</v>
          </cell>
          <cell r="AO25">
            <v>153.0708989483486</v>
          </cell>
          <cell r="AP25">
            <v>153.0708989483486</v>
          </cell>
          <cell r="AQ25">
            <v>153.0708989483486</v>
          </cell>
          <cell r="AR25">
            <v>153.0708989483486</v>
          </cell>
          <cell r="AS25">
            <v>153.0708989483486</v>
          </cell>
          <cell r="AT25">
            <v>153.0708989483486</v>
          </cell>
          <cell r="AU25">
            <v>153.0708989483486</v>
          </cell>
          <cell r="AV25">
            <v>153.0708989483486</v>
          </cell>
          <cell r="AW25">
            <v>153.0708989483486</v>
          </cell>
          <cell r="AX25">
            <v>153.0708989483486</v>
          </cell>
          <cell r="AY25">
            <v>153.0708989483486</v>
          </cell>
          <cell r="AZ25">
            <v>153.0708989483486</v>
          </cell>
          <cell r="BA25">
            <v>153.0708989483486</v>
          </cell>
          <cell r="BB25">
            <v>153.0708989483486</v>
          </cell>
          <cell r="BC25">
            <v>153.0708989483486</v>
          </cell>
          <cell r="BD25">
            <v>148.96461283950302</v>
          </cell>
          <cell r="BE25">
            <v>148.96461283950302</v>
          </cell>
          <cell r="BF25">
            <v>148.96461283950302</v>
          </cell>
          <cell r="BG25">
            <v>148.96461283950302</v>
          </cell>
          <cell r="BH25">
            <v>148.96461283950302</v>
          </cell>
          <cell r="BI25">
            <v>148.96461283950302</v>
          </cell>
          <cell r="BJ25">
            <v>148.96461283950302</v>
          </cell>
          <cell r="BK25">
            <v>148.96461283950302</v>
          </cell>
          <cell r="BL25">
            <v>148.96461283950302</v>
          </cell>
          <cell r="BM25">
            <v>148.96461283950302</v>
          </cell>
          <cell r="BN25">
            <v>148.96461283950302</v>
          </cell>
          <cell r="BO25">
            <v>148.96461283950302</v>
          </cell>
          <cell r="BP25">
            <v>148.96461283950302</v>
          </cell>
          <cell r="BQ25">
            <v>148.96461283950302</v>
          </cell>
          <cell r="BR25">
            <v>148.96461283950302</v>
          </cell>
          <cell r="BS25">
            <v>148.96461283950302</v>
          </cell>
          <cell r="BT25">
            <v>148.96461283950302</v>
          </cell>
          <cell r="BU25">
            <v>148.96461283950302</v>
          </cell>
          <cell r="BV25">
            <v>148.96461283950302</v>
          </cell>
          <cell r="BW25">
            <v>148.96461283950302</v>
          </cell>
          <cell r="BX25">
            <v>148.96461283950302</v>
          </cell>
          <cell r="BY25">
            <v>148.96461283950302</v>
          </cell>
          <cell r="BZ25">
            <v>148.96461283950302</v>
          </cell>
          <cell r="CA25">
            <v>148.96461283950302</v>
          </cell>
          <cell r="CB25">
            <v>148.96461283950302</v>
          </cell>
          <cell r="CC25">
            <v>148.96461283950302</v>
          </cell>
          <cell r="CD25">
            <v>148.96461283950302</v>
          </cell>
          <cell r="CE25">
            <v>148.96461283950302</v>
          </cell>
          <cell r="CF25">
            <v>148.96461283950302</v>
          </cell>
          <cell r="CG25">
            <v>148.96461283950302</v>
          </cell>
          <cell r="CH25">
            <v>153.57773276712001</v>
          </cell>
          <cell r="CI25">
            <v>153.57773276712001</v>
          </cell>
          <cell r="CJ25">
            <v>153.57773276712001</v>
          </cell>
          <cell r="CK25">
            <v>153.57773276712001</v>
          </cell>
          <cell r="CL25">
            <v>153.57773276712001</v>
          </cell>
          <cell r="CM25">
            <v>153.57773276712001</v>
          </cell>
          <cell r="CN25">
            <v>153.57773276712001</v>
          </cell>
          <cell r="CO25">
            <v>153.57773276712001</v>
          </cell>
          <cell r="CP25">
            <v>153.57773276712001</v>
          </cell>
          <cell r="CQ25">
            <v>153.57773276712001</v>
          </cell>
          <cell r="CR25">
            <v>153.57773276712001</v>
          </cell>
          <cell r="CS25">
            <v>153.57773276712001</v>
          </cell>
          <cell r="CT25">
            <v>153.57773276712001</v>
          </cell>
          <cell r="CU25">
            <v>153.57773276712001</v>
          </cell>
          <cell r="CV25">
            <v>153.57773276712001</v>
          </cell>
          <cell r="CW25">
            <v>153.57773276712001</v>
          </cell>
          <cell r="CX25">
            <v>153.57773276712001</v>
          </cell>
          <cell r="CY25">
            <v>153.57773276712001</v>
          </cell>
          <cell r="CZ25">
            <v>153.57773276712001</v>
          </cell>
          <cell r="DA25">
            <v>153.57773276712001</v>
          </cell>
          <cell r="DB25">
            <v>153.57773276712001</v>
          </cell>
          <cell r="DC25">
            <v>153.57773276712001</v>
          </cell>
          <cell r="DD25">
            <v>153.57773276712001</v>
          </cell>
          <cell r="DE25">
            <v>153.57773276712001</v>
          </cell>
          <cell r="DF25">
            <v>153.57773276712001</v>
          </cell>
          <cell r="DG25">
            <v>153.57773276712001</v>
          </cell>
          <cell r="DH25">
            <v>153.57773276712001</v>
          </cell>
          <cell r="DI25">
            <v>153.57773276712001</v>
          </cell>
          <cell r="DJ25">
            <v>153.57773276712001</v>
          </cell>
          <cell r="DK25">
            <v>153.57773276712001</v>
          </cell>
          <cell r="DL25">
            <v>153.57773276712001</v>
          </cell>
          <cell r="DM25">
            <v>158.05137192824</v>
          </cell>
          <cell r="DN25">
            <v>158.05137192824</v>
          </cell>
          <cell r="DO25">
            <v>158.05137192824</v>
          </cell>
          <cell r="DP25">
            <v>158.05137192824</v>
          </cell>
          <cell r="DQ25">
            <v>158.05137192824</v>
          </cell>
          <cell r="DR25">
            <v>158.05137192824</v>
          </cell>
          <cell r="DS25">
            <v>158.05137192824</v>
          </cell>
          <cell r="DT25">
            <v>158.05137192824</v>
          </cell>
          <cell r="DU25">
            <v>158.05137192824</v>
          </cell>
          <cell r="DV25">
            <v>158.05137192824</v>
          </cell>
          <cell r="DW25">
            <v>158.05137192824</v>
          </cell>
          <cell r="DX25">
            <v>158.05137192824</v>
          </cell>
          <cell r="DY25">
            <v>158.05137192824</v>
          </cell>
          <cell r="DZ25">
            <v>158.05137192824</v>
          </cell>
          <cell r="EA25">
            <v>158.05137192824</v>
          </cell>
          <cell r="EB25">
            <v>158.05137192824</v>
          </cell>
          <cell r="EC25">
            <v>158.05137192824</v>
          </cell>
          <cell r="ED25">
            <v>158.05137192824</v>
          </cell>
          <cell r="EE25">
            <v>158.05137192824</v>
          </cell>
          <cell r="EF25">
            <v>158.05137192824</v>
          </cell>
          <cell r="EG25">
            <v>158.05137192824</v>
          </cell>
          <cell r="EH25">
            <v>158.05137192824</v>
          </cell>
          <cell r="EI25">
            <v>158.05137192824</v>
          </cell>
          <cell r="EJ25">
            <v>158.05137192824</v>
          </cell>
          <cell r="EK25">
            <v>158.05137192824</v>
          </cell>
          <cell r="EL25">
            <v>158.05137192824</v>
          </cell>
          <cell r="EM25">
            <v>158.05137192824</v>
          </cell>
          <cell r="EN25">
            <v>158.05137192824</v>
          </cell>
          <cell r="EO25">
            <v>158.05137192824</v>
          </cell>
          <cell r="EP25">
            <v>158.05137192824</v>
          </cell>
          <cell r="EQ25">
            <v>158.05137192824</v>
          </cell>
          <cell r="ER25">
            <v>159.81347091913443</v>
          </cell>
          <cell r="ES25">
            <v>159.81347091913443</v>
          </cell>
          <cell r="ET25">
            <v>159.81347091913443</v>
          </cell>
          <cell r="EU25">
            <v>159.81347091913443</v>
          </cell>
          <cell r="EV25">
            <v>159.81347091913443</v>
          </cell>
          <cell r="EW25">
            <v>159.81347091913443</v>
          </cell>
          <cell r="EX25">
            <v>159.81347091913443</v>
          </cell>
          <cell r="EY25">
            <v>159.81347091913443</v>
          </cell>
          <cell r="EZ25">
            <v>159.81347091913443</v>
          </cell>
          <cell r="FA25">
            <v>159.81347091913443</v>
          </cell>
          <cell r="FB25">
            <v>159.81347091913443</v>
          </cell>
          <cell r="FC25">
            <v>159.81347091913443</v>
          </cell>
          <cell r="FD25">
            <v>159.81347091913443</v>
          </cell>
          <cell r="FE25">
            <v>159.81347091913443</v>
          </cell>
          <cell r="FF25">
            <v>159.81347091913443</v>
          </cell>
          <cell r="FG25">
            <v>159.81347091913443</v>
          </cell>
          <cell r="FH25">
            <v>159.81347091913443</v>
          </cell>
          <cell r="FI25">
            <v>159.81347091913443</v>
          </cell>
          <cell r="FJ25">
            <v>159.81347091913443</v>
          </cell>
          <cell r="FK25">
            <v>159.81347091913443</v>
          </cell>
          <cell r="FL25">
            <v>159.81347091913443</v>
          </cell>
          <cell r="FM25">
            <v>159.81347091913443</v>
          </cell>
          <cell r="FN25">
            <v>159.81347091913443</v>
          </cell>
          <cell r="FO25">
            <v>159.81347091913443</v>
          </cell>
          <cell r="FP25">
            <v>159.81347091913443</v>
          </cell>
          <cell r="FQ25">
            <v>159.81347091913443</v>
          </cell>
          <cell r="FR25">
            <v>159.81347091913443</v>
          </cell>
          <cell r="FS25">
            <v>159.81347091913443</v>
          </cell>
          <cell r="FT25">
            <v>159.81347091913443</v>
          </cell>
          <cell r="FU25">
            <v>159.81347091913443</v>
          </cell>
          <cell r="FV25">
            <v>150.33039107249402</v>
          </cell>
          <cell r="FW25">
            <v>150.33039107249402</v>
          </cell>
          <cell r="FX25">
            <v>150.33039107249402</v>
          </cell>
          <cell r="FY25">
            <v>150.33039107249402</v>
          </cell>
          <cell r="FZ25">
            <v>150.33039107249402</v>
          </cell>
          <cell r="GA25">
            <v>150.33039107249402</v>
          </cell>
          <cell r="GB25">
            <v>150.33039107249402</v>
          </cell>
          <cell r="GC25">
            <v>150.33039107249402</v>
          </cell>
          <cell r="GD25">
            <v>150.33039107249402</v>
          </cell>
          <cell r="GE25">
            <v>150.33039107249402</v>
          </cell>
          <cell r="GF25">
            <v>150.33039107249402</v>
          </cell>
          <cell r="GG25">
            <v>150.33039107249402</v>
          </cell>
          <cell r="GH25">
            <v>150.33039107249402</v>
          </cell>
          <cell r="GI25">
            <v>150.33039107249402</v>
          </cell>
          <cell r="GJ25">
            <v>150.33039107249402</v>
          </cell>
          <cell r="GK25">
            <v>150.33039107249402</v>
          </cell>
          <cell r="GL25">
            <v>150.33039107249402</v>
          </cell>
          <cell r="GM25">
            <v>150.33039107249402</v>
          </cell>
          <cell r="GN25">
            <v>150.33039107249402</v>
          </cell>
          <cell r="GO25">
            <v>150.33039107249402</v>
          </cell>
          <cell r="GP25">
            <v>150.33039107249402</v>
          </cell>
          <cell r="GQ25">
            <v>150.33039107249402</v>
          </cell>
          <cell r="GR25">
            <v>150.33039107249402</v>
          </cell>
          <cell r="GS25">
            <v>150.33039107249402</v>
          </cell>
          <cell r="GT25">
            <v>150.33039107249402</v>
          </cell>
          <cell r="GU25">
            <v>150.33039107249402</v>
          </cell>
          <cell r="GV25">
            <v>150.33039107249402</v>
          </cell>
          <cell r="GW25">
            <v>150.33039107249402</v>
          </cell>
          <cell r="GX25">
            <v>150.33039107249402</v>
          </cell>
          <cell r="GY25">
            <v>150.33039107249402</v>
          </cell>
        </row>
        <row r="26">
          <cell r="A26">
            <v>24</v>
          </cell>
          <cell r="C26" t="str">
            <v>ART CANA medio Semanal</v>
          </cell>
          <cell r="D26" t="str">
            <v>Kg ART/TC</v>
          </cell>
          <cell r="E26">
            <v>147.41252446554083</v>
          </cell>
          <cell r="F26">
            <v>147.4125244655408</v>
          </cell>
          <cell r="G26">
            <v>147.4125244655408</v>
          </cell>
          <cell r="H26">
            <v>147.41252446554083</v>
          </cell>
          <cell r="I26">
            <v>147.4125244655408</v>
          </cell>
          <cell r="J26">
            <v>147.41252446554083</v>
          </cell>
          <cell r="K26">
            <v>147.41252446554083</v>
          </cell>
          <cell r="L26">
            <v>147.4125244655408</v>
          </cell>
          <cell r="M26">
            <v>147.4125244655408</v>
          </cell>
          <cell r="N26">
            <v>147.4125244655408</v>
          </cell>
          <cell r="O26">
            <v>147.41252446554077</v>
          </cell>
          <cell r="P26">
            <v>147.4125244655408</v>
          </cell>
          <cell r="Q26">
            <v>147.41252446554083</v>
          </cell>
          <cell r="R26">
            <v>147.41252446554083</v>
          </cell>
          <cell r="S26">
            <v>147.4125244655408</v>
          </cell>
          <cell r="T26">
            <v>147.4125244655408</v>
          </cell>
          <cell r="U26">
            <v>147.4125244655408</v>
          </cell>
          <cell r="V26">
            <v>147.41252446554077</v>
          </cell>
          <cell r="W26">
            <v>147.4125244655408</v>
          </cell>
          <cell r="X26">
            <v>147.41252446554083</v>
          </cell>
          <cell r="Y26">
            <v>147.7601209673368</v>
          </cell>
          <cell r="Z26">
            <v>153.0708989483486</v>
          </cell>
          <cell r="AA26">
            <v>153.07089894834857</v>
          </cell>
          <cell r="AB26">
            <v>153.07089894834857</v>
          </cell>
          <cell r="AC26">
            <v>153.07089894834857</v>
          </cell>
          <cell r="AD26">
            <v>153.07089894834854</v>
          </cell>
          <cell r="AE26">
            <v>153.07089894834854</v>
          </cell>
          <cell r="AF26">
            <v>153.07089894834854</v>
          </cell>
          <cell r="AG26">
            <v>153.0708989483486</v>
          </cell>
          <cell r="AH26">
            <v>153.0708989483486</v>
          </cell>
          <cell r="AI26">
            <v>153.0708989483486</v>
          </cell>
          <cell r="AJ26">
            <v>153.0708989483486</v>
          </cell>
          <cell r="AK26">
            <v>153.07089894834857</v>
          </cell>
          <cell r="AL26">
            <v>153.07089894834857</v>
          </cell>
          <cell r="AM26">
            <v>153.07089894834857</v>
          </cell>
          <cell r="AN26">
            <v>153.0708989483486</v>
          </cell>
          <cell r="AO26">
            <v>153.0708989483486</v>
          </cell>
          <cell r="AP26">
            <v>153.0708989483486</v>
          </cell>
          <cell r="AQ26">
            <v>153.0708989483486</v>
          </cell>
          <cell r="AR26">
            <v>153.07089894834857</v>
          </cell>
          <cell r="AS26">
            <v>153.07089894834857</v>
          </cell>
          <cell r="AT26">
            <v>153.07089894834857</v>
          </cell>
          <cell r="AU26">
            <v>153.0708989483486</v>
          </cell>
          <cell r="AV26">
            <v>153.0708989483486</v>
          </cell>
          <cell r="AW26">
            <v>153.0708989483486</v>
          </cell>
          <cell r="AX26">
            <v>153.0708989483486</v>
          </cell>
          <cell r="AY26">
            <v>153.07089894834857</v>
          </cell>
          <cell r="AZ26">
            <v>153.07089894834857</v>
          </cell>
          <cell r="BA26">
            <v>153.07089894834857</v>
          </cell>
          <cell r="BB26">
            <v>153.0708989483486</v>
          </cell>
          <cell r="BC26">
            <v>153.0708989483486</v>
          </cell>
          <cell r="BD26">
            <v>151.81055370701972</v>
          </cell>
          <cell r="BE26">
            <v>151.14218880631509</v>
          </cell>
          <cell r="BF26">
            <v>150.72804859176799</v>
          </cell>
          <cell r="BG26">
            <v>150.57492111748169</v>
          </cell>
          <cell r="BH26">
            <v>150.33664161095504</v>
          </cell>
          <cell r="BI26">
            <v>148.96461283950299</v>
          </cell>
          <cell r="BJ26">
            <v>148.96461283950299</v>
          </cell>
          <cell r="BK26">
            <v>148.96461283950299</v>
          </cell>
          <cell r="BL26">
            <v>148.96461283950299</v>
          </cell>
          <cell r="BM26">
            <v>148.96461283950302</v>
          </cell>
          <cell r="BN26">
            <v>148.96461283950302</v>
          </cell>
          <cell r="BO26">
            <v>148.96461283950302</v>
          </cell>
          <cell r="BP26">
            <v>148.96461283950299</v>
          </cell>
          <cell r="BQ26">
            <v>148.96461283950299</v>
          </cell>
          <cell r="BR26">
            <v>148.96461283950299</v>
          </cell>
          <cell r="BS26">
            <v>148.96461283950299</v>
          </cell>
          <cell r="BT26">
            <v>148.96461283950302</v>
          </cell>
          <cell r="BU26">
            <v>148.96461283950302</v>
          </cell>
          <cell r="BV26">
            <v>148.96461283950302</v>
          </cell>
          <cell r="BW26">
            <v>148.96461283950299</v>
          </cell>
          <cell r="BX26">
            <v>148.96461283950299</v>
          </cell>
          <cell r="BY26">
            <v>148.96461283950299</v>
          </cell>
          <cell r="BZ26">
            <v>148.96461283950299</v>
          </cell>
          <cell r="CA26">
            <v>148.96461283950302</v>
          </cell>
          <cell r="CB26">
            <v>148.96461283950302</v>
          </cell>
          <cell r="CC26">
            <v>148.96461283950302</v>
          </cell>
          <cell r="CD26">
            <v>148.96461283950299</v>
          </cell>
          <cell r="CE26">
            <v>148.96461283950299</v>
          </cell>
          <cell r="CF26">
            <v>148.96461283950299</v>
          </cell>
          <cell r="CG26">
            <v>148.96461283950299</v>
          </cell>
          <cell r="CH26">
            <v>150.06297472703088</v>
          </cell>
          <cell r="CI26">
            <v>150.4368851568276</v>
          </cell>
          <cell r="CJ26">
            <v>150.98791105337011</v>
          </cell>
          <cell r="CK26">
            <v>153.57773276712004</v>
          </cell>
          <cell r="CL26">
            <v>153.57773276712004</v>
          </cell>
          <cell r="CM26">
            <v>153.57773276712001</v>
          </cell>
          <cell r="CN26">
            <v>153.57773276712004</v>
          </cell>
          <cell r="CO26">
            <v>153.57773276712001</v>
          </cell>
          <cell r="CP26">
            <v>153.57773276712001</v>
          </cell>
          <cell r="CQ26">
            <v>153.57773276712001</v>
          </cell>
          <cell r="CR26">
            <v>153.57773276712004</v>
          </cell>
          <cell r="CS26">
            <v>153.57773276712004</v>
          </cell>
          <cell r="CT26">
            <v>153.57773276712001</v>
          </cell>
          <cell r="CU26">
            <v>153.57773276712004</v>
          </cell>
          <cell r="CV26">
            <v>153.57773276712001</v>
          </cell>
          <cell r="CW26">
            <v>153.57773276712001</v>
          </cell>
          <cell r="CX26">
            <v>153.57773276712001</v>
          </cell>
          <cell r="CY26">
            <v>153.57773276712004</v>
          </cell>
          <cell r="CZ26">
            <v>153.57773276712004</v>
          </cell>
          <cell r="DA26">
            <v>153.57773276712001</v>
          </cell>
          <cell r="DB26">
            <v>153.57773276712004</v>
          </cell>
          <cell r="DC26">
            <v>153.57773276712001</v>
          </cell>
          <cell r="DD26">
            <v>153.57773276712001</v>
          </cell>
          <cell r="DE26">
            <v>153.57773276712001</v>
          </cell>
          <cell r="DF26">
            <v>153.57773276712004</v>
          </cell>
          <cell r="DG26">
            <v>153.57773276712004</v>
          </cell>
          <cell r="DH26">
            <v>153.57773276712001</v>
          </cell>
          <cell r="DI26">
            <v>153.57773276712004</v>
          </cell>
          <cell r="DJ26">
            <v>153.57773276712001</v>
          </cell>
          <cell r="DK26">
            <v>153.57773276712001</v>
          </cell>
          <cell r="DL26">
            <v>153.57773276712001</v>
          </cell>
          <cell r="DM26">
            <v>158.05137192823997</v>
          </cell>
          <cell r="DN26">
            <v>158.05137192823997</v>
          </cell>
          <cell r="DO26">
            <v>158.05137192824</v>
          </cell>
          <cell r="DP26">
            <v>158.05137192823997</v>
          </cell>
          <cell r="DQ26">
            <v>158.05137192823997</v>
          </cell>
          <cell r="DR26">
            <v>158.05137192824</v>
          </cell>
          <cell r="DS26">
            <v>158.05137192824</v>
          </cell>
          <cell r="DT26">
            <v>158.05137192823997</v>
          </cell>
          <cell r="DU26">
            <v>158.05137192823997</v>
          </cell>
          <cell r="DV26">
            <v>158.05137192824</v>
          </cell>
          <cell r="DW26">
            <v>158.05137192823997</v>
          </cell>
          <cell r="DX26">
            <v>158.05137192823997</v>
          </cell>
          <cell r="DY26">
            <v>158.05137192824</v>
          </cell>
          <cell r="DZ26">
            <v>158.05137192824</v>
          </cell>
          <cell r="EA26">
            <v>158.05137192823997</v>
          </cell>
          <cell r="EB26">
            <v>158.05137192823997</v>
          </cell>
          <cell r="EC26">
            <v>158.05137192824</v>
          </cell>
          <cell r="ED26">
            <v>158.05137192823997</v>
          </cell>
          <cell r="EE26">
            <v>158.05137192823997</v>
          </cell>
          <cell r="EF26">
            <v>158.05137192824</v>
          </cell>
          <cell r="EG26">
            <v>158.05137192824</v>
          </cell>
          <cell r="EH26">
            <v>158.05137192823997</v>
          </cell>
          <cell r="EI26">
            <v>158.05137192823997</v>
          </cell>
          <cell r="EJ26">
            <v>158.05137192824</v>
          </cell>
          <cell r="EK26">
            <v>158.05137192823997</v>
          </cell>
          <cell r="EL26">
            <v>158.05137192823997</v>
          </cell>
          <cell r="EM26">
            <v>158.05137192824</v>
          </cell>
          <cell r="EN26">
            <v>158.05137192824</v>
          </cell>
          <cell r="EO26">
            <v>158.05137192823997</v>
          </cell>
          <cell r="EP26">
            <v>158.05137192823997</v>
          </cell>
          <cell r="EQ26">
            <v>158.05137192824</v>
          </cell>
          <cell r="ER26">
            <v>158.46949711252003</v>
          </cell>
          <cell r="ES26">
            <v>158.72724551378855</v>
          </cell>
          <cell r="ET26">
            <v>158.82229023675632</v>
          </cell>
          <cell r="EU26">
            <v>158.96991289157859</v>
          </cell>
          <cell r="EV26">
            <v>159.81347091913443</v>
          </cell>
          <cell r="EW26">
            <v>159.81347091913443</v>
          </cell>
          <cell r="EX26">
            <v>159.81347091913443</v>
          </cell>
          <cell r="EY26">
            <v>159.81347091913443</v>
          </cell>
          <cell r="EZ26">
            <v>159.81347091913446</v>
          </cell>
          <cell r="FA26">
            <v>159.81347091913446</v>
          </cell>
          <cell r="FB26">
            <v>159.81347091913446</v>
          </cell>
          <cell r="FC26">
            <v>159.81347091913443</v>
          </cell>
          <cell r="FD26">
            <v>159.81347091913443</v>
          </cell>
          <cell r="FE26">
            <v>159.81347091913443</v>
          </cell>
          <cell r="FF26">
            <v>159.81347091913443</v>
          </cell>
          <cell r="FG26">
            <v>159.81347091913446</v>
          </cell>
          <cell r="FH26">
            <v>159.81347091913446</v>
          </cell>
          <cell r="FI26">
            <v>159.81347091913446</v>
          </cell>
          <cell r="FJ26">
            <v>159.81347091913443</v>
          </cell>
          <cell r="FK26">
            <v>159.81347091913443</v>
          </cell>
          <cell r="FL26">
            <v>159.81347091913443</v>
          </cell>
          <cell r="FM26">
            <v>159.81347091913443</v>
          </cell>
          <cell r="FN26">
            <v>159.81347091913446</v>
          </cell>
          <cell r="FO26">
            <v>159.81347091913446</v>
          </cell>
          <cell r="FP26">
            <v>159.81347091913446</v>
          </cell>
          <cell r="FQ26">
            <v>159.81347091913443</v>
          </cell>
          <cell r="FR26">
            <v>159.81347091913443</v>
          </cell>
          <cell r="FS26">
            <v>159.81347091913443</v>
          </cell>
          <cell r="FT26">
            <v>159.81347091913443</v>
          </cell>
          <cell r="FU26">
            <v>159.81347091913446</v>
          </cell>
          <cell r="FV26">
            <v>159.08710735641307</v>
          </cell>
          <cell r="FW26">
            <v>157.92385353271902</v>
          </cell>
          <cell r="FX26">
            <v>150.33039107249402</v>
          </cell>
          <cell r="FY26">
            <v>150.33039107249402</v>
          </cell>
          <cell r="FZ26">
            <v>150.33039107249402</v>
          </cell>
          <cell r="GA26">
            <v>150.33039107249402</v>
          </cell>
          <cell r="GB26">
            <v>150.330391072494</v>
          </cell>
          <cell r="GC26">
            <v>150.330391072494</v>
          </cell>
          <cell r="GD26">
            <v>150.330391072494</v>
          </cell>
          <cell r="GE26">
            <v>150.33039107249402</v>
          </cell>
          <cell r="GF26">
            <v>150.33039107249402</v>
          </cell>
          <cell r="GG26">
            <v>150.33039107249402</v>
          </cell>
          <cell r="GH26">
            <v>150.33039107249402</v>
          </cell>
          <cell r="GI26">
            <v>150.330391072494</v>
          </cell>
          <cell r="GJ26">
            <v>150.330391072494</v>
          </cell>
          <cell r="GK26">
            <v>150.330391072494</v>
          </cell>
          <cell r="GL26">
            <v>150.33039107249402</v>
          </cell>
          <cell r="GM26">
            <v>150.33039107249402</v>
          </cell>
          <cell r="GN26">
            <v>150.33039107249402</v>
          </cell>
          <cell r="GO26">
            <v>150.33039107249402</v>
          </cell>
          <cell r="GP26">
            <v>150.330391072494</v>
          </cell>
          <cell r="GQ26">
            <v>150.330391072494</v>
          </cell>
          <cell r="GR26">
            <v>150.330391072494</v>
          </cell>
          <cell r="GS26">
            <v>150.33039107249402</v>
          </cell>
          <cell r="GT26">
            <v>150.33039107249402</v>
          </cell>
          <cell r="GU26">
            <v>150.33039107249402</v>
          </cell>
          <cell r="GV26">
            <v>150.33039107249402</v>
          </cell>
          <cell r="GW26">
            <v>150.330391072494</v>
          </cell>
          <cell r="GX26">
            <v>150.330391072494</v>
          </cell>
          <cell r="GY26">
            <v>150.330391072494</v>
          </cell>
          <cell r="GZ26">
            <v>0</v>
          </cell>
          <cell r="HA26">
            <v>0</v>
          </cell>
          <cell r="HB26">
            <v>0</v>
          </cell>
          <cell r="HC26">
            <v>0</v>
          </cell>
          <cell r="HD26">
            <v>0</v>
          </cell>
          <cell r="HE26">
            <v>0</v>
          </cell>
          <cell r="HF26">
            <v>0</v>
          </cell>
          <cell r="HG26">
            <v>0</v>
          </cell>
          <cell r="HH26">
            <v>0</v>
          </cell>
          <cell r="HI26">
            <v>0</v>
          </cell>
          <cell r="HJ26">
            <v>0</v>
          </cell>
          <cell r="HK26">
            <v>0</v>
          </cell>
          <cell r="HL26">
            <v>0</v>
          </cell>
          <cell r="HM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R26">
            <v>0</v>
          </cell>
          <cell r="HS26">
            <v>0</v>
          </cell>
          <cell r="HT26">
            <v>0</v>
          </cell>
          <cell r="HU26">
            <v>0</v>
          </cell>
          <cell r="HV26">
            <v>0</v>
          </cell>
          <cell r="HW26">
            <v>0</v>
          </cell>
          <cell r="HX26">
            <v>0</v>
          </cell>
          <cell r="HY26">
            <v>0</v>
          </cell>
          <cell r="HZ26">
            <v>0</v>
          </cell>
          <cell r="IA26">
            <v>0</v>
          </cell>
        </row>
        <row r="27">
          <cell r="A27">
            <v>25</v>
          </cell>
          <cell r="C27" t="str">
            <v>ART CANA medio Mensual</v>
          </cell>
          <cell r="D27" t="str">
            <v>Kg ART/TC</v>
          </cell>
          <cell r="E27">
            <v>147.41252446554083</v>
          </cell>
          <cell r="F27">
            <v>147.4125244655408</v>
          </cell>
          <cell r="G27">
            <v>147.4125244655408</v>
          </cell>
          <cell r="H27">
            <v>147.41252446554083</v>
          </cell>
          <cell r="I27">
            <v>147.4125244655408</v>
          </cell>
          <cell r="J27">
            <v>147.41252446554083</v>
          </cell>
          <cell r="K27">
            <v>147.41252446554083</v>
          </cell>
          <cell r="L27">
            <v>147.41252446554083</v>
          </cell>
          <cell r="M27">
            <v>147.41252446554083</v>
          </cell>
          <cell r="N27">
            <v>147.41252446554083</v>
          </cell>
          <cell r="O27">
            <v>147.41252446554083</v>
          </cell>
          <cell r="P27">
            <v>147.41252446554083</v>
          </cell>
          <cell r="Q27">
            <v>147.41252446554086</v>
          </cell>
          <cell r="R27">
            <v>147.41252446554086</v>
          </cell>
          <cell r="S27">
            <v>147.41252446554083</v>
          </cell>
          <cell r="T27">
            <v>147.41252446554083</v>
          </cell>
          <cell r="U27">
            <v>147.4125244655408</v>
          </cell>
          <cell r="V27">
            <v>147.4125244655408</v>
          </cell>
          <cell r="W27">
            <v>147.4125244655408</v>
          </cell>
          <cell r="X27">
            <v>147.41252446554077</v>
          </cell>
          <cell r="Y27">
            <v>153.0708989483486</v>
          </cell>
          <cell r="Z27">
            <v>153.07089894834863</v>
          </cell>
          <cell r="AA27">
            <v>153.0708989483486</v>
          </cell>
          <cell r="AB27">
            <v>153.07089894834857</v>
          </cell>
          <cell r="AC27">
            <v>153.07089894834854</v>
          </cell>
          <cell r="AD27">
            <v>153.07089894834854</v>
          </cell>
          <cell r="AE27">
            <v>153.07089894834854</v>
          </cell>
          <cell r="AF27">
            <v>153.07089894834854</v>
          </cell>
          <cell r="AG27">
            <v>153.07089894834854</v>
          </cell>
          <cell r="AH27">
            <v>153.07089894834854</v>
          </cell>
          <cell r="AI27">
            <v>153.07089894834854</v>
          </cell>
          <cell r="AJ27">
            <v>153.07089894834854</v>
          </cell>
          <cell r="AK27">
            <v>153.07089894834854</v>
          </cell>
          <cell r="AL27">
            <v>153.07089894834854</v>
          </cell>
          <cell r="AM27">
            <v>153.07089894834854</v>
          </cell>
          <cell r="AN27">
            <v>153.07089894834854</v>
          </cell>
          <cell r="AO27">
            <v>153.07089894834854</v>
          </cell>
          <cell r="AP27">
            <v>153.07089894834854</v>
          </cell>
          <cell r="AQ27">
            <v>153.07089894834854</v>
          </cell>
          <cell r="AR27">
            <v>153.07089894834854</v>
          </cell>
          <cell r="AS27">
            <v>153.07089894834854</v>
          </cell>
          <cell r="AT27">
            <v>153.07089894834854</v>
          </cell>
          <cell r="AU27">
            <v>153.07089894834854</v>
          </cell>
          <cell r="AV27">
            <v>153.07089894834854</v>
          </cell>
          <cell r="AW27">
            <v>153.07089894834854</v>
          </cell>
          <cell r="AX27">
            <v>153.07089894834854</v>
          </cell>
          <cell r="AY27">
            <v>153.07089894834854</v>
          </cell>
          <cell r="AZ27">
            <v>153.07089894834857</v>
          </cell>
          <cell r="BA27">
            <v>153.07089894834857</v>
          </cell>
          <cell r="BB27">
            <v>153.07089894834857</v>
          </cell>
          <cell r="BC27">
            <v>153.07089894834857</v>
          </cell>
          <cell r="BD27">
            <v>148.96461283950299</v>
          </cell>
          <cell r="BE27">
            <v>148.96461283950299</v>
          </cell>
          <cell r="BF27">
            <v>148.96461283950299</v>
          </cell>
          <cell r="BG27">
            <v>148.96461283950299</v>
          </cell>
          <cell r="BH27">
            <v>148.96461283950302</v>
          </cell>
          <cell r="BI27">
            <v>148.96461283950302</v>
          </cell>
          <cell r="BJ27">
            <v>148.96461283950302</v>
          </cell>
          <cell r="BK27">
            <v>148.96461283950302</v>
          </cell>
          <cell r="BL27">
            <v>148.96461283950302</v>
          </cell>
          <cell r="BM27">
            <v>148.96461283950302</v>
          </cell>
          <cell r="BN27">
            <v>148.96461283950302</v>
          </cell>
          <cell r="BO27">
            <v>148.96461283950302</v>
          </cell>
          <cell r="BP27">
            <v>148.96461283950302</v>
          </cell>
          <cell r="BQ27">
            <v>148.96461283950302</v>
          </cell>
          <cell r="BR27">
            <v>148.96461283950302</v>
          </cell>
          <cell r="BS27">
            <v>148.96461283950299</v>
          </cell>
          <cell r="BT27">
            <v>148.96461283950299</v>
          </cell>
          <cell r="BU27">
            <v>148.96461283950296</v>
          </cell>
          <cell r="BV27">
            <v>148.96461283950296</v>
          </cell>
          <cell r="BW27">
            <v>148.96461283950296</v>
          </cell>
          <cell r="BX27">
            <v>148.96461283950296</v>
          </cell>
          <cell r="BY27">
            <v>148.96461283950296</v>
          </cell>
          <cell r="BZ27">
            <v>148.96461283950293</v>
          </cell>
          <cell r="CA27">
            <v>148.96461283950293</v>
          </cell>
          <cell r="CB27">
            <v>148.96461283950293</v>
          </cell>
          <cell r="CC27">
            <v>148.96461283950293</v>
          </cell>
          <cell r="CD27">
            <v>148.96461283950293</v>
          </cell>
          <cell r="CE27">
            <v>148.96461283950293</v>
          </cell>
          <cell r="CF27">
            <v>148.96461283950293</v>
          </cell>
          <cell r="CG27">
            <v>148.96461283950293</v>
          </cell>
          <cell r="CH27">
            <v>153.57773276712004</v>
          </cell>
          <cell r="CI27">
            <v>153.57773276712001</v>
          </cell>
          <cell r="CJ27">
            <v>153.57773276712001</v>
          </cell>
          <cell r="CK27">
            <v>153.57773276712004</v>
          </cell>
          <cell r="CL27">
            <v>153.57773276712004</v>
          </cell>
          <cell r="CM27">
            <v>153.57773276712004</v>
          </cell>
          <cell r="CN27">
            <v>153.57773276712004</v>
          </cell>
          <cell r="CO27">
            <v>153.57773276712004</v>
          </cell>
          <cell r="CP27">
            <v>153.57773276712004</v>
          </cell>
          <cell r="CQ27">
            <v>153.57773276712004</v>
          </cell>
          <cell r="CR27">
            <v>153.57773276712001</v>
          </cell>
          <cell r="CS27">
            <v>153.57773276712001</v>
          </cell>
          <cell r="CT27">
            <v>153.57773276711998</v>
          </cell>
          <cell r="CU27">
            <v>153.57773276711998</v>
          </cell>
          <cell r="CV27">
            <v>153.57773276711998</v>
          </cell>
          <cell r="CW27">
            <v>153.57773276711998</v>
          </cell>
          <cell r="CX27">
            <v>153.57773276711998</v>
          </cell>
          <cell r="CY27">
            <v>153.57773276711998</v>
          </cell>
          <cell r="CZ27">
            <v>153.57773276711995</v>
          </cell>
          <cell r="DA27">
            <v>153.57773276711995</v>
          </cell>
          <cell r="DB27">
            <v>153.57773276711995</v>
          </cell>
          <cell r="DC27">
            <v>153.57773276711998</v>
          </cell>
          <cell r="DD27">
            <v>153.57773276711995</v>
          </cell>
          <cell r="DE27">
            <v>153.57773276711998</v>
          </cell>
          <cell r="DF27">
            <v>153.57773276711998</v>
          </cell>
          <cell r="DG27">
            <v>153.57773276711998</v>
          </cell>
          <cell r="DH27">
            <v>153.57773276712001</v>
          </cell>
          <cell r="DI27">
            <v>153.57773276712001</v>
          </cell>
          <cell r="DJ27">
            <v>153.57773276712001</v>
          </cell>
          <cell r="DK27">
            <v>153.57773276712001</v>
          </cell>
          <cell r="DL27">
            <v>153.57773276712001</v>
          </cell>
          <cell r="DM27">
            <v>158.05137192823997</v>
          </cell>
          <cell r="DN27">
            <v>158.05137192823997</v>
          </cell>
          <cell r="DO27">
            <v>158.05137192824</v>
          </cell>
          <cell r="DP27">
            <v>158.05137192823997</v>
          </cell>
          <cell r="DQ27">
            <v>158.05137192823997</v>
          </cell>
          <cell r="DR27">
            <v>158.05137192824</v>
          </cell>
          <cell r="DS27">
            <v>158.05137192824</v>
          </cell>
          <cell r="DT27">
            <v>158.05137192824</v>
          </cell>
          <cell r="DU27">
            <v>158.05137192824</v>
          </cell>
          <cell r="DV27">
            <v>158.05137192824</v>
          </cell>
          <cell r="DW27">
            <v>158.05137192824003</v>
          </cell>
          <cell r="DX27">
            <v>158.05137192824003</v>
          </cell>
          <cell r="DY27">
            <v>158.05137192824003</v>
          </cell>
          <cell r="DZ27">
            <v>158.05137192824003</v>
          </cell>
          <cell r="EA27">
            <v>158.05137192824003</v>
          </cell>
          <cell r="EB27">
            <v>158.05137192824003</v>
          </cell>
          <cell r="EC27">
            <v>158.05137192824003</v>
          </cell>
          <cell r="ED27">
            <v>158.05137192824003</v>
          </cell>
          <cell r="EE27">
            <v>158.05137192824003</v>
          </cell>
          <cell r="EF27">
            <v>158.05137192824003</v>
          </cell>
          <cell r="EG27">
            <v>158.05137192824</v>
          </cell>
          <cell r="EH27">
            <v>158.05137192824003</v>
          </cell>
          <cell r="EI27">
            <v>158.05137192824003</v>
          </cell>
          <cell r="EJ27">
            <v>158.05137192824003</v>
          </cell>
          <cell r="EK27">
            <v>158.05137192824003</v>
          </cell>
          <cell r="EL27">
            <v>158.05137192824003</v>
          </cell>
          <cell r="EM27">
            <v>158.05137192824003</v>
          </cell>
          <cell r="EN27">
            <v>158.05137192824003</v>
          </cell>
          <cell r="EO27">
            <v>158.05137192824003</v>
          </cell>
          <cell r="EP27">
            <v>158.05137192824003</v>
          </cell>
          <cell r="EQ27">
            <v>158.05137192824003</v>
          </cell>
          <cell r="ER27">
            <v>159.81347091913443</v>
          </cell>
          <cell r="ES27">
            <v>159.81347091913443</v>
          </cell>
          <cell r="ET27">
            <v>159.81347091913446</v>
          </cell>
          <cell r="EU27">
            <v>159.81347091913446</v>
          </cell>
          <cell r="EV27">
            <v>159.81347091913446</v>
          </cell>
          <cell r="EW27">
            <v>159.81347091913446</v>
          </cell>
          <cell r="EX27">
            <v>159.81347091913446</v>
          </cell>
          <cell r="EY27">
            <v>159.81347091913443</v>
          </cell>
          <cell r="EZ27">
            <v>159.81347091913443</v>
          </cell>
          <cell r="FA27">
            <v>159.81347091913443</v>
          </cell>
          <cell r="FB27">
            <v>159.81347091913443</v>
          </cell>
          <cell r="FC27">
            <v>159.81347091913443</v>
          </cell>
          <cell r="FD27">
            <v>159.8134709191344</v>
          </cell>
          <cell r="FE27">
            <v>159.8134709191344</v>
          </cell>
          <cell r="FF27">
            <v>159.8134709191344</v>
          </cell>
          <cell r="FG27">
            <v>159.8134709191344</v>
          </cell>
          <cell r="FH27">
            <v>159.81347091913437</v>
          </cell>
          <cell r="FI27">
            <v>159.81347091913437</v>
          </cell>
          <cell r="FJ27">
            <v>159.81347091913437</v>
          </cell>
          <cell r="FK27">
            <v>159.8134709191344</v>
          </cell>
          <cell r="FL27">
            <v>159.8134709191344</v>
          </cell>
          <cell r="FM27">
            <v>159.8134709191344</v>
          </cell>
          <cell r="FN27">
            <v>159.8134709191344</v>
          </cell>
          <cell r="FO27">
            <v>159.8134709191344</v>
          </cell>
          <cell r="FP27">
            <v>159.8134709191344</v>
          </cell>
          <cell r="FQ27">
            <v>159.8134709191344</v>
          </cell>
          <cell r="FR27">
            <v>159.8134709191344</v>
          </cell>
          <cell r="FS27">
            <v>159.8134709191344</v>
          </cell>
          <cell r="FT27">
            <v>159.8134709191344</v>
          </cell>
          <cell r="FU27">
            <v>159.81347091913437</v>
          </cell>
          <cell r="FV27">
            <v>150.33039107249402</v>
          </cell>
          <cell r="FW27">
            <v>150.33039107249402</v>
          </cell>
          <cell r="FX27">
            <v>150.33039107249405</v>
          </cell>
          <cell r="FY27">
            <v>150.33039107249402</v>
          </cell>
          <cell r="FZ27">
            <v>150.330391072494</v>
          </cell>
          <cell r="GA27">
            <v>150.330391072494</v>
          </cell>
          <cell r="GB27">
            <v>150.330391072494</v>
          </cell>
          <cell r="GC27">
            <v>150.330391072494</v>
          </cell>
          <cell r="GD27">
            <v>150.33039107249402</v>
          </cell>
          <cell r="GE27">
            <v>150.330391072494</v>
          </cell>
          <cell r="GF27">
            <v>150.330391072494</v>
          </cell>
          <cell r="GG27">
            <v>150.330391072494</v>
          </cell>
          <cell r="GH27">
            <v>150.330391072494</v>
          </cell>
          <cell r="GI27">
            <v>150.330391072494</v>
          </cell>
          <cell r="GJ27">
            <v>150.33039107249402</v>
          </cell>
          <cell r="GK27">
            <v>150.33039107249402</v>
          </cell>
          <cell r="GL27">
            <v>150.330391072494</v>
          </cell>
          <cell r="GM27">
            <v>150.33039107249402</v>
          </cell>
          <cell r="GN27">
            <v>150.33039107249402</v>
          </cell>
          <cell r="GO27">
            <v>150.33039107249402</v>
          </cell>
          <cell r="GP27">
            <v>150.33039107249402</v>
          </cell>
          <cell r="GQ27">
            <v>150.33039107249402</v>
          </cell>
          <cell r="GR27">
            <v>150.33039107249402</v>
          </cell>
          <cell r="GS27">
            <v>150.33039107249402</v>
          </cell>
          <cell r="GT27">
            <v>150.33039107249402</v>
          </cell>
          <cell r="GU27">
            <v>150.330391072494</v>
          </cell>
          <cell r="GV27">
            <v>150.330391072494</v>
          </cell>
          <cell r="GW27">
            <v>150.330391072494</v>
          </cell>
          <cell r="GX27">
            <v>150.330391072494</v>
          </cell>
          <cell r="GY27">
            <v>150.330391072494</v>
          </cell>
          <cell r="GZ27">
            <v>150.330391072494</v>
          </cell>
          <cell r="HA27">
            <v>0</v>
          </cell>
          <cell r="HB27">
            <v>0</v>
          </cell>
          <cell r="HC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H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M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R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W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</row>
        <row r="28">
          <cell r="A28">
            <v>26</v>
          </cell>
          <cell r="C28" t="str">
            <v>ART CANA medio Acumulado</v>
          </cell>
          <cell r="D28" t="str">
            <v>Kg ART/TC</v>
          </cell>
          <cell r="E28">
            <v>147.41252446554083</v>
          </cell>
          <cell r="F28">
            <v>147.4125244655408</v>
          </cell>
          <cell r="G28">
            <v>147.4125244655408</v>
          </cell>
          <cell r="H28">
            <v>147.41252446554083</v>
          </cell>
          <cell r="I28">
            <v>147.4125244655408</v>
          </cell>
          <cell r="J28">
            <v>147.41252446554083</v>
          </cell>
          <cell r="K28">
            <v>147.41252446554083</v>
          </cell>
          <cell r="L28">
            <v>147.41252446554083</v>
          </cell>
          <cell r="M28">
            <v>147.41252446554083</v>
          </cell>
          <cell r="N28">
            <v>147.41252446554083</v>
          </cell>
          <cell r="O28">
            <v>147.41252446554083</v>
          </cell>
          <cell r="P28">
            <v>147.41252446554083</v>
          </cell>
          <cell r="Q28">
            <v>147.41252446554086</v>
          </cell>
          <cell r="R28">
            <v>147.41252446554086</v>
          </cell>
          <cell r="S28">
            <v>147.41252446554083</v>
          </cell>
          <cell r="T28">
            <v>147.41252446554083</v>
          </cell>
          <cell r="U28">
            <v>147.4125244655408</v>
          </cell>
          <cell r="V28">
            <v>147.4125244655408</v>
          </cell>
          <cell r="W28">
            <v>147.4125244655408</v>
          </cell>
          <cell r="X28">
            <v>147.41252446554077</v>
          </cell>
          <cell r="Y28">
            <v>147.529467546083</v>
          </cell>
          <cell r="Z28">
            <v>147.77570127322559</v>
          </cell>
          <cell r="AA28">
            <v>148.07187693224165</v>
          </cell>
          <cell r="AB28">
            <v>148.33667567694653</v>
          </cell>
          <cell r="AC28">
            <v>148.57483279444429</v>
          </cell>
          <cell r="AD28">
            <v>148.79017636664634</v>
          </cell>
          <cell r="AE28">
            <v>148.98583459760889</v>
          </cell>
          <cell r="AF28">
            <v>149.1643887684186</v>
          </cell>
          <cell r="AG28">
            <v>149.32798775890328</v>
          </cell>
          <cell r="AH28">
            <v>149.4784349499806</v>
          </cell>
          <cell r="AI28">
            <v>149.61725497751897</v>
          </cell>
          <cell r="AJ28">
            <v>149.74574558499071</v>
          </cell>
          <cell r="AK28">
            <v>149.86501831644603</v>
          </cell>
          <cell r="AL28">
            <v>149.92150249571441</v>
          </cell>
          <cell r="AM28">
            <v>150.02870295848336</v>
          </cell>
          <cell r="AN28">
            <v>150.12884578439002</v>
          </cell>
          <cell r="AO28">
            <v>150.22260573043013</v>
          </cell>
          <cell r="AP28">
            <v>150.31057419513533</v>
          </cell>
          <cell r="AQ28">
            <v>150.39327170539639</v>
          </cell>
          <cell r="AR28">
            <v>150.47115822399459</v>
          </cell>
          <cell r="AS28">
            <v>150.50842667591039</v>
          </cell>
          <cell r="AT28">
            <v>150.57984736437174</v>
          </cell>
          <cell r="AU28">
            <v>150.64739476351113</v>
          </cell>
          <cell r="AV28">
            <v>150.71137563959584</v>
          </cell>
          <cell r="AW28">
            <v>150.7720651974179</v>
          </cell>
          <cell r="AX28">
            <v>150.82971103749136</v>
          </cell>
          <cell r="AY28">
            <v>150.8845365324276</v>
          </cell>
          <cell r="AZ28">
            <v>150.91095555005484</v>
          </cell>
          <cell r="BA28">
            <v>150.96192337000446</v>
          </cell>
          <cell r="BB28">
            <v>151.0105412822337</v>
          </cell>
          <cell r="BC28">
            <v>151.05696814095833</v>
          </cell>
          <cell r="BD28">
            <v>151.01602573013611</v>
          </cell>
          <cell r="BE28">
            <v>150.97665485899566</v>
          </cell>
          <cell r="BF28">
            <v>150.93876674807433</v>
          </cell>
          <cell r="BG28">
            <v>150.92035279556472</v>
          </cell>
          <cell r="BH28">
            <v>150.88453655652302</v>
          </cell>
          <cell r="BI28">
            <v>150.85000855929161</v>
          </cell>
          <cell r="BJ28">
            <v>150.81670052833937</v>
          </cell>
          <cell r="BK28">
            <v>150.78454892909318</v>
          </cell>
          <cell r="BL28">
            <v>150.75349456345273</v>
          </cell>
          <cell r="BM28">
            <v>150.72348220602211</v>
          </cell>
          <cell r="BN28">
            <v>150.70885052740624</v>
          </cell>
          <cell r="BO28">
            <v>150.68030552631083</v>
          </cell>
          <cell r="BP28">
            <v>150.65267977729587</v>
          </cell>
          <cell r="BQ28">
            <v>150.62592957917624</v>
          </cell>
          <cell r="BR28">
            <v>150.60001395762393</v>
          </cell>
          <cell r="BS28">
            <v>150.57489445574768</v>
          </cell>
          <cell r="BT28">
            <v>150.55053494368053</v>
          </cell>
          <cell r="BU28">
            <v>150.53862948654785</v>
          </cell>
          <cell r="BV28">
            <v>150.51534688315604</v>
          </cell>
          <cell r="BW28">
            <v>150.49274302499066</v>
          </cell>
          <cell r="BX28">
            <v>150.47078865782575</v>
          </cell>
          <cell r="BY28">
            <v>150.44945618478496</v>
          </cell>
          <cell r="BZ28">
            <v>150.42871955061278</v>
          </cell>
          <cell r="CA28">
            <v>150.40855413550921</v>
          </cell>
          <cell r="CB28">
            <v>150.39867830976709</v>
          </cell>
          <cell r="CC28">
            <v>150.37932646317739</v>
          </cell>
          <cell r="CD28">
            <v>150.36048994547787</v>
          </cell>
          <cell r="CE28">
            <v>150.34214844276084</v>
          </cell>
          <cell r="CF28">
            <v>150.32428269495162</v>
          </cell>
          <cell r="CG28">
            <v>150.30687442834599</v>
          </cell>
          <cell r="CH28">
            <v>150.35839709526775</v>
          </cell>
          <cell r="CI28">
            <v>150.38355449527464</v>
          </cell>
          <cell r="CJ28">
            <v>150.43270789633058</v>
          </cell>
          <cell r="CK28">
            <v>150.48037143629364</v>
          </cell>
          <cell r="CL28">
            <v>150.52661184142517</v>
          </cell>
          <cell r="CM28">
            <v>150.57149191198104</v>
          </cell>
          <cell r="CN28">
            <v>150.61507080677148</v>
          </cell>
          <cell r="CO28">
            <v>150.65740430332403</v>
          </cell>
          <cell r="CP28">
            <v>150.67812059219762</v>
          </cell>
          <cell r="CQ28">
            <v>150.71868375890458</v>
          </cell>
          <cell r="CR28">
            <v>150.75812769270726</v>
          </cell>
          <cell r="CS28">
            <v>150.79649808660841</v>
          </cell>
          <cell r="CT28">
            <v>150.8338381797638</v>
          </cell>
          <cell r="CU28">
            <v>150.87018892002365</v>
          </cell>
          <cell r="CV28">
            <v>150.9055891137225</v>
          </cell>
          <cell r="CW28">
            <v>150.92294433124928</v>
          </cell>
          <cell r="CX28">
            <v>150.95698711987885</v>
          </cell>
          <cell r="CY28">
            <v>150.99016788976428</v>
          </cell>
          <cell r="CZ28">
            <v>151.02251897312703</v>
          </cell>
          <cell r="DA28">
            <v>151.05407110521779</v>
          </cell>
          <cell r="DB28">
            <v>151.08485352171158</v>
          </cell>
          <cell r="DC28">
            <v>151.11489404906149</v>
          </cell>
          <cell r="DD28">
            <v>151.12964443551044</v>
          </cell>
          <cell r="DE28">
            <v>151.1586214260717</v>
          </cell>
          <cell r="DF28">
            <v>151.18692046440094</v>
          </cell>
          <cell r="DG28">
            <v>151.21456506767743</v>
          </cell>
          <cell r="DH28">
            <v>151.24157767781116</v>
          </cell>
          <cell r="DI28">
            <v>151.26797972220362</v>
          </cell>
          <cell r="DJ28">
            <v>151.2937916704345</v>
          </cell>
          <cell r="DK28">
            <v>151.30648250642611</v>
          </cell>
          <cell r="DL28">
            <v>151.33144572503329</v>
          </cell>
          <cell r="DM28">
            <v>151.40450120891873</v>
          </cell>
          <cell r="DN28">
            <v>151.47598533460791</v>
          </cell>
          <cell r="DO28">
            <v>151.54594826043683</v>
          </cell>
          <cell r="DP28">
            <v>151.61443803245308</v>
          </cell>
          <cell r="DQ28">
            <v>151.6815006944492</v>
          </cell>
          <cell r="DR28">
            <v>151.71451072591819</v>
          </cell>
          <cell r="DS28">
            <v>151.77951492753036</v>
          </cell>
          <cell r="DT28">
            <v>151.84319903071477</v>
          </cell>
          <cell r="DU28">
            <v>151.90560284388704</v>
          </cell>
          <cell r="DV28">
            <v>151.96676459079393</v>
          </cell>
          <cell r="DW28">
            <v>152.02672098858821</v>
          </cell>
          <cell r="DX28">
            <v>152.0855073213327</v>
          </cell>
          <cell r="DY28">
            <v>152.11447236484312</v>
          </cell>
          <cell r="DZ28">
            <v>152.17156679216291</v>
          </cell>
          <cell r="EA28">
            <v>152.22757353950303</v>
          </cell>
          <cell r="EB28">
            <v>152.28252339494387</v>
          </cell>
          <cell r="EC28">
            <v>152.33644599543601</v>
          </cell>
          <cell r="ED28">
            <v>152.38936988010124</v>
          </cell>
          <cell r="EE28">
            <v>152.4413225405992</v>
          </cell>
          <cell r="EF28">
            <v>152.4669429782858</v>
          </cell>
          <cell r="EG28">
            <v>152.51748817462115</v>
          </cell>
          <cell r="EH28">
            <v>152.56712659949449</v>
          </cell>
          <cell r="EI28">
            <v>152.61588243694533</v>
          </cell>
          <cell r="EJ28">
            <v>152.66377901859119</v>
          </cell>
          <cell r="EK28">
            <v>152.71083886085637</v>
          </cell>
          <cell r="EL28">
            <v>152.75708370026666</v>
          </cell>
          <cell r="EM28">
            <v>152.77990708158597</v>
          </cell>
          <cell r="EN28">
            <v>152.82496854863308</v>
          </cell>
          <cell r="EO28">
            <v>152.86926615759216</v>
          </cell>
          <cell r="EP28">
            <v>152.9128191680002</v>
          </cell>
          <cell r="EQ28">
            <v>152.95564619732335</v>
          </cell>
          <cell r="ER28">
            <v>153.0085802396213</v>
          </cell>
          <cell r="ES28">
            <v>153.06070336869547</v>
          </cell>
          <cell r="ET28">
            <v>153.08646664166716</v>
          </cell>
          <cell r="EU28">
            <v>153.13740789876948</v>
          </cell>
          <cell r="EV28">
            <v>153.18758343367418</v>
          </cell>
          <cell r="EW28">
            <v>153.23701038249098</v>
          </cell>
          <cell r="EX28">
            <v>153.28570537379679</v>
          </cell>
          <cell r="EY28">
            <v>153.33368454728722</v>
          </cell>
          <cell r="EZ28">
            <v>153.38096357161214</v>
          </cell>
          <cell r="FA28">
            <v>153.40434529970267</v>
          </cell>
          <cell r="FB28">
            <v>153.4506024903871</v>
          </cell>
          <cell r="FC28">
            <v>153.49619675286019</v>
          </cell>
          <cell r="FD28">
            <v>153.54114223671957</v>
          </cell>
          <cell r="FE28">
            <v>153.5854526917272</v>
          </cell>
          <cell r="FF28">
            <v>153.62914148183353</v>
          </cell>
          <cell r="FG28">
            <v>153.67222159861518</v>
          </cell>
          <cell r="FH28">
            <v>153.69353736573672</v>
          </cell>
          <cell r="FI28">
            <v>153.73572804873564</v>
          </cell>
          <cell r="FJ28">
            <v>153.77734099144124</v>
          </cell>
          <cell r="FK28">
            <v>153.81838798013032</v>
          </cell>
          <cell r="FL28">
            <v>153.85888048264803</v>
          </cell>
          <cell r="FM28">
            <v>153.89882965908987</v>
          </cell>
          <cell r="FN28">
            <v>153.93824637205614</v>
          </cell>
          <cell r="FO28">
            <v>153.9577583703836</v>
          </cell>
          <cell r="FP28">
            <v>153.99639612887904</v>
          </cell>
          <cell r="FQ28">
            <v>154.03452734252943</v>
          </cell>
          <cell r="FR28">
            <v>154.07216190774301</v>
          </cell>
          <cell r="FS28">
            <v>154.10930946480013</v>
          </cell>
          <cell r="FT28">
            <v>154.14597940608601</v>
          </cell>
          <cell r="FU28">
            <v>154.18218088400789</v>
          </cell>
          <cell r="FV28">
            <v>154.17200360320476</v>
          </cell>
          <cell r="FW28">
            <v>154.15180953723282</v>
          </cell>
          <cell r="FX28">
            <v>154.13182666790692</v>
          </cell>
          <cell r="FY28">
            <v>154.11205169930881</v>
          </cell>
          <cell r="FZ28">
            <v>154.09248140374635</v>
          </cell>
          <cell r="GA28">
            <v>154.07311261999743</v>
          </cell>
          <cell r="GB28">
            <v>154.05394225160751</v>
          </cell>
          <cell r="GC28">
            <v>154.04443052283287</v>
          </cell>
          <cell r="GD28">
            <v>154.02555210925959</v>
          </cell>
          <cell r="GE28">
            <v>154.00686464256057</v>
          </cell>
          <cell r="GF28">
            <v>153.9883652402973</v>
          </cell>
          <cell r="GG28">
            <v>153.97005107775658</v>
          </cell>
          <cell r="GH28">
            <v>153.95191938651269</v>
          </cell>
          <cell r="GI28">
            <v>153.9339674530323</v>
          </cell>
          <cell r="GJ28">
            <v>153.9250580621499</v>
          </cell>
          <cell r="GK28">
            <v>153.90737079419515</v>
          </cell>
          <cell r="GL28">
            <v>153.88985673153829</v>
          </cell>
          <cell r="GM28">
            <v>153.8725133423666</v>
          </cell>
          <cell r="GN28">
            <v>153.85533814397274</v>
          </cell>
          <cell r="GO28">
            <v>153.83832870157002</v>
          </cell>
          <cell r="GP28">
            <v>153.8214826271419</v>
          </cell>
          <cell r="GQ28">
            <v>153.81312011917609</v>
          </cell>
          <cell r="GR28">
            <v>153.79651471874556</v>
          </cell>
          <cell r="GS28">
            <v>153.78006691361074</v>
          </cell>
          <cell r="GT28">
            <v>153.76377447085542</v>
          </cell>
          <cell r="GU28">
            <v>153.74763519954845</v>
          </cell>
          <cell r="GV28">
            <v>153.73164694976137</v>
          </cell>
          <cell r="GW28">
            <v>153.715807611614</v>
          </cell>
          <cell r="GX28">
            <v>153.70794313578926</v>
          </cell>
          <cell r="GY28">
            <v>153.69232329440308</v>
          </cell>
          <cell r="GZ28">
            <v>153.69232329440308</v>
          </cell>
          <cell r="HA28">
            <v>153.69232329440308</v>
          </cell>
          <cell r="HB28">
            <v>153.69232329440308</v>
          </cell>
          <cell r="HC28">
            <v>153.69232329440308</v>
          </cell>
          <cell r="HD28">
            <v>153.69232329440308</v>
          </cell>
          <cell r="HE28">
            <v>153.69232329440308</v>
          </cell>
          <cell r="HF28">
            <v>153.69232329440308</v>
          </cell>
          <cell r="HG28">
            <v>153.69232329440308</v>
          </cell>
          <cell r="HH28">
            <v>153.69232329440308</v>
          </cell>
          <cell r="HI28">
            <v>153.69232329440308</v>
          </cell>
          <cell r="HJ28">
            <v>153.69232329440308</v>
          </cell>
          <cell r="HK28">
            <v>153.69232329440308</v>
          </cell>
          <cell r="HL28">
            <v>153.69232329440308</v>
          </cell>
          <cell r="HM28">
            <v>153.69232329440308</v>
          </cell>
          <cell r="HN28">
            <v>153.69232329440308</v>
          </cell>
          <cell r="HO28">
            <v>153.69232329440308</v>
          </cell>
          <cell r="HP28">
            <v>153.69232329440308</v>
          </cell>
          <cell r="HQ28">
            <v>153.69232329440308</v>
          </cell>
          <cell r="HR28">
            <v>153.69232329440308</v>
          </cell>
          <cell r="HS28">
            <v>153.69232329440308</v>
          </cell>
          <cell r="HT28">
            <v>153.69232329440308</v>
          </cell>
          <cell r="HU28">
            <v>153.69232329440308</v>
          </cell>
          <cell r="HV28">
            <v>153.69232329440308</v>
          </cell>
          <cell r="HW28">
            <v>153.69232329440308</v>
          </cell>
          <cell r="HX28">
            <v>153.69232329440308</v>
          </cell>
          <cell r="HY28">
            <v>153.69232329440308</v>
          </cell>
          <cell r="HZ28">
            <v>153.69232329440308</v>
          </cell>
          <cell r="IA28">
            <v>153.69232329440308</v>
          </cell>
        </row>
        <row r="29">
          <cell r="A29">
            <v>27</v>
          </cell>
        </row>
        <row r="30">
          <cell r="A30">
            <v>28</v>
          </cell>
          <cell r="C30" t="str">
            <v xml:space="preserve">ART entrega cana día </v>
          </cell>
          <cell r="D30" t="str">
            <v>Ton ART</v>
          </cell>
          <cell r="E30">
            <v>426.51357078696475</v>
          </cell>
          <cell r="F30">
            <v>639.77035618044715</v>
          </cell>
          <cell r="G30">
            <v>853.0271415739295</v>
          </cell>
          <cell r="H30">
            <v>1066.2839269674118</v>
          </cell>
          <cell r="I30">
            <v>1279.5407123608943</v>
          </cell>
          <cell r="J30">
            <v>1279.5407123608943</v>
          </cell>
          <cell r="K30">
            <v>1279.5407123608943</v>
          </cell>
          <cell r="L30">
            <v>959.65553427067061</v>
          </cell>
          <cell r="M30">
            <v>1279.5407123608943</v>
          </cell>
          <cell r="N30">
            <v>1279.5407123608943</v>
          </cell>
          <cell r="O30">
            <v>1279.5407123608943</v>
          </cell>
          <cell r="P30">
            <v>1279.5407123608943</v>
          </cell>
          <cell r="Q30">
            <v>1279.5407123608943</v>
          </cell>
          <cell r="R30">
            <v>1279.5407123608943</v>
          </cell>
          <cell r="S30">
            <v>959.65553427067061</v>
          </cell>
          <cell r="T30">
            <v>1279.5407123608943</v>
          </cell>
          <cell r="U30">
            <v>1279.5407123608943</v>
          </cell>
          <cell r="V30">
            <v>1279.5407123608943</v>
          </cell>
          <cell r="W30">
            <v>1279.5407123608943</v>
          </cell>
          <cell r="X30">
            <v>1279.5407123608943</v>
          </cell>
          <cell r="Y30">
            <v>500.03160323127207</v>
          </cell>
          <cell r="Z30">
            <v>1125.0711072703623</v>
          </cell>
          <cell r="AA30">
            <v>1500.0948096938159</v>
          </cell>
          <cell r="AB30">
            <v>1500.0948096938159</v>
          </cell>
          <cell r="AC30">
            <v>1500.0948096938159</v>
          </cell>
          <cell r="AD30">
            <v>1500.0948096938159</v>
          </cell>
          <cell r="AE30">
            <v>1500.0948096938159</v>
          </cell>
          <cell r="AF30">
            <v>1500.0948096938159</v>
          </cell>
          <cell r="AG30">
            <v>1500.0948096938159</v>
          </cell>
          <cell r="AH30">
            <v>1500.0948096938159</v>
          </cell>
          <cell r="AI30">
            <v>1500.0948096938159</v>
          </cell>
          <cell r="AJ30">
            <v>1500.0948096938159</v>
          </cell>
          <cell r="AK30">
            <v>1500.0948096938159</v>
          </cell>
          <cell r="AL30">
            <v>750.04740484690797</v>
          </cell>
          <cell r="AM30">
            <v>1500.0948096938159</v>
          </cell>
          <cell r="AN30">
            <v>1500.0948096938159</v>
          </cell>
          <cell r="AO30">
            <v>1500.0948096938159</v>
          </cell>
          <cell r="AP30">
            <v>1500.0948096938159</v>
          </cell>
          <cell r="AQ30">
            <v>1500.0948096938159</v>
          </cell>
          <cell r="AR30">
            <v>1500.0948096938159</v>
          </cell>
          <cell r="AS30">
            <v>750.04740484690797</v>
          </cell>
          <cell r="AT30">
            <v>1500.0948096938159</v>
          </cell>
          <cell r="AU30">
            <v>1500.0948096938159</v>
          </cell>
          <cell r="AV30">
            <v>1500.0948096938159</v>
          </cell>
          <cell r="AW30">
            <v>1500.0948096938159</v>
          </cell>
          <cell r="AX30">
            <v>1500.0948096938159</v>
          </cell>
          <cell r="AY30">
            <v>1500.0948096938159</v>
          </cell>
          <cell r="AZ30">
            <v>750.04740484690797</v>
          </cell>
          <cell r="BA30">
            <v>1500.0948096938159</v>
          </cell>
          <cell r="BB30">
            <v>1500.0948096938159</v>
          </cell>
          <cell r="BC30">
            <v>1500.0948096938159</v>
          </cell>
          <cell r="BD30">
            <v>1293.0128394468863</v>
          </cell>
          <cell r="BE30">
            <v>1293.0128394468863</v>
          </cell>
          <cell r="BF30">
            <v>1293.0128394468863</v>
          </cell>
          <cell r="BG30">
            <v>646.50641972344317</v>
          </cell>
          <cell r="BH30">
            <v>1293.0128394468863</v>
          </cell>
          <cell r="BI30">
            <v>1293.0128394468863</v>
          </cell>
          <cell r="BJ30">
            <v>1293.0128394468863</v>
          </cell>
          <cell r="BK30">
            <v>1293.0128394468863</v>
          </cell>
          <cell r="BL30">
            <v>1293.0128394468863</v>
          </cell>
          <cell r="BM30">
            <v>1293.0128394468863</v>
          </cell>
          <cell r="BN30">
            <v>646.50641972344317</v>
          </cell>
          <cell r="BO30">
            <v>1293.0128394468863</v>
          </cell>
          <cell r="BP30">
            <v>1293.0128394468863</v>
          </cell>
          <cell r="BQ30">
            <v>1293.0128394468863</v>
          </cell>
          <cell r="BR30">
            <v>1293.0128394468863</v>
          </cell>
          <cell r="BS30">
            <v>1293.0128394468863</v>
          </cell>
          <cell r="BT30">
            <v>1293.0128394468863</v>
          </cell>
          <cell r="BU30">
            <v>646.50641972344317</v>
          </cell>
          <cell r="BV30">
            <v>1293.0128394468863</v>
          </cell>
          <cell r="BW30">
            <v>1293.0128394468863</v>
          </cell>
          <cell r="BX30">
            <v>1293.0128394468863</v>
          </cell>
          <cell r="BY30">
            <v>1293.0128394468863</v>
          </cell>
          <cell r="BZ30">
            <v>1293.0128394468863</v>
          </cell>
          <cell r="CA30">
            <v>1293.0128394468863</v>
          </cell>
          <cell r="CB30">
            <v>646.50641972344317</v>
          </cell>
          <cell r="CC30">
            <v>1293.0128394468863</v>
          </cell>
          <cell r="CD30">
            <v>1293.0128394468863</v>
          </cell>
          <cell r="CE30">
            <v>1293.0128394468863</v>
          </cell>
          <cell r="CF30">
            <v>1293.0128394468863</v>
          </cell>
          <cell r="CG30">
            <v>1293.0128394468863</v>
          </cell>
          <cell r="CH30">
            <v>1666.3184005232522</v>
          </cell>
          <cell r="CI30">
            <v>833.1592002616261</v>
          </cell>
          <cell r="CJ30">
            <v>1666.3184005232522</v>
          </cell>
          <cell r="CK30">
            <v>1666.3184005232522</v>
          </cell>
          <cell r="CL30">
            <v>1666.3184005232522</v>
          </cell>
          <cell r="CM30">
            <v>1666.3184005232522</v>
          </cell>
          <cell r="CN30">
            <v>1666.3184005232522</v>
          </cell>
          <cell r="CO30">
            <v>1666.3184005232522</v>
          </cell>
          <cell r="CP30">
            <v>833.1592002616261</v>
          </cell>
          <cell r="CQ30">
            <v>1666.3184005232522</v>
          </cell>
          <cell r="CR30">
            <v>1666.3184005232522</v>
          </cell>
          <cell r="CS30">
            <v>1666.3184005232522</v>
          </cell>
          <cell r="CT30">
            <v>1666.3184005232522</v>
          </cell>
          <cell r="CU30">
            <v>1666.3184005232522</v>
          </cell>
          <cell r="CV30">
            <v>1666.3184005232522</v>
          </cell>
          <cell r="CW30">
            <v>833.1592002616261</v>
          </cell>
          <cell r="CX30">
            <v>1666.3184005232522</v>
          </cell>
          <cell r="CY30">
            <v>1666.3184005232522</v>
          </cell>
          <cell r="CZ30">
            <v>1666.3184005232522</v>
          </cell>
          <cell r="DA30">
            <v>1666.3184005232522</v>
          </cell>
          <cell r="DB30">
            <v>1666.3184005232522</v>
          </cell>
          <cell r="DC30">
            <v>1666.3184005232522</v>
          </cell>
          <cell r="DD30">
            <v>833.1592002616261</v>
          </cell>
          <cell r="DE30">
            <v>1666.3184005232522</v>
          </cell>
          <cell r="DF30">
            <v>1666.3184005232522</v>
          </cell>
          <cell r="DG30">
            <v>1666.3184005232522</v>
          </cell>
          <cell r="DH30">
            <v>1666.3184005232522</v>
          </cell>
          <cell r="DI30">
            <v>1666.3184005232522</v>
          </cell>
          <cell r="DJ30">
            <v>1666.3184005232522</v>
          </cell>
          <cell r="DK30">
            <v>833.1592002616261</v>
          </cell>
          <cell r="DL30">
            <v>1666.3184005232522</v>
          </cell>
          <cell r="DM30">
            <v>1714.8573854214039</v>
          </cell>
          <cell r="DN30">
            <v>1714.8573854214039</v>
          </cell>
          <cell r="DO30">
            <v>1714.8573854214039</v>
          </cell>
          <cell r="DP30">
            <v>1714.8573854214039</v>
          </cell>
          <cell r="DQ30">
            <v>1714.8573854214039</v>
          </cell>
          <cell r="DR30">
            <v>857.42869271070197</v>
          </cell>
          <cell r="DS30">
            <v>1714.8573854214039</v>
          </cell>
          <cell r="DT30">
            <v>1714.8573854214039</v>
          </cell>
          <cell r="DU30">
            <v>1714.8573854214039</v>
          </cell>
          <cell r="DV30">
            <v>1714.8573854214039</v>
          </cell>
          <cell r="DW30">
            <v>1714.8573854214039</v>
          </cell>
          <cell r="DX30">
            <v>1714.8573854214039</v>
          </cell>
          <cell r="DY30">
            <v>857.42869271070197</v>
          </cell>
          <cell r="DZ30">
            <v>1714.8573854214039</v>
          </cell>
          <cell r="EA30">
            <v>1714.8573854214039</v>
          </cell>
          <cell r="EB30">
            <v>1714.8573854214039</v>
          </cell>
          <cell r="EC30">
            <v>1714.8573854214039</v>
          </cell>
          <cell r="ED30">
            <v>1714.8573854214039</v>
          </cell>
          <cell r="EE30">
            <v>1714.8573854214039</v>
          </cell>
          <cell r="EF30">
            <v>857.42869271070197</v>
          </cell>
          <cell r="EG30">
            <v>1714.8573854214039</v>
          </cell>
          <cell r="EH30">
            <v>1714.8573854214039</v>
          </cell>
          <cell r="EI30">
            <v>1714.8573854214039</v>
          </cell>
          <cell r="EJ30">
            <v>1714.8573854214039</v>
          </cell>
          <cell r="EK30">
            <v>1714.8573854214039</v>
          </cell>
          <cell r="EL30">
            <v>1714.8573854214039</v>
          </cell>
          <cell r="EM30">
            <v>857.42869271070197</v>
          </cell>
          <cell r="EN30">
            <v>1714.8573854214039</v>
          </cell>
          <cell r="EO30">
            <v>1714.8573854214039</v>
          </cell>
          <cell r="EP30">
            <v>1714.8573854214039</v>
          </cell>
          <cell r="EQ30">
            <v>1714.8573854214039</v>
          </cell>
          <cell r="ER30">
            <v>1618.3777488411013</v>
          </cell>
          <cell r="ES30">
            <v>1618.3777488411013</v>
          </cell>
          <cell r="ET30">
            <v>809.18887442055063</v>
          </cell>
          <cell r="EU30">
            <v>1618.3777488411013</v>
          </cell>
          <cell r="EV30">
            <v>1618.3777488411013</v>
          </cell>
          <cell r="EW30">
            <v>1618.3777488411013</v>
          </cell>
          <cell r="EX30">
            <v>1618.3777488411013</v>
          </cell>
          <cell r="EY30">
            <v>1618.3777488411013</v>
          </cell>
          <cell r="EZ30">
            <v>1618.3777488411013</v>
          </cell>
          <cell r="FA30">
            <v>809.18887442055063</v>
          </cell>
          <cell r="FB30">
            <v>1618.3777488411013</v>
          </cell>
          <cell r="FC30">
            <v>1618.3777488411013</v>
          </cell>
          <cell r="FD30">
            <v>1618.3777488411013</v>
          </cell>
          <cell r="FE30">
            <v>1618.3777488411013</v>
          </cell>
          <cell r="FF30">
            <v>1618.3777488411013</v>
          </cell>
          <cell r="FG30">
            <v>1618.3777488411013</v>
          </cell>
          <cell r="FH30">
            <v>809.18887442055063</v>
          </cell>
          <cell r="FI30">
            <v>1618.3777488411013</v>
          </cell>
          <cell r="FJ30">
            <v>1618.3777488411013</v>
          </cell>
          <cell r="FK30">
            <v>1618.3777488411013</v>
          </cell>
          <cell r="FL30">
            <v>1618.3777488411013</v>
          </cell>
          <cell r="FM30">
            <v>1618.3777488411013</v>
          </cell>
          <cell r="FN30">
            <v>1618.3777488411013</v>
          </cell>
          <cell r="FO30">
            <v>809.18887442055063</v>
          </cell>
          <cell r="FP30">
            <v>1618.3777488411013</v>
          </cell>
          <cell r="FQ30">
            <v>1618.3777488411013</v>
          </cell>
          <cell r="FR30">
            <v>1618.3777488411013</v>
          </cell>
          <cell r="FS30">
            <v>1618.3777488411013</v>
          </cell>
          <cell r="FT30">
            <v>1618.3777488411013</v>
          </cell>
          <cell r="FU30">
            <v>1618.3777488411013</v>
          </cell>
          <cell r="FV30">
            <v>631.38764250447468</v>
          </cell>
          <cell r="FW30">
            <v>1262.7752850089494</v>
          </cell>
          <cell r="FX30">
            <v>1262.7752850089494</v>
          </cell>
          <cell r="FY30">
            <v>1262.7752850089494</v>
          </cell>
          <cell r="FZ30">
            <v>1262.7752850089494</v>
          </cell>
          <cell r="GA30">
            <v>1262.7752850089494</v>
          </cell>
          <cell r="GB30">
            <v>1262.7752850089494</v>
          </cell>
          <cell r="GC30">
            <v>631.38764250447468</v>
          </cell>
          <cell r="GD30">
            <v>1262.7752850089494</v>
          </cell>
          <cell r="GE30">
            <v>1262.7752850089494</v>
          </cell>
          <cell r="GF30">
            <v>1262.7752850089494</v>
          </cell>
          <cell r="GG30">
            <v>1262.7752850089494</v>
          </cell>
          <cell r="GH30">
            <v>1262.7752850089494</v>
          </cell>
          <cell r="GI30">
            <v>1262.7752850089494</v>
          </cell>
          <cell r="GJ30">
            <v>631.38764250447468</v>
          </cell>
          <cell r="GK30">
            <v>1262.7752850089494</v>
          </cell>
          <cell r="GL30">
            <v>1262.7752850089494</v>
          </cell>
          <cell r="GM30">
            <v>1262.7752850089494</v>
          </cell>
          <cell r="GN30">
            <v>1262.7752850089494</v>
          </cell>
          <cell r="GO30">
            <v>1262.7752850089494</v>
          </cell>
          <cell r="GP30">
            <v>1262.7752850089494</v>
          </cell>
          <cell r="GQ30">
            <v>631.38764250447468</v>
          </cell>
          <cell r="GR30">
            <v>1262.7752850089494</v>
          </cell>
          <cell r="GS30">
            <v>1262.7752850089494</v>
          </cell>
          <cell r="GT30">
            <v>1262.7752850089494</v>
          </cell>
          <cell r="GU30">
            <v>1262.7752850089494</v>
          </cell>
          <cell r="GV30">
            <v>1262.7752850089494</v>
          </cell>
          <cell r="GW30">
            <v>1262.7752850089494</v>
          </cell>
          <cell r="GX30">
            <v>631.38764250447468</v>
          </cell>
          <cell r="GY30">
            <v>1262.7752850089494</v>
          </cell>
          <cell r="GZ30">
            <v>0</v>
          </cell>
          <cell r="HA30">
            <v>0</v>
          </cell>
          <cell r="HB30">
            <v>0</v>
          </cell>
          <cell r="HC30">
            <v>0</v>
          </cell>
          <cell r="HD30">
            <v>0</v>
          </cell>
          <cell r="HE30">
            <v>0</v>
          </cell>
          <cell r="HF30">
            <v>0</v>
          </cell>
          <cell r="HG30">
            <v>0</v>
          </cell>
          <cell r="HH30">
            <v>0</v>
          </cell>
          <cell r="HI30">
            <v>0</v>
          </cell>
          <cell r="HJ30">
            <v>0</v>
          </cell>
          <cell r="HK30">
            <v>0</v>
          </cell>
          <cell r="HL30">
            <v>0</v>
          </cell>
          <cell r="HM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R30">
            <v>0</v>
          </cell>
          <cell r="HS30">
            <v>0</v>
          </cell>
          <cell r="HT30">
            <v>0</v>
          </cell>
          <cell r="HU30">
            <v>0</v>
          </cell>
          <cell r="HV30">
            <v>0</v>
          </cell>
          <cell r="HW30">
            <v>0</v>
          </cell>
          <cell r="HX30">
            <v>0</v>
          </cell>
          <cell r="HY30">
            <v>0</v>
          </cell>
          <cell r="HZ30">
            <v>0</v>
          </cell>
          <cell r="IA30">
            <v>0</v>
          </cell>
        </row>
        <row r="31">
          <cell r="A31">
            <v>29</v>
          </cell>
          <cell r="C31" t="str">
            <v>ART entrega cana Semanal</v>
          </cell>
          <cell r="D31" t="str">
            <v>Ton ART</v>
          </cell>
          <cell r="E31">
            <v>426.51357078696475</v>
          </cell>
          <cell r="F31">
            <v>1066.2839269674118</v>
          </cell>
          <cell r="G31">
            <v>1919.3110685413412</v>
          </cell>
          <cell r="H31">
            <v>2985.5949955087531</v>
          </cell>
          <cell r="I31">
            <v>4265.1357078696474</v>
          </cell>
          <cell r="J31">
            <v>5544.6764202305421</v>
          </cell>
          <cell r="K31">
            <v>6824.2171325914369</v>
          </cell>
          <cell r="L31">
            <v>959.65553427067061</v>
          </cell>
          <cell r="M31">
            <v>2239.1962466315649</v>
          </cell>
          <cell r="N31">
            <v>3518.7369589924592</v>
          </cell>
          <cell r="O31">
            <v>4798.2776713533531</v>
          </cell>
          <cell r="P31">
            <v>6077.8183837142478</v>
          </cell>
          <cell r="Q31">
            <v>7357.3590960751426</v>
          </cell>
          <cell r="R31">
            <v>8636.8998084360373</v>
          </cell>
          <cell r="S31">
            <v>959.65553427067061</v>
          </cell>
          <cell r="T31">
            <v>2239.1962466315649</v>
          </cell>
          <cell r="U31">
            <v>3518.7369589924592</v>
          </cell>
          <cell r="V31">
            <v>4798.2776713533531</v>
          </cell>
          <cell r="W31">
            <v>6077.8183837142478</v>
          </cell>
          <cell r="X31">
            <v>7357.3590960751426</v>
          </cell>
          <cell r="Y31">
            <v>7857.3906993064147</v>
          </cell>
          <cell r="Z31">
            <v>1125.0711072703623</v>
          </cell>
          <cell r="AA31">
            <v>2625.165916964178</v>
          </cell>
          <cell r="AB31">
            <v>4125.2607266579944</v>
          </cell>
          <cell r="AC31">
            <v>5625.3555363518099</v>
          </cell>
          <cell r="AD31">
            <v>7125.4503460456253</v>
          </cell>
          <cell r="AE31">
            <v>8625.5451557394408</v>
          </cell>
          <cell r="AF31">
            <v>10125.639965433256</v>
          </cell>
          <cell r="AG31">
            <v>1500.0948096938159</v>
          </cell>
          <cell r="AH31">
            <v>3000.1896193876319</v>
          </cell>
          <cell r="AI31">
            <v>4500.2844290814483</v>
          </cell>
          <cell r="AJ31">
            <v>6000.3792387752637</v>
          </cell>
          <cell r="AK31">
            <v>7500.4740484690792</v>
          </cell>
          <cell r="AL31">
            <v>8250.5214533159869</v>
          </cell>
          <cell r="AM31">
            <v>9750.6162630098024</v>
          </cell>
          <cell r="AN31">
            <v>1500.0948096938159</v>
          </cell>
          <cell r="AO31">
            <v>3000.1896193876319</v>
          </cell>
          <cell r="AP31">
            <v>4500.2844290814483</v>
          </cell>
          <cell r="AQ31">
            <v>6000.3792387752637</v>
          </cell>
          <cell r="AR31">
            <v>7500.4740484690792</v>
          </cell>
          <cell r="AS31">
            <v>8250.5214533159869</v>
          </cell>
          <cell r="AT31">
            <v>9750.6162630098024</v>
          </cell>
          <cell r="AU31">
            <v>1500.0948096938159</v>
          </cell>
          <cell r="AV31">
            <v>3000.1896193876319</v>
          </cell>
          <cell r="AW31">
            <v>4500.2844290814483</v>
          </cell>
          <cell r="AX31">
            <v>6000.3792387752637</v>
          </cell>
          <cell r="AY31">
            <v>7500.4740484690792</v>
          </cell>
          <cell r="AZ31">
            <v>8250.5214533159869</v>
          </cell>
          <cell r="BA31">
            <v>9750.6162630098024</v>
          </cell>
          <cell r="BB31">
            <v>1500.0948096938159</v>
          </cell>
          <cell r="BC31">
            <v>3000.1896193876319</v>
          </cell>
          <cell r="BD31">
            <v>4293.2024588345184</v>
          </cell>
          <cell r="BE31">
            <v>5586.215298281405</v>
          </cell>
          <cell r="BF31">
            <v>6879.2281377282916</v>
          </cell>
          <cell r="BG31">
            <v>7525.7345574517349</v>
          </cell>
          <cell r="BH31">
            <v>8818.7473968986214</v>
          </cell>
          <cell r="BI31">
            <v>1293.0128394468863</v>
          </cell>
          <cell r="BJ31">
            <v>2586.0256788937727</v>
          </cell>
          <cell r="BK31">
            <v>3879.0385183406588</v>
          </cell>
          <cell r="BL31">
            <v>5172.0513577875454</v>
          </cell>
          <cell r="BM31">
            <v>6465.064197234432</v>
          </cell>
          <cell r="BN31">
            <v>7111.5706169578752</v>
          </cell>
          <cell r="BO31">
            <v>8404.5834564047618</v>
          </cell>
          <cell r="BP31">
            <v>1293.0128394468863</v>
          </cell>
          <cell r="BQ31">
            <v>2586.0256788937727</v>
          </cell>
          <cell r="BR31">
            <v>3879.0385183406588</v>
          </cell>
          <cell r="BS31">
            <v>5172.0513577875454</v>
          </cell>
          <cell r="BT31">
            <v>6465.064197234432</v>
          </cell>
          <cell r="BU31">
            <v>7111.5706169578752</v>
          </cell>
          <cell r="BV31">
            <v>8404.5834564047618</v>
          </cell>
          <cell r="BW31">
            <v>1293.0128394468863</v>
          </cell>
          <cell r="BX31">
            <v>2586.0256788937727</v>
          </cell>
          <cell r="BY31">
            <v>3879.0385183406588</v>
          </cell>
          <cell r="BZ31">
            <v>5172.0513577875454</v>
          </cell>
          <cell r="CA31">
            <v>6465.064197234432</v>
          </cell>
          <cell r="CB31">
            <v>7111.5706169578752</v>
          </cell>
          <cell r="CC31">
            <v>8404.5834564047618</v>
          </cell>
          <cell r="CD31">
            <v>1293.0128394468863</v>
          </cell>
          <cell r="CE31">
            <v>2586.0256788937727</v>
          </cell>
          <cell r="CF31">
            <v>3879.0385183406588</v>
          </cell>
          <cell r="CG31">
            <v>5172.0513577875454</v>
          </cell>
          <cell r="CH31">
            <v>6838.3697583107978</v>
          </cell>
          <cell r="CI31">
            <v>7671.528958572424</v>
          </cell>
          <cell r="CJ31">
            <v>9337.8473590956764</v>
          </cell>
          <cell r="CK31">
            <v>1666.3184005232522</v>
          </cell>
          <cell r="CL31">
            <v>3332.6368010465044</v>
          </cell>
          <cell r="CM31">
            <v>4998.9552015697564</v>
          </cell>
          <cell r="CN31">
            <v>6665.2736020930088</v>
          </cell>
          <cell r="CO31">
            <v>8331.5920026162603</v>
          </cell>
          <cell r="CP31">
            <v>9164.7512028778856</v>
          </cell>
          <cell r="CQ31">
            <v>10831.069603401138</v>
          </cell>
          <cell r="CR31">
            <v>1666.3184005232522</v>
          </cell>
          <cell r="CS31">
            <v>3332.6368010465044</v>
          </cell>
          <cell r="CT31">
            <v>4998.9552015697564</v>
          </cell>
          <cell r="CU31">
            <v>6665.2736020930088</v>
          </cell>
          <cell r="CV31">
            <v>8331.5920026162603</v>
          </cell>
          <cell r="CW31">
            <v>9164.7512028778856</v>
          </cell>
          <cell r="CX31">
            <v>10831.069603401138</v>
          </cell>
          <cell r="CY31">
            <v>1666.3184005232522</v>
          </cell>
          <cell r="CZ31">
            <v>3332.6368010465044</v>
          </cell>
          <cell r="DA31">
            <v>4998.9552015697564</v>
          </cell>
          <cell r="DB31">
            <v>6665.2736020930088</v>
          </cell>
          <cell r="DC31">
            <v>8331.5920026162603</v>
          </cell>
          <cell r="DD31">
            <v>9164.7512028778856</v>
          </cell>
          <cell r="DE31">
            <v>10831.069603401138</v>
          </cell>
          <cell r="DF31">
            <v>1666.3184005232522</v>
          </cell>
          <cell r="DG31">
            <v>3332.6368010465044</v>
          </cell>
          <cell r="DH31">
            <v>4998.9552015697564</v>
          </cell>
          <cell r="DI31">
            <v>6665.2736020930088</v>
          </cell>
          <cell r="DJ31">
            <v>8331.5920026162603</v>
          </cell>
          <cell r="DK31">
            <v>9164.7512028778856</v>
          </cell>
          <cell r="DL31">
            <v>10831.069603401138</v>
          </cell>
          <cell r="DM31">
            <v>1714.8573854214039</v>
          </cell>
          <cell r="DN31">
            <v>3429.7147708428079</v>
          </cell>
          <cell r="DO31">
            <v>5144.572156264212</v>
          </cell>
          <cell r="DP31">
            <v>6859.4295416856157</v>
          </cell>
          <cell r="DQ31">
            <v>8574.2869271070194</v>
          </cell>
          <cell r="DR31">
            <v>9431.7156198177217</v>
          </cell>
          <cell r="DS31">
            <v>11146.573005239126</v>
          </cell>
          <cell r="DT31">
            <v>1714.8573854214039</v>
          </cell>
          <cell r="DU31">
            <v>3429.7147708428079</v>
          </cell>
          <cell r="DV31">
            <v>5144.572156264212</v>
          </cell>
          <cell r="DW31">
            <v>6859.4295416856157</v>
          </cell>
          <cell r="DX31">
            <v>8574.2869271070194</v>
          </cell>
          <cell r="DY31">
            <v>9431.7156198177217</v>
          </cell>
          <cell r="DZ31">
            <v>11146.573005239126</v>
          </cell>
          <cell r="EA31">
            <v>1714.8573854214039</v>
          </cell>
          <cell r="EB31">
            <v>3429.7147708428079</v>
          </cell>
          <cell r="EC31">
            <v>5144.572156264212</v>
          </cell>
          <cell r="ED31">
            <v>6859.4295416856157</v>
          </cell>
          <cell r="EE31">
            <v>8574.2869271070194</v>
          </cell>
          <cell r="EF31">
            <v>9431.7156198177217</v>
          </cell>
          <cell r="EG31">
            <v>11146.573005239126</v>
          </cell>
          <cell r="EH31">
            <v>1714.8573854214039</v>
          </cell>
          <cell r="EI31">
            <v>3429.7147708428079</v>
          </cell>
          <cell r="EJ31">
            <v>5144.572156264212</v>
          </cell>
          <cell r="EK31">
            <v>6859.4295416856157</v>
          </cell>
          <cell r="EL31">
            <v>8574.2869271070194</v>
          </cell>
          <cell r="EM31">
            <v>9431.7156198177217</v>
          </cell>
          <cell r="EN31">
            <v>11146.573005239126</v>
          </cell>
          <cell r="EO31">
            <v>1714.8573854214039</v>
          </cell>
          <cell r="EP31">
            <v>3429.7147708428079</v>
          </cell>
          <cell r="EQ31">
            <v>5144.572156264212</v>
          </cell>
          <cell r="ER31">
            <v>6762.9499051053135</v>
          </cell>
          <cell r="ES31">
            <v>8381.327653946415</v>
          </cell>
          <cell r="ET31">
            <v>9190.5165283669648</v>
          </cell>
          <cell r="EU31">
            <v>10808.894277208066</v>
          </cell>
          <cell r="EV31">
            <v>1618.3777488411013</v>
          </cell>
          <cell r="EW31">
            <v>3236.7554976822025</v>
          </cell>
          <cell r="EX31">
            <v>4855.1332465233036</v>
          </cell>
          <cell r="EY31">
            <v>6473.5109953644051</v>
          </cell>
          <cell r="EZ31">
            <v>8091.8887442055066</v>
          </cell>
          <cell r="FA31">
            <v>8901.0776186260573</v>
          </cell>
          <cell r="FB31">
            <v>10519.455367467159</v>
          </cell>
          <cell r="FC31">
            <v>1618.3777488411013</v>
          </cell>
          <cell r="FD31">
            <v>3236.7554976822025</v>
          </cell>
          <cell r="FE31">
            <v>4855.1332465233036</v>
          </cell>
          <cell r="FF31">
            <v>6473.5109953644051</v>
          </cell>
          <cell r="FG31">
            <v>8091.8887442055066</v>
          </cell>
          <cell r="FH31">
            <v>8901.0776186260573</v>
          </cell>
          <cell r="FI31">
            <v>10519.455367467159</v>
          </cell>
          <cell r="FJ31">
            <v>1618.3777488411013</v>
          </cell>
          <cell r="FK31">
            <v>3236.7554976822025</v>
          </cell>
          <cell r="FL31">
            <v>4855.1332465233036</v>
          </cell>
          <cell r="FM31">
            <v>6473.5109953644051</v>
          </cell>
          <cell r="FN31">
            <v>8091.8887442055066</v>
          </cell>
          <cell r="FO31">
            <v>8901.0776186260573</v>
          </cell>
          <cell r="FP31">
            <v>10519.455367467159</v>
          </cell>
          <cell r="FQ31">
            <v>1618.3777488411013</v>
          </cell>
          <cell r="FR31">
            <v>3236.7554976822025</v>
          </cell>
          <cell r="FS31">
            <v>4855.1332465233036</v>
          </cell>
          <cell r="FT31">
            <v>6473.5109953644051</v>
          </cell>
          <cell r="FU31">
            <v>8091.8887442055066</v>
          </cell>
          <cell r="FV31">
            <v>8723.276386709982</v>
          </cell>
          <cell r="FW31">
            <v>9986.0516717189312</v>
          </cell>
          <cell r="FX31">
            <v>1262.7752850089494</v>
          </cell>
          <cell r="FY31">
            <v>2525.5505700178987</v>
          </cell>
          <cell r="FZ31">
            <v>3788.3258550268483</v>
          </cell>
          <cell r="GA31">
            <v>5051.1011400357975</v>
          </cell>
          <cell r="GB31">
            <v>6313.8764250447466</v>
          </cell>
          <cell r="GC31">
            <v>6945.2640675492212</v>
          </cell>
          <cell r="GD31">
            <v>8208.0393525581712</v>
          </cell>
          <cell r="GE31">
            <v>1262.7752850089494</v>
          </cell>
          <cell r="GF31">
            <v>2525.5505700178987</v>
          </cell>
          <cell r="GG31">
            <v>3788.3258550268483</v>
          </cell>
          <cell r="GH31">
            <v>5051.1011400357975</v>
          </cell>
          <cell r="GI31">
            <v>6313.8764250447466</v>
          </cell>
          <cell r="GJ31">
            <v>6945.2640675492212</v>
          </cell>
          <cell r="GK31">
            <v>8208.0393525581712</v>
          </cell>
          <cell r="GL31">
            <v>1262.7752850089494</v>
          </cell>
          <cell r="GM31">
            <v>2525.5505700178987</v>
          </cell>
          <cell r="GN31">
            <v>3788.3258550268483</v>
          </cell>
          <cell r="GO31">
            <v>5051.1011400357975</v>
          </cell>
          <cell r="GP31">
            <v>6313.8764250447466</v>
          </cell>
          <cell r="GQ31">
            <v>6945.2640675492212</v>
          </cell>
          <cell r="GR31">
            <v>8208.0393525581712</v>
          </cell>
          <cell r="GS31">
            <v>1262.7752850089494</v>
          </cell>
          <cell r="GT31">
            <v>2525.5505700178987</v>
          </cell>
          <cell r="GU31">
            <v>3788.3258550268483</v>
          </cell>
          <cell r="GV31">
            <v>5051.1011400357975</v>
          </cell>
          <cell r="GW31">
            <v>6313.8764250447466</v>
          </cell>
          <cell r="GX31">
            <v>6945.2640675492212</v>
          </cell>
          <cell r="GY31">
            <v>8208.0393525581712</v>
          </cell>
          <cell r="GZ31">
            <v>0</v>
          </cell>
          <cell r="HA31">
            <v>0</v>
          </cell>
          <cell r="HB31">
            <v>0</v>
          </cell>
          <cell r="HC31">
            <v>0</v>
          </cell>
          <cell r="HD31">
            <v>0</v>
          </cell>
          <cell r="HE31">
            <v>0</v>
          </cell>
          <cell r="HF31">
            <v>0</v>
          </cell>
          <cell r="HG31">
            <v>0</v>
          </cell>
          <cell r="HH31">
            <v>0</v>
          </cell>
          <cell r="HI31">
            <v>0</v>
          </cell>
          <cell r="HJ31">
            <v>0</v>
          </cell>
          <cell r="HK31">
            <v>0</v>
          </cell>
          <cell r="HL31">
            <v>0</v>
          </cell>
          <cell r="HM31">
            <v>0</v>
          </cell>
          <cell r="HN31">
            <v>0</v>
          </cell>
          <cell r="HO31">
            <v>0</v>
          </cell>
          <cell r="HP31">
            <v>0</v>
          </cell>
          <cell r="HQ31">
            <v>0</v>
          </cell>
          <cell r="HR31">
            <v>0</v>
          </cell>
          <cell r="HS31">
            <v>0</v>
          </cell>
          <cell r="HT31">
            <v>0</v>
          </cell>
          <cell r="HU31">
            <v>0</v>
          </cell>
          <cell r="HV31">
            <v>0</v>
          </cell>
          <cell r="HW31">
            <v>0</v>
          </cell>
          <cell r="HX31">
            <v>0</v>
          </cell>
          <cell r="HY31">
            <v>0</v>
          </cell>
          <cell r="HZ31">
            <v>0</v>
          </cell>
          <cell r="IA31">
            <v>0</v>
          </cell>
        </row>
        <row r="32">
          <cell r="A32">
            <v>30</v>
          </cell>
          <cell r="C32" t="str">
            <v xml:space="preserve">ART entrega cana Mensual </v>
          </cell>
          <cell r="D32" t="str">
            <v>Ton ART</v>
          </cell>
          <cell r="E32">
            <v>426.51357078696475</v>
          </cell>
          <cell r="F32">
            <v>1066.2839269674118</v>
          </cell>
          <cell r="G32">
            <v>1919.3110685413412</v>
          </cell>
          <cell r="H32">
            <v>2985.5949955087531</v>
          </cell>
          <cell r="I32">
            <v>4265.1357078696474</v>
          </cell>
          <cell r="J32">
            <v>5544.6764202305421</v>
          </cell>
          <cell r="K32">
            <v>6824.2171325914369</v>
          </cell>
          <cell r="L32">
            <v>7783.8726668621075</v>
          </cell>
          <cell r="M32">
            <v>9063.4133792230023</v>
          </cell>
          <cell r="N32">
            <v>10342.954091583897</v>
          </cell>
          <cell r="O32">
            <v>11622.494803944792</v>
          </cell>
          <cell r="P32">
            <v>12902.035516305687</v>
          </cell>
          <cell r="Q32">
            <v>14181.576228666581</v>
          </cell>
          <cell r="R32">
            <v>15461.116941027476</v>
          </cell>
          <cell r="S32">
            <v>16420.772475298145</v>
          </cell>
          <cell r="T32">
            <v>17700.313187659038</v>
          </cell>
          <cell r="U32">
            <v>18979.853900019931</v>
          </cell>
          <cell r="V32">
            <v>20259.394612380824</v>
          </cell>
          <cell r="W32">
            <v>21538.935324741717</v>
          </cell>
          <cell r="X32">
            <v>22818.47603710261</v>
          </cell>
          <cell r="Y32">
            <v>500.03160323127207</v>
          </cell>
          <cell r="Z32">
            <v>1625.1027105016344</v>
          </cell>
          <cell r="AA32">
            <v>3125.1975201954501</v>
          </cell>
          <cell r="AB32">
            <v>4625.2923298892656</v>
          </cell>
          <cell r="AC32">
            <v>6125.3871395830811</v>
          </cell>
          <cell r="AD32">
            <v>7625.4819492768966</v>
          </cell>
          <cell r="AE32">
            <v>9125.576758970712</v>
          </cell>
          <cell r="AF32">
            <v>10625.671568664528</v>
          </cell>
          <cell r="AG32">
            <v>12125.766378358343</v>
          </cell>
          <cell r="AH32">
            <v>13625.861188052158</v>
          </cell>
          <cell r="AI32">
            <v>15125.955997745974</v>
          </cell>
          <cell r="AJ32">
            <v>16626.050807439791</v>
          </cell>
          <cell r="AK32">
            <v>18126.145617133607</v>
          </cell>
          <cell r="AL32">
            <v>18876.193021980514</v>
          </cell>
          <cell r="AM32">
            <v>20376.28783167433</v>
          </cell>
          <cell r="AN32">
            <v>21876.382641368145</v>
          </cell>
          <cell r="AO32">
            <v>23376.477451061961</v>
          </cell>
          <cell r="AP32">
            <v>24876.572260755776</v>
          </cell>
          <cell r="AQ32">
            <v>26376.667070449592</v>
          </cell>
          <cell r="AR32">
            <v>27876.761880143407</v>
          </cell>
          <cell r="AS32">
            <v>28626.809284990315</v>
          </cell>
          <cell r="AT32">
            <v>30126.904094684131</v>
          </cell>
          <cell r="AU32">
            <v>31626.998904377946</v>
          </cell>
          <cell r="AV32">
            <v>33127.093714071765</v>
          </cell>
          <cell r="AW32">
            <v>34627.188523765581</v>
          </cell>
          <cell r="AX32">
            <v>36127.283333459396</v>
          </cell>
          <cell r="AY32">
            <v>37627.378143153212</v>
          </cell>
          <cell r="AZ32">
            <v>38377.425548000123</v>
          </cell>
          <cell r="BA32">
            <v>39877.520357693938</v>
          </cell>
          <cell r="BB32">
            <v>41377.615167387754</v>
          </cell>
          <cell r="BC32">
            <v>42877.709977081569</v>
          </cell>
          <cell r="BD32">
            <v>1293.0128394468863</v>
          </cell>
          <cell r="BE32">
            <v>2586.0256788937727</v>
          </cell>
          <cell r="BF32">
            <v>3879.0385183406588</v>
          </cell>
          <cell r="BG32">
            <v>4525.5449380641021</v>
          </cell>
          <cell r="BH32">
            <v>5818.5577775109887</v>
          </cell>
          <cell r="BI32">
            <v>7111.5706169578752</v>
          </cell>
          <cell r="BJ32">
            <v>8404.5834564047618</v>
          </cell>
          <cell r="BK32">
            <v>9697.5962958516484</v>
          </cell>
          <cell r="BL32">
            <v>10990.609135298535</v>
          </cell>
          <cell r="BM32">
            <v>12283.621974745422</v>
          </cell>
          <cell r="BN32">
            <v>12930.128394468864</v>
          </cell>
          <cell r="BO32">
            <v>14223.14123391575</v>
          </cell>
          <cell r="BP32">
            <v>15516.154073362637</v>
          </cell>
          <cell r="BQ32">
            <v>16809.166912809524</v>
          </cell>
          <cell r="BR32">
            <v>18102.179752256408</v>
          </cell>
          <cell r="BS32">
            <v>19395.192591703293</v>
          </cell>
          <cell r="BT32">
            <v>20688.205431150178</v>
          </cell>
          <cell r="BU32">
            <v>21334.71185087362</v>
          </cell>
          <cell r="BV32">
            <v>22627.724690320505</v>
          </cell>
          <cell r="BW32">
            <v>23920.73752976739</v>
          </cell>
          <cell r="BX32">
            <v>25213.750369214275</v>
          </cell>
          <cell r="BY32">
            <v>26506.763208661159</v>
          </cell>
          <cell r="BZ32">
            <v>27799.776048108044</v>
          </cell>
          <cell r="CA32">
            <v>29092.788887554929</v>
          </cell>
          <cell r="CB32">
            <v>29739.295307278371</v>
          </cell>
          <cell r="CC32">
            <v>31032.308146725256</v>
          </cell>
          <cell r="CD32">
            <v>32325.320986172141</v>
          </cell>
          <cell r="CE32">
            <v>33618.333825619025</v>
          </cell>
          <cell r="CF32">
            <v>34911.34666506591</v>
          </cell>
          <cell r="CG32">
            <v>36204.359504512795</v>
          </cell>
          <cell r="CH32">
            <v>1666.3184005232522</v>
          </cell>
          <cell r="CI32">
            <v>2499.4776007848782</v>
          </cell>
          <cell r="CJ32">
            <v>4165.7960013081301</v>
          </cell>
          <cell r="CK32">
            <v>5832.1144018313826</v>
          </cell>
          <cell r="CL32">
            <v>7498.432802354635</v>
          </cell>
          <cell r="CM32">
            <v>9164.7512028778874</v>
          </cell>
          <cell r="CN32">
            <v>10831.06960340114</v>
          </cell>
          <cell r="CO32">
            <v>12497.388003924392</v>
          </cell>
          <cell r="CP32">
            <v>13330.547204186018</v>
          </cell>
          <cell r="CQ32">
            <v>14996.86560470927</v>
          </cell>
          <cell r="CR32">
            <v>16663.184005232521</v>
          </cell>
          <cell r="CS32">
            <v>18329.502405755771</v>
          </cell>
          <cell r="CT32">
            <v>19995.820806279022</v>
          </cell>
          <cell r="CU32">
            <v>21662.139206802272</v>
          </cell>
          <cell r="CV32">
            <v>23328.457607325523</v>
          </cell>
          <cell r="CW32">
            <v>24161.61680758715</v>
          </cell>
          <cell r="CX32">
            <v>25827.935208110401</v>
          </cell>
          <cell r="CY32">
            <v>27494.253608633651</v>
          </cell>
          <cell r="CZ32">
            <v>29160.572009156902</v>
          </cell>
          <cell r="DA32">
            <v>30826.890409680153</v>
          </cell>
          <cell r="DB32">
            <v>32493.208810203403</v>
          </cell>
          <cell r="DC32">
            <v>34159.527210726657</v>
          </cell>
          <cell r="DD32">
            <v>34992.686410988281</v>
          </cell>
          <cell r="DE32">
            <v>36659.004811511535</v>
          </cell>
          <cell r="DF32">
            <v>38325.323212034789</v>
          </cell>
          <cell r="DG32">
            <v>39991.641612558044</v>
          </cell>
          <cell r="DH32">
            <v>41657.960013081298</v>
          </cell>
          <cell r="DI32">
            <v>43324.278413604552</v>
          </cell>
          <cell r="DJ32">
            <v>44990.596814127806</v>
          </cell>
          <cell r="DK32">
            <v>45823.75601438943</v>
          </cell>
          <cell r="DL32">
            <v>47490.074414912684</v>
          </cell>
          <cell r="DM32">
            <v>1714.8573854214039</v>
          </cell>
          <cell r="DN32">
            <v>3429.7147708428079</v>
          </cell>
          <cell r="DO32">
            <v>5144.572156264212</v>
          </cell>
          <cell r="DP32">
            <v>6859.4295416856157</v>
          </cell>
          <cell r="DQ32">
            <v>8574.2869271070194</v>
          </cell>
          <cell r="DR32">
            <v>9431.7156198177217</v>
          </cell>
          <cell r="DS32">
            <v>11146.573005239126</v>
          </cell>
          <cell r="DT32">
            <v>12861.430390660531</v>
          </cell>
          <cell r="DU32">
            <v>14576.287776081936</v>
          </cell>
          <cell r="DV32">
            <v>16291.14516150334</v>
          </cell>
          <cell r="DW32">
            <v>18006.002546924745</v>
          </cell>
          <cell r="DX32">
            <v>19720.859932346149</v>
          </cell>
          <cell r="DY32">
            <v>20578.288625056852</v>
          </cell>
          <cell r="DZ32">
            <v>22293.146010478256</v>
          </cell>
          <cell r="EA32">
            <v>24008.003395899661</v>
          </cell>
          <cell r="EB32">
            <v>25722.860781321066</v>
          </cell>
          <cell r="EC32">
            <v>27437.71816674247</v>
          </cell>
          <cell r="ED32">
            <v>29152.575552163875</v>
          </cell>
          <cell r="EE32">
            <v>30867.432937585279</v>
          </cell>
          <cell r="EF32">
            <v>31724.861630295982</v>
          </cell>
          <cell r="EG32">
            <v>33439.719015717383</v>
          </cell>
          <cell r="EH32">
            <v>35154.576401138787</v>
          </cell>
          <cell r="EI32">
            <v>36869.433786560192</v>
          </cell>
          <cell r="EJ32">
            <v>38584.291171981597</v>
          </cell>
          <cell r="EK32">
            <v>40299.148557403001</v>
          </cell>
          <cell r="EL32">
            <v>42014.005942824406</v>
          </cell>
          <cell r="EM32">
            <v>42871.434635535108</v>
          </cell>
          <cell r="EN32">
            <v>44586.292020956513</v>
          </cell>
          <cell r="EO32">
            <v>46301.149406377917</v>
          </cell>
          <cell r="EP32">
            <v>48016.006791799322</v>
          </cell>
          <cell r="EQ32">
            <v>49730.864177220727</v>
          </cell>
          <cell r="ER32">
            <v>1618.3777488411013</v>
          </cell>
          <cell r="ES32">
            <v>3236.7554976822025</v>
          </cell>
          <cell r="ET32">
            <v>4045.9443721027533</v>
          </cell>
          <cell r="EU32">
            <v>5664.3221209438543</v>
          </cell>
          <cell r="EV32">
            <v>7282.6998697849558</v>
          </cell>
          <cell r="EW32">
            <v>8901.0776186260573</v>
          </cell>
          <cell r="EX32">
            <v>10519.455367467159</v>
          </cell>
          <cell r="EY32">
            <v>12137.83311630826</v>
          </cell>
          <cell r="EZ32">
            <v>13756.210865149362</v>
          </cell>
          <cell r="FA32">
            <v>14565.399739569912</v>
          </cell>
          <cell r="FB32">
            <v>16183.777488411013</v>
          </cell>
          <cell r="FC32">
            <v>17802.155237252115</v>
          </cell>
          <cell r="FD32">
            <v>19420.532986093214</v>
          </cell>
          <cell r="FE32">
            <v>21038.910734934314</v>
          </cell>
          <cell r="FF32">
            <v>22657.288483775414</v>
          </cell>
          <cell r="FG32">
            <v>24275.666232616513</v>
          </cell>
          <cell r="FH32">
            <v>25084.855107037063</v>
          </cell>
          <cell r="FI32">
            <v>26703.232855878163</v>
          </cell>
          <cell r="FJ32">
            <v>28321.610604719262</v>
          </cell>
          <cell r="FK32">
            <v>29939.988353560362</v>
          </cell>
          <cell r="FL32">
            <v>31558.366102401462</v>
          </cell>
          <cell r="FM32">
            <v>33176.743851242565</v>
          </cell>
          <cell r="FN32">
            <v>34795.121600083665</v>
          </cell>
          <cell r="FO32">
            <v>35604.310474504215</v>
          </cell>
          <cell r="FP32">
            <v>37222.688223345314</v>
          </cell>
          <cell r="FQ32">
            <v>38841.065972186414</v>
          </cell>
          <cell r="FR32">
            <v>40459.443721027514</v>
          </cell>
          <cell r="FS32">
            <v>42077.821469868613</v>
          </cell>
          <cell r="FT32">
            <v>43696.199218709713</v>
          </cell>
          <cell r="FU32">
            <v>45314.576967550813</v>
          </cell>
          <cell r="FV32">
            <v>631.38764250447468</v>
          </cell>
          <cell r="FW32">
            <v>1894.1629275134242</v>
          </cell>
          <cell r="FX32">
            <v>3156.9382125223738</v>
          </cell>
          <cell r="FY32">
            <v>4419.7134975313229</v>
          </cell>
          <cell r="FZ32">
            <v>5682.488782540272</v>
          </cell>
          <cell r="GA32">
            <v>6945.2640675492212</v>
          </cell>
          <cell r="GB32">
            <v>8208.0393525581712</v>
          </cell>
          <cell r="GC32">
            <v>8839.4269950626458</v>
          </cell>
          <cell r="GD32">
            <v>10102.202280071595</v>
          </cell>
          <cell r="GE32">
            <v>11364.977565080544</v>
          </cell>
          <cell r="GF32">
            <v>12627.752850089493</v>
          </cell>
          <cell r="GG32">
            <v>13890.528135098442</v>
          </cell>
          <cell r="GH32">
            <v>15153.303420107392</v>
          </cell>
          <cell r="GI32">
            <v>16416.078705116342</v>
          </cell>
          <cell r="GJ32">
            <v>17047.466347620819</v>
          </cell>
          <cell r="GK32">
            <v>18310.241632629768</v>
          </cell>
          <cell r="GL32">
            <v>19573.016917638717</v>
          </cell>
          <cell r="GM32">
            <v>20835.792202647666</v>
          </cell>
          <cell r="GN32">
            <v>22098.567487656615</v>
          </cell>
          <cell r="GO32">
            <v>23361.342772665565</v>
          </cell>
          <cell r="GP32">
            <v>24624.118057674514</v>
          </cell>
          <cell r="GQ32">
            <v>25255.50570017899</v>
          </cell>
          <cell r="GR32">
            <v>26518.280985187939</v>
          </cell>
          <cell r="GS32">
            <v>27781.056270196888</v>
          </cell>
          <cell r="GT32">
            <v>29043.831555205838</v>
          </cell>
          <cell r="GU32">
            <v>30306.606840214787</v>
          </cell>
          <cell r="GV32">
            <v>31569.382125223736</v>
          </cell>
          <cell r="GW32">
            <v>32832.157410232685</v>
          </cell>
          <cell r="GX32">
            <v>33463.545052737158</v>
          </cell>
          <cell r="GY32">
            <v>34726.32033774611</v>
          </cell>
          <cell r="GZ32">
            <v>34726.32033774611</v>
          </cell>
          <cell r="HA32">
            <v>0</v>
          </cell>
          <cell r="HB32">
            <v>0</v>
          </cell>
          <cell r="HC32">
            <v>0</v>
          </cell>
          <cell r="HD32">
            <v>0</v>
          </cell>
          <cell r="HE32">
            <v>0</v>
          </cell>
          <cell r="HF32">
            <v>0</v>
          </cell>
          <cell r="HG32">
            <v>0</v>
          </cell>
          <cell r="HH32">
            <v>0</v>
          </cell>
          <cell r="HI32">
            <v>0</v>
          </cell>
          <cell r="HJ32">
            <v>0</v>
          </cell>
          <cell r="HK32">
            <v>0</v>
          </cell>
          <cell r="HL32">
            <v>0</v>
          </cell>
          <cell r="HM32">
            <v>0</v>
          </cell>
          <cell r="HN32">
            <v>0</v>
          </cell>
          <cell r="HO32">
            <v>0</v>
          </cell>
          <cell r="HP32">
            <v>0</v>
          </cell>
          <cell r="HQ32">
            <v>0</v>
          </cell>
          <cell r="HR32">
            <v>0</v>
          </cell>
          <cell r="HS32">
            <v>0</v>
          </cell>
          <cell r="HT32">
            <v>0</v>
          </cell>
          <cell r="HU32">
            <v>0</v>
          </cell>
          <cell r="HV32">
            <v>0</v>
          </cell>
          <cell r="HW32">
            <v>0</v>
          </cell>
          <cell r="HX32">
            <v>0</v>
          </cell>
          <cell r="HY32">
            <v>0</v>
          </cell>
          <cell r="HZ32">
            <v>0</v>
          </cell>
          <cell r="IA32">
            <v>0</v>
          </cell>
        </row>
        <row r="33">
          <cell r="A33">
            <v>31</v>
          </cell>
          <cell r="C33" t="str">
            <v>ART entrega cana Acumulada</v>
          </cell>
          <cell r="D33" t="str">
            <v>Ton ART</v>
          </cell>
          <cell r="E33">
            <v>426.51357078696475</v>
          </cell>
          <cell r="F33">
            <v>1066.2839269674118</v>
          </cell>
          <cell r="G33">
            <v>1919.3110685413412</v>
          </cell>
          <cell r="H33">
            <v>2985.5949955087531</v>
          </cell>
          <cell r="I33">
            <v>4265.1357078696474</v>
          </cell>
          <cell r="J33">
            <v>5544.6764202305421</v>
          </cell>
          <cell r="K33">
            <v>6824.2171325914369</v>
          </cell>
          <cell r="L33">
            <v>7783.8726668621075</v>
          </cell>
          <cell r="M33">
            <v>9063.4133792230023</v>
          </cell>
          <cell r="N33">
            <v>10342.954091583897</v>
          </cell>
          <cell r="O33">
            <v>11622.494803944792</v>
          </cell>
          <cell r="P33">
            <v>12902.035516305687</v>
          </cell>
          <cell r="Q33">
            <v>14181.576228666581</v>
          </cell>
          <cell r="R33">
            <v>15461.116941027476</v>
          </cell>
          <cell r="S33">
            <v>16420.772475298145</v>
          </cell>
          <cell r="T33">
            <v>17700.313187659038</v>
          </cell>
          <cell r="U33">
            <v>18979.853900019931</v>
          </cell>
          <cell r="V33">
            <v>20259.394612380824</v>
          </cell>
          <cell r="W33">
            <v>21538.935324741717</v>
          </cell>
          <cell r="X33">
            <v>22818.47603710261</v>
          </cell>
          <cell r="Y33">
            <v>23318.507640333883</v>
          </cell>
          <cell r="Z33">
            <v>24443.578747604246</v>
          </cell>
          <cell r="AA33">
            <v>25943.673557298061</v>
          </cell>
          <cell r="AB33">
            <v>27443.768366991877</v>
          </cell>
          <cell r="AC33">
            <v>28943.863176685692</v>
          </cell>
          <cell r="AD33">
            <v>30443.957986379508</v>
          </cell>
          <cell r="AE33">
            <v>31944.052796073323</v>
          </cell>
          <cell r="AF33">
            <v>33444.147605767139</v>
          </cell>
          <cell r="AG33">
            <v>34944.242415460954</v>
          </cell>
          <cell r="AH33">
            <v>36444.33722515477</v>
          </cell>
          <cell r="AI33">
            <v>37944.432034848585</v>
          </cell>
          <cell r="AJ33">
            <v>39444.526844542401</v>
          </cell>
          <cell r="AK33">
            <v>40944.621654236216</v>
          </cell>
          <cell r="AL33">
            <v>41694.669059083128</v>
          </cell>
          <cell r="AM33">
            <v>43194.763868776943</v>
          </cell>
          <cell r="AN33">
            <v>44694.858678470759</v>
          </cell>
          <cell r="AO33">
            <v>46194.953488164574</v>
          </cell>
          <cell r="AP33">
            <v>47695.04829785839</v>
          </cell>
          <cell r="AQ33">
            <v>49195.143107552205</v>
          </cell>
          <cell r="AR33">
            <v>50695.237917246021</v>
          </cell>
          <cell r="AS33">
            <v>51445.285322092932</v>
          </cell>
          <cell r="AT33">
            <v>52945.380131786747</v>
          </cell>
          <cell r="AU33">
            <v>54445.474941480563</v>
          </cell>
          <cell r="AV33">
            <v>55945.569751174378</v>
          </cell>
          <cell r="AW33">
            <v>57445.664560868194</v>
          </cell>
          <cell r="AX33">
            <v>58945.759370562009</v>
          </cell>
          <cell r="AY33">
            <v>60445.854180255825</v>
          </cell>
          <cell r="AZ33">
            <v>61195.901585102736</v>
          </cell>
          <cell r="BA33">
            <v>62695.996394796552</v>
          </cell>
          <cell r="BB33">
            <v>64196.091204490367</v>
          </cell>
          <cell r="BC33">
            <v>65696.18601418419</v>
          </cell>
          <cell r="BD33">
            <v>66989.198853631082</v>
          </cell>
          <cell r="BE33">
            <v>68282.211693077974</v>
          </cell>
          <cell r="BF33">
            <v>69575.224532524866</v>
          </cell>
          <cell r="BG33">
            <v>70221.730952248312</v>
          </cell>
          <cell r="BH33">
            <v>71514.743791695204</v>
          </cell>
          <cell r="BI33">
            <v>72807.756631142096</v>
          </cell>
          <cell r="BJ33">
            <v>74100.769470588988</v>
          </cell>
          <cell r="BK33">
            <v>75393.78231003588</v>
          </cell>
          <cell r="BL33">
            <v>76686.795149482772</v>
          </cell>
          <cell r="BM33">
            <v>77979.807988929664</v>
          </cell>
          <cell r="BN33">
            <v>78626.31440865311</v>
          </cell>
          <cell r="BO33">
            <v>79919.327248100002</v>
          </cell>
          <cell r="BP33">
            <v>81212.340087546894</v>
          </cell>
          <cell r="BQ33">
            <v>82505.352926993786</v>
          </cell>
          <cell r="BR33">
            <v>83798.365766440678</v>
          </cell>
          <cell r="BS33">
            <v>85091.37860588757</v>
          </cell>
          <cell r="BT33">
            <v>86384.391445334462</v>
          </cell>
          <cell r="BU33">
            <v>87030.897865057908</v>
          </cell>
          <cell r="BV33">
            <v>88323.9107045048</v>
          </cell>
          <cell r="BW33">
            <v>89616.923543951692</v>
          </cell>
          <cell r="BX33">
            <v>90909.936383398584</v>
          </cell>
          <cell r="BY33">
            <v>92202.949222845476</v>
          </cell>
          <cell r="BZ33">
            <v>93495.962062292369</v>
          </cell>
          <cell r="CA33">
            <v>94788.974901739261</v>
          </cell>
          <cell r="CB33">
            <v>95435.481321462707</v>
          </cell>
          <cell r="CC33">
            <v>96728.494160909599</v>
          </cell>
          <cell r="CD33">
            <v>98021.507000356491</v>
          </cell>
          <cell r="CE33">
            <v>99314.519839803383</v>
          </cell>
          <cell r="CF33">
            <v>100607.53267925027</v>
          </cell>
          <cell r="CG33">
            <v>101900.54551869717</v>
          </cell>
          <cell r="CH33">
            <v>103566.86391922041</v>
          </cell>
          <cell r="CI33">
            <v>104400.02311948204</v>
          </cell>
          <cell r="CJ33">
            <v>106066.34152000528</v>
          </cell>
          <cell r="CK33">
            <v>107732.65992052853</v>
          </cell>
          <cell r="CL33">
            <v>109398.97832105178</v>
          </cell>
          <cell r="CM33">
            <v>111065.29672157503</v>
          </cell>
          <cell r="CN33">
            <v>112731.61512209827</v>
          </cell>
          <cell r="CO33">
            <v>114397.93352262152</v>
          </cell>
          <cell r="CP33">
            <v>115231.09272288314</v>
          </cell>
          <cell r="CQ33">
            <v>116897.41112340639</v>
          </cell>
          <cell r="CR33">
            <v>118563.72952392964</v>
          </cell>
          <cell r="CS33">
            <v>120230.04792445288</v>
          </cell>
          <cell r="CT33">
            <v>121896.36632497613</v>
          </cell>
          <cell r="CU33">
            <v>123562.68472549938</v>
          </cell>
          <cell r="CV33">
            <v>125229.00312602262</v>
          </cell>
          <cell r="CW33">
            <v>126062.16232628425</v>
          </cell>
          <cell r="CX33">
            <v>127728.48072680749</v>
          </cell>
          <cell r="CY33">
            <v>129394.79912733074</v>
          </cell>
          <cell r="CZ33">
            <v>131061.11752785399</v>
          </cell>
          <cell r="DA33">
            <v>132727.43592837724</v>
          </cell>
          <cell r="DB33">
            <v>134393.75432890048</v>
          </cell>
          <cell r="DC33">
            <v>136060.07272942373</v>
          </cell>
          <cell r="DD33">
            <v>136893.23192968537</v>
          </cell>
          <cell r="DE33">
            <v>138559.55033020861</v>
          </cell>
          <cell r="DF33">
            <v>140225.86873073186</v>
          </cell>
          <cell r="DG33">
            <v>141892.18713125511</v>
          </cell>
          <cell r="DH33">
            <v>143558.50553177836</v>
          </cell>
          <cell r="DI33">
            <v>145224.8239323016</v>
          </cell>
          <cell r="DJ33">
            <v>146891.14233282485</v>
          </cell>
          <cell r="DK33">
            <v>147724.30153308649</v>
          </cell>
          <cell r="DL33">
            <v>149390.61993360973</v>
          </cell>
          <cell r="DM33">
            <v>151105.47731903114</v>
          </cell>
          <cell r="DN33">
            <v>152820.33470445254</v>
          </cell>
          <cell r="DO33">
            <v>154535.19208987395</v>
          </cell>
          <cell r="DP33">
            <v>156250.04947529535</v>
          </cell>
          <cell r="DQ33">
            <v>157964.90686071676</v>
          </cell>
          <cell r="DR33">
            <v>158822.33555342746</v>
          </cell>
          <cell r="DS33">
            <v>160537.19293884886</v>
          </cell>
          <cell r="DT33">
            <v>162252.05032427027</v>
          </cell>
          <cell r="DU33">
            <v>163966.90770969167</v>
          </cell>
          <cell r="DV33">
            <v>165681.76509511308</v>
          </cell>
          <cell r="DW33">
            <v>167396.62248053448</v>
          </cell>
          <cell r="DX33">
            <v>169111.47986595589</v>
          </cell>
          <cell r="DY33">
            <v>169968.90855866659</v>
          </cell>
          <cell r="DZ33">
            <v>171683.76594408799</v>
          </cell>
          <cell r="EA33">
            <v>173398.6233295094</v>
          </cell>
          <cell r="EB33">
            <v>175113.4807149308</v>
          </cell>
          <cell r="EC33">
            <v>176828.33810035221</v>
          </cell>
          <cell r="ED33">
            <v>178543.19548577361</v>
          </cell>
          <cell r="EE33">
            <v>180258.05287119502</v>
          </cell>
          <cell r="EF33">
            <v>181115.48156390572</v>
          </cell>
          <cell r="EG33">
            <v>182830.33894932712</v>
          </cell>
          <cell r="EH33">
            <v>184545.19633474853</v>
          </cell>
          <cell r="EI33">
            <v>186260.05372016993</v>
          </cell>
          <cell r="EJ33">
            <v>187974.91110559134</v>
          </cell>
          <cell r="EK33">
            <v>189689.76849101274</v>
          </cell>
          <cell r="EL33">
            <v>191404.62587643415</v>
          </cell>
          <cell r="EM33">
            <v>192262.05456914485</v>
          </cell>
          <cell r="EN33">
            <v>193976.91195456625</v>
          </cell>
          <cell r="EO33">
            <v>195691.76933998766</v>
          </cell>
          <cell r="EP33">
            <v>197406.62672540906</v>
          </cell>
          <cell r="EQ33">
            <v>199121.48411083047</v>
          </cell>
          <cell r="ER33">
            <v>200739.86185967157</v>
          </cell>
          <cell r="ES33">
            <v>202358.23960851267</v>
          </cell>
          <cell r="ET33">
            <v>203167.42848293323</v>
          </cell>
          <cell r="EU33">
            <v>204785.80623177433</v>
          </cell>
          <cell r="EV33">
            <v>206404.18398061543</v>
          </cell>
          <cell r="EW33">
            <v>208022.56172945653</v>
          </cell>
          <cell r="EX33">
            <v>209640.93947829763</v>
          </cell>
          <cell r="EY33">
            <v>211259.31722713873</v>
          </cell>
          <cell r="EZ33">
            <v>212877.69497597983</v>
          </cell>
          <cell r="FA33">
            <v>213686.88385040039</v>
          </cell>
          <cell r="FB33">
            <v>215305.26159924149</v>
          </cell>
          <cell r="FC33">
            <v>216923.63934808259</v>
          </cell>
          <cell r="FD33">
            <v>218542.01709692369</v>
          </cell>
          <cell r="FE33">
            <v>220160.39484576479</v>
          </cell>
          <cell r="FF33">
            <v>221778.77259460589</v>
          </cell>
          <cell r="FG33">
            <v>223397.15034344699</v>
          </cell>
          <cell r="FH33">
            <v>224206.33921786756</v>
          </cell>
          <cell r="FI33">
            <v>225824.71696670866</v>
          </cell>
          <cell r="FJ33">
            <v>227443.09471554976</v>
          </cell>
          <cell r="FK33">
            <v>229061.47246439086</v>
          </cell>
          <cell r="FL33">
            <v>230679.85021323196</v>
          </cell>
          <cell r="FM33">
            <v>232298.22796207306</v>
          </cell>
          <cell r="FN33">
            <v>233916.60571091415</v>
          </cell>
          <cell r="FO33">
            <v>234725.79458533472</v>
          </cell>
          <cell r="FP33">
            <v>236344.17233417582</v>
          </cell>
          <cell r="FQ33">
            <v>237962.55008301692</v>
          </cell>
          <cell r="FR33">
            <v>239580.92783185802</v>
          </cell>
          <cell r="FS33">
            <v>241199.30558069912</v>
          </cell>
          <cell r="FT33">
            <v>242817.68332954022</v>
          </cell>
          <cell r="FU33">
            <v>244436.06107838132</v>
          </cell>
          <cell r="FV33">
            <v>245067.44872088579</v>
          </cell>
          <cell r="FW33">
            <v>246330.22400589474</v>
          </cell>
          <cell r="FX33">
            <v>247592.99929090368</v>
          </cell>
          <cell r="FY33">
            <v>248855.77457591263</v>
          </cell>
          <cell r="FZ33">
            <v>250118.54986092157</v>
          </cell>
          <cell r="GA33">
            <v>251381.32514593052</v>
          </cell>
          <cell r="GB33">
            <v>252644.10043093946</v>
          </cell>
          <cell r="GC33">
            <v>253275.48807344394</v>
          </cell>
          <cell r="GD33">
            <v>254538.26335845288</v>
          </cell>
          <cell r="GE33">
            <v>255801.03864346183</v>
          </cell>
          <cell r="GF33">
            <v>257063.81392847077</v>
          </cell>
          <cell r="GG33">
            <v>258326.58921347972</v>
          </cell>
          <cell r="GH33">
            <v>259589.36449848866</v>
          </cell>
          <cell r="GI33">
            <v>260852.13978349761</v>
          </cell>
          <cell r="GJ33">
            <v>261483.52742600208</v>
          </cell>
          <cell r="GK33">
            <v>262746.30271101103</v>
          </cell>
          <cell r="GL33">
            <v>264009.07799601997</v>
          </cell>
          <cell r="GM33">
            <v>265271.85328102892</v>
          </cell>
          <cell r="GN33">
            <v>266534.62856603786</v>
          </cell>
          <cell r="GO33">
            <v>267797.40385104681</v>
          </cell>
          <cell r="GP33">
            <v>269060.17913605575</v>
          </cell>
          <cell r="GQ33">
            <v>269691.56677856023</v>
          </cell>
          <cell r="GR33">
            <v>270954.34206356917</v>
          </cell>
          <cell r="GS33">
            <v>272217.11734857812</v>
          </cell>
          <cell r="GT33">
            <v>273479.89263358706</v>
          </cell>
          <cell r="GU33">
            <v>274742.66791859601</v>
          </cell>
          <cell r="GV33">
            <v>276005.44320360495</v>
          </cell>
          <cell r="GW33">
            <v>277268.2184886139</v>
          </cell>
          <cell r="GX33">
            <v>277899.60613111837</v>
          </cell>
          <cell r="GY33">
            <v>279162.38141612732</v>
          </cell>
          <cell r="GZ33">
            <v>279162.38141612732</v>
          </cell>
          <cell r="HA33">
            <v>279162.38141612732</v>
          </cell>
          <cell r="HB33">
            <v>279162.38141612732</v>
          </cell>
          <cell r="HC33">
            <v>279162.38141612732</v>
          </cell>
          <cell r="HD33">
            <v>279162.38141612732</v>
          </cell>
          <cell r="HE33">
            <v>279162.38141612732</v>
          </cell>
          <cell r="HF33">
            <v>279162.38141612732</v>
          </cell>
          <cell r="HG33">
            <v>279162.38141612732</v>
          </cell>
          <cell r="HH33">
            <v>279162.38141612732</v>
          </cell>
          <cell r="HI33">
            <v>279162.38141612732</v>
          </cell>
          <cell r="HJ33">
            <v>279162.38141612732</v>
          </cell>
          <cell r="HK33">
            <v>279162.38141612732</v>
          </cell>
          <cell r="HL33">
            <v>279162.38141612732</v>
          </cell>
          <cell r="HM33">
            <v>279162.38141612732</v>
          </cell>
          <cell r="HN33">
            <v>279162.38141612732</v>
          </cell>
          <cell r="HO33">
            <v>279162.38141612732</v>
          </cell>
          <cell r="HP33">
            <v>279162.38141612732</v>
          </cell>
          <cell r="HQ33">
            <v>279162.38141612732</v>
          </cell>
          <cell r="HR33">
            <v>279162.38141612732</v>
          </cell>
          <cell r="HS33">
            <v>279162.38141612732</v>
          </cell>
          <cell r="HT33">
            <v>279162.38141612732</v>
          </cell>
          <cell r="HU33">
            <v>279162.38141612732</v>
          </cell>
          <cell r="HV33">
            <v>279162.38141612732</v>
          </cell>
          <cell r="HW33">
            <v>279162.38141612732</v>
          </cell>
          <cell r="HX33">
            <v>279162.38141612732</v>
          </cell>
          <cell r="HY33">
            <v>279162.38141612732</v>
          </cell>
          <cell r="HZ33">
            <v>279162.38141612732</v>
          </cell>
          <cell r="IA33">
            <v>279162.38141612732</v>
          </cell>
        </row>
        <row r="34">
          <cell r="A34">
            <v>32</v>
          </cell>
        </row>
        <row r="35">
          <cell r="A35">
            <v>33</v>
          </cell>
          <cell r="C35" t="str">
            <v>ART  PRODUTO medio Día</v>
          </cell>
          <cell r="D35" t="str">
            <v>Kg ART/TC</v>
          </cell>
          <cell r="E35">
            <v>126.5373784865582</v>
          </cell>
          <cell r="F35">
            <v>126.5373784865582</v>
          </cell>
          <cell r="G35">
            <v>126.5373784865582</v>
          </cell>
          <cell r="H35">
            <v>126.5373784865582</v>
          </cell>
          <cell r="I35">
            <v>126.5373784865582</v>
          </cell>
          <cell r="J35">
            <v>126.5373784865582</v>
          </cell>
          <cell r="K35">
            <v>126.5373784865582</v>
          </cell>
          <cell r="L35">
            <v>126.5373784865582</v>
          </cell>
          <cell r="M35">
            <v>126.5373784865582</v>
          </cell>
          <cell r="N35">
            <v>126.5373784865582</v>
          </cell>
          <cell r="O35">
            <v>126.5373784865582</v>
          </cell>
          <cell r="P35">
            <v>126.5373784865582</v>
          </cell>
          <cell r="Q35">
            <v>126.5373784865582</v>
          </cell>
          <cell r="R35">
            <v>126.5373784865582</v>
          </cell>
          <cell r="S35">
            <v>126.5373784865582</v>
          </cell>
          <cell r="T35">
            <v>126.5373784865582</v>
          </cell>
          <cell r="U35">
            <v>126.5373784865582</v>
          </cell>
          <cell r="V35">
            <v>126.5373784865582</v>
          </cell>
          <cell r="W35">
            <v>126.5373784865582</v>
          </cell>
          <cell r="X35">
            <v>126.5373784865582</v>
          </cell>
          <cell r="Y35">
            <v>132.28850838930984</v>
          </cell>
          <cell r="Z35">
            <v>132.28850838930984</v>
          </cell>
          <cell r="AA35">
            <v>132.28850838930984</v>
          </cell>
          <cell r="AB35">
            <v>132.28850838930984</v>
          </cell>
          <cell r="AC35">
            <v>132.28850838930984</v>
          </cell>
          <cell r="AD35">
            <v>132.28850838930984</v>
          </cell>
          <cell r="AE35">
            <v>132.28850838930984</v>
          </cell>
          <cell r="AF35">
            <v>132.28850838930984</v>
          </cell>
          <cell r="AG35">
            <v>132.28850838930984</v>
          </cell>
          <cell r="AH35">
            <v>132.28850838930984</v>
          </cell>
          <cell r="AI35">
            <v>132.28850838930984</v>
          </cell>
          <cell r="AJ35">
            <v>132.28850838930984</v>
          </cell>
          <cell r="AK35">
            <v>132.28850838930984</v>
          </cell>
          <cell r="AL35">
            <v>132.28850838930984</v>
          </cell>
          <cell r="AM35">
            <v>132.28850838930984</v>
          </cell>
          <cell r="AN35">
            <v>132.28850838930984</v>
          </cell>
          <cell r="AO35">
            <v>132.28850838930984</v>
          </cell>
          <cell r="AP35">
            <v>132.28850838930984</v>
          </cell>
          <cell r="AQ35">
            <v>132.28850838930984</v>
          </cell>
          <cell r="AR35">
            <v>132.28850838930984</v>
          </cell>
          <cell r="AS35">
            <v>132.28850838930984</v>
          </cell>
          <cell r="AT35">
            <v>132.28850838930984</v>
          </cell>
          <cell r="AU35">
            <v>132.28850838930984</v>
          </cell>
          <cell r="AV35">
            <v>132.28850838930984</v>
          </cell>
          <cell r="AW35">
            <v>132.28850838930984</v>
          </cell>
          <cell r="AX35">
            <v>132.28850838930984</v>
          </cell>
          <cell r="AY35">
            <v>132.28850838930984</v>
          </cell>
          <cell r="AZ35">
            <v>132.28850838930984</v>
          </cell>
          <cell r="BA35">
            <v>132.28850838930984</v>
          </cell>
          <cell r="BB35">
            <v>132.28850838930984</v>
          </cell>
          <cell r="BC35">
            <v>132.28850838930984</v>
          </cell>
          <cell r="BD35">
            <v>128.55795250541354</v>
          </cell>
          <cell r="BE35">
            <v>128.55795250541354</v>
          </cell>
          <cell r="BF35">
            <v>128.55795250541354</v>
          </cell>
          <cell r="BG35">
            <v>128.55795250541354</v>
          </cell>
          <cell r="BH35">
            <v>128.55795250541354</v>
          </cell>
          <cell r="BI35">
            <v>128.55795250541354</v>
          </cell>
          <cell r="BJ35">
            <v>128.55795250541354</v>
          </cell>
          <cell r="BK35">
            <v>128.55795250541354</v>
          </cell>
          <cell r="BL35">
            <v>128.55795250541354</v>
          </cell>
          <cell r="BM35">
            <v>128.55795250541354</v>
          </cell>
          <cell r="BN35">
            <v>128.55795250541354</v>
          </cell>
          <cell r="BO35">
            <v>128.55795250541354</v>
          </cell>
          <cell r="BP35">
            <v>128.55795250541354</v>
          </cell>
          <cell r="BQ35">
            <v>128.55795250541354</v>
          </cell>
          <cell r="BR35">
            <v>128.55795250541354</v>
          </cell>
          <cell r="BS35">
            <v>128.55795250541354</v>
          </cell>
          <cell r="BT35">
            <v>128.55795250541354</v>
          </cell>
          <cell r="BU35">
            <v>128.55795250541354</v>
          </cell>
          <cell r="BV35">
            <v>128.55795250541354</v>
          </cell>
          <cell r="BW35">
            <v>128.55795250541354</v>
          </cell>
          <cell r="BX35">
            <v>128.55795250541354</v>
          </cell>
          <cell r="BY35">
            <v>128.55795250541354</v>
          </cell>
          <cell r="BZ35">
            <v>128.55795250541354</v>
          </cell>
          <cell r="CA35">
            <v>128.55795250541354</v>
          </cell>
          <cell r="CB35">
            <v>128.55795250541354</v>
          </cell>
          <cell r="CC35">
            <v>128.55795250541354</v>
          </cell>
          <cell r="CD35">
            <v>128.55795250541354</v>
          </cell>
          <cell r="CE35">
            <v>128.55795250541354</v>
          </cell>
          <cell r="CF35">
            <v>128.55795250541354</v>
          </cell>
          <cell r="CG35">
            <v>128.55795250541354</v>
          </cell>
          <cell r="CH35">
            <v>132.6450273968658</v>
          </cell>
          <cell r="CI35">
            <v>132.6450273968658</v>
          </cell>
          <cell r="CJ35">
            <v>132.6450273968658</v>
          </cell>
          <cell r="CK35">
            <v>132.6450273968658</v>
          </cell>
          <cell r="CL35">
            <v>132.6450273968658</v>
          </cell>
          <cell r="CM35">
            <v>132.6450273968658</v>
          </cell>
          <cell r="CN35">
            <v>132.6450273968658</v>
          </cell>
          <cell r="CO35">
            <v>132.6450273968658</v>
          </cell>
          <cell r="CP35">
            <v>132.6450273968658</v>
          </cell>
          <cell r="CQ35">
            <v>132.6450273968658</v>
          </cell>
          <cell r="CR35">
            <v>132.6450273968658</v>
          </cell>
          <cell r="CS35">
            <v>132.6450273968658</v>
          </cell>
          <cell r="CT35">
            <v>132.6450273968658</v>
          </cell>
          <cell r="CU35">
            <v>132.6450273968658</v>
          </cell>
          <cell r="CV35">
            <v>132.6450273968658</v>
          </cell>
          <cell r="CW35">
            <v>132.6450273968658</v>
          </cell>
          <cell r="CX35">
            <v>132.6450273968658</v>
          </cell>
          <cell r="CY35">
            <v>132.6450273968658</v>
          </cell>
          <cell r="CZ35">
            <v>132.6450273968658</v>
          </cell>
          <cell r="DA35">
            <v>132.6450273968658</v>
          </cell>
          <cell r="DB35">
            <v>132.6450273968658</v>
          </cell>
          <cell r="DC35">
            <v>132.6450273968658</v>
          </cell>
          <cell r="DD35">
            <v>132.6450273968658</v>
          </cell>
          <cell r="DE35">
            <v>132.6450273968658</v>
          </cell>
          <cell r="DF35">
            <v>132.6450273968658</v>
          </cell>
          <cell r="DG35">
            <v>132.6450273968658</v>
          </cell>
          <cell r="DH35">
            <v>132.6450273968658</v>
          </cell>
          <cell r="DI35">
            <v>132.6450273968658</v>
          </cell>
          <cell r="DJ35">
            <v>132.6450273968658</v>
          </cell>
          <cell r="DK35">
            <v>132.6450273968658</v>
          </cell>
          <cell r="DL35">
            <v>132.6450273968658</v>
          </cell>
          <cell r="DM35">
            <v>136.73403804355934</v>
          </cell>
          <cell r="DN35">
            <v>136.73403804355934</v>
          </cell>
          <cell r="DO35">
            <v>136.73403804355934</v>
          </cell>
          <cell r="DP35">
            <v>136.73403804355934</v>
          </cell>
          <cell r="DQ35">
            <v>136.73403804355934</v>
          </cell>
          <cell r="DR35">
            <v>136.73403804355934</v>
          </cell>
          <cell r="DS35">
            <v>136.73403804355934</v>
          </cell>
          <cell r="DT35">
            <v>136.73403804355934</v>
          </cell>
          <cell r="DU35">
            <v>136.73403804355934</v>
          </cell>
          <cell r="DV35">
            <v>136.73403804355934</v>
          </cell>
          <cell r="DW35">
            <v>136.73403804355934</v>
          </cell>
          <cell r="DX35">
            <v>136.73403804355934</v>
          </cell>
          <cell r="DY35">
            <v>136.73403804355934</v>
          </cell>
          <cell r="DZ35">
            <v>136.73403804355934</v>
          </cell>
          <cell r="EA35">
            <v>136.73403804355934</v>
          </cell>
          <cell r="EB35">
            <v>136.73403804355934</v>
          </cell>
          <cell r="EC35">
            <v>136.73403804355934</v>
          </cell>
          <cell r="ED35">
            <v>136.73403804355934</v>
          </cell>
          <cell r="EE35">
            <v>136.73403804355934</v>
          </cell>
          <cell r="EF35">
            <v>136.73403804355934</v>
          </cell>
          <cell r="EG35">
            <v>136.73403804355934</v>
          </cell>
          <cell r="EH35">
            <v>136.73403804355934</v>
          </cell>
          <cell r="EI35">
            <v>136.73403804355934</v>
          </cell>
          <cell r="EJ35">
            <v>136.73403804355934</v>
          </cell>
          <cell r="EK35">
            <v>136.73403804355934</v>
          </cell>
          <cell r="EL35">
            <v>136.73403804355934</v>
          </cell>
          <cell r="EM35">
            <v>136.73403804355934</v>
          </cell>
          <cell r="EN35">
            <v>136.73403804355934</v>
          </cell>
          <cell r="EO35">
            <v>136.73403804355934</v>
          </cell>
          <cell r="EP35">
            <v>136.73403804355934</v>
          </cell>
          <cell r="EQ35">
            <v>136.73403804355934</v>
          </cell>
          <cell r="ER35">
            <v>138.19483245099926</v>
          </cell>
          <cell r="ES35">
            <v>138.19483245099926</v>
          </cell>
          <cell r="ET35">
            <v>138.19483245099926</v>
          </cell>
          <cell r="EU35">
            <v>138.19483245099926</v>
          </cell>
          <cell r="EV35">
            <v>138.19483245099926</v>
          </cell>
          <cell r="EW35">
            <v>138.19483245099926</v>
          </cell>
          <cell r="EX35">
            <v>138.19483245099926</v>
          </cell>
          <cell r="EY35">
            <v>138.19483245099926</v>
          </cell>
          <cell r="EZ35">
            <v>138.19483245099926</v>
          </cell>
          <cell r="FA35">
            <v>138.19483245099926</v>
          </cell>
          <cell r="FB35">
            <v>138.19483245099926</v>
          </cell>
          <cell r="FC35">
            <v>138.19483245099926</v>
          </cell>
          <cell r="FD35">
            <v>138.19483245099926</v>
          </cell>
          <cell r="FE35">
            <v>138.19483245099926</v>
          </cell>
          <cell r="FF35">
            <v>138.19483245099926</v>
          </cell>
          <cell r="FG35">
            <v>138.19483245099926</v>
          </cell>
          <cell r="FH35">
            <v>138.19483245099926</v>
          </cell>
          <cell r="FI35">
            <v>138.19483245099926</v>
          </cell>
          <cell r="FJ35">
            <v>138.19483245099926</v>
          </cell>
          <cell r="FK35">
            <v>138.19483245099926</v>
          </cell>
          <cell r="FL35">
            <v>138.19483245099926</v>
          </cell>
          <cell r="FM35">
            <v>138.19483245099926</v>
          </cell>
          <cell r="FN35">
            <v>138.19483245099926</v>
          </cell>
          <cell r="FO35">
            <v>138.19483245099926</v>
          </cell>
          <cell r="FP35">
            <v>138.19483245099926</v>
          </cell>
          <cell r="FQ35">
            <v>138.19483245099926</v>
          </cell>
          <cell r="FR35">
            <v>138.19483245099926</v>
          </cell>
          <cell r="FS35">
            <v>138.19483245099926</v>
          </cell>
          <cell r="FT35">
            <v>138.19483245099926</v>
          </cell>
          <cell r="FU35">
            <v>138.19483245099926</v>
          </cell>
          <cell r="FV35">
            <v>129.31644908999684</v>
          </cell>
          <cell r="FW35">
            <v>129.31644908999684</v>
          </cell>
          <cell r="FX35">
            <v>129.31644908999684</v>
          </cell>
          <cell r="FY35">
            <v>129.31644908999684</v>
          </cell>
          <cell r="FZ35">
            <v>129.31644908999684</v>
          </cell>
          <cell r="GA35">
            <v>129.31644908999684</v>
          </cell>
          <cell r="GB35">
            <v>129.31644908999684</v>
          </cell>
          <cell r="GC35">
            <v>129.31644908999684</v>
          </cell>
          <cell r="GD35">
            <v>129.31644908999684</v>
          </cell>
          <cell r="GE35">
            <v>129.31644908999684</v>
          </cell>
          <cell r="GF35">
            <v>129.31644908999684</v>
          </cell>
          <cell r="GG35">
            <v>129.31644908999684</v>
          </cell>
          <cell r="GH35">
            <v>129.31644908999684</v>
          </cell>
          <cell r="GI35">
            <v>129.31644908999684</v>
          </cell>
          <cell r="GJ35">
            <v>129.31644908999684</v>
          </cell>
          <cell r="GK35">
            <v>129.31644908999684</v>
          </cell>
          <cell r="GL35">
            <v>129.31644908999684</v>
          </cell>
          <cell r="GM35">
            <v>129.31644908999684</v>
          </cell>
          <cell r="GN35">
            <v>129.31644908999684</v>
          </cell>
          <cell r="GO35">
            <v>129.31644908999684</v>
          </cell>
          <cell r="GP35">
            <v>129.31644908999684</v>
          </cell>
          <cell r="GQ35">
            <v>129.31644908999684</v>
          </cell>
          <cell r="GR35">
            <v>129.31644908999684</v>
          </cell>
          <cell r="GS35">
            <v>129.31644908999684</v>
          </cell>
          <cell r="GT35">
            <v>129.31644908999684</v>
          </cell>
          <cell r="GU35">
            <v>129.31644908999684</v>
          </cell>
          <cell r="GV35">
            <v>129.31644908999684</v>
          </cell>
          <cell r="GW35">
            <v>129.31644908999684</v>
          </cell>
          <cell r="GX35">
            <v>129.31644908999684</v>
          </cell>
          <cell r="GY35">
            <v>129.31644908999684</v>
          </cell>
          <cell r="GZ35">
            <v>129.31644908999684</v>
          </cell>
          <cell r="HA35">
            <v>117.62029984825401</v>
          </cell>
          <cell r="HB35">
            <v>117.62029984825401</v>
          </cell>
          <cell r="HC35">
            <v>117.62029984825401</v>
          </cell>
          <cell r="HD35">
            <v>117.62029984825401</v>
          </cell>
          <cell r="HE35">
            <v>117.62029984825401</v>
          </cell>
          <cell r="HF35">
            <v>117.62029984825401</v>
          </cell>
          <cell r="HG35">
            <v>117.62029984825401</v>
          </cell>
          <cell r="HH35">
            <v>117.62029984825401</v>
          </cell>
          <cell r="HI35">
            <v>117.62029984825401</v>
          </cell>
          <cell r="HJ35">
            <v>117.62029984825401</v>
          </cell>
          <cell r="HK35">
            <v>117.62029984825401</v>
          </cell>
          <cell r="HL35">
            <v>117.62029984825401</v>
          </cell>
          <cell r="HM35">
            <v>117.62029984825401</v>
          </cell>
          <cell r="HN35">
            <v>117.62029984825401</v>
          </cell>
          <cell r="HO35">
            <v>117.62029984825401</v>
          </cell>
          <cell r="HP35">
            <v>117.62029984825401</v>
          </cell>
          <cell r="HQ35">
            <v>117.62029984825401</v>
          </cell>
          <cell r="HR35">
            <v>117.62029984825401</v>
          </cell>
          <cell r="HS35">
            <v>117.62029984825401</v>
          </cell>
          <cell r="HT35">
            <v>117.62029984825401</v>
          </cell>
          <cell r="HU35">
            <v>117.62029984825401</v>
          </cell>
          <cell r="HV35">
            <v>117.62029984825401</v>
          </cell>
          <cell r="HW35">
            <v>117.62029984825401</v>
          </cell>
          <cell r="HX35">
            <v>117.62029984825401</v>
          </cell>
          <cell r="HY35">
            <v>117.62029984825401</v>
          </cell>
          <cell r="HZ35">
            <v>117.62029984825401</v>
          </cell>
          <cell r="IA35">
            <v>117.62029984825401</v>
          </cell>
        </row>
        <row r="36">
          <cell r="A36">
            <v>34</v>
          </cell>
          <cell r="C36" t="str">
            <v>ART PRODUTO medio Semanal</v>
          </cell>
          <cell r="D36" t="str">
            <v>Kg ART/TC</v>
          </cell>
          <cell r="E36">
            <v>126.53737848655818</v>
          </cell>
          <cell r="F36">
            <v>126.53737848655821</v>
          </cell>
          <cell r="G36">
            <v>126.53737848655821</v>
          </cell>
          <cell r="H36">
            <v>126.53737848655821</v>
          </cell>
          <cell r="I36">
            <v>126.53737848655821</v>
          </cell>
          <cell r="J36">
            <v>126.53737848655824</v>
          </cell>
          <cell r="K36">
            <v>126.53737848655824</v>
          </cell>
          <cell r="L36">
            <v>126.53737848655818</v>
          </cell>
          <cell r="M36">
            <v>126.53737848655821</v>
          </cell>
          <cell r="N36">
            <v>126.53737848655818</v>
          </cell>
          <cell r="O36">
            <v>126.53737848655818</v>
          </cell>
          <cell r="P36">
            <v>126.53737848655821</v>
          </cell>
          <cell r="Q36">
            <v>126.53737848655821</v>
          </cell>
          <cell r="R36">
            <v>126.53737848655821</v>
          </cell>
          <cell r="S36">
            <v>126.53737848655818</v>
          </cell>
          <cell r="T36">
            <v>126.53737848655821</v>
          </cell>
          <cell r="U36">
            <v>126.53737848655818</v>
          </cell>
          <cell r="V36">
            <v>126.53737848655818</v>
          </cell>
          <cell r="W36">
            <v>126.53737848655821</v>
          </cell>
          <cell r="X36">
            <v>126.53737848655821</v>
          </cell>
          <cell r="Y36">
            <v>126.89067299572243</v>
          </cell>
          <cell r="Z36">
            <v>132.28850838930984</v>
          </cell>
          <cell r="AA36">
            <v>132.28850838930981</v>
          </cell>
          <cell r="AB36">
            <v>132.28850838930981</v>
          </cell>
          <cell r="AC36">
            <v>132.28850838930981</v>
          </cell>
          <cell r="AD36">
            <v>132.28850838930981</v>
          </cell>
          <cell r="AE36">
            <v>132.28850838930981</v>
          </cell>
          <cell r="AF36">
            <v>132.28850838930981</v>
          </cell>
          <cell r="AG36">
            <v>132.28850838930984</v>
          </cell>
          <cell r="AH36">
            <v>132.28850838930984</v>
          </cell>
          <cell r="AI36">
            <v>132.28850838930984</v>
          </cell>
          <cell r="AJ36">
            <v>132.28850838930984</v>
          </cell>
          <cell r="AK36">
            <v>132.28850838930984</v>
          </cell>
          <cell r="AL36">
            <v>132.28850838930984</v>
          </cell>
          <cell r="AM36">
            <v>132.28850838930981</v>
          </cell>
          <cell r="AN36">
            <v>132.28850838930984</v>
          </cell>
          <cell r="AO36">
            <v>132.28850838930984</v>
          </cell>
          <cell r="AP36">
            <v>132.28850838930984</v>
          </cell>
          <cell r="AQ36">
            <v>132.28850838930984</v>
          </cell>
          <cell r="AR36">
            <v>132.28850838930984</v>
          </cell>
          <cell r="AS36">
            <v>132.28850838930984</v>
          </cell>
          <cell r="AT36">
            <v>132.28850838930981</v>
          </cell>
          <cell r="AU36">
            <v>132.28850838930984</v>
          </cell>
          <cell r="AV36">
            <v>132.28850838930984</v>
          </cell>
          <cell r="AW36">
            <v>132.28850838930984</v>
          </cell>
          <cell r="AX36">
            <v>132.28850838930984</v>
          </cell>
          <cell r="AY36">
            <v>132.28850838930984</v>
          </cell>
          <cell r="AZ36">
            <v>132.28850838930984</v>
          </cell>
          <cell r="BA36">
            <v>132.28850838930981</v>
          </cell>
          <cell r="BB36">
            <v>132.28850838930984</v>
          </cell>
          <cell r="BC36">
            <v>132.28850838930984</v>
          </cell>
          <cell r="BD36">
            <v>131.14348628633178</v>
          </cell>
          <cell r="BE36">
            <v>130.53627759535854</v>
          </cell>
          <cell r="BF36">
            <v>130.16003171935674</v>
          </cell>
          <cell r="BG36">
            <v>130.02091559713759</v>
          </cell>
          <cell r="BH36">
            <v>129.80443895826673</v>
          </cell>
          <cell r="BI36">
            <v>128.55795250541354</v>
          </cell>
          <cell r="BJ36">
            <v>128.55795250541354</v>
          </cell>
          <cell r="BK36">
            <v>128.55795250541354</v>
          </cell>
          <cell r="BL36">
            <v>128.55795250541354</v>
          </cell>
          <cell r="BM36">
            <v>128.55795250541354</v>
          </cell>
          <cell r="BN36">
            <v>128.55795250541354</v>
          </cell>
          <cell r="BO36">
            <v>128.55795250541354</v>
          </cell>
          <cell r="BP36">
            <v>128.55795250541354</v>
          </cell>
          <cell r="BQ36">
            <v>128.55795250541354</v>
          </cell>
          <cell r="BR36">
            <v>128.55795250541354</v>
          </cell>
          <cell r="BS36">
            <v>128.55795250541354</v>
          </cell>
          <cell r="BT36">
            <v>128.55795250541354</v>
          </cell>
          <cell r="BU36">
            <v>128.55795250541354</v>
          </cell>
          <cell r="BV36">
            <v>128.55795250541354</v>
          </cell>
          <cell r="BW36">
            <v>128.55795250541354</v>
          </cell>
          <cell r="BX36">
            <v>128.55795250541354</v>
          </cell>
          <cell r="BY36">
            <v>128.55795250541354</v>
          </cell>
          <cell r="BZ36">
            <v>128.55795250541354</v>
          </cell>
          <cell r="CA36">
            <v>128.55795250541354</v>
          </cell>
          <cell r="CB36">
            <v>128.55795250541354</v>
          </cell>
          <cell r="CC36">
            <v>128.55795250541354</v>
          </cell>
          <cell r="CD36">
            <v>128.55795250541354</v>
          </cell>
          <cell r="CE36">
            <v>128.55795250541354</v>
          </cell>
          <cell r="CF36">
            <v>128.55795250541354</v>
          </cell>
          <cell r="CG36">
            <v>128.55795250541354</v>
          </cell>
          <cell r="CH36">
            <v>129.53106557480695</v>
          </cell>
          <cell r="CI36">
            <v>129.86233810906853</v>
          </cell>
          <cell r="CJ36">
            <v>130.35052921219085</v>
          </cell>
          <cell r="CK36">
            <v>132.6450273968658</v>
          </cell>
          <cell r="CL36">
            <v>132.6450273968658</v>
          </cell>
          <cell r="CM36">
            <v>132.6450273968658</v>
          </cell>
          <cell r="CN36">
            <v>132.6450273968658</v>
          </cell>
          <cell r="CO36">
            <v>132.6450273968658</v>
          </cell>
          <cell r="CP36">
            <v>132.6450273968658</v>
          </cell>
          <cell r="CQ36">
            <v>132.6450273968658</v>
          </cell>
          <cell r="CR36">
            <v>132.6450273968658</v>
          </cell>
          <cell r="CS36">
            <v>132.6450273968658</v>
          </cell>
          <cell r="CT36">
            <v>132.6450273968658</v>
          </cell>
          <cell r="CU36">
            <v>132.6450273968658</v>
          </cell>
          <cell r="CV36">
            <v>132.6450273968658</v>
          </cell>
          <cell r="CW36">
            <v>132.6450273968658</v>
          </cell>
          <cell r="CX36">
            <v>132.6450273968658</v>
          </cell>
          <cell r="CY36">
            <v>132.6450273968658</v>
          </cell>
          <cell r="CZ36">
            <v>132.6450273968658</v>
          </cell>
          <cell r="DA36">
            <v>132.6450273968658</v>
          </cell>
          <cell r="DB36">
            <v>132.6450273968658</v>
          </cell>
          <cell r="DC36">
            <v>132.6450273968658</v>
          </cell>
          <cell r="DD36">
            <v>132.6450273968658</v>
          </cell>
          <cell r="DE36">
            <v>132.6450273968658</v>
          </cell>
          <cell r="DF36">
            <v>132.6450273968658</v>
          </cell>
          <cell r="DG36">
            <v>132.6450273968658</v>
          </cell>
          <cell r="DH36">
            <v>132.6450273968658</v>
          </cell>
          <cell r="DI36">
            <v>132.6450273968658</v>
          </cell>
          <cell r="DJ36">
            <v>132.6450273968658</v>
          </cell>
          <cell r="DK36">
            <v>132.6450273968658</v>
          </cell>
          <cell r="DL36">
            <v>132.6450273968658</v>
          </cell>
          <cell r="DM36">
            <v>136.73403804355937</v>
          </cell>
          <cell r="DN36">
            <v>136.73403804355937</v>
          </cell>
          <cell r="DO36">
            <v>136.73403804355937</v>
          </cell>
          <cell r="DP36">
            <v>136.73403804355937</v>
          </cell>
          <cell r="DQ36">
            <v>136.73403804355937</v>
          </cell>
          <cell r="DR36">
            <v>136.73403804355937</v>
          </cell>
          <cell r="DS36">
            <v>136.73403804355937</v>
          </cell>
          <cell r="DT36">
            <v>136.73403804355937</v>
          </cell>
          <cell r="DU36">
            <v>136.73403804355937</v>
          </cell>
          <cell r="DV36">
            <v>136.73403804355937</v>
          </cell>
          <cell r="DW36">
            <v>136.73403804355937</v>
          </cell>
          <cell r="DX36">
            <v>136.73403804355937</v>
          </cell>
          <cell r="DY36">
            <v>136.73403804355937</v>
          </cell>
          <cell r="DZ36">
            <v>136.73403804355937</v>
          </cell>
          <cell r="EA36">
            <v>136.73403804355937</v>
          </cell>
          <cell r="EB36">
            <v>136.73403804355937</v>
          </cell>
          <cell r="EC36">
            <v>136.73403804355937</v>
          </cell>
          <cell r="ED36">
            <v>136.73403804355937</v>
          </cell>
          <cell r="EE36">
            <v>136.73403804355937</v>
          </cell>
          <cell r="EF36">
            <v>136.73403804355937</v>
          </cell>
          <cell r="EG36">
            <v>136.73403804355937</v>
          </cell>
          <cell r="EH36">
            <v>136.73403804355937</v>
          </cell>
          <cell r="EI36">
            <v>136.73403804355937</v>
          </cell>
          <cell r="EJ36">
            <v>136.73403804355937</v>
          </cell>
          <cell r="EK36">
            <v>136.73403804355937</v>
          </cell>
          <cell r="EL36">
            <v>136.73403804355937</v>
          </cell>
          <cell r="EM36">
            <v>136.73403804355937</v>
          </cell>
          <cell r="EN36">
            <v>136.73403804355937</v>
          </cell>
          <cell r="EO36">
            <v>136.73403804355937</v>
          </cell>
          <cell r="EP36">
            <v>136.73403804355937</v>
          </cell>
          <cell r="EQ36">
            <v>136.73403804355937</v>
          </cell>
          <cell r="ER36">
            <v>137.08066722498577</v>
          </cell>
          <cell r="ES36">
            <v>137.29434274778288</v>
          </cell>
          <cell r="ET36">
            <v>137.37313559681431</v>
          </cell>
          <cell r="EU36">
            <v>137.49551597935249</v>
          </cell>
          <cell r="EV36">
            <v>138.19483245099926</v>
          </cell>
          <cell r="EW36">
            <v>138.19483245099926</v>
          </cell>
          <cell r="EX36">
            <v>138.19483245099926</v>
          </cell>
          <cell r="EY36">
            <v>138.19483245099926</v>
          </cell>
          <cell r="EZ36">
            <v>138.19483245099926</v>
          </cell>
          <cell r="FA36">
            <v>138.19483245099926</v>
          </cell>
          <cell r="FB36">
            <v>138.19483245099929</v>
          </cell>
          <cell r="FC36">
            <v>138.19483245099926</v>
          </cell>
          <cell r="FD36">
            <v>138.19483245099926</v>
          </cell>
          <cell r="FE36">
            <v>138.19483245099926</v>
          </cell>
          <cell r="FF36">
            <v>138.19483245099926</v>
          </cell>
          <cell r="FG36">
            <v>138.19483245099926</v>
          </cell>
          <cell r="FH36">
            <v>138.19483245099926</v>
          </cell>
          <cell r="FI36">
            <v>138.19483245099929</v>
          </cell>
          <cell r="FJ36">
            <v>138.19483245099926</v>
          </cell>
          <cell r="FK36">
            <v>138.19483245099926</v>
          </cell>
          <cell r="FL36">
            <v>138.19483245099926</v>
          </cell>
          <cell r="FM36">
            <v>138.19483245099926</v>
          </cell>
          <cell r="FN36">
            <v>138.19483245099926</v>
          </cell>
          <cell r="FO36">
            <v>138.19483245099926</v>
          </cell>
          <cell r="FP36">
            <v>138.19483245099929</v>
          </cell>
          <cell r="FQ36">
            <v>138.19483245099926</v>
          </cell>
          <cell r="FR36">
            <v>138.19483245099926</v>
          </cell>
          <cell r="FS36">
            <v>138.19483245099926</v>
          </cell>
          <cell r="FT36">
            <v>138.19483245099926</v>
          </cell>
          <cell r="FU36">
            <v>138.19483245099926</v>
          </cell>
          <cell r="FV36">
            <v>137.51478606590121</v>
          </cell>
          <cell r="FW36">
            <v>136.42570809124229</v>
          </cell>
          <cell r="FX36">
            <v>129.31644908999681</v>
          </cell>
          <cell r="FY36">
            <v>129.31644908999681</v>
          </cell>
          <cell r="FZ36">
            <v>129.31644908999681</v>
          </cell>
          <cell r="GA36">
            <v>129.31644908999681</v>
          </cell>
          <cell r="GB36">
            <v>129.31644908999681</v>
          </cell>
          <cell r="GC36">
            <v>129.31644908999681</v>
          </cell>
          <cell r="GD36">
            <v>129.31644908999681</v>
          </cell>
          <cell r="GE36">
            <v>129.31644908999681</v>
          </cell>
          <cell r="GF36">
            <v>129.31644908999681</v>
          </cell>
          <cell r="GG36">
            <v>129.31644908999681</v>
          </cell>
          <cell r="GH36">
            <v>129.31644908999681</v>
          </cell>
          <cell r="GI36">
            <v>129.31644908999681</v>
          </cell>
          <cell r="GJ36">
            <v>129.31644908999681</v>
          </cell>
          <cell r="GK36">
            <v>129.31644908999681</v>
          </cell>
          <cell r="GL36">
            <v>129.31644908999681</v>
          </cell>
          <cell r="GM36">
            <v>129.31644908999681</v>
          </cell>
          <cell r="GN36">
            <v>129.31644908999681</v>
          </cell>
          <cell r="GO36">
            <v>129.31644908999681</v>
          </cell>
          <cell r="GP36">
            <v>129.31644908999681</v>
          </cell>
          <cell r="GQ36">
            <v>129.31644908999681</v>
          </cell>
          <cell r="GR36">
            <v>129.31644908999681</v>
          </cell>
          <cell r="GS36">
            <v>129.31644908999681</v>
          </cell>
          <cell r="GT36">
            <v>129.31644908999681</v>
          </cell>
          <cell r="GU36">
            <v>129.31644908999681</v>
          </cell>
          <cell r="GV36">
            <v>129.31644908999681</v>
          </cell>
          <cell r="GW36">
            <v>129.31644908999681</v>
          </cell>
          <cell r="GX36">
            <v>129.31644908999681</v>
          </cell>
          <cell r="GY36">
            <v>129.31644908999681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  <cell r="HJ36">
            <v>0</v>
          </cell>
          <cell r="HK36">
            <v>0</v>
          </cell>
          <cell r="HL36">
            <v>0</v>
          </cell>
          <cell r="HM36">
            <v>0</v>
          </cell>
          <cell r="HN36">
            <v>0</v>
          </cell>
          <cell r="HO36">
            <v>0</v>
          </cell>
          <cell r="HP36">
            <v>0</v>
          </cell>
          <cell r="HQ36">
            <v>0</v>
          </cell>
          <cell r="HR36">
            <v>0</v>
          </cell>
          <cell r="HS36">
            <v>0</v>
          </cell>
          <cell r="HT36">
            <v>0</v>
          </cell>
          <cell r="HU36">
            <v>0</v>
          </cell>
          <cell r="HV36">
            <v>0</v>
          </cell>
          <cell r="HW36">
            <v>0</v>
          </cell>
          <cell r="HX36">
            <v>0</v>
          </cell>
          <cell r="HY36">
            <v>0</v>
          </cell>
          <cell r="HZ36">
            <v>0</v>
          </cell>
          <cell r="IA36">
            <v>0</v>
          </cell>
        </row>
        <row r="37">
          <cell r="A37">
            <v>35</v>
          </cell>
          <cell r="C37" t="str">
            <v>ART PRODUTO medio Mensual</v>
          </cell>
          <cell r="D37" t="str">
            <v>Kg ART/TC</v>
          </cell>
          <cell r="E37">
            <v>126.53737848655818</v>
          </cell>
          <cell r="F37">
            <v>126.53737848655821</v>
          </cell>
          <cell r="G37">
            <v>126.53737848655821</v>
          </cell>
          <cell r="H37">
            <v>126.53737848655821</v>
          </cell>
          <cell r="I37">
            <v>126.53737848655821</v>
          </cell>
          <cell r="J37">
            <v>126.53737848655824</v>
          </cell>
          <cell r="K37">
            <v>126.53737848655824</v>
          </cell>
          <cell r="L37">
            <v>126.53737848655824</v>
          </cell>
          <cell r="M37">
            <v>126.53737848655824</v>
          </cell>
          <cell r="N37">
            <v>126.53737848655821</v>
          </cell>
          <cell r="O37">
            <v>126.53737848655821</v>
          </cell>
          <cell r="P37">
            <v>126.53737848655821</v>
          </cell>
          <cell r="Q37">
            <v>126.53737848655821</v>
          </cell>
          <cell r="R37">
            <v>126.53737848655821</v>
          </cell>
          <cell r="S37">
            <v>126.53737848655818</v>
          </cell>
          <cell r="T37">
            <v>126.53737848655818</v>
          </cell>
          <cell r="U37">
            <v>126.53737848655818</v>
          </cell>
          <cell r="V37">
            <v>126.53737848655818</v>
          </cell>
          <cell r="W37">
            <v>126.53737848655818</v>
          </cell>
          <cell r="X37">
            <v>126.53737848655821</v>
          </cell>
          <cell r="Y37">
            <v>132.28850838930984</v>
          </cell>
          <cell r="Z37">
            <v>132.28850838930984</v>
          </cell>
          <cell r="AA37">
            <v>132.28850838930984</v>
          </cell>
          <cell r="AB37">
            <v>132.28850838930984</v>
          </cell>
          <cell r="AC37">
            <v>132.28850838930984</v>
          </cell>
          <cell r="AD37">
            <v>132.28850838930984</v>
          </cell>
          <cell r="AE37">
            <v>132.28850838930984</v>
          </cell>
          <cell r="AF37">
            <v>132.28850838930984</v>
          </cell>
          <cell r="AG37">
            <v>132.28850838930981</v>
          </cell>
          <cell r="AH37">
            <v>132.28850838930981</v>
          </cell>
          <cell r="AI37">
            <v>132.28850838930981</v>
          </cell>
          <cell r="AJ37">
            <v>132.28850838930981</v>
          </cell>
          <cell r="AK37">
            <v>132.28850838930978</v>
          </cell>
          <cell r="AL37">
            <v>132.28850838930978</v>
          </cell>
          <cell r="AM37">
            <v>132.28850838930978</v>
          </cell>
          <cell r="AN37">
            <v>132.28850838930978</v>
          </cell>
          <cell r="AO37">
            <v>132.28850838930978</v>
          </cell>
          <cell r="AP37">
            <v>132.28850838930978</v>
          </cell>
          <cell r="AQ37">
            <v>132.28850838930978</v>
          </cell>
          <cell r="AR37">
            <v>132.28850838930978</v>
          </cell>
          <cell r="AS37">
            <v>132.28850838930978</v>
          </cell>
          <cell r="AT37">
            <v>132.28850838930978</v>
          </cell>
          <cell r="AU37">
            <v>132.28850838930978</v>
          </cell>
          <cell r="AV37">
            <v>132.28850838930978</v>
          </cell>
          <cell r="AW37">
            <v>132.28850838930978</v>
          </cell>
          <cell r="AX37">
            <v>132.28850838930978</v>
          </cell>
          <cell r="AY37">
            <v>132.28850838930978</v>
          </cell>
          <cell r="AZ37">
            <v>132.28850838930975</v>
          </cell>
          <cell r="BA37">
            <v>132.28850838930978</v>
          </cell>
          <cell r="BB37">
            <v>132.28850838930981</v>
          </cell>
          <cell r="BC37">
            <v>132.28850838930981</v>
          </cell>
          <cell r="BD37">
            <v>128.55795250541354</v>
          </cell>
          <cell r="BE37">
            <v>128.55795250541354</v>
          </cell>
          <cell r="BF37">
            <v>128.55795250541354</v>
          </cell>
          <cell r="BG37">
            <v>128.55795250541354</v>
          </cell>
          <cell r="BH37">
            <v>128.55795250541354</v>
          </cell>
          <cell r="BI37">
            <v>128.55795250541354</v>
          </cell>
          <cell r="BJ37">
            <v>128.55795250541354</v>
          </cell>
          <cell r="BK37">
            <v>128.55795250541357</v>
          </cell>
          <cell r="BL37">
            <v>128.55795250541354</v>
          </cell>
          <cell r="BM37">
            <v>128.55795250541354</v>
          </cell>
          <cell r="BN37">
            <v>128.55795250541354</v>
          </cell>
          <cell r="BO37">
            <v>128.55795250541354</v>
          </cell>
          <cell r="BP37">
            <v>128.55795250541354</v>
          </cell>
          <cell r="BQ37">
            <v>128.55795250541354</v>
          </cell>
          <cell r="BR37">
            <v>128.55795250541354</v>
          </cell>
          <cell r="BS37">
            <v>128.55795250541357</v>
          </cell>
          <cell r="BT37">
            <v>128.55795250541354</v>
          </cell>
          <cell r="BU37">
            <v>128.55795250541354</v>
          </cell>
          <cell r="BV37">
            <v>128.55795250541354</v>
          </cell>
          <cell r="BW37">
            <v>128.55795250541354</v>
          </cell>
          <cell r="BX37">
            <v>128.55795250541354</v>
          </cell>
          <cell r="BY37">
            <v>128.55795250541354</v>
          </cell>
          <cell r="BZ37">
            <v>128.55795250541354</v>
          </cell>
          <cell r="CA37">
            <v>128.55795250541354</v>
          </cell>
          <cell r="CB37">
            <v>128.55795250541354</v>
          </cell>
          <cell r="CC37">
            <v>128.55795250541354</v>
          </cell>
          <cell r="CD37">
            <v>128.55795250541354</v>
          </cell>
          <cell r="CE37">
            <v>128.55795250541354</v>
          </cell>
          <cell r="CF37">
            <v>128.55795250541354</v>
          </cell>
          <cell r="CG37">
            <v>128.55795250541354</v>
          </cell>
          <cell r="CH37">
            <v>132.6450273968658</v>
          </cell>
          <cell r="CI37">
            <v>132.6450273968658</v>
          </cell>
          <cell r="CJ37">
            <v>132.64502739686583</v>
          </cell>
          <cell r="CK37">
            <v>132.6450273968658</v>
          </cell>
          <cell r="CL37">
            <v>132.6450273968658</v>
          </cell>
          <cell r="CM37">
            <v>132.6450273968658</v>
          </cell>
          <cell r="CN37">
            <v>132.6450273968658</v>
          </cell>
          <cell r="CO37">
            <v>132.6450273968658</v>
          </cell>
          <cell r="CP37">
            <v>132.6450273968658</v>
          </cell>
          <cell r="CQ37">
            <v>132.6450273968658</v>
          </cell>
          <cell r="CR37">
            <v>132.6450273968658</v>
          </cell>
          <cell r="CS37">
            <v>132.6450273968658</v>
          </cell>
          <cell r="CT37">
            <v>132.6450273968658</v>
          </cell>
          <cell r="CU37">
            <v>132.6450273968658</v>
          </cell>
          <cell r="CV37">
            <v>132.6450273968658</v>
          </cell>
          <cell r="CW37">
            <v>132.64502739686583</v>
          </cell>
          <cell r="CX37">
            <v>132.64502739686583</v>
          </cell>
          <cell r="CY37">
            <v>132.6450273968658</v>
          </cell>
          <cell r="CZ37">
            <v>132.6450273968658</v>
          </cell>
          <cell r="DA37">
            <v>132.6450273968658</v>
          </cell>
          <cell r="DB37">
            <v>132.6450273968658</v>
          </cell>
          <cell r="DC37">
            <v>132.6450273968658</v>
          </cell>
          <cell r="DD37">
            <v>132.64502739686583</v>
          </cell>
          <cell r="DE37">
            <v>132.6450273968658</v>
          </cell>
          <cell r="DF37">
            <v>132.64502739686583</v>
          </cell>
          <cell r="DG37">
            <v>132.64502739686583</v>
          </cell>
          <cell r="DH37">
            <v>132.64502739686586</v>
          </cell>
          <cell r="DI37">
            <v>132.64502739686586</v>
          </cell>
          <cell r="DJ37">
            <v>132.64502739686586</v>
          </cell>
          <cell r="DK37">
            <v>132.64502739686586</v>
          </cell>
          <cell r="DL37">
            <v>132.64502739686588</v>
          </cell>
          <cell r="DM37">
            <v>136.73403804355937</v>
          </cell>
          <cell r="DN37">
            <v>136.73403804355937</v>
          </cell>
          <cell r="DO37">
            <v>136.73403804355937</v>
          </cell>
          <cell r="DP37">
            <v>136.73403804355937</v>
          </cell>
          <cell r="DQ37">
            <v>136.73403804355937</v>
          </cell>
          <cell r="DR37">
            <v>136.73403804355937</v>
          </cell>
          <cell r="DS37">
            <v>136.73403804355937</v>
          </cell>
          <cell r="DT37">
            <v>136.73403804355934</v>
          </cell>
          <cell r="DU37">
            <v>136.73403804355934</v>
          </cell>
          <cell r="DV37">
            <v>136.73403804355934</v>
          </cell>
          <cell r="DW37">
            <v>136.73403804355931</v>
          </cell>
          <cell r="DX37">
            <v>136.73403804355931</v>
          </cell>
          <cell r="DY37">
            <v>136.73403804355934</v>
          </cell>
          <cell r="DZ37">
            <v>136.73403804355934</v>
          </cell>
          <cell r="EA37">
            <v>136.73403804355931</v>
          </cell>
          <cell r="EB37">
            <v>136.73403804355931</v>
          </cell>
          <cell r="EC37">
            <v>136.73403804355931</v>
          </cell>
          <cell r="ED37">
            <v>136.73403804355931</v>
          </cell>
          <cell r="EE37">
            <v>136.73403804355931</v>
          </cell>
          <cell r="EF37">
            <v>136.73403804355931</v>
          </cell>
          <cell r="EG37">
            <v>136.73403804355931</v>
          </cell>
          <cell r="EH37">
            <v>136.73403804355931</v>
          </cell>
          <cell r="EI37">
            <v>136.73403804355931</v>
          </cell>
          <cell r="EJ37">
            <v>136.73403804355931</v>
          </cell>
          <cell r="EK37">
            <v>136.73403804355934</v>
          </cell>
          <cell r="EL37">
            <v>136.73403804355934</v>
          </cell>
          <cell r="EM37">
            <v>136.73403804355934</v>
          </cell>
          <cell r="EN37">
            <v>136.73403804355937</v>
          </cell>
          <cell r="EO37">
            <v>136.73403804355937</v>
          </cell>
          <cell r="EP37">
            <v>136.73403804355937</v>
          </cell>
          <cell r="EQ37">
            <v>136.73403804355937</v>
          </cell>
          <cell r="ER37">
            <v>138.19483245099926</v>
          </cell>
          <cell r="ES37">
            <v>138.19483245099926</v>
          </cell>
          <cell r="ET37">
            <v>138.19483245099926</v>
          </cell>
          <cell r="EU37">
            <v>138.19483245099929</v>
          </cell>
          <cell r="EV37">
            <v>138.19483245099929</v>
          </cell>
          <cell r="EW37">
            <v>138.19483245099929</v>
          </cell>
          <cell r="EX37">
            <v>138.19483245099929</v>
          </cell>
          <cell r="EY37">
            <v>138.19483245099926</v>
          </cell>
          <cell r="EZ37">
            <v>138.19483245099926</v>
          </cell>
          <cell r="FA37">
            <v>138.19483245099926</v>
          </cell>
          <cell r="FB37">
            <v>138.19483245099926</v>
          </cell>
          <cell r="FC37">
            <v>138.19483245099923</v>
          </cell>
          <cell r="FD37">
            <v>138.19483245099926</v>
          </cell>
          <cell r="FE37">
            <v>138.19483245099926</v>
          </cell>
          <cell r="FF37">
            <v>138.19483245099926</v>
          </cell>
          <cell r="FG37">
            <v>138.19483245099926</v>
          </cell>
          <cell r="FH37">
            <v>138.19483245099926</v>
          </cell>
          <cell r="FI37">
            <v>138.19483245099926</v>
          </cell>
          <cell r="FJ37">
            <v>138.19483245099926</v>
          </cell>
          <cell r="FK37">
            <v>138.19483245099926</v>
          </cell>
          <cell r="FL37">
            <v>138.19483245099929</v>
          </cell>
          <cell r="FM37">
            <v>138.19483245099929</v>
          </cell>
          <cell r="FN37">
            <v>138.19483245099929</v>
          </cell>
          <cell r="FO37">
            <v>138.19483245099929</v>
          </cell>
          <cell r="FP37">
            <v>138.19483245099929</v>
          </cell>
          <cell r="FQ37">
            <v>138.19483245099931</v>
          </cell>
          <cell r="FR37">
            <v>138.19483245099931</v>
          </cell>
          <cell r="FS37">
            <v>138.19483245099931</v>
          </cell>
          <cell r="FT37">
            <v>138.19483245099929</v>
          </cell>
          <cell r="FU37">
            <v>138.19483245099929</v>
          </cell>
          <cell r="FV37">
            <v>129.31644908999681</v>
          </cell>
          <cell r="FW37">
            <v>129.31644908999681</v>
          </cell>
          <cell r="FX37">
            <v>129.31644908999684</v>
          </cell>
          <cell r="FY37">
            <v>129.31644908999684</v>
          </cell>
          <cell r="FZ37">
            <v>129.31644908999684</v>
          </cell>
          <cell r="GA37">
            <v>129.31644908999684</v>
          </cell>
          <cell r="GB37">
            <v>129.31644908999684</v>
          </cell>
          <cell r="GC37">
            <v>129.31644908999681</v>
          </cell>
          <cell r="GD37">
            <v>129.31644908999681</v>
          </cell>
          <cell r="GE37">
            <v>129.31644908999681</v>
          </cell>
          <cell r="GF37">
            <v>129.31644908999681</v>
          </cell>
          <cell r="GG37">
            <v>129.31644908999678</v>
          </cell>
          <cell r="GH37">
            <v>129.31644908999678</v>
          </cell>
          <cell r="GI37">
            <v>129.31644908999678</v>
          </cell>
          <cell r="GJ37">
            <v>129.31644908999678</v>
          </cell>
          <cell r="GK37">
            <v>129.31644908999678</v>
          </cell>
          <cell r="GL37">
            <v>129.31644908999678</v>
          </cell>
          <cell r="GM37">
            <v>129.31644908999681</v>
          </cell>
          <cell r="GN37">
            <v>129.31644908999681</v>
          </cell>
          <cell r="GO37">
            <v>129.31644908999681</v>
          </cell>
          <cell r="GP37">
            <v>129.31644908999684</v>
          </cell>
          <cell r="GQ37">
            <v>129.31644908999681</v>
          </cell>
          <cell r="GR37">
            <v>129.31644908999684</v>
          </cell>
          <cell r="GS37">
            <v>129.31644908999684</v>
          </cell>
          <cell r="GT37">
            <v>129.31644908999684</v>
          </cell>
          <cell r="GU37">
            <v>129.31644908999684</v>
          </cell>
          <cell r="GV37">
            <v>129.31644908999684</v>
          </cell>
          <cell r="GW37">
            <v>129.31644908999684</v>
          </cell>
          <cell r="GX37">
            <v>129.31644908999684</v>
          </cell>
          <cell r="GY37">
            <v>129.31644908999684</v>
          </cell>
          <cell r="GZ37">
            <v>129.31644908999684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  <cell r="HJ37">
            <v>0</v>
          </cell>
          <cell r="HK37">
            <v>0</v>
          </cell>
          <cell r="HL37">
            <v>0</v>
          </cell>
          <cell r="HM37">
            <v>0</v>
          </cell>
          <cell r="HN37">
            <v>0</v>
          </cell>
          <cell r="HO37">
            <v>0</v>
          </cell>
          <cell r="HP37">
            <v>0</v>
          </cell>
          <cell r="HQ37">
            <v>0</v>
          </cell>
          <cell r="HR37">
            <v>0</v>
          </cell>
          <cell r="HS37">
            <v>0</v>
          </cell>
          <cell r="HT37">
            <v>0</v>
          </cell>
          <cell r="HU37">
            <v>0</v>
          </cell>
          <cell r="HV37">
            <v>0</v>
          </cell>
          <cell r="HW37">
            <v>0</v>
          </cell>
          <cell r="HX37">
            <v>0</v>
          </cell>
          <cell r="HY37">
            <v>0</v>
          </cell>
          <cell r="HZ37">
            <v>0</v>
          </cell>
          <cell r="IA37">
            <v>0</v>
          </cell>
        </row>
        <row r="38">
          <cell r="A38">
            <v>36</v>
          </cell>
          <cell r="C38" t="str">
            <v>ART PRODUTO medio Acumulado</v>
          </cell>
          <cell r="D38" t="str">
            <v>Kg ART/TC</v>
          </cell>
          <cell r="E38">
            <v>126.53737848655818</v>
          </cell>
          <cell r="F38">
            <v>126.53737848655821</v>
          </cell>
          <cell r="G38">
            <v>126.53737848655821</v>
          </cell>
          <cell r="H38">
            <v>126.53737848655821</v>
          </cell>
          <cell r="I38">
            <v>126.53737848655821</v>
          </cell>
          <cell r="J38">
            <v>126.53737848655824</v>
          </cell>
          <cell r="K38">
            <v>126.53737848655824</v>
          </cell>
          <cell r="L38">
            <v>126.53737848655824</v>
          </cell>
          <cell r="M38">
            <v>126.53737848655824</v>
          </cell>
          <cell r="N38">
            <v>126.53737848655821</v>
          </cell>
          <cell r="O38">
            <v>126.53737848655821</v>
          </cell>
          <cell r="P38">
            <v>126.53737848655821</v>
          </cell>
          <cell r="Q38">
            <v>126.53737848655821</v>
          </cell>
          <cell r="R38">
            <v>126.53737848655821</v>
          </cell>
          <cell r="S38">
            <v>126.53737848655818</v>
          </cell>
          <cell r="T38">
            <v>126.53737848655818</v>
          </cell>
          <cell r="U38">
            <v>126.53737848655818</v>
          </cell>
          <cell r="V38">
            <v>126.53737848655818</v>
          </cell>
          <cell r="W38">
            <v>126.53737848655818</v>
          </cell>
          <cell r="X38">
            <v>126.53737848655821</v>
          </cell>
          <cell r="Y38">
            <v>126.65623856721739</v>
          </cell>
          <cell r="Z38">
            <v>126.90650870319695</v>
          </cell>
          <cell r="AA38">
            <v>127.20753944872462</v>
          </cell>
          <cell r="AB38">
            <v>127.47667893101064</v>
          </cell>
          <cell r="AC38">
            <v>127.71874006078492</v>
          </cell>
          <cell r="AD38">
            <v>127.9376136721409</v>
          </cell>
          <cell r="AE38">
            <v>128.13647924850514</v>
          </cell>
          <cell r="AF38">
            <v>128.31796038484998</v>
          </cell>
          <cell r="AG38">
            <v>128.48424118671193</v>
          </cell>
          <cell r="AH38">
            <v>128.63715459709482</v>
          </cell>
          <cell r="AI38">
            <v>128.77825024459969</v>
          </cell>
          <cell r="AJ38">
            <v>128.90884714607708</v>
          </cell>
          <cell r="AK38">
            <v>129.03007506666447</v>
          </cell>
          <cell r="AL38">
            <v>129.08748516799477</v>
          </cell>
          <cell r="AM38">
            <v>129.19644292412997</v>
          </cell>
          <cell r="AN38">
            <v>129.29822735044675</v>
          </cell>
          <cell r="AO38">
            <v>129.39352426495637</v>
          </cell>
          <cell r="AP38">
            <v>129.48293476074494</v>
          </cell>
          <cell r="AQ38">
            <v>129.56698789748773</v>
          </cell>
          <cell r="AR38">
            <v>129.64615117794798</v>
          </cell>
          <cell r="AS38">
            <v>129.68403055636193</v>
          </cell>
          <cell r="AT38">
            <v>129.75662201497485</v>
          </cell>
          <cell r="AU38">
            <v>129.82527669101725</v>
          </cell>
          <cell r="AV38">
            <v>129.89030637945041</v>
          </cell>
          <cell r="AW38">
            <v>129.95199079638601</v>
          </cell>
          <cell r="AX38">
            <v>130.01058160115215</v>
          </cell>
          <cell r="AY38">
            <v>130.06630582801603</v>
          </cell>
          <cell r="AZ38">
            <v>130.09315792180001</v>
          </cell>
          <cell r="BA38">
            <v>130.14496123638813</v>
          </cell>
          <cell r="BB38">
            <v>130.19437612217919</v>
          </cell>
          <cell r="BC38">
            <v>130.24156403742114</v>
          </cell>
          <cell r="BD38">
            <v>130.2086197688447</v>
          </cell>
          <cell r="BE38">
            <v>130.17694003804985</v>
          </cell>
          <cell r="BF38">
            <v>130.14645340873372</v>
          </cell>
          <cell r="BG38">
            <v>130.13163664086764</v>
          </cell>
          <cell r="BH38">
            <v>130.10281714111926</v>
          </cell>
          <cell r="BI38">
            <v>130.07503422381285</v>
          </cell>
          <cell r="BJ38">
            <v>130.04823295111285</v>
          </cell>
          <cell r="BK38">
            <v>130.02236219999054</v>
          </cell>
          <cell r="BL38">
            <v>129.99737433675571</v>
          </cell>
          <cell r="BM38">
            <v>129.97322492435057</v>
          </cell>
          <cell r="BN38">
            <v>129.96145155926618</v>
          </cell>
          <cell r="BO38">
            <v>129.93848285362046</v>
          </cell>
          <cell r="BP38">
            <v>129.91625382321172</v>
          </cell>
          <cell r="BQ38">
            <v>129.89472930392651</v>
          </cell>
          <cell r="BR38">
            <v>129.87387632581411</v>
          </cell>
          <cell r="BS38">
            <v>129.85366394457671</v>
          </cell>
          <cell r="BT38">
            <v>129.83406308835416</v>
          </cell>
          <cell r="BU38">
            <v>129.82448337457012</v>
          </cell>
          <cell r="BV38">
            <v>129.80574905180077</v>
          </cell>
          <cell r="BW38">
            <v>129.78756088067678</v>
          </cell>
          <cell r="BX38">
            <v>129.7698953218154</v>
          </cell>
          <cell r="BY38">
            <v>129.75273016941864</v>
          </cell>
          <cell r="BZ38">
            <v>129.73604445815198</v>
          </cell>
          <cell r="CA38">
            <v>129.71981837771887</v>
          </cell>
          <cell r="CB38">
            <v>129.71187180473672</v>
          </cell>
          <cell r="CC38">
            <v>129.69630036136792</v>
          </cell>
          <cell r="CD38">
            <v>129.68114357685829</v>
          </cell>
          <cell r="CE38">
            <v>129.66638510564297</v>
          </cell>
          <cell r="CF38">
            <v>129.65200945012279</v>
          </cell>
          <cell r="CG38">
            <v>129.63800190638054</v>
          </cell>
          <cell r="CH38">
            <v>129.68536866969609</v>
          </cell>
          <cell r="CI38">
            <v>129.70849683217207</v>
          </cell>
          <cell r="CJ38">
            <v>129.75368543852875</v>
          </cell>
          <cell r="CK38">
            <v>129.79750435845466</v>
          </cell>
          <cell r="CL38">
            <v>129.84001493596043</v>
          </cell>
          <cell r="CM38">
            <v>129.88127490572938</v>
          </cell>
          <cell r="CN38">
            <v>129.92133865472411</v>
          </cell>
          <cell r="CO38">
            <v>129.96025746136453</v>
          </cell>
          <cell r="CP38">
            <v>129.97930274008317</v>
          </cell>
          <cell r="CQ38">
            <v>130.01659401461399</v>
          </cell>
          <cell r="CR38">
            <v>130.05285633541942</v>
          </cell>
          <cell r="CS38">
            <v>130.0881317098289</v>
          </cell>
          <cell r="CT38">
            <v>130.12245988925642</v>
          </cell>
          <cell r="CU38">
            <v>130.15587851863071</v>
          </cell>
          <cell r="CV38">
            <v>130.1884232741032</v>
          </cell>
          <cell r="CW38">
            <v>130.20437859105391</v>
          </cell>
          <cell r="CX38">
            <v>130.23567543199709</v>
          </cell>
          <cell r="CY38">
            <v>130.26617978605506</v>
          </cell>
          <cell r="CZ38">
            <v>130.29592137747878</v>
          </cell>
          <cell r="DA38">
            <v>130.32492846236266</v>
          </cell>
          <cell r="DB38">
            <v>130.35322791818388</v>
          </cell>
          <cell r="DC38">
            <v>130.3808453268677</v>
          </cell>
          <cell r="DD38">
            <v>130.3944059227274</v>
          </cell>
          <cell r="DE38">
            <v>130.42104558126056</v>
          </cell>
          <cell r="DF38">
            <v>130.44706197231105</v>
          </cell>
          <cell r="DG38">
            <v>130.47247671612348</v>
          </cell>
          <cell r="DH38">
            <v>130.49731044440628</v>
          </cell>
          <cell r="DI38">
            <v>130.52158285619129</v>
          </cell>
          <cell r="DJ38">
            <v>130.54531276994794</v>
          </cell>
          <cell r="DK38">
            <v>130.55697994209964</v>
          </cell>
          <cell r="DL38">
            <v>130.57992958616904</v>
          </cell>
          <cell r="DM38">
            <v>130.64683379875157</v>
          </cell>
          <cell r="DN38">
            <v>130.71229896148847</v>
          </cell>
          <cell r="DO38">
            <v>130.77637100938418</v>
          </cell>
          <cell r="DP38">
            <v>130.8390939430094</v>
          </cell>
          <cell r="DQ38">
            <v>130.90050992926956</v>
          </cell>
          <cell r="DR38">
            <v>130.93074051628776</v>
          </cell>
          <cell r="DS38">
            <v>130.99027136451588</v>
          </cell>
          <cell r="DT38">
            <v>131.04859326659593</v>
          </cell>
          <cell r="DU38">
            <v>131.10574267907512</v>
          </cell>
          <cell r="DV38">
            <v>131.161754607261</v>
          </cell>
          <cell r="DW38">
            <v>131.21666267672234</v>
          </cell>
          <cell r="DX38">
            <v>131.27049920060395</v>
          </cell>
          <cell r="DY38">
            <v>131.29702538762533</v>
          </cell>
          <cell r="DZ38">
            <v>131.34931246450884</v>
          </cell>
          <cell r="EA38">
            <v>131.40060344406041</v>
          </cell>
          <cell r="EB38">
            <v>131.45092652200424</v>
          </cell>
          <cell r="EC38">
            <v>131.50030883985988</v>
          </cell>
          <cell r="ED38">
            <v>131.54877653375524</v>
          </cell>
          <cell r="EE38">
            <v>131.5963547805523</v>
          </cell>
          <cell r="EF38">
            <v>131.61981797754009</v>
          </cell>
          <cell r="EG38">
            <v>131.6661072686486</v>
          </cell>
          <cell r="EH38">
            <v>131.7115661384467</v>
          </cell>
          <cell r="EI38">
            <v>131.75621673467799</v>
          </cell>
          <cell r="EJ38">
            <v>131.80008042443788</v>
          </cell>
          <cell r="EK38">
            <v>131.8431778282679</v>
          </cell>
          <cell r="EL38">
            <v>131.88552885247853</v>
          </cell>
          <cell r="EM38">
            <v>131.90643050522829</v>
          </cell>
          <cell r="EN38">
            <v>131.94769779702156</v>
          </cell>
          <cell r="EO38">
            <v>131.98826554757321</v>
          </cell>
          <cell r="EP38">
            <v>132.02815139476735</v>
          </cell>
          <cell r="EQ38">
            <v>132.06737238847958</v>
          </cell>
          <cell r="ER38">
            <v>132.11466890644053</v>
          </cell>
          <cell r="ES38">
            <v>132.16124087418416</v>
          </cell>
          <cell r="ET38">
            <v>132.18426033481745</v>
          </cell>
          <cell r="EU38">
            <v>132.22977630104452</v>
          </cell>
          <cell r="EV38">
            <v>132.27460809519434</v>
          </cell>
          <cell r="EW38">
            <v>132.31877102836529</v>
          </cell>
          <cell r="EX38">
            <v>132.36227995817535</v>
          </cell>
          <cell r="EY38">
            <v>132.40514930542773</v>
          </cell>
          <cell r="EZ38">
            <v>132.44739307004662</v>
          </cell>
          <cell r="FA38">
            <v>132.4682846225256</v>
          </cell>
          <cell r="FB38">
            <v>132.50961537972938</v>
          </cell>
          <cell r="FC38">
            <v>132.55035381118788</v>
          </cell>
          <cell r="FD38">
            <v>132.5905125595535</v>
          </cell>
          <cell r="FE38">
            <v>132.63010391022596</v>
          </cell>
          <cell r="FF38">
            <v>132.66913980388256</v>
          </cell>
          <cell r="FG38">
            <v>132.70763184848508</v>
          </cell>
          <cell r="FH38">
            <v>132.72667746674412</v>
          </cell>
          <cell r="FI38">
            <v>132.76437480308232</v>
          </cell>
          <cell r="FJ38">
            <v>132.80155592900138</v>
          </cell>
          <cell r="FK38">
            <v>132.83823137552875</v>
          </cell>
          <cell r="FL38">
            <v>132.87441138917356</v>
          </cell>
          <cell r="FM38">
            <v>132.91010594147079</v>
          </cell>
          <cell r="FN38">
            <v>132.9453247381438</v>
          </cell>
          <cell r="FO38">
            <v>132.96275869064937</v>
          </cell>
          <cell r="FP38">
            <v>132.99728149222125</v>
          </cell>
          <cell r="FQ38">
            <v>133.03135169644139</v>
          </cell>
          <cell r="FR38">
            <v>133.06497814574143</v>
          </cell>
          <cell r="FS38">
            <v>133.09816945370295</v>
          </cell>
          <cell r="FT38">
            <v>133.13093401241346</v>
          </cell>
          <cell r="FU38">
            <v>133.16327999954038</v>
          </cell>
          <cell r="FV38">
            <v>133.15311582125332</v>
          </cell>
          <cell r="FW38">
            <v>133.13294775368692</v>
          </cell>
          <cell r="FX38">
            <v>133.11299061086606</v>
          </cell>
          <cell r="FY38">
            <v>133.09324110111581</v>
          </cell>
          <cell r="FZ38">
            <v>133.07369600089942</v>
          </cell>
          <cell r="GA38">
            <v>133.0543521530646</v>
          </cell>
          <cell r="GB38">
            <v>133.03520646514329</v>
          </cell>
          <cell r="GC38">
            <v>133.02570698203442</v>
          </cell>
          <cell r="GD38">
            <v>133.00685287305893</v>
          </cell>
          <cell r="GE38">
            <v>132.98818946512742</v>
          </cell>
          <cell r="GF38">
            <v>132.9697138795122</v>
          </cell>
          <cell r="GG38">
            <v>132.95142329513672</v>
          </cell>
          <cell r="GH38">
            <v>132.93331494713945</v>
          </cell>
          <cell r="GI38">
            <v>132.9153861254805</v>
          </cell>
          <cell r="GJ38">
            <v>132.9064882047972</v>
          </cell>
          <cell r="GK38">
            <v>132.88882370792606</v>
          </cell>
          <cell r="GL38">
            <v>132.87133219336351</v>
          </cell>
          <cell r="GM38">
            <v>132.85401113255625</v>
          </cell>
          <cell r="GN38">
            <v>132.83685804599332</v>
          </cell>
          <cell r="GO38">
            <v>132.81987050202267</v>
          </cell>
          <cell r="GP38">
            <v>132.8030461157021</v>
          </cell>
          <cell r="GQ38">
            <v>132.79469437386302</v>
          </cell>
          <cell r="GR38">
            <v>132.77811035168963</v>
          </cell>
          <cell r="GS38">
            <v>132.7616837219193</v>
          </cell>
          <cell r="GT38">
            <v>132.74541225451065</v>
          </cell>
          <cell r="GU38">
            <v>132.72929376135309</v>
          </cell>
          <cell r="GV38">
            <v>132.71332609528613</v>
          </cell>
          <cell r="GW38">
            <v>132.69750714914579</v>
          </cell>
          <cell r="GX38">
            <v>132.6896527982673</v>
          </cell>
          <cell r="GY38">
            <v>132.67405306630192</v>
          </cell>
          <cell r="GZ38">
            <v>132.67405306630192</v>
          </cell>
          <cell r="HA38">
            <v>132.67405306630192</v>
          </cell>
          <cell r="HB38">
            <v>132.67405306630192</v>
          </cell>
          <cell r="HC38">
            <v>132.67405306630192</v>
          </cell>
          <cell r="HD38">
            <v>132.67405306630192</v>
          </cell>
          <cell r="HE38">
            <v>132.67405306630192</v>
          </cell>
          <cell r="HF38">
            <v>132.67405306630192</v>
          </cell>
          <cell r="HG38">
            <v>132.67405306630192</v>
          </cell>
          <cell r="HH38">
            <v>132.67405306630192</v>
          </cell>
          <cell r="HI38">
            <v>132.67405306630192</v>
          </cell>
          <cell r="HJ38">
            <v>132.67405306630192</v>
          </cell>
          <cell r="HK38">
            <v>132.67405306630192</v>
          </cell>
          <cell r="HL38">
            <v>132.67405306630192</v>
          </cell>
          <cell r="HM38">
            <v>132.67405306630192</v>
          </cell>
          <cell r="HN38">
            <v>132.67405306630192</v>
          </cell>
          <cell r="HO38">
            <v>132.67405306630192</v>
          </cell>
          <cell r="HP38">
            <v>132.67405306630192</v>
          </cell>
          <cell r="HQ38">
            <v>132.67405306630192</v>
          </cell>
          <cell r="HR38">
            <v>132.67405306630192</v>
          </cell>
          <cell r="HS38">
            <v>132.67405306630192</v>
          </cell>
          <cell r="HT38">
            <v>132.67405306630192</v>
          </cell>
          <cell r="HU38">
            <v>132.67405306630192</v>
          </cell>
          <cell r="HV38">
            <v>132.67405306630192</v>
          </cell>
          <cell r="HW38">
            <v>132.67405306630192</v>
          </cell>
          <cell r="HX38">
            <v>132.67405306630192</v>
          </cell>
          <cell r="HY38">
            <v>132.67405306630192</v>
          </cell>
          <cell r="HZ38">
            <v>132.67405306630192</v>
          </cell>
          <cell r="IA38">
            <v>132.67405306630192</v>
          </cell>
        </row>
        <row r="39">
          <cell r="A39">
            <v>37</v>
          </cell>
        </row>
        <row r="40">
          <cell r="A40">
            <v>38</v>
          </cell>
          <cell r="C40" t="str">
            <v xml:space="preserve">ART Producto cana día </v>
          </cell>
          <cell r="D40" t="str">
            <v>Ton ART</v>
          </cell>
          <cell r="E40">
            <v>366.11481508777507</v>
          </cell>
          <cell r="F40">
            <v>549.17222263166275</v>
          </cell>
          <cell r="G40">
            <v>732.22963017555014</v>
          </cell>
          <cell r="H40">
            <v>915.28703771943765</v>
          </cell>
          <cell r="I40">
            <v>1098.3444452633255</v>
          </cell>
          <cell r="J40">
            <v>1098.3444452633255</v>
          </cell>
          <cell r="K40">
            <v>1098.3444452633255</v>
          </cell>
          <cell r="L40">
            <v>823.75833394749384</v>
          </cell>
          <cell r="M40">
            <v>1098.3444452633255</v>
          </cell>
          <cell r="N40">
            <v>1098.3444452633255</v>
          </cell>
          <cell r="O40">
            <v>1098.3444452633255</v>
          </cell>
          <cell r="P40">
            <v>1098.3444452633255</v>
          </cell>
          <cell r="Q40">
            <v>1098.3444452633255</v>
          </cell>
          <cell r="R40">
            <v>1098.3444452633255</v>
          </cell>
          <cell r="S40">
            <v>823.75833394749384</v>
          </cell>
          <cell r="T40">
            <v>1098.3444452633255</v>
          </cell>
          <cell r="U40">
            <v>1098.3444452633255</v>
          </cell>
          <cell r="V40">
            <v>1098.3444452633255</v>
          </cell>
          <cell r="W40">
            <v>1098.3444452633255</v>
          </cell>
          <cell r="X40">
            <v>1098.3444452633255</v>
          </cell>
          <cell r="Y40">
            <v>432.14246073841213</v>
          </cell>
          <cell r="Z40">
            <v>972.32053666142735</v>
          </cell>
          <cell r="AA40">
            <v>1296.4273822152361</v>
          </cell>
          <cell r="AB40">
            <v>1296.4273822152361</v>
          </cell>
          <cell r="AC40">
            <v>1296.4273822152361</v>
          </cell>
          <cell r="AD40">
            <v>1296.4273822152361</v>
          </cell>
          <cell r="AE40">
            <v>1296.4273822152361</v>
          </cell>
          <cell r="AF40">
            <v>1296.4273822152361</v>
          </cell>
          <cell r="AG40">
            <v>1296.4273822152361</v>
          </cell>
          <cell r="AH40">
            <v>1296.4273822152361</v>
          </cell>
          <cell r="AI40">
            <v>1296.4273822152361</v>
          </cell>
          <cell r="AJ40">
            <v>1296.4273822152361</v>
          </cell>
          <cell r="AK40">
            <v>1296.4273822152361</v>
          </cell>
          <cell r="AL40">
            <v>648.21369110761805</v>
          </cell>
          <cell r="AM40">
            <v>1296.4273822152361</v>
          </cell>
          <cell r="AN40">
            <v>1296.4273822152361</v>
          </cell>
          <cell r="AO40">
            <v>1296.4273822152361</v>
          </cell>
          <cell r="AP40">
            <v>1296.4273822152361</v>
          </cell>
          <cell r="AQ40">
            <v>1296.4273822152361</v>
          </cell>
          <cell r="AR40">
            <v>1296.4273822152361</v>
          </cell>
          <cell r="AS40">
            <v>648.21369110761805</v>
          </cell>
          <cell r="AT40">
            <v>1296.4273822152361</v>
          </cell>
          <cell r="AU40">
            <v>1296.4273822152361</v>
          </cell>
          <cell r="AV40">
            <v>1296.4273822152361</v>
          </cell>
          <cell r="AW40">
            <v>1296.4273822152361</v>
          </cell>
          <cell r="AX40">
            <v>1296.4273822152361</v>
          </cell>
          <cell r="AY40">
            <v>1296.4273822152361</v>
          </cell>
          <cell r="AZ40">
            <v>648.21369110761805</v>
          </cell>
          <cell r="BA40">
            <v>1296.4273822152361</v>
          </cell>
          <cell r="BB40">
            <v>1296.4273822152361</v>
          </cell>
          <cell r="BC40">
            <v>1296.4273822152361</v>
          </cell>
          <cell r="BD40">
            <v>1115.8830277469899</v>
          </cell>
          <cell r="BE40">
            <v>1115.8830277469899</v>
          </cell>
          <cell r="BF40">
            <v>1115.8830277469899</v>
          </cell>
          <cell r="BG40">
            <v>557.94151387349496</v>
          </cell>
          <cell r="BH40">
            <v>1115.8830277469899</v>
          </cell>
          <cell r="BI40">
            <v>1115.8830277469899</v>
          </cell>
          <cell r="BJ40">
            <v>1115.8830277469899</v>
          </cell>
          <cell r="BK40">
            <v>1115.8830277469899</v>
          </cell>
          <cell r="BL40">
            <v>1115.8830277469899</v>
          </cell>
          <cell r="BM40">
            <v>1115.8830277469899</v>
          </cell>
          <cell r="BN40">
            <v>557.94151387349496</v>
          </cell>
          <cell r="BO40">
            <v>1115.8830277469899</v>
          </cell>
          <cell r="BP40">
            <v>1115.8830277469899</v>
          </cell>
          <cell r="BQ40">
            <v>1115.8830277469899</v>
          </cell>
          <cell r="BR40">
            <v>1115.8830277469899</v>
          </cell>
          <cell r="BS40">
            <v>1115.8830277469899</v>
          </cell>
          <cell r="BT40">
            <v>1115.8830277469899</v>
          </cell>
          <cell r="BU40">
            <v>557.94151387349496</v>
          </cell>
          <cell r="BV40">
            <v>1115.8830277469899</v>
          </cell>
          <cell r="BW40">
            <v>1115.8830277469899</v>
          </cell>
          <cell r="BX40">
            <v>1115.8830277469899</v>
          </cell>
          <cell r="BY40">
            <v>1115.8830277469899</v>
          </cell>
          <cell r="BZ40">
            <v>1115.8830277469899</v>
          </cell>
          <cell r="CA40">
            <v>1115.8830277469899</v>
          </cell>
          <cell r="CB40">
            <v>557.94151387349496</v>
          </cell>
          <cell r="CC40">
            <v>1115.8830277469899</v>
          </cell>
          <cell r="CD40">
            <v>1115.8830277469899</v>
          </cell>
          <cell r="CE40">
            <v>1115.8830277469899</v>
          </cell>
          <cell r="CF40">
            <v>1115.8830277469899</v>
          </cell>
          <cell r="CG40">
            <v>1115.8830277469899</v>
          </cell>
          <cell r="CH40">
            <v>1439.1985472559938</v>
          </cell>
          <cell r="CI40">
            <v>719.59927362799692</v>
          </cell>
          <cell r="CJ40">
            <v>1439.1985472559938</v>
          </cell>
          <cell r="CK40">
            <v>1439.1985472559938</v>
          </cell>
          <cell r="CL40">
            <v>1439.1985472559938</v>
          </cell>
          <cell r="CM40">
            <v>1439.1985472559938</v>
          </cell>
          <cell r="CN40">
            <v>1439.1985472559938</v>
          </cell>
          <cell r="CO40">
            <v>1439.1985472559938</v>
          </cell>
          <cell r="CP40">
            <v>719.59927362799692</v>
          </cell>
          <cell r="CQ40">
            <v>1439.1985472559938</v>
          </cell>
          <cell r="CR40">
            <v>1439.1985472559938</v>
          </cell>
          <cell r="CS40">
            <v>1439.1985472559938</v>
          </cell>
          <cell r="CT40">
            <v>1439.1985472559938</v>
          </cell>
          <cell r="CU40">
            <v>1439.1985472559938</v>
          </cell>
          <cell r="CV40">
            <v>1439.1985472559938</v>
          </cell>
          <cell r="CW40">
            <v>719.59927362799692</v>
          </cell>
          <cell r="CX40">
            <v>1439.1985472559938</v>
          </cell>
          <cell r="CY40">
            <v>1439.1985472559938</v>
          </cell>
          <cell r="CZ40">
            <v>1439.1985472559938</v>
          </cell>
          <cell r="DA40">
            <v>1439.1985472559938</v>
          </cell>
          <cell r="DB40">
            <v>1439.1985472559938</v>
          </cell>
          <cell r="DC40">
            <v>1439.1985472559938</v>
          </cell>
          <cell r="DD40">
            <v>719.59927362799692</v>
          </cell>
          <cell r="DE40">
            <v>1439.1985472559938</v>
          </cell>
          <cell r="DF40">
            <v>1439.1985472559938</v>
          </cell>
          <cell r="DG40">
            <v>1439.1985472559938</v>
          </cell>
          <cell r="DH40">
            <v>1439.1985472559938</v>
          </cell>
          <cell r="DI40">
            <v>1439.1985472559938</v>
          </cell>
          <cell r="DJ40">
            <v>1439.1985472559938</v>
          </cell>
          <cell r="DK40">
            <v>719.59927362799692</v>
          </cell>
          <cell r="DL40">
            <v>1439.1985472559938</v>
          </cell>
          <cell r="DM40">
            <v>1483.5643127726189</v>
          </cell>
          <cell r="DN40">
            <v>1483.5643127726189</v>
          </cell>
          <cell r="DO40">
            <v>1483.5643127726189</v>
          </cell>
          <cell r="DP40">
            <v>1483.5643127726189</v>
          </cell>
          <cell r="DQ40">
            <v>1483.5643127726189</v>
          </cell>
          <cell r="DR40">
            <v>741.78215638630945</v>
          </cell>
          <cell r="DS40">
            <v>1483.5643127726189</v>
          </cell>
          <cell r="DT40">
            <v>1483.5643127726189</v>
          </cell>
          <cell r="DU40">
            <v>1483.5643127726189</v>
          </cell>
          <cell r="DV40">
            <v>1483.5643127726189</v>
          </cell>
          <cell r="DW40">
            <v>1483.5643127726189</v>
          </cell>
          <cell r="DX40">
            <v>1483.5643127726189</v>
          </cell>
          <cell r="DY40">
            <v>741.78215638630945</v>
          </cell>
          <cell r="DZ40">
            <v>1483.5643127726189</v>
          </cell>
          <cell r="EA40">
            <v>1483.5643127726189</v>
          </cell>
          <cell r="EB40">
            <v>1483.5643127726189</v>
          </cell>
          <cell r="EC40">
            <v>1483.5643127726189</v>
          </cell>
          <cell r="ED40">
            <v>1483.5643127726189</v>
          </cell>
          <cell r="EE40">
            <v>1483.5643127726189</v>
          </cell>
          <cell r="EF40">
            <v>741.78215638630945</v>
          </cell>
          <cell r="EG40">
            <v>1483.5643127726189</v>
          </cell>
          <cell r="EH40">
            <v>1483.5643127726189</v>
          </cell>
          <cell r="EI40">
            <v>1483.5643127726189</v>
          </cell>
          <cell r="EJ40">
            <v>1483.5643127726189</v>
          </cell>
          <cell r="EK40">
            <v>1483.5643127726189</v>
          </cell>
          <cell r="EL40">
            <v>1483.5643127726189</v>
          </cell>
          <cell r="EM40">
            <v>741.78215638630945</v>
          </cell>
          <cell r="EN40">
            <v>1483.5643127726189</v>
          </cell>
          <cell r="EO40">
            <v>1483.5643127726189</v>
          </cell>
          <cell r="EP40">
            <v>1483.5643127726189</v>
          </cell>
          <cell r="EQ40">
            <v>1483.5643127726189</v>
          </cell>
          <cell r="ER40">
            <v>1399.4530032871191</v>
          </cell>
          <cell r="ES40">
            <v>1399.4530032871191</v>
          </cell>
          <cell r="ET40">
            <v>699.72650164355957</v>
          </cell>
          <cell r="EU40">
            <v>1399.4530032871191</v>
          </cell>
          <cell r="EV40">
            <v>1399.4530032871191</v>
          </cell>
          <cell r="EW40">
            <v>1399.4530032871191</v>
          </cell>
          <cell r="EX40">
            <v>1399.4530032871191</v>
          </cell>
          <cell r="EY40">
            <v>1399.4530032871191</v>
          </cell>
          <cell r="EZ40">
            <v>1399.4530032871191</v>
          </cell>
          <cell r="FA40">
            <v>699.72650164355957</v>
          </cell>
          <cell r="FB40">
            <v>1399.4530032871191</v>
          </cell>
          <cell r="FC40">
            <v>1399.4530032871191</v>
          </cell>
          <cell r="FD40">
            <v>1399.4530032871191</v>
          </cell>
          <cell r="FE40">
            <v>1399.4530032871191</v>
          </cell>
          <cell r="FF40">
            <v>1399.4530032871191</v>
          </cell>
          <cell r="FG40">
            <v>1399.4530032871191</v>
          </cell>
          <cell r="FH40">
            <v>699.72650164355957</v>
          </cell>
          <cell r="FI40">
            <v>1399.4530032871191</v>
          </cell>
          <cell r="FJ40">
            <v>1399.4530032871191</v>
          </cell>
          <cell r="FK40">
            <v>1399.4530032871191</v>
          </cell>
          <cell r="FL40">
            <v>1399.4530032871191</v>
          </cell>
          <cell r="FM40">
            <v>1399.4530032871191</v>
          </cell>
          <cell r="FN40">
            <v>1399.4530032871191</v>
          </cell>
          <cell r="FO40">
            <v>699.72650164355957</v>
          </cell>
          <cell r="FP40">
            <v>1399.4530032871191</v>
          </cell>
          <cell r="FQ40">
            <v>1399.4530032871191</v>
          </cell>
          <cell r="FR40">
            <v>1399.4530032871191</v>
          </cell>
          <cell r="FS40">
            <v>1399.4530032871191</v>
          </cell>
          <cell r="FT40">
            <v>1399.4530032871191</v>
          </cell>
          <cell r="FU40">
            <v>1399.4530032871191</v>
          </cell>
          <cell r="FV40">
            <v>543.12908617798655</v>
          </cell>
          <cell r="FW40">
            <v>1086.2581723559731</v>
          </cell>
          <cell r="FX40">
            <v>1086.2581723559731</v>
          </cell>
          <cell r="FY40">
            <v>1086.2581723559731</v>
          </cell>
          <cell r="FZ40">
            <v>1086.2581723559731</v>
          </cell>
          <cell r="GA40">
            <v>1086.2581723559731</v>
          </cell>
          <cell r="GB40">
            <v>1086.2581723559731</v>
          </cell>
          <cell r="GC40">
            <v>543.12908617798655</v>
          </cell>
          <cell r="GD40">
            <v>1086.2581723559731</v>
          </cell>
          <cell r="GE40">
            <v>1086.2581723559731</v>
          </cell>
          <cell r="GF40">
            <v>1086.2581723559731</v>
          </cell>
          <cell r="GG40">
            <v>1086.2581723559731</v>
          </cell>
          <cell r="GH40">
            <v>1086.2581723559731</v>
          </cell>
          <cell r="GI40">
            <v>1086.2581723559731</v>
          </cell>
          <cell r="GJ40">
            <v>543.12908617798655</v>
          </cell>
          <cell r="GK40">
            <v>1086.2581723559731</v>
          </cell>
          <cell r="GL40">
            <v>1086.2581723559731</v>
          </cell>
          <cell r="GM40">
            <v>1086.2581723559731</v>
          </cell>
          <cell r="GN40">
            <v>1086.2581723559731</v>
          </cell>
          <cell r="GO40">
            <v>1086.2581723559731</v>
          </cell>
          <cell r="GP40">
            <v>1086.2581723559731</v>
          </cell>
          <cell r="GQ40">
            <v>543.12908617798655</v>
          </cell>
          <cell r="GR40">
            <v>1086.2581723559731</v>
          </cell>
          <cell r="GS40">
            <v>1086.2581723559731</v>
          </cell>
          <cell r="GT40">
            <v>1086.2581723559731</v>
          </cell>
          <cell r="GU40">
            <v>1086.2581723559731</v>
          </cell>
          <cell r="GV40">
            <v>1086.2581723559731</v>
          </cell>
          <cell r="GW40">
            <v>1086.2581723559731</v>
          </cell>
          <cell r="GX40">
            <v>543.12908617798655</v>
          </cell>
          <cell r="GY40">
            <v>1086.2581723559731</v>
          </cell>
          <cell r="GZ40">
            <v>0</v>
          </cell>
          <cell r="HA40">
            <v>0</v>
          </cell>
          <cell r="HB40">
            <v>0</v>
          </cell>
          <cell r="HC40">
            <v>0</v>
          </cell>
          <cell r="HD40">
            <v>0</v>
          </cell>
          <cell r="HE40">
            <v>0</v>
          </cell>
          <cell r="HF40">
            <v>0</v>
          </cell>
          <cell r="HG40">
            <v>0</v>
          </cell>
          <cell r="HH40">
            <v>0</v>
          </cell>
          <cell r="HI40">
            <v>0</v>
          </cell>
          <cell r="HJ40">
            <v>0</v>
          </cell>
          <cell r="HK40">
            <v>0</v>
          </cell>
          <cell r="HL40">
            <v>0</v>
          </cell>
          <cell r="HM40">
            <v>0</v>
          </cell>
          <cell r="HN40">
            <v>0</v>
          </cell>
          <cell r="HO40">
            <v>0</v>
          </cell>
          <cell r="HP40">
            <v>0</v>
          </cell>
          <cell r="HQ40">
            <v>0</v>
          </cell>
          <cell r="HR40">
            <v>0</v>
          </cell>
          <cell r="HS40">
            <v>0</v>
          </cell>
          <cell r="HT40">
            <v>0</v>
          </cell>
          <cell r="HU40">
            <v>0</v>
          </cell>
          <cell r="HV40">
            <v>0</v>
          </cell>
          <cell r="HW40">
            <v>0</v>
          </cell>
          <cell r="HX40">
            <v>0</v>
          </cell>
          <cell r="HY40">
            <v>0</v>
          </cell>
          <cell r="HZ40">
            <v>0</v>
          </cell>
          <cell r="IA40">
            <v>0</v>
          </cell>
        </row>
        <row r="41">
          <cell r="A41">
            <v>39</v>
          </cell>
          <cell r="C41" t="str">
            <v>ART Producto cana Semanal</v>
          </cell>
          <cell r="D41" t="str">
            <v>Ton ART</v>
          </cell>
          <cell r="E41">
            <v>366.11481508777507</v>
          </cell>
          <cell r="F41">
            <v>915.28703771943788</v>
          </cell>
          <cell r="G41">
            <v>1647.5166678949881</v>
          </cell>
          <cell r="H41">
            <v>2562.8037056144258</v>
          </cell>
          <cell r="I41">
            <v>3661.1481508777515</v>
          </cell>
          <cell r="J41">
            <v>4759.4925961410772</v>
          </cell>
          <cell r="K41">
            <v>5857.837041404403</v>
          </cell>
          <cell r="L41">
            <v>823.75833394749384</v>
          </cell>
          <cell r="M41">
            <v>1922.1027792108193</v>
          </cell>
          <cell r="N41">
            <v>3020.4472244741446</v>
          </cell>
          <cell r="O41">
            <v>4118.7916697374703</v>
          </cell>
          <cell r="P41">
            <v>5217.1361150007961</v>
          </cell>
          <cell r="Q41">
            <v>6315.4805602641218</v>
          </cell>
          <cell r="R41">
            <v>7413.8250055274475</v>
          </cell>
          <cell r="S41">
            <v>823.75833394749384</v>
          </cell>
          <cell r="T41">
            <v>1922.1027792108193</v>
          </cell>
          <cell r="U41">
            <v>3020.4472244741446</v>
          </cell>
          <cell r="V41">
            <v>4118.7916697374703</v>
          </cell>
          <cell r="W41">
            <v>5217.1361150007961</v>
          </cell>
          <cell r="X41">
            <v>6315.4805602641218</v>
          </cell>
          <cell r="Y41">
            <v>6747.6230210025342</v>
          </cell>
          <cell r="Z41">
            <v>972.32053666142735</v>
          </cell>
          <cell r="AA41">
            <v>2268.7479188766633</v>
          </cell>
          <cell r="AB41">
            <v>3565.1753010918992</v>
          </cell>
          <cell r="AC41">
            <v>4861.6026833071355</v>
          </cell>
          <cell r="AD41">
            <v>6158.0300655223718</v>
          </cell>
          <cell r="AE41">
            <v>7454.4574477376082</v>
          </cell>
          <cell r="AF41">
            <v>8750.8848299528436</v>
          </cell>
          <cell r="AG41">
            <v>1296.4273822152361</v>
          </cell>
          <cell r="AH41">
            <v>2592.8547644304722</v>
          </cell>
          <cell r="AI41">
            <v>3889.2821466457081</v>
          </cell>
          <cell r="AJ41">
            <v>5185.7095288609444</v>
          </cell>
          <cell r="AK41">
            <v>6482.1369110761807</v>
          </cell>
          <cell r="AL41">
            <v>7130.3506021837984</v>
          </cell>
          <cell r="AM41">
            <v>8426.7779843990338</v>
          </cell>
          <cell r="AN41">
            <v>1296.4273822152361</v>
          </cell>
          <cell r="AO41">
            <v>2592.8547644304722</v>
          </cell>
          <cell r="AP41">
            <v>3889.2821466457081</v>
          </cell>
          <cell r="AQ41">
            <v>5185.7095288609444</v>
          </cell>
          <cell r="AR41">
            <v>6482.1369110761807</v>
          </cell>
          <cell r="AS41">
            <v>7130.3506021837984</v>
          </cell>
          <cell r="AT41">
            <v>8426.7779843990338</v>
          </cell>
          <cell r="AU41">
            <v>1296.4273822152361</v>
          </cell>
          <cell r="AV41">
            <v>2592.8547644304722</v>
          </cell>
          <cell r="AW41">
            <v>3889.2821466457081</v>
          </cell>
          <cell r="AX41">
            <v>5185.7095288609444</v>
          </cell>
          <cell r="AY41">
            <v>6482.1369110761807</v>
          </cell>
          <cell r="AZ41">
            <v>7130.3506021837984</v>
          </cell>
          <cell r="BA41">
            <v>8426.7779843990338</v>
          </cell>
          <cell r="BB41">
            <v>1296.4273822152361</v>
          </cell>
          <cell r="BC41">
            <v>2592.8547644304722</v>
          </cell>
          <cell r="BD41">
            <v>3708.7377921774623</v>
          </cell>
          <cell r="BE41">
            <v>4824.620819924452</v>
          </cell>
          <cell r="BF41">
            <v>5940.5038476714417</v>
          </cell>
          <cell r="BG41">
            <v>6498.4453615449365</v>
          </cell>
          <cell r="BH41">
            <v>7614.3283892919262</v>
          </cell>
          <cell r="BI41">
            <v>1115.8830277469899</v>
          </cell>
          <cell r="BJ41">
            <v>2231.7660554939798</v>
          </cell>
          <cell r="BK41">
            <v>3347.64908324097</v>
          </cell>
          <cell r="BL41">
            <v>4463.5321109879596</v>
          </cell>
          <cell r="BM41">
            <v>5579.4151387349493</v>
          </cell>
          <cell r="BN41">
            <v>6137.3566526084442</v>
          </cell>
          <cell r="BO41">
            <v>7253.2396803554338</v>
          </cell>
          <cell r="BP41">
            <v>1115.8830277469899</v>
          </cell>
          <cell r="BQ41">
            <v>2231.7660554939798</v>
          </cell>
          <cell r="BR41">
            <v>3347.64908324097</v>
          </cell>
          <cell r="BS41">
            <v>4463.5321109879596</v>
          </cell>
          <cell r="BT41">
            <v>5579.4151387349493</v>
          </cell>
          <cell r="BU41">
            <v>6137.3566526084442</v>
          </cell>
          <cell r="BV41">
            <v>7253.2396803554338</v>
          </cell>
          <cell r="BW41">
            <v>1115.8830277469899</v>
          </cell>
          <cell r="BX41">
            <v>2231.7660554939798</v>
          </cell>
          <cell r="BY41">
            <v>3347.64908324097</v>
          </cell>
          <cell r="BZ41">
            <v>4463.5321109879596</v>
          </cell>
          <cell r="CA41">
            <v>5579.4151387349493</v>
          </cell>
          <cell r="CB41">
            <v>6137.3566526084442</v>
          </cell>
          <cell r="CC41">
            <v>7253.2396803554338</v>
          </cell>
          <cell r="CD41">
            <v>1115.8830277469899</v>
          </cell>
          <cell r="CE41">
            <v>2231.7660554939798</v>
          </cell>
          <cell r="CF41">
            <v>3347.64908324097</v>
          </cell>
          <cell r="CG41">
            <v>4463.5321109879596</v>
          </cell>
          <cell r="CH41">
            <v>5902.7306582439533</v>
          </cell>
          <cell r="CI41">
            <v>6622.3299318719501</v>
          </cell>
          <cell r="CJ41">
            <v>8061.5284791279437</v>
          </cell>
          <cell r="CK41">
            <v>1439.1985472559938</v>
          </cell>
          <cell r="CL41">
            <v>2878.3970945119877</v>
          </cell>
          <cell r="CM41">
            <v>4317.5956417679818</v>
          </cell>
          <cell r="CN41">
            <v>5756.7941890239754</v>
          </cell>
          <cell r="CO41">
            <v>7195.992736279969</v>
          </cell>
          <cell r="CP41">
            <v>7915.5920099079658</v>
          </cell>
          <cell r="CQ41">
            <v>9354.7905571639603</v>
          </cell>
          <cell r="CR41">
            <v>1439.1985472559938</v>
          </cell>
          <cell r="CS41">
            <v>2878.3970945119877</v>
          </cell>
          <cell r="CT41">
            <v>4317.5956417679818</v>
          </cell>
          <cell r="CU41">
            <v>5756.7941890239754</v>
          </cell>
          <cell r="CV41">
            <v>7195.992736279969</v>
          </cell>
          <cell r="CW41">
            <v>7915.5920099079658</v>
          </cell>
          <cell r="CX41">
            <v>9354.7905571639603</v>
          </cell>
          <cell r="CY41">
            <v>1439.1985472559938</v>
          </cell>
          <cell r="CZ41">
            <v>2878.3970945119877</v>
          </cell>
          <cell r="DA41">
            <v>4317.5956417679818</v>
          </cell>
          <cell r="DB41">
            <v>5756.7941890239754</v>
          </cell>
          <cell r="DC41">
            <v>7195.992736279969</v>
          </cell>
          <cell r="DD41">
            <v>7915.5920099079658</v>
          </cell>
          <cell r="DE41">
            <v>9354.7905571639603</v>
          </cell>
          <cell r="DF41">
            <v>1439.1985472559938</v>
          </cell>
          <cell r="DG41">
            <v>2878.3970945119877</v>
          </cell>
          <cell r="DH41">
            <v>4317.5956417679818</v>
          </cell>
          <cell r="DI41">
            <v>5756.7941890239754</v>
          </cell>
          <cell r="DJ41">
            <v>7195.992736279969</v>
          </cell>
          <cell r="DK41">
            <v>7915.5920099079658</v>
          </cell>
          <cell r="DL41">
            <v>9354.7905571639603</v>
          </cell>
          <cell r="DM41">
            <v>1483.5643127726189</v>
          </cell>
          <cell r="DN41">
            <v>2967.1286255452378</v>
          </cell>
          <cell r="DO41">
            <v>4450.6929383178567</v>
          </cell>
          <cell r="DP41">
            <v>5934.2572510904756</v>
          </cell>
          <cell r="DQ41">
            <v>7417.8215638630945</v>
          </cell>
          <cell r="DR41">
            <v>8159.6037202494044</v>
          </cell>
          <cell r="DS41">
            <v>9643.1680330220224</v>
          </cell>
          <cell r="DT41">
            <v>1483.5643127726189</v>
          </cell>
          <cell r="DU41">
            <v>2967.1286255452378</v>
          </cell>
          <cell r="DV41">
            <v>4450.6929383178567</v>
          </cell>
          <cell r="DW41">
            <v>5934.2572510904756</v>
          </cell>
          <cell r="DX41">
            <v>7417.8215638630945</v>
          </cell>
          <cell r="DY41">
            <v>8159.6037202494044</v>
          </cell>
          <cell r="DZ41">
            <v>9643.1680330220224</v>
          </cell>
          <cell r="EA41">
            <v>1483.5643127726189</v>
          </cell>
          <cell r="EB41">
            <v>2967.1286255452378</v>
          </cell>
          <cell r="EC41">
            <v>4450.6929383178567</v>
          </cell>
          <cell r="ED41">
            <v>5934.2572510904756</v>
          </cell>
          <cell r="EE41">
            <v>7417.8215638630945</v>
          </cell>
          <cell r="EF41">
            <v>8159.6037202494044</v>
          </cell>
          <cell r="EG41">
            <v>9643.1680330220224</v>
          </cell>
          <cell r="EH41">
            <v>1483.5643127726189</v>
          </cell>
          <cell r="EI41">
            <v>2967.1286255452378</v>
          </cell>
          <cell r="EJ41">
            <v>4450.6929383178567</v>
          </cell>
          <cell r="EK41">
            <v>5934.2572510904756</v>
          </cell>
          <cell r="EL41">
            <v>7417.8215638630945</v>
          </cell>
          <cell r="EM41">
            <v>8159.6037202494044</v>
          </cell>
          <cell r="EN41">
            <v>9643.1680330220224</v>
          </cell>
          <cell r="EO41">
            <v>1483.5643127726189</v>
          </cell>
          <cell r="EP41">
            <v>2967.1286255452378</v>
          </cell>
          <cell r="EQ41">
            <v>4450.6929383178567</v>
          </cell>
          <cell r="ER41">
            <v>5850.1459416049756</v>
          </cell>
          <cell r="ES41">
            <v>7249.5989448920946</v>
          </cell>
          <cell r="ET41">
            <v>7949.325446535654</v>
          </cell>
          <cell r="EU41">
            <v>9348.7784498227738</v>
          </cell>
          <cell r="EV41">
            <v>1399.4530032871191</v>
          </cell>
          <cell r="EW41">
            <v>2798.9060065742383</v>
          </cell>
          <cell r="EX41">
            <v>4198.3590098613577</v>
          </cell>
          <cell r="EY41">
            <v>5597.8120131484766</v>
          </cell>
          <cell r="EZ41">
            <v>6997.2650164355955</v>
          </cell>
          <cell r="FA41">
            <v>7696.991518079155</v>
          </cell>
          <cell r="FB41">
            <v>9096.4445213662748</v>
          </cell>
          <cell r="FC41">
            <v>1399.4530032871191</v>
          </cell>
          <cell r="FD41">
            <v>2798.9060065742383</v>
          </cell>
          <cell r="FE41">
            <v>4198.3590098613577</v>
          </cell>
          <cell r="FF41">
            <v>5597.8120131484766</v>
          </cell>
          <cell r="FG41">
            <v>6997.2650164355955</v>
          </cell>
          <cell r="FH41">
            <v>7696.991518079155</v>
          </cell>
          <cell r="FI41">
            <v>9096.4445213662748</v>
          </cell>
          <cell r="FJ41">
            <v>1399.4530032871191</v>
          </cell>
          <cell r="FK41">
            <v>2798.9060065742383</v>
          </cell>
          <cell r="FL41">
            <v>4198.3590098613577</v>
          </cell>
          <cell r="FM41">
            <v>5597.8120131484766</v>
          </cell>
          <cell r="FN41">
            <v>6997.2650164355955</v>
          </cell>
          <cell r="FO41">
            <v>7696.991518079155</v>
          </cell>
          <cell r="FP41">
            <v>9096.4445213662748</v>
          </cell>
          <cell r="FQ41">
            <v>1399.4530032871191</v>
          </cell>
          <cell r="FR41">
            <v>2798.9060065742383</v>
          </cell>
          <cell r="FS41">
            <v>4198.3590098613577</v>
          </cell>
          <cell r="FT41">
            <v>5597.8120131484766</v>
          </cell>
          <cell r="FU41">
            <v>6997.2650164355955</v>
          </cell>
          <cell r="FV41">
            <v>7540.3941026135817</v>
          </cell>
          <cell r="FW41">
            <v>8626.6522749695541</v>
          </cell>
          <cell r="FX41">
            <v>1086.2581723559731</v>
          </cell>
          <cell r="FY41">
            <v>2172.5163447119462</v>
          </cell>
          <cell r="FZ41">
            <v>3258.7745170679191</v>
          </cell>
          <cell r="GA41">
            <v>4345.0326894238924</v>
          </cell>
          <cell r="GB41">
            <v>5431.2908617798657</v>
          </cell>
          <cell r="GC41">
            <v>5974.4199479578519</v>
          </cell>
          <cell r="GD41">
            <v>7060.6781203138253</v>
          </cell>
          <cell r="GE41">
            <v>1086.2581723559731</v>
          </cell>
          <cell r="GF41">
            <v>2172.5163447119462</v>
          </cell>
          <cell r="GG41">
            <v>3258.7745170679191</v>
          </cell>
          <cell r="GH41">
            <v>4345.0326894238924</v>
          </cell>
          <cell r="GI41">
            <v>5431.2908617798657</v>
          </cell>
          <cell r="GJ41">
            <v>5974.4199479578519</v>
          </cell>
          <cell r="GK41">
            <v>7060.6781203138253</v>
          </cell>
          <cell r="GL41">
            <v>1086.2581723559731</v>
          </cell>
          <cell r="GM41">
            <v>2172.5163447119462</v>
          </cell>
          <cell r="GN41">
            <v>3258.7745170679191</v>
          </cell>
          <cell r="GO41">
            <v>4345.0326894238924</v>
          </cell>
          <cell r="GP41">
            <v>5431.2908617798657</v>
          </cell>
          <cell r="GQ41">
            <v>5974.4199479578519</v>
          </cell>
          <cell r="GR41">
            <v>7060.6781203138253</v>
          </cell>
          <cell r="GS41">
            <v>1086.2581723559731</v>
          </cell>
          <cell r="GT41">
            <v>2172.5163447119462</v>
          </cell>
          <cell r="GU41">
            <v>3258.7745170679191</v>
          </cell>
          <cell r="GV41">
            <v>4345.0326894238924</v>
          </cell>
          <cell r="GW41">
            <v>5431.2908617798657</v>
          </cell>
          <cell r="GX41">
            <v>5974.4199479578519</v>
          </cell>
          <cell r="GY41">
            <v>7060.6781203138253</v>
          </cell>
          <cell r="GZ41">
            <v>0</v>
          </cell>
          <cell r="HA41">
            <v>0</v>
          </cell>
          <cell r="HB41">
            <v>0</v>
          </cell>
          <cell r="HC41">
            <v>0</v>
          </cell>
          <cell r="HD41">
            <v>0</v>
          </cell>
          <cell r="HE41">
            <v>0</v>
          </cell>
          <cell r="HF41">
            <v>0</v>
          </cell>
          <cell r="HG41">
            <v>0</v>
          </cell>
          <cell r="HH41">
            <v>0</v>
          </cell>
          <cell r="HI41">
            <v>0</v>
          </cell>
          <cell r="HJ41">
            <v>0</v>
          </cell>
          <cell r="HK41">
            <v>0</v>
          </cell>
          <cell r="HL41">
            <v>0</v>
          </cell>
          <cell r="HM41">
            <v>0</v>
          </cell>
          <cell r="HN41">
            <v>0</v>
          </cell>
          <cell r="HO41">
            <v>0</v>
          </cell>
          <cell r="HP41">
            <v>0</v>
          </cell>
          <cell r="HQ41">
            <v>0</v>
          </cell>
          <cell r="HR41">
            <v>0</v>
          </cell>
          <cell r="HS41">
            <v>0</v>
          </cell>
          <cell r="HT41">
            <v>0</v>
          </cell>
          <cell r="HU41">
            <v>0</v>
          </cell>
          <cell r="HV41">
            <v>0</v>
          </cell>
          <cell r="HW41">
            <v>0</v>
          </cell>
          <cell r="HX41">
            <v>0</v>
          </cell>
          <cell r="HY41">
            <v>0</v>
          </cell>
          <cell r="HZ41">
            <v>0</v>
          </cell>
          <cell r="IA41">
            <v>0</v>
          </cell>
        </row>
        <row r="42">
          <cell r="A42">
            <v>40</v>
          </cell>
          <cell r="C42" t="str">
            <v xml:space="preserve">ART Producto  cana Mensual </v>
          </cell>
          <cell r="D42" t="str">
            <v>Ton ART</v>
          </cell>
          <cell r="E42">
            <v>366.11481508777507</v>
          </cell>
          <cell r="F42">
            <v>915.28703771943788</v>
          </cell>
          <cell r="G42">
            <v>1647.5166678949881</v>
          </cell>
          <cell r="H42">
            <v>2562.8037056144258</v>
          </cell>
          <cell r="I42">
            <v>3661.1481508777515</v>
          </cell>
          <cell r="J42">
            <v>4759.4925961410772</v>
          </cell>
          <cell r="K42">
            <v>5857.837041404403</v>
          </cell>
          <cell r="L42">
            <v>6681.595375351897</v>
          </cell>
          <cell r="M42">
            <v>7779.9398206152227</v>
          </cell>
          <cell r="N42">
            <v>8878.2842658785485</v>
          </cell>
          <cell r="O42">
            <v>9976.6287111418733</v>
          </cell>
          <cell r="P42">
            <v>11074.973156405198</v>
          </cell>
          <cell r="Q42">
            <v>12173.317601668523</v>
          </cell>
          <cell r="R42">
            <v>13271.662046931848</v>
          </cell>
          <cell r="S42">
            <v>14095.420380879341</v>
          </cell>
          <cell r="T42">
            <v>15193.764826142666</v>
          </cell>
          <cell r="U42">
            <v>16292.109271405991</v>
          </cell>
          <cell r="V42">
            <v>17390.453716669315</v>
          </cell>
          <cell r="W42">
            <v>18488.798161932642</v>
          </cell>
          <cell r="X42">
            <v>19587.142607195969</v>
          </cell>
          <cell r="Y42">
            <v>432.14246073841213</v>
          </cell>
          <cell r="Z42">
            <v>1404.4629973998394</v>
          </cell>
          <cell r="AA42">
            <v>2700.8903796150753</v>
          </cell>
          <cell r="AB42">
            <v>3997.3177618303116</v>
          </cell>
          <cell r="AC42">
            <v>5293.7451440455479</v>
          </cell>
          <cell r="AD42">
            <v>6590.1725262607843</v>
          </cell>
          <cell r="AE42">
            <v>7886.5999084760206</v>
          </cell>
          <cell r="AF42">
            <v>9183.027290691256</v>
          </cell>
          <cell r="AG42">
            <v>10479.454672906491</v>
          </cell>
          <cell r="AH42">
            <v>11775.882055121727</v>
          </cell>
          <cell r="AI42">
            <v>13072.309437336962</v>
          </cell>
          <cell r="AJ42">
            <v>14368.736819552198</v>
          </cell>
          <cell r="AK42">
            <v>15665.164201767433</v>
          </cell>
          <cell r="AL42">
            <v>16313.377892875051</v>
          </cell>
          <cell r="AM42">
            <v>17609.805275090286</v>
          </cell>
          <cell r="AN42">
            <v>18906.232657305522</v>
          </cell>
          <cell r="AO42">
            <v>20202.660039520757</v>
          </cell>
          <cell r="AP42">
            <v>21499.087421735992</v>
          </cell>
          <cell r="AQ42">
            <v>22795.514803951228</v>
          </cell>
          <cell r="AR42">
            <v>24091.942186166463</v>
          </cell>
          <cell r="AS42">
            <v>24740.155877274083</v>
          </cell>
          <cell r="AT42">
            <v>26036.583259489318</v>
          </cell>
          <cell r="AU42">
            <v>27333.010641704554</v>
          </cell>
          <cell r="AV42">
            <v>28629.438023919789</v>
          </cell>
          <cell r="AW42">
            <v>29925.865406135024</v>
          </cell>
          <cell r="AX42">
            <v>31222.29278835026</v>
          </cell>
          <cell r="AY42">
            <v>32518.720170565495</v>
          </cell>
          <cell r="AZ42">
            <v>33166.933861673111</v>
          </cell>
          <cell r="BA42">
            <v>34463.36124388835</v>
          </cell>
          <cell r="BB42">
            <v>35759.788626103589</v>
          </cell>
          <cell r="BC42">
            <v>37056.216008318828</v>
          </cell>
          <cell r="BD42">
            <v>1115.8830277469899</v>
          </cell>
          <cell r="BE42">
            <v>2231.7660554939798</v>
          </cell>
          <cell r="BF42">
            <v>3347.64908324097</v>
          </cell>
          <cell r="BG42">
            <v>3905.5905971144648</v>
          </cell>
          <cell r="BH42">
            <v>5021.4736248614545</v>
          </cell>
          <cell r="BI42">
            <v>6137.3566526084442</v>
          </cell>
          <cell r="BJ42">
            <v>7253.2396803554338</v>
          </cell>
          <cell r="BK42">
            <v>8369.1227081024244</v>
          </cell>
          <cell r="BL42">
            <v>9485.0057358494141</v>
          </cell>
          <cell r="BM42">
            <v>10600.888763596404</v>
          </cell>
          <cell r="BN42">
            <v>11158.830277469899</v>
          </cell>
          <cell r="BO42">
            <v>12274.713305216888</v>
          </cell>
          <cell r="BP42">
            <v>13390.596332963878</v>
          </cell>
          <cell r="BQ42">
            <v>14506.479360710868</v>
          </cell>
          <cell r="BR42">
            <v>15622.362388457857</v>
          </cell>
          <cell r="BS42">
            <v>16738.245416204849</v>
          </cell>
          <cell r="BT42">
            <v>17854.128443951839</v>
          </cell>
          <cell r="BU42">
            <v>18412.069957825333</v>
          </cell>
          <cell r="BV42">
            <v>19527.952985572323</v>
          </cell>
          <cell r="BW42">
            <v>20643.836013319313</v>
          </cell>
          <cell r="BX42">
            <v>21759.719041066302</v>
          </cell>
          <cell r="BY42">
            <v>22875.602068813292</v>
          </cell>
          <cell r="BZ42">
            <v>23991.485096560282</v>
          </cell>
          <cell r="CA42">
            <v>25107.368124307272</v>
          </cell>
          <cell r="CB42">
            <v>25665.309638180766</v>
          </cell>
          <cell r="CC42">
            <v>26781.192665927756</v>
          </cell>
          <cell r="CD42">
            <v>27897.075693674746</v>
          </cell>
          <cell r="CE42">
            <v>29012.958721421735</v>
          </cell>
          <cell r="CF42">
            <v>30128.841749168725</v>
          </cell>
          <cell r="CG42">
            <v>31244.724776915715</v>
          </cell>
          <cell r="CH42">
            <v>1439.1985472559938</v>
          </cell>
          <cell r="CI42">
            <v>2158.7978208839909</v>
          </cell>
          <cell r="CJ42">
            <v>3597.996368139985</v>
          </cell>
          <cell r="CK42">
            <v>5037.1949153959786</v>
          </cell>
          <cell r="CL42">
            <v>6476.3934626519722</v>
          </cell>
          <cell r="CM42">
            <v>7915.5920099079658</v>
          </cell>
          <cell r="CN42">
            <v>9354.7905571639603</v>
          </cell>
          <cell r="CO42">
            <v>10793.989104419954</v>
          </cell>
          <cell r="CP42">
            <v>11513.588378047951</v>
          </cell>
          <cell r="CQ42">
            <v>12952.786925303944</v>
          </cell>
          <cell r="CR42">
            <v>14391.985472559938</v>
          </cell>
          <cell r="CS42">
            <v>15831.184019815932</v>
          </cell>
          <cell r="CT42">
            <v>17270.382567071927</v>
          </cell>
          <cell r="CU42">
            <v>18709.581114327921</v>
          </cell>
          <cell r="CV42">
            <v>20148.779661583914</v>
          </cell>
          <cell r="CW42">
            <v>20868.378935211913</v>
          </cell>
          <cell r="CX42">
            <v>22307.577482467907</v>
          </cell>
          <cell r="CY42">
            <v>23746.7760297239</v>
          </cell>
          <cell r="CZ42">
            <v>25185.974576979894</v>
          </cell>
          <cell r="DA42">
            <v>26625.173124235887</v>
          </cell>
          <cell r="DB42">
            <v>28064.371671491881</v>
          </cell>
          <cell r="DC42">
            <v>29503.570218747875</v>
          </cell>
          <cell r="DD42">
            <v>30223.169492375873</v>
          </cell>
          <cell r="DE42">
            <v>31662.368039631867</v>
          </cell>
          <cell r="DF42">
            <v>33101.566586887864</v>
          </cell>
          <cell r="DG42">
            <v>34540.765134143861</v>
          </cell>
          <cell r="DH42">
            <v>35979.963681399859</v>
          </cell>
          <cell r="DI42">
            <v>37419.162228655856</v>
          </cell>
          <cell r="DJ42">
            <v>38858.360775911853</v>
          </cell>
          <cell r="DK42">
            <v>39577.960049539848</v>
          </cell>
          <cell r="DL42">
            <v>41017.158596795845</v>
          </cell>
          <cell r="DM42">
            <v>1483.5643127726189</v>
          </cell>
          <cell r="DN42">
            <v>2967.1286255452378</v>
          </cell>
          <cell r="DO42">
            <v>4450.6929383178567</v>
          </cell>
          <cell r="DP42">
            <v>5934.2572510904756</v>
          </cell>
          <cell r="DQ42">
            <v>7417.8215638630945</v>
          </cell>
          <cell r="DR42">
            <v>8159.6037202494044</v>
          </cell>
          <cell r="DS42">
            <v>9643.1680330220224</v>
          </cell>
          <cell r="DT42">
            <v>11126.73234579464</v>
          </cell>
          <cell r="DU42">
            <v>12610.296658567258</v>
          </cell>
          <cell r="DV42">
            <v>14093.860971339876</v>
          </cell>
          <cell r="DW42">
            <v>15577.425284112494</v>
          </cell>
          <cell r="DX42">
            <v>17060.989596885112</v>
          </cell>
          <cell r="DY42">
            <v>17802.771753271423</v>
          </cell>
          <cell r="DZ42">
            <v>19286.336066044041</v>
          </cell>
          <cell r="EA42">
            <v>20769.900378816659</v>
          </cell>
          <cell r="EB42">
            <v>22253.464691589277</v>
          </cell>
          <cell r="EC42">
            <v>23737.029004361895</v>
          </cell>
          <cell r="ED42">
            <v>25220.593317134513</v>
          </cell>
          <cell r="EE42">
            <v>26704.157629907131</v>
          </cell>
          <cell r="EF42">
            <v>27445.939786293442</v>
          </cell>
          <cell r="EG42">
            <v>28929.50409906606</v>
          </cell>
          <cell r="EH42">
            <v>30413.068411838678</v>
          </cell>
          <cell r="EI42">
            <v>31896.632724611296</v>
          </cell>
          <cell r="EJ42">
            <v>33380.197037383914</v>
          </cell>
          <cell r="EK42">
            <v>34863.761350156536</v>
          </cell>
          <cell r="EL42">
            <v>36347.325662929157</v>
          </cell>
          <cell r="EM42">
            <v>37089.107819315468</v>
          </cell>
          <cell r="EN42">
            <v>38572.67213208809</v>
          </cell>
          <cell r="EO42">
            <v>40056.236444860711</v>
          </cell>
          <cell r="EP42">
            <v>41539.800757633333</v>
          </cell>
          <cell r="EQ42">
            <v>43023.365070405955</v>
          </cell>
          <cell r="ER42">
            <v>1399.4530032871191</v>
          </cell>
          <cell r="ES42">
            <v>2798.9060065742383</v>
          </cell>
          <cell r="ET42">
            <v>3498.6325082177977</v>
          </cell>
          <cell r="EU42">
            <v>4898.0855115049171</v>
          </cell>
          <cell r="EV42">
            <v>6297.538514792036</v>
          </cell>
          <cell r="EW42">
            <v>7696.991518079155</v>
          </cell>
          <cell r="EX42">
            <v>9096.4445213662748</v>
          </cell>
          <cell r="EY42">
            <v>10495.897524653394</v>
          </cell>
          <cell r="EZ42">
            <v>11895.350527940513</v>
          </cell>
          <cell r="FA42">
            <v>12595.077029584072</v>
          </cell>
          <cell r="FB42">
            <v>13994.530032871191</v>
          </cell>
          <cell r="FC42">
            <v>15393.98303615831</v>
          </cell>
          <cell r="FD42">
            <v>16793.436039445431</v>
          </cell>
          <cell r="FE42">
            <v>18192.88904273255</v>
          </cell>
          <cell r="FF42">
            <v>19592.342046019668</v>
          </cell>
          <cell r="FG42">
            <v>20991.795049306787</v>
          </cell>
          <cell r="FH42">
            <v>21691.521550950347</v>
          </cell>
          <cell r="FI42">
            <v>23090.974554237466</v>
          </cell>
          <cell r="FJ42">
            <v>24490.427557524585</v>
          </cell>
          <cell r="FK42">
            <v>25889.880560811704</v>
          </cell>
          <cell r="FL42">
            <v>27289.333564098823</v>
          </cell>
          <cell r="FM42">
            <v>28688.786567385941</v>
          </cell>
          <cell r="FN42">
            <v>30088.23957067306</v>
          </cell>
          <cell r="FO42">
            <v>30787.96607231662</v>
          </cell>
          <cell r="FP42">
            <v>32187.419075603739</v>
          </cell>
          <cell r="FQ42">
            <v>33586.872078890861</v>
          </cell>
          <cell r="FR42">
            <v>34986.32508217798</v>
          </cell>
          <cell r="FS42">
            <v>36385.778085465099</v>
          </cell>
          <cell r="FT42">
            <v>37785.231088752218</v>
          </cell>
          <cell r="FU42">
            <v>39184.684092039337</v>
          </cell>
          <cell r="FV42">
            <v>543.12908617798655</v>
          </cell>
          <cell r="FW42">
            <v>1629.3872585339595</v>
          </cell>
          <cell r="FX42">
            <v>2715.6454308899329</v>
          </cell>
          <cell r="FY42">
            <v>3801.9036032459062</v>
          </cell>
          <cell r="FZ42">
            <v>4888.1617756018795</v>
          </cell>
          <cell r="GA42">
            <v>5974.4199479578529</v>
          </cell>
          <cell r="GB42">
            <v>7060.6781203138262</v>
          </cell>
          <cell r="GC42">
            <v>7603.8072064918124</v>
          </cell>
          <cell r="GD42">
            <v>8690.0653788477848</v>
          </cell>
          <cell r="GE42">
            <v>9776.3235512037572</v>
          </cell>
          <cell r="GF42">
            <v>10862.58172355973</v>
          </cell>
          <cell r="GG42">
            <v>11948.839895915702</v>
          </cell>
          <cell r="GH42">
            <v>13035.098068271674</v>
          </cell>
          <cell r="GI42">
            <v>14121.356240627647</v>
          </cell>
          <cell r="GJ42">
            <v>14664.485326805634</v>
          </cell>
          <cell r="GK42">
            <v>15750.743499161606</v>
          </cell>
          <cell r="GL42">
            <v>16837.001671517581</v>
          </cell>
          <cell r="GM42">
            <v>17923.259843873555</v>
          </cell>
          <cell r="GN42">
            <v>19009.518016229529</v>
          </cell>
          <cell r="GO42">
            <v>20095.776188585503</v>
          </cell>
          <cell r="GP42">
            <v>21182.034360941478</v>
          </cell>
          <cell r="GQ42">
            <v>21725.163447119463</v>
          </cell>
          <cell r="GR42">
            <v>22811.421619475437</v>
          </cell>
          <cell r="GS42">
            <v>23897.679791831411</v>
          </cell>
          <cell r="GT42">
            <v>24983.937964187386</v>
          </cell>
          <cell r="GU42">
            <v>26070.19613654336</v>
          </cell>
          <cell r="GV42">
            <v>27156.454308899334</v>
          </cell>
          <cell r="GW42">
            <v>28242.712481255308</v>
          </cell>
          <cell r="GX42">
            <v>28785.841567433294</v>
          </cell>
          <cell r="GY42">
            <v>29872.099739789268</v>
          </cell>
          <cell r="GZ42">
            <v>29872.099739789268</v>
          </cell>
          <cell r="HA42">
            <v>0</v>
          </cell>
          <cell r="HB42">
            <v>0</v>
          </cell>
          <cell r="HC42">
            <v>0</v>
          </cell>
          <cell r="HD42">
            <v>0</v>
          </cell>
          <cell r="HE42">
            <v>0</v>
          </cell>
          <cell r="HF42">
            <v>0</v>
          </cell>
          <cell r="HG42">
            <v>0</v>
          </cell>
          <cell r="HH42">
            <v>0</v>
          </cell>
          <cell r="HI42">
            <v>0</v>
          </cell>
          <cell r="HJ42">
            <v>0</v>
          </cell>
          <cell r="HK42">
            <v>0</v>
          </cell>
          <cell r="HL42">
            <v>0</v>
          </cell>
          <cell r="HM42">
            <v>0</v>
          </cell>
          <cell r="HN42">
            <v>0</v>
          </cell>
          <cell r="HO42">
            <v>0</v>
          </cell>
          <cell r="HP42">
            <v>0</v>
          </cell>
          <cell r="HQ42">
            <v>0</v>
          </cell>
          <cell r="HR42">
            <v>0</v>
          </cell>
          <cell r="HS42">
            <v>0</v>
          </cell>
          <cell r="HT42">
            <v>0</v>
          </cell>
          <cell r="HU42">
            <v>0</v>
          </cell>
          <cell r="HV42">
            <v>0</v>
          </cell>
          <cell r="HW42">
            <v>0</v>
          </cell>
          <cell r="HX42">
            <v>0</v>
          </cell>
          <cell r="HY42">
            <v>0</v>
          </cell>
          <cell r="HZ42">
            <v>0</v>
          </cell>
          <cell r="IA42">
            <v>0</v>
          </cell>
        </row>
        <row r="43">
          <cell r="A43">
            <v>41</v>
          </cell>
          <cell r="C43" t="str">
            <v>ART Producto cana Acumulada</v>
          </cell>
          <cell r="D43" t="str">
            <v>Ton ART</v>
          </cell>
          <cell r="E43">
            <v>366.11481508777507</v>
          </cell>
          <cell r="F43">
            <v>915.28703771943788</v>
          </cell>
          <cell r="G43">
            <v>1647.5166678949881</v>
          </cell>
          <cell r="H43">
            <v>2562.8037056144258</v>
          </cell>
          <cell r="I43">
            <v>3661.1481508777515</v>
          </cell>
          <cell r="J43">
            <v>4759.4925961410772</v>
          </cell>
          <cell r="K43">
            <v>5857.837041404403</v>
          </cell>
          <cell r="L43">
            <v>6681.595375351897</v>
          </cell>
          <cell r="M43">
            <v>7779.9398206152227</v>
          </cell>
          <cell r="N43">
            <v>8878.2842658785485</v>
          </cell>
          <cell r="O43">
            <v>9976.6287111418733</v>
          </cell>
          <cell r="P43">
            <v>11074.973156405198</v>
          </cell>
          <cell r="Q43">
            <v>12173.317601668523</v>
          </cell>
          <cell r="R43">
            <v>13271.662046931848</v>
          </cell>
          <cell r="S43">
            <v>14095.420380879341</v>
          </cell>
          <cell r="T43">
            <v>15193.764826142666</v>
          </cell>
          <cell r="U43">
            <v>16292.109271405991</v>
          </cell>
          <cell r="V43">
            <v>17390.453716669315</v>
          </cell>
          <cell r="W43">
            <v>18488.798161932642</v>
          </cell>
          <cell r="X43">
            <v>19587.142607195969</v>
          </cell>
          <cell r="Y43">
            <v>20019.285067934379</v>
          </cell>
          <cell r="Z43">
            <v>20991.605604595807</v>
          </cell>
          <cell r="AA43">
            <v>22288.032986811042</v>
          </cell>
          <cell r="AB43">
            <v>23584.460369026277</v>
          </cell>
          <cell r="AC43">
            <v>24880.887751241513</v>
          </cell>
          <cell r="AD43">
            <v>26177.315133456748</v>
          </cell>
          <cell r="AE43">
            <v>27473.742515671984</v>
          </cell>
          <cell r="AF43">
            <v>28770.169897887219</v>
          </cell>
          <cell r="AG43">
            <v>30066.597280102455</v>
          </cell>
          <cell r="AH43">
            <v>31363.02466231769</v>
          </cell>
          <cell r="AI43">
            <v>32659.452044532925</v>
          </cell>
          <cell r="AJ43">
            <v>33955.879426748164</v>
          </cell>
          <cell r="AK43">
            <v>35252.306808963403</v>
          </cell>
          <cell r="AL43">
            <v>35900.520500071019</v>
          </cell>
          <cell r="AM43">
            <v>37196.947882286258</v>
          </cell>
          <cell r="AN43">
            <v>38493.375264501497</v>
          </cell>
          <cell r="AO43">
            <v>39789.802646716736</v>
          </cell>
          <cell r="AP43">
            <v>41086.230028931976</v>
          </cell>
          <cell r="AQ43">
            <v>42382.657411147215</v>
          </cell>
          <cell r="AR43">
            <v>43679.084793362454</v>
          </cell>
          <cell r="AS43">
            <v>44327.29848447007</v>
          </cell>
          <cell r="AT43">
            <v>45623.725866685309</v>
          </cell>
          <cell r="AU43">
            <v>46920.153248900548</v>
          </cell>
          <cell r="AV43">
            <v>48216.580631115787</v>
          </cell>
          <cell r="AW43">
            <v>49513.008013331026</v>
          </cell>
          <cell r="AX43">
            <v>50809.435395546265</v>
          </cell>
          <cell r="AY43">
            <v>52105.862777761504</v>
          </cell>
          <cell r="AZ43">
            <v>52754.07646886912</v>
          </cell>
          <cell r="BA43">
            <v>54050.503851084359</v>
          </cell>
          <cell r="BB43">
            <v>55346.931233299598</v>
          </cell>
          <cell r="BC43">
            <v>56643.358615514837</v>
          </cell>
          <cell r="BD43">
            <v>57759.241643261827</v>
          </cell>
          <cell r="BE43">
            <v>58875.124671008816</v>
          </cell>
          <cell r="BF43">
            <v>59991.007698755806</v>
          </cell>
          <cell r="BG43">
            <v>60548.949212629304</v>
          </cell>
          <cell r="BH43">
            <v>61664.832240376294</v>
          </cell>
          <cell r="BI43">
            <v>62780.715268123284</v>
          </cell>
          <cell r="BJ43">
            <v>63896.598295870273</v>
          </cell>
          <cell r="BK43">
            <v>65012.481323617263</v>
          </cell>
          <cell r="BL43">
            <v>66128.36435136426</v>
          </cell>
          <cell r="BM43">
            <v>67244.247379111257</v>
          </cell>
          <cell r="BN43">
            <v>67802.188892984748</v>
          </cell>
          <cell r="BO43">
            <v>68918.071920731745</v>
          </cell>
          <cell r="BP43">
            <v>70033.954948478742</v>
          </cell>
          <cell r="BQ43">
            <v>71149.837976225739</v>
          </cell>
          <cell r="BR43">
            <v>72265.721003972736</v>
          </cell>
          <cell r="BS43">
            <v>73381.604031719733</v>
          </cell>
          <cell r="BT43">
            <v>74497.48705946673</v>
          </cell>
          <cell r="BU43">
            <v>75055.428573340221</v>
          </cell>
          <cell r="BV43">
            <v>76171.311601087218</v>
          </cell>
          <cell r="BW43">
            <v>77287.194628834215</v>
          </cell>
          <cell r="BX43">
            <v>78403.077656581212</v>
          </cell>
          <cell r="BY43">
            <v>79518.960684328209</v>
          </cell>
          <cell r="BZ43">
            <v>80634.843712075206</v>
          </cell>
          <cell r="CA43">
            <v>81750.726739822203</v>
          </cell>
          <cell r="CB43">
            <v>82308.668253695694</v>
          </cell>
          <cell r="CC43">
            <v>83424.551281442691</v>
          </cell>
          <cell r="CD43">
            <v>84540.434309189688</v>
          </cell>
          <cell r="CE43">
            <v>85656.317336936685</v>
          </cell>
          <cell r="CF43">
            <v>86772.200364683682</v>
          </cell>
          <cell r="CG43">
            <v>87888.083392430679</v>
          </cell>
          <cell r="CH43">
            <v>89327.281939686669</v>
          </cell>
          <cell r="CI43">
            <v>90046.881213314671</v>
          </cell>
          <cell r="CJ43">
            <v>91486.079760570661</v>
          </cell>
          <cell r="CK43">
            <v>92925.278307826651</v>
          </cell>
          <cell r="CL43">
            <v>94364.476855082641</v>
          </cell>
          <cell r="CM43">
            <v>95803.675402338631</v>
          </cell>
          <cell r="CN43">
            <v>97242.873949594621</v>
          </cell>
          <cell r="CO43">
            <v>98682.072496850611</v>
          </cell>
          <cell r="CP43">
            <v>99401.671770478613</v>
          </cell>
          <cell r="CQ43">
            <v>100840.8703177346</v>
          </cell>
          <cell r="CR43">
            <v>102280.06886499059</v>
          </cell>
          <cell r="CS43">
            <v>103719.26741224658</v>
          </cell>
          <cell r="CT43">
            <v>105158.46595950257</v>
          </cell>
          <cell r="CU43">
            <v>106597.66450675856</v>
          </cell>
          <cell r="CV43">
            <v>108036.86305401455</v>
          </cell>
          <cell r="CW43">
            <v>108756.46232764256</v>
          </cell>
          <cell r="CX43">
            <v>110195.66087489855</v>
          </cell>
          <cell r="CY43">
            <v>111634.85942215454</v>
          </cell>
          <cell r="CZ43">
            <v>113074.05796941053</v>
          </cell>
          <cell r="DA43">
            <v>114513.25651666652</v>
          </cell>
          <cell r="DB43">
            <v>115952.45506392251</v>
          </cell>
          <cell r="DC43">
            <v>117391.6536111785</v>
          </cell>
          <cell r="DD43">
            <v>118111.2528848065</v>
          </cell>
          <cell r="DE43">
            <v>119550.45143206249</v>
          </cell>
          <cell r="DF43">
            <v>120989.64997931848</v>
          </cell>
          <cell r="DG43">
            <v>122428.84852657447</v>
          </cell>
          <cell r="DH43">
            <v>123868.04707383046</v>
          </cell>
          <cell r="DI43">
            <v>125307.24562108645</v>
          </cell>
          <cell r="DJ43">
            <v>126746.44416834244</v>
          </cell>
          <cell r="DK43">
            <v>127466.04344197044</v>
          </cell>
          <cell r="DL43">
            <v>128905.24198922643</v>
          </cell>
          <cell r="DM43">
            <v>130388.80630199905</v>
          </cell>
          <cell r="DN43">
            <v>131872.37061477167</v>
          </cell>
          <cell r="DO43">
            <v>133355.93492754429</v>
          </cell>
          <cell r="DP43">
            <v>134839.49924031692</v>
          </cell>
          <cell r="DQ43">
            <v>136323.06355308954</v>
          </cell>
          <cell r="DR43">
            <v>137064.84570947583</v>
          </cell>
          <cell r="DS43">
            <v>138548.41002224846</v>
          </cell>
          <cell r="DT43">
            <v>140031.97433502108</v>
          </cell>
          <cell r="DU43">
            <v>141515.5386477937</v>
          </cell>
          <cell r="DV43">
            <v>142999.10296056632</v>
          </cell>
          <cell r="DW43">
            <v>144482.66727333894</v>
          </cell>
          <cell r="DX43">
            <v>145966.23158611156</v>
          </cell>
          <cell r="DY43">
            <v>146708.01374249786</v>
          </cell>
          <cell r="DZ43">
            <v>148191.57805527048</v>
          </cell>
          <cell r="EA43">
            <v>149675.1423680431</v>
          </cell>
          <cell r="EB43">
            <v>151158.70668081573</v>
          </cell>
          <cell r="EC43">
            <v>152642.27099358835</v>
          </cell>
          <cell r="ED43">
            <v>154125.83530636097</v>
          </cell>
          <cell r="EE43">
            <v>155609.39961913359</v>
          </cell>
          <cell r="EF43">
            <v>156351.18177551989</v>
          </cell>
          <cell r="EG43">
            <v>157834.74608829251</v>
          </cell>
          <cell r="EH43">
            <v>159318.31040106513</v>
          </cell>
          <cell r="EI43">
            <v>160801.87471383775</v>
          </cell>
          <cell r="EJ43">
            <v>162285.43902661037</v>
          </cell>
          <cell r="EK43">
            <v>163769.00333938299</v>
          </cell>
          <cell r="EL43">
            <v>165252.56765215562</v>
          </cell>
          <cell r="EM43">
            <v>165994.34980854191</v>
          </cell>
          <cell r="EN43">
            <v>167477.91412131453</v>
          </cell>
          <cell r="EO43">
            <v>168961.47843408716</v>
          </cell>
          <cell r="EP43">
            <v>170445.04274685978</v>
          </cell>
          <cell r="EQ43">
            <v>171928.6070596324</v>
          </cell>
          <cell r="ER43">
            <v>173328.06006291951</v>
          </cell>
          <cell r="ES43">
            <v>174727.51306620662</v>
          </cell>
          <cell r="ET43">
            <v>175427.23956785019</v>
          </cell>
          <cell r="EU43">
            <v>176826.6925711373</v>
          </cell>
          <cell r="EV43">
            <v>178226.14557442442</v>
          </cell>
          <cell r="EW43">
            <v>179625.59857771153</v>
          </cell>
          <cell r="EX43">
            <v>181025.05158099864</v>
          </cell>
          <cell r="EY43">
            <v>182424.50458428575</v>
          </cell>
          <cell r="EZ43">
            <v>183823.95758757286</v>
          </cell>
          <cell r="FA43">
            <v>184523.68408921643</v>
          </cell>
          <cell r="FB43">
            <v>185923.13709250354</v>
          </cell>
          <cell r="FC43">
            <v>187322.59009579066</v>
          </cell>
          <cell r="FD43">
            <v>188722.04309907777</v>
          </cell>
          <cell r="FE43">
            <v>190121.49610236488</v>
          </cell>
          <cell r="FF43">
            <v>191520.94910565199</v>
          </cell>
          <cell r="FG43">
            <v>192920.4021089391</v>
          </cell>
          <cell r="FH43">
            <v>193620.12861058267</v>
          </cell>
          <cell r="FI43">
            <v>195019.58161386978</v>
          </cell>
          <cell r="FJ43">
            <v>196419.0346171569</v>
          </cell>
          <cell r="FK43">
            <v>197818.48762044401</v>
          </cell>
          <cell r="FL43">
            <v>199217.94062373112</v>
          </cell>
          <cell r="FM43">
            <v>200617.39362701823</v>
          </cell>
          <cell r="FN43">
            <v>202016.84663030534</v>
          </cell>
          <cell r="FO43">
            <v>202716.57313194891</v>
          </cell>
          <cell r="FP43">
            <v>204116.02613523602</v>
          </cell>
          <cell r="FQ43">
            <v>205515.47913852314</v>
          </cell>
          <cell r="FR43">
            <v>206914.93214181025</v>
          </cell>
          <cell r="FS43">
            <v>208314.38514509736</v>
          </cell>
          <cell r="FT43">
            <v>209713.83814838447</v>
          </cell>
          <cell r="FU43">
            <v>211113.29115167158</v>
          </cell>
          <cell r="FV43">
            <v>211656.42023784958</v>
          </cell>
          <cell r="FW43">
            <v>212742.67841020555</v>
          </cell>
          <cell r="FX43">
            <v>213828.93658256152</v>
          </cell>
          <cell r="FY43">
            <v>214915.19475491749</v>
          </cell>
          <cell r="FZ43">
            <v>216001.45292727347</v>
          </cell>
          <cell r="GA43">
            <v>217087.71109962944</v>
          </cell>
          <cell r="GB43">
            <v>218173.96927198541</v>
          </cell>
          <cell r="GC43">
            <v>218717.09835816341</v>
          </cell>
          <cell r="GD43">
            <v>219803.35653051938</v>
          </cell>
          <cell r="GE43">
            <v>220889.61470287535</v>
          </cell>
          <cell r="GF43">
            <v>221975.87287523132</v>
          </cell>
          <cell r="GG43">
            <v>223062.13104758729</v>
          </cell>
          <cell r="GH43">
            <v>224148.38921994326</v>
          </cell>
          <cell r="GI43">
            <v>225234.64739229923</v>
          </cell>
          <cell r="GJ43">
            <v>225777.77647847723</v>
          </cell>
          <cell r="GK43">
            <v>226864.0346508332</v>
          </cell>
          <cell r="GL43">
            <v>227950.29282318917</v>
          </cell>
          <cell r="GM43">
            <v>229036.55099554514</v>
          </cell>
          <cell r="GN43">
            <v>230122.80916790111</v>
          </cell>
          <cell r="GO43">
            <v>231209.06734025708</v>
          </cell>
          <cell r="GP43">
            <v>232295.32551261305</v>
          </cell>
          <cell r="GQ43">
            <v>232838.45459879105</v>
          </cell>
          <cell r="GR43">
            <v>233924.71277114702</v>
          </cell>
          <cell r="GS43">
            <v>235010.97094350299</v>
          </cell>
          <cell r="GT43">
            <v>236097.22911585897</v>
          </cell>
          <cell r="GU43">
            <v>237183.48728821494</v>
          </cell>
          <cell r="GV43">
            <v>238269.74546057091</v>
          </cell>
          <cell r="GW43">
            <v>239356.00363292688</v>
          </cell>
          <cell r="GX43">
            <v>239899.13271910488</v>
          </cell>
          <cell r="GY43">
            <v>240985.39089146085</v>
          </cell>
          <cell r="GZ43">
            <v>240985.39089146085</v>
          </cell>
          <cell r="HA43">
            <v>240985.39089146085</v>
          </cell>
          <cell r="HB43">
            <v>240985.39089146085</v>
          </cell>
          <cell r="HC43">
            <v>240985.39089146085</v>
          </cell>
          <cell r="HD43">
            <v>240985.39089146085</v>
          </cell>
          <cell r="HE43">
            <v>240985.39089146085</v>
          </cell>
          <cell r="HF43">
            <v>240985.39089146085</v>
          </cell>
          <cell r="HG43">
            <v>240985.39089146085</v>
          </cell>
          <cell r="HH43">
            <v>240985.39089146085</v>
          </cell>
          <cell r="HI43">
            <v>240985.39089146085</v>
          </cell>
          <cell r="HJ43">
            <v>240985.39089146085</v>
          </cell>
          <cell r="HK43">
            <v>240985.39089146085</v>
          </cell>
          <cell r="HL43">
            <v>240985.39089146085</v>
          </cell>
          <cell r="HM43">
            <v>240985.39089146085</v>
          </cell>
          <cell r="HN43">
            <v>240985.39089146085</v>
          </cell>
          <cell r="HO43">
            <v>240985.39089146085</v>
          </cell>
          <cell r="HP43">
            <v>240985.39089146085</v>
          </cell>
          <cell r="HQ43">
            <v>240985.39089146085</v>
          </cell>
          <cell r="HR43">
            <v>240985.39089146085</v>
          </cell>
          <cell r="HS43">
            <v>240985.39089146085</v>
          </cell>
          <cell r="HT43">
            <v>240985.39089146085</v>
          </cell>
          <cell r="HU43">
            <v>240985.39089146085</v>
          </cell>
          <cell r="HV43">
            <v>240985.39089146085</v>
          </cell>
          <cell r="HW43">
            <v>240985.39089146085</v>
          </cell>
          <cell r="HX43">
            <v>240985.39089146085</v>
          </cell>
          <cell r="HY43">
            <v>240985.39089146085</v>
          </cell>
          <cell r="HZ43">
            <v>240985.39089146085</v>
          </cell>
          <cell r="IA43">
            <v>240985.39089146085</v>
          </cell>
        </row>
        <row r="44">
          <cell r="A44">
            <v>42</v>
          </cell>
        </row>
        <row r="45">
          <cell r="A45">
            <v>43</v>
          </cell>
          <cell r="C45" t="str">
            <v>Eficiencia Geral Industrial  EGI  Diaria</v>
          </cell>
          <cell r="D45" t="str">
            <v>%</v>
          </cell>
          <cell r="E45">
            <v>85.838960390463711</v>
          </cell>
          <cell r="F45">
            <v>85.838960390463711</v>
          </cell>
          <cell r="G45">
            <v>85.838960390463711</v>
          </cell>
          <cell r="H45">
            <v>85.838960390463711</v>
          </cell>
          <cell r="I45">
            <v>85.838960390463711</v>
          </cell>
          <cell r="J45">
            <v>85.838960390463711</v>
          </cell>
          <cell r="K45">
            <v>85.838960390463711</v>
          </cell>
          <cell r="L45">
            <v>85.838960390463711</v>
          </cell>
          <cell r="M45">
            <v>85.838960390463711</v>
          </cell>
          <cell r="N45">
            <v>85.838960390463711</v>
          </cell>
          <cell r="O45">
            <v>85.838960390463711</v>
          </cell>
          <cell r="P45">
            <v>85.838960390463711</v>
          </cell>
          <cell r="Q45">
            <v>85.838960390463711</v>
          </cell>
          <cell r="R45">
            <v>85.838960390463711</v>
          </cell>
          <cell r="S45">
            <v>85.838960390463711</v>
          </cell>
          <cell r="T45">
            <v>85.838960390463711</v>
          </cell>
          <cell r="U45">
            <v>85.838960390463711</v>
          </cell>
          <cell r="V45">
            <v>85.838960390463711</v>
          </cell>
          <cell r="W45">
            <v>85.838960390463711</v>
          </cell>
          <cell r="X45">
            <v>85.838960390463711</v>
          </cell>
          <cell r="Y45">
            <v>86.423029653695664</v>
          </cell>
          <cell r="Z45">
            <v>86.423029653695664</v>
          </cell>
          <cell r="AA45">
            <v>86.423029653695664</v>
          </cell>
          <cell r="AB45">
            <v>86.423029653695664</v>
          </cell>
          <cell r="AC45">
            <v>86.423029653695664</v>
          </cell>
          <cell r="AD45">
            <v>86.423029653695664</v>
          </cell>
          <cell r="AE45">
            <v>86.423029653695664</v>
          </cell>
          <cell r="AF45">
            <v>86.423029653695664</v>
          </cell>
          <cell r="AG45">
            <v>86.423029653695664</v>
          </cell>
          <cell r="AH45">
            <v>86.423029653695664</v>
          </cell>
          <cell r="AI45">
            <v>86.423029653695664</v>
          </cell>
          <cell r="AJ45">
            <v>86.423029653695664</v>
          </cell>
          <cell r="AK45">
            <v>86.423029653695664</v>
          </cell>
          <cell r="AL45">
            <v>86.423029653695664</v>
          </cell>
          <cell r="AM45">
            <v>86.423029653695664</v>
          </cell>
          <cell r="AN45">
            <v>86.423029653695664</v>
          </cell>
          <cell r="AO45">
            <v>86.423029653695664</v>
          </cell>
          <cell r="AP45">
            <v>86.423029653695664</v>
          </cell>
          <cell r="AQ45">
            <v>86.423029653695664</v>
          </cell>
          <cell r="AR45">
            <v>86.423029653695664</v>
          </cell>
          <cell r="AS45">
            <v>86.423029653695664</v>
          </cell>
          <cell r="AT45">
            <v>86.423029653695664</v>
          </cell>
          <cell r="AU45">
            <v>86.423029653695664</v>
          </cell>
          <cell r="AV45">
            <v>86.423029653695664</v>
          </cell>
          <cell r="AW45">
            <v>86.423029653695664</v>
          </cell>
          <cell r="AX45">
            <v>86.423029653695664</v>
          </cell>
          <cell r="AY45">
            <v>86.423029653695664</v>
          </cell>
          <cell r="AZ45">
            <v>86.423029653695664</v>
          </cell>
          <cell r="BA45">
            <v>86.423029653695664</v>
          </cell>
          <cell r="BB45">
            <v>86.423029653695664</v>
          </cell>
          <cell r="BC45">
            <v>86.423029653695664</v>
          </cell>
          <cell r="BD45">
            <v>86.301001328365174</v>
          </cell>
          <cell r="BE45">
            <v>86.301001328365174</v>
          </cell>
          <cell r="BF45">
            <v>86.301001328365174</v>
          </cell>
          <cell r="BG45">
            <v>86.301001328365174</v>
          </cell>
          <cell r="BH45">
            <v>86.301001328365174</v>
          </cell>
          <cell r="BI45">
            <v>86.301001328365174</v>
          </cell>
          <cell r="BJ45">
            <v>86.301001328365174</v>
          </cell>
          <cell r="BK45">
            <v>86.301001328365174</v>
          </cell>
          <cell r="BL45">
            <v>86.301001328365174</v>
          </cell>
          <cell r="BM45">
            <v>86.301001328365174</v>
          </cell>
          <cell r="BN45">
            <v>86.301001328365174</v>
          </cell>
          <cell r="BO45">
            <v>86.301001328365174</v>
          </cell>
          <cell r="BP45">
            <v>86.301001328365174</v>
          </cell>
          <cell r="BQ45">
            <v>86.301001328365174</v>
          </cell>
          <cell r="BR45">
            <v>86.301001328365174</v>
          </cell>
          <cell r="BS45">
            <v>86.301001328365174</v>
          </cell>
          <cell r="BT45">
            <v>86.301001328365174</v>
          </cell>
          <cell r="BU45">
            <v>86.301001328365174</v>
          </cell>
          <cell r="BV45">
            <v>86.301001328365174</v>
          </cell>
          <cell r="BW45">
            <v>86.301001328365174</v>
          </cell>
          <cell r="BX45">
            <v>86.301001328365174</v>
          </cell>
          <cell r="BY45">
            <v>86.301001328365174</v>
          </cell>
          <cell r="BZ45">
            <v>86.301001328365174</v>
          </cell>
          <cell r="CA45">
            <v>86.301001328365174</v>
          </cell>
          <cell r="CB45">
            <v>86.301001328365174</v>
          </cell>
          <cell r="CC45">
            <v>86.301001328365174</v>
          </cell>
          <cell r="CD45">
            <v>86.301001328365174</v>
          </cell>
          <cell r="CE45">
            <v>86.301001328365174</v>
          </cell>
          <cell r="CF45">
            <v>86.301001328365174</v>
          </cell>
          <cell r="CG45">
            <v>86.301001328365174</v>
          </cell>
          <cell r="CH45">
            <v>86.36996067522638</v>
          </cell>
          <cell r="CI45">
            <v>86.36996067522638</v>
          </cell>
          <cell r="CJ45">
            <v>86.36996067522638</v>
          </cell>
          <cell r="CK45">
            <v>86.36996067522638</v>
          </cell>
          <cell r="CL45">
            <v>86.36996067522638</v>
          </cell>
          <cell r="CM45">
            <v>86.36996067522638</v>
          </cell>
          <cell r="CN45">
            <v>86.36996067522638</v>
          </cell>
          <cell r="CO45">
            <v>86.36996067522638</v>
          </cell>
          <cell r="CP45">
            <v>86.36996067522638</v>
          </cell>
          <cell r="CQ45">
            <v>86.36996067522638</v>
          </cell>
          <cell r="CR45">
            <v>86.36996067522638</v>
          </cell>
          <cell r="CS45">
            <v>86.36996067522638</v>
          </cell>
          <cell r="CT45">
            <v>86.36996067522638</v>
          </cell>
          <cell r="CU45">
            <v>86.36996067522638</v>
          </cell>
          <cell r="CV45">
            <v>86.36996067522638</v>
          </cell>
          <cell r="CW45">
            <v>86.36996067522638</v>
          </cell>
          <cell r="CX45">
            <v>86.36996067522638</v>
          </cell>
          <cell r="CY45">
            <v>86.36996067522638</v>
          </cell>
          <cell r="CZ45">
            <v>86.36996067522638</v>
          </cell>
          <cell r="DA45">
            <v>86.36996067522638</v>
          </cell>
          <cell r="DB45">
            <v>86.36996067522638</v>
          </cell>
          <cell r="DC45">
            <v>86.36996067522638</v>
          </cell>
          <cell r="DD45">
            <v>86.36996067522638</v>
          </cell>
          <cell r="DE45">
            <v>86.36996067522638</v>
          </cell>
          <cell r="DF45">
            <v>86.36996067522638</v>
          </cell>
          <cell r="DG45">
            <v>86.36996067522638</v>
          </cell>
          <cell r="DH45">
            <v>86.36996067522638</v>
          </cell>
          <cell r="DI45">
            <v>86.36996067522638</v>
          </cell>
          <cell r="DJ45">
            <v>86.36996067522638</v>
          </cell>
          <cell r="DK45">
            <v>86.36996067522638</v>
          </cell>
          <cell r="DL45">
            <v>86.36996067522638</v>
          </cell>
          <cell r="DM45">
            <v>86.512401869969608</v>
          </cell>
          <cell r="DN45">
            <v>86.512401869969608</v>
          </cell>
          <cell r="DO45">
            <v>86.512401869969608</v>
          </cell>
          <cell r="DP45">
            <v>86.512401869969608</v>
          </cell>
          <cell r="DQ45">
            <v>86.512401869969608</v>
          </cell>
          <cell r="DR45">
            <v>86.512401869969608</v>
          </cell>
          <cell r="DS45">
            <v>86.512401869969608</v>
          </cell>
          <cell r="DT45">
            <v>86.512401869969608</v>
          </cell>
          <cell r="DU45">
            <v>86.512401869969608</v>
          </cell>
          <cell r="DV45">
            <v>86.512401869969608</v>
          </cell>
          <cell r="DW45">
            <v>86.512401869969608</v>
          </cell>
          <cell r="DX45">
            <v>86.512401869969608</v>
          </cell>
          <cell r="DY45">
            <v>86.512401869969608</v>
          </cell>
          <cell r="DZ45">
            <v>86.512401869969608</v>
          </cell>
          <cell r="EA45">
            <v>86.512401869969608</v>
          </cell>
          <cell r="EB45">
            <v>86.512401869969608</v>
          </cell>
          <cell r="EC45">
            <v>86.512401869969608</v>
          </cell>
          <cell r="ED45">
            <v>86.512401869969608</v>
          </cell>
          <cell r="EE45">
            <v>86.512401869969608</v>
          </cell>
          <cell r="EF45">
            <v>86.512401869969608</v>
          </cell>
          <cell r="EG45">
            <v>86.512401869969608</v>
          </cell>
          <cell r="EH45">
            <v>86.512401869969608</v>
          </cell>
          <cell r="EI45">
            <v>86.512401869969608</v>
          </cell>
          <cell r="EJ45">
            <v>86.512401869969608</v>
          </cell>
          <cell r="EK45">
            <v>86.512401869969608</v>
          </cell>
          <cell r="EL45">
            <v>86.512401869969608</v>
          </cell>
          <cell r="EM45">
            <v>86.512401869969608</v>
          </cell>
          <cell r="EN45">
            <v>86.512401869969608</v>
          </cell>
          <cell r="EO45">
            <v>86.512401869969608</v>
          </cell>
          <cell r="EP45">
            <v>86.512401869969608</v>
          </cell>
          <cell r="EQ45">
            <v>86.512401869969608</v>
          </cell>
          <cell r="ER45">
            <v>86.472580600496315</v>
          </cell>
          <cell r="ES45">
            <v>86.472580600496315</v>
          </cell>
          <cell r="ET45">
            <v>86.472580600496315</v>
          </cell>
          <cell r="EU45">
            <v>86.472580600496315</v>
          </cell>
          <cell r="EV45">
            <v>86.472580600496315</v>
          </cell>
          <cell r="EW45">
            <v>86.472580600496315</v>
          </cell>
          <cell r="EX45">
            <v>86.472580600496315</v>
          </cell>
          <cell r="EY45">
            <v>86.472580600496315</v>
          </cell>
          <cell r="EZ45">
            <v>86.472580600496315</v>
          </cell>
          <cell r="FA45">
            <v>86.472580600496315</v>
          </cell>
          <cell r="FB45">
            <v>86.472580600496315</v>
          </cell>
          <cell r="FC45">
            <v>86.472580600496315</v>
          </cell>
          <cell r="FD45">
            <v>86.472580600496315</v>
          </cell>
          <cell r="FE45">
            <v>86.472580600496315</v>
          </cell>
          <cell r="FF45">
            <v>86.472580600496315</v>
          </cell>
          <cell r="FG45">
            <v>86.472580600496315</v>
          </cell>
          <cell r="FH45">
            <v>86.472580600496315</v>
          </cell>
          <cell r="FI45">
            <v>86.472580600496315</v>
          </cell>
          <cell r="FJ45">
            <v>86.472580600496315</v>
          </cell>
          <cell r="FK45">
            <v>86.472580600496315</v>
          </cell>
          <cell r="FL45">
            <v>86.472580600496315</v>
          </cell>
          <cell r="FM45">
            <v>86.472580600496315</v>
          </cell>
          <cell r="FN45">
            <v>86.472580600496315</v>
          </cell>
          <cell r="FO45">
            <v>86.472580600496315</v>
          </cell>
          <cell r="FP45">
            <v>86.472580600496315</v>
          </cell>
          <cell r="FQ45">
            <v>86.472580600496315</v>
          </cell>
          <cell r="FR45">
            <v>86.472580600496315</v>
          </cell>
          <cell r="FS45">
            <v>86.472580600496315</v>
          </cell>
          <cell r="FT45">
            <v>86.472580600496315</v>
          </cell>
          <cell r="FU45">
            <v>86.472580600496315</v>
          </cell>
          <cell r="FV45">
            <v>86.021494501159381</v>
          </cell>
          <cell r="FW45">
            <v>86.021494501159381</v>
          </cell>
          <cell r="FX45">
            <v>86.021494501159381</v>
          </cell>
          <cell r="FY45">
            <v>86.021494501159381</v>
          </cell>
          <cell r="FZ45">
            <v>86.021494501159381</v>
          </cell>
          <cell r="GA45">
            <v>86.021494501159381</v>
          </cell>
          <cell r="GB45">
            <v>86.021494501159381</v>
          </cell>
          <cell r="GC45">
            <v>86.021494501159381</v>
          </cell>
          <cell r="GD45">
            <v>86.021494501159381</v>
          </cell>
          <cell r="GE45">
            <v>86.021494501159381</v>
          </cell>
          <cell r="GF45">
            <v>86.021494501159381</v>
          </cell>
          <cell r="GG45">
            <v>86.021494501159381</v>
          </cell>
          <cell r="GH45">
            <v>86.021494501159381</v>
          </cell>
          <cell r="GI45">
            <v>86.021494501159381</v>
          </cell>
          <cell r="GJ45">
            <v>86.021494501159381</v>
          </cell>
          <cell r="GK45">
            <v>86.021494501159381</v>
          </cell>
          <cell r="GL45">
            <v>86.021494501159381</v>
          </cell>
          <cell r="GM45">
            <v>86.021494501159381</v>
          </cell>
          <cell r="GN45">
            <v>86.021494501159381</v>
          </cell>
          <cell r="GO45">
            <v>86.021494501159381</v>
          </cell>
          <cell r="GP45">
            <v>86.021494501159381</v>
          </cell>
          <cell r="GQ45">
            <v>86.021494501159381</v>
          </cell>
          <cell r="GR45">
            <v>86.021494501159381</v>
          </cell>
          <cell r="GS45">
            <v>86.021494501159381</v>
          </cell>
          <cell r="GT45">
            <v>86.021494501159381</v>
          </cell>
          <cell r="GU45">
            <v>86.021494501159381</v>
          </cell>
          <cell r="GV45">
            <v>86.021494501159381</v>
          </cell>
          <cell r="GW45">
            <v>86.021494501159381</v>
          </cell>
          <cell r="GX45">
            <v>86.021494501159381</v>
          </cell>
          <cell r="GY45">
            <v>86.021494501159381</v>
          </cell>
          <cell r="GZ45" t="str">
            <v/>
          </cell>
          <cell r="HA45" t="str">
            <v/>
          </cell>
          <cell r="HB45" t="str">
            <v/>
          </cell>
          <cell r="HC45" t="str">
            <v/>
          </cell>
          <cell r="HD45" t="str">
            <v/>
          </cell>
          <cell r="HE45" t="str">
            <v/>
          </cell>
          <cell r="HF45" t="str">
            <v/>
          </cell>
          <cell r="HG45" t="str">
            <v/>
          </cell>
          <cell r="HH45" t="str">
            <v/>
          </cell>
          <cell r="HI45" t="str">
            <v/>
          </cell>
          <cell r="HJ45" t="str">
            <v/>
          </cell>
          <cell r="HK45" t="str">
            <v/>
          </cell>
          <cell r="HL45" t="str">
            <v/>
          </cell>
          <cell r="HM45" t="str">
            <v/>
          </cell>
          <cell r="HN45" t="str">
            <v/>
          </cell>
          <cell r="HO45" t="str">
            <v/>
          </cell>
          <cell r="HP45" t="str">
            <v/>
          </cell>
          <cell r="HQ45" t="str">
            <v/>
          </cell>
          <cell r="HR45" t="str">
            <v/>
          </cell>
          <cell r="HS45" t="str">
            <v/>
          </cell>
          <cell r="HT45" t="str">
            <v/>
          </cell>
          <cell r="HU45" t="str">
            <v/>
          </cell>
          <cell r="HV45" t="str">
            <v/>
          </cell>
          <cell r="HW45" t="str">
            <v/>
          </cell>
          <cell r="HX45" t="str">
            <v/>
          </cell>
          <cell r="HY45" t="str">
            <v/>
          </cell>
          <cell r="HZ45" t="str">
            <v/>
          </cell>
          <cell r="IA45" t="str">
            <v/>
          </cell>
        </row>
        <row r="46">
          <cell r="A46">
            <v>44</v>
          </cell>
          <cell r="C46" t="str">
            <v>Eficiencia Geral Industrial  EGI  Semanal</v>
          </cell>
          <cell r="D46" t="str">
            <v>%</v>
          </cell>
          <cell r="E46">
            <v>85.838960390463697</v>
          </cell>
          <cell r="F46">
            <v>85.838960390463726</v>
          </cell>
          <cell r="G46">
            <v>85.838960390463726</v>
          </cell>
          <cell r="H46">
            <v>85.838960390463697</v>
          </cell>
          <cell r="I46">
            <v>85.838960390463726</v>
          </cell>
          <cell r="J46">
            <v>85.838960390463726</v>
          </cell>
          <cell r="K46">
            <v>85.838960390463726</v>
          </cell>
          <cell r="L46">
            <v>85.838960390463697</v>
          </cell>
          <cell r="M46">
            <v>85.838960390463726</v>
          </cell>
          <cell r="N46">
            <v>85.838960390463697</v>
          </cell>
          <cell r="O46">
            <v>85.838960390463726</v>
          </cell>
          <cell r="P46">
            <v>85.838960390463726</v>
          </cell>
          <cell r="Q46">
            <v>85.838960390463697</v>
          </cell>
          <cell r="R46">
            <v>85.838960390463697</v>
          </cell>
          <cell r="S46">
            <v>85.838960390463697</v>
          </cell>
          <cell r="T46">
            <v>85.838960390463726</v>
          </cell>
          <cell r="U46">
            <v>85.838960390463697</v>
          </cell>
          <cell r="V46">
            <v>85.838960390463726</v>
          </cell>
          <cell r="W46">
            <v>85.838960390463726</v>
          </cell>
          <cell r="X46">
            <v>85.838960390463697</v>
          </cell>
          <cell r="Y46">
            <v>85.876129611299064</v>
          </cell>
          <cell r="Z46">
            <v>86.423029653695664</v>
          </cell>
          <cell r="AA46">
            <v>86.423029653695664</v>
          </cell>
          <cell r="AB46">
            <v>86.423029653695664</v>
          </cell>
          <cell r="AC46">
            <v>86.423029653695664</v>
          </cell>
          <cell r="AD46">
            <v>86.423029653695679</v>
          </cell>
          <cell r="AE46">
            <v>86.423029653695679</v>
          </cell>
          <cell r="AF46">
            <v>86.423029653695679</v>
          </cell>
          <cell r="AG46">
            <v>86.423029653695664</v>
          </cell>
          <cell r="AH46">
            <v>86.423029653695664</v>
          </cell>
          <cell r="AI46">
            <v>86.423029653695664</v>
          </cell>
          <cell r="AJ46">
            <v>86.423029653695664</v>
          </cell>
          <cell r="AK46">
            <v>86.423029653695679</v>
          </cell>
          <cell r="AL46">
            <v>86.423029653695679</v>
          </cell>
          <cell r="AM46">
            <v>86.423029653695664</v>
          </cell>
          <cell r="AN46">
            <v>86.423029653695664</v>
          </cell>
          <cell r="AO46">
            <v>86.423029653695664</v>
          </cell>
          <cell r="AP46">
            <v>86.423029653695664</v>
          </cell>
          <cell r="AQ46">
            <v>86.423029653695664</v>
          </cell>
          <cell r="AR46">
            <v>86.423029653695679</v>
          </cell>
          <cell r="AS46">
            <v>86.423029653695679</v>
          </cell>
          <cell r="AT46">
            <v>86.423029653695664</v>
          </cell>
          <cell r="AU46">
            <v>86.423029653695664</v>
          </cell>
          <cell r="AV46">
            <v>86.423029653695664</v>
          </cell>
          <cell r="AW46">
            <v>86.423029653695664</v>
          </cell>
          <cell r="AX46">
            <v>86.423029653695664</v>
          </cell>
          <cell r="AY46">
            <v>86.423029653695679</v>
          </cell>
          <cell r="AZ46">
            <v>86.423029653695679</v>
          </cell>
          <cell r="BA46">
            <v>86.423029653695664</v>
          </cell>
          <cell r="BB46">
            <v>86.423029653695664</v>
          </cell>
          <cell r="BC46">
            <v>86.423029653695664</v>
          </cell>
          <cell r="BD46">
            <v>86.38627755711012</v>
          </cell>
          <cell r="BE46">
            <v>86.366539102220813</v>
          </cell>
          <cell r="BF46">
            <v>86.354220687804641</v>
          </cell>
          <cell r="BG46">
            <v>86.349648820797029</v>
          </cell>
          <cell r="BH46">
            <v>86.342516080795491</v>
          </cell>
          <cell r="BI46">
            <v>86.301001328365189</v>
          </cell>
          <cell r="BJ46">
            <v>86.301001328365189</v>
          </cell>
          <cell r="BK46">
            <v>86.301001328365189</v>
          </cell>
          <cell r="BL46">
            <v>86.301001328365189</v>
          </cell>
          <cell r="BM46">
            <v>86.301001328365174</v>
          </cell>
          <cell r="BN46">
            <v>86.301001328365174</v>
          </cell>
          <cell r="BO46">
            <v>86.301001328365174</v>
          </cell>
          <cell r="BP46">
            <v>86.301001328365189</v>
          </cell>
          <cell r="BQ46">
            <v>86.301001328365189</v>
          </cell>
          <cell r="BR46">
            <v>86.301001328365189</v>
          </cell>
          <cell r="BS46">
            <v>86.301001328365189</v>
          </cell>
          <cell r="BT46">
            <v>86.301001328365174</v>
          </cell>
          <cell r="BU46">
            <v>86.301001328365174</v>
          </cell>
          <cell r="BV46">
            <v>86.301001328365174</v>
          </cell>
          <cell r="BW46">
            <v>86.301001328365189</v>
          </cell>
          <cell r="BX46">
            <v>86.301001328365189</v>
          </cell>
          <cell r="BY46">
            <v>86.301001328365189</v>
          </cell>
          <cell r="BZ46">
            <v>86.301001328365189</v>
          </cell>
          <cell r="CA46">
            <v>86.301001328365174</v>
          </cell>
          <cell r="CB46">
            <v>86.301001328365174</v>
          </cell>
          <cell r="CC46">
            <v>86.301001328365174</v>
          </cell>
          <cell r="CD46">
            <v>86.301001328365189</v>
          </cell>
          <cell r="CE46">
            <v>86.301001328365189</v>
          </cell>
          <cell r="CF46">
            <v>86.301001328365189</v>
          </cell>
          <cell r="CG46">
            <v>86.301001328365189</v>
          </cell>
          <cell r="CH46">
            <v>86.317804781910993</v>
          </cell>
          <cell r="CI46">
            <v>86.323469123738832</v>
          </cell>
          <cell r="CJ46">
            <v>86.331765439231418</v>
          </cell>
          <cell r="CK46">
            <v>86.369960675226352</v>
          </cell>
          <cell r="CL46">
            <v>86.369960675226352</v>
          </cell>
          <cell r="CM46">
            <v>86.36996067522638</v>
          </cell>
          <cell r="CN46">
            <v>86.369960675226352</v>
          </cell>
          <cell r="CO46">
            <v>86.36996067522638</v>
          </cell>
          <cell r="CP46">
            <v>86.36996067522638</v>
          </cell>
          <cell r="CQ46">
            <v>86.36996067522638</v>
          </cell>
          <cell r="CR46">
            <v>86.369960675226352</v>
          </cell>
          <cell r="CS46">
            <v>86.369960675226352</v>
          </cell>
          <cell r="CT46">
            <v>86.36996067522638</v>
          </cell>
          <cell r="CU46">
            <v>86.369960675226352</v>
          </cell>
          <cell r="CV46">
            <v>86.36996067522638</v>
          </cell>
          <cell r="CW46">
            <v>86.36996067522638</v>
          </cell>
          <cell r="CX46">
            <v>86.36996067522638</v>
          </cell>
          <cell r="CY46">
            <v>86.369960675226352</v>
          </cell>
          <cell r="CZ46">
            <v>86.369960675226352</v>
          </cell>
          <cell r="DA46">
            <v>86.36996067522638</v>
          </cell>
          <cell r="DB46">
            <v>86.369960675226352</v>
          </cell>
          <cell r="DC46">
            <v>86.36996067522638</v>
          </cell>
          <cell r="DD46">
            <v>86.36996067522638</v>
          </cell>
          <cell r="DE46">
            <v>86.36996067522638</v>
          </cell>
          <cell r="DF46">
            <v>86.369960675226352</v>
          </cell>
          <cell r="DG46">
            <v>86.369960675226352</v>
          </cell>
          <cell r="DH46">
            <v>86.36996067522638</v>
          </cell>
          <cell r="DI46">
            <v>86.369960675226352</v>
          </cell>
          <cell r="DJ46">
            <v>86.36996067522638</v>
          </cell>
          <cell r="DK46">
            <v>86.36996067522638</v>
          </cell>
          <cell r="DL46">
            <v>86.36996067522638</v>
          </cell>
          <cell r="DM46">
            <v>86.512401869969651</v>
          </cell>
          <cell r="DN46">
            <v>86.512401869969651</v>
          </cell>
          <cell r="DO46">
            <v>86.512401869969636</v>
          </cell>
          <cell r="DP46">
            <v>86.512401869969651</v>
          </cell>
          <cell r="DQ46">
            <v>86.512401869969651</v>
          </cell>
          <cell r="DR46">
            <v>86.512401869969636</v>
          </cell>
          <cell r="DS46">
            <v>86.512401869969636</v>
          </cell>
          <cell r="DT46">
            <v>86.512401869969651</v>
          </cell>
          <cell r="DU46">
            <v>86.512401869969651</v>
          </cell>
          <cell r="DV46">
            <v>86.512401869969636</v>
          </cell>
          <cell r="DW46">
            <v>86.512401869969651</v>
          </cell>
          <cell r="DX46">
            <v>86.512401869969651</v>
          </cell>
          <cell r="DY46">
            <v>86.512401869969636</v>
          </cell>
          <cell r="DZ46">
            <v>86.512401869969636</v>
          </cell>
          <cell r="EA46">
            <v>86.512401869969651</v>
          </cell>
          <cell r="EB46">
            <v>86.512401869969651</v>
          </cell>
          <cell r="EC46">
            <v>86.512401869969636</v>
          </cell>
          <cell r="ED46">
            <v>86.512401869969651</v>
          </cell>
          <cell r="EE46">
            <v>86.512401869969651</v>
          </cell>
          <cell r="EF46">
            <v>86.512401869969636</v>
          </cell>
          <cell r="EG46">
            <v>86.512401869969636</v>
          </cell>
          <cell r="EH46">
            <v>86.512401869969651</v>
          </cell>
          <cell r="EI46">
            <v>86.512401869969651</v>
          </cell>
          <cell r="EJ46">
            <v>86.512401869969636</v>
          </cell>
          <cell r="EK46">
            <v>86.512401869969651</v>
          </cell>
          <cell r="EL46">
            <v>86.512401869969651</v>
          </cell>
          <cell r="EM46">
            <v>86.512401869969636</v>
          </cell>
          <cell r="EN46">
            <v>86.512401869969636</v>
          </cell>
          <cell r="EO46">
            <v>86.512401869969651</v>
          </cell>
          <cell r="EP46">
            <v>86.512401869969651</v>
          </cell>
          <cell r="EQ46">
            <v>86.512401869969636</v>
          </cell>
          <cell r="ER46">
            <v>86.502872617594477</v>
          </cell>
          <cell r="ES46">
            <v>86.497023433734441</v>
          </cell>
          <cell r="ET46">
            <v>86.494871338294033</v>
          </cell>
          <cell r="EU46">
            <v>86.491533824471446</v>
          </cell>
          <cell r="EV46">
            <v>86.472580600496315</v>
          </cell>
          <cell r="EW46">
            <v>86.472580600496315</v>
          </cell>
          <cell r="EX46">
            <v>86.472580600496315</v>
          </cell>
          <cell r="EY46">
            <v>86.472580600496315</v>
          </cell>
          <cell r="EZ46">
            <v>86.4725806004963</v>
          </cell>
          <cell r="FA46">
            <v>86.4725806004963</v>
          </cell>
          <cell r="FB46">
            <v>86.472580600496315</v>
          </cell>
          <cell r="FC46">
            <v>86.472580600496315</v>
          </cell>
          <cell r="FD46">
            <v>86.472580600496315</v>
          </cell>
          <cell r="FE46">
            <v>86.472580600496315</v>
          </cell>
          <cell r="FF46">
            <v>86.472580600496315</v>
          </cell>
          <cell r="FG46">
            <v>86.4725806004963</v>
          </cell>
          <cell r="FH46">
            <v>86.4725806004963</v>
          </cell>
          <cell r="FI46">
            <v>86.472580600496315</v>
          </cell>
          <cell r="FJ46">
            <v>86.472580600496315</v>
          </cell>
          <cell r="FK46">
            <v>86.472580600496315</v>
          </cell>
          <cell r="FL46">
            <v>86.472580600496315</v>
          </cell>
          <cell r="FM46">
            <v>86.472580600496315</v>
          </cell>
          <cell r="FN46">
            <v>86.4725806004963</v>
          </cell>
          <cell r="FO46">
            <v>86.4725806004963</v>
          </cell>
          <cell r="FP46">
            <v>86.472580600496315</v>
          </cell>
          <cell r="FQ46">
            <v>86.472580600496315</v>
          </cell>
          <cell r="FR46">
            <v>86.472580600496315</v>
          </cell>
          <cell r="FS46">
            <v>86.472580600496315</v>
          </cell>
          <cell r="FT46">
            <v>86.472580600496315</v>
          </cell>
          <cell r="FU46">
            <v>86.4725806004963</v>
          </cell>
          <cell r="FV46">
            <v>86.43993114905156</v>
          </cell>
          <cell r="FW46">
            <v>86.387018198601197</v>
          </cell>
          <cell r="FX46">
            <v>86.021494501159353</v>
          </cell>
          <cell r="FY46">
            <v>86.021494501159353</v>
          </cell>
          <cell r="FZ46">
            <v>86.021494501159353</v>
          </cell>
          <cell r="GA46">
            <v>86.021494501159353</v>
          </cell>
          <cell r="GB46">
            <v>86.021494501159381</v>
          </cell>
          <cell r="GC46">
            <v>86.021494501159381</v>
          </cell>
          <cell r="GD46">
            <v>86.021494501159381</v>
          </cell>
          <cell r="GE46">
            <v>86.021494501159353</v>
          </cell>
          <cell r="GF46">
            <v>86.021494501159353</v>
          </cell>
          <cell r="GG46">
            <v>86.021494501159353</v>
          </cell>
          <cell r="GH46">
            <v>86.021494501159353</v>
          </cell>
          <cell r="GI46">
            <v>86.021494501159381</v>
          </cell>
          <cell r="GJ46">
            <v>86.021494501159381</v>
          </cell>
          <cell r="GK46">
            <v>86.021494501159381</v>
          </cell>
          <cell r="GL46">
            <v>86.021494501159353</v>
          </cell>
          <cell r="GM46">
            <v>86.021494501159353</v>
          </cell>
          <cell r="GN46">
            <v>86.021494501159353</v>
          </cell>
          <cell r="GO46">
            <v>86.021494501159353</v>
          </cell>
          <cell r="GP46">
            <v>86.021494501159381</v>
          </cell>
          <cell r="GQ46">
            <v>86.021494501159381</v>
          </cell>
          <cell r="GR46">
            <v>86.021494501159381</v>
          </cell>
          <cell r="GS46">
            <v>86.021494501159353</v>
          </cell>
          <cell r="GT46">
            <v>86.021494501159353</v>
          </cell>
          <cell r="GU46">
            <v>86.021494501159353</v>
          </cell>
          <cell r="GV46">
            <v>86.021494501159353</v>
          </cell>
          <cell r="GW46">
            <v>86.021494501159381</v>
          </cell>
          <cell r="GX46">
            <v>86.021494501159381</v>
          </cell>
          <cell r="GY46">
            <v>86.021494501159381</v>
          </cell>
          <cell r="GZ46">
            <v>0</v>
          </cell>
          <cell r="HA46">
            <v>0</v>
          </cell>
          <cell r="HB46">
            <v>0</v>
          </cell>
          <cell r="HC46">
            <v>0</v>
          </cell>
          <cell r="HD46">
            <v>0</v>
          </cell>
          <cell r="HE46">
            <v>0</v>
          </cell>
          <cell r="HF46">
            <v>0</v>
          </cell>
          <cell r="HG46">
            <v>0</v>
          </cell>
          <cell r="HH46">
            <v>0</v>
          </cell>
          <cell r="HI46">
            <v>0</v>
          </cell>
          <cell r="HJ46">
            <v>0</v>
          </cell>
          <cell r="HK46">
            <v>0</v>
          </cell>
          <cell r="HL46">
            <v>0</v>
          </cell>
          <cell r="HM46">
            <v>0</v>
          </cell>
          <cell r="HN46">
            <v>0</v>
          </cell>
          <cell r="HO46">
            <v>0</v>
          </cell>
          <cell r="HP46">
            <v>0</v>
          </cell>
          <cell r="HQ46">
            <v>0</v>
          </cell>
          <cell r="HR46">
            <v>0</v>
          </cell>
          <cell r="HS46">
            <v>0</v>
          </cell>
          <cell r="HT46">
            <v>0</v>
          </cell>
          <cell r="HU46">
            <v>0</v>
          </cell>
          <cell r="HV46">
            <v>0</v>
          </cell>
          <cell r="HW46">
            <v>0</v>
          </cell>
          <cell r="HX46">
            <v>0</v>
          </cell>
          <cell r="HY46">
            <v>0</v>
          </cell>
          <cell r="HZ46">
            <v>0</v>
          </cell>
          <cell r="IA46">
            <v>0</v>
          </cell>
        </row>
        <row r="47">
          <cell r="A47">
            <v>45</v>
          </cell>
          <cell r="C47" t="str">
            <v>Eficiencia Geral Industrial  EGI  Mensual</v>
          </cell>
          <cell r="D47" t="str">
            <v>%</v>
          </cell>
          <cell r="E47">
            <v>85.838960390463697</v>
          </cell>
          <cell r="F47">
            <v>85.838960390463726</v>
          </cell>
          <cell r="G47">
            <v>85.838960390463726</v>
          </cell>
          <cell r="H47">
            <v>85.838960390463697</v>
          </cell>
          <cell r="I47">
            <v>85.838960390463726</v>
          </cell>
          <cell r="J47">
            <v>85.838960390463726</v>
          </cell>
          <cell r="K47">
            <v>85.838960390463726</v>
          </cell>
          <cell r="L47">
            <v>85.838960390463726</v>
          </cell>
          <cell r="M47">
            <v>85.838960390463726</v>
          </cell>
          <cell r="N47">
            <v>85.838960390463697</v>
          </cell>
          <cell r="O47">
            <v>85.838960390463697</v>
          </cell>
          <cell r="P47">
            <v>85.838960390463697</v>
          </cell>
          <cell r="Q47">
            <v>85.838960390463697</v>
          </cell>
          <cell r="R47">
            <v>85.838960390463697</v>
          </cell>
          <cell r="S47">
            <v>85.838960390463697</v>
          </cell>
          <cell r="T47">
            <v>85.838960390463697</v>
          </cell>
          <cell r="U47">
            <v>85.838960390463697</v>
          </cell>
          <cell r="V47">
            <v>85.838960390463697</v>
          </cell>
          <cell r="W47">
            <v>85.838960390463697</v>
          </cell>
          <cell r="X47">
            <v>85.83896039046374</v>
          </cell>
          <cell r="Y47">
            <v>86.423029653695664</v>
          </cell>
          <cell r="Z47">
            <v>86.42302965369565</v>
          </cell>
          <cell r="AA47">
            <v>86.423029653695664</v>
          </cell>
          <cell r="AB47">
            <v>86.423029653695679</v>
          </cell>
          <cell r="AC47">
            <v>86.423029653695707</v>
          </cell>
          <cell r="AD47">
            <v>86.423029653695707</v>
          </cell>
          <cell r="AE47">
            <v>86.423029653695707</v>
          </cell>
          <cell r="AF47">
            <v>86.423029653695707</v>
          </cell>
          <cell r="AG47">
            <v>86.423029653695679</v>
          </cell>
          <cell r="AH47">
            <v>86.423029653695679</v>
          </cell>
          <cell r="AI47">
            <v>86.423029653695679</v>
          </cell>
          <cell r="AJ47">
            <v>86.423029653695679</v>
          </cell>
          <cell r="AK47">
            <v>86.423029653695664</v>
          </cell>
          <cell r="AL47">
            <v>86.423029653695664</v>
          </cell>
          <cell r="AM47">
            <v>86.423029653695664</v>
          </cell>
          <cell r="AN47">
            <v>86.423029653695664</v>
          </cell>
          <cell r="AO47">
            <v>86.423029653695664</v>
          </cell>
          <cell r="AP47">
            <v>86.423029653695664</v>
          </cell>
          <cell r="AQ47">
            <v>86.423029653695664</v>
          </cell>
          <cell r="AR47">
            <v>86.423029653695664</v>
          </cell>
          <cell r="AS47">
            <v>86.423029653695664</v>
          </cell>
          <cell r="AT47">
            <v>86.423029653695664</v>
          </cell>
          <cell r="AU47">
            <v>86.423029653695664</v>
          </cell>
          <cell r="AV47">
            <v>86.423029653695664</v>
          </cell>
          <cell r="AW47">
            <v>86.423029653695664</v>
          </cell>
          <cell r="AX47">
            <v>86.423029653695664</v>
          </cell>
          <cell r="AY47">
            <v>86.423029653695664</v>
          </cell>
          <cell r="AZ47">
            <v>86.423029653695622</v>
          </cell>
          <cell r="BA47">
            <v>86.42302965369565</v>
          </cell>
          <cell r="BB47">
            <v>86.423029653695664</v>
          </cell>
          <cell r="BC47">
            <v>86.423029653695664</v>
          </cell>
          <cell r="BD47">
            <v>86.301001328365189</v>
          </cell>
          <cell r="BE47">
            <v>86.301001328365189</v>
          </cell>
          <cell r="BF47">
            <v>86.301001328365189</v>
          </cell>
          <cell r="BG47">
            <v>86.301001328365189</v>
          </cell>
          <cell r="BH47">
            <v>86.301001328365174</v>
          </cell>
          <cell r="BI47">
            <v>86.301001328365174</v>
          </cell>
          <cell r="BJ47">
            <v>86.301001328365174</v>
          </cell>
          <cell r="BK47">
            <v>86.301001328365189</v>
          </cell>
          <cell r="BL47">
            <v>86.301001328365174</v>
          </cell>
          <cell r="BM47">
            <v>86.301001328365174</v>
          </cell>
          <cell r="BN47">
            <v>86.301001328365174</v>
          </cell>
          <cell r="BO47">
            <v>86.301001328365174</v>
          </cell>
          <cell r="BP47">
            <v>86.301001328365174</v>
          </cell>
          <cell r="BQ47">
            <v>86.301001328365174</v>
          </cell>
          <cell r="BR47">
            <v>86.301001328365174</v>
          </cell>
          <cell r="BS47">
            <v>86.301001328365217</v>
          </cell>
          <cell r="BT47">
            <v>86.301001328365189</v>
          </cell>
          <cell r="BU47">
            <v>86.301001328365217</v>
          </cell>
          <cell r="BV47">
            <v>86.301001328365217</v>
          </cell>
          <cell r="BW47">
            <v>86.301001328365217</v>
          </cell>
          <cell r="BX47">
            <v>86.301001328365217</v>
          </cell>
          <cell r="BY47">
            <v>86.301001328365217</v>
          </cell>
          <cell r="BZ47">
            <v>86.301001328365217</v>
          </cell>
          <cell r="CA47">
            <v>86.301001328365217</v>
          </cell>
          <cell r="CB47">
            <v>86.301001328365217</v>
          </cell>
          <cell r="CC47">
            <v>86.301001328365217</v>
          </cell>
          <cell r="CD47">
            <v>86.301001328365217</v>
          </cell>
          <cell r="CE47">
            <v>86.301001328365217</v>
          </cell>
          <cell r="CF47">
            <v>86.301001328365217</v>
          </cell>
          <cell r="CG47">
            <v>86.301001328365217</v>
          </cell>
          <cell r="CH47">
            <v>86.369960675226352</v>
          </cell>
          <cell r="CI47">
            <v>86.36996067522638</v>
          </cell>
          <cell r="CJ47">
            <v>86.36996067522638</v>
          </cell>
          <cell r="CK47">
            <v>86.369960675226352</v>
          </cell>
          <cell r="CL47">
            <v>86.369960675226352</v>
          </cell>
          <cell r="CM47">
            <v>86.369960675226352</v>
          </cell>
          <cell r="CN47">
            <v>86.369960675226352</v>
          </cell>
          <cell r="CO47">
            <v>86.369960675226352</v>
          </cell>
          <cell r="CP47">
            <v>86.369960675226352</v>
          </cell>
          <cell r="CQ47">
            <v>86.369960675226352</v>
          </cell>
          <cell r="CR47">
            <v>86.36996067522638</v>
          </cell>
          <cell r="CS47">
            <v>86.36996067522638</v>
          </cell>
          <cell r="CT47">
            <v>86.36996067522638</v>
          </cell>
          <cell r="CU47">
            <v>86.36996067522638</v>
          </cell>
          <cell r="CV47">
            <v>86.36996067522638</v>
          </cell>
          <cell r="CW47">
            <v>86.369960675226409</v>
          </cell>
          <cell r="CX47">
            <v>86.369960675226409</v>
          </cell>
          <cell r="CY47">
            <v>86.36996067522638</v>
          </cell>
          <cell r="CZ47">
            <v>86.369960675226395</v>
          </cell>
          <cell r="DA47">
            <v>86.369960675226395</v>
          </cell>
          <cell r="DB47">
            <v>86.369960675226395</v>
          </cell>
          <cell r="DC47">
            <v>86.36996067522638</v>
          </cell>
          <cell r="DD47">
            <v>86.369960675226423</v>
          </cell>
          <cell r="DE47">
            <v>86.36996067522638</v>
          </cell>
          <cell r="DF47">
            <v>86.369960675226409</v>
          </cell>
          <cell r="DG47">
            <v>86.369960675226409</v>
          </cell>
          <cell r="DH47">
            <v>86.369960675226409</v>
          </cell>
          <cell r="DI47">
            <v>86.369960675226409</v>
          </cell>
          <cell r="DJ47">
            <v>86.369960675226409</v>
          </cell>
          <cell r="DK47">
            <v>86.369960675226409</v>
          </cell>
          <cell r="DL47">
            <v>86.369960675226437</v>
          </cell>
          <cell r="DM47">
            <v>86.512401869969651</v>
          </cell>
          <cell r="DN47">
            <v>86.512401869969651</v>
          </cell>
          <cell r="DO47">
            <v>86.512401869969636</v>
          </cell>
          <cell r="DP47">
            <v>86.512401869969651</v>
          </cell>
          <cell r="DQ47">
            <v>86.512401869969651</v>
          </cell>
          <cell r="DR47">
            <v>86.512401869969636</v>
          </cell>
          <cell r="DS47">
            <v>86.512401869969636</v>
          </cell>
          <cell r="DT47">
            <v>86.512401869969608</v>
          </cell>
          <cell r="DU47">
            <v>86.512401869969608</v>
          </cell>
          <cell r="DV47">
            <v>86.512401869969608</v>
          </cell>
          <cell r="DW47">
            <v>86.51240186996958</v>
          </cell>
          <cell r="DX47">
            <v>86.51240186996958</v>
          </cell>
          <cell r="DY47">
            <v>86.512401869969608</v>
          </cell>
          <cell r="DZ47">
            <v>86.512401869969608</v>
          </cell>
          <cell r="EA47">
            <v>86.51240186996958</v>
          </cell>
          <cell r="EB47">
            <v>86.51240186996958</v>
          </cell>
          <cell r="EC47">
            <v>86.51240186996958</v>
          </cell>
          <cell r="ED47">
            <v>86.51240186996958</v>
          </cell>
          <cell r="EE47">
            <v>86.51240186996958</v>
          </cell>
          <cell r="EF47">
            <v>86.51240186996958</v>
          </cell>
          <cell r="EG47">
            <v>86.512401869969608</v>
          </cell>
          <cell r="EH47">
            <v>86.51240186996958</v>
          </cell>
          <cell r="EI47">
            <v>86.51240186996958</v>
          </cell>
          <cell r="EJ47">
            <v>86.51240186996958</v>
          </cell>
          <cell r="EK47">
            <v>86.512401869969608</v>
          </cell>
          <cell r="EL47">
            <v>86.512401869969608</v>
          </cell>
          <cell r="EM47">
            <v>86.512401869969608</v>
          </cell>
          <cell r="EN47">
            <v>86.512401869969622</v>
          </cell>
          <cell r="EO47">
            <v>86.512401869969622</v>
          </cell>
          <cell r="EP47">
            <v>86.512401869969622</v>
          </cell>
          <cell r="EQ47">
            <v>86.512401869969622</v>
          </cell>
          <cell r="ER47">
            <v>86.472580600496315</v>
          </cell>
          <cell r="ES47">
            <v>86.472580600496315</v>
          </cell>
          <cell r="ET47">
            <v>86.4725806004963</v>
          </cell>
          <cell r="EU47">
            <v>86.472580600496315</v>
          </cell>
          <cell r="EV47">
            <v>86.472580600496315</v>
          </cell>
          <cell r="EW47">
            <v>86.472580600496315</v>
          </cell>
          <cell r="EX47">
            <v>86.472580600496315</v>
          </cell>
          <cell r="EY47">
            <v>86.472580600496315</v>
          </cell>
          <cell r="EZ47">
            <v>86.472580600496315</v>
          </cell>
          <cell r="FA47">
            <v>86.472580600496315</v>
          </cell>
          <cell r="FB47">
            <v>86.472580600496315</v>
          </cell>
          <cell r="FC47">
            <v>86.4725806004963</v>
          </cell>
          <cell r="FD47">
            <v>86.472580600496329</v>
          </cell>
          <cell r="FE47">
            <v>86.472580600496329</v>
          </cell>
          <cell r="FF47">
            <v>86.472580600496329</v>
          </cell>
          <cell r="FG47">
            <v>86.472580600496329</v>
          </cell>
          <cell r="FH47">
            <v>86.472580600496343</v>
          </cell>
          <cell r="FI47">
            <v>86.472580600496343</v>
          </cell>
          <cell r="FJ47">
            <v>86.472580600496343</v>
          </cell>
          <cell r="FK47">
            <v>86.472580600496329</v>
          </cell>
          <cell r="FL47">
            <v>86.472580600496357</v>
          </cell>
          <cell r="FM47">
            <v>86.472580600496357</v>
          </cell>
          <cell r="FN47">
            <v>86.472580600496357</v>
          </cell>
          <cell r="FO47">
            <v>86.472580600496357</v>
          </cell>
          <cell r="FP47">
            <v>86.472580600496357</v>
          </cell>
          <cell r="FQ47">
            <v>86.472580600496357</v>
          </cell>
          <cell r="FR47">
            <v>86.472580600496357</v>
          </cell>
          <cell r="FS47">
            <v>86.472580600496357</v>
          </cell>
          <cell r="FT47">
            <v>86.472580600496357</v>
          </cell>
          <cell r="FU47">
            <v>86.472580600496357</v>
          </cell>
          <cell r="FV47">
            <v>86.021494501159353</v>
          </cell>
          <cell r="FW47">
            <v>86.021494501159353</v>
          </cell>
          <cell r="FX47">
            <v>86.021494501159367</v>
          </cell>
          <cell r="FY47">
            <v>86.021494501159381</v>
          </cell>
          <cell r="FZ47">
            <v>86.021494501159395</v>
          </cell>
          <cell r="GA47">
            <v>86.021494501159395</v>
          </cell>
          <cell r="GB47">
            <v>86.021494501159395</v>
          </cell>
          <cell r="GC47">
            <v>86.021494501159381</v>
          </cell>
          <cell r="GD47">
            <v>86.021494501159353</v>
          </cell>
          <cell r="GE47">
            <v>86.021494501159381</v>
          </cell>
          <cell r="GF47">
            <v>86.021494501159381</v>
          </cell>
          <cell r="GG47">
            <v>86.021494501159353</v>
          </cell>
          <cell r="GH47">
            <v>86.021494501159353</v>
          </cell>
          <cell r="GI47">
            <v>86.021494501159353</v>
          </cell>
          <cell r="GJ47">
            <v>86.021494501159339</v>
          </cell>
          <cell r="GK47">
            <v>86.021494501159339</v>
          </cell>
          <cell r="GL47">
            <v>86.021494501159353</v>
          </cell>
          <cell r="GM47">
            <v>86.021494501159353</v>
          </cell>
          <cell r="GN47">
            <v>86.021494501159353</v>
          </cell>
          <cell r="GO47">
            <v>86.021494501159353</v>
          </cell>
          <cell r="GP47">
            <v>86.021494501159381</v>
          </cell>
          <cell r="GQ47">
            <v>86.021494501159353</v>
          </cell>
          <cell r="GR47">
            <v>86.021494501159381</v>
          </cell>
          <cell r="GS47">
            <v>86.021494501159381</v>
          </cell>
          <cell r="GT47">
            <v>86.021494501159381</v>
          </cell>
          <cell r="GU47">
            <v>86.021494501159395</v>
          </cell>
          <cell r="GV47">
            <v>86.021494501159395</v>
          </cell>
          <cell r="GW47">
            <v>86.021494501159395</v>
          </cell>
          <cell r="GX47">
            <v>86.021494501159395</v>
          </cell>
          <cell r="GY47">
            <v>86.021494501159395</v>
          </cell>
          <cell r="GZ47">
            <v>86.021494501159395</v>
          </cell>
          <cell r="HA47">
            <v>0</v>
          </cell>
          <cell r="HB47">
            <v>0</v>
          </cell>
          <cell r="HC47">
            <v>0</v>
          </cell>
          <cell r="HD47">
            <v>0</v>
          </cell>
          <cell r="HE47">
            <v>0</v>
          </cell>
          <cell r="HF47">
            <v>0</v>
          </cell>
          <cell r="HG47">
            <v>0</v>
          </cell>
          <cell r="HH47">
            <v>0</v>
          </cell>
          <cell r="HI47">
            <v>0</v>
          </cell>
          <cell r="HJ47">
            <v>0</v>
          </cell>
          <cell r="HK47">
            <v>0</v>
          </cell>
          <cell r="HL47">
            <v>0</v>
          </cell>
          <cell r="HM47">
            <v>0</v>
          </cell>
          <cell r="HN47">
            <v>0</v>
          </cell>
          <cell r="HO47">
            <v>0</v>
          </cell>
          <cell r="HP47">
            <v>0</v>
          </cell>
          <cell r="HQ47">
            <v>0</v>
          </cell>
          <cell r="HR47">
            <v>0</v>
          </cell>
          <cell r="HS47">
            <v>0</v>
          </cell>
          <cell r="HT47">
            <v>0</v>
          </cell>
          <cell r="HU47">
            <v>0</v>
          </cell>
          <cell r="HV47">
            <v>0</v>
          </cell>
          <cell r="HW47">
            <v>0</v>
          </cell>
          <cell r="HX47">
            <v>0</v>
          </cell>
          <cell r="HY47">
            <v>0</v>
          </cell>
          <cell r="HZ47">
            <v>0</v>
          </cell>
          <cell r="IA47">
            <v>0</v>
          </cell>
        </row>
        <row r="48">
          <cell r="A48">
            <v>46</v>
          </cell>
          <cell r="C48" t="str">
            <v>Eficiencia Geral Industrial  EGI  Acumulada</v>
          </cell>
          <cell r="D48" t="str">
            <v>%</v>
          </cell>
          <cell r="E48">
            <v>85.838960390463697</v>
          </cell>
          <cell r="F48">
            <v>85.838960390463726</v>
          </cell>
          <cell r="G48">
            <v>85.838960390463726</v>
          </cell>
          <cell r="H48">
            <v>85.838960390463697</v>
          </cell>
          <cell r="I48">
            <v>85.838960390463726</v>
          </cell>
          <cell r="J48">
            <v>85.838960390463726</v>
          </cell>
          <cell r="K48">
            <v>85.838960390463726</v>
          </cell>
          <cell r="L48">
            <v>85.838960390463726</v>
          </cell>
          <cell r="M48">
            <v>85.838960390463726</v>
          </cell>
          <cell r="N48">
            <v>85.838960390463697</v>
          </cell>
          <cell r="O48">
            <v>85.838960390463697</v>
          </cell>
          <cell r="P48">
            <v>85.838960390463697</v>
          </cell>
          <cell r="Q48">
            <v>85.838960390463697</v>
          </cell>
          <cell r="R48">
            <v>85.838960390463697</v>
          </cell>
          <cell r="S48">
            <v>85.838960390463697</v>
          </cell>
          <cell r="T48">
            <v>85.838960390463697</v>
          </cell>
          <cell r="U48">
            <v>85.838960390463697</v>
          </cell>
          <cell r="V48">
            <v>85.838960390463697</v>
          </cell>
          <cell r="W48">
            <v>85.838960390463697</v>
          </cell>
          <cell r="X48">
            <v>85.83896039046374</v>
          </cell>
          <cell r="Y48">
            <v>85.851484909382222</v>
          </cell>
          <cell r="Z48">
            <v>85.87779155150605</v>
          </cell>
          <cell r="AA48">
            <v>85.909317882784279</v>
          </cell>
          <cell r="AB48">
            <v>85.937397713182122</v>
          </cell>
          <cell r="AC48">
            <v>85.962566915680725</v>
          </cell>
          <cell r="AD48">
            <v>85.985255744894815</v>
          </cell>
          <cell r="AE48">
            <v>86.005813636299649</v>
          </cell>
          <cell r="AF48">
            <v>86.024527331430818</v>
          </cell>
          <cell r="AG48">
            <v>86.041634334586689</v>
          </cell>
          <cell r="AH48">
            <v>86.057333046161602</v>
          </cell>
          <cell r="AI48">
            <v>86.071790492312886</v>
          </cell>
          <cell r="AJ48">
            <v>86.085148290849233</v>
          </cell>
          <cell r="AK48">
            <v>86.097527305680018</v>
          </cell>
          <cell r="AL48">
            <v>86.103382783056631</v>
          </cell>
          <cell r="AM48">
            <v>86.114483679754144</v>
          </cell>
          <cell r="AN48">
            <v>86.124839417030159</v>
          </cell>
          <cell r="AO48">
            <v>86.134522587864765</v>
          </cell>
          <cell r="AP48">
            <v>86.1435966525205</v>
          </cell>
          <cell r="AQ48">
            <v>86.152117330950134</v>
          </cell>
          <cell r="AR48">
            <v>86.160133747993058</v>
          </cell>
          <cell r="AS48">
            <v>86.163966643283302</v>
          </cell>
          <cell r="AT48">
            <v>86.171306643040325</v>
          </cell>
          <cell r="AU48">
            <v>86.178242175922932</v>
          </cell>
          <cell r="AV48">
            <v>86.18480577741127</v>
          </cell>
          <cell r="AW48">
            <v>86.191026584552972</v>
          </cell>
          <cell r="AX48">
            <v>86.196930768392008</v>
          </cell>
          <cell r="AY48">
            <v>86.202541902007695</v>
          </cell>
          <cell r="AZ48">
            <v>86.205244309549229</v>
          </cell>
          <cell r="BA48">
            <v>86.210455147292748</v>
          </cell>
          <cell r="BB48">
            <v>86.215422457727769</v>
          </cell>
          <cell r="BC48">
            <v>86.220162922829644</v>
          </cell>
          <cell r="BD48">
            <v>86.221723250435687</v>
          </cell>
          <cell r="BE48">
            <v>86.223224484360401</v>
          </cell>
          <cell r="BF48">
            <v>86.224669919263221</v>
          </cell>
          <cell r="BG48">
            <v>86.225372675309558</v>
          </cell>
          <cell r="BH48">
            <v>86.226740069139765</v>
          </cell>
          <cell r="BI48">
            <v>86.228058895128839</v>
          </cell>
          <cell r="BJ48">
            <v>86.22933169571364</v>
          </cell>
          <cell r="BK48">
            <v>86.230560838918507</v>
          </cell>
          <cell r="BL48">
            <v>86.231748533059246</v>
          </cell>
          <cell r="BM48">
            <v>86.232896839983937</v>
          </cell>
          <cell r="BN48">
            <v>86.233456830481785</v>
          </cell>
          <cell r="BO48">
            <v>86.234549631259824</v>
          </cell>
          <cell r="BP48">
            <v>86.235607634236558</v>
          </cell>
          <cell r="BQ48">
            <v>86.23663247545143</v>
          </cell>
          <cell r="BR48">
            <v>86.237625689967217</v>
          </cell>
          <cell r="BS48">
            <v>86.238588719542008</v>
          </cell>
          <cell r="BT48">
            <v>86.239522919612213</v>
          </cell>
          <cell r="BU48">
            <v>86.2399796101314</v>
          </cell>
          <cell r="BV48">
            <v>86.240872934085601</v>
          </cell>
          <cell r="BW48">
            <v>86.241740479887724</v>
          </cell>
          <cell r="BX48">
            <v>86.242583347466407</v>
          </cell>
          <cell r="BY48">
            <v>86.243402575050723</v>
          </cell>
          <cell r="BZ48">
            <v>86.244199143436433</v>
          </cell>
          <cell r="CA48">
            <v>86.244973979903421</v>
          </cell>
          <cell r="CB48">
            <v>86.245353524701187</v>
          </cell>
          <cell r="CC48">
            <v>86.246097393664002</v>
          </cell>
          <cell r="CD48">
            <v>86.246821637706745</v>
          </cell>
          <cell r="CE48">
            <v>86.247527023341917</v>
          </cell>
          <cell r="CF48">
            <v>86.248214277676993</v>
          </cell>
          <cell r="CG48">
            <v>86.248884090914501</v>
          </cell>
          <cell r="CH48">
            <v>86.250832128468929</v>
          </cell>
          <cell r="CI48">
            <v>86.251782827920707</v>
          </cell>
          <cell r="CJ48">
            <v>86.253639419924156</v>
          </cell>
          <cell r="CK48">
            <v>86.255438579512585</v>
          </cell>
          <cell r="CL48">
            <v>86.257182931043857</v>
          </cell>
          <cell r="CM48">
            <v>86.258874941382359</v>
          </cell>
          <cell r="CN48">
            <v>86.260516931538703</v>
          </cell>
          <cell r="CO48">
            <v>86.262111087292354</v>
          </cell>
          <cell r="CP48">
            <v>86.262890875753158</v>
          </cell>
          <cell r="CQ48">
            <v>86.26441710610581</v>
          </cell>
          <cell r="CR48">
            <v>86.265900436564365</v>
          </cell>
          <cell r="CS48">
            <v>86.267342650831409</v>
          </cell>
          <cell r="CT48">
            <v>86.268745435076994</v>
          </cell>
          <cell r="CU48">
            <v>86.270110384514993</v>
          </cell>
          <cell r="CV48">
            <v>86.271439009454554</v>
          </cell>
          <cell r="CW48">
            <v>86.272090150373842</v>
          </cell>
          <cell r="CX48">
            <v>86.273366948277513</v>
          </cell>
          <cell r="CY48">
            <v>86.274610861523442</v>
          </cell>
          <cell r="CZ48">
            <v>86.275823144403816</v>
          </cell>
          <cell r="DA48">
            <v>86.277004988222998</v>
          </cell>
          <cell r="DB48">
            <v>86.278157525202573</v>
          </cell>
          <cell r="DC48">
            <v>86.279281832099088</v>
          </cell>
          <cell r="DD48">
            <v>86.279833721417162</v>
          </cell>
          <cell r="DE48">
            <v>86.280917588975612</v>
          </cell>
          <cell r="DF48">
            <v>86.28197569711503</v>
          </cell>
          <cell r="DG48">
            <v>86.283008953356685</v>
          </cell>
          <cell r="DH48">
            <v>86.284018223086605</v>
          </cell>
          <cell r="DI48">
            <v>86.2850043319729</v>
          </cell>
          <cell r="DJ48">
            <v>86.285968068218381</v>
          </cell>
          <cell r="DK48">
            <v>86.286441783189815</v>
          </cell>
          <cell r="DL48">
            <v>86.287373361535586</v>
          </cell>
          <cell r="DM48">
            <v>86.289927152479933</v>
          </cell>
          <cell r="DN48">
            <v>86.292423629228878</v>
          </cell>
          <cell r="DO48">
            <v>86.294864699807462</v>
          </cell>
          <cell r="DP48">
            <v>86.297252188477785</v>
          </cell>
          <cell r="DQ48">
            <v>86.299587840285568</v>
          </cell>
          <cell r="DR48">
            <v>86.300736752084561</v>
          </cell>
          <cell r="DS48">
            <v>86.302997757674575</v>
          </cell>
          <cell r="DT48">
            <v>86.305210969697427</v>
          </cell>
          <cell r="DU48">
            <v>86.307377887708412</v>
          </cell>
          <cell r="DV48">
            <v>86.309499949179497</v>
          </cell>
          <cell r="DW48">
            <v>86.31157853267915</v>
          </cell>
          <cell r="DX48">
            <v>86.313614960858885</v>
          </cell>
          <cell r="DY48">
            <v>86.314617765436793</v>
          </cell>
          <cell r="DZ48">
            <v>86.316593325155651</v>
          </cell>
          <cell r="EA48">
            <v>86.318529809556466</v>
          </cell>
          <cell r="EB48">
            <v>86.320428366613683</v>
          </cell>
          <cell r="EC48">
            <v>86.3222900997701</v>
          </cell>
          <cell r="ED48">
            <v>86.32411607007549</v>
          </cell>
          <cell r="EE48">
            <v>86.325907298202992</v>
          </cell>
          <cell r="EF48">
            <v>86.326790192340425</v>
          </cell>
          <cell r="EG48">
            <v>86.328531137295371</v>
          </cell>
          <cell r="EH48">
            <v>86.330239727332653</v>
          </cell>
          <cell r="EI48">
            <v>86.331916856107227</v>
          </cell>
          <cell r="EJ48">
            <v>86.333563384663393</v>
          </cell>
          <cell r="EK48">
            <v>86.335180142909039</v>
          </cell>
          <cell r="EL48">
            <v>86.336767931010399</v>
          </cell>
          <cell r="EM48">
            <v>86.337551203502798</v>
          </cell>
          <cell r="EN48">
            <v>86.339096974871737</v>
          </cell>
          <cell r="EO48">
            <v>86.340615654887202</v>
          </cell>
          <cell r="EP48">
            <v>86.342107949571215</v>
          </cell>
          <cell r="EQ48">
            <v>86.343574540624374</v>
          </cell>
          <cell r="ER48">
            <v>86.344614595822293</v>
          </cell>
          <cell r="ES48">
            <v>86.345638015155131</v>
          </cell>
          <cell r="ET48">
            <v>86.346143610606703</v>
          </cell>
          <cell r="EU48">
            <v>86.347142814676729</v>
          </cell>
          <cell r="EV48">
            <v>86.348126349591155</v>
          </cell>
          <cell r="EW48">
            <v>86.349094581059632</v>
          </cell>
          <cell r="EX48">
            <v>86.350047863498844</v>
          </cell>
          <cell r="EY48">
            <v>86.350986540465442</v>
          </cell>
          <cell r="EZ48">
            <v>86.351910945068582</v>
          </cell>
          <cell r="FA48">
            <v>86.352367896571153</v>
          </cell>
          <cell r="FB48">
            <v>86.35327149532074</v>
          </cell>
          <cell r="FC48">
            <v>86.354161611315618</v>
          </cell>
          <cell r="FD48">
            <v>86.35503854408887</v>
          </cell>
          <cell r="FE48">
            <v>86.355902584366319</v>
          </cell>
          <cell r="FF48">
            <v>86.356754014387647</v>
          </cell>
          <cell r="FG48">
            <v>86.357593108214019</v>
          </cell>
          <cell r="FH48">
            <v>86.358008112534478</v>
          </cell>
          <cell r="FI48">
            <v>86.358829198762947</v>
          </cell>
          <cell r="FJ48">
            <v>86.359638600067029</v>
          </cell>
          <cell r="FK48">
            <v>86.360436564117606</v>
          </cell>
          <cell r="FL48">
            <v>86.361223331635344</v>
          </cell>
          <cell r="FM48">
            <v>86.361999136632548</v>
          </cell>
          <cell r="FN48">
            <v>86.362764206645465</v>
          </cell>
          <cell r="FO48">
            <v>86.363142785421985</v>
          </cell>
          <cell r="FP48">
            <v>86.363892165967499</v>
          </cell>
          <cell r="FQ48">
            <v>86.364631353473825</v>
          </cell>
          <cell r="FR48">
            <v>86.365360554504008</v>
          </cell>
          <cell r="FS48">
            <v>86.366079970077152</v>
          </cell>
          <cell r="FT48">
            <v>86.366789795853194</v>
          </cell>
          <cell r="FU48">
            <v>86.367490222310352</v>
          </cell>
          <cell r="FV48">
            <v>86.366598804768657</v>
          </cell>
          <cell r="FW48">
            <v>86.364829678843876</v>
          </cell>
          <cell r="FX48">
            <v>86.363078598732159</v>
          </cell>
          <cell r="FY48">
            <v>86.36134528972255</v>
          </cell>
          <cell r="FZ48">
            <v>86.359629482651769</v>
          </cell>
          <cell r="GA48">
            <v>86.357930913764918</v>
          </cell>
          <cell r="GB48">
            <v>86.356249324580403</v>
          </cell>
          <cell r="GC48">
            <v>86.355414818010573</v>
          </cell>
          <cell r="GD48">
            <v>86.353758224939952</v>
          </cell>
          <cell r="GE48">
            <v>86.352117987587079</v>
          </cell>
          <cell r="GF48">
            <v>86.350493864919144</v>
          </cell>
          <cell r="GG48">
            <v>86.348885620616429</v>
          </cell>
          <cell r="GH48">
            <v>86.347293022957516</v>
          </cell>
          <cell r="GI48">
            <v>86.345715844707954</v>
          </cell>
          <cell r="GJ48">
            <v>86.344932968051182</v>
          </cell>
          <cell r="GK48">
            <v>86.343378502401251</v>
          </cell>
          <cell r="GL48">
            <v>86.341838907003648</v>
          </cell>
          <cell r="GM48">
            <v>86.340313969497501</v>
          </cell>
          <cell r="GN48">
            <v>86.338803481546407</v>
          </cell>
          <cell r="GO48">
            <v>86.33730723874352</v>
          </cell>
          <cell r="GP48">
            <v>86.335825040519353</v>
          </cell>
          <cell r="GQ48">
            <v>86.335089146473493</v>
          </cell>
          <cell r="GR48">
            <v>86.333627647223864</v>
          </cell>
          <cell r="GS48">
            <v>86.33217970733557</v>
          </cell>
          <cell r="GT48">
            <v>86.330745138980305</v>
          </cell>
          <cell r="GU48">
            <v>86.329323757782845</v>
          </cell>
          <cell r="GV48">
            <v>86.327915382742304</v>
          </cell>
          <cell r="GW48">
            <v>86.326519836154986</v>
          </cell>
          <cell r="GX48">
            <v>86.325826818882163</v>
          </cell>
          <cell r="GY48">
            <v>86.324450188810061</v>
          </cell>
          <cell r="GZ48">
            <v>86.324450188810061</v>
          </cell>
          <cell r="HA48">
            <v>86.324450188810061</v>
          </cell>
          <cell r="HB48">
            <v>86.324450188810061</v>
          </cell>
          <cell r="HC48">
            <v>86.324450188810061</v>
          </cell>
          <cell r="HD48">
            <v>86.324450188810061</v>
          </cell>
          <cell r="HE48">
            <v>86.324450188810061</v>
          </cell>
          <cell r="HF48">
            <v>86.324450188810061</v>
          </cell>
          <cell r="HG48">
            <v>86.324450188810061</v>
          </cell>
          <cell r="HH48">
            <v>86.324450188810061</v>
          </cell>
          <cell r="HI48">
            <v>86.324450188810061</v>
          </cell>
          <cell r="HJ48">
            <v>86.324450188810061</v>
          </cell>
          <cell r="HK48">
            <v>86.324450188810061</v>
          </cell>
          <cell r="HL48">
            <v>86.324450188810061</v>
          </cell>
          <cell r="HM48">
            <v>86.324450188810061</v>
          </cell>
          <cell r="HN48">
            <v>86.324450188810061</v>
          </cell>
          <cell r="HO48">
            <v>86.324450188810061</v>
          </cell>
          <cell r="HP48">
            <v>86.324450188810061</v>
          </cell>
          <cell r="HQ48">
            <v>86.324450188810061</v>
          </cell>
          <cell r="HR48">
            <v>86.324450188810061</v>
          </cell>
          <cell r="HS48">
            <v>86.324450188810061</v>
          </cell>
          <cell r="HT48">
            <v>86.324450188810061</v>
          </cell>
          <cell r="HU48">
            <v>86.324450188810061</v>
          </cell>
          <cell r="HV48">
            <v>86.324450188810061</v>
          </cell>
          <cell r="HW48">
            <v>86.324450188810061</v>
          </cell>
          <cell r="HX48">
            <v>86.324450188810061</v>
          </cell>
          <cell r="HY48">
            <v>86.324450188810061</v>
          </cell>
          <cell r="HZ48">
            <v>86.324450188810061</v>
          </cell>
          <cell r="IA48">
            <v>86.324450188810061</v>
          </cell>
        </row>
        <row r="49">
          <cell r="A49">
            <v>47</v>
          </cell>
        </row>
        <row r="50">
          <cell r="A50">
            <v>48</v>
          </cell>
          <cell r="C50" t="str">
            <v>Alcool Absoluto producido Día</v>
          </cell>
          <cell r="D50" t="str">
            <v>Lts/día</v>
          </cell>
          <cell r="E50">
            <v>0</v>
          </cell>
          <cell r="F50">
            <v>355616.47276513319</v>
          </cell>
          <cell r="G50">
            <v>474155.29702017753</v>
          </cell>
          <cell r="H50">
            <v>592694.12127522181</v>
          </cell>
          <cell r="I50">
            <v>711232.94553026627</v>
          </cell>
          <cell r="J50">
            <v>711232.94553026638</v>
          </cell>
          <cell r="K50">
            <v>711232.94553026638</v>
          </cell>
          <cell r="L50">
            <v>533424.70914769964</v>
          </cell>
          <cell r="M50">
            <v>711232.94553026627</v>
          </cell>
          <cell r="N50">
            <v>711232.94553026638</v>
          </cell>
          <cell r="O50">
            <v>711232.94553026638</v>
          </cell>
          <cell r="P50">
            <v>711232.94553026638</v>
          </cell>
          <cell r="Q50">
            <v>711232.94553026638</v>
          </cell>
          <cell r="R50">
            <v>711232.94553026638</v>
          </cell>
          <cell r="S50">
            <v>533424.70914769964</v>
          </cell>
          <cell r="T50">
            <v>711232.94553026627</v>
          </cell>
          <cell r="U50">
            <v>711232.94553026638</v>
          </cell>
          <cell r="V50">
            <v>711232.94553026638</v>
          </cell>
          <cell r="W50">
            <v>711232.94553026638</v>
          </cell>
          <cell r="X50">
            <v>711232.94553026638</v>
          </cell>
          <cell r="Y50">
            <v>237077.64851008879</v>
          </cell>
          <cell r="Z50">
            <v>629626.16351510724</v>
          </cell>
          <cell r="AA50">
            <v>839501.55135347624</v>
          </cell>
          <cell r="AB50">
            <v>839501.55135347613</v>
          </cell>
          <cell r="AC50">
            <v>839501.55135347613</v>
          </cell>
          <cell r="AD50">
            <v>839501.55135347613</v>
          </cell>
          <cell r="AE50">
            <v>839501.55135347613</v>
          </cell>
          <cell r="AF50">
            <v>839501.55135347613</v>
          </cell>
          <cell r="AG50">
            <v>839501.55135347613</v>
          </cell>
          <cell r="AH50">
            <v>839501.55135347613</v>
          </cell>
          <cell r="AI50">
            <v>839501.55135347613</v>
          </cell>
          <cell r="AJ50">
            <v>839501.55135347613</v>
          </cell>
          <cell r="AK50">
            <v>839501.55135347613</v>
          </cell>
          <cell r="AL50">
            <v>419750.77567673806</v>
          </cell>
          <cell r="AM50">
            <v>839501.55135347613</v>
          </cell>
          <cell r="AN50">
            <v>839501.55135347613</v>
          </cell>
          <cell r="AO50">
            <v>839501.55135347613</v>
          </cell>
          <cell r="AP50">
            <v>839501.55135347613</v>
          </cell>
          <cell r="AQ50">
            <v>839501.55135347613</v>
          </cell>
          <cell r="AR50">
            <v>839501.55135347613</v>
          </cell>
          <cell r="AS50">
            <v>419750.77567673806</v>
          </cell>
          <cell r="AT50">
            <v>839501.55135347613</v>
          </cell>
          <cell r="AU50">
            <v>839501.55135347613</v>
          </cell>
          <cell r="AV50">
            <v>839501.55135347613</v>
          </cell>
          <cell r="AW50">
            <v>839501.55135347613</v>
          </cell>
          <cell r="AX50">
            <v>839501.55135347613</v>
          </cell>
          <cell r="AY50">
            <v>839501.55135347613</v>
          </cell>
          <cell r="AZ50">
            <v>419750.77567673806</v>
          </cell>
          <cell r="BA50">
            <v>839501.55135347613</v>
          </cell>
          <cell r="BB50">
            <v>839501.55135347613</v>
          </cell>
          <cell r="BC50">
            <v>839501.55135347613</v>
          </cell>
          <cell r="BD50">
            <v>761560.55352953426</v>
          </cell>
          <cell r="BE50">
            <v>722590.05461756326</v>
          </cell>
          <cell r="BF50">
            <v>722590.05461756326</v>
          </cell>
          <cell r="BG50">
            <v>361295.02730878163</v>
          </cell>
          <cell r="BH50">
            <v>722590.05461756326</v>
          </cell>
          <cell r="BI50">
            <v>722590.05461756326</v>
          </cell>
          <cell r="BJ50">
            <v>722590.05461756326</v>
          </cell>
          <cell r="BK50">
            <v>722590.05461756326</v>
          </cell>
          <cell r="BL50">
            <v>722590.05461756326</v>
          </cell>
          <cell r="BM50">
            <v>722590.05461756326</v>
          </cell>
          <cell r="BN50">
            <v>361295.02730878163</v>
          </cell>
          <cell r="BO50">
            <v>722590.05461756326</v>
          </cell>
          <cell r="BP50">
            <v>722590.05461756326</v>
          </cell>
          <cell r="BQ50">
            <v>722590.05461756326</v>
          </cell>
          <cell r="BR50">
            <v>722590.05461756326</v>
          </cell>
          <cell r="BS50">
            <v>722590.05461756326</v>
          </cell>
          <cell r="BT50">
            <v>722590.05461756326</v>
          </cell>
          <cell r="BU50">
            <v>361295.02730878163</v>
          </cell>
          <cell r="BV50">
            <v>722590.05461756326</v>
          </cell>
          <cell r="BW50">
            <v>722590.05461756326</v>
          </cell>
          <cell r="BX50">
            <v>722590.05461756326</v>
          </cell>
          <cell r="BY50">
            <v>722590.05461756326</v>
          </cell>
          <cell r="BZ50">
            <v>722590.05461756326</v>
          </cell>
          <cell r="CA50">
            <v>722590.05461756326</v>
          </cell>
          <cell r="CB50">
            <v>361295.02730878163</v>
          </cell>
          <cell r="CC50">
            <v>722590.05461756326</v>
          </cell>
          <cell r="CD50">
            <v>722590.05461756326</v>
          </cell>
          <cell r="CE50">
            <v>722590.05461756326</v>
          </cell>
          <cell r="CF50">
            <v>722590.05461756326</v>
          </cell>
          <cell r="CG50">
            <v>722590.05461756326</v>
          </cell>
          <cell r="CH50">
            <v>862165.36438960012</v>
          </cell>
          <cell r="CI50">
            <v>465976.50963780936</v>
          </cell>
          <cell r="CJ50">
            <v>931953.01927561872</v>
          </cell>
          <cell r="CK50">
            <v>931953.01927561872</v>
          </cell>
          <cell r="CL50">
            <v>931953.01927561872</v>
          </cell>
          <cell r="CM50">
            <v>931953.01927561872</v>
          </cell>
          <cell r="CN50">
            <v>931953.01927561872</v>
          </cell>
          <cell r="CO50">
            <v>931953.01927561872</v>
          </cell>
          <cell r="CP50">
            <v>465976.50963780936</v>
          </cell>
          <cell r="CQ50">
            <v>931953.01927561872</v>
          </cell>
          <cell r="CR50">
            <v>931953.01927561872</v>
          </cell>
          <cell r="CS50">
            <v>931953.01927561872</v>
          </cell>
          <cell r="CT50">
            <v>931953.01927561872</v>
          </cell>
          <cell r="CU50">
            <v>931953.01927561872</v>
          </cell>
          <cell r="CV50">
            <v>931953.01927561872</v>
          </cell>
          <cell r="CW50">
            <v>465976.50963780936</v>
          </cell>
          <cell r="CX50">
            <v>931953.01927561872</v>
          </cell>
          <cell r="CY50">
            <v>931953.01927561872</v>
          </cell>
          <cell r="CZ50">
            <v>931953.01927561872</v>
          </cell>
          <cell r="DA50">
            <v>931953.01927561872</v>
          </cell>
          <cell r="DB50">
            <v>931953.01927561872</v>
          </cell>
          <cell r="DC50">
            <v>931953.01927561872</v>
          </cell>
          <cell r="DD50">
            <v>465976.50963780936</v>
          </cell>
          <cell r="DE50">
            <v>931953.01927561872</v>
          </cell>
          <cell r="DF50">
            <v>931953.01927561872</v>
          </cell>
          <cell r="DG50">
            <v>931953.01927561872</v>
          </cell>
          <cell r="DH50">
            <v>931953.01927561872</v>
          </cell>
          <cell r="DI50">
            <v>931953.01927561872</v>
          </cell>
          <cell r="DJ50">
            <v>931953.01927561872</v>
          </cell>
          <cell r="DK50">
            <v>465976.50963780936</v>
          </cell>
          <cell r="DL50">
            <v>931953.01927561872</v>
          </cell>
          <cell r="DM50">
            <v>951105.72024914576</v>
          </cell>
          <cell r="DN50">
            <v>960682.07073590928</v>
          </cell>
          <cell r="DO50">
            <v>960682.07073590928</v>
          </cell>
          <cell r="DP50">
            <v>960682.07073590928</v>
          </cell>
          <cell r="DQ50">
            <v>960682.07073590928</v>
          </cell>
          <cell r="DR50">
            <v>480341.03536795464</v>
          </cell>
          <cell r="DS50">
            <v>960682.07073590928</v>
          </cell>
          <cell r="DT50">
            <v>960682.07073590928</v>
          </cell>
          <cell r="DU50">
            <v>960682.07073590928</v>
          </cell>
          <cell r="DV50">
            <v>960682.07073590928</v>
          </cell>
          <cell r="DW50">
            <v>960682.07073590928</v>
          </cell>
          <cell r="DX50">
            <v>960682.07073590928</v>
          </cell>
          <cell r="DY50">
            <v>480341.03536795464</v>
          </cell>
          <cell r="DZ50">
            <v>960682.07073590928</v>
          </cell>
          <cell r="EA50">
            <v>960682.07073590928</v>
          </cell>
          <cell r="EB50">
            <v>960682.07073590928</v>
          </cell>
          <cell r="EC50">
            <v>960682.07073590928</v>
          </cell>
          <cell r="ED50">
            <v>960682.07073590928</v>
          </cell>
          <cell r="EE50">
            <v>960682.07073590928</v>
          </cell>
          <cell r="EF50">
            <v>480341.03536795464</v>
          </cell>
          <cell r="EG50">
            <v>960682.07073590928</v>
          </cell>
          <cell r="EH50">
            <v>960682.07073590928</v>
          </cell>
          <cell r="EI50">
            <v>960682.07073590928</v>
          </cell>
          <cell r="EJ50">
            <v>960682.07073590928</v>
          </cell>
          <cell r="EK50">
            <v>960682.07073590928</v>
          </cell>
          <cell r="EL50">
            <v>960682.07073590928</v>
          </cell>
          <cell r="EM50">
            <v>480341.03536795464</v>
          </cell>
          <cell r="EN50">
            <v>960682.07073590928</v>
          </cell>
          <cell r="EO50">
            <v>960682.07073590928</v>
          </cell>
          <cell r="EP50">
            <v>960682.07073590928</v>
          </cell>
          <cell r="EQ50">
            <v>960682.07073590928</v>
          </cell>
          <cell r="ER50">
            <v>924371.21843101922</v>
          </cell>
          <cell r="ES50">
            <v>906215.79227857408</v>
          </cell>
          <cell r="ET50">
            <v>453107.89613928698</v>
          </cell>
          <cell r="EU50">
            <v>906215.79227857408</v>
          </cell>
          <cell r="EV50">
            <v>906215.79227857408</v>
          </cell>
          <cell r="EW50">
            <v>906215.79227857408</v>
          </cell>
          <cell r="EX50">
            <v>906215.79227857408</v>
          </cell>
          <cell r="EY50">
            <v>906215.79227857408</v>
          </cell>
          <cell r="EZ50">
            <v>906215.79227857408</v>
          </cell>
          <cell r="FA50">
            <v>453107.89613928698</v>
          </cell>
          <cell r="FB50">
            <v>906215.79227857408</v>
          </cell>
          <cell r="FC50">
            <v>906215.79227857408</v>
          </cell>
          <cell r="FD50">
            <v>906215.79227857408</v>
          </cell>
          <cell r="FE50">
            <v>906215.79227857408</v>
          </cell>
          <cell r="FF50">
            <v>906215.79227857408</v>
          </cell>
          <cell r="FG50">
            <v>906215.79227857408</v>
          </cell>
          <cell r="FH50">
            <v>453107.89613928698</v>
          </cell>
          <cell r="FI50">
            <v>906215.79227857408</v>
          </cell>
          <cell r="FJ50">
            <v>906215.79227857408</v>
          </cell>
          <cell r="FK50">
            <v>906215.79227857408</v>
          </cell>
          <cell r="FL50">
            <v>906215.79227857408</v>
          </cell>
          <cell r="FM50">
            <v>906215.79227857408</v>
          </cell>
          <cell r="FN50">
            <v>906215.79227857408</v>
          </cell>
          <cell r="FO50">
            <v>453107.89613928698</v>
          </cell>
          <cell r="FP50">
            <v>906215.79227857408</v>
          </cell>
          <cell r="FQ50">
            <v>906215.79227857408</v>
          </cell>
          <cell r="FR50">
            <v>906215.79227857408</v>
          </cell>
          <cell r="FS50">
            <v>906215.79227857408</v>
          </cell>
          <cell r="FT50">
            <v>906215.79227857408</v>
          </cell>
          <cell r="FU50">
            <v>906215.79227857408</v>
          </cell>
          <cell r="FV50">
            <v>419306.34401104302</v>
          </cell>
          <cell r="FW50">
            <v>703406.47950911033</v>
          </cell>
          <cell r="FX50">
            <v>703406.47950911033</v>
          </cell>
          <cell r="FY50">
            <v>703406.47950911033</v>
          </cell>
          <cell r="FZ50">
            <v>703406.47950911033</v>
          </cell>
          <cell r="GA50">
            <v>703406.47950911033</v>
          </cell>
          <cell r="GB50">
            <v>703406.47950911033</v>
          </cell>
          <cell r="GC50">
            <v>351703.23975455516</v>
          </cell>
          <cell r="GD50">
            <v>703406.47950911033</v>
          </cell>
          <cell r="GE50">
            <v>703406.47950911033</v>
          </cell>
          <cell r="GF50">
            <v>703406.47950911033</v>
          </cell>
          <cell r="GG50">
            <v>703406.47950911033</v>
          </cell>
          <cell r="GH50">
            <v>703406.47950911033</v>
          </cell>
          <cell r="GI50">
            <v>703406.47950911033</v>
          </cell>
          <cell r="GJ50">
            <v>351703.23975455516</v>
          </cell>
          <cell r="GK50">
            <v>703406.47950911033</v>
          </cell>
          <cell r="GL50">
            <v>703406.47950911033</v>
          </cell>
          <cell r="GM50">
            <v>703406.47950911033</v>
          </cell>
          <cell r="GN50">
            <v>703406.47950911033</v>
          </cell>
          <cell r="GO50">
            <v>703406.47950911033</v>
          </cell>
          <cell r="GP50">
            <v>703406.47950911033</v>
          </cell>
          <cell r="GQ50">
            <v>351703.23975455516</v>
          </cell>
          <cell r="GR50">
            <v>703406.47950911033</v>
          </cell>
          <cell r="GS50">
            <v>703406.47950911033</v>
          </cell>
          <cell r="GT50">
            <v>703406.47950911033</v>
          </cell>
          <cell r="GU50">
            <v>703406.47950911033</v>
          </cell>
          <cell r="GV50">
            <v>703406.47950911033</v>
          </cell>
          <cell r="GW50">
            <v>703406.47950911033</v>
          </cell>
          <cell r="GX50">
            <v>351703.23975455516</v>
          </cell>
          <cell r="GY50">
            <v>703406.47950911033</v>
          </cell>
          <cell r="GZ50">
            <v>234468.82650303678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  <cell r="HI50">
            <v>0</v>
          </cell>
          <cell r="HJ50">
            <v>0</v>
          </cell>
          <cell r="HK50">
            <v>0</v>
          </cell>
          <cell r="HL50">
            <v>0</v>
          </cell>
          <cell r="HM50">
            <v>0</v>
          </cell>
          <cell r="HN50">
            <v>0</v>
          </cell>
          <cell r="HO50">
            <v>0</v>
          </cell>
          <cell r="HP50">
            <v>0</v>
          </cell>
          <cell r="HQ50">
            <v>0</v>
          </cell>
          <cell r="HR50">
            <v>0</v>
          </cell>
          <cell r="HS50">
            <v>0</v>
          </cell>
          <cell r="HT50">
            <v>0</v>
          </cell>
          <cell r="HU50">
            <v>0</v>
          </cell>
          <cell r="HV50">
            <v>0</v>
          </cell>
          <cell r="HW50">
            <v>0</v>
          </cell>
          <cell r="HX50">
            <v>0</v>
          </cell>
          <cell r="HY50">
            <v>0</v>
          </cell>
          <cell r="HZ50">
            <v>0</v>
          </cell>
          <cell r="IA50">
            <v>0</v>
          </cell>
        </row>
        <row r="51">
          <cell r="A51">
            <v>49</v>
          </cell>
          <cell r="C51" t="str">
            <v>Alcool Absoluto producido Semanal</v>
          </cell>
          <cell r="D51" t="str">
            <v>Lts/día</v>
          </cell>
          <cell r="E51">
            <v>0</v>
          </cell>
          <cell r="F51">
            <v>355616.47276513319</v>
          </cell>
          <cell r="G51">
            <v>829771.76978531072</v>
          </cell>
          <cell r="H51">
            <v>1422465.8910605325</v>
          </cell>
          <cell r="I51">
            <v>2133698.8365907986</v>
          </cell>
          <cell r="J51">
            <v>2844931.7821210651</v>
          </cell>
          <cell r="K51">
            <v>3556164.7276513316</v>
          </cell>
          <cell r="L51">
            <v>533424.70914769964</v>
          </cell>
          <cell r="M51">
            <v>1244657.6546779659</v>
          </cell>
          <cell r="N51">
            <v>1955890.6002082322</v>
          </cell>
          <cell r="O51">
            <v>2667123.5457384987</v>
          </cell>
          <cell r="P51">
            <v>3378356.4912687652</v>
          </cell>
          <cell r="Q51">
            <v>4089589.4367990317</v>
          </cell>
          <cell r="R51">
            <v>4800822.3823292982</v>
          </cell>
          <cell r="S51">
            <v>533424.70914769964</v>
          </cell>
          <cell r="T51">
            <v>1244657.6546779659</v>
          </cell>
          <cell r="U51">
            <v>1955890.6002082322</v>
          </cell>
          <cell r="V51">
            <v>2667123.5457384987</v>
          </cell>
          <cell r="W51">
            <v>3378356.4912687652</v>
          </cell>
          <cell r="X51">
            <v>4089589.4367990317</v>
          </cell>
          <cell r="Y51">
            <v>4326667.0853091208</v>
          </cell>
          <cell r="Z51">
            <v>629626.16351510724</v>
          </cell>
          <cell r="AA51">
            <v>1469127.7148685835</v>
          </cell>
          <cell r="AB51">
            <v>2308629.2662220597</v>
          </cell>
          <cell r="AC51">
            <v>3148130.8175755357</v>
          </cell>
          <cell r="AD51">
            <v>3987632.3689290117</v>
          </cell>
          <cell r="AE51">
            <v>4827133.9202824878</v>
          </cell>
          <cell r="AF51">
            <v>5666635.4716359638</v>
          </cell>
          <cell r="AG51">
            <v>839501.55135347613</v>
          </cell>
          <cell r="AH51">
            <v>1679003.1027069523</v>
          </cell>
          <cell r="AI51">
            <v>2518504.6540604285</v>
          </cell>
          <cell r="AJ51">
            <v>3358006.2054139045</v>
          </cell>
          <cell r="AK51">
            <v>4197507.756767381</v>
          </cell>
          <cell r="AL51">
            <v>4617258.5324441195</v>
          </cell>
          <cell r="AM51">
            <v>5456760.0837975955</v>
          </cell>
          <cell r="AN51">
            <v>839501.55135347613</v>
          </cell>
          <cell r="AO51">
            <v>1679003.1027069523</v>
          </cell>
          <cell r="AP51">
            <v>2518504.6540604285</v>
          </cell>
          <cell r="AQ51">
            <v>3358006.2054139045</v>
          </cell>
          <cell r="AR51">
            <v>4197507.756767381</v>
          </cell>
          <cell r="AS51">
            <v>4617258.5324441195</v>
          </cell>
          <cell r="AT51">
            <v>5456760.0837975955</v>
          </cell>
          <cell r="AU51">
            <v>839501.55135347613</v>
          </cell>
          <cell r="AV51">
            <v>1679003.1027069523</v>
          </cell>
          <cell r="AW51">
            <v>2518504.6540604285</v>
          </cell>
          <cell r="AX51">
            <v>3358006.2054139045</v>
          </cell>
          <cell r="AY51">
            <v>4197507.756767381</v>
          </cell>
          <cell r="AZ51">
            <v>4617258.5324441195</v>
          </cell>
          <cell r="BA51">
            <v>5456760.0837975955</v>
          </cell>
          <cell r="BB51">
            <v>839501.55135347613</v>
          </cell>
          <cell r="BC51">
            <v>1679003.1027069523</v>
          </cell>
          <cell r="BD51">
            <v>2440563.6562364865</v>
          </cell>
          <cell r="BE51">
            <v>3163153.7108540498</v>
          </cell>
          <cell r="BF51">
            <v>3885743.765471613</v>
          </cell>
          <cell r="BG51">
            <v>4247038.7927803947</v>
          </cell>
          <cell r="BH51">
            <v>4969628.8473979579</v>
          </cell>
          <cell r="BI51">
            <v>722590.05461756326</v>
          </cell>
          <cell r="BJ51">
            <v>1445180.1092351265</v>
          </cell>
          <cell r="BK51">
            <v>2167770.1638526898</v>
          </cell>
          <cell r="BL51">
            <v>2890360.2184702531</v>
          </cell>
          <cell r="BM51">
            <v>3612950.2730878163</v>
          </cell>
          <cell r="BN51">
            <v>3974245.3003965979</v>
          </cell>
          <cell r="BO51">
            <v>4696835.3550141612</v>
          </cell>
          <cell r="BP51">
            <v>722590.05461756326</v>
          </cell>
          <cell r="BQ51">
            <v>1445180.1092351265</v>
          </cell>
          <cell r="BR51">
            <v>2167770.1638526898</v>
          </cell>
          <cell r="BS51">
            <v>2890360.2184702531</v>
          </cell>
          <cell r="BT51">
            <v>3612950.2730878163</v>
          </cell>
          <cell r="BU51">
            <v>3974245.3003965979</v>
          </cell>
          <cell r="BV51">
            <v>4696835.3550141612</v>
          </cell>
          <cell r="BW51">
            <v>722590.05461756326</v>
          </cell>
          <cell r="BX51">
            <v>1445180.1092351265</v>
          </cell>
          <cell r="BY51">
            <v>2167770.1638526898</v>
          </cell>
          <cell r="BZ51">
            <v>2890360.2184702531</v>
          </cell>
          <cell r="CA51">
            <v>3612950.2730878163</v>
          </cell>
          <cell r="CB51">
            <v>3974245.3003965979</v>
          </cell>
          <cell r="CC51">
            <v>4696835.3550141612</v>
          </cell>
          <cell r="CD51">
            <v>722590.05461756326</v>
          </cell>
          <cell r="CE51">
            <v>1445180.1092351265</v>
          </cell>
          <cell r="CF51">
            <v>2167770.1638526898</v>
          </cell>
          <cell r="CG51">
            <v>2890360.2184702531</v>
          </cell>
          <cell r="CH51">
            <v>3752525.5828598533</v>
          </cell>
          <cell r="CI51">
            <v>4218502.0924976626</v>
          </cell>
          <cell r="CJ51">
            <v>5150455.1117732814</v>
          </cell>
          <cell r="CK51">
            <v>931953.01927561872</v>
          </cell>
          <cell r="CL51">
            <v>1863906.0385512374</v>
          </cell>
          <cell r="CM51">
            <v>2795859.0578268562</v>
          </cell>
          <cell r="CN51">
            <v>3727812.0771024749</v>
          </cell>
          <cell r="CO51">
            <v>4659765.0963780936</v>
          </cell>
          <cell r="CP51">
            <v>5125741.6060159029</v>
          </cell>
          <cell r="CQ51">
            <v>6057694.6252915217</v>
          </cell>
          <cell r="CR51">
            <v>931953.01927561872</v>
          </cell>
          <cell r="CS51">
            <v>1863906.0385512374</v>
          </cell>
          <cell r="CT51">
            <v>2795859.0578268562</v>
          </cell>
          <cell r="CU51">
            <v>3727812.0771024749</v>
          </cell>
          <cell r="CV51">
            <v>4659765.0963780936</v>
          </cell>
          <cell r="CW51">
            <v>5125741.6060159029</v>
          </cell>
          <cell r="CX51">
            <v>6057694.6252915217</v>
          </cell>
          <cell r="CY51">
            <v>931953.01927561872</v>
          </cell>
          <cell r="CZ51">
            <v>1863906.0385512374</v>
          </cell>
          <cell r="DA51">
            <v>2795859.0578268562</v>
          </cell>
          <cell r="DB51">
            <v>3727812.0771024749</v>
          </cell>
          <cell r="DC51">
            <v>4659765.0963780936</v>
          </cell>
          <cell r="DD51">
            <v>5125741.6060159029</v>
          </cell>
          <cell r="DE51">
            <v>6057694.6252915217</v>
          </cell>
          <cell r="DF51">
            <v>931953.01927561872</v>
          </cell>
          <cell r="DG51">
            <v>1863906.0385512374</v>
          </cell>
          <cell r="DH51">
            <v>2795859.0578268562</v>
          </cell>
          <cell r="DI51">
            <v>3727812.0771024749</v>
          </cell>
          <cell r="DJ51">
            <v>4659765.0963780936</v>
          </cell>
          <cell r="DK51">
            <v>5125741.6060159029</v>
          </cell>
          <cell r="DL51">
            <v>6057694.6252915217</v>
          </cell>
          <cell r="DM51">
            <v>951105.72024914576</v>
          </cell>
          <cell r="DN51">
            <v>1911787.790985055</v>
          </cell>
          <cell r="DO51">
            <v>2872469.8617209643</v>
          </cell>
          <cell r="DP51">
            <v>3833151.9324568734</v>
          </cell>
          <cell r="DQ51">
            <v>4793834.0031927824</v>
          </cell>
          <cell r="DR51">
            <v>5274175.0385607369</v>
          </cell>
          <cell r="DS51">
            <v>6234857.109296646</v>
          </cell>
          <cell r="DT51">
            <v>960682.07073590928</v>
          </cell>
          <cell r="DU51">
            <v>1921364.1414718186</v>
          </cell>
          <cell r="DV51">
            <v>2882046.2122077281</v>
          </cell>
          <cell r="DW51">
            <v>3842728.2829436371</v>
          </cell>
          <cell r="DX51">
            <v>4803410.3536795462</v>
          </cell>
          <cell r="DY51">
            <v>5283751.3890475007</v>
          </cell>
          <cell r="DZ51">
            <v>6244433.4597834097</v>
          </cell>
          <cell r="EA51">
            <v>960682.07073590928</v>
          </cell>
          <cell r="EB51">
            <v>1921364.1414718186</v>
          </cell>
          <cell r="EC51">
            <v>2882046.2122077281</v>
          </cell>
          <cell r="ED51">
            <v>3842728.2829436371</v>
          </cell>
          <cell r="EE51">
            <v>4803410.3536795462</v>
          </cell>
          <cell r="EF51">
            <v>5283751.3890475007</v>
          </cell>
          <cell r="EG51">
            <v>6244433.4597834097</v>
          </cell>
          <cell r="EH51">
            <v>960682.07073590928</v>
          </cell>
          <cell r="EI51">
            <v>1921364.1414718186</v>
          </cell>
          <cell r="EJ51">
            <v>2882046.2122077281</v>
          </cell>
          <cell r="EK51">
            <v>3842728.2829436371</v>
          </cell>
          <cell r="EL51">
            <v>4803410.3536795462</v>
          </cell>
          <cell r="EM51">
            <v>5283751.3890475007</v>
          </cell>
          <cell r="EN51">
            <v>6244433.4597834097</v>
          </cell>
          <cell r="EO51">
            <v>960682.07073590928</v>
          </cell>
          <cell r="EP51">
            <v>1921364.1414718186</v>
          </cell>
          <cell r="EQ51">
            <v>2882046.2122077281</v>
          </cell>
          <cell r="ER51">
            <v>3806417.4306387473</v>
          </cell>
          <cell r="ES51">
            <v>4712633.2229173211</v>
          </cell>
          <cell r="ET51">
            <v>5165741.1190566085</v>
          </cell>
          <cell r="EU51">
            <v>6071956.9113351824</v>
          </cell>
          <cell r="EV51">
            <v>906215.79227857408</v>
          </cell>
          <cell r="EW51">
            <v>1812431.5845571482</v>
          </cell>
          <cell r="EX51">
            <v>2718647.3768357225</v>
          </cell>
          <cell r="EY51">
            <v>3624863.1691142963</v>
          </cell>
          <cell r="EZ51">
            <v>4531078.9613928702</v>
          </cell>
          <cell r="FA51">
            <v>4984186.8575321576</v>
          </cell>
          <cell r="FB51">
            <v>5890402.6498107314</v>
          </cell>
          <cell r="FC51">
            <v>906215.79227857408</v>
          </cell>
          <cell r="FD51">
            <v>1812431.5845571482</v>
          </cell>
          <cell r="FE51">
            <v>2718647.3768357225</v>
          </cell>
          <cell r="FF51">
            <v>3624863.1691142963</v>
          </cell>
          <cell r="FG51">
            <v>4531078.9613928702</v>
          </cell>
          <cell r="FH51">
            <v>4984186.8575321576</v>
          </cell>
          <cell r="FI51">
            <v>5890402.6498107314</v>
          </cell>
          <cell r="FJ51">
            <v>906215.79227857408</v>
          </cell>
          <cell r="FK51">
            <v>1812431.5845571482</v>
          </cell>
          <cell r="FL51">
            <v>2718647.3768357225</v>
          </cell>
          <cell r="FM51">
            <v>3624863.1691142963</v>
          </cell>
          <cell r="FN51">
            <v>4531078.9613928702</v>
          </cell>
          <cell r="FO51">
            <v>4984186.8575321576</v>
          </cell>
          <cell r="FP51">
            <v>5890402.6498107314</v>
          </cell>
          <cell r="FQ51">
            <v>906215.79227857408</v>
          </cell>
          <cell r="FR51">
            <v>1812431.5845571482</v>
          </cell>
          <cell r="FS51">
            <v>2718647.3768357225</v>
          </cell>
          <cell r="FT51">
            <v>3624863.1691142963</v>
          </cell>
          <cell r="FU51">
            <v>4531078.9613928702</v>
          </cell>
          <cell r="FV51">
            <v>4950385.3054039134</v>
          </cell>
          <cell r="FW51">
            <v>5653791.7849130239</v>
          </cell>
          <cell r="FX51">
            <v>703406.47950911033</v>
          </cell>
          <cell r="FY51">
            <v>1406812.9590182207</v>
          </cell>
          <cell r="FZ51">
            <v>2110219.4385273308</v>
          </cell>
          <cell r="GA51">
            <v>2813625.9180364413</v>
          </cell>
          <cell r="GB51">
            <v>3517032.3975455519</v>
          </cell>
          <cell r="GC51">
            <v>3868735.6373001072</v>
          </cell>
          <cell r="GD51">
            <v>4572142.1168092173</v>
          </cell>
          <cell r="GE51">
            <v>703406.47950911033</v>
          </cell>
          <cell r="GF51">
            <v>1406812.9590182207</v>
          </cell>
          <cell r="GG51">
            <v>2110219.4385273308</v>
          </cell>
          <cell r="GH51">
            <v>2813625.9180364413</v>
          </cell>
          <cell r="GI51">
            <v>3517032.3975455519</v>
          </cell>
          <cell r="GJ51">
            <v>3868735.6373001072</v>
          </cell>
          <cell r="GK51">
            <v>4572142.1168092173</v>
          </cell>
          <cell r="GL51">
            <v>703406.47950911033</v>
          </cell>
          <cell r="GM51">
            <v>1406812.9590182207</v>
          </cell>
          <cell r="GN51">
            <v>2110219.4385273308</v>
          </cell>
          <cell r="GO51">
            <v>2813625.9180364413</v>
          </cell>
          <cell r="GP51">
            <v>3517032.3975455519</v>
          </cell>
          <cell r="GQ51">
            <v>3868735.6373001072</v>
          </cell>
          <cell r="GR51">
            <v>4572142.1168092173</v>
          </cell>
          <cell r="GS51">
            <v>703406.47950911033</v>
          </cell>
          <cell r="GT51">
            <v>1406812.9590182207</v>
          </cell>
          <cell r="GU51">
            <v>2110219.4385273308</v>
          </cell>
          <cell r="GV51">
            <v>2813625.9180364413</v>
          </cell>
          <cell r="GW51">
            <v>3517032.3975455519</v>
          </cell>
          <cell r="GX51">
            <v>3868735.6373001072</v>
          </cell>
          <cell r="GY51">
            <v>4572142.1168092173</v>
          </cell>
          <cell r="GZ51">
            <v>234468.82650303678</v>
          </cell>
          <cell r="HA51">
            <v>234468.82650303678</v>
          </cell>
          <cell r="HB51">
            <v>234468.82650303678</v>
          </cell>
          <cell r="HC51">
            <v>234468.82650303678</v>
          </cell>
          <cell r="HD51">
            <v>234468.82650303678</v>
          </cell>
          <cell r="HE51">
            <v>234468.82650303678</v>
          </cell>
          <cell r="HF51">
            <v>234468.82650303678</v>
          </cell>
          <cell r="HG51">
            <v>0</v>
          </cell>
          <cell r="HH51">
            <v>0</v>
          </cell>
          <cell r="HI51">
            <v>0</v>
          </cell>
          <cell r="HJ51">
            <v>0</v>
          </cell>
          <cell r="HK51">
            <v>0</v>
          </cell>
          <cell r="HL51">
            <v>0</v>
          </cell>
          <cell r="HM51">
            <v>0</v>
          </cell>
          <cell r="HN51">
            <v>0</v>
          </cell>
          <cell r="HO51">
            <v>0</v>
          </cell>
          <cell r="HP51">
            <v>0</v>
          </cell>
          <cell r="HQ51">
            <v>0</v>
          </cell>
          <cell r="HR51">
            <v>0</v>
          </cell>
          <cell r="HS51">
            <v>0</v>
          </cell>
          <cell r="HT51">
            <v>0</v>
          </cell>
          <cell r="HU51">
            <v>0</v>
          </cell>
          <cell r="HV51">
            <v>0</v>
          </cell>
          <cell r="HW51">
            <v>0</v>
          </cell>
          <cell r="HX51">
            <v>0</v>
          </cell>
          <cell r="HY51">
            <v>0</v>
          </cell>
          <cell r="HZ51">
            <v>0</v>
          </cell>
          <cell r="IA51">
            <v>0</v>
          </cell>
        </row>
        <row r="52">
          <cell r="A52">
            <v>50</v>
          </cell>
          <cell r="C52" t="str">
            <v>Alcool Absoluto producido Mensual</v>
          </cell>
          <cell r="D52" t="str">
            <v>Lts/día</v>
          </cell>
          <cell r="E52">
            <v>0</v>
          </cell>
          <cell r="F52">
            <v>355616.47276513319</v>
          </cell>
          <cell r="G52">
            <v>829771.76978531072</v>
          </cell>
          <cell r="H52">
            <v>1422465.8910605325</v>
          </cell>
          <cell r="I52">
            <v>2133698.8365907986</v>
          </cell>
          <cell r="J52">
            <v>2844931.7821210651</v>
          </cell>
          <cell r="K52">
            <v>3556164.7276513316</v>
          </cell>
          <cell r="L52">
            <v>4089589.4367990312</v>
          </cell>
          <cell r="M52">
            <v>4800822.3823292973</v>
          </cell>
          <cell r="N52">
            <v>5512055.3278595638</v>
          </cell>
          <cell r="O52">
            <v>6223288.2733898303</v>
          </cell>
          <cell r="P52">
            <v>6934521.2189200968</v>
          </cell>
          <cell r="Q52">
            <v>7645754.1644503633</v>
          </cell>
          <cell r="R52">
            <v>8356987.1099806298</v>
          </cell>
          <cell r="S52">
            <v>8890411.8191283289</v>
          </cell>
          <cell r="T52">
            <v>9601644.7646585945</v>
          </cell>
          <cell r="U52">
            <v>10312877.71018886</v>
          </cell>
          <cell r="V52">
            <v>11024110.655719126</v>
          </cell>
          <cell r="W52">
            <v>11735343.601249391</v>
          </cell>
          <cell r="X52">
            <v>12446576.546779657</v>
          </cell>
          <cell r="Y52">
            <v>237077.64851008879</v>
          </cell>
          <cell r="Z52">
            <v>866703.81202519604</v>
          </cell>
          <cell r="AA52">
            <v>1706205.3633786724</v>
          </cell>
          <cell r="AB52">
            <v>2545706.9147321484</v>
          </cell>
          <cell r="AC52">
            <v>3385208.4660856244</v>
          </cell>
          <cell r="AD52">
            <v>4224710.0174391009</v>
          </cell>
          <cell r="AE52">
            <v>5064211.5687925769</v>
          </cell>
          <cell r="AF52">
            <v>5903713.1201460529</v>
          </cell>
          <cell r="AG52">
            <v>6743214.6714995289</v>
          </cell>
          <cell r="AH52">
            <v>7582716.2228530049</v>
          </cell>
          <cell r="AI52">
            <v>8422217.7742064819</v>
          </cell>
          <cell r="AJ52">
            <v>9261719.3255599588</v>
          </cell>
          <cell r="AK52">
            <v>10101220.876913436</v>
          </cell>
          <cell r="AL52">
            <v>10520971.652590174</v>
          </cell>
          <cell r="AM52">
            <v>11360473.203943651</v>
          </cell>
          <cell r="AN52">
            <v>12199974.755297128</v>
          </cell>
          <cell r="AO52">
            <v>13039476.306650605</v>
          </cell>
          <cell r="AP52">
            <v>13878977.858004082</v>
          </cell>
          <cell r="AQ52">
            <v>14718479.409357559</v>
          </cell>
          <cell r="AR52">
            <v>15557980.960711036</v>
          </cell>
          <cell r="AS52">
            <v>15977731.736387774</v>
          </cell>
          <cell r="AT52">
            <v>16817233.287741251</v>
          </cell>
          <cell r="AU52">
            <v>17656734.839094728</v>
          </cell>
          <cell r="AV52">
            <v>18496236.390448205</v>
          </cell>
          <cell r="AW52">
            <v>19335737.941801682</v>
          </cell>
          <cell r="AX52">
            <v>20175239.493155159</v>
          </cell>
          <cell r="AY52">
            <v>21014741.044508636</v>
          </cell>
          <cell r="AZ52">
            <v>21434491.820185374</v>
          </cell>
          <cell r="BA52">
            <v>22273993.371538851</v>
          </cell>
          <cell r="BB52">
            <v>23113494.922892328</v>
          </cell>
          <cell r="BC52">
            <v>23952996.474245805</v>
          </cell>
          <cell r="BD52">
            <v>761560.55352953426</v>
          </cell>
          <cell r="BE52">
            <v>1484150.6081470975</v>
          </cell>
          <cell r="BF52">
            <v>2206740.662764661</v>
          </cell>
          <cell r="BG52">
            <v>2568035.6900734426</v>
          </cell>
          <cell r="BH52">
            <v>3290625.7446910059</v>
          </cell>
          <cell r="BI52">
            <v>4013215.7993085692</v>
          </cell>
          <cell r="BJ52">
            <v>4735805.8539261324</v>
          </cell>
          <cell r="BK52">
            <v>5458395.9085436957</v>
          </cell>
          <cell r="BL52">
            <v>6180985.963161259</v>
          </cell>
          <cell r="BM52">
            <v>6903576.0177788222</v>
          </cell>
          <cell r="BN52">
            <v>7264871.0450876039</v>
          </cell>
          <cell r="BO52">
            <v>7987461.0997051671</v>
          </cell>
          <cell r="BP52">
            <v>8710051.1543227304</v>
          </cell>
          <cell r="BQ52">
            <v>9432641.2089402936</v>
          </cell>
          <cell r="BR52">
            <v>10155231.263557857</v>
          </cell>
          <cell r="BS52">
            <v>10877821.31817542</v>
          </cell>
          <cell r="BT52">
            <v>11600411.372792983</v>
          </cell>
          <cell r="BU52">
            <v>11961706.400101766</v>
          </cell>
          <cell r="BV52">
            <v>12684296.454719329</v>
          </cell>
          <cell r="BW52">
            <v>13406886.509336893</v>
          </cell>
          <cell r="BX52">
            <v>14129476.563954456</v>
          </cell>
          <cell r="BY52">
            <v>14852066.618572019</v>
          </cell>
          <cell r="BZ52">
            <v>15574656.673189582</v>
          </cell>
          <cell r="CA52">
            <v>16297246.727807146</v>
          </cell>
          <cell r="CB52">
            <v>16658541.755115926</v>
          </cell>
          <cell r="CC52">
            <v>17381131.809733488</v>
          </cell>
          <cell r="CD52">
            <v>18103721.864351049</v>
          </cell>
          <cell r="CE52">
            <v>18826311.91896861</v>
          </cell>
          <cell r="CF52">
            <v>19548901.973586172</v>
          </cell>
          <cell r="CG52">
            <v>20271492.028203733</v>
          </cell>
          <cell r="CH52">
            <v>862165.36438960012</v>
          </cell>
          <cell r="CI52">
            <v>1328141.8740274096</v>
          </cell>
          <cell r="CJ52">
            <v>2260094.8933030283</v>
          </cell>
          <cell r="CK52">
            <v>3192047.912578647</v>
          </cell>
          <cell r="CL52">
            <v>4124000.9318542657</v>
          </cell>
          <cell r="CM52">
            <v>5055953.9511298845</v>
          </cell>
          <cell r="CN52">
            <v>5987906.9704055032</v>
          </cell>
          <cell r="CO52">
            <v>6919859.9896811219</v>
          </cell>
          <cell r="CP52">
            <v>7385836.4993189313</v>
          </cell>
          <cell r="CQ52">
            <v>8317789.51859455</v>
          </cell>
          <cell r="CR52">
            <v>9249742.5378701687</v>
          </cell>
          <cell r="CS52">
            <v>10181695.557145787</v>
          </cell>
          <cell r="CT52">
            <v>11113648.576421406</v>
          </cell>
          <cell r="CU52">
            <v>12045601.595697025</v>
          </cell>
          <cell r="CV52">
            <v>12977554.614972644</v>
          </cell>
          <cell r="CW52">
            <v>13443531.124610454</v>
          </cell>
          <cell r="CX52">
            <v>14375484.143886073</v>
          </cell>
          <cell r="CY52">
            <v>15307437.163161691</v>
          </cell>
          <cell r="CZ52">
            <v>16239390.18243731</v>
          </cell>
          <cell r="DA52">
            <v>17171343.201712929</v>
          </cell>
          <cell r="DB52">
            <v>18103296.220988549</v>
          </cell>
          <cell r="DC52">
            <v>19035249.24026417</v>
          </cell>
          <cell r="DD52">
            <v>19501225.74990198</v>
          </cell>
          <cell r="DE52">
            <v>20433178.769177601</v>
          </cell>
          <cell r="DF52">
            <v>21365131.788453221</v>
          </cell>
          <cell r="DG52">
            <v>22297084.807728842</v>
          </cell>
          <cell r="DH52">
            <v>23229037.827004462</v>
          </cell>
          <cell r="DI52">
            <v>24160990.846280083</v>
          </cell>
          <cell r="DJ52">
            <v>25092943.865555704</v>
          </cell>
          <cell r="DK52">
            <v>25558920.375193514</v>
          </cell>
          <cell r="DL52">
            <v>26490873.394469135</v>
          </cell>
          <cell r="DM52">
            <v>951105.72024914576</v>
          </cell>
          <cell r="DN52">
            <v>1911787.790985055</v>
          </cell>
          <cell r="DO52">
            <v>2872469.8617209643</v>
          </cell>
          <cell r="DP52">
            <v>3833151.9324568734</v>
          </cell>
          <cell r="DQ52">
            <v>4793834.0031927824</v>
          </cell>
          <cell r="DR52">
            <v>5274175.0385607369</v>
          </cell>
          <cell r="DS52">
            <v>6234857.109296646</v>
          </cell>
          <cell r="DT52">
            <v>7195539.180032555</v>
          </cell>
          <cell r="DU52">
            <v>8156221.2507684641</v>
          </cell>
          <cell r="DV52">
            <v>9116903.3215043731</v>
          </cell>
          <cell r="DW52">
            <v>10077585.392240282</v>
          </cell>
          <cell r="DX52">
            <v>11038267.462976191</v>
          </cell>
          <cell r="DY52">
            <v>11518608.498344146</v>
          </cell>
          <cell r="DZ52">
            <v>12479290.569080055</v>
          </cell>
          <cell r="EA52">
            <v>13439972.639815964</v>
          </cell>
          <cell r="EB52">
            <v>14400654.710551873</v>
          </cell>
          <cell r="EC52">
            <v>15361336.781287782</v>
          </cell>
          <cell r="ED52">
            <v>16322018.852023691</v>
          </cell>
          <cell r="EE52">
            <v>17282700.9227596</v>
          </cell>
          <cell r="EF52">
            <v>17763041.958127555</v>
          </cell>
          <cell r="EG52">
            <v>18723724.028863464</v>
          </cell>
          <cell r="EH52">
            <v>19684406.099599373</v>
          </cell>
          <cell r="EI52">
            <v>20645088.170335282</v>
          </cell>
          <cell r="EJ52">
            <v>21605770.241071191</v>
          </cell>
          <cell r="EK52">
            <v>22566452.3118071</v>
          </cell>
          <cell r="EL52">
            <v>23527134.382543009</v>
          </cell>
          <cell r="EM52">
            <v>24007475.417910963</v>
          </cell>
          <cell r="EN52">
            <v>24968157.488646872</v>
          </cell>
          <cell r="EO52">
            <v>25928839.559382781</v>
          </cell>
          <cell r="EP52">
            <v>26889521.63011869</v>
          </cell>
          <cell r="EQ52">
            <v>27850203.700854599</v>
          </cell>
          <cell r="ER52">
            <v>924371.21843101922</v>
          </cell>
          <cell r="ES52">
            <v>1830587.0107095933</v>
          </cell>
          <cell r="ET52">
            <v>2283694.9068488805</v>
          </cell>
          <cell r="EU52">
            <v>3189910.6991274543</v>
          </cell>
          <cell r="EV52">
            <v>4096126.4914060282</v>
          </cell>
          <cell r="EW52">
            <v>5002342.283684602</v>
          </cell>
          <cell r="EX52">
            <v>5908558.0759631759</v>
          </cell>
          <cell r="EY52">
            <v>6814773.8682417497</v>
          </cell>
          <cell r="EZ52">
            <v>7720989.6605203236</v>
          </cell>
          <cell r="FA52">
            <v>8174097.5566596109</v>
          </cell>
          <cell r="FB52">
            <v>9080313.3489381857</v>
          </cell>
          <cell r="FC52">
            <v>9986529.1412167605</v>
          </cell>
          <cell r="FD52">
            <v>10892744.933495335</v>
          </cell>
          <cell r="FE52">
            <v>11798960.72577391</v>
          </cell>
          <cell r="FF52">
            <v>12705176.518052485</v>
          </cell>
          <cell r="FG52">
            <v>13611392.31033106</v>
          </cell>
          <cell r="FH52">
            <v>14064500.206470346</v>
          </cell>
          <cell r="FI52">
            <v>14970715.998748921</v>
          </cell>
          <cell r="FJ52">
            <v>15876931.791027496</v>
          </cell>
          <cell r="FK52">
            <v>16783147.58330607</v>
          </cell>
          <cell r="FL52">
            <v>17689363.375584643</v>
          </cell>
          <cell r="FM52">
            <v>18595579.167863216</v>
          </cell>
          <cell r="FN52">
            <v>19501794.960141789</v>
          </cell>
          <cell r="FO52">
            <v>19954902.856281076</v>
          </cell>
          <cell r="FP52">
            <v>20861118.648559649</v>
          </cell>
          <cell r="FQ52">
            <v>21767334.440838221</v>
          </cell>
          <cell r="FR52">
            <v>22673550.233116794</v>
          </cell>
          <cell r="FS52">
            <v>23579766.025395367</v>
          </cell>
          <cell r="FT52">
            <v>24485981.81767394</v>
          </cell>
          <cell r="FU52">
            <v>25392197.609952513</v>
          </cell>
          <cell r="FV52">
            <v>419306.34401104302</v>
          </cell>
          <cell r="FW52">
            <v>1122712.8235201533</v>
          </cell>
          <cell r="FX52">
            <v>1826119.3030292636</v>
          </cell>
          <cell r="FY52">
            <v>2529525.782538374</v>
          </cell>
          <cell r="FZ52">
            <v>3232932.2620474845</v>
          </cell>
          <cell r="GA52">
            <v>3936338.7415565951</v>
          </cell>
          <cell r="GB52">
            <v>4639745.2210657056</v>
          </cell>
          <cell r="GC52">
            <v>4991448.4608202605</v>
          </cell>
          <cell r="GD52">
            <v>5694854.940329371</v>
          </cell>
          <cell r="GE52">
            <v>6398261.4198384816</v>
          </cell>
          <cell r="GF52">
            <v>7101667.8993475921</v>
          </cell>
          <cell r="GG52">
            <v>7805074.3788567027</v>
          </cell>
          <cell r="GH52">
            <v>8508480.8583658133</v>
          </cell>
          <cell r="GI52">
            <v>9211887.3378749229</v>
          </cell>
          <cell r="GJ52">
            <v>9563590.5776294786</v>
          </cell>
          <cell r="GK52">
            <v>10266997.057138588</v>
          </cell>
          <cell r="GL52">
            <v>10970403.536647698</v>
          </cell>
          <cell r="GM52">
            <v>11673810.016156808</v>
          </cell>
          <cell r="GN52">
            <v>12377216.495665917</v>
          </cell>
          <cell r="GO52">
            <v>13080622.975175027</v>
          </cell>
          <cell r="GP52">
            <v>13784029.454684136</v>
          </cell>
          <cell r="GQ52">
            <v>14135732.694438692</v>
          </cell>
          <cell r="GR52">
            <v>14839139.173947802</v>
          </cell>
          <cell r="GS52">
            <v>15542545.653456911</v>
          </cell>
          <cell r="GT52">
            <v>16245952.132966021</v>
          </cell>
          <cell r="GU52">
            <v>16949358.612475131</v>
          </cell>
          <cell r="GV52">
            <v>17652765.091984242</v>
          </cell>
          <cell r="GW52">
            <v>18356171.571493354</v>
          </cell>
          <cell r="GX52">
            <v>18707874.811247908</v>
          </cell>
          <cell r="GY52">
            <v>19411281.290757019</v>
          </cell>
          <cell r="GZ52">
            <v>19645750.117260057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  <cell r="HJ52">
            <v>0</v>
          </cell>
          <cell r="HK52">
            <v>0</v>
          </cell>
          <cell r="HL52">
            <v>0</v>
          </cell>
          <cell r="HM52">
            <v>0</v>
          </cell>
          <cell r="HN52">
            <v>0</v>
          </cell>
          <cell r="HO52">
            <v>0</v>
          </cell>
          <cell r="HP52">
            <v>0</v>
          </cell>
          <cell r="HQ52">
            <v>0</v>
          </cell>
          <cell r="HR52">
            <v>0</v>
          </cell>
          <cell r="HS52">
            <v>0</v>
          </cell>
          <cell r="HT52">
            <v>0</v>
          </cell>
          <cell r="HU52">
            <v>0</v>
          </cell>
          <cell r="HV52">
            <v>0</v>
          </cell>
          <cell r="HW52">
            <v>0</v>
          </cell>
          <cell r="HX52">
            <v>0</v>
          </cell>
          <cell r="HY52">
            <v>0</v>
          </cell>
          <cell r="HZ52">
            <v>0</v>
          </cell>
          <cell r="IA52">
            <v>0</v>
          </cell>
        </row>
        <row r="53">
          <cell r="A53">
            <v>51</v>
          </cell>
          <cell r="C53" t="str">
            <v>Alcool Absoluto producido Acumulado</v>
          </cell>
          <cell r="D53" t="str">
            <v>Lts/día</v>
          </cell>
          <cell r="E53">
            <v>0</v>
          </cell>
          <cell r="F53">
            <v>355616.47276513319</v>
          </cell>
          <cell r="G53">
            <v>829771.76978531072</v>
          </cell>
          <cell r="H53">
            <v>1422465.8910605325</v>
          </cell>
          <cell r="I53">
            <v>2133698.8365907986</v>
          </cell>
          <cell r="J53">
            <v>2844931.7821210651</v>
          </cell>
          <cell r="K53">
            <v>3556164.7276513316</v>
          </cell>
          <cell r="L53">
            <v>4089589.4367990312</v>
          </cell>
          <cell r="M53">
            <v>4800822.3823292973</v>
          </cell>
          <cell r="N53">
            <v>5512055.3278595638</v>
          </cell>
          <cell r="O53">
            <v>6223288.2733898303</v>
          </cell>
          <cell r="P53">
            <v>6934521.2189200968</v>
          </cell>
          <cell r="Q53">
            <v>7645754.1644503633</v>
          </cell>
          <cell r="R53">
            <v>8356987.1099806298</v>
          </cell>
          <cell r="S53">
            <v>8890411.8191283289</v>
          </cell>
          <cell r="T53">
            <v>9601644.7646585945</v>
          </cell>
          <cell r="U53">
            <v>10312877.71018886</v>
          </cell>
          <cell r="V53">
            <v>11024110.655719126</v>
          </cell>
          <cell r="W53">
            <v>11735343.601249391</v>
          </cell>
          <cell r="X53">
            <v>12446576.546779657</v>
          </cell>
          <cell r="Y53">
            <v>12683654.195289746</v>
          </cell>
          <cell r="Z53">
            <v>13313280.358804854</v>
          </cell>
          <cell r="AA53">
            <v>14152781.910158331</v>
          </cell>
          <cell r="AB53">
            <v>14992283.461511808</v>
          </cell>
          <cell r="AC53">
            <v>15831785.012865284</v>
          </cell>
          <cell r="AD53">
            <v>16671286.564218761</v>
          </cell>
          <cell r="AE53">
            <v>17510788.115572236</v>
          </cell>
          <cell r="AF53">
            <v>18350289.666925713</v>
          </cell>
          <cell r="AG53">
            <v>19189791.21827919</v>
          </cell>
          <cell r="AH53">
            <v>20029292.769632667</v>
          </cell>
          <cell r="AI53">
            <v>20868794.320986144</v>
          </cell>
          <cell r="AJ53">
            <v>21708295.872339621</v>
          </cell>
          <cell r="AK53">
            <v>22547797.423693098</v>
          </cell>
          <cell r="AL53">
            <v>22967548.199369837</v>
          </cell>
          <cell r="AM53">
            <v>23807049.750723314</v>
          </cell>
          <cell r="AN53">
            <v>24646551.30207679</v>
          </cell>
          <cell r="AO53">
            <v>25486052.853430267</v>
          </cell>
          <cell r="AP53">
            <v>26325554.404783744</v>
          </cell>
          <cell r="AQ53">
            <v>27165055.956137221</v>
          </cell>
          <cell r="AR53">
            <v>28004557.507490698</v>
          </cell>
          <cell r="AS53">
            <v>28424308.283167437</v>
          </cell>
          <cell r="AT53">
            <v>29263809.834520914</v>
          </cell>
          <cell r="AU53">
            <v>30103311.385874391</v>
          </cell>
          <cell r="AV53">
            <v>30942812.937227868</v>
          </cell>
          <cell r="AW53">
            <v>31782314.488581344</v>
          </cell>
          <cell r="AX53">
            <v>32621816.039934821</v>
          </cell>
          <cell r="AY53">
            <v>33461317.591288298</v>
          </cell>
          <cell r="AZ53">
            <v>33881068.366965033</v>
          </cell>
          <cell r="BA53">
            <v>34720569.91831851</v>
          </cell>
          <cell r="BB53">
            <v>35560071.469671987</v>
          </cell>
          <cell r="BC53">
            <v>36399573.021025464</v>
          </cell>
          <cell r="BD53">
            <v>37161133.574554995</v>
          </cell>
          <cell r="BE53">
            <v>37883723.629172556</v>
          </cell>
          <cell r="BF53">
            <v>38606313.683790118</v>
          </cell>
          <cell r="BG53">
            <v>38967608.711098902</v>
          </cell>
          <cell r="BH53">
            <v>39690198.765716463</v>
          </cell>
          <cell r="BI53">
            <v>40412788.820334025</v>
          </cell>
          <cell r="BJ53">
            <v>41135378.874951586</v>
          </cell>
          <cell r="BK53">
            <v>41857968.929569148</v>
          </cell>
          <cell r="BL53">
            <v>42580558.984186709</v>
          </cell>
          <cell r="BM53">
            <v>43303149.03880427</v>
          </cell>
          <cell r="BN53">
            <v>43664444.066113055</v>
          </cell>
          <cell r="BO53">
            <v>44387034.120730616</v>
          </cell>
          <cell r="BP53">
            <v>45109624.175348178</v>
          </cell>
          <cell r="BQ53">
            <v>45832214.229965739</v>
          </cell>
          <cell r="BR53">
            <v>46554804.2845833</v>
          </cell>
          <cell r="BS53">
            <v>47277394.339200862</v>
          </cell>
          <cell r="BT53">
            <v>47999984.393818423</v>
          </cell>
          <cell r="BU53">
            <v>48361279.421127208</v>
          </cell>
          <cell r="BV53">
            <v>49083869.475744769</v>
          </cell>
          <cell r="BW53">
            <v>49806459.53036233</v>
          </cell>
          <cell r="BX53">
            <v>50529049.584979892</v>
          </cell>
          <cell r="BY53">
            <v>51251639.639597453</v>
          </cell>
          <cell r="BZ53">
            <v>51974229.694215015</v>
          </cell>
          <cell r="CA53">
            <v>52696819.748832576</v>
          </cell>
          <cell r="CB53">
            <v>53058114.77614136</v>
          </cell>
          <cell r="CC53">
            <v>53780704.830758922</v>
          </cell>
          <cell r="CD53">
            <v>54503294.885376483</v>
          </cell>
          <cell r="CE53">
            <v>55225884.939994045</v>
          </cell>
          <cell r="CF53">
            <v>55948474.994611606</v>
          </cell>
          <cell r="CG53">
            <v>56671065.049229167</v>
          </cell>
          <cell r="CH53">
            <v>57533230.413618766</v>
          </cell>
          <cell r="CI53">
            <v>57999206.923256576</v>
          </cell>
          <cell r="CJ53">
            <v>58931159.942532197</v>
          </cell>
          <cell r="CK53">
            <v>59863112.961807817</v>
          </cell>
          <cell r="CL53">
            <v>60795065.981083438</v>
          </cell>
          <cell r="CM53">
            <v>61727019.000359058</v>
          </cell>
          <cell r="CN53">
            <v>62658972.019634679</v>
          </cell>
          <cell r="CO53">
            <v>63590925.0389103</v>
          </cell>
          <cell r="CP53">
            <v>64056901.54854811</v>
          </cell>
          <cell r="CQ53">
            <v>64988854.56782373</v>
          </cell>
          <cell r="CR53">
            <v>65920807.587099351</v>
          </cell>
          <cell r="CS53">
            <v>66852760.606374972</v>
          </cell>
          <cell r="CT53">
            <v>67784713.625650585</v>
          </cell>
          <cell r="CU53">
            <v>68716666.644926205</v>
          </cell>
          <cell r="CV53">
            <v>69648619.664201826</v>
          </cell>
          <cell r="CW53">
            <v>70114596.173839629</v>
          </cell>
          <cell r="CX53">
            <v>71046549.193115249</v>
          </cell>
          <cell r="CY53">
            <v>71978502.21239087</v>
          </cell>
          <cell r="CZ53">
            <v>72910455.23166649</v>
          </cell>
          <cell r="DA53">
            <v>73842408.250942111</v>
          </cell>
          <cell r="DB53">
            <v>74774361.270217732</v>
          </cell>
          <cell r="DC53">
            <v>75706314.289493352</v>
          </cell>
          <cell r="DD53">
            <v>76172290.799131155</v>
          </cell>
          <cell r="DE53">
            <v>77104243.818406776</v>
          </cell>
          <cell r="DF53">
            <v>78036196.837682396</v>
          </cell>
          <cell r="DG53">
            <v>78968149.856958017</v>
          </cell>
          <cell r="DH53">
            <v>79900102.876233637</v>
          </cell>
          <cell r="DI53">
            <v>80832055.895509258</v>
          </cell>
          <cell r="DJ53">
            <v>81764008.914784878</v>
          </cell>
          <cell r="DK53">
            <v>82229985.424422681</v>
          </cell>
          <cell r="DL53">
            <v>83161938.443698302</v>
          </cell>
          <cell r="DM53">
            <v>84113044.163947448</v>
          </cell>
          <cell r="DN53">
            <v>85073726.234683365</v>
          </cell>
          <cell r="DO53">
            <v>86034408.305419281</v>
          </cell>
          <cell r="DP53">
            <v>86995090.376155198</v>
          </cell>
          <cell r="DQ53">
            <v>87955772.446891114</v>
          </cell>
          <cell r="DR53">
            <v>88436113.482259065</v>
          </cell>
          <cell r="DS53">
            <v>89396795.552994981</v>
          </cell>
          <cell r="DT53">
            <v>90357477.623730898</v>
          </cell>
          <cell r="DU53">
            <v>91318159.694466814</v>
          </cell>
          <cell r="DV53">
            <v>92278841.765202731</v>
          </cell>
          <cell r="DW53">
            <v>93239523.835938647</v>
          </cell>
          <cell r="DX53">
            <v>94200205.906674564</v>
          </cell>
          <cell r="DY53">
            <v>94680546.942042515</v>
          </cell>
          <cell r="DZ53">
            <v>95641229.012778431</v>
          </cell>
          <cell r="EA53">
            <v>96601911.083514348</v>
          </cell>
          <cell r="EB53">
            <v>97562593.154250264</v>
          </cell>
          <cell r="EC53">
            <v>98523275.224986181</v>
          </cell>
          <cell r="ED53">
            <v>99483957.295722097</v>
          </cell>
          <cell r="EE53">
            <v>100444639.36645801</v>
          </cell>
          <cell r="EF53">
            <v>100924980.40182596</v>
          </cell>
          <cell r="EG53">
            <v>101885662.47256188</v>
          </cell>
          <cell r="EH53">
            <v>102846344.5432978</v>
          </cell>
          <cell r="EI53">
            <v>103807026.61403371</v>
          </cell>
          <cell r="EJ53">
            <v>104767708.68476963</v>
          </cell>
          <cell r="EK53">
            <v>105728390.75550555</v>
          </cell>
          <cell r="EL53">
            <v>106689072.82624146</v>
          </cell>
          <cell r="EM53">
            <v>107169413.86160941</v>
          </cell>
          <cell r="EN53">
            <v>108130095.93234533</v>
          </cell>
          <cell r="EO53">
            <v>109090778.00308125</v>
          </cell>
          <cell r="EP53">
            <v>110051460.07381716</v>
          </cell>
          <cell r="EQ53">
            <v>111012142.14455308</v>
          </cell>
          <cell r="ER53">
            <v>111936513.36298411</v>
          </cell>
          <cell r="ES53">
            <v>112842729.15526268</v>
          </cell>
          <cell r="ET53">
            <v>113295837.05140197</v>
          </cell>
          <cell r="EU53">
            <v>114202052.84368055</v>
          </cell>
          <cell r="EV53">
            <v>115108268.63595912</v>
          </cell>
          <cell r="EW53">
            <v>116014484.42823769</v>
          </cell>
          <cell r="EX53">
            <v>116920700.22051626</v>
          </cell>
          <cell r="EY53">
            <v>117826916.01279484</v>
          </cell>
          <cell r="EZ53">
            <v>118733131.80507341</v>
          </cell>
          <cell r="FA53">
            <v>119186239.7012127</v>
          </cell>
          <cell r="FB53">
            <v>120092455.49349128</v>
          </cell>
          <cell r="FC53">
            <v>120998671.28576985</v>
          </cell>
          <cell r="FD53">
            <v>121904887.07804842</v>
          </cell>
          <cell r="FE53">
            <v>122811102.870327</v>
          </cell>
          <cell r="FF53">
            <v>123717318.66260557</v>
          </cell>
          <cell r="FG53">
            <v>124623534.45488414</v>
          </cell>
          <cell r="FH53">
            <v>125076642.35102344</v>
          </cell>
          <cell r="FI53">
            <v>125982858.14330201</v>
          </cell>
          <cell r="FJ53">
            <v>126889073.93558058</v>
          </cell>
          <cell r="FK53">
            <v>127795289.72785915</v>
          </cell>
          <cell r="FL53">
            <v>128701505.52013773</v>
          </cell>
          <cell r="FM53">
            <v>129607721.3124163</v>
          </cell>
          <cell r="FN53">
            <v>130513937.10469487</v>
          </cell>
          <cell r="FO53">
            <v>130967045.00083417</v>
          </cell>
          <cell r="FP53">
            <v>131873260.79311274</v>
          </cell>
          <cell r="FQ53">
            <v>132779476.58539131</v>
          </cell>
          <cell r="FR53">
            <v>133685692.37766989</v>
          </cell>
          <cell r="FS53">
            <v>134591908.16994846</v>
          </cell>
          <cell r="FT53">
            <v>135498123.96222705</v>
          </cell>
          <cell r="FU53">
            <v>136404339.75450563</v>
          </cell>
          <cell r="FV53">
            <v>136823646.09851667</v>
          </cell>
          <cell r="FW53">
            <v>137527052.57802579</v>
          </cell>
          <cell r="FX53">
            <v>138230459.0575349</v>
          </cell>
          <cell r="FY53">
            <v>138933865.53704402</v>
          </cell>
          <cell r="FZ53">
            <v>139637272.01655313</v>
          </cell>
          <cell r="GA53">
            <v>140340678.49606225</v>
          </cell>
          <cell r="GB53">
            <v>141044084.97557136</v>
          </cell>
          <cell r="GC53">
            <v>141395788.21532592</v>
          </cell>
          <cell r="GD53">
            <v>142099194.69483504</v>
          </cell>
          <cell r="GE53">
            <v>142802601.17434415</v>
          </cell>
          <cell r="GF53">
            <v>143506007.65385327</v>
          </cell>
          <cell r="GG53">
            <v>144209414.13336238</v>
          </cell>
          <cell r="GH53">
            <v>144912820.6128715</v>
          </cell>
          <cell r="GI53">
            <v>145616227.09238061</v>
          </cell>
          <cell r="GJ53">
            <v>145967930.33213517</v>
          </cell>
          <cell r="GK53">
            <v>146671336.81164429</v>
          </cell>
          <cell r="GL53">
            <v>147374743.2911534</v>
          </cell>
          <cell r="GM53">
            <v>148078149.77066252</v>
          </cell>
          <cell r="GN53">
            <v>148781556.25017163</v>
          </cell>
          <cell r="GO53">
            <v>149484962.72968075</v>
          </cell>
          <cell r="GP53">
            <v>150188369.20918986</v>
          </cell>
          <cell r="GQ53">
            <v>150540072.44894442</v>
          </cell>
          <cell r="GR53">
            <v>151243478.92845353</v>
          </cell>
          <cell r="GS53">
            <v>151946885.40796265</v>
          </cell>
          <cell r="GT53">
            <v>152650291.88747177</v>
          </cell>
          <cell r="GU53">
            <v>153353698.36698088</v>
          </cell>
          <cell r="GV53">
            <v>154057104.84649</v>
          </cell>
          <cell r="GW53">
            <v>154760511.32599911</v>
          </cell>
          <cell r="GX53">
            <v>155112214.56575367</v>
          </cell>
          <cell r="GY53">
            <v>155815621.04526278</v>
          </cell>
          <cell r="GZ53">
            <v>156050089.87176582</v>
          </cell>
          <cell r="HA53">
            <v>156050089.87176582</v>
          </cell>
          <cell r="HB53">
            <v>156050089.87176582</v>
          </cell>
          <cell r="HC53">
            <v>156050089.87176582</v>
          </cell>
          <cell r="HD53">
            <v>156050089.87176582</v>
          </cell>
          <cell r="HE53">
            <v>156050089.87176582</v>
          </cell>
          <cell r="HF53">
            <v>156050089.87176582</v>
          </cell>
          <cell r="HG53">
            <v>156050089.87176582</v>
          </cell>
          <cell r="HH53">
            <v>156050089.87176582</v>
          </cell>
          <cell r="HI53">
            <v>156050089.87176582</v>
          </cell>
          <cell r="HJ53">
            <v>156050089.87176582</v>
          </cell>
          <cell r="HK53">
            <v>156050089.87176582</v>
          </cell>
          <cell r="HL53">
            <v>156050089.87176582</v>
          </cell>
          <cell r="HM53">
            <v>156050089.87176582</v>
          </cell>
          <cell r="HN53">
            <v>156050089.87176582</v>
          </cell>
          <cell r="HO53">
            <v>156050089.87176582</v>
          </cell>
          <cell r="HP53">
            <v>156050089.87176582</v>
          </cell>
          <cell r="HQ53">
            <v>156050089.87176582</v>
          </cell>
          <cell r="HR53">
            <v>156050089.87176582</v>
          </cell>
          <cell r="HS53">
            <v>156050089.87176582</v>
          </cell>
          <cell r="HT53">
            <v>156050089.87176582</v>
          </cell>
          <cell r="HU53">
            <v>156050089.87176582</v>
          </cell>
          <cell r="HV53">
            <v>156050089.87176582</v>
          </cell>
          <cell r="HW53">
            <v>156050089.87176582</v>
          </cell>
          <cell r="HX53">
            <v>156050089.87176582</v>
          </cell>
          <cell r="HY53">
            <v>156050089.87176582</v>
          </cell>
          <cell r="HZ53">
            <v>156050089.87176582</v>
          </cell>
          <cell r="IA53">
            <v>156050089.87176582</v>
          </cell>
        </row>
        <row r="54">
          <cell r="A54">
            <v>52</v>
          </cell>
          <cell r="E54">
            <v>1</v>
          </cell>
          <cell r="F54">
            <v>1</v>
          </cell>
          <cell r="G54">
            <v>1</v>
          </cell>
          <cell r="H54">
            <v>1</v>
          </cell>
          <cell r="I54">
            <v>1</v>
          </cell>
          <cell r="J54">
            <v>1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1</v>
          </cell>
          <cell r="S54">
            <v>1</v>
          </cell>
          <cell r="T54">
            <v>1</v>
          </cell>
          <cell r="U54">
            <v>1</v>
          </cell>
          <cell r="V54">
            <v>0</v>
          </cell>
          <cell r="W54">
            <v>0</v>
          </cell>
          <cell r="X54">
            <v>1</v>
          </cell>
          <cell r="Y54">
            <v>1</v>
          </cell>
          <cell r="Z54">
            <v>1</v>
          </cell>
          <cell r="AA54">
            <v>1</v>
          </cell>
          <cell r="AB54">
            <v>1</v>
          </cell>
          <cell r="AC54">
            <v>1</v>
          </cell>
          <cell r="AD54">
            <v>1</v>
          </cell>
          <cell r="AE54">
            <v>1</v>
          </cell>
          <cell r="AF54">
            <v>1</v>
          </cell>
          <cell r="AG54">
            <v>1</v>
          </cell>
          <cell r="AH54">
            <v>1</v>
          </cell>
          <cell r="AI54">
            <v>1</v>
          </cell>
          <cell r="AJ54">
            <v>1</v>
          </cell>
          <cell r="AK54">
            <v>1</v>
          </cell>
          <cell r="AL54">
            <v>1</v>
          </cell>
          <cell r="AM54">
            <v>1</v>
          </cell>
          <cell r="AN54">
            <v>1</v>
          </cell>
          <cell r="AO54">
            <v>1</v>
          </cell>
          <cell r="AP54">
            <v>1</v>
          </cell>
          <cell r="AQ54">
            <v>1</v>
          </cell>
          <cell r="AR54">
            <v>1</v>
          </cell>
          <cell r="AS54">
            <v>0</v>
          </cell>
          <cell r="AT54">
            <v>0</v>
          </cell>
          <cell r="AU54">
            <v>1</v>
          </cell>
          <cell r="AV54">
            <v>1</v>
          </cell>
          <cell r="AW54">
            <v>1</v>
          </cell>
          <cell r="AX54">
            <v>1</v>
          </cell>
          <cell r="AY54">
            <v>1</v>
          </cell>
          <cell r="AZ54">
            <v>1</v>
          </cell>
          <cell r="BA54">
            <v>1</v>
          </cell>
          <cell r="BB54">
            <v>1</v>
          </cell>
          <cell r="BC54">
            <v>1</v>
          </cell>
          <cell r="BD54">
            <v>0</v>
          </cell>
          <cell r="BE54">
            <v>1</v>
          </cell>
          <cell r="BF54">
            <v>1</v>
          </cell>
          <cell r="BG54">
            <v>1</v>
          </cell>
          <cell r="BH54">
            <v>1</v>
          </cell>
          <cell r="BI54">
            <v>1</v>
          </cell>
          <cell r="BJ54">
            <v>1</v>
          </cell>
          <cell r="BK54">
            <v>1</v>
          </cell>
          <cell r="BL54">
            <v>1</v>
          </cell>
          <cell r="BM54">
            <v>0</v>
          </cell>
          <cell r="BN54">
            <v>1</v>
          </cell>
          <cell r="BO54">
            <v>1</v>
          </cell>
          <cell r="BP54">
            <v>1</v>
          </cell>
          <cell r="BQ54">
            <v>1</v>
          </cell>
          <cell r="BR54">
            <v>1</v>
          </cell>
          <cell r="BS54">
            <v>1</v>
          </cell>
          <cell r="BT54">
            <v>1</v>
          </cell>
          <cell r="BU54">
            <v>1</v>
          </cell>
          <cell r="BV54">
            <v>1</v>
          </cell>
          <cell r="BW54">
            <v>1</v>
          </cell>
          <cell r="BX54">
            <v>1</v>
          </cell>
          <cell r="BY54">
            <v>1</v>
          </cell>
          <cell r="BZ54">
            <v>1</v>
          </cell>
          <cell r="CA54">
            <v>1</v>
          </cell>
          <cell r="CB54">
            <v>0</v>
          </cell>
          <cell r="CC54">
            <v>0</v>
          </cell>
          <cell r="CD54">
            <v>1</v>
          </cell>
          <cell r="CE54">
            <v>1</v>
          </cell>
          <cell r="CF54">
            <v>1</v>
          </cell>
          <cell r="CG54">
            <v>1</v>
          </cell>
          <cell r="CH54">
            <v>1</v>
          </cell>
          <cell r="CI54">
            <v>1</v>
          </cell>
          <cell r="CJ54">
            <v>1</v>
          </cell>
          <cell r="CK54">
            <v>1</v>
          </cell>
          <cell r="CL54">
            <v>1</v>
          </cell>
          <cell r="CM54">
            <v>1</v>
          </cell>
          <cell r="CN54">
            <v>1</v>
          </cell>
          <cell r="CO54">
            <v>1</v>
          </cell>
          <cell r="CP54">
            <v>0</v>
          </cell>
          <cell r="CQ54">
            <v>0</v>
          </cell>
          <cell r="CR54">
            <v>1</v>
          </cell>
          <cell r="CS54">
            <v>1</v>
          </cell>
          <cell r="CT54">
            <v>1</v>
          </cell>
          <cell r="CU54">
            <v>1</v>
          </cell>
          <cell r="CV54">
            <v>1</v>
          </cell>
          <cell r="CW54">
            <v>1</v>
          </cell>
          <cell r="CX54">
            <v>1</v>
          </cell>
          <cell r="CY54">
            <v>1</v>
          </cell>
          <cell r="CZ54">
            <v>1</v>
          </cell>
          <cell r="DA54">
            <v>1</v>
          </cell>
          <cell r="DB54">
            <v>1</v>
          </cell>
          <cell r="DC54">
            <v>1</v>
          </cell>
          <cell r="DD54">
            <v>0</v>
          </cell>
          <cell r="DE54">
            <v>0</v>
          </cell>
          <cell r="DF54">
            <v>1</v>
          </cell>
          <cell r="DG54">
            <v>1</v>
          </cell>
          <cell r="DH54">
            <v>1</v>
          </cell>
          <cell r="DI54">
            <v>1</v>
          </cell>
          <cell r="DJ54">
            <v>1</v>
          </cell>
          <cell r="DK54">
            <v>1</v>
          </cell>
          <cell r="DL54">
            <v>1</v>
          </cell>
          <cell r="DM54">
            <v>1</v>
          </cell>
          <cell r="DN54">
            <v>1</v>
          </cell>
          <cell r="DO54">
            <v>1</v>
          </cell>
          <cell r="DP54">
            <v>1</v>
          </cell>
          <cell r="DQ54">
            <v>1</v>
          </cell>
          <cell r="DR54">
            <v>1</v>
          </cell>
          <cell r="DS54">
            <v>1</v>
          </cell>
          <cell r="DT54">
            <v>1</v>
          </cell>
          <cell r="DU54">
            <v>1</v>
          </cell>
          <cell r="DV54">
            <v>1</v>
          </cell>
          <cell r="DW54">
            <v>1</v>
          </cell>
          <cell r="DX54">
            <v>1</v>
          </cell>
          <cell r="DY54">
            <v>1</v>
          </cell>
          <cell r="DZ54">
            <v>1</v>
          </cell>
          <cell r="EA54">
            <v>1</v>
          </cell>
          <cell r="EB54">
            <v>1</v>
          </cell>
          <cell r="EC54">
            <v>1</v>
          </cell>
          <cell r="ED54">
            <v>1</v>
          </cell>
          <cell r="EE54">
            <v>1</v>
          </cell>
          <cell r="EF54">
            <v>1</v>
          </cell>
          <cell r="EG54">
            <v>1</v>
          </cell>
          <cell r="EH54">
            <v>1</v>
          </cell>
          <cell r="EI54">
            <v>1</v>
          </cell>
          <cell r="EJ54">
            <v>1</v>
          </cell>
          <cell r="EK54">
            <v>1</v>
          </cell>
          <cell r="EL54">
            <v>1</v>
          </cell>
          <cell r="EM54">
            <v>0</v>
          </cell>
          <cell r="EN54">
            <v>0</v>
          </cell>
          <cell r="EO54">
            <v>1</v>
          </cell>
          <cell r="EP54">
            <v>1</v>
          </cell>
          <cell r="EQ54">
            <v>1</v>
          </cell>
          <cell r="ER54">
            <v>1</v>
          </cell>
          <cell r="ES54">
            <v>1</v>
          </cell>
          <cell r="ET54">
            <v>0</v>
          </cell>
          <cell r="EU54">
            <v>0</v>
          </cell>
          <cell r="EV54">
            <v>1</v>
          </cell>
          <cell r="EW54">
            <v>1</v>
          </cell>
          <cell r="EX54">
            <v>1</v>
          </cell>
          <cell r="EY54">
            <v>1</v>
          </cell>
          <cell r="EZ54">
            <v>1</v>
          </cell>
          <cell r="FA54">
            <v>1</v>
          </cell>
          <cell r="FB54">
            <v>1</v>
          </cell>
          <cell r="FC54">
            <v>1</v>
          </cell>
          <cell r="FD54">
            <v>1</v>
          </cell>
          <cell r="FE54">
            <v>1</v>
          </cell>
          <cell r="FF54">
            <v>1</v>
          </cell>
          <cell r="FG54">
            <v>1</v>
          </cell>
          <cell r="FH54">
            <v>1</v>
          </cell>
          <cell r="FI54">
            <v>1</v>
          </cell>
          <cell r="FJ54">
            <v>1</v>
          </cell>
          <cell r="FK54">
            <v>1</v>
          </cell>
          <cell r="FL54">
            <v>1</v>
          </cell>
          <cell r="FM54">
            <v>1</v>
          </cell>
          <cell r="FN54">
            <v>1</v>
          </cell>
          <cell r="FO54">
            <v>1</v>
          </cell>
          <cell r="FP54">
            <v>1</v>
          </cell>
          <cell r="FQ54">
            <v>1</v>
          </cell>
          <cell r="FR54">
            <v>1</v>
          </cell>
          <cell r="FS54">
            <v>1</v>
          </cell>
          <cell r="FT54">
            <v>1</v>
          </cell>
          <cell r="FU54">
            <v>1</v>
          </cell>
          <cell r="FV54">
            <v>1</v>
          </cell>
          <cell r="FW54">
            <v>1</v>
          </cell>
          <cell r="FX54">
            <v>1</v>
          </cell>
          <cell r="FY54">
            <v>1</v>
          </cell>
          <cell r="FZ54">
            <v>1</v>
          </cell>
          <cell r="GA54">
            <v>1</v>
          </cell>
          <cell r="GB54">
            <v>1</v>
          </cell>
          <cell r="GC54">
            <v>1</v>
          </cell>
          <cell r="GD54">
            <v>1</v>
          </cell>
          <cell r="GE54">
            <v>1</v>
          </cell>
          <cell r="GF54">
            <v>1</v>
          </cell>
          <cell r="GG54">
            <v>1</v>
          </cell>
          <cell r="GH54">
            <v>1</v>
          </cell>
          <cell r="GI54">
            <v>1</v>
          </cell>
          <cell r="GJ54">
            <v>1</v>
          </cell>
          <cell r="GK54">
            <v>1</v>
          </cell>
          <cell r="GL54">
            <v>1</v>
          </cell>
          <cell r="GM54">
            <v>1</v>
          </cell>
          <cell r="GN54">
            <v>1</v>
          </cell>
          <cell r="GO54">
            <v>1</v>
          </cell>
          <cell r="GP54">
            <v>1</v>
          </cell>
          <cell r="GQ54">
            <v>1</v>
          </cell>
          <cell r="GR54">
            <v>1</v>
          </cell>
          <cell r="GS54">
            <v>1</v>
          </cell>
          <cell r="GT54">
            <v>1</v>
          </cell>
          <cell r="GU54">
            <v>1</v>
          </cell>
          <cell r="GV54">
            <v>1</v>
          </cell>
          <cell r="GW54">
            <v>0</v>
          </cell>
          <cell r="GX54">
            <v>1</v>
          </cell>
          <cell r="GY54">
            <v>1</v>
          </cell>
          <cell r="GZ54">
            <v>1</v>
          </cell>
          <cell r="HA54">
            <v>1</v>
          </cell>
          <cell r="HB54">
            <v>1</v>
          </cell>
          <cell r="HC54">
            <v>1</v>
          </cell>
          <cell r="HD54">
            <v>1</v>
          </cell>
          <cell r="HE54">
            <v>1</v>
          </cell>
          <cell r="HF54">
            <v>1</v>
          </cell>
          <cell r="HG54">
            <v>1</v>
          </cell>
          <cell r="HH54">
            <v>1</v>
          </cell>
          <cell r="HI54">
            <v>1</v>
          </cell>
          <cell r="HJ54">
            <v>1</v>
          </cell>
          <cell r="HK54">
            <v>1</v>
          </cell>
          <cell r="HL54">
            <v>1</v>
          </cell>
          <cell r="HM54">
            <v>1</v>
          </cell>
          <cell r="HN54">
            <v>1</v>
          </cell>
          <cell r="HO54">
            <v>1</v>
          </cell>
          <cell r="HP54">
            <v>1</v>
          </cell>
          <cell r="HQ54">
            <v>1</v>
          </cell>
          <cell r="HR54">
            <v>1</v>
          </cell>
          <cell r="HS54">
            <v>1</v>
          </cell>
          <cell r="HT54">
            <v>1</v>
          </cell>
          <cell r="HU54">
            <v>1</v>
          </cell>
          <cell r="HV54">
            <v>1</v>
          </cell>
          <cell r="HW54">
            <v>1</v>
          </cell>
          <cell r="HX54">
            <v>1</v>
          </cell>
          <cell r="HY54">
            <v>1</v>
          </cell>
          <cell r="HZ54">
            <v>1</v>
          </cell>
          <cell r="IA54">
            <v>1</v>
          </cell>
        </row>
        <row r="55">
          <cell r="A55">
            <v>53</v>
          </cell>
          <cell r="B55" t="str">
            <v>P</v>
          </cell>
          <cell r="C55" t="str">
            <v>Produçao Alcool Anidro Día</v>
          </cell>
          <cell r="D55" t="str">
            <v>Lts/día</v>
          </cell>
          <cell r="E55">
            <v>141333.33333333334</v>
          </cell>
          <cell r="F55">
            <v>212000.00000000003</v>
          </cell>
          <cell r="G55">
            <v>282666.66666666669</v>
          </cell>
          <cell r="H55">
            <v>353333.33333333331</v>
          </cell>
          <cell r="I55">
            <v>424000.00000000006</v>
          </cell>
          <cell r="J55">
            <v>424000.00000000006</v>
          </cell>
          <cell r="K55">
            <v>424000.00000000006</v>
          </cell>
          <cell r="L55">
            <v>318000</v>
          </cell>
          <cell r="M55">
            <v>424000.00000000006</v>
          </cell>
          <cell r="N55">
            <v>424000.00000000006</v>
          </cell>
          <cell r="O55">
            <v>424000.00000000006</v>
          </cell>
          <cell r="P55">
            <v>424000.00000000006</v>
          </cell>
          <cell r="Q55">
            <v>424000.00000000006</v>
          </cell>
          <cell r="R55">
            <v>424000.00000000006</v>
          </cell>
          <cell r="S55">
            <v>318000</v>
          </cell>
          <cell r="T55">
            <v>424000.00000000006</v>
          </cell>
          <cell r="U55">
            <v>424000.00000000006</v>
          </cell>
          <cell r="V55">
            <v>0</v>
          </cell>
          <cell r="W55">
            <v>0</v>
          </cell>
          <cell r="X55">
            <v>424000.00000000006</v>
          </cell>
          <cell r="Y55">
            <v>159569.89247311826</v>
          </cell>
          <cell r="Z55">
            <v>359032.25806451612</v>
          </cell>
          <cell r="AA55">
            <v>478709.67741935479</v>
          </cell>
          <cell r="AB55">
            <v>478709.67741935479</v>
          </cell>
          <cell r="AC55">
            <v>478709.67741935479</v>
          </cell>
          <cell r="AD55">
            <v>478709.67741935479</v>
          </cell>
          <cell r="AE55">
            <v>478709.67741935479</v>
          </cell>
          <cell r="AF55">
            <v>478709.67741935479</v>
          </cell>
          <cell r="AG55">
            <v>478709.67741935479</v>
          </cell>
          <cell r="AH55">
            <v>478709.67741935479</v>
          </cell>
          <cell r="AI55">
            <v>478709.67741935479</v>
          </cell>
          <cell r="AJ55">
            <v>478709.67741935479</v>
          </cell>
          <cell r="AK55">
            <v>478709.67741935479</v>
          </cell>
          <cell r="AL55">
            <v>239354.83870967739</v>
          </cell>
          <cell r="AM55">
            <v>478709.67741935479</v>
          </cell>
          <cell r="AN55">
            <v>478709.67741935479</v>
          </cell>
          <cell r="AO55">
            <v>478709.67741935479</v>
          </cell>
          <cell r="AP55">
            <v>478709.67741935479</v>
          </cell>
          <cell r="AQ55">
            <v>478709.67741935479</v>
          </cell>
          <cell r="AR55">
            <v>478709.67741935479</v>
          </cell>
          <cell r="AS55">
            <v>0</v>
          </cell>
          <cell r="AT55">
            <v>0</v>
          </cell>
          <cell r="AU55">
            <v>478709.67741935479</v>
          </cell>
          <cell r="AV55">
            <v>478709.67741935479</v>
          </cell>
          <cell r="AW55">
            <v>478709.67741935479</v>
          </cell>
          <cell r="AX55">
            <v>478709.67741935479</v>
          </cell>
          <cell r="AY55">
            <v>478709.67741935479</v>
          </cell>
          <cell r="AZ55">
            <v>239354.83870967739</v>
          </cell>
          <cell r="BA55">
            <v>478709.67741935479</v>
          </cell>
          <cell r="BB55">
            <v>478709.67741935479</v>
          </cell>
          <cell r="BC55">
            <v>478709.67741935479</v>
          </cell>
          <cell r="BD55">
            <v>0</v>
          </cell>
          <cell r="BE55">
            <v>424000.00000000006</v>
          </cell>
          <cell r="BF55">
            <v>424000.00000000006</v>
          </cell>
          <cell r="BG55">
            <v>212000.00000000003</v>
          </cell>
          <cell r="BH55">
            <v>424000.00000000006</v>
          </cell>
          <cell r="BI55">
            <v>424000.00000000006</v>
          </cell>
          <cell r="BJ55">
            <v>424000.00000000006</v>
          </cell>
          <cell r="BK55">
            <v>424000.00000000006</v>
          </cell>
          <cell r="BL55">
            <v>424000.00000000006</v>
          </cell>
          <cell r="BM55">
            <v>0</v>
          </cell>
          <cell r="BN55">
            <v>212000.00000000003</v>
          </cell>
          <cell r="BO55">
            <v>424000.00000000006</v>
          </cell>
          <cell r="BP55">
            <v>424000.00000000006</v>
          </cell>
          <cell r="BQ55">
            <v>424000.00000000006</v>
          </cell>
          <cell r="BR55">
            <v>424000.00000000006</v>
          </cell>
          <cell r="BS55">
            <v>424000.00000000006</v>
          </cell>
          <cell r="BT55">
            <v>424000.00000000006</v>
          </cell>
          <cell r="BU55">
            <v>212000.00000000003</v>
          </cell>
          <cell r="BV55">
            <v>424000.00000000006</v>
          </cell>
          <cell r="BW55">
            <v>424000.00000000006</v>
          </cell>
          <cell r="BX55">
            <v>424000.00000000006</v>
          </cell>
          <cell r="BY55">
            <v>424000.00000000006</v>
          </cell>
          <cell r="BZ55">
            <v>424000.00000000006</v>
          </cell>
          <cell r="CA55">
            <v>424000.00000000006</v>
          </cell>
          <cell r="CB55">
            <v>0</v>
          </cell>
          <cell r="CC55">
            <v>0</v>
          </cell>
          <cell r="CD55">
            <v>424000.00000000006</v>
          </cell>
          <cell r="CE55">
            <v>424000.00000000006</v>
          </cell>
          <cell r="CF55">
            <v>424000.00000000006</v>
          </cell>
          <cell r="CG55">
            <v>424000.00000000006</v>
          </cell>
          <cell r="CH55">
            <v>530000</v>
          </cell>
          <cell r="CI55">
            <v>265000</v>
          </cell>
          <cell r="CJ55">
            <v>530000</v>
          </cell>
          <cell r="CK55">
            <v>530000</v>
          </cell>
          <cell r="CL55">
            <v>530000</v>
          </cell>
          <cell r="CM55">
            <v>530000</v>
          </cell>
          <cell r="CN55">
            <v>530000</v>
          </cell>
          <cell r="CO55">
            <v>530000</v>
          </cell>
          <cell r="CP55">
            <v>0</v>
          </cell>
          <cell r="CQ55">
            <v>0</v>
          </cell>
          <cell r="CR55">
            <v>530000</v>
          </cell>
          <cell r="CS55">
            <v>530000</v>
          </cell>
          <cell r="CT55">
            <v>530000</v>
          </cell>
          <cell r="CU55">
            <v>530000</v>
          </cell>
          <cell r="CV55">
            <v>530000</v>
          </cell>
          <cell r="CW55">
            <v>265000</v>
          </cell>
          <cell r="CX55">
            <v>530000</v>
          </cell>
          <cell r="CY55">
            <v>530000</v>
          </cell>
          <cell r="CZ55">
            <v>530000</v>
          </cell>
          <cell r="DA55">
            <v>530000</v>
          </cell>
          <cell r="DB55">
            <v>530000</v>
          </cell>
          <cell r="DC55">
            <v>530000</v>
          </cell>
          <cell r="DD55">
            <v>0</v>
          </cell>
          <cell r="DE55">
            <v>0</v>
          </cell>
          <cell r="DF55">
            <v>530000</v>
          </cell>
          <cell r="DG55">
            <v>530000</v>
          </cell>
          <cell r="DH55">
            <v>530000</v>
          </cell>
          <cell r="DI55">
            <v>530000</v>
          </cell>
          <cell r="DJ55">
            <v>530000</v>
          </cell>
          <cell r="DK55">
            <v>265000</v>
          </cell>
          <cell r="DL55">
            <v>530000</v>
          </cell>
          <cell r="DM55">
            <v>530000</v>
          </cell>
          <cell r="DN55">
            <v>530000</v>
          </cell>
          <cell r="DO55">
            <v>530000</v>
          </cell>
          <cell r="DP55">
            <v>530000</v>
          </cell>
          <cell r="DQ55">
            <v>530000</v>
          </cell>
          <cell r="DR55">
            <v>265000</v>
          </cell>
          <cell r="DS55">
            <v>530000</v>
          </cell>
          <cell r="DT55">
            <v>530000</v>
          </cell>
          <cell r="DU55">
            <v>530000</v>
          </cell>
          <cell r="DV55">
            <v>530000</v>
          </cell>
          <cell r="DW55">
            <v>530000</v>
          </cell>
          <cell r="DX55">
            <v>530000</v>
          </cell>
          <cell r="DY55">
            <v>265000</v>
          </cell>
          <cell r="DZ55">
            <v>530000</v>
          </cell>
          <cell r="EA55">
            <v>530000</v>
          </cell>
          <cell r="EB55">
            <v>530000</v>
          </cell>
          <cell r="EC55">
            <v>530000</v>
          </cell>
          <cell r="ED55">
            <v>530000</v>
          </cell>
          <cell r="EE55">
            <v>530000</v>
          </cell>
          <cell r="EF55">
            <v>265000</v>
          </cell>
          <cell r="EG55">
            <v>530000</v>
          </cell>
          <cell r="EH55">
            <v>530000</v>
          </cell>
          <cell r="EI55">
            <v>530000</v>
          </cell>
          <cell r="EJ55">
            <v>530000</v>
          </cell>
          <cell r="EK55">
            <v>530000</v>
          </cell>
          <cell r="EL55">
            <v>530000</v>
          </cell>
          <cell r="EM55">
            <v>0</v>
          </cell>
          <cell r="EN55">
            <v>0</v>
          </cell>
          <cell r="EO55">
            <v>530000</v>
          </cell>
          <cell r="EP55">
            <v>530000</v>
          </cell>
          <cell r="EQ55">
            <v>530000</v>
          </cell>
          <cell r="ER55">
            <v>494666.66666666663</v>
          </cell>
          <cell r="ES55">
            <v>494666.66666666663</v>
          </cell>
          <cell r="ET55">
            <v>0</v>
          </cell>
          <cell r="EU55">
            <v>0</v>
          </cell>
          <cell r="EV55">
            <v>494666.66666666663</v>
          </cell>
          <cell r="EW55">
            <v>494666.66666666663</v>
          </cell>
          <cell r="EX55">
            <v>494666.66666666663</v>
          </cell>
          <cell r="EY55">
            <v>494666.66666666663</v>
          </cell>
          <cell r="EZ55">
            <v>494666.66666666663</v>
          </cell>
          <cell r="FA55">
            <v>247333.33333333331</v>
          </cell>
          <cell r="FB55">
            <v>494666.66666666663</v>
          </cell>
          <cell r="FC55">
            <v>494666.66666666663</v>
          </cell>
          <cell r="FD55">
            <v>494666.66666666663</v>
          </cell>
          <cell r="FE55">
            <v>494666.66666666663</v>
          </cell>
          <cell r="FF55">
            <v>494666.66666666663</v>
          </cell>
          <cell r="FG55">
            <v>494666.66666666663</v>
          </cell>
          <cell r="FH55">
            <v>247333.33333333331</v>
          </cell>
          <cell r="FI55">
            <v>494666.66666666663</v>
          </cell>
          <cell r="FJ55">
            <v>494666.66666666663</v>
          </cell>
          <cell r="FK55">
            <v>494666.66666666663</v>
          </cell>
          <cell r="FL55">
            <v>494666.66666666663</v>
          </cell>
          <cell r="FM55">
            <v>494666.66666666663</v>
          </cell>
          <cell r="FN55">
            <v>494666.66666666663</v>
          </cell>
          <cell r="FO55">
            <v>247333.33333333331</v>
          </cell>
          <cell r="FP55">
            <v>494666.66666666663</v>
          </cell>
          <cell r="FQ55">
            <v>494666.66666666663</v>
          </cell>
          <cell r="FR55">
            <v>494666.66666666663</v>
          </cell>
          <cell r="FS55">
            <v>494666.66666666663</v>
          </cell>
          <cell r="FT55">
            <v>494666.66666666663</v>
          </cell>
          <cell r="FU55">
            <v>494666.66666666663</v>
          </cell>
          <cell r="FV55">
            <v>205161.29032258061</v>
          </cell>
          <cell r="FW55">
            <v>410322.58064516122</v>
          </cell>
          <cell r="FX55">
            <v>410322.58064516122</v>
          </cell>
          <cell r="FY55">
            <v>410322.58064516122</v>
          </cell>
          <cell r="FZ55">
            <v>410322.58064516122</v>
          </cell>
          <cell r="GA55">
            <v>410322.58064516122</v>
          </cell>
          <cell r="GB55">
            <v>410322.58064516122</v>
          </cell>
          <cell r="GC55">
            <v>205161.29032258061</v>
          </cell>
          <cell r="GD55">
            <v>410322.58064516122</v>
          </cell>
          <cell r="GE55">
            <v>410322.58064516122</v>
          </cell>
          <cell r="GF55">
            <v>410322.58064516122</v>
          </cell>
          <cell r="GG55">
            <v>410322.58064516122</v>
          </cell>
          <cell r="GH55">
            <v>410322.58064516122</v>
          </cell>
          <cell r="GI55">
            <v>410322.58064516122</v>
          </cell>
          <cell r="GJ55">
            <v>205161.29032258061</v>
          </cell>
          <cell r="GK55">
            <v>410322.58064516122</v>
          </cell>
          <cell r="GL55">
            <v>410322.58064516122</v>
          </cell>
          <cell r="GM55">
            <v>410322.58064516122</v>
          </cell>
          <cell r="GN55">
            <v>410322.58064516122</v>
          </cell>
          <cell r="GO55">
            <v>410322.58064516122</v>
          </cell>
          <cell r="GP55">
            <v>410322.58064516122</v>
          </cell>
          <cell r="GQ55">
            <v>205161.29032258061</v>
          </cell>
          <cell r="GR55">
            <v>410322.58064516122</v>
          </cell>
          <cell r="GS55">
            <v>410322.58064516122</v>
          </cell>
          <cell r="GT55">
            <v>410322.58064516122</v>
          </cell>
          <cell r="GU55">
            <v>410322.58064516122</v>
          </cell>
          <cell r="GV55">
            <v>287083.33333333331</v>
          </cell>
          <cell r="GW55">
            <v>0</v>
          </cell>
          <cell r="GX55">
            <v>205161.29032258061</v>
          </cell>
          <cell r="GY55">
            <v>410322.58064516122</v>
          </cell>
          <cell r="GZ55">
            <v>0</v>
          </cell>
          <cell r="HA55">
            <v>0</v>
          </cell>
          <cell r="HB55">
            <v>0</v>
          </cell>
          <cell r="HC55">
            <v>0</v>
          </cell>
          <cell r="HD55">
            <v>0</v>
          </cell>
          <cell r="HE55">
            <v>0</v>
          </cell>
          <cell r="HF55">
            <v>0</v>
          </cell>
          <cell r="HG55">
            <v>0</v>
          </cell>
          <cell r="HH55">
            <v>0</v>
          </cell>
          <cell r="HI55">
            <v>0</v>
          </cell>
          <cell r="HJ55">
            <v>0</v>
          </cell>
          <cell r="HK55">
            <v>0</v>
          </cell>
          <cell r="HL55">
            <v>0</v>
          </cell>
          <cell r="HM55">
            <v>0</v>
          </cell>
          <cell r="HN55">
            <v>0</v>
          </cell>
          <cell r="HO55">
            <v>0</v>
          </cell>
          <cell r="HP55">
            <v>0</v>
          </cell>
          <cell r="HQ55">
            <v>0</v>
          </cell>
          <cell r="HR55">
            <v>0</v>
          </cell>
          <cell r="HS55">
            <v>0</v>
          </cell>
          <cell r="HT55">
            <v>0</v>
          </cell>
          <cell r="HU55">
            <v>0</v>
          </cell>
          <cell r="HV55">
            <v>0</v>
          </cell>
          <cell r="HW55">
            <v>0</v>
          </cell>
          <cell r="HX55">
            <v>0</v>
          </cell>
          <cell r="HY55">
            <v>0</v>
          </cell>
          <cell r="HZ55">
            <v>0</v>
          </cell>
          <cell r="IA55">
            <v>0</v>
          </cell>
        </row>
        <row r="56">
          <cell r="A56">
            <v>54</v>
          </cell>
          <cell r="C56" t="str">
            <v>Produçao Alcool Anidro Semanal</v>
          </cell>
          <cell r="D56" t="str">
            <v>Lts/día</v>
          </cell>
          <cell r="E56">
            <v>141333.33333333334</v>
          </cell>
          <cell r="F56">
            <v>353333.33333333337</v>
          </cell>
          <cell r="G56">
            <v>636000</v>
          </cell>
          <cell r="H56">
            <v>989333.33333333326</v>
          </cell>
          <cell r="I56">
            <v>1413333.3333333333</v>
          </cell>
          <cell r="J56">
            <v>1837333.3333333333</v>
          </cell>
          <cell r="K56">
            <v>2261333.3333333335</v>
          </cell>
          <cell r="L56">
            <v>318000</v>
          </cell>
          <cell r="M56">
            <v>742000</v>
          </cell>
          <cell r="N56">
            <v>1166000</v>
          </cell>
          <cell r="O56">
            <v>1590000</v>
          </cell>
          <cell r="P56">
            <v>2014000</v>
          </cell>
          <cell r="Q56">
            <v>2438000</v>
          </cell>
          <cell r="R56">
            <v>2862000</v>
          </cell>
          <cell r="S56">
            <v>318000</v>
          </cell>
          <cell r="T56">
            <v>742000</v>
          </cell>
          <cell r="U56">
            <v>1166000</v>
          </cell>
          <cell r="V56">
            <v>1166000</v>
          </cell>
          <cell r="W56">
            <v>1166000</v>
          </cell>
          <cell r="X56">
            <v>1590000</v>
          </cell>
          <cell r="Y56">
            <v>1749569.8924731184</v>
          </cell>
          <cell r="Z56">
            <v>359032.25806451612</v>
          </cell>
          <cell r="AA56">
            <v>837741.93548387091</v>
          </cell>
          <cell r="AB56">
            <v>1316451.6129032257</v>
          </cell>
          <cell r="AC56">
            <v>1795161.2903225804</v>
          </cell>
          <cell r="AD56">
            <v>2273870.967741935</v>
          </cell>
          <cell r="AE56">
            <v>2752580.6451612897</v>
          </cell>
          <cell r="AF56">
            <v>3231290.3225806444</v>
          </cell>
          <cell r="AG56">
            <v>478709.67741935479</v>
          </cell>
          <cell r="AH56">
            <v>957419.35483870958</v>
          </cell>
          <cell r="AI56">
            <v>1436129.0322580645</v>
          </cell>
          <cell r="AJ56">
            <v>1914838.7096774192</v>
          </cell>
          <cell r="AK56">
            <v>2393548.3870967738</v>
          </cell>
          <cell r="AL56">
            <v>2632903.2258064514</v>
          </cell>
          <cell r="AM56">
            <v>3111612.9032258061</v>
          </cell>
          <cell r="AN56">
            <v>478709.67741935479</v>
          </cell>
          <cell r="AO56">
            <v>957419.35483870958</v>
          </cell>
          <cell r="AP56">
            <v>1436129.0322580645</v>
          </cell>
          <cell r="AQ56">
            <v>1914838.7096774192</v>
          </cell>
          <cell r="AR56">
            <v>2393548.3870967738</v>
          </cell>
          <cell r="AS56">
            <v>2393548.3870967738</v>
          </cell>
          <cell r="AT56">
            <v>2393548.3870967738</v>
          </cell>
          <cell r="AU56">
            <v>478709.67741935479</v>
          </cell>
          <cell r="AV56">
            <v>957419.35483870958</v>
          </cell>
          <cell r="AW56">
            <v>1436129.0322580645</v>
          </cell>
          <cell r="AX56">
            <v>1914838.7096774192</v>
          </cell>
          <cell r="AY56">
            <v>2393548.3870967738</v>
          </cell>
          <cell r="AZ56">
            <v>2632903.2258064514</v>
          </cell>
          <cell r="BA56">
            <v>3111612.9032258061</v>
          </cell>
          <cell r="BB56">
            <v>478709.67741935479</v>
          </cell>
          <cell r="BC56">
            <v>957419.35483870958</v>
          </cell>
          <cell r="BD56">
            <v>957419.35483870958</v>
          </cell>
          <cell r="BE56">
            <v>1381419.3548387096</v>
          </cell>
          <cell r="BF56">
            <v>1805419.3548387096</v>
          </cell>
          <cell r="BG56">
            <v>2017419.3548387096</v>
          </cell>
          <cell r="BH56">
            <v>2441419.3548387098</v>
          </cell>
          <cell r="BI56">
            <v>424000.00000000006</v>
          </cell>
          <cell r="BJ56">
            <v>848000.00000000012</v>
          </cell>
          <cell r="BK56">
            <v>1272000.0000000002</v>
          </cell>
          <cell r="BL56">
            <v>1696000.0000000002</v>
          </cell>
          <cell r="BM56">
            <v>1696000.0000000002</v>
          </cell>
          <cell r="BN56">
            <v>1908000.0000000002</v>
          </cell>
          <cell r="BO56">
            <v>2332000.0000000005</v>
          </cell>
          <cell r="BP56">
            <v>424000.00000000006</v>
          </cell>
          <cell r="BQ56">
            <v>848000.00000000012</v>
          </cell>
          <cell r="BR56">
            <v>1272000.0000000002</v>
          </cell>
          <cell r="BS56">
            <v>1696000.0000000002</v>
          </cell>
          <cell r="BT56">
            <v>2120000.0000000005</v>
          </cell>
          <cell r="BU56">
            <v>2332000.0000000005</v>
          </cell>
          <cell r="BV56">
            <v>2756000.0000000005</v>
          </cell>
          <cell r="BW56">
            <v>424000.00000000006</v>
          </cell>
          <cell r="BX56">
            <v>848000.00000000012</v>
          </cell>
          <cell r="BY56">
            <v>1272000.0000000002</v>
          </cell>
          <cell r="BZ56">
            <v>1696000.0000000002</v>
          </cell>
          <cell r="CA56">
            <v>2120000.0000000005</v>
          </cell>
          <cell r="CB56">
            <v>2120000.0000000005</v>
          </cell>
          <cell r="CC56">
            <v>2120000.0000000005</v>
          </cell>
          <cell r="CD56">
            <v>424000.00000000006</v>
          </cell>
          <cell r="CE56">
            <v>848000.00000000012</v>
          </cell>
          <cell r="CF56">
            <v>1272000.0000000002</v>
          </cell>
          <cell r="CG56">
            <v>1696000.0000000002</v>
          </cell>
          <cell r="CH56">
            <v>2226000</v>
          </cell>
          <cell r="CI56">
            <v>2491000</v>
          </cell>
          <cell r="CJ56">
            <v>3021000</v>
          </cell>
          <cell r="CK56">
            <v>530000</v>
          </cell>
          <cell r="CL56">
            <v>1060000</v>
          </cell>
          <cell r="CM56">
            <v>1590000</v>
          </cell>
          <cell r="CN56">
            <v>2120000</v>
          </cell>
          <cell r="CO56">
            <v>2650000</v>
          </cell>
          <cell r="CP56">
            <v>2650000</v>
          </cell>
          <cell r="CQ56">
            <v>2650000</v>
          </cell>
          <cell r="CR56">
            <v>530000</v>
          </cell>
          <cell r="CS56">
            <v>1060000</v>
          </cell>
          <cell r="CT56">
            <v>1590000</v>
          </cell>
          <cell r="CU56">
            <v>2120000</v>
          </cell>
          <cell r="CV56">
            <v>2650000</v>
          </cell>
          <cell r="CW56">
            <v>2915000</v>
          </cell>
          <cell r="CX56">
            <v>3445000</v>
          </cell>
          <cell r="CY56">
            <v>530000</v>
          </cell>
          <cell r="CZ56">
            <v>1060000</v>
          </cell>
          <cell r="DA56">
            <v>1590000</v>
          </cell>
          <cell r="DB56">
            <v>2120000</v>
          </cell>
          <cell r="DC56">
            <v>2650000</v>
          </cell>
          <cell r="DD56">
            <v>2650000</v>
          </cell>
          <cell r="DE56">
            <v>2650000</v>
          </cell>
          <cell r="DF56">
            <v>530000</v>
          </cell>
          <cell r="DG56">
            <v>1060000</v>
          </cell>
          <cell r="DH56">
            <v>1590000</v>
          </cell>
          <cell r="DI56">
            <v>2120000</v>
          </cell>
          <cell r="DJ56">
            <v>2650000</v>
          </cell>
          <cell r="DK56">
            <v>2915000</v>
          </cell>
          <cell r="DL56">
            <v>3445000</v>
          </cell>
          <cell r="DM56">
            <v>530000</v>
          </cell>
          <cell r="DN56">
            <v>1060000</v>
          </cell>
          <cell r="DO56">
            <v>1590000</v>
          </cell>
          <cell r="DP56">
            <v>2120000</v>
          </cell>
          <cell r="DQ56">
            <v>2650000</v>
          </cell>
          <cell r="DR56">
            <v>2915000</v>
          </cell>
          <cell r="DS56">
            <v>3445000</v>
          </cell>
          <cell r="DT56">
            <v>530000</v>
          </cell>
          <cell r="DU56">
            <v>1060000</v>
          </cell>
          <cell r="DV56">
            <v>1590000</v>
          </cell>
          <cell r="DW56">
            <v>2120000</v>
          </cell>
          <cell r="DX56">
            <v>2650000</v>
          </cell>
          <cell r="DY56">
            <v>2915000</v>
          </cell>
          <cell r="DZ56">
            <v>3445000</v>
          </cell>
          <cell r="EA56">
            <v>530000</v>
          </cell>
          <cell r="EB56">
            <v>1060000</v>
          </cell>
          <cell r="EC56">
            <v>1590000</v>
          </cell>
          <cell r="ED56">
            <v>2120000</v>
          </cell>
          <cell r="EE56">
            <v>2650000</v>
          </cell>
          <cell r="EF56">
            <v>2915000</v>
          </cell>
          <cell r="EG56">
            <v>3445000</v>
          </cell>
          <cell r="EH56">
            <v>530000</v>
          </cell>
          <cell r="EI56">
            <v>1060000</v>
          </cell>
          <cell r="EJ56">
            <v>1590000</v>
          </cell>
          <cell r="EK56">
            <v>2120000</v>
          </cell>
          <cell r="EL56">
            <v>2650000</v>
          </cell>
          <cell r="EM56">
            <v>2650000</v>
          </cell>
          <cell r="EN56">
            <v>2650000</v>
          </cell>
          <cell r="EO56">
            <v>530000</v>
          </cell>
          <cell r="EP56">
            <v>1060000</v>
          </cell>
          <cell r="EQ56">
            <v>1590000</v>
          </cell>
          <cell r="ER56">
            <v>2084666.6666666665</v>
          </cell>
          <cell r="ES56">
            <v>2579333.333333333</v>
          </cell>
          <cell r="ET56">
            <v>2579333.333333333</v>
          </cell>
          <cell r="EU56">
            <v>2579333.333333333</v>
          </cell>
          <cell r="EV56">
            <v>494666.66666666663</v>
          </cell>
          <cell r="EW56">
            <v>989333.33333333326</v>
          </cell>
          <cell r="EX56">
            <v>1484000</v>
          </cell>
          <cell r="EY56">
            <v>1978666.6666666665</v>
          </cell>
          <cell r="EZ56">
            <v>2473333.333333333</v>
          </cell>
          <cell r="FA56">
            <v>2720666.6666666665</v>
          </cell>
          <cell r="FB56">
            <v>3215333.333333333</v>
          </cell>
          <cell r="FC56">
            <v>494666.66666666663</v>
          </cell>
          <cell r="FD56">
            <v>989333.33333333326</v>
          </cell>
          <cell r="FE56">
            <v>1484000</v>
          </cell>
          <cell r="FF56">
            <v>1978666.6666666665</v>
          </cell>
          <cell r="FG56">
            <v>2473333.333333333</v>
          </cell>
          <cell r="FH56">
            <v>2720666.6666666665</v>
          </cell>
          <cell r="FI56">
            <v>3215333.333333333</v>
          </cell>
          <cell r="FJ56">
            <v>494666.66666666663</v>
          </cell>
          <cell r="FK56">
            <v>989333.33333333326</v>
          </cell>
          <cell r="FL56">
            <v>1484000</v>
          </cell>
          <cell r="FM56">
            <v>1978666.6666666665</v>
          </cell>
          <cell r="FN56">
            <v>2473333.333333333</v>
          </cell>
          <cell r="FO56">
            <v>2720666.6666666665</v>
          </cell>
          <cell r="FP56">
            <v>3215333.333333333</v>
          </cell>
          <cell r="FQ56">
            <v>494666.66666666663</v>
          </cell>
          <cell r="FR56">
            <v>989333.33333333326</v>
          </cell>
          <cell r="FS56">
            <v>1484000</v>
          </cell>
          <cell r="FT56">
            <v>1978666.6666666665</v>
          </cell>
          <cell r="FU56">
            <v>2473333.333333333</v>
          </cell>
          <cell r="FV56">
            <v>2678494.6236559134</v>
          </cell>
          <cell r="FW56">
            <v>3088817.2043010746</v>
          </cell>
          <cell r="FX56">
            <v>410322.58064516122</v>
          </cell>
          <cell r="FY56">
            <v>820645.16129032243</v>
          </cell>
          <cell r="FZ56">
            <v>1230967.7419354836</v>
          </cell>
          <cell r="GA56">
            <v>1641290.3225806449</v>
          </cell>
          <cell r="GB56">
            <v>2051612.9032258061</v>
          </cell>
          <cell r="GC56">
            <v>2256774.1935483869</v>
          </cell>
          <cell r="GD56">
            <v>2667096.7741935481</v>
          </cell>
          <cell r="GE56">
            <v>410322.58064516122</v>
          </cell>
          <cell r="GF56">
            <v>820645.16129032243</v>
          </cell>
          <cell r="GG56">
            <v>1230967.7419354836</v>
          </cell>
          <cell r="GH56">
            <v>1641290.3225806449</v>
          </cell>
          <cell r="GI56">
            <v>2051612.9032258061</v>
          </cell>
          <cell r="GJ56">
            <v>2256774.1935483869</v>
          </cell>
          <cell r="GK56">
            <v>2667096.7741935481</v>
          </cell>
          <cell r="GL56">
            <v>410322.58064516122</v>
          </cell>
          <cell r="GM56">
            <v>820645.16129032243</v>
          </cell>
          <cell r="GN56">
            <v>1230967.7419354836</v>
          </cell>
          <cell r="GO56">
            <v>1641290.3225806449</v>
          </cell>
          <cell r="GP56">
            <v>2051612.9032258061</v>
          </cell>
          <cell r="GQ56">
            <v>2256774.1935483869</v>
          </cell>
          <cell r="GR56">
            <v>2667096.7741935481</v>
          </cell>
          <cell r="GS56">
            <v>410322.58064516122</v>
          </cell>
          <cell r="GT56">
            <v>820645.16129032243</v>
          </cell>
          <cell r="GU56">
            <v>1230967.7419354836</v>
          </cell>
          <cell r="GV56">
            <v>1518051.0752688169</v>
          </cell>
          <cell r="GW56">
            <v>1518051.0752688169</v>
          </cell>
          <cell r="GX56">
            <v>1723212.3655913975</v>
          </cell>
          <cell r="GY56">
            <v>2133534.9462365587</v>
          </cell>
          <cell r="GZ56">
            <v>0</v>
          </cell>
          <cell r="HA56">
            <v>0</v>
          </cell>
          <cell r="HB56">
            <v>0</v>
          </cell>
          <cell r="HC56">
            <v>0</v>
          </cell>
          <cell r="HD56">
            <v>0</v>
          </cell>
          <cell r="HE56">
            <v>0</v>
          </cell>
          <cell r="HF56">
            <v>0</v>
          </cell>
          <cell r="HG56">
            <v>0</v>
          </cell>
          <cell r="HH56">
            <v>0</v>
          </cell>
          <cell r="HI56">
            <v>0</v>
          </cell>
          <cell r="HJ56">
            <v>0</v>
          </cell>
          <cell r="HK56">
            <v>0</v>
          </cell>
          <cell r="HL56">
            <v>0</v>
          </cell>
          <cell r="HM56">
            <v>0</v>
          </cell>
          <cell r="HN56">
            <v>0</v>
          </cell>
          <cell r="HO56">
            <v>0</v>
          </cell>
          <cell r="HP56">
            <v>0</v>
          </cell>
          <cell r="HQ56">
            <v>0</v>
          </cell>
          <cell r="HR56">
            <v>0</v>
          </cell>
          <cell r="HS56">
            <v>0</v>
          </cell>
          <cell r="HT56">
            <v>0</v>
          </cell>
          <cell r="HU56">
            <v>0</v>
          </cell>
          <cell r="HV56">
            <v>0</v>
          </cell>
          <cell r="HW56">
            <v>0</v>
          </cell>
          <cell r="HX56">
            <v>0</v>
          </cell>
          <cell r="HY56">
            <v>0</v>
          </cell>
          <cell r="HZ56">
            <v>0</v>
          </cell>
          <cell r="IA56">
            <v>0</v>
          </cell>
        </row>
        <row r="57">
          <cell r="A57">
            <v>55</v>
          </cell>
          <cell r="C57" t="str">
            <v>Produçao Alcool Anidro Mensual</v>
          </cell>
          <cell r="D57" t="str">
            <v>Lts/día</v>
          </cell>
          <cell r="E57">
            <v>141333.33333333334</v>
          </cell>
          <cell r="F57">
            <v>353333.33333333337</v>
          </cell>
          <cell r="G57">
            <v>636000</v>
          </cell>
          <cell r="H57">
            <v>989333.33333333326</v>
          </cell>
          <cell r="I57">
            <v>1413333.3333333333</v>
          </cell>
          <cell r="J57">
            <v>1837333.3333333333</v>
          </cell>
          <cell r="K57">
            <v>2261333.3333333335</v>
          </cell>
          <cell r="L57">
            <v>2579333.3333333335</v>
          </cell>
          <cell r="M57">
            <v>3003333.3333333335</v>
          </cell>
          <cell r="N57">
            <v>3427333.3333333335</v>
          </cell>
          <cell r="O57">
            <v>3851333.3333333335</v>
          </cell>
          <cell r="P57">
            <v>4275333.333333334</v>
          </cell>
          <cell r="Q57">
            <v>4699333.333333334</v>
          </cell>
          <cell r="R57">
            <v>5123333.333333334</v>
          </cell>
          <cell r="S57">
            <v>5441333.333333334</v>
          </cell>
          <cell r="T57">
            <v>5865333.333333334</v>
          </cell>
          <cell r="U57">
            <v>6289333.333333334</v>
          </cell>
          <cell r="V57">
            <v>6289333.333333334</v>
          </cell>
          <cell r="W57">
            <v>6289333.333333334</v>
          </cell>
          <cell r="X57">
            <v>6713333.333333334</v>
          </cell>
          <cell r="Y57">
            <v>159569.89247311826</v>
          </cell>
          <cell r="Z57">
            <v>518602.15053763438</v>
          </cell>
          <cell r="AA57">
            <v>997311.82795698917</v>
          </cell>
          <cell r="AB57">
            <v>1476021.5053763441</v>
          </cell>
          <cell r="AC57">
            <v>1954731.1827956988</v>
          </cell>
          <cell r="AD57">
            <v>2433440.8602150534</v>
          </cell>
          <cell r="AE57">
            <v>2912150.5376344081</v>
          </cell>
          <cell r="AF57">
            <v>3390860.2150537628</v>
          </cell>
          <cell r="AG57">
            <v>3869569.8924731174</v>
          </cell>
          <cell r="AH57">
            <v>4348279.5698924726</v>
          </cell>
          <cell r="AI57">
            <v>4826989.2473118277</v>
          </cell>
          <cell r="AJ57">
            <v>5305698.9247311829</v>
          </cell>
          <cell r="AK57">
            <v>5784408.602150538</v>
          </cell>
          <cell r="AL57">
            <v>6023763.4408602156</v>
          </cell>
          <cell r="AM57">
            <v>6502473.1182795707</v>
          </cell>
          <cell r="AN57">
            <v>6981182.7956989259</v>
          </cell>
          <cell r="AO57">
            <v>7459892.473118281</v>
          </cell>
          <cell r="AP57">
            <v>7938602.1505376361</v>
          </cell>
          <cell r="AQ57">
            <v>8417311.8279569913</v>
          </cell>
          <cell r="AR57">
            <v>8896021.5053763464</v>
          </cell>
          <cell r="AS57">
            <v>8896021.5053763464</v>
          </cell>
          <cell r="AT57">
            <v>8896021.5053763464</v>
          </cell>
          <cell r="AU57">
            <v>9374731.1827957015</v>
          </cell>
          <cell r="AV57">
            <v>9853440.8602150567</v>
          </cell>
          <cell r="AW57">
            <v>10332150.537634412</v>
          </cell>
          <cell r="AX57">
            <v>10810860.215053767</v>
          </cell>
          <cell r="AY57">
            <v>11289569.892473122</v>
          </cell>
          <cell r="AZ57">
            <v>11528924.731182799</v>
          </cell>
          <cell r="BA57">
            <v>12007634.408602154</v>
          </cell>
          <cell r="BB57">
            <v>12486344.086021509</v>
          </cell>
          <cell r="BC57">
            <v>12965053.763440864</v>
          </cell>
          <cell r="BD57">
            <v>0</v>
          </cell>
          <cell r="BE57">
            <v>424000.00000000006</v>
          </cell>
          <cell r="BF57">
            <v>848000.00000000012</v>
          </cell>
          <cell r="BG57">
            <v>1060000.0000000002</v>
          </cell>
          <cell r="BH57">
            <v>1484000.0000000002</v>
          </cell>
          <cell r="BI57">
            <v>1908000.0000000002</v>
          </cell>
          <cell r="BJ57">
            <v>2332000.0000000005</v>
          </cell>
          <cell r="BK57">
            <v>2756000.0000000005</v>
          </cell>
          <cell r="BL57">
            <v>3180000.0000000005</v>
          </cell>
          <cell r="BM57">
            <v>3180000.0000000005</v>
          </cell>
          <cell r="BN57">
            <v>3392000.0000000005</v>
          </cell>
          <cell r="BO57">
            <v>3816000.0000000005</v>
          </cell>
          <cell r="BP57">
            <v>4240000.0000000009</v>
          </cell>
          <cell r="BQ57">
            <v>4664000.0000000009</v>
          </cell>
          <cell r="BR57">
            <v>5088000.0000000009</v>
          </cell>
          <cell r="BS57">
            <v>5512000.0000000009</v>
          </cell>
          <cell r="BT57">
            <v>5936000.0000000009</v>
          </cell>
          <cell r="BU57">
            <v>6148000.0000000009</v>
          </cell>
          <cell r="BV57">
            <v>6572000.0000000009</v>
          </cell>
          <cell r="BW57">
            <v>6996000.0000000009</v>
          </cell>
          <cell r="BX57">
            <v>7420000.0000000009</v>
          </cell>
          <cell r="BY57">
            <v>7844000.0000000009</v>
          </cell>
          <cell r="BZ57">
            <v>8268000.0000000009</v>
          </cell>
          <cell r="CA57">
            <v>8692000.0000000019</v>
          </cell>
          <cell r="CB57">
            <v>8692000.0000000019</v>
          </cell>
          <cell r="CC57">
            <v>8692000.0000000019</v>
          </cell>
          <cell r="CD57">
            <v>9116000.0000000019</v>
          </cell>
          <cell r="CE57">
            <v>9540000.0000000019</v>
          </cell>
          <cell r="CF57">
            <v>9964000.0000000019</v>
          </cell>
          <cell r="CG57">
            <v>10388000.000000002</v>
          </cell>
          <cell r="CH57">
            <v>530000</v>
          </cell>
          <cell r="CI57">
            <v>795000</v>
          </cell>
          <cell r="CJ57">
            <v>1325000</v>
          </cell>
          <cell r="CK57">
            <v>1855000</v>
          </cell>
          <cell r="CL57">
            <v>2385000</v>
          </cell>
          <cell r="CM57">
            <v>2915000</v>
          </cell>
          <cell r="CN57">
            <v>3445000</v>
          </cell>
          <cell r="CO57">
            <v>3975000</v>
          </cell>
          <cell r="CP57">
            <v>3975000</v>
          </cell>
          <cell r="CQ57">
            <v>3975000</v>
          </cell>
          <cell r="CR57">
            <v>4505000</v>
          </cell>
          <cell r="CS57">
            <v>5035000</v>
          </cell>
          <cell r="CT57">
            <v>5565000</v>
          </cell>
          <cell r="CU57">
            <v>6095000</v>
          </cell>
          <cell r="CV57">
            <v>6625000</v>
          </cell>
          <cell r="CW57">
            <v>6890000</v>
          </cell>
          <cell r="CX57">
            <v>7420000</v>
          </cell>
          <cell r="CY57">
            <v>7950000</v>
          </cell>
          <cell r="CZ57">
            <v>8480000</v>
          </cell>
          <cell r="DA57">
            <v>9010000</v>
          </cell>
          <cell r="DB57">
            <v>9540000</v>
          </cell>
          <cell r="DC57">
            <v>10070000</v>
          </cell>
          <cell r="DD57">
            <v>10070000</v>
          </cell>
          <cell r="DE57">
            <v>10070000</v>
          </cell>
          <cell r="DF57">
            <v>10600000</v>
          </cell>
          <cell r="DG57">
            <v>11130000</v>
          </cell>
          <cell r="DH57">
            <v>11660000</v>
          </cell>
          <cell r="DI57">
            <v>12190000</v>
          </cell>
          <cell r="DJ57">
            <v>12720000</v>
          </cell>
          <cell r="DK57">
            <v>12985000</v>
          </cell>
          <cell r="DL57">
            <v>13515000</v>
          </cell>
          <cell r="DM57">
            <v>530000</v>
          </cell>
          <cell r="DN57">
            <v>1060000</v>
          </cell>
          <cell r="DO57">
            <v>1590000</v>
          </cell>
          <cell r="DP57">
            <v>2120000</v>
          </cell>
          <cell r="DQ57">
            <v>2650000</v>
          </cell>
          <cell r="DR57">
            <v>2915000</v>
          </cell>
          <cell r="DS57">
            <v>3445000</v>
          </cell>
          <cell r="DT57">
            <v>3975000</v>
          </cell>
          <cell r="DU57">
            <v>4505000</v>
          </cell>
          <cell r="DV57">
            <v>5035000</v>
          </cell>
          <cell r="DW57">
            <v>5565000</v>
          </cell>
          <cell r="DX57">
            <v>6095000</v>
          </cell>
          <cell r="DY57">
            <v>6360000</v>
          </cell>
          <cell r="DZ57">
            <v>6890000</v>
          </cell>
          <cell r="EA57">
            <v>7420000</v>
          </cell>
          <cell r="EB57">
            <v>7950000</v>
          </cell>
          <cell r="EC57">
            <v>8480000</v>
          </cell>
          <cell r="ED57">
            <v>9010000</v>
          </cell>
          <cell r="EE57">
            <v>9540000</v>
          </cell>
          <cell r="EF57">
            <v>9805000</v>
          </cell>
          <cell r="EG57">
            <v>10335000</v>
          </cell>
          <cell r="EH57">
            <v>10865000</v>
          </cell>
          <cell r="EI57">
            <v>11395000</v>
          </cell>
          <cell r="EJ57">
            <v>11925000</v>
          </cell>
          <cell r="EK57">
            <v>12455000</v>
          </cell>
          <cell r="EL57">
            <v>12985000</v>
          </cell>
          <cell r="EM57">
            <v>12985000</v>
          </cell>
          <cell r="EN57">
            <v>12985000</v>
          </cell>
          <cell r="EO57">
            <v>13515000</v>
          </cell>
          <cell r="EP57">
            <v>14045000</v>
          </cell>
          <cell r="EQ57">
            <v>14575000</v>
          </cell>
          <cell r="ER57">
            <v>494666.66666666663</v>
          </cell>
          <cell r="ES57">
            <v>989333.33333333326</v>
          </cell>
          <cell r="ET57">
            <v>989333.33333333326</v>
          </cell>
          <cell r="EU57">
            <v>989333.33333333326</v>
          </cell>
          <cell r="EV57">
            <v>1484000</v>
          </cell>
          <cell r="EW57">
            <v>1978666.6666666665</v>
          </cell>
          <cell r="EX57">
            <v>2473333.333333333</v>
          </cell>
          <cell r="EY57">
            <v>2967999.9999999995</v>
          </cell>
          <cell r="EZ57">
            <v>3462666.666666666</v>
          </cell>
          <cell r="FA57">
            <v>3709999.9999999995</v>
          </cell>
          <cell r="FB57">
            <v>4204666.666666666</v>
          </cell>
          <cell r="FC57">
            <v>4699333.333333333</v>
          </cell>
          <cell r="FD57">
            <v>5194000</v>
          </cell>
          <cell r="FE57">
            <v>5688666.666666667</v>
          </cell>
          <cell r="FF57">
            <v>6183333.333333334</v>
          </cell>
          <cell r="FG57">
            <v>6678000.0000000009</v>
          </cell>
          <cell r="FH57">
            <v>6925333.333333334</v>
          </cell>
          <cell r="FI57">
            <v>7420000.0000000009</v>
          </cell>
          <cell r="FJ57">
            <v>7914666.6666666679</v>
          </cell>
          <cell r="FK57">
            <v>8409333.333333334</v>
          </cell>
          <cell r="FL57">
            <v>8904000</v>
          </cell>
          <cell r="FM57">
            <v>9398666.666666666</v>
          </cell>
          <cell r="FN57">
            <v>9893333.3333333321</v>
          </cell>
          <cell r="FO57">
            <v>10140666.666666666</v>
          </cell>
          <cell r="FP57">
            <v>10635333.333333332</v>
          </cell>
          <cell r="FQ57">
            <v>11129999.999999998</v>
          </cell>
          <cell r="FR57">
            <v>11624666.666666664</v>
          </cell>
          <cell r="FS57">
            <v>12119333.33333333</v>
          </cell>
          <cell r="FT57">
            <v>12613999.999999996</v>
          </cell>
          <cell r="FU57">
            <v>13108666.666666662</v>
          </cell>
          <cell r="FV57">
            <v>205161.29032258061</v>
          </cell>
          <cell r="FW57">
            <v>615483.87096774182</v>
          </cell>
          <cell r="FX57">
            <v>1025806.451612903</v>
          </cell>
          <cell r="FY57">
            <v>1436129.0322580643</v>
          </cell>
          <cell r="FZ57">
            <v>1846451.6129032255</v>
          </cell>
          <cell r="GA57">
            <v>2256774.1935483869</v>
          </cell>
          <cell r="GB57">
            <v>2667096.7741935481</v>
          </cell>
          <cell r="GC57">
            <v>2872258.064516129</v>
          </cell>
          <cell r="GD57">
            <v>3282580.6451612902</v>
          </cell>
          <cell r="GE57">
            <v>3692903.2258064514</v>
          </cell>
          <cell r="GF57">
            <v>4103225.8064516126</v>
          </cell>
          <cell r="GG57">
            <v>4513548.3870967738</v>
          </cell>
          <cell r="GH57">
            <v>4923870.9677419346</v>
          </cell>
          <cell r="GI57">
            <v>5334193.5483870953</v>
          </cell>
          <cell r="GJ57">
            <v>5539354.8387096757</v>
          </cell>
          <cell r="GK57">
            <v>5949677.4193548374</v>
          </cell>
          <cell r="GL57">
            <v>6359999.9999999981</v>
          </cell>
          <cell r="GM57">
            <v>6770322.5806451589</v>
          </cell>
          <cell r="GN57">
            <v>7180645.1612903196</v>
          </cell>
          <cell r="GO57">
            <v>7590967.7419354804</v>
          </cell>
          <cell r="GP57">
            <v>8001290.3225806411</v>
          </cell>
          <cell r="GQ57">
            <v>8206451.6129032215</v>
          </cell>
          <cell r="GR57">
            <v>8616774.1935483832</v>
          </cell>
          <cell r="GS57">
            <v>9027096.7741935439</v>
          </cell>
          <cell r="GT57">
            <v>9437419.3548387047</v>
          </cell>
          <cell r="GU57">
            <v>9847741.9354838654</v>
          </cell>
          <cell r="GV57">
            <v>10134825.268817199</v>
          </cell>
          <cell r="GW57">
            <v>10134825.268817199</v>
          </cell>
          <cell r="GX57">
            <v>10339986.559139781</v>
          </cell>
          <cell r="GY57">
            <v>10750309.139784941</v>
          </cell>
          <cell r="GZ57">
            <v>10750309.139784941</v>
          </cell>
          <cell r="HA57">
            <v>0</v>
          </cell>
          <cell r="HB57">
            <v>0</v>
          </cell>
          <cell r="HC57">
            <v>0</v>
          </cell>
          <cell r="HD57">
            <v>0</v>
          </cell>
          <cell r="HE57">
            <v>0</v>
          </cell>
          <cell r="HF57">
            <v>0</v>
          </cell>
          <cell r="HG57">
            <v>0</v>
          </cell>
          <cell r="HH57">
            <v>0</v>
          </cell>
          <cell r="HI57">
            <v>0</v>
          </cell>
          <cell r="HJ57">
            <v>0</v>
          </cell>
          <cell r="HK57">
            <v>0</v>
          </cell>
          <cell r="HL57">
            <v>0</v>
          </cell>
          <cell r="HM57">
            <v>0</v>
          </cell>
          <cell r="HN57">
            <v>0</v>
          </cell>
          <cell r="HO57">
            <v>0</v>
          </cell>
          <cell r="HP57">
            <v>0</v>
          </cell>
          <cell r="HQ57">
            <v>0</v>
          </cell>
          <cell r="HR57">
            <v>0</v>
          </cell>
          <cell r="HS57">
            <v>0</v>
          </cell>
          <cell r="HT57">
            <v>0</v>
          </cell>
          <cell r="HU57">
            <v>0</v>
          </cell>
          <cell r="HV57">
            <v>0</v>
          </cell>
          <cell r="HW57">
            <v>0</v>
          </cell>
          <cell r="HX57">
            <v>0</v>
          </cell>
          <cell r="HY57">
            <v>0</v>
          </cell>
          <cell r="HZ57">
            <v>0</v>
          </cell>
          <cell r="IA57">
            <v>0</v>
          </cell>
        </row>
        <row r="58">
          <cell r="A58">
            <v>56</v>
          </cell>
          <cell r="C58" t="str">
            <v>Produçao Alcool Anidro Acumulado</v>
          </cell>
          <cell r="D58" t="str">
            <v>Lts/día</v>
          </cell>
          <cell r="E58">
            <v>141333.33333333334</v>
          </cell>
          <cell r="F58">
            <v>353333.33333333337</v>
          </cell>
          <cell r="G58">
            <v>636000</v>
          </cell>
          <cell r="H58">
            <v>989333.33333333326</v>
          </cell>
          <cell r="I58">
            <v>1413333.3333333333</v>
          </cell>
          <cell r="J58">
            <v>1837333.3333333333</v>
          </cell>
          <cell r="K58">
            <v>2261333.3333333335</v>
          </cell>
          <cell r="L58">
            <v>2579333.3333333335</v>
          </cell>
          <cell r="M58">
            <v>3003333.3333333335</v>
          </cell>
          <cell r="N58">
            <v>3427333.3333333335</v>
          </cell>
          <cell r="O58">
            <v>3851333.3333333335</v>
          </cell>
          <cell r="P58">
            <v>4275333.333333334</v>
          </cell>
          <cell r="Q58">
            <v>4699333.333333334</v>
          </cell>
          <cell r="R58">
            <v>5123333.333333334</v>
          </cell>
          <cell r="S58">
            <v>5441333.333333334</v>
          </cell>
          <cell r="T58">
            <v>5865333.333333334</v>
          </cell>
          <cell r="U58">
            <v>6289333.333333334</v>
          </cell>
          <cell r="V58">
            <v>6289333.333333334</v>
          </cell>
          <cell r="W58">
            <v>6289333.333333334</v>
          </cell>
          <cell r="X58">
            <v>6713333.333333334</v>
          </cell>
          <cell r="Y58">
            <v>6872903.2258064523</v>
          </cell>
          <cell r="Z58">
            <v>7231935.4838709682</v>
          </cell>
          <cell r="AA58">
            <v>7710645.1612903234</v>
          </cell>
          <cell r="AB58">
            <v>8189354.8387096785</v>
          </cell>
          <cell r="AC58">
            <v>8668064.5161290336</v>
          </cell>
          <cell r="AD58">
            <v>9146774.1935483888</v>
          </cell>
          <cell r="AE58">
            <v>9625483.8709677439</v>
          </cell>
          <cell r="AF58">
            <v>10104193.548387099</v>
          </cell>
          <cell r="AG58">
            <v>10582903.225806454</v>
          </cell>
          <cell r="AH58">
            <v>11061612.903225809</v>
          </cell>
          <cell r="AI58">
            <v>11540322.580645164</v>
          </cell>
          <cell r="AJ58">
            <v>12019032.25806452</v>
          </cell>
          <cell r="AK58">
            <v>12497741.935483875</v>
          </cell>
          <cell r="AL58">
            <v>12737096.774193551</v>
          </cell>
          <cell r="AM58">
            <v>13215806.451612907</v>
          </cell>
          <cell r="AN58">
            <v>13694516.129032262</v>
          </cell>
          <cell r="AO58">
            <v>14173225.806451617</v>
          </cell>
          <cell r="AP58">
            <v>14651935.483870972</v>
          </cell>
          <cell r="AQ58">
            <v>15130645.161290327</v>
          </cell>
          <cell r="AR58">
            <v>15609354.838709682</v>
          </cell>
          <cell r="AS58">
            <v>15609354.838709682</v>
          </cell>
          <cell r="AT58">
            <v>15609354.838709682</v>
          </cell>
          <cell r="AU58">
            <v>16088064.516129037</v>
          </cell>
          <cell r="AV58">
            <v>16566774.193548393</v>
          </cell>
          <cell r="AW58">
            <v>17045483.870967746</v>
          </cell>
          <cell r="AX58">
            <v>17524193.548387099</v>
          </cell>
          <cell r="AY58">
            <v>18002903.225806452</v>
          </cell>
          <cell r="AZ58">
            <v>18242258.064516131</v>
          </cell>
          <cell r="BA58">
            <v>18720967.741935484</v>
          </cell>
          <cell r="BB58">
            <v>19199677.419354837</v>
          </cell>
          <cell r="BC58">
            <v>19678387.096774191</v>
          </cell>
          <cell r="BD58">
            <v>19678387.096774191</v>
          </cell>
          <cell r="BE58">
            <v>20102387.096774191</v>
          </cell>
          <cell r="BF58">
            <v>20526387.096774191</v>
          </cell>
          <cell r="BG58">
            <v>20738387.096774191</v>
          </cell>
          <cell r="BH58">
            <v>21162387.096774191</v>
          </cell>
          <cell r="BI58">
            <v>21586387.096774191</v>
          </cell>
          <cell r="BJ58">
            <v>22010387.096774191</v>
          </cell>
          <cell r="BK58">
            <v>22434387.096774191</v>
          </cell>
          <cell r="BL58">
            <v>22858387.096774191</v>
          </cell>
          <cell r="BM58">
            <v>22858387.096774191</v>
          </cell>
          <cell r="BN58">
            <v>23070387.096774191</v>
          </cell>
          <cell r="BO58">
            <v>23494387.096774191</v>
          </cell>
          <cell r="BP58">
            <v>23918387.096774191</v>
          </cell>
          <cell r="BQ58">
            <v>24342387.096774191</v>
          </cell>
          <cell r="BR58">
            <v>24766387.096774191</v>
          </cell>
          <cell r="BS58">
            <v>25190387.096774191</v>
          </cell>
          <cell r="BT58">
            <v>25614387.096774191</v>
          </cell>
          <cell r="BU58">
            <v>25826387.096774191</v>
          </cell>
          <cell r="BV58">
            <v>26250387.096774191</v>
          </cell>
          <cell r="BW58">
            <v>26674387.096774191</v>
          </cell>
          <cell r="BX58">
            <v>27098387.096774191</v>
          </cell>
          <cell r="BY58">
            <v>27522387.096774191</v>
          </cell>
          <cell r="BZ58">
            <v>27946387.096774191</v>
          </cell>
          <cell r="CA58">
            <v>28370387.096774191</v>
          </cell>
          <cell r="CB58">
            <v>28370387.096774191</v>
          </cell>
          <cell r="CC58">
            <v>28370387.096774191</v>
          </cell>
          <cell r="CD58">
            <v>28794387.096774191</v>
          </cell>
          <cell r="CE58">
            <v>29218387.096774191</v>
          </cell>
          <cell r="CF58">
            <v>29642387.096774191</v>
          </cell>
          <cell r="CG58">
            <v>30066387.096774191</v>
          </cell>
          <cell r="CH58">
            <v>30596387.096774191</v>
          </cell>
          <cell r="CI58">
            <v>30861387.096774191</v>
          </cell>
          <cell r="CJ58">
            <v>31391387.096774191</v>
          </cell>
          <cell r="CK58">
            <v>31921387.096774191</v>
          </cell>
          <cell r="CL58">
            <v>32451387.096774191</v>
          </cell>
          <cell r="CM58">
            <v>32981387.096774191</v>
          </cell>
          <cell r="CN58">
            <v>33511387.096774191</v>
          </cell>
          <cell r="CO58">
            <v>34041387.096774191</v>
          </cell>
          <cell r="CP58">
            <v>34041387.096774191</v>
          </cell>
          <cell r="CQ58">
            <v>34041387.096774191</v>
          </cell>
          <cell r="CR58">
            <v>34571387.096774191</v>
          </cell>
          <cell r="CS58">
            <v>35101387.096774191</v>
          </cell>
          <cell r="CT58">
            <v>35631387.096774191</v>
          </cell>
          <cell r="CU58">
            <v>36161387.096774191</v>
          </cell>
          <cell r="CV58">
            <v>36691387.096774191</v>
          </cell>
          <cell r="CW58">
            <v>36956387.096774191</v>
          </cell>
          <cell r="CX58">
            <v>37486387.096774191</v>
          </cell>
          <cell r="CY58">
            <v>38016387.096774191</v>
          </cell>
          <cell r="CZ58">
            <v>38546387.096774191</v>
          </cell>
          <cell r="DA58">
            <v>39076387.096774191</v>
          </cell>
          <cell r="DB58">
            <v>39606387.096774191</v>
          </cell>
          <cell r="DC58">
            <v>40136387.096774191</v>
          </cell>
          <cell r="DD58">
            <v>40136387.096774191</v>
          </cell>
          <cell r="DE58">
            <v>40136387.096774191</v>
          </cell>
          <cell r="DF58">
            <v>40666387.096774191</v>
          </cell>
          <cell r="DG58">
            <v>41196387.096774191</v>
          </cell>
          <cell r="DH58">
            <v>41726387.096774191</v>
          </cell>
          <cell r="DI58">
            <v>42256387.096774191</v>
          </cell>
          <cell r="DJ58">
            <v>42786387.096774191</v>
          </cell>
          <cell r="DK58">
            <v>43051387.096774191</v>
          </cell>
          <cell r="DL58">
            <v>43581387.096774191</v>
          </cell>
          <cell r="DM58">
            <v>44111387.096774191</v>
          </cell>
          <cell r="DN58">
            <v>44641387.096774191</v>
          </cell>
          <cell r="DO58">
            <v>45171387.096774191</v>
          </cell>
          <cell r="DP58">
            <v>45701387.096774191</v>
          </cell>
          <cell r="DQ58">
            <v>46231387.096774191</v>
          </cell>
          <cell r="DR58">
            <v>46496387.096774191</v>
          </cell>
          <cell r="DS58">
            <v>47026387.096774191</v>
          </cell>
          <cell r="DT58">
            <v>47556387.096774191</v>
          </cell>
          <cell r="DU58">
            <v>48086387.096774191</v>
          </cell>
          <cell r="DV58">
            <v>48616387.096774191</v>
          </cell>
          <cell r="DW58">
            <v>49146387.096774191</v>
          </cell>
          <cell r="DX58">
            <v>49676387.096774191</v>
          </cell>
          <cell r="DY58">
            <v>49941387.096774191</v>
          </cell>
          <cell r="DZ58">
            <v>50471387.096774191</v>
          </cell>
          <cell r="EA58">
            <v>51001387.096774191</v>
          </cell>
          <cell r="EB58">
            <v>51531387.096774191</v>
          </cell>
          <cell r="EC58">
            <v>52061387.096774191</v>
          </cell>
          <cell r="ED58">
            <v>52591387.096774191</v>
          </cell>
          <cell r="EE58">
            <v>53121387.096774191</v>
          </cell>
          <cell r="EF58">
            <v>53386387.096774191</v>
          </cell>
          <cell r="EG58">
            <v>53916387.096774191</v>
          </cell>
          <cell r="EH58">
            <v>54446387.096774191</v>
          </cell>
          <cell r="EI58">
            <v>54976387.096774191</v>
          </cell>
          <cell r="EJ58">
            <v>55506387.096774191</v>
          </cell>
          <cell r="EK58">
            <v>56036387.096774191</v>
          </cell>
          <cell r="EL58">
            <v>56566387.096774191</v>
          </cell>
          <cell r="EM58">
            <v>56566387.096774191</v>
          </cell>
          <cell r="EN58">
            <v>56566387.096774191</v>
          </cell>
          <cell r="EO58">
            <v>57096387.096774191</v>
          </cell>
          <cell r="EP58">
            <v>57626387.096774191</v>
          </cell>
          <cell r="EQ58">
            <v>58156387.096774191</v>
          </cell>
          <cell r="ER58">
            <v>58651053.763440855</v>
          </cell>
          <cell r="ES58">
            <v>59145720.430107519</v>
          </cell>
          <cell r="ET58">
            <v>59145720.430107519</v>
          </cell>
          <cell r="EU58">
            <v>59145720.430107519</v>
          </cell>
          <cell r="EV58">
            <v>59640387.096774183</v>
          </cell>
          <cell r="EW58">
            <v>60135053.763440847</v>
          </cell>
          <cell r="EX58">
            <v>60629720.430107512</v>
          </cell>
          <cell r="EY58">
            <v>61124387.096774176</v>
          </cell>
          <cell r="EZ58">
            <v>61619053.76344084</v>
          </cell>
          <cell r="FA58">
            <v>61866387.096774176</v>
          </cell>
          <cell r="FB58">
            <v>62361053.76344084</v>
          </cell>
          <cell r="FC58">
            <v>62855720.430107504</v>
          </cell>
          <cell r="FD58">
            <v>63350387.096774168</v>
          </cell>
          <cell r="FE58">
            <v>63845053.763440832</v>
          </cell>
          <cell r="FF58">
            <v>64339720.430107497</v>
          </cell>
          <cell r="FG58">
            <v>64834387.096774161</v>
          </cell>
          <cell r="FH58">
            <v>65081720.430107497</v>
          </cell>
          <cell r="FI58">
            <v>65576387.096774161</v>
          </cell>
          <cell r="FJ58">
            <v>66071053.763440825</v>
          </cell>
          <cell r="FK58">
            <v>66565720.430107489</v>
          </cell>
          <cell r="FL58">
            <v>67060387.096774153</v>
          </cell>
          <cell r="FM58">
            <v>67555053.763440818</v>
          </cell>
          <cell r="FN58">
            <v>68049720.430107489</v>
          </cell>
          <cell r="FO58">
            <v>68297053.763440818</v>
          </cell>
          <cell r="FP58">
            <v>68791720.430107489</v>
          </cell>
          <cell r="FQ58">
            <v>69286387.096774161</v>
          </cell>
          <cell r="FR58">
            <v>69781053.763440832</v>
          </cell>
          <cell r="FS58">
            <v>70275720.430107504</v>
          </cell>
          <cell r="FT58">
            <v>70770387.096774176</v>
          </cell>
          <cell r="FU58">
            <v>71265053.763440847</v>
          </cell>
          <cell r="FV58">
            <v>71470215.053763434</v>
          </cell>
          <cell r="FW58">
            <v>71880537.634408593</v>
          </cell>
          <cell r="FX58">
            <v>72290860.215053752</v>
          </cell>
          <cell r="FY58">
            <v>72701182.795698911</v>
          </cell>
          <cell r="FZ58">
            <v>73111505.37634407</v>
          </cell>
          <cell r="GA58">
            <v>73521827.956989229</v>
          </cell>
          <cell r="GB58">
            <v>73932150.537634388</v>
          </cell>
          <cell r="GC58">
            <v>74137311.827956975</v>
          </cell>
          <cell r="GD58">
            <v>74547634.408602133</v>
          </cell>
          <cell r="GE58">
            <v>74957956.989247292</v>
          </cell>
          <cell r="GF58">
            <v>75368279.569892451</v>
          </cell>
          <cell r="GG58">
            <v>75778602.15053761</v>
          </cell>
          <cell r="GH58">
            <v>76188924.731182769</v>
          </cell>
          <cell r="GI58">
            <v>76599247.311827928</v>
          </cell>
          <cell r="GJ58">
            <v>76804408.602150515</v>
          </cell>
          <cell r="GK58">
            <v>77214731.182795674</v>
          </cell>
          <cell r="GL58">
            <v>77625053.763440832</v>
          </cell>
          <cell r="GM58">
            <v>78035376.344085991</v>
          </cell>
          <cell r="GN58">
            <v>78445698.92473115</v>
          </cell>
          <cell r="GO58">
            <v>78856021.505376309</v>
          </cell>
          <cell r="GP58">
            <v>79266344.086021468</v>
          </cell>
          <cell r="GQ58">
            <v>79471505.376344055</v>
          </cell>
          <cell r="GR58">
            <v>79881827.956989214</v>
          </cell>
          <cell r="GS58">
            <v>80292150.537634373</v>
          </cell>
          <cell r="GT58">
            <v>80702473.118279532</v>
          </cell>
          <cell r="GU58">
            <v>81112795.69892469</v>
          </cell>
          <cell r="GV58">
            <v>81399879.032258019</v>
          </cell>
          <cell r="GW58">
            <v>81399879.032258019</v>
          </cell>
          <cell r="GX58">
            <v>81605040.322580606</v>
          </cell>
          <cell r="GY58">
            <v>82015362.903225765</v>
          </cell>
          <cell r="GZ58">
            <v>82015362.903225765</v>
          </cell>
          <cell r="HA58">
            <v>82015362.903225765</v>
          </cell>
          <cell r="HB58">
            <v>82015362.903225765</v>
          </cell>
          <cell r="HC58">
            <v>82015362.903225765</v>
          </cell>
          <cell r="HD58">
            <v>82015362.903225765</v>
          </cell>
          <cell r="HE58">
            <v>82015362.903225765</v>
          </cell>
          <cell r="HF58">
            <v>82015362.903225765</v>
          </cell>
          <cell r="HG58">
            <v>82015362.903225765</v>
          </cell>
          <cell r="HH58">
            <v>82015362.903225765</v>
          </cell>
          <cell r="HI58">
            <v>82015362.903225765</v>
          </cell>
          <cell r="HJ58">
            <v>82015362.903225765</v>
          </cell>
          <cell r="HK58">
            <v>82015362.903225765</v>
          </cell>
          <cell r="HL58">
            <v>82015362.903225765</v>
          </cell>
          <cell r="HM58">
            <v>82015362.903225765</v>
          </cell>
          <cell r="HN58">
            <v>82015362.903225765</v>
          </cell>
          <cell r="HO58">
            <v>82015362.903225765</v>
          </cell>
          <cell r="HP58">
            <v>82015362.903225765</v>
          </cell>
          <cell r="HQ58">
            <v>82015362.903225765</v>
          </cell>
          <cell r="HR58">
            <v>82015362.903225765</v>
          </cell>
          <cell r="HS58">
            <v>82015362.903225765</v>
          </cell>
          <cell r="HT58">
            <v>82015362.903225765</v>
          </cell>
          <cell r="HU58">
            <v>82015362.903225765</v>
          </cell>
          <cell r="HV58">
            <v>82015362.903225765</v>
          </cell>
          <cell r="HW58">
            <v>82015362.903225765</v>
          </cell>
          <cell r="HX58">
            <v>82015362.903225765</v>
          </cell>
          <cell r="HY58">
            <v>82015362.903225765</v>
          </cell>
          <cell r="HZ58">
            <v>82015362.903225765</v>
          </cell>
          <cell r="IA58">
            <v>82015362.903225765</v>
          </cell>
        </row>
        <row r="59">
          <cell r="A59">
            <v>57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0</v>
          </cell>
          <cell r="BJ59">
            <v>0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P59">
            <v>0</v>
          </cell>
          <cell r="BQ59">
            <v>0</v>
          </cell>
          <cell r="BR59">
            <v>0</v>
          </cell>
          <cell r="BS59">
            <v>0</v>
          </cell>
          <cell r="BT59">
            <v>0</v>
          </cell>
          <cell r="BU59">
            <v>0</v>
          </cell>
          <cell r="BV59">
            <v>0</v>
          </cell>
          <cell r="BW59">
            <v>0</v>
          </cell>
          <cell r="BX59">
            <v>0</v>
          </cell>
          <cell r="BY59">
            <v>0</v>
          </cell>
          <cell r="BZ59">
            <v>0</v>
          </cell>
          <cell r="CA59">
            <v>0</v>
          </cell>
          <cell r="CB59">
            <v>0</v>
          </cell>
          <cell r="CC59">
            <v>0</v>
          </cell>
          <cell r="CD59">
            <v>0</v>
          </cell>
          <cell r="CE59">
            <v>0</v>
          </cell>
          <cell r="CF59">
            <v>0</v>
          </cell>
          <cell r="CG59">
            <v>0</v>
          </cell>
          <cell r="CH59">
            <v>0</v>
          </cell>
          <cell r="CI59">
            <v>0</v>
          </cell>
          <cell r="CJ59">
            <v>0</v>
          </cell>
          <cell r="CK59">
            <v>0</v>
          </cell>
          <cell r="CL59">
            <v>0</v>
          </cell>
          <cell r="CM59">
            <v>0</v>
          </cell>
          <cell r="CN59">
            <v>0</v>
          </cell>
          <cell r="CO59">
            <v>0</v>
          </cell>
          <cell r="CP59">
            <v>0</v>
          </cell>
          <cell r="CQ59">
            <v>0</v>
          </cell>
          <cell r="CR59">
            <v>0</v>
          </cell>
          <cell r="CS59">
            <v>0</v>
          </cell>
          <cell r="CT59">
            <v>0</v>
          </cell>
          <cell r="CU59">
            <v>0</v>
          </cell>
          <cell r="CV59">
            <v>0</v>
          </cell>
          <cell r="CW59">
            <v>0</v>
          </cell>
          <cell r="CX59">
            <v>0</v>
          </cell>
          <cell r="CY59">
            <v>0</v>
          </cell>
          <cell r="CZ59">
            <v>0</v>
          </cell>
          <cell r="DA59">
            <v>0</v>
          </cell>
          <cell r="DB59">
            <v>0</v>
          </cell>
          <cell r="DC59">
            <v>0</v>
          </cell>
          <cell r="DD59">
            <v>0</v>
          </cell>
          <cell r="DE59">
            <v>0</v>
          </cell>
          <cell r="DF59">
            <v>0</v>
          </cell>
          <cell r="DG59">
            <v>0</v>
          </cell>
          <cell r="DH59">
            <v>0</v>
          </cell>
          <cell r="DI59">
            <v>0</v>
          </cell>
          <cell r="DJ59">
            <v>0</v>
          </cell>
          <cell r="DK59">
            <v>0</v>
          </cell>
          <cell r="DL59">
            <v>0</v>
          </cell>
          <cell r="DM59">
            <v>0</v>
          </cell>
          <cell r="DN59">
            <v>0</v>
          </cell>
          <cell r="DO59">
            <v>0</v>
          </cell>
          <cell r="DP59">
            <v>0</v>
          </cell>
          <cell r="DQ59">
            <v>0</v>
          </cell>
          <cell r="DR59">
            <v>0</v>
          </cell>
          <cell r="DS59">
            <v>0</v>
          </cell>
          <cell r="DT59">
            <v>0</v>
          </cell>
          <cell r="DU59">
            <v>0</v>
          </cell>
          <cell r="DV59">
            <v>0</v>
          </cell>
          <cell r="DW59">
            <v>0</v>
          </cell>
          <cell r="DX59">
            <v>0</v>
          </cell>
          <cell r="DY59">
            <v>0</v>
          </cell>
          <cell r="DZ59">
            <v>0</v>
          </cell>
          <cell r="EA59">
            <v>0</v>
          </cell>
          <cell r="EB59">
            <v>0</v>
          </cell>
          <cell r="EC59">
            <v>0</v>
          </cell>
          <cell r="ED59">
            <v>0</v>
          </cell>
          <cell r="EE59">
            <v>0</v>
          </cell>
          <cell r="EF59">
            <v>0</v>
          </cell>
          <cell r="EG59">
            <v>0</v>
          </cell>
          <cell r="EH59">
            <v>0</v>
          </cell>
          <cell r="EI59">
            <v>0</v>
          </cell>
          <cell r="EJ59">
            <v>0</v>
          </cell>
          <cell r="EK59">
            <v>0</v>
          </cell>
          <cell r="EL59">
            <v>0</v>
          </cell>
          <cell r="EM59">
            <v>0</v>
          </cell>
          <cell r="EN59">
            <v>0</v>
          </cell>
          <cell r="EO59">
            <v>0</v>
          </cell>
          <cell r="EP59">
            <v>0</v>
          </cell>
          <cell r="EQ59">
            <v>0</v>
          </cell>
          <cell r="ER59">
            <v>0</v>
          </cell>
          <cell r="ES59">
            <v>0</v>
          </cell>
          <cell r="ET59">
            <v>0</v>
          </cell>
          <cell r="EU59">
            <v>0</v>
          </cell>
          <cell r="EV59">
            <v>0</v>
          </cell>
          <cell r="EW59">
            <v>0</v>
          </cell>
          <cell r="EX59">
            <v>0</v>
          </cell>
          <cell r="EY59">
            <v>0</v>
          </cell>
          <cell r="EZ59">
            <v>0</v>
          </cell>
          <cell r="FA59">
            <v>0</v>
          </cell>
          <cell r="FB59">
            <v>0</v>
          </cell>
          <cell r="FC59">
            <v>0</v>
          </cell>
          <cell r="FD59">
            <v>0</v>
          </cell>
          <cell r="FE59">
            <v>0</v>
          </cell>
          <cell r="FF59">
            <v>0</v>
          </cell>
          <cell r="FG59">
            <v>0</v>
          </cell>
          <cell r="FH59">
            <v>0</v>
          </cell>
          <cell r="FI59">
            <v>0</v>
          </cell>
          <cell r="FJ59">
            <v>0</v>
          </cell>
          <cell r="FK59">
            <v>0</v>
          </cell>
          <cell r="FL59">
            <v>0</v>
          </cell>
          <cell r="FM59">
            <v>0</v>
          </cell>
          <cell r="FN59">
            <v>0</v>
          </cell>
          <cell r="FO59">
            <v>0</v>
          </cell>
          <cell r="FP59">
            <v>0</v>
          </cell>
          <cell r="FQ59">
            <v>0</v>
          </cell>
          <cell r="FR59">
            <v>0</v>
          </cell>
          <cell r="FS59">
            <v>0</v>
          </cell>
          <cell r="FT59">
            <v>0</v>
          </cell>
          <cell r="FU59">
            <v>0</v>
          </cell>
          <cell r="FV59">
            <v>0</v>
          </cell>
          <cell r="FW59">
            <v>0</v>
          </cell>
          <cell r="FX59">
            <v>0</v>
          </cell>
          <cell r="FY59">
            <v>0</v>
          </cell>
          <cell r="FZ59">
            <v>0</v>
          </cell>
          <cell r="GA59">
            <v>0</v>
          </cell>
          <cell r="GB59">
            <v>0</v>
          </cell>
          <cell r="GC59">
            <v>0</v>
          </cell>
          <cell r="GD59">
            <v>0</v>
          </cell>
          <cell r="GE59">
            <v>0</v>
          </cell>
          <cell r="GF59">
            <v>0</v>
          </cell>
          <cell r="GG59">
            <v>0</v>
          </cell>
          <cell r="GH59">
            <v>0</v>
          </cell>
          <cell r="GI59">
            <v>0</v>
          </cell>
          <cell r="GJ59">
            <v>0</v>
          </cell>
          <cell r="GK59">
            <v>0</v>
          </cell>
          <cell r="GL59">
            <v>0</v>
          </cell>
          <cell r="GM59">
            <v>0</v>
          </cell>
          <cell r="GN59">
            <v>0</v>
          </cell>
          <cell r="GO59">
            <v>0</v>
          </cell>
          <cell r="GP59">
            <v>0</v>
          </cell>
          <cell r="GQ59">
            <v>0</v>
          </cell>
          <cell r="GR59">
            <v>0</v>
          </cell>
          <cell r="GS59">
            <v>0</v>
          </cell>
          <cell r="GT59">
            <v>0</v>
          </cell>
          <cell r="GU59">
            <v>0</v>
          </cell>
          <cell r="GV59">
            <v>0</v>
          </cell>
          <cell r="GW59">
            <v>0</v>
          </cell>
          <cell r="GX59">
            <v>0</v>
          </cell>
          <cell r="GY59">
            <v>0</v>
          </cell>
          <cell r="GZ59">
            <v>0</v>
          </cell>
          <cell r="HA59">
            <v>0</v>
          </cell>
          <cell r="HB59">
            <v>0</v>
          </cell>
          <cell r="HC59">
            <v>0</v>
          </cell>
          <cell r="HD59">
            <v>0</v>
          </cell>
          <cell r="HE59">
            <v>0</v>
          </cell>
          <cell r="HF59">
            <v>0</v>
          </cell>
          <cell r="HG59">
            <v>0</v>
          </cell>
          <cell r="HH59">
            <v>0</v>
          </cell>
          <cell r="HI59">
            <v>0</v>
          </cell>
          <cell r="HJ59">
            <v>0</v>
          </cell>
          <cell r="HK59">
            <v>0</v>
          </cell>
          <cell r="HL59">
            <v>0</v>
          </cell>
          <cell r="HM59">
            <v>0</v>
          </cell>
        </row>
        <row r="60">
          <cell r="A60">
            <v>58</v>
          </cell>
          <cell r="B60" t="str">
            <v>P</v>
          </cell>
          <cell r="C60" t="str">
            <v>Produçao Alcool Hidratado  Día</v>
          </cell>
          <cell r="D60" t="str">
            <v>Lts/día</v>
          </cell>
          <cell r="E60">
            <v>-147891.73601468751</v>
          </cell>
          <cell r="F60">
            <v>150972.29361584893</v>
          </cell>
          <cell r="G60">
            <v>201296.39148779857</v>
          </cell>
          <cell r="H60">
            <v>251620.48935974817</v>
          </cell>
          <cell r="I60">
            <v>301944.58723169775</v>
          </cell>
          <cell r="J60">
            <v>301944.58723169786</v>
          </cell>
          <cell r="K60">
            <v>301944.58723169786</v>
          </cell>
          <cell r="L60">
            <v>226458.44042377337</v>
          </cell>
          <cell r="M60">
            <v>301944.58723169775</v>
          </cell>
          <cell r="N60">
            <v>301944.58723169786</v>
          </cell>
          <cell r="O60">
            <v>301944.58723169786</v>
          </cell>
          <cell r="P60">
            <v>301944.58723169786</v>
          </cell>
          <cell r="Q60">
            <v>301944.58723169786</v>
          </cell>
          <cell r="R60">
            <v>301944.58723169786</v>
          </cell>
          <cell r="S60">
            <v>226458.44042377337</v>
          </cell>
          <cell r="T60">
            <v>301944.58723169775</v>
          </cell>
          <cell r="U60">
            <v>301944.58723169786</v>
          </cell>
          <cell r="V60">
            <v>745619.79527576047</v>
          </cell>
          <cell r="W60">
            <v>745619.79527576047</v>
          </cell>
          <cell r="X60">
            <v>301944.58723169786</v>
          </cell>
          <cell r="Y60">
            <v>81565.391096842897</v>
          </cell>
          <cell r="Z60">
            <v>284374.75379731989</v>
          </cell>
          <cell r="AA60">
            <v>379166.33839642652</v>
          </cell>
          <cell r="AB60">
            <v>379166.33839642641</v>
          </cell>
          <cell r="AC60">
            <v>379166.33839642641</v>
          </cell>
          <cell r="AD60">
            <v>379166.33839642641</v>
          </cell>
          <cell r="AE60">
            <v>379166.33839642641</v>
          </cell>
          <cell r="AF60">
            <v>379166.33839642641</v>
          </cell>
          <cell r="AG60">
            <v>379166.33839642641</v>
          </cell>
          <cell r="AH60">
            <v>379166.33839642641</v>
          </cell>
          <cell r="AI60">
            <v>379166.33839642641</v>
          </cell>
          <cell r="AJ60">
            <v>379166.33839642641</v>
          </cell>
          <cell r="AK60">
            <v>379166.33839642641</v>
          </cell>
          <cell r="AL60">
            <v>189583.1691982132</v>
          </cell>
          <cell r="AM60">
            <v>379166.33839642641</v>
          </cell>
          <cell r="AN60">
            <v>379166.33839642641</v>
          </cell>
          <cell r="AO60">
            <v>379166.33839642641</v>
          </cell>
          <cell r="AP60">
            <v>379166.33839642641</v>
          </cell>
          <cell r="AQ60">
            <v>379166.33839642641</v>
          </cell>
          <cell r="AR60">
            <v>379166.33839642641</v>
          </cell>
          <cell r="AS60">
            <v>440044.98019082908</v>
          </cell>
          <cell r="AT60">
            <v>880089.96038165817</v>
          </cell>
          <cell r="AU60">
            <v>379166.33839642641</v>
          </cell>
          <cell r="AV60">
            <v>379166.33839642641</v>
          </cell>
          <cell r="AW60">
            <v>379166.33839642641</v>
          </cell>
          <cell r="AX60">
            <v>379166.33839642641</v>
          </cell>
          <cell r="AY60">
            <v>379166.33839642641</v>
          </cell>
          <cell r="AZ60">
            <v>189583.1691982132</v>
          </cell>
          <cell r="BA60">
            <v>379166.33839642641</v>
          </cell>
          <cell r="BB60">
            <v>379166.33839642641</v>
          </cell>
          <cell r="BC60">
            <v>379166.33839642641</v>
          </cell>
          <cell r="BD60">
            <v>798380.65373846213</v>
          </cell>
          <cell r="BE60">
            <v>313850.79237280157</v>
          </cell>
          <cell r="BF60">
            <v>313850.79237280157</v>
          </cell>
          <cell r="BG60">
            <v>156925.39618640079</v>
          </cell>
          <cell r="BH60">
            <v>313850.79237280157</v>
          </cell>
          <cell r="BI60">
            <v>313850.79237280157</v>
          </cell>
          <cell r="BJ60">
            <v>313850.79237280157</v>
          </cell>
          <cell r="BK60">
            <v>313850.79237280157</v>
          </cell>
          <cell r="BL60">
            <v>313850.79237280157</v>
          </cell>
          <cell r="BM60">
            <v>757526.00041686418</v>
          </cell>
          <cell r="BN60">
            <v>156925.39618640079</v>
          </cell>
          <cell r="BO60">
            <v>313850.79237280157</v>
          </cell>
          <cell r="BP60">
            <v>313850.79237280157</v>
          </cell>
          <cell r="BQ60">
            <v>313850.79237280157</v>
          </cell>
          <cell r="BR60">
            <v>313850.79237280157</v>
          </cell>
          <cell r="BS60">
            <v>313850.79237280157</v>
          </cell>
          <cell r="BT60">
            <v>313850.79237280157</v>
          </cell>
          <cell r="BU60">
            <v>156925.39618640079</v>
          </cell>
          <cell r="BV60">
            <v>313850.79237280157</v>
          </cell>
          <cell r="BW60">
            <v>313850.79237280157</v>
          </cell>
          <cell r="BX60">
            <v>313850.79237280157</v>
          </cell>
          <cell r="BY60">
            <v>313850.79237280157</v>
          </cell>
          <cell r="BZ60">
            <v>313850.79237280157</v>
          </cell>
          <cell r="CA60">
            <v>313850.79237280157</v>
          </cell>
          <cell r="CB60">
            <v>378763.00020843209</v>
          </cell>
          <cell r="CC60">
            <v>757526.00041686418</v>
          </cell>
          <cell r="CD60">
            <v>313850.79237280157</v>
          </cell>
          <cell r="CE60">
            <v>313850.79237280157</v>
          </cell>
          <cell r="CF60">
            <v>313850.79237280157</v>
          </cell>
          <cell r="CG60">
            <v>313850.79237280157</v>
          </cell>
          <cell r="CH60">
            <v>349255.51847139373</v>
          </cell>
          <cell r="CI60">
            <v>211208.64126309886</v>
          </cell>
          <cell r="CJ60">
            <v>422417.28252619773</v>
          </cell>
          <cell r="CK60">
            <v>422417.28252619773</v>
          </cell>
          <cell r="CL60">
            <v>422417.28252619773</v>
          </cell>
          <cell r="CM60">
            <v>422417.28252619773</v>
          </cell>
          <cell r="CN60">
            <v>422417.28252619773</v>
          </cell>
          <cell r="CO60">
            <v>422417.28252619773</v>
          </cell>
          <cell r="CP60">
            <v>488505.6462906379</v>
          </cell>
          <cell r="CQ60">
            <v>977011.2925812758</v>
          </cell>
          <cell r="CR60">
            <v>422417.28252619773</v>
          </cell>
          <cell r="CS60">
            <v>422417.28252619773</v>
          </cell>
          <cell r="CT60">
            <v>422417.28252619773</v>
          </cell>
          <cell r="CU60">
            <v>422417.28252619773</v>
          </cell>
          <cell r="CV60">
            <v>422417.28252619773</v>
          </cell>
          <cell r="CW60">
            <v>211208.64126309886</v>
          </cell>
          <cell r="CX60">
            <v>422417.28252619773</v>
          </cell>
          <cell r="CY60">
            <v>422417.28252619773</v>
          </cell>
          <cell r="CZ60">
            <v>422417.28252619773</v>
          </cell>
          <cell r="DA60">
            <v>422417.28252619773</v>
          </cell>
          <cell r="DB60">
            <v>422417.28252619773</v>
          </cell>
          <cell r="DC60">
            <v>422417.28252619773</v>
          </cell>
          <cell r="DD60">
            <v>488505.6462906379</v>
          </cell>
          <cell r="DE60">
            <v>977011.2925812758</v>
          </cell>
          <cell r="DF60">
            <v>422417.28252619773</v>
          </cell>
          <cell r="DG60">
            <v>422417.28252619773</v>
          </cell>
          <cell r="DH60">
            <v>422417.28252619773</v>
          </cell>
          <cell r="DI60">
            <v>422417.28252619773</v>
          </cell>
          <cell r="DJ60">
            <v>422417.28252619773</v>
          </cell>
          <cell r="DK60">
            <v>211208.64126309886</v>
          </cell>
          <cell r="DL60">
            <v>422417.28252619773</v>
          </cell>
          <cell r="DM60">
            <v>442495.9825760274</v>
          </cell>
          <cell r="DN60">
            <v>452535.33260094229</v>
          </cell>
          <cell r="DO60">
            <v>452535.33260094229</v>
          </cell>
          <cell r="DP60">
            <v>452535.33260094229</v>
          </cell>
          <cell r="DQ60">
            <v>452535.33260094229</v>
          </cell>
          <cell r="DR60">
            <v>226267.66630047114</v>
          </cell>
          <cell r="DS60">
            <v>452535.33260094229</v>
          </cell>
          <cell r="DT60">
            <v>452535.33260094229</v>
          </cell>
          <cell r="DU60">
            <v>452535.33260094229</v>
          </cell>
          <cell r="DV60">
            <v>452535.33260094229</v>
          </cell>
          <cell r="DW60">
            <v>452535.33260094229</v>
          </cell>
          <cell r="DX60">
            <v>452535.33260094229</v>
          </cell>
          <cell r="DY60">
            <v>226267.66630047114</v>
          </cell>
          <cell r="DZ60">
            <v>452535.33260094229</v>
          </cell>
          <cell r="EA60">
            <v>452535.33260094229</v>
          </cell>
          <cell r="EB60">
            <v>452535.33260094229</v>
          </cell>
          <cell r="EC60">
            <v>452535.33260094229</v>
          </cell>
          <cell r="ED60">
            <v>452535.33260094229</v>
          </cell>
          <cell r="EE60">
            <v>452535.33260094229</v>
          </cell>
          <cell r="EF60">
            <v>226267.66630047114</v>
          </cell>
          <cell r="EG60">
            <v>452535.33260094229</v>
          </cell>
          <cell r="EH60">
            <v>452535.33260094229</v>
          </cell>
          <cell r="EI60">
            <v>452535.33260094229</v>
          </cell>
          <cell r="EJ60">
            <v>452535.33260094229</v>
          </cell>
          <cell r="EK60">
            <v>452535.33260094229</v>
          </cell>
          <cell r="EL60">
            <v>452535.33260094229</v>
          </cell>
          <cell r="EM60">
            <v>503564.67132801015</v>
          </cell>
          <cell r="EN60">
            <v>1007129.3426560203</v>
          </cell>
          <cell r="EO60">
            <v>452535.33260094229</v>
          </cell>
          <cell r="EP60">
            <v>452535.33260094229</v>
          </cell>
          <cell r="EQ60">
            <v>452535.33260094229</v>
          </cell>
          <cell r="ER60">
            <v>451441.84907993779</v>
          </cell>
          <cell r="ES60">
            <v>432408.64031759952</v>
          </cell>
          <cell r="ET60">
            <v>475014.85818450281</v>
          </cell>
          <cell r="EU60">
            <v>950029.71636900574</v>
          </cell>
          <cell r="EV60">
            <v>432408.64031759952</v>
          </cell>
          <cell r="EW60">
            <v>432408.64031759952</v>
          </cell>
          <cell r="EX60">
            <v>432408.64031759952</v>
          </cell>
          <cell r="EY60">
            <v>432408.64031759952</v>
          </cell>
          <cell r="EZ60">
            <v>432408.64031759952</v>
          </cell>
          <cell r="FA60">
            <v>216204.3201587997</v>
          </cell>
          <cell r="FB60">
            <v>432408.64031759952</v>
          </cell>
          <cell r="FC60">
            <v>432408.64031759952</v>
          </cell>
          <cell r="FD60">
            <v>432408.64031759952</v>
          </cell>
          <cell r="FE60">
            <v>432408.64031759952</v>
          </cell>
          <cell r="FF60">
            <v>432408.64031759952</v>
          </cell>
          <cell r="FG60">
            <v>432408.64031759952</v>
          </cell>
          <cell r="FH60">
            <v>216204.3201587997</v>
          </cell>
          <cell r="FI60">
            <v>432408.64031759952</v>
          </cell>
          <cell r="FJ60">
            <v>432408.64031759952</v>
          </cell>
          <cell r="FK60">
            <v>432408.64031759952</v>
          </cell>
          <cell r="FL60">
            <v>432408.64031759952</v>
          </cell>
          <cell r="FM60">
            <v>432408.64031759952</v>
          </cell>
          <cell r="FN60">
            <v>432408.64031759952</v>
          </cell>
          <cell r="FO60">
            <v>216204.3201587997</v>
          </cell>
          <cell r="FP60">
            <v>432408.64031759952</v>
          </cell>
          <cell r="FQ60">
            <v>432408.64031759952</v>
          </cell>
          <cell r="FR60">
            <v>432408.64031759952</v>
          </cell>
          <cell r="FS60">
            <v>432408.64031759952</v>
          </cell>
          <cell r="FT60">
            <v>432408.64031759952</v>
          </cell>
          <cell r="FU60">
            <v>432408.64031759952</v>
          </cell>
          <cell r="FV60">
            <v>224897.50876403652</v>
          </cell>
          <cell r="FW60">
            <v>308051.82896374824</v>
          </cell>
          <cell r="FX60">
            <v>308051.82896374824</v>
          </cell>
          <cell r="FY60">
            <v>308051.82896374824</v>
          </cell>
          <cell r="FZ60">
            <v>308051.82896374824</v>
          </cell>
          <cell r="GA60">
            <v>308051.82896374824</v>
          </cell>
          <cell r="GB60">
            <v>308051.82896374824</v>
          </cell>
          <cell r="GC60">
            <v>154025.91448187412</v>
          </cell>
          <cell r="GD60">
            <v>308051.82896374824</v>
          </cell>
          <cell r="GE60">
            <v>308051.82896374824</v>
          </cell>
          <cell r="GF60">
            <v>308051.82896374824</v>
          </cell>
          <cell r="GG60">
            <v>308051.82896374824</v>
          </cell>
          <cell r="GH60">
            <v>308051.82896374824</v>
          </cell>
          <cell r="GI60">
            <v>308051.82896374824</v>
          </cell>
          <cell r="GJ60">
            <v>154025.91448187412</v>
          </cell>
          <cell r="GK60">
            <v>308051.82896374824</v>
          </cell>
          <cell r="GL60">
            <v>308051.82896374824</v>
          </cell>
          <cell r="GM60">
            <v>308051.82896374824</v>
          </cell>
          <cell r="GN60">
            <v>308051.82896374824</v>
          </cell>
          <cell r="GO60">
            <v>308051.82896374824</v>
          </cell>
          <cell r="GP60">
            <v>308051.82896374824</v>
          </cell>
          <cell r="GQ60">
            <v>154025.91448187412</v>
          </cell>
          <cell r="GR60">
            <v>308051.82896374824</v>
          </cell>
          <cell r="GS60">
            <v>308051.82896374824</v>
          </cell>
          <cell r="GT60">
            <v>308051.82896374824</v>
          </cell>
          <cell r="GU60">
            <v>308051.82896374824</v>
          </cell>
          <cell r="GV60">
            <v>437009.84474268428</v>
          </cell>
          <cell r="GW60">
            <v>737414.93352251826</v>
          </cell>
          <cell r="GX60">
            <v>154025.91448187412</v>
          </cell>
          <cell r="GY60">
            <v>308051.82896374824</v>
          </cell>
          <cell r="GZ60">
            <v>245804.97784083942</v>
          </cell>
          <cell r="HA60">
            <v>0</v>
          </cell>
          <cell r="HB60">
            <v>0</v>
          </cell>
          <cell r="HC60">
            <v>0</v>
          </cell>
          <cell r="HD60">
            <v>0</v>
          </cell>
          <cell r="HE60">
            <v>0</v>
          </cell>
          <cell r="HF60">
            <v>0</v>
          </cell>
          <cell r="HG60">
            <v>0</v>
          </cell>
          <cell r="HH60">
            <v>0</v>
          </cell>
          <cell r="HI60">
            <v>0</v>
          </cell>
          <cell r="HJ60">
            <v>0</v>
          </cell>
          <cell r="HK60">
            <v>0</v>
          </cell>
          <cell r="HL60">
            <v>0</v>
          </cell>
          <cell r="HM60">
            <v>0</v>
          </cell>
          <cell r="HN60">
            <v>0</v>
          </cell>
          <cell r="HO60">
            <v>0</v>
          </cell>
          <cell r="HP60">
            <v>0</v>
          </cell>
          <cell r="HQ60">
            <v>0</v>
          </cell>
          <cell r="HR60">
            <v>0</v>
          </cell>
          <cell r="HS60">
            <v>0</v>
          </cell>
          <cell r="HT60">
            <v>0</v>
          </cell>
          <cell r="HU60">
            <v>0</v>
          </cell>
          <cell r="HV60">
            <v>0</v>
          </cell>
          <cell r="HW60">
            <v>0</v>
          </cell>
          <cell r="HX60">
            <v>0</v>
          </cell>
          <cell r="HY60">
            <v>0</v>
          </cell>
          <cell r="HZ60">
            <v>0</v>
          </cell>
          <cell r="IA60">
            <v>0</v>
          </cell>
        </row>
        <row r="61">
          <cell r="A61">
            <v>59</v>
          </cell>
          <cell r="C61" t="str">
            <v>Alcool Hidratado  Semanal</v>
          </cell>
          <cell r="D61" t="str">
            <v>Lts/día</v>
          </cell>
          <cell r="E61">
            <v>-147891.73601468751</v>
          </cell>
          <cell r="F61">
            <v>3080.5576011614176</v>
          </cell>
          <cell r="G61">
            <v>204376.94908895998</v>
          </cell>
          <cell r="H61">
            <v>455997.43844870816</v>
          </cell>
          <cell r="I61">
            <v>757942.0256804059</v>
          </cell>
          <cell r="J61">
            <v>1059886.6129121038</v>
          </cell>
          <cell r="K61">
            <v>1361831.2001438015</v>
          </cell>
          <cell r="L61">
            <v>226458.44042377337</v>
          </cell>
          <cell r="M61">
            <v>528403.02765547112</v>
          </cell>
          <cell r="N61">
            <v>830347.61488716898</v>
          </cell>
          <cell r="O61">
            <v>1132292.2021188668</v>
          </cell>
          <cell r="P61">
            <v>1434236.7893505646</v>
          </cell>
          <cell r="Q61">
            <v>1736181.3765822626</v>
          </cell>
          <cell r="R61">
            <v>2038125.9638139606</v>
          </cell>
          <cell r="S61">
            <v>226458.44042377337</v>
          </cell>
          <cell r="T61">
            <v>528403.02765547112</v>
          </cell>
          <cell r="U61">
            <v>830347.61488716898</v>
          </cell>
          <cell r="V61">
            <v>1575967.4101629294</v>
          </cell>
          <cell r="W61">
            <v>2321587.2054386898</v>
          </cell>
          <cell r="X61">
            <v>2623531.7926703878</v>
          </cell>
          <cell r="Y61">
            <v>2705097.1837672307</v>
          </cell>
          <cell r="Z61">
            <v>284374.75379731989</v>
          </cell>
          <cell r="AA61">
            <v>663541.09219374647</v>
          </cell>
          <cell r="AB61">
            <v>1042707.4305901729</v>
          </cell>
          <cell r="AC61">
            <v>1421873.7689865993</v>
          </cell>
          <cell r="AD61">
            <v>1801040.1073830258</v>
          </cell>
          <cell r="AE61">
            <v>2180206.4457794521</v>
          </cell>
          <cell r="AF61">
            <v>2559372.7841758784</v>
          </cell>
          <cell r="AG61">
            <v>379166.33839642641</v>
          </cell>
          <cell r="AH61">
            <v>758332.67679285281</v>
          </cell>
          <cell r="AI61">
            <v>1137499.0151892793</v>
          </cell>
          <cell r="AJ61">
            <v>1516665.3535857056</v>
          </cell>
          <cell r="AK61">
            <v>1895831.6919821319</v>
          </cell>
          <cell r="AL61">
            <v>2085414.8611803451</v>
          </cell>
          <cell r="AM61">
            <v>2464581.1995767714</v>
          </cell>
          <cell r="AN61">
            <v>379166.33839642641</v>
          </cell>
          <cell r="AO61">
            <v>758332.67679285281</v>
          </cell>
          <cell r="AP61">
            <v>1137499.0151892793</v>
          </cell>
          <cell r="AQ61">
            <v>1516665.3535857056</v>
          </cell>
          <cell r="AR61">
            <v>1895831.6919821319</v>
          </cell>
          <cell r="AS61">
            <v>2335876.6721729608</v>
          </cell>
          <cell r="AT61">
            <v>3215966.6325546191</v>
          </cell>
          <cell r="AU61">
            <v>379166.33839642641</v>
          </cell>
          <cell r="AV61">
            <v>758332.67679285281</v>
          </cell>
          <cell r="AW61">
            <v>1137499.0151892793</v>
          </cell>
          <cell r="AX61">
            <v>1516665.3535857056</v>
          </cell>
          <cell r="AY61">
            <v>1895831.6919821319</v>
          </cell>
          <cell r="AZ61">
            <v>2085414.8611803451</v>
          </cell>
          <cell r="BA61">
            <v>2464581.1995767714</v>
          </cell>
          <cell r="BB61">
            <v>379166.33839642641</v>
          </cell>
          <cell r="BC61">
            <v>758332.67679285281</v>
          </cell>
          <cell r="BD61">
            <v>1556713.3305313149</v>
          </cell>
          <cell r="BE61">
            <v>1870564.1229041165</v>
          </cell>
          <cell r="BF61">
            <v>2184414.9152769181</v>
          </cell>
          <cell r="BG61">
            <v>2341340.3114633188</v>
          </cell>
          <cell r="BH61">
            <v>2655191.1038361201</v>
          </cell>
          <cell r="BI61">
            <v>313850.79237280157</v>
          </cell>
          <cell r="BJ61">
            <v>627701.58474560315</v>
          </cell>
          <cell r="BK61">
            <v>941552.37711840472</v>
          </cell>
          <cell r="BL61">
            <v>1255403.1694912063</v>
          </cell>
          <cell r="BM61">
            <v>2012929.1699080705</v>
          </cell>
          <cell r="BN61">
            <v>2169854.5660944711</v>
          </cell>
          <cell r="BO61">
            <v>2483705.3584672725</v>
          </cell>
          <cell r="BP61">
            <v>313850.79237280157</v>
          </cell>
          <cell r="BQ61">
            <v>627701.58474560315</v>
          </cell>
          <cell r="BR61">
            <v>941552.37711840472</v>
          </cell>
          <cell r="BS61">
            <v>1255403.1694912063</v>
          </cell>
          <cell r="BT61">
            <v>1569253.9618640079</v>
          </cell>
          <cell r="BU61">
            <v>1726179.3580504088</v>
          </cell>
          <cell r="BV61">
            <v>2040030.1504232103</v>
          </cell>
          <cell r="BW61">
            <v>313850.79237280157</v>
          </cell>
          <cell r="BX61">
            <v>627701.58474560315</v>
          </cell>
          <cell r="BY61">
            <v>941552.37711840472</v>
          </cell>
          <cell r="BZ61">
            <v>1255403.1694912063</v>
          </cell>
          <cell r="CA61">
            <v>1569253.9618640079</v>
          </cell>
          <cell r="CB61">
            <v>1948016.96207244</v>
          </cell>
          <cell r="CC61">
            <v>2705542.9624893041</v>
          </cell>
          <cell r="CD61">
            <v>313850.79237280157</v>
          </cell>
          <cell r="CE61">
            <v>627701.58474560315</v>
          </cell>
          <cell r="CF61">
            <v>941552.37711840472</v>
          </cell>
          <cell r="CG61">
            <v>1255403.1694912063</v>
          </cell>
          <cell r="CH61">
            <v>1604658.6879626</v>
          </cell>
          <cell r="CI61">
            <v>1815867.329225699</v>
          </cell>
          <cell r="CJ61">
            <v>2238284.6117518968</v>
          </cell>
          <cell r="CK61">
            <v>422417.28252619773</v>
          </cell>
          <cell r="CL61">
            <v>844834.56505239545</v>
          </cell>
          <cell r="CM61">
            <v>1267251.8475785931</v>
          </cell>
          <cell r="CN61">
            <v>1689669.1301047909</v>
          </cell>
          <cell r="CO61">
            <v>2112086.4126309888</v>
          </cell>
          <cell r="CP61">
            <v>2600592.0589216268</v>
          </cell>
          <cell r="CQ61">
            <v>3577603.3515029028</v>
          </cell>
          <cell r="CR61">
            <v>422417.28252619773</v>
          </cell>
          <cell r="CS61">
            <v>844834.56505239545</v>
          </cell>
          <cell r="CT61">
            <v>1267251.8475785931</v>
          </cell>
          <cell r="CU61">
            <v>1689669.1301047909</v>
          </cell>
          <cell r="CV61">
            <v>2112086.4126309888</v>
          </cell>
          <cell r="CW61">
            <v>2323295.0538940877</v>
          </cell>
          <cell r="CX61">
            <v>2745712.3364202855</v>
          </cell>
          <cell r="CY61">
            <v>422417.28252619773</v>
          </cell>
          <cell r="CZ61">
            <v>844834.56505239545</v>
          </cell>
          <cell r="DA61">
            <v>1267251.8475785931</v>
          </cell>
          <cell r="DB61">
            <v>1689669.1301047909</v>
          </cell>
          <cell r="DC61">
            <v>2112086.4126309888</v>
          </cell>
          <cell r="DD61">
            <v>2600592.0589216268</v>
          </cell>
          <cell r="DE61">
            <v>3577603.3515029028</v>
          </cell>
          <cell r="DF61">
            <v>422417.28252619773</v>
          </cell>
          <cell r="DG61">
            <v>844834.56505239545</v>
          </cell>
          <cell r="DH61">
            <v>1267251.8475785931</v>
          </cell>
          <cell r="DI61">
            <v>1689669.1301047909</v>
          </cell>
          <cell r="DJ61">
            <v>2112086.4126309888</v>
          </cell>
          <cell r="DK61">
            <v>2323295.0538940877</v>
          </cell>
          <cell r="DL61">
            <v>2745712.3364202855</v>
          </cell>
          <cell r="DM61">
            <v>442495.9825760274</v>
          </cell>
          <cell r="DN61">
            <v>895031.31517696963</v>
          </cell>
          <cell r="DO61">
            <v>1347566.647777912</v>
          </cell>
          <cell r="DP61">
            <v>1800101.9803788543</v>
          </cell>
          <cell r="DQ61">
            <v>2252637.3129797964</v>
          </cell>
          <cell r="DR61">
            <v>2478904.9792802674</v>
          </cell>
          <cell r="DS61">
            <v>2931440.3118812097</v>
          </cell>
          <cell r="DT61">
            <v>452535.33260094229</v>
          </cell>
          <cell r="DU61">
            <v>905070.66520188458</v>
          </cell>
          <cell r="DV61">
            <v>1357605.9978028268</v>
          </cell>
          <cell r="DW61">
            <v>1810141.3304037692</v>
          </cell>
          <cell r="DX61">
            <v>2262676.6630047113</v>
          </cell>
          <cell r="DY61">
            <v>2488944.3293051822</v>
          </cell>
          <cell r="DZ61">
            <v>2941479.6619061246</v>
          </cell>
          <cell r="EA61">
            <v>452535.33260094229</v>
          </cell>
          <cell r="EB61">
            <v>905070.66520188458</v>
          </cell>
          <cell r="EC61">
            <v>1357605.9978028268</v>
          </cell>
          <cell r="ED61">
            <v>1810141.3304037692</v>
          </cell>
          <cell r="EE61">
            <v>2262676.6630047113</v>
          </cell>
          <cell r="EF61">
            <v>2488944.3293051822</v>
          </cell>
          <cell r="EG61">
            <v>2941479.6619061246</v>
          </cell>
          <cell r="EH61">
            <v>452535.33260094229</v>
          </cell>
          <cell r="EI61">
            <v>905070.66520188458</v>
          </cell>
          <cell r="EJ61">
            <v>1357605.9978028268</v>
          </cell>
          <cell r="EK61">
            <v>1810141.3304037692</v>
          </cell>
          <cell r="EL61">
            <v>2262676.6630047113</v>
          </cell>
          <cell r="EM61">
            <v>2766241.3343327213</v>
          </cell>
          <cell r="EN61">
            <v>3773370.6769887414</v>
          </cell>
          <cell r="EO61">
            <v>452535.33260094229</v>
          </cell>
          <cell r="EP61">
            <v>905070.66520188458</v>
          </cell>
          <cell r="EQ61">
            <v>1357605.9978028268</v>
          </cell>
          <cell r="ER61">
            <v>1809047.8468827647</v>
          </cell>
          <cell r="ES61">
            <v>2241456.4872003645</v>
          </cell>
          <cell r="ET61">
            <v>2716471.3453848674</v>
          </cell>
          <cell r="EU61">
            <v>3666501.0617538732</v>
          </cell>
          <cell r="EV61">
            <v>432408.64031759952</v>
          </cell>
          <cell r="EW61">
            <v>864817.28063519904</v>
          </cell>
          <cell r="EX61">
            <v>1297225.9209527986</v>
          </cell>
          <cell r="EY61">
            <v>1729634.5612703981</v>
          </cell>
          <cell r="EZ61">
            <v>2162043.2015879974</v>
          </cell>
          <cell r="FA61">
            <v>2378247.521746797</v>
          </cell>
          <cell r="FB61">
            <v>2810656.1620643968</v>
          </cell>
          <cell r="FC61">
            <v>432408.64031759952</v>
          </cell>
          <cell r="FD61">
            <v>864817.28063519904</v>
          </cell>
          <cell r="FE61">
            <v>1297225.9209527986</v>
          </cell>
          <cell r="FF61">
            <v>1729634.5612703981</v>
          </cell>
          <cell r="FG61">
            <v>2162043.2015879974</v>
          </cell>
          <cell r="FH61">
            <v>2378247.521746797</v>
          </cell>
          <cell r="FI61">
            <v>2810656.1620643968</v>
          </cell>
          <cell r="FJ61">
            <v>432408.64031759952</v>
          </cell>
          <cell r="FK61">
            <v>864817.28063519904</v>
          </cell>
          <cell r="FL61">
            <v>1297225.9209527986</v>
          </cell>
          <cell r="FM61">
            <v>1729634.5612703981</v>
          </cell>
          <cell r="FN61">
            <v>2162043.2015879974</v>
          </cell>
          <cell r="FO61">
            <v>2378247.521746797</v>
          </cell>
          <cell r="FP61">
            <v>2810656.1620643968</v>
          </cell>
          <cell r="FQ61">
            <v>432408.64031759952</v>
          </cell>
          <cell r="FR61">
            <v>864817.28063519904</v>
          </cell>
          <cell r="FS61">
            <v>1297225.9209527986</v>
          </cell>
          <cell r="FT61">
            <v>1729634.5612703981</v>
          </cell>
          <cell r="FU61">
            <v>2162043.2015879974</v>
          </cell>
          <cell r="FV61">
            <v>2386940.7103520338</v>
          </cell>
          <cell r="FW61">
            <v>2694992.539315782</v>
          </cell>
          <cell r="FX61">
            <v>308051.82896374824</v>
          </cell>
          <cell r="FY61">
            <v>616103.65792749648</v>
          </cell>
          <cell r="FZ61">
            <v>924155.48689124477</v>
          </cell>
          <cell r="GA61">
            <v>1232207.315854993</v>
          </cell>
          <cell r="GB61">
            <v>1540259.1448187411</v>
          </cell>
          <cell r="GC61">
            <v>1694285.0593006152</v>
          </cell>
          <cell r="GD61">
            <v>2002336.8882643634</v>
          </cell>
          <cell r="GE61">
            <v>308051.82896374824</v>
          </cell>
          <cell r="GF61">
            <v>616103.65792749648</v>
          </cell>
          <cell r="GG61">
            <v>924155.48689124477</v>
          </cell>
          <cell r="GH61">
            <v>1232207.315854993</v>
          </cell>
          <cell r="GI61">
            <v>1540259.1448187411</v>
          </cell>
          <cell r="GJ61">
            <v>1694285.0593006152</v>
          </cell>
          <cell r="GK61">
            <v>2002336.8882643634</v>
          </cell>
          <cell r="GL61">
            <v>308051.82896374824</v>
          </cell>
          <cell r="GM61">
            <v>616103.65792749648</v>
          </cell>
          <cell r="GN61">
            <v>924155.48689124477</v>
          </cell>
          <cell r="GO61">
            <v>1232207.315854993</v>
          </cell>
          <cell r="GP61">
            <v>1540259.1448187411</v>
          </cell>
          <cell r="GQ61">
            <v>1694285.0593006152</v>
          </cell>
          <cell r="GR61">
            <v>2002336.8882643634</v>
          </cell>
          <cell r="GS61">
            <v>308051.82896374824</v>
          </cell>
          <cell r="GT61">
            <v>616103.65792749648</v>
          </cell>
          <cell r="GU61">
            <v>924155.48689124477</v>
          </cell>
          <cell r="GV61">
            <v>1361165.3316339292</v>
          </cell>
          <cell r="GW61">
            <v>2098580.2651564474</v>
          </cell>
          <cell r="GX61">
            <v>2252606.1796383215</v>
          </cell>
          <cell r="GY61">
            <v>2560658.0086020697</v>
          </cell>
          <cell r="GZ61">
            <v>0</v>
          </cell>
          <cell r="HA61">
            <v>0</v>
          </cell>
          <cell r="HB61">
            <v>0</v>
          </cell>
          <cell r="HC61">
            <v>0</v>
          </cell>
          <cell r="HD61">
            <v>0</v>
          </cell>
          <cell r="HE61">
            <v>0</v>
          </cell>
          <cell r="HF61">
            <v>0</v>
          </cell>
          <cell r="HG61">
            <v>0</v>
          </cell>
          <cell r="HH61">
            <v>0</v>
          </cell>
          <cell r="HI61">
            <v>0</v>
          </cell>
          <cell r="HJ61">
            <v>0</v>
          </cell>
          <cell r="HK61">
            <v>0</v>
          </cell>
          <cell r="HL61">
            <v>0</v>
          </cell>
          <cell r="HM61">
            <v>0</v>
          </cell>
          <cell r="HN61">
            <v>0</v>
          </cell>
          <cell r="HO61">
            <v>0</v>
          </cell>
          <cell r="HP61">
            <v>0</v>
          </cell>
          <cell r="HQ61">
            <v>0</v>
          </cell>
          <cell r="HR61">
            <v>0</v>
          </cell>
          <cell r="HS61">
            <v>0</v>
          </cell>
          <cell r="HT61">
            <v>0</v>
          </cell>
          <cell r="HU61">
            <v>0</v>
          </cell>
          <cell r="HV61">
            <v>0</v>
          </cell>
          <cell r="HW61">
            <v>0</v>
          </cell>
          <cell r="HX61">
            <v>0</v>
          </cell>
          <cell r="HY61">
            <v>0</v>
          </cell>
          <cell r="HZ61">
            <v>0</v>
          </cell>
          <cell r="IA61">
            <v>0</v>
          </cell>
        </row>
        <row r="62">
          <cell r="A62">
            <v>60</v>
          </cell>
          <cell r="C62" t="str">
            <v>Alcool Hidratado  Mensual</v>
          </cell>
          <cell r="D62" t="str">
            <v>Lts/día</v>
          </cell>
          <cell r="E62">
            <v>-147891.73601468751</v>
          </cell>
          <cell r="F62">
            <v>3080.5576011614176</v>
          </cell>
          <cell r="G62">
            <v>204376.94908895998</v>
          </cell>
          <cell r="H62">
            <v>455997.43844870816</v>
          </cell>
          <cell r="I62">
            <v>757942.0256804059</v>
          </cell>
          <cell r="J62">
            <v>1059886.6129121038</v>
          </cell>
          <cell r="K62">
            <v>1361831.2001438015</v>
          </cell>
          <cell r="L62">
            <v>1588289.6405675749</v>
          </cell>
          <cell r="M62">
            <v>1890234.2277992726</v>
          </cell>
          <cell r="N62">
            <v>2192178.8150309706</v>
          </cell>
          <cell r="O62">
            <v>2494123.4022626686</v>
          </cell>
          <cell r="P62">
            <v>2796067.9894943666</v>
          </cell>
          <cell r="Q62">
            <v>3098012.5767260646</v>
          </cell>
          <cell r="R62">
            <v>3399957.1639577625</v>
          </cell>
          <cell r="S62">
            <v>3626415.6043815361</v>
          </cell>
          <cell r="T62">
            <v>3928360.1916132336</v>
          </cell>
          <cell r="U62">
            <v>4230304.7788449312</v>
          </cell>
          <cell r="V62">
            <v>4975924.574120692</v>
          </cell>
          <cell r="W62">
            <v>5721544.3693964528</v>
          </cell>
          <cell r="X62">
            <v>6023488.9566281503</v>
          </cell>
          <cell r="Y62">
            <v>81565.391096842897</v>
          </cell>
          <cell r="Z62">
            <v>365940.14489416278</v>
          </cell>
          <cell r="AA62">
            <v>745106.4832905893</v>
          </cell>
          <cell r="AB62">
            <v>1124272.8216870157</v>
          </cell>
          <cell r="AC62">
            <v>1503439.160083442</v>
          </cell>
          <cell r="AD62">
            <v>1882605.4984798683</v>
          </cell>
          <cell r="AE62">
            <v>2261771.8368762946</v>
          </cell>
          <cell r="AF62">
            <v>2640938.1752727209</v>
          </cell>
          <cell r="AG62">
            <v>3020104.5136691472</v>
          </cell>
          <cell r="AH62">
            <v>3399270.8520655734</v>
          </cell>
          <cell r="AI62">
            <v>3778437.1904619997</v>
          </cell>
          <cell r="AJ62">
            <v>4157603.528858426</v>
          </cell>
          <cell r="AK62">
            <v>4536769.8672548523</v>
          </cell>
          <cell r="AL62">
            <v>4726353.0364530655</v>
          </cell>
          <cell r="AM62">
            <v>5105519.3748494918</v>
          </cell>
          <cell r="AN62">
            <v>5484685.713245918</v>
          </cell>
          <cell r="AO62">
            <v>5863852.0516423443</v>
          </cell>
          <cell r="AP62">
            <v>6243018.3900387706</v>
          </cell>
          <cell r="AQ62">
            <v>6622184.7284351969</v>
          </cell>
          <cell r="AR62">
            <v>7001351.0668316232</v>
          </cell>
          <cell r="AS62">
            <v>7441396.0470224526</v>
          </cell>
          <cell r="AT62">
            <v>8321486.0074041104</v>
          </cell>
          <cell r="AU62">
            <v>8700652.3458005376</v>
          </cell>
          <cell r="AV62">
            <v>9079818.6841969639</v>
          </cell>
          <cell r="AW62">
            <v>9458985.0225933902</v>
          </cell>
          <cell r="AX62">
            <v>9838151.3609898165</v>
          </cell>
          <cell r="AY62">
            <v>10217317.699386243</v>
          </cell>
          <cell r="AZ62">
            <v>10406900.868584456</v>
          </cell>
          <cell r="BA62">
            <v>10786067.206980882</v>
          </cell>
          <cell r="BB62">
            <v>11165233.545377309</v>
          </cell>
          <cell r="BC62">
            <v>11544399.883773735</v>
          </cell>
          <cell r="BD62">
            <v>798380.65373846213</v>
          </cell>
          <cell r="BE62">
            <v>1112231.4461112637</v>
          </cell>
          <cell r="BF62">
            <v>1426082.2384840653</v>
          </cell>
          <cell r="BG62">
            <v>1583007.6346704662</v>
          </cell>
          <cell r="BH62">
            <v>1896858.4270432678</v>
          </cell>
          <cell r="BI62">
            <v>2210709.2194160693</v>
          </cell>
          <cell r="BJ62">
            <v>2524560.0117888711</v>
          </cell>
          <cell r="BK62">
            <v>2838410.8041616725</v>
          </cell>
          <cell r="BL62">
            <v>3152261.5965344738</v>
          </cell>
          <cell r="BM62">
            <v>3909787.596951338</v>
          </cell>
          <cell r="BN62">
            <v>4066712.9931377387</v>
          </cell>
          <cell r="BO62">
            <v>4380563.78551054</v>
          </cell>
          <cell r="BP62">
            <v>4694414.5778833413</v>
          </cell>
          <cell r="BQ62">
            <v>5008265.3702561427</v>
          </cell>
          <cell r="BR62">
            <v>5322116.162628944</v>
          </cell>
          <cell r="BS62">
            <v>5635966.9550017454</v>
          </cell>
          <cell r="BT62">
            <v>5949817.7473745467</v>
          </cell>
          <cell r="BU62">
            <v>6106743.1435609479</v>
          </cell>
          <cell r="BV62">
            <v>6420593.9359337492</v>
          </cell>
          <cell r="BW62">
            <v>6734444.7283065505</v>
          </cell>
          <cell r="BX62">
            <v>7048295.5206793519</v>
          </cell>
          <cell r="BY62">
            <v>7362146.3130521532</v>
          </cell>
          <cell r="BZ62">
            <v>7675997.1054249546</v>
          </cell>
          <cell r="CA62">
            <v>7989847.8977977559</v>
          </cell>
          <cell r="CB62">
            <v>8368610.8980061878</v>
          </cell>
          <cell r="CC62">
            <v>9126136.8984230515</v>
          </cell>
          <cell r="CD62">
            <v>9439987.6907958537</v>
          </cell>
          <cell r="CE62">
            <v>9753838.483168656</v>
          </cell>
          <cell r="CF62">
            <v>10067689.275541458</v>
          </cell>
          <cell r="CG62">
            <v>10381540.067914261</v>
          </cell>
          <cell r="CH62">
            <v>349255.51847139373</v>
          </cell>
          <cell r="CI62">
            <v>560464.15973449266</v>
          </cell>
          <cell r="CJ62">
            <v>982881.44226069038</v>
          </cell>
          <cell r="CK62">
            <v>1405298.7247868881</v>
          </cell>
          <cell r="CL62">
            <v>1827716.0073130857</v>
          </cell>
          <cell r="CM62">
            <v>2250133.2898392836</v>
          </cell>
          <cell r="CN62">
            <v>2672550.5723654814</v>
          </cell>
          <cell r="CO62">
            <v>3094967.8548916792</v>
          </cell>
          <cell r="CP62">
            <v>3583473.5011823173</v>
          </cell>
          <cell r="CQ62">
            <v>4560484.7937635928</v>
          </cell>
          <cell r="CR62">
            <v>4982902.0762897907</v>
          </cell>
          <cell r="CS62">
            <v>5405319.3588159885</v>
          </cell>
          <cell r="CT62">
            <v>5827736.6413421864</v>
          </cell>
          <cell r="CU62">
            <v>6250153.9238683842</v>
          </cell>
          <cell r="CV62">
            <v>6672571.2063945821</v>
          </cell>
          <cell r="CW62">
            <v>6883779.8476576805</v>
          </cell>
          <cell r="CX62">
            <v>7306197.1301838784</v>
          </cell>
          <cell r="CY62">
            <v>7728614.4127100762</v>
          </cell>
          <cell r="CZ62">
            <v>8151031.695236274</v>
          </cell>
          <cell r="DA62">
            <v>8573448.9777624719</v>
          </cell>
          <cell r="DB62">
            <v>8995866.2602886688</v>
          </cell>
          <cell r="DC62">
            <v>9418283.5428148657</v>
          </cell>
          <cell r="DD62">
            <v>9906789.1891055033</v>
          </cell>
          <cell r="DE62">
            <v>10883800.481686778</v>
          </cell>
          <cell r="DF62">
            <v>11306217.764212975</v>
          </cell>
          <cell r="DG62">
            <v>11728635.046739172</v>
          </cell>
          <cell r="DH62">
            <v>12151052.329265369</v>
          </cell>
          <cell r="DI62">
            <v>12573469.611791566</v>
          </cell>
          <cell r="DJ62">
            <v>12995886.894317763</v>
          </cell>
          <cell r="DK62">
            <v>13207095.535580862</v>
          </cell>
          <cell r="DL62">
            <v>13629512.818107059</v>
          </cell>
          <cell r="DM62">
            <v>442495.9825760274</v>
          </cell>
          <cell r="DN62">
            <v>895031.31517696963</v>
          </cell>
          <cell r="DO62">
            <v>1347566.647777912</v>
          </cell>
          <cell r="DP62">
            <v>1800101.9803788543</v>
          </cell>
          <cell r="DQ62">
            <v>2252637.3129797964</v>
          </cell>
          <cell r="DR62">
            <v>2478904.9792802674</v>
          </cell>
          <cell r="DS62">
            <v>2931440.3118812097</v>
          </cell>
          <cell r="DT62">
            <v>3383975.6444821521</v>
          </cell>
          <cell r="DU62">
            <v>3836510.9770830944</v>
          </cell>
          <cell r="DV62">
            <v>4289046.3096840363</v>
          </cell>
          <cell r="DW62">
            <v>4741581.6422849782</v>
          </cell>
          <cell r="DX62">
            <v>5194116.9748859201</v>
          </cell>
          <cell r="DY62">
            <v>5420384.641186391</v>
          </cell>
          <cell r="DZ62">
            <v>5872919.9737873329</v>
          </cell>
          <cell r="EA62">
            <v>6325455.3063882748</v>
          </cell>
          <cell r="EB62">
            <v>6777990.6389892166</v>
          </cell>
          <cell r="EC62">
            <v>7230525.9715901585</v>
          </cell>
          <cell r="ED62">
            <v>7683061.3041911004</v>
          </cell>
          <cell r="EE62">
            <v>8135596.6367920423</v>
          </cell>
          <cell r="EF62">
            <v>8361864.3030925132</v>
          </cell>
          <cell r="EG62">
            <v>8814399.6356934551</v>
          </cell>
          <cell r="EH62">
            <v>9266934.968294397</v>
          </cell>
          <cell r="EI62">
            <v>9719470.3008953389</v>
          </cell>
          <cell r="EJ62">
            <v>10172005.633496281</v>
          </cell>
          <cell r="EK62">
            <v>10624540.966097223</v>
          </cell>
          <cell r="EL62">
            <v>11077076.298698165</v>
          </cell>
          <cell r="EM62">
            <v>11580640.970026175</v>
          </cell>
          <cell r="EN62">
            <v>12587770.312682195</v>
          </cell>
          <cell r="EO62">
            <v>13040305.645283137</v>
          </cell>
          <cell r="EP62">
            <v>13492840.977884078</v>
          </cell>
          <cell r="EQ62">
            <v>13945376.31048502</v>
          </cell>
          <cell r="ER62">
            <v>451441.84907993779</v>
          </cell>
          <cell r="ES62">
            <v>883850.48939753731</v>
          </cell>
          <cell r="ET62">
            <v>1358865.3475820401</v>
          </cell>
          <cell r="EU62">
            <v>2308895.0639510457</v>
          </cell>
          <cell r="EV62">
            <v>2741303.7042686455</v>
          </cell>
          <cell r="EW62">
            <v>3173712.3445862448</v>
          </cell>
          <cell r="EX62">
            <v>3606120.9849038441</v>
          </cell>
          <cell r="EY62">
            <v>4038529.6252214434</v>
          </cell>
          <cell r="EZ62">
            <v>4470938.2655390427</v>
          </cell>
          <cell r="FA62">
            <v>4687142.5856978428</v>
          </cell>
          <cell r="FB62">
            <v>5119551.2260154421</v>
          </cell>
          <cell r="FC62">
            <v>5551959.8663330413</v>
          </cell>
          <cell r="FD62">
            <v>5984368.5066506406</v>
          </cell>
          <cell r="FE62">
            <v>6416777.1469682399</v>
          </cell>
          <cell r="FF62">
            <v>6849185.7872858392</v>
          </cell>
          <cell r="FG62">
            <v>7281594.4276034385</v>
          </cell>
          <cell r="FH62">
            <v>7497798.7477622386</v>
          </cell>
          <cell r="FI62">
            <v>7930207.3880798379</v>
          </cell>
          <cell r="FJ62">
            <v>8362616.0283974372</v>
          </cell>
          <cell r="FK62">
            <v>8795024.6687150374</v>
          </cell>
          <cell r="FL62">
            <v>9227433.3090326376</v>
          </cell>
          <cell r="FM62">
            <v>9659841.9493502378</v>
          </cell>
          <cell r="FN62">
            <v>10092250.589667838</v>
          </cell>
          <cell r="FO62">
            <v>10308454.909826638</v>
          </cell>
          <cell r="FP62">
            <v>10740863.550144238</v>
          </cell>
          <cell r="FQ62">
            <v>11173272.190461839</v>
          </cell>
          <cell r="FR62">
            <v>11605680.830779439</v>
          </cell>
          <cell r="FS62">
            <v>12038089.471097039</v>
          </cell>
          <cell r="FT62">
            <v>12470498.111414639</v>
          </cell>
          <cell r="FU62">
            <v>12902906.751732239</v>
          </cell>
          <cell r="FV62">
            <v>224897.50876403652</v>
          </cell>
          <cell r="FW62">
            <v>532949.33772778476</v>
          </cell>
          <cell r="FX62">
            <v>841001.16669153306</v>
          </cell>
          <cell r="FY62">
            <v>1149052.9956552812</v>
          </cell>
          <cell r="FZ62">
            <v>1457104.8246190294</v>
          </cell>
          <cell r="GA62">
            <v>1765156.6535827776</v>
          </cell>
          <cell r="GB62">
            <v>2073208.4825465258</v>
          </cell>
          <cell r="GC62">
            <v>2227234.3970284001</v>
          </cell>
          <cell r="GD62">
            <v>2535286.2259921483</v>
          </cell>
          <cell r="GE62">
            <v>2843338.0549558965</v>
          </cell>
          <cell r="GF62">
            <v>3151389.8839196446</v>
          </cell>
          <cell r="GG62">
            <v>3459441.7128833928</v>
          </cell>
          <cell r="GH62">
            <v>3767493.541847141</v>
          </cell>
          <cell r="GI62">
            <v>4075545.3708108892</v>
          </cell>
          <cell r="GJ62">
            <v>4229571.2852927633</v>
          </cell>
          <cell r="GK62">
            <v>4537623.1142565114</v>
          </cell>
          <cell r="GL62">
            <v>4845674.9432202596</v>
          </cell>
          <cell r="GM62">
            <v>5153726.7721840078</v>
          </cell>
          <cell r="GN62">
            <v>5461778.601147756</v>
          </cell>
          <cell r="GO62">
            <v>5769830.4301115042</v>
          </cell>
          <cell r="GP62">
            <v>6077882.2590752523</v>
          </cell>
          <cell r="GQ62">
            <v>6231908.1735571269</v>
          </cell>
          <cell r="GR62">
            <v>6539960.0025208751</v>
          </cell>
          <cell r="GS62">
            <v>6848011.8314846233</v>
          </cell>
          <cell r="GT62">
            <v>7156063.6604483714</v>
          </cell>
          <cell r="GU62">
            <v>7464115.4894121196</v>
          </cell>
          <cell r="GV62">
            <v>7901125.3341548042</v>
          </cell>
          <cell r="GW62">
            <v>8638540.267677322</v>
          </cell>
          <cell r="GX62">
            <v>8792566.1821591966</v>
          </cell>
          <cell r="GY62">
            <v>9100618.0111229457</v>
          </cell>
          <cell r="GZ62">
            <v>9346422.9889637846</v>
          </cell>
          <cell r="HA62">
            <v>0</v>
          </cell>
          <cell r="HB62">
            <v>0</v>
          </cell>
          <cell r="HC62">
            <v>0</v>
          </cell>
          <cell r="HD62">
            <v>0</v>
          </cell>
          <cell r="HE62">
            <v>0</v>
          </cell>
          <cell r="HF62">
            <v>0</v>
          </cell>
          <cell r="HG62">
            <v>0</v>
          </cell>
          <cell r="HH62">
            <v>0</v>
          </cell>
          <cell r="HI62">
            <v>0</v>
          </cell>
          <cell r="HJ62">
            <v>0</v>
          </cell>
          <cell r="HK62">
            <v>0</v>
          </cell>
          <cell r="HL62">
            <v>0</v>
          </cell>
          <cell r="HM62">
            <v>0</v>
          </cell>
          <cell r="HN62">
            <v>0</v>
          </cell>
          <cell r="HO62">
            <v>0</v>
          </cell>
          <cell r="HP62">
            <v>0</v>
          </cell>
          <cell r="HQ62">
            <v>0</v>
          </cell>
          <cell r="HR62">
            <v>0</v>
          </cell>
          <cell r="HS62">
            <v>0</v>
          </cell>
          <cell r="HT62">
            <v>0</v>
          </cell>
          <cell r="HU62">
            <v>0</v>
          </cell>
          <cell r="HV62">
            <v>0</v>
          </cell>
          <cell r="HW62">
            <v>0</v>
          </cell>
          <cell r="HX62">
            <v>0</v>
          </cell>
          <cell r="HY62">
            <v>0</v>
          </cell>
          <cell r="HZ62">
            <v>0</v>
          </cell>
          <cell r="IA62">
            <v>0</v>
          </cell>
        </row>
        <row r="63">
          <cell r="A63">
            <v>61</v>
          </cell>
          <cell r="C63" t="str">
            <v>Alcool Hidratado  Acumulado</v>
          </cell>
          <cell r="D63" t="str">
            <v>Lts/día</v>
          </cell>
          <cell r="E63">
            <v>-147891.73601468751</v>
          </cell>
          <cell r="F63">
            <v>3080.5576011614176</v>
          </cell>
          <cell r="G63">
            <v>204376.94908895998</v>
          </cell>
          <cell r="H63">
            <v>455997.43844870816</v>
          </cell>
          <cell r="I63">
            <v>757942.0256804059</v>
          </cell>
          <cell r="J63">
            <v>1059886.6129121038</v>
          </cell>
          <cell r="K63">
            <v>1361831.2001438015</v>
          </cell>
          <cell r="L63">
            <v>1588289.6405675749</v>
          </cell>
          <cell r="M63">
            <v>1890234.2277992726</v>
          </cell>
          <cell r="N63">
            <v>2192178.8150309706</v>
          </cell>
          <cell r="O63">
            <v>2494123.4022626686</v>
          </cell>
          <cell r="P63">
            <v>2796067.9894943666</v>
          </cell>
          <cell r="Q63">
            <v>3098012.5767260646</v>
          </cell>
          <cell r="R63">
            <v>3399957.1639577625</v>
          </cell>
          <cell r="S63">
            <v>3626415.6043815361</v>
          </cell>
          <cell r="T63">
            <v>3928360.1916132336</v>
          </cell>
          <cell r="U63">
            <v>4230304.7788449312</v>
          </cell>
          <cell r="V63">
            <v>4975924.574120692</v>
          </cell>
          <cell r="W63">
            <v>5721544.3693964528</v>
          </cell>
          <cell r="X63">
            <v>6023488.9566281503</v>
          </cell>
          <cell r="Y63">
            <v>6105054.3477249928</v>
          </cell>
          <cell r="Z63">
            <v>6389429.1015223125</v>
          </cell>
          <cell r="AA63">
            <v>6768595.4399187388</v>
          </cell>
          <cell r="AB63">
            <v>7147761.7783151651</v>
          </cell>
          <cell r="AC63">
            <v>7526928.1167115914</v>
          </cell>
          <cell r="AD63">
            <v>7906094.4551080177</v>
          </cell>
          <cell r="AE63">
            <v>8285260.793504444</v>
          </cell>
          <cell r="AF63">
            <v>8664427.1319008712</v>
          </cell>
          <cell r="AG63">
            <v>9043593.4702972975</v>
          </cell>
          <cell r="AH63">
            <v>9422759.8086937238</v>
          </cell>
          <cell r="AI63">
            <v>9801926.14709015</v>
          </cell>
          <cell r="AJ63">
            <v>10181092.485486576</v>
          </cell>
          <cell r="AK63">
            <v>10560258.823883003</v>
          </cell>
          <cell r="AL63">
            <v>10749841.993081216</v>
          </cell>
          <cell r="AM63">
            <v>11129008.331477642</v>
          </cell>
          <cell r="AN63">
            <v>11508174.669874068</v>
          </cell>
          <cell r="AO63">
            <v>11887341.008270495</v>
          </cell>
          <cell r="AP63">
            <v>12266507.346666921</v>
          </cell>
          <cell r="AQ63">
            <v>12645673.685063347</v>
          </cell>
          <cell r="AR63">
            <v>13024840.023459774</v>
          </cell>
          <cell r="AS63">
            <v>13464885.003650602</v>
          </cell>
          <cell r="AT63">
            <v>14344974.964032261</v>
          </cell>
          <cell r="AU63">
            <v>14724141.302428687</v>
          </cell>
          <cell r="AV63">
            <v>15103307.640825113</v>
          </cell>
          <cell r="AW63">
            <v>15482473.97922154</v>
          </cell>
          <cell r="AX63">
            <v>15861640.317617966</v>
          </cell>
          <cell r="AY63">
            <v>16240806.656014392</v>
          </cell>
          <cell r="AZ63">
            <v>16430389.825212605</v>
          </cell>
          <cell r="BA63">
            <v>16809556.163609032</v>
          </cell>
          <cell r="BB63">
            <v>17188722.502005458</v>
          </cell>
          <cell r="BC63">
            <v>17567888.840401884</v>
          </cell>
          <cell r="BD63">
            <v>18366269.494140346</v>
          </cell>
          <cell r="BE63">
            <v>18680120.286513146</v>
          </cell>
          <cell r="BF63">
            <v>18993971.078885946</v>
          </cell>
          <cell r="BG63">
            <v>19150896.475072347</v>
          </cell>
          <cell r="BH63">
            <v>19464747.267445147</v>
          </cell>
          <cell r="BI63">
            <v>19778598.059817947</v>
          </cell>
          <cell r="BJ63">
            <v>20092448.852190748</v>
          </cell>
          <cell r="BK63">
            <v>20406299.644563548</v>
          </cell>
          <cell r="BL63">
            <v>20720150.436936349</v>
          </cell>
          <cell r="BM63">
            <v>21477676.437353212</v>
          </cell>
          <cell r="BN63">
            <v>21634601.833539613</v>
          </cell>
          <cell r="BO63">
            <v>21948452.625912413</v>
          </cell>
          <cell r="BP63">
            <v>22262303.418285213</v>
          </cell>
          <cell r="BQ63">
            <v>22576154.210658014</v>
          </cell>
          <cell r="BR63">
            <v>22890005.003030814</v>
          </cell>
          <cell r="BS63">
            <v>23203855.795403615</v>
          </cell>
          <cell r="BT63">
            <v>23517706.587776415</v>
          </cell>
          <cell r="BU63">
            <v>23674631.983962815</v>
          </cell>
          <cell r="BV63">
            <v>23988482.776335616</v>
          </cell>
          <cell r="BW63">
            <v>24302333.568708416</v>
          </cell>
          <cell r="BX63">
            <v>24616184.361081216</v>
          </cell>
          <cell r="BY63">
            <v>24930035.153454017</v>
          </cell>
          <cell r="BZ63">
            <v>25243885.945826817</v>
          </cell>
          <cell r="CA63">
            <v>25557736.738199618</v>
          </cell>
          <cell r="CB63">
            <v>25936499.738408051</v>
          </cell>
          <cell r="CC63">
            <v>26694025.738824915</v>
          </cell>
          <cell r="CD63">
            <v>27007876.531197716</v>
          </cell>
          <cell r="CE63">
            <v>27321727.323570516</v>
          </cell>
          <cell r="CF63">
            <v>27635578.115943316</v>
          </cell>
          <cell r="CG63">
            <v>27949428.908316117</v>
          </cell>
          <cell r="CH63">
            <v>28298684.426787511</v>
          </cell>
          <cell r="CI63">
            <v>28509893.068050608</v>
          </cell>
          <cell r="CJ63">
            <v>28932310.350576807</v>
          </cell>
          <cell r="CK63">
            <v>29354727.633103006</v>
          </cell>
          <cell r="CL63">
            <v>29777144.915629204</v>
          </cell>
          <cell r="CM63">
            <v>30199562.198155403</v>
          </cell>
          <cell r="CN63">
            <v>30621979.480681602</v>
          </cell>
          <cell r="CO63">
            <v>31044396.763207801</v>
          </cell>
          <cell r="CP63">
            <v>31532902.409498438</v>
          </cell>
          <cell r="CQ63">
            <v>32509913.702079713</v>
          </cell>
          <cell r="CR63">
            <v>32932330.984605912</v>
          </cell>
          <cell r="CS63">
            <v>33354748.267132111</v>
          </cell>
          <cell r="CT63">
            <v>33777165.549658306</v>
          </cell>
          <cell r="CU63">
            <v>34199582.832184501</v>
          </cell>
          <cell r="CV63">
            <v>34622000.114710696</v>
          </cell>
          <cell r="CW63">
            <v>34833208.755973794</v>
          </cell>
          <cell r="CX63">
            <v>35255626.038499989</v>
          </cell>
          <cell r="CY63">
            <v>35678043.321026184</v>
          </cell>
          <cell r="CZ63">
            <v>36100460.603552379</v>
          </cell>
          <cell r="DA63">
            <v>36522877.886078574</v>
          </cell>
          <cell r="DB63">
            <v>36945295.168604769</v>
          </cell>
          <cell r="DC63">
            <v>37367712.451130964</v>
          </cell>
          <cell r="DD63">
            <v>37856218.097421601</v>
          </cell>
          <cell r="DE63">
            <v>38833229.390002877</v>
          </cell>
          <cell r="DF63">
            <v>39255646.672529072</v>
          </cell>
          <cell r="DG63">
            <v>39678063.955055267</v>
          </cell>
          <cell r="DH63">
            <v>40100481.237581462</v>
          </cell>
          <cell r="DI63">
            <v>40522898.520107657</v>
          </cell>
          <cell r="DJ63">
            <v>40945315.802633852</v>
          </cell>
          <cell r="DK63">
            <v>41156524.443896949</v>
          </cell>
          <cell r="DL63">
            <v>41578941.726423144</v>
          </cell>
          <cell r="DM63">
            <v>42021437.708999172</v>
          </cell>
          <cell r="DN63">
            <v>42473973.041600116</v>
          </cell>
          <cell r="DO63">
            <v>42926508.374201059</v>
          </cell>
          <cell r="DP63">
            <v>43379043.706802003</v>
          </cell>
          <cell r="DQ63">
            <v>43831579.039402947</v>
          </cell>
          <cell r="DR63">
            <v>44057846.705703415</v>
          </cell>
          <cell r="DS63">
            <v>44510382.038304359</v>
          </cell>
          <cell r="DT63">
            <v>44962917.370905302</v>
          </cell>
          <cell r="DU63">
            <v>45415452.703506246</v>
          </cell>
          <cell r="DV63">
            <v>45867988.03610719</v>
          </cell>
          <cell r="DW63">
            <v>46320523.368708134</v>
          </cell>
          <cell r="DX63">
            <v>46773058.701309077</v>
          </cell>
          <cell r="DY63">
            <v>46999326.367609546</v>
          </cell>
          <cell r="DZ63">
            <v>47451861.700210489</v>
          </cell>
          <cell r="EA63">
            <v>47904397.032811433</v>
          </cell>
          <cell r="EB63">
            <v>48356932.365412377</v>
          </cell>
          <cell r="EC63">
            <v>48809467.698013321</v>
          </cell>
          <cell r="ED63">
            <v>49262003.030614264</v>
          </cell>
          <cell r="EE63">
            <v>49714538.363215208</v>
          </cell>
          <cell r="EF63">
            <v>49940806.029515676</v>
          </cell>
          <cell r="EG63">
            <v>50393341.36211662</v>
          </cell>
          <cell r="EH63">
            <v>50845876.694717564</v>
          </cell>
          <cell r="EI63">
            <v>51298412.027318507</v>
          </cell>
          <cell r="EJ63">
            <v>51750947.359919451</v>
          </cell>
          <cell r="EK63">
            <v>52203482.692520395</v>
          </cell>
          <cell r="EL63">
            <v>52656018.025121339</v>
          </cell>
          <cell r="EM63">
            <v>53159582.696449347</v>
          </cell>
          <cell r="EN63">
            <v>54166712.039105371</v>
          </cell>
          <cell r="EO63">
            <v>54619247.371706314</v>
          </cell>
          <cell r="EP63">
            <v>55071782.704307258</v>
          </cell>
          <cell r="EQ63">
            <v>55524318.036908202</v>
          </cell>
          <cell r="ER63">
            <v>55975759.885988139</v>
          </cell>
          <cell r="ES63">
            <v>56408168.526305735</v>
          </cell>
          <cell r="ET63">
            <v>56883183.384490237</v>
          </cell>
          <cell r="EU63">
            <v>57833213.10085924</v>
          </cell>
          <cell r="EV63">
            <v>58265621.741176836</v>
          </cell>
          <cell r="EW63">
            <v>58698030.381494433</v>
          </cell>
          <cell r="EX63">
            <v>59130439.021812029</v>
          </cell>
          <cell r="EY63">
            <v>59562847.662129626</v>
          </cell>
          <cell r="EZ63">
            <v>59995256.302447222</v>
          </cell>
          <cell r="FA63">
            <v>60211460.622606024</v>
          </cell>
          <cell r="FB63">
            <v>60643869.262923621</v>
          </cell>
          <cell r="FC63">
            <v>61076277.903241217</v>
          </cell>
          <cell r="FD63">
            <v>61508686.543558814</v>
          </cell>
          <cell r="FE63">
            <v>61941095.18387641</v>
          </cell>
          <cell r="FF63">
            <v>62373503.824194007</v>
          </cell>
          <cell r="FG63">
            <v>62805912.464511603</v>
          </cell>
          <cell r="FH63">
            <v>63022116.784670405</v>
          </cell>
          <cell r="FI63">
            <v>63454525.424988002</v>
          </cell>
          <cell r="FJ63">
            <v>63886934.065305598</v>
          </cell>
          <cell r="FK63">
            <v>64319342.705623195</v>
          </cell>
          <cell r="FL63">
            <v>64751751.345940791</v>
          </cell>
          <cell r="FM63">
            <v>65184159.986258388</v>
          </cell>
          <cell r="FN63">
            <v>65616568.626575984</v>
          </cell>
          <cell r="FO63">
            <v>65832772.946734786</v>
          </cell>
          <cell r="FP63">
            <v>66265181.587052383</v>
          </cell>
          <cell r="FQ63">
            <v>66697590.227369979</v>
          </cell>
          <cell r="FR63">
            <v>67129998.867687583</v>
          </cell>
          <cell r="FS63">
            <v>67562407.508005187</v>
          </cell>
          <cell r="FT63">
            <v>67994816.148322791</v>
          </cell>
          <cell r="FU63">
            <v>68427224.788640395</v>
          </cell>
          <cell r="FV63">
            <v>68652122.297404438</v>
          </cell>
          <cell r="FW63">
            <v>68960174.12636818</v>
          </cell>
          <cell r="FX63">
            <v>69268225.955331922</v>
          </cell>
          <cell r="FY63">
            <v>69576277.784295663</v>
          </cell>
          <cell r="FZ63">
            <v>69884329.613259405</v>
          </cell>
          <cell r="GA63">
            <v>70192381.442223147</v>
          </cell>
          <cell r="GB63">
            <v>70500433.271186888</v>
          </cell>
          <cell r="GC63">
            <v>70654459.185668766</v>
          </cell>
          <cell r="GD63">
            <v>70962511.014632508</v>
          </cell>
          <cell r="GE63">
            <v>71270562.84359625</v>
          </cell>
          <cell r="GF63">
            <v>71578614.672559991</v>
          </cell>
          <cell r="GG63">
            <v>71886666.501523733</v>
          </cell>
          <cell r="GH63">
            <v>72194718.330487475</v>
          </cell>
          <cell r="GI63">
            <v>72502770.159451216</v>
          </cell>
          <cell r="GJ63">
            <v>72656796.073933095</v>
          </cell>
          <cell r="GK63">
            <v>72964847.902896836</v>
          </cell>
          <cell r="GL63">
            <v>73272899.731860578</v>
          </cell>
          <cell r="GM63">
            <v>73580951.56082432</v>
          </cell>
          <cell r="GN63">
            <v>73889003.389788061</v>
          </cell>
          <cell r="GO63">
            <v>74197055.218751803</v>
          </cell>
          <cell r="GP63">
            <v>74505107.047715545</v>
          </cell>
          <cell r="GQ63">
            <v>74659132.962197423</v>
          </cell>
          <cell r="GR63">
            <v>74967184.791161165</v>
          </cell>
          <cell r="GS63">
            <v>75275236.620124906</v>
          </cell>
          <cell r="GT63">
            <v>75583288.449088648</v>
          </cell>
          <cell r="GU63">
            <v>75891340.27805239</v>
          </cell>
          <cell r="GV63">
            <v>76328350.122795075</v>
          </cell>
          <cell r="GW63">
            <v>77065765.056317598</v>
          </cell>
          <cell r="GX63">
            <v>77219790.970799476</v>
          </cell>
          <cell r="GY63">
            <v>77527842.799763218</v>
          </cell>
          <cell r="GZ63">
            <v>77773647.777604058</v>
          </cell>
          <cell r="HA63">
            <v>77773647.777604058</v>
          </cell>
          <cell r="HB63">
            <v>77773647.777604058</v>
          </cell>
          <cell r="HC63">
            <v>77773647.777604058</v>
          </cell>
          <cell r="HD63">
            <v>77773647.777604058</v>
          </cell>
          <cell r="HE63">
            <v>77773647.777604058</v>
          </cell>
          <cell r="HF63">
            <v>77773647.777604058</v>
          </cell>
          <cell r="HG63">
            <v>77773647.777604058</v>
          </cell>
          <cell r="HH63">
            <v>77773647.777604058</v>
          </cell>
          <cell r="HI63">
            <v>77773647.777604058</v>
          </cell>
          <cell r="HJ63">
            <v>77773647.777604058</v>
          </cell>
          <cell r="HK63">
            <v>77773647.777604058</v>
          </cell>
          <cell r="HL63">
            <v>77773647.777604058</v>
          </cell>
          <cell r="HM63">
            <v>77773647.777604058</v>
          </cell>
          <cell r="HN63">
            <v>77773647.777604058</v>
          </cell>
          <cell r="HO63">
            <v>77773647.777604058</v>
          </cell>
          <cell r="HP63">
            <v>77773647.777604058</v>
          </cell>
          <cell r="HQ63">
            <v>77773647.777604058</v>
          </cell>
          <cell r="HR63">
            <v>77773647.777604058</v>
          </cell>
          <cell r="HS63">
            <v>77773647.777604058</v>
          </cell>
          <cell r="HT63">
            <v>77773647.777604058</v>
          </cell>
          <cell r="HU63">
            <v>77773647.777604058</v>
          </cell>
          <cell r="HV63">
            <v>77773647.777604058</v>
          </cell>
          <cell r="HW63">
            <v>77773647.777604058</v>
          </cell>
          <cell r="HX63">
            <v>77773647.777604058</v>
          </cell>
          <cell r="HY63">
            <v>77773647.777604058</v>
          </cell>
          <cell r="HZ63">
            <v>77773647.777604058</v>
          </cell>
          <cell r="IA63">
            <v>77773647.777604058</v>
          </cell>
        </row>
        <row r="64">
          <cell r="A64">
            <v>62</v>
          </cell>
        </row>
        <row r="65">
          <cell r="A65">
            <v>63</v>
          </cell>
          <cell r="C65" t="str">
            <v>Alcool Equivalente Hidratado  Día</v>
          </cell>
          <cell r="D65" t="str">
            <v>Lts/día</v>
          </cell>
          <cell r="E65">
            <v>0</v>
          </cell>
          <cell r="F65">
            <v>372809.89763788017</v>
          </cell>
          <cell r="G65">
            <v>497079.86351717362</v>
          </cell>
          <cell r="H65">
            <v>621349.82939646684</v>
          </cell>
          <cell r="I65">
            <v>745619.79527576035</v>
          </cell>
          <cell r="J65">
            <v>745619.79527576035</v>
          </cell>
          <cell r="K65">
            <v>745619.79527576035</v>
          </cell>
          <cell r="L65">
            <v>559214.84645682015</v>
          </cell>
          <cell r="M65">
            <v>745619.79527576035</v>
          </cell>
          <cell r="N65">
            <v>745619.79527576035</v>
          </cell>
          <cell r="O65">
            <v>745619.79527576035</v>
          </cell>
          <cell r="P65">
            <v>745619.79527576035</v>
          </cell>
          <cell r="Q65">
            <v>745619.79527576035</v>
          </cell>
          <cell r="R65">
            <v>745619.79527576035</v>
          </cell>
          <cell r="S65">
            <v>559214.84645682015</v>
          </cell>
          <cell r="T65">
            <v>745619.79527576035</v>
          </cell>
          <cell r="U65">
            <v>745619.79527576035</v>
          </cell>
          <cell r="V65">
            <v>745619.79527576035</v>
          </cell>
          <cell r="W65">
            <v>745619.79527576035</v>
          </cell>
          <cell r="X65">
            <v>745619.79527576035</v>
          </cell>
          <cell r="Y65">
            <v>248539.93175858684</v>
          </cell>
          <cell r="Z65">
            <v>660067.47028624383</v>
          </cell>
          <cell r="AA65">
            <v>880089.96038165828</v>
          </cell>
          <cell r="AB65">
            <v>880089.96038165828</v>
          </cell>
          <cell r="AC65">
            <v>880089.96038165828</v>
          </cell>
          <cell r="AD65">
            <v>880089.96038165828</v>
          </cell>
          <cell r="AE65">
            <v>880089.96038165828</v>
          </cell>
          <cell r="AF65">
            <v>880089.96038165828</v>
          </cell>
          <cell r="AG65">
            <v>880089.96038165828</v>
          </cell>
          <cell r="AH65">
            <v>880089.96038165828</v>
          </cell>
          <cell r="AI65">
            <v>880089.96038165828</v>
          </cell>
          <cell r="AJ65">
            <v>880089.96038165828</v>
          </cell>
          <cell r="AK65">
            <v>880089.96038165828</v>
          </cell>
          <cell r="AL65">
            <v>440044.98019082914</v>
          </cell>
          <cell r="AM65">
            <v>880089.96038165828</v>
          </cell>
          <cell r="AN65">
            <v>880089.96038165828</v>
          </cell>
          <cell r="AO65">
            <v>880089.96038165828</v>
          </cell>
          <cell r="AP65">
            <v>880089.96038165828</v>
          </cell>
          <cell r="AQ65">
            <v>880089.96038165828</v>
          </cell>
          <cell r="AR65">
            <v>880089.96038165828</v>
          </cell>
          <cell r="AS65">
            <v>440044.98019082914</v>
          </cell>
          <cell r="AT65">
            <v>880089.96038165828</v>
          </cell>
          <cell r="AU65">
            <v>880089.96038165828</v>
          </cell>
          <cell r="AV65">
            <v>880089.96038165828</v>
          </cell>
          <cell r="AW65">
            <v>880089.96038165828</v>
          </cell>
          <cell r="AX65">
            <v>880089.96038165828</v>
          </cell>
          <cell r="AY65">
            <v>880089.96038165828</v>
          </cell>
          <cell r="AZ65">
            <v>440044.98019082914</v>
          </cell>
          <cell r="BA65">
            <v>880089.96038165828</v>
          </cell>
          <cell r="BB65">
            <v>880089.96038165828</v>
          </cell>
          <cell r="BC65">
            <v>880089.96038165828</v>
          </cell>
          <cell r="BD65">
            <v>798380.65373846213</v>
          </cell>
          <cell r="BE65">
            <v>757526.00041686406</v>
          </cell>
          <cell r="BF65">
            <v>757526.00041686406</v>
          </cell>
          <cell r="BG65">
            <v>378763.00020843203</v>
          </cell>
          <cell r="BH65">
            <v>757526.00041686406</v>
          </cell>
          <cell r="BI65">
            <v>757526.00041686406</v>
          </cell>
          <cell r="BJ65">
            <v>757526.00041686406</v>
          </cell>
          <cell r="BK65">
            <v>757526.00041686406</v>
          </cell>
          <cell r="BL65">
            <v>757526.00041686406</v>
          </cell>
          <cell r="BM65">
            <v>757526.00041686406</v>
          </cell>
          <cell r="BN65">
            <v>378763.00020843203</v>
          </cell>
          <cell r="BO65">
            <v>757526.00041686406</v>
          </cell>
          <cell r="BP65">
            <v>757526.00041686406</v>
          </cell>
          <cell r="BQ65">
            <v>757526.00041686406</v>
          </cell>
          <cell r="BR65">
            <v>757526.00041686406</v>
          </cell>
          <cell r="BS65">
            <v>757526.00041686406</v>
          </cell>
          <cell r="BT65">
            <v>757526.00041686406</v>
          </cell>
          <cell r="BU65">
            <v>378763.00020843203</v>
          </cell>
          <cell r="BV65">
            <v>757526.00041686406</v>
          </cell>
          <cell r="BW65">
            <v>757526.00041686406</v>
          </cell>
          <cell r="BX65">
            <v>757526.00041686406</v>
          </cell>
          <cell r="BY65">
            <v>757526.00041686406</v>
          </cell>
          <cell r="BZ65">
            <v>757526.00041686406</v>
          </cell>
          <cell r="CA65">
            <v>757526.00041686406</v>
          </cell>
          <cell r="CB65">
            <v>378763.00020843203</v>
          </cell>
          <cell r="CC65">
            <v>757526.00041686406</v>
          </cell>
          <cell r="CD65">
            <v>757526.00041686406</v>
          </cell>
          <cell r="CE65">
            <v>757526.00041686406</v>
          </cell>
          <cell r="CF65">
            <v>757526.00041686406</v>
          </cell>
          <cell r="CG65">
            <v>757526.00041686406</v>
          </cell>
          <cell r="CH65">
            <v>903849.52852647181</v>
          </cell>
          <cell r="CI65">
            <v>488505.64629063796</v>
          </cell>
          <cell r="CJ65">
            <v>977011.29258127592</v>
          </cell>
          <cell r="CK65">
            <v>977011.29258127592</v>
          </cell>
          <cell r="CL65">
            <v>977011.29258127592</v>
          </cell>
          <cell r="CM65">
            <v>977011.29258127592</v>
          </cell>
          <cell r="CN65">
            <v>977011.29258127592</v>
          </cell>
          <cell r="CO65">
            <v>977011.29258127592</v>
          </cell>
          <cell r="CP65">
            <v>488505.64629063796</v>
          </cell>
          <cell r="CQ65">
            <v>977011.29258127592</v>
          </cell>
          <cell r="CR65">
            <v>977011.29258127592</v>
          </cell>
          <cell r="CS65">
            <v>977011.29258127592</v>
          </cell>
          <cell r="CT65">
            <v>977011.29258127592</v>
          </cell>
          <cell r="CU65">
            <v>977011.29258127592</v>
          </cell>
          <cell r="CV65">
            <v>977011.29258127592</v>
          </cell>
          <cell r="CW65">
            <v>488505.64629063796</v>
          </cell>
          <cell r="CX65">
            <v>977011.29258127592</v>
          </cell>
          <cell r="CY65">
            <v>977011.29258127592</v>
          </cell>
          <cell r="CZ65">
            <v>977011.29258127592</v>
          </cell>
          <cell r="DA65">
            <v>977011.29258127592</v>
          </cell>
          <cell r="DB65">
            <v>977011.29258127592</v>
          </cell>
          <cell r="DC65">
            <v>977011.29258127592</v>
          </cell>
          <cell r="DD65">
            <v>488505.64629063796</v>
          </cell>
          <cell r="DE65">
            <v>977011.29258127592</v>
          </cell>
          <cell r="DF65">
            <v>977011.29258127592</v>
          </cell>
          <cell r="DG65">
            <v>977011.29258127592</v>
          </cell>
          <cell r="DH65">
            <v>977011.29258127592</v>
          </cell>
          <cell r="DI65">
            <v>977011.29258127592</v>
          </cell>
          <cell r="DJ65">
            <v>977011.29258127592</v>
          </cell>
          <cell r="DK65">
            <v>488505.64629063796</v>
          </cell>
          <cell r="DL65">
            <v>977011.29258127592</v>
          </cell>
          <cell r="DM65">
            <v>997089.99263110547</v>
          </cell>
          <cell r="DN65">
            <v>1007129.3426560204</v>
          </cell>
          <cell r="DO65">
            <v>1007129.3426560204</v>
          </cell>
          <cell r="DP65">
            <v>1007129.3426560204</v>
          </cell>
          <cell r="DQ65">
            <v>1007129.3426560204</v>
          </cell>
          <cell r="DR65">
            <v>503564.67132801021</v>
          </cell>
          <cell r="DS65">
            <v>1007129.3426560204</v>
          </cell>
          <cell r="DT65">
            <v>1007129.3426560204</v>
          </cell>
          <cell r="DU65">
            <v>1007129.3426560204</v>
          </cell>
          <cell r="DV65">
            <v>1007129.3426560204</v>
          </cell>
          <cell r="DW65">
            <v>1007129.3426560204</v>
          </cell>
          <cell r="DX65">
            <v>1007129.3426560204</v>
          </cell>
          <cell r="DY65">
            <v>503564.67132801021</v>
          </cell>
          <cell r="DZ65">
            <v>1007129.3426560204</v>
          </cell>
          <cell r="EA65">
            <v>1007129.3426560204</v>
          </cell>
          <cell r="EB65">
            <v>1007129.3426560204</v>
          </cell>
          <cell r="EC65">
            <v>1007129.3426560204</v>
          </cell>
          <cell r="ED65">
            <v>1007129.3426560204</v>
          </cell>
          <cell r="EE65">
            <v>1007129.3426560204</v>
          </cell>
          <cell r="EF65">
            <v>503564.67132801021</v>
          </cell>
          <cell r="EG65">
            <v>1007129.3426560204</v>
          </cell>
          <cell r="EH65">
            <v>1007129.3426560204</v>
          </cell>
          <cell r="EI65">
            <v>1007129.3426560204</v>
          </cell>
          <cell r="EJ65">
            <v>1007129.3426560204</v>
          </cell>
          <cell r="EK65">
            <v>1007129.3426560204</v>
          </cell>
          <cell r="EL65">
            <v>1007129.3426560204</v>
          </cell>
          <cell r="EM65">
            <v>503564.67132801021</v>
          </cell>
          <cell r="EN65">
            <v>1007129.3426560204</v>
          </cell>
          <cell r="EO65">
            <v>1007129.3426560204</v>
          </cell>
          <cell r="EP65">
            <v>1007129.3426560204</v>
          </cell>
          <cell r="EQ65">
            <v>1007129.3426560204</v>
          </cell>
          <cell r="ER65">
            <v>969062.925131344</v>
          </cell>
          <cell r="ES65">
            <v>950029.71636900574</v>
          </cell>
          <cell r="ET65">
            <v>475014.85818450281</v>
          </cell>
          <cell r="EU65">
            <v>950029.71636900574</v>
          </cell>
          <cell r="EV65">
            <v>950029.71636900574</v>
          </cell>
          <cell r="EW65">
            <v>950029.71636900574</v>
          </cell>
          <cell r="EX65">
            <v>950029.71636900574</v>
          </cell>
          <cell r="EY65">
            <v>950029.71636900574</v>
          </cell>
          <cell r="EZ65">
            <v>950029.71636900574</v>
          </cell>
          <cell r="FA65">
            <v>475014.85818450281</v>
          </cell>
          <cell r="FB65">
            <v>950029.71636900574</v>
          </cell>
          <cell r="FC65">
            <v>950029.71636900574</v>
          </cell>
          <cell r="FD65">
            <v>950029.71636900574</v>
          </cell>
          <cell r="FE65">
            <v>950029.71636900574</v>
          </cell>
          <cell r="FF65">
            <v>950029.71636900574</v>
          </cell>
          <cell r="FG65">
            <v>950029.71636900574</v>
          </cell>
          <cell r="FH65">
            <v>475014.85818450281</v>
          </cell>
          <cell r="FI65">
            <v>950029.71636900574</v>
          </cell>
          <cell r="FJ65">
            <v>950029.71636900574</v>
          </cell>
          <cell r="FK65">
            <v>950029.71636900574</v>
          </cell>
          <cell r="FL65">
            <v>950029.71636900574</v>
          </cell>
          <cell r="FM65">
            <v>950029.71636900574</v>
          </cell>
          <cell r="FN65">
            <v>950029.71636900574</v>
          </cell>
          <cell r="FO65">
            <v>475014.85818450281</v>
          </cell>
          <cell r="FP65">
            <v>950029.71636900574</v>
          </cell>
          <cell r="FQ65">
            <v>950029.71636900574</v>
          </cell>
          <cell r="FR65">
            <v>950029.71636900574</v>
          </cell>
          <cell r="FS65">
            <v>950029.71636900574</v>
          </cell>
          <cell r="FT65">
            <v>950029.71636900574</v>
          </cell>
          <cell r="FU65">
            <v>950029.71636900574</v>
          </cell>
          <cell r="FV65">
            <v>439579.06104342156</v>
          </cell>
          <cell r="FW65">
            <v>737414.93352251826</v>
          </cell>
          <cell r="FX65">
            <v>737414.93352251826</v>
          </cell>
          <cell r="FY65">
            <v>737414.93352251826</v>
          </cell>
          <cell r="FZ65">
            <v>737414.93352251826</v>
          </cell>
          <cell r="GA65">
            <v>737414.93352251826</v>
          </cell>
          <cell r="GB65">
            <v>737414.93352251826</v>
          </cell>
          <cell r="GC65">
            <v>368707.46676125913</v>
          </cell>
          <cell r="GD65">
            <v>737414.93352251826</v>
          </cell>
          <cell r="GE65">
            <v>737414.93352251826</v>
          </cell>
          <cell r="GF65">
            <v>737414.93352251826</v>
          </cell>
          <cell r="GG65">
            <v>737414.93352251826</v>
          </cell>
          <cell r="GH65">
            <v>737414.93352251826</v>
          </cell>
          <cell r="GI65">
            <v>737414.93352251826</v>
          </cell>
          <cell r="GJ65">
            <v>368707.46676125913</v>
          </cell>
          <cell r="GK65">
            <v>737414.93352251826</v>
          </cell>
          <cell r="GL65">
            <v>737414.93352251826</v>
          </cell>
          <cell r="GM65">
            <v>737414.93352251826</v>
          </cell>
          <cell r="GN65">
            <v>737414.93352251826</v>
          </cell>
          <cell r="GO65">
            <v>737414.93352251826</v>
          </cell>
          <cell r="GP65">
            <v>737414.93352251826</v>
          </cell>
          <cell r="GQ65">
            <v>368707.46676125913</v>
          </cell>
          <cell r="GR65">
            <v>737414.93352251826</v>
          </cell>
          <cell r="GS65">
            <v>737414.93352251826</v>
          </cell>
          <cell r="GT65">
            <v>737414.93352251826</v>
          </cell>
          <cell r="GU65">
            <v>737414.93352251826</v>
          </cell>
          <cell r="GV65">
            <v>737414.93352251826</v>
          </cell>
          <cell r="GW65">
            <v>737414.93352251826</v>
          </cell>
          <cell r="GX65">
            <v>368707.46676125913</v>
          </cell>
          <cell r="GY65">
            <v>737414.93352251826</v>
          </cell>
          <cell r="GZ65">
            <v>245804.97784083942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  <cell r="HI65">
            <v>0</v>
          </cell>
          <cell r="HJ65">
            <v>0</v>
          </cell>
          <cell r="HK65">
            <v>0</v>
          </cell>
          <cell r="HL65">
            <v>0</v>
          </cell>
          <cell r="HM65">
            <v>0</v>
          </cell>
          <cell r="HN65">
            <v>0</v>
          </cell>
          <cell r="HO65">
            <v>0</v>
          </cell>
          <cell r="HP65">
            <v>0</v>
          </cell>
          <cell r="HQ65">
            <v>0</v>
          </cell>
          <cell r="HR65">
            <v>0</v>
          </cell>
          <cell r="HS65">
            <v>0</v>
          </cell>
          <cell r="HT65">
            <v>0</v>
          </cell>
          <cell r="HU65">
            <v>0</v>
          </cell>
          <cell r="HV65">
            <v>0</v>
          </cell>
          <cell r="HW65">
            <v>0</v>
          </cell>
          <cell r="HX65">
            <v>0</v>
          </cell>
          <cell r="HY65">
            <v>0</v>
          </cell>
          <cell r="HZ65">
            <v>0</v>
          </cell>
          <cell r="IA65">
            <v>0</v>
          </cell>
        </row>
        <row r="66">
          <cell r="A66">
            <v>64</v>
          </cell>
          <cell r="C66" t="str">
            <v>Alcool Equivalente Hidratado  Semanal</v>
          </cell>
          <cell r="D66" t="str">
            <v>Lts/día</v>
          </cell>
          <cell r="E66">
            <v>0</v>
          </cell>
          <cell r="F66">
            <v>372809.89763788017</v>
          </cell>
          <cell r="G66">
            <v>869889.76115505386</v>
          </cell>
          <cell r="H66">
            <v>1491239.5905515207</v>
          </cell>
          <cell r="I66">
            <v>2236859.3858272806</v>
          </cell>
          <cell r="J66">
            <v>2982479.1811030414</v>
          </cell>
          <cell r="K66">
            <v>3728098.9763788017</v>
          </cell>
          <cell r="L66">
            <v>559214.84645682015</v>
          </cell>
          <cell r="M66">
            <v>1304834.6417325805</v>
          </cell>
          <cell r="N66">
            <v>2050454.4370083408</v>
          </cell>
          <cell r="O66">
            <v>2796074.2322841012</v>
          </cell>
          <cell r="P66">
            <v>3541694.0275598625</v>
          </cell>
          <cell r="Q66">
            <v>4287313.8228356224</v>
          </cell>
          <cell r="R66">
            <v>5032933.6181113832</v>
          </cell>
          <cell r="S66">
            <v>559214.84645682015</v>
          </cell>
          <cell r="T66">
            <v>1304834.6417325805</v>
          </cell>
          <cell r="U66">
            <v>2050454.4370083408</v>
          </cell>
          <cell r="V66">
            <v>2796074.2322841012</v>
          </cell>
          <cell r="W66">
            <v>3541694.0275598625</v>
          </cell>
          <cell r="X66">
            <v>4287313.8228356224</v>
          </cell>
          <cell r="Y66">
            <v>4535853.7545942105</v>
          </cell>
          <cell r="Z66">
            <v>660067.47028624383</v>
          </cell>
          <cell r="AA66">
            <v>1540157.4306679019</v>
          </cell>
          <cell r="AB66">
            <v>2420247.3910495602</v>
          </cell>
          <cell r="AC66">
            <v>3300337.3514312184</v>
          </cell>
          <cell r="AD66">
            <v>4180427.3118128767</v>
          </cell>
          <cell r="AE66">
            <v>5060517.2721945345</v>
          </cell>
          <cell r="AF66">
            <v>5940607.2325761924</v>
          </cell>
          <cell r="AG66">
            <v>880089.96038165828</v>
          </cell>
          <cell r="AH66">
            <v>1760179.9207633166</v>
          </cell>
          <cell r="AI66">
            <v>2640269.8811449744</v>
          </cell>
          <cell r="AJ66">
            <v>3520359.8415266331</v>
          </cell>
          <cell r="AK66">
            <v>4400449.8019082909</v>
          </cell>
          <cell r="AL66">
            <v>4840494.7820991203</v>
          </cell>
          <cell r="AM66">
            <v>5720584.7424807791</v>
          </cell>
          <cell r="AN66">
            <v>880089.96038165828</v>
          </cell>
          <cell r="AO66">
            <v>1760179.9207633166</v>
          </cell>
          <cell r="AP66">
            <v>2640269.8811449744</v>
          </cell>
          <cell r="AQ66">
            <v>3520359.8415266331</v>
          </cell>
          <cell r="AR66">
            <v>4400449.8019082909</v>
          </cell>
          <cell r="AS66">
            <v>4840494.7820991203</v>
          </cell>
          <cell r="AT66">
            <v>5720584.7424807791</v>
          </cell>
          <cell r="AU66">
            <v>880089.96038165828</v>
          </cell>
          <cell r="AV66">
            <v>1760179.9207633166</v>
          </cell>
          <cell r="AW66">
            <v>2640269.8811449744</v>
          </cell>
          <cell r="AX66">
            <v>3520359.8415266331</v>
          </cell>
          <cell r="AY66">
            <v>4400449.8019082909</v>
          </cell>
          <cell r="AZ66">
            <v>4840494.7820991203</v>
          </cell>
          <cell r="BA66">
            <v>5720584.7424807791</v>
          </cell>
          <cell r="BB66">
            <v>880089.96038165828</v>
          </cell>
          <cell r="BC66">
            <v>1760179.9207633166</v>
          </cell>
          <cell r="BD66">
            <v>2558560.5745017785</v>
          </cell>
          <cell r="BE66">
            <v>3316086.5749186431</v>
          </cell>
          <cell r="BF66">
            <v>4073612.5753355068</v>
          </cell>
          <cell r="BG66">
            <v>4452375.5755439391</v>
          </cell>
          <cell r="BH66">
            <v>5209901.5759608028</v>
          </cell>
          <cell r="BI66">
            <v>757526.00041686406</v>
          </cell>
          <cell r="BJ66">
            <v>1515052.0008337281</v>
          </cell>
          <cell r="BK66">
            <v>2272578.0012505925</v>
          </cell>
          <cell r="BL66">
            <v>3030104.0016674562</v>
          </cell>
          <cell r="BM66">
            <v>3787630.0020843209</v>
          </cell>
          <cell r="BN66">
            <v>4166393.0022927527</v>
          </cell>
          <cell r="BO66">
            <v>4923919.0027096169</v>
          </cell>
          <cell r="BP66">
            <v>757526.00041686406</v>
          </cell>
          <cell r="BQ66">
            <v>1515052.0008337281</v>
          </cell>
          <cell r="BR66">
            <v>2272578.0012505925</v>
          </cell>
          <cell r="BS66">
            <v>3030104.0016674562</v>
          </cell>
          <cell r="BT66">
            <v>3787630.0020843209</v>
          </cell>
          <cell r="BU66">
            <v>4166393.0022927527</v>
          </cell>
          <cell r="BV66">
            <v>4923919.0027096169</v>
          </cell>
          <cell r="BW66">
            <v>757526.00041686406</v>
          </cell>
          <cell r="BX66">
            <v>1515052.0008337281</v>
          </cell>
          <cell r="BY66">
            <v>2272578.0012505925</v>
          </cell>
          <cell r="BZ66">
            <v>3030104.0016674562</v>
          </cell>
          <cell r="CA66">
            <v>3787630.0020843209</v>
          </cell>
          <cell r="CB66">
            <v>4166393.0022927527</v>
          </cell>
          <cell r="CC66">
            <v>4923919.0027096169</v>
          </cell>
          <cell r="CD66">
            <v>757526.00041686406</v>
          </cell>
          <cell r="CE66">
            <v>1515052.0008337281</v>
          </cell>
          <cell r="CF66">
            <v>2272578.0012505925</v>
          </cell>
          <cell r="CG66">
            <v>3030104.0016674562</v>
          </cell>
          <cell r="CH66">
            <v>3933953.5301939286</v>
          </cell>
          <cell r="CI66">
            <v>4422459.1764845671</v>
          </cell>
          <cell r="CJ66">
            <v>5399470.4690658422</v>
          </cell>
          <cell r="CK66">
            <v>977011.29258127592</v>
          </cell>
          <cell r="CL66">
            <v>1954022.5851625518</v>
          </cell>
          <cell r="CM66">
            <v>2931033.8777438276</v>
          </cell>
          <cell r="CN66">
            <v>3908045.1703251037</v>
          </cell>
          <cell r="CO66">
            <v>4885056.4629063783</v>
          </cell>
          <cell r="CP66">
            <v>5373562.1091970168</v>
          </cell>
          <cell r="CQ66">
            <v>6350573.4017782928</v>
          </cell>
          <cell r="CR66">
            <v>977011.29258127592</v>
          </cell>
          <cell r="CS66">
            <v>1954022.5851625518</v>
          </cell>
          <cell r="CT66">
            <v>2931033.8777438276</v>
          </cell>
          <cell r="CU66">
            <v>3908045.1703251037</v>
          </cell>
          <cell r="CV66">
            <v>4885056.4629063783</v>
          </cell>
          <cell r="CW66">
            <v>5373562.1091970168</v>
          </cell>
          <cell r="CX66">
            <v>6350573.4017782928</v>
          </cell>
          <cell r="CY66">
            <v>977011.29258127592</v>
          </cell>
          <cell r="CZ66">
            <v>1954022.5851625518</v>
          </cell>
          <cell r="DA66">
            <v>2931033.8777438276</v>
          </cell>
          <cell r="DB66">
            <v>3908045.1703251037</v>
          </cell>
          <cell r="DC66">
            <v>4885056.4629063783</v>
          </cell>
          <cell r="DD66">
            <v>5373562.1091970168</v>
          </cell>
          <cell r="DE66">
            <v>6350573.4017782928</v>
          </cell>
          <cell r="DF66">
            <v>977011.29258127592</v>
          </cell>
          <cell r="DG66">
            <v>1954022.5851625518</v>
          </cell>
          <cell r="DH66">
            <v>2931033.8777438276</v>
          </cell>
          <cell r="DI66">
            <v>3908045.1703251037</v>
          </cell>
          <cell r="DJ66">
            <v>4885056.4629063783</v>
          </cell>
          <cell r="DK66">
            <v>5373562.1091970168</v>
          </cell>
          <cell r="DL66">
            <v>6350573.4017782928</v>
          </cell>
          <cell r="DM66">
            <v>997089.99263110547</v>
          </cell>
          <cell r="DN66">
            <v>2004219.3352871258</v>
          </cell>
          <cell r="DO66">
            <v>3011348.6779431463</v>
          </cell>
          <cell r="DP66">
            <v>4018478.0205991669</v>
          </cell>
          <cell r="DQ66">
            <v>5025607.363255186</v>
          </cell>
          <cell r="DR66">
            <v>5529172.034583196</v>
          </cell>
          <cell r="DS66">
            <v>6536301.3772392171</v>
          </cell>
          <cell r="DT66">
            <v>1007129.3426560204</v>
          </cell>
          <cell r="DU66">
            <v>2014258.6853120408</v>
          </cell>
          <cell r="DV66">
            <v>3021388.0279680612</v>
          </cell>
          <cell r="DW66">
            <v>4028517.3706240817</v>
          </cell>
          <cell r="DX66">
            <v>5035646.7132801013</v>
          </cell>
          <cell r="DY66">
            <v>5539211.3846081113</v>
          </cell>
          <cell r="DZ66">
            <v>6546340.7272641314</v>
          </cell>
          <cell r="EA66">
            <v>1007129.3426560204</v>
          </cell>
          <cell r="EB66">
            <v>2014258.6853120408</v>
          </cell>
          <cell r="EC66">
            <v>3021388.0279680612</v>
          </cell>
          <cell r="ED66">
            <v>4028517.3706240817</v>
          </cell>
          <cell r="EE66">
            <v>5035646.7132801013</v>
          </cell>
          <cell r="EF66">
            <v>5539211.3846081113</v>
          </cell>
          <cell r="EG66">
            <v>6546340.7272641314</v>
          </cell>
          <cell r="EH66">
            <v>1007129.3426560204</v>
          </cell>
          <cell r="EI66">
            <v>2014258.6853120408</v>
          </cell>
          <cell r="EJ66">
            <v>3021388.0279680612</v>
          </cell>
          <cell r="EK66">
            <v>4028517.3706240817</v>
          </cell>
          <cell r="EL66">
            <v>5035646.7132801013</v>
          </cell>
          <cell r="EM66">
            <v>5539211.3846081113</v>
          </cell>
          <cell r="EN66">
            <v>6546340.7272641314</v>
          </cell>
          <cell r="EO66">
            <v>1007129.3426560204</v>
          </cell>
          <cell r="EP66">
            <v>2014258.6853120408</v>
          </cell>
          <cell r="EQ66">
            <v>3021388.0279680612</v>
          </cell>
          <cell r="ER66">
            <v>3990450.9530994054</v>
          </cell>
          <cell r="ES66">
            <v>4940480.6694684112</v>
          </cell>
          <cell r="ET66">
            <v>5415495.5276529146</v>
          </cell>
          <cell r="EU66">
            <v>6365525.2440219196</v>
          </cell>
          <cell r="EV66">
            <v>950029.71636900574</v>
          </cell>
          <cell r="EW66">
            <v>1900059.4327380115</v>
          </cell>
          <cell r="EX66">
            <v>2850089.1491070176</v>
          </cell>
          <cell r="EY66">
            <v>3800118.8654760229</v>
          </cell>
          <cell r="EZ66">
            <v>4750148.5818450283</v>
          </cell>
          <cell r="FA66">
            <v>5225163.4400295317</v>
          </cell>
          <cell r="FB66">
            <v>6175193.1563985376</v>
          </cell>
          <cell r="FC66">
            <v>950029.71636900574</v>
          </cell>
          <cell r="FD66">
            <v>1900059.4327380115</v>
          </cell>
          <cell r="FE66">
            <v>2850089.1491070176</v>
          </cell>
          <cell r="FF66">
            <v>3800118.8654760229</v>
          </cell>
          <cell r="FG66">
            <v>4750148.5818450283</v>
          </cell>
          <cell r="FH66">
            <v>5225163.4400295317</v>
          </cell>
          <cell r="FI66">
            <v>6175193.1563985376</v>
          </cell>
          <cell r="FJ66">
            <v>950029.71636900574</v>
          </cell>
          <cell r="FK66">
            <v>1900059.4327380115</v>
          </cell>
          <cell r="FL66">
            <v>2850089.1491070176</v>
          </cell>
          <cell r="FM66">
            <v>3800118.8654760229</v>
          </cell>
          <cell r="FN66">
            <v>4750148.5818450283</v>
          </cell>
          <cell r="FO66">
            <v>5225163.4400295317</v>
          </cell>
          <cell r="FP66">
            <v>6175193.1563985376</v>
          </cell>
          <cell r="FQ66">
            <v>950029.71636900574</v>
          </cell>
          <cell r="FR66">
            <v>1900059.4327380115</v>
          </cell>
          <cell r="FS66">
            <v>2850089.1491070176</v>
          </cell>
          <cell r="FT66">
            <v>3800118.8654760229</v>
          </cell>
          <cell r="FU66">
            <v>4750148.5818450283</v>
          </cell>
          <cell r="FV66">
            <v>5189727.6428884501</v>
          </cell>
          <cell r="FW66">
            <v>5927142.5764109688</v>
          </cell>
          <cell r="FX66">
            <v>737414.93352251826</v>
          </cell>
          <cell r="FY66">
            <v>1474829.8670450365</v>
          </cell>
          <cell r="FZ66">
            <v>2212244.8005675548</v>
          </cell>
          <cell r="GA66">
            <v>2949659.734090073</v>
          </cell>
          <cell r="GB66">
            <v>3687074.6676125913</v>
          </cell>
          <cell r="GC66">
            <v>4055782.1343738507</v>
          </cell>
          <cell r="GD66">
            <v>4793197.0678963689</v>
          </cell>
          <cell r="GE66">
            <v>737414.93352251826</v>
          </cell>
          <cell r="GF66">
            <v>1474829.8670450365</v>
          </cell>
          <cell r="GG66">
            <v>2212244.8005675548</v>
          </cell>
          <cell r="GH66">
            <v>2949659.734090073</v>
          </cell>
          <cell r="GI66">
            <v>3687074.6676125913</v>
          </cell>
          <cell r="GJ66">
            <v>4055782.1343738507</v>
          </cell>
          <cell r="GK66">
            <v>4793197.0678963689</v>
          </cell>
          <cell r="GL66">
            <v>737414.93352251826</v>
          </cell>
          <cell r="GM66">
            <v>1474829.8670450365</v>
          </cell>
          <cell r="GN66">
            <v>2212244.8005675548</v>
          </cell>
          <cell r="GO66">
            <v>2949659.734090073</v>
          </cell>
          <cell r="GP66">
            <v>3687074.6676125913</v>
          </cell>
          <cell r="GQ66">
            <v>4055782.1343738507</v>
          </cell>
          <cell r="GR66">
            <v>4793197.0678963689</v>
          </cell>
          <cell r="GS66">
            <v>737414.93352251826</v>
          </cell>
          <cell r="GT66">
            <v>1474829.8670450365</v>
          </cell>
          <cell r="GU66">
            <v>2212244.8005675548</v>
          </cell>
          <cell r="GV66">
            <v>2949659.734090073</v>
          </cell>
          <cell r="GW66">
            <v>3687074.6676125913</v>
          </cell>
          <cell r="GX66">
            <v>4055782.1343738507</v>
          </cell>
          <cell r="GY66">
            <v>4793197.0678963689</v>
          </cell>
        </row>
        <row r="67">
          <cell r="A67">
            <v>65</v>
          </cell>
          <cell r="C67" t="str">
            <v>Alcool Equivalente Hidratado  Mensual</v>
          </cell>
          <cell r="D67" t="str">
            <v>Lts/día</v>
          </cell>
          <cell r="E67">
            <v>0</v>
          </cell>
          <cell r="F67">
            <v>372809.89763788017</v>
          </cell>
          <cell r="G67">
            <v>869889.76115505386</v>
          </cell>
          <cell r="H67">
            <v>1491239.5905515207</v>
          </cell>
          <cell r="I67">
            <v>2236859.3858272806</v>
          </cell>
          <cell r="J67">
            <v>2982479.1811030414</v>
          </cell>
          <cell r="K67">
            <v>3728098.9763788017</v>
          </cell>
          <cell r="L67">
            <v>4287313.8228356224</v>
          </cell>
          <cell r="M67">
            <v>5032933.6181113822</v>
          </cell>
          <cell r="N67">
            <v>5778553.4133871431</v>
          </cell>
          <cell r="O67">
            <v>6524173.2086629039</v>
          </cell>
          <cell r="P67">
            <v>7269793.0039386647</v>
          </cell>
          <cell r="Q67">
            <v>8015412.7992144246</v>
          </cell>
          <cell r="R67">
            <v>8761032.5944901854</v>
          </cell>
          <cell r="S67">
            <v>9320247.4409470055</v>
          </cell>
          <cell r="T67">
            <v>10065867.236222764</v>
          </cell>
          <cell r="U67">
            <v>10811487.031498523</v>
          </cell>
          <cell r="V67">
            <v>11557106.826774284</v>
          </cell>
          <cell r="W67">
            <v>12302726.622050045</v>
          </cell>
          <cell r="X67">
            <v>13048346.417325802</v>
          </cell>
          <cell r="Y67">
            <v>248539.93175858684</v>
          </cell>
          <cell r="Z67">
            <v>908607.40204483073</v>
          </cell>
          <cell r="AA67">
            <v>1788697.3624264889</v>
          </cell>
          <cell r="AB67">
            <v>2668787.3228081469</v>
          </cell>
          <cell r="AC67">
            <v>3548877.2831898052</v>
          </cell>
          <cell r="AD67">
            <v>4428967.243571464</v>
          </cell>
          <cell r="AE67">
            <v>5309057.2039531218</v>
          </cell>
          <cell r="AF67">
            <v>6189147.1643347796</v>
          </cell>
          <cell r="AG67">
            <v>7069237.1247164374</v>
          </cell>
          <cell r="AH67">
            <v>7949327.0850980962</v>
          </cell>
          <cell r="AI67">
            <v>8829417.0454797558</v>
          </cell>
          <cell r="AJ67">
            <v>9709507.0058614146</v>
          </cell>
          <cell r="AK67">
            <v>10589596.966243073</v>
          </cell>
          <cell r="AL67">
            <v>11029641.946433904</v>
          </cell>
          <cell r="AM67">
            <v>11909731.906815561</v>
          </cell>
          <cell r="AN67">
            <v>12789821.867197221</v>
          </cell>
          <cell r="AO67">
            <v>13669911.82757888</v>
          </cell>
          <cell r="AP67">
            <v>14550001.787960539</v>
          </cell>
          <cell r="AQ67">
            <v>15430091.748342199</v>
          </cell>
          <cell r="AR67">
            <v>16310181.708723856</v>
          </cell>
          <cell r="AS67">
            <v>16750226.688914686</v>
          </cell>
          <cell r="AT67">
            <v>17630316.649296343</v>
          </cell>
          <cell r="AU67">
            <v>18510406.609678004</v>
          </cell>
          <cell r="AV67">
            <v>19390496.570059665</v>
          </cell>
          <cell r="AW67">
            <v>20270586.530441321</v>
          </cell>
          <cell r="AX67">
            <v>21150676.490822982</v>
          </cell>
          <cell r="AY67">
            <v>22030766.451204639</v>
          </cell>
          <cell r="AZ67">
            <v>22470811.431395471</v>
          </cell>
          <cell r="BA67">
            <v>23350901.391777132</v>
          </cell>
          <cell r="BB67">
            <v>24230991.352158789</v>
          </cell>
          <cell r="BC67">
            <v>25111081.312540449</v>
          </cell>
          <cell r="BD67">
            <v>798380.65373846213</v>
          </cell>
          <cell r="BE67">
            <v>1555906.6541553263</v>
          </cell>
          <cell r="BF67">
            <v>2313432.6545721907</v>
          </cell>
          <cell r="BG67">
            <v>2692195.654780623</v>
          </cell>
          <cell r="BH67">
            <v>3449721.6551974872</v>
          </cell>
          <cell r="BI67">
            <v>4207247.6556143519</v>
          </cell>
          <cell r="BJ67">
            <v>4964773.6560312156</v>
          </cell>
          <cell r="BK67">
            <v>5722299.6564480793</v>
          </cell>
          <cell r="BL67">
            <v>6479825.656864943</v>
          </cell>
          <cell r="BM67">
            <v>7237351.6572818076</v>
          </cell>
          <cell r="BN67">
            <v>7616114.6574902395</v>
          </cell>
          <cell r="BO67">
            <v>8373640.6579071041</v>
          </cell>
          <cell r="BP67">
            <v>9131166.6583239678</v>
          </cell>
          <cell r="BQ67">
            <v>9888692.6587408334</v>
          </cell>
          <cell r="BR67">
            <v>10646218.659157697</v>
          </cell>
          <cell r="BS67">
            <v>11403744.659574561</v>
          </cell>
          <cell r="BT67">
            <v>12161270.659991425</v>
          </cell>
          <cell r="BU67">
            <v>12540033.660199858</v>
          </cell>
          <cell r="BV67">
            <v>13297559.660616722</v>
          </cell>
          <cell r="BW67">
            <v>14055085.661033588</v>
          </cell>
          <cell r="BX67">
            <v>14812611.661450451</v>
          </cell>
          <cell r="BY67">
            <v>15570137.661867313</v>
          </cell>
          <cell r="BZ67">
            <v>16327663.662284179</v>
          </cell>
          <cell r="CA67">
            <v>17085189.662701044</v>
          </cell>
          <cell r="CB67">
            <v>17463952.662909474</v>
          </cell>
          <cell r="CC67">
            <v>18221478.663326338</v>
          </cell>
          <cell r="CD67">
            <v>18979004.663743198</v>
          </cell>
          <cell r="CE67">
            <v>19736530.664160062</v>
          </cell>
          <cell r="CF67">
            <v>20494056.664576925</v>
          </cell>
          <cell r="CG67">
            <v>21251582.664993785</v>
          </cell>
          <cell r="CH67">
            <v>903849.52852647181</v>
          </cell>
          <cell r="CI67">
            <v>1392355.1748171097</v>
          </cell>
          <cell r="CJ67">
            <v>2369366.4673983855</v>
          </cell>
          <cell r="CK67">
            <v>3346377.7599796616</v>
          </cell>
          <cell r="CL67">
            <v>4323389.0525609376</v>
          </cell>
          <cell r="CM67">
            <v>5300400.3451422136</v>
          </cell>
          <cell r="CN67">
            <v>6277411.6377234887</v>
          </cell>
          <cell r="CO67">
            <v>7254422.9303047648</v>
          </cell>
          <cell r="CP67">
            <v>7742928.5765954023</v>
          </cell>
          <cell r="CQ67">
            <v>8719939.8691766784</v>
          </cell>
          <cell r="CR67">
            <v>9696951.1617579535</v>
          </cell>
          <cell r="CS67">
            <v>10673962.45433923</v>
          </cell>
          <cell r="CT67">
            <v>11650973.746920506</v>
          </cell>
          <cell r="CU67">
            <v>12627985.039501781</v>
          </cell>
          <cell r="CV67">
            <v>13604996.332083058</v>
          </cell>
          <cell r="CW67">
            <v>14093501.978373695</v>
          </cell>
          <cell r="CX67">
            <v>15070513.270954972</v>
          </cell>
          <cell r="CY67">
            <v>16047524.563536247</v>
          </cell>
          <cell r="CZ67">
            <v>17024535.856117524</v>
          </cell>
          <cell r="DA67">
            <v>18001547.148698799</v>
          </cell>
          <cell r="DB67">
            <v>18978558.441280078</v>
          </cell>
          <cell r="DC67">
            <v>19955569.733861357</v>
          </cell>
          <cell r="DD67">
            <v>20444075.380151995</v>
          </cell>
          <cell r="DE67">
            <v>21421086.672733273</v>
          </cell>
          <cell r="DF67">
            <v>22398097.965314548</v>
          </cell>
          <cell r="DG67">
            <v>23375109.257895827</v>
          </cell>
          <cell r="DH67">
            <v>24352120.550477102</v>
          </cell>
          <cell r="DI67">
            <v>25329131.843058385</v>
          </cell>
          <cell r="DJ67">
            <v>26306143.135639664</v>
          </cell>
          <cell r="DK67">
            <v>26794648.781930301</v>
          </cell>
          <cell r="DL67">
            <v>27771660.074511576</v>
          </cell>
          <cell r="DM67">
            <v>997089.99263110547</v>
          </cell>
          <cell r="DN67">
            <v>2004219.3352871258</v>
          </cell>
          <cell r="DO67">
            <v>3011348.6779431463</v>
          </cell>
          <cell r="DP67">
            <v>4018478.0205991669</v>
          </cell>
          <cell r="DQ67">
            <v>5025607.363255186</v>
          </cell>
          <cell r="DR67">
            <v>5529172.034583196</v>
          </cell>
          <cell r="DS67">
            <v>6536301.3772392171</v>
          </cell>
          <cell r="DT67">
            <v>7543430.7198952362</v>
          </cell>
          <cell r="DU67">
            <v>8550560.0625512563</v>
          </cell>
          <cell r="DV67">
            <v>9557689.4052072782</v>
          </cell>
          <cell r="DW67">
            <v>10564818.747863296</v>
          </cell>
          <cell r="DX67">
            <v>11571948.090519316</v>
          </cell>
          <cell r="DY67">
            <v>12075512.761847327</v>
          </cell>
          <cell r="DZ67">
            <v>13082642.104503347</v>
          </cell>
          <cell r="EA67">
            <v>14089771.447159369</v>
          </cell>
          <cell r="EB67">
            <v>15096900.789815387</v>
          </cell>
          <cell r="EC67">
            <v>16104030.132471409</v>
          </cell>
          <cell r="ED67">
            <v>17111159.475127429</v>
          </cell>
          <cell r="EE67">
            <v>18118288.817783449</v>
          </cell>
          <cell r="EF67">
            <v>18621853.489111457</v>
          </cell>
          <cell r="EG67">
            <v>19628982.831767477</v>
          </cell>
          <cell r="EH67">
            <v>20636112.174423501</v>
          </cell>
          <cell r="EI67">
            <v>21643241.517079517</v>
          </cell>
          <cell r="EJ67">
            <v>22650370.859735537</v>
          </cell>
          <cell r="EK67">
            <v>23657500.202391557</v>
          </cell>
          <cell r="EL67">
            <v>24664629.545047581</v>
          </cell>
          <cell r="EM67">
            <v>25168194.216375589</v>
          </cell>
          <cell r="EN67">
            <v>26175323.559031609</v>
          </cell>
          <cell r="EO67">
            <v>27182452.90168763</v>
          </cell>
          <cell r="EP67">
            <v>28189582.24434365</v>
          </cell>
          <cell r="EQ67">
            <v>29196711.586999666</v>
          </cell>
          <cell r="ER67">
            <v>969062.925131344</v>
          </cell>
          <cell r="ES67">
            <v>1919092.6415003499</v>
          </cell>
          <cell r="ET67">
            <v>2394107.4996848525</v>
          </cell>
          <cell r="EU67">
            <v>3344137.2160538579</v>
          </cell>
          <cell r="EV67">
            <v>4294166.9324228643</v>
          </cell>
          <cell r="EW67">
            <v>5244196.6487918692</v>
          </cell>
          <cell r="EX67">
            <v>6194226.3651608741</v>
          </cell>
          <cell r="EY67">
            <v>7144256.0815298809</v>
          </cell>
          <cell r="EZ67">
            <v>8094285.7978988858</v>
          </cell>
          <cell r="FA67">
            <v>8569300.6560833901</v>
          </cell>
          <cell r="FB67">
            <v>9519330.3724523969</v>
          </cell>
          <cell r="FC67">
            <v>10469360.088821402</v>
          </cell>
          <cell r="FD67">
            <v>11419389.805190409</v>
          </cell>
          <cell r="FE67">
            <v>12369419.521559414</v>
          </cell>
          <cell r="FF67">
            <v>13319449.237928422</v>
          </cell>
          <cell r="FG67">
            <v>14269478.954297427</v>
          </cell>
          <cell r="FH67">
            <v>14744493.81248193</v>
          </cell>
          <cell r="FI67">
            <v>15694523.528850935</v>
          </cell>
          <cell r="FJ67">
            <v>16644553.245219944</v>
          </cell>
          <cell r="FK67">
            <v>17594582.961588949</v>
          </cell>
          <cell r="FL67">
            <v>18544612.677957952</v>
          </cell>
          <cell r="FM67">
            <v>19494642.394326959</v>
          </cell>
          <cell r="FN67">
            <v>20444672.110695966</v>
          </cell>
          <cell r="FO67">
            <v>20919686.968880467</v>
          </cell>
          <cell r="FP67">
            <v>21869716.68524947</v>
          </cell>
          <cell r="FQ67">
            <v>22819746.401618477</v>
          </cell>
          <cell r="FR67">
            <v>23769776.11798748</v>
          </cell>
          <cell r="FS67">
            <v>24719805.834356487</v>
          </cell>
          <cell r="FT67">
            <v>25669835.55072549</v>
          </cell>
          <cell r="FU67">
            <v>26619865.267094493</v>
          </cell>
          <cell r="FV67">
            <v>439579.06104342156</v>
          </cell>
          <cell r="FW67">
            <v>1176993.9945659398</v>
          </cell>
          <cell r="FX67">
            <v>1914408.928088458</v>
          </cell>
          <cell r="FY67">
            <v>2651823.8616109765</v>
          </cell>
          <cell r="FZ67">
            <v>3389238.7951334948</v>
          </cell>
          <cell r="GA67">
            <v>4126653.7286560135</v>
          </cell>
          <cell r="GB67">
            <v>4864068.6621785313</v>
          </cell>
          <cell r="GC67">
            <v>5232776.1289397907</v>
          </cell>
          <cell r="GD67">
            <v>5970191.0624623084</v>
          </cell>
          <cell r="GE67">
            <v>6707605.9959848281</v>
          </cell>
          <cell r="GF67">
            <v>7445020.9295073468</v>
          </cell>
          <cell r="GG67">
            <v>8182435.8630298655</v>
          </cell>
          <cell r="GH67">
            <v>8919850.7965523843</v>
          </cell>
          <cell r="GI67">
            <v>9657265.7300749011</v>
          </cell>
          <cell r="GJ67">
            <v>10025973.19683616</v>
          </cell>
          <cell r="GK67">
            <v>10763388.130358679</v>
          </cell>
          <cell r="GL67">
            <v>11500803.063881196</v>
          </cell>
          <cell r="GM67">
            <v>12238217.997403713</v>
          </cell>
          <cell r="GN67">
            <v>12975632.930926232</v>
          </cell>
          <cell r="GO67">
            <v>13713047.864448749</v>
          </cell>
          <cell r="GP67">
            <v>14450462.797971265</v>
          </cell>
          <cell r="GQ67">
            <v>14819170.264732525</v>
          </cell>
          <cell r="GR67">
            <v>15556585.198255043</v>
          </cell>
          <cell r="GS67">
            <v>16294000.131777562</v>
          </cell>
          <cell r="GT67">
            <v>17031415.065300077</v>
          </cell>
          <cell r="GU67">
            <v>17768829.998822596</v>
          </cell>
          <cell r="GV67">
            <v>18506244.932345118</v>
          </cell>
          <cell r="GW67">
            <v>19243659.865867633</v>
          </cell>
          <cell r="GX67">
            <v>19612367.332628891</v>
          </cell>
          <cell r="GY67">
            <v>20349782.266151413</v>
          </cell>
          <cell r="GZ67">
            <v>20595587.243992254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  <cell r="HJ67">
            <v>0</v>
          </cell>
          <cell r="HK67">
            <v>0</v>
          </cell>
          <cell r="HL67">
            <v>0</v>
          </cell>
          <cell r="HM67">
            <v>0</v>
          </cell>
          <cell r="HN67">
            <v>0</v>
          </cell>
          <cell r="HO67">
            <v>0</v>
          </cell>
          <cell r="HP67">
            <v>0</v>
          </cell>
          <cell r="HQ67">
            <v>0</v>
          </cell>
          <cell r="HR67">
            <v>0</v>
          </cell>
          <cell r="HS67">
            <v>0</v>
          </cell>
          <cell r="HT67">
            <v>0</v>
          </cell>
          <cell r="HU67">
            <v>0</v>
          </cell>
          <cell r="HV67">
            <v>0</v>
          </cell>
          <cell r="HW67">
            <v>0</v>
          </cell>
          <cell r="HX67">
            <v>0</v>
          </cell>
          <cell r="HY67">
            <v>0</v>
          </cell>
          <cell r="HZ67">
            <v>0</v>
          </cell>
          <cell r="IA67">
            <v>0</v>
          </cell>
        </row>
        <row r="68">
          <cell r="A68">
            <v>66</v>
          </cell>
          <cell r="C68" t="str">
            <v>Alcool Equivalente Hidratado  Acumulado</v>
          </cell>
          <cell r="D68" t="str">
            <v>Lts/día</v>
          </cell>
          <cell r="E68">
            <v>0</v>
          </cell>
          <cell r="F68">
            <v>372809.89763788017</v>
          </cell>
          <cell r="G68">
            <v>869889.76115505386</v>
          </cell>
          <cell r="H68">
            <v>1491239.5905515207</v>
          </cell>
          <cell r="I68">
            <v>2236859.3858272806</v>
          </cell>
          <cell r="J68">
            <v>2982479.1811030414</v>
          </cell>
          <cell r="K68">
            <v>3728098.9763788017</v>
          </cell>
          <cell r="L68">
            <v>4287313.8228356224</v>
          </cell>
          <cell r="M68">
            <v>5032933.6181113822</v>
          </cell>
          <cell r="N68">
            <v>5778553.4133871431</v>
          </cell>
          <cell r="O68">
            <v>6524173.2086629039</v>
          </cell>
          <cell r="P68">
            <v>7269793.0039386647</v>
          </cell>
          <cell r="Q68">
            <v>8015412.7992144246</v>
          </cell>
          <cell r="R68">
            <v>8761032.5944901854</v>
          </cell>
          <cell r="S68">
            <v>9320247.4409470055</v>
          </cell>
          <cell r="T68">
            <v>10065867.236222764</v>
          </cell>
          <cell r="U68">
            <v>10811487.031498523</v>
          </cell>
          <cell r="V68">
            <v>11557106.826774284</v>
          </cell>
          <cell r="W68">
            <v>12302726.622050045</v>
          </cell>
          <cell r="X68">
            <v>13048346.417325802</v>
          </cell>
          <cell r="Y68">
            <v>13296886.34908439</v>
          </cell>
          <cell r="Z68">
            <v>13956953.819370633</v>
          </cell>
          <cell r="AA68">
            <v>14837043.779752294</v>
          </cell>
          <cell r="AB68">
            <v>15717133.740133952</v>
          </cell>
          <cell r="AC68">
            <v>16597223.700515611</v>
          </cell>
          <cell r="AD68">
            <v>17477313.66089727</v>
          </cell>
          <cell r="AE68">
            <v>18357403.621278927</v>
          </cell>
          <cell r="AF68">
            <v>19237493.581660587</v>
          </cell>
          <cell r="AG68">
            <v>20117583.542042244</v>
          </cell>
          <cell r="AH68">
            <v>20997673.502423905</v>
          </cell>
          <cell r="AI68">
            <v>21877763.462805565</v>
          </cell>
          <cell r="AJ68">
            <v>22757853.423187222</v>
          </cell>
          <cell r="AK68">
            <v>23637943.383568883</v>
          </cell>
          <cell r="AL68">
            <v>24077988.363759711</v>
          </cell>
          <cell r="AM68">
            <v>24958078.324141372</v>
          </cell>
          <cell r="AN68">
            <v>25838168.284523033</v>
          </cell>
          <cell r="AO68">
            <v>26718258.244904686</v>
          </cell>
          <cell r="AP68">
            <v>27598348.205286346</v>
          </cell>
          <cell r="AQ68">
            <v>28478438.165668007</v>
          </cell>
          <cell r="AR68">
            <v>29358528.126049664</v>
          </cell>
          <cell r="AS68">
            <v>29798573.106240496</v>
          </cell>
          <cell r="AT68">
            <v>30678663.066622153</v>
          </cell>
          <cell r="AU68">
            <v>31558753.027003814</v>
          </cell>
          <cell r="AV68">
            <v>32438842.987385474</v>
          </cell>
          <cell r="AW68">
            <v>33318932.947767131</v>
          </cell>
          <cell r="AX68">
            <v>34199022.908148788</v>
          </cell>
          <cell r="AY68">
            <v>35079112.868530452</v>
          </cell>
          <cell r="AZ68">
            <v>35519157.848721273</v>
          </cell>
          <cell r="BA68">
            <v>36399247.809102938</v>
          </cell>
          <cell r="BB68">
            <v>37279337.769484594</v>
          </cell>
          <cell r="BC68">
            <v>38159427.729866251</v>
          </cell>
          <cell r="BD68">
            <v>38957808.383604713</v>
          </cell>
          <cell r="BE68">
            <v>39715334.384021573</v>
          </cell>
          <cell r="BF68">
            <v>40472860.384438433</v>
          </cell>
          <cell r="BG68">
            <v>40851623.38464687</v>
          </cell>
          <cell r="BH68">
            <v>41609149.38506373</v>
          </cell>
          <cell r="BI68">
            <v>42366675.385480598</v>
          </cell>
          <cell r="BJ68">
            <v>43124201.385897458</v>
          </cell>
          <cell r="BK68">
            <v>43881727.386314318</v>
          </cell>
          <cell r="BL68">
            <v>44639253.386731178</v>
          </cell>
          <cell r="BM68">
            <v>45396779.387148045</v>
          </cell>
          <cell r="BN68">
            <v>45775542.387356475</v>
          </cell>
          <cell r="BO68">
            <v>46533068.387773342</v>
          </cell>
          <cell r="BP68">
            <v>47290594.388190202</v>
          </cell>
          <cell r="BQ68">
            <v>48048120.388607062</v>
          </cell>
          <cell r="BR68">
            <v>48805646.38902393</v>
          </cell>
          <cell r="BS68">
            <v>49563172.38944079</v>
          </cell>
          <cell r="BT68">
            <v>50320698.389857657</v>
          </cell>
          <cell r="BU68">
            <v>50699461.390066087</v>
          </cell>
          <cell r="BV68">
            <v>51456987.390482955</v>
          </cell>
          <cell r="BW68">
            <v>52214513.390899807</v>
          </cell>
          <cell r="BX68">
            <v>52972039.391316675</v>
          </cell>
          <cell r="BY68">
            <v>53729565.391733535</v>
          </cell>
          <cell r="BZ68">
            <v>54487091.392150395</v>
          </cell>
          <cell r="CA68">
            <v>55244617.392567262</v>
          </cell>
          <cell r="CB68">
            <v>55623380.392775692</v>
          </cell>
          <cell r="CC68">
            <v>56380906.393192559</v>
          </cell>
          <cell r="CD68">
            <v>57138432.393609419</v>
          </cell>
          <cell r="CE68">
            <v>57895958.394026287</v>
          </cell>
          <cell r="CF68">
            <v>58653484.394443147</v>
          </cell>
          <cell r="CG68">
            <v>59411010.394859999</v>
          </cell>
          <cell r="CH68">
            <v>60314859.923386477</v>
          </cell>
          <cell r="CI68">
            <v>60803365.569677114</v>
          </cell>
          <cell r="CJ68">
            <v>61780376.86225839</v>
          </cell>
          <cell r="CK68">
            <v>62757388.154839665</v>
          </cell>
          <cell r="CL68">
            <v>63734399.447420955</v>
          </cell>
          <cell r="CM68">
            <v>64711410.740002222</v>
          </cell>
          <cell r="CN68">
            <v>65688422.032583497</v>
          </cell>
          <cell r="CO68">
            <v>66665433.325164787</v>
          </cell>
          <cell r="CP68">
            <v>67153938.97145541</v>
          </cell>
          <cell r="CQ68">
            <v>68130950.2640367</v>
          </cell>
          <cell r="CR68">
            <v>69107961.556617975</v>
          </cell>
          <cell r="CS68">
            <v>70084972.84919925</v>
          </cell>
          <cell r="CT68">
            <v>71061984.141780525</v>
          </cell>
          <cell r="CU68">
            <v>72038995.434361801</v>
          </cell>
          <cell r="CV68">
            <v>73016006.726943076</v>
          </cell>
          <cell r="CW68">
            <v>73504512.373233706</v>
          </cell>
          <cell r="CX68">
            <v>74481523.665814996</v>
          </cell>
          <cell r="CY68">
            <v>75458534.958396271</v>
          </cell>
          <cell r="CZ68">
            <v>76435546.250977546</v>
          </cell>
          <cell r="DA68">
            <v>77412557.543558821</v>
          </cell>
          <cell r="DB68">
            <v>78389568.836140096</v>
          </cell>
          <cell r="DC68">
            <v>79366580.128721371</v>
          </cell>
          <cell r="DD68">
            <v>79855085.775012001</v>
          </cell>
          <cell r="DE68">
            <v>80832097.067593277</v>
          </cell>
          <cell r="DF68">
            <v>81809108.360174567</v>
          </cell>
          <cell r="DG68">
            <v>82786119.652755842</v>
          </cell>
          <cell r="DH68">
            <v>83763130.945337117</v>
          </cell>
          <cell r="DI68">
            <v>84740142.237918407</v>
          </cell>
          <cell r="DJ68">
            <v>85717153.530499682</v>
          </cell>
          <cell r="DK68">
            <v>86205659.176790312</v>
          </cell>
          <cell r="DL68">
            <v>87182670.469371587</v>
          </cell>
          <cell r="DM68">
            <v>88179760.462002695</v>
          </cell>
          <cell r="DN68">
            <v>89186889.804658711</v>
          </cell>
          <cell r="DO68">
            <v>90194019.147314742</v>
          </cell>
          <cell r="DP68">
            <v>91201148.489970773</v>
          </cell>
          <cell r="DQ68">
            <v>92208277.832626805</v>
          </cell>
          <cell r="DR68">
            <v>92711842.503954798</v>
          </cell>
          <cell r="DS68">
            <v>93718971.846610829</v>
          </cell>
          <cell r="DT68">
            <v>94726101.189266846</v>
          </cell>
          <cell r="DU68">
            <v>95733230.531922892</v>
          </cell>
          <cell r="DV68">
            <v>96740359.874578923</v>
          </cell>
          <cell r="DW68">
            <v>97747489.217234939</v>
          </cell>
          <cell r="DX68">
            <v>98754618.559890971</v>
          </cell>
          <cell r="DY68">
            <v>99258183.231218994</v>
          </cell>
          <cell r="DZ68">
            <v>100265312.57387501</v>
          </cell>
          <cell r="EA68">
            <v>101272441.91653104</v>
          </cell>
          <cell r="EB68">
            <v>102279571.25918706</v>
          </cell>
          <cell r="EC68">
            <v>103286700.60184309</v>
          </cell>
          <cell r="ED68">
            <v>104293829.94449912</v>
          </cell>
          <cell r="EE68">
            <v>105300959.28715515</v>
          </cell>
          <cell r="EF68">
            <v>105804523.95848314</v>
          </cell>
          <cell r="EG68">
            <v>106811653.30113918</v>
          </cell>
          <cell r="EH68">
            <v>107818782.64379522</v>
          </cell>
          <cell r="EI68">
            <v>108825911.98645124</v>
          </cell>
          <cell r="EJ68">
            <v>109833041.32910727</v>
          </cell>
          <cell r="EK68">
            <v>110840170.67176329</v>
          </cell>
          <cell r="EL68">
            <v>111847300.01441932</v>
          </cell>
          <cell r="EM68">
            <v>112350864.68574734</v>
          </cell>
          <cell r="EN68">
            <v>113357994.02840336</v>
          </cell>
          <cell r="EO68">
            <v>114365123.37105939</v>
          </cell>
          <cell r="EP68">
            <v>115372252.7137154</v>
          </cell>
          <cell r="EQ68">
            <v>116379382.05637145</v>
          </cell>
          <cell r="ER68">
            <v>117348444.98150279</v>
          </cell>
          <cell r="ES68">
            <v>118298474.69787179</v>
          </cell>
          <cell r="ET68">
            <v>118773489.55605631</v>
          </cell>
          <cell r="EU68">
            <v>119723519.27242532</v>
          </cell>
          <cell r="EV68">
            <v>120673548.98879431</v>
          </cell>
          <cell r="EW68">
            <v>121623578.70516331</v>
          </cell>
          <cell r="EX68">
            <v>122573608.42153232</v>
          </cell>
          <cell r="EY68">
            <v>123523638.13790132</v>
          </cell>
          <cell r="EZ68">
            <v>124473667.85427034</v>
          </cell>
          <cell r="FA68">
            <v>124948682.71245486</v>
          </cell>
          <cell r="FB68">
            <v>125898712.42882384</v>
          </cell>
          <cell r="FC68">
            <v>126848742.14519285</v>
          </cell>
          <cell r="FD68">
            <v>127798771.86156185</v>
          </cell>
          <cell r="FE68">
            <v>128748801.57793087</v>
          </cell>
          <cell r="FF68">
            <v>129698831.29429987</v>
          </cell>
          <cell r="FG68">
            <v>130648861.01066887</v>
          </cell>
          <cell r="FH68">
            <v>131123875.86885339</v>
          </cell>
          <cell r="FI68">
            <v>132073905.58522238</v>
          </cell>
          <cell r="FJ68">
            <v>133023935.30159138</v>
          </cell>
          <cell r="FK68">
            <v>133973965.0179604</v>
          </cell>
          <cell r="FL68">
            <v>134923994.7343294</v>
          </cell>
          <cell r="FM68">
            <v>135874024.45069841</v>
          </cell>
          <cell r="FN68">
            <v>136824054.16706741</v>
          </cell>
          <cell r="FO68">
            <v>137299069.0252519</v>
          </cell>
          <cell r="FP68">
            <v>138249098.74162093</v>
          </cell>
          <cell r="FQ68">
            <v>139199128.45798993</v>
          </cell>
          <cell r="FR68">
            <v>140149158.17435893</v>
          </cell>
          <cell r="FS68">
            <v>141099187.89072794</v>
          </cell>
          <cell r="FT68">
            <v>142049217.60709694</v>
          </cell>
          <cell r="FU68">
            <v>142999247.32346597</v>
          </cell>
          <cell r="FV68">
            <v>143438826.38450938</v>
          </cell>
          <cell r="FW68">
            <v>144176241.31803191</v>
          </cell>
          <cell r="FX68">
            <v>144913656.25155443</v>
          </cell>
          <cell r="FY68">
            <v>145651071.18507695</v>
          </cell>
          <cell r="FZ68">
            <v>146388486.11859947</v>
          </cell>
          <cell r="GA68">
            <v>147125901.052122</v>
          </cell>
          <cell r="GB68">
            <v>147863315.98564452</v>
          </cell>
          <cell r="GC68">
            <v>148232023.45240581</v>
          </cell>
          <cell r="GD68">
            <v>148969438.3859283</v>
          </cell>
          <cell r="GE68">
            <v>149706853.31945086</v>
          </cell>
          <cell r="GF68">
            <v>150444268.25297335</v>
          </cell>
          <cell r="GG68">
            <v>151181683.1864959</v>
          </cell>
          <cell r="GH68">
            <v>151919098.12001839</v>
          </cell>
          <cell r="GI68">
            <v>152656513.05354095</v>
          </cell>
          <cell r="GJ68">
            <v>153025220.52030218</v>
          </cell>
          <cell r="GK68">
            <v>153762635.45382473</v>
          </cell>
          <cell r="GL68">
            <v>154500050.38734722</v>
          </cell>
          <cell r="GM68">
            <v>155237465.32086977</v>
          </cell>
          <cell r="GN68">
            <v>155974880.25439227</v>
          </cell>
          <cell r="GO68">
            <v>156712295.18791482</v>
          </cell>
          <cell r="GP68">
            <v>157449710.12143734</v>
          </cell>
          <cell r="GQ68">
            <v>157818417.5881986</v>
          </cell>
          <cell r="GR68">
            <v>158555832.52172112</v>
          </cell>
          <cell r="GS68">
            <v>159293247.45524365</v>
          </cell>
          <cell r="GT68">
            <v>160030662.38876617</v>
          </cell>
          <cell r="GU68">
            <v>160768077.32228869</v>
          </cell>
          <cell r="GV68">
            <v>161505492.25581121</v>
          </cell>
          <cell r="GW68">
            <v>162242907.18933374</v>
          </cell>
          <cell r="GX68">
            <v>162611614.656095</v>
          </cell>
          <cell r="GY68">
            <v>163349029.58961752</v>
          </cell>
          <cell r="GZ68">
            <v>163594834.56745836</v>
          </cell>
          <cell r="HA68">
            <v>163594834.56745836</v>
          </cell>
          <cell r="HB68">
            <v>163594834.56745836</v>
          </cell>
          <cell r="HC68">
            <v>163594834.56745836</v>
          </cell>
          <cell r="HD68">
            <v>163594834.56745836</v>
          </cell>
          <cell r="HE68">
            <v>163594834.56745836</v>
          </cell>
          <cell r="HF68">
            <v>163594834.56745836</v>
          </cell>
          <cell r="HG68">
            <v>163594834.56745836</v>
          </cell>
          <cell r="HH68">
            <v>163594834.56745836</v>
          </cell>
          <cell r="HI68">
            <v>163594834.56745836</v>
          </cell>
          <cell r="HJ68">
            <v>163594834.56745836</v>
          </cell>
          <cell r="HK68">
            <v>163594834.56745836</v>
          </cell>
          <cell r="HL68">
            <v>163594834.56745836</v>
          </cell>
          <cell r="HM68">
            <v>163594834.56745836</v>
          </cell>
          <cell r="HN68">
            <v>163594834.56745836</v>
          </cell>
          <cell r="HO68">
            <v>163594834.56745836</v>
          </cell>
          <cell r="HP68">
            <v>163594834.56745836</v>
          </cell>
          <cell r="HQ68">
            <v>163594834.56745836</v>
          </cell>
          <cell r="HR68">
            <v>163594834.56745836</v>
          </cell>
          <cell r="HS68">
            <v>163594834.56745836</v>
          </cell>
          <cell r="HT68">
            <v>163594834.56745836</v>
          </cell>
          <cell r="HU68">
            <v>163594834.56745836</v>
          </cell>
          <cell r="HV68">
            <v>163594834.56745836</v>
          </cell>
          <cell r="HW68">
            <v>163594834.56745836</v>
          </cell>
          <cell r="HX68">
            <v>163594834.56745836</v>
          </cell>
          <cell r="HY68">
            <v>163594834.56745836</v>
          </cell>
          <cell r="HZ68">
            <v>163594834.56745836</v>
          </cell>
          <cell r="IA68">
            <v>163594834.56745836</v>
          </cell>
        </row>
        <row r="69">
          <cell r="A69">
            <v>67</v>
          </cell>
        </row>
        <row r="70">
          <cell r="A70">
            <v>68</v>
          </cell>
          <cell r="C70" t="str">
            <v>Alcool Equivalente Hidratado / Ton cana  Diario</v>
          </cell>
          <cell r="D70" t="str">
            <v>Lt/TC</v>
          </cell>
          <cell r="E70">
            <v>0</v>
          </cell>
          <cell r="F70">
            <v>85.900898073244264</v>
          </cell>
          <cell r="G70">
            <v>85.900898073244292</v>
          </cell>
          <cell r="H70">
            <v>85.900898073244264</v>
          </cell>
          <cell r="I70">
            <v>85.900898073244264</v>
          </cell>
          <cell r="J70">
            <v>85.900898073244264</v>
          </cell>
          <cell r="K70">
            <v>85.900898073244264</v>
          </cell>
          <cell r="L70">
            <v>85.900898073244264</v>
          </cell>
          <cell r="M70">
            <v>85.900898073244264</v>
          </cell>
          <cell r="N70">
            <v>85.900898073244264</v>
          </cell>
          <cell r="O70">
            <v>85.900898073244264</v>
          </cell>
          <cell r="P70">
            <v>85.900898073244264</v>
          </cell>
          <cell r="Q70">
            <v>85.900898073244264</v>
          </cell>
          <cell r="R70">
            <v>85.900898073244264</v>
          </cell>
          <cell r="S70">
            <v>85.900898073244264</v>
          </cell>
          <cell r="T70">
            <v>85.900898073244264</v>
          </cell>
          <cell r="U70">
            <v>85.900898073244264</v>
          </cell>
          <cell r="V70">
            <v>85.900898073244264</v>
          </cell>
          <cell r="W70">
            <v>85.900898073244264</v>
          </cell>
          <cell r="X70">
            <v>85.900898073244264</v>
          </cell>
          <cell r="Y70">
            <v>76.083652579159235</v>
          </cell>
          <cell r="Z70">
            <v>89.805097998128417</v>
          </cell>
          <cell r="AA70">
            <v>89.805097998128417</v>
          </cell>
          <cell r="AB70">
            <v>89.805097998128417</v>
          </cell>
          <cell r="AC70">
            <v>89.805097998128417</v>
          </cell>
          <cell r="AD70">
            <v>89.805097998128417</v>
          </cell>
          <cell r="AE70">
            <v>89.805097998128417</v>
          </cell>
          <cell r="AF70">
            <v>89.805097998128417</v>
          </cell>
          <cell r="AG70">
            <v>89.805097998128417</v>
          </cell>
          <cell r="AH70">
            <v>89.805097998128417</v>
          </cell>
          <cell r="AI70">
            <v>89.805097998128417</v>
          </cell>
          <cell r="AJ70">
            <v>89.805097998128417</v>
          </cell>
          <cell r="AK70">
            <v>89.805097998128417</v>
          </cell>
          <cell r="AL70">
            <v>89.805097998128417</v>
          </cell>
          <cell r="AM70">
            <v>89.805097998128417</v>
          </cell>
          <cell r="AN70">
            <v>89.805097998128417</v>
          </cell>
          <cell r="AO70">
            <v>89.805097998128417</v>
          </cell>
          <cell r="AP70">
            <v>89.805097998128417</v>
          </cell>
          <cell r="AQ70">
            <v>89.805097998128417</v>
          </cell>
          <cell r="AR70">
            <v>89.805097998128417</v>
          </cell>
          <cell r="AS70">
            <v>89.805097998128417</v>
          </cell>
          <cell r="AT70">
            <v>89.805097998128417</v>
          </cell>
          <cell r="AU70">
            <v>89.805097998128417</v>
          </cell>
          <cell r="AV70">
            <v>89.805097998128417</v>
          </cell>
          <cell r="AW70">
            <v>89.805097998128417</v>
          </cell>
          <cell r="AX70">
            <v>89.805097998128417</v>
          </cell>
          <cell r="AY70">
            <v>89.805097998128417</v>
          </cell>
          <cell r="AZ70">
            <v>89.805097998128417</v>
          </cell>
          <cell r="BA70">
            <v>89.805097998128417</v>
          </cell>
          <cell r="BB70">
            <v>89.805097998128417</v>
          </cell>
          <cell r="BC70">
            <v>89.805097998128417</v>
          </cell>
          <cell r="BD70">
            <v>91.979337988302063</v>
          </cell>
          <cell r="BE70">
            <v>87.272580693187081</v>
          </cell>
          <cell r="BF70">
            <v>87.272580693187081</v>
          </cell>
          <cell r="BG70">
            <v>87.272580693187081</v>
          </cell>
          <cell r="BH70">
            <v>87.272580693187081</v>
          </cell>
          <cell r="BI70">
            <v>87.272580693187081</v>
          </cell>
          <cell r="BJ70">
            <v>87.272580693187081</v>
          </cell>
          <cell r="BK70">
            <v>87.272580693187081</v>
          </cell>
          <cell r="BL70">
            <v>87.272580693187081</v>
          </cell>
          <cell r="BM70">
            <v>87.272580693187081</v>
          </cell>
          <cell r="BN70">
            <v>87.272580693187081</v>
          </cell>
          <cell r="BO70">
            <v>87.272580693187081</v>
          </cell>
          <cell r="BP70">
            <v>87.272580693187081</v>
          </cell>
          <cell r="BQ70">
            <v>87.272580693187081</v>
          </cell>
          <cell r="BR70">
            <v>87.272580693187081</v>
          </cell>
          <cell r="BS70">
            <v>87.272580693187081</v>
          </cell>
          <cell r="BT70">
            <v>87.272580693187081</v>
          </cell>
          <cell r="BU70">
            <v>87.272580693187081</v>
          </cell>
          <cell r="BV70">
            <v>87.272580693187081</v>
          </cell>
          <cell r="BW70">
            <v>87.272580693187081</v>
          </cell>
          <cell r="BX70">
            <v>87.272580693187081</v>
          </cell>
          <cell r="BY70">
            <v>87.272580693187081</v>
          </cell>
          <cell r="BZ70">
            <v>87.272580693187081</v>
          </cell>
          <cell r="CA70">
            <v>87.272580693187081</v>
          </cell>
          <cell r="CB70">
            <v>87.272580693187081</v>
          </cell>
          <cell r="CC70">
            <v>87.272580693187081</v>
          </cell>
          <cell r="CD70">
            <v>87.272580693187081</v>
          </cell>
          <cell r="CE70">
            <v>87.272580693187081</v>
          </cell>
          <cell r="CF70">
            <v>87.272580693187081</v>
          </cell>
          <cell r="CG70">
            <v>87.272580693187081</v>
          </cell>
          <cell r="CH70">
            <v>83.304104011656392</v>
          </cell>
          <cell r="CI70">
            <v>90.047123740209756</v>
          </cell>
          <cell r="CJ70">
            <v>90.047123740209756</v>
          </cell>
          <cell r="CK70">
            <v>90.047123740209756</v>
          </cell>
          <cell r="CL70">
            <v>90.047123740209756</v>
          </cell>
          <cell r="CM70">
            <v>90.047123740209756</v>
          </cell>
          <cell r="CN70">
            <v>90.047123740209756</v>
          </cell>
          <cell r="CO70">
            <v>90.047123740209756</v>
          </cell>
          <cell r="CP70">
            <v>90.047123740209756</v>
          </cell>
          <cell r="CQ70">
            <v>90.047123740209756</v>
          </cell>
          <cell r="CR70">
            <v>90.047123740209756</v>
          </cell>
          <cell r="CS70">
            <v>90.047123740209756</v>
          </cell>
          <cell r="CT70">
            <v>90.047123740209756</v>
          </cell>
          <cell r="CU70">
            <v>90.047123740209756</v>
          </cell>
          <cell r="CV70">
            <v>90.047123740209756</v>
          </cell>
          <cell r="CW70">
            <v>90.047123740209756</v>
          </cell>
          <cell r="CX70">
            <v>90.047123740209756</v>
          </cell>
          <cell r="CY70">
            <v>90.047123740209756</v>
          </cell>
          <cell r="CZ70">
            <v>90.047123740209756</v>
          </cell>
          <cell r="DA70">
            <v>90.047123740209756</v>
          </cell>
          <cell r="DB70">
            <v>90.047123740209756</v>
          </cell>
          <cell r="DC70">
            <v>90.047123740209756</v>
          </cell>
          <cell r="DD70">
            <v>90.047123740209756</v>
          </cell>
          <cell r="DE70">
            <v>90.047123740209756</v>
          </cell>
          <cell r="DF70">
            <v>90.047123740209756</v>
          </cell>
          <cell r="DG70">
            <v>90.047123740209756</v>
          </cell>
          <cell r="DH70">
            <v>90.047123740209756</v>
          </cell>
          <cell r="DI70">
            <v>90.047123740209756</v>
          </cell>
          <cell r="DJ70">
            <v>90.047123740209756</v>
          </cell>
          <cell r="DK70">
            <v>90.047123740209756</v>
          </cell>
          <cell r="DL70">
            <v>90.047123740209756</v>
          </cell>
          <cell r="DM70">
            <v>91.897695173373776</v>
          </cell>
          <cell r="DN70">
            <v>92.822980889955801</v>
          </cell>
          <cell r="DO70">
            <v>92.822980889955801</v>
          </cell>
          <cell r="DP70">
            <v>92.822980889955801</v>
          </cell>
          <cell r="DQ70">
            <v>92.822980889955801</v>
          </cell>
          <cell r="DR70">
            <v>92.822980889955801</v>
          </cell>
          <cell r="DS70">
            <v>92.822980889955801</v>
          </cell>
          <cell r="DT70">
            <v>92.822980889955801</v>
          </cell>
          <cell r="DU70">
            <v>92.822980889955801</v>
          </cell>
          <cell r="DV70">
            <v>92.822980889955801</v>
          </cell>
          <cell r="DW70">
            <v>92.822980889955801</v>
          </cell>
          <cell r="DX70">
            <v>92.822980889955801</v>
          </cell>
          <cell r="DY70">
            <v>92.822980889955801</v>
          </cell>
          <cell r="DZ70">
            <v>92.822980889955801</v>
          </cell>
          <cell r="EA70">
            <v>92.822980889955801</v>
          </cell>
          <cell r="EB70">
            <v>92.822980889955801</v>
          </cell>
          <cell r="EC70">
            <v>92.822980889955801</v>
          </cell>
          <cell r="ED70">
            <v>92.822980889955801</v>
          </cell>
          <cell r="EE70">
            <v>92.822980889955801</v>
          </cell>
          <cell r="EF70">
            <v>92.822980889955801</v>
          </cell>
          <cell r="EG70">
            <v>92.822980889955801</v>
          </cell>
          <cell r="EH70">
            <v>92.822980889955801</v>
          </cell>
          <cell r="EI70">
            <v>92.822980889955801</v>
          </cell>
          <cell r="EJ70">
            <v>92.822980889955801</v>
          </cell>
          <cell r="EK70">
            <v>92.822980889955801</v>
          </cell>
          <cell r="EL70">
            <v>92.822980889955801</v>
          </cell>
          <cell r="EM70">
            <v>92.822980889955801</v>
          </cell>
          <cell r="EN70">
            <v>92.822980889955801</v>
          </cell>
          <cell r="EO70">
            <v>92.822980889955801</v>
          </cell>
          <cell r="EP70">
            <v>92.822980889955801</v>
          </cell>
          <cell r="EQ70">
            <v>92.822980889955801</v>
          </cell>
          <cell r="ER70">
            <v>95.694166405333519</v>
          </cell>
          <cell r="ES70">
            <v>93.814652702666805</v>
          </cell>
          <cell r="ET70">
            <v>93.814652702666791</v>
          </cell>
          <cell r="EU70">
            <v>93.814652702666805</v>
          </cell>
          <cell r="EV70">
            <v>93.814652702666805</v>
          </cell>
          <cell r="EW70">
            <v>93.814652702666805</v>
          </cell>
          <cell r="EX70">
            <v>93.814652702666805</v>
          </cell>
          <cell r="EY70">
            <v>93.814652702666805</v>
          </cell>
          <cell r="EZ70">
            <v>93.814652702666805</v>
          </cell>
          <cell r="FA70">
            <v>93.814652702666791</v>
          </cell>
          <cell r="FB70">
            <v>93.814652702666805</v>
          </cell>
          <cell r="FC70">
            <v>93.814652702666805</v>
          </cell>
          <cell r="FD70">
            <v>93.814652702666805</v>
          </cell>
          <cell r="FE70">
            <v>93.814652702666805</v>
          </cell>
          <cell r="FF70">
            <v>93.814652702666805</v>
          </cell>
          <cell r="FG70">
            <v>93.814652702666805</v>
          </cell>
          <cell r="FH70">
            <v>93.814652702666791</v>
          </cell>
          <cell r="FI70">
            <v>93.814652702666805</v>
          </cell>
          <cell r="FJ70">
            <v>93.814652702666805</v>
          </cell>
          <cell r="FK70">
            <v>93.814652702666805</v>
          </cell>
          <cell r="FL70">
            <v>93.814652702666805</v>
          </cell>
          <cell r="FM70">
            <v>93.814652702666805</v>
          </cell>
          <cell r="FN70">
            <v>93.814652702666805</v>
          </cell>
          <cell r="FO70">
            <v>93.814652702666791</v>
          </cell>
          <cell r="FP70">
            <v>93.814652702666805</v>
          </cell>
          <cell r="FQ70">
            <v>93.814652702666805</v>
          </cell>
          <cell r="FR70">
            <v>93.814652702666805</v>
          </cell>
          <cell r="FS70">
            <v>93.814652702666805</v>
          </cell>
          <cell r="FT70">
            <v>93.814652702666805</v>
          </cell>
          <cell r="FU70">
            <v>93.814652702666805</v>
          </cell>
          <cell r="FV70">
            <v>104.66168120081468</v>
          </cell>
          <cell r="FW70">
            <v>87.787492086014097</v>
          </cell>
          <cell r="FX70">
            <v>87.787492086014097</v>
          </cell>
          <cell r="FY70">
            <v>87.787492086014097</v>
          </cell>
          <cell r="FZ70">
            <v>87.787492086014097</v>
          </cell>
          <cell r="GA70">
            <v>87.787492086014097</v>
          </cell>
          <cell r="GB70">
            <v>87.787492086014097</v>
          </cell>
          <cell r="GC70">
            <v>87.787492086014097</v>
          </cell>
          <cell r="GD70">
            <v>87.787492086014097</v>
          </cell>
          <cell r="GE70">
            <v>87.787492086014097</v>
          </cell>
          <cell r="GF70">
            <v>87.787492086014097</v>
          </cell>
          <cell r="GG70">
            <v>87.787492086014097</v>
          </cell>
          <cell r="GH70">
            <v>87.787492086014097</v>
          </cell>
          <cell r="GI70">
            <v>87.787492086014097</v>
          </cell>
          <cell r="GJ70">
            <v>87.787492086014097</v>
          </cell>
          <cell r="GK70">
            <v>87.787492086014097</v>
          </cell>
          <cell r="GL70">
            <v>87.787492086014097</v>
          </cell>
          <cell r="GM70">
            <v>87.787492086014097</v>
          </cell>
          <cell r="GN70">
            <v>87.787492086014097</v>
          </cell>
          <cell r="GO70">
            <v>87.787492086014097</v>
          </cell>
          <cell r="GP70">
            <v>87.787492086014097</v>
          </cell>
          <cell r="GQ70">
            <v>87.787492086014097</v>
          </cell>
          <cell r="GR70">
            <v>87.787492086014097</v>
          </cell>
          <cell r="GS70">
            <v>87.787492086014097</v>
          </cell>
          <cell r="GT70">
            <v>87.787492086014097</v>
          </cell>
          <cell r="GU70">
            <v>87.787492086014097</v>
          </cell>
          <cell r="GV70">
            <v>87.787492086014097</v>
          </cell>
          <cell r="GW70">
            <v>87.787492086014097</v>
          </cell>
          <cell r="GX70">
            <v>87.787492086014097</v>
          </cell>
          <cell r="GY70">
            <v>87.787492086014097</v>
          </cell>
          <cell r="GZ70">
            <v>0</v>
          </cell>
          <cell r="HA70">
            <v>0</v>
          </cell>
          <cell r="HB70">
            <v>0</v>
          </cell>
          <cell r="HC70">
            <v>0</v>
          </cell>
          <cell r="HD70">
            <v>0</v>
          </cell>
          <cell r="HE70">
            <v>0</v>
          </cell>
          <cell r="HF70">
            <v>0</v>
          </cell>
          <cell r="HG70">
            <v>0</v>
          </cell>
          <cell r="HH70">
            <v>0</v>
          </cell>
          <cell r="HI70">
            <v>0</v>
          </cell>
          <cell r="HJ70">
            <v>0</v>
          </cell>
          <cell r="HK70">
            <v>0</v>
          </cell>
          <cell r="HL70">
            <v>0</v>
          </cell>
          <cell r="HM70">
            <v>0</v>
          </cell>
          <cell r="HN70">
            <v>0</v>
          </cell>
          <cell r="HO70">
            <v>0</v>
          </cell>
          <cell r="HP70">
            <v>0</v>
          </cell>
          <cell r="HQ70">
            <v>0</v>
          </cell>
          <cell r="HR70">
            <v>0</v>
          </cell>
          <cell r="HS70">
            <v>0</v>
          </cell>
          <cell r="HT70">
            <v>0</v>
          </cell>
          <cell r="HU70">
            <v>0</v>
          </cell>
          <cell r="HV70">
            <v>0</v>
          </cell>
          <cell r="HW70">
            <v>0</v>
          </cell>
          <cell r="HX70">
            <v>0</v>
          </cell>
          <cell r="HY70">
            <v>0</v>
          </cell>
          <cell r="HZ70">
            <v>0</v>
          </cell>
          <cell r="IA70">
            <v>0</v>
          </cell>
        </row>
        <row r="71">
          <cell r="A71">
            <v>69</v>
          </cell>
          <cell r="C71" t="str">
            <v>Alcool Equivalente Hidratado / Ton cana  Semanal</v>
          </cell>
          <cell r="D71" t="str">
            <v>Lt/TC</v>
          </cell>
          <cell r="E71">
            <v>0</v>
          </cell>
          <cell r="F71">
            <v>51.540538843946564</v>
          </cell>
          <cell r="G71">
            <v>66.811809612523334</v>
          </cell>
          <cell r="H71">
            <v>73.629341205637957</v>
          </cell>
          <cell r="I71">
            <v>77.310808265919832</v>
          </cell>
          <cell r="J71">
            <v>79.293136682994714</v>
          </cell>
          <cell r="K71">
            <v>80.532091943666515</v>
          </cell>
          <cell r="L71">
            <v>85.900898073244264</v>
          </cell>
          <cell r="M71">
            <v>85.900898073244264</v>
          </cell>
          <cell r="N71">
            <v>85.900898073244264</v>
          </cell>
          <cell r="O71">
            <v>85.900898073244264</v>
          </cell>
          <cell r="P71">
            <v>85.900898073244278</v>
          </cell>
          <cell r="Q71">
            <v>85.900898073244278</v>
          </cell>
          <cell r="R71">
            <v>85.900898073244278</v>
          </cell>
          <cell r="S71">
            <v>85.900898073244264</v>
          </cell>
          <cell r="T71">
            <v>85.900898073244264</v>
          </cell>
          <cell r="U71">
            <v>85.900898073244264</v>
          </cell>
          <cell r="V71">
            <v>85.900898073244264</v>
          </cell>
          <cell r="W71">
            <v>85.900898073244278</v>
          </cell>
          <cell r="X71">
            <v>85.900898073244278</v>
          </cell>
          <cell r="Y71">
            <v>85.297820245612925</v>
          </cell>
          <cell r="Z71">
            <v>89.805097998128417</v>
          </cell>
          <cell r="AA71">
            <v>89.805097998128389</v>
          </cell>
          <cell r="AB71">
            <v>89.805097998128389</v>
          </cell>
          <cell r="AC71">
            <v>89.805097998128389</v>
          </cell>
          <cell r="AD71">
            <v>89.805097998128389</v>
          </cell>
          <cell r="AE71">
            <v>89.805097998128389</v>
          </cell>
          <cell r="AF71">
            <v>89.805097998128375</v>
          </cell>
          <cell r="AG71">
            <v>89.805097998128417</v>
          </cell>
          <cell r="AH71">
            <v>89.805097998128417</v>
          </cell>
          <cell r="AI71">
            <v>89.805097998128403</v>
          </cell>
          <cell r="AJ71">
            <v>89.805097998128417</v>
          </cell>
          <cell r="AK71">
            <v>89.805097998128403</v>
          </cell>
          <cell r="AL71">
            <v>89.805097998128403</v>
          </cell>
          <cell r="AM71">
            <v>89.805097998128403</v>
          </cell>
          <cell r="AN71">
            <v>89.805097998128417</v>
          </cell>
          <cell r="AO71">
            <v>89.805097998128417</v>
          </cell>
          <cell r="AP71">
            <v>89.805097998128403</v>
          </cell>
          <cell r="AQ71">
            <v>89.805097998128417</v>
          </cell>
          <cell r="AR71">
            <v>89.805097998128403</v>
          </cell>
          <cell r="AS71">
            <v>89.805097998128403</v>
          </cell>
          <cell r="AT71">
            <v>89.805097998128403</v>
          </cell>
          <cell r="AU71">
            <v>89.805097998128417</v>
          </cell>
          <cell r="AV71">
            <v>89.805097998128417</v>
          </cell>
          <cell r="AW71">
            <v>89.805097998128403</v>
          </cell>
          <cell r="AX71">
            <v>89.805097998128417</v>
          </cell>
          <cell r="AY71">
            <v>89.805097998128403</v>
          </cell>
          <cell r="AZ71">
            <v>89.805097998128403</v>
          </cell>
          <cell r="BA71">
            <v>89.805097998128403</v>
          </cell>
          <cell r="BB71">
            <v>89.805097998128417</v>
          </cell>
          <cell r="BC71">
            <v>89.805097998128417</v>
          </cell>
          <cell r="BD71">
            <v>90.472438985211397</v>
          </cell>
          <cell r="BE71">
            <v>89.720957113599653</v>
          </cell>
          <cell r="BF71">
            <v>89.255314972294187</v>
          </cell>
          <cell r="BG71">
            <v>89.083144768786298</v>
          </cell>
          <cell r="BH71">
            <v>88.815233139461355</v>
          </cell>
          <cell r="BI71">
            <v>87.272580693187081</v>
          </cell>
          <cell r="BJ71">
            <v>87.272580693187081</v>
          </cell>
          <cell r="BK71">
            <v>87.272580693187095</v>
          </cell>
          <cell r="BL71">
            <v>87.272580693187081</v>
          </cell>
          <cell r="BM71">
            <v>87.272580693187109</v>
          </cell>
          <cell r="BN71">
            <v>87.272580693187095</v>
          </cell>
          <cell r="BO71">
            <v>87.272580693187095</v>
          </cell>
          <cell r="BP71">
            <v>87.272580693187081</v>
          </cell>
          <cell r="BQ71">
            <v>87.272580693187081</v>
          </cell>
          <cell r="BR71">
            <v>87.272580693187095</v>
          </cell>
          <cell r="BS71">
            <v>87.272580693187081</v>
          </cell>
          <cell r="BT71">
            <v>87.272580693187109</v>
          </cell>
          <cell r="BU71">
            <v>87.272580693187095</v>
          </cell>
          <cell r="BV71">
            <v>87.272580693187095</v>
          </cell>
          <cell r="BW71">
            <v>87.272580693187081</v>
          </cell>
          <cell r="BX71">
            <v>87.272580693187081</v>
          </cell>
          <cell r="BY71">
            <v>87.272580693187095</v>
          </cell>
          <cell r="BZ71">
            <v>87.272580693187081</v>
          </cell>
          <cell r="CA71">
            <v>87.272580693187109</v>
          </cell>
          <cell r="CB71">
            <v>87.272580693187095</v>
          </cell>
          <cell r="CC71">
            <v>87.272580693187095</v>
          </cell>
          <cell r="CD71">
            <v>87.272580693187081</v>
          </cell>
          <cell r="CE71">
            <v>87.272580693187081</v>
          </cell>
          <cell r="CF71">
            <v>87.272580693187095</v>
          </cell>
          <cell r="CG71">
            <v>87.272580693187081</v>
          </cell>
          <cell r="CH71">
            <v>86.327705292822642</v>
          </cell>
          <cell r="CI71">
            <v>86.723388106374472</v>
          </cell>
          <cell r="CJ71">
            <v>87.306499621082409</v>
          </cell>
          <cell r="CK71">
            <v>90.047123740209756</v>
          </cell>
          <cell r="CL71">
            <v>90.047123740209756</v>
          </cell>
          <cell r="CM71">
            <v>90.047123740209756</v>
          </cell>
          <cell r="CN71">
            <v>90.047123740209756</v>
          </cell>
          <cell r="CO71">
            <v>90.047123740209742</v>
          </cell>
          <cell r="CP71">
            <v>90.047123740209756</v>
          </cell>
          <cell r="CQ71">
            <v>90.047123740209756</v>
          </cell>
          <cell r="CR71">
            <v>90.047123740209756</v>
          </cell>
          <cell r="CS71">
            <v>90.047123740209756</v>
          </cell>
          <cell r="CT71">
            <v>90.047123740209756</v>
          </cell>
          <cell r="CU71">
            <v>90.047123740209756</v>
          </cell>
          <cell r="CV71">
            <v>90.047123740209742</v>
          </cell>
          <cell r="CW71">
            <v>90.047123740209756</v>
          </cell>
          <cell r="CX71">
            <v>90.047123740209756</v>
          </cell>
          <cell r="CY71">
            <v>90.047123740209756</v>
          </cell>
          <cell r="CZ71">
            <v>90.047123740209756</v>
          </cell>
          <cell r="DA71">
            <v>90.047123740209756</v>
          </cell>
          <cell r="DB71">
            <v>90.047123740209756</v>
          </cell>
          <cell r="DC71">
            <v>90.047123740209742</v>
          </cell>
          <cell r="DD71">
            <v>90.047123740209756</v>
          </cell>
          <cell r="DE71">
            <v>90.047123740209756</v>
          </cell>
          <cell r="DF71">
            <v>90.047123740209756</v>
          </cell>
          <cell r="DG71">
            <v>90.047123740209756</v>
          </cell>
          <cell r="DH71">
            <v>90.047123740209756</v>
          </cell>
          <cell r="DI71">
            <v>90.047123740209756</v>
          </cell>
          <cell r="DJ71">
            <v>90.047123740209742</v>
          </cell>
          <cell r="DK71">
            <v>90.047123740209756</v>
          </cell>
          <cell r="DL71">
            <v>90.047123740209756</v>
          </cell>
          <cell r="DM71">
            <v>91.897695173373776</v>
          </cell>
          <cell r="DN71">
            <v>92.360338031664782</v>
          </cell>
          <cell r="DO71">
            <v>92.514552317761797</v>
          </cell>
          <cell r="DP71">
            <v>92.591659460810291</v>
          </cell>
          <cell r="DQ71">
            <v>92.637923746639373</v>
          </cell>
          <cell r="DR71">
            <v>92.654747123304503</v>
          </cell>
          <cell r="DS71">
            <v>92.680629241250855</v>
          </cell>
          <cell r="DT71">
            <v>92.822980889955801</v>
          </cell>
          <cell r="DU71">
            <v>92.822980889955801</v>
          </cell>
          <cell r="DV71">
            <v>92.822980889955801</v>
          </cell>
          <cell r="DW71">
            <v>92.822980889955801</v>
          </cell>
          <cell r="DX71">
            <v>92.822980889955787</v>
          </cell>
          <cell r="DY71">
            <v>92.822980889955787</v>
          </cell>
          <cell r="DZ71">
            <v>92.822980889955787</v>
          </cell>
          <cell r="EA71">
            <v>92.822980889955801</v>
          </cell>
          <cell r="EB71">
            <v>92.822980889955801</v>
          </cell>
          <cell r="EC71">
            <v>92.822980889955801</v>
          </cell>
          <cell r="ED71">
            <v>92.822980889955801</v>
          </cell>
          <cell r="EE71">
            <v>92.822980889955787</v>
          </cell>
          <cell r="EF71">
            <v>92.822980889955787</v>
          </cell>
          <cell r="EG71">
            <v>92.822980889955787</v>
          </cell>
          <cell r="EH71">
            <v>92.822980889955801</v>
          </cell>
          <cell r="EI71">
            <v>92.822980889955801</v>
          </cell>
          <cell r="EJ71">
            <v>92.822980889955801</v>
          </cell>
          <cell r="EK71">
            <v>92.822980889955801</v>
          </cell>
          <cell r="EL71">
            <v>92.822980889955787</v>
          </cell>
          <cell r="EM71">
            <v>92.822980889955787</v>
          </cell>
          <cell r="EN71">
            <v>92.822980889955787</v>
          </cell>
          <cell r="EO71">
            <v>92.822980889955801</v>
          </cell>
          <cell r="EP71">
            <v>92.822980889955801</v>
          </cell>
          <cell r="EQ71">
            <v>92.822980889955801</v>
          </cell>
          <cell r="ER71">
            <v>93.504279147842041</v>
          </cell>
          <cell r="ES71">
            <v>93.563802843287888</v>
          </cell>
          <cell r="ET71">
            <v>93.585752205983553</v>
          </cell>
          <cell r="EU71">
            <v>93.619843769319345</v>
          </cell>
          <cell r="EV71">
            <v>93.814652702666805</v>
          </cell>
          <cell r="EW71">
            <v>93.814652702666805</v>
          </cell>
          <cell r="EX71">
            <v>93.814652702666805</v>
          </cell>
          <cell r="EY71">
            <v>93.814652702666805</v>
          </cell>
          <cell r="EZ71">
            <v>93.814652702666791</v>
          </cell>
          <cell r="FA71">
            <v>93.814652702666805</v>
          </cell>
          <cell r="FB71">
            <v>93.814652702666805</v>
          </cell>
          <cell r="FC71">
            <v>93.814652702666805</v>
          </cell>
          <cell r="FD71">
            <v>93.814652702666805</v>
          </cell>
          <cell r="FE71">
            <v>93.814652702666805</v>
          </cell>
          <cell r="FF71">
            <v>93.814652702666805</v>
          </cell>
          <cell r="FG71">
            <v>93.814652702666791</v>
          </cell>
          <cell r="FH71">
            <v>93.814652702666805</v>
          </cell>
          <cell r="FI71">
            <v>93.814652702666805</v>
          </cell>
          <cell r="FJ71">
            <v>93.814652702666805</v>
          </cell>
          <cell r="FK71">
            <v>93.814652702666805</v>
          </cell>
          <cell r="FL71">
            <v>93.814652702666805</v>
          </cell>
          <cell r="FM71">
            <v>93.814652702666805</v>
          </cell>
          <cell r="FN71">
            <v>93.814652702666791</v>
          </cell>
          <cell r="FO71">
            <v>93.814652702666805</v>
          </cell>
          <cell r="FP71">
            <v>93.814652702666805</v>
          </cell>
          <cell r="FQ71">
            <v>93.814652702666805</v>
          </cell>
          <cell r="FR71">
            <v>93.814652702666805</v>
          </cell>
          <cell r="FS71">
            <v>93.814652702666805</v>
          </cell>
          <cell r="FT71">
            <v>93.814652702666805</v>
          </cell>
          <cell r="FU71">
            <v>93.814652702666791</v>
          </cell>
          <cell r="FV71">
            <v>94.645488928056849</v>
          </cell>
          <cell r="FW71">
            <v>93.734463517305784</v>
          </cell>
          <cell r="FX71">
            <v>87.787492086014097</v>
          </cell>
          <cell r="FY71">
            <v>87.787492086014097</v>
          </cell>
          <cell r="FZ71">
            <v>87.787492086014097</v>
          </cell>
          <cell r="GA71">
            <v>87.787492086014097</v>
          </cell>
          <cell r="GB71">
            <v>87.787492086014097</v>
          </cell>
          <cell r="GC71">
            <v>87.787492086014097</v>
          </cell>
          <cell r="GD71">
            <v>87.787492086014097</v>
          </cell>
          <cell r="GE71">
            <v>87.787492086014097</v>
          </cell>
          <cell r="GF71">
            <v>87.787492086014097</v>
          </cell>
          <cell r="GG71">
            <v>87.787492086014097</v>
          </cell>
          <cell r="GH71">
            <v>87.787492086014097</v>
          </cell>
          <cell r="GI71">
            <v>87.787492086014097</v>
          </cell>
          <cell r="GJ71">
            <v>87.787492086014097</v>
          </cell>
          <cell r="GK71">
            <v>87.787492086014097</v>
          </cell>
          <cell r="GL71">
            <v>87.787492086014097</v>
          </cell>
          <cell r="GM71">
            <v>87.787492086014097</v>
          </cell>
          <cell r="GN71">
            <v>87.787492086014097</v>
          </cell>
          <cell r="GO71">
            <v>87.787492086014097</v>
          </cell>
          <cell r="GP71">
            <v>87.787492086014097</v>
          </cell>
          <cell r="GQ71">
            <v>87.787492086014097</v>
          </cell>
          <cell r="GR71">
            <v>87.787492086014097</v>
          </cell>
          <cell r="GS71">
            <v>87.787492086014097</v>
          </cell>
          <cell r="GT71">
            <v>87.787492086014097</v>
          </cell>
          <cell r="GU71">
            <v>87.787492086014097</v>
          </cell>
          <cell r="GV71">
            <v>87.787492086014097</v>
          </cell>
          <cell r="GW71">
            <v>87.787492086014097</v>
          </cell>
          <cell r="GX71">
            <v>87.787492086014097</v>
          </cell>
          <cell r="GY71">
            <v>87.787492086014097</v>
          </cell>
          <cell r="GZ71">
            <v>0</v>
          </cell>
          <cell r="HA71">
            <v>0</v>
          </cell>
          <cell r="HB71">
            <v>0</v>
          </cell>
          <cell r="HC71">
            <v>0</v>
          </cell>
          <cell r="HD71">
            <v>0</v>
          </cell>
          <cell r="HE71">
            <v>0</v>
          </cell>
          <cell r="HF71">
            <v>0</v>
          </cell>
          <cell r="HG71">
            <v>0</v>
          </cell>
          <cell r="HH71">
            <v>0</v>
          </cell>
          <cell r="HI71">
            <v>0</v>
          </cell>
          <cell r="HJ71">
            <v>0</v>
          </cell>
          <cell r="HK71">
            <v>0</v>
          </cell>
          <cell r="HL71">
            <v>0</v>
          </cell>
          <cell r="HM71">
            <v>0</v>
          </cell>
          <cell r="HN71">
            <v>0</v>
          </cell>
          <cell r="HO71">
            <v>0</v>
          </cell>
          <cell r="HP71">
            <v>0</v>
          </cell>
          <cell r="HQ71">
            <v>0</v>
          </cell>
          <cell r="HR71">
            <v>0</v>
          </cell>
          <cell r="HS71">
            <v>0</v>
          </cell>
          <cell r="HT71">
            <v>0</v>
          </cell>
          <cell r="HU71">
            <v>0</v>
          </cell>
          <cell r="HV71">
            <v>0</v>
          </cell>
          <cell r="HW71">
            <v>0</v>
          </cell>
          <cell r="HX71">
            <v>0</v>
          </cell>
          <cell r="HY71">
            <v>0</v>
          </cell>
          <cell r="HZ71">
            <v>0</v>
          </cell>
          <cell r="IA71">
            <v>0</v>
          </cell>
        </row>
        <row r="72">
          <cell r="A72">
            <v>70</v>
          </cell>
          <cell r="C72" t="str">
            <v>Alcool Equivalente Hidratado / Ton cana  Mensual</v>
          </cell>
          <cell r="D72" t="str">
            <v>Lt/TC</v>
          </cell>
          <cell r="E72">
            <v>0</v>
          </cell>
          <cell r="F72">
            <v>51.540538843946564</v>
          </cell>
          <cell r="G72">
            <v>66.811809612523334</v>
          </cell>
          <cell r="H72">
            <v>73.629341205637957</v>
          </cell>
          <cell r="I72">
            <v>77.310808265919832</v>
          </cell>
          <cell r="J72">
            <v>79.293136682994714</v>
          </cell>
          <cell r="K72">
            <v>80.532091943666515</v>
          </cell>
          <cell r="L72">
            <v>81.193999548682953</v>
          </cell>
          <cell r="M72">
            <v>81.858502869797491</v>
          </cell>
          <cell r="N72">
            <v>82.358592998058938</v>
          </cell>
          <cell r="O72">
            <v>82.748571538446328</v>
          </cell>
          <cell r="P72">
            <v>83.061198963384967</v>
          </cell>
          <cell r="Q72">
            <v>83.317412416906109</v>
          </cell>
          <cell r="R72">
            <v>83.531218126396169</v>
          </cell>
          <cell r="S72">
            <v>83.669705915497673</v>
          </cell>
          <cell r="T72">
            <v>83.830996914852847</v>
          </cell>
          <cell r="U72">
            <v>83.970540813171354</v>
          </cell>
          <cell r="V72">
            <v>84.092458113807538</v>
          </cell>
          <cell r="W72">
            <v>84.199890190605771</v>
          </cell>
          <cell r="X72">
            <v>84.295273810192953</v>
          </cell>
          <cell r="Y72">
            <v>76.083652579159235</v>
          </cell>
          <cell r="Z72">
            <v>85.583114792291752</v>
          </cell>
          <cell r="AA72">
            <v>87.609666731093341</v>
          </cell>
          <cell r="AB72">
            <v>88.321698493374981</v>
          </cell>
          <cell r="AC72">
            <v>88.684980004743153</v>
          </cell>
          <cell r="AD72">
            <v>88.905331085409117</v>
          </cell>
          <cell r="AE72">
            <v>89.053237975171186</v>
          </cell>
          <cell r="AF72">
            <v>89.15938291958868</v>
          </cell>
          <cell r="AG72">
            <v>89.239265197346157</v>
          </cell>
          <cell r="AH72">
            <v>89.301558716698338</v>
          </cell>
          <cell r="AI72">
            <v>89.351496496674883</v>
          </cell>
          <cell r="AJ72">
            <v>89.392422947933852</v>
          </cell>
          <cell r="AK72">
            <v>89.426575365880993</v>
          </cell>
          <cell r="AL72">
            <v>89.441616000274934</v>
          </cell>
          <cell r="AM72">
            <v>89.46837541115984</v>
          </cell>
          <cell r="AN72">
            <v>89.491464959980561</v>
          </cell>
          <cell r="AO72">
            <v>89.511591144246736</v>
          </cell>
          <cell r="AP72">
            <v>89.529290050008441</v>
          </cell>
          <cell r="AQ72">
            <v>89.544975810091117</v>
          </cell>
          <cell r="AR72">
            <v>89.558973416622266</v>
          </cell>
          <cell r="AS72">
            <v>89.565422095613698</v>
          </cell>
          <cell r="AT72">
            <v>89.577356165448435</v>
          </cell>
          <cell r="AU72">
            <v>89.588158149607182</v>
          </cell>
          <cell r="AV72">
            <v>89.597981840860982</v>
          </cell>
          <cell r="AW72">
            <v>89.606954381970041</v>
          </cell>
          <cell r="AX72">
            <v>89.615181798557941</v>
          </cell>
          <cell r="AY72">
            <v>89.622753208507589</v>
          </cell>
          <cell r="AZ72">
            <v>89.626316950324295</v>
          </cell>
          <cell r="BA72">
            <v>89.633042256197811</v>
          </cell>
          <cell r="BB72">
            <v>89.639279926600125</v>
          </cell>
          <cell r="BC72">
            <v>89.645081141930575</v>
          </cell>
          <cell r="BD72">
            <v>91.979337988302063</v>
          </cell>
          <cell r="BE72">
            <v>89.625959340744586</v>
          </cell>
          <cell r="BF72">
            <v>88.841499791558761</v>
          </cell>
          <cell r="BG72">
            <v>88.617368491791382</v>
          </cell>
          <cell r="BH72">
            <v>88.318526758768215</v>
          </cell>
          <cell r="BI72">
            <v>88.128354746844394</v>
          </cell>
          <cell r="BJ72">
            <v>87.996697200127883</v>
          </cell>
          <cell r="BK72">
            <v>87.900148332535764</v>
          </cell>
          <cell r="BL72">
            <v>87.826316845553563</v>
          </cell>
          <cell r="BM72">
            <v>87.768028829514989</v>
          </cell>
          <cell r="BN72">
            <v>87.743256422698593</v>
          </cell>
          <cell r="BO72">
            <v>87.700467720015737</v>
          </cell>
          <cell r="BP72">
            <v>87.664810467780015</v>
          </cell>
          <cell r="BQ72">
            <v>87.634638946657503</v>
          </cell>
          <cell r="BR72">
            <v>87.608777642838177</v>
          </cell>
          <cell r="BS72">
            <v>87.586364512861437</v>
          </cell>
          <cell r="BT72">
            <v>87.566753024131785</v>
          </cell>
          <cell r="BU72">
            <v>87.557838711072861</v>
          </cell>
          <cell r="BV72">
            <v>87.541538252907955</v>
          </cell>
          <cell r="BW72">
            <v>87.52700000643658</v>
          </cell>
          <cell r="BX72">
            <v>87.513952862167372</v>
          </cell>
          <cell r="BY72">
            <v>87.502178610021971</v>
          </cell>
          <cell r="BZ72">
            <v>87.491499637145949</v>
          </cell>
          <cell r="CA72">
            <v>87.481769906303342</v>
          </cell>
          <cell r="CB72">
            <v>87.477222314713842</v>
          </cell>
          <cell r="CC72">
            <v>87.468695580483555</v>
          </cell>
          <cell r="CD72">
            <v>87.46085098499168</v>
          </cell>
          <cell r="CE72">
            <v>87.453609819922278</v>
          </cell>
          <cell r="CF72">
            <v>87.446905037450605</v>
          </cell>
          <cell r="CG72">
            <v>87.440679168012608</v>
          </cell>
          <cell r="CH72">
            <v>83.304104011656392</v>
          </cell>
          <cell r="CI72">
            <v>85.551777254507513</v>
          </cell>
          <cell r="CJ72">
            <v>87.349915848788413</v>
          </cell>
          <cell r="CK72">
            <v>88.120546674908795</v>
          </cell>
          <cell r="CL72">
            <v>88.548674911642351</v>
          </cell>
          <cell r="CM72">
            <v>88.821120153200056</v>
          </cell>
          <cell r="CN72">
            <v>89.009736089663079</v>
          </cell>
          <cell r="CO72">
            <v>89.148054443069313</v>
          </cell>
          <cell r="CP72">
            <v>89.204246274140573</v>
          </cell>
          <cell r="CQ72">
            <v>89.297899325926039</v>
          </cell>
          <cell r="CR72">
            <v>89.372821767354409</v>
          </cell>
          <cell r="CS72">
            <v>89.434121946704906</v>
          </cell>
          <cell r="CT72">
            <v>89.485205429496972</v>
          </cell>
          <cell r="CU72">
            <v>89.52842991493641</v>
          </cell>
          <cell r="CV72">
            <v>89.565479473884508</v>
          </cell>
          <cell r="CW72">
            <v>89.582087896861239</v>
          </cell>
          <cell r="CX72">
            <v>89.612090209335349</v>
          </cell>
          <cell r="CY72">
            <v>89.638455877873184</v>
          </cell>
          <cell r="CZ72">
            <v>89.661808327149572</v>
          </cell>
          <cell r="DA72">
            <v>89.682636187314984</v>
          </cell>
          <cell r="DB72">
            <v>89.701327856694206</v>
          </cell>
          <cell r="DC72">
            <v>89.71819594857304</v>
          </cell>
          <cell r="DD72">
            <v>89.726027562659624</v>
          </cell>
          <cell r="DE72">
            <v>89.740622843457373</v>
          </cell>
          <cell r="DF72">
            <v>89.753948969403126</v>
          </cell>
          <cell r="DG72">
            <v>89.766164584853414</v>
          </cell>
          <cell r="DH72">
            <v>89.777402951067657</v>
          </cell>
          <cell r="DI72">
            <v>89.787776827573154</v>
          </cell>
          <cell r="DJ72">
            <v>89.797382268781917</v>
          </cell>
          <cell r="DK72">
            <v>89.801923022807884</v>
          </cell>
          <cell r="DL72">
            <v>89.81052655675181</v>
          </cell>
          <cell r="DM72">
            <v>91.897695173373776</v>
          </cell>
          <cell r="DN72">
            <v>92.360338031664782</v>
          </cell>
          <cell r="DO72">
            <v>92.514552317761797</v>
          </cell>
          <cell r="DP72">
            <v>92.591659460810291</v>
          </cell>
          <cell r="DQ72">
            <v>92.637923746639373</v>
          </cell>
          <cell r="DR72">
            <v>92.654747123304503</v>
          </cell>
          <cell r="DS72">
            <v>92.680629241250855</v>
          </cell>
          <cell r="DT72">
            <v>92.699609461078168</v>
          </cell>
          <cell r="DU72">
            <v>92.714123746828477</v>
          </cell>
          <cell r="DV72">
            <v>92.725582393473474</v>
          </cell>
          <cell r="DW72">
            <v>92.734858440757478</v>
          </cell>
          <cell r="DX72">
            <v>92.742521262426905</v>
          </cell>
          <cell r="DY72">
            <v>92.745873746907264</v>
          </cell>
          <cell r="DZ72">
            <v>92.751805065603307</v>
          </cell>
          <cell r="EA72">
            <v>92.756889053057066</v>
          </cell>
          <cell r="EB72">
            <v>92.761295175516963</v>
          </cell>
          <cell r="EC72">
            <v>92.765150532669409</v>
          </cell>
          <cell r="ED72">
            <v>92.768552318392139</v>
          </cell>
          <cell r="EE72">
            <v>92.771576127923439</v>
          </cell>
          <cell r="EF72">
            <v>92.772965445816197</v>
          </cell>
          <cell r="EG72">
            <v>92.775530340387462</v>
          </cell>
          <cell r="EH72">
            <v>92.77784500134203</v>
          </cell>
          <cell r="EI72">
            <v>92.779944344998469</v>
          </cell>
          <cell r="EJ72">
            <v>92.7818570803299</v>
          </cell>
          <cell r="EK72">
            <v>92.783607029675679</v>
          </cell>
          <cell r="EL72">
            <v>92.785214126013656</v>
          </cell>
          <cell r="EM72">
            <v>92.785969461292495</v>
          </cell>
          <cell r="EN72">
            <v>92.787392977779547</v>
          </cell>
          <cell r="EO72">
            <v>92.788711048600888</v>
          </cell>
          <cell r="EP72">
            <v>92.789934971506412</v>
          </cell>
          <cell r="EQ72">
            <v>92.791074485935695</v>
          </cell>
          <cell r="ER72">
            <v>95.694166405333519</v>
          </cell>
          <cell r="ES72">
            <v>94.754409554000162</v>
          </cell>
          <cell r="ET72">
            <v>94.566458183733488</v>
          </cell>
          <cell r="EU72">
            <v>94.351656617714426</v>
          </cell>
          <cell r="EV72">
            <v>94.232322414370529</v>
          </cell>
          <cell r="EW72">
            <v>94.156382466788017</v>
          </cell>
          <cell r="EX72">
            <v>94.103808656923192</v>
          </cell>
          <cell r="EY72">
            <v>94.065254529689014</v>
          </cell>
          <cell r="EZ72">
            <v>94.035771961804031</v>
          </cell>
          <cell r="FA72">
            <v>94.023487558518653</v>
          </cell>
          <cell r="FB72">
            <v>94.00260407293348</v>
          </cell>
          <cell r="FC72">
            <v>93.985517584727404</v>
          </cell>
          <cell r="FD72">
            <v>93.971278844555684</v>
          </cell>
          <cell r="FE72">
            <v>93.959230679794999</v>
          </cell>
          <cell r="FF72">
            <v>93.948903681428718</v>
          </cell>
          <cell r="FG72">
            <v>93.939953616177931</v>
          </cell>
          <cell r="FH72">
            <v>93.93591165122595</v>
          </cell>
          <cell r="FI72">
            <v>93.928562624040552</v>
          </cell>
          <cell r="FJ72">
            <v>93.922053485676358</v>
          </cell>
          <cell r="FK72">
            <v>93.916248037946104</v>
          </cell>
          <cell r="FL72">
            <v>93.911038020752287</v>
          </cell>
          <cell r="FM72">
            <v>93.906336297918855</v>
          </cell>
          <cell r="FN72">
            <v>93.902071944651325</v>
          </cell>
          <cell r="FO72">
            <v>93.900085143697126</v>
          </cell>
          <cell r="FP72">
            <v>93.896370689739285</v>
          </cell>
          <cell r="FQ72">
            <v>93.892965773611266</v>
          </cell>
          <cell r="FR72">
            <v>93.889833250773478</v>
          </cell>
          <cell r="FS72">
            <v>93.88694169123093</v>
          </cell>
          <cell r="FT72">
            <v>93.884264321284093</v>
          </cell>
          <cell r="FU72">
            <v>93.881778192047747</v>
          </cell>
          <cell r="FV72">
            <v>104.66168120081468</v>
          </cell>
          <cell r="FW72">
            <v>93.412221790947626</v>
          </cell>
          <cell r="FX72">
            <v>91.162329908974229</v>
          </cell>
          <cell r="FY72">
            <v>90.198090530985624</v>
          </cell>
          <cell r="FZ72">
            <v>89.662401987658612</v>
          </cell>
          <cell r="GA72">
            <v>89.321509278268707</v>
          </cell>
          <cell r="GB72">
            <v>89.085506633306451</v>
          </cell>
          <cell r="GC72">
            <v>88.992791308499847</v>
          </cell>
          <cell r="GD72">
            <v>88.842128905689137</v>
          </cell>
          <cell r="GE72">
            <v>88.724947036836369</v>
          </cell>
          <cell r="GF72">
            <v>88.631201541754137</v>
          </cell>
          <cell r="GG72">
            <v>88.554500682141409</v>
          </cell>
          <cell r="GH72">
            <v>88.490583299130805</v>
          </cell>
          <cell r="GI72">
            <v>88.436499359660274</v>
          </cell>
          <cell r="GJ72">
            <v>88.412462053228936</v>
          </cell>
          <cell r="GK72">
            <v>88.369360676179639</v>
          </cell>
          <cell r="GL72">
            <v>88.331820767136691</v>
          </cell>
          <cell r="GM72">
            <v>88.298831150098962</v>
          </cell>
          <cell r="GN72">
            <v>88.2696117750084</v>
          </cell>
          <cell r="GO72">
            <v>88.243551251278959</v>
          </cell>
          <cell r="GP72">
            <v>88.220163601778196</v>
          </cell>
          <cell r="GQ72">
            <v>88.209346813884096</v>
          </cell>
          <cell r="GR72">
            <v>88.189258493509328</v>
          </cell>
          <cell r="GS72">
            <v>88.170996384077725</v>
          </cell>
          <cell r="GT72">
            <v>88.154322284161907</v>
          </cell>
          <cell r="GU72">
            <v>88.139037692572415</v>
          </cell>
          <cell r="GV72">
            <v>88.124975868310102</v>
          </cell>
          <cell r="GW72">
            <v>88.111995722837165</v>
          </cell>
          <cell r="GX72">
            <v>88.105873012708415</v>
          </cell>
          <cell r="GY72">
            <v>88.094295524465011</v>
          </cell>
          <cell r="GZ72">
            <v>89.158386337628812</v>
          </cell>
          <cell r="HA72">
            <v>0</v>
          </cell>
          <cell r="HB72">
            <v>0</v>
          </cell>
          <cell r="HC72">
            <v>0</v>
          </cell>
          <cell r="HD72">
            <v>0</v>
          </cell>
          <cell r="HE72">
            <v>0</v>
          </cell>
          <cell r="HF72">
            <v>0</v>
          </cell>
          <cell r="HG72">
            <v>0</v>
          </cell>
          <cell r="HH72">
            <v>0</v>
          </cell>
          <cell r="HI72">
            <v>0</v>
          </cell>
          <cell r="HJ72">
            <v>0</v>
          </cell>
          <cell r="HK72">
            <v>0</v>
          </cell>
          <cell r="HL72">
            <v>0</v>
          </cell>
          <cell r="HM72">
            <v>0</v>
          </cell>
          <cell r="HN72">
            <v>0</v>
          </cell>
          <cell r="HO72">
            <v>0</v>
          </cell>
          <cell r="HP72">
            <v>0</v>
          </cell>
          <cell r="HQ72">
            <v>0</v>
          </cell>
          <cell r="HR72">
            <v>0</v>
          </cell>
          <cell r="HS72">
            <v>0</v>
          </cell>
          <cell r="HT72">
            <v>0</v>
          </cell>
          <cell r="HU72">
            <v>0</v>
          </cell>
          <cell r="HV72">
            <v>0</v>
          </cell>
          <cell r="HW72">
            <v>0</v>
          </cell>
          <cell r="HX72">
            <v>0</v>
          </cell>
          <cell r="HY72">
            <v>0</v>
          </cell>
          <cell r="HZ72">
            <v>0</v>
          </cell>
          <cell r="IA72">
            <v>0</v>
          </cell>
        </row>
        <row r="73">
          <cell r="A73">
            <v>71</v>
          </cell>
          <cell r="C73" t="str">
            <v>Alcool Equivalente Hidratado / Ton cana  Acumulado</v>
          </cell>
          <cell r="D73" t="str">
            <v>Lt/TC</v>
          </cell>
          <cell r="E73">
            <v>0</v>
          </cell>
          <cell r="F73">
            <v>51.540538843946564</v>
          </cell>
          <cell r="G73">
            <v>66.811809612523334</v>
          </cell>
          <cell r="H73">
            <v>73.629341205637957</v>
          </cell>
          <cell r="I73">
            <v>77.310808265919832</v>
          </cell>
          <cell r="J73">
            <v>79.293136682994714</v>
          </cell>
          <cell r="K73">
            <v>80.532091943666515</v>
          </cell>
          <cell r="L73">
            <v>81.193999548682953</v>
          </cell>
          <cell r="M73">
            <v>81.858502869797491</v>
          </cell>
          <cell r="N73">
            <v>82.358592998058938</v>
          </cell>
          <cell r="O73">
            <v>82.748571538446328</v>
          </cell>
          <cell r="P73">
            <v>83.061198963384967</v>
          </cell>
          <cell r="Q73">
            <v>83.317412416906109</v>
          </cell>
          <cell r="R73">
            <v>83.531218126396169</v>
          </cell>
          <cell r="S73">
            <v>83.669705915497673</v>
          </cell>
          <cell r="T73">
            <v>83.830996914852847</v>
          </cell>
          <cell r="U73">
            <v>83.970540813171354</v>
          </cell>
          <cell r="V73">
            <v>84.092458113807538</v>
          </cell>
          <cell r="W73">
            <v>84.199890190605771</v>
          </cell>
          <cell r="X73">
            <v>84.295273810192953</v>
          </cell>
          <cell r="Y73">
            <v>84.125562122512903</v>
          </cell>
          <cell r="Z73">
            <v>84.377932527481008</v>
          </cell>
          <cell r="AA73">
            <v>84.681489525439716</v>
          </cell>
          <cell r="AB73">
            <v>84.95288762841983</v>
          </cell>
          <cell r="AC73">
            <v>85.196980137136748</v>
          </cell>
          <cell r="AD73">
            <v>85.417690537594794</v>
          </cell>
          <cell r="AE73">
            <v>85.618224995470953</v>
          </cell>
          <cell r="AF73">
            <v>85.801229122967698</v>
          </cell>
          <cell r="AG73">
            <v>85.968905354652549</v>
          </cell>
          <cell r="AH73">
            <v>86.12310201560193</v>
          </cell>
          <cell r="AI73">
            <v>86.265381738912367</v>
          </cell>
          <cell r="AJ73">
            <v>86.397074610634462</v>
          </cell>
          <cell r="AK73">
            <v>86.519319876903779</v>
          </cell>
          <cell r="AL73">
            <v>86.577211764264902</v>
          </cell>
          <cell r="AM73">
            <v>86.687083894763546</v>
          </cell>
          <cell r="AN73">
            <v>86.789722496802369</v>
          </cell>
          <cell r="AO73">
            <v>86.885819143782925</v>
          </cell>
          <cell r="AP73">
            <v>86.975979973169288</v>
          </cell>
          <cell r="AQ73">
            <v>87.060738484509812</v>
          </cell>
          <cell r="AR73">
            <v>87.140566103854638</v>
          </cell>
          <cell r="AS73">
            <v>87.178763366316076</v>
          </cell>
          <cell r="AT73">
            <v>87.251964013031923</v>
          </cell>
          <cell r="AU73">
            <v>87.321194839666347</v>
          </cell>
          <cell r="AV73">
            <v>87.386770257766429</v>
          </cell>
          <cell r="AW73">
            <v>87.448972330823679</v>
          </cell>
          <cell r="AX73">
            <v>87.508054830093371</v>
          </cell>
          <cell r="AY73">
            <v>87.564246695116083</v>
          </cell>
          <cell r="AZ73">
            <v>87.591324131886452</v>
          </cell>
          <cell r="BA73">
            <v>87.643562180306134</v>
          </cell>
          <cell r="BB73">
            <v>87.693391756215078</v>
          </cell>
          <cell r="BC73">
            <v>87.740975672820241</v>
          </cell>
          <cell r="BD73">
            <v>87.823910330721418</v>
          </cell>
          <cell r="BE73">
            <v>87.813329170675857</v>
          </cell>
          <cell r="BF73">
            <v>87.80314651141866</v>
          </cell>
          <cell r="BG73">
            <v>87.798197650168433</v>
          </cell>
          <cell r="BH73">
            <v>87.788571819025947</v>
          </cell>
          <cell r="BI73">
            <v>87.7792922106715</v>
          </cell>
          <cell r="BJ73">
            <v>87.770340475642556</v>
          </cell>
          <cell r="BK73">
            <v>87.761699538637856</v>
          </cell>
          <cell r="BL73">
            <v>87.75335348980947</v>
          </cell>
          <cell r="BM73">
            <v>87.745287486997782</v>
          </cell>
          <cell r="BN73">
            <v>87.741355134761605</v>
          </cell>
          <cell r="BO73">
            <v>87.733683492851185</v>
          </cell>
          <cell r="BP73">
            <v>87.726258905504295</v>
          </cell>
          <cell r="BQ73">
            <v>87.719069627762778</v>
          </cell>
          <cell r="BR73">
            <v>87.712104647527866</v>
          </cell>
          <cell r="BS73">
            <v>87.705353629277113</v>
          </cell>
          <cell r="BT73">
            <v>87.698806862890009</v>
          </cell>
          <cell r="BU73">
            <v>87.69560719918718</v>
          </cell>
          <cell r="BV73">
            <v>87.689349858528232</v>
          </cell>
          <cell r="BW73">
            <v>87.683274934759282</v>
          </cell>
          <cell r="BX73">
            <v>87.677374565629989</v>
          </cell>
          <cell r="BY73">
            <v>87.671641334312696</v>
          </cell>
          <cell r="BZ73">
            <v>87.666068238299673</v>
          </cell>
          <cell r="CA73">
            <v>87.660648660870606</v>
          </cell>
          <cell r="CB73">
            <v>87.657994472895268</v>
          </cell>
          <cell r="CC73">
            <v>87.652793546931207</v>
          </cell>
          <cell r="CD73">
            <v>87.647731118727151</v>
          </cell>
          <cell r="CE73">
            <v>87.642801728797423</v>
          </cell>
          <cell r="CF73">
            <v>87.638000200880285</v>
          </cell>
          <cell r="CG73">
            <v>87.633321623807063</v>
          </cell>
          <cell r="CH73">
            <v>87.565127647192909</v>
          </cell>
          <cell r="CI73">
            <v>87.584523129644012</v>
          </cell>
          <cell r="CJ73">
            <v>87.622418696249895</v>
          </cell>
          <cell r="CK73">
            <v>87.659165631650893</v>
          </cell>
          <cell r="CL73">
            <v>87.694815379479138</v>
          </cell>
          <cell r="CM73">
            <v>87.729416356552747</v>
          </cell>
          <cell r="CN73">
            <v>87.763014172261592</v>
          </cell>
          <cell r="CO73">
            <v>87.79565182914402</v>
          </cell>
          <cell r="CP73">
            <v>87.811623369016559</v>
          </cell>
          <cell r="CQ73">
            <v>87.842896163017926</v>
          </cell>
          <cell r="CR73">
            <v>87.873306067287146</v>
          </cell>
          <cell r="CS73">
            <v>87.902888309543769</v>
          </cell>
          <cell r="CT73">
            <v>87.931676225676583</v>
          </cell>
          <cell r="CU73">
            <v>87.959701385057144</v>
          </cell>
          <cell r="CV73">
            <v>87.986993706022872</v>
          </cell>
          <cell r="CW73">
            <v>88.000373976515164</v>
          </cell>
          <cell r="CX73">
            <v>88.026619785274036</v>
          </cell>
          <cell r="CY73">
            <v>88.052201007492954</v>
          </cell>
          <cell r="CZ73">
            <v>88.077142570192777</v>
          </cell>
          <cell r="DA73">
            <v>88.101468169185225</v>
          </cell>
          <cell r="DB73">
            <v>88.125200344161314</v>
          </cell>
          <cell r="DC73">
            <v>88.148360548350823</v>
          </cell>
          <cell r="DD73">
            <v>88.159732584468983</v>
          </cell>
          <cell r="DE73">
            <v>88.182072838698829</v>
          </cell>
          <cell r="DF73">
            <v>88.203890415282558</v>
          </cell>
          <cell r="DG73">
            <v>88.22520344514929</v>
          </cell>
          <cell r="DH73">
            <v>88.246029230232949</v>
          </cell>
          <cell r="DI73">
            <v>88.266384290316552</v>
          </cell>
          <cell r="DJ73">
            <v>88.286284406735689</v>
          </cell>
          <cell r="DK73">
            <v>88.296068600917025</v>
          </cell>
          <cell r="DL73">
            <v>88.31531437624696</v>
          </cell>
          <cell r="DM73">
            <v>88.354260125751054</v>
          </cell>
          <cell r="DN73">
            <v>88.402319221567296</v>
          </cell>
          <cell r="DO73">
            <v>88.449355607947965</v>
          </cell>
          <cell r="DP73">
            <v>88.495401586464624</v>
          </cell>
          <cell r="DQ73">
            <v>88.54048811256385</v>
          </cell>
          <cell r="DR73">
            <v>88.562680903620191</v>
          </cell>
          <cell r="DS73">
            <v>88.60638351764284</v>
          </cell>
          <cell r="DT73">
            <v>88.649198623617849</v>
          </cell>
          <cell r="DU73">
            <v>88.691152984920222</v>
          </cell>
          <cell r="DV73">
            <v>88.732272299544988</v>
          </cell>
          <cell r="DW73">
            <v>88.772581252597348</v>
          </cell>
          <cell r="DX73">
            <v>88.812103565709762</v>
          </cell>
          <cell r="DY73">
            <v>88.831576893360776</v>
          </cell>
          <cell r="DZ73">
            <v>88.869961730926903</v>
          </cell>
          <cell r="EA73">
            <v>88.907615316402385</v>
          </cell>
          <cell r="EB73">
            <v>88.944558348750618</v>
          </cell>
          <cell r="EC73">
            <v>88.980810753025423</v>
          </cell>
          <cell r="ED73">
            <v>89.016391716205376</v>
          </cell>
          <cell r="EE73">
            <v>89.051319721055535</v>
          </cell>
          <cell r="EF73">
            <v>89.068544455327171</v>
          </cell>
          <cell r="EG73">
            <v>89.102526215757393</v>
          </cell>
          <cell r="EH73">
            <v>89.135898349698437</v>
          </cell>
          <cell r="EI73">
            <v>89.168677116187666</v>
          </cell>
          <cell r="EJ73">
            <v>89.200878201175399</v>
          </cell>
          <cell r="EK73">
            <v>89.232516742553869</v>
          </cell>
          <cell r="EL73">
            <v>89.26360735388613</v>
          </cell>
          <cell r="EM73">
            <v>89.2789516147147</v>
          </cell>
          <cell r="EN73">
            <v>89.309246639540959</v>
          </cell>
          <cell r="EO73">
            <v>89.339028119175381</v>
          </cell>
          <cell r="EP73">
            <v>89.368309001890353</v>
          </cell>
          <cell r="EQ73">
            <v>89.397101804291239</v>
          </cell>
          <cell r="ER73">
            <v>89.445707462421339</v>
          </cell>
          <cell r="ES73">
            <v>89.479172084764343</v>
          </cell>
          <cell r="ET73">
            <v>89.495712883746123</v>
          </cell>
          <cell r="EU73">
            <v>89.528418708605216</v>
          </cell>
          <cell r="EV73">
            <v>89.560632916697998</v>
          </cell>
          <cell r="EW73">
            <v>89.592366509924304</v>
          </cell>
          <cell r="EX73">
            <v>89.623630164332411</v>
          </cell>
          <cell r="EY73">
            <v>89.654434242094155</v>
          </cell>
          <cell r="EZ73">
            <v>89.684788802955751</v>
          </cell>
          <cell r="FA73">
            <v>89.69980057823048</v>
          </cell>
          <cell r="FB73">
            <v>89.729499091048069</v>
          </cell>
          <cell r="FC73">
            <v>89.758771983941699</v>
          </cell>
          <cell r="FD73">
            <v>89.787628341380184</v>
          </cell>
          <cell r="FE73">
            <v>89.816076991125826</v>
          </cell>
          <cell r="FF73">
            <v>89.844126513238194</v>
          </cell>
          <cell r="FG73">
            <v>89.871785248701642</v>
          </cell>
          <cell r="FH73">
            <v>89.885470614667639</v>
          </cell>
          <cell r="FI73">
            <v>89.912558306792633</v>
          </cell>
          <cell r="FJ73">
            <v>89.939275072208659</v>
          </cell>
          <cell r="FK73">
            <v>89.96562847806122</v>
          </cell>
          <cell r="FL73">
            <v>89.991625887053118</v>
          </cell>
          <cell r="FM73">
            <v>90.017274464302531</v>
          </cell>
          <cell r="FN73">
            <v>90.042581183926771</v>
          </cell>
          <cell r="FO73">
            <v>90.055108475875357</v>
          </cell>
          <cell r="FP73">
            <v>90.079915083214502</v>
          </cell>
          <cell r="FQ73">
            <v>90.104396473471667</v>
          </cell>
          <cell r="FR73">
            <v>90.128559000439751</v>
          </cell>
          <cell r="FS73">
            <v>90.152408853469737</v>
          </cell>
          <cell r="FT73">
            <v>90.175952062756451</v>
          </cell>
          <cell r="FU73">
            <v>90.199194504421669</v>
          </cell>
          <cell r="FV73">
            <v>90.237407593770584</v>
          </cell>
          <cell r="FW73">
            <v>90.224529211322121</v>
          </cell>
          <cell r="FX73">
            <v>90.211785515527822</v>
          </cell>
          <cell r="FY73">
            <v>90.199174404478313</v>
          </cell>
          <cell r="FZ73">
            <v>90.186693819774234</v>
          </cell>
          <cell r="GA73">
            <v>90.174341745406124</v>
          </cell>
          <cell r="GB73">
            <v>90.162116206668827</v>
          </cell>
          <cell r="GC73">
            <v>90.156050282100907</v>
          </cell>
          <cell r="GD73">
            <v>90.144010932008882</v>
          </cell>
          <cell r="GE73">
            <v>90.132093354663311</v>
          </cell>
          <cell r="GF73">
            <v>90.120295711843596</v>
          </cell>
          <cell r="GG73">
            <v>90.108616202142571</v>
          </cell>
          <cell r="GH73">
            <v>90.097053060049191</v>
          </cell>
          <cell r="GI73">
            <v>90.08560455505912</v>
          </cell>
          <cell r="GJ73">
            <v>90.079922760054288</v>
          </cell>
          <cell r="GK73">
            <v>90.068643040481916</v>
          </cell>
          <cell r="GL73">
            <v>90.057473779302171</v>
          </cell>
          <cell r="GM73">
            <v>90.046413361899582</v>
          </cell>
          <cell r="GN73">
            <v>90.035460204974555</v>
          </cell>
          <cell r="GO73">
            <v>90.024612755788183</v>
          </cell>
          <cell r="GP73">
            <v>90.013869491428139</v>
          </cell>
          <cell r="GQ73">
            <v>90.008536460627823</v>
          </cell>
          <cell r="GR73">
            <v>89.997946681543652</v>
          </cell>
          <cell r="GS73">
            <v>89.987457405869392</v>
          </cell>
          <cell r="GT73">
            <v>89.977067209605096</v>
          </cell>
          <cell r="GU73">
            <v>89.96677469552597</v>
          </cell>
          <cell r="GV73">
            <v>89.956578492555991</v>
          </cell>
          <cell r="GW73">
            <v>89.94647725515901</v>
          </cell>
          <cell r="GX73">
            <v>89.941461834907912</v>
          </cell>
          <cell r="GY73">
            <v>89.931500577406069</v>
          </cell>
          <cell r="GZ73">
            <v>90.066828044989805</v>
          </cell>
          <cell r="HA73">
            <v>90.066828044989805</v>
          </cell>
          <cell r="HB73">
            <v>90.066828044989805</v>
          </cell>
          <cell r="HC73">
            <v>90.066828044989805</v>
          </cell>
          <cell r="HD73">
            <v>90.066828044989805</v>
          </cell>
          <cell r="HE73">
            <v>90.066828044989805</v>
          </cell>
          <cell r="HF73">
            <v>90.066828044989805</v>
          </cell>
          <cell r="HG73">
            <v>90.066828044989805</v>
          </cell>
          <cell r="HH73">
            <v>90.066828044989805</v>
          </cell>
          <cell r="HI73">
            <v>90.066828044989805</v>
          </cell>
          <cell r="HJ73">
            <v>90.066828044989805</v>
          </cell>
          <cell r="HK73">
            <v>90.066828044989805</v>
          </cell>
          <cell r="HL73">
            <v>90.066828044989805</v>
          </cell>
          <cell r="HM73">
            <v>90.066828044989805</v>
          </cell>
          <cell r="HN73">
            <v>90.066828044989805</v>
          </cell>
          <cell r="HO73">
            <v>90.066828044989805</v>
          </cell>
          <cell r="HP73">
            <v>90.066828044989805</v>
          </cell>
          <cell r="HQ73">
            <v>90.066828044989805</v>
          </cell>
          <cell r="HR73">
            <v>90.066828044989805</v>
          </cell>
          <cell r="HS73">
            <v>90.066828044989805</v>
          </cell>
          <cell r="HT73">
            <v>90.066828044989805</v>
          </cell>
          <cell r="HU73">
            <v>90.066828044989805</v>
          </cell>
          <cell r="HV73">
            <v>90.066828044989805</v>
          </cell>
          <cell r="HW73">
            <v>90.066828044989805</v>
          </cell>
          <cell r="HX73">
            <v>90.066828044989805</v>
          </cell>
          <cell r="HY73">
            <v>90.066828044989805</v>
          </cell>
          <cell r="HZ73">
            <v>90.066828044989805</v>
          </cell>
          <cell r="IA73">
            <v>90.066828044989805</v>
          </cell>
        </row>
        <row r="74">
          <cell r="A74">
            <v>72</v>
          </cell>
        </row>
        <row r="75">
          <cell r="A75">
            <v>73</v>
          </cell>
          <cell r="C75" t="str">
            <v>Producción de Bagazo  Día</v>
          </cell>
          <cell r="D75" t="str">
            <v>Ton/día</v>
          </cell>
          <cell r="E75">
            <v>735.5923866666667</v>
          </cell>
          <cell r="F75">
            <v>1103.3885800000003</v>
          </cell>
          <cell r="G75">
            <v>1471.1847733333334</v>
          </cell>
          <cell r="H75">
            <v>1838.9809666666665</v>
          </cell>
          <cell r="I75">
            <v>2206.7771600000005</v>
          </cell>
          <cell r="J75">
            <v>2206.7771600000005</v>
          </cell>
          <cell r="K75">
            <v>2206.7771600000005</v>
          </cell>
          <cell r="L75">
            <v>1655.08287</v>
          </cell>
          <cell r="M75">
            <v>2206.7771600000005</v>
          </cell>
          <cell r="N75">
            <v>2206.7771600000005</v>
          </cell>
          <cell r="O75">
            <v>2206.7771600000005</v>
          </cell>
          <cell r="P75">
            <v>2206.7771600000005</v>
          </cell>
          <cell r="Q75">
            <v>2206.7771600000005</v>
          </cell>
          <cell r="R75">
            <v>2206.7771600000005</v>
          </cell>
          <cell r="S75">
            <v>1655.08287</v>
          </cell>
          <cell r="T75">
            <v>2206.7771600000005</v>
          </cell>
          <cell r="U75">
            <v>2206.7771600000005</v>
          </cell>
          <cell r="V75">
            <v>2206.7771600000005</v>
          </cell>
          <cell r="W75">
            <v>2206.7771600000005</v>
          </cell>
          <cell r="X75">
            <v>2206.7771600000005</v>
          </cell>
          <cell r="Y75">
            <v>842.34920000000011</v>
          </cell>
          <cell r="Z75">
            <v>1895.2857000000004</v>
          </cell>
          <cell r="AA75">
            <v>2527.0475999999999</v>
          </cell>
          <cell r="AB75">
            <v>2527.0475999999999</v>
          </cell>
          <cell r="AC75">
            <v>2527.0475999999999</v>
          </cell>
          <cell r="AD75">
            <v>2527.0475999999999</v>
          </cell>
          <cell r="AE75">
            <v>2527.0475999999999</v>
          </cell>
          <cell r="AF75">
            <v>2527.0475999999999</v>
          </cell>
          <cell r="AG75">
            <v>2527.0475999999999</v>
          </cell>
          <cell r="AH75">
            <v>2527.0475999999999</v>
          </cell>
          <cell r="AI75">
            <v>2527.0475999999999</v>
          </cell>
          <cell r="AJ75">
            <v>2527.0475999999999</v>
          </cell>
          <cell r="AK75">
            <v>2527.0475999999999</v>
          </cell>
          <cell r="AL75">
            <v>1263.5237999999999</v>
          </cell>
          <cell r="AM75">
            <v>2527.0475999999999</v>
          </cell>
          <cell r="AN75">
            <v>2527.0475999999999</v>
          </cell>
          <cell r="AO75">
            <v>2527.0475999999999</v>
          </cell>
          <cell r="AP75">
            <v>2527.0475999999999</v>
          </cell>
          <cell r="AQ75">
            <v>2527.0475999999999</v>
          </cell>
          <cell r="AR75">
            <v>2527.0475999999999</v>
          </cell>
          <cell r="AS75">
            <v>1263.5237999999999</v>
          </cell>
          <cell r="AT75">
            <v>2527.0475999999999</v>
          </cell>
          <cell r="AU75">
            <v>2527.0475999999999</v>
          </cell>
          <cell r="AV75">
            <v>2527.0475999999999</v>
          </cell>
          <cell r="AW75">
            <v>2527.0475999999999</v>
          </cell>
          <cell r="AX75">
            <v>2527.0475999999999</v>
          </cell>
          <cell r="AY75">
            <v>2527.0475999999999</v>
          </cell>
          <cell r="AZ75">
            <v>1263.5237999999999</v>
          </cell>
          <cell r="BA75">
            <v>2527.0475999999999</v>
          </cell>
          <cell r="BB75">
            <v>2527.0475999999999</v>
          </cell>
          <cell r="BC75">
            <v>2527.0475999999999</v>
          </cell>
          <cell r="BD75">
            <v>2282.3192000000004</v>
          </cell>
          <cell r="BE75">
            <v>2282.3192000000004</v>
          </cell>
          <cell r="BF75">
            <v>2282.3192000000004</v>
          </cell>
          <cell r="BG75">
            <v>1141.1596000000002</v>
          </cell>
          <cell r="BH75">
            <v>2282.3192000000004</v>
          </cell>
          <cell r="BI75">
            <v>2282.3192000000004</v>
          </cell>
          <cell r="BJ75">
            <v>2282.3192000000004</v>
          </cell>
          <cell r="BK75">
            <v>2282.3192000000004</v>
          </cell>
          <cell r="BL75">
            <v>2282.3192000000004</v>
          </cell>
          <cell r="BM75">
            <v>2282.3192000000004</v>
          </cell>
          <cell r="BN75">
            <v>1141.1596000000002</v>
          </cell>
          <cell r="BO75">
            <v>2282.3192000000004</v>
          </cell>
          <cell r="BP75">
            <v>2282.3192000000004</v>
          </cell>
          <cell r="BQ75">
            <v>2282.3192000000004</v>
          </cell>
          <cell r="BR75">
            <v>2282.3192000000004</v>
          </cell>
          <cell r="BS75">
            <v>2282.3192000000004</v>
          </cell>
          <cell r="BT75">
            <v>2282.3192000000004</v>
          </cell>
          <cell r="BU75">
            <v>1141.1596000000002</v>
          </cell>
          <cell r="BV75">
            <v>2282.3192000000004</v>
          </cell>
          <cell r="BW75">
            <v>2282.3192000000004</v>
          </cell>
          <cell r="BX75">
            <v>2282.3192000000004</v>
          </cell>
          <cell r="BY75">
            <v>2282.3192000000004</v>
          </cell>
          <cell r="BZ75">
            <v>2282.3192000000004</v>
          </cell>
          <cell r="CA75">
            <v>2282.3192000000004</v>
          </cell>
          <cell r="CB75">
            <v>1141.1596000000002</v>
          </cell>
          <cell r="CC75">
            <v>2282.3192000000004</v>
          </cell>
          <cell r="CD75">
            <v>2282.3192000000004</v>
          </cell>
          <cell r="CE75">
            <v>2282.3192000000004</v>
          </cell>
          <cell r="CF75">
            <v>2282.3192000000004</v>
          </cell>
          <cell r="CG75">
            <v>2282.3192000000004</v>
          </cell>
          <cell r="CH75">
            <v>3070.32215</v>
          </cell>
          <cell r="CI75">
            <v>1535.161075</v>
          </cell>
          <cell r="CJ75">
            <v>3070.32215</v>
          </cell>
          <cell r="CK75">
            <v>3070.32215</v>
          </cell>
          <cell r="CL75">
            <v>3070.32215</v>
          </cell>
          <cell r="CM75">
            <v>3070.32215</v>
          </cell>
          <cell r="CN75">
            <v>3070.32215</v>
          </cell>
          <cell r="CO75">
            <v>3070.32215</v>
          </cell>
          <cell r="CP75">
            <v>1535.161075</v>
          </cell>
          <cell r="CQ75">
            <v>3070.32215</v>
          </cell>
          <cell r="CR75">
            <v>3070.32215</v>
          </cell>
          <cell r="CS75">
            <v>3070.32215</v>
          </cell>
          <cell r="CT75">
            <v>3070.32215</v>
          </cell>
          <cell r="CU75">
            <v>3070.32215</v>
          </cell>
          <cell r="CV75">
            <v>3070.32215</v>
          </cell>
          <cell r="CW75">
            <v>1535.161075</v>
          </cell>
          <cell r="CX75">
            <v>3070.32215</v>
          </cell>
          <cell r="CY75">
            <v>3070.32215</v>
          </cell>
          <cell r="CZ75">
            <v>3070.32215</v>
          </cell>
          <cell r="DA75">
            <v>3070.32215</v>
          </cell>
          <cell r="DB75">
            <v>3070.32215</v>
          </cell>
          <cell r="DC75">
            <v>3070.32215</v>
          </cell>
          <cell r="DD75">
            <v>1535.161075</v>
          </cell>
          <cell r="DE75">
            <v>3070.32215</v>
          </cell>
          <cell r="DF75">
            <v>3070.32215</v>
          </cell>
          <cell r="DG75">
            <v>3070.32215</v>
          </cell>
          <cell r="DH75">
            <v>3070.32215</v>
          </cell>
          <cell r="DI75">
            <v>3070.32215</v>
          </cell>
          <cell r="DJ75">
            <v>3070.32215</v>
          </cell>
          <cell r="DK75">
            <v>1535.161075</v>
          </cell>
          <cell r="DL75">
            <v>3070.32215</v>
          </cell>
          <cell r="DM75">
            <v>2938.0606499999999</v>
          </cell>
          <cell r="DN75">
            <v>2938.0606499999999</v>
          </cell>
          <cell r="DO75">
            <v>2938.0606499999999</v>
          </cell>
          <cell r="DP75">
            <v>2938.0606499999999</v>
          </cell>
          <cell r="DQ75">
            <v>2938.0606499999999</v>
          </cell>
          <cell r="DR75">
            <v>1469.0303249999999</v>
          </cell>
          <cell r="DS75">
            <v>2938.0606499999999</v>
          </cell>
          <cell r="DT75">
            <v>2938.0606499999999</v>
          </cell>
          <cell r="DU75">
            <v>2938.0606499999999</v>
          </cell>
          <cell r="DV75">
            <v>2938.0606499999999</v>
          </cell>
          <cell r="DW75">
            <v>2938.0606499999999</v>
          </cell>
          <cell r="DX75">
            <v>2938.0606499999999</v>
          </cell>
          <cell r="DY75">
            <v>1469.0303249999999</v>
          </cell>
          <cell r="DZ75">
            <v>2938.0606499999999</v>
          </cell>
          <cell r="EA75">
            <v>2938.0606499999999</v>
          </cell>
          <cell r="EB75">
            <v>2938.0606499999999</v>
          </cell>
          <cell r="EC75">
            <v>2938.0606499999999</v>
          </cell>
          <cell r="ED75">
            <v>2938.0606499999999</v>
          </cell>
          <cell r="EE75">
            <v>2938.0606499999999</v>
          </cell>
          <cell r="EF75">
            <v>1469.0303249999999</v>
          </cell>
          <cell r="EG75">
            <v>2938.0606499999999</v>
          </cell>
          <cell r="EH75">
            <v>2938.0606499999999</v>
          </cell>
          <cell r="EI75">
            <v>2938.0606499999999</v>
          </cell>
          <cell r="EJ75">
            <v>2938.0606499999999</v>
          </cell>
          <cell r="EK75">
            <v>2938.0606499999999</v>
          </cell>
          <cell r="EL75">
            <v>2938.0606499999999</v>
          </cell>
          <cell r="EM75">
            <v>1469.0303249999999</v>
          </cell>
          <cell r="EN75">
            <v>2938.0606499999999</v>
          </cell>
          <cell r="EO75">
            <v>2938.0606499999999</v>
          </cell>
          <cell r="EP75">
            <v>2938.0606499999999</v>
          </cell>
          <cell r="EQ75">
            <v>2938.0606499999999</v>
          </cell>
          <cell r="ER75">
            <v>2850.150333333333</v>
          </cell>
          <cell r="ES75">
            <v>2850.150333333333</v>
          </cell>
          <cell r="ET75">
            <v>1425.0751666666665</v>
          </cell>
          <cell r="EU75">
            <v>2850.150333333333</v>
          </cell>
          <cell r="EV75">
            <v>2850.150333333333</v>
          </cell>
          <cell r="EW75">
            <v>2850.150333333333</v>
          </cell>
          <cell r="EX75">
            <v>2850.150333333333</v>
          </cell>
          <cell r="EY75">
            <v>2850.150333333333</v>
          </cell>
          <cell r="EZ75">
            <v>2850.150333333333</v>
          </cell>
          <cell r="FA75">
            <v>1425.0751666666665</v>
          </cell>
          <cell r="FB75">
            <v>2850.150333333333</v>
          </cell>
          <cell r="FC75">
            <v>2850.150333333333</v>
          </cell>
          <cell r="FD75">
            <v>2850.150333333333</v>
          </cell>
          <cell r="FE75">
            <v>2850.150333333333</v>
          </cell>
          <cell r="FF75">
            <v>2850.150333333333</v>
          </cell>
          <cell r="FG75">
            <v>2850.150333333333</v>
          </cell>
          <cell r="FH75">
            <v>1425.0751666666665</v>
          </cell>
          <cell r="FI75">
            <v>2850.150333333333</v>
          </cell>
          <cell r="FJ75">
            <v>2850.150333333333</v>
          </cell>
          <cell r="FK75">
            <v>2850.150333333333</v>
          </cell>
          <cell r="FL75">
            <v>2850.150333333333</v>
          </cell>
          <cell r="FM75">
            <v>2850.150333333333</v>
          </cell>
          <cell r="FN75">
            <v>2850.150333333333</v>
          </cell>
          <cell r="FO75">
            <v>1425.0751666666665</v>
          </cell>
          <cell r="FP75">
            <v>2850.150333333333</v>
          </cell>
          <cell r="FQ75">
            <v>2850.150333333333</v>
          </cell>
          <cell r="FR75">
            <v>2850.150333333333</v>
          </cell>
          <cell r="FS75">
            <v>2850.150333333333</v>
          </cell>
          <cell r="FT75">
            <v>2850.150333333333</v>
          </cell>
          <cell r="FU75">
            <v>2850.150333333333</v>
          </cell>
          <cell r="FV75">
            <v>1231.0325999999998</v>
          </cell>
          <cell r="FW75">
            <v>2462.0651999999995</v>
          </cell>
          <cell r="FX75">
            <v>2462.0651999999995</v>
          </cell>
          <cell r="FY75">
            <v>2462.0651999999995</v>
          </cell>
          <cell r="FZ75">
            <v>2462.0651999999995</v>
          </cell>
          <cell r="GA75">
            <v>2462.0651999999995</v>
          </cell>
          <cell r="GB75">
            <v>2462.0651999999995</v>
          </cell>
          <cell r="GC75">
            <v>1231.0325999999998</v>
          </cell>
          <cell r="GD75">
            <v>2462.0651999999995</v>
          </cell>
          <cell r="GE75">
            <v>2462.0651999999995</v>
          </cell>
          <cell r="GF75">
            <v>2462.0651999999995</v>
          </cell>
          <cell r="GG75">
            <v>2462.0651999999995</v>
          </cell>
          <cell r="GH75">
            <v>2462.0651999999995</v>
          </cell>
          <cell r="GI75">
            <v>2462.0651999999995</v>
          </cell>
          <cell r="GJ75">
            <v>1231.0325999999998</v>
          </cell>
          <cell r="GK75">
            <v>2462.0651999999995</v>
          </cell>
          <cell r="GL75">
            <v>2462.0651999999995</v>
          </cell>
          <cell r="GM75">
            <v>2462.0651999999995</v>
          </cell>
          <cell r="GN75">
            <v>2462.0651999999995</v>
          </cell>
          <cell r="GO75">
            <v>2462.0651999999995</v>
          </cell>
          <cell r="GP75">
            <v>2462.0651999999995</v>
          </cell>
          <cell r="GQ75">
            <v>1231.0325999999998</v>
          </cell>
          <cell r="GR75">
            <v>2462.0651999999995</v>
          </cell>
          <cell r="GS75">
            <v>2462.0651999999995</v>
          </cell>
          <cell r="GT75">
            <v>2462.0651999999995</v>
          </cell>
          <cell r="GU75">
            <v>2462.0651999999995</v>
          </cell>
          <cell r="GV75">
            <v>2462.0651999999995</v>
          </cell>
          <cell r="GW75">
            <v>2462.0651999999995</v>
          </cell>
          <cell r="GX75">
            <v>1231.0325999999998</v>
          </cell>
          <cell r="GY75">
            <v>2462.0651999999995</v>
          </cell>
          <cell r="GZ75">
            <v>0</v>
          </cell>
          <cell r="HA75">
            <v>0</v>
          </cell>
          <cell r="HB75">
            <v>0</v>
          </cell>
          <cell r="HC75">
            <v>0</v>
          </cell>
          <cell r="HD75">
            <v>0</v>
          </cell>
          <cell r="HE75">
            <v>0</v>
          </cell>
          <cell r="HF75">
            <v>0</v>
          </cell>
          <cell r="HG75">
            <v>0</v>
          </cell>
          <cell r="HH75">
            <v>0</v>
          </cell>
          <cell r="HI75">
            <v>0</v>
          </cell>
          <cell r="HJ75">
            <v>0</v>
          </cell>
          <cell r="HK75">
            <v>0</v>
          </cell>
          <cell r="HL75">
            <v>0</v>
          </cell>
          <cell r="HM75">
            <v>0</v>
          </cell>
          <cell r="HN75">
            <v>0</v>
          </cell>
          <cell r="HO75">
            <v>0</v>
          </cell>
          <cell r="HP75">
            <v>0</v>
          </cell>
          <cell r="HQ75">
            <v>0</v>
          </cell>
          <cell r="HR75">
            <v>0</v>
          </cell>
          <cell r="HS75">
            <v>0</v>
          </cell>
          <cell r="HT75">
            <v>0</v>
          </cell>
          <cell r="HU75">
            <v>0</v>
          </cell>
          <cell r="HV75">
            <v>0</v>
          </cell>
          <cell r="HW75">
            <v>0</v>
          </cell>
          <cell r="HX75">
            <v>0</v>
          </cell>
          <cell r="HY75">
            <v>0</v>
          </cell>
          <cell r="HZ75">
            <v>0</v>
          </cell>
          <cell r="IA75">
            <v>0</v>
          </cell>
        </row>
        <row r="76">
          <cell r="A76">
            <v>74</v>
          </cell>
          <cell r="C76" t="str">
            <v>Producción de Bagazo  Semanal</v>
          </cell>
          <cell r="D76" t="str">
            <v>Ton/día</v>
          </cell>
          <cell r="E76">
            <v>735.5923866666667</v>
          </cell>
          <cell r="F76">
            <v>1838.980966666667</v>
          </cell>
          <cell r="G76">
            <v>3310.1657400000004</v>
          </cell>
          <cell r="H76">
            <v>5149.1467066666664</v>
          </cell>
          <cell r="I76">
            <v>7355.923866666667</v>
          </cell>
          <cell r="J76">
            <v>9562.7010266666675</v>
          </cell>
          <cell r="K76">
            <v>11769.478186666667</v>
          </cell>
          <cell r="L76">
            <v>1655.08287</v>
          </cell>
          <cell r="M76">
            <v>3861.8600300000007</v>
          </cell>
          <cell r="N76">
            <v>6068.6371900000013</v>
          </cell>
          <cell r="O76">
            <v>8275.4143500000027</v>
          </cell>
          <cell r="P76">
            <v>10482.191510000004</v>
          </cell>
          <cell r="Q76">
            <v>12688.968670000006</v>
          </cell>
          <cell r="R76">
            <v>14895.745830000007</v>
          </cell>
          <cell r="S76">
            <v>1655.08287</v>
          </cell>
          <cell r="T76">
            <v>3861.8600300000007</v>
          </cell>
          <cell r="U76">
            <v>6068.6371900000013</v>
          </cell>
          <cell r="V76">
            <v>8275.4143500000027</v>
          </cell>
          <cell r="W76">
            <v>10482.191510000004</v>
          </cell>
          <cell r="X76">
            <v>12688.968670000006</v>
          </cell>
          <cell r="Y76">
            <v>13531.317870000006</v>
          </cell>
          <cell r="Z76">
            <v>1895.2857000000004</v>
          </cell>
          <cell r="AA76">
            <v>4422.3333000000002</v>
          </cell>
          <cell r="AB76">
            <v>6949.3809000000001</v>
          </cell>
          <cell r="AC76">
            <v>9476.4285</v>
          </cell>
          <cell r="AD76">
            <v>12003.4761</v>
          </cell>
          <cell r="AE76">
            <v>14530.5237</v>
          </cell>
          <cell r="AF76">
            <v>17057.5713</v>
          </cell>
          <cell r="AG76">
            <v>2527.0475999999999</v>
          </cell>
          <cell r="AH76">
            <v>5054.0951999999997</v>
          </cell>
          <cell r="AI76">
            <v>7581.1427999999996</v>
          </cell>
          <cell r="AJ76">
            <v>10108.190399999999</v>
          </cell>
          <cell r="AK76">
            <v>12635.237999999999</v>
          </cell>
          <cell r="AL76">
            <v>13898.7618</v>
          </cell>
          <cell r="AM76">
            <v>16425.809399999998</v>
          </cell>
          <cell r="AN76">
            <v>2527.0475999999999</v>
          </cell>
          <cell r="AO76">
            <v>5054.0951999999997</v>
          </cell>
          <cell r="AP76">
            <v>7581.1427999999996</v>
          </cell>
          <cell r="AQ76">
            <v>10108.190399999999</v>
          </cell>
          <cell r="AR76">
            <v>12635.237999999999</v>
          </cell>
          <cell r="AS76">
            <v>13898.7618</v>
          </cell>
          <cell r="AT76">
            <v>16425.809399999998</v>
          </cell>
          <cell r="AU76">
            <v>2527.0475999999999</v>
          </cell>
          <cell r="AV76">
            <v>5054.0951999999997</v>
          </cell>
          <cell r="AW76">
            <v>7581.1427999999996</v>
          </cell>
          <cell r="AX76">
            <v>10108.190399999999</v>
          </cell>
          <cell r="AY76">
            <v>12635.237999999999</v>
          </cell>
          <cell r="AZ76">
            <v>13898.7618</v>
          </cell>
          <cell r="BA76">
            <v>16425.809399999998</v>
          </cell>
          <cell r="BB76">
            <v>2527.0475999999999</v>
          </cell>
          <cell r="BC76">
            <v>5054.0951999999997</v>
          </cell>
          <cell r="BD76">
            <v>7336.4143999999997</v>
          </cell>
          <cell r="BE76">
            <v>9618.7335999999996</v>
          </cell>
          <cell r="BF76">
            <v>11901.052799999999</v>
          </cell>
          <cell r="BG76">
            <v>13042.2124</v>
          </cell>
          <cell r="BH76">
            <v>15324.5316</v>
          </cell>
          <cell r="BI76">
            <v>2282.3192000000004</v>
          </cell>
          <cell r="BJ76">
            <v>4564.6384000000007</v>
          </cell>
          <cell r="BK76">
            <v>6846.9576000000015</v>
          </cell>
          <cell r="BL76">
            <v>9129.2768000000015</v>
          </cell>
          <cell r="BM76">
            <v>11411.596000000001</v>
          </cell>
          <cell r="BN76">
            <v>12552.755600000002</v>
          </cell>
          <cell r="BO76">
            <v>14835.074800000002</v>
          </cell>
          <cell r="BP76">
            <v>2282.3192000000004</v>
          </cell>
          <cell r="BQ76">
            <v>4564.6384000000007</v>
          </cell>
          <cell r="BR76">
            <v>6846.9576000000015</v>
          </cell>
          <cell r="BS76">
            <v>9129.2768000000015</v>
          </cell>
          <cell r="BT76">
            <v>11411.596000000001</v>
          </cell>
          <cell r="BU76">
            <v>12552.755600000002</v>
          </cell>
          <cell r="BV76">
            <v>14835.074800000002</v>
          </cell>
          <cell r="BW76">
            <v>2282.3192000000004</v>
          </cell>
          <cell r="BX76">
            <v>4564.6384000000007</v>
          </cell>
          <cell r="BY76">
            <v>6846.9576000000015</v>
          </cell>
          <cell r="BZ76">
            <v>9129.2768000000015</v>
          </cell>
          <cell r="CA76">
            <v>11411.596000000001</v>
          </cell>
          <cell r="CB76">
            <v>12552.755600000002</v>
          </cell>
          <cell r="CC76">
            <v>14835.074800000002</v>
          </cell>
          <cell r="CD76">
            <v>2282.3192000000004</v>
          </cell>
          <cell r="CE76">
            <v>4564.6384000000007</v>
          </cell>
          <cell r="CF76">
            <v>6846.9576000000015</v>
          </cell>
          <cell r="CG76">
            <v>9129.2768000000015</v>
          </cell>
          <cell r="CH76">
            <v>12199.598950000001</v>
          </cell>
          <cell r="CI76">
            <v>13734.760025000001</v>
          </cell>
          <cell r="CJ76">
            <v>16805.082175000003</v>
          </cell>
          <cell r="CK76">
            <v>3070.32215</v>
          </cell>
          <cell r="CL76">
            <v>6140.6442999999999</v>
          </cell>
          <cell r="CM76">
            <v>9210.9664499999999</v>
          </cell>
          <cell r="CN76">
            <v>12281.2886</v>
          </cell>
          <cell r="CO76">
            <v>15351.61075</v>
          </cell>
          <cell r="CP76">
            <v>16886.771825</v>
          </cell>
          <cell r="CQ76">
            <v>19957.093975</v>
          </cell>
          <cell r="CR76">
            <v>3070.32215</v>
          </cell>
          <cell r="CS76">
            <v>6140.6442999999999</v>
          </cell>
          <cell r="CT76">
            <v>9210.9664499999999</v>
          </cell>
          <cell r="CU76">
            <v>12281.2886</v>
          </cell>
          <cell r="CV76">
            <v>15351.61075</v>
          </cell>
          <cell r="CW76">
            <v>16886.771825</v>
          </cell>
          <cell r="CX76">
            <v>19957.093975</v>
          </cell>
          <cell r="CY76">
            <v>3070.32215</v>
          </cell>
          <cell r="CZ76">
            <v>6140.6442999999999</v>
          </cell>
          <cell r="DA76">
            <v>9210.9664499999999</v>
          </cell>
          <cell r="DB76">
            <v>12281.2886</v>
          </cell>
          <cell r="DC76">
            <v>15351.61075</v>
          </cell>
          <cell r="DD76">
            <v>16886.771825</v>
          </cell>
          <cell r="DE76">
            <v>19957.093975</v>
          </cell>
          <cell r="DF76">
            <v>3070.32215</v>
          </cell>
          <cell r="DG76">
            <v>6140.6442999999999</v>
          </cell>
          <cell r="DH76">
            <v>9210.9664499999999</v>
          </cell>
          <cell r="DI76">
            <v>12281.2886</v>
          </cell>
          <cell r="DJ76">
            <v>15351.61075</v>
          </cell>
          <cell r="DK76">
            <v>16886.771825</v>
          </cell>
          <cell r="DL76">
            <v>19957.093975</v>
          </cell>
          <cell r="DM76">
            <v>2938.0606499999999</v>
          </cell>
          <cell r="DN76">
            <v>5876.1212999999998</v>
          </cell>
          <cell r="DO76">
            <v>8814.1819500000001</v>
          </cell>
          <cell r="DP76">
            <v>11752.2426</v>
          </cell>
          <cell r="DQ76">
            <v>14690.303249999999</v>
          </cell>
          <cell r="DR76">
            <v>16159.333574999999</v>
          </cell>
          <cell r="DS76">
            <v>19097.394225</v>
          </cell>
          <cell r="DT76">
            <v>2938.0606499999999</v>
          </cell>
          <cell r="DU76">
            <v>5876.1212999999998</v>
          </cell>
          <cell r="DV76">
            <v>8814.1819500000001</v>
          </cell>
          <cell r="DW76">
            <v>11752.2426</v>
          </cell>
          <cell r="DX76">
            <v>14690.303249999999</v>
          </cell>
          <cell r="DY76">
            <v>16159.333574999999</v>
          </cell>
          <cell r="DZ76">
            <v>19097.394225</v>
          </cell>
          <cell r="EA76">
            <v>2938.0606499999999</v>
          </cell>
          <cell r="EB76">
            <v>5876.1212999999998</v>
          </cell>
          <cell r="EC76">
            <v>8814.1819500000001</v>
          </cell>
          <cell r="ED76">
            <v>11752.2426</v>
          </cell>
          <cell r="EE76">
            <v>14690.303249999999</v>
          </cell>
          <cell r="EF76">
            <v>16159.333574999999</v>
          </cell>
          <cell r="EG76">
            <v>19097.394225</v>
          </cell>
          <cell r="EH76">
            <v>2938.0606499999999</v>
          </cell>
          <cell r="EI76">
            <v>5876.1212999999998</v>
          </cell>
          <cell r="EJ76">
            <v>8814.1819500000001</v>
          </cell>
          <cell r="EK76">
            <v>11752.2426</v>
          </cell>
          <cell r="EL76">
            <v>14690.303249999999</v>
          </cell>
          <cell r="EM76">
            <v>16159.333574999999</v>
          </cell>
          <cell r="EN76">
            <v>19097.394225</v>
          </cell>
          <cell r="EO76">
            <v>2938.0606499999999</v>
          </cell>
          <cell r="EP76">
            <v>5876.1212999999998</v>
          </cell>
          <cell r="EQ76">
            <v>8814.1819500000001</v>
          </cell>
          <cell r="ER76">
            <v>11664.332283333333</v>
          </cell>
          <cell r="ES76">
            <v>14514.482616666666</v>
          </cell>
          <cell r="ET76">
            <v>15939.557783333334</v>
          </cell>
          <cell r="EU76">
            <v>18789.708116666669</v>
          </cell>
          <cell r="EV76">
            <v>2850.150333333333</v>
          </cell>
          <cell r="EW76">
            <v>5700.3006666666661</v>
          </cell>
          <cell r="EX76">
            <v>8550.4509999999991</v>
          </cell>
          <cell r="EY76">
            <v>11400.601333333332</v>
          </cell>
          <cell r="EZ76">
            <v>14250.751666666665</v>
          </cell>
          <cell r="FA76">
            <v>15675.826833333333</v>
          </cell>
          <cell r="FB76">
            <v>18525.977166666664</v>
          </cell>
          <cell r="FC76">
            <v>2850.150333333333</v>
          </cell>
          <cell r="FD76">
            <v>5700.3006666666661</v>
          </cell>
          <cell r="FE76">
            <v>8550.4509999999991</v>
          </cell>
          <cell r="FF76">
            <v>11400.601333333332</v>
          </cell>
          <cell r="FG76">
            <v>14250.751666666665</v>
          </cell>
          <cell r="FH76">
            <v>15675.826833333333</v>
          </cell>
          <cell r="FI76">
            <v>18525.977166666664</v>
          </cell>
          <cell r="FJ76">
            <v>2850.150333333333</v>
          </cell>
          <cell r="FK76">
            <v>5700.3006666666661</v>
          </cell>
          <cell r="FL76">
            <v>8550.4509999999991</v>
          </cell>
          <cell r="FM76">
            <v>11400.601333333332</v>
          </cell>
          <cell r="FN76">
            <v>14250.751666666665</v>
          </cell>
          <cell r="FO76">
            <v>15675.826833333333</v>
          </cell>
          <cell r="FP76">
            <v>18525.977166666664</v>
          </cell>
          <cell r="FQ76">
            <v>2850.150333333333</v>
          </cell>
          <cell r="FR76">
            <v>5700.3006666666661</v>
          </cell>
          <cell r="FS76">
            <v>8550.4509999999991</v>
          </cell>
          <cell r="FT76">
            <v>11400.601333333332</v>
          </cell>
          <cell r="FU76">
            <v>14250.751666666665</v>
          </cell>
          <cell r="FV76">
            <v>15481.784266666666</v>
          </cell>
          <cell r="FW76">
            <v>17943.849466666667</v>
          </cell>
          <cell r="FX76">
            <v>2462.0651999999995</v>
          </cell>
          <cell r="FY76">
            <v>4924.1303999999991</v>
          </cell>
          <cell r="FZ76">
            <v>7386.1955999999991</v>
          </cell>
          <cell r="GA76">
            <v>9848.2607999999982</v>
          </cell>
          <cell r="GB76">
            <v>12310.325999999997</v>
          </cell>
          <cell r="GC76">
            <v>13541.358599999998</v>
          </cell>
          <cell r="GD76">
            <v>16003.423799999997</v>
          </cell>
          <cell r="GE76">
            <v>2462.0651999999995</v>
          </cell>
          <cell r="GF76">
            <v>4924.1303999999991</v>
          </cell>
          <cell r="GG76">
            <v>7386.1955999999991</v>
          </cell>
          <cell r="GH76">
            <v>9848.2607999999982</v>
          </cell>
          <cell r="GI76">
            <v>12310.325999999997</v>
          </cell>
          <cell r="GJ76">
            <v>13541.358599999998</v>
          </cell>
          <cell r="GK76">
            <v>16003.423799999997</v>
          </cell>
          <cell r="GL76">
            <v>2462.0651999999995</v>
          </cell>
          <cell r="GM76">
            <v>4924.1303999999991</v>
          </cell>
          <cell r="GN76">
            <v>7386.1955999999991</v>
          </cell>
          <cell r="GO76">
            <v>9848.2607999999982</v>
          </cell>
          <cell r="GP76">
            <v>12310.325999999997</v>
          </cell>
          <cell r="GQ76">
            <v>13541.358599999998</v>
          </cell>
          <cell r="GR76">
            <v>16003.423799999997</v>
          </cell>
          <cell r="GS76">
            <v>2462.0651999999995</v>
          </cell>
          <cell r="GT76">
            <v>4924.1303999999991</v>
          </cell>
          <cell r="GU76">
            <v>7386.1955999999991</v>
          </cell>
          <cell r="GV76">
            <v>9848.2607999999982</v>
          </cell>
          <cell r="GW76">
            <v>12310.325999999997</v>
          </cell>
          <cell r="GX76">
            <v>13541.358599999998</v>
          </cell>
          <cell r="GY76">
            <v>16003.423799999997</v>
          </cell>
          <cell r="GZ76">
            <v>0</v>
          </cell>
          <cell r="HA76">
            <v>0</v>
          </cell>
          <cell r="HB76">
            <v>0</v>
          </cell>
          <cell r="HC76">
            <v>0</v>
          </cell>
          <cell r="HD76">
            <v>0</v>
          </cell>
          <cell r="HE76">
            <v>0</v>
          </cell>
          <cell r="HF76">
            <v>0</v>
          </cell>
          <cell r="HG76">
            <v>0</v>
          </cell>
          <cell r="HH76">
            <v>0</v>
          </cell>
          <cell r="HI76">
            <v>0</v>
          </cell>
          <cell r="HJ76">
            <v>0</v>
          </cell>
          <cell r="HK76">
            <v>0</v>
          </cell>
          <cell r="HL76">
            <v>0</v>
          </cell>
          <cell r="HM76">
            <v>0</v>
          </cell>
          <cell r="HN76">
            <v>0</v>
          </cell>
          <cell r="HO76">
            <v>0</v>
          </cell>
          <cell r="HP76">
            <v>0</v>
          </cell>
          <cell r="HQ76">
            <v>0</v>
          </cell>
          <cell r="HR76">
            <v>0</v>
          </cell>
          <cell r="HS76">
            <v>0</v>
          </cell>
          <cell r="HT76">
            <v>0</v>
          </cell>
          <cell r="HU76">
            <v>0</v>
          </cell>
          <cell r="HV76">
            <v>0</v>
          </cell>
          <cell r="HW76">
            <v>0</v>
          </cell>
          <cell r="HX76">
            <v>0</v>
          </cell>
          <cell r="HY76">
            <v>0</v>
          </cell>
          <cell r="HZ76">
            <v>0</v>
          </cell>
          <cell r="IA76">
            <v>0</v>
          </cell>
        </row>
        <row r="77">
          <cell r="A77">
            <v>75</v>
          </cell>
          <cell r="C77" t="str">
            <v>Producción de Bagazo  Mensual</v>
          </cell>
          <cell r="D77" t="str">
            <v>Ton/día</v>
          </cell>
          <cell r="E77">
            <v>735.5923866666667</v>
          </cell>
          <cell r="F77">
            <v>1838.980966666667</v>
          </cell>
          <cell r="G77">
            <v>3310.1657400000004</v>
          </cell>
          <cell r="H77">
            <v>5149.1467066666664</v>
          </cell>
          <cell r="I77">
            <v>7355.923866666667</v>
          </cell>
          <cell r="J77">
            <v>9562.7010266666675</v>
          </cell>
          <cell r="K77">
            <v>11769.478186666667</v>
          </cell>
          <cell r="L77">
            <v>13424.561056666667</v>
          </cell>
          <cell r="M77">
            <v>15631.338216666667</v>
          </cell>
          <cell r="N77">
            <v>17838.115376666668</v>
          </cell>
          <cell r="O77">
            <v>20044.89253666667</v>
          </cell>
          <cell r="P77">
            <v>22251.669696666671</v>
          </cell>
          <cell r="Q77">
            <v>24458.446856666673</v>
          </cell>
          <cell r="R77">
            <v>26665.224016666674</v>
          </cell>
          <cell r="S77">
            <v>28320.306886666673</v>
          </cell>
          <cell r="T77">
            <v>30527.084046666674</v>
          </cell>
          <cell r="U77">
            <v>32733.861206666676</v>
          </cell>
          <cell r="V77">
            <v>34940.638366666673</v>
          </cell>
          <cell r="W77">
            <v>37147.415526666671</v>
          </cell>
          <cell r="X77">
            <v>39354.192686666669</v>
          </cell>
          <cell r="Y77">
            <v>842.34920000000011</v>
          </cell>
          <cell r="Z77">
            <v>2737.6349000000005</v>
          </cell>
          <cell r="AA77">
            <v>5264.6825000000008</v>
          </cell>
          <cell r="AB77">
            <v>7791.7301000000007</v>
          </cell>
          <cell r="AC77">
            <v>10318.777700000001</v>
          </cell>
          <cell r="AD77">
            <v>12845.8253</v>
          </cell>
          <cell r="AE77">
            <v>15372.8729</v>
          </cell>
          <cell r="AF77">
            <v>17899.9205</v>
          </cell>
          <cell r="AG77">
            <v>20426.968099999998</v>
          </cell>
          <cell r="AH77">
            <v>22954.015699999996</v>
          </cell>
          <cell r="AI77">
            <v>25481.063299999994</v>
          </cell>
          <cell r="AJ77">
            <v>28008.110899999992</v>
          </cell>
          <cell r="AK77">
            <v>30535.15849999999</v>
          </cell>
          <cell r="AL77">
            <v>31798.682299999989</v>
          </cell>
          <cell r="AM77">
            <v>34325.729899999991</v>
          </cell>
          <cell r="AN77">
            <v>36852.777499999989</v>
          </cell>
          <cell r="AO77">
            <v>39379.825099999987</v>
          </cell>
          <cell r="AP77">
            <v>41906.872699999985</v>
          </cell>
          <cell r="AQ77">
            <v>44433.920299999983</v>
          </cell>
          <cell r="AR77">
            <v>46960.967899999981</v>
          </cell>
          <cell r="AS77">
            <v>48224.491699999984</v>
          </cell>
          <cell r="AT77">
            <v>50751.539299999982</v>
          </cell>
          <cell r="AU77">
            <v>53278.58689999998</v>
          </cell>
          <cell r="AV77">
            <v>55805.634499999978</v>
          </cell>
          <cell r="AW77">
            <v>58332.682099999976</v>
          </cell>
          <cell r="AX77">
            <v>60859.729699999974</v>
          </cell>
          <cell r="AY77">
            <v>63386.777299999972</v>
          </cell>
          <cell r="AZ77">
            <v>64650.301099999975</v>
          </cell>
          <cell r="BA77">
            <v>67177.348699999973</v>
          </cell>
          <cell r="BB77">
            <v>69704.396299999979</v>
          </cell>
          <cell r="BC77">
            <v>72231.443899999984</v>
          </cell>
          <cell r="BD77">
            <v>2282.3192000000004</v>
          </cell>
          <cell r="BE77">
            <v>4564.6384000000007</v>
          </cell>
          <cell r="BF77">
            <v>6846.9576000000015</v>
          </cell>
          <cell r="BG77">
            <v>7988.1172000000015</v>
          </cell>
          <cell r="BH77">
            <v>10270.436400000002</v>
          </cell>
          <cell r="BI77">
            <v>12552.755600000002</v>
          </cell>
          <cell r="BJ77">
            <v>14835.074800000002</v>
          </cell>
          <cell r="BK77">
            <v>17117.394000000004</v>
          </cell>
          <cell r="BL77">
            <v>19399.713200000006</v>
          </cell>
          <cell r="BM77">
            <v>21682.032400000007</v>
          </cell>
          <cell r="BN77">
            <v>22823.192000000006</v>
          </cell>
          <cell r="BO77">
            <v>25105.511200000008</v>
          </cell>
          <cell r="BP77">
            <v>27387.83040000001</v>
          </cell>
          <cell r="BQ77">
            <v>29670.149600000012</v>
          </cell>
          <cell r="BR77">
            <v>31952.468800000013</v>
          </cell>
          <cell r="BS77">
            <v>34234.788000000015</v>
          </cell>
          <cell r="BT77">
            <v>36517.107200000013</v>
          </cell>
          <cell r="BU77">
            <v>37658.266800000012</v>
          </cell>
          <cell r="BV77">
            <v>39940.58600000001</v>
          </cell>
          <cell r="BW77">
            <v>42222.905200000008</v>
          </cell>
          <cell r="BX77">
            <v>44505.224400000006</v>
          </cell>
          <cell r="BY77">
            <v>46787.543600000005</v>
          </cell>
          <cell r="BZ77">
            <v>49069.862800000003</v>
          </cell>
          <cell r="CA77">
            <v>51352.182000000001</v>
          </cell>
          <cell r="CB77">
            <v>52493.3416</v>
          </cell>
          <cell r="CC77">
            <v>54775.660799999998</v>
          </cell>
          <cell r="CD77">
            <v>57057.979999999996</v>
          </cell>
          <cell r="CE77">
            <v>59340.299199999994</v>
          </cell>
          <cell r="CF77">
            <v>61622.618399999992</v>
          </cell>
          <cell r="CG77">
            <v>63904.93759999999</v>
          </cell>
          <cell r="CH77">
            <v>3070.32215</v>
          </cell>
          <cell r="CI77">
            <v>4605.4832249999999</v>
          </cell>
          <cell r="CJ77">
            <v>7675.8053749999999</v>
          </cell>
          <cell r="CK77">
            <v>10746.127525</v>
          </cell>
          <cell r="CL77">
            <v>13816.449675</v>
          </cell>
          <cell r="CM77">
            <v>16886.771825</v>
          </cell>
          <cell r="CN77">
            <v>19957.093975</v>
          </cell>
          <cell r="CO77">
            <v>23027.416125</v>
          </cell>
          <cell r="CP77">
            <v>24562.5772</v>
          </cell>
          <cell r="CQ77">
            <v>27632.89935</v>
          </cell>
          <cell r="CR77">
            <v>30703.2215</v>
          </cell>
          <cell r="CS77">
            <v>33773.54365</v>
          </cell>
          <cell r="CT77">
            <v>36843.8658</v>
          </cell>
          <cell r="CU77">
            <v>39914.18795</v>
          </cell>
          <cell r="CV77">
            <v>42984.5101</v>
          </cell>
          <cell r="CW77">
            <v>44519.671174999996</v>
          </cell>
          <cell r="CX77">
            <v>47589.993324999996</v>
          </cell>
          <cell r="CY77">
            <v>50660.315474999996</v>
          </cell>
          <cell r="CZ77">
            <v>53730.637624999996</v>
          </cell>
          <cell r="DA77">
            <v>56800.959774999996</v>
          </cell>
          <cell r="DB77">
            <v>59871.281924999996</v>
          </cell>
          <cell r="DC77">
            <v>62941.604074999996</v>
          </cell>
          <cell r="DD77">
            <v>64476.765149999992</v>
          </cell>
          <cell r="DE77">
            <v>67547.087299999985</v>
          </cell>
          <cell r="DF77">
            <v>70617.409449999977</v>
          </cell>
          <cell r="DG77">
            <v>73687.73159999997</v>
          </cell>
          <cell r="DH77">
            <v>76758.053749999963</v>
          </cell>
          <cell r="DI77">
            <v>79828.375899999955</v>
          </cell>
          <cell r="DJ77">
            <v>82898.698049999948</v>
          </cell>
          <cell r="DK77">
            <v>84433.859124999944</v>
          </cell>
          <cell r="DL77">
            <v>87504.181274999952</v>
          </cell>
          <cell r="DM77">
            <v>2938.0606499999999</v>
          </cell>
          <cell r="DN77">
            <v>5876.1212999999998</v>
          </cell>
          <cell r="DO77">
            <v>8814.1819500000001</v>
          </cell>
          <cell r="DP77">
            <v>11752.2426</v>
          </cell>
          <cell r="DQ77">
            <v>14690.303249999999</v>
          </cell>
          <cell r="DR77">
            <v>16159.333574999999</v>
          </cell>
          <cell r="DS77">
            <v>19097.394225</v>
          </cell>
          <cell r="DT77">
            <v>22035.454874999999</v>
          </cell>
          <cell r="DU77">
            <v>24973.515524999999</v>
          </cell>
          <cell r="DV77">
            <v>27911.576174999998</v>
          </cell>
          <cell r="DW77">
            <v>30849.636824999998</v>
          </cell>
          <cell r="DX77">
            <v>33787.697475000001</v>
          </cell>
          <cell r="DY77">
            <v>35256.727800000001</v>
          </cell>
          <cell r="DZ77">
            <v>38194.78845</v>
          </cell>
          <cell r="EA77">
            <v>41132.849099999999</v>
          </cell>
          <cell r="EB77">
            <v>44070.909749999999</v>
          </cell>
          <cell r="EC77">
            <v>47008.970399999998</v>
          </cell>
          <cell r="ED77">
            <v>49947.031049999998</v>
          </cell>
          <cell r="EE77">
            <v>52885.091699999997</v>
          </cell>
          <cell r="EF77">
            <v>54354.122024999997</v>
          </cell>
          <cell r="EG77">
            <v>57292.182674999996</v>
          </cell>
          <cell r="EH77">
            <v>60230.243324999996</v>
          </cell>
          <cell r="EI77">
            <v>63168.303974999995</v>
          </cell>
          <cell r="EJ77">
            <v>66106.364625000002</v>
          </cell>
          <cell r="EK77">
            <v>69044.425275000001</v>
          </cell>
          <cell r="EL77">
            <v>71982.485925000001</v>
          </cell>
          <cell r="EM77">
            <v>73451.516250000001</v>
          </cell>
          <cell r="EN77">
            <v>76389.5769</v>
          </cell>
          <cell r="EO77">
            <v>79327.637549999999</v>
          </cell>
          <cell r="EP77">
            <v>82265.698199999999</v>
          </cell>
          <cell r="EQ77">
            <v>85203.758849999998</v>
          </cell>
          <cell r="ER77">
            <v>2850.150333333333</v>
          </cell>
          <cell r="ES77">
            <v>5700.3006666666661</v>
          </cell>
          <cell r="ET77">
            <v>7125.3758333333326</v>
          </cell>
          <cell r="EU77">
            <v>9975.5261666666665</v>
          </cell>
          <cell r="EV77">
            <v>12825.6765</v>
          </cell>
          <cell r="EW77">
            <v>15675.826833333333</v>
          </cell>
          <cell r="EX77">
            <v>18525.977166666664</v>
          </cell>
          <cell r="EY77">
            <v>21376.127499999995</v>
          </cell>
          <cell r="EZ77">
            <v>24226.277833333326</v>
          </cell>
          <cell r="FA77">
            <v>25651.352999999992</v>
          </cell>
          <cell r="FB77">
            <v>28501.503333333327</v>
          </cell>
          <cell r="FC77">
            <v>31351.653666666658</v>
          </cell>
          <cell r="FD77">
            <v>34201.803999999989</v>
          </cell>
          <cell r="FE77">
            <v>37051.95433333332</v>
          </cell>
          <cell r="FF77">
            <v>39902.104666666652</v>
          </cell>
          <cell r="FG77">
            <v>42752.254999999983</v>
          </cell>
          <cell r="FH77">
            <v>44177.330166666652</v>
          </cell>
          <cell r="FI77">
            <v>47027.480499999983</v>
          </cell>
          <cell r="FJ77">
            <v>49877.630833333315</v>
          </cell>
          <cell r="FK77">
            <v>52727.781166666646</v>
          </cell>
          <cell r="FL77">
            <v>55577.931499999977</v>
          </cell>
          <cell r="FM77">
            <v>58428.081833333308</v>
          </cell>
          <cell r="FN77">
            <v>61278.232166666639</v>
          </cell>
          <cell r="FO77">
            <v>62703.307333333309</v>
          </cell>
          <cell r="FP77">
            <v>65553.45766666664</v>
          </cell>
          <cell r="FQ77">
            <v>68403.607999999978</v>
          </cell>
          <cell r="FR77">
            <v>71253.758333333317</v>
          </cell>
          <cell r="FS77">
            <v>74103.908666666655</v>
          </cell>
          <cell r="FT77">
            <v>76954.058999999994</v>
          </cell>
          <cell r="FU77">
            <v>79804.209333333332</v>
          </cell>
          <cell r="FV77">
            <v>1231.0325999999998</v>
          </cell>
          <cell r="FW77">
            <v>3693.0977999999996</v>
          </cell>
          <cell r="FX77">
            <v>6155.1629999999986</v>
          </cell>
          <cell r="FY77">
            <v>8617.2281999999977</v>
          </cell>
          <cell r="FZ77">
            <v>11079.293399999997</v>
          </cell>
          <cell r="GA77">
            <v>13541.358599999996</v>
          </cell>
          <cell r="GB77">
            <v>16003.423799999995</v>
          </cell>
          <cell r="GC77">
            <v>17234.456399999995</v>
          </cell>
          <cell r="GD77">
            <v>19696.521599999996</v>
          </cell>
          <cell r="GE77">
            <v>22158.586799999997</v>
          </cell>
          <cell r="GF77">
            <v>24620.651999999998</v>
          </cell>
          <cell r="GG77">
            <v>27082.717199999999</v>
          </cell>
          <cell r="GH77">
            <v>29544.7824</v>
          </cell>
          <cell r="GI77">
            <v>32006.847600000001</v>
          </cell>
          <cell r="GJ77">
            <v>33237.8802</v>
          </cell>
          <cell r="GK77">
            <v>35699.945399999997</v>
          </cell>
          <cell r="GL77">
            <v>38162.010599999994</v>
          </cell>
          <cell r="GM77">
            <v>40624.075799999991</v>
          </cell>
          <cell r="GN77">
            <v>43086.140999999989</v>
          </cell>
          <cell r="GO77">
            <v>45548.206199999986</v>
          </cell>
          <cell r="GP77">
            <v>48010.271399999983</v>
          </cell>
          <cell r="GQ77">
            <v>49241.303999999982</v>
          </cell>
          <cell r="GR77">
            <v>51703.369199999979</v>
          </cell>
          <cell r="GS77">
            <v>54165.434399999976</v>
          </cell>
          <cell r="GT77">
            <v>56627.499599999974</v>
          </cell>
          <cell r="GU77">
            <v>59089.564799999971</v>
          </cell>
          <cell r="GV77">
            <v>61551.629999999968</v>
          </cell>
          <cell r="GW77">
            <v>64013.695199999966</v>
          </cell>
          <cell r="GX77">
            <v>65244.727799999964</v>
          </cell>
          <cell r="GY77">
            <v>67706.792999999961</v>
          </cell>
          <cell r="GZ77">
            <v>67706.792999999961</v>
          </cell>
          <cell r="HA77">
            <v>0</v>
          </cell>
          <cell r="HB77">
            <v>0</v>
          </cell>
          <cell r="HC77">
            <v>0</v>
          </cell>
          <cell r="HD77">
            <v>0</v>
          </cell>
          <cell r="HE77">
            <v>0</v>
          </cell>
          <cell r="HF77">
            <v>0</v>
          </cell>
          <cell r="HG77">
            <v>0</v>
          </cell>
          <cell r="HH77">
            <v>0</v>
          </cell>
          <cell r="HI77">
            <v>0</v>
          </cell>
          <cell r="HJ77">
            <v>0</v>
          </cell>
          <cell r="HK77">
            <v>0</v>
          </cell>
          <cell r="HL77">
            <v>0</v>
          </cell>
          <cell r="HM77">
            <v>0</v>
          </cell>
          <cell r="HN77">
            <v>0</v>
          </cell>
          <cell r="HO77">
            <v>0</v>
          </cell>
          <cell r="HP77">
            <v>0</v>
          </cell>
          <cell r="HQ77">
            <v>0</v>
          </cell>
          <cell r="HR77">
            <v>0</v>
          </cell>
          <cell r="HS77">
            <v>0</v>
          </cell>
          <cell r="HT77">
            <v>0</v>
          </cell>
          <cell r="HU77">
            <v>0</v>
          </cell>
          <cell r="HV77">
            <v>0</v>
          </cell>
          <cell r="HW77">
            <v>0</v>
          </cell>
          <cell r="HX77">
            <v>0</v>
          </cell>
          <cell r="HY77">
            <v>0</v>
          </cell>
          <cell r="HZ77">
            <v>0</v>
          </cell>
          <cell r="IA77">
            <v>0</v>
          </cell>
        </row>
        <row r="78">
          <cell r="A78">
            <v>76</v>
          </cell>
          <cell r="C78" t="str">
            <v>Producción de Bagazo  Acumulado</v>
          </cell>
          <cell r="D78" t="str">
            <v>Ton/día</v>
          </cell>
          <cell r="E78">
            <v>735.5923866666667</v>
          </cell>
          <cell r="F78">
            <v>1838.980966666667</v>
          </cell>
          <cell r="G78">
            <v>3310.1657400000004</v>
          </cell>
          <cell r="H78">
            <v>5149.1467066666664</v>
          </cell>
          <cell r="I78">
            <v>7355.923866666667</v>
          </cell>
          <cell r="J78">
            <v>9562.7010266666675</v>
          </cell>
          <cell r="K78">
            <v>11769.478186666667</v>
          </cell>
          <cell r="L78">
            <v>13424.561056666667</v>
          </cell>
          <cell r="M78">
            <v>15631.338216666667</v>
          </cell>
          <cell r="N78">
            <v>17838.115376666668</v>
          </cell>
          <cell r="O78">
            <v>20044.89253666667</v>
          </cell>
          <cell r="P78">
            <v>22251.669696666671</v>
          </cell>
          <cell r="Q78">
            <v>24458.446856666673</v>
          </cell>
          <cell r="R78">
            <v>26665.224016666674</v>
          </cell>
          <cell r="S78">
            <v>28320.306886666673</v>
          </cell>
          <cell r="T78">
            <v>30527.084046666674</v>
          </cell>
          <cell r="U78">
            <v>32733.861206666676</v>
          </cell>
          <cell r="V78">
            <v>34940.638366666673</v>
          </cell>
          <cell r="W78">
            <v>37147.415526666671</v>
          </cell>
          <cell r="X78">
            <v>39354.192686666669</v>
          </cell>
          <cell r="Y78">
            <v>40196.541886666666</v>
          </cell>
          <cell r="Z78">
            <v>42091.827586666666</v>
          </cell>
          <cell r="AA78">
            <v>44618.875186666664</v>
          </cell>
          <cell r="AB78">
            <v>47145.922786666662</v>
          </cell>
          <cell r="AC78">
            <v>49672.97038666666</v>
          </cell>
          <cell r="AD78">
            <v>52200.017986666659</v>
          </cell>
          <cell r="AE78">
            <v>54727.065586666657</v>
          </cell>
          <cell r="AF78">
            <v>57254.113186666655</v>
          </cell>
          <cell r="AG78">
            <v>59781.160786666653</v>
          </cell>
          <cell r="AH78">
            <v>62308.208386666651</v>
          </cell>
          <cell r="AI78">
            <v>64835.255986666649</v>
          </cell>
          <cell r="AJ78">
            <v>67362.303586666647</v>
          </cell>
          <cell r="AK78">
            <v>69889.351186666652</v>
          </cell>
          <cell r="AL78">
            <v>71152.874986666648</v>
          </cell>
          <cell r="AM78">
            <v>73679.922586666653</v>
          </cell>
          <cell r="AN78">
            <v>76206.970186666658</v>
          </cell>
          <cell r="AO78">
            <v>78734.017786666664</v>
          </cell>
          <cell r="AP78">
            <v>81261.065386666669</v>
          </cell>
          <cell r="AQ78">
            <v>83788.112986666674</v>
          </cell>
          <cell r="AR78">
            <v>86315.16058666668</v>
          </cell>
          <cell r="AS78">
            <v>87578.684386666675</v>
          </cell>
          <cell r="AT78">
            <v>90105.73198666668</v>
          </cell>
          <cell r="AU78">
            <v>92632.779586666686</v>
          </cell>
          <cell r="AV78">
            <v>95159.827186666691</v>
          </cell>
          <cell r="AW78">
            <v>97686.874786666696</v>
          </cell>
          <cell r="AX78">
            <v>100213.9223866667</v>
          </cell>
          <cell r="AY78">
            <v>102740.96998666671</v>
          </cell>
          <cell r="AZ78">
            <v>104004.4937866667</v>
          </cell>
          <cell r="BA78">
            <v>106531.54138666671</v>
          </cell>
          <cell r="BB78">
            <v>109058.58898666671</v>
          </cell>
          <cell r="BC78">
            <v>111585.63658666672</v>
          </cell>
          <cell r="BD78">
            <v>113867.95578666672</v>
          </cell>
          <cell r="BE78">
            <v>116150.27498666671</v>
          </cell>
          <cell r="BF78">
            <v>118432.59418666671</v>
          </cell>
          <cell r="BG78">
            <v>119573.75378666671</v>
          </cell>
          <cell r="BH78">
            <v>121856.07298666671</v>
          </cell>
          <cell r="BI78">
            <v>124138.39218666671</v>
          </cell>
          <cell r="BJ78">
            <v>126420.71138666671</v>
          </cell>
          <cell r="BK78">
            <v>128703.0305866667</v>
          </cell>
          <cell r="BL78">
            <v>130985.3497866667</v>
          </cell>
          <cell r="BM78">
            <v>133267.66898666671</v>
          </cell>
          <cell r="BN78">
            <v>134408.82858666673</v>
          </cell>
          <cell r="BO78">
            <v>136691.14778666673</v>
          </cell>
          <cell r="BP78">
            <v>138973.46698666672</v>
          </cell>
          <cell r="BQ78">
            <v>141255.78618666672</v>
          </cell>
          <cell r="BR78">
            <v>143538.10538666672</v>
          </cell>
          <cell r="BS78">
            <v>145820.42458666672</v>
          </cell>
          <cell r="BT78">
            <v>148102.74378666672</v>
          </cell>
          <cell r="BU78">
            <v>149243.90338666673</v>
          </cell>
          <cell r="BV78">
            <v>151526.22258666673</v>
          </cell>
          <cell r="BW78">
            <v>153808.54178666673</v>
          </cell>
          <cell r="BX78">
            <v>156090.86098666672</v>
          </cell>
          <cell r="BY78">
            <v>158373.18018666672</v>
          </cell>
          <cell r="BZ78">
            <v>160655.49938666672</v>
          </cell>
          <cell r="CA78">
            <v>162937.81858666672</v>
          </cell>
          <cell r="CB78">
            <v>164078.97818666673</v>
          </cell>
          <cell r="CC78">
            <v>166361.29738666673</v>
          </cell>
          <cell r="CD78">
            <v>168643.61658666673</v>
          </cell>
          <cell r="CE78">
            <v>170925.93578666673</v>
          </cell>
          <cell r="CF78">
            <v>173208.25498666673</v>
          </cell>
          <cell r="CG78">
            <v>175490.57418666672</v>
          </cell>
          <cell r="CH78">
            <v>178560.89633666672</v>
          </cell>
          <cell r="CI78">
            <v>180096.05741166673</v>
          </cell>
          <cell r="CJ78">
            <v>183166.37956166672</v>
          </cell>
          <cell r="CK78">
            <v>186236.70171166671</v>
          </cell>
          <cell r="CL78">
            <v>189307.0238616667</v>
          </cell>
          <cell r="CM78">
            <v>192377.3460116667</v>
          </cell>
          <cell r="CN78">
            <v>195447.66816166669</v>
          </cell>
          <cell r="CO78">
            <v>198517.99031166668</v>
          </cell>
          <cell r="CP78">
            <v>200053.15138666669</v>
          </cell>
          <cell r="CQ78">
            <v>203123.47353666669</v>
          </cell>
          <cell r="CR78">
            <v>206193.79568666668</v>
          </cell>
          <cell r="CS78">
            <v>209264.11783666667</v>
          </cell>
          <cell r="CT78">
            <v>212334.43998666666</v>
          </cell>
          <cell r="CU78">
            <v>215404.76213666666</v>
          </cell>
          <cell r="CV78">
            <v>218475.08428666665</v>
          </cell>
          <cell r="CW78">
            <v>220010.24536166666</v>
          </cell>
          <cell r="CX78">
            <v>223080.56751166665</v>
          </cell>
          <cell r="CY78">
            <v>226150.88966166665</v>
          </cell>
          <cell r="CZ78">
            <v>229221.21181166664</v>
          </cell>
          <cell r="DA78">
            <v>232291.53396166663</v>
          </cell>
          <cell r="DB78">
            <v>235361.85611166662</v>
          </cell>
          <cell r="DC78">
            <v>238432.17826166662</v>
          </cell>
          <cell r="DD78">
            <v>239967.33933666663</v>
          </cell>
          <cell r="DE78">
            <v>243037.66148666662</v>
          </cell>
          <cell r="DF78">
            <v>246107.98363666661</v>
          </cell>
          <cell r="DG78">
            <v>249178.30578666661</v>
          </cell>
          <cell r="DH78">
            <v>252248.6279366666</v>
          </cell>
          <cell r="DI78">
            <v>255318.95008666659</v>
          </cell>
          <cell r="DJ78">
            <v>258389.27223666658</v>
          </cell>
          <cell r="DK78">
            <v>259924.43331166659</v>
          </cell>
          <cell r="DL78">
            <v>262994.75546166662</v>
          </cell>
          <cell r="DM78">
            <v>265932.81611166662</v>
          </cell>
          <cell r="DN78">
            <v>268870.87676166662</v>
          </cell>
          <cell r="DO78">
            <v>271808.93741166661</v>
          </cell>
          <cell r="DP78">
            <v>274746.99806166661</v>
          </cell>
          <cell r="DQ78">
            <v>277685.05871166661</v>
          </cell>
          <cell r="DR78">
            <v>279154.08903666661</v>
          </cell>
          <cell r="DS78">
            <v>282092.14968666661</v>
          </cell>
          <cell r="DT78">
            <v>285030.21033666661</v>
          </cell>
          <cell r="DU78">
            <v>287968.27098666661</v>
          </cell>
          <cell r="DV78">
            <v>290906.33163666661</v>
          </cell>
          <cell r="DW78">
            <v>293844.39228666661</v>
          </cell>
          <cell r="DX78">
            <v>296782.45293666661</v>
          </cell>
          <cell r="DY78">
            <v>298251.48326166661</v>
          </cell>
          <cell r="DZ78">
            <v>301189.54391166661</v>
          </cell>
          <cell r="EA78">
            <v>304127.60456166661</v>
          </cell>
          <cell r="EB78">
            <v>307065.66521166661</v>
          </cell>
          <cell r="EC78">
            <v>310003.72586166661</v>
          </cell>
          <cell r="ED78">
            <v>312941.78651166661</v>
          </cell>
          <cell r="EE78">
            <v>315879.84716166661</v>
          </cell>
          <cell r="EF78">
            <v>317348.87748666661</v>
          </cell>
          <cell r="EG78">
            <v>320286.93813666661</v>
          </cell>
          <cell r="EH78">
            <v>323224.99878666661</v>
          </cell>
          <cell r="EI78">
            <v>326163.0594366666</v>
          </cell>
          <cell r="EJ78">
            <v>329101.1200866666</v>
          </cell>
          <cell r="EK78">
            <v>332039.1807366666</v>
          </cell>
          <cell r="EL78">
            <v>334977.2413866666</v>
          </cell>
          <cell r="EM78">
            <v>336446.2717116666</v>
          </cell>
          <cell r="EN78">
            <v>339384.3323616666</v>
          </cell>
          <cell r="EO78">
            <v>342322.3930116666</v>
          </cell>
          <cell r="EP78">
            <v>345260.4536616666</v>
          </cell>
          <cell r="EQ78">
            <v>348198.5143116666</v>
          </cell>
          <cell r="ER78">
            <v>351048.66464499995</v>
          </cell>
          <cell r="ES78">
            <v>353898.81497833331</v>
          </cell>
          <cell r="ET78">
            <v>355323.89014499995</v>
          </cell>
          <cell r="EU78">
            <v>358174.04047833331</v>
          </cell>
          <cell r="EV78">
            <v>361024.19081166666</v>
          </cell>
          <cell r="EW78">
            <v>363874.34114500001</v>
          </cell>
          <cell r="EX78">
            <v>366724.49147833337</v>
          </cell>
          <cell r="EY78">
            <v>369574.64181166672</v>
          </cell>
          <cell r="EZ78">
            <v>372424.79214500007</v>
          </cell>
          <cell r="FA78">
            <v>373849.86731166672</v>
          </cell>
          <cell r="FB78">
            <v>376700.01764500007</v>
          </cell>
          <cell r="FC78">
            <v>379550.16797833343</v>
          </cell>
          <cell r="FD78">
            <v>382400.31831166678</v>
          </cell>
          <cell r="FE78">
            <v>385250.46864500013</v>
          </cell>
          <cell r="FF78">
            <v>388100.61897833348</v>
          </cell>
          <cell r="FG78">
            <v>390950.76931166684</v>
          </cell>
          <cell r="FH78">
            <v>392375.84447833349</v>
          </cell>
          <cell r="FI78">
            <v>395225.99481166684</v>
          </cell>
          <cell r="FJ78">
            <v>398076.14514500019</v>
          </cell>
          <cell r="FK78">
            <v>400926.29547833354</v>
          </cell>
          <cell r="FL78">
            <v>403776.4458116669</v>
          </cell>
          <cell r="FM78">
            <v>406626.59614500025</v>
          </cell>
          <cell r="FN78">
            <v>409476.7464783336</v>
          </cell>
          <cell r="FO78">
            <v>410901.82164500025</v>
          </cell>
          <cell r="FP78">
            <v>413751.9719783336</v>
          </cell>
          <cell r="FQ78">
            <v>416602.12231166696</v>
          </cell>
          <cell r="FR78">
            <v>419452.27264500031</v>
          </cell>
          <cell r="FS78">
            <v>422302.42297833366</v>
          </cell>
          <cell r="FT78">
            <v>425152.57331166702</v>
          </cell>
          <cell r="FU78">
            <v>428002.72364500037</v>
          </cell>
          <cell r="FV78">
            <v>429233.75624500035</v>
          </cell>
          <cell r="FW78">
            <v>431695.82144500036</v>
          </cell>
          <cell r="FX78">
            <v>434157.88664500037</v>
          </cell>
          <cell r="FY78">
            <v>436619.95184500038</v>
          </cell>
          <cell r="FZ78">
            <v>439082.01704500039</v>
          </cell>
          <cell r="GA78">
            <v>441544.08224500041</v>
          </cell>
          <cell r="GB78">
            <v>444006.14744500042</v>
          </cell>
          <cell r="GC78">
            <v>445237.18004500039</v>
          </cell>
          <cell r="GD78">
            <v>447699.24524500041</v>
          </cell>
          <cell r="GE78">
            <v>450161.31044500042</v>
          </cell>
          <cell r="GF78">
            <v>452623.37564500043</v>
          </cell>
          <cell r="GG78">
            <v>455085.44084500044</v>
          </cell>
          <cell r="GH78">
            <v>457547.50604500045</v>
          </cell>
          <cell r="GI78">
            <v>460009.57124500046</v>
          </cell>
          <cell r="GJ78">
            <v>461240.60384500044</v>
          </cell>
          <cell r="GK78">
            <v>463702.66904500045</v>
          </cell>
          <cell r="GL78">
            <v>466164.73424500047</v>
          </cell>
          <cell r="GM78">
            <v>468626.79944500048</v>
          </cell>
          <cell r="GN78">
            <v>471088.86464500049</v>
          </cell>
          <cell r="GO78">
            <v>473550.9298450005</v>
          </cell>
          <cell r="GP78">
            <v>476012.99504500051</v>
          </cell>
          <cell r="GQ78">
            <v>477244.02764500049</v>
          </cell>
          <cell r="GR78">
            <v>479706.0928450005</v>
          </cell>
          <cell r="GS78">
            <v>482168.15804500051</v>
          </cell>
          <cell r="GT78">
            <v>484630.22324500052</v>
          </cell>
          <cell r="GU78">
            <v>487092.28844500054</v>
          </cell>
          <cell r="GV78">
            <v>489554.35364500055</v>
          </cell>
          <cell r="GW78">
            <v>492016.41884500056</v>
          </cell>
          <cell r="GX78">
            <v>493247.45144500054</v>
          </cell>
          <cell r="GY78">
            <v>495709.51664500055</v>
          </cell>
          <cell r="GZ78">
            <v>495709.51664500055</v>
          </cell>
          <cell r="HA78">
            <v>495709.51664500055</v>
          </cell>
          <cell r="HB78">
            <v>495709.51664500055</v>
          </cell>
          <cell r="HC78">
            <v>495709.51664500055</v>
          </cell>
          <cell r="HD78">
            <v>495709.51664500055</v>
          </cell>
          <cell r="HE78">
            <v>495709.51664500055</v>
          </cell>
          <cell r="HF78">
            <v>495709.51664500055</v>
          </cell>
          <cell r="HG78">
            <v>495709.51664500055</v>
          </cell>
          <cell r="HH78">
            <v>495709.51664500055</v>
          </cell>
          <cell r="HI78">
            <v>495709.51664500055</v>
          </cell>
          <cell r="HJ78">
            <v>495709.51664500055</v>
          </cell>
          <cell r="HK78">
            <v>495709.51664500055</v>
          </cell>
          <cell r="HL78">
            <v>495709.51664500055</v>
          </cell>
          <cell r="HM78">
            <v>495709.51664500055</v>
          </cell>
          <cell r="HN78">
            <v>495709.51664500055</v>
          </cell>
          <cell r="HO78">
            <v>495709.51664500055</v>
          </cell>
          <cell r="HP78">
            <v>495709.51664500055</v>
          </cell>
          <cell r="HQ78">
            <v>495709.51664500055</v>
          </cell>
          <cell r="HR78">
            <v>495709.51664500055</v>
          </cell>
          <cell r="HS78">
            <v>495709.51664500055</v>
          </cell>
          <cell r="HT78">
            <v>495709.51664500055</v>
          </cell>
          <cell r="HU78">
            <v>495709.51664500055</v>
          </cell>
          <cell r="HV78">
            <v>495709.51664500055</v>
          </cell>
          <cell r="HW78">
            <v>495709.51664500055</v>
          </cell>
          <cell r="HX78">
            <v>495709.51664500055</v>
          </cell>
          <cell r="HY78">
            <v>495709.51664500055</v>
          </cell>
          <cell r="HZ78">
            <v>495709.51664500055</v>
          </cell>
          <cell r="IA78">
            <v>495709.51664500055</v>
          </cell>
        </row>
        <row r="79">
          <cell r="A79">
            <v>77</v>
          </cell>
        </row>
        <row r="80">
          <cell r="A80">
            <v>78</v>
          </cell>
          <cell r="C80" t="str">
            <v>Consumo de Bagazo  Día</v>
          </cell>
          <cell r="D80" t="str">
            <v>Ton/día</v>
          </cell>
          <cell r="E80">
            <v>286.39159731864584</v>
          </cell>
          <cell r="F80">
            <v>802.39729361584898</v>
          </cell>
          <cell r="G80">
            <v>1069.8630581544653</v>
          </cell>
          <cell r="H80">
            <v>1337.3288226930813</v>
          </cell>
          <cell r="I80">
            <v>1604.794587231698</v>
          </cell>
          <cell r="J80">
            <v>1604.794587231698</v>
          </cell>
          <cell r="K80">
            <v>1604.794587231698</v>
          </cell>
          <cell r="L80">
            <v>1203.5959404237733</v>
          </cell>
          <cell r="M80">
            <v>1604.794587231698</v>
          </cell>
          <cell r="N80">
            <v>1604.794587231698</v>
          </cell>
          <cell r="O80">
            <v>1604.794587231698</v>
          </cell>
          <cell r="P80">
            <v>1604.794587231698</v>
          </cell>
          <cell r="Q80">
            <v>1604.794587231698</v>
          </cell>
          <cell r="R80">
            <v>1604.794587231698</v>
          </cell>
          <cell r="S80">
            <v>1203.5959404237733</v>
          </cell>
          <cell r="T80">
            <v>1604.794587231698</v>
          </cell>
          <cell r="U80">
            <v>1604.794587231698</v>
          </cell>
          <cell r="V80">
            <v>1624.4697952757606</v>
          </cell>
          <cell r="W80">
            <v>1624.4697952757606</v>
          </cell>
          <cell r="X80">
            <v>1604.794587231698</v>
          </cell>
          <cell r="Y80">
            <v>534.08528356996123</v>
          </cell>
          <cell r="Z80">
            <v>1302.5445118618361</v>
          </cell>
          <cell r="AA80">
            <v>1736.7260158157812</v>
          </cell>
          <cell r="AB80">
            <v>1736.726015815781</v>
          </cell>
          <cell r="AC80">
            <v>1736.726015815781</v>
          </cell>
          <cell r="AD80">
            <v>1736.726015815781</v>
          </cell>
          <cell r="AE80">
            <v>1736.726015815781</v>
          </cell>
          <cell r="AF80">
            <v>1736.726015815781</v>
          </cell>
          <cell r="AG80">
            <v>1736.726015815781</v>
          </cell>
          <cell r="AH80">
            <v>1736.726015815781</v>
          </cell>
          <cell r="AI80">
            <v>1736.726015815781</v>
          </cell>
          <cell r="AJ80">
            <v>1736.726015815781</v>
          </cell>
          <cell r="AK80">
            <v>1736.726015815781</v>
          </cell>
          <cell r="AL80">
            <v>868.36300790789051</v>
          </cell>
          <cell r="AM80">
            <v>1736.726015815781</v>
          </cell>
          <cell r="AN80">
            <v>1736.726015815781</v>
          </cell>
          <cell r="AO80">
            <v>1736.726015815781</v>
          </cell>
          <cell r="AP80">
            <v>1736.726015815781</v>
          </cell>
          <cell r="AQ80">
            <v>1736.726015815781</v>
          </cell>
          <cell r="AR80">
            <v>1736.726015815781</v>
          </cell>
          <cell r="AS80">
            <v>879.46998019082901</v>
          </cell>
          <cell r="AT80">
            <v>1758.939960381658</v>
          </cell>
          <cell r="AU80">
            <v>1736.726015815781</v>
          </cell>
          <cell r="AV80">
            <v>1736.726015815781</v>
          </cell>
          <cell r="AW80">
            <v>1736.726015815781</v>
          </cell>
          <cell r="AX80">
            <v>1736.726015815781</v>
          </cell>
          <cell r="AY80">
            <v>1736.726015815781</v>
          </cell>
          <cell r="AZ80">
            <v>868.36300790789051</v>
          </cell>
          <cell r="BA80">
            <v>1736.726015815781</v>
          </cell>
          <cell r="BB80">
            <v>1736.726015815781</v>
          </cell>
          <cell r="BC80">
            <v>1736.726015815781</v>
          </cell>
          <cell r="BD80">
            <v>1677.2306537384623</v>
          </cell>
          <cell r="BE80">
            <v>1616.7007923728017</v>
          </cell>
          <cell r="BF80">
            <v>1616.7007923728017</v>
          </cell>
          <cell r="BG80">
            <v>808.35039618640087</v>
          </cell>
          <cell r="BH80">
            <v>1616.7007923728017</v>
          </cell>
          <cell r="BI80">
            <v>1616.7007923728017</v>
          </cell>
          <cell r="BJ80">
            <v>1616.7007923728017</v>
          </cell>
          <cell r="BK80">
            <v>1616.7007923728017</v>
          </cell>
          <cell r="BL80">
            <v>1616.7007923728017</v>
          </cell>
          <cell r="BM80">
            <v>1636.3760004168644</v>
          </cell>
          <cell r="BN80">
            <v>808.35039618640087</v>
          </cell>
          <cell r="BO80">
            <v>1616.7007923728017</v>
          </cell>
          <cell r="BP80">
            <v>1616.7007923728017</v>
          </cell>
          <cell r="BQ80">
            <v>1616.7007923728017</v>
          </cell>
          <cell r="BR80">
            <v>1616.7007923728017</v>
          </cell>
          <cell r="BS80">
            <v>1616.7007923728017</v>
          </cell>
          <cell r="BT80">
            <v>1616.7007923728017</v>
          </cell>
          <cell r="BU80">
            <v>808.35039618640087</v>
          </cell>
          <cell r="BV80">
            <v>1616.7007923728017</v>
          </cell>
          <cell r="BW80">
            <v>1616.7007923728017</v>
          </cell>
          <cell r="BX80">
            <v>1616.7007923728017</v>
          </cell>
          <cell r="BY80">
            <v>1616.7007923728017</v>
          </cell>
          <cell r="BZ80">
            <v>1616.7007923728017</v>
          </cell>
          <cell r="CA80">
            <v>1616.7007923728017</v>
          </cell>
          <cell r="CB80">
            <v>818.18800020843219</v>
          </cell>
          <cell r="CC80">
            <v>1636.3760004168644</v>
          </cell>
          <cell r="CD80">
            <v>1616.7007923728017</v>
          </cell>
          <cell r="CE80">
            <v>1616.7007923728017</v>
          </cell>
          <cell r="CF80">
            <v>1616.7007923728017</v>
          </cell>
          <cell r="CG80">
            <v>1616.7007923728017</v>
          </cell>
          <cell r="CH80">
            <v>1758.1055184713937</v>
          </cell>
          <cell r="CI80">
            <v>915.63364126309887</v>
          </cell>
          <cell r="CJ80">
            <v>1831.2672825261977</v>
          </cell>
          <cell r="CK80">
            <v>1831.2672825261977</v>
          </cell>
          <cell r="CL80">
            <v>1831.2672825261977</v>
          </cell>
          <cell r="CM80">
            <v>1831.2672825261977</v>
          </cell>
          <cell r="CN80">
            <v>1831.2672825261977</v>
          </cell>
          <cell r="CO80">
            <v>1831.2672825261977</v>
          </cell>
          <cell r="CP80">
            <v>927.93064629063792</v>
          </cell>
          <cell r="CQ80">
            <v>1855.8612925812758</v>
          </cell>
          <cell r="CR80">
            <v>1831.2672825261977</v>
          </cell>
          <cell r="CS80">
            <v>1831.2672825261977</v>
          </cell>
          <cell r="CT80">
            <v>1831.2672825261977</v>
          </cell>
          <cell r="CU80">
            <v>1831.2672825261977</v>
          </cell>
          <cell r="CV80">
            <v>1831.2672825261977</v>
          </cell>
          <cell r="CW80">
            <v>915.63364126309887</v>
          </cell>
          <cell r="CX80">
            <v>1831.2672825261977</v>
          </cell>
          <cell r="CY80">
            <v>1831.2672825261977</v>
          </cell>
          <cell r="CZ80">
            <v>1831.2672825261977</v>
          </cell>
          <cell r="DA80">
            <v>1831.2672825261977</v>
          </cell>
          <cell r="DB80">
            <v>1831.2672825261977</v>
          </cell>
          <cell r="DC80">
            <v>1831.2672825261977</v>
          </cell>
          <cell r="DD80">
            <v>927.93064629063792</v>
          </cell>
          <cell r="DE80">
            <v>1855.8612925812758</v>
          </cell>
          <cell r="DF80">
            <v>1831.2672825261977</v>
          </cell>
          <cell r="DG80">
            <v>1831.2672825261977</v>
          </cell>
          <cell r="DH80">
            <v>1831.2672825261977</v>
          </cell>
          <cell r="DI80">
            <v>1831.2672825261977</v>
          </cell>
          <cell r="DJ80">
            <v>1831.2672825261977</v>
          </cell>
          <cell r="DK80">
            <v>915.63364126309887</v>
          </cell>
          <cell r="DL80">
            <v>1831.2672825261977</v>
          </cell>
          <cell r="DM80">
            <v>1851.3459825760274</v>
          </cell>
          <cell r="DN80">
            <v>1861.3853326009423</v>
          </cell>
          <cell r="DO80">
            <v>1861.3853326009423</v>
          </cell>
          <cell r="DP80">
            <v>1861.3853326009423</v>
          </cell>
          <cell r="DQ80">
            <v>1861.3853326009423</v>
          </cell>
          <cell r="DR80">
            <v>930.69266630047116</v>
          </cell>
          <cell r="DS80">
            <v>1861.3853326009423</v>
          </cell>
          <cell r="DT80">
            <v>1861.3853326009423</v>
          </cell>
          <cell r="DU80">
            <v>1861.3853326009423</v>
          </cell>
          <cell r="DV80">
            <v>1861.3853326009423</v>
          </cell>
          <cell r="DW80">
            <v>1861.3853326009423</v>
          </cell>
          <cell r="DX80">
            <v>1861.3853326009423</v>
          </cell>
          <cell r="DY80">
            <v>930.69266630047116</v>
          </cell>
          <cell r="DZ80">
            <v>1861.3853326009423</v>
          </cell>
          <cell r="EA80">
            <v>1861.3853326009423</v>
          </cell>
          <cell r="EB80">
            <v>1861.3853326009423</v>
          </cell>
          <cell r="EC80">
            <v>1861.3853326009423</v>
          </cell>
          <cell r="ED80">
            <v>1861.3853326009423</v>
          </cell>
          <cell r="EE80">
            <v>1861.3853326009423</v>
          </cell>
          <cell r="EF80">
            <v>930.69266630047116</v>
          </cell>
          <cell r="EG80">
            <v>1861.3853326009423</v>
          </cell>
          <cell r="EH80">
            <v>1861.3853326009423</v>
          </cell>
          <cell r="EI80">
            <v>1861.3853326009423</v>
          </cell>
          <cell r="EJ80">
            <v>1861.3853326009423</v>
          </cell>
          <cell r="EK80">
            <v>1861.3853326009423</v>
          </cell>
          <cell r="EL80">
            <v>1861.3853326009423</v>
          </cell>
          <cell r="EM80">
            <v>942.98967132801022</v>
          </cell>
          <cell r="EN80">
            <v>1885.9793426560204</v>
          </cell>
          <cell r="EO80">
            <v>1861.3853326009423</v>
          </cell>
          <cell r="EP80">
            <v>1861.3853326009423</v>
          </cell>
          <cell r="EQ80">
            <v>1861.3853326009423</v>
          </cell>
          <cell r="ER80">
            <v>1824.9585157466045</v>
          </cell>
          <cell r="ES80">
            <v>1805.9253069842662</v>
          </cell>
          <cell r="ET80">
            <v>914.43985818450278</v>
          </cell>
          <cell r="EU80">
            <v>1828.8797163690058</v>
          </cell>
          <cell r="EV80">
            <v>1805.9253069842662</v>
          </cell>
          <cell r="EW80">
            <v>1805.9253069842662</v>
          </cell>
          <cell r="EX80">
            <v>1805.9253069842662</v>
          </cell>
          <cell r="EY80">
            <v>1805.9253069842662</v>
          </cell>
          <cell r="EZ80">
            <v>1805.9253069842662</v>
          </cell>
          <cell r="FA80">
            <v>902.96265349213309</v>
          </cell>
          <cell r="FB80">
            <v>1805.9253069842662</v>
          </cell>
          <cell r="FC80">
            <v>1805.9253069842662</v>
          </cell>
          <cell r="FD80">
            <v>1805.9253069842662</v>
          </cell>
          <cell r="FE80">
            <v>1805.9253069842662</v>
          </cell>
          <cell r="FF80">
            <v>1805.9253069842662</v>
          </cell>
          <cell r="FG80">
            <v>1805.9253069842662</v>
          </cell>
          <cell r="FH80">
            <v>902.96265349213309</v>
          </cell>
          <cell r="FI80">
            <v>1805.9253069842662</v>
          </cell>
          <cell r="FJ80">
            <v>1805.9253069842662</v>
          </cell>
          <cell r="FK80">
            <v>1805.9253069842662</v>
          </cell>
          <cell r="FL80">
            <v>1805.9253069842662</v>
          </cell>
          <cell r="FM80">
            <v>1805.9253069842662</v>
          </cell>
          <cell r="FN80">
            <v>1805.9253069842662</v>
          </cell>
          <cell r="FO80">
            <v>902.96265349213309</v>
          </cell>
          <cell r="FP80">
            <v>1805.9253069842662</v>
          </cell>
          <cell r="FQ80">
            <v>1805.9253069842662</v>
          </cell>
          <cell r="FR80">
            <v>1805.9253069842662</v>
          </cell>
          <cell r="FS80">
            <v>1805.9253069842662</v>
          </cell>
          <cell r="FT80">
            <v>1805.9253069842662</v>
          </cell>
          <cell r="FU80">
            <v>1805.9253069842662</v>
          </cell>
          <cell r="FV80">
            <v>869.48379908661707</v>
          </cell>
          <cell r="FW80">
            <v>1597.2244096089091</v>
          </cell>
          <cell r="FX80">
            <v>1597.2244096089091</v>
          </cell>
          <cell r="FY80">
            <v>1597.2244096089091</v>
          </cell>
          <cell r="FZ80">
            <v>1597.2244096089091</v>
          </cell>
          <cell r="GA80">
            <v>1597.2244096089091</v>
          </cell>
          <cell r="GB80">
            <v>1597.2244096089091</v>
          </cell>
          <cell r="GC80">
            <v>798.61220480445456</v>
          </cell>
          <cell r="GD80">
            <v>1597.2244096089091</v>
          </cell>
          <cell r="GE80">
            <v>1597.2244096089091</v>
          </cell>
          <cell r="GF80">
            <v>1597.2244096089091</v>
          </cell>
          <cell r="GG80">
            <v>1597.2244096089091</v>
          </cell>
          <cell r="GH80">
            <v>1597.2244096089091</v>
          </cell>
          <cell r="GI80">
            <v>1597.2244096089091</v>
          </cell>
          <cell r="GJ80">
            <v>798.61220480445456</v>
          </cell>
          <cell r="GK80">
            <v>1597.2244096089091</v>
          </cell>
          <cell r="GL80">
            <v>1597.2244096089091</v>
          </cell>
          <cell r="GM80">
            <v>1597.2244096089091</v>
          </cell>
          <cell r="GN80">
            <v>1597.2244096089091</v>
          </cell>
          <cell r="GO80">
            <v>1597.2244096089091</v>
          </cell>
          <cell r="GP80">
            <v>1597.2244096089091</v>
          </cell>
          <cell r="GQ80">
            <v>798.61220480445456</v>
          </cell>
          <cell r="GR80">
            <v>1597.2244096089091</v>
          </cell>
          <cell r="GS80">
            <v>1597.2244096089091</v>
          </cell>
          <cell r="GT80">
            <v>1597.2244096089091</v>
          </cell>
          <cell r="GU80">
            <v>1597.2244096089091</v>
          </cell>
          <cell r="GV80">
            <v>1602.9431780760174</v>
          </cell>
          <cell r="GW80">
            <v>1616.264933522518</v>
          </cell>
          <cell r="GX80">
            <v>798.61220480445456</v>
          </cell>
          <cell r="GY80">
            <v>1597.2244096089091</v>
          </cell>
          <cell r="GZ80">
            <v>245.80497784083943</v>
          </cell>
          <cell r="HA80">
            <v>0</v>
          </cell>
          <cell r="HB80">
            <v>0</v>
          </cell>
          <cell r="HC80">
            <v>0</v>
          </cell>
          <cell r="HD80">
            <v>0</v>
          </cell>
          <cell r="HE80">
            <v>0</v>
          </cell>
          <cell r="HF80">
            <v>0</v>
          </cell>
          <cell r="HG80">
            <v>0</v>
          </cell>
          <cell r="HH80">
            <v>0</v>
          </cell>
          <cell r="HI80">
            <v>0</v>
          </cell>
          <cell r="HJ80">
            <v>0</v>
          </cell>
          <cell r="HK80">
            <v>0</v>
          </cell>
          <cell r="HL80">
            <v>0</v>
          </cell>
          <cell r="HM80">
            <v>0</v>
          </cell>
          <cell r="HN80">
            <v>0</v>
          </cell>
          <cell r="HO80">
            <v>0</v>
          </cell>
          <cell r="HP80">
            <v>0</v>
          </cell>
          <cell r="HQ80">
            <v>0</v>
          </cell>
          <cell r="HR80">
            <v>0</v>
          </cell>
          <cell r="HS80">
            <v>0</v>
          </cell>
          <cell r="HT80">
            <v>0</v>
          </cell>
          <cell r="HU80">
            <v>0</v>
          </cell>
          <cell r="HV80">
            <v>0</v>
          </cell>
          <cell r="HW80">
            <v>0</v>
          </cell>
          <cell r="HX80">
            <v>0</v>
          </cell>
          <cell r="HY80">
            <v>0</v>
          </cell>
          <cell r="HZ80">
            <v>0</v>
          </cell>
          <cell r="IA80">
            <v>0</v>
          </cell>
        </row>
        <row r="81">
          <cell r="A81">
            <v>79</v>
          </cell>
          <cell r="C81" t="str">
            <v>Consumo de Bagazo  Semanal</v>
          </cell>
          <cell r="D81" t="str">
            <v>Ton/día</v>
          </cell>
          <cell r="E81">
            <v>286.39159731864584</v>
          </cell>
          <cell r="F81">
            <v>1088.7888909344947</v>
          </cell>
          <cell r="G81">
            <v>2158.65194908896</v>
          </cell>
          <cell r="H81">
            <v>3495.9807717820413</v>
          </cell>
          <cell r="I81">
            <v>5100.775359013739</v>
          </cell>
          <cell r="J81">
            <v>6705.5699462454368</v>
          </cell>
          <cell r="K81">
            <v>8310.3645334771354</v>
          </cell>
          <cell r="L81">
            <v>1203.5959404237733</v>
          </cell>
          <cell r="M81">
            <v>2808.3905276554715</v>
          </cell>
          <cell r="N81">
            <v>4413.1851148871692</v>
          </cell>
          <cell r="O81">
            <v>6017.979702118867</v>
          </cell>
          <cell r="P81">
            <v>7622.7742893505647</v>
          </cell>
          <cell r="Q81">
            <v>9227.5688765822633</v>
          </cell>
          <cell r="R81">
            <v>10832.363463813961</v>
          </cell>
          <cell r="S81">
            <v>1203.5959404237733</v>
          </cell>
          <cell r="T81">
            <v>2808.3905276554715</v>
          </cell>
          <cell r="U81">
            <v>4413.1851148871692</v>
          </cell>
          <cell r="V81">
            <v>6037.6549101629298</v>
          </cell>
          <cell r="W81">
            <v>7662.1247054386904</v>
          </cell>
          <cell r="X81">
            <v>9266.919292670389</v>
          </cell>
          <cell r="Y81">
            <v>9801.0045762403497</v>
          </cell>
          <cell r="Z81">
            <v>1302.5445118618361</v>
          </cell>
          <cell r="AA81">
            <v>3039.2705276776173</v>
          </cell>
          <cell r="AB81">
            <v>4775.9965434933983</v>
          </cell>
          <cell r="AC81">
            <v>6512.7225593091789</v>
          </cell>
          <cell r="AD81">
            <v>8249.4485751249595</v>
          </cell>
          <cell r="AE81">
            <v>9986.17459094074</v>
          </cell>
          <cell r="AF81">
            <v>11722.900606756521</v>
          </cell>
          <cell r="AG81">
            <v>1736.726015815781</v>
          </cell>
          <cell r="AH81">
            <v>3473.452031631562</v>
          </cell>
          <cell r="AI81">
            <v>5210.1780474473435</v>
          </cell>
          <cell r="AJ81">
            <v>6946.904063263124</v>
          </cell>
          <cell r="AK81">
            <v>8683.6300790789046</v>
          </cell>
          <cell r="AL81">
            <v>9551.9930869867949</v>
          </cell>
          <cell r="AM81">
            <v>11288.719102802575</v>
          </cell>
          <cell r="AN81">
            <v>1736.726015815781</v>
          </cell>
          <cell r="AO81">
            <v>3473.452031631562</v>
          </cell>
          <cell r="AP81">
            <v>5210.1780474473435</v>
          </cell>
          <cell r="AQ81">
            <v>6946.904063263124</v>
          </cell>
          <cell r="AR81">
            <v>8683.6300790789046</v>
          </cell>
          <cell r="AS81">
            <v>9563.1000592697328</v>
          </cell>
          <cell r="AT81">
            <v>11322.040019651391</v>
          </cell>
          <cell r="AU81">
            <v>1736.726015815781</v>
          </cell>
          <cell r="AV81">
            <v>3473.452031631562</v>
          </cell>
          <cell r="AW81">
            <v>5210.1780474473435</v>
          </cell>
          <cell r="AX81">
            <v>6946.904063263124</v>
          </cell>
          <cell r="AY81">
            <v>8683.6300790789046</v>
          </cell>
          <cell r="AZ81">
            <v>9551.9930869867949</v>
          </cell>
          <cell r="BA81">
            <v>11288.719102802575</v>
          </cell>
          <cell r="BB81">
            <v>1736.726015815781</v>
          </cell>
          <cell r="BC81">
            <v>3473.452031631562</v>
          </cell>
          <cell r="BD81">
            <v>5150.682685370024</v>
          </cell>
          <cell r="BE81">
            <v>6767.3834777428256</v>
          </cell>
          <cell r="BF81">
            <v>8384.0842701156271</v>
          </cell>
          <cell r="BG81">
            <v>9192.4346663020278</v>
          </cell>
          <cell r="BH81">
            <v>10809.135458674829</v>
          </cell>
          <cell r="BI81">
            <v>1616.7007923728017</v>
          </cell>
          <cell r="BJ81">
            <v>3233.4015847456035</v>
          </cell>
          <cell r="BK81">
            <v>4850.1023771184055</v>
          </cell>
          <cell r="BL81">
            <v>6466.803169491207</v>
          </cell>
          <cell r="BM81">
            <v>8103.1791699080713</v>
          </cell>
          <cell r="BN81">
            <v>8911.5295660944721</v>
          </cell>
          <cell r="BO81">
            <v>10528.230358467274</v>
          </cell>
          <cell r="BP81">
            <v>1616.7007923728017</v>
          </cell>
          <cell r="BQ81">
            <v>3233.4015847456035</v>
          </cell>
          <cell r="BR81">
            <v>4850.1023771184055</v>
          </cell>
          <cell r="BS81">
            <v>6466.803169491207</v>
          </cell>
          <cell r="BT81">
            <v>8083.5039618640085</v>
          </cell>
          <cell r="BU81">
            <v>8891.8543580504102</v>
          </cell>
          <cell r="BV81">
            <v>10508.555150423212</v>
          </cell>
          <cell r="BW81">
            <v>1616.7007923728017</v>
          </cell>
          <cell r="BX81">
            <v>3233.4015847456035</v>
          </cell>
          <cell r="BY81">
            <v>4850.1023771184055</v>
          </cell>
          <cell r="BZ81">
            <v>6466.803169491207</v>
          </cell>
          <cell r="CA81">
            <v>8083.5039618640085</v>
          </cell>
          <cell r="CB81">
            <v>8901.6919620724402</v>
          </cell>
          <cell r="CC81">
            <v>10538.067962489306</v>
          </cell>
          <cell r="CD81">
            <v>1616.7007923728017</v>
          </cell>
          <cell r="CE81">
            <v>3233.4015847456035</v>
          </cell>
          <cell r="CF81">
            <v>4850.1023771184055</v>
          </cell>
          <cell r="CG81">
            <v>6466.803169491207</v>
          </cell>
          <cell r="CH81">
            <v>8224.9086879626011</v>
          </cell>
          <cell r="CI81">
            <v>9140.5423292257001</v>
          </cell>
          <cell r="CJ81">
            <v>10971.809611751898</v>
          </cell>
          <cell r="CK81">
            <v>1831.2672825261977</v>
          </cell>
          <cell r="CL81">
            <v>3662.5345650523955</v>
          </cell>
          <cell r="CM81">
            <v>5493.801847578593</v>
          </cell>
          <cell r="CN81">
            <v>7325.0691301047909</v>
          </cell>
          <cell r="CO81">
            <v>9156.336412630988</v>
          </cell>
          <cell r="CP81">
            <v>10084.267058921625</v>
          </cell>
          <cell r="CQ81">
            <v>11940.128351502901</v>
          </cell>
          <cell r="CR81">
            <v>1831.2672825261977</v>
          </cell>
          <cell r="CS81">
            <v>3662.5345650523955</v>
          </cell>
          <cell r="CT81">
            <v>5493.801847578593</v>
          </cell>
          <cell r="CU81">
            <v>7325.0691301047909</v>
          </cell>
          <cell r="CV81">
            <v>9156.336412630988</v>
          </cell>
          <cell r="CW81">
            <v>10071.970053894087</v>
          </cell>
          <cell r="CX81">
            <v>11903.237336420285</v>
          </cell>
          <cell r="CY81">
            <v>1831.2672825261977</v>
          </cell>
          <cell r="CZ81">
            <v>3662.5345650523955</v>
          </cell>
          <cell r="DA81">
            <v>5493.801847578593</v>
          </cell>
          <cell r="DB81">
            <v>7325.0691301047909</v>
          </cell>
          <cell r="DC81">
            <v>9156.336412630988</v>
          </cell>
          <cell r="DD81">
            <v>10084.267058921625</v>
          </cell>
          <cell r="DE81">
            <v>11940.128351502901</v>
          </cell>
          <cell r="DF81">
            <v>1831.2672825261977</v>
          </cell>
          <cell r="DG81">
            <v>3662.5345650523955</v>
          </cell>
          <cell r="DH81">
            <v>5493.801847578593</v>
          </cell>
          <cell r="DI81">
            <v>7325.0691301047909</v>
          </cell>
          <cell r="DJ81">
            <v>9156.336412630988</v>
          </cell>
          <cell r="DK81">
            <v>10071.970053894087</v>
          </cell>
          <cell r="DL81">
            <v>11903.237336420285</v>
          </cell>
          <cell r="DM81">
            <v>1851.3459825760274</v>
          </cell>
          <cell r="DN81">
            <v>3712.7313151769695</v>
          </cell>
          <cell r="DO81">
            <v>5574.1166477779116</v>
          </cell>
          <cell r="DP81">
            <v>7435.5019803788537</v>
          </cell>
          <cell r="DQ81">
            <v>9296.8873129797958</v>
          </cell>
          <cell r="DR81">
            <v>10227.579979280266</v>
          </cell>
          <cell r="DS81">
            <v>12088.965311881209</v>
          </cell>
          <cell r="DT81">
            <v>1861.3853326009423</v>
          </cell>
          <cell r="DU81">
            <v>3722.7706652018846</v>
          </cell>
          <cell r="DV81">
            <v>5584.1559978028272</v>
          </cell>
          <cell r="DW81">
            <v>7445.5413304037693</v>
          </cell>
          <cell r="DX81">
            <v>9306.9266630047114</v>
          </cell>
          <cell r="DY81">
            <v>10237.619329305182</v>
          </cell>
          <cell r="DZ81">
            <v>12099.004661906125</v>
          </cell>
          <cell r="EA81">
            <v>1861.3853326009423</v>
          </cell>
          <cell r="EB81">
            <v>3722.7706652018846</v>
          </cell>
          <cell r="EC81">
            <v>5584.1559978028272</v>
          </cell>
          <cell r="ED81">
            <v>7445.5413304037693</v>
          </cell>
          <cell r="EE81">
            <v>9306.9266630047114</v>
          </cell>
          <cell r="EF81">
            <v>10237.619329305182</v>
          </cell>
          <cell r="EG81">
            <v>12099.004661906125</v>
          </cell>
          <cell r="EH81">
            <v>1861.3853326009423</v>
          </cell>
          <cell r="EI81">
            <v>3722.7706652018846</v>
          </cell>
          <cell r="EJ81">
            <v>5584.1559978028272</v>
          </cell>
          <cell r="EK81">
            <v>7445.5413304037693</v>
          </cell>
          <cell r="EL81">
            <v>9306.9266630047114</v>
          </cell>
          <cell r="EM81">
            <v>10249.916334332722</v>
          </cell>
          <cell r="EN81">
            <v>12135.895676988743</v>
          </cell>
          <cell r="EO81">
            <v>1861.3853326009423</v>
          </cell>
          <cell r="EP81">
            <v>3722.7706652018846</v>
          </cell>
          <cell r="EQ81">
            <v>5584.1559978028272</v>
          </cell>
          <cell r="ER81">
            <v>7409.1145135494316</v>
          </cell>
          <cell r="ES81">
            <v>9215.0398205336969</v>
          </cell>
          <cell r="ET81">
            <v>10129.4796787182</v>
          </cell>
          <cell r="EU81">
            <v>11958.359395087205</v>
          </cell>
          <cell r="EV81">
            <v>1805.9253069842662</v>
          </cell>
          <cell r="EW81">
            <v>3611.8506139685323</v>
          </cell>
          <cell r="EX81">
            <v>5417.7759209527985</v>
          </cell>
          <cell r="EY81">
            <v>7223.7012279370647</v>
          </cell>
          <cell r="EZ81">
            <v>9029.6265349213318</v>
          </cell>
          <cell r="FA81">
            <v>9932.5891884134653</v>
          </cell>
          <cell r="FB81">
            <v>11738.514495397732</v>
          </cell>
          <cell r="FC81">
            <v>1805.9253069842662</v>
          </cell>
          <cell r="FD81">
            <v>3611.8506139685323</v>
          </cell>
          <cell r="FE81">
            <v>5417.7759209527985</v>
          </cell>
          <cell r="FF81">
            <v>7223.7012279370647</v>
          </cell>
          <cell r="FG81">
            <v>9029.6265349213318</v>
          </cell>
          <cell r="FH81">
            <v>9932.5891884134653</v>
          </cell>
          <cell r="FI81">
            <v>11738.514495397732</v>
          </cell>
          <cell r="FJ81">
            <v>1805.9253069842662</v>
          </cell>
          <cell r="FK81">
            <v>3611.8506139685323</v>
          </cell>
          <cell r="FL81">
            <v>5417.7759209527985</v>
          </cell>
          <cell r="FM81">
            <v>7223.7012279370647</v>
          </cell>
          <cell r="FN81">
            <v>9029.6265349213318</v>
          </cell>
          <cell r="FO81">
            <v>9932.5891884134653</v>
          </cell>
          <cell r="FP81">
            <v>11738.514495397732</v>
          </cell>
          <cell r="FQ81">
            <v>1805.9253069842662</v>
          </cell>
          <cell r="FR81">
            <v>3611.8506139685323</v>
          </cell>
          <cell r="FS81">
            <v>5417.7759209527985</v>
          </cell>
          <cell r="FT81">
            <v>7223.7012279370647</v>
          </cell>
          <cell r="FU81">
            <v>9029.6265349213318</v>
          </cell>
          <cell r="FV81">
            <v>9899.110334007948</v>
          </cell>
          <cell r="FW81">
            <v>11496.334743616857</v>
          </cell>
          <cell r="FX81">
            <v>1597.2244096089091</v>
          </cell>
          <cell r="FY81">
            <v>3194.4488192178183</v>
          </cell>
          <cell r="FZ81">
            <v>4791.6732288267276</v>
          </cell>
          <cell r="GA81">
            <v>6388.8976384356365</v>
          </cell>
          <cell r="GB81">
            <v>7986.1220480445454</v>
          </cell>
          <cell r="GC81">
            <v>8784.7342528490008</v>
          </cell>
          <cell r="GD81">
            <v>10381.95866245791</v>
          </cell>
          <cell r="GE81">
            <v>1597.2244096089091</v>
          </cell>
          <cell r="GF81">
            <v>3194.4488192178183</v>
          </cell>
          <cell r="GG81">
            <v>4791.6732288267276</v>
          </cell>
          <cell r="GH81">
            <v>6388.8976384356365</v>
          </cell>
          <cell r="GI81">
            <v>7986.1220480445454</v>
          </cell>
          <cell r="GJ81">
            <v>8784.7342528490008</v>
          </cell>
          <cell r="GK81">
            <v>10381.95866245791</v>
          </cell>
          <cell r="GL81">
            <v>1597.2244096089091</v>
          </cell>
          <cell r="GM81">
            <v>3194.4488192178183</v>
          </cell>
          <cell r="GN81">
            <v>4791.6732288267276</v>
          </cell>
          <cell r="GO81">
            <v>6388.8976384356365</v>
          </cell>
          <cell r="GP81">
            <v>7986.1220480445454</v>
          </cell>
          <cell r="GQ81">
            <v>8784.7342528490008</v>
          </cell>
          <cell r="GR81">
            <v>10381.95866245791</v>
          </cell>
          <cell r="GS81">
            <v>1597.2244096089091</v>
          </cell>
          <cell r="GT81">
            <v>3194.4488192178183</v>
          </cell>
          <cell r="GU81">
            <v>4791.6732288267276</v>
          </cell>
          <cell r="GV81">
            <v>6394.6164069027454</v>
          </cell>
          <cell r="GW81">
            <v>8010.8813404252633</v>
          </cell>
          <cell r="GX81">
            <v>8809.4935452297177</v>
          </cell>
          <cell r="GY81">
            <v>10406.717954838627</v>
          </cell>
          <cell r="GZ81">
            <v>245.80497784083943</v>
          </cell>
          <cell r="HA81">
            <v>245.80497784083943</v>
          </cell>
          <cell r="HB81">
            <v>245.80497784083943</v>
          </cell>
          <cell r="HC81">
            <v>245.80497784083943</v>
          </cell>
          <cell r="HD81">
            <v>245.80497784083943</v>
          </cell>
          <cell r="HE81">
            <v>245.80497784083943</v>
          </cell>
          <cell r="HF81">
            <v>245.80497784083943</v>
          </cell>
          <cell r="HG81">
            <v>0</v>
          </cell>
          <cell r="HH81">
            <v>0</v>
          </cell>
          <cell r="HI81">
            <v>0</v>
          </cell>
          <cell r="HJ81">
            <v>0</v>
          </cell>
          <cell r="HK81">
            <v>0</v>
          </cell>
          <cell r="HL81">
            <v>0</v>
          </cell>
          <cell r="HM81">
            <v>0</v>
          </cell>
          <cell r="HN81">
            <v>0</v>
          </cell>
          <cell r="HO81">
            <v>0</v>
          </cell>
          <cell r="HP81">
            <v>0</v>
          </cell>
          <cell r="HQ81">
            <v>0</v>
          </cell>
          <cell r="HR81">
            <v>0</v>
          </cell>
          <cell r="HS81">
            <v>0</v>
          </cell>
          <cell r="HT81">
            <v>0</v>
          </cell>
          <cell r="HU81">
            <v>0</v>
          </cell>
          <cell r="HV81">
            <v>0</v>
          </cell>
          <cell r="HW81">
            <v>0</v>
          </cell>
          <cell r="HX81">
            <v>0</v>
          </cell>
          <cell r="HY81">
            <v>0</v>
          </cell>
          <cell r="HZ81">
            <v>0</v>
          </cell>
          <cell r="IA81">
            <v>0</v>
          </cell>
        </row>
        <row r="82">
          <cell r="A82">
            <v>80</v>
          </cell>
          <cell r="C82" t="str">
            <v>Consumo de Bagazo  Mensual</v>
          </cell>
          <cell r="D82" t="str">
            <v>Ton/día</v>
          </cell>
          <cell r="E82">
            <v>286.39159731864584</v>
          </cell>
          <cell r="F82">
            <v>1088.7888909344947</v>
          </cell>
          <cell r="G82">
            <v>2158.65194908896</v>
          </cell>
          <cell r="H82">
            <v>3495.9807717820413</v>
          </cell>
          <cell r="I82">
            <v>5100.775359013739</v>
          </cell>
          <cell r="J82">
            <v>6705.5699462454368</v>
          </cell>
          <cell r="K82">
            <v>8310.3645334771354</v>
          </cell>
          <cell r="L82">
            <v>9513.9604739009083</v>
          </cell>
          <cell r="M82">
            <v>11118.755061132606</v>
          </cell>
          <cell r="N82">
            <v>12723.549648364304</v>
          </cell>
          <cell r="O82">
            <v>14328.344235596001</v>
          </cell>
          <cell r="P82">
            <v>15933.138822827699</v>
          </cell>
          <cell r="Q82">
            <v>17537.933410059399</v>
          </cell>
          <cell r="R82">
            <v>19142.727997291098</v>
          </cell>
          <cell r="S82">
            <v>20346.323937714871</v>
          </cell>
          <cell r="T82">
            <v>21951.118524946571</v>
          </cell>
          <cell r="U82">
            <v>23555.91311217827</v>
          </cell>
          <cell r="V82">
            <v>25180.38290745403</v>
          </cell>
          <cell r="W82">
            <v>26804.85270272979</v>
          </cell>
          <cell r="X82">
            <v>28409.647289961489</v>
          </cell>
          <cell r="Y82">
            <v>534.08528356996123</v>
          </cell>
          <cell r="Z82">
            <v>1836.6297954317974</v>
          </cell>
          <cell r="AA82">
            <v>3573.3558112475785</v>
          </cell>
          <cell r="AB82">
            <v>5310.081827063359</v>
          </cell>
          <cell r="AC82">
            <v>7046.8078428791396</v>
          </cell>
          <cell r="AD82">
            <v>8783.5338586949201</v>
          </cell>
          <cell r="AE82">
            <v>10520.259874510701</v>
          </cell>
          <cell r="AF82">
            <v>12256.985890326481</v>
          </cell>
          <cell r="AG82">
            <v>13993.711906142262</v>
          </cell>
          <cell r="AH82">
            <v>15730.437921958042</v>
          </cell>
          <cell r="AI82">
            <v>17467.163937773825</v>
          </cell>
          <cell r="AJ82">
            <v>19203.889953589605</v>
          </cell>
          <cell r="AK82">
            <v>20940.615969405386</v>
          </cell>
          <cell r="AL82">
            <v>21808.978977313276</v>
          </cell>
          <cell r="AM82">
            <v>23545.704993129057</v>
          </cell>
          <cell r="AN82">
            <v>25282.431008944837</v>
          </cell>
          <cell r="AO82">
            <v>27019.157024760618</v>
          </cell>
          <cell r="AP82">
            <v>28755.883040576398</v>
          </cell>
          <cell r="AQ82">
            <v>30492.609056392179</v>
          </cell>
          <cell r="AR82">
            <v>32229.335072207959</v>
          </cell>
          <cell r="AS82">
            <v>33108.805052398791</v>
          </cell>
          <cell r="AT82">
            <v>34867.745012780448</v>
          </cell>
          <cell r="AU82">
            <v>36604.471028596228</v>
          </cell>
          <cell r="AV82">
            <v>38341.197044412009</v>
          </cell>
          <cell r="AW82">
            <v>40077.923060227789</v>
          </cell>
          <cell r="AX82">
            <v>41814.64907604357</v>
          </cell>
          <cell r="AY82">
            <v>43551.375091859351</v>
          </cell>
          <cell r="AZ82">
            <v>44419.738099767244</v>
          </cell>
          <cell r="BA82">
            <v>46156.464115583025</v>
          </cell>
          <cell r="BB82">
            <v>47893.190131398806</v>
          </cell>
          <cell r="BC82">
            <v>49629.916147214586</v>
          </cell>
          <cell r="BD82">
            <v>1677.2306537384623</v>
          </cell>
          <cell r="BE82">
            <v>3293.931446111264</v>
          </cell>
          <cell r="BF82">
            <v>4910.632238484066</v>
          </cell>
          <cell r="BG82">
            <v>5718.9826346704667</v>
          </cell>
          <cell r="BH82">
            <v>7335.6834270432682</v>
          </cell>
          <cell r="BI82">
            <v>8952.3842194160698</v>
          </cell>
          <cell r="BJ82">
            <v>10569.085011788871</v>
          </cell>
          <cell r="BK82">
            <v>12185.785804161673</v>
          </cell>
          <cell r="BL82">
            <v>13802.486596534474</v>
          </cell>
          <cell r="BM82">
            <v>15438.862596951338</v>
          </cell>
          <cell r="BN82">
            <v>16247.212993137739</v>
          </cell>
          <cell r="BO82">
            <v>17863.91378551054</v>
          </cell>
          <cell r="BP82">
            <v>19480.614577883342</v>
          </cell>
          <cell r="BQ82">
            <v>21097.315370256143</v>
          </cell>
          <cell r="BR82">
            <v>22714.016162628945</v>
          </cell>
          <cell r="BS82">
            <v>24330.716955001746</v>
          </cell>
          <cell r="BT82">
            <v>25947.417747374548</v>
          </cell>
          <cell r="BU82">
            <v>26755.768143560948</v>
          </cell>
          <cell r="BV82">
            <v>28372.46893593375</v>
          </cell>
          <cell r="BW82">
            <v>29989.169728306551</v>
          </cell>
          <cell r="BX82">
            <v>31605.870520679353</v>
          </cell>
          <cell r="BY82">
            <v>33222.571313052154</v>
          </cell>
          <cell r="BZ82">
            <v>34839.272105424956</v>
          </cell>
          <cell r="CA82">
            <v>36455.972897797757</v>
          </cell>
          <cell r="CB82">
            <v>37274.160898006186</v>
          </cell>
          <cell r="CC82">
            <v>38910.536898423052</v>
          </cell>
          <cell r="CD82">
            <v>40527.237690795853</v>
          </cell>
          <cell r="CE82">
            <v>42143.938483168655</v>
          </cell>
          <cell r="CF82">
            <v>43760.639275541456</v>
          </cell>
          <cell r="CG82">
            <v>45377.340067914258</v>
          </cell>
          <cell r="CH82">
            <v>1758.1055184713937</v>
          </cell>
          <cell r="CI82">
            <v>2673.7391597344927</v>
          </cell>
          <cell r="CJ82">
            <v>4505.0064422606902</v>
          </cell>
          <cell r="CK82">
            <v>6336.2737247868881</v>
          </cell>
          <cell r="CL82">
            <v>8167.5410073130861</v>
          </cell>
          <cell r="CM82">
            <v>9998.808289839284</v>
          </cell>
          <cell r="CN82">
            <v>11830.075572365482</v>
          </cell>
          <cell r="CO82">
            <v>13661.34285489168</v>
          </cell>
          <cell r="CP82">
            <v>14589.273501182317</v>
          </cell>
          <cell r="CQ82">
            <v>16445.134793763595</v>
          </cell>
          <cell r="CR82">
            <v>18276.402076289793</v>
          </cell>
          <cell r="CS82">
            <v>20107.669358815991</v>
          </cell>
          <cell r="CT82">
            <v>21938.936641342189</v>
          </cell>
          <cell r="CU82">
            <v>23770.203923868386</v>
          </cell>
          <cell r="CV82">
            <v>25601.471206394584</v>
          </cell>
          <cell r="CW82">
            <v>26517.104847657683</v>
          </cell>
          <cell r="CX82">
            <v>28348.372130183881</v>
          </cell>
          <cell r="CY82">
            <v>30179.639412710079</v>
          </cell>
          <cell r="CZ82">
            <v>32010.906695236277</v>
          </cell>
          <cell r="DA82">
            <v>33842.173977762475</v>
          </cell>
          <cell r="DB82">
            <v>35673.441260288673</v>
          </cell>
          <cell r="DC82">
            <v>37504.708542814871</v>
          </cell>
          <cell r="DD82">
            <v>38432.63918910551</v>
          </cell>
          <cell r="DE82">
            <v>40288.500481686788</v>
          </cell>
          <cell r="DF82">
            <v>42119.767764212986</v>
          </cell>
          <cell r="DG82">
            <v>43951.035046739184</v>
          </cell>
          <cell r="DH82">
            <v>45782.302329265382</v>
          </cell>
          <cell r="DI82">
            <v>47613.56961179158</v>
          </cell>
          <cell r="DJ82">
            <v>49444.836894317777</v>
          </cell>
          <cell r="DK82">
            <v>50360.470535580876</v>
          </cell>
          <cell r="DL82">
            <v>52191.737818107074</v>
          </cell>
          <cell r="DM82">
            <v>1851.3459825760274</v>
          </cell>
          <cell r="DN82">
            <v>3712.7313151769695</v>
          </cell>
          <cell r="DO82">
            <v>5574.1166477779116</v>
          </cell>
          <cell r="DP82">
            <v>7435.5019803788537</v>
          </cell>
          <cell r="DQ82">
            <v>9296.8873129797958</v>
          </cell>
          <cell r="DR82">
            <v>10227.579979280266</v>
          </cell>
          <cell r="DS82">
            <v>12088.965311881209</v>
          </cell>
          <cell r="DT82">
            <v>13950.350644482152</v>
          </cell>
          <cell r="DU82">
            <v>15811.735977083095</v>
          </cell>
          <cell r="DV82">
            <v>17673.121309684037</v>
          </cell>
          <cell r="DW82">
            <v>19534.506642284978</v>
          </cell>
          <cell r="DX82">
            <v>21395.891974885919</v>
          </cell>
          <cell r="DY82">
            <v>22326.584641186389</v>
          </cell>
          <cell r="DZ82">
            <v>24187.969973787331</v>
          </cell>
          <cell r="EA82">
            <v>26049.355306388272</v>
          </cell>
          <cell r="EB82">
            <v>27910.740638989213</v>
          </cell>
          <cell r="EC82">
            <v>29772.125971590154</v>
          </cell>
          <cell r="ED82">
            <v>31633.511304191095</v>
          </cell>
          <cell r="EE82">
            <v>33494.896636792037</v>
          </cell>
          <cell r="EF82">
            <v>34425.589303092507</v>
          </cell>
          <cell r="EG82">
            <v>36286.974635693448</v>
          </cell>
          <cell r="EH82">
            <v>38148.35996829439</v>
          </cell>
          <cell r="EI82">
            <v>40009.745300895331</v>
          </cell>
          <cell r="EJ82">
            <v>41871.130633496272</v>
          </cell>
          <cell r="EK82">
            <v>43732.515966097213</v>
          </cell>
          <cell r="EL82">
            <v>45593.901298698154</v>
          </cell>
          <cell r="EM82">
            <v>46536.890970026165</v>
          </cell>
          <cell r="EN82">
            <v>48422.870312682186</v>
          </cell>
          <cell r="EO82">
            <v>50284.255645283127</v>
          </cell>
          <cell r="EP82">
            <v>52145.640977884068</v>
          </cell>
          <cell r="EQ82">
            <v>54007.026310485009</v>
          </cell>
          <cell r="ER82">
            <v>1824.9585157466045</v>
          </cell>
          <cell r="ES82">
            <v>3630.8838227308706</v>
          </cell>
          <cell r="ET82">
            <v>4545.3236809153732</v>
          </cell>
          <cell r="EU82">
            <v>6374.2033972843792</v>
          </cell>
          <cell r="EV82">
            <v>8180.1287042686454</v>
          </cell>
          <cell r="EW82">
            <v>9986.0540112529125</v>
          </cell>
          <cell r="EX82">
            <v>11791.97931823718</v>
          </cell>
          <cell r="EY82">
            <v>13597.904625221447</v>
          </cell>
          <cell r="EZ82">
            <v>15403.829932205714</v>
          </cell>
          <cell r="FA82">
            <v>16306.792585697847</v>
          </cell>
          <cell r="FB82">
            <v>18112.717892682114</v>
          </cell>
          <cell r="FC82">
            <v>19918.643199666381</v>
          </cell>
          <cell r="FD82">
            <v>21724.568506650648</v>
          </cell>
          <cell r="FE82">
            <v>23530.493813634916</v>
          </cell>
          <cell r="FF82">
            <v>25336.419120619183</v>
          </cell>
          <cell r="FG82">
            <v>27142.34442760345</v>
          </cell>
          <cell r="FH82">
            <v>28045.307081095583</v>
          </cell>
          <cell r="FI82">
            <v>29851.23238807985</v>
          </cell>
          <cell r="FJ82">
            <v>31657.157695064117</v>
          </cell>
          <cell r="FK82">
            <v>33463.083002048385</v>
          </cell>
          <cell r="FL82">
            <v>35269.008309032652</v>
          </cell>
          <cell r="FM82">
            <v>37074.933616016919</v>
          </cell>
          <cell r="FN82">
            <v>38880.858923001186</v>
          </cell>
          <cell r="FO82">
            <v>39783.821576493319</v>
          </cell>
          <cell r="FP82">
            <v>41589.746883477586</v>
          </cell>
          <cell r="FQ82">
            <v>43395.672190461853</v>
          </cell>
          <cell r="FR82">
            <v>45201.597497446121</v>
          </cell>
          <cell r="FS82">
            <v>47007.522804430388</v>
          </cell>
          <cell r="FT82">
            <v>48813.448111414655</v>
          </cell>
          <cell r="FU82">
            <v>50619.373418398922</v>
          </cell>
          <cell r="FV82">
            <v>869.48379908661707</v>
          </cell>
          <cell r="FW82">
            <v>2466.7082086955261</v>
          </cell>
          <cell r="FX82">
            <v>4063.932618304435</v>
          </cell>
          <cell r="FY82">
            <v>5661.1570279133439</v>
          </cell>
          <cell r="FZ82">
            <v>7258.3814375222528</v>
          </cell>
          <cell r="GA82">
            <v>8855.6058471311626</v>
          </cell>
          <cell r="GB82">
            <v>10452.830256740071</v>
          </cell>
          <cell r="GC82">
            <v>11251.442461544526</v>
          </cell>
          <cell r="GD82">
            <v>12848.666871153435</v>
          </cell>
          <cell r="GE82">
            <v>14445.891280762344</v>
          </cell>
          <cell r="GF82">
            <v>16043.115690371253</v>
          </cell>
          <cell r="GG82">
            <v>17640.340099980163</v>
          </cell>
          <cell r="GH82">
            <v>19237.564509589072</v>
          </cell>
          <cell r="GI82">
            <v>20834.788919197981</v>
          </cell>
          <cell r="GJ82">
            <v>21633.401124002437</v>
          </cell>
          <cell r="GK82">
            <v>23230.625533611346</v>
          </cell>
          <cell r="GL82">
            <v>24827.849943220255</v>
          </cell>
          <cell r="GM82">
            <v>26425.074352829164</v>
          </cell>
          <cell r="GN82">
            <v>28022.298762438073</v>
          </cell>
          <cell r="GO82">
            <v>29619.523172046982</v>
          </cell>
          <cell r="GP82">
            <v>31216.747581655891</v>
          </cell>
          <cell r="GQ82">
            <v>32015.359786460347</v>
          </cell>
          <cell r="GR82">
            <v>33612.584196069256</v>
          </cell>
          <cell r="GS82">
            <v>35209.808605678169</v>
          </cell>
          <cell r="GT82">
            <v>36807.033015287081</v>
          </cell>
          <cell r="GU82">
            <v>38404.257424895994</v>
          </cell>
          <cell r="GV82">
            <v>40007.200602972014</v>
          </cell>
          <cell r="GW82">
            <v>41623.465536494536</v>
          </cell>
          <cell r="GX82">
            <v>42422.077741298992</v>
          </cell>
          <cell r="GY82">
            <v>44019.302150907904</v>
          </cell>
          <cell r="GZ82">
            <v>44265.107128748743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  <cell r="HJ82">
            <v>0</v>
          </cell>
          <cell r="HK82">
            <v>0</v>
          </cell>
          <cell r="HL82">
            <v>0</v>
          </cell>
          <cell r="HM82">
            <v>0</v>
          </cell>
          <cell r="HN82">
            <v>0</v>
          </cell>
          <cell r="HO82">
            <v>0</v>
          </cell>
          <cell r="HP82">
            <v>0</v>
          </cell>
          <cell r="HQ82">
            <v>0</v>
          </cell>
          <cell r="HR82">
            <v>0</v>
          </cell>
          <cell r="HS82">
            <v>0</v>
          </cell>
          <cell r="HT82">
            <v>0</v>
          </cell>
          <cell r="HU82">
            <v>0</v>
          </cell>
          <cell r="HV82">
            <v>0</v>
          </cell>
          <cell r="HW82">
            <v>0</v>
          </cell>
          <cell r="HX82">
            <v>0</v>
          </cell>
          <cell r="HY82">
            <v>0</v>
          </cell>
          <cell r="HZ82">
            <v>0</v>
          </cell>
          <cell r="IA82">
            <v>0</v>
          </cell>
        </row>
        <row r="83">
          <cell r="A83">
            <v>81</v>
          </cell>
          <cell r="C83" t="str">
            <v>Consumo de Bagazo  Acumulado</v>
          </cell>
          <cell r="D83" t="str">
            <v>Ton/día</v>
          </cell>
          <cell r="E83">
            <v>286.39159731864584</v>
          </cell>
          <cell r="F83">
            <v>1088.7888909344947</v>
          </cell>
          <cell r="G83">
            <v>2158.65194908896</v>
          </cell>
          <cell r="H83">
            <v>3495.9807717820413</v>
          </cell>
          <cell r="I83">
            <v>5100.775359013739</v>
          </cell>
          <cell r="J83">
            <v>6705.5699462454368</v>
          </cell>
          <cell r="K83">
            <v>8310.3645334771354</v>
          </cell>
          <cell r="L83">
            <v>9513.9604739009083</v>
          </cell>
          <cell r="M83">
            <v>11118.755061132606</v>
          </cell>
          <cell r="N83">
            <v>12723.549648364304</v>
          </cell>
          <cell r="O83">
            <v>14328.344235596001</v>
          </cell>
          <cell r="P83">
            <v>15933.138822827699</v>
          </cell>
          <cell r="Q83">
            <v>17537.933410059399</v>
          </cell>
          <cell r="R83">
            <v>19142.727997291098</v>
          </cell>
          <cell r="S83">
            <v>20346.323937714871</v>
          </cell>
          <cell r="T83">
            <v>21951.118524946571</v>
          </cell>
          <cell r="U83">
            <v>23555.91311217827</v>
          </cell>
          <cell r="V83">
            <v>25180.38290745403</v>
          </cell>
          <cell r="W83">
            <v>26804.85270272979</v>
          </cell>
          <cell r="X83">
            <v>28409.647289961489</v>
          </cell>
          <cell r="Y83">
            <v>28943.732573531452</v>
          </cell>
          <cell r="Z83">
            <v>30246.277085393289</v>
          </cell>
          <cell r="AA83">
            <v>31983.003101209069</v>
          </cell>
          <cell r="AB83">
            <v>33719.72911702485</v>
          </cell>
          <cell r="AC83">
            <v>35456.455132840631</v>
          </cell>
          <cell r="AD83">
            <v>37193.181148656411</v>
          </cell>
          <cell r="AE83">
            <v>38929.907164472192</v>
          </cell>
          <cell r="AF83">
            <v>40666.633180287972</v>
          </cell>
          <cell r="AG83">
            <v>42403.359196103753</v>
          </cell>
          <cell r="AH83">
            <v>44140.085211919533</v>
          </cell>
          <cell r="AI83">
            <v>45876.811227735314</v>
          </cell>
          <cell r="AJ83">
            <v>47613.537243551094</v>
          </cell>
          <cell r="AK83">
            <v>49350.263259366875</v>
          </cell>
          <cell r="AL83">
            <v>50218.626267274769</v>
          </cell>
          <cell r="AM83">
            <v>51955.352283090549</v>
          </cell>
          <cell r="AN83">
            <v>53692.07829890633</v>
          </cell>
          <cell r="AO83">
            <v>55428.804314722111</v>
          </cell>
          <cell r="AP83">
            <v>57165.530330537891</v>
          </cell>
          <cell r="AQ83">
            <v>58902.256346353672</v>
          </cell>
          <cell r="AR83">
            <v>60638.982362169452</v>
          </cell>
          <cell r="AS83">
            <v>61518.45234236028</v>
          </cell>
          <cell r="AT83">
            <v>63277.392302741937</v>
          </cell>
          <cell r="AU83">
            <v>65014.118318557717</v>
          </cell>
          <cell r="AV83">
            <v>66750.844334373498</v>
          </cell>
          <cell r="AW83">
            <v>68487.570350189286</v>
          </cell>
          <cell r="AX83">
            <v>70224.296366005074</v>
          </cell>
          <cell r="AY83">
            <v>71961.022381820861</v>
          </cell>
          <cell r="AZ83">
            <v>72829.385389728748</v>
          </cell>
          <cell r="BA83">
            <v>74566.111405544536</v>
          </cell>
          <cell r="BB83">
            <v>76302.837421360324</v>
          </cell>
          <cell r="BC83">
            <v>78039.563437176112</v>
          </cell>
          <cell r="BD83">
            <v>79716.794090914569</v>
          </cell>
          <cell r="BE83">
            <v>81333.494883287378</v>
          </cell>
          <cell r="BF83">
            <v>82950.195675660187</v>
          </cell>
          <cell r="BG83">
            <v>83758.546071846591</v>
          </cell>
          <cell r="BH83">
            <v>85375.2468642194</v>
          </cell>
          <cell r="BI83">
            <v>86991.947656592209</v>
          </cell>
          <cell r="BJ83">
            <v>88608.648448965017</v>
          </cell>
          <cell r="BK83">
            <v>90225.349241337826</v>
          </cell>
          <cell r="BL83">
            <v>91842.050033710635</v>
          </cell>
          <cell r="BM83">
            <v>93478.426034127493</v>
          </cell>
          <cell r="BN83">
            <v>94286.776430313897</v>
          </cell>
          <cell r="BO83">
            <v>95903.477222686706</v>
          </cell>
          <cell r="BP83">
            <v>97520.178015059515</v>
          </cell>
          <cell r="BQ83">
            <v>99136.878807432324</v>
          </cell>
          <cell r="BR83">
            <v>100753.57959980513</v>
          </cell>
          <cell r="BS83">
            <v>102370.28039217794</v>
          </cell>
          <cell r="BT83">
            <v>103986.98118455075</v>
          </cell>
          <cell r="BU83">
            <v>104795.33158073715</v>
          </cell>
          <cell r="BV83">
            <v>106412.03237310996</v>
          </cell>
          <cell r="BW83">
            <v>108028.73316548277</v>
          </cell>
          <cell r="BX83">
            <v>109645.43395785558</v>
          </cell>
          <cell r="BY83">
            <v>111262.13475022839</v>
          </cell>
          <cell r="BZ83">
            <v>112878.8355426012</v>
          </cell>
          <cell r="CA83">
            <v>114495.53633497401</v>
          </cell>
          <cell r="CB83">
            <v>115313.72433518244</v>
          </cell>
          <cell r="CC83">
            <v>116950.1003355993</v>
          </cell>
          <cell r="CD83">
            <v>118566.80112797211</v>
          </cell>
          <cell r="CE83">
            <v>120183.50192034492</v>
          </cell>
          <cell r="CF83">
            <v>121800.20271271773</v>
          </cell>
          <cell r="CG83">
            <v>123416.90350509054</v>
          </cell>
          <cell r="CH83">
            <v>125175.00902356193</v>
          </cell>
          <cell r="CI83">
            <v>126090.64266482502</v>
          </cell>
          <cell r="CJ83">
            <v>127921.90994735122</v>
          </cell>
          <cell r="CK83">
            <v>129753.17722987742</v>
          </cell>
          <cell r="CL83">
            <v>131584.4445124036</v>
          </cell>
          <cell r="CM83">
            <v>133415.71179492978</v>
          </cell>
          <cell r="CN83">
            <v>135246.97907745597</v>
          </cell>
          <cell r="CO83">
            <v>137078.24635998215</v>
          </cell>
          <cell r="CP83">
            <v>138006.17700627277</v>
          </cell>
          <cell r="CQ83">
            <v>139862.03829885405</v>
          </cell>
          <cell r="CR83">
            <v>141693.30558138023</v>
          </cell>
          <cell r="CS83">
            <v>143524.57286390642</v>
          </cell>
          <cell r="CT83">
            <v>145355.8401464326</v>
          </cell>
          <cell r="CU83">
            <v>147187.10742895879</v>
          </cell>
          <cell r="CV83">
            <v>149018.37471148497</v>
          </cell>
          <cell r="CW83">
            <v>149934.00835274806</v>
          </cell>
          <cell r="CX83">
            <v>151765.27563527424</v>
          </cell>
          <cell r="CY83">
            <v>153596.54291780043</v>
          </cell>
          <cell r="CZ83">
            <v>155427.81020032661</v>
          </cell>
          <cell r="DA83">
            <v>157259.07748285279</v>
          </cell>
          <cell r="DB83">
            <v>159090.34476537898</v>
          </cell>
          <cell r="DC83">
            <v>160921.61204790516</v>
          </cell>
          <cell r="DD83">
            <v>161849.54269419578</v>
          </cell>
          <cell r="DE83">
            <v>163705.40398677706</v>
          </cell>
          <cell r="DF83">
            <v>165536.67126930325</v>
          </cell>
          <cell r="DG83">
            <v>167367.93855182943</v>
          </cell>
          <cell r="DH83">
            <v>169199.20583435561</v>
          </cell>
          <cell r="DI83">
            <v>171030.4731168818</v>
          </cell>
          <cell r="DJ83">
            <v>172861.74039940798</v>
          </cell>
          <cell r="DK83">
            <v>173777.37404067107</v>
          </cell>
          <cell r="DL83">
            <v>175608.64132319725</v>
          </cell>
          <cell r="DM83">
            <v>177459.98730577328</v>
          </cell>
          <cell r="DN83">
            <v>179321.37263837422</v>
          </cell>
          <cell r="DO83">
            <v>181182.75797097516</v>
          </cell>
          <cell r="DP83">
            <v>183044.1433035761</v>
          </cell>
          <cell r="DQ83">
            <v>184905.52863617704</v>
          </cell>
          <cell r="DR83">
            <v>185836.22130247753</v>
          </cell>
          <cell r="DS83">
            <v>187697.60663507847</v>
          </cell>
          <cell r="DT83">
            <v>189558.99196767941</v>
          </cell>
          <cell r="DU83">
            <v>191420.37730028035</v>
          </cell>
          <cell r="DV83">
            <v>193281.76263288129</v>
          </cell>
          <cell r="DW83">
            <v>195143.14796548223</v>
          </cell>
          <cell r="DX83">
            <v>197004.53329808317</v>
          </cell>
          <cell r="DY83">
            <v>197935.22596438366</v>
          </cell>
          <cell r="DZ83">
            <v>199796.6112969846</v>
          </cell>
          <cell r="EA83">
            <v>201657.99662958554</v>
          </cell>
          <cell r="EB83">
            <v>203519.38196218648</v>
          </cell>
          <cell r="EC83">
            <v>205380.76729478742</v>
          </cell>
          <cell r="ED83">
            <v>207242.15262738836</v>
          </cell>
          <cell r="EE83">
            <v>209103.53795998931</v>
          </cell>
          <cell r="EF83">
            <v>210034.23062628979</v>
          </cell>
          <cell r="EG83">
            <v>211895.61595889073</v>
          </cell>
          <cell r="EH83">
            <v>213757.00129149167</v>
          </cell>
          <cell r="EI83">
            <v>215618.38662409261</v>
          </cell>
          <cell r="EJ83">
            <v>217479.77195669356</v>
          </cell>
          <cell r="EK83">
            <v>219341.1572892945</v>
          </cell>
          <cell r="EL83">
            <v>221202.54262189544</v>
          </cell>
          <cell r="EM83">
            <v>222145.53229322346</v>
          </cell>
          <cell r="EN83">
            <v>224031.51163587946</v>
          </cell>
          <cell r="EO83">
            <v>225892.8969684804</v>
          </cell>
          <cell r="EP83">
            <v>227754.28230108134</v>
          </cell>
          <cell r="EQ83">
            <v>229615.66763368229</v>
          </cell>
          <cell r="ER83">
            <v>231440.62614942889</v>
          </cell>
          <cell r="ES83">
            <v>233246.55145641314</v>
          </cell>
          <cell r="ET83">
            <v>234160.99131459766</v>
          </cell>
          <cell r="EU83">
            <v>235989.87103096666</v>
          </cell>
          <cell r="EV83">
            <v>237795.79633795092</v>
          </cell>
          <cell r="EW83">
            <v>239601.72164493517</v>
          </cell>
          <cell r="EX83">
            <v>241407.64695191942</v>
          </cell>
          <cell r="EY83">
            <v>243213.57225890367</v>
          </cell>
          <cell r="EZ83">
            <v>245019.49756588793</v>
          </cell>
          <cell r="FA83">
            <v>245922.46021938007</v>
          </cell>
          <cell r="FB83">
            <v>247728.38552636432</v>
          </cell>
          <cell r="FC83">
            <v>249534.31083334857</v>
          </cell>
          <cell r="FD83">
            <v>251340.23614033283</v>
          </cell>
          <cell r="FE83">
            <v>253146.16144731708</v>
          </cell>
          <cell r="FF83">
            <v>254952.08675430133</v>
          </cell>
          <cell r="FG83">
            <v>256758.01206128558</v>
          </cell>
          <cell r="FH83">
            <v>257660.97471477772</v>
          </cell>
          <cell r="FI83">
            <v>259466.90002176198</v>
          </cell>
          <cell r="FJ83">
            <v>261272.82532874623</v>
          </cell>
          <cell r="FK83">
            <v>263078.75063573051</v>
          </cell>
          <cell r="FL83">
            <v>264884.67594271479</v>
          </cell>
          <cell r="FM83">
            <v>266690.60124969907</v>
          </cell>
          <cell r="FN83">
            <v>268496.52655668336</v>
          </cell>
          <cell r="FO83">
            <v>269399.48921017547</v>
          </cell>
          <cell r="FP83">
            <v>271205.41451715975</v>
          </cell>
          <cell r="FQ83">
            <v>273011.33982414403</v>
          </cell>
          <cell r="FR83">
            <v>274817.26513112831</v>
          </cell>
          <cell r="FS83">
            <v>276623.19043811259</v>
          </cell>
          <cell r="FT83">
            <v>278429.11574509687</v>
          </cell>
          <cell r="FU83">
            <v>280235.04105208116</v>
          </cell>
          <cell r="FV83">
            <v>281104.52485116775</v>
          </cell>
          <cell r="FW83">
            <v>282701.74926077668</v>
          </cell>
          <cell r="FX83">
            <v>284298.9736703856</v>
          </cell>
          <cell r="FY83">
            <v>285896.19807999453</v>
          </cell>
          <cell r="FZ83">
            <v>287493.42248960346</v>
          </cell>
          <cell r="GA83">
            <v>289090.64689921238</v>
          </cell>
          <cell r="GB83">
            <v>290687.87130882131</v>
          </cell>
          <cell r="GC83">
            <v>291486.48351362575</v>
          </cell>
          <cell r="GD83">
            <v>293083.70792323467</v>
          </cell>
          <cell r="GE83">
            <v>294680.9323328436</v>
          </cell>
          <cell r="GF83">
            <v>296278.15674245253</v>
          </cell>
          <cell r="GG83">
            <v>297875.38115206145</v>
          </cell>
          <cell r="GH83">
            <v>299472.60556167038</v>
          </cell>
          <cell r="GI83">
            <v>301069.82997127931</v>
          </cell>
          <cell r="GJ83">
            <v>301868.44217608374</v>
          </cell>
          <cell r="GK83">
            <v>303465.66658569267</v>
          </cell>
          <cell r="GL83">
            <v>305062.8909953016</v>
          </cell>
          <cell r="GM83">
            <v>306660.11540491052</v>
          </cell>
          <cell r="GN83">
            <v>308257.33981451945</v>
          </cell>
          <cell r="GO83">
            <v>309854.56422412838</v>
          </cell>
          <cell r="GP83">
            <v>311451.78863373731</v>
          </cell>
          <cell r="GQ83">
            <v>312250.40083854174</v>
          </cell>
          <cell r="GR83">
            <v>313847.62524815067</v>
          </cell>
          <cell r="GS83">
            <v>315444.84965775959</v>
          </cell>
          <cell r="GT83">
            <v>317042.07406736852</v>
          </cell>
          <cell r="GU83">
            <v>318639.29847697745</v>
          </cell>
          <cell r="GV83">
            <v>320242.24165505345</v>
          </cell>
          <cell r="GW83">
            <v>321858.50658857595</v>
          </cell>
          <cell r="GX83">
            <v>322657.11879338039</v>
          </cell>
          <cell r="GY83">
            <v>324254.34320298932</v>
          </cell>
          <cell r="GZ83">
            <v>324500.14818083018</v>
          </cell>
          <cell r="HA83">
            <v>324500.14818083018</v>
          </cell>
          <cell r="HB83">
            <v>324500.14818083018</v>
          </cell>
          <cell r="HC83">
            <v>324500.14818083018</v>
          </cell>
          <cell r="HD83">
            <v>324500.14818083018</v>
          </cell>
          <cell r="HE83">
            <v>324500.14818083018</v>
          </cell>
          <cell r="HF83">
            <v>324500.14818083018</v>
          </cell>
          <cell r="HG83">
            <v>324500.14818083018</v>
          </cell>
          <cell r="HH83">
            <v>324500.14818083018</v>
          </cell>
          <cell r="HI83">
            <v>324500.14818083018</v>
          </cell>
          <cell r="HJ83">
            <v>324500.14818083018</v>
          </cell>
          <cell r="HK83">
            <v>324500.14818083018</v>
          </cell>
          <cell r="HL83">
            <v>324500.14818083018</v>
          </cell>
          <cell r="HM83">
            <v>324500.14818083018</v>
          </cell>
          <cell r="HN83">
            <v>324500.14818083018</v>
          </cell>
          <cell r="HO83">
            <v>324500.14818083018</v>
          </cell>
          <cell r="HP83">
            <v>324500.14818083018</v>
          </cell>
          <cell r="HQ83">
            <v>324500.14818083018</v>
          </cell>
          <cell r="HR83">
            <v>324500.14818083018</v>
          </cell>
          <cell r="HS83">
            <v>324500.14818083018</v>
          </cell>
          <cell r="HT83">
            <v>324500.14818083018</v>
          </cell>
          <cell r="HU83">
            <v>324500.14818083018</v>
          </cell>
          <cell r="HV83">
            <v>324500.14818083018</v>
          </cell>
          <cell r="HW83">
            <v>324500.14818083018</v>
          </cell>
          <cell r="HX83">
            <v>324500.14818083018</v>
          </cell>
          <cell r="HY83">
            <v>324500.14818083018</v>
          </cell>
          <cell r="HZ83">
            <v>324500.14818083018</v>
          </cell>
          <cell r="IA83">
            <v>324500.14818083018</v>
          </cell>
        </row>
        <row r="84">
          <cell r="A84">
            <v>82</v>
          </cell>
        </row>
        <row r="85">
          <cell r="A85">
            <v>83</v>
          </cell>
          <cell r="B85" t="str">
            <v>P</v>
          </cell>
          <cell r="C85" t="str">
            <v>Excedente de Bagazo  Día</v>
          </cell>
          <cell r="D85" t="str">
            <v>Ton/día</v>
          </cell>
          <cell r="E85">
            <v>449.20078934802086</v>
          </cell>
          <cell r="F85">
            <v>300.99128638415129</v>
          </cell>
          <cell r="G85">
            <v>401.32171517886809</v>
          </cell>
          <cell r="H85">
            <v>501.65214397358523</v>
          </cell>
          <cell r="I85">
            <v>601.98257276830259</v>
          </cell>
          <cell r="J85">
            <v>601.98257276830259</v>
          </cell>
          <cell r="K85">
            <v>601.98257276830259</v>
          </cell>
          <cell r="L85">
            <v>451.48692957622666</v>
          </cell>
          <cell r="M85">
            <v>601.98257276830259</v>
          </cell>
          <cell r="N85">
            <v>601.98257276830259</v>
          </cell>
          <cell r="O85">
            <v>601.98257276830259</v>
          </cell>
          <cell r="P85">
            <v>601.98257276830259</v>
          </cell>
          <cell r="Q85">
            <v>601.98257276830259</v>
          </cell>
          <cell r="R85">
            <v>601.98257276830259</v>
          </cell>
          <cell r="S85">
            <v>451.48692957622666</v>
          </cell>
          <cell r="T85">
            <v>601.98257276830259</v>
          </cell>
          <cell r="U85">
            <v>601.98257276830259</v>
          </cell>
          <cell r="V85">
            <v>582.30736472423996</v>
          </cell>
          <cell r="W85">
            <v>582.30736472423996</v>
          </cell>
          <cell r="X85">
            <v>601.98257276830259</v>
          </cell>
          <cell r="Y85">
            <v>308.26391643003888</v>
          </cell>
          <cell r="Z85">
            <v>592.74118813816426</v>
          </cell>
          <cell r="AA85">
            <v>790.32158418421864</v>
          </cell>
          <cell r="AB85">
            <v>790.32158418421886</v>
          </cell>
          <cell r="AC85">
            <v>790.32158418421886</v>
          </cell>
          <cell r="AD85">
            <v>790.32158418421886</v>
          </cell>
          <cell r="AE85">
            <v>790.32158418421886</v>
          </cell>
          <cell r="AF85">
            <v>790.32158418421886</v>
          </cell>
          <cell r="AG85">
            <v>790.32158418421886</v>
          </cell>
          <cell r="AH85">
            <v>790.32158418421886</v>
          </cell>
          <cell r="AI85">
            <v>790.32158418421886</v>
          </cell>
          <cell r="AJ85">
            <v>790.32158418421886</v>
          </cell>
          <cell r="AK85">
            <v>790.32158418421886</v>
          </cell>
          <cell r="AL85">
            <v>395.16079209210943</v>
          </cell>
          <cell r="AM85">
            <v>790.32158418421886</v>
          </cell>
          <cell r="AN85">
            <v>790.32158418421886</v>
          </cell>
          <cell r="AO85">
            <v>790.32158418421886</v>
          </cell>
          <cell r="AP85">
            <v>790.32158418421886</v>
          </cell>
          <cell r="AQ85">
            <v>790.32158418421886</v>
          </cell>
          <cell r="AR85">
            <v>790.32158418421886</v>
          </cell>
          <cell r="AS85">
            <v>384.05381980917093</v>
          </cell>
          <cell r="AT85">
            <v>768.10763961834186</v>
          </cell>
          <cell r="AU85">
            <v>790.32158418421886</v>
          </cell>
          <cell r="AV85">
            <v>790.32158418421886</v>
          </cell>
          <cell r="AW85">
            <v>790.32158418421886</v>
          </cell>
          <cell r="AX85">
            <v>790.32158418421886</v>
          </cell>
          <cell r="AY85">
            <v>790.32158418421886</v>
          </cell>
          <cell r="AZ85">
            <v>395.16079209210943</v>
          </cell>
          <cell r="BA85">
            <v>790.32158418421886</v>
          </cell>
          <cell r="BB85">
            <v>790.32158418421886</v>
          </cell>
          <cell r="BC85">
            <v>790.32158418421886</v>
          </cell>
          <cell r="BD85">
            <v>605.08854626153811</v>
          </cell>
          <cell r="BE85">
            <v>665.61840762719862</v>
          </cell>
          <cell r="BF85">
            <v>665.61840762719862</v>
          </cell>
          <cell r="BG85">
            <v>332.80920381359931</v>
          </cell>
          <cell r="BH85">
            <v>665.61840762719862</v>
          </cell>
          <cell r="BI85">
            <v>665.61840762719862</v>
          </cell>
          <cell r="BJ85">
            <v>665.61840762719862</v>
          </cell>
          <cell r="BK85">
            <v>665.61840762719862</v>
          </cell>
          <cell r="BL85">
            <v>665.61840762719862</v>
          </cell>
          <cell r="BM85">
            <v>645.94319958313599</v>
          </cell>
          <cell r="BN85">
            <v>332.80920381359931</v>
          </cell>
          <cell r="BO85">
            <v>665.61840762719862</v>
          </cell>
          <cell r="BP85">
            <v>665.61840762719862</v>
          </cell>
          <cell r="BQ85">
            <v>665.61840762719862</v>
          </cell>
          <cell r="BR85">
            <v>665.61840762719862</v>
          </cell>
          <cell r="BS85">
            <v>665.61840762719862</v>
          </cell>
          <cell r="BT85">
            <v>665.61840762719862</v>
          </cell>
          <cell r="BU85">
            <v>332.80920381359931</v>
          </cell>
          <cell r="BV85">
            <v>665.61840762719862</v>
          </cell>
          <cell r="BW85">
            <v>665.61840762719862</v>
          </cell>
          <cell r="BX85">
            <v>665.61840762719862</v>
          </cell>
          <cell r="BY85">
            <v>665.61840762719862</v>
          </cell>
          <cell r="BZ85">
            <v>665.61840762719862</v>
          </cell>
          <cell r="CA85">
            <v>665.61840762719862</v>
          </cell>
          <cell r="CB85">
            <v>322.971599791568</v>
          </cell>
          <cell r="CC85">
            <v>645.94319958313599</v>
          </cell>
          <cell r="CD85">
            <v>665.61840762719862</v>
          </cell>
          <cell r="CE85">
            <v>665.61840762719862</v>
          </cell>
          <cell r="CF85">
            <v>665.61840762719862</v>
          </cell>
          <cell r="CG85">
            <v>665.61840762719862</v>
          </cell>
          <cell r="CH85">
            <v>1312.2166315286063</v>
          </cell>
          <cell r="CI85">
            <v>619.52743373690112</v>
          </cell>
          <cell r="CJ85">
            <v>1239.0548674738022</v>
          </cell>
          <cell r="CK85">
            <v>1239.0548674738022</v>
          </cell>
          <cell r="CL85">
            <v>1239.0548674738022</v>
          </cell>
          <cell r="CM85">
            <v>1239.0548674738022</v>
          </cell>
          <cell r="CN85">
            <v>1239.0548674738022</v>
          </cell>
          <cell r="CO85">
            <v>1239.0548674738022</v>
          </cell>
          <cell r="CP85">
            <v>607.23042870936206</v>
          </cell>
          <cell r="CQ85">
            <v>1214.4608574187241</v>
          </cell>
          <cell r="CR85">
            <v>1239.0548674738022</v>
          </cell>
          <cell r="CS85">
            <v>1239.0548674738022</v>
          </cell>
          <cell r="CT85">
            <v>1239.0548674738022</v>
          </cell>
          <cell r="CU85">
            <v>1239.0548674738022</v>
          </cell>
          <cell r="CV85">
            <v>1239.0548674738022</v>
          </cell>
          <cell r="CW85">
            <v>619.52743373690112</v>
          </cell>
          <cell r="CX85">
            <v>1239.0548674738022</v>
          </cell>
          <cell r="CY85">
            <v>1239.0548674738022</v>
          </cell>
          <cell r="CZ85">
            <v>1239.0548674738022</v>
          </cell>
          <cell r="DA85">
            <v>1239.0548674738022</v>
          </cell>
          <cell r="DB85">
            <v>1239.0548674738022</v>
          </cell>
          <cell r="DC85">
            <v>1239.0548674738022</v>
          </cell>
          <cell r="DD85">
            <v>607.23042870936206</v>
          </cell>
          <cell r="DE85">
            <v>1214.4608574187241</v>
          </cell>
          <cell r="DF85">
            <v>1239.0548674738022</v>
          </cell>
          <cell r="DG85">
            <v>1239.0548674738022</v>
          </cell>
          <cell r="DH85">
            <v>1239.0548674738022</v>
          </cell>
          <cell r="DI85">
            <v>1239.0548674738022</v>
          </cell>
          <cell r="DJ85">
            <v>1239.0548674738022</v>
          </cell>
          <cell r="DK85">
            <v>619.52743373690112</v>
          </cell>
          <cell r="DL85">
            <v>1239.0548674738022</v>
          </cell>
          <cell r="DM85">
            <v>1086.7146674239725</v>
          </cell>
          <cell r="DN85">
            <v>1076.6753173990576</v>
          </cell>
          <cell r="DO85">
            <v>1076.6753173990576</v>
          </cell>
          <cell r="DP85">
            <v>1076.6753173990576</v>
          </cell>
          <cell r="DQ85">
            <v>1076.6753173990576</v>
          </cell>
          <cell r="DR85">
            <v>538.33765869952879</v>
          </cell>
          <cell r="DS85">
            <v>1076.6753173990576</v>
          </cell>
          <cell r="DT85">
            <v>1076.6753173990576</v>
          </cell>
          <cell r="DU85">
            <v>1076.6753173990576</v>
          </cell>
          <cell r="DV85">
            <v>1076.6753173990576</v>
          </cell>
          <cell r="DW85">
            <v>1076.6753173990576</v>
          </cell>
          <cell r="DX85">
            <v>1076.6753173990576</v>
          </cell>
          <cell r="DY85">
            <v>538.33765869952879</v>
          </cell>
          <cell r="DZ85">
            <v>1076.6753173990576</v>
          </cell>
          <cell r="EA85">
            <v>1076.6753173990576</v>
          </cell>
          <cell r="EB85">
            <v>1076.6753173990576</v>
          </cell>
          <cell r="EC85">
            <v>1076.6753173990576</v>
          </cell>
          <cell r="ED85">
            <v>1076.6753173990576</v>
          </cell>
          <cell r="EE85">
            <v>1076.6753173990576</v>
          </cell>
          <cell r="EF85">
            <v>538.33765869952879</v>
          </cell>
          <cell r="EG85">
            <v>1076.6753173990576</v>
          </cell>
          <cell r="EH85">
            <v>1076.6753173990576</v>
          </cell>
          <cell r="EI85">
            <v>1076.6753173990576</v>
          </cell>
          <cell r="EJ85">
            <v>1076.6753173990576</v>
          </cell>
          <cell r="EK85">
            <v>1076.6753173990576</v>
          </cell>
          <cell r="EL85">
            <v>1076.6753173990576</v>
          </cell>
          <cell r="EM85">
            <v>526.04065367198973</v>
          </cell>
          <cell r="EN85">
            <v>1052.0813073439795</v>
          </cell>
          <cell r="EO85">
            <v>1076.6753173990576</v>
          </cell>
          <cell r="EP85">
            <v>1076.6753173990576</v>
          </cell>
          <cell r="EQ85">
            <v>1076.6753173990576</v>
          </cell>
          <cell r="ER85">
            <v>1025.1918175867286</v>
          </cell>
          <cell r="ES85">
            <v>1044.2250263490669</v>
          </cell>
          <cell r="ET85">
            <v>510.63530848216374</v>
          </cell>
          <cell r="EU85">
            <v>1021.2706169643272</v>
          </cell>
          <cell r="EV85">
            <v>1044.2250263490669</v>
          </cell>
          <cell r="EW85">
            <v>1044.2250263490669</v>
          </cell>
          <cell r="EX85">
            <v>1044.2250263490669</v>
          </cell>
          <cell r="EY85">
            <v>1044.2250263490669</v>
          </cell>
          <cell r="EZ85">
            <v>1044.2250263490669</v>
          </cell>
          <cell r="FA85">
            <v>522.11251317453343</v>
          </cell>
          <cell r="FB85">
            <v>1044.2250263490669</v>
          </cell>
          <cell r="FC85">
            <v>1044.2250263490669</v>
          </cell>
          <cell r="FD85">
            <v>1044.2250263490669</v>
          </cell>
          <cell r="FE85">
            <v>1044.2250263490669</v>
          </cell>
          <cell r="FF85">
            <v>1044.2250263490669</v>
          </cell>
          <cell r="FG85">
            <v>1044.2250263490669</v>
          </cell>
          <cell r="FH85">
            <v>522.11251317453343</v>
          </cell>
          <cell r="FI85">
            <v>1044.2250263490669</v>
          </cell>
          <cell r="FJ85">
            <v>1044.2250263490669</v>
          </cell>
          <cell r="FK85">
            <v>1044.2250263490669</v>
          </cell>
          <cell r="FL85">
            <v>1044.2250263490669</v>
          </cell>
          <cell r="FM85">
            <v>1044.2250263490669</v>
          </cell>
          <cell r="FN85">
            <v>1044.2250263490669</v>
          </cell>
          <cell r="FO85">
            <v>522.11251317453343</v>
          </cell>
          <cell r="FP85">
            <v>1044.2250263490669</v>
          </cell>
          <cell r="FQ85">
            <v>1044.2250263490669</v>
          </cell>
          <cell r="FR85">
            <v>1044.2250263490669</v>
          </cell>
          <cell r="FS85">
            <v>1044.2250263490669</v>
          </cell>
          <cell r="FT85">
            <v>1044.2250263490669</v>
          </cell>
          <cell r="FU85">
            <v>1044.2250263490669</v>
          </cell>
          <cell r="FV85">
            <v>361.54880091338271</v>
          </cell>
          <cell r="FW85">
            <v>864.84079039109042</v>
          </cell>
          <cell r="FX85">
            <v>864.84079039109042</v>
          </cell>
          <cell r="FY85">
            <v>864.84079039109042</v>
          </cell>
          <cell r="FZ85">
            <v>864.84079039109042</v>
          </cell>
          <cell r="GA85">
            <v>864.84079039109042</v>
          </cell>
          <cell r="GB85">
            <v>864.84079039109042</v>
          </cell>
          <cell r="GC85">
            <v>432.42039519554521</v>
          </cell>
          <cell r="GD85">
            <v>864.84079039109042</v>
          </cell>
          <cell r="GE85">
            <v>864.84079039109042</v>
          </cell>
          <cell r="GF85">
            <v>864.84079039109042</v>
          </cell>
          <cell r="GG85">
            <v>864.84079039109042</v>
          </cell>
          <cell r="GH85">
            <v>864.84079039109042</v>
          </cell>
          <cell r="GI85">
            <v>864.84079039109042</v>
          </cell>
          <cell r="GJ85">
            <v>432.42039519554521</v>
          </cell>
          <cell r="GK85">
            <v>864.84079039109042</v>
          </cell>
          <cell r="GL85">
            <v>864.84079039109042</v>
          </cell>
          <cell r="GM85">
            <v>864.84079039109042</v>
          </cell>
          <cell r="GN85">
            <v>864.84079039109042</v>
          </cell>
          <cell r="GO85">
            <v>864.84079039109042</v>
          </cell>
          <cell r="GP85">
            <v>864.84079039109042</v>
          </cell>
          <cell r="GQ85">
            <v>432.42039519554521</v>
          </cell>
          <cell r="GR85">
            <v>864.84079039109042</v>
          </cell>
          <cell r="GS85">
            <v>864.84079039109042</v>
          </cell>
          <cell r="GT85">
            <v>864.84079039109042</v>
          </cell>
          <cell r="GU85">
            <v>864.84079039109042</v>
          </cell>
          <cell r="GV85">
            <v>859.12202192398217</v>
          </cell>
          <cell r="GW85">
            <v>845.8002664774815</v>
          </cell>
          <cell r="GX85">
            <v>432.42039519554521</v>
          </cell>
          <cell r="GY85">
            <v>864.84079039109042</v>
          </cell>
          <cell r="GZ85">
            <v>-245.80497784083943</v>
          </cell>
          <cell r="HA85">
            <v>0</v>
          </cell>
          <cell r="HB85">
            <v>0</v>
          </cell>
          <cell r="HC85">
            <v>0</v>
          </cell>
          <cell r="HD85">
            <v>0</v>
          </cell>
          <cell r="HE85">
            <v>0</v>
          </cell>
          <cell r="HF85">
            <v>0</v>
          </cell>
          <cell r="HG85">
            <v>0</v>
          </cell>
          <cell r="HH85">
            <v>0</v>
          </cell>
          <cell r="HI85">
            <v>0</v>
          </cell>
          <cell r="HJ85">
            <v>0</v>
          </cell>
          <cell r="HK85">
            <v>0</v>
          </cell>
          <cell r="HL85">
            <v>0</v>
          </cell>
          <cell r="HM85">
            <v>0</v>
          </cell>
          <cell r="HN85">
            <v>0</v>
          </cell>
          <cell r="HO85">
            <v>0</v>
          </cell>
          <cell r="HP85">
            <v>0</v>
          </cell>
          <cell r="HQ85">
            <v>0</v>
          </cell>
          <cell r="HR85">
            <v>0</v>
          </cell>
          <cell r="HS85">
            <v>0</v>
          </cell>
          <cell r="HT85">
            <v>0</v>
          </cell>
          <cell r="HU85">
            <v>0</v>
          </cell>
          <cell r="HV85">
            <v>0</v>
          </cell>
          <cell r="HW85">
            <v>0</v>
          </cell>
          <cell r="HX85">
            <v>0</v>
          </cell>
          <cell r="HY85">
            <v>0</v>
          </cell>
          <cell r="HZ85">
            <v>0</v>
          </cell>
          <cell r="IA85">
            <v>0</v>
          </cell>
        </row>
        <row r="86">
          <cell r="A86">
            <v>84</v>
          </cell>
          <cell r="C86" t="str">
            <v>Excedente de Bagazo  Semanal</v>
          </cell>
          <cell r="D86" t="str">
            <v>Ton/día</v>
          </cell>
          <cell r="E86">
            <v>449.20078934802086</v>
          </cell>
          <cell r="F86">
            <v>750.19207573217227</v>
          </cell>
          <cell r="G86">
            <v>1151.5137909110404</v>
          </cell>
          <cell r="H86">
            <v>1653.1659348846251</v>
          </cell>
          <cell r="I86">
            <v>2255.1485076529279</v>
          </cell>
          <cell r="J86">
            <v>2857.1310804212308</v>
          </cell>
          <cell r="K86">
            <v>3459.1136531895318</v>
          </cell>
          <cell r="L86">
            <v>451.48692957622666</v>
          </cell>
          <cell r="M86">
            <v>1053.4695023445292</v>
          </cell>
          <cell r="N86">
            <v>1655.4520751128321</v>
          </cell>
          <cell r="O86">
            <v>2257.4346478811358</v>
          </cell>
          <cell r="P86">
            <v>2859.4172206494395</v>
          </cell>
          <cell r="Q86">
            <v>3461.3997934177423</v>
          </cell>
          <cell r="R86">
            <v>4063.3823661860461</v>
          </cell>
          <cell r="S86">
            <v>451.48692957622666</v>
          </cell>
          <cell r="T86">
            <v>1053.4695023445292</v>
          </cell>
          <cell r="U86">
            <v>1655.4520751128321</v>
          </cell>
          <cell r="V86">
            <v>2237.7594398370729</v>
          </cell>
          <cell r="W86">
            <v>2820.0668045613138</v>
          </cell>
          <cell r="X86">
            <v>3422.0493773296166</v>
          </cell>
          <cell r="Y86">
            <v>3730.3132937596565</v>
          </cell>
          <cell r="Z86">
            <v>592.74118813816426</v>
          </cell>
          <cell r="AA86">
            <v>1383.0627723223829</v>
          </cell>
          <cell r="AB86">
            <v>2173.3843565066018</v>
          </cell>
          <cell r="AC86">
            <v>2963.7059406908211</v>
          </cell>
          <cell r="AD86">
            <v>3754.0275248750404</v>
          </cell>
          <cell r="AE86">
            <v>4544.3491090592597</v>
          </cell>
          <cell r="AF86">
            <v>5334.670693243479</v>
          </cell>
          <cell r="AG86">
            <v>790.32158418421886</v>
          </cell>
          <cell r="AH86">
            <v>1580.6431683684377</v>
          </cell>
          <cell r="AI86">
            <v>2370.9647525526561</v>
          </cell>
          <cell r="AJ86">
            <v>3161.2863367368755</v>
          </cell>
          <cell r="AK86">
            <v>3951.6079209210948</v>
          </cell>
          <cell r="AL86">
            <v>4346.7687130132053</v>
          </cell>
          <cell r="AM86">
            <v>5137.0902971974228</v>
          </cell>
          <cell r="AN86">
            <v>790.32158418421886</v>
          </cell>
          <cell r="AO86">
            <v>1580.6431683684377</v>
          </cell>
          <cell r="AP86">
            <v>2370.9647525526561</v>
          </cell>
          <cell r="AQ86">
            <v>3161.2863367368755</v>
          </cell>
          <cell r="AR86">
            <v>3951.6079209210948</v>
          </cell>
          <cell r="AS86">
            <v>4335.6617407302674</v>
          </cell>
          <cell r="AT86">
            <v>5103.7693803486072</v>
          </cell>
          <cell r="AU86">
            <v>790.32158418421886</v>
          </cell>
          <cell r="AV86">
            <v>1580.6431683684377</v>
          </cell>
          <cell r="AW86">
            <v>2370.9647525526561</v>
          </cell>
          <cell r="AX86">
            <v>3161.2863367368755</v>
          </cell>
          <cell r="AY86">
            <v>3951.6079209210948</v>
          </cell>
          <cell r="AZ86">
            <v>4346.7687130132053</v>
          </cell>
          <cell r="BA86">
            <v>5137.0902971974228</v>
          </cell>
          <cell r="BB86">
            <v>790.32158418421886</v>
          </cell>
          <cell r="BC86">
            <v>1580.6431683684377</v>
          </cell>
          <cell r="BD86">
            <v>2185.7317146299756</v>
          </cell>
          <cell r="BE86">
            <v>2851.350122257174</v>
          </cell>
          <cell r="BF86">
            <v>3516.9685298843724</v>
          </cell>
          <cell r="BG86">
            <v>3849.7777336979725</v>
          </cell>
          <cell r="BH86">
            <v>4515.3961413251709</v>
          </cell>
          <cell r="BI86">
            <v>665.61840762719862</v>
          </cell>
          <cell r="BJ86">
            <v>1331.2368152543972</v>
          </cell>
          <cell r="BK86">
            <v>1996.8552228815961</v>
          </cell>
          <cell r="BL86">
            <v>2662.4736305087945</v>
          </cell>
          <cell r="BM86">
            <v>3308.41683009193</v>
          </cell>
          <cell r="BN86">
            <v>3641.2260339055301</v>
          </cell>
          <cell r="BO86">
            <v>4306.8444415327285</v>
          </cell>
          <cell r="BP86">
            <v>665.61840762719862</v>
          </cell>
          <cell r="BQ86">
            <v>1331.2368152543972</v>
          </cell>
          <cell r="BR86">
            <v>1996.8552228815961</v>
          </cell>
          <cell r="BS86">
            <v>2662.4736305087945</v>
          </cell>
          <cell r="BT86">
            <v>3328.0920381359929</v>
          </cell>
          <cell r="BU86">
            <v>3660.9012419495921</v>
          </cell>
          <cell r="BV86">
            <v>4326.5196495767905</v>
          </cell>
          <cell r="BW86">
            <v>665.61840762719862</v>
          </cell>
          <cell r="BX86">
            <v>1331.2368152543972</v>
          </cell>
          <cell r="BY86">
            <v>1996.8552228815961</v>
          </cell>
          <cell r="BZ86">
            <v>2662.4736305087945</v>
          </cell>
          <cell r="CA86">
            <v>3328.0920381359929</v>
          </cell>
          <cell r="CB86">
            <v>3651.063637927562</v>
          </cell>
          <cell r="CC86">
            <v>4297.0068375106966</v>
          </cell>
          <cell r="CD86">
            <v>665.61840762719862</v>
          </cell>
          <cell r="CE86">
            <v>1331.2368152543972</v>
          </cell>
          <cell r="CF86">
            <v>1996.8552228815961</v>
          </cell>
          <cell r="CG86">
            <v>2662.4736305087945</v>
          </cell>
          <cell r="CH86">
            <v>3974.6902620374003</v>
          </cell>
          <cell r="CI86">
            <v>4594.2176957743013</v>
          </cell>
          <cell r="CJ86">
            <v>5833.2725632481051</v>
          </cell>
          <cell r="CK86">
            <v>1239.0548674738022</v>
          </cell>
          <cell r="CL86">
            <v>2478.1097349476045</v>
          </cell>
          <cell r="CM86">
            <v>3717.1646024214069</v>
          </cell>
          <cell r="CN86">
            <v>4956.2194698952089</v>
          </cell>
          <cell r="CO86">
            <v>6195.2743373690118</v>
          </cell>
          <cell r="CP86">
            <v>6802.5047660783748</v>
          </cell>
          <cell r="CQ86">
            <v>8016.9656234970989</v>
          </cell>
          <cell r="CR86">
            <v>1239.0548674738022</v>
          </cell>
          <cell r="CS86">
            <v>2478.1097349476045</v>
          </cell>
          <cell r="CT86">
            <v>3717.1646024214069</v>
          </cell>
          <cell r="CU86">
            <v>4956.2194698952089</v>
          </cell>
          <cell r="CV86">
            <v>6195.2743373690118</v>
          </cell>
          <cell r="CW86">
            <v>6814.8017711059128</v>
          </cell>
          <cell r="CX86">
            <v>8053.8566385797149</v>
          </cell>
          <cell r="CY86">
            <v>1239.0548674738022</v>
          </cell>
          <cell r="CZ86">
            <v>2478.1097349476045</v>
          </cell>
          <cell r="DA86">
            <v>3717.1646024214069</v>
          </cell>
          <cell r="DB86">
            <v>4956.2194698952089</v>
          </cell>
          <cell r="DC86">
            <v>6195.2743373690118</v>
          </cell>
          <cell r="DD86">
            <v>6802.5047660783748</v>
          </cell>
          <cell r="DE86">
            <v>8016.9656234970989</v>
          </cell>
          <cell r="DF86">
            <v>1239.0548674738022</v>
          </cell>
          <cell r="DG86">
            <v>2478.1097349476045</v>
          </cell>
          <cell r="DH86">
            <v>3717.1646024214069</v>
          </cell>
          <cell r="DI86">
            <v>4956.2194698952089</v>
          </cell>
          <cell r="DJ86">
            <v>6195.2743373690118</v>
          </cell>
          <cell r="DK86">
            <v>6814.8017711059128</v>
          </cell>
          <cell r="DL86">
            <v>8053.8566385797149</v>
          </cell>
          <cell r="DM86">
            <v>1086.7146674239725</v>
          </cell>
          <cell r="DN86">
            <v>2163.3899848230303</v>
          </cell>
          <cell r="DO86">
            <v>3240.0653022220886</v>
          </cell>
          <cell r="DP86">
            <v>4316.7406196211459</v>
          </cell>
          <cell r="DQ86">
            <v>5393.4159370202033</v>
          </cell>
          <cell r="DR86">
            <v>5931.7535957197324</v>
          </cell>
          <cell r="DS86">
            <v>7008.4289131187907</v>
          </cell>
          <cell r="DT86">
            <v>1076.6753173990576</v>
          </cell>
          <cell r="DU86">
            <v>2153.3506347981152</v>
          </cell>
          <cell r="DV86">
            <v>3230.025952197173</v>
          </cell>
          <cell r="DW86">
            <v>4306.7012695962303</v>
          </cell>
          <cell r="DX86">
            <v>5383.3765869952877</v>
          </cell>
          <cell r="DY86">
            <v>5921.7142456948168</v>
          </cell>
          <cell r="DZ86">
            <v>6998.389563093875</v>
          </cell>
          <cell r="EA86">
            <v>1076.6753173990576</v>
          </cell>
          <cell r="EB86">
            <v>2153.3506347981152</v>
          </cell>
          <cell r="EC86">
            <v>3230.025952197173</v>
          </cell>
          <cell r="ED86">
            <v>4306.7012695962303</v>
          </cell>
          <cell r="EE86">
            <v>5383.3765869952877</v>
          </cell>
          <cell r="EF86">
            <v>5921.7142456948168</v>
          </cell>
          <cell r="EG86">
            <v>6998.389563093875</v>
          </cell>
          <cell r="EH86">
            <v>1076.6753173990576</v>
          </cell>
          <cell r="EI86">
            <v>2153.3506347981152</v>
          </cell>
          <cell r="EJ86">
            <v>3230.025952197173</v>
          </cell>
          <cell r="EK86">
            <v>4306.7012695962303</v>
          </cell>
          <cell r="EL86">
            <v>5383.3765869952877</v>
          </cell>
          <cell r="EM86">
            <v>5909.4172406672769</v>
          </cell>
          <cell r="EN86">
            <v>6961.4985480112573</v>
          </cell>
          <cell r="EO86">
            <v>1076.6753173990576</v>
          </cell>
          <cell r="EP86">
            <v>2153.3506347981152</v>
          </cell>
          <cell r="EQ86">
            <v>3230.025952197173</v>
          </cell>
          <cell r="ER86">
            <v>4255.2177697839015</v>
          </cell>
          <cell r="ES86">
            <v>5299.4427961329693</v>
          </cell>
          <cell r="ET86">
            <v>5810.0781046151333</v>
          </cell>
          <cell r="EU86">
            <v>6831.348721579463</v>
          </cell>
          <cell r="EV86">
            <v>1044.2250263490669</v>
          </cell>
          <cell r="EW86">
            <v>2088.4500526981337</v>
          </cell>
          <cell r="EX86">
            <v>3132.6750790472006</v>
          </cell>
          <cell r="EY86">
            <v>4176.9001053962675</v>
          </cell>
          <cell r="EZ86">
            <v>5221.1251317453334</v>
          </cell>
          <cell r="FA86">
            <v>5743.2376449198673</v>
          </cell>
          <cell r="FB86">
            <v>6787.4626712689314</v>
          </cell>
          <cell r="FC86">
            <v>1044.2250263490669</v>
          </cell>
          <cell r="FD86">
            <v>2088.4500526981337</v>
          </cell>
          <cell r="FE86">
            <v>3132.6750790472006</v>
          </cell>
          <cell r="FF86">
            <v>4176.9001053962675</v>
          </cell>
          <cell r="FG86">
            <v>5221.1251317453334</v>
          </cell>
          <cell r="FH86">
            <v>5743.2376449198673</v>
          </cell>
          <cell r="FI86">
            <v>6787.4626712689314</v>
          </cell>
          <cell r="FJ86">
            <v>1044.2250263490669</v>
          </cell>
          <cell r="FK86">
            <v>2088.4500526981337</v>
          </cell>
          <cell r="FL86">
            <v>3132.6750790472006</v>
          </cell>
          <cell r="FM86">
            <v>4176.9001053962675</v>
          </cell>
          <cell r="FN86">
            <v>5221.1251317453334</v>
          </cell>
          <cell r="FO86">
            <v>5743.2376449198673</v>
          </cell>
          <cell r="FP86">
            <v>6787.4626712689314</v>
          </cell>
          <cell r="FQ86">
            <v>1044.2250263490669</v>
          </cell>
          <cell r="FR86">
            <v>2088.4500526981337</v>
          </cell>
          <cell r="FS86">
            <v>3132.6750790472006</v>
          </cell>
          <cell r="FT86">
            <v>4176.9001053962675</v>
          </cell>
          <cell r="FU86">
            <v>5221.1251317453334</v>
          </cell>
          <cell r="FV86">
            <v>5582.6739326587176</v>
          </cell>
          <cell r="FW86">
            <v>6447.5147230498096</v>
          </cell>
          <cell r="FX86">
            <v>864.84079039109042</v>
          </cell>
          <cell r="FY86">
            <v>1729.6815807821808</v>
          </cell>
          <cell r="FZ86">
            <v>2594.5223711732715</v>
          </cell>
          <cell r="GA86">
            <v>3459.3631615643617</v>
          </cell>
          <cell r="GB86">
            <v>4324.2039519554519</v>
          </cell>
          <cell r="GC86">
            <v>4756.624347150997</v>
          </cell>
          <cell r="GD86">
            <v>5621.4651375420872</v>
          </cell>
          <cell r="GE86">
            <v>864.84079039109042</v>
          </cell>
          <cell r="GF86">
            <v>1729.6815807821808</v>
          </cell>
          <cell r="GG86">
            <v>2594.5223711732715</v>
          </cell>
          <cell r="GH86">
            <v>3459.3631615643617</v>
          </cell>
          <cell r="GI86">
            <v>4324.2039519554519</v>
          </cell>
          <cell r="GJ86">
            <v>4756.624347150997</v>
          </cell>
          <cell r="GK86">
            <v>5621.4651375420872</v>
          </cell>
          <cell r="GL86">
            <v>864.84079039109042</v>
          </cell>
          <cell r="GM86">
            <v>1729.6815807821808</v>
          </cell>
          <cell r="GN86">
            <v>2594.5223711732715</v>
          </cell>
          <cell r="GO86">
            <v>3459.3631615643617</v>
          </cell>
          <cell r="GP86">
            <v>4324.2039519554519</v>
          </cell>
          <cell r="GQ86">
            <v>4756.624347150997</v>
          </cell>
          <cell r="GR86">
            <v>5621.4651375420872</v>
          </cell>
          <cell r="GS86">
            <v>864.84079039109042</v>
          </cell>
          <cell r="GT86">
            <v>1729.6815807821808</v>
          </cell>
          <cell r="GU86">
            <v>2594.5223711732715</v>
          </cell>
          <cell r="GV86">
            <v>3453.6443930972528</v>
          </cell>
          <cell r="GW86">
            <v>4299.444659574734</v>
          </cell>
          <cell r="GX86">
            <v>4731.86505477028</v>
          </cell>
          <cell r="GY86">
            <v>5596.7058451613702</v>
          </cell>
          <cell r="GZ86">
            <v>-245.80497784083943</v>
          </cell>
          <cell r="HA86">
            <v>-245.80497784083943</v>
          </cell>
          <cell r="HB86">
            <v>-245.80497784083943</v>
          </cell>
          <cell r="HC86">
            <v>-245.80497784083943</v>
          </cell>
          <cell r="HD86">
            <v>-245.80497784083943</v>
          </cell>
          <cell r="HE86">
            <v>-245.80497784083943</v>
          </cell>
          <cell r="HF86">
            <v>-245.80497784083943</v>
          </cell>
          <cell r="HG86">
            <v>0</v>
          </cell>
          <cell r="HH86">
            <v>0</v>
          </cell>
          <cell r="HI86">
            <v>0</v>
          </cell>
          <cell r="HJ86">
            <v>0</v>
          </cell>
          <cell r="HK86">
            <v>0</v>
          </cell>
          <cell r="HL86">
            <v>0</v>
          </cell>
          <cell r="HM86">
            <v>0</v>
          </cell>
          <cell r="HN86">
            <v>0</v>
          </cell>
          <cell r="HO86">
            <v>0</v>
          </cell>
          <cell r="HP86">
            <v>0</v>
          </cell>
          <cell r="HQ86">
            <v>0</v>
          </cell>
          <cell r="HR86">
            <v>0</v>
          </cell>
          <cell r="HS86">
            <v>0</v>
          </cell>
          <cell r="HT86">
            <v>0</v>
          </cell>
          <cell r="HU86">
            <v>0</v>
          </cell>
          <cell r="HV86">
            <v>0</v>
          </cell>
          <cell r="HW86">
            <v>0</v>
          </cell>
          <cell r="HX86">
            <v>0</v>
          </cell>
          <cell r="HY86">
            <v>0</v>
          </cell>
          <cell r="HZ86">
            <v>0</v>
          </cell>
          <cell r="IA86">
            <v>0</v>
          </cell>
        </row>
        <row r="87">
          <cell r="A87">
            <v>85</v>
          </cell>
          <cell r="C87" t="str">
            <v>Excedente de Bagazo  Mensual</v>
          </cell>
          <cell r="D87" t="str">
            <v>Ton/día</v>
          </cell>
          <cell r="E87">
            <v>449.20078934802086</v>
          </cell>
          <cell r="F87">
            <v>750.19207573217227</v>
          </cell>
          <cell r="G87">
            <v>1151.5137909110404</v>
          </cell>
          <cell r="H87">
            <v>1653.1659348846251</v>
          </cell>
          <cell r="I87">
            <v>2255.1485076529279</v>
          </cell>
          <cell r="J87">
            <v>2857.1310804212308</v>
          </cell>
          <cell r="K87">
            <v>3459.1136531895318</v>
          </cell>
          <cell r="L87">
            <v>3910.6005827657591</v>
          </cell>
          <cell r="M87">
            <v>4512.583155534061</v>
          </cell>
          <cell r="N87">
            <v>5114.5657283023647</v>
          </cell>
          <cell r="O87">
            <v>5716.5483010706685</v>
          </cell>
          <cell r="P87">
            <v>6318.5308738389722</v>
          </cell>
          <cell r="Q87">
            <v>6920.5134466072741</v>
          </cell>
          <cell r="R87">
            <v>7522.496019375576</v>
          </cell>
          <cell r="S87">
            <v>7973.9829489518015</v>
          </cell>
          <cell r="T87">
            <v>8575.9655217201034</v>
          </cell>
          <cell r="U87">
            <v>9177.9480944884053</v>
          </cell>
          <cell r="V87">
            <v>9760.2554592126435</v>
          </cell>
          <cell r="W87">
            <v>10342.562823936882</v>
          </cell>
          <cell r="X87">
            <v>10944.54539670518</v>
          </cell>
          <cell r="Y87">
            <v>308.26391643003888</v>
          </cell>
          <cell r="Z87">
            <v>901.00510456820302</v>
          </cell>
          <cell r="AA87">
            <v>1691.3266887524223</v>
          </cell>
          <cell r="AB87">
            <v>2481.6482729366417</v>
          </cell>
          <cell r="AC87">
            <v>3271.969857120861</v>
          </cell>
          <cell r="AD87">
            <v>4062.2914413050803</v>
          </cell>
          <cell r="AE87">
            <v>4852.6130254892996</v>
          </cell>
          <cell r="AF87">
            <v>5642.9346096735189</v>
          </cell>
          <cell r="AG87">
            <v>6433.2561938577364</v>
          </cell>
          <cell r="AH87">
            <v>7223.5777780419539</v>
          </cell>
          <cell r="AI87">
            <v>8013.8993622261696</v>
          </cell>
          <cell r="AJ87">
            <v>8804.2209464103871</v>
          </cell>
          <cell r="AK87">
            <v>9594.5425305946046</v>
          </cell>
          <cell r="AL87">
            <v>9989.7033226867134</v>
          </cell>
          <cell r="AM87">
            <v>10780.024906870935</v>
          </cell>
          <cell r="AN87">
            <v>11570.346491055152</v>
          </cell>
          <cell r="AO87">
            <v>12360.66807523937</v>
          </cell>
          <cell r="AP87">
            <v>13150.989659423587</v>
          </cell>
          <cell r="AQ87">
            <v>13941.311243607804</v>
          </cell>
          <cell r="AR87">
            <v>14731.632827792022</v>
          </cell>
          <cell r="AS87">
            <v>15115.686647601193</v>
          </cell>
          <cell r="AT87">
            <v>15883.794287219534</v>
          </cell>
          <cell r="AU87">
            <v>16674.115871403752</v>
          </cell>
          <cell r="AV87">
            <v>17464.437455587969</v>
          </cell>
          <cell r="AW87">
            <v>18254.759039772187</v>
          </cell>
          <cell r="AX87">
            <v>19045.080623956404</v>
          </cell>
          <cell r="AY87">
            <v>19835.402208140622</v>
          </cell>
          <cell r="AZ87">
            <v>20230.563000232731</v>
          </cell>
          <cell r="BA87">
            <v>21020.884584416948</v>
          </cell>
          <cell r="BB87">
            <v>21811.206168601173</v>
          </cell>
          <cell r="BC87">
            <v>22601.527752785398</v>
          </cell>
          <cell r="BD87">
            <v>605.08854626153811</v>
          </cell>
          <cell r="BE87">
            <v>1270.7069538887367</v>
          </cell>
          <cell r="BF87">
            <v>1936.3253615159356</v>
          </cell>
          <cell r="BG87">
            <v>2269.1345653295348</v>
          </cell>
          <cell r="BH87">
            <v>2934.7529729567341</v>
          </cell>
          <cell r="BI87">
            <v>3600.3713805839325</v>
          </cell>
          <cell r="BJ87">
            <v>4265.9897882111309</v>
          </cell>
          <cell r="BK87">
            <v>4931.6081958383311</v>
          </cell>
          <cell r="BL87">
            <v>5597.2266034655313</v>
          </cell>
          <cell r="BM87">
            <v>6243.1698030486696</v>
          </cell>
          <cell r="BN87">
            <v>6575.9790068622679</v>
          </cell>
          <cell r="BO87">
            <v>7241.5974144894681</v>
          </cell>
          <cell r="BP87">
            <v>7907.2158221166683</v>
          </cell>
          <cell r="BQ87">
            <v>8572.8342297438685</v>
          </cell>
          <cell r="BR87">
            <v>9238.4526373710687</v>
          </cell>
          <cell r="BS87">
            <v>9904.0710449982689</v>
          </cell>
          <cell r="BT87">
            <v>10569.689452625465</v>
          </cell>
          <cell r="BU87">
            <v>10902.498656439064</v>
          </cell>
          <cell r="BV87">
            <v>11568.11706406626</v>
          </cell>
          <cell r="BW87">
            <v>12233.735471693457</v>
          </cell>
          <cell r="BX87">
            <v>12899.353879320654</v>
          </cell>
          <cell r="BY87">
            <v>13564.97228694785</v>
          </cell>
          <cell r="BZ87">
            <v>14230.590694575047</v>
          </cell>
          <cell r="CA87">
            <v>14896.209102202243</v>
          </cell>
          <cell r="CB87">
            <v>15219.180701993813</v>
          </cell>
          <cell r="CC87">
            <v>15865.123901576946</v>
          </cell>
          <cell r="CD87">
            <v>16530.742309204143</v>
          </cell>
          <cell r="CE87">
            <v>17196.360716831339</v>
          </cell>
          <cell r="CF87">
            <v>17861.979124458536</v>
          </cell>
          <cell r="CG87">
            <v>18527.597532085732</v>
          </cell>
          <cell r="CH87">
            <v>1312.2166315286063</v>
          </cell>
          <cell r="CI87">
            <v>1931.7440652655073</v>
          </cell>
          <cell r="CJ87">
            <v>3170.7989327393097</v>
          </cell>
          <cell r="CK87">
            <v>4409.8538002131118</v>
          </cell>
          <cell r="CL87">
            <v>5648.9086676869138</v>
          </cell>
          <cell r="CM87">
            <v>6887.9635351607158</v>
          </cell>
          <cell r="CN87">
            <v>8127.0184026345178</v>
          </cell>
          <cell r="CO87">
            <v>9366.0732701083198</v>
          </cell>
          <cell r="CP87">
            <v>9973.3036988176827</v>
          </cell>
          <cell r="CQ87">
            <v>11187.764556236405</v>
          </cell>
          <cell r="CR87">
            <v>12426.819423710207</v>
          </cell>
          <cell r="CS87">
            <v>13665.874291184009</v>
          </cell>
          <cell r="CT87">
            <v>14904.929158657811</v>
          </cell>
          <cell r="CU87">
            <v>16143.984026131613</v>
          </cell>
          <cell r="CV87">
            <v>17383.038893605415</v>
          </cell>
          <cell r="CW87">
            <v>18002.566327342312</v>
          </cell>
          <cell r="CX87">
            <v>19241.621194816114</v>
          </cell>
          <cell r="CY87">
            <v>20480.676062289916</v>
          </cell>
          <cell r="CZ87">
            <v>21719.730929763718</v>
          </cell>
          <cell r="DA87">
            <v>22958.78579723752</v>
          </cell>
          <cell r="DB87">
            <v>24197.840664711322</v>
          </cell>
          <cell r="DC87">
            <v>25436.895532185124</v>
          </cell>
          <cell r="DD87">
            <v>26044.125960894482</v>
          </cell>
          <cell r="DE87">
            <v>27258.586818313197</v>
          </cell>
          <cell r="DF87">
            <v>28497.641685786992</v>
          </cell>
          <cell r="DG87">
            <v>29736.696553260786</v>
          </cell>
          <cell r="DH87">
            <v>30975.751420734581</v>
          </cell>
          <cell r="DI87">
            <v>32214.806288208376</v>
          </cell>
          <cell r="DJ87">
            <v>33453.861155682171</v>
          </cell>
          <cell r="DK87">
            <v>34073.388589419068</v>
          </cell>
          <cell r="DL87">
            <v>35312.443456892877</v>
          </cell>
          <cell r="DM87">
            <v>1086.7146674239725</v>
          </cell>
          <cell r="DN87">
            <v>2163.3899848230303</v>
          </cell>
          <cell r="DO87">
            <v>3240.0653022220886</v>
          </cell>
          <cell r="DP87">
            <v>4316.7406196211459</v>
          </cell>
          <cell r="DQ87">
            <v>5393.4159370202033</v>
          </cell>
          <cell r="DR87">
            <v>5931.7535957197324</v>
          </cell>
          <cell r="DS87">
            <v>7008.4289131187907</v>
          </cell>
          <cell r="DT87">
            <v>8085.1042305178471</v>
          </cell>
          <cell r="DU87">
            <v>9161.7795479169035</v>
          </cell>
          <cell r="DV87">
            <v>10238.454865315962</v>
          </cell>
          <cell r="DW87">
            <v>11315.13018271502</v>
          </cell>
          <cell r="DX87">
            <v>12391.805500114082</v>
          </cell>
          <cell r="DY87">
            <v>12930.143158813611</v>
          </cell>
          <cell r="DZ87">
            <v>14006.818476212669</v>
          </cell>
          <cell r="EA87">
            <v>15083.493793611728</v>
          </cell>
          <cell r="EB87">
            <v>16160.169111010786</v>
          </cell>
          <cell r="EC87">
            <v>17236.844428409844</v>
          </cell>
          <cell r="ED87">
            <v>18313.519745808902</v>
          </cell>
          <cell r="EE87">
            <v>19390.195063207961</v>
          </cell>
          <cell r="EF87">
            <v>19928.53272190749</v>
          </cell>
          <cell r="EG87">
            <v>21005.208039306548</v>
          </cell>
          <cell r="EH87">
            <v>22081.883356705606</v>
          </cell>
          <cell r="EI87">
            <v>23158.558674104665</v>
          </cell>
          <cell r="EJ87">
            <v>24235.23399150373</v>
          </cell>
          <cell r="EK87">
            <v>25311.909308902788</v>
          </cell>
          <cell r="EL87">
            <v>26388.584626301847</v>
          </cell>
          <cell r="EM87">
            <v>26914.625279973836</v>
          </cell>
          <cell r="EN87">
            <v>27966.706587317814</v>
          </cell>
          <cell r="EO87">
            <v>29043.381904716873</v>
          </cell>
          <cell r="EP87">
            <v>30120.057222115931</v>
          </cell>
          <cell r="EQ87">
            <v>31196.732539514989</v>
          </cell>
          <cell r="ER87">
            <v>1025.1918175867286</v>
          </cell>
          <cell r="ES87">
            <v>2069.4168439357954</v>
          </cell>
          <cell r="ET87">
            <v>2580.0521524179594</v>
          </cell>
          <cell r="EU87">
            <v>3601.3227693822873</v>
          </cell>
          <cell r="EV87">
            <v>4645.5477957313542</v>
          </cell>
          <cell r="EW87">
            <v>5689.7728220804202</v>
          </cell>
          <cell r="EX87">
            <v>6733.9978484294843</v>
          </cell>
          <cell r="EY87">
            <v>7778.2228747785484</v>
          </cell>
          <cell r="EZ87">
            <v>8822.4479011276126</v>
          </cell>
          <cell r="FA87">
            <v>9344.5604143021446</v>
          </cell>
          <cell r="FB87">
            <v>10388.785440651212</v>
          </cell>
          <cell r="FC87">
            <v>11433.010467000277</v>
          </cell>
          <cell r="FD87">
            <v>12477.235493349341</v>
          </cell>
          <cell r="FE87">
            <v>13521.460519698405</v>
          </cell>
          <cell r="FF87">
            <v>14565.685546047469</v>
          </cell>
          <cell r="FG87">
            <v>15609.910572396533</v>
          </cell>
          <cell r="FH87">
            <v>16132.023085571069</v>
          </cell>
          <cell r="FI87">
            <v>17176.248111920133</v>
          </cell>
          <cell r="FJ87">
            <v>18220.473138269197</v>
          </cell>
          <cell r="FK87">
            <v>19264.698164618261</v>
          </cell>
          <cell r="FL87">
            <v>20308.923190967325</v>
          </cell>
          <cell r="FM87">
            <v>21353.148217316389</v>
          </cell>
          <cell r="FN87">
            <v>22397.373243665454</v>
          </cell>
          <cell r="FO87">
            <v>22919.485756839989</v>
          </cell>
          <cell r="FP87">
            <v>23963.710783189053</v>
          </cell>
          <cell r="FQ87">
            <v>25007.935809538125</v>
          </cell>
          <cell r="FR87">
            <v>26052.160835887196</v>
          </cell>
          <cell r="FS87">
            <v>27096.385862236268</v>
          </cell>
          <cell r="FT87">
            <v>28140.610888585339</v>
          </cell>
          <cell r="FU87">
            <v>29184.835914934411</v>
          </cell>
          <cell r="FV87">
            <v>361.54880091338271</v>
          </cell>
          <cell r="FW87">
            <v>1226.3895913044735</v>
          </cell>
          <cell r="FX87">
            <v>2091.2303816955637</v>
          </cell>
          <cell r="FY87">
            <v>2956.0711720866539</v>
          </cell>
          <cell r="FZ87">
            <v>3820.9119624777441</v>
          </cell>
          <cell r="GA87">
            <v>4685.7527528688333</v>
          </cell>
          <cell r="GB87">
            <v>5550.5935432599235</v>
          </cell>
          <cell r="GC87">
            <v>5983.0139384554695</v>
          </cell>
          <cell r="GD87">
            <v>6847.8547288465616</v>
          </cell>
          <cell r="GE87">
            <v>7712.6955192376536</v>
          </cell>
          <cell r="GF87">
            <v>8577.5363096287456</v>
          </cell>
          <cell r="GG87">
            <v>9442.3771000198358</v>
          </cell>
          <cell r="GH87">
            <v>10307.217890410928</v>
          </cell>
          <cell r="GI87">
            <v>11172.05868080202</v>
          </cell>
          <cell r="GJ87">
            <v>11604.479075997562</v>
          </cell>
          <cell r="GK87">
            <v>12469.319866388651</v>
          </cell>
          <cell r="GL87">
            <v>13334.160656779739</v>
          </cell>
          <cell r="GM87">
            <v>14199.001447170827</v>
          </cell>
          <cell r="GN87">
            <v>15063.842237561916</v>
          </cell>
          <cell r="GO87">
            <v>15928.683027953004</v>
          </cell>
          <cell r="GP87">
            <v>16793.523818344092</v>
          </cell>
          <cell r="GQ87">
            <v>17225.944213539635</v>
          </cell>
          <cell r="GR87">
            <v>18090.785003930723</v>
          </cell>
          <cell r="GS87">
            <v>18955.625794321808</v>
          </cell>
          <cell r="GT87">
            <v>19820.466584712893</v>
          </cell>
          <cell r="GU87">
            <v>20685.307375103977</v>
          </cell>
          <cell r="GV87">
            <v>21544.429397027954</v>
          </cell>
          <cell r="GW87">
            <v>22390.22966350543</v>
          </cell>
          <cell r="GX87">
            <v>22822.650058700972</v>
          </cell>
          <cell r="GY87">
            <v>23687.490849092057</v>
          </cell>
          <cell r="GZ87">
            <v>23441.685871251218</v>
          </cell>
          <cell r="HA87">
            <v>0</v>
          </cell>
          <cell r="HB87">
            <v>0</v>
          </cell>
          <cell r="HC87">
            <v>0</v>
          </cell>
          <cell r="HD87">
            <v>0</v>
          </cell>
          <cell r="HE87">
            <v>0</v>
          </cell>
          <cell r="HF87">
            <v>0</v>
          </cell>
          <cell r="HG87">
            <v>0</v>
          </cell>
          <cell r="HH87">
            <v>0</v>
          </cell>
          <cell r="HI87">
            <v>0</v>
          </cell>
          <cell r="HJ87">
            <v>0</v>
          </cell>
          <cell r="HK87">
            <v>0</v>
          </cell>
          <cell r="HL87">
            <v>0</v>
          </cell>
          <cell r="HM87">
            <v>0</v>
          </cell>
          <cell r="HN87">
            <v>0</v>
          </cell>
          <cell r="HO87">
            <v>0</v>
          </cell>
          <cell r="HP87">
            <v>0</v>
          </cell>
          <cell r="HQ87">
            <v>0</v>
          </cell>
          <cell r="HR87">
            <v>0</v>
          </cell>
          <cell r="HS87">
            <v>0</v>
          </cell>
          <cell r="HT87">
            <v>0</v>
          </cell>
          <cell r="HU87">
            <v>0</v>
          </cell>
          <cell r="HV87">
            <v>0</v>
          </cell>
          <cell r="HW87">
            <v>0</v>
          </cell>
          <cell r="HX87">
            <v>0</v>
          </cell>
          <cell r="HY87">
            <v>0</v>
          </cell>
          <cell r="HZ87">
            <v>0</v>
          </cell>
          <cell r="IA87">
            <v>0</v>
          </cell>
        </row>
        <row r="88">
          <cell r="A88">
            <v>86</v>
          </cell>
          <cell r="C88" t="str">
            <v>Excedente de Bagazo  Acumulado</v>
          </cell>
          <cell r="D88" t="str">
            <v>Ton/día</v>
          </cell>
          <cell r="E88">
            <v>449.20078934802086</v>
          </cell>
          <cell r="F88">
            <v>750.19207573217227</v>
          </cell>
          <cell r="G88">
            <v>1151.5137909110404</v>
          </cell>
          <cell r="H88">
            <v>1653.1659348846251</v>
          </cell>
          <cell r="I88">
            <v>2255.1485076529279</v>
          </cell>
          <cell r="J88">
            <v>2857.1310804212308</v>
          </cell>
          <cell r="K88">
            <v>3459.1136531895318</v>
          </cell>
          <cell r="L88">
            <v>3910.6005827657591</v>
          </cell>
          <cell r="M88">
            <v>4512.583155534061</v>
          </cell>
          <cell r="N88">
            <v>5114.5657283023647</v>
          </cell>
          <cell r="O88">
            <v>5716.5483010706685</v>
          </cell>
          <cell r="P88">
            <v>6318.5308738389722</v>
          </cell>
          <cell r="Q88">
            <v>6920.5134466072741</v>
          </cell>
          <cell r="R88">
            <v>7522.496019375576</v>
          </cell>
          <cell r="S88">
            <v>7973.9829489518015</v>
          </cell>
          <cell r="T88">
            <v>8575.9655217201034</v>
          </cell>
          <cell r="U88">
            <v>9177.9480944884053</v>
          </cell>
          <cell r="V88">
            <v>9760.2554592126435</v>
          </cell>
          <cell r="W88">
            <v>10342.562823936882</v>
          </cell>
          <cell r="X88">
            <v>10944.54539670518</v>
          </cell>
          <cell r="Y88">
            <v>11252.809313135214</v>
          </cell>
          <cell r="Z88">
            <v>11845.550501273377</v>
          </cell>
          <cell r="AA88">
            <v>12635.872085457595</v>
          </cell>
          <cell r="AB88">
            <v>13426.193669641812</v>
          </cell>
          <cell r="AC88">
            <v>14216.51525382603</v>
          </cell>
          <cell r="AD88">
            <v>15006.836838010247</v>
          </cell>
          <cell r="AE88">
            <v>15797.158422194465</v>
          </cell>
          <cell r="AF88">
            <v>16587.480006378682</v>
          </cell>
          <cell r="AG88">
            <v>17377.8015905629</v>
          </cell>
          <cell r="AH88">
            <v>18168.123174747117</v>
          </cell>
          <cell r="AI88">
            <v>18958.444758931335</v>
          </cell>
          <cell r="AJ88">
            <v>19748.766343115552</v>
          </cell>
          <cell r="AK88">
            <v>20539.087927299777</v>
          </cell>
          <cell r="AL88">
            <v>20934.248719391879</v>
          </cell>
          <cell r="AM88">
            <v>21724.570303576103</v>
          </cell>
          <cell r="AN88">
            <v>22514.891887760328</v>
          </cell>
          <cell r="AO88">
            <v>23305.213471944553</v>
          </cell>
          <cell r="AP88">
            <v>24095.535056128778</v>
          </cell>
          <cell r="AQ88">
            <v>24885.856640313003</v>
          </cell>
          <cell r="AR88">
            <v>25676.178224497227</v>
          </cell>
          <cell r="AS88">
            <v>26060.232044306395</v>
          </cell>
          <cell r="AT88">
            <v>26828.339683924743</v>
          </cell>
          <cell r="AU88">
            <v>27618.661268108968</v>
          </cell>
          <cell r="AV88">
            <v>28408.982852293193</v>
          </cell>
          <cell r="AW88">
            <v>29199.30443647741</v>
          </cell>
          <cell r="AX88">
            <v>29989.626020661628</v>
          </cell>
          <cell r="AY88">
            <v>30779.947604845845</v>
          </cell>
          <cell r="AZ88">
            <v>31175.108396937954</v>
          </cell>
          <cell r="BA88">
            <v>31965.429981122172</v>
          </cell>
          <cell r="BB88">
            <v>32755.751565306389</v>
          </cell>
          <cell r="BC88">
            <v>33546.073149490607</v>
          </cell>
          <cell r="BD88">
            <v>34151.161695752147</v>
          </cell>
          <cell r="BE88">
            <v>34816.780103379337</v>
          </cell>
          <cell r="BF88">
            <v>35482.398511006526</v>
          </cell>
          <cell r="BG88">
            <v>35815.207714820121</v>
          </cell>
          <cell r="BH88">
            <v>36480.82612244731</v>
          </cell>
          <cell r="BI88">
            <v>37146.444530074499</v>
          </cell>
          <cell r="BJ88">
            <v>37812.062937701688</v>
          </cell>
          <cell r="BK88">
            <v>38477.681345328878</v>
          </cell>
          <cell r="BL88">
            <v>39143.299752956067</v>
          </cell>
          <cell r="BM88">
            <v>39789.242952539222</v>
          </cell>
          <cell r="BN88">
            <v>40122.052156352831</v>
          </cell>
          <cell r="BO88">
            <v>40787.67056398002</v>
          </cell>
          <cell r="BP88">
            <v>41453.28897160721</v>
          </cell>
          <cell r="BQ88">
            <v>42118.907379234399</v>
          </cell>
          <cell r="BR88">
            <v>42784.525786861588</v>
          </cell>
          <cell r="BS88">
            <v>43450.144194488777</v>
          </cell>
          <cell r="BT88">
            <v>44115.762602115967</v>
          </cell>
          <cell r="BU88">
            <v>44448.571805929576</v>
          </cell>
          <cell r="BV88">
            <v>45114.190213556765</v>
          </cell>
          <cell r="BW88">
            <v>45779.808621183955</v>
          </cell>
          <cell r="BX88">
            <v>46445.427028811144</v>
          </cell>
          <cell r="BY88">
            <v>47111.045436438333</v>
          </cell>
          <cell r="BZ88">
            <v>47776.663844065522</v>
          </cell>
          <cell r="CA88">
            <v>48442.282251692712</v>
          </cell>
          <cell r="CB88">
            <v>48765.253851484289</v>
          </cell>
          <cell r="CC88">
            <v>49411.197051067429</v>
          </cell>
          <cell r="CD88">
            <v>50076.815458694618</v>
          </cell>
          <cell r="CE88">
            <v>50742.433866321808</v>
          </cell>
          <cell r="CF88">
            <v>51408.052273948997</v>
          </cell>
          <cell r="CG88">
            <v>52073.670681576186</v>
          </cell>
          <cell r="CH88">
            <v>53385.887313104788</v>
          </cell>
          <cell r="CI88">
            <v>54005.414746841707</v>
          </cell>
          <cell r="CJ88">
            <v>55244.469614315502</v>
          </cell>
          <cell r="CK88">
            <v>56483.524481789296</v>
          </cell>
          <cell r="CL88">
            <v>57722.579349263106</v>
          </cell>
          <cell r="CM88">
            <v>58961.634216736915</v>
          </cell>
          <cell r="CN88">
            <v>60200.689084210724</v>
          </cell>
          <cell r="CO88">
            <v>61439.743951684533</v>
          </cell>
          <cell r="CP88">
            <v>62046.97438039392</v>
          </cell>
          <cell r="CQ88">
            <v>63261.435237812635</v>
          </cell>
          <cell r="CR88">
            <v>64500.490105286444</v>
          </cell>
          <cell r="CS88">
            <v>65739.544972760254</v>
          </cell>
          <cell r="CT88">
            <v>66978.599840234063</v>
          </cell>
          <cell r="CU88">
            <v>68217.654707707872</v>
          </cell>
          <cell r="CV88">
            <v>69456.709575181681</v>
          </cell>
          <cell r="CW88">
            <v>70076.237008918601</v>
          </cell>
          <cell r="CX88">
            <v>71315.29187639241</v>
          </cell>
          <cell r="CY88">
            <v>72554.346743866219</v>
          </cell>
          <cell r="CZ88">
            <v>73793.401611340028</v>
          </cell>
          <cell r="DA88">
            <v>75032.456478813838</v>
          </cell>
          <cell r="DB88">
            <v>76271.511346287647</v>
          </cell>
          <cell r="DC88">
            <v>77510.566213761456</v>
          </cell>
          <cell r="DD88">
            <v>78117.796642470843</v>
          </cell>
          <cell r="DE88">
            <v>79332.257499889558</v>
          </cell>
          <cell r="DF88">
            <v>80571.312367363367</v>
          </cell>
          <cell r="DG88">
            <v>81810.367234837177</v>
          </cell>
          <cell r="DH88">
            <v>83049.422102310986</v>
          </cell>
          <cell r="DI88">
            <v>84288.476969784795</v>
          </cell>
          <cell r="DJ88">
            <v>85527.531837258604</v>
          </cell>
          <cell r="DK88">
            <v>86147.059270995524</v>
          </cell>
          <cell r="DL88">
            <v>87386.114138469362</v>
          </cell>
          <cell r="DM88">
            <v>88472.828805893339</v>
          </cell>
          <cell r="DN88">
            <v>89549.504123292398</v>
          </cell>
          <cell r="DO88">
            <v>90626.179440691456</v>
          </cell>
          <cell r="DP88">
            <v>91702.854758090514</v>
          </cell>
          <cell r="DQ88">
            <v>92779.530075489572</v>
          </cell>
          <cell r="DR88">
            <v>93317.867734189087</v>
          </cell>
          <cell r="DS88">
            <v>94394.543051588145</v>
          </cell>
          <cell r="DT88">
            <v>95471.218368987204</v>
          </cell>
          <cell r="DU88">
            <v>96547.893686386262</v>
          </cell>
          <cell r="DV88">
            <v>97624.56900378532</v>
          </cell>
          <cell r="DW88">
            <v>98701.244321184378</v>
          </cell>
          <cell r="DX88">
            <v>99777.919638583437</v>
          </cell>
          <cell r="DY88">
            <v>100316.25729728295</v>
          </cell>
          <cell r="DZ88">
            <v>101392.93261468201</v>
          </cell>
          <cell r="EA88">
            <v>102469.60793208107</v>
          </cell>
          <cell r="EB88">
            <v>103546.28324948013</v>
          </cell>
          <cell r="EC88">
            <v>104622.95856687918</v>
          </cell>
          <cell r="ED88">
            <v>105699.63388427824</v>
          </cell>
          <cell r="EE88">
            <v>106776.3092016773</v>
          </cell>
          <cell r="EF88">
            <v>107314.64686037682</v>
          </cell>
          <cell r="EG88">
            <v>108391.32217777587</v>
          </cell>
          <cell r="EH88">
            <v>109467.99749517493</v>
          </cell>
          <cell r="EI88">
            <v>110544.67281257399</v>
          </cell>
          <cell r="EJ88">
            <v>111621.34812997305</v>
          </cell>
          <cell r="EK88">
            <v>112698.02344737211</v>
          </cell>
          <cell r="EL88">
            <v>113774.69876477116</v>
          </cell>
          <cell r="EM88">
            <v>114300.73941844315</v>
          </cell>
          <cell r="EN88">
            <v>115352.82072578714</v>
          </cell>
          <cell r="EO88">
            <v>116429.4960431862</v>
          </cell>
          <cell r="EP88">
            <v>117506.17136058526</v>
          </cell>
          <cell r="EQ88">
            <v>118582.84667798431</v>
          </cell>
          <cell r="ER88">
            <v>119608.03849557106</v>
          </cell>
          <cell r="ES88">
            <v>120652.26352192016</v>
          </cell>
          <cell r="ET88">
            <v>121162.89883040229</v>
          </cell>
          <cell r="EU88">
            <v>122184.16944736664</v>
          </cell>
          <cell r="EV88">
            <v>123228.39447371574</v>
          </cell>
          <cell r="EW88">
            <v>124272.61950006484</v>
          </cell>
          <cell r="EX88">
            <v>125316.84452641394</v>
          </cell>
          <cell r="EY88">
            <v>126361.06955276305</v>
          </cell>
          <cell r="EZ88">
            <v>127405.29457911215</v>
          </cell>
          <cell r="FA88">
            <v>127927.40709228665</v>
          </cell>
          <cell r="FB88">
            <v>128971.63211863575</v>
          </cell>
          <cell r="FC88">
            <v>130015.85714498485</v>
          </cell>
          <cell r="FD88">
            <v>131060.08217133395</v>
          </cell>
          <cell r="FE88">
            <v>132104.30719768305</v>
          </cell>
          <cell r="FF88">
            <v>133148.53222403215</v>
          </cell>
          <cell r="FG88">
            <v>134192.75725038126</v>
          </cell>
          <cell r="FH88">
            <v>134714.86976355576</v>
          </cell>
          <cell r="FI88">
            <v>135759.09478990486</v>
          </cell>
          <cell r="FJ88">
            <v>136803.31981625396</v>
          </cell>
          <cell r="FK88">
            <v>137847.54484260303</v>
          </cell>
          <cell r="FL88">
            <v>138891.76986895211</v>
          </cell>
          <cell r="FM88">
            <v>139935.99489530118</v>
          </cell>
          <cell r="FN88">
            <v>140980.21992165025</v>
          </cell>
          <cell r="FO88">
            <v>141502.33243482478</v>
          </cell>
          <cell r="FP88">
            <v>142546.55746117386</v>
          </cell>
          <cell r="FQ88">
            <v>143590.78248752293</v>
          </cell>
          <cell r="FR88">
            <v>144635.007513872</v>
          </cell>
          <cell r="FS88">
            <v>145679.23254022107</v>
          </cell>
          <cell r="FT88">
            <v>146723.45756657014</v>
          </cell>
          <cell r="FU88">
            <v>147767.68259291921</v>
          </cell>
          <cell r="FV88">
            <v>148129.2313938326</v>
          </cell>
          <cell r="FW88">
            <v>148994.07218422368</v>
          </cell>
          <cell r="FX88">
            <v>149858.91297461477</v>
          </cell>
          <cell r="FY88">
            <v>150723.75376500585</v>
          </cell>
          <cell r="FZ88">
            <v>151588.59455539694</v>
          </cell>
          <cell r="GA88">
            <v>152453.43534578802</v>
          </cell>
          <cell r="GB88">
            <v>153318.27613617911</v>
          </cell>
          <cell r="GC88">
            <v>153750.69653137465</v>
          </cell>
          <cell r="GD88">
            <v>154615.53732176573</v>
          </cell>
          <cell r="GE88">
            <v>155480.37811215682</v>
          </cell>
          <cell r="GF88">
            <v>156345.2189025479</v>
          </cell>
          <cell r="GG88">
            <v>157210.05969293899</v>
          </cell>
          <cell r="GH88">
            <v>158074.90048333007</v>
          </cell>
          <cell r="GI88">
            <v>158939.74127372116</v>
          </cell>
          <cell r="GJ88">
            <v>159372.1616689167</v>
          </cell>
          <cell r="GK88">
            <v>160237.00245930778</v>
          </cell>
          <cell r="GL88">
            <v>161101.84324969887</v>
          </cell>
          <cell r="GM88">
            <v>161966.68404008995</v>
          </cell>
          <cell r="GN88">
            <v>162831.52483048104</v>
          </cell>
          <cell r="GO88">
            <v>163696.36562087212</v>
          </cell>
          <cell r="GP88">
            <v>164561.20641126321</v>
          </cell>
          <cell r="GQ88">
            <v>164993.62680645875</v>
          </cell>
          <cell r="GR88">
            <v>165858.46759684983</v>
          </cell>
          <cell r="GS88">
            <v>166723.30838724092</v>
          </cell>
          <cell r="GT88">
            <v>167588.149177632</v>
          </cell>
          <cell r="GU88">
            <v>168452.98996802309</v>
          </cell>
          <cell r="GV88">
            <v>169312.11198994709</v>
          </cell>
          <cell r="GW88">
            <v>170157.91225642461</v>
          </cell>
          <cell r="GX88">
            <v>170590.33265162015</v>
          </cell>
          <cell r="GY88">
            <v>171455.17344201123</v>
          </cell>
          <cell r="GZ88">
            <v>171209.36846417037</v>
          </cell>
          <cell r="HA88">
            <v>171209.36846417037</v>
          </cell>
          <cell r="HB88">
            <v>171209.36846417037</v>
          </cell>
          <cell r="HC88">
            <v>171209.36846417037</v>
          </cell>
          <cell r="HD88">
            <v>171209.36846417037</v>
          </cell>
          <cell r="HE88">
            <v>171209.36846417037</v>
          </cell>
          <cell r="HF88">
            <v>171209.36846417037</v>
          </cell>
          <cell r="HG88">
            <v>171209.36846417037</v>
          </cell>
          <cell r="HH88">
            <v>171209.36846417037</v>
          </cell>
          <cell r="HI88">
            <v>171209.36846417037</v>
          </cell>
          <cell r="HJ88">
            <v>171209.36846417037</v>
          </cell>
          <cell r="HK88">
            <v>171209.36846417037</v>
          </cell>
          <cell r="HL88">
            <v>171209.36846417037</v>
          </cell>
          <cell r="HM88">
            <v>171209.36846417037</v>
          </cell>
          <cell r="HN88">
            <v>171209.36846417037</v>
          </cell>
          <cell r="HO88">
            <v>171209.36846417037</v>
          </cell>
          <cell r="HP88">
            <v>171209.36846417037</v>
          </cell>
          <cell r="HQ88">
            <v>171209.36846417037</v>
          </cell>
          <cell r="HR88">
            <v>171209.36846417037</v>
          </cell>
          <cell r="HS88">
            <v>171209.36846417037</v>
          </cell>
          <cell r="HT88">
            <v>171209.36846417037</v>
          </cell>
          <cell r="HU88">
            <v>171209.36846417037</v>
          </cell>
          <cell r="HV88">
            <v>171209.36846417037</v>
          </cell>
          <cell r="HW88">
            <v>171209.36846417037</v>
          </cell>
          <cell r="HX88">
            <v>171209.36846417037</v>
          </cell>
          <cell r="HY88">
            <v>171209.36846417037</v>
          </cell>
          <cell r="HZ88">
            <v>171209.36846417037</v>
          </cell>
          <cell r="IA88">
            <v>171209.36846417037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  <cell r="C91" t="str">
            <v>Alcool em proceso</v>
          </cell>
          <cell r="D91" t="str">
            <v>Lts/dia</v>
          </cell>
          <cell r="E91">
            <v>237077.64851008874</v>
          </cell>
          <cell r="F91">
            <v>237077.64851008879</v>
          </cell>
          <cell r="G91">
            <v>237077.64851008874</v>
          </cell>
          <cell r="H91">
            <v>237077.64851008874</v>
          </cell>
          <cell r="I91">
            <v>237077.64851008879</v>
          </cell>
          <cell r="J91">
            <v>237077.64851008879</v>
          </cell>
          <cell r="K91">
            <v>237077.64851008879</v>
          </cell>
          <cell r="L91">
            <v>237077.64851008868</v>
          </cell>
          <cell r="M91">
            <v>237077.64851008879</v>
          </cell>
          <cell r="N91">
            <v>237077.64851008879</v>
          </cell>
          <cell r="O91">
            <v>237077.64851008879</v>
          </cell>
          <cell r="P91">
            <v>237077.64851008879</v>
          </cell>
          <cell r="Q91">
            <v>237077.64851008879</v>
          </cell>
          <cell r="R91">
            <v>237077.64851008879</v>
          </cell>
          <cell r="S91">
            <v>237077.64851008868</v>
          </cell>
          <cell r="T91">
            <v>237077.64851008879</v>
          </cell>
          <cell r="U91">
            <v>237077.64851008879</v>
          </cell>
          <cell r="V91">
            <v>237077.64851008879</v>
          </cell>
          <cell r="W91">
            <v>237077.64851008879</v>
          </cell>
          <cell r="X91">
            <v>237077.64851008879</v>
          </cell>
          <cell r="Y91">
            <v>279833.85045115877</v>
          </cell>
          <cell r="Z91">
            <v>279833.85045115877</v>
          </cell>
          <cell r="AA91">
            <v>279833.85045115871</v>
          </cell>
          <cell r="AB91">
            <v>279833.85045115871</v>
          </cell>
          <cell r="AC91">
            <v>279833.85045115871</v>
          </cell>
          <cell r="AD91">
            <v>279833.85045115871</v>
          </cell>
          <cell r="AE91">
            <v>279833.85045115871</v>
          </cell>
          <cell r="AF91">
            <v>279833.85045115871</v>
          </cell>
          <cell r="AG91">
            <v>279833.85045115871</v>
          </cell>
          <cell r="AH91">
            <v>279833.85045115871</v>
          </cell>
          <cell r="AI91">
            <v>279833.85045115871</v>
          </cell>
          <cell r="AJ91">
            <v>279833.85045115871</v>
          </cell>
          <cell r="AK91">
            <v>279833.85045115871</v>
          </cell>
          <cell r="AL91">
            <v>279833.85045115871</v>
          </cell>
          <cell r="AM91">
            <v>279833.85045115871</v>
          </cell>
          <cell r="AN91">
            <v>279833.85045115871</v>
          </cell>
          <cell r="AO91">
            <v>279833.85045115871</v>
          </cell>
          <cell r="AP91">
            <v>279833.85045115871</v>
          </cell>
          <cell r="AQ91">
            <v>279833.85045115871</v>
          </cell>
          <cell r="AR91">
            <v>279833.85045115871</v>
          </cell>
          <cell r="AS91">
            <v>279833.85045115871</v>
          </cell>
          <cell r="AT91">
            <v>279833.85045115871</v>
          </cell>
          <cell r="AU91">
            <v>279833.85045115871</v>
          </cell>
          <cell r="AV91">
            <v>279833.85045115871</v>
          </cell>
          <cell r="AW91">
            <v>279833.85045115871</v>
          </cell>
          <cell r="AX91">
            <v>279833.85045115871</v>
          </cell>
          <cell r="AY91">
            <v>279833.85045115871</v>
          </cell>
          <cell r="AZ91">
            <v>279833.85045115871</v>
          </cell>
          <cell r="BA91">
            <v>279833.85045115871</v>
          </cell>
          <cell r="BB91">
            <v>279833.85045115871</v>
          </cell>
          <cell r="BC91">
            <v>279833.85045115871</v>
          </cell>
          <cell r="BD91">
            <v>240863.35153918774</v>
          </cell>
          <cell r="BE91">
            <v>240863.35153918774</v>
          </cell>
          <cell r="BF91">
            <v>240863.35153918774</v>
          </cell>
          <cell r="BG91">
            <v>240863.35153918774</v>
          </cell>
          <cell r="BH91">
            <v>240863.35153918774</v>
          </cell>
          <cell r="BI91">
            <v>240863.35153918774</v>
          </cell>
          <cell r="BJ91">
            <v>240863.35153918774</v>
          </cell>
          <cell r="BK91">
            <v>240863.35153918774</v>
          </cell>
          <cell r="BL91">
            <v>240863.35153918774</v>
          </cell>
          <cell r="BM91">
            <v>240863.35153918774</v>
          </cell>
          <cell r="BN91">
            <v>240863.35153918774</v>
          </cell>
          <cell r="BO91">
            <v>240863.35153918774</v>
          </cell>
          <cell r="BP91">
            <v>240863.35153918774</v>
          </cell>
          <cell r="BQ91">
            <v>240863.35153918774</v>
          </cell>
          <cell r="BR91">
            <v>240863.35153918774</v>
          </cell>
          <cell r="BS91">
            <v>240863.35153918774</v>
          </cell>
          <cell r="BT91">
            <v>240863.35153918774</v>
          </cell>
          <cell r="BU91">
            <v>240863.35153918774</v>
          </cell>
          <cell r="BV91">
            <v>240863.35153918774</v>
          </cell>
          <cell r="BW91">
            <v>240863.35153918774</v>
          </cell>
          <cell r="BX91">
            <v>240863.35153918774</v>
          </cell>
          <cell r="BY91">
            <v>240863.35153918774</v>
          </cell>
          <cell r="BZ91">
            <v>240863.35153918774</v>
          </cell>
          <cell r="CA91">
            <v>240863.35153918774</v>
          </cell>
          <cell r="CB91">
            <v>240863.35153918774</v>
          </cell>
          <cell r="CC91">
            <v>240863.35153918774</v>
          </cell>
          <cell r="CD91">
            <v>240863.35153918774</v>
          </cell>
          <cell r="CE91">
            <v>240863.35153918774</v>
          </cell>
          <cell r="CF91">
            <v>240863.35153918774</v>
          </cell>
          <cell r="CG91">
            <v>240863.35153918774</v>
          </cell>
          <cell r="CH91">
            <v>310651.00642520626</v>
          </cell>
          <cell r="CI91">
            <v>310651.00642520626</v>
          </cell>
          <cell r="CJ91">
            <v>310651.00642520626</v>
          </cell>
          <cell r="CK91">
            <v>310651.00642520626</v>
          </cell>
          <cell r="CL91">
            <v>310651.00642520626</v>
          </cell>
          <cell r="CM91">
            <v>310651.00642520626</v>
          </cell>
          <cell r="CN91">
            <v>310651.00642520626</v>
          </cell>
          <cell r="CO91">
            <v>310651.00642520626</v>
          </cell>
          <cell r="CP91">
            <v>310651.00642520626</v>
          </cell>
          <cell r="CQ91">
            <v>310651.00642520626</v>
          </cell>
          <cell r="CR91">
            <v>310651.00642520626</v>
          </cell>
          <cell r="CS91">
            <v>310651.00642520626</v>
          </cell>
          <cell r="CT91">
            <v>310651.00642520626</v>
          </cell>
          <cell r="CU91">
            <v>310651.00642520626</v>
          </cell>
          <cell r="CV91">
            <v>310651.00642520626</v>
          </cell>
          <cell r="CW91">
            <v>310651.00642520626</v>
          </cell>
          <cell r="CX91">
            <v>310651.00642520626</v>
          </cell>
          <cell r="CY91">
            <v>310651.00642520626</v>
          </cell>
          <cell r="CZ91">
            <v>310651.00642520626</v>
          </cell>
          <cell r="DA91">
            <v>310651.00642520626</v>
          </cell>
          <cell r="DB91">
            <v>310651.00642520626</v>
          </cell>
          <cell r="DC91">
            <v>310651.00642520626</v>
          </cell>
          <cell r="DD91">
            <v>310651.00642520626</v>
          </cell>
          <cell r="DE91">
            <v>310651.00642520626</v>
          </cell>
          <cell r="DF91">
            <v>310651.00642520626</v>
          </cell>
          <cell r="DG91">
            <v>310651.00642520626</v>
          </cell>
          <cell r="DH91">
            <v>310651.00642520626</v>
          </cell>
          <cell r="DI91">
            <v>310651.00642520626</v>
          </cell>
          <cell r="DJ91">
            <v>310651.00642520626</v>
          </cell>
          <cell r="DK91">
            <v>310651.00642520626</v>
          </cell>
          <cell r="DL91">
            <v>310651.00642520626</v>
          </cell>
          <cell r="DM91">
            <v>320227.35691196978</v>
          </cell>
          <cell r="DN91">
            <v>320227.35691196978</v>
          </cell>
          <cell r="DO91">
            <v>320227.35691196978</v>
          </cell>
          <cell r="DP91">
            <v>320227.35691196978</v>
          </cell>
          <cell r="DQ91">
            <v>320227.35691196978</v>
          </cell>
          <cell r="DR91">
            <v>320227.35691196978</v>
          </cell>
          <cell r="DS91">
            <v>320227.35691196978</v>
          </cell>
          <cell r="DT91">
            <v>320227.35691196978</v>
          </cell>
          <cell r="DU91">
            <v>320227.35691196978</v>
          </cell>
          <cell r="DV91">
            <v>320227.35691196978</v>
          </cell>
          <cell r="DW91">
            <v>320227.35691196978</v>
          </cell>
          <cell r="DX91">
            <v>320227.35691196978</v>
          </cell>
          <cell r="DY91">
            <v>320227.35691196978</v>
          </cell>
          <cell r="DZ91">
            <v>320227.35691196978</v>
          </cell>
          <cell r="EA91">
            <v>320227.35691196978</v>
          </cell>
          <cell r="EB91">
            <v>320227.35691196978</v>
          </cell>
          <cell r="EC91">
            <v>320227.35691196978</v>
          </cell>
          <cell r="ED91">
            <v>320227.35691196978</v>
          </cell>
          <cell r="EE91">
            <v>320227.35691196978</v>
          </cell>
          <cell r="EF91">
            <v>320227.35691196978</v>
          </cell>
          <cell r="EG91">
            <v>320227.35691196978</v>
          </cell>
          <cell r="EH91">
            <v>320227.35691196978</v>
          </cell>
          <cell r="EI91">
            <v>320227.35691196978</v>
          </cell>
          <cell r="EJ91">
            <v>320227.35691196978</v>
          </cell>
          <cell r="EK91">
            <v>320227.35691196978</v>
          </cell>
          <cell r="EL91">
            <v>320227.35691196978</v>
          </cell>
          <cell r="EM91">
            <v>320227.35691196978</v>
          </cell>
          <cell r="EN91">
            <v>320227.35691196978</v>
          </cell>
          <cell r="EO91">
            <v>320227.35691196978</v>
          </cell>
          <cell r="EP91">
            <v>320227.35691196978</v>
          </cell>
          <cell r="EQ91">
            <v>320227.35691196978</v>
          </cell>
          <cell r="ER91">
            <v>302071.93075952464</v>
          </cell>
          <cell r="ES91">
            <v>302071.93075952464</v>
          </cell>
          <cell r="ET91">
            <v>302071.93075952464</v>
          </cell>
          <cell r="EU91">
            <v>302071.93075952464</v>
          </cell>
          <cell r="EV91">
            <v>302071.93075952464</v>
          </cell>
          <cell r="EW91">
            <v>302071.93075952464</v>
          </cell>
          <cell r="EX91">
            <v>302071.93075952464</v>
          </cell>
          <cell r="EY91">
            <v>302071.93075952464</v>
          </cell>
          <cell r="EZ91">
            <v>302071.93075952464</v>
          </cell>
          <cell r="FA91">
            <v>302071.93075952464</v>
          </cell>
          <cell r="FB91">
            <v>302071.93075952464</v>
          </cell>
          <cell r="FC91">
            <v>302071.93075952464</v>
          </cell>
          <cell r="FD91">
            <v>302071.93075952464</v>
          </cell>
          <cell r="FE91">
            <v>302071.93075952464</v>
          </cell>
          <cell r="FF91">
            <v>302071.93075952464</v>
          </cell>
          <cell r="FG91">
            <v>302071.93075952464</v>
          </cell>
          <cell r="FH91">
            <v>302071.93075952464</v>
          </cell>
          <cell r="FI91">
            <v>302071.93075952464</v>
          </cell>
          <cell r="FJ91">
            <v>302071.93075952464</v>
          </cell>
          <cell r="FK91">
            <v>302071.93075952464</v>
          </cell>
          <cell r="FL91">
            <v>302071.93075952464</v>
          </cell>
          <cell r="FM91">
            <v>302071.93075952464</v>
          </cell>
          <cell r="FN91">
            <v>302071.93075952464</v>
          </cell>
          <cell r="FO91">
            <v>302071.93075952464</v>
          </cell>
          <cell r="FP91">
            <v>302071.93075952464</v>
          </cell>
          <cell r="FQ91">
            <v>302071.93075952464</v>
          </cell>
          <cell r="FR91">
            <v>302071.93075952464</v>
          </cell>
          <cell r="FS91">
            <v>302071.93075952464</v>
          </cell>
          <cell r="FT91">
            <v>302071.93075952464</v>
          </cell>
          <cell r="FU91">
            <v>302071.93075952464</v>
          </cell>
          <cell r="FV91">
            <v>234468.82650303678</v>
          </cell>
          <cell r="FW91">
            <v>234468.82650303678</v>
          </cell>
          <cell r="FX91">
            <v>234468.82650303678</v>
          </cell>
          <cell r="FY91">
            <v>234468.82650303678</v>
          </cell>
          <cell r="FZ91">
            <v>234468.82650303678</v>
          </cell>
          <cell r="GA91">
            <v>234468.82650303678</v>
          </cell>
          <cell r="GB91">
            <v>234468.82650303678</v>
          </cell>
          <cell r="GC91">
            <v>234468.82650303678</v>
          </cell>
          <cell r="GD91">
            <v>234468.82650303678</v>
          </cell>
          <cell r="GE91">
            <v>234468.82650303678</v>
          </cell>
          <cell r="GF91">
            <v>234468.82650303678</v>
          </cell>
          <cell r="GG91">
            <v>234468.82650303678</v>
          </cell>
          <cell r="GH91">
            <v>234468.82650303678</v>
          </cell>
          <cell r="GI91">
            <v>234468.82650303678</v>
          </cell>
          <cell r="GJ91">
            <v>234468.82650303678</v>
          </cell>
          <cell r="GK91">
            <v>234468.82650303678</v>
          </cell>
          <cell r="GL91">
            <v>234468.82650303678</v>
          </cell>
          <cell r="GM91">
            <v>234468.82650303678</v>
          </cell>
          <cell r="GN91">
            <v>234468.82650303678</v>
          </cell>
          <cell r="GO91">
            <v>234468.82650303678</v>
          </cell>
          <cell r="GP91">
            <v>234468.82650303678</v>
          </cell>
          <cell r="GQ91">
            <v>234468.82650303678</v>
          </cell>
          <cell r="GR91">
            <v>234468.82650303678</v>
          </cell>
          <cell r="GS91">
            <v>234468.82650303678</v>
          </cell>
          <cell r="GT91">
            <v>234468.82650303678</v>
          </cell>
          <cell r="GU91">
            <v>234468.82650303678</v>
          </cell>
          <cell r="GV91">
            <v>234468.82650303678</v>
          </cell>
          <cell r="GW91">
            <v>234468.82650303678</v>
          </cell>
          <cell r="GX91">
            <v>234468.82650303678</v>
          </cell>
          <cell r="GY91">
            <v>234468.82650303678</v>
          </cell>
          <cell r="GZ91">
            <v>0</v>
          </cell>
          <cell r="HA91">
            <v>0</v>
          </cell>
          <cell r="HB91">
            <v>0</v>
          </cell>
          <cell r="HC91">
            <v>0</v>
          </cell>
          <cell r="HD91">
            <v>0</v>
          </cell>
          <cell r="HE91">
            <v>0</v>
          </cell>
          <cell r="HF91">
            <v>0</v>
          </cell>
          <cell r="HG91">
            <v>0</v>
          </cell>
          <cell r="HH91">
            <v>0</v>
          </cell>
          <cell r="HI91">
            <v>0</v>
          </cell>
          <cell r="HJ91">
            <v>0</v>
          </cell>
          <cell r="HK91">
            <v>0</v>
          </cell>
          <cell r="HL91">
            <v>0</v>
          </cell>
          <cell r="HM91">
            <v>0</v>
          </cell>
          <cell r="HN91">
            <v>0</v>
          </cell>
          <cell r="HO91">
            <v>0</v>
          </cell>
          <cell r="HP91">
            <v>0</v>
          </cell>
          <cell r="HQ91">
            <v>0</v>
          </cell>
          <cell r="HR91">
            <v>0</v>
          </cell>
          <cell r="HS91">
            <v>0</v>
          </cell>
          <cell r="HT91">
            <v>0</v>
          </cell>
          <cell r="HU91">
            <v>0</v>
          </cell>
          <cell r="HV91">
            <v>0</v>
          </cell>
          <cell r="HW91">
            <v>0</v>
          </cell>
          <cell r="HX91">
            <v>0</v>
          </cell>
          <cell r="HY91">
            <v>0</v>
          </cell>
          <cell r="HZ91">
            <v>0</v>
          </cell>
          <cell r="IA91">
            <v>0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  <cell r="C94" t="str">
            <v>Evaporación Anhidro</v>
          </cell>
          <cell r="D94" t="str">
            <v>Lts/día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  <cell r="BK94">
            <v>0</v>
          </cell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P94">
            <v>0</v>
          </cell>
          <cell r="BQ94">
            <v>0</v>
          </cell>
          <cell r="BR94">
            <v>0</v>
          </cell>
          <cell r="BS94">
            <v>0</v>
          </cell>
          <cell r="BT94">
            <v>0</v>
          </cell>
          <cell r="BU94">
            <v>0</v>
          </cell>
          <cell r="BV94">
            <v>0</v>
          </cell>
          <cell r="BW94">
            <v>0</v>
          </cell>
          <cell r="BX94">
            <v>0</v>
          </cell>
          <cell r="BY94">
            <v>0</v>
          </cell>
          <cell r="BZ94">
            <v>0</v>
          </cell>
          <cell r="CA94">
            <v>0</v>
          </cell>
          <cell r="CB94">
            <v>0</v>
          </cell>
          <cell r="CC94">
            <v>0</v>
          </cell>
          <cell r="CD94">
            <v>0</v>
          </cell>
          <cell r="CE94">
            <v>0</v>
          </cell>
          <cell r="CF94">
            <v>0</v>
          </cell>
          <cell r="CG94">
            <v>0</v>
          </cell>
          <cell r="CH94">
            <v>0</v>
          </cell>
          <cell r="CI94">
            <v>0</v>
          </cell>
          <cell r="CJ94">
            <v>0</v>
          </cell>
          <cell r="CK94">
            <v>0</v>
          </cell>
          <cell r="CL94">
            <v>0</v>
          </cell>
          <cell r="CM94">
            <v>0</v>
          </cell>
          <cell r="CN94">
            <v>0</v>
          </cell>
          <cell r="CO94">
            <v>0</v>
          </cell>
          <cell r="CP94">
            <v>0</v>
          </cell>
          <cell r="CQ94">
            <v>0</v>
          </cell>
          <cell r="CR94">
            <v>0</v>
          </cell>
          <cell r="CS94">
            <v>0</v>
          </cell>
          <cell r="CT94">
            <v>0</v>
          </cell>
          <cell r="CU94">
            <v>0</v>
          </cell>
          <cell r="CV94">
            <v>0</v>
          </cell>
          <cell r="CW94">
            <v>0</v>
          </cell>
          <cell r="CX94">
            <v>0</v>
          </cell>
          <cell r="CY94">
            <v>0</v>
          </cell>
          <cell r="CZ94">
            <v>0</v>
          </cell>
          <cell r="DA94">
            <v>0</v>
          </cell>
          <cell r="DB94">
            <v>0</v>
          </cell>
          <cell r="DC94">
            <v>0</v>
          </cell>
          <cell r="DD94">
            <v>0</v>
          </cell>
          <cell r="DE94">
            <v>0</v>
          </cell>
          <cell r="DF94">
            <v>0</v>
          </cell>
          <cell r="DG94">
            <v>0</v>
          </cell>
          <cell r="DH94">
            <v>0</v>
          </cell>
          <cell r="DI94">
            <v>0</v>
          </cell>
          <cell r="DJ94">
            <v>0</v>
          </cell>
          <cell r="DK94">
            <v>0</v>
          </cell>
          <cell r="DL94">
            <v>0</v>
          </cell>
          <cell r="DM94">
            <v>0</v>
          </cell>
          <cell r="DN94">
            <v>0</v>
          </cell>
          <cell r="DO94">
            <v>0</v>
          </cell>
          <cell r="DP94">
            <v>0</v>
          </cell>
          <cell r="DQ94">
            <v>0</v>
          </cell>
          <cell r="DR94">
            <v>0</v>
          </cell>
          <cell r="DS94">
            <v>0</v>
          </cell>
          <cell r="DT94">
            <v>0</v>
          </cell>
          <cell r="DU94">
            <v>0</v>
          </cell>
          <cell r="DV94">
            <v>0</v>
          </cell>
          <cell r="DW94">
            <v>0</v>
          </cell>
          <cell r="DX94">
            <v>0</v>
          </cell>
          <cell r="DY94">
            <v>0</v>
          </cell>
          <cell r="DZ94">
            <v>0</v>
          </cell>
          <cell r="EA94">
            <v>0</v>
          </cell>
          <cell r="EB94">
            <v>0</v>
          </cell>
          <cell r="EC94">
            <v>0</v>
          </cell>
          <cell r="ED94">
            <v>0</v>
          </cell>
          <cell r="EE94">
            <v>0</v>
          </cell>
          <cell r="EF94">
            <v>0</v>
          </cell>
          <cell r="EG94">
            <v>0</v>
          </cell>
          <cell r="EH94">
            <v>0</v>
          </cell>
          <cell r="EI94">
            <v>0</v>
          </cell>
          <cell r="EJ94">
            <v>0</v>
          </cell>
          <cell r="EK94">
            <v>0</v>
          </cell>
          <cell r="EL94">
            <v>0</v>
          </cell>
          <cell r="EM94">
            <v>0</v>
          </cell>
          <cell r="EN94">
            <v>0</v>
          </cell>
          <cell r="EO94">
            <v>0</v>
          </cell>
          <cell r="EP94">
            <v>0</v>
          </cell>
          <cell r="EQ94">
            <v>0</v>
          </cell>
          <cell r="ER94">
            <v>0</v>
          </cell>
          <cell r="ES94">
            <v>0</v>
          </cell>
          <cell r="ET94">
            <v>0</v>
          </cell>
          <cell r="EU94">
            <v>0</v>
          </cell>
          <cell r="EV94">
            <v>0</v>
          </cell>
          <cell r="EW94">
            <v>0</v>
          </cell>
          <cell r="EX94">
            <v>0</v>
          </cell>
          <cell r="EY94">
            <v>0</v>
          </cell>
          <cell r="EZ94">
            <v>0</v>
          </cell>
          <cell r="FA94">
            <v>0</v>
          </cell>
          <cell r="FB94">
            <v>0</v>
          </cell>
          <cell r="FC94">
            <v>0</v>
          </cell>
          <cell r="FD94">
            <v>0</v>
          </cell>
          <cell r="FE94">
            <v>0</v>
          </cell>
          <cell r="FF94">
            <v>0</v>
          </cell>
          <cell r="FG94">
            <v>0</v>
          </cell>
          <cell r="FH94">
            <v>0</v>
          </cell>
          <cell r="FI94">
            <v>0</v>
          </cell>
          <cell r="FJ94">
            <v>0</v>
          </cell>
          <cell r="FK94">
            <v>0</v>
          </cell>
          <cell r="FL94">
            <v>0</v>
          </cell>
          <cell r="FM94">
            <v>0</v>
          </cell>
          <cell r="FN94">
            <v>0</v>
          </cell>
          <cell r="FO94">
            <v>0</v>
          </cell>
          <cell r="FP94">
            <v>0</v>
          </cell>
          <cell r="FQ94">
            <v>0</v>
          </cell>
          <cell r="FR94">
            <v>0</v>
          </cell>
          <cell r="FS94">
            <v>0</v>
          </cell>
          <cell r="FT94">
            <v>0</v>
          </cell>
          <cell r="FU94">
            <v>0</v>
          </cell>
          <cell r="FV94">
            <v>0</v>
          </cell>
          <cell r="FW94">
            <v>0</v>
          </cell>
          <cell r="FX94">
            <v>0</v>
          </cell>
          <cell r="FY94">
            <v>0</v>
          </cell>
          <cell r="FZ94">
            <v>0</v>
          </cell>
          <cell r="GA94">
            <v>0</v>
          </cell>
          <cell r="GB94">
            <v>0</v>
          </cell>
          <cell r="GC94">
            <v>0</v>
          </cell>
          <cell r="GD94">
            <v>0</v>
          </cell>
          <cell r="GE94">
            <v>0</v>
          </cell>
          <cell r="GF94">
            <v>0</v>
          </cell>
          <cell r="GG94">
            <v>0</v>
          </cell>
          <cell r="GH94">
            <v>0</v>
          </cell>
          <cell r="GI94">
            <v>0</v>
          </cell>
          <cell r="GJ94">
            <v>0</v>
          </cell>
          <cell r="GK94">
            <v>0</v>
          </cell>
          <cell r="GL94">
            <v>0</v>
          </cell>
          <cell r="GM94">
            <v>0</v>
          </cell>
          <cell r="GN94">
            <v>0</v>
          </cell>
          <cell r="GO94">
            <v>0</v>
          </cell>
          <cell r="GP94">
            <v>0</v>
          </cell>
          <cell r="GQ94">
            <v>0</v>
          </cell>
          <cell r="GR94">
            <v>0</v>
          </cell>
          <cell r="GS94">
            <v>0</v>
          </cell>
          <cell r="GT94">
            <v>0</v>
          </cell>
          <cell r="GU94">
            <v>0</v>
          </cell>
          <cell r="GV94">
            <v>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  <cell r="HI94">
            <v>0</v>
          </cell>
          <cell r="HJ94">
            <v>0</v>
          </cell>
          <cell r="HK94">
            <v>0</v>
          </cell>
          <cell r="HL94">
            <v>0</v>
          </cell>
          <cell r="HM94">
            <v>0</v>
          </cell>
          <cell r="HN94">
            <v>0</v>
          </cell>
          <cell r="HO94">
            <v>0</v>
          </cell>
          <cell r="HP94">
            <v>0</v>
          </cell>
          <cell r="HQ94">
            <v>0</v>
          </cell>
          <cell r="HR94">
            <v>0</v>
          </cell>
          <cell r="HS94">
            <v>0</v>
          </cell>
          <cell r="HT94">
            <v>0</v>
          </cell>
          <cell r="HU94">
            <v>0</v>
          </cell>
          <cell r="HV94">
            <v>0</v>
          </cell>
          <cell r="HW94">
            <v>0</v>
          </cell>
          <cell r="HX94">
            <v>0</v>
          </cell>
          <cell r="HY94">
            <v>0</v>
          </cell>
          <cell r="HZ94">
            <v>0</v>
          </cell>
          <cell r="IA94">
            <v>0</v>
          </cell>
        </row>
        <row r="95">
          <cell r="A95">
            <v>93</v>
          </cell>
          <cell r="C95" t="str">
            <v>Produçao Alcool Anidro Día em proceso</v>
          </cell>
          <cell r="D95" t="str">
            <v>Lts/día</v>
          </cell>
          <cell r="E95">
            <v>141333.33333333334</v>
          </cell>
          <cell r="F95">
            <v>141333.33333333334</v>
          </cell>
          <cell r="G95">
            <v>141333.33333333334</v>
          </cell>
          <cell r="H95">
            <v>141333.33333333331</v>
          </cell>
          <cell r="I95">
            <v>141333.33333333334</v>
          </cell>
          <cell r="J95">
            <v>141333.33333333334</v>
          </cell>
          <cell r="K95">
            <v>141333.33333333334</v>
          </cell>
          <cell r="L95">
            <v>141333.33333333334</v>
          </cell>
          <cell r="M95">
            <v>141333.33333333334</v>
          </cell>
          <cell r="N95">
            <v>141333.33333333334</v>
          </cell>
          <cell r="O95">
            <v>141333.33333333334</v>
          </cell>
          <cell r="P95">
            <v>141333.33333333334</v>
          </cell>
          <cell r="Q95">
            <v>141333.33333333334</v>
          </cell>
          <cell r="R95">
            <v>141333.33333333334</v>
          </cell>
          <cell r="S95">
            <v>141333.33333333334</v>
          </cell>
          <cell r="T95">
            <v>141333.33333333334</v>
          </cell>
          <cell r="U95">
            <v>141333.33333333334</v>
          </cell>
          <cell r="V95">
            <v>0</v>
          </cell>
          <cell r="W95">
            <v>0</v>
          </cell>
          <cell r="X95">
            <v>141333.33333333334</v>
          </cell>
          <cell r="Y95">
            <v>159569.89247311826</v>
          </cell>
          <cell r="Z95">
            <v>159569.89247311826</v>
          </cell>
          <cell r="AA95">
            <v>159569.89247311826</v>
          </cell>
          <cell r="AB95">
            <v>159569.89247311826</v>
          </cell>
          <cell r="AC95">
            <v>159569.89247311826</v>
          </cell>
          <cell r="AD95">
            <v>159569.89247311826</v>
          </cell>
          <cell r="AE95">
            <v>159569.89247311826</v>
          </cell>
          <cell r="AF95">
            <v>159569.89247311826</v>
          </cell>
          <cell r="AG95">
            <v>159569.89247311826</v>
          </cell>
          <cell r="AH95">
            <v>159569.89247311826</v>
          </cell>
          <cell r="AI95">
            <v>159569.89247311826</v>
          </cell>
          <cell r="AJ95">
            <v>159569.89247311826</v>
          </cell>
          <cell r="AK95">
            <v>159569.89247311826</v>
          </cell>
          <cell r="AL95">
            <v>159569.89247311826</v>
          </cell>
          <cell r="AM95">
            <v>159569.89247311826</v>
          </cell>
          <cell r="AN95">
            <v>159569.89247311826</v>
          </cell>
          <cell r="AO95">
            <v>159569.89247311826</v>
          </cell>
          <cell r="AP95">
            <v>159569.89247311826</v>
          </cell>
          <cell r="AQ95">
            <v>159569.89247311826</v>
          </cell>
          <cell r="AR95">
            <v>159569.89247311826</v>
          </cell>
          <cell r="AS95">
            <v>0</v>
          </cell>
          <cell r="AT95">
            <v>0</v>
          </cell>
          <cell r="AU95">
            <v>159569.89247311826</v>
          </cell>
          <cell r="AV95">
            <v>159569.89247311826</v>
          </cell>
          <cell r="AW95">
            <v>159569.89247311826</v>
          </cell>
          <cell r="AX95">
            <v>159569.89247311826</v>
          </cell>
          <cell r="AY95">
            <v>159569.89247311826</v>
          </cell>
          <cell r="AZ95">
            <v>159569.89247311826</v>
          </cell>
          <cell r="BA95">
            <v>159569.89247311826</v>
          </cell>
          <cell r="BB95">
            <v>159569.89247311826</v>
          </cell>
          <cell r="BC95">
            <v>159569.89247311826</v>
          </cell>
          <cell r="BD95">
            <v>0</v>
          </cell>
          <cell r="BE95">
            <v>141333.33333333334</v>
          </cell>
          <cell r="BF95">
            <v>141333.33333333334</v>
          </cell>
          <cell r="BG95">
            <v>141333.33333333334</v>
          </cell>
          <cell r="BH95">
            <v>141333.33333333334</v>
          </cell>
          <cell r="BI95">
            <v>141333.33333333334</v>
          </cell>
          <cell r="BJ95">
            <v>141333.33333333334</v>
          </cell>
          <cell r="BK95">
            <v>141333.33333333334</v>
          </cell>
          <cell r="BL95">
            <v>141333.33333333334</v>
          </cell>
          <cell r="BM95">
            <v>0</v>
          </cell>
          <cell r="BN95">
            <v>141333.33333333334</v>
          </cell>
          <cell r="BO95">
            <v>141333.33333333334</v>
          </cell>
          <cell r="BP95">
            <v>141333.33333333334</v>
          </cell>
          <cell r="BQ95">
            <v>141333.33333333334</v>
          </cell>
          <cell r="BR95">
            <v>141333.33333333334</v>
          </cell>
          <cell r="BS95">
            <v>141333.33333333334</v>
          </cell>
          <cell r="BT95">
            <v>141333.33333333334</v>
          </cell>
          <cell r="BU95">
            <v>141333.33333333334</v>
          </cell>
          <cell r="BV95">
            <v>141333.33333333334</v>
          </cell>
          <cell r="BW95">
            <v>141333.33333333334</v>
          </cell>
          <cell r="BX95">
            <v>141333.33333333334</v>
          </cell>
          <cell r="BY95">
            <v>141333.33333333334</v>
          </cell>
          <cell r="BZ95">
            <v>141333.33333333334</v>
          </cell>
          <cell r="CA95">
            <v>141333.33333333334</v>
          </cell>
          <cell r="CB95">
            <v>0</v>
          </cell>
          <cell r="CC95">
            <v>0</v>
          </cell>
          <cell r="CD95">
            <v>141333.33333333334</v>
          </cell>
          <cell r="CE95">
            <v>141333.33333333334</v>
          </cell>
          <cell r="CF95">
            <v>141333.33333333334</v>
          </cell>
          <cell r="CG95">
            <v>141333.33333333334</v>
          </cell>
          <cell r="CH95">
            <v>176666.66666666666</v>
          </cell>
          <cell r="CI95">
            <v>176666.66666666666</v>
          </cell>
          <cell r="CJ95">
            <v>176666.66666666666</v>
          </cell>
          <cell r="CK95">
            <v>176666.66666666666</v>
          </cell>
          <cell r="CL95">
            <v>176666.66666666666</v>
          </cell>
          <cell r="CM95">
            <v>176666.66666666666</v>
          </cell>
          <cell r="CN95">
            <v>176666.66666666666</v>
          </cell>
          <cell r="CO95">
            <v>176666.66666666666</v>
          </cell>
          <cell r="CP95">
            <v>0</v>
          </cell>
          <cell r="CQ95">
            <v>0</v>
          </cell>
          <cell r="CR95">
            <v>176666.66666666666</v>
          </cell>
          <cell r="CS95">
            <v>176666.66666666666</v>
          </cell>
          <cell r="CT95">
            <v>176666.66666666666</v>
          </cell>
          <cell r="CU95">
            <v>176666.66666666666</v>
          </cell>
          <cell r="CV95">
            <v>176666.66666666666</v>
          </cell>
          <cell r="CW95">
            <v>176666.66666666666</v>
          </cell>
          <cell r="CX95">
            <v>176666.66666666666</v>
          </cell>
          <cell r="CY95">
            <v>176666.66666666666</v>
          </cell>
          <cell r="CZ95">
            <v>176666.66666666666</v>
          </cell>
          <cell r="DA95">
            <v>176666.66666666666</v>
          </cell>
          <cell r="DB95">
            <v>176666.66666666666</v>
          </cell>
          <cell r="DC95">
            <v>176666.66666666666</v>
          </cell>
          <cell r="DD95">
            <v>0</v>
          </cell>
          <cell r="DE95">
            <v>0</v>
          </cell>
          <cell r="DF95">
            <v>176666.66666666666</v>
          </cell>
          <cell r="DG95">
            <v>176666.66666666666</v>
          </cell>
          <cell r="DH95">
            <v>176666.66666666666</v>
          </cell>
          <cell r="DI95">
            <v>176666.66666666666</v>
          </cell>
          <cell r="DJ95">
            <v>176666.66666666666</v>
          </cell>
          <cell r="DK95">
            <v>176666.66666666666</v>
          </cell>
          <cell r="DL95">
            <v>176666.66666666666</v>
          </cell>
          <cell r="DM95">
            <v>176666.66666666666</v>
          </cell>
          <cell r="DN95">
            <v>176666.66666666666</v>
          </cell>
          <cell r="DO95">
            <v>176666.66666666666</v>
          </cell>
          <cell r="DP95">
            <v>176666.66666666666</v>
          </cell>
          <cell r="DQ95">
            <v>176666.66666666666</v>
          </cell>
          <cell r="DR95">
            <v>176666.66666666666</v>
          </cell>
          <cell r="DS95">
            <v>176666.66666666666</v>
          </cell>
          <cell r="DT95">
            <v>176666.66666666666</v>
          </cell>
          <cell r="DU95">
            <v>176666.66666666666</v>
          </cell>
          <cell r="DV95">
            <v>176666.66666666666</v>
          </cell>
          <cell r="DW95">
            <v>176666.66666666666</v>
          </cell>
          <cell r="DX95">
            <v>176666.66666666666</v>
          </cell>
          <cell r="DY95">
            <v>176666.66666666666</v>
          </cell>
          <cell r="DZ95">
            <v>176666.66666666666</v>
          </cell>
          <cell r="EA95">
            <v>176666.66666666666</v>
          </cell>
          <cell r="EB95">
            <v>176666.66666666666</v>
          </cell>
          <cell r="EC95">
            <v>176666.66666666666</v>
          </cell>
          <cell r="ED95">
            <v>176666.66666666666</v>
          </cell>
          <cell r="EE95">
            <v>176666.66666666666</v>
          </cell>
          <cell r="EF95">
            <v>176666.66666666666</v>
          </cell>
          <cell r="EG95">
            <v>176666.66666666666</v>
          </cell>
          <cell r="EH95">
            <v>176666.66666666666</v>
          </cell>
          <cell r="EI95">
            <v>176666.66666666666</v>
          </cell>
          <cell r="EJ95">
            <v>176666.66666666666</v>
          </cell>
          <cell r="EK95">
            <v>176666.66666666666</v>
          </cell>
          <cell r="EL95">
            <v>176666.66666666666</v>
          </cell>
          <cell r="EM95">
            <v>0</v>
          </cell>
          <cell r="EN95">
            <v>0</v>
          </cell>
          <cell r="EO95">
            <v>176666.66666666666</v>
          </cell>
          <cell r="EP95">
            <v>176666.66666666666</v>
          </cell>
          <cell r="EQ95">
            <v>176666.66666666666</v>
          </cell>
          <cell r="ER95">
            <v>164888.88888888888</v>
          </cell>
          <cell r="ES95">
            <v>164888.88888888888</v>
          </cell>
          <cell r="ET95">
            <v>0</v>
          </cell>
          <cell r="EU95">
            <v>0</v>
          </cell>
          <cell r="EV95">
            <v>164888.88888888888</v>
          </cell>
          <cell r="EW95">
            <v>164888.88888888888</v>
          </cell>
          <cell r="EX95">
            <v>164888.88888888888</v>
          </cell>
          <cell r="EY95">
            <v>164888.88888888888</v>
          </cell>
          <cell r="EZ95">
            <v>164888.88888888888</v>
          </cell>
          <cell r="FA95">
            <v>164888.88888888888</v>
          </cell>
          <cell r="FB95">
            <v>164888.88888888888</v>
          </cell>
          <cell r="FC95">
            <v>164888.88888888888</v>
          </cell>
          <cell r="FD95">
            <v>164888.88888888888</v>
          </cell>
          <cell r="FE95">
            <v>164888.88888888888</v>
          </cell>
          <cell r="FF95">
            <v>164888.88888888888</v>
          </cell>
          <cell r="FG95">
            <v>164888.88888888888</v>
          </cell>
          <cell r="FH95">
            <v>164888.88888888888</v>
          </cell>
          <cell r="FI95">
            <v>164888.88888888888</v>
          </cell>
          <cell r="FJ95">
            <v>164888.88888888888</v>
          </cell>
          <cell r="FK95">
            <v>164888.88888888888</v>
          </cell>
          <cell r="FL95">
            <v>164888.88888888888</v>
          </cell>
          <cell r="FM95">
            <v>164888.88888888888</v>
          </cell>
          <cell r="FN95">
            <v>164888.88888888888</v>
          </cell>
          <cell r="FO95">
            <v>164888.88888888888</v>
          </cell>
          <cell r="FP95">
            <v>164888.88888888888</v>
          </cell>
          <cell r="FQ95">
            <v>164888.88888888888</v>
          </cell>
          <cell r="FR95">
            <v>164888.88888888888</v>
          </cell>
          <cell r="FS95">
            <v>164888.88888888888</v>
          </cell>
          <cell r="FT95">
            <v>164888.88888888888</v>
          </cell>
          <cell r="FU95">
            <v>164888.88888888888</v>
          </cell>
          <cell r="FV95">
            <v>136774.19354838706</v>
          </cell>
          <cell r="FW95">
            <v>136774.19354838706</v>
          </cell>
          <cell r="FX95">
            <v>136774.19354838706</v>
          </cell>
          <cell r="FY95">
            <v>136774.19354838706</v>
          </cell>
          <cell r="FZ95">
            <v>136774.19354838706</v>
          </cell>
          <cell r="GA95">
            <v>136774.19354838706</v>
          </cell>
          <cell r="GB95">
            <v>136774.19354838706</v>
          </cell>
          <cell r="GC95">
            <v>136774.19354838706</v>
          </cell>
          <cell r="GD95">
            <v>136774.19354838706</v>
          </cell>
          <cell r="GE95">
            <v>136774.19354838706</v>
          </cell>
          <cell r="GF95">
            <v>136774.19354838706</v>
          </cell>
          <cell r="GG95">
            <v>136774.19354838706</v>
          </cell>
          <cell r="GH95">
            <v>136774.19354838706</v>
          </cell>
          <cell r="GI95">
            <v>136774.19354838706</v>
          </cell>
          <cell r="GJ95">
            <v>136774.19354838706</v>
          </cell>
          <cell r="GK95">
            <v>136774.19354838706</v>
          </cell>
          <cell r="GL95">
            <v>136774.19354838706</v>
          </cell>
          <cell r="GM95">
            <v>136774.19354838706</v>
          </cell>
          <cell r="GN95">
            <v>136774.19354838706</v>
          </cell>
          <cell r="GO95">
            <v>136774.19354838706</v>
          </cell>
          <cell r="GP95">
            <v>136774.19354838706</v>
          </cell>
          <cell r="GQ95">
            <v>136774.19354838706</v>
          </cell>
          <cell r="GR95">
            <v>136774.19354838706</v>
          </cell>
          <cell r="GS95">
            <v>136774.19354838706</v>
          </cell>
          <cell r="GT95">
            <v>136774.19354838706</v>
          </cell>
          <cell r="GU95">
            <v>136774.19354838706</v>
          </cell>
          <cell r="GV95">
            <v>95694.444444444438</v>
          </cell>
          <cell r="GW95">
            <v>0</v>
          </cell>
          <cell r="GX95">
            <v>136774.19354838706</v>
          </cell>
          <cell r="GY95">
            <v>136774.19354838706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  <cell r="HI95">
            <v>0</v>
          </cell>
          <cell r="HJ95">
            <v>0</v>
          </cell>
          <cell r="HK95">
            <v>0</v>
          </cell>
          <cell r="HL95">
            <v>0</v>
          </cell>
          <cell r="HM95">
            <v>0</v>
          </cell>
          <cell r="HN95">
            <v>0</v>
          </cell>
          <cell r="HO95">
            <v>0</v>
          </cell>
          <cell r="HP95">
            <v>0</v>
          </cell>
          <cell r="HQ95">
            <v>0</v>
          </cell>
          <cell r="HR95">
            <v>0</v>
          </cell>
          <cell r="HS95">
            <v>0</v>
          </cell>
          <cell r="HT95">
            <v>0</v>
          </cell>
          <cell r="HU95">
            <v>0</v>
          </cell>
          <cell r="HV95">
            <v>0</v>
          </cell>
          <cell r="HW95">
            <v>0</v>
          </cell>
          <cell r="HX95">
            <v>0</v>
          </cell>
          <cell r="HY95">
            <v>0</v>
          </cell>
          <cell r="HZ95">
            <v>0</v>
          </cell>
          <cell r="IA95">
            <v>0</v>
          </cell>
        </row>
        <row r="96">
          <cell r="A96">
            <v>94</v>
          </cell>
          <cell r="C96" t="str">
            <v>Produçao Alcool Anidro Día para inventario</v>
          </cell>
          <cell r="D96" t="str">
            <v>Lts/día</v>
          </cell>
          <cell r="E96">
            <v>141333.33333333334</v>
          </cell>
          <cell r="F96">
            <v>212000.00000000003</v>
          </cell>
          <cell r="G96">
            <v>282666.66666666669</v>
          </cell>
          <cell r="H96">
            <v>353333.33333333337</v>
          </cell>
          <cell r="I96">
            <v>424000.00000000006</v>
          </cell>
          <cell r="J96">
            <v>424000.00000000012</v>
          </cell>
          <cell r="K96">
            <v>424000.00000000012</v>
          </cell>
          <cell r="L96">
            <v>318000</v>
          </cell>
          <cell r="M96">
            <v>424000.00000000012</v>
          </cell>
          <cell r="N96">
            <v>424000.00000000012</v>
          </cell>
          <cell r="O96">
            <v>424000.00000000012</v>
          </cell>
          <cell r="P96">
            <v>424000.00000000012</v>
          </cell>
          <cell r="Q96">
            <v>424000.00000000012</v>
          </cell>
          <cell r="R96">
            <v>424000.00000000012</v>
          </cell>
          <cell r="S96">
            <v>318000</v>
          </cell>
          <cell r="T96">
            <v>424000.00000000012</v>
          </cell>
          <cell r="U96">
            <v>424000.00000000012</v>
          </cell>
          <cell r="V96">
            <v>141333.33333333334</v>
          </cell>
          <cell r="W96">
            <v>0</v>
          </cell>
          <cell r="X96">
            <v>282666.66666666674</v>
          </cell>
          <cell r="Y96">
            <v>141333.33333333334</v>
          </cell>
          <cell r="Z96">
            <v>359032.25806451612</v>
          </cell>
          <cell r="AA96">
            <v>478709.67741935479</v>
          </cell>
          <cell r="AB96">
            <v>478709.67741935479</v>
          </cell>
          <cell r="AC96">
            <v>478709.67741935479</v>
          </cell>
          <cell r="AD96">
            <v>478709.67741935479</v>
          </cell>
          <cell r="AE96">
            <v>478709.67741935479</v>
          </cell>
          <cell r="AF96">
            <v>478709.67741935479</v>
          </cell>
          <cell r="AG96">
            <v>478709.67741935479</v>
          </cell>
          <cell r="AH96">
            <v>478709.67741935479</v>
          </cell>
          <cell r="AI96">
            <v>478709.67741935479</v>
          </cell>
          <cell r="AJ96">
            <v>478709.67741935479</v>
          </cell>
          <cell r="AK96">
            <v>478709.67741935479</v>
          </cell>
          <cell r="AL96">
            <v>239354.83870967739</v>
          </cell>
          <cell r="AM96">
            <v>478709.67741935479</v>
          </cell>
          <cell r="AN96">
            <v>478709.67741935479</v>
          </cell>
          <cell r="AO96">
            <v>478709.67741935479</v>
          </cell>
          <cell r="AP96">
            <v>478709.67741935479</v>
          </cell>
          <cell r="AQ96">
            <v>478709.67741935479</v>
          </cell>
          <cell r="AR96">
            <v>478709.67741935479</v>
          </cell>
          <cell r="AS96">
            <v>159569.89247311826</v>
          </cell>
          <cell r="AT96">
            <v>0</v>
          </cell>
          <cell r="AU96">
            <v>319139.78494623653</v>
          </cell>
          <cell r="AV96">
            <v>478709.67741935479</v>
          </cell>
          <cell r="AW96">
            <v>478709.67741935479</v>
          </cell>
          <cell r="AX96">
            <v>478709.67741935479</v>
          </cell>
          <cell r="AY96">
            <v>478709.67741935479</v>
          </cell>
          <cell r="AZ96">
            <v>239354.83870967739</v>
          </cell>
          <cell r="BA96">
            <v>478709.67741935479</v>
          </cell>
          <cell r="BB96">
            <v>478709.67741935479</v>
          </cell>
          <cell r="BC96">
            <v>478709.67741935479</v>
          </cell>
          <cell r="BD96">
            <v>159569.89247311826</v>
          </cell>
          <cell r="BE96">
            <v>282666.66666666674</v>
          </cell>
          <cell r="BF96">
            <v>424000.00000000012</v>
          </cell>
          <cell r="BG96">
            <v>212000.00000000003</v>
          </cell>
          <cell r="BH96">
            <v>424000.00000000012</v>
          </cell>
          <cell r="BI96">
            <v>424000.00000000012</v>
          </cell>
          <cell r="BJ96">
            <v>424000.00000000012</v>
          </cell>
          <cell r="BK96">
            <v>424000.00000000012</v>
          </cell>
          <cell r="BL96">
            <v>424000.00000000012</v>
          </cell>
          <cell r="BM96">
            <v>141333.33333333334</v>
          </cell>
          <cell r="BN96">
            <v>70666.666666666686</v>
          </cell>
          <cell r="BO96">
            <v>424000.00000000012</v>
          </cell>
          <cell r="BP96">
            <v>424000.00000000012</v>
          </cell>
          <cell r="BQ96">
            <v>424000.00000000012</v>
          </cell>
          <cell r="BR96">
            <v>424000.00000000012</v>
          </cell>
          <cell r="BS96">
            <v>424000.00000000012</v>
          </cell>
          <cell r="BT96">
            <v>424000.00000000012</v>
          </cell>
          <cell r="BU96">
            <v>212000.00000000003</v>
          </cell>
          <cell r="BV96">
            <v>424000.00000000012</v>
          </cell>
          <cell r="BW96">
            <v>424000.00000000012</v>
          </cell>
          <cell r="BX96">
            <v>424000.00000000012</v>
          </cell>
          <cell r="BY96">
            <v>424000.00000000012</v>
          </cell>
          <cell r="BZ96">
            <v>424000.00000000012</v>
          </cell>
          <cell r="CA96">
            <v>424000.00000000012</v>
          </cell>
          <cell r="CB96">
            <v>141333.33333333334</v>
          </cell>
          <cell r="CC96">
            <v>0</v>
          </cell>
          <cell r="CD96">
            <v>282666.66666666674</v>
          </cell>
          <cell r="CE96">
            <v>424000.00000000012</v>
          </cell>
          <cell r="CF96">
            <v>424000.00000000012</v>
          </cell>
          <cell r="CG96">
            <v>424000.00000000012</v>
          </cell>
          <cell r="CH96">
            <v>494666.66666666674</v>
          </cell>
          <cell r="CI96">
            <v>265000</v>
          </cell>
          <cell r="CJ96">
            <v>530000</v>
          </cell>
          <cell r="CK96">
            <v>530000</v>
          </cell>
          <cell r="CL96">
            <v>530000</v>
          </cell>
          <cell r="CM96">
            <v>530000</v>
          </cell>
          <cell r="CN96">
            <v>530000</v>
          </cell>
          <cell r="CO96">
            <v>530000</v>
          </cell>
          <cell r="CP96">
            <v>176666.66666666666</v>
          </cell>
          <cell r="CQ96">
            <v>0</v>
          </cell>
          <cell r="CR96">
            <v>353333.33333333337</v>
          </cell>
          <cell r="CS96">
            <v>530000</v>
          </cell>
          <cell r="CT96">
            <v>530000</v>
          </cell>
          <cell r="CU96">
            <v>530000</v>
          </cell>
          <cell r="CV96">
            <v>530000</v>
          </cell>
          <cell r="CW96">
            <v>265000</v>
          </cell>
          <cell r="CX96">
            <v>530000</v>
          </cell>
          <cell r="CY96">
            <v>530000</v>
          </cell>
          <cell r="CZ96">
            <v>530000</v>
          </cell>
          <cell r="DA96">
            <v>530000</v>
          </cell>
          <cell r="DB96">
            <v>530000</v>
          </cell>
          <cell r="DC96">
            <v>530000</v>
          </cell>
          <cell r="DD96">
            <v>176666.66666666666</v>
          </cell>
          <cell r="DE96">
            <v>0</v>
          </cell>
          <cell r="DF96">
            <v>353333.33333333337</v>
          </cell>
          <cell r="DG96">
            <v>530000</v>
          </cell>
          <cell r="DH96">
            <v>530000</v>
          </cell>
          <cell r="DI96">
            <v>530000</v>
          </cell>
          <cell r="DJ96">
            <v>530000</v>
          </cell>
          <cell r="DK96">
            <v>265000</v>
          </cell>
          <cell r="DL96">
            <v>530000</v>
          </cell>
          <cell r="DM96">
            <v>530000</v>
          </cell>
          <cell r="DN96">
            <v>530000</v>
          </cell>
          <cell r="DO96">
            <v>530000</v>
          </cell>
          <cell r="DP96">
            <v>530000</v>
          </cell>
          <cell r="DQ96">
            <v>530000</v>
          </cell>
          <cell r="DR96">
            <v>265000</v>
          </cell>
          <cell r="DS96">
            <v>530000</v>
          </cell>
          <cell r="DT96">
            <v>530000</v>
          </cell>
          <cell r="DU96">
            <v>530000</v>
          </cell>
          <cell r="DV96">
            <v>530000</v>
          </cell>
          <cell r="DW96">
            <v>530000</v>
          </cell>
          <cell r="DX96">
            <v>530000</v>
          </cell>
          <cell r="DY96">
            <v>265000</v>
          </cell>
          <cell r="DZ96">
            <v>530000</v>
          </cell>
          <cell r="EA96">
            <v>530000</v>
          </cell>
          <cell r="EB96">
            <v>530000</v>
          </cell>
          <cell r="EC96">
            <v>530000</v>
          </cell>
          <cell r="ED96">
            <v>530000</v>
          </cell>
          <cell r="EE96">
            <v>530000</v>
          </cell>
          <cell r="EF96">
            <v>265000</v>
          </cell>
          <cell r="EG96">
            <v>530000</v>
          </cell>
          <cell r="EH96">
            <v>530000</v>
          </cell>
          <cell r="EI96">
            <v>530000</v>
          </cell>
          <cell r="EJ96">
            <v>530000</v>
          </cell>
          <cell r="EK96">
            <v>530000</v>
          </cell>
          <cell r="EL96">
            <v>530000</v>
          </cell>
          <cell r="EM96">
            <v>176666.66666666666</v>
          </cell>
          <cell r="EN96">
            <v>0</v>
          </cell>
          <cell r="EO96">
            <v>353333.33333333337</v>
          </cell>
          <cell r="EP96">
            <v>530000</v>
          </cell>
          <cell r="EQ96">
            <v>530000</v>
          </cell>
          <cell r="ER96">
            <v>506444.44444444438</v>
          </cell>
          <cell r="ES96">
            <v>494666.66666666663</v>
          </cell>
          <cell r="ET96">
            <v>164888.88888888888</v>
          </cell>
          <cell r="EU96">
            <v>0</v>
          </cell>
          <cell r="EV96">
            <v>329777.77777777775</v>
          </cell>
          <cell r="EW96">
            <v>494666.66666666663</v>
          </cell>
          <cell r="EX96">
            <v>494666.66666666663</v>
          </cell>
          <cell r="EY96">
            <v>494666.66666666663</v>
          </cell>
          <cell r="EZ96">
            <v>494666.66666666663</v>
          </cell>
          <cell r="FA96">
            <v>247333.33333333331</v>
          </cell>
          <cell r="FB96">
            <v>494666.66666666663</v>
          </cell>
          <cell r="FC96">
            <v>494666.66666666663</v>
          </cell>
          <cell r="FD96">
            <v>494666.66666666663</v>
          </cell>
          <cell r="FE96">
            <v>494666.66666666663</v>
          </cell>
          <cell r="FF96">
            <v>494666.66666666663</v>
          </cell>
          <cell r="FG96">
            <v>494666.66666666663</v>
          </cell>
          <cell r="FH96">
            <v>247333.33333333331</v>
          </cell>
          <cell r="FI96">
            <v>494666.66666666663</v>
          </cell>
          <cell r="FJ96">
            <v>494666.66666666663</v>
          </cell>
          <cell r="FK96">
            <v>494666.66666666663</v>
          </cell>
          <cell r="FL96">
            <v>494666.66666666663</v>
          </cell>
          <cell r="FM96">
            <v>494666.66666666663</v>
          </cell>
          <cell r="FN96">
            <v>494666.66666666663</v>
          </cell>
          <cell r="FO96">
            <v>247333.33333333331</v>
          </cell>
          <cell r="FP96">
            <v>494666.66666666663</v>
          </cell>
          <cell r="FQ96">
            <v>494666.66666666663</v>
          </cell>
          <cell r="FR96">
            <v>494666.66666666663</v>
          </cell>
          <cell r="FS96">
            <v>494666.66666666663</v>
          </cell>
          <cell r="FT96">
            <v>494666.66666666663</v>
          </cell>
          <cell r="FU96">
            <v>494666.66666666663</v>
          </cell>
          <cell r="FV96">
            <v>233275.98566308242</v>
          </cell>
          <cell r="FW96">
            <v>410322.58064516122</v>
          </cell>
          <cell r="FX96">
            <v>410322.58064516122</v>
          </cell>
          <cell r="FY96">
            <v>410322.58064516122</v>
          </cell>
          <cell r="FZ96">
            <v>410322.58064516122</v>
          </cell>
          <cell r="GA96">
            <v>410322.58064516122</v>
          </cell>
          <cell r="GB96">
            <v>410322.58064516122</v>
          </cell>
          <cell r="GC96">
            <v>205161.29032258061</v>
          </cell>
          <cell r="GD96">
            <v>410322.58064516122</v>
          </cell>
          <cell r="GE96">
            <v>410322.58064516122</v>
          </cell>
          <cell r="GF96">
            <v>410322.58064516122</v>
          </cell>
          <cell r="GG96">
            <v>410322.58064516122</v>
          </cell>
          <cell r="GH96">
            <v>410322.58064516122</v>
          </cell>
          <cell r="GI96">
            <v>410322.58064516122</v>
          </cell>
          <cell r="GJ96">
            <v>205161.29032258061</v>
          </cell>
          <cell r="GK96">
            <v>410322.58064516122</v>
          </cell>
          <cell r="GL96">
            <v>410322.58064516122</v>
          </cell>
          <cell r="GM96">
            <v>410322.58064516122</v>
          </cell>
          <cell r="GN96">
            <v>410322.58064516122</v>
          </cell>
          <cell r="GO96">
            <v>410322.58064516122</v>
          </cell>
          <cell r="GP96">
            <v>410322.58064516122</v>
          </cell>
          <cell r="GQ96">
            <v>205161.29032258061</v>
          </cell>
          <cell r="GR96">
            <v>410322.58064516122</v>
          </cell>
          <cell r="GS96">
            <v>410322.58064516122</v>
          </cell>
          <cell r="GT96">
            <v>410322.58064516122</v>
          </cell>
          <cell r="GU96">
            <v>410322.58064516122</v>
          </cell>
          <cell r="GV96">
            <v>328163.08243727591</v>
          </cell>
          <cell r="GW96">
            <v>95694.444444444438</v>
          </cell>
          <cell r="GX96">
            <v>68387.096774193546</v>
          </cell>
          <cell r="GY96">
            <v>410322.58064516122</v>
          </cell>
          <cell r="GZ96">
            <v>136774.19354838706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  <cell r="HJ96">
            <v>0</v>
          </cell>
          <cell r="HK96">
            <v>0</v>
          </cell>
          <cell r="HL96">
            <v>0</v>
          </cell>
          <cell r="HM96">
            <v>0</v>
          </cell>
          <cell r="HN96">
            <v>0</v>
          </cell>
          <cell r="HO96">
            <v>0</v>
          </cell>
          <cell r="HP96">
            <v>0</v>
          </cell>
          <cell r="HQ96">
            <v>0</v>
          </cell>
          <cell r="HR96">
            <v>0</v>
          </cell>
          <cell r="HS96">
            <v>0</v>
          </cell>
          <cell r="HT96">
            <v>0</v>
          </cell>
          <cell r="HU96">
            <v>0</v>
          </cell>
          <cell r="HV96">
            <v>0</v>
          </cell>
          <cell r="HW96">
            <v>0</v>
          </cell>
          <cell r="HX96">
            <v>0</v>
          </cell>
          <cell r="HY96">
            <v>0</v>
          </cell>
          <cell r="HZ96">
            <v>0</v>
          </cell>
          <cell r="IA96">
            <v>0</v>
          </cell>
        </row>
        <row r="97">
          <cell r="A97">
            <v>95</v>
          </cell>
          <cell r="C97" t="str">
            <v>Produçao Alcool Anidro Semanal inventario</v>
          </cell>
          <cell r="D97" t="str">
            <v>Lts/día</v>
          </cell>
          <cell r="E97">
            <v>141333.33333333334</v>
          </cell>
          <cell r="F97">
            <v>353333.33333333337</v>
          </cell>
          <cell r="G97">
            <v>636000</v>
          </cell>
          <cell r="H97">
            <v>989333.33333333337</v>
          </cell>
          <cell r="I97">
            <v>1413333.3333333335</v>
          </cell>
          <cell r="J97">
            <v>1837333.3333333335</v>
          </cell>
          <cell r="K97">
            <v>2261333.3333333335</v>
          </cell>
          <cell r="L97">
            <v>318000</v>
          </cell>
          <cell r="M97">
            <v>742000.00000000012</v>
          </cell>
          <cell r="N97">
            <v>1166000.0000000002</v>
          </cell>
          <cell r="O97">
            <v>1590000.0000000005</v>
          </cell>
          <cell r="P97">
            <v>2014000.0000000005</v>
          </cell>
          <cell r="Q97">
            <v>2438000.0000000005</v>
          </cell>
          <cell r="R97">
            <v>2862000.0000000005</v>
          </cell>
          <cell r="S97">
            <v>318000</v>
          </cell>
          <cell r="T97">
            <v>742000.00000000012</v>
          </cell>
          <cell r="U97">
            <v>1166000.0000000002</v>
          </cell>
          <cell r="V97">
            <v>1307333.3333333335</v>
          </cell>
          <cell r="W97">
            <v>1307333.3333333335</v>
          </cell>
          <cell r="X97">
            <v>1590000.0000000002</v>
          </cell>
          <cell r="Y97">
            <v>1731333.3333333335</v>
          </cell>
          <cell r="Z97">
            <v>359032.25806451612</v>
          </cell>
          <cell r="AA97">
            <v>837741.93548387091</v>
          </cell>
          <cell r="AB97">
            <v>1316451.6129032257</v>
          </cell>
          <cell r="AC97">
            <v>1795161.2903225804</v>
          </cell>
          <cell r="AD97">
            <v>2273870.967741935</v>
          </cell>
          <cell r="AE97">
            <v>2752580.6451612897</v>
          </cell>
          <cell r="AF97">
            <v>3231290.3225806444</v>
          </cell>
          <cell r="AG97">
            <v>478709.67741935479</v>
          </cell>
          <cell r="AH97">
            <v>957419.35483870958</v>
          </cell>
          <cell r="AI97">
            <v>1436129.0322580645</v>
          </cell>
          <cell r="AJ97">
            <v>1914838.7096774192</v>
          </cell>
          <cell r="AK97">
            <v>2393548.3870967738</v>
          </cell>
          <cell r="AL97">
            <v>2632903.2258064514</v>
          </cell>
          <cell r="AM97">
            <v>3111612.9032258061</v>
          </cell>
          <cell r="AN97">
            <v>478709.67741935479</v>
          </cell>
          <cell r="AO97">
            <v>957419.35483870958</v>
          </cell>
          <cell r="AP97">
            <v>1436129.0322580645</v>
          </cell>
          <cell r="AQ97">
            <v>1914838.7096774192</v>
          </cell>
          <cell r="AR97">
            <v>2393548.3870967738</v>
          </cell>
          <cell r="AS97">
            <v>2553118.2795698922</v>
          </cell>
          <cell r="AT97">
            <v>2553118.2795698922</v>
          </cell>
          <cell r="AU97">
            <v>319139.78494623653</v>
          </cell>
          <cell r="AV97">
            <v>797849.46236559132</v>
          </cell>
          <cell r="AW97">
            <v>1276559.1397849461</v>
          </cell>
          <cell r="AX97">
            <v>1755268.8172043008</v>
          </cell>
          <cell r="AY97">
            <v>2233978.4946236555</v>
          </cell>
          <cell r="AZ97">
            <v>2473333.333333333</v>
          </cell>
          <cell r="BA97">
            <v>2952043.0107526877</v>
          </cell>
          <cell r="BB97">
            <v>478709.67741935479</v>
          </cell>
          <cell r="BC97">
            <v>957419.35483870958</v>
          </cell>
          <cell r="BD97">
            <v>1116989.2473118277</v>
          </cell>
          <cell r="BE97">
            <v>1399655.9139784945</v>
          </cell>
          <cell r="BF97">
            <v>1823655.9139784947</v>
          </cell>
          <cell r="BG97">
            <v>2035655.9139784947</v>
          </cell>
          <cell r="BH97">
            <v>2459655.9139784947</v>
          </cell>
          <cell r="BI97">
            <v>424000.00000000012</v>
          </cell>
          <cell r="BJ97">
            <v>848000.00000000023</v>
          </cell>
          <cell r="BK97">
            <v>1272000.0000000005</v>
          </cell>
          <cell r="BL97">
            <v>1696000.0000000005</v>
          </cell>
          <cell r="BM97">
            <v>1837333.3333333337</v>
          </cell>
          <cell r="BN97">
            <v>1908000.0000000005</v>
          </cell>
          <cell r="BO97">
            <v>2332000.0000000005</v>
          </cell>
          <cell r="BP97">
            <v>424000.00000000012</v>
          </cell>
          <cell r="BQ97">
            <v>848000.00000000023</v>
          </cell>
          <cell r="BR97">
            <v>1272000.0000000005</v>
          </cell>
          <cell r="BS97">
            <v>1696000.0000000005</v>
          </cell>
          <cell r="BT97">
            <v>2120000.0000000005</v>
          </cell>
          <cell r="BU97">
            <v>2332000.0000000005</v>
          </cell>
          <cell r="BV97">
            <v>2756000.0000000005</v>
          </cell>
          <cell r="BW97">
            <v>424000.00000000012</v>
          </cell>
          <cell r="BX97">
            <v>848000.00000000023</v>
          </cell>
          <cell r="BY97">
            <v>1272000.0000000005</v>
          </cell>
          <cell r="BZ97">
            <v>1696000.0000000005</v>
          </cell>
          <cell r="CA97">
            <v>2120000.0000000005</v>
          </cell>
          <cell r="CB97">
            <v>2261333.333333334</v>
          </cell>
          <cell r="CC97">
            <v>2261333.333333334</v>
          </cell>
          <cell r="CD97">
            <v>282666.66666666674</v>
          </cell>
          <cell r="CE97">
            <v>706666.66666666686</v>
          </cell>
          <cell r="CF97">
            <v>1130666.666666667</v>
          </cell>
          <cell r="CG97">
            <v>1554666.666666667</v>
          </cell>
          <cell r="CH97">
            <v>2049333.3333333337</v>
          </cell>
          <cell r="CI97">
            <v>2314333.333333334</v>
          </cell>
          <cell r="CJ97">
            <v>2844333.333333334</v>
          </cell>
          <cell r="CK97">
            <v>530000</v>
          </cell>
          <cell r="CL97">
            <v>1060000</v>
          </cell>
          <cell r="CM97">
            <v>1590000</v>
          </cell>
          <cell r="CN97">
            <v>2120000</v>
          </cell>
          <cell r="CO97">
            <v>2650000</v>
          </cell>
          <cell r="CP97">
            <v>2826666.6666666665</v>
          </cell>
          <cell r="CQ97">
            <v>2826666.6666666665</v>
          </cell>
          <cell r="CR97">
            <v>353333.33333333337</v>
          </cell>
          <cell r="CS97">
            <v>883333.33333333337</v>
          </cell>
          <cell r="CT97">
            <v>1413333.3333333335</v>
          </cell>
          <cell r="CU97">
            <v>1943333.3333333335</v>
          </cell>
          <cell r="CV97">
            <v>2473333.3333333335</v>
          </cell>
          <cell r="CW97">
            <v>2738333.3333333335</v>
          </cell>
          <cell r="CX97">
            <v>3268333.3333333335</v>
          </cell>
          <cell r="CY97">
            <v>530000</v>
          </cell>
          <cell r="CZ97">
            <v>1060000</v>
          </cell>
          <cell r="DA97">
            <v>1590000</v>
          </cell>
          <cell r="DB97">
            <v>2120000</v>
          </cell>
          <cell r="DC97">
            <v>2650000</v>
          </cell>
          <cell r="DD97">
            <v>2826666.6666666665</v>
          </cell>
          <cell r="DE97">
            <v>2826666.6666666665</v>
          </cell>
          <cell r="DF97">
            <v>353333.33333333337</v>
          </cell>
          <cell r="DG97">
            <v>883333.33333333337</v>
          </cell>
          <cell r="DH97">
            <v>1413333.3333333335</v>
          </cell>
          <cell r="DI97">
            <v>1943333.3333333335</v>
          </cell>
          <cell r="DJ97">
            <v>2473333.3333333335</v>
          </cell>
          <cell r="DK97">
            <v>2738333.3333333335</v>
          </cell>
          <cell r="DL97">
            <v>3268333.3333333335</v>
          </cell>
          <cell r="DM97">
            <v>530000</v>
          </cell>
          <cell r="DN97">
            <v>1060000</v>
          </cell>
          <cell r="DO97">
            <v>1590000</v>
          </cell>
          <cell r="DP97">
            <v>2120000</v>
          </cell>
          <cell r="DQ97">
            <v>2650000</v>
          </cell>
          <cell r="DR97">
            <v>2915000</v>
          </cell>
          <cell r="DS97">
            <v>3445000</v>
          </cell>
          <cell r="DT97">
            <v>530000</v>
          </cell>
          <cell r="DU97">
            <v>1060000</v>
          </cell>
          <cell r="DV97">
            <v>1590000</v>
          </cell>
          <cell r="DW97">
            <v>2120000</v>
          </cell>
          <cell r="DX97">
            <v>2650000</v>
          </cell>
          <cell r="DY97">
            <v>2915000</v>
          </cell>
          <cell r="DZ97">
            <v>3445000</v>
          </cell>
          <cell r="EA97">
            <v>530000</v>
          </cell>
          <cell r="EB97">
            <v>1060000</v>
          </cell>
          <cell r="EC97">
            <v>1590000</v>
          </cell>
          <cell r="ED97">
            <v>2120000</v>
          </cell>
          <cell r="EE97">
            <v>2650000</v>
          </cell>
          <cell r="EF97">
            <v>2915000</v>
          </cell>
          <cell r="EG97">
            <v>3445000</v>
          </cell>
          <cell r="EH97">
            <v>530000</v>
          </cell>
          <cell r="EI97">
            <v>1060000</v>
          </cell>
          <cell r="EJ97">
            <v>1590000</v>
          </cell>
          <cell r="EK97">
            <v>2120000</v>
          </cell>
          <cell r="EL97">
            <v>2650000</v>
          </cell>
          <cell r="EM97">
            <v>2826666.6666666665</v>
          </cell>
          <cell r="EN97">
            <v>2826666.6666666665</v>
          </cell>
          <cell r="EO97">
            <v>353333.33333333337</v>
          </cell>
          <cell r="EP97">
            <v>883333.33333333337</v>
          </cell>
          <cell r="EQ97">
            <v>1413333.3333333335</v>
          </cell>
          <cell r="ER97">
            <v>1919777.777777778</v>
          </cell>
          <cell r="ES97">
            <v>2414444.4444444445</v>
          </cell>
          <cell r="ET97">
            <v>2579333.3333333335</v>
          </cell>
          <cell r="EU97">
            <v>2579333.3333333335</v>
          </cell>
          <cell r="EV97">
            <v>329777.77777777775</v>
          </cell>
          <cell r="EW97">
            <v>824444.44444444438</v>
          </cell>
          <cell r="EX97">
            <v>1319111.111111111</v>
          </cell>
          <cell r="EY97">
            <v>1813777.7777777775</v>
          </cell>
          <cell r="EZ97">
            <v>2308444.444444444</v>
          </cell>
          <cell r="FA97">
            <v>2555777.7777777775</v>
          </cell>
          <cell r="FB97">
            <v>3050444.444444444</v>
          </cell>
          <cell r="FC97">
            <v>494666.66666666663</v>
          </cell>
          <cell r="FD97">
            <v>989333.33333333326</v>
          </cell>
          <cell r="FE97">
            <v>1484000</v>
          </cell>
          <cell r="FF97">
            <v>1978666.6666666665</v>
          </cell>
          <cell r="FG97">
            <v>2473333.333333333</v>
          </cell>
          <cell r="FH97">
            <v>2720666.6666666665</v>
          </cell>
          <cell r="FI97">
            <v>3215333.333333333</v>
          </cell>
          <cell r="FJ97">
            <v>494666.66666666663</v>
          </cell>
          <cell r="FK97">
            <v>989333.33333333326</v>
          </cell>
          <cell r="FL97">
            <v>1484000</v>
          </cell>
          <cell r="FM97">
            <v>1978666.6666666665</v>
          </cell>
          <cell r="FN97">
            <v>2473333.333333333</v>
          </cell>
          <cell r="FO97">
            <v>2720666.6666666665</v>
          </cell>
          <cell r="FP97">
            <v>3215333.333333333</v>
          </cell>
          <cell r="FQ97">
            <v>494666.66666666663</v>
          </cell>
          <cell r="FR97">
            <v>989333.33333333326</v>
          </cell>
          <cell r="FS97">
            <v>1484000</v>
          </cell>
          <cell r="FT97">
            <v>1978666.6666666665</v>
          </cell>
          <cell r="FU97">
            <v>2473333.333333333</v>
          </cell>
          <cell r="FV97">
            <v>2706609.3189964155</v>
          </cell>
          <cell r="FW97">
            <v>3116931.8996415767</v>
          </cell>
          <cell r="FX97">
            <v>410322.58064516122</v>
          </cell>
          <cell r="FY97">
            <v>820645.16129032243</v>
          </cell>
          <cell r="FZ97">
            <v>1230967.7419354836</v>
          </cell>
          <cell r="GA97">
            <v>1641290.3225806449</v>
          </cell>
          <cell r="GB97">
            <v>2051612.9032258061</v>
          </cell>
          <cell r="GC97">
            <v>2256774.1935483869</v>
          </cell>
          <cell r="GD97">
            <v>2667096.7741935481</v>
          </cell>
          <cell r="GE97">
            <v>410322.58064516122</v>
          </cell>
          <cell r="GF97">
            <v>820645.16129032243</v>
          </cell>
          <cell r="GG97">
            <v>1230967.7419354836</v>
          </cell>
          <cell r="GH97">
            <v>1641290.3225806449</v>
          </cell>
          <cell r="GI97">
            <v>2051612.9032258061</v>
          </cell>
          <cell r="GJ97">
            <v>2256774.1935483869</v>
          </cell>
          <cell r="GK97">
            <v>2667096.7741935481</v>
          </cell>
          <cell r="GL97">
            <v>410322.58064516122</v>
          </cell>
          <cell r="GM97">
            <v>820645.16129032243</v>
          </cell>
          <cell r="GN97">
            <v>1230967.7419354836</v>
          </cell>
          <cell r="GO97">
            <v>1641290.3225806449</v>
          </cell>
          <cell r="GP97">
            <v>2051612.9032258061</v>
          </cell>
          <cell r="GQ97">
            <v>2256774.1935483869</v>
          </cell>
          <cell r="GR97">
            <v>2667096.7741935481</v>
          </cell>
          <cell r="GS97">
            <v>410322.58064516122</v>
          </cell>
          <cell r="GT97">
            <v>820645.16129032243</v>
          </cell>
          <cell r="GU97">
            <v>1230967.7419354836</v>
          </cell>
          <cell r="GV97">
            <v>1559130.8243727596</v>
          </cell>
          <cell r="GW97">
            <v>1654825.2688172041</v>
          </cell>
          <cell r="GX97">
            <v>1723212.3655913975</v>
          </cell>
          <cell r="GY97">
            <v>2133534.9462365587</v>
          </cell>
          <cell r="GZ97">
            <v>136774.19354838706</v>
          </cell>
          <cell r="HA97">
            <v>136774.19354838706</v>
          </cell>
          <cell r="HB97">
            <v>136774.19354838706</v>
          </cell>
          <cell r="HC97">
            <v>136774.19354838706</v>
          </cell>
          <cell r="HD97">
            <v>136774.19354838706</v>
          </cell>
          <cell r="HE97">
            <v>136774.19354838706</v>
          </cell>
          <cell r="HF97">
            <v>136774.19354838706</v>
          </cell>
          <cell r="HG97">
            <v>0</v>
          </cell>
          <cell r="HH97">
            <v>0</v>
          </cell>
          <cell r="HI97">
            <v>0</v>
          </cell>
          <cell r="HJ97">
            <v>0</v>
          </cell>
          <cell r="HK97">
            <v>0</v>
          </cell>
          <cell r="HL97">
            <v>0</v>
          </cell>
          <cell r="HM97">
            <v>0</v>
          </cell>
          <cell r="HN97">
            <v>0</v>
          </cell>
          <cell r="HO97">
            <v>0</v>
          </cell>
          <cell r="HP97">
            <v>0</v>
          </cell>
          <cell r="HQ97">
            <v>0</v>
          </cell>
          <cell r="HR97">
            <v>0</v>
          </cell>
          <cell r="HS97">
            <v>0</v>
          </cell>
          <cell r="HT97">
            <v>0</v>
          </cell>
          <cell r="HU97">
            <v>0</v>
          </cell>
          <cell r="HV97">
            <v>0</v>
          </cell>
          <cell r="HW97">
            <v>0</v>
          </cell>
          <cell r="HX97">
            <v>0</v>
          </cell>
          <cell r="HY97">
            <v>0</v>
          </cell>
          <cell r="HZ97">
            <v>0</v>
          </cell>
          <cell r="IA97">
            <v>0</v>
          </cell>
        </row>
        <row r="98">
          <cell r="A98">
            <v>96</v>
          </cell>
          <cell r="C98" t="str">
            <v>Produçao Alcool Anidro Mensual inventario</v>
          </cell>
          <cell r="D98" t="str">
            <v>Lts/día</v>
          </cell>
          <cell r="E98">
            <v>141333.33333333334</v>
          </cell>
          <cell r="F98">
            <v>353333.33333333337</v>
          </cell>
          <cell r="G98">
            <v>636000</v>
          </cell>
          <cell r="H98">
            <v>989333.33333333337</v>
          </cell>
          <cell r="I98">
            <v>1413333.3333333335</v>
          </cell>
          <cell r="J98">
            <v>1837333.3333333335</v>
          </cell>
          <cell r="K98">
            <v>2261333.3333333335</v>
          </cell>
          <cell r="L98">
            <v>2579333.3333333335</v>
          </cell>
          <cell r="M98">
            <v>3003333.3333333335</v>
          </cell>
          <cell r="N98">
            <v>3427333.3333333335</v>
          </cell>
          <cell r="O98">
            <v>3851333.3333333335</v>
          </cell>
          <cell r="P98">
            <v>4275333.333333334</v>
          </cell>
          <cell r="Q98">
            <v>4699333.333333334</v>
          </cell>
          <cell r="R98">
            <v>5123333.333333334</v>
          </cell>
          <cell r="S98">
            <v>5441333.333333334</v>
          </cell>
          <cell r="T98">
            <v>5865333.333333334</v>
          </cell>
          <cell r="U98">
            <v>6289333.333333334</v>
          </cell>
          <cell r="V98">
            <v>6430666.666666667</v>
          </cell>
          <cell r="W98">
            <v>6430666.666666667</v>
          </cell>
          <cell r="X98">
            <v>6713333.333333334</v>
          </cell>
          <cell r="Y98">
            <v>141333.33333333334</v>
          </cell>
          <cell r="Z98">
            <v>500365.59139784949</v>
          </cell>
          <cell r="AA98">
            <v>979075.26881720428</v>
          </cell>
          <cell r="AB98">
            <v>1457784.9462365592</v>
          </cell>
          <cell r="AC98">
            <v>1936494.6236559139</v>
          </cell>
          <cell r="AD98">
            <v>2415204.3010752685</v>
          </cell>
          <cell r="AE98">
            <v>2893913.9784946232</v>
          </cell>
          <cell r="AF98">
            <v>3372623.6559139779</v>
          </cell>
          <cell r="AG98">
            <v>3851333.3333333326</v>
          </cell>
          <cell r="AH98">
            <v>4330043.0107526872</v>
          </cell>
          <cell r="AI98">
            <v>4808752.6881720424</v>
          </cell>
          <cell r="AJ98">
            <v>5287462.3655913975</v>
          </cell>
          <cell r="AK98">
            <v>5766172.0430107526</v>
          </cell>
          <cell r="AL98">
            <v>6005526.8817204302</v>
          </cell>
          <cell r="AM98">
            <v>6484236.5591397854</v>
          </cell>
          <cell r="AN98">
            <v>6962946.2365591405</v>
          </cell>
          <cell r="AO98">
            <v>7441655.9139784956</v>
          </cell>
          <cell r="AP98">
            <v>7920365.5913978508</v>
          </cell>
          <cell r="AQ98">
            <v>8399075.268817205</v>
          </cell>
          <cell r="AR98">
            <v>8877784.9462365601</v>
          </cell>
          <cell r="AS98">
            <v>9037354.8387096785</v>
          </cell>
          <cell r="AT98">
            <v>9037354.8387096785</v>
          </cell>
          <cell r="AU98">
            <v>9356494.6236559153</v>
          </cell>
          <cell r="AV98">
            <v>9835204.3010752704</v>
          </cell>
          <cell r="AW98">
            <v>10313913.978494626</v>
          </cell>
          <cell r="AX98">
            <v>10792623.655913981</v>
          </cell>
          <cell r="AY98">
            <v>11271333.333333336</v>
          </cell>
          <cell r="AZ98">
            <v>11510688.172043012</v>
          </cell>
          <cell r="BA98">
            <v>11989397.849462368</v>
          </cell>
          <cell r="BB98">
            <v>12468107.526881723</v>
          </cell>
          <cell r="BC98">
            <v>12946817.204301078</v>
          </cell>
          <cell r="BD98">
            <v>159569.89247311826</v>
          </cell>
          <cell r="BE98">
            <v>442236.55913978501</v>
          </cell>
          <cell r="BF98">
            <v>866236.55913978512</v>
          </cell>
          <cell r="BG98">
            <v>1078236.5591397851</v>
          </cell>
          <cell r="BH98">
            <v>1502236.5591397854</v>
          </cell>
          <cell r="BI98">
            <v>1926236.5591397854</v>
          </cell>
          <cell r="BJ98">
            <v>2350236.5591397854</v>
          </cell>
          <cell r="BK98">
            <v>2774236.5591397854</v>
          </cell>
          <cell r="BL98">
            <v>3198236.5591397854</v>
          </cell>
          <cell r="BM98">
            <v>3339569.8924731188</v>
          </cell>
          <cell r="BN98">
            <v>3410236.5591397854</v>
          </cell>
          <cell r="BO98">
            <v>3834236.5591397854</v>
          </cell>
          <cell r="BP98">
            <v>4258236.5591397854</v>
          </cell>
          <cell r="BQ98">
            <v>4682236.5591397854</v>
          </cell>
          <cell r="BR98">
            <v>5106236.5591397854</v>
          </cell>
          <cell r="BS98">
            <v>5530236.5591397854</v>
          </cell>
          <cell r="BT98">
            <v>5954236.5591397854</v>
          </cell>
          <cell r="BU98">
            <v>6166236.5591397854</v>
          </cell>
          <cell r="BV98">
            <v>6590236.5591397854</v>
          </cell>
          <cell r="BW98">
            <v>7014236.5591397854</v>
          </cell>
          <cell r="BX98">
            <v>7438236.5591397854</v>
          </cell>
          <cell r="BY98">
            <v>7862236.5591397854</v>
          </cell>
          <cell r="BZ98">
            <v>8286236.5591397854</v>
          </cell>
          <cell r="CA98">
            <v>8710236.5591397863</v>
          </cell>
          <cell r="CB98">
            <v>8851569.8924731202</v>
          </cell>
          <cell r="CC98">
            <v>8851569.8924731202</v>
          </cell>
          <cell r="CD98">
            <v>9134236.5591397863</v>
          </cell>
          <cell r="CE98">
            <v>9558236.5591397863</v>
          </cell>
          <cell r="CF98">
            <v>9982236.5591397863</v>
          </cell>
          <cell r="CG98">
            <v>10406236.559139786</v>
          </cell>
          <cell r="CH98">
            <v>494666.66666666674</v>
          </cell>
          <cell r="CI98">
            <v>759666.66666666674</v>
          </cell>
          <cell r="CJ98">
            <v>1289666.6666666667</v>
          </cell>
          <cell r="CK98">
            <v>1819666.6666666667</v>
          </cell>
          <cell r="CL98">
            <v>2349666.666666667</v>
          </cell>
          <cell r="CM98">
            <v>2879666.666666667</v>
          </cell>
          <cell r="CN98">
            <v>3409666.666666667</v>
          </cell>
          <cell r="CO98">
            <v>3939666.666666667</v>
          </cell>
          <cell r="CP98">
            <v>4116333.3333333335</v>
          </cell>
          <cell r="CQ98">
            <v>4116333.3333333335</v>
          </cell>
          <cell r="CR98">
            <v>4469666.666666667</v>
          </cell>
          <cell r="CS98">
            <v>4999666.666666667</v>
          </cell>
          <cell r="CT98">
            <v>5529666.666666667</v>
          </cell>
          <cell r="CU98">
            <v>6059666.666666667</v>
          </cell>
          <cell r="CV98">
            <v>6589666.666666667</v>
          </cell>
          <cell r="CW98">
            <v>6854666.666666667</v>
          </cell>
          <cell r="CX98">
            <v>7384666.666666667</v>
          </cell>
          <cell r="CY98">
            <v>7914666.666666667</v>
          </cell>
          <cell r="CZ98">
            <v>8444666.6666666679</v>
          </cell>
          <cell r="DA98">
            <v>8974666.6666666679</v>
          </cell>
          <cell r="DB98">
            <v>9504666.6666666679</v>
          </cell>
          <cell r="DC98">
            <v>10034666.666666668</v>
          </cell>
          <cell r="DD98">
            <v>10211333.333333334</v>
          </cell>
          <cell r="DE98">
            <v>10211333.333333334</v>
          </cell>
          <cell r="DF98">
            <v>10564666.666666668</v>
          </cell>
          <cell r="DG98">
            <v>11094666.666666668</v>
          </cell>
          <cell r="DH98">
            <v>11624666.666666668</v>
          </cell>
          <cell r="DI98">
            <v>12154666.666666668</v>
          </cell>
          <cell r="DJ98">
            <v>12684666.666666668</v>
          </cell>
          <cell r="DK98">
            <v>12949666.666666668</v>
          </cell>
          <cell r="DL98">
            <v>13479666.666666668</v>
          </cell>
          <cell r="DM98">
            <v>530000</v>
          </cell>
          <cell r="DN98">
            <v>1060000</v>
          </cell>
          <cell r="DO98">
            <v>1590000</v>
          </cell>
          <cell r="DP98">
            <v>2120000</v>
          </cell>
          <cell r="DQ98">
            <v>2650000</v>
          </cell>
          <cell r="DR98">
            <v>2915000</v>
          </cell>
          <cell r="DS98">
            <v>3445000</v>
          </cell>
          <cell r="DT98">
            <v>3975000</v>
          </cell>
          <cell r="DU98">
            <v>4505000</v>
          </cell>
          <cell r="DV98">
            <v>5035000</v>
          </cell>
          <cell r="DW98">
            <v>5565000</v>
          </cell>
          <cell r="DX98">
            <v>6095000</v>
          </cell>
          <cell r="DY98">
            <v>6360000</v>
          </cell>
          <cell r="DZ98">
            <v>6890000</v>
          </cell>
          <cell r="EA98">
            <v>7420000</v>
          </cell>
          <cell r="EB98">
            <v>7950000</v>
          </cell>
          <cell r="EC98">
            <v>8480000</v>
          </cell>
          <cell r="ED98">
            <v>9010000</v>
          </cell>
          <cell r="EE98">
            <v>9540000</v>
          </cell>
          <cell r="EF98">
            <v>9805000</v>
          </cell>
          <cell r="EG98">
            <v>10335000</v>
          </cell>
          <cell r="EH98">
            <v>10865000</v>
          </cell>
          <cell r="EI98">
            <v>11395000</v>
          </cell>
          <cell r="EJ98">
            <v>11925000</v>
          </cell>
          <cell r="EK98">
            <v>12455000</v>
          </cell>
          <cell r="EL98">
            <v>12985000</v>
          </cell>
          <cell r="EM98">
            <v>13161666.666666666</v>
          </cell>
          <cell r="EN98">
            <v>13161666.666666666</v>
          </cell>
          <cell r="EO98">
            <v>13515000</v>
          </cell>
          <cell r="EP98">
            <v>14045000</v>
          </cell>
          <cell r="EQ98">
            <v>14575000</v>
          </cell>
          <cell r="ER98">
            <v>506444.44444444438</v>
          </cell>
          <cell r="ES98">
            <v>1001111.111111111</v>
          </cell>
          <cell r="ET98">
            <v>1166000</v>
          </cell>
          <cell r="EU98">
            <v>1166000</v>
          </cell>
          <cell r="EV98">
            <v>1495777.7777777778</v>
          </cell>
          <cell r="EW98">
            <v>1990444.4444444445</v>
          </cell>
          <cell r="EX98">
            <v>2485111.111111111</v>
          </cell>
          <cell r="EY98">
            <v>2979777.7777777775</v>
          </cell>
          <cell r="EZ98">
            <v>3474444.444444444</v>
          </cell>
          <cell r="FA98">
            <v>3721777.7777777775</v>
          </cell>
          <cell r="FB98">
            <v>4216444.444444444</v>
          </cell>
          <cell r="FC98">
            <v>4711111.111111111</v>
          </cell>
          <cell r="FD98">
            <v>5205777.777777778</v>
          </cell>
          <cell r="FE98">
            <v>5700444.444444445</v>
          </cell>
          <cell r="FF98">
            <v>6195111.1111111119</v>
          </cell>
          <cell r="FG98">
            <v>6689777.7777777789</v>
          </cell>
          <cell r="FH98">
            <v>6937111.1111111119</v>
          </cell>
          <cell r="FI98">
            <v>7431777.7777777789</v>
          </cell>
          <cell r="FJ98">
            <v>7926444.4444444459</v>
          </cell>
          <cell r="FK98">
            <v>8421111.1111111119</v>
          </cell>
          <cell r="FL98">
            <v>8915777.777777778</v>
          </cell>
          <cell r="FM98">
            <v>9410444.444444444</v>
          </cell>
          <cell r="FN98">
            <v>9905111.1111111101</v>
          </cell>
          <cell r="FO98">
            <v>10152444.444444444</v>
          </cell>
          <cell r="FP98">
            <v>10647111.11111111</v>
          </cell>
          <cell r="FQ98">
            <v>11141777.777777776</v>
          </cell>
          <cell r="FR98">
            <v>11636444.444444442</v>
          </cell>
          <cell r="FS98">
            <v>12131111.111111108</v>
          </cell>
          <cell r="FT98">
            <v>12625777.777777774</v>
          </cell>
          <cell r="FU98">
            <v>13120444.44444444</v>
          </cell>
          <cell r="FV98">
            <v>233275.98566308242</v>
          </cell>
          <cell r="FW98">
            <v>643598.56630824367</v>
          </cell>
          <cell r="FX98">
            <v>1053921.1469534049</v>
          </cell>
          <cell r="FY98">
            <v>1464243.7275985661</v>
          </cell>
          <cell r="FZ98">
            <v>1874566.3082437273</v>
          </cell>
          <cell r="GA98">
            <v>2284888.8888888885</v>
          </cell>
          <cell r="GB98">
            <v>2695211.4695340497</v>
          </cell>
          <cell r="GC98">
            <v>2900372.7598566301</v>
          </cell>
          <cell r="GD98">
            <v>3310695.3405017913</v>
          </cell>
          <cell r="GE98">
            <v>3721017.9211469525</v>
          </cell>
          <cell r="GF98">
            <v>4131340.5017921138</v>
          </cell>
          <cell r="GG98">
            <v>4541663.082437275</v>
          </cell>
          <cell r="GH98">
            <v>4951985.6630824357</v>
          </cell>
          <cell r="GI98">
            <v>5362308.2437275965</v>
          </cell>
          <cell r="GJ98">
            <v>5567469.5340501769</v>
          </cell>
          <cell r="GK98">
            <v>5977792.1146953385</v>
          </cell>
          <cell r="GL98">
            <v>6388114.6953404993</v>
          </cell>
          <cell r="GM98">
            <v>6798437.27598566</v>
          </cell>
          <cell r="GN98">
            <v>7208759.8566308208</v>
          </cell>
          <cell r="GO98">
            <v>7619082.4372759815</v>
          </cell>
          <cell r="GP98">
            <v>8029405.0179211423</v>
          </cell>
          <cell r="GQ98">
            <v>8234566.3082437227</v>
          </cell>
          <cell r="GR98">
            <v>8644888.8888888843</v>
          </cell>
          <cell r="GS98">
            <v>9055211.4695340451</v>
          </cell>
          <cell r="GT98">
            <v>9465534.0501792058</v>
          </cell>
          <cell r="GU98">
            <v>9875856.6308243666</v>
          </cell>
          <cell r="GV98">
            <v>10204019.713261642</v>
          </cell>
          <cell r="GW98">
            <v>10299714.157706086</v>
          </cell>
          <cell r="GX98">
            <v>10368101.25448028</v>
          </cell>
          <cell r="GY98">
            <v>10778423.835125441</v>
          </cell>
          <cell r="GZ98">
            <v>10915198.028673828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  <cell r="HI98">
            <v>0</v>
          </cell>
          <cell r="HJ98">
            <v>0</v>
          </cell>
          <cell r="HK98">
            <v>0</v>
          </cell>
          <cell r="HL98">
            <v>0</v>
          </cell>
          <cell r="HM98">
            <v>0</v>
          </cell>
          <cell r="HN98">
            <v>0</v>
          </cell>
          <cell r="HO98">
            <v>0</v>
          </cell>
          <cell r="HP98">
            <v>0</v>
          </cell>
          <cell r="HQ98">
            <v>0</v>
          </cell>
          <cell r="HR98">
            <v>0</v>
          </cell>
          <cell r="HS98">
            <v>0</v>
          </cell>
          <cell r="HT98">
            <v>0</v>
          </cell>
          <cell r="HU98">
            <v>0</v>
          </cell>
          <cell r="HV98">
            <v>0</v>
          </cell>
          <cell r="HW98">
            <v>0</v>
          </cell>
          <cell r="HX98">
            <v>0</v>
          </cell>
          <cell r="HY98">
            <v>0</v>
          </cell>
          <cell r="HZ98">
            <v>0</v>
          </cell>
          <cell r="IA98">
            <v>0</v>
          </cell>
        </row>
        <row r="99">
          <cell r="A99">
            <v>97</v>
          </cell>
          <cell r="C99" t="str">
            <v>Produçao Alcool Anidro Acumulado inventario</v>
          </cell>
          <cell r="D99" t="str">
            <v>Lts/día</v>
          </cell>
          <cell r="E99">
            <v>141333.33333333334</v>
          </cell>
          <cell r="F99">
            <v>353333.33333333337</v>
          </cell>
          <cell r="G99">
            <v>636000</v>
          </cell>
          <cell r="H99">
            <v>989333.33333333337</v>
          </cell>
          <cell r="I99">
            <v>1413333.3333333335</v>
          </cell>
          <cell r="J99">
            <v>1837333.3333333335</v>
          </cell>
          <cell r="K99">
            <v>2261333.3333333335</v>
          </cell>
          <cell r="L99">
            <v>2579333.3333333335</v>
          </cell>
          <cell r="M99">
            <v>3003333.3333333335</v>
          </cell>
          <cell r="N99">
            <v>3427333.3333333335</v>
          </cell>
          <cell r="O99">
            <v>3851333.3333333335</v>
          </cell>
          <cell r="P99">
            <v>4275333.333333334</v>
          </cell>
          <cell r="Q99">
            <v>4699333.333333334</v>
          </cell>
          <cell r="R99">
            <v>5123333.333333334</v>
          </cell>
          <cell r="S99">
            <v>5441333.333333334</v>
          </cell>
          <cell r="T99">
            <v>5865333.333333334</v>
          </cell>
          <cell r="U99">
            <v>6289333.333333334</v>
          </cell>
          <cell r="V99">
            <v>6430666.666666667</v>
          </cell>
          <cell r="W99">
            <v>6430666.666666667</v>
          </cell>
          <cell r="X99">
            <v>6713333.333333334</v>
          </cell>
          <cell r="Y99">
            <v>6854666.666666667</v>
          </cell>
          <cell r="Z99">
            <v>7213698.9247311829</v>
          </cell>
          <cell r="AA99">
            <v>7692408.602150538</v>
          </cell>
          <cell r="AB99">
            <v>8171118.2795698931</v>
          </cell>
          <cell r="AC99">
            <v>8649827.9569892474</v>
          </cell>
          <cell r="AD99">
            <v>9128537.6344086025</v>
          </cell>
          <cell r="AE99">
            <v>9607247.3118279576</v>
          </cell>
          <cell r="AF99">
            <v>10085956.989247313</v>
          </cell>
          <cell r="AG99">
            <v>10564666.666666668</v>
          </cell>
          <cell r="AH99">
            <v>11043376.344086023</v>
          </cell>
          <cell r="AI99">
            <v>11522086.021505378</v>
          </cell>
          <cell r="AJ99">
            <v>12000795.698924733</v>
          </cell>
          <cell r="AK99">
            <v>12479505.376344088</v>
          </cell>
          <cell r="AL99">
            <v>12718860.215053765</v>
          </cell>
          <cell r="AM99">
            <v>13197569.89247312</v>
          </cell>
          <cell r="AN99">
            <v>13676279.569892475</v>
          </cell>
          <cell r="AO99">
            <v>14154989.247311831</v>
          </cell>
          <cell r="AP99">
            <v>14633698.924731186</v>
          </cell>
          <cell r="AQ99">
            <v>15112408.602150541</v>
          </cell>
          <cell r="AR99">
            <v>15591118.279569896</v>
          </cell>
          <cell r="AS99">
            <v>15750688.172043014</v>
          </cell>
          <cell r="AT99">
            <v>15750688.172043014</v>
          </cell>
          <cell r="AU99">
            <v>16069827.956989251</v>
          </cell>
          <cell r="AV99">
            <v>16548537.634408606</v>
          </cell>
          <cell r="AW99">
            <v>17027247.311827961</v>
          </cell>
          <cell r="AX99">
            <v>17505956.989247315</v>
          </cell>
          <cell r="AY99">
            <v>17984666.666666668</v>
          </cell>
          <cell r="AZ99">
            <v>18224021.505376346</v>
          </cell>
          <cell r="BA99">
            <v>18702731.1827957</v>
          </cell>
          <cell r="BB99">
            <v>19181440.860215053</v>
          </cell>
          <cell r="BC99">
            <v>19660150.537634406</v>
          </cell>
          <cell r="BD99">
            <v>19819720.430107523</v>
          </cell>
          <cell r="BE99">
            <v>20102387.096774191</v>
          </cell>
          <cell r="BF99">
            <v>20526387.096774191</v>
          </cell>
          <cell r="BG99">
            <v>20738387.096774191</v>
          </cell>
          <cell r="BH99">
            <v>21162387.096774191</v>
          </cell>
          <cell r="BI99">
            <v>21586387.096774191</v>
          </cell>
          <cell r="BJ99">
            <v>22010387.096774191</v>
          </cell>
          <cell r="BK99">
            <v>22434387.096774191</v>
          </cell>
          <cell r="BL99">
            <v>22858387.096774191</v>
          </cell>
          <cell r="BM99">
            <v>22999720.430107523</v>
          </cell>
          <cell r="BN99">
            <v>23070387.096774191</v>
          </cell>
          <cell r="BO99">
            <v>23494387.096774191</v>
          </cell>
          <cell r="BP99">
            <v>23918387.096774191</v>
          </cell>
          <cell r="BQ99">
            <v>24342387.096774191</v>
          </cell>
          <cell r="BR99">
            <v>24766387.096774191</v>
          </cell>
          <cell r="BS99">
            <v>25190387.096774191</v>
          </cell>
          <cell r="BT99">
            <v>25614387.096774191</v>
          </cell>
          <cell r="BU99">
            <v>25826387.096774191</v>
          </cell>
          <cell r="BV99">
            <v>26250387.096774191</v>
          </cell>
          <cell r="BW99">
            <v>26674387.096774191</v>
          </cell>
          <cell r="BX99">
            <v>27098387.096774191</v>
          </cell>
          <cell r="BY99">
            <v>27522387.096774191</v>
          </cell>
          <cell r="BZ99">
            <v>27946387.096774191</v>
          </cell>
          <cell r="CA99">
            <v>28370387.096774191</v>
          </cell>
          <cell r="CB99">
            <v>28511720.430107523</v>
          </cell>
          <cell r="CC99">
            <v>28511720.430107523</v>
          </cell>
          <cell r="CD99">
            <v>28794387.096774191</v>
          </cell>
          <cell r="CE99">
            <v>29218387.096774191</v>
          </cell>
          <cell r="CF99">
            <v>29642387.096774191</v>
          </cell>
          <cell r="CG99">
            <v>30066387.096774191</v>
          </cell>
          <cell r="CH99">
            <v>30561053.763440859</v>
          </cell>
          <cell r="CI99">
            <v>30826053.763440859</v>
          </cell>
          <cell r="CJ99">
            <v>31356053.763440859</v>
          </cell>
          <cell r="CK99">
            <v>31886053.763440859</v>
          </cell>
          <cell r="CL99">
            <v>32416053.763440859</v>
          </cell>
          <cell r="CM99">
            <v>32946053.763440859</v>
          </cell>
          <cell r="CN99">
            <v>33476053.763440859</v>
          </cell>
          <cell r="CO99">
            <v>34006053.763440862</v>
          </cell>
          <cell r="CP99">
            <v>34182720.430107526</v>
          </cell>
          <cell r="CQ99">
            <v>34182720.430107526</v>
          </cell>
          <cell r="CR99">
            <v>34536053.763440862</v>
          </cell>
          <cell r="CS99">
            <v>35066053.763440862</v>
          </cell>
          <cell r="CT99">
            <v>35596053.763440862</v>
          </cell>
          <cell r="CU99">
            <v>36126053.763440862</v>
          </cell>
          <cell r="CV99">
            <v>36656053.763440862</v>
          </cell>
          <cell r="CW99">
            <v>36921053.763440862</v>
          </cell>
          <cell r="CX99">
            <v>37451053.763440862</v>
          </cell>
          <cell r="CY99">
            <v>37981053.763440862</v>
          </cell>
          <cell r="CZ99">
            <v>38511053.763440862</v>
          </cell>
          <cell r="DA99">
            <v>39041053.763440862</v>
          </cell>
          <cell r="DB99">
            <v>39571053.763440862</v>
          </cell>
          <cell r="DC99">
            <v>40101053.763440862</v>
          </cell>
          <cell r="DD99">
            <v>40277720.430107526</v>
          </cell>
          <cell r="DE99">
            <v>40277720.430107526</v>
          </cell>
          <cell r="DF99">
            <v>40631053.763440862</v>
          </cell>
          <cell r="DG99">
            <v>41161053.763440862</v>
          </cell>
          <cell r="DH99">
            <v>41691053.763440862</v>
          </cell>
          <cell r="DI99">
            <v>42221053.763440862</v>
          </cell>
          <cell r="DJ99">
            <v>42751053.763440862</v>
          </cell>
          <cell r="DK99">
            <v>43016053.763440862</v>
          </cell>
          <cell r="DL99">
            <v>43546053.763440862</v>
          </cell>
          <cell r="DM99">
            <v>44076053.763440862</v>
          </cell>
          <cell r="DN99">
            <v>44606053.763440862</v>
          </cell>
          <cell r="DO99">
            <v>45136053.763440862</v>
          </cell>
          <cell r="DP99">
            <v>45666053.763440862</v>
          </cell>
          <cell r="DQ99">
            <v>46196053.763440862</v>
          </cell>
          <cell r="DR99">
            <v>46461053.763440862</v>
          </cell>
          <cell r="DS99">
            <v>46991053.763440862</v>
          </cell>
          <cell r="DT99">
            <v>47521053.763440862</v>
          </cell>
          <cell r="DU99">
            <v>48051053.763440862</v>
          </cell>
          <cell r="DV99">
            <v>48581053.763440862</v>
          </cell>
          <cell r="DW99">
            <v>49111053.763440862</v>
          </cell>
          <cell r="DX99">
            <v>49641053.763440862</v>
          </cell>
          <cell r="DY99">
            <v>49906053.763440862</v>
          </cell>
          <cell r="DZ99">
            <v>50436053.763440862</v>
          </cell>
          <cell r="EA99">
            <v>50966053.763440862</v>
          </cell>
          <cell r="EB99">
            <v>51496053.763440862</v>
          </cell>
          <cell r="EC99">
            <v>52026053.763440862</v>
          </cell>
          <cell r="ED99">
            <v>52556053.763440862</v>
          </cell>
          <cell r="EE99">
            <v>53086053.763440862</v>
          </cell>
          <cell r="EF99">
            <v>53351053.763440862</v>
          </cell>
          <cell r="EG99">
            <v>53881053.763440862</v>
          </cell>
          <cell r="EH99">
            <v>54411053.763440862</v>
          </cell>
          <cell r="EI99">
            <v>54941053.763440862</v>
          </cell>
          <cell r="EJ99">
            <v>55471053.763440862</v>
          </cell>
          <cell r="EK99">
            <v>56001053.763440862</v>
          </cell>
          <cell r="EL99">
            <v>56531053.763440862</v>
          </cell>
          <cell r="EM99">
            <v>56707720.430107526</v>
          </cell>
          <cell r="EN99">
            <v>56707720.430107526</v>
          </cell>
          <cell r="EO99">
            <v>57061053.763440862</v>
          </cell>
          <cell r="EP99">
            <v>57591053.763440862</v>
          </cell>
          <cell r="EQ99">
            <v>58121053.763440862</v>
          </cell>
          <cell r="ER99">
            <v>58627498.20788531</v>
          </cell>
          <cell r="ES99">
            <v>59122164.874551974</v>
          </cell>
          <cell r="ET99">
            <v>59287053.763440862</v>
          </cell>
          <cell r="EU99">
            <v>59287053.763440862</v>
          </cell>
          <cell r="EV99">
            <v>59616831.541218638</v>
          </cell>
          <cell r="EW99">
            <v>60111498.207885303</v>
          </cell>
          <cell r="EX99">
            <v>60606164.874551967</v>
          </cell>
          <cell r="EY99">
            <v>61100831.541218631</v>
          </cell>
          <cell r="EZ99">
            <v>61595498.207885295</v>
          </cell>
          <cell r="FA99">
            <v>61842831.541218631</v>
          </cell>
          <cell r="FB99">
            <v>62337498.207885295</v>
          </cell>
          <cell r="FC99">
            <v>62832164.874551959</v>
          </cell>
          <cell r="FD99">
            <v>63326831.541218624</v>
          </cell>
          <cell r="FE99">
            <v>63821498.207885288</v>
          </cell>
          <cell r="FF99">
            <v>64316164.874551952</v>
          </cell>
          <cell r="FG99">
            <v>64810831.541218616</v>
          </cell>
          <cell r="FH99">
            <v>65058164.874551952</v>
          </cell>
          <cell r="FI99">
            <v>65552831.541218616</v>
          </cell>
          <cell r="FJ99">
            <v>66047498.20788528</v>
          </cell>
          <cell r="FK99">
            <v>66542164.874551944</v>
          </cell>
          <cell r="FL99">
            <v>67036831.541218609</v>
          </cell>
          <cell r="FM99">
            <v>67531498.20788528</v>
          </cell>
          <cell r="FN99">
            <v>68026164.874551952</v>
          </cell>
          <cell r="FO99">
            <v>68273498.20788528</v>
          </cell>
          <cell r="FP99">
            <v>68768164.874551952</v>
          </cell>
          <cell r="FQ99">
            <v>69262831.541218624</v>
          </cell>
          <cell r="FR99">
            <v>69757498.207885295</v>
          </cell>
          <cell r="FS99">
            <v>70252164.874551967</v>
          </cell>
          <cell r="FT99">
            <v>70746831.541218638</v>
          </cell>
          <cell r="FU99">
            <v>71241498.20788531</v>
          </cell>
          <cell r="FV99">
            <v>71474774.193548396</v>
          </cell>
          <cell r="FW99">
            <v>71885096.774193555</v>
          </cell>
          <cell r="FX99">
            <v>72295419.354838714</v>
          </cell>
          <cell r="FY99">
            <v>72705741.935483873</v>
          </cell>
          <cell r="FZ99">
            <v>73116064.516129032</v>
          </cell>
          <cell r="GA99">
            <v>73526387.096774191</v>
          </cell>
          <cell r="GB99">
            <v>73936709.67741935</v>
          </cell>
          <cell r="GC99">
            <v>74141870.967741936</v>
          </cell>
          <cell r="GD99">
            <v>74552193.548387095</v>
          </cell>
          <cell r="GE99">
            <v>74962516.129032254</v>
          </cell>
          <cell r="GF99">
            <v>75372838.709677413</v>
          </cell>
          <cell r="GG99">
            <v>75783161.290322572</v>
          </cell>
          <cell r="GH99">
            <v>76193483.870967731</v>
          </cell>
          <cell r="GI99">
            <v>76603806.45161289</v>
          </cell>
          <cell r="GJ99">
            <v>76808967.741935477</v>
          </cell>
          <cell r="GK99">
            <v>77219290.322580636</v>
          </cell>
          <cell r="GL99">
            <v>77629612.903225794</v>
          </cell>
          <cell r="GM99">
            <v>78039935.483870953</v>
          </cell>
          <cell r="GN99">
            <v>78450258.064516112</v>
          </cell>
          <cell r="GO99">
            <v>78860580.645161271</v>
          </cell>
          <cell r="GP99">
            <v>79270903.22580643</v>
          </cell>
          <cell r="GQ99">
            <v>79476064.516129017</v>
          </cell>
          <cell r="GR99">
            <v>79886387.096774176</v>
          </cell>
          <cell r="GS99">
            <v>80296709.677419335</v>
          </cell>
          <cell r="GT99">
            <v>80707032.258064494</v>
          </cell>
          <cell r="GU99">
            <v>81117354.838709652</v>
          </cell>
          <cell r="GV99">
            <v>81445517.921146929</v>
          </cell>
          <cell r="GW99">
            <v>81541212.365591377</v>
          </cell>
          <cell r="GX99">
            <v>81609599.462365568</v>
          </cell>
          <cell r="GY99">
            <v>82019922.043010727</v>
          </cell>
          <cell r="GZ99">
            <v>82156696.236559108</v>
          </cell>
          <cell r="HA99">
            <v>82156696.236559108</v>
          </cell>
          <cell r="HB99">
            <v>82156696.236559108</v>
          </cell>
          <cell r="HC99">
            <v>82156696.236559108</v>
          </cell>
          <cell r="HD99">
            <v>82156696.236559108</v>
          </cell>
          <cell r="HE99">
            <v>82156696.236559108</v>
          </cell>
          <cell r="HF99">
            <v>82156696.236559108</v>
          </cell>
          <cell r="HG99">
            <v>82156696.236559108</v>
          </cell>
          <cell r="HH99">
            <v>82156696.236559108</v>
          </cell>
          <cell r="HI99">
            <v>82156696.236559108</v>
          </cell>
          <cell r="HJ99">
            <v>82156696.236559108</v>
          </cell>
          <cell r="HK99">
            <v>82156696.236559108</v>
          </cell>
          <cell r="HL99">
            <v>82156696.236559108</v>
          </cell>
          <cell r="HM99">
            <v>82156696.236559108</v>
          </cell>
          <cell r="HN99">
            <v>82156696.236559108</v>
          </cell>
          <cell r="HO99">
            <v>82156696.236559108</v>
          </cell>
          <cell r="HP99">
            <v>82156696.236559108</v>
          </cell>
          <cell r="HQ99">
            <v>82156696.236559108</v>
          </cell>
          <cell r="HR99">
            <v>82156696.236559108</v>
          </cell>
          <cell r="HS99">
            <v>82156696.236559108</v>
          </cell>
          <cell r="HT99">
            <v>82156696.236559108</v>
          </cell>
          <cell r="HU99">
            <v>82156696.236559108</v>
          </cell>
          <cell r="HV99">
            <v>82156696.236559108</v>
          </cell>
          <cell r="HW99">
            <v>82156696.236559108</v>
          </cell>
          <cell r="HX99">
            <v>82156696.236559108</v>
          </cell>
          <cell r="HY99">
            <v>82156696.236559108</v>
          </cell>
          <cell r="HZ99">
            <v>82156696.236559108</v>
          </cell>
          <cell r="IA99">
            <v>82156696.236559108</v>
          </cell>
        </row>
        <row r="100">
          <cell r="A100">
            <v>98</v>
          </cell>
        </row>
        <row r="101">
          <cell r="A101">
            <v>99</v>
          </cell>
          <cell r="C101" t="str">
            <v>Evaporación Hidratado</v>
          </cell>
          <cell r="D101" t="str">
            <v>Lts/día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P101">
            <v>0</v>
          </cell>
          <cell r="BQ101">
            <v>0</v>
          </cell>
          <cell r="BR101">
            <v>0</v>
          </cell>
          <cell r="BS101">
            <v>0</v>
          </cell>
          <cell r="BT101">
            <v>0</v>
          </cell>
          <cell r="BU101">
            <v>0</v>
          </cell>
          <cell r="BV101">
            <v>0</v>
          </cell>
          <cell r="BW101">
            <v>0</v>
          </cell>
          <cell r="BX101">
            <v>0</v>
          </cell>
          <cell r="BY101">
            <v>0</v>
          </cell>
          <cell r="BZ101">
            <v>0</v>
          </cell>
          <cell r="CA101">
            <v>0</v>
          </cell>
          <cell r="CB101">
            <v>0</v>
          </cell>
          <cell r="CC101">
            <v>0</v>
          </cell>
          <cell r="CD101">
            <v>0</v>
          </cell>
          <cell r="CE101">
            <v>0</v>
          </cell>
          <cell r="CF101">
            <v>0</v>
          </cell>
          <cell r="CG101">
            <v>0</v>
          </cell>
          <cell r="CH101">
            <v>0</v>
          </cell>
          <cell r="CI101">
            <v>0</v>
          </cell>
          <cell r="CJ101">
            <v>0</v>
          </cell>
          <cell r="CK101">
            <v>0</v>
          </cell>
          <cell r="CL101">
            <v>0</v>
          </cell>
          <cell r="CM101">
            <v>0</v>
          </cell>
          <cell r="CN101">
            <v>0</v>
          </cell>
          <cell r="CO101">
            <v>0</v>
          </cell>
          <cell r="CP101">
            <v>0</v>
          </cell>
          <cell r="CQ101">
            <v>0</v>
          </cell>
          <cell r="CR101">
            <v>0</v>
          </cell>
          <cell r="CS101">
            <v>0</v>
          </cell>
          <cell r="CT101">
            <v>0</v>
          </cell>
          <cell r="CU101">
            <v>0</v>
          </cell>
          <cell r="CV101">
            <v>0</v>
          </cell>
          <cell r="CW101">
            <v>0</v>
          </cell>
          <cell r="CX101">
            <v>0</v>
          </cell>
          <cell r="CY101">
            <v>0</v>
          </cell>
          <cell r="CZ101">
            <v>0</v>
          </cell>
          <cell r="DA101">
            <v>0</v>
          </cell>
          <cell r="DB101">
            <v>0</v>
          </cell>
          <cell r="DC101">
            <v>0</v>
          </cell>
          <cell r="DD101">
            <v>0</v>
          </cell>
          <cell r="DE101">
            <v>0</v>
          </cell>
          <cell r="DF101">
            <v>0</v>
          </cell>
          <cell r="DG101">
            <v>0</v>
          </cell>
          <cell r="DH101">
            <v>0</v>
          </cell>
          <cell r="DI101">
            <v>0</v>
          </cell>
          <cell r="DJ101">
            <v>0</v>
          </cell>
          <cell r="DK101">
            <v>0</v>
          </cell>
          <cell r="DL101">
            <v>0</v>
          </cell>
          <cell r="DM101">
            <v>0</v>
          </cell>
          <cell r="DN101">
            <v>0</v>
          </cell>
          <cell r="DO101">
            <v>0</v>
          </cell>
          <cell r="DP101">
            <v>0</v>
          </cell>
          <cell r="DQ101">
            <v>0</v>
          </cell>
          <cell r="DR101">
            <v>0</v>
          </cell>
          <cell r="DS101">
            <v>0</v>
          </cell>
          <cell r="DT101">
            <v>0</v>
          </cell>
          <cell r="DU101">
            <v>0</v>
          </cell>
          <cell r="DV101">
            <v>0</v>
          </cell>
          <cell r="DW101">
            <v>0</v>
          </cell>
          <cell r="DX101">
            <v>0</v>
          </cell>
          <cell r="DY101">
            <v>0</v>
          </cell>
          <cell r="DZ101">
            <v>0</v>
          </cell>
          <cell r="EA101">
            <v>0</v>
          </cell>
          <cell r="EB101">
            <v>0</v>
          </cell>
          <cell r="EC101">
            <v>0</v>
          </cell>
          <cell r="ED101">
            <v>0</v>
          </cell>
          <cell r="EE101">
            <v>0</v>
          </cell>
          <cell r="EF101">
            <v>0</v>
          </cell>
          <cell r="EG101">
            <v>0</v>
          </cell>
          <cell r="EH101">
            <v>0</v>
          </cell>
          <cell r="EI101">
            <v>0</v>
          </cell>
          <cell r="EJ101">
            <v>0</v>
          </cell>
          <cell r="EK101">
            <v>0</v>
          </cell>
          <cell r="EL101">
            <v>0</v>
          </cell>
          <cell r="EM101">
            <v>0</v>
          </cell>
          <cell r="EN101">
            <v>0</v>
          </cell>
          <cell r="EO101">
            <v>0</v>
          </cell>
          <cell r="EP101">
            <v>0</v>
          </cell>
          <cell r="EQ101">
            <v>0</v>
          </cell>
          <cell r="ER101">
            <v>0</v>
          </cell>
          <cell r="ES101">
            <v>0</v>
          </cell>
          <cell r="ET101">
            <v>0</v>
          </cell>
          <cell r="EU101">
            <v>0</v>
          </cell>
          <cell r="EV101">
            <v>0</v>
          </cell>
          <cell r="EW101">
            <v>0</v>
          </cell>
          <cell r="EX101">
            <v>0</v>
          </cell>
          <cell r="EY101">
            <v>0</v>
          </cell>
          <cell r="EZ101">
            <v>0</v>
          </cell>
          <cell r="FA101">
            <v>0</v>
          </cell>
          <cell r="FB101">
            <v>0</v>
          </cell>
          <cell r="FC101">
            <v>0</v>
          </cell>
          <cell r="FD101">
            <v>0</v>
          </cell>
          <cell r="FE101">
            <v>0</v>
          </cell>
          <cell r="FF101">
            <v>0</v>
          </cell>
          <cell r="FG101">
            <v>0</v>
          </cell>
          <cell r="FH101">
            <v>0</v>
          </cell>
          <cell r="FI101">
            <v>0</v>
          </cell>
          <cell r="FJ101">
            <v>0</v>
          </cell>
          <cell r="FK101">
            <v>0</v>
          </cell>
          <cell r="FL101">
            <v>0</v>
          </cell>
          <cell r="FM101">
            <v>0</v>
          </cell>
          <cell r="FN101">
            <v>0</v>
          </cell>
          <cell r="FO101">
            <v>0</v>
          </cell>
          <cell r="FP101">
            <v>0</v>
          </cell>
          <cell r="FQ101">
            <v>0</v>
          </cell>
          <cell r="FR101">
            <v>0</v>
          </cell>
          <cell r="FS101">
            <v>0</v>
          </cell>
          <cell r="FT101">
            <v>0</v>
          </cell>
          <cell r="FU101">
            <v>0</v>
          </cell>
          <cell r="FV101">
            <v>0</v>
          </cell>
          <cell r="FW101">
            <v>0</v>
          </cell>
          <cell r="FX101">
            <v>0</v>
          </cell>
          <cell r="FY101">
            <v>0</v>
          </cell>
          <cell r="FZ101">
            <v>0</v>
          </cell>
          <cell r="GA101">
            <v>0</v>
          </cell>
          <cell r="GB101">
            <v>0</v>
          </cell>
          <cell r="GC101">
            <v>0</v>
          </cell>
          <cell r="GD101">
            <v>0</v>
          </cell>
          <cell r="GE101">
            <v>0</v>
          </cell>
          <cell r="GF101">
            <v>0</v>
          </cell>
          <cell r="GG101">
            <v>0</v>
          </cell>
          <cell r="GH101">
            <v>0</v>
          </cell>
          <cell r="GI101">
            <v>0</v>
          </cell>
          <cell r="GJ101">
            <v>0</v>
          </cell>
          <cell r="GK101">
            <v>0</v>
          </cell>
          <cell r="GL101">
            <v>0</v>
          </cell>
          <cell r="GM101">
            <v>0</v>
          </cell>
          <cell r="GN101">
            <v>0</v>
          </cell>
          <cell r="GO101">
            <v>0</v>
          </cell>
          <cell r="GP101">
            <v>0</v>
          </cell>
          <cell r="GQ101">
            <v>0</v>
          </cell>
          <cell r="GR101">
            <v>0</v>
          </cell>
          <cell r="GS101">
            <v>0</v>
          </cell>
          <cell r="GT101">
            <v>0</v>
          </cell>
          <cell r="GU101">
            <v>0</v>
          </cell>
          <cell r="GV101">
            <v>0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  <cell r="HI101">
            <v>0</v>
          </cell>
          <cell r="HJ101">
            <v>0</v>
          </cell>
          <cell r="HK101">
            <v>0</v>
          </cell>
          <cell r="HL101">
            <v>0</v>
          </cell>
          <cell r="HM101">
            <v>0</v>
          </cell>
          <cell r="HN101">
            <v>0</v>
          </cell>
          <cell r="HO101">
            <v>0</v>
          </cell>
          <cell r="HP101">
            <v>0</v>
          </cell>
          <cell r="HQ101">
            <v>0</v>
          </cell>
          <cell r="HR101">
            <v>0</v>
          </cell>
          <cell r="HS101">
            <v>0</v>
          </cell>
          <cell r="HT101">
            <v>0</v>
          </cell>
          <cell r="HU101">
            <v>0</v>
          </cell>
          <cell r="HV101">
            <v>0</v>
          </cell>
          <cell r="HW101">
            <v>0</v>
          </cell>
          <cell r="HX101">
            <v>0</v>
          </cell>
          <cell r="HY101">
            <v>0</v>
          </cell>
          <cell r="HZ101">
            <v>0</v>
          </cell>
          <cell r="IA101">
            <v>0</v>
          </cell>
        </row>
        <row r="102">
          <cell r="A102">
            <v>100</v>
          </cell>
          <cell r="C102" t="str">
            <v>Produçao Alcool Hidratado  Día em proceso</v>
          </cell>
          <cell r="D102" t="str">
            <v>Lts/día</v>
          </cell>
          <cell r="E102">
            <v>-147891.73601468751</v>
          </cell>
          <cell r="F102">
            <v>100648.19574389928</v>
          </cell>
          <cell r="G102">
            <v>100648.19574389928</v>
          </cell>
          <cell r="H102">
            <v>100648.19574389927</v>
          </cell>
          <cell r="I102">
            <v>100648.19574389925</v>
          </cell>
          <cell r="J102">
            <v>100648.19574389928</v>
          </cell>
          <cell r="K102">
            <v>100648.19574389928</v>
          </cell>
          <cell r="L102">
            <v>100648.19574389927</v>
          </cell>
          <cell r="M102">
            <v>100648.19574389925</v>
          </cell>
          <cell r="N102">
            <v>100648.19574389928</v>
          </cell>
          <cell r="O102">
            <v>100648.19574389928</v>
          </cell>
          <cell r="P102">
            <v>100648.19574389928</v>
          </cell>
          <cell r="Q102">
            <v>100648.19574389928</v>
          </cell>
          <cell r="R102">
            <v>100648.19574389928</v>
          </cell>
          <cell r="S102">
            <v>100648.19574389927</v>
          </cell>
          <cell r="T102">
            <v>100648.19574389925</v>
          </cell>
          <cell r="U102">
            <v>100648.19574389928</v>
          </cell>
          <cell r="V102">
            <v>248539.93175858681</v>
          </cell>
          <cell r="W102">
            <v>248539.93175858681</v>
          </cell>
          <cell r="X102">
            <v>100648.19574389928</v>
          </cell>
          <cell r="Y102">
            <v>81565.391096842897</v>
          </cell>
          <cell r="Z102">
            <v>126388.77946547551</v>
          </cell>
          <cell r="AA102">
            <v>126388.77946547551</v>
          </cell>
          <cell r="AB102">
            <v>126388.77946547547</v>
          </cell>
          <cell r="AC102">
            <v>126388.77946547547</v>
          </cell>
          <cell r="AD102">
            <v>126388.77946547547</v>
          </cell>
          <cell r="AE102">
            <v>126388.77946547547</v>
          </cell>
          <cell r="AF102">
            <v>126388.77946547547</v>
          </cell>
          <cell r="AG102">
            <v>126388.77946547547</v>
          </cell>
          <cell r="AH102">
            <v>126388.77946547547</v>
          </cell>
          <cell r="AI102">
            <v>126388.77946547547</v>
          </cell>
          <cell r="AJ102">
            <v>126388.77946547547</v>
          </cell>
          <cell r="AK102">
            <v>126388.77946547547</v>
          </cell>
          <cell r="AL102">
            <v>126388.77946547547</v>
          </cell>
          <cell r="AM102">
            <v>126388.77946547547</v>
          </cell>
          <cell r="AN102">
            <v>126388.77946547547</v>
          </cell>
          <cell r="AO102">
            <v>126388.77946547547</v>
          </cell>
          <cell r="AP102">
            <v>126388.77946547547</v>
          </cell>
          <cell r="AQ102">
            <v>126388.77946547547</v>
          </cell>
          <cell r="AR102">
            <v>126388.77946547547</v>
          </cell>
          <cell r="AS102">
            <v>293363.32012721937</v>
          </cell>
          <cell r="AT102">
            <v>293363.32012721937</v>
          </cell>
          <cell r="AU102">
            <v>126388.77946547547</v>
          </cell>
          <cell r="AV102">
            <v>126388.77946547547</v>
          </cell>
          <cell r="AW102">
            <v>126388.77946547547</v>
          </cell>
          <cell r="AX102">
            <v>126388.77946547547</v>
          </cell>
          <cell r="AY102">
            <v>126388.77946547547</v>
          </cell>
          <cell r="AZ102">
            <v>126388.77946547547</v>
          </cell>
          <cell r="BA102">
            <v>126388.77946547547</v>
          </cell>
          <cell r="BB102">
            <v>126388.77946547547</v>
          </cell>
          <cell r="BC102">
            <v>126388.77946547547</v>
          </cell>
          <cell r="BD102">
            <v>266126.88457948738</v>
          </cell>
          <cell r="BE102">
            <v>104616.93079093385</v>
          </cell>
          <cell r="BF102">
            <v>104616.93079093385</v>
          </cell>
          <cell r="BG102">
            <v>104616.93079093385</v>
          </cell>
          <cell r="BH102">
            <v>104616.93079093385</v>
          </cell>
          <cell r="BI102">
            <v>104616.93079093385</v>
          </cell>
          <cell r="BJ102">
            <v>104616.93079093385</v>
          </cell>
          <cell r="BK102">
            <v>104616.93079093385</v>
          </cell>
          <cell r="BL102">
            <v>104616.93079093385</v>
          </cell>
          <cell r="BM102">
            <v>252508.66680562138</v>
          </cell>
          <cell r="BN102">
            <v>104616.93079093385</v>
          </cell>
          <cell r="BO102">
            <v>104616.93079093385</v>
          </cell>
          <cell r="BP102">
            <v>104616.93079093385</v>
          </cell>
          <cell r="BQ102">
            <v>104616.93079093385</v>
          </cell>
          <cell r="BR102">
            <v>104616.93079093385</v>
          </cell>
          <cell r="BS102">
            <v>104616.93079093385</v>
          </cell>
          <cell r="BT102">
            <v>104616.93079093385</v>
          </cell>
          <cell r="BU102">
            <v>104616.93079093385</v>
          </cell>
          <cell r="BV102">
            <v>104616.93079093385</v>
          </cell>
          <cell r="BW102">
            <v>104616.93079093385</v>
          </cell>
          <cell r="BX102">
            <v>104616.93079093385</v>
          </cell>
          <cell r="BY102">
            <v>104616.93079093385</v>
          </cell>
          <cell r="BZ102">
            <v>104616.93079093385</v>
          </cell>
          <cell r="CA102">
            <v>104616.93079093385</v>
          </cell>
          <cell r="CB102">
            <v>252508.66680562138</v>
          </cell>
          <cell r="CC102">
            <v>252508.66680562138</v>
          </cell>
          <cell r="CD102">
            <v>104616.93079093385</v>
          </cell>
          <cell r="CE102">
            <v>104616.93079093385</v>
          </cell>
          <cell r="CF102">
            <v>104616.93079093385</v>
          </cell>
          <cell r="CG102">
            <v>104616.93079093385</v>
          </cell>
          <cell r="CH102">
            <v>116418.50615713124</v>
          </cell>
          <cell r="CI102">
            <v>140805.76084206591</v>
          </cell>
          <cell r="CJ102">
            <v>140805.76084206591</v>
          </cell>
          <cell r="CK102">
            <v>140805.76084206591</v>
          </cell>
          <cell r="CL102">
            <v>140805.76084206591</v>
          </cell>
          <cell r="CM102">
            <v>140805.76084206591</v>
          </cell>
          <cell r="CN102">
            <v>140805.76084206591</v>
          </cell>
          <cell r="CO102">
            <v>140805.76084206591</v>
          </cell>
          <cell r="CP102">
            <v>325670.43086042529</v>
          </cell>
          <cell r="CQ102">
            <v>325670.43086042529</v>
          </cell>
          <cell r="CR102">
            <v>140805.76084206591</v>
          </cell>
          <cell r="CS102">
            <v>140805.76084206591</v>
          </cell>
          <cell r="CT102">
            <v>140805.76084206591</v>
          </cell>
          <cell r="CU102">
            <v>140805.76084206591</v>
          </cell>
          <cell r="CV102">
            <v>140805.76084206591</v>
          </cell>
          <cell r="CW102">
            <v>140805.76084206591</v>
          </cell>
          <cell r="CX102">
            <v>140805.76084206591</v>
          </cell>
          <cell r="CY102">
            <v>140805.76084206591</v>
          </cell>
          <cell r="CZ102">
            <v>140805.76084206591</v>
          </cell>
          <cell r="DA102">
            <v>140805.76084206591</v>
          </cell>
          <cell r="DB102">
            <v>140805.76084206591</v>
          </cell>
          <cell r="DC102">
            <v>140805.76084206591</v>
          </cell>
          <cell r="DD102">
            <v>325670.43086042529</v>
          </cell>
          <cell r="DE102">
            <v>325670.43086042529</v>
          </cell>
          <cell r="DF102">
            <v>140805.76084206591</v>
          </cell>
          <cell r="DG102">
            <v>140805.76084206591</v>
          </cell>
          <cell r="DH102">
            <v>140805.76084206591</v>
          </cell>
          <cell r="DI102">
            <v>140805.76084206591</v>
          </cell>
          <cell r="DJ102">
            <v>140805.76084206591</v>
          </cell>
          <cell r="DK102">
            <v>140805.76084206591</v>
          </cell>
          <cell r="DL102">
            <v>140805.76084206591</v>
          </cell>
          <cell r="DM102">
            <v>147498.66085867581</v>
          </cell>
          <cell r="DN102">
            <v>150845.11086698077</v>
          </cell>
          <cell r="DO102">
            <v>150845.11086698077</v>
          </cell>
          <cell r="DP102">
            <v>150845.11086698077</v>
          </cell>
          <cell r="DQ102">
            <v>150845.11086698077</v>
          </cell>
          <cell r="DR102">
            <v>150845.11086698077</v>
          </cell>
          <cell r="DS102">
            <v>150845.11086698077</v>
          </cell>
          <cell r="DT102">
            <v>150845.11086698077</v>
          </cell>
          <cell r="DU102">
            <v>150845.11086698077</v>
          </cell>
          <cell r="DV102">
            <v>150845.11086698077</v>
          </cell>
          <cell r="DW102">
            <v>150845.11086698077</v>
          </cell>
          <cell r="DX102">
            <v>150845.11086698077</v>
          </cell>
          <cell r="DY102">
            <v>150845.11086698077</v>
          </cell>
          <cell r="DZ102">
            <v>150845.11086698077</v>
          </cell>
          <cell r="EA102">
            <v>150845.11086698077</v>
          </cell>
          <cell r="EB102">
            <v>150845.11086698077</v>
          </cell>
          <cell r="EC102">
            <v>150845.11086698077</v>
          </cell>
          <cell r="ED102">
            <v>150845.11086698077</v>
          </cell>
          <cell r="EE102">
            <v>150845.11086698077</v>
          </cell>
          <cell r="EF102">
            <v>150845.11086698077</v>
          </cell>
          <cell r="EG102">
            <v>150845.11086698077</v>
          </cell>
          <cell r="EH102">
            <v>150845.11086698077</v>
          </cell>
          <cell r="EI102">
            <v>150845.11086698077</v>
          </cell>
          <cell r="EJ102">
            <v>150845.11086698077</v>
          </cell>
          <cell r="EK102">
            <v>150845.11086698077</v>
          </cell>
          <cell r="EL102">
            <v>150845.11086698077</v>
          </cell>
          <cell r="EM102">
            <v>335709.78088534012</v>
          </cell>
          <cell r="EN102">
            <v>335709.78088534012</v>
          </cell>
          <cell r="EO102">
            <v>150845.11086698077</v>
          </cell>
          <cell r="EP102">
            <v>150845.11086698077</v>
          </cell>
          <cell r="EQ102">
            <v>150845.11086698077</v>
          </cell>
          <cell r="ER102">
            <v>150480.61635997926</v>
          </cell>
          <cell r="ES102">
            <v>144136.21343919984</v>
          </cell>
          <cell r="ET102">
            <v>316676.57212300185</v>
          </cell>
          <cell r="EU102">
            <v>316676.57212300191</v>
          </cell>
          <cell r="EV102">
            <v>144136.21343919984</v>
          </cell>
          <cell r="EW102">
            <v>144136.21343919984</v>
          </cell>
          <cell r="EX102">
            <v>144136.21343919984</v>
          </cell>
          <cell r="EY102">
            <v>144136.21343919984</v>
          </cell>
          <cell r="EZ102">
            <v>144136.21343919984</v>
          </cell>
          <cell r="FA102">
            <v>144136.21343919981</v>
          </cell>
          <cell r="FB102">
            <v>144136.21343919984</v>
          </cell>
          <cell r="FC102">
            <v>144136.21343919984</v>
          </cell>
          <cell r="FD102">
            <v>144136.21343919984</v>
          </cell>
          <cell r="FE102">
            <v>144136.21343919984</v>
          </cell>
          <cell r="FF102">
            <v>144136.21343919984</v>
          </cell>
          <cell r="FG102">
            <v>144136.21343919984</v>
          </cell>
          <cell r="FH102">
            <v>144136.21343919981</v>
          </cell>
          <cell r="FI102">
            <v>144136.21343919984</v>
          </cell>
          <cell r="FJ102">
            <v>144136.21343919984</v>
          </cell>
          <cell r="FK102">
            <v>144136.21343919984</v>
          </cell>
          <cell r="FL102">
            <v>144136.21343919984</v>
          </cell>
          <cell r="FM102">
            <v>144136.21343919984</v>
          </cell>
          <cell r="FN102">
            <v>144136.21343919984</v>
          </cell>
          <cell r="FO102">
            <v>144136.21343919981</v>
          </cell>
          <cell r="FP102">
            <v>144136.21343919984</v>
          </cell>
          <cell r="FQ102">
            <v>144136.21343919984</v>
          </cell>
          <cell r="FR102">
            <v>144136.21343919984</v>
          </cell>
          <cell r="FS102">
            <v>144136.21343919984</v>
          </cell>
          <cell r="FT102">
            <v>144136.21343919984</v>
          </cell>
          <cell r="FU102">
            <v>144136.21343919984</v>
          </cell>
          <cell r="FV102">
            <v>149931.67250935768</v>
          </cell>
          <cell r="FW102">
            <v>102683.94298791607</v>
          </cell>
          <cell r="FX102">
            <v>102683.94298791607</v>
          </cell>
          <cell r="FY102">
            <v>102683.94298791607</v>
          </cell>
          <cell r="FZ102">
            <v>102683.94298791607</v>
          </cell>
          <cell r="GA102">
            <v>102683.94298791607</v>
          </cell>
          <cell r="GB102">
            <v>102683.94298791607</v>
          </cell>
          <cell r="GC102">
            <v>102683.94298791607</v>
          </cell>
          <cell r="GD102">
            <v>102683.94298791607</v>
          </cell>
          <cell r="GE102">
            <v>102683.94298791607</v>
          </cell>
          <cell r="GF102">
            <v>102683.94298791607</v>
          </cell>
          <cell r="GG102">
            <v>102683.94298791607</v>
          </cell>
          <cell r="GH102">
            <v>102683.94298791607</v>
          </cell>
          <cell r="GI102">
            <v>102683.94298791607</v>
          </cell>
          <cell r="GJ102">
            <v>102683.94298791607</v>
          </cell>
          <cell r="GK102">
            <v>102683.94298791607</v>
          </cell>
          <cell r="GL102">
            <v>102683.94298791607</v>
          </cell>
          <cell r="GM102">
            <v>102683.94298791607</v>
          </cell>
          <cell r="GN102">
            <v>102683.94298791607</v>
          </cell>
          <cell r="GO102">
            <v>102683.94298791607</v>
          </cell>
          <cell r="GP102">
            <v>102683.94298791607</v>
          </cell>
          <cell r="GQ102">
            <v>102683.94298791607</v>
          </cell>
          <cell r="GR102">
            <v>102683.94298791607</v>
          </cell>
          <cell r="GS102">
            <v>102683.94298791607</v>
          </cell>
          <cell r="GT102">
            <v>102683.94298791607</v>
          </cell>
          <cell r="GU102">
            <v>102683.94298791607</v>
          </cell>
          <cell r="GV102">
            <v>145669.94824756143</v>
          </cell>
          <cell r="GW102">
            <v>245804.97784083942</v>
          </cell>
          <cell r="GX102">
            <v>102683.94298791607</v>
          </cell>
          <cell r="GY102">
            <v>102683.94298791607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  <cell r="HI102">
            <v>0</v>
          </cell>
          <cell r="HJ102">
            <v>0</v>
          </cell>
          <cell r="HK102">
            <v>0</v>
          </cell>
          <cell r="HL102">
            <v>0</v>
          </cell>
          <cell r="HM102">
            <v>0</v>
          </cell>
          <cell r="HN102">
            <v>0</v>
          </cell>
          <cell r="HO102">
            <v>0</v>
          </cell>
          <cell r="HP102">
            <v>0</v>
          </cell>
          <cell r="HQ102">
            <v>0</v>
          </cell>
          <cell r="HR102">
            <v>0</v>
          </cell>
          <cell r="HS102">
            <v>0</v>
          </cell>
          <cell r="HT102">
            <v>0</v>
          </cell>
          <cell r="HU102">
            <v>0</v>
          </cell>
          <cell r="HV102">
            <v>0</v>
          </cell>
          <cell r="HW102">
            <v>0</v>
          </cell>
          <cell r="HX102">
            <v>0</v>
          </cell>
          <cell r="HY102">
            <v>0</v>
          </cell>
          <cell r="HZ102">
            <v>0</v>
          </cell>
          <cell r="IA102">
            <v>0</v>
          </cell>
        </row>
        <row r="103">
          <cell r="A103">
            <v>101</v>
          </cell>
          <cell r="C103" t="str">
            <v>Produçao Alcool Hidratado para inventario</v>
          </cell>
          <cell r="D103" t="str">
            <v>Lts/día</v>
          </cell>
          <cell r="E103">
            <v>0</v>
          </cell>
          <cell r="F103">
            <v>-97567.638142737866</v>
          </cell>
          <cell r="G103">
            <v>201296.39148779857</v>
          </cell>
          <cell r="H103">
            <v>251620.4893597482</v>
          </cell>
          <cell r="I103">
            <v>301944.58723169775</v>
          </cell>
          <cell r="J103">
            <v>301944.58723169786</v>
          </cell>
          <cell r="K103">
            <v>301944.58723169786</v>
          </cell>
          <cell r="L103">
            <v>226458.44042377337</v>
          </cell>
          <cell r="M103">
            <v>301944.58723169775</v>
          </cell>
          <cell r="N103">
            <v>301944.58723169786</v>
          </cell>
          <cell r="O103">
            <v>301944.58723169786</v>
          </cell>
          <cell r="P103">
            <v>301944.58723169786</v>
          </cell>
          <cell r="Q103">
            <v>301944.58723169786</v>
          </cell>
          <cell r="R103">
            <v>301944.58723169786</v>
          </cell>
          <cell r="S103">
            <v>226458.44042377337</v>
          </cell>
          <cell r="T103">
            <v>301944.58723169775</v>
          </cell>
          <cell r="U103">
            <v>301944.58723169786</v>
          </cell>
          <cell r="V103">
            <v>597728.05926107301</v>
          </cell>
          <cell r="W103">
            <v>745619.79527576047</v>
          </cell>
          <cell r="X103">
            <v>449836.32324638544</v>
          </cell>
          <cell r="Y103">
            <v>100648.19574389928</v>
          </cell>
          <cell r="Z103">
            <v>239551.36542868725</v>
          </cell>
          <cell r="AA103">
            <v>379166.33839642652</v>
          </cell>
          <cell r="AB103">
            <v>379166.33839642646</v>
          </cell>
          <cell r="AC103">
            <v>379166.33839642641</v>
          </cell>
          <cell r="AD103">
            <v>379166.33839642641</v>
          </cell>
          <cell r="AE103">
            <v>379166.33839642641</v>
          </cell>
          <cell r="AF103">
            <v>379166.33839642641</v>
          </cell>
          <cell r="AG103">
            <v>379166.33839642641</v>
          </cell>
          <cell r="AH103">
            <v>379166.33839642641</v>
          </cell>
          <cell r="AI103">
            <v>379166.33839642641</v>
          </cell>
          <cell r="AJ103">
            <v>379166.33839642641</v>
          </cell>
          <cell r="AK103">
            <v>379166.33839642641</v>
          </cell>
          <cell r="AL103">
            <v>189583.1691982132</v>
          </cell>
          <cell r="AM103">
            <v>379166.33839642641</v>
          </cell>
          <cell r="AN103">
            <v>379166.33839642641</v>
          </cell>
          <cell r="AO103">
            <v>379166.33839642641</v>
          </cell>
          <cell r="AP103">
            <v>379166.33839642641</v>
          </cell>
          <cell r="AQ103">
            <v>379166.33839642641</v>
          </cell>
          <cell r="AR103">
            <v>379166.33839642641</v>
          </cell>
          <cell r="AS103">
            <v>273070.43952908518</v>
          </cell>
          <cell r="AT103">
            <v>880089.96038165828</v>
          </cell>
          <cell r="AU103">
            <v>546140.87905817037</v>
          </cell>
          <cell r="AV103">
            <v>379166.33839642641</v>
          </cell>
          <cell r="AW103">
            <v>379166.33839642641</v>
          </cell>
          <cell r="AX103">
            <v>379166.33839642641</v>
          </cell>
          <cell r="AY103">
            <v>379166.33839642641</v>
          </cell>
          <cell r="AZ103">
            <v>189583.1691982132</v>
          </cell>
          <cell r="BA103">
            <v>379166.33839642641</v>
          </cell>
          <cell r="BB103">
            <v>379166.33839642641</v>
          </cell>
          <cell r="BC103">
            <v>379166.33839642641</v>
          </cell>
          <cell r="BD103">
            <v>658642.54862445022</v>
          </cell>
          <cell r="BE103">
            <v>475360.74616135511</v>
          </cell>
          <cell r="BF103">
            <v>313850.79237280157</v>
          </cell>
          <cell r="BG103">
            <v>156925.39618640079</v>
          </cell>
          <cell r="BH103">
            <v>313850.79237280157</v>
          </cell>
          <cell r="BI103">
            <v>313850.79237280157</v>
          </cell>
          <cell r="BJ103">
            <v>313850.79237280157</v>
          </cell>
          <cell r="BK103">
            <v>313850.79237280157</v>
          </cell>
          <cell r="BL103">
            <v>313850.79237280157</v>
          </cell>
          <cell r="BM103">
            <v>609634.26440217672</v>
          </cell>
          <cell r="BN103">
            <v>304817.1322010883</v>
          </cell>
          <cell r="BO103">
            <v>313850.79237280157</v>
          </cell>
          <cell r="BP103">
            <v>313850.79237280157</v>
          </cell>
          <cell r="BQ103">
            <v>313850.79237280157</v>
          </cell>
          <cell r="BR103">
            <v>313850.79237280157</v>
          </cell>
          <cell r="BS103">
            <v>313850.79237280157</v>
          </cell>
          <cell r="BT103">
            <v>313850.79237280157</v>
          </cell>
          <cell r="BU103">
            <v>156925.39618640079</v>
          </cell>
          <cell r="BV103">
            <v>313850.79237280157</v>
          </cell>
          <cell r="BW103">
            <v>313850.79237280157</v>
          </cell>
          <cell r="BX103">
            <v>313850.79237280157</v>
          </cell>
          <cell r="BY103">
            <v>313850.79237280157</v>
          </cell>
          <cell r="BZ103">
            <v>313850.79237280157</v>
          </cell>
          <cell r="CA103">
            <v>313850.79237280157</v>
          </cell>
          <cell r="CB103">
            <v>230871.26419374457</v>
          </cell>
          <cell r="CC103">
            <v>757526.00041686418</v>
          </cell>
          <cell r="CD103">
            <v>461742.52838748915</v>
          </cell>
          <cell r="CE103">
            <v>313850.79237280157</v>
          </cell>
          <cell r="CF103">
            <v>313850.79237280157</v>
          </cell>
          <cell r="CG103">
            <v>313850.79237280157</v>
          </cell>
          <cell r="CH103">
            <v>337453.94310519635</v>
          </cell>
          <cell r="CI103">
            <v>186821.38657816418</v>
          </cell>
          <cell r="CJ103">
            <v>422417.28252619773</v>
          </cell>
          <cell r="CK103">
            <v>422417.28252619773</v>
          </cell>
          <cell r="CL103">
            <v>422417.28252619773</v>
          </cell>
          <cell r="CM103">
            <v>422417.28252619773</v>
          </cell>
          <cell r="CN103">
            <v>422417.28252619773</v>
          </cell>
          <cell r="CO103">
            <v>422417.28252619773</v>
          </cell>
          <cell r="CP103">
            <v>303640.97627227852</v>
          </cell>
          <cell r="CQ103">
            <v>977011.2925812758</v>
          </cell>
          <cell r="CR103">
            <v>607281.95254455716</v>
          </cell>
          <cell r="CS103">
            <v>422417.28252619773</v>
          </cell>
          <cell r="CT103">
            <v>422417.28252619773</v>
          </cell>
          <cell r="CU103">
            <v>422417.28252619773</v>
          </cell>
          <cell r="CV103">
            <v>422417.28252619773</v>
          </cell>
          <cell r="CW103">
            <v>211208.64126309886</v>
          </cell>
          <cell r="CX103">
            <v>422417.28252619773</v>
          </cell>
          <cell r="CY103">
            <v>422417.28252619773</v>
          </cell>
          <cell r="CZ103">
            <v>422417.28252619773</v>
          </cell>
          <cell r="DA103">
            <v>422417.28252619773</v>
          </cell>
          <cell r="DB103">
            <v>422417.28252619773</v>
          </cell>
          <cell r="DC103">
            <v>422417.28252619773</v>
          </cell>
          <cell r="DD103">
            <v>303640.97627227852</v>
          </cell>
          <cell r="DE103">
            <v>977011.2925812758</v>
          </cell>
          <cell r="DF103">
            <v>607281.95254455716</v>
          </cell>
          <cell r="DG103">
            <v>422417.28252619773</v>
          </cell>
          <cell r="DH103">
            <v>422417.28252619773</v>
          </cell>
          <cell r="DI103">
            <v>422417.28252619773</v>
          </cell>
          <cell r="DJ103">
            <v>422417.28252619773</v>
          </cell>
          <cell r="DK103">
            <v>211208.64126309886</v>
          </cell>
          <cell r="DL103">
            <v>422417.28252619773</v>
          </cell>
          <cell r="DM103">
            <v>435803.08255941747</v>
          </cell>
          <cell r="DN103">
            <v>449188.88259263732</v>
          </cell>
          <cell r="DO103">
            <v>452535.33260094223</v>
          </cell>
          <cell r="DP103">
            <v>452535.33260094223</v>
          </cell>
          <cell r="DQ103">
            <v>452535.33260094223</v>
          </cell>
          <cell r="DR103">
            <v>226267.66630047114</v>
          </cell>
          <cell r="DS103">
            <v>452535.33260094223</v>
          </cell>
          <cell r="DT103">
            <v>452535.33260094223</v>
          </cell>
          <cell r="DU103">
            <v>452535.33260094223</v>
          </cell>
          <cell r="DV103">
            <v>452535.33260094223</v>
          </cell>
          <cell r="DW103">
            <v>452535.33260094223</v>
          </cell>
          <cell r="DX103">
            <v>452535.33260094223</v>
          </cell>
          <cell r="DY103">
            <v>226267.66630047114</v>
          </cell>
          <cell r="DZ103">
            <v>452535.33260094223</v>
          </cell>
          <cell r="EA103">
            <v>452535.33260094223</v>
          </cell>
          <cell r="EB103">
            <v>452535.33260094223</v>
          </cell>
          <cell r="EC103">
            <v>452535.33260094223</v>
          </cell>
          <cell r="ED103">
            <v>452535.33260094223</v>
          </cell>
          <cell r="EE103">
            <v>452535.33260094223</v>
          </cell>
          <cell r="EF103">
            <v>226267.66630047114</v>
          </cell>
          <cell r="EG103">
            <v>452535.33260094223</v>
          </cell>
          <cell r="EH103">
            <v>452535.33260094223</v>
          </cell>
          <cell r="EI103">
            <v>452535.33260094223</v>
          </cell>
          <cell r="EJ103">
            <v>452535.33260094223</v>
          </cell>
          <cell r="EK103">
            <v>452535.33260094223</v>
          </cell>
          <cell r="EL103">
            <v>452535.33260094223</v>
          </cell>
          <cell r="EM103">
            <v>318700.00130965083</v>
          </cell>
          <cell r="EN103">
            <v>1007129.3426560203</v>
          </cell>
          <cell r="EO103">
            <v>637400.00261930167</v>
          </cell>
          <cell r="EP103">
            <v>452535.33260094223</v>
          </cell>
          <cell r="EQ103">
            <v>452535.33260094223</v>
          </cell>
          <cell r="ER103">
            <v>451806.34358693927</v>
          </cell>
          <cell r="ES103">
            <v>438753.04323837894</v>
          </cell>
          <cell r="ET103">
            <v>302474.4995007008</v>
          </cell>
          <cell r="EU103">
            <v>950029.71636900562</v>
          </cell>
          <cell r="EV103">
            <v>604948.99900140159</v>
          </cell>
          <cell r="EW103">
            <v>432408.64031759952</v>
          </cell>
          <cell r="EX103">
            <v>432408.64031759952</v>
          </cell>
          <cell r="EY103">
            <v>432408.64031759952</v>
          </cell>
          <cell r="EZ103">
            <v>432408.64031759952</v>
          </cell>
          <cell r="FA103">
            <v>216204.32015879973</v>
          </cell>
          <cell r="FB103">
            <v>432408.64031759952</v>
          </cell>
          <cell r="FC103">
            <v>432408.64031759952</v>
          </cell>
          <cell r="FD103">
            <v>432408.64031759952</v>
          </cell>
          <cell r="FE103">
            <v>432408.64031759952</v>
          </cell>
          <cell r="FF103">
            <v>432408.64031759952</v>
          </cell>
          <cell r="FG103">
            <v>432408.64031759952</v>
          </cell>
          <cell r="FH103">
            <v>216204.32015879973</v>
          </cell>
          <cell r="FI103">
            <v>432408.64031759952</v>
          </cell>
          <cell r="FJ103">
            <v>432408.64031759952</v>
          </cell>
          <cell r="FK103">
            <v>432408.64031759952</v>
          </cell>
          <cell r="FL103">
            <v>432408.64031759952</v>
          </cell>
          <cell r="FM103">
            <v>432408.64031759952</v>
          </cell>
          <cell r="FN103">
            <v>432408.64031759952</v>
          </cell>
          <cell r="FO103">
            <v>216204.32015879973</v>
          </cell>
          <cell r="FP103">
            <v>432408.64031759952</v>
          </cell>
          <cell r="FQ103">
            <v>432408.64031759952</v>
          </cell>
          <cell r="FR103">
            <v>432408.64031759952</v>
          </cell>
          <cell r="FS103">
            <v>432408.64031759952</v>
          </cell>
          <cell r="FT103">
            <v>432408.64031759952</v>
          </cell>
          <cell r="FU103">
            <v>432408.64031759952</v>
          </cell>
          <cell r="FV103">
            <v>219102.04969387868</v>
          </cell>
          <cell r="FW103">
            <v>355299.55848518986</v>
          </cell>
          <cell r="FX103">
            <v>308051.82896374824</v>
          </cell>
          <cell r="FY103">
            <v>308051.82896374824</v>
          </cell>
          <cell r="FZ103">
            <v>308051.82896374824</v>
          </cell>
          <cell r="GA103">
            <v>308051.82896374824</v>
          </cell>
          <cell r="GB103">
            <v>308051.82896374824</v>
          </cell>
          <cell r="GC103">
            <v>154025.91448187412</v>
          </cell>
          <cell r="GD103">
            <v>308051.82896374824</v>
          </cell>
          <cell r="GE103">
            <v>308051.82896374824</v>
          </cell>
          <cell r="GF103">
            <v>308051.82896374824</v>
          </cell>
          <cell r="GG103">
            <v>308051.82896374824</v>
          </cell>
          <cell r="GH103">
            <v>308051.82896374824</v>
          </cell>
          <cell r="GI103">
            <v>308051.82896374824</v>
          </cell>
          <cell r="GJ103">
            <v>154025.91448187412</v>
          </cell>
          <cell r="GK103">
            <v>308051.82896374824</v>
          </cell>
          <cell r="GL103">
            <v>308051.82896374824</v>
          </cell>
          <cell r="GM103">
            <v>308051.82896374824</v>
          </cell>
          <cell r="GN103">
            <v>308051.82896374824</v>
          </cell>
          <cell r="GO103">
            <v>308051.82896374824</v>
          </cell>
          <cell r="GP103">
            <v>308051.82896374824</v>
          </cell>
          <cell r="GQ103">
            <v>154025.91448187412</v>
          </cell>
          <cell r="GR103">
            <v>308051.82896374824</v>
          </cell>
          <cell r="GS103">
            <v>308051.82896374824</v>
          </cell>
          <cell r="GT103">
            <v>308051.82896374824</v>
          </cell>
          <cell r="GU103">
            <v>308051.82896374824</v>
          </cell>
          <cell r="GV103">
            <v>394023.83948303887</v>
          </cell>
          <cell r="GW103">
            <v>637279.9039292403</v>
          </cell>
          <cell r="GX103">
            <v>297146.94933479745</v>
          </cell>
          <cell r="GY103">
            <v>308051.82896374824</v>
          </cell>
          <cell r="GZ103">
            <v>348488.92082875548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  <cell r="HI103">
            <v>0</v>
          </cell>
          <cell r="HJ103">
            <v>0</v>
          </cell>
          <cell r="HK103">
            <v>0</v>
          </cell>
          <cell r="HL103">
            <v>0</v>
          </cell>
          <cell r="HM103">
            <v>0</v>
          </cell>
          <cell r="HN103">
            <v>0</v>
          </cell>
          <cell r="HO103">
            <v>0</v>
          </cell>
          <cell r="HP103">
            <v>0</v>
          </cell>
          <cell r="HQ103">
            <v>0</v>
          </cell>
          <cell r="HR103">
            <v>0</v>
          </cell>
          <cell r="HS103">
            <v>0</v>
          </cell>
          <cell r="HT103">
            <v>0</v>
          </cell>
          <cell r="HU103">
            <v>0</v>
          </cell>
          <cell r="HV103">
            <v>0</v>
          </cell>
          <cell r="HW103">
            <v>0</v>
          </cell>
          <cell r="HX103">
            <v>0</v>
          </cell>
          <cell r="HY103">
            <v>0</v>
          </cell>
          <cell r="HZ103">
            <v>0</v>
          </cell>
          <cell r="IA103">
            <v>0</v>
          </cell>
        </row>
        <row r="104">
          <cell r="A104">
            <v>102</v>
          </cell>
          <cell r="C104" t="str">
            <v>Alcool Hidratado  Semanal inventario</v>
          </cell>
          <cell r="D104" t="str">
            <v>Lts/día</v>
          </cell>
          <cell r="E104">
            <v>0</v>
          </cell>
          <cell r="F104">
            <v>-97567.638142737866</v>
          </cell>
          <cell r="G104">
            <v>103728.7533450607</v>
          </cell>
          <cell r="H104">
            <v>355349.24270480889</v>
          </cell>
          <cell r="I104">
            <v>657293.82993650669</v>
          </cell>
          <cell r="J104">
            <v>959238.41716820456</v>
          </cell>
          <cell r="K104">
            <v>1261183.0043999024</v>
          </cell>
          <cell r="L104">
            <v>226458.44042377337</v>
          </cell>
          <cell r="M104">
            <v>528403.02765547112</v>
          </cell>
          <cell r="N104">
            <v>830347.61488716898</v>
          </cell>
          <cell r="O104">
            <v>1132292.2021188668</v>
          </cell>
          <cell r="P104">
            <v>1434236.7893505646</v>
          </cell>
          <cell r="Q104">
            <v>1736181.3765822626</v>
          </cell>
          <cell r="R104">
            <v>2038125.9638139606</v>
          </cell>
          <cell r="S104">
            <v>226458.44042377337</v>
          </cell>
          <cell r="T104">
            <v>528403.02765547112</v>
          </cell>
          <cell r="U104">
            <v>830347.61488716898</v>
          </cell>
          <cell r="V104">
            <v>1428075.674148242</v>
          </cell>
          <cell r="W104">
            <v>2173695.4694240023</v>
          </cell>
          <cell r="X104">
            <v>2623531.7926703878</v>
          </cell>
          <cell r="Y104">
            <v>2724179.9884142871</v>
          </cell>
          <cell r="Z104">
            <v>239551.36542868725</v>
          </cell>
          <cell r="AA104">
            <v>618717.70382511383</v>
          </cell>
          <cell r="AB104">
            <v>997884.04222154035</v>
          </cell>
          <cell r="AC104">
            <v>1377050.3806179669</v>
          </cell>
          <cell r="AD104">
            <v>1756216.7190143932</v>
          </cell>
          <cell r="AE104">
            <v>2135383.0574108195</v>
          </cell>
          <cell r="AF104">
            <v>2514549.3958072457</v>
          </cell>
          <cell r="AG104">
            <v>379166.33839642641</v>
          </cell>
          <cell r="AH104">
            <v>758332.67679285281</v>
          </cell>
          <cell r="AI104">
            <v>1137499.0151892793</v>
          </cell>
          <cell r="AJ104">
            <v>1516665.3535857056</v>
          </cell>
          <cell r="AK104">
            <v>1895831.6919821319</v>
          </cell>
          <cell r="AL104">
            <v>2085414.8611803451</v>
          </cell>
          <cell r="AM104">
            <v>2464581.1995767714</v>
          </cell>
          <cell r="AN104">
            <v>379166.33839642641</v>
          </cell>
          <cell r="AO104">
            <v>758332.67679285281</v>
          </cell>
          <cell r="AP104">
            <v>1137499.0151892793</v>
          </cell>
          <cell r="AQ104">
            <v>1516665.3535857056</v>
          </cell>
          <cell r="AR104">
            <v>1895831.6919821319</v>
          </cell>
          <cell r="AS104">
            <v>2168902.131511217</v>
          </cell>
          <cell r="AT104">
            <v>3048992.0918928753</v>
          </cell>
          <cell r="AU104">
            <v>546140.87905817037</v>
          </cell>
          <cell r="AV104">
            <v>925307.21745459677</v>
          </cell>
          <cell r="AW104">
            <v>1304473.5558510232</v>
          </cell>
          <cell r="AX104">
            <v>1683639.8942474495</v>
          </cell>
          <cell r="AY104">
            <v>2062806.2326438758</v>
          </cell>
          <cell r="AZ104">
            <v>2252389.4018420889</v>
          </cell>
          <cell r="BA104">
            <v>2631555.7402385152</v>
          </cell>
          <cell r="BB104">
            <v>379166.33839642641</v>
          </cell>
          <cell r="BC104">
            <v>758332.67679285281</v>
          </cell>
          <cell r="BD104">
            <v>1416975.2254173029</v>
          </cell>
          <cell r="BE104">
            <v>1892335.9715786581</v>
          </cell>
          <cell r="BF104">
            <v>2206186.7639514599</v>
          </cell>
          <cell r="BG104">
            <v>2363112.1601378606</v>
          </cell>
          <cell r="BH104">
            <v>2676962.9525106624</v>
          </cell>
          <cell r="BI104">
            <v>313850.79237280157</v>
          </cell>
          <cell r="BJ104">
            <v>627701.58474560315</v>
          </cell>
          <cell r="BK104">
            <v>941552.37711840472</v>
          </cell>
          <cell r="BL104">
            <v>1255403.1694912063</v>
          </cell>
          <cell r="BM104">
            <v>1865037.433893383</v>
          </cell>
          <cell r="BN104">
            <v>2169854.5660944711</v>
          </cell>
          <cell r="BO104">
            <v>2483705.3584672725</v>
          </cell>
          <cell r="BP104">
            <v>313850.79237280157</v>
          </cell>
          <cell r="BQ104">
            <v>627701.58474560315</v>
          </cell>
          <cell r="BR104">
            <v>941552.37711840472</v>
          </cell>
          <cell r="BS104">
            <v>1255403.1694912063</v>
          </cell>
          <cell r="BT104">
            <v>1569253.9618640079</v>
          </cell>
          <cell r="BU104">
            <v>1726179.3580504088</v>
          </cell>
          <cell r="BV104">
            <v>2040030.1504232103</v>
          </cell>
          <cell r="BW104">
            <v>313850.79237280157</v>
          </cell>
          <cell r="BX104">
            <v>627701.58474560315</v>
          </cell>
          <cell r="BY104">
            <v>941552.37711840472</v>
          </cell>
          <cell r="BZ104">
            <v>1255403.1694912063</v>
          </cell>
          <cell r="CA104">
            <v>1569253.9618640079</v>
          </cell>
          <cell r="CB104">
            <v>1800125.2260577525</v>
          </cell>
          <cell r="CC104">
            <v>2557651.2264746167</v>
          </cell>
          <cell r="CD104">
            <v>461742.52838748915</v>
          </cell>
          <cell r="CE104">
            <v>775593.32076029072</v>
          </cell>
          <cell r="CF104">
            <v>1089444.1131330924</v>
          </cell>
          <cell r="CG104">
            <v>1403294.905505894</v>
          </cell>
          <cell r="CH104">
            <v>1740748.8486110903</v>
          </cell>
          <cell r="CI104">
            <v>1927570.2351892544</v>
          </cell>
          <cell r="CJ104">
            <v>2349987.5177154522</v>
          </cell>
          <cell r="CK104">
            <v>422417.28252619773</v>
          </cell>
          <cell r="CL104">
            <v>844834.56505239545</v>
          </cell>
          <cell r="CM104">
            <v>1267251.8475785931</v>
          </cell>
          <cell r="CN104">
            <v>1689669.1301047909</v>
          </cell>
          <cell r="CO104">
            <v>2112086.4126309888</v>
          </cell>
          <cell r="CP104">
            <v>2415727.3889032672</v>
          </cell>
          <cell r="CQ104">
            <v>3392738.6814845428</v>
          </cell>
          <cell r="CR104">
            <v>607281.95254455716</v>
          </cell>
          <cell r="CS104">
            <v>1029699.2350707549</v>
          </cell>
          <cell r="CT104">
            <v>1452116.5175969526</v>
          </cell>
          <cell r="CU104">
            <v>1874533.8001231505</v>
          </cell>
          <cell r="CV104">
            <v>2296951.0826493483</v>
          </cell>
          <cell r="CW104">
            <v>2508159.7239124472</v>
          </cell>
          <cell r="CX104">
            <v>2930577.0064386451</v>
          </cell>
          <cell r="CY104">
            <v>422417.28252619773</v>
          </cell>
          <cell r="CZ104">
            <v>844834.56505239545</v>
          </cell>
          <cell r="DA104">
            <v>1267251.8475785931</v>
          </cell>
          <cell r="DB104">
            <v>1689669.1301047909</v>
          </cell>
          <cell r="DC104">
            <v>2112086.4126309888</v>
          </cell>
          <cell r="DD104">
            <v>2415727.3889032672</v>
          </cell>
          <cell r="DE104">
            <v>3392738.6814845428</v>
          </cell>
          <cell r="DF104">
            <v>607281.95254455716</v>
          </cell>
          <cell r="DG104">
            <v>1029699.2350707549</v>
          </cell>
          <cell r="DH104">
            <v>1452116.5175969526</v>
          </cell>
          <cell r="DI104">
            <v>1874533.8001231505</v>
          </cell>
          <cell r="DJ104">
            <v>2296951.0826493483</v>
          </cell>
          <cell r="DK104">
            <v>2508159.7239124472</v>
          </cell>
          <cell r="DL104">
            <v>2930577.0064386451</v>
          </cell>
          <cell r="DM104">
            <v>435803.08255941747</v>
          </cell>
          <cell r="DN104">
            <v>884991.96515205479</v>
          </cell>
          <cell r="DO104">
            <v>1337527.2977529969</v>
          </cell>
          <cell r="DP104">
            <v>1790062.6303539393</v>
          </cell>
          <cell r="DQ104">
            <v>2242597.9629548816</v>
          </cell>
          <cell r="DR104">
            <v>2468865.6292553525</v>
          </cell>
          <cell r="DS104">
            <v>2921400.9618562949</v>
          </cell>
          <cell r="DT104">
            <v>452535.33260094223</v>
          </cell>
          <cell r="DU104">
            <v>905070.66520188446</v>
          </cell>
          <cell r="DV104">
            <v>1357605.9978028266</v>
          </cell>
          <cell r="DW104">
            <v>1810141.3304037689</v>
          </cell>
          <cell r="DX104">
            <v>2262676.6630047113</v>
          </cell>
          <cell r="DY104">
            <v>2488944.3293051822</v>
          </cell>
          <cell r="DZ104">
            <v>2941479.6619061246</v>
          </cell>
          <cell r="EA104">
            <v>452535.33260094223</v>
          </cell>
          <cell r="EB104">
            <v>905070.66520188446</v>
          </cell>
          <cell r="EC104">
            <v>1357605.9978028266</v>
          </cell>
          <cell r="ED104">
            <v>1810141.3304037689</v>
          </cell>
          <cell r="EE104">
            <v>2262676.6630047113</v>
          </cell>
          <cell r="EF104">
            <v>2488944.3293051822</v>
          </cell>
          <cell r="EG104">
            <v>2941479.6619061246</v>
          </cell>
          <cell r="EH104">
            <v>452535.33260094223</v>
          </cell>
          <cell r="EI104">
            <v>905070.66520188446</v>
          </cell>
          <cell r="EJ104">
            <v>1357605.9978028266</v>
          </cell>
          <cell r="EK104">
            <v>1810141.3304037689</v>
          </cell>
          <cell r="EL104">
            <v>2262676.6630047113</v>
          </cell>
          <cell r="EM104">
            <v>2581376.6643143622</v>
          </cell>
          <cell r="EN104">
            <v>3588506.0069703823</v>
          </cell>
          <cell r="EO104">
            <v>637400.00261930167</v>
          </cell>
          <cell r="EP104">
            <v>1089935.3352202438</v>
          </cell>
          <cell r="EQ104">
            <v>1542470.6678211861</v>
          </cell>
          <cell r="ER104">
            <v>1994277.0114081255</v>
          </cell>
          <cell r="ES104">
            <v>2433030.0546465046</v>
          </cell>
          <cell r="ET104">
            <v>2735504.5541472053</v>
          </cell>
          <cell r="EU104">
            <v>3685534.2705162112</v>
          </cell>
          <cell r="EV104">
            <v>604948.99900140159</v>
          </cell>
          <cell r="EW104">
            <v>1037357.6393190011</v>
          </cell>
          <cell r="EX104">
            <v>1469766.2796366005</v>
          </cell>
          <cell r="EY104">
            <v>1902174.9199542</v>
          </cell>
          <cell r="EZ104">
            <v>2334583.5602717996</v>
          </cell>
          <cell r="FA104">
            <v>2550787.8804305992</v>
          </cell>
          <cell r="FB104">
            <v>2983196.520748199</v>
          </cell>
          <cell r="FC104">
            <v>432408.64031759952</v>
          </cell>
          <cell r="FD104">
            <v>864817.28063519904</v>
          </cell>
          <cell r="FE104">
            <v>1297225.9209527986</v>
          </cell>
          <cell r="FF104">
            <v>1729634.5612703981</v>
          </cell>
          <cell r="FG104">
            <v>2162043.2015879974</v>
          </cell>
          <cell r="FH104">
            <v>2378247.521746797</v>
          </cell>
          <cell r="FI104">
            <v>2810656.1620643968</v>
          </cell>
          <cell r="FJ104">
            <v>432408.64031759952</v>
          </cell>
          <cell r="FK104">
            <v>864817.28063519904</v>
          </cell>
          <cell r="FL104">
            <v>1297225.9209527986</v>
          </cell>
          <cell r="FM104">
            <v>1729634.5612703981</v>
          </cell>
          <cell r="FN104">
            <v>2162043.2015879974</v>
          </cell>
          <cell r="FO104">
            <v>2378247.521746797</v>
          </cell>
          <cell r="FP104">
            <v>2810656.1620643968</v>
          </cell>
          <cell r="FQ104">
            <v>432408.64031759952</v>
          </cell>
          <cell r="FR104">
            <v>864817.28063519904</v>
          </cell>
          <cell r="FS104">
            <v>1297225.9209527986</v>
          </cell>
          <cell r="FT104">
            <v>1729634.5612703981</v>
          </cell>
          <cell r="FU104">
            <v>2162043.2015879974</v>
          </cell>
          <cell r="FV104">
            <v>2381145.2512818761</v>
          </cell>
          <cell r="FW104">
            <v>2736444.809767066</v>
          </cell>
          <cell r="FX104">
            <v>308051.82896374824</v>
          </cell>
          <cell r="FY104">
            <v>616103.65792749648</v>
          </cell>
          <cell r="FZ104">
            <v>924155.48689124477</v>
          </cell>
          <cell r="GA104">
            <v>1232207.315854993</v>
          </cell>
          <cell r="GB104">
            <v>1540259.1448187411</v>
          </cell>
          <cell r="GC104">
            <v>1694285.0593006152</v>
          </cell>
          <cell r="GD104">
            <v>2002336.8882643634</v>
          </cell>
          <cell r="GE104">
            <v>308051.82896374824</v>
          </cell>
          <cell r="GF104">
            <v>616103.65792749648</v>
          </cell>
          <cell r="GG104">
            <v>924155.48689124477</v>
          </cell>
          <cell r="GH104">
            <v>1232207.315854993</v>
          </cell>
          <cell r="GI104">
            <v>1540259.1448187411</v>
          </cell>
          <cell r="GJ104">
            <v>1694285.0593006152</v>
          </cell>
          <cell r="GK104">
            <v>2002336.8882643634</v>
          </cell>
          <cell r="GL104">
            <v>308051.82896374824</v>
          </cell>
          <cell r="GM104">
            <v>616103.65792749648</v>
          </cell>
          <cell r="GN104">
            <v>924155.48689124477</v>
          </cell>
          <cell r="GO104">
            <v>1232207.315854993</v>
          </cell>
          <cell r="GP104">
            <v>1540259.1448187411</v>
          </cell>
          <cell r="GQ104">
            <v>1694285.0593006152</v>
          </cell>
          <cell r="GR104">
            <v>2002336.8882643634</v>
          </cell>
          <cell r="GS104">
            <v>308051.82896374824</v>
          </cell>
          <cell r="GT104">
            <v>616103.65792749648</v>
          </cell>
          <cell r="GU104">
            <v>924155.48689124477</v>
          </cell>
          <cell r="GV104">
            <v>1318179.3263742835</v>
          </cell>
          <cell r="GW104">
            <v>1955459.2303035238</v>
          </cell>
          <cell r="GX104">
            <v>2252606.1796383215</v>
          </cell>
          <cell r="GY104">
            <v>2560658.0086020697</v>
          </cell>
          <cell r="GZ104">
            <v>348488.92082875548</v>
          </cell>
          <cell r="HA104">
            <v>348488.92082875548</v>
          </cell>
          <cell r="HB104">
            <v>348488.92082875548</v>
          </cell>
          <cell r="HC104">
            <v>348488.92082875548</v>
          </cell>
          <cell r="HD104">
            <v>348488.92082875548</v>
          </cell>
          <cell r="HE104">
            <v>348488.92082875548</v>
          </cell>
          <cell r="HF104">
            <v>348488.92082875548</v>
          </cell>
          <cell r="HG104">
            <v>0</v>
          </cell>
          <cell r="HH104">
            <v>0</v>
          </cell>
          <cell r="HI104">
            <v>0</v>
          </cell>
          <cell r="HJ104">
            <v>0</v>
          </cell>
          <cell r="HK104">
            <v>0</v>
          </cell>
          <cell r="HL104">
            <v>0</v>
          </cell>
          <cell r="HM104">
            <v>0</v>
          </cell>
          <cell r="HN104">
            <v>0</v>
          </cell>
          <cell r="HO104">
            <v>0</v>
          </cell>
          <cell r="HP104">
            <v>0</v>
          </cell>
          <cell r="HQ104">
            <v>0</v>
          </cell>
          <cell r="HR104">
            <v>0</v>
          </cell>
          <cell r="HS104">
            <v>0</v>
          </cell>
          <cell r="HT104">
            <v>0</v>
          </cell>
          <cell r="HU104">
            <v>0</v>
          </cell>
          <cell r="HV104">
            <v>0</v>
          </cell>
          <cell r="HW104">
            <v>0</v>
          </cell>
          <cell r="HX104">
            <v>0</v>
          </cell>
          <cell r="HY104">
            <v>0</v>
          </cell>
          <cell r="HZ104">
            <v>0</v>
          </cell>
          <cell r="IA104">
            <v>0</v>
          </cell>
        </row>
        <row r="105">
          <cell r="A105">
            <v>103</v>
          </cell>
          <cell r="C105" t="str">
            <v>Alcool Hidratado  Mensual inventario</v>
          </cell>
          <cell r="D105" t="str">
            <v>Lts/día</v>
          </cell>
          <cell r="E105">
            <v>0</v>
          </cell>
          <cell r="F105">
            <v>-97567.638142737866</v>
          </cell>
          <cell r="G105">
            <v>103728.7533450607</v>
          </cell>
          <cell r="H105">
            <v>355349.24270480889</v>
          </cell>
          <cell r="I105">
            <v>657293.82993650669</v>
          </cell>
          <cell r="J105">
            <v>959238.41716820456</v>
          </cell>
          <cell r="K105">
            <v>1261183.0043999024</v>
          </cell>
          <cell r="L105">
            <v>1487641.4448236758</v>
          </cell>
          <cell r="M105">
            <v>1789586.0320553735</v>
          </cell>
          <cell r="N105">
            <v>2091530.6192870713</v>
          </cell>
          <cell r="O105">
            <v>2393475.2065187693</v>
          </cell>
          <cell r="P105">
            <v>2695419.7937504672</v>
          </cell>
          <cell r="Q105">
            <v>2997364.3809821652</v>
          </cell>
          <cell r="R105">
            <v>3299308.9682138632</v>
          </cell>
          <cell r="S105">
            <v>3525767.4086376363</v>
          </cell>
          <cell r="T105">
            <v>3827711.9958693339</v>
          </cell>
          <cell r="U105">
            <v>4129656.5831010318</v>
          </cell>
          <cell r="V105">
            <v>4727384.6423621047</v>
          </cell>
          <cell r="W105">
            <v>5473004.4376378655</v>
          </cell>
          <cell r="X105">
            <v>5922840.7608842514</v>
          </cell>
          <cell r="Y105">
            <v>100648.19574389928</v>
          </cell>
          <cell r="Z105">
            <v>340199.56117258652</v>
          </cell>
          <cell r="AA105">
            <v>719365.89956901304</v>
          </cell>
          <cell r="AB105">
            <v>1098532.2379654394</v>
          </cell>
          <cell r="AC105">
            <v>1477698.5763618657</v>
          </cell>
          <cell r="AD105">
            <v>1856864.914758292</v>
          </cell>
          <cell r="AE105">
            <v>2236031.2531547183</v>
          </cell>
          <cell r="AF105">
            <v>2615197.5915511446</v>
          </cell>
          <cell r="AG105">
            <v>2994363.9299475709</v>
          </cell>
          <cell r="AH105">
            <v>3373530.2683439972</v>
          </cell>
          <cell r="AI105">
            <v>3752696.6067404235</v>
          </cell>
          <cell r="AJ105">
            <v>4131862.9451368498</v>
          </cell>
          <cell r="AK105">
            <v>4511029.2835332761</v>
          </cell>
          <cell r="AL105">
            <v>4700612.4527314892</v>
          </cell>
          <cell r="AM105">
            <v>5079778.7911279155</v>
          </cell>
          <cell r="AN105">
            <v>5458945.1295243418</v>
          </cell>
          <cell r="AO105">
            <v>5838111.4679207681</v>
          </cell>
          <cell r="AP105">
            <v>6217277.8063171944</v>
          </cell>
          <cell r="AQ105">
            <v>6596444.1447136207</v>
          </cell>
          <cell r="AR105">
            <v>6975610.4831100469</v>
          </cell>
          <cell r="AS105">
            <v>7248680.9226391325</v>
          </cell>
          <cell r="AT105">
            <v>8128770.8830207903</v>
          </cell>
          <cell r="AU105">
            <v>8674911.7620789614</v>
          </cell>
          <cell r="AV105">
            <v>9054078.1004753876</v>
          </cell>
          <cell r="AW105">
            <v>9433244.4388718139</v>
          </cell>
          <cell r="AX105">
            <v>9812410.7772682402</v>
          </cell>
          <cell r="AY105">
            <v>10191577.115664667</v>
          </cell>
          <cell r="AZ105">
            <v>10381160.28486288</v>
          </cell>
          <cell r="BA105">
            <v>10760326.623259306</v>
          </cell>
          <cell r="BB105">
            <v>11139492.961655732</v>
          </cell>
          <cell r="BC105">
            <v>11518659.300052159</v>
          </cell>
          <cell r="BD105">
            <v>658642.54862445022</v>
          </cell>
          <cell r="BE105">
            <v>1134003.2947858053</v>
          </cell>
          <cell r="BF105">
            <v>1447854.0871586069</v>
          </cell>
          <cell r="BG105">
            <v>1604779.4833450075</v>
          </cell>
          <cell r="BH105">
            <v>1918630.2757178091</v>
          </cell>
          <cell r="BI105">
            <v>2232481.0680906107</v>
          </cell>
          <cell r="BJ105">
            <v>2546331.8604634125</v>
          </cell>
          <cell r="BK105">
            <v>2860182.6528362138</v>
          </cell>
          <cell r="BL105">
            <v>3174033.4452090152</v>
          </cell>
          <cell r="BM105">
            <v>3783667.7096111919</v>
          </cell>
          <cell r="BN105">
            <v>4088484.84181228</v>
          </cell>
          <cell r="BO105">
            <v>4402335.6341850813</v>
          </cell>
          <cell r="BP105">
            <v>4716186.4265578827</v>
          </cell>
          <cell r="BQ105">
            <v>5030037.218930684</v>
          </cell>
          <cell r="BR105">
            <v>5343888.0113034854</v>
          </cell>
          <cell r="BS105">
            <v>5657738.8036762867</v>
          </cell>
          <cell r="BT105">
            <v>5971589.5960490881</v>
          </cell>
          <cell r="BU105">
            <v>6128514.9922354892</v>
          </cell>
          <cell r="BV105">
            <v>6442365.7846082905</v>
          </cell>
          <cell r="BW105">
            <v>6756216.5769810919</v>
          </cell>
          <cell r="BX105">
            <v>7070067.3693538932</v>
          </cell>
          <cell r="BY105">
            <v>7383918.1617266946</v>
          </cell>
          <cell r="BZ105">
            <v>7697768.9540994959</v>
          </cell>
          <cell r="CA105">
            <v>8011619.7464722972</v>
          </cell>
          <cell r="CB105">
            <v>8242491.0106660416</v>
          </cell>
          <cell r="CC105">
            <v>9000017.0110829063</v>
          </cell>
          <cell r="CD105">
            <v>9461759.5394703951</v>
          </cell>
          <cell r="CE105">
            <v>9775610.3318431973</v>
          </cell>
          <cell r="CF105">
            <v>10089461.124216</v>
          </cell>
          <cell r="CG105">
            <v>10403311.916588802</v>
          </cell>
          <cell r="CH105">
            <v>337453.94310519635</v>
          </cell>
          <cell r="CI105">
            <v>524275.32968336053</v>
          </cell>
          <cell r="CJ105">
            <v>946692.61220955825</v>
          </cell>
          <cell r="CK105">
            <v>1369109.8947357559</v>
          </cell>
          <cell r="CL105">
            <v>1791527.1772619537</v>
          </cell>
          <cell r="CM105">
            <v>2213944.4597881516</v>
          </cell>
          <cell r="CN105">
            <v>2636361.7423143494</v>
          </cell>
          <cell r="CO105">
            <v>3058779.0248405472</v>
          </cell>
          <cell r="CP105">
            <v>3362420.0011128257</v>
          </cell>
          <cell r="CQ105">
            <v>4339431.2936941013</v>
          </cell>
          <cell r="CR105">
            <v>4946713.2462386582</v>
          </cell>
          <cell r="CS105">
            <v>5369130.528764856</v>
          </cell>
          <cell r="CT105">
            <v>5791547.8112910539</v>
          </cell>
          <cell r="CU105">
            <v>6213965.0938172517</v>
          </cell>
          <cell r="CV105">
            <v>6636382.3763434496</v>
          </cell>
          <cell r="CW105">
            <v>6847591.017606548</v>
          </cell>
          <cell r="CX105">
            <v>7270008.3001327459</v>
          </cell>
          <cell r="CY105">
            <v>7692425.5826589437</v>
          </cell>
          <cell r="CZ105">
            <v>8114842.8651851416</v>
          </cell>
          <cell r="DA105">
            <v>8537260.1477113385</v>
          </cell>
          <cell r="DB105">
            <v>8959677.4302375354</v>
          </cell>
          <cell r="DC105">
            <v>9382094.7127637323</v>
          </cell>
          <cell r="DD105">
            <v>9685735.6890360117</v>
          </cell>
          <cell r="DE105">
            <v>10662746.981617287</v>
          </cell>
          <cell r="DF105">
            <v>11270028.934161844</v>
          </cell>
          <cell r="DG105">
            <v>11692446.216688041</v>
          </cell>
          <cell r="DH105">
            <v>12114863.499214238</v>
          </cell>
          <cell r="DI105">
            <v>12537280.781740434</v>
          </cell>
          <cell r="DJ105">
            <v>12959698.064266631</v>
          </cell>
          <cell r="DK105">
            <v>13170906.705529731</v>
          </cell>
          <cell r="DL105">
            <v>13593323.988055928</v>
          </cell>
          <cell r="DM105">
            <v>435803.08255941747</v>
          </cell>
          <cell r="DN105">
            <v>884991.96515205479</v>
          </cell>
          <cell r="DO105">
            <v>1337527.2977529969</v>
          </cell>
          <cell r="DP105">
            <v>1790062.6303539393</v>
          </cell>
          <cell r="DQ105">
            <v>2242597.9629548816</v>
          </cell>
          <cell r="DR105">
            <v>2468865.6292553525</v>
          </cell>
          <cell r="DS105">
            <v>2921400.9618562949</v>
          </cell>
          <cell r="DT105">
            <v>3373936.2944572372</v>
          </cell>
          <cell r="DU105">
            <v>3826471.6270581796</v>
          </cell>
          <cell r="DV105">
            <v>4279006.9596591219</v>
          </cell>
          <cell r="DW105">
            <v>4731542.2922600638</v>
          </cell>
          <cell r="DX105">
            <v>5184077.6248610057</v>
          </cell>
          <cell r="DY105">
            <v>5410345.2911614766</v>
          </cell>
          <cell r="DZ105">
            <v>5862880.6237624185</v>
          </cell>
          <cell r="EA105">
            <v>6315415.9563633604</v>
          </cell>
          <cell r="EB105">
            <v>6767951.2889643023</v>
          </cell>
          <cell r="EC105">
            <v>7220486.6215652442</v>
          </cell>
          <cell r="ED105">
            <v>7673021.954166186</v>
          </cell>
          <cell r="EE105">
            <v>8125557.2867671279</v>
          </cell>
          <cell r="EF105">
            <v>8351824.9530675989</v>
          </cell>
          <cell r="EG105">
            <v>8804360.2856685407</v>
          </cell>
          <cell r="EH105">
            <v>9256895.6182694826</v>
          </cell>
          <cell r="EI105">
            <v>9709430.9508704245</v>
          </cell>
          <cell r="EJ105">
            <v>10161966.283471366</v>
          </cell>
          <cell r="EK105">
            <v>10614501.616072308</v>
          </cell>
          <cell r="EL105">
            <v>11067036.94867325</v>
          </cell>
          <cell r="EM105">
            <v>11385736.9499829</v>
          </cell>
          <cell r="EN105">
            <v>12392866.29263892</v>
          </cell>
          <cell r="EO105">
            <v>13030266.295258222</v>
          </cell>
          <cell r="EP105">
            <v>13482801.627859164</v>
          </cell>
          <cell r="EQ105">
            <v>13935336.960460106</v>
          </cell>
          <cell r="ER105">
            <v>451806.34358693927</v>
          </cell>
          <cell r="ES105">
            <v>890559.38682531822</v>
          </cell>
          <cell r="ET105">
            <v>1193033.886326019</v>
          </cell>
          <cell r="EU105">
            <v>2143063.6026950246</v>
          </cell>
          <cell r="EV105">
            <v>2748012.601696426</v>
          </cell>
          <cell r="EW105">
            <v>3180421.2420140253</v>
          </cell>
          <cell r="EX105">
            <v>3612829.8823316246</v>
          </cell>
          <cell r="EY105">
            <v>4045238.5226492239</v>
          </cell>
          <cell r="EZ105">
            <v>4477647.1629668232</v>
          </cell>
          <cell r="FA105">
            <v>4693851.4831256233</v>
          </cell>
          <cell r="FB105">
            <v>5126260.1234432226</v>
          </cell>
          <cell r="FC105">
            <v>5558668.7637608219</v>
          </cell>
          <cell r="FD105">
            <v>5991077.4040784212</v>
          </cell>
          <cell r="FE105">
            <v>6423486.0443960205</v>
          </cell>
          <cell r="FF105">
            <v>6855894.6847136198</v>
          </cell>
          <cell r="FG105">
            <v>7288303.3250312191</v>
          </cell>
          <cell r="FH105">
            <v>7504507.6451900192</v>
          </cell>
          <cell r="FI105">
            <v>7936916.2855076184</v>
          </cell>
          <cell r="FJ105">
            <v>8369324.9258252177</v>
          </cell>
          <cell r="FK105">
            <v>8801733.566142818</v>
          </cell>
          <cell r="FL105">
            <v>9234142.2064604182</v>
          </cell>
          <cell r="FM105">
            <v>9666550.8467780184</v>
          </cell>
          <cell r="FN105">
            <v>10098959.487095619</v>
          </cell>
          <cell r="FO105">
            <v>10315163.807254419</v>
          </cell>
          <cell r="FP105">
            <v>10747572.447572019</v>
          </cell>
          <cell r="FQ105">
            <v>11179981.087889619</v>
          </cell>
          <cell r="FR105">
            <v>11612389.728207219</v>
          </cell>
          <cell r="FS105">
            <v>12044798.36852482</v>
          </cell>
          <cell r="FT105">
            <v>12477207.00884242</v>
          </cell>
          <cell r="FU105">
            <v>12909615.64916002</v>
          </cell>
          <cell r="FV105">
            <v>219102.04969387868</v>
          </cell>
          <cell r="FW105">
            <v>574401.60817906854</v>
          </cell>
          <cell r="FX105">
            <v>882453.43714281684</v>
          </cell>
          <cell r="FY105">
            <v>1190505.266106565</v>
          </cell>
          <cell r="FZ105">
            <v>1498557.0950703132</v>
          </cell>
          <cell r="GA105">
            <v>1806608.9240340614</v>
          </cell>
          <cell r="GB105">
            <v>2114660.7529978096</v>
          </cell>
          <cell r="GC105">
            <v>2268686.6674796836</v>
          </cell>
          <cell r="GD105">
            <v>2576738.4964434318</v>
          </cell>
          <cell r="GE105">
            <v>2884790.32540718</v>
          </cell>
          <cell r="GF105">
            <v>3192842.1543709282</v>
          </cell>
          <cell r="GG105">
            <v>3500893.9833346764</v>
          </cell>
          <cell r="GH105">
            <v>3808945.8122984245</v>
          </cell>
          <cell r="GI105">
            <v>4116997.6412621727</v>
          </cell>
          <cell r="GJ105">
            <v>4271023.5557440473</v>
          </cell>
          <cell r="GK105">
            <v>4579075.3847077955</v>
          </cell>
          <cell r="GL105">
            <v>4887127.2136715436</v>
          </cell>
          <cell r="GM105">
            <v>5195179.0426352918</v>
          </cell>
          <cell r="GN105">
            <v>5503230.87159904</v>
          </cell>
          <cell r="GO105">
            <v>5811282.7005627882</v>
          </cell>
          <cell r="GP105">
            <v>6119334.5295265364</v>
          </cell>
          <cell r="GQ105">
            <v>6273360.4440084109</v>
          </cell>
          <cell r="GR105">
            <v>6581412.2729721591</v>
          </cell>
          <cell r="GS105">
            <v>6889464.1019359073</v>
          </cell>
          <cell r="GT105">
            <v>7197515.9308996554</v>
          </cell>
          <cell r="GU105">
            <v>7505567.7598634036</v>
          </cell>
          <cell r="GV105">
            <v>7899591.5993464421</v>
          </cell>
          <cell r="GW105">
            <v>8536871.5032756831</v>
          </cell>
          <cell r="GX105">
            <v>8834018.4526104815</v>
          </cell>
          <cell r="GY105">
            <v>9142070.2815742306</v>
          </cell>
          <cell r="GZ105">
            <v>9490559.2024029866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  <cell r="HI105">
            <v>0</v>
          </cell>
          <cell r="HJ105">
            <v>0</v>
          </cell>
          <cell r="HK105">
            <v>0</v>
          </cell>
          <cell r="HL105">
            <v>0</v>
          </cell>
          <cell r="HM105">
            <v>0</v>
          </cell>
          <cell r="HN105">
            <v>0</v>
          </cell>
          <cell r="HO105">
            <v>0</v>
          </cell>
          <cell r="HP105">
            <v>0</v>
          </cell>
          <cell r="HQ105">
            <v>0</v>
          </cell>
          <cell r="HR105">
            <v>0</v>
          </cell>
          <cell r="HS105">
            <v>0</v>
          </cell>
          <cell r="HT105">
            <v>0</v>
          </cell>
          <cell r="HU105">
            <v>0</v>
          </cell>
          <cell r="HV105">
            <v>0</v>
          </cell>
          <cell r="HW105">
            <v>0</v>
          </cell>
          <cell r="HX105">
            <v>0</v>
          </cell>
          <cell r="HY105">
            <v>0</v>
          </cell>
          <cell r="HZ105">
            <v>0</v>
          </cell>
          <cell r="IA105">
            <v>0</v>
          </cell>
        </row>
        <row r="106">
          <cell r="A106">
            <v>104</v>
          </cell>
          <cell r="C106" t="str">
            <v>Alcool Hidratado  Acumulado inventario</v>
          </cell>
          <cell r="D106" t="str">
            <v>Lts/día</v>
          </cell>
          <cell r="E106">
            <v>0</v>
          </cell>
          <cell r="F106">
            <v>-97567.638142737866</v>
          </cell>
          <cell r="G106">
            <v>103728.7533450607</v>
          </cell>
          <cell r="H106">
            <v>355349.24270480889</v>
          </cell>
          <cell r="I106">
            <v>657293.82993650669</v>
          </cell>
          <cell r="J106">
            <v>959238.41716820456</v>
          </cell>
          <cell r="K106">
            <v>1261183.0043999024</v>
          </cell>
          <cell r="L106">
            <v>1487641.4448236758</v>
          </cell>
          <cell r="M106">
            <v>1789586.0320553735</v>
          </cell>
          <cell r="N106">
            <v>2091530.6192870713</v>
          </cell>
          <cell r="O106">
            <v>2393475.2065187693</v>
          </cell>
          <cell r="P106">
            <v>2695419.7937504672</v>
          </cell>
          <cell r="Q106">
            <v>2997364.3809821652</v>
          </cell>
          <cell r="R106">
            <v>3299308.9682138632</v>
          </cell>
          <cell r="S106">
            <v>3525767.4086376363</v>
          </cell>
          <cell r="T106">
            <v>3827711.9958693339</v>
          </cell>
          <cell r="U106">
            <v>4129656.5831010318</v>
          </cell>
          <cell r="V106">
            <v>4727384.6423621047</v>
          </cell>
          <cell r="W106">
            <v>5473004.4376378655</v>
          </cell>
          <cell r="X106">
            <v>5922840.7608842514</v>
          </cell>
          <cell r="Y106">
            <v>6023488.9566281503</v>
          </cell>
          <cell r="Z106">
            <v>6263040.3220568374</v>
          </cell>
          <cell r="AA106">
            <v>6642206.6604532637</v>
          </cell>
          <cell r="AB106">
            <v>7021372.99884969</v>
          </cell>
          <cell r="AC106">
            <v>7400539.3372461163</v>
          </cell>
          <cell r="AD106">
            <v>7779705.6756425425</v>
          </cell>
          <cell r="AE106">
            <v>8158872.0140389688</v>
          </cell>
          <cell r="AF106">
            <v>8538038.3524353951</v>
          </cell>
          <cell r="AG106">
            <v>8917204.6908318214</v>
          </cell>
          <cell r="AH106">
            <v>9296371.0292282477</v>
          </cell>
          <cell r="AI106">
            <v>9675537.367624674</v>
          </cell>
          <cell r="AJ106">
            <v>10054703.7060211</v>
          </cell>
          <cell r="AK106">
            <v>10433870.044417527</v>
          </cell>
          <cell r="AL106">
            <v>10623453.21361574</v>
          </cell>
          <cell r="AM106">
            <v>11002619.552012166</v>
          </cell>
          <cell r="AN106">
            <v>11381785.890408592</v>
          </cell>
          <cell r="AO106">
            <v>11760952.228805019</v>
          </cell>
          <cell r="AP106">
            <v>12140118.567201445</v>
          </cell>
          <cell r="AQ106">
            <v>12519284.905597871</v>
          </cell>
          <cell r="AR106">
            <v>12898451.243994297</v>
          </cell>
          <cell r="AS106">
            <v>13171521.683523383</v>
          </cell>
          <cell r="AT106">
            <v>14051611.643905042</v>
          </cell>
          <cell r="AU106">
            <v>14597752.522963213</v>
          </cell>
          <cell r="AV106">
            <v>14976918.861359639</v>
          </cell>
          <cell r="AW106">
            <v>15356085.199756065</v>
          </cell>
          <cell r="AX106">
            <v>15735251.538152492</v>
          </cell>
          <cell r="AY106">
            <v>16114417.876548918</v>
          </cell>
          <cell r="AZ106">
            <v>16304001.045747131</v>
          </cell>
          <cell r="BA106">
            <v>16683167.384143557</v>
          </cell>
          <cell r="BB106">
            <v>17062333.722539984</v>
          </cell>
          <cell r="BC106">
            <v>17441500.06093641</v>
          </cell>
          <cell r="BD106">
            <v>18100142.609560858</v>
          </cell>
          <cell r="BE106">
            <v>18575503.355722215</v>
          </cell>
          <cell r="BF106">
            <v>18889354.148095015</v>
          </cell>
          <cell r="BG106">
            <v>19046279.544281416</v>
          </cell>
          <cell r="BH106">
            <v>19360130.336654216</v>
          </cell>
          <cell r="BI106">
            <v>19673981.129027016</v>
          </cell>
          <cell r="BJ106">
            <v>19987831.921399817</v>
          </cell>
          <cell r="BK106">
            <v>20301682.713772617</v>
          </cell>
          <cell r="BL106">
            <v>20615533.506145418</v>
          </cell>
          <cell r="BM106">
            <v>21225167.770547595</v>
          </cell>
          <cell r="BN106">
            <v>21529984.902748682</v>
          </cell>
          <cell r="BO106">
            <v>21843835.695121482</v>
          </cell>
          <cell r="BP106">
            <v>22157686.487494282</v>
          </cell>
          <cell r="BQ106">
            <v>22471537.279867083</v>
          </cell>
          <cell r="BR106">
            <v>22785388.072239883</v>
          </cell>
          <cell r="BS106">
            <v>23099238.864612684</v>
          </cell>
          <cell r="BT106">
            <v>23413089.656985484</v>
          </cell>
          <cell r="BU106">
            <v>23570015.053171884</v>
          </cell>
          <cell r="BV106">
            <v>23883865.845544685</v>
          </cell>
          <cell r="BW106">
            <v>24197716.637917485</v>
          </cell>
          <cell r="BX106">
            <v>24511567.430290285</v>
          </cell>
          <cell r="BY106">
            <v>24825418.222663086</v>
          </cell>
          <cell r="BZ106">
            <v>25139269.015035886</v>
          </cell>
          <cell r="CA106">
            <v>25453119.807408687</v>
          </cell>
          <cell r="CB106">
            <v>25683991.07160243</v>
          </cell>
          <cell r="CC106">
            <v>26441517.072019294</v>
          </cell>
          <cell r="CD106">
            <v>26903259.600406785</v>
          </cell>
          <cell r="CE106">
            <v>27217110.392779585</v>
          </cell>
          <cell r="CF106">
            <v>27530961.185152385</v>
          </cell>
          <cell r="CG106">
            <v>27844811.977525186</v>
          </cell>
          <cell r="CH106">
            <v>28182265.920630381</v>
          </cell>
          <cell r="CI106">
            <v>28369087.307208546</v>
          </cell>
          <cell r="CJ106">
            <v>28791504.589734744</v>
          </cell>
          <cell r="CK106">
            <v>29213921.872260943</v>
          </cell>
          <cell r="CL106">
            <v>29636339.154787142</v>
          </cell>
          <cell r="CM106">
            <v>30058756.437313341</v>
          </cell>
          <cell r="CN106">
            <v>30481173.719839539</v>
          </cell>
          <cell r="CO106">
            <v>30903591.002365738</v>
          </cell>
          <cell r="CP106">
            <v>31207231.978638016</v>
          </cell>
          <cell r="CQ106">
            <v>32184243.271219291</v>
          </cell>
          <cell r="CR106">
            <v>32791525.22376385</v>
          </cell>
          <cell r="CS106">
            <v>33213942.506290048</v>
          </cell>
          <cell r="CT106">
            <v>33636359.788816243</v>
          </cell>
          <cell r="CU106">
            <v>34058777.071342438</v>
          </cell>
          <cell r="CV106">
            <v>34481194.353868634</v>
          </cell>
          <cell r="CW106">
            <v>34692402.995131731</v>
          </cell>
          <cell r="CX106">
            <v>35114820.277657926</v>
          </cell>
          <cell r="CY106">
            <v>35537237.560184121</v>
          </cell>
          <cell r="CZ106">
            <v>35959654.842710316</v>
          </cell>
          <cell r="DA106">
            <v>36382072.125236511</v>
          </cell>
          <cell r="DB106">
            <v>36804489.407762706</v>
          </cell>
          <cell r="DC106">
            <v>37226906.690288901</v>
          </cell>
          <cell r="DD106">
            <v>37530547.666561179</v>
          </cell>
          <cell r="DE106">
            <v>38507558.959142454</v>
          </cell>
          <cell r="DF106">
            <v>39114840.911687009</v>
          </cell>
          <cell r="DG106">
            <v>39537258.194213204</v>
          </cell>
          <cell r="DH106">
            <v>39959675.476739399</v>
          </cell>
          <cell r="DI106">
            <v>40382092.759265594</v>
          </cell>
          <cell r="DJ106">
            <v>40804510.041791789</v>
          </cell>
          <cell r="DK106">
            <v>41015718.683054887</v>
          </cell>
          <cell r="DL106">
            <v>41438135.965581082</v>
          </cell>
          <cell r="DM106">
            <v>41873939.048140496</v>
          </cell>
          <cell r="DN106">
            <v>42323127.930733137</v>
          </cell>
          <cell r="DO106">
            <v>42775663.263334081</v>
          </cell>
          <cell r="DP106">
            <v>43228198.595935024</v>
          </cell>
          <cell r="DQ106">
            <v>43680733.928535968</v>
          </cell>
          <cell r="DR106">
            <v>43907001.594836436</v>
          </cell>
          <cell r="DS106">
            <v>44359536.92743738</v>
          </cell>
          <cell r="DT106">
            <v>44812072.260038324</v>
          </cell>
          <cell r="DU106">
            <v>45264607.592639267</v>
          </cell>
          <cell r="DV106">
            <v>45717142.925240211</v>
          </cell>
          <cell r="DW106">
            <v>46169678.257841155</v>
          </cell>
          <cell r="DX106">
            <v>46622213.590442099</v>
          </cell>
          <cell r="DY106">
            <v>46848481.256742567</v>
          </cell>
          <cell r="DZ106">
            <v>47301016.589343511</v>
          </cell>
          <cell r="EA106">
            <v>47753551.921944454</v>
          </cell>
          <cell r="EB106">
            <v>48206087.254545398</v>
          </cell>
          <cell r="EC106">
            <v>48658622.587146342</v>
          </cell>
          <cell r="ED106">
            <v>49111157.919747286</v>
          </cell>
          <cell r="EE106">
            <v>49563693.252348229</v>
          </cell>
          <cell r="EF106">
            <v>49789960.918648697</v>
          </cell>
          <cell r="EG106">
            <v>50242496.251249641</v>
          </cell>
          <cell r="EH106">
            <v>50695031.583850585</v>
          </cell>
          <cell r="EI106">
            <v>51147566.916451529</v>
          </cell>
          <cell r="EJ106">
            <v>51600102.249052472</v>
          </cell>
          <cell r="EK106">
            <v>52052637.581653416</v>
          </cell>
          <cell r="EL106">
            <v>52505172.91425436</v>
          </cell>
          <cell r="EM106">
            <v>52823872.915564008</v>
          </cell>
          <cell r="EN106">
            <v>53831002.258220032</v>
          </cell>
          <cell r="EO106">
            <v>54468402.260839336</v>
          </cell>
          <cell r="EP106">
            <v>54920937.593440279</v>
          </cell>
          <cell r="EQ106">
            <v>55373472.926041223</v>
          </cell>
          <cell r="ER106">
            <v>55825279.26962816</v>
          </cell>
          <cell r="ES106">
            <v>56264032.312866539</v>
          </cell>
          <cell r="ET106">
            <v>56566506.812367238</v>
          </cell>
          <cell r="EU106">
            <v>57516536.528736241</v>
          </cell>
          <cell r="EV106">
            <v>58121485.52773764</v>
          </cell>
          <cell r="EW106">
            <v>58553894.168055236</v>
          </cell>
          <cell r="EX106">
            <v>58986302.808372833</v>
          </cell>
          <cell r="EY106">
            <v>59418711.448690429</v>
          </cell>
          <cell r="EZ106">
            <v>59851120.089008026</v>
          </cell>
          <cell r="FA106">
            <v>60067324.409166828</v>
          </cell>
          <cell r="FB106">
            <v>60499733.049484424</v>
          </cell>
          <cell r="FC106">
            <v>60932141.689802021</v>
          </cell>
          <cell r="FD106">
            <v>61364550.330119617</v>
          </cell>
          <cell r="FE106">
            <v>61796958.970437214</v>
          </cell>
          <cell r="FF106">
            <v>62229367.61075481</v>
          </cell>
          <cell r="FG106">
            <v>62661776.251072407</v>
          </cell>
          <cell r="FH106">
            <v>62877980.571231209</v>
          </cell>
          <cell r="FI106">
            <v>63310389.211548805</v>
          </cell>
          <cell r="FJ106">
            <v>63742797.851866402</v>
          </cell>
          <cell r="FK106">
            <v>64175206.492183998</v>
          </cell>
          <cell r="FL106">
            <v>64607615.132501595</v>
          </cell>
          <cell r="FM106">
            <v>65040023.772819191</v>
          </cell>
          <cell r="FN106">
            <v>65472432.413136788</v>
          </cell>
          <cell r="FO106">
            <v>65688636.73329559</v>
          </cell>
          <cell r="FP106">
            <v>66121045.373613186</v>
          </cell>
          <cell r="FQ106">
            <v>66553454.013930783</v>
          </cell>
          <cell r="FR106">
            <v>66985862.654248379</v>
          </cell>
          <cell r="FS106">
            <v>67418271.294565976</v>
          </cell>
          <cell r="FT106">
            <v>67850679.93488358</v>
          </cell>
          <cell r="FU106">
            <v>68283088.575201184</v>
          </cell>
          <cell r="FV106">
            <v>68502190.624895066</v>
          </cell>
          <cell r="FW106">
            <v>68857490.183380261</v>
          </cell>
          <cell r="FX106">
            <v>69165542.012344003</v>
          </cell>
          <cell r="FY106">
            <v>69473593.841307744</v>
          </cell>
          <cell r="FZ106">
            <v>69781645.670271486</v>
          </cell>
          <cell r="GA106">
            <v>70089697.499235228</v>
          </cell>
          <cell r="GB106">
            <v>70397749.328198969</v>
          </cell>
          <cell r="GC106">
            <v>70551775.242680848</v>
          </cell>
          <cell r="GD106">
            <v>70859827.071644589</v>
          </cell>
          <cell r="GE106">
            <v>71167878.900608331</v>
          </cell>
          <cell r="GF106">
            <v>71475930.729572073</v>
          </cell>
          <cell r="GG106">
            <v>71783982.558535814</v>
          </cell>
          <cell r="GH106">
            <v>72092034.387499556</v>
          </cell>
          <cell r="GI106">
            <v>72400086.216463298</v>
          </cell>
          <cell r="GJ106">
            <v>72554112.130945176</v>
          </cell>
          <cell r="GK106">
            <v>72862163.959908918</v>
          </cell>
          <cell r="GL106">
            <v>73170215.788872659</v>
          </cell>
          <cell r="GM106">
            <v>73478267.617836401</v>
          </cell>
          <cell r="GN106">
            <v>73786319.446800143</v>
          </cell>
          <cell r="GO106">
            <v>74094371.275763884</v>
          </cell>
          <cell r="GP106">
            <v>74402423.104727626</v>
          </cell>
          <cell r="GQ106">
            <v>74556449.019209504</v>
          </cell>
          <cell r="GR106">
            <v>74864500.848173246</v>
          </cell>
          <cell r="GS106">
            <v>75172552.677136987</v>
          </cell>
          <cell r="GT106">
            <v>75480604.506100729</v>
          </cell>
          <cell r="GU106">
            <v>75788656.335064471</v>
          </cell>
          <cell r="GV106">
            <v>76182680.174547508</v>
          </cell>
          <cell r="GW106">
            <v>76819960.078476742</v>
          </cell>
          <cell r="GX106">
            <v>77117107.027811542</v>
          </cell>
          <cell r="GY106">
            <v>77425158.856775284</v>
          </cell>
          <cell r="GZ106">
            <v>77773647.777604043</v>
          </cell>
          <cell r="HA106">
            <v>77773647.777604043</v>
          </cell>
          <cell r="HB106">
            <v>77773647.777604043</v>
          </cell>
          <cell r="HC106">
            <v>77773647.777604043</v>
          </cell>
          <cell r="HD106">
            <v>77773647.777604043</v>
          </cell>
          <cell r="HE106">
            <v>77773647.777604043</v>
          </cell>
          <cell r="HF106">
            <v>77773647.777604043</v>
          </cell>
          <cell r="HG106">
            <v>77773647.777604043</v>
          </cell>
          <cell r="HH106">
            <v>77773647.777604043</v>
          </cell>
          <cell r="HI106">
            <v>77773647.777604043</v>
          </cell>
          <cell r="HJ106">
            <v>77773647.777604043</v>
          </cell>
          <cell r="HK106">
            <v>77773647.777604043</v>
          </cell>
          <cell r="HL106">
            <v>77773647.777604043</v>
          </cell>
          <cell r="HM106">
            <v>77773647.777604043</v>
          </cell>
          <cell r="HN106">
            <v>77773647.777604043</v>
          </cell>
          <cell r="HO106">
            <v>77773647.777604043</v>
          </cell>
          <cell r="HP106">
            <v>77773647.777604043</v>
          </cell>
          <cell r="HQ106">
            <v>77773647.777604043</v>
          </cell>
          <cell r="HR106">
            <v>77773647.777604043</v>
          </cell>
          <cell r="HS106">
            <v>77773647.777604043</v>
          </cell>
          <cell r="HT106">
            <v>77773647.777604043</v>
          </cell>
          <cell r="HU106">
            <v>77773647.777604043</v>
          </cell>
          <cell r="HV106">
            <v>77773647.777604043</v>
          </cell>
          <cell r="HW106">
            <v>77773647.777604043</v>
          </cell>
          <cell r="HX106">
            <v>77773647.777604043</v>
          </cell>
          <cell r="HY106">
            <v>77773647.777604043</v>
          </cell>
          <cell r="HZ106">
            <v>77773647.777604043</v>
          </cell>
          <cell r="IA106">
            <v>77773647.777604043</v>
          </cell>
        </row>
        <row r="107">
          <cell r="A107">
            <v>105</v>
          </cell>
          <cell r="D107" t="str">
            <v>Ajustes</v>
          </cell>
        </row>
        <row r="108">
          <cell r="A108">
            <v>106</v>
          </cell>
          <cell r="EO108">
            <v>0</v>
          </cell>
        </row>
        <row r="109">
          <cell r="A109">
            <v>107</v>
          </cell>
          <cell r="C109" t="str">
            <v>Alcool Equivalente Hidratado  Día em proceso</v>
          </cell>
          <cell r="D109" t="str">
            <v>Lts/día</v>
          </cell>
          <cell r="E109">
            <v>0</v>
          </cell>
          <cell r="F109">
            <v>248539.93175858678</v>
          </cell>
          <cell r="G109">
            <v>248539.93175858678</v>
          </cell>
          <cell r="H109">
            <v>248539.93175858675</v>
          </cell>
          <cell r="I109">
            <v>248539.93175858678</v>
          </cell>
          <cell r="J109">
            <v>248539.93175858678</v>
          </cell>
          <cell r="K109">
            <v>248539.93175858678</v>
          </cell>
          <cell r="L109">
            <v>248539.93175858678</v>
          </cell>
          <cell r="M109">
            <v>248539.93175858678</v>
          </cell>
          <cell r="N109">
            <v>248539.93175858678</v>
          </cell>
          <cell r="O109">
            <v>248539.93175858678</v>
          </cell>
          <cell r="P109">
            <v>248539.93175858678</v>
          </cell>
          <cell r="Q109">
            <v>248539.93175858678</v>
          </cell>
          <cell r="R109">
            <v>248539.93175858678</v>
          </cell>
          <cell r="S109">
            <v>248539.93175858678</v>
          </cell>
          <cell r="T109">
            <v>248539.93175858678</v>
          </cell>
          <cell r="U109">
            <v>248539.93175858678</v>
          </cell>
          <cell r="V109">
            <v>248539.93175858681</v>
          </cell>
          <cell r="W109">
            <v>248539.93175858681</v>
          </cell>
          <cell r="X109">
            <v>248539.93175858678</v>
          </cell>
          <cell r="Y109">
            <v>248539.93175858684</v>
          </cell>
          <cell r="Z109">
            <v>293363.32012721943</v>
          </cell>
          <cell r="AA109">
            <v>293363.32012721943</v>
          </cell>
          <cell r="AB109">
            <v>293363.32012721943</v>
          </cell>
          <cell r="AC109">
            <v>293363.32012721943</v>
          </cell>
          <cell r="AD109">
            <v>293363.32012721943</v>
          </cell>
          <cell r="AE109">
            <v>293363.32012721943</v>
          </cell>
          <cell r="AF109">
            <v>293363.32012721943</v>
          </cell>
          <cell r="AG109">
            <v>293363.32012721943</v>
          </cell>
          <cell r="AH109">
            <v>293363.32012721943</v>
          </cell>
          <cell r="AI109">
            <v>293363.32012721943</v>
          </cell>
          <cell r="AJ109">
            <v>293363.32012721943</v>
          </cell>
          <cell r="AK109">
            <v>293363.32012721943</v>
          </cell>
          <cell r="AL109">
            <v>293363.32012721943</v>
          </cell>
          <cell r="AM109">
            <v>293363.32012721943</v>
          </cell>
          <cell r="AN109">
            <v>293363.32012721943</v>
          </cell>
          <cell r="AO109">
            <v>293363.32012721943</v>
          </cell>
          <cell r="AP109">
            <v>293363.32012721943</v>
          </cell>
          <cell r="AQ109">
            <v>293363.32012721943</v>
          </cell>
          <cell r="AR109">
            <v>293363.32012721943</v>
          </cell>
          <cell r="AS109">
            <v>293363.32012721937</v>
          </cell>
          <cell r="AT109">
            <v>293363.32012721937</v>
          </cell>
          <cell r="AU109">
            <v>293363.32012721943</v>
          </cell>
          <cell r="AV109">
            <v>293363.32012721943</v>
          </cell>
          <cell r="AW109">
            <v>293363.32012721943</v>
          </cell>
          <cell r="AX109">
            <v>293363.32012721943</v>
          </cell>
          <cell r="AY109">
            <v>293363.32012721943</v>
          </cell>
          <cell r="AZ109">
            <v>293363.32012721943</v>
          </cell>
          <cell r="BA109">
            <v>293363.32012721943</v>
          </cell>
          <cell r="BB109">
            <v>293363.32012721943</v>
          </cell>
          <cell r="BC109">
            <v>293363.32012721943</v>
          </cell>
          <cell r="BD109">
            <v>266126.88457948738</v>
          </cell>
          <cell r="BE109">
            <v>252508.66680562135</v>
          </cell>
          <cell r="BF109">
            <v>252508.66680562135</v>
          </cell>
          <cell r="BG109">
            <v>252508.66680562135</v>
          </cell>
          <cell r="BH109">
            <v>252508.66680562135</v>
          </cell>
          <cell r="BI109">
            <v>252508.66680562135</v>
          </cell>
          <cell r="BJ109">
            <v>252508.66680562135</v>
          </cell>
          <cell r="BK109">
            <v>252508.66680562135</v>
          </cell>
          <cell r="BL109">
            <v>252508.66680562135</v>
          </cell>
          <cell r="BM109">
            <v>252508.66680562138</v>
          </cell>
          <cell r="BN109">
            <v>252508.66680562135</v>
          </cell>
          <cell r="BO109">
            <v>252508.66680562135</v>
          </cell>
          <cell r="BP109">
            <v>252508.66680562135</v>
          </cell>
          <cell r="BQ109">
            <v>252508.66680562135</v>
          </cell>
          <cell r="BR109">
            <v>252508.66680562135</v>
          </cell>
          <cell r="BS109">
            <v>252508.66680562135</v>
          </cell>
          <cell r="BT109">
            <v>252508.66680562135</v>
          </cell>
          <cell r="BU109">
            <v>252508.66680562135</v>
          </cell>
          <cell r="BV109">
            <v>252508.66680562135</v>
          </cell>
          <cell r="BW109">
            <v>252508.66680562135</v>
          </cell>
          <cell r="BX109">
            <v>252508.66680562135</v>
          </cell>
          <cell r="BY109">
            <v>252508.66680562135</v>
          </cell>
          <cell r="BZ109">
            <v>252508.66680562135</v>
          </cell>
          <cell r="CA109">
            <v>252508.66680562135</v>
          </cell>
          <cell r="CB109">
            <v>252508.66680562138</v>
          </cell>
          <cell r="CC109">
            <v>252508.66680562138</v>
          </cell>
          <cell r="CD109">
            <v>252508.66680562135</v>
          </cell>
          <cell r="CE109">
            <v>252508.66680562135</v>
          </cell>
          <cell r="CF109">
            <v>252508.66680562135</v>
          </cell>
          <cell r="CG109">
            <v>252508.66680562135</v>
          </cell>
          <cell r="CH109">
            <v>301283.1761754906</v>
          </cell>
          <cell r="CI109">
            <v>325670.43086042523</v>
          </cell>
          <cell r="CJ109">
            <v>325670.43086042523</v>
          </cell>
          <cell r="CK109">
            <v>325670.43086042523</v>
          </cell>
          <cell r="CL109">
            <v>325670.43086042523</v>
          </cell>
          <cell r="CM109">
            <v>325670.43086042523</v>
          </cell>
          <cell r="CN109">
            <v>325670.43086042523</v>
          </cell>
          <cell r="CO109">
            <v>325670.43086042523</v>
          </cell>
          <cell r="CP109">
            <v>325670.43086042529</v>
          </cell>
          <cell r="CQ109">
            <v>325670.43086042529</v>
          </cell>
          <cell r="CR109">
            <v>325670.43086042523</v>
          </cell>
          <cell r="CS109">
            <v>325670.43086042523</v>
          </cell>
          <cell r="CT109">
            <v>325670.43086042523</v>
          </cell>
          <cell r="CU109">
            <v>325670.43086042523</v>
          </cell>
          <cell r="CV109">
            <v>325670.43086042523</v>
          </cell>
          <cell r="CW109">
            <v>325670.43086042523</v>
          </cell>
          <cell r="CX109">
            <v>325670.43086042523</v>
          </cell>
          <cell r="CY109">
            <v>325670.43086042523</v>
          </cell>
          <cell r="CZ109">
            <v>325670.43086042523</v>
          </cell>
          <cell r="DA109">
            <v>325670.43086042523</v>
          </cell>
          <cell r="DB109">
            <v>325670.43086042523</v>
          </cell>
          <cell r="DC109">
            <v>325670.43086042523</v>
          </cell>
          <cell r="DD109">
            <v>325670.43086042529</v>
          </cell>
          <cell r="DE109">
            <v>325670.43086042529</v>
          </cell>
          <cell r="DF109">
            <v>325670.43086042523</v>
          </cell>
          <cell r="DG109">
            <v>325670.43086042523</v>
          </cell>
          <cell r="DH109">
            <v>325670.43086042523</v>
          </cell>
          <cell r="DI109">
            <v>325670.43086042523</v>
          </cell>
          <cell r="DJ109">
            <v>325670.43086042523</v>
          </cell>
          <cell r="DK109">
            <v>325670.43086042523</v>
          </cell>
          <cell r="DL109">
            <v>325670.43086042523</v>
          </cell>
          <cell r="DM109">
            <v>332363.33087703516</v>
          </cell>
          <cell r="DN109">
            <v>335709.78088534012</v>
          </cell>
          <cell r="DO109">
            <v>335709.78088534012</v>
          </cell>
          <cell r="DP109">
            <v>335709.78088534012</v>
          </cell>
          <cell r="DQ109">
            <v>335709.78088534012</v>
          </cell>
          <cell r="DR109">
            <v>335709.78088534012</v>
          </cell>
          <cell r="DS109">
            <v>335709.78088534012</v>
          </cell>
          <cell r="DT109">
            <v>335709.78088534012</v>
          </cell>
          <cell r="DU109">
            <v>335709.78088534012</v>
          </cell>
          <cell r="DV109">
            <v>335709.78088534012</v>
          </cell>
          <cell r="DW109">
            <v>335709.78088534012</v>
          </cell>
          <cell r="DX109">
            <v>335709.78088534012</v>
          </cell>
          <cell r="DY109">
            <v>335709.78088534012</v>
          </cell>
          <cell r="DZ109">
            <v>335709.78088534012</v>
          </cell>
          <cell r="EA109">
            <v>335709.78088534012</v>
          </cell>
          <cell r="EB109">
            <v>335709.78088534012</v>
          </cell>
          <cell r="EC109">
            <v>335709.78088534012</v>
          </cell>
          <cell r="ED109">
            <v>335709.78088534012</v>
          </cell>
          <cell r="EE109">
            <v>335709.78088534012</v>
          </cell>
          <cell r="EF109">
            <v>335709.78088534012</v>
          </cell>
          <cell r="EG109">
            <v>335709.78088534012</v>
          </cell>
          <cell r="EH109">
            <v>335709.78088534012</v>
          </cell>
          <cell r="EI109">
            <v>335709.78088534012</v>
          </cell>
          <cell r="EJ109">
            <v>335709.78088534012</v>
          </cell>
          <cell r="EK109">
            <v>335709.78088534012</v>
          </cell>
          <cell r="EL109">
            <v>335709.78088534012</v>
          </cell>
          <cell r="EM109">
            <v>335709.78088534012</v>
          </cell>
          <cell r="EN109">
            <v>335709.78088534012</v>
          </cell>
          <cell r="EO109">
            <v>335709.78088534012</v>
          </cell>
          <cell r="EP109">
            <v>335709.78088534012</v>
          </cell>
          <cell r="EQ109">
            <v>335709.78088534012</v>
          </cell>
          <cell r="ER109">
            <v>323020.97504378133</v>
          </cell>
          <cell r="ES109">
            <v>316676.57212300191</v>
          </cell>
          <cell r="ET109">
            <v>316676.57212300185</v>
          </cell>
          <cell r="EU109">
            <v>316676.57212300191</v>
          </cell>
          <cell r="EV109">
            <v>316676.57212300191</v>
          </cell>
          <cell r="EW109">
            <v>316676.57212300191</v>
          </cell>
          <cell r="EX109">
            <v>316676.57212300191</v>
          </cell>
          <cell r="EY109">
            <v>316676.57212300191</v>
          </cell>
          <cell r="EZ109">
            <v>316676.57212300191</v>
          </cell>
          <cell r="FA109">
            <v>316676.57212300191</v>
          </cell>
          <cell r="FB109">
            <v>316676.57212300191</v>
          </cell>
          <cell r="FC109">
            <v>316676.57212300191</v>
          </cell>
          <cell r="FD109">
            <v>316676.57212300191</v>
          </cell>
          <cell r="FE109">
            <v>316676.57212300191</v>
          </cell>
          <cell r="FF109">
            <v>316676.57212300191</v>
          </cell>
          <cell r="FG109">
            <v>316676.57212300191</v>
          </cell>
          <cell r="FH109">
            <v>316676.57212300191</v>
          </cell>
          <cell r="FI109">
            <v>316676.57212300191</v>
          </cell>
          <cell r="FJ109">
            <v>316676.57212300191</v>
          </cell>
          <cell r="FK109">
            <v>316676.57212300191</v>
          </cell>
          <cell r="FL109">
            <v>316676.57212300191</v>
          </cell>
          <cell r="FM109">
            <v>316676.57212300191</v>
          </cell>
          <cell r="FN109">
            <v>316676.57212300191</v>
          </cell>
          <cell r="FO109">
            <v>316676.57212300191</v>
          </cell>
          <cell r="FP109">
            <v>316676.57212300191</v>
          </cell>
          <cell r="FQ109">
            <v>316676.57212300191</v>
          </cell>
          <cell r="FR109">
            <v>316676.57212300191</v>
          </cell>
          <cell r="FS109">
            <v>316676.57212300191</v>
          </cell>
          <cell r="FT109">
            <v>316676.57212300191</v>
          </cell>
          <cell r="FU109">
            <v>316676.57212300191</v>
          </cell>
          <cell r="FV109">
            <v>293052.70736228104</v>
          </cell>
          <cell r="FW109">
            <v>245804.97784083942</v>
          </cell>
          <cell r="FX109">
            <v>245804.97784083942</v>
          </cell>
          <cell r="FY109">
            <v>245804.97784083942</v>
          </cell>
          <cell r="FZ109">
            <v>245804.97784083942</v>
          </cell>
          <cell r="GA109">
            <v>245804.97784083942</v>
          </cell>
          <cell r="GB109">
            <v>245804.97784083942</v>
          </cell>
          <cell r="GC109">
            <v>245804.97784083942</v>
          </cell>
          <cell r="GD109">
            <v>245804.97784083942</v>
          </cell>
          <cell r="GE109">
            <v>245804.97784083942</v>
          </cell>
          <cell r="GF109">
            <v>245804.97784083942</v>
          </cell>
          <cell r="GG109">
            <v>245804.97784083942</v>
          </cell>
          <cell r="GH109">
            <v>245804.97784083942</v>
          </cell>
          <cell r="GI109">
            <v>245804.97784083942</v>
          </cell>
          <cell r="GJ109">
            <v>245804.97784083942</v>
          </cell>
          <cell r="GK109">
            <v>245804.97784083942</v>
          </cell>
          <cell r="GL109">
            <v>245804.97784083942</v>
          </cell>
          <cell r="GM109">
            <v>245804.97784083942</v>
          </cell>
          <cell r="GN109">
            <v>245804.97784083942</v>
          </cell>
          <cell r="GO109">
            <v>245804.97784083942</v>
          </cell>
          <cell r="GP109">
            <v>245804.97784083942</v>
          </cell>
          <cell r="GQ109">
            <v>245804.97784083942</v>
          </cell>
          <cell r="GR109">
            <v>245804.97784083942</v>
          </cell>
          <cell r="GS109">
            <v>245804.97784083942</v>
          </cell>
          <cell r="GT109">
            <v>245804.97784083942</v>
          </cell>
          <cell r="GU109">
            <v>245804.97784083942</v>
          </cell>
          <cell r="GV109">
            <v>245804.97784083942</v>
          </cell>
          <cell r="GW109">
            <v>245804.97784083942</v>
          </cell>
          <cell r="GX109">
            <v>245804.97784083942</v>
          </cell>
          <cell r="GY109">
            <v>245804.97784083942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  <cell r="HI109">
            <v>0</v>
          </cell>
          <cell r="HJ109">
            <v>0</v>
          </cell>
          <cell r="HK109">
            <v>0</v>
          </cell>
          <cell r="HL109">
            <v>0</v>
          </cell>
          <cell r="HM109">
            <v>0</v>
          </cell>
          <cell r="HN109">
            <v>0</v>
          </cell>
          <cell r="HO109">
            <v>0</v>
          </cell>
          <cell r="HP109">
            <v>0</v>
          </cell>
          <cell r="HQ109">
            <v>0</v>
          </cell>
          <cell r="HR109">
            <v>0</v>
          </cell>
          <cell r="HS109">
            <v>0</v>
          </cell>
          <cell r="HT109">
            <v>0</v>
          </cell>
          <cell r="HU109">
            <v>0</v>
          </cell>
          <cell r="HV109">
            <v>0</v>
          </cell>
          <cell r="HW109">
            <v>0</v>
          </cell>
          <cell r="HX109">
            <v>0</v>
          </cell>
          <cell r="HY109">
            <v>0</v>
          </cell>
          <cell r="HZ109">
            <v>0</v>
          </cell>
          <cell r="IA109">
            <v>0</v>
          </cell>
        </row>
        <row r="110">
          <cell r="A110">
            <v>108</v>
          </cell>
        </row>
        <row r="111">
          <cell r="A111">
            <v>109</v>
          </cell>
          <cell r="C111" t="str">
            <v>Extração pol % pol cana Dia</v>
          </cell>
          <cell r="E111">
            <v>98.128740105360023</v>
          </cell>
          <cell r="F111">
            <v>98.128740105360023</v>
          </cell>
          <cell r="G111">
            <v>98.128740105360023</v>
          </cell>
          <cell r="H111">
            <v>98.128740105360023</v>
          </cell>
          <cell r="I111">
            <v>98.128740105360023</v>
          </cell>
          <cell r="J111">
            <v>98.128740105360023</v>
          </cell>
          <cell r="K111">
            <v>98.128740105360023</v>
          </cell>
          <cell r="L111">
            <v>98.128740105360023</v>
          </cell>
          <cell r="M111">
            <v>98.128740105360023</v>
          </cell>
          <cell r="N111">
            <v>98.128740105360023</v>
          </cell>
          <cell r="O111">
            <v>98.128740105360023</v>
          </cell>
          <cell r="P111">
            <v>98.128740105360023</v>
          </cell>
          <cell r="Q111">
            <v>98.128740105360023</v>
          </cell>
          <cell r="R111">
            <v>98.128740105360023</v>
          </cell>
          <cell r="S111">
            <v>98.128740105360023</v>
          </cell>
          <cell r="T111">
            <v>98.128740105360023</v>
          </cell>
          <cell r="U111">
            <v>98.128740105360023</v>
          </cell>
          <cell r="V111">
            <v>98.128740105360023</v>
          </cell>
          <cell r="W111">
            <v>98.128740105360023</v>
          </cell>
          <cell r="X111">
            <v>98.128740105360023</v>
          </cell>
          <cell r="Y111">
            <v>98.172217763649456</v>
          </cell>
          <cell r="Z111">
            <v>98.172217763649456</v>
          </cell>
          <cell r="AA111">
            <v>98.172217763649456</v>
          </cell>
          <cell r="AB111">
            <v>98.172217763649456</v>
          </cell>
          <cell r="AC111">
            <v>98.172217763649456</v>
          </cell>
          <cell r="AD111">
            <v>98.172217763649456</v>
          </cell>
          <cell r="AE111">
            <v>98.172217763649456</v>
          </cell>
          <cell r="AF111">
            <v>98.172217763649456</v>
          </cell>
          <cell r="AG111">
            <v>98.172217763649456</v>
          </cell>
          <cell r="AH111">
            <v>98.172217763649456</v>
          </cell>
          <cell r="AI111">
            <v>98.172217763649456</v>
          </cell>
          <cell r="AJ111">
            <v>98.172217763649456</v>
          </cell>
          <cell r="AK111">
            <v>98.172217763649456</v>
          </cell>
          <cell r="AL111">
            <v>98.172217763649456</v>
          </cell>
          <cell r="AM111">
            <v>98.172217763649456</v>
          </cell>
          <cell r="AN111">
            <v>98.172217763649456</v>
          </cell>
          <cell r="AO111">
            <v>98.172217763649456</v>
          </cell>
          <cell r="AP111">
            <v>98.172217763649456</v>
          </cell>
          <cell r="AQ111">
            <v>98.172217763649456</v>
          </cell>
          <cell r="AR111">
            <v>98.172217763649456</v>
          </cell>
          <cell r="AS111">
            <v>98.172217763649456</v>
          </cell>
          <cell r="AT111">
            <v>98.172217763649456</v>
          </cell>
          <cell r="AU111">
            <v>98.172217763649456</v>
          </cell>
          <cell r="AV111">
            <v>98.172217763649456</v>
          </cell>
          <cell r="AW111">
            <v>98.172217763649456</v>
          </cell>
          <cell r="AX111">
            <v>98.172217763649456</v>
          </cell>
          <cell r="AY111">
            <v>98.172217763649456</v>
          </cell>
          <cell r="AZ111">
            <v>98.172217763649456</v>
          </cell>
          <cell r="BA111">
            <v>98.172217763649456</v>
          </cell>
          <cell r="BB111">
            <v>98.172217763649456</v>
          </cell>
          <cell r="BC111">
            <v>98.172217763649456</v>
          </cell>
          <cell r="BD111">
            <v>98.084847840289584</v>
          </cell>
          <cell r="BE111">
            <v>98.084847840289584</v>
          </cell>
          <cell r="BF111">
            <v>98.084847840289584</v>
          </cell>
          <cell r="BG111">
            <v>98.084847840289584</v>
          </cell>
          <cell r="BH111">
            <v>98.084847840289584</v>
          </cell>
          <cell r="BI111">
            <v>98.084847840289584</v>
          </cell>
          <cell r="BJ111">
            <v>98.084847840289584</v>
          </cell>
          <cell r="BK111">
            <v>98.084847840289584</v>
          </cell>
          <cell r="BL111">
            <v>98.084847840289584</v>
          </cell>
          <cell r="BM111">
            <v>98.084847840289584</v>
          </cell>
          <cell r="BN111">
            <v>98.084847840289584</v>
          </cell>
          <cell r="BO111">
            <v>98.084847840289584</v>
          </cell>
          <cell r="BP111">
            <v>98.084847840289584</v>
          </cell>
          <cell r="BQ111">
            <v>98.084847840289584</v>
          </cell>
          <cell r="BR111">
            <v>98.084847840289584</v>
          </cell>
          <cell r="BS111">
            <v>98.084847840289584</v>
          </cell>
          <cell r="BT111">
            <v>98.084847840289584</v>
          </cell>
          <cell r="BU111">
            <v>98.084847840289584</v>
          </cell>
          <cell r="BV111">
            <v>98.084847840289584</v>
          </cell>
          <cell r="BW111">
            <v>98.084847840289584</v>
          </cell>
          <cell r="BX111">
            <v>98.084847840289584</v>
          </cell>
          <cell r="BY111">
            <v>98.084847840289584</v>
          </cell>
          <cell r="BZ111">
            <v>98.084847840289584</v>
          </cell>
          <cell r="CA111">
            <v>98.084847840289584</v>
          </cell>
          <cell r="CB111">
            <v>98.084847840289584</v>
          </cell>
          <cell r="CC111">
            <v>98.084847840289584</v>
          </cell>
          <cell r="CD111">
            <v>98.084847840289584</v>
          </cell>
          <cell r="CE111">
            <v>98.084847840289584</v>
          </cell>
          <cell r="CF111">
            <v>98.084847840289584</v>
          </cell>
          <cell r="CG111">
            <v>98.084847840289584</v>
          </cell>
          <cell r="CH111">
            <v>98.000802528674029</v>
          </cell>
          <cell r="CI111">
            <v>98.000802528674029</v>
          </cell>
          <cell r="CJ111">
            <v>98.000802528674029</v>
          </cell>
          <cell r="CK111">
            <v>98.000802528674029</v>
          </cell>
          <cell r="CL111">
            <v>98.000802528674029</v>
          </cell>
          <cell r="CM111">
            <v>98.000802528674029</v>
          </cell>
          <cell r="CN111">
            <v>98.000802528674029</v>
          </cell>
          <cell r="CO111">
            <v>98.000802528674029</v>
          </cell>
          <cell r="CP111">
            <v>98.000802528674029</v>
          </cell>
          <cell r="CQ111">
            <v>98.000802528674029</v>
          </cell>
          <cell r="CR111">
            <v>98.000802528674029</v>
          </cell>
          <cell r="CS111">
            <v>98.000802528674029</v>
          </cell>
          <cell r="CT111">
            <v>98.000802528674029</v>
          </cell>
          <cell r="CU111">
            <v>98.000802528674029</v>
          </cell>
          <cell r="CV111">
            <v>98.000802528674029</v>
          </cell>
          <cell r="CW111">
            <v>98.000802528674029</v>
          </cell>
          <cell r="CX111">
            <v>98.000802528674029</v>
          </cell>
          <cell r="CY111">
            <v>98.000802528674029</v>
          </cell>
          <cell r="CZ111">
            <v>98.000802528674029</v>
          </cell>
          <cell r="DA111">
            <v>98.000802528674029</v>
          </cell>
          <cell r="DB111">
            <v>98.000802528674029</v>
          </cell>
          <cell r="DC111">
            <v>98.000802528674029</v>
          </cell>
          <cell r="DD111">
            <v>98.000802528674029</v>
          </cell>
          <cell r="DE111">
            <v>98.000802528674029</v>
          </cell>
          <cell r="DF111">
            <v>98.000802528674029</v>
          </cell>
          <cell r="DG111">
            <v>98.000802528674029</v>
          </cell>
          <cell r="DH111">
            <v>98.000802528674029</v>
          </cell>
          <cell r="DI111">
            <v>98.000802528674029</v>
          </cell>
          <cell r="DJ111">
            <v>98.000802528674029</v>
          </cell>
          <cell r="DK111">
            <v>98.000802528674029</v>
          </cell>
          <cell r="DL111">
            <v>98.000802528674029</v>
          </cell>
          <cell r="DM111">
            <v>98.141072352517142</v>
          </cell>
          <cell r="DN111">
            <v>98.141072352517142</v>
          </cell>
          <cell r="DO111">
            <v>98.141072352517142</v>
          </cell>
          <cell r="DP111">
            <v>98.141072352517142</v>
          </cell>
          <cell r="DQ111">
            <v>98.141072352517142</v>
          </cell>
          <cell r="DR111">
            <v>98.141072352517142</v>
          </cell>
          <cell r="DS111">
            <v>98.141072352517142</v>
          </cell>
          <cell r="DT111">
            <v>98.141072352517142</v>
          </cell>
          <cell r="DU111">
            <v>98.141072352517142</v>
          </cell>
          <cell r="DV111">
            <v>98.141072352517142</v>
          </cell>
          <cell r="DW111">
            <v>98.141072352517142</v>
          </cell>
          <cell r="DX111">
            <v>98.141072352517142</v>
          </cell>
          <cell r="DY111">
            <v>98.141072352517142</v>
          </cell>
          <cell r="DZ111">
            <v>98.141072352517142</v>
          </cell>
          <cell r="EA111">
            <v>98.141072352517142</v>
          </cell>
          <cell r="EB111">
            <v>98.141072352517142</v>
          </cell>
          <cell r="EC111">
            <v>98.141072352517142</v>
          </cell>
          <cell r="ED111">
            <v>98.141072352517142</v>
          </cell>
          <cell r="EE111">
            <v>98.141072352517142</v>
          </cell>
          <cell r="EF111">
            <v>98.141072352517142</v>
          </cell>
          <cell r="EG111">
            <v>98.141072352517142</v>
          </cell>
          <cell r="EH111">
            <v>98.141072352517142</v>
          </cell>
          <cell r="EI111">
            <v>98.141072352517142</v>
          </cell>
          <cell r="EJ111">
            <v>98.141072352517142</v>
          </cell>
          <cell r="EK111">
            <v>98.141072352517142</v>
          </cell>
          <cell r="EL111">
            <v>98.141072352517142</v>
          </cell>
          <cell r="EM111">
            <v>98.141072352517142</v>
          </cell>
          <cell r="EN111">
            <v>98.141072352517142</v>
          </cell>
          <cell r="EO111">
            <v>98.141072352517142</v>
          </cell>
          <cell r="EP111">
            <v>98.141072352517142</v>
          </cell>
          <cell r="EQ111">
            <v>98.141072352517142</v>
          </cell>
          <cell r="ER111">
            <v>98.089189551771156</v>
          </cell>
          <cell r="ES111">
            <v>98.089189551771156</v>
          </cell>
          <cell r="ET111">
            <v>98.089189551771156</v>
          </cell>
          <cell r="EU111">
            <v>98.089189551771156</v>
          </cell>
          <cell r="EV111">
            <v>98.089189551771156</v>
          </cell>
          <cell r="EW111">
            <v>98.089189551771156</v>
          </cell>
          <cell r="EX111">
            <v>98.089189551771156</v>
          </cell>
          <cell r="EY111">
            <v>98.089189551771156</v>
          </cell>
          <cell r="EZ111">
            <v>98.089189551771156</v>
          </cell>
          <cell r="FA111">
            <v>98.089189551771156</v>
          </cell>
          <cell r="FB111">
            <v>98.089189551771156</v>
          </cell>
          <cell r="FC111">
            <v>98.089189551771156</v>
          </cell>
          <cell r="FD111">
            <v>98.089189551771156</v>
          </cell>
          <cell r="FE111">
            <v>98.089189551771156</v>
          </cell>
          <cell r="FF111">
            <v>98.089189551771156</v>
          </cell>
          <cell r="FG111">
            <v>98.089189551771156</v>
          </cell>
          <cell r="FH111">
            <v>98.089189551771156</v>
          </cell>
          <cell r="FI111">
            <v>98.089189551771156</v>
          </cell>
          <cell r="FJ111">
            <v>98.089189551771156</v>
          </cell>
          <cell r="FK111">
            <v>98.089189551771156</v>
          </cell>
          <cell r="FL111">
            <v>98.089189551771156</v>
          </cell>
          <cell r="FM111">
            <v>98.089189551771156</v>
          </cell>
          <cell r="FN111">
            <v>98.089189551771156</v>
          </cell>
          <cell r="FO111">
            <v>98.089189551771156</v>
          </cell>
          <cell r="FP111">
            <v>98.089189551771156</v>
          </cell>
          <cell r="FQ111">
            <v>98.089189551771156</v>
          </cell>
          <cell r="FR111">
            <v>98.089189551771156</v>
          </cell>
          <cell r="FS111">
            <v>98.089189551771156</v>
          </cell>
          <cell r="FT111">
            <v>98.089189551771156</v>
          </cell>
          <cell r="FU111">
            <v>98.089189551771156</v>
          </cell>
          <cell r="FV111">
            <v>97.884547810118832</v>
          </cell>
          <cell r="FW111">
            <v>97.884547810118832</v>
          </cell>
          <cell r="FX111">
            <v>97.884547810118832</v>
          </cell>
          <cell r="FY111">
            <v>97.884547810118832</v>
          </cell>
          <cell r="FZ111">
            <v>97.884547810118832</v>
          </cell>
          <cell r="GA111">
            <v>97.884547810118832</v>
          </cell>
          <cell r="GB111">
            <v>97.884547810118832</v>
          </cell>
          <cell r="GC111">
            <v>97.884547810118832</v>
          </cell>
          <cell r="GD111">
            <v>97.884547810118832</v>
          </cell>
          <cell r="GE111">
            <v>97.884547810118832</v>
          </cell>
          <cell r="GF111">
            <v>97.884547810118832</v>
          </cell>
          <cell r="GG111">
            <v>97.884547810118832</v>
          </cell>
          <cell r="GH111">
            <v>97.884547810118832</v>
          </cell>
          <cell r="GI111">
            <v>97.884547810118832</v>
          </cell>
          <cell r="GJ111">
            <v>97.884547810118832</v>
          </cell>
          <cell r="GK111">
            <v>97.884547810118832</v>
          </cell>
          <cell r="GL111">
            <v>97.884547810118832</v>
          </cell>
          <cell r="GM111">
            <v>97.884547810118832</v>
          </cell>
          <cell r="GN111">
            <v>97.884547810118832</v>
          </cell>
          <cell r="GO111">
            <v>97.884547810118832</v>
          </cell>
          <cell r="GP111">
            <v>97.884547810118832</v>
          </cell>
          <cell r="GQ111">
            <v>97.884547810118832</v>
          </cell>
          <cell r="GR111">
            <v>97.884547810118832</v>
          </cell>
          <cell r="GS111">
            <v>97.884547810118832</v>
          </cell>
          <cell r="GT111">
            <v>97.884547810118832</v>
          </cell>
          <cell r="GU111">
            <v>97.884547810118832</v>
          </cell>
          <cell r="GV111">
            <v>97.884547810118832</v>
          </cell>
          <cell r="GW111">
            <v>97.884547810118832</v>
          </cell>
          <cell r="GX111">
            <v>97.884547810118832</v>
          </cell>
          <cell r="GY111">
            <v>97.884547810118832</v>
          </cell>
          <cell r="GZ111">
            <v>97.884547810118832</v>
          </cell>
          <cell r="HA111">
            <v>97.690580290704617</v>
          </cell>
          <cell r="HB111">
            <v>97.690580290704617</v>
          </cell>
          <cell r="HC111">
            <v>97.690580290704617</v>
          </cell>
          <cell r="HD111">
            <v>97.690580290704617</v>
          </cell>
          <cell r="HE111">
            <v>97.690580290704617</v>
          </cell>
          <cell r="HF111">
            <v>97.690580290704617</v>
          </cell>
          <cell r="HG111">
            <v>97.690580290704617</v>
          </cell>
          <cell r="HH111">
            <v>97.690580290704617</v>
          </cell>
          <cell r="HI111">
            <v>97.690580290704617</v>
          </cell>
          <cell r="HJ111">
            <v>97.690580290704617</v>
          </cell>
          <cell r="HK111">
            <v>97.690580290704617</v>
          </cell>
          <cell r="HL111">
            <v>97.690580290704617</v>
          </cell>
          <cell r="HM111">
            <v>97.690580290704617</v>
          </cell>
          <cell r="HN111">
            <v>97.690580290704617</v>
          </cell>
          <cell r="HO111">
            <v>97.690580290704617</v>
          </cell>
          <cell r="HP111">
            <v>97.690580290704617</v>
          </cell>
          <cell r="HQ111">
            <v>97.690580290704617</v>
          </cell>
          <cell r="HR111">
            <v>97.690580290704617</v>
          </cell>
          <cell r="HS111">
            <v>97.690580290704617</v>
          </cell>
          <cell r="HT111">
            <v>97.690580290704617</v>
          </cell>
          <cell r="HU111">
            <v>97.690580290704617</v>
          </cell>
          <cell r="HV111">
            <v>97.690580290704617</v>
          </cell>
          <cell r="HW111">
            <v>97.690580290704617</v>
          </cell>
          <cell r="HX111">
            <v>97.690580290704617</v>
          </cell>
          <cell r="HY111">
            <v>97.690580290704617</v>
          </cell>
          <cell r="HZ111">
            <v>97.690580290704617</v>
          </cell>
          <cell r="IA111">
            <v>97.690580290704617</v>
          </cell>
        </row>
        <row r="112">
          <cell r="A112">
            <v>110</v>
          </cell>
          <cell r="C112" t="str">
            <v>Extração pol % pol cana Acum</v>
          </cell>
          <cell r="E112">
            <v>98.128740105360023</v>
          </cell>
          <cell r="F112">
            <v>98.128740105360023</v>
          </cell>
          <cell r="G112">
            <v>98.128740105360023</v>
          </cell>
          <cell r="H112">
            <v>98.128740105360023</v>
          </cell>
          <cell r="I112">
            <v>98.128740105360023</v>
          </cell>
          <cell r="J112">
            <v>98.128740105360038</v>
          </cell>
          <cell r="K112">
            <v>98.128740105360038</v>
          </cell>
          <cell r="L112">
            <v>98.128740105360052</v>
          </cell>
          <cell r="M112">
            <v>98.128740105360052</v>
          </cell>
          <cell r="N112">
            <v>98.128740105360038</v>
          </cell>
          <cell r="O112">
            <v>98.128740105360038</v>
          </cell>
          <cell r="P112">
            <v>98.128740105360052</v>
          </cell>
          <cell r="Q112">
            <v>98.128740105360038</v>
          </cell>
          <cell r="R112">
            <v>98.128740105360023</v>
          </cell>
          <cell r="S112">
            <v>98.128740105360023</v>
          </cell>
          <cell r="T112">
            <v>98.128740105360023</v>
          </cell>
          <cell r="U112">
            <v>98.128740105360023</v>
          </cell>
          <cell r="V112">
            <v>98.128740105360009</v>
          </cell>
          <cell r="W112">
            <v>98.128740105360009</v>
          </cell>
          <cell r="X112">
            <v>98.128740105360009</v>
          </cell>
          <cell r="Y112">
            <v>98.129638669304583</v>
          </cell>
          <cell r="Z112">
            <v>98.131530673073613</v>
          </cell>
          <cell r="AA112">
            <v>98.133806419250448</v>
          </cell>
          <cell r="AB112">
            <v>98.1358410723779</v>
          </cell>
          <cell r="AC112">
            <v>98.137671017321495</v>
          </cell>
          <cell r="AD112">
            <v>98.139325668189059</v>
          </cell>
          <cell r="AE112">
            <v>98.140829061386725</v>
          </cell>
          <cell r="AF112">
            <v>98.142201030889311</v>
          </cell>
          <cell r="AG112">
            <v>98.14345808819904</v>
          </cell>
          <cell r="AH112">
            <v>98.144614090083351</v>
          </cell>
          <cell r="AI112">
            <v>98.145680751496329</v>
          </cell>
          <cell r="AJ112">
            <v>98.146668044002695</v>
          </cell>
          <cell r="AK112">
            <v>98.147584508453249</v>
          </cell>
          <cell r="AL112">
            <v>98.148018519997109</v>
          </cell>
          <cell r="AM112">
            <v>98.148842223889972</v>
          </cell>
          <cell r="AN112">
            <v>98.14961169851172</v>
          </cell>
          <cell r="AO112">
            <v>98.150332128541152</v>
          </cell>
          <cell r="AP112">
            <v>98.151008058149614</v>
          </cell>
          <cell r="AQ112">
            <v>98.151643486946952</v>
          </cell>
          <cell r="AR112">
            <v>98.152241949182226</v>
          </cell>
          <cell r="AS112">
            <v>98.152528311462106</v>
          </cell>
          <cell r="AT112">
            <v>98.153077091734119</v>
          </cell>
          <cell r="AU112">
            <v>98.153596110534835</v>
          </cell>
          <cell r="AV112">
            <v>98.154087724986283</v>
          </cell>
          <cell r="AW112">
            <v>98.154554049699286</v>
          </cell>
          <cell r="AX112">
            <v>98.154996987179672</v>
          </cell>
          <cell r="AY112">
            <v>98.155418253771629</v>
          </cell>
          <cell r="AZ112">
            <v>98.155621251474287</v>
          </cell>
          <cell r="BA112">
            <v>98.156012876571964</v>
          </cell>
          <cell r="BB112">
            <v>98.156386445514968</v>
          </cell>
          <cell r="BC112">
            <v>98.156743178902829</v>
          </cell>
          <cell r="BD112">
            <v>98.155336358327162</v>
          </cell>
          <cell r="BE112">
            <v>98.153983537364994</v>
          </cell>
          <cell r="BF112">
            <v>98.152681665468663</v>
          </cell>
          <cell r="BG112">
            <v>98.152048944367252</v>
          </cell>
          <cell r="BH112">
            <v>98.150818263979474</v>
          </cell>
          <cell r="BI112">
            <v>98.149631848818132</v>
          </cell>
          <cell r="BJ112">
            <v>98.148487352870347</v>
          </cell>
          <cell r="BK112">
            <v>98.147382593027146</v>
          </cell>
          <cell r="BL112">
            <v>98.146315535184925</v>
          </cell>
          <cell r="BM112">
            <v>98.145284281746015</v>
          </cell>
          <cell r="BN112">
            <v>98.144781523209815</v>
          </cell>
          <cell r="BO112">
            <v>98.143800689544506</v>
          </cell>
          <cell r="BP112">
            <v>98.142851442263947</v>
          </cell>
          <cell r="BQ112">
            <v>98.141932279753433</v>
          </cell>
          <cell r="BR112">
            <v>98.141041794095685</v>
          </cell>
          <cell r="BS112">
            <v>98.140178663874948</v>
          </cell>
          <cell r="BT112">
            <v>98.139341647634311</v>
          </cell>
          <cell r="BU112">
            <v>98.138932564687778</v>
          </cell>
          <cell r="BV112">
            <v>98.138132552063979</v>
          </cell>
          <cell r="BW112">
            <v>98.137355861778332</v>
          </cell>
          <cell r="BX112">
            <v>98.136601488627534</v>
          </cell>
          <cell r="BY112">
            <v>98.135868484356394</v>
          </cell>
          <cell r="BZ112">
            <v>98.135155953681291</v>
          </cell>
          <cell r="CA112">
            <v>98.134463050642239</v>
          </cell>
          <cell r="CB112">
            <v>98.134123707780475</v>
          </cell>
          <cell r="CC112">
            <v>98.133458759737294</v>
          </cell>
          <cell r="CD112">
            <v>98.132811518889937</v>
          </cell>
          <cell r="CE112">
            <v>98.13218128723301</v>
          </cell>
          <cell r="CF112">
            <v>98.131567402971854</v>
          </cell>
          <cell r="CG112">
            <v>98.130969238204415</v>
          </cell>
          <cell r="CH112">
            <v>98.128918847962822</v>
          </cell>
          <cell r="CI112">
            <v>98.127917686909655</v>
          </cell>
          <cell r="CJ112">
            <v>98.125961583705234</v>
          </cell>
          <cell r="CK112">
            <v>98.124064770844825</v>
          </cell>
          <cell r="CL112">
            <v>98.122224592897652</v>
          </cell>
          <cell r="CM112">
            <v>98.120438550671835</v>
          </cell>
          <cell r="CN112">
            <v>98.118704289890005</v>
          </cell>
          <cell r="CO112">
            <v>98.117019590835994</v>
          </cell>
          <cell r="CP112">
            <v>98.116195167740557</v>
          </cell>
          <cell r="CQ112">
            <v>98.114580920533413</v>
          </cell>
          <cell r="CR112">
            <v>98.113011214192667</v>
          </cell>
          <cell r="CS112">
            <v>98.111484230324777</v>
          </cell>
          <cell r="CT112">
            <v>98.109998248189143</v>
          </cell>
          <cell r="CU112">
            <v>98.108551638229756</v>
          </cell>
          <cell r="CV112">
            <v>98.107142856114095</v>
          </cell>
          <cell r="CW112">
            <v>98.106452189834897</v>
          </cell>
          <cell r="CX112">
            <v>98.105097426858265</v>
          </cell>
          <cell r="CY112">
            <v>98.103776968682368</v>
          </cell>
          <cell r="CZ112">
            <v>98.102489528617738</v>
          </cell>
          <cell r="DA112">
            <v>98.101233883527811</v>
          </cell>
          <cell r="DB112">
            <v>98.100008869952973</v>
          </cell>
          <cell r="DC112">
            <v>98.098813380514812</v>
          </cell>
          <cell r="DD112">
            <v>98.098226375799385</v>
          </cell>
          <cell r="DE112">
            <v>98.097073210751319</v>
          </cell>
          <cell r="DF112">
            <v>98.095947025413821</v>
          </cell>
          <cell r="DG112">
            <v>98.094846883899848</v>
          </cell>
          <cell r="DH112">
            <v>98.093771893113725</v>
          </cell>
          <cell r="DI112">
            <v>98.09272120033296</v>
          </cell>
          <cell r="DJ112">
            <v>98.091693990952493</v>
          </cell>
          <cell r="DK112">
            <v>98.09118894787477</v>
          </cell>
          <cell r="DL112">
            <v>98.090195514442669</v>
          </cell>
          <cell r="DM112">
            <v>98.090748620520287</v>
          </cell>
          <cell r="DN112">
            <v>98.09128982978028</v>
          </cell>
          <cell r="DO112">
            <v>98.091819521973463</v>
          </cell>
          <cell r="DP112">
            <v>98.092338060858467</v>
          </cell>
          <cell r="DQ112">
            <v>98.092845795034705</v>
          </cell>
          <cell r="DR112">
            <v>98.093095715342628</v>
          </cell>
          <cell r="DS112">
            <v>98.093587864830525</v>
          </cell>
          <cell r="DT112">
            <v>98.094070019798849</v>
          </cell>
          <cell r="DU112">
            <v>98.094542481638754</v>
          </cell>
          <cell r="DV112">
            <v>98.095005539743809</v>
          </cell>
          <cell r="DW112">
            <v>98.095459472101084</v>
          </cell>
          <cell r="DX112">
            <v>98.095904545847674</v>
          </cell>
          <cell r="DY112">
            <v>98.09612384138515</v>
          </cell>
          <cell r="DZ112">
            <v>98.096556105646087</v>
          </cell>
          <cell r="EA112">
            <v>98.096980135037086</v>
          </cell>
          <cell r="EB112">
            <v>98.097396162655983</v>
          </cell>
          <cell r="EC112">
            <v>98.097804412885353</v>
          </cell>
          <cell r="ED112">
            <v>98.098205101796069</v>
          </cell>
          <cell r="EE112">
            <v>98.098598437528594</v>
          </cell>
          <cell r="EF112">
            <v>98.098792410917611</v>
          </cell>
          <cell r="EG112">
            <v>98.099175090681001</v>
          </cell>
          <cell r="EH112">
            <v>98.099550905240307</v>
          </cell>
          <cell r="EI112">
            <v>98.099920037693863</v>
          </cell>
          <cell r="EJ112">
            <v>98.100282664686347</v>
          </cell>
          <cell r="EK112">
            <v>98.100638956690503</v>
          </cell>
          <cell r="EL112">
            <v>98.10098907827448</v>
          </cell>
          <cell r="EM112">
            <v>98.101161875034535</v>
          </cell>
          <cell r="EN112">
            <v>98.101503037257615</v>
          </cell>
          <cell r="EO112">
            <v>98.101838416279634</v>
          </cell>
          <cell r="EP112">
            <v>98.102168157915358</v>
          </cell>
          <cell r="EQ112">
            <v>98.10249240311839</v>
          </cell>
          <cell r="ER112">
            <v>98.102389721331605</v>
          </cell>
          <cell r="ES112">
            <v>98.102288612559363</v>
          </cell>
          <cell r="ET112">
            <v>98.102238636801104</v>
          </cell>
          <cell r="EU112">
            <v>98.102139820631521</v>
          </cell>
          <cell r="EV112">
            <v>98.10204248981465</v>
          </cell>
          <cell r="EW112">
            <v>98.101946611109767</v>
          </cell>
          <cell r="EX112">
            <v>98.101852152260648</v>
          </cell>
          <cell r="EY112">
            <v>98.101759081959386</v>
          </cell>
          <cell r="EZ112">
            <v>98.101667369811892</v>
          </cell>
          <cell r="FA112">
            <v>98.101622013789296</v>
          </cell>
          <cell r="FB112">
            <v>98.101532283801092</v>
          </cell>
          <cell r="FC112">
            <v>98.101443839765182</v>
          </cell>
          <cell r="FD112">
            <v>98.101356654234081</v>
          </cell>
          <cell r="FE112">
            <v>98.101270700535935</v>
          </cell>
          <cell r="FF112">
            <v>98.101185952747258</v>
          </cell>
          <cell r="FG112">
            <v>98.101102385666891</v>
          </cell>
          <cell r="FH112">
            <v>98.101061037208339</v>
          </cell>
          <cell r="FI112">
            <v>98.100979195457214</v>
          </cell>
          <cell r="FJ112">
            <v>98.100898474410315</v>
          </cell>
          <cell r="FK112">
            <v>98.100818851204565</v>
          </cell>
          <cell r="FL112">
            <v>98.100740303594577</v>
          </cell>
          <cell r="FM112">
            <v>98.100662809931904</v>
          </cell>
          <cell r="FN112">
            <v>98.100586349145217</v>
          </cell>
          <cell r="FO112">
            <v>98.100548499648653</v>
          </cell>
          <cell r="FP112">
            <v>98.100473549882722</v>
          </cell>
          <cell r="FQ112">
            <v>98.100399582715667</v>
          </cell>
          <cell r="FR112">
            <v>98.100326578950344</v>
          </cell>
          <cell r="FS112">
            <v>98.100254519886505</v>
          </cell>
          <cell r="FT112">
            <v>98.100183387304725</v>
          </cell>
          <cell r="FU112">
            <v>98.100113163451113</v>
          </cell>
          <cell r="FV112">
            <v>98.099543592098684</v>
          </cell>
          <cell r="FW112">
            <v>98.098413431529309</v>
          </cell>
          <cell r="FX112">
            <v>98.09729509057675</v>
          </cell>
          <cell r="FY112">
            <v>98.096188384785009</v>
          </cell>
          <cell r="FZ112">
            <v>98.095093133516329</v>
          </cell>
          <cell r="GA112">
            <v>98.094009159852973</v>
          </cell>
          <cell r="GB112">
            <v>98.09293629050191</v>
          </cell>
          <cell r="GC112">
            <v>98.092403966757772</v>
          </cell>
          <cell r="GD112">
            <v>98.091347436653223</v>
          </cell>
          <cell r="GE112">
            <v>98.090301592887329</v>
          </cell>
          <cell r="GF112">
            <v>98.089266274144492</v>
          </cell>
          <cell r="GG112">
            <v>98.088241322339684</v>
          </cell>
          <cell r="GH112">
            <v>98.08722658253798</v>
          </cell>
          <cell r="GI112">
            <v>98.086221902876559</v>
          </cell>
          <cell r="GJ112">
            <v>98.08572328896264</v>
          </cell>
          <cell r="GK112">
            <v>98.084733421303</v>
          </cell>
          <cell r="GL112">
            <v>98.083753247074995</v>
          </cell>
          <cell r="GM112">
            <v>98.082782624585775</v>
          </cell>
          <cell r="GN112">
            <v>98.081821414890669</v>
          </cell>
          <cell r="GO112">
            <v>98.080869481726879</v>
          </cell>
          <cell r="GP112">
            <v>98.079926691449089</v>
          </cell>
          <cell r="GQ112">
            <v>98.079458683828591</v>
          </cell>
          <cell r="GR112">
            <v>98.078529362867116</v>
          </cell>
          <cell r="GS112">
            <v>98.07760886172376</v>
          </cell>
          <cell r="GT112">
            <v>98.076697055433428</v>
          </cell>
          <cell r="GU112">
            <v>98.075793821380671</v>
          </cell>
          <cell r="GV112">
            <v>98.074899039244784</v>
          </cell>
          <cell r="GW112">
            <v>98.074012590946353</v>
          </cell>
          <cell r="GX112">
            <v>98.073572455686417</v>
          </cell>
          <cell r="GY112">
            <v>98.072698291520624</v>
          </cell>
          <cell r="GZ112">
            <v>98.072698291520624</v>
          </cell>
          <cell r="HA112">
            <v>98.072698291520624</v>
          </cell>
          <cell r="HB112">
            <v>98.072698291520624</v>
          </cell>
          <cell r="HC112">
            <v>98.072698291520624</v>
          </cell>
          <cell r="HD112">
            <v>98.072698291520624</v>
          </cell>
          <cell r="HE112">
            <v>98.072698291520624</v>
          </cell>
          <cell r="HF112">
            <v>98.072698291520624</v>
          </cell>
          <cell r="HG112">
            <v>98.072698291520624</v>
          </cell>
          <cell r="HH112">
            <v>98.072698291520624</v>
          </cell>
          <cell r="HI112">
            <v>98.072698291520624</v>
          </cell>
          <cell r="HJ112">
            <v>98.072698291520624</v>
          </cell>
          <cell r="HK112">
            <v>98.072698291520624</v>
          </cell>
          <cell r="HL112">
            <v>98.072698291520624</v>
          </cell>
          <cell r="HM112">
            <v>98.072698291520624</v>
          </cell>
          <cell r="HN112">
            <v>98.072698291520624</v>
          </cell>
          <cell r="HO112">
            <v>98.072698291520624</v>
          </cell>
          <cell r="HP112">
            <v>98.072698291520624</v>
          </cell>
          <cell r="HQ112">
            <v>98.072698291520624</v>
          </cell>
          <cell r="HR112">
            <v>98.072698291520624</v>
          </cell>
          <cell r="HS112">
            <v>98.072698291520624</v>
          </cell>
          <cell r="HT112">
            <v>98.072698291520624</v>
          </cell>
          <cell r="HU112">
            <v>98.072698291520624</v>
          </cell>
          <cell r="HV112">
            <v>98.072698291520624</v>
          </cell>
          <cell r="HW112">
            <v>98.072698291520624</v>
          </cell>
          <cell r="HX112">
            <v>98.072698291520624</v>
          </cell>
          <cell r="HY112">
            <v>98.072698291520624</v>
          </cell>
          <cell r="HZ112">
            <v>98.072698291520624</v>
          </cell>
          <cell r="IA112">
            <v>98.072698291520624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  <cell r="C115" t="str">
            <v xml:space="preserve">Eficiencia Fermentação (%) </v>
          </cell>
          <cell r="E115">
            <v>90.095930511660129</v>
          </cell>
          <cell r="F115">
            <v>90.095930511660129</v>
          </cell>
          <cell r="G115">
            <v>90.095930511660129</v>
          </cell>
          <cell r="H115">
            <v>90.095930511660129</v>
          </cell>
          <cell r="I115">
            <v>90.095930511660129</v>
          </cell>
          <cell r="J115">
            <v>90.095930511660129</v>
          </cell>
          <cell r="K115">
            <v>90.095930511660129</v>
          </cell>
          <cell r="L115">
            <v>90.095930511660129</v>
          </cell>
          <cell r="M115">
            <v>90.095930511660129</v>
          </cell>
          <cell r="N115">
            <v>90.095930511660129</v>
          </cell>
          <cell r="O115">
            <v>90.095930511660129</v>
          </cell>
          <cell r="P115">
            <v>90.095930511660129</v>
          </cell>
          <cell r="Q115">
            <v>90.095930511660129</v>
          </cell>
          <cell r="R115">
            <v>90.095930511660129</v>
          </cell>
          <cell r="S115">
            <v>90.095930511660129</v>
          </cell>
          <cell r="T115">
            <v>90.095930511660129</v>
          </cell>
          <cell r="U115">
            <v>90.095930511660129</v>
          </cell>
          <cell r="V115">
            <v>90.095930511660129</v>
          </cell>
          <cell r="W115">
            <v>90.095930511660129</v>
          </cell>
          <cell r="X115">
            <v>90.095930511660129</v>
          </cell>
          <cell r="Y115">
            <v>90.620670031110052</v>
          </cell>
          <cell r="Z115">
            <v>90.620670031110052</v>
          </cell>
          <cell r="AA115">
            <v>90.620670031110052</v>
          </cell>
          <cell r="AB115">
            <v>90.620670031110052</v>
          </cell>
          <cell r="AC115">
            <v>90.620670031110052</v>
          </cell>
          <cell r="AD115">
            <v>90.620670031110052</v>
          </cell>
          <cell r="AE115">
            <v>90.620670031110052</v>
          </cell>
          <cell r="AF115">
            <v>90.620670031110052</v>
          </cell>
          <cell r="AG115">
            <v>90.620670031110052</v>
          </cell>
          <cell r="AH115">
            <v>90.620670031110052</v>
          </cell>
          <cell r="AI115">
            <v>90.620670031110052</v>
          </cell>
          <cell r="AJ115">
            <v>90.620670031110052</v>
          </cell>
          <cell r="AK115">
            <v>90.620670031110052</v>
          </cell>
          <cell r="AL115">
            <v>90.620670031110052</v>
          </cell>
          <cell r="AM115">
            <v>90.620670031110052</v>
          </cell>
          <cell r="AN115">
            <v>90.620670031110052</v>
          </cell>
          <cell r="AO115">
            <v>90.620670031110052</v>
          </cell>
          <cell r="AP115">
            <v>90.620670031110052</v>
          </cell>
          <cell r="AQ115">
            <v>90.620670031110052</v>
          </cell>
          <cell r="AR115">
            <v>90.620670031110052</v>
          </cell>
          <cell r="AS115">
            <v>90.620670031110052</v>
          </cell>
          <cell r="AT115">
            <v>90.620670031110052</v>
          </cell>
          <cell r="AU115">
            <v>90.620670031110052</v>
          </cell>
          <cell r="AV115">
            <v>90.620670031110052</v>
          </cell>
          <cell r="AW115">
            <v>90.620670031110052</v>
          </cell>
          <cell r="AX115">
            <v>90.620670031110052</v>
          </cell>
          <cell r="AY115">
            <v>90.620670031110052</v>
          </cell>
          <cell r="AZ115">
            <v>90.620670031110052</v>
          </cell>
          <cell r="BA115">
            <v>90.620670031110052</v>
          </cell>
          <cell r="BB115">
            <v>90.620670031110052</v>
          </cell>
          <cell r="BC115">
            <v>90.620670031110052</v>
          </cell>
          <cell r="BD115">
            <v>90.591018832554866</v>
          </cell>
          <cell r="BE115">
            <v>90.591018832554866</v>
          </cell>
          <cell r="BF115">
            <v>90.591018832554866</v>
          </cell>
          <cell r="BG115">
            <v>90.591018832554866</v>
          </cell>
          <cell r="BH115">
            <v>90.591018832554866</v>
          </cell>
          <cell r="BI115">
            <v>90.591018832554866</v>
          </cell>
          <cell r="BJ115">
            <v>90.591018832554866</v>
          </cell>
          <cell r="BK115">
            <v>90.591018832554866</v>
          </cell>
          <cell r="BL115">
            <v>90.591018832554866</v>
          </cell>
          <cell r="BM115">
            <v>90.591018832554866</v>
          </cell>
          <cell r="BN115">
            <v>90.591018832554866</v>
          </cell>
          <cell r="BO115">
            <v>90.591018832554866</v>
          </cell>
          <cell r="BP115">
            <v>90.591018832554866</v>
          </cell>
          <cell r="BQ115">
            <v>90.591018832554866</v>
          </cell>
          <cell r="BR115">
            <v>90.591018832554866</v>
          </cell>
          <cell r="BS115">
            <v>90.591018832554866</v>
          </cell>
          <cell r="BT115">
            <v>90.591018832554866</v>
          </cell>
          <cell r="BU115">
            <v>90.591018832554866</v>
          </cell>
          <cell r="BV115">
            <v>90.591018832554866</v>
          </cell>
          <cell r="BW115">
            <v>90.591018832554866</v>
          </cell>
          <cell r="BX115">
            <v>90.591018832554866</v>
          </cell>
          <cell r="BY115">
            <v>90.591018832554866</v>
          </cell>
          <cell r="BZ115">
            <v>90.591018832554866</v>
          </cell>
          <cell r="CA115">
            <v>90.591018832554866</v>
          </cell>
          <cell r="CB115">
            <v>90.591018832554866</v>
          </cell>
          <cell r="CC115">
            <v>90.591018832554866</v>
          </cell>
          <cell r="CD115">
            <v>90.591018832554866</v>
          </cell>
          <cell r="CE115">
            <v>90.591018832554866</v>
          </cell>
          <cell r="CF115">
            <v>90.591018832554866</v>
          </cell>
          <cell r="CG115">
            <v>90.591018832554866</v>
          </cell>
          <cell r="CH115">
            <v>90.720224714960878</v>
          </cell>
          <cell r="CI115">
            <v>90.720224714960878</v>
          </cell>
          <cell r="CJ115">
            <v>90.720224714960878</v>
          </cell>
          <cell r="CK115">
            <v>90.720224714960878</v>
          </cell>
          <cell r="CL115">
            <v>90.720224714960878</v>
          </cell>
          <cell r="CM115">
            <v>90.720224714960878</v>
          </cell>
          <cell r="CN115">
            <v>90.720224714960878</v>
          </cell>
          <cell r="CO115">
            <v>90.720224714960878</v>
          </cell>
          <cell r="CP115">
            <v>90.720224714960878</v>
          </cell>
          <cell r="CQ115">
            <v>90.720224714960878</v>
          </cell>
          <cell r="CR115">
            <v>90.720224714960878</v>
          </cell>
          <cell r="CS115">
            <v>90.720224714960878</v>
          </cell>
          <cell r="CT115">
            <v>90.720224714960878</v>
          </cell>
          <cell r="CU115">
            <v>90.720224714960878</v>
          </cell>
          <cell r="CV115">
            <v>90.720224714960878</v>
          </cell>
          <cell r="CW115">
            <v>90.720224714960878</v>
          </cell>
          <cell r="CX115">
            <v>90.720224714960878</v>
          </cell>
          <cell r="CY115">
            <v>90.720224714960878</v>
          </cell>
          <cell r="CZ115">
            <v>90.720224714960878</v>
          </cell>
          <cell r="DA115">
            <v>90.720224714960878</v>
          </cell>
          <cell r="DB115">
            <v>90.720224714960878</v>
          </cell>
          <cell r="DC115">
            <v>90.720224714960878</v>
          </cell>
          <cell r="DD115">
            <v>90.720224714960878</v>
          </cell>
          <cell r="DE115">
            <v>90.720224714960878</v>
          </cell>
          <cell r="DF115">
            <v>90.720224714960878</v>
          </cell>
          <cell r="DG115">
            <v>90.720224714960878</v>
          </cell>
          <cell r="DH115">
            <v>90.720224714960878</v>
          </cell>
          <cell r="DI115">
            <v>90.720224714960878</v>
          </cell>
          <cell r="DJ115">
            <v>90.720224714960878</v>
          </cell>
          <cell r="DK115">
            <v>90.720224714960878</v>
          </cell>
          <cell r="DL115">
            <v>90.720224714960878</v>
          </cell>
          <cell r="DM115">
            <v>90.720224714960878</v>
          </cell>
          <cell r="DN115">
            <v>90.720224714960878</v>
          </cell>
          <cell r="DO115">
            <v>90.720224714960878</v>
          </cell>
          <cell r="DP115">
            <v>90.720224714960878</v>
          </cell>
          <cell r="DQ115">
            <v>90.720224714960878</v>
          </cell>
          <cell r="DR115">
            <v>90.720224714960878</v>
          </cell>
          <cell r="DS115">
            <v>90.720224714960878</v>
          </cell>
          <cell r="DT115">
            <v>90.720224714960878</v>
          </cell>
          <cell r="DU115">
            <v>90.720224714960878</v>
          </cell>
          <cell r="DV115">
            <v>90.720224714960878</v>
          </cell>
          <cell r="DW115">
            <v>90.720224714960878</v>
          </cell>
          <cell r="DX115">
            <v>90.720224714960878</v>
          </cell>
          <cell r="DY115">
            <v>90.720224714960878</v>
          </cell>
          <cell r="DZ115">
            <v>90.720224714960878</v>
          </cell>
          <cell r="EA115">
            <v>90.720224714960878</v>
          </cell>
          <cell r="EB115">
            <v>90.720224714960878</v>
          </cell>
          <cell r="EC115">
            <v>90.720224714960878</v>
          </cell>
          <cell r="ED115">
            <v>90.720224714960878</v>
          </cell>
          <cell r="EE115">
            <v>90.720224714960878</v>
          </cell>
          <cell r="EF115">
            <v>90.720224714960878</v>
          </cell>
          <cell r="EG115">
            <v>90.720224714960878</v>
          </cell>
          <cell r="EH115">
            <v>90.720224714960878</v>
          </cell>
          <cell r="EI115">
            <v>90.720224714960878</v>
          </cell>
          <cell r="EJ115">
            <v>90.720224714960878</v>
          </cell>
          <cell r="EK115">
            <v>90.720224714960878</v>
          </cell>
          <cell r="EL115">
            <v>90.720224714960878</v>
          </cell>
          <cell r="EM115">
            <v>90.720224714960878</v>
          </cell>
          <cell r="EN115">
            <v>90.720224714960878</v>
          </cell>
          <cell r="EO115">
            <v>90.720224714960878</v>
          </cell>
          <cell r="EP115">
            <v>90.720224714960878</v>
          </cell>
          <cell r="EQ115">
            <v>90.720224714960878</v>
          </cell>
          <cell r="ER115">
            <v>90.722476021265209</v>
          </cell>
          <cell r="ES115">
            <v>90.722476021265209</v>
          </cell>
          <cell r="ET115">
            <v>90.722476021265209</v>
          </cell>
          <cell r="EU115">
            <v>90.722476021265209</v>
          </cell>
          <cell r="EV115">
            <v>90.722476021265209</v>
          </cell>
          <cell r="EW115">
            <v>90.722476021265209</v>
          </cell>
          <cell r="EX115">
            <v>90.722476021265209</v>
          </cell>
          <cell r="EY115">
            <v>90.722476021265209</v>
          </cell>
          <cell r="EZ115">
            <v>90.722476021265209</v>
          </cell>
          <cell r="FA115">
            <v>90.722476021265209</v>
          </cell>
          <cell r="FB115">
            <v>90.722476021265209</v>
          </cell>
          <cell r="FC115">
            <v>90.722476021265209</v>
          </cell>
          <cell r="FD115">
            <v>90.722476021265209</v>
          </cell>
          <cell r="FE115">
            <v>90.722476021265209</v>
          </cell>
          <cell r="FF115">
            <v>90.722476021265209</v>
          </cell>
          <cell r="FG115">
            <v>90.722476021265209</v>
          </cell>
          <cell r="FH115">
            <v>90.722476021265209</v>
          </cell>
          <cell r="FI115">
            <v>90.722476021265209</v>
          </cell>
          <cell r="FJ115">
            <v>90.722476021265209</v>
          </cell>
          <cell r="FK115">
            <v>90.722476021265209</v>
          </cell>
          <cell r="FL115">
            <v>90.722476021265209</v>
          </cell>
          <cell r="FM115">
            <v>90.722476021265209</v>
          </cell>
          <cell r="FN115">
            <v>90.722476021265209</v>
          </cell>
          <cell r="FO115">
            <v>90.722476021265209</v>
          </cell>
          <cell r="FP115">
            <v>90.722476021265209</v>
          </cell>
          <cell r="FQ115">
            <v>90.722476021265209</v>
          </cell>
          <cell r="FR115">
            <v>90.722476021265209</v>
          </cell>
          <cell r="FS115">
            <v>90.722476021265209</v>
          </cell>
          <cell r="FT115">
            <v>90.722476021265209</v>
          </cell>
          <cell r="FU115">
            <v>90.722476021265209</v>
          </cell>
          <cell r="FV115">
            <v>90.489501698024682</v>
          </cell>
          <cell r="FW115">
            <v>90.489501698024682</v>
          </cell>
          <cell r="FX115">
            <v>90.489501698024682</v>
          </cell>
          <cell r="FY115">
            <v>90.489501698024682</v>
          </cell>
          <cell r="FZ115">
            <v>90.489501698024682</v>
          </cell>
          <cell r="GA115">
            <v>90.489501698024682</v>
          </cell>
          <cell r="GB115">
            <v>90.489501698024682</v>
          </cell>
          <cell r="GC115">
            <v>90.489501698024682</v>
          </cell>
          <cell r="GD115">
            <v>90.489501698024682</v>
          </cell>
          <cell r="GE115">
            <v>90.489501698024682</v>
          </cell>
          <cell r="GF115">
            <v>90.489501698024682</v>
          </cell>
          <cell r="GG115">
            <v>90.489501698024682</v>
          </cell>
          <cell r="GH115">
            <v>90.489501698024682</v>
          </cell>
          <cell r="GI115">
            <v>90.489501698024682</v>
          </cell>
          <cell r="GJ115">
            <v>90.489501698024682</v>
          </cell>
          <cell r="GK115">
            <v>90.489501698024682</v>
          </cell>
          <cell r="GL115">
            <v>90.489501698024682</v>
          </cell>
          <cell r="GM115">
            <v>90.489501698024682</v>
          </cell>
          <cell r="GN115">
            <v>90.489501698024682</v>
          </cell>
          <cell r="GO115">
            <v>90.489501698024682</v>
          </cell>
          <cell r="GP115">
            <v>90.489501698024682</v>
          </cell>
          <cell r="GQ115">
            <v>90.489501698024682</v>
          </cell>
          <cell r="GR115">
            <v>90.489501698024682</v>
          </cell>
          <cell r="GS115">
            <v>90.489501698024682</v>
          </cell>
          <cell r="GT115">
            <v>90.489501698024682</v>
          </cell>
          <cell r="GU115">
            <v>90.489501698024682</v>
          </cell>
          <cell r="GV115">
            <v>90.489501698024682</v>
          </cell>
          <cell r="GW115">
            <v>90.489501698024682</v>
          </cell>
          <cell r="GX115">
            <v>90.489501698024682</v>
          </cell>
          <cell r="GY115">
            <v>90.489501698024682</v>
          </cell>
          <cell r="GZ115">
            <v>90.489501698024682</v>
          </cell>
          <cell r="HA115">
            <v>90.109976194692237</v>
          </cell>
          <cell r="HB115">
            <v>90.109976194692237</v>
          </cell>
          <cell r="HC115">
            <v>90.109976194692237</v>
          </cell>
          <cell r="HD115">
            <v>90.109976194692237</v>
          </cell>
          <cell r="HE115">
            <v>90.109976194692237</v>
          </cell>
          <cell r="HF115">
            <v>90.109976194692237</v>
          </cell>
          <cell r="HG115">
            <v>90.109976194692237</v>
          </cell>
          <cell r="HH115">
            <v>90.109976194692237</v>
          </cell>
          <cell r="HI115">
            <v>90.109976194692237</v>
          </cell>
          <cell r="HJ115">
            <v>90.109976194692237</v>
          </cell>
          <cell r="HK115">
            <v>90.109976194692237</v>
          </cell>
          <cell r="HL115">
            <v>90.109976194692237</v>
          </cell>
          <cell r="HM115">
            <v>90.109976194692237</v>
          </cell>
          <cell r="HN115">
            <v>90.109976194692237</v>
          </cell>
          <cell r="HO115">
            <v>90.109976194692237</v>
          </cell>
          <cell r="HP115">
            <v>90.109976194692237</v>
          </cell>
          <cell r="HQ115">
            <v>90.109976194692237</v>
          </cell>
          <cell r="HR115">
            <v>90.109976194692237</v>
          </cell>
          <cell r="HS115">
            <v>90.109976194692237</v>
          </cell>
          <cell r="HT115">
            <v>90.109976194692237</v>
          </cell>
          <cell r="HU115">
            <v>90.109976194692237</v>
          </cell>
          <cell r="HV115">
            <v>90.109976194692237</v>
          </cell>
          <cell r="HW115">
            <v>90.109976194692237</v>
          </cell>
          <cell r="HX115">
            <v>90.109976194692237</v>
          </cell>
          <cell r="HY115">
            <v>90.109976194692237</v>
          </cell>
          <cell r="HZ115">
            <v>90.109976194692237</v>
          </cell>
          <cell r="IA115">
            <v>90.109976194692237</v>
          </cell>
        </row>
        <row r="116">
          <cell r="A116">
            <v>114</v>
          </cell>
          <cell r="C116" t="str">
            <v>Eficiencia Fermentação (%)  Acum</v>
          </cell>
          <cell r="E116">
            <v>90.095930511660129</v>
          </cell>
          <cell r="F116">
            <v>90.095930511660143</v>
          </cell>
          <cell r="G116">
            <v>90.095930511660129</v>
          </cell>
          <cell r="H116">
            <v>90.095930511660129</v>
          </cell>
          <cell r="I116">
            <v>90.095930511660129</v>
          </cell>
          <cell r="J116">
            <v>90.095930511660129</v>
          </cell>
          <cell r="K116">
            <v>90.095930511660143</v>
          </cell>
          <cell r="L116">
            <v>90.095930511660129</v>
          </cell>
          <cell r="M116">
            <v>90.095930511660143</v>
          </cell>
          <cell r="N116">
            <v>90.095930511660143</v>
          </cell>
          <cell r="O116">
            <v>90.095930511660157</v>
          </cell>
          <cell r="P116">
            <v>90.095930511660157</v>
          </cell>
          <cell r="Q116">
            <v>90.095930511660157</v>
          </cell>
          <cell r="R116">
            <v>90.095930511660157</v>
          </cell>
          <cell r="S116">
            <v>90.095930511660157</v>
          </cell>
          <cell r="T116">
            <v>90.095930511660157</v>
          </cell>
          <cell r="U116">
            <v>90.095930511660157</v>
          </cell>
          <cell r="V116">
            <v>90.095930511660171</v>
          </cell>
          <cell r="W116">
            <v>90.095930511660171</v>
          </cell>
          <cell r="X116">
            <v>90.095930511660171</v>
          </cell>
          <cell r="Y116">
            <v>90.106775438250523</v>
          </cell>
          <cell r="Z116">
            <v>90.129610365144401</v>
          </cell>
          <cell r="AA116">
            <v>90.157076746780504</v>
          </cell>
          <cell r="AB116">
            <v>90.181633333918654</v>
          </cell>
          <cell r="AC116">
            <v>90.203719261912468</v>
          </cell>
          <cell r="AD116">
            <v>90.223689534812792</v>
          </cell>
          <cell r="AE116">
            <v>90.241834252240665</v>
          </cell>
          <cell r="AF116">
            <v>90.258392793933368</v>
          </cell>
          <cell r="AG116">
            <v>90.273564440120836</v>
          </cell>
          <cell r="AH116">
            <v>90.287516430571159</v>
          </cell>
          <cell r="AI116">
            <v>90.300390155129648</v>
          </cell>
          <cell r="AJ116">
            <v>90.31230596236783</v>
          </cell>
          <cell r="AK116">
            <v>90.323366933319377</v>
          </cell>
          <cell r="AL116">
            <v>90.328605095122882</v>
          </cell>
          <cell r="AM116">
            <v>90.338546522557408</v>
          </cell>
          <cell r="AN116">
            <v>90.347833447362802</v>
          </cell>
          <cell r="AO116">
            <v>90.356528444340853</v>
          </cell>
          <cell r="AP116">
            <v>90.364686357896488</v>
          </cell>
          <cell r="AQ116">
            <v>90.372355460025716</v>
          </cell>
          <cell r="AR116">
            <v>90.379578406203109</v>
          </cell>
          <cell r="AS116">
            <v>90.383034563021354</v>
          </cell>
          <cell r="AT116">
            <v>90.38965788882912</v>
          </cell>
          <cell r="AU116">
            <v>90.395922018195634</v>
          </cell>
          <cell r="AV116">
            <v>90.401855399641605</v>
          </cell>
          <cell r="AW116">
            <v>90.40748355477767</v>
          </cell>
          <cell r="AX116">
            <v>90.412829445282142</v>
          </cell>
          <cell r="AY116">
            <v>90.417913786015305</v>
          </cell>
          <cell r="AZ116">
            <v>90.420363801060475</v>
          </cell>
          <cell r="BA116">
            <v>90.425090393375811</v>
          </cell>
          <cell r="BB116">
            <v>90.429599062778536</v>
          </cell>
          <cell r="BC116">
            <v>90.433904540899647</v>
          </cell>
          <cell r="BD116">
            <v>90.436978893458459</v>
          </cell>
          <cell r="BE116">
            <v>90.439935239604253</v>
          </cell>
          <cell r="BF116">
            <v>90.442780245758513</v>
          </cell>
          <cell r="BG116">
            <v>90.444162943574284</v>
          </cell>
          <cell r="BH116">
            <v>90.446852373530518</v>
          </cell>
          <cell r="BI116">
            <v>90.449445069820428</v>
          </cell>
          <cell r="BJ116">
            <v>90.451946159231895</v>
          </cell>
          <cell r="BK116">
            <v>90.454360412555715</v>
          </cell>
          <cell r="BL116">
            <v>90.456692274958343</v>
          </cell>
          <cell r="BM116">
            <v>90.458945893297127</v>
          </cell>
          <cell r="BN116">
            <v>90.460044581373609</v>
          </cell>
          <cell r="BO116">
            <v>90.462188016393597</v>
          </cell>
          <cell r="BP116">
            <v>90.464262425068313</v>
          </cell>
          <cell r="BQ116">
            <v>90.466271088905799</v>
          </cell>
          <cell r="BR116">
            <v>90.468217084655265</v>
          </cell>
          <cell r="BS116">
            <v>90.470103300032392</v>
          </cell>
          <cell r="BT116">
            <v>90.471932448017355</v>
          </cell>
          <cell r="BU116">
            <v>90.472826424992945</v>
          </cell>
          <cell r="BV116">
            <v>90.47457470824925</v>
          </cell>
          <cell r="BW116">
            <v>90.476272024743182</v>
          </cell>
          <cell r="BX116">
            <v>90.477920571165228</v>
          </cell>
          <cell r="BY116">
            <v>90.479522419756009</v>
          </cell>
          <cell r="BZ116">
            <v>90.481079526996353</v>
          </cell>
          <cell r="CA116">
            <v>90.482593741579194</v>
          </cell>
          <cell r="CB116">
            <v>90.483335314181573</v>
          </cell>
          <cell r="CC116">
            <v>90.484788438164401</v>
          </cell>
          <cell r="CD116">
            <v>90.486202866265387</v>
          </cell>
          <cell r="CE116">
            <v>90.487580123849341</v>
          </cell>
          <cell r="CF116">
            <v>90.488921657149149</v>
          </cell>
          <cell r="CG116">
            <v>90.490228838331433</v>
          </cell>
          <cell r="CH116">
            <v>90.49385174085964</v>
          </cell>
          <cell r="CI116">
            <v>90.495620725532476</v>
          </cell>
          <cell r="CJ116">
            <v>90.499077029167253</v>
          </cell>
          <cell r="CK116">
            <v>90.502428570726593</v>
          </cell>
          <cell r="CL116">
            <v>90.505680042179165</v>
          </cell>
          <cell r="CM116">
            <v>90.50883585943005</v>
          </cell>
          <cell r="CN116">
            <v>90.511900182329953</v>
          </cell>
          <cell r="CO116">
            <v>90.514876932969059</v>
          </cell>
          <cell r="CP116">
            <v>90.516333633482049</v>
          </cell>
          <cell r="CQ116">
            <v>90.51918590041609</v>
          </cell>
          <cell r="CR116">
            <v>90.521959466615854</v>
          </cell>
          <cell r="CS116">
            <v>90.524657545061274</v>
          </cell>
          <cell r="CT116">
            <v>90.527283176185946</v>
          </cell>
          <cell r="CU116">
            <v>90.529839239306469</v>
          </cell>
          <cell r="CV116">
            <v>90.532328463155167</v>
          </cell>
          <cell r="CW116">
            <v>90.533548824312916</v>
          </cell>
          <cell r="CX116">
            <v>90.535942599953074</v>
          </cell>
          <cell r="CY116">
            <v>90.53827576130297</v>
          </cell>
          <cell r="CZ116">
            <v>90.540550581856863</v>
          </cell>
          <cell r="DA116">
            <v>90.542769222815323</v>
          </cell>
          <cell r="DB116">
            <v>90.544933739933754</v>
          </cell>
          <cell r="DC116">
            <v>90.547046089875764</v>
          </cell>
          <cell r="DD116">
            <v>90.548083287978088</v>
          </cell>
          <cell r="DE116">
            <v>90.550120853551377</v>
          </cell>
          <cell r="DF116">
            <v>90.552110747779182</v>
          </cell>
          <cell r="DG116">
            <v>90.554054624311306</v>
          </cell>
          <cell r="DH116">
            <v>90.555954061188203</v>
          </cell>
          <cell r="DI116">
            <v>90.557810565113442</v>
          </cell>
          <cell r="DJ116">
            <v>90.559625575439767</v>
          </cell>
          <cell r="DK116">
            <v>90.56051795280581</v>
          </cell>
          <cell r="DL116">
            <v>90.562273283288633</v>
          </cell>
          <cell r="DM116">
            <v>90.56399044772202</v>
          </cell>
          <cell r="DN116">
            <v>90.565670677482444</v>
          </cell>
          <cell r="DO116">
            <v>90.567315151538324</v>
          </cell>
          <cell r="DP116">
            <v>90.568924999208917</v>
          </cell>
          <cell r="DQ116">
            <v>90.570501302750614</v>
          </cell>
          <cell r="DR116">
            <v>90.571277201409671</v>
          </cell>
          <cell r="DS116">
            <v>90.572805120972902</v>
          </cell>
          <cell r="DT116">
            <v>90.574302011707786</v>
          </cell>
          <cell r="DU116">
            <v>90.57576880930857</v>
          </cell>
          <cell r="DV116">
            <v>90.577206412221969</v>
          </cell>
          <cell r="DW116">
            <v>90.578615683482255</v>
          </cell>
          <cell r="DX116">
            <v>90.579997452439088</v>
          </cell>
          <cell r="DY116">
            <v>90.580678273917258</v>
          </cell>
          <cell r="DZ116">
            <v>90.58202027474627</v>
          </cell>
          <cell r="EA116">
            <v>90.583336709727575</v>
          </cell>
          <cell r="EB116">
            <v>90.584628302532991</v>
          </cell>
          <cell r="EC116">
            <v>90.585895749777151</v>
          </cell>
          <cell r="ED116">
            <v>90.587139722270265</v>
          </cell>
          <cell r="EE116">
            <v>90.588360866202009</v>
          </cell>
          <cell r="EF116">
            <v>90.588963072936167</v>
          </cell>
          <cell r="EG116">
            <v>90.590151134513619</v>
          </cell>
          <cell r="EH116">
            <v>90.591317882486379</v>
          </cell>
          <cell r="EI116">
            <v>90.592463885298727</v>
          </cell>
          <cell r="EJ116">
            <v>90.593589691358858</v>
          </cell>
          <cell r="EK116">
            <v>90.594695829913846</v>
          </cell>
          <cell r="EL116">
            <v>90.595782811879332</v>
          </cell>
          <cell r="EM116">
            <v>90.596319273984108</v>
          </cell>
          <cell r="EN116">
            <v>90.597378440858577</v>
          </cell>
          <cell r="EO116">
            <v>90.598419653297995</v>
          </cell>
          <cell r="EP116">
            <v>90.599443363996528</v>
          </cell>
          <cell r="EQ116">
            <v>90.600450010556514</v>
          </cell>
          <cell r="ER116">
            <v>90.601391902522892</v>
          </cell>
          <cell r="ES116">
            <v>90.602319365350311</v>
          </cell>
          <cell r="ET116">
            <v>90.602777789056233</v>
          </cell>
          <cell r="EU116">
            <v>90.603684222019581</v>
          </cell>
          <cell r="EV116">
            <v>90.604577029959103</v>
          </cell>
          <cell r="EW116">
            <v>90.605456517789463</v>
          </cell>
          <cell r="EX116">
            <v>90.606322981394399</v>
          </cell>
          <cell r="EY116">
            <v>90.607176707958658</v>
          </cell>
          <cell r="EZ116">
            <v>90.608017976285367</v>
          </cell>
          <cell r="FA116">
            <v>90.608434023518726</v>
          </cell>
          <cell r="FB116">
            <v>90.609257109653868</v>
          </cell>
          <cell r="FC116">
            <v>90.610068399849581</v>
          </cell>
          <cell r="FD116">
            <v>90.610868145879422</v>
          </cell>
          <cell r="FE116">
            <v>90.611656592402426</v>
          </cell>
          <cell r="FF116">
            <v>90.612433977212561</v>
          </cell>
          <cell r="FG116">
            <v>90.613200531477929</v>
          </cell>
          <cell r="FH116">
            <v>90.613579817641195</v>
          </cell>
          <cell r="FI116">
            <v>90.614330545597099</v>
          </cell>
          <cell r="FJ116">
            <v>90.615070993421028</v>
          </cell>
          <cell r="FK116">
            <v>90.615801370834362</v>
          </cell>
          <cell r="FL116">
            <v>90.616521881892339</v>
          </cell>
          <cell r="FM116">
            <v>90.61723272517429</v>
          </cell>
          <cell r="FN116">
            <v>90.617934093965943</v>
          </cell>
          <cell r="FO116">
            <v>90.618281284425521</v>
          </cell>
          <cell r="FP116">
            <v>90.618968792742393</v>
          </cell>
          <cell r="FQ116">
            <v>90.619647287757061</v>
          </cell>
          <cell r="FR116">
            <v>90.620316945563147</v>
          </cell>
          <cell r="FS116">
            <v>90.620977937696807</v>
          </cell>
          <cell r="FT116">
            <v>90.621630431283265</v>
          </cell>
          <cell r="FU116">
            <v>90.622274589177593</v>
          </cell>
          <cell r="FV116">
            <v>90.621923773826182</v>
          </cell>
          <cell r="FW116">
            <v>90.621227675478551</v>
          </cell>
          <cell r="FX116">
            <v>90.620538857172306</v>
          </cell>
          <cell r="FY116">
            <v>90.61985720529573</v>
          </cell>
          <cell r="FZ116">
            <v>90.619182608588815</v>
          </cell>
          <cell r="GA116">
            <v>90.618514958082869</v>
          </cell>
          <cell r="GB116">
            <v>90.617854147041726</v>
          </cell>
          <cell r="GC116">
            <v>90.617526273561836</v>
          </cell>
          <cell r="GD116">
            <v>90.61687552633181</v>
          </cell>
          <cell r="GE116">
            <v>90.616231361124619</v>
          </cell>
          <cell r="GF116">
            <v>90.615593678581362</v>
          </cell>
          <cell r="GG116">
            <v>90.61496238133293</v>
          </cell>
          <cell r="GH116">
            <v>90.614337373950448</v>
          </cell>
          <cell r="GI116">
            <v>90.613718562897247</v>
          </cell>
          <cell r="GJ116">
            <v>90.613411452269773</v>
          </cell>
          <cell r="GK116">
            <v>90.612801764353804</v>
          </cell>
          <cell r="GL116">
            <v>90.61219804690073</v>
          </cell>
          <cell r="GM116">
            <v>90.611600212637853</v>
          </cell>
          <cell r="GN116">
            <v>90.611008175985162</v>
          </cell>
          <cell r="GO116">
            <v>90.610421853014472</v>
          </cell>
          <cell r="GP116">
            <v>90.609841161409832</v>
          </cell>
          <cell r="GQ116">
            <v>90.609552902077354</v>
          </cell>
          <cell r="GR116">
            <v>90.608980506611402</v>
          </cell>
          <cell r="GS116">
            <v>90.608413543524691</v>
          </cell>
          <cell r="GT116">
            <v>90.607851935847634</v>
          </cell>
          <cell r="GU116">
            <v>90.607295608057854</v>
          </cell>
          <cell r="GV116">
            <v>90.606744486046381</v>
          </cell>
          <cell r="GW116">
            <v>90.606198497084705</v>
          </cell>
          <cell r="GX116">
            <v>90.605927405139454</v>
          </cell>
          <cell r="GY116">
            <v>90.60538898232781</v>
          </cell>
          <cell r="GZ116">
            <v>90.60538898232781</v>
          </cell>
          <cell r="HA116">
            <v>90.60538898232781</v>
          </cell>
          <cell r="HB116">
            <v>90.60538898232781</v>
          </cell>
          <cell r="HC116">
            <v>90.60538898232781</v>
          </cell>
          <cell r="HD116">
            <v>90.60538898232781</v>
          </cell>
          <cell r="HE116">
            <v>90.60538898232781</v>
          </cell>
          <cell r="HF116">
            <v>90.60538898232781</v>
          </cell>
          <cell r="HG116">
            <v>90.60538898232781</v>
          </cell>
          <cell r="HH116">
            <v>90.60538898232781</v>
          </cell>
          <cell r="HI116">
            <v>90.60538898232781</v>
          </cell>
          <cell r="HJ116">
            <v>90.60538898232781</v>
          </cell>
          <cell r="HK116">
            <v>90.60538898232781</v>
          </cell>
          <cell r="HL116">
            <v>90.60538898232781</v>
          </cell>
          <cell r="HM116">
            <v>90.60538898232781</v>
          </cell>
          <cell r="HN116">
            <v>90.60538898232781</v>
          </cell>
          <cell r="HO116">
            <v>90.60538898232781</v>
          </cell>
          <cell r="HP116">
            <v>90.60538898232781</v>
          </cell>
          <cell r="HQ116">
            <v>90.60538898232781</v>
          </cell>
          <cell r="HR116">
            <v>90.60538898232781</v>
          </cell>
          <cell r="HS116">
            <v>90.60538898232781</v>
          </cell>
          <cell r="HT116">
            <v>90.60538898232781</v>
          </cell>
          <cell r="HU116">
            <v>90.60538898232781</v>
          </cell>
          <cell r="HV116">
            <v>90.60538898232781</v>
          </cell>
          <cell r="HW116">
            <v>90.60538898232781</v>
          </cell>
          <cell r="HX116">
            <v>90.60538898232781</v>
          </cell>
          <cell r="HY116">
            <v>90.60538898232781</v>
          </cell>
          <cell r="HZ116">
            <v>90.60538898232781</v>
          </cell>
          <cell r="IA116">
            <v>90.60538898232781</v>
          </cell>
        </row>
        <row r="117">
          <cell r="A117">
            <v>115</v>
          </cell>
        </row>
        <row r="118">
          <cell r="A118">
            <v>116</v>
          </cell>
          <cell r="C118" t="str">
            <v>Eficiencia Destilação ( % )</v>
          </cell>
          <cell r="E118">
            <v>99.565369541453435</v>
          </cell>
          <cell r="F118">
            <v>99.565369541453435</v>
          </cell>
          <cell r="G118">
            <v>99.565369541453435</v>
          </cell>
          <cell r="H118">
            <v>99.565369541453435</v>
          </cell>
          <cell r="I118">
            <v>99.565369541453435</v>
          </cell>
          <cell r="J118">
            <v>99.565369541453435</v>
          </cell>
          <cell r="K118">
            <v>99.565369541453435</v>
          </cell>
          <cell r="L118">
            <v>99.565369541453435</v>
          </cell>
          <cell r="M118">
            <v>99.565369541453435</v>
          </cell>
          <cell r="N118">
            <v>99.565369541453435</v>
          </cell>
          <cell r="O118">
            <v>99.565369541453435</v>
          </cell>
          <cell r="P118">
            <v>99.565369541453435</v>
          </cell>
          <cell r="Q118">
            <v>99.565369541453435</v>
          </cell>
          <cell r="R118">
            <v>99.565369541453435</v>
          </cell>
          <cell r="S118">
            <v>99.565369541453435</v>
          </cell>
          <cell r="T118">
            <v>99.565369541453435</v>
          </cell>
          <cell r="U118">
            <v>99.565369541453435</v>
          </cell>
          <cell r="V118">
            <v>99.565369541453435</v>
          </cell>
          <cell r="W118">
            <v>99.565369541453435</v>
          </cell>
          <cell r="X118">
            <v>99.565369541453435</v>
          </cell>
          <cell r="Y118">
            <v>99.584093023631411</v>
          </cell>
          <cell r="Z118">
            <v>99.584093023631411</v>
          </cell>
          <cell r="AA118">
            <v>99.584093023631411</v>
          </cell>
          <cell r="AB118">
            <v>99.584093023631411</v>
          </cell>
          <cell r="AC118">
            <v>99.584093023631411</v>
          </cell>
          <cell r="AD118">
            <v>99.584093023631411</v>
          </cell>
          <cell r="AE118">
            <v>99.584093023631411</v>
          </cell>
          <cell r="AF118">
            <v>99.584093023631411</v>
          </cell>
          <cell r="AG118">
            <v>99.584093023631411</v>
          </cell>
          <cell r="AH118">
            <v>99.584093023631411</v>
          </cell>
          <cell r="AI118">
            <v>99.584093023631411</v>
          </cell>
          <cell r="AJ118">
            <v>99.584093023631411</v>
          </cell>
          <cell r="AK118">
            <v>99.584093023631411</v>
          </cell>
          <cell r="AL118">
            <v>99.584093023631411</v>
          </cell>
          <cell r="AM118">
            <v>99.584093023631411</v>
          </cell>
          <cell r="AN118">
            <v>99.584093023631411</v>
          </cell>
          <cell r="AO118">
            <v>99.584093023631411</v>
          </cell>
          <cell r="AP118">
            <v>99.584093023631411</v>
          </cell>
          <cell r="AQ118">
            <v>99.584093023631411</v>
          </cell>
          <cell r="AR118">
            <v>99.584093023631411</v>
          </cell>
          <cell r="AS118">
            <v>99.584093023631411</v>
          </cell>
          <cell r="AT118">
            <v>99.584093023631411</v>
          </cell>
          <cell r="AU118">
            <v>99.584093023631411</v>
          </cell>
          <cell r="AV118">
            <v>99.584093023631411</v>
          </cell>
          <cell r="AW118">
            <v>99.584093023631411</v>
          </cell>
          <cell r="AX118">
            <v>99.584093023631411</v>
          </cell>
          <cell r="AY118">
            <v>99.584093023631411</v>
          </cell>
          <cell r="AZ118">
            <v>99.584093023631411</v>
          </cell>
          <cell r="BA118">
            <v>99.584093023631411</v>
          </cell>
          <cell r="BB118">
            <v>99.584093023631411</v>
          </cell>
          <cell r="BC118">
            <v>99.584093023631411</v>
          </cell>
          <cell r="BD118">
            <v>99.572108673186989</v>
          </cell>
          <cell r="BE118">
            <v>99.572108673186989</v>
          </cell>
          <cell r="BF118">
            <v>99.572108673186989</v>
          </cell>
          <cell r="BG118">
            <v>99.572108673186989</v>
          </cell>
          <cell r="BH118">
            <v>99.572108673186989</v>
          </cell>
          <cell r="BI118">
            <v>99.572108673186989</v>
          </cell>
          <cell r="BJ118">
            <v>99.572108673186989</v>
          </cell>
          <cell r="BK118">
            <v>99.572108673186989</v>
          </cell>
          <cell r="BL118">
            <v>99.572108673186989</v>
          </cell>
          <cell r="BM118">
            <v>99.572108673186989</v>
          </cell>
          <cell r="BN118">
            <v>99.572108673186989</v>
          </cell>
          <cell r="BO118">
            <v>99.572108673186989</v>
          </cell>
          <cell r="BP118">
            <v>99.572108673186989</v>
          </cell>
          <cell r="BQ118">
            <v>99.572108673186989</v>
          </cell>
          <cell r="BR118">
            <v>99.572108673186989</v>
          </cell>
          <cell r="BS118">
            <v>99.572108673186989</v>
          </cell>
          <cell r="BT118">
            <v>99.572108673186989</v>
          </cell>
          <cell r="BU118">
            <v>99.572108673186989</v>
          </cell>
          <cell r="BV118">
            <v>99.572108673186989</v>
          </cell>
          <cell r="BW118">
            <v>99.572108673186989</v>
          </cell>
          <cell r="BX118">
            <v>99.572108673186989</v>
          </cell>
          <cell r="BY118">
            <v>99.572108673186989</v>
          </cell>
          <cell r="BZ118">
            <v>99.572108673186989</v>
          </cell>
          <cell r="CA118">
            <v>99.572108673186989</v>
          </cell>
          <cell r="CB118">
            <v>99.572108673186989</v>
          </cell>
          <cell r="CC118">
            <v>99.572108673186989</v>
          </cell>
          <cell r="CD118">
            <v>99.572108673186989</v>
          </cell>
          <cell r="CE118">
            <v>99.572108673186989</v>
          </cell>
          <cell r="CF118">
            <v>99.572108673186989</v>
          </cell>
          <cell r="CG118">
            <v>99.572108673186989</v>
          </cell>
          <cell r="CH118">
            <v>99.585210239064764</v>
          </cell>
          <cell r="CI118">
            <v>99.585210239064764</v>
          </cell>
          <cell r="CJ118">
            <v>99.585210239064764</v>
          </cell>
          <cell r="CK118">
            <v>99.585210239064764</v>
          </cell>
          <cell r="CL118">
            <v>99.585210239064764</v>
          </cell>
          <cell r="CM118">
            <v>99.585210239064764</v>
          </cell>
          <cell r="CN118">
            <v>99.585210239064764</v>
          </cell>
          <cell r="CO118">
            <v>99.585210239064764</v>
          </cell>
          <cell r="CP118">
            <v>99.585210239064764</v>
          </cell>
          <cell r="CQ118">
            <v>99.585210239064764</v>
          </cell>
          <cell r="CR118">
            <v>99.585210239064764</v>
          </cell>
          <cell r="CS118">
            <v>99.585210239064764</v>
          </cell>
          <cell r="CT118">
            <v>99.585210239064764</v>
          </cell>
          <cell r="CU118">
            <v>99.585210239064764</v>
          </cell>
          <cell r="CV118">
            <v>99.585210239064764</v>
          </cell>
          <cell r="CW118">
            <v>99.585210239064764</v>
          </cell>
          <cell r="CX118">
            <v>99.585210239064764</v>
          </cell>
          <cell r="CY118">
            <v>99.585210239064764</v>
          </cell>
          <cell r="CZ118">
            <v>99.585210239064764</v>
          </cell>
          <cell r="DA118">
            <v>99.585210239064764</v>
          </cell>
          <cell r="DB118">
            <v>99.585210239064764</v>
          </cell>
          <cell r="DC118">
            <v>99.585210239064764</v>
          </cell>
          <cell r="DD118">
            <v>99.585210239064764</v>
          </cell>
          <cell r="DE118">
            <v>99.585210239064764</v>
          </cell>
          <cell r="DF118">
            <v>99.585210239064764</v>
          </cell>
          <cell r="DG118">
            <v>99.585210239064764</v>
          </cell>
          <cell r="DH118">
            <v>99.585210239064764</v>
          </cell>
          <cell r="DI118">
            <v>99.585210239064764</v>
          </cell>
          <cell r="DJ118">
            <v>99.585210239064764</v>
          </cell>
          <cell r="DK118">
            <v>99.585210239064764</v>
          </cell>
          <cell r="DL118">
            <v>99.585210239064764</v>
          </cell>
          <cell r="DM118">
            <v>99.597530886794843</v>
          </cell>
          <cell r="DN118">
            <v>99.597530886794843</v>
          </cell>
          <cell r="DO118">
            <v>99.597530886794843</v>
          </cell>
          <cell r="DP118">
            <v>99.597530886794843</v>
          </cell>
          <cell r="DQ118">
            <v>99.597530886794843</v>
          </cell>
          <cell r="DR118">
            <v>99.597530886794843</v>
          </cell>
          <cell r="DS118">
            <v>99.597530886794843</v>
          </cell>
          <cell r="DT118">
            <v>99.597530886794843</v>
          </cell>
          <cell r="DU118">
            <v>99.597530886794843</v>
          </cell>
          <cell r="DV118">
            <v>99.597530886794843</v>
          </cell>
          <cell r="DW118">
            <v>99.597530886794843</v>
          </cell>
          <cell r="DX118">
            <v>99.597530886794843</v>
          </cell>
          <cell r="DY118">
            <v>99.597530886794843</v>
          </cell>
          <cell r="DZ118">
            <v>99.597530886794843</v>
          </cell>
          <cell r="EA118">
            <v>99.597530886794843</v>
          </cell>
          <cell r="EB118">
            <v>99.597530886794843</v>
          </cell>
          <cell r="EC118">
            <v>99.597530886794843</v>
          </cell>
          <cell r="ED118">
            <v>99.597530886794843</v>
          </cell>
          <cell r="EE118">
            <v>99.597530886794843</v>
          </cell>
          <cell r="EF118">
            <v>99.597530886794843</v>
          </cell>
          <cell r="EG118">
            <v>99.597530886794843</v>
          </cell>
          <cell r="EH118">
            <v>99.597530886794843</v>
          </cell>
          <cell r="EI118">
            <v>99.597530886794843</v>
          </cell>
          <cell r="EJ118">
            <v>99.597530886794843</v>
          </cell>
          <cell r="EK118">
            <v>99.597530886794843</v>
          </cell>
          <cell r="EL118">
            <v>99.597530886794843</v>
          </cell>
          <cell r="EM118">
            <v>99.597530886794843</v>
          </cell>
          <cell r="EN118">
            <v>99.597530886794843</v>
          </cell>
          <cell r="EO118">
            <v>99.597530886794843</v>
          </cell>
          <cell r="EP118">
            <v>99.597530886794843</v>
          </cell>
          <cell r="EQ118">
            <v>99.597530886794843</v>
          </cell>
          <cell r="ER118">
            <v>99.601766022174417</v>
          </cell>
          <cell r="ES118">
            <v>99.601766022174417</v>
          </cell>
          <cell r="ET118">
            <v>99.601766022174417</v>
          </cell>
          <cell r="EU118">
            <v>99.601766022174417</v>
          </cell>
          <cell r="EV118">
            <v>99.601766022174417</v>
          </cell>
          <cell r="EW118">
            <v>99.601766022174417</v>
          </cell>
          <cell r="EX118">
            <v>99.601766022174417</v>
          </cell>
          <cell r="EY118">
            <v>99.601766022174417</v>
          </cell>
          <cell r="EZ118">
            <v>99.601766022174417</v>
          </cell>
          <cell r="FA118">
            <v>99.601766022174417</v>
          </cell>
          <cell r="FB118">
            <v>99.601766022174417</v>
          </cell>
          <cell r="FC118">
            <v>99.601766022174417</v>
          </cell>
          <cell r="FD118">
            <v>99.601766022174417</v>
          </cell>
          <cell r="FE118">
            <v>99.601766022174417</v>
          </cell>
          <cell r="FF118">
            <v>99.601766022174417</v>
          </cell>
          <cell r="FG118">
            <v>99.601766022174417</v>
          </cell>
          <cell r="FH118">
            <v>99.601766022174417</v>
          </cell>
          <cell r="FI118">
            <v>99.601766022174417</v>
          </cell>
          <cell r="FJ118">
            <v>99.601766022174417</v>
          </cell>
          <cell r="FK118">
            <v>99.601766022174417</v>
          </cell>
          <cell r="FL118">
            <v>99.601766022174417</v>
          </cell>
          <cell r="FM118">
            <v>99.601766022174417</v>
          </cell>
          <cell r="FN118">
            <v>99.601766022174417</v>
          </cell>
          <cell r="FO118">
            <v>99.601766022174417</v>
          </cell>
          <cell r="FP118">
            <v>99.601766022174417</v>
          </cell>
          <cell r="FQ118">
            <v>99.601766022174417</v>
          </cell>
          <cell r="FR118">
            <v>99.601766022174417</v>
          </cell>
          <cell r="FS118">
            <v>99.601766022174417</v>
          </cell>
          <cell r="FT118">
            <v>99.601766022174417</v>
          </cell>
          <cell r="FU118">
            <v>99.601766022174417</v>
          </cell>
          <cell r="FV118">
            <v>99.574634876920669</v>
          </cell>
          <cell r="FW118">
            <v>99.574634876920669</v>
          </cell>
          <cell r="FX118">
            <v>99.574634876920669</v>
          </cell>
          <cell r="FY118">
            <v>99.574634876920669</v>
          </cell>
          <cell r="FZ118">
            <v>99.574634876920669</v>
          </cell>
          <cell r="GA118">
            <v>99.574634876920669</v>
          </cell>
          <cell r="GB118">
            <v>99.574634876920669</v>
          </cell>
          <cell r="GC118">
            <v>99.574634876920669</v>
          </cell>
          <cell r="GD118">
            <v>99.574634876920669</v>
          </cell>
          <cell r="GE118">
            <v>99.574634876920669</v>
          </cell>
          <cell r="GF118">
            <v>99.574634876920669</v>
          </cell>
          <cell r="GG118">
            <v>99.574634876920669</v>
          </cell>
          <cell r="GH118">
            <v>99.574634876920669</v>
          </cell>
          <cell r="GI118">
            <v>99.574634876920669</v>
          </cell>
          <cell r="GJ118">
            <v>99.574634876920669</v>
          </cell>
          <cell r="GK118">
            <v>99.574634876920669</v>
          </cell>
          <cell r="GL118">
            <v>99.574634876920669</v>
          </cell>
          <cell r="GM118">
            <v>99.574634876920669</v>
          </cell>
          <cell r="GN118">
            <v>99.574634876920669</v>
          </cell>
          <cell r="GO118">
            <v>99.574634876920669</v>
          </cell>
          <cell r="GP118">
            <v>99.574634876920669</v>
          </cell>
          <cell r="GQ118">
            <v>99.574634876920669</v>
          </cell>
          <cell r="GR118">
            <v>99.574634876920669</v>
          </cell>
          <cell r="GS118">
            <v>99.574634876920669</v>
          </cell>
          <cell r="GT118">
            <v>99.574634876920669</v>
          </cell>
          <cell r="GU118">
            <v>99.574634876920669</v>
          </cell>
          <cell r="GV118">
            <v>99.574634876920669</v>
          </cell>
          <cell r="GW118">
            <v>99.574634876920669</v>
          </cell>
          <cell r="GX118">
            <v>99.574634876920669</v>
          </cell>
          <cell r="GY118">
            <v>99.574634876920669</v>
          </cell>
          <cell r="GZ118">
            <v>99.574634876920669</v>
          </cell>
          <cell r="HA118">
            <v>99.532683421891491</v>
          </cell>
          <cell r="HB118">
            <v>99.532683421891491</v>
          </cell>
          <cell r="HC118">
            <v>99.532683421891491</v>
          </cell>
          <cell r="HD118">
            <v>99.532683421891491</v>
          </cell>
          <cell r="HE118">
            <v>99.532683421891491</v>
          </cell>
          <cell r="HF118">
            <v>99.532683421891491</v>
          </cell>
          <cell r="HG118">
            <v>99.532683421891491</v>
          </cell>
          <cell r="HH118">
            <v>99.532683421891491</v>
          </cell>
          <cell r="HI118">
            <v>99.532683421891491</v>
          </cell>
          <cell r="HJ118">
            <v>99.532683421891491</v>
          </cell>
          <cell r="HK118">
            <v>99.532683421891491</v>
          </cell>
          <cell r="HL118">
            <v>99.532683421891491</v>
          </cell>
          <cell r="HM118">
            <v>99.532683421891491</v>
          </cell>
          <cell r="HN118">
            <v>99.532683421891491</v>
          </cell>
          <cell r="HO118">
            <v>99.532683421891491</v>
          </cell>
          <cell r="HP118">
            <v>99.532683421891491</v>
          </cell>
          <cell r="HQ118">
            <v>99.532683421891491</v>
          </cell>
          <cell r="HR118">
            <v>99.532683421891491</v>
          </cell>
          <cell r="HS118">
            <v>99.532683421891491</v>
          </cell>
          <cell r="HT118">
            <v>99.532683421891491</v>
          </cell>
          <cell r="HU118">
            <v>99.532683421891491</v>
          </cell>
          <cell r="HV118">
            <v>99.532683421891491</v>
          </cell>
          <cell r="HW118">
            <v>99.532683421891491</v>
          </cell>
          <cell r="HX118">
            <v>99.532683421891491</v>
          </cell>
          <cell r="HY118">
            <v>99.532683421891491</v>
          </cell>
          <cell r="HZ118">
            <v>99.532683421891491</v>
          </cell>
          <cell r="IA118">
            <v>99.532683421891491</v>
          </cell>
        </row>
        <row r="119">
          <cell r="A119">
            <v>117</v>
          </cell>
          <cell r="C119" t="str">
            <v>Eficiencia Destilação ( % ) Acum</v>
          </cell>
          <cell r="E119">
            <v>99.565369541453421</v>
          </cell>
          <cell r="F119">
            <v>99.565369541453435</v>
          </cell>
          <cell r="G119">
            <v>99.56536954145345</v>
          </cell>
          <cell r="H119">
            <v>99.56536954145345</v>
          </cell>
          <cell r="I119">
            <v>99.565369541453435</v>
          </cell>
          <cell r="J119">
            <v>99.565369541453435</v>
          </cell>
          <cell r="K119">
            <v>99.56536954145345</v>
          </cell>
          <cell r="L119">
            <v>99.565369541453435</v>
          </cell>
          <cell r="M119">
            <v>99.56536954145345</v>
          </cell>
          <cell r="N119">
            <v>99.565369541453435</v>
          </cell>
          <cell r="O119">
            <v>99.56536954145345</v>
          </cell>
          <cell r="P119">
            <v>99.56536954145345</v>
          </cell>
          <cell r="Q119">
            <v>99.565369541453435</v>
          </cell>
          <cell r="R119">
            <v>99.565369541453435</v>
          </cell>
          <cell r="S119">
            <v>99.565369541453435</v>
          </cell>
          <cell r="T119">
            <v>99.565369541453435</v>
          </cell>
          <cell r="U119">
            <v>99.565369541453435</v>
          </cell>
          <cell r="V119">
            <v>99.565369541453435</v>
          </cell>
          <cell r="W119">
            <v>99.565369541453421</v>
          </cell>
          <cell r="X119">
            <v>99.565369541453421</v>
          </cell>
          <cell r="Y119">
            <v>99.565756504474535</v>
          </cell>
          <cell r="Z119">
            <v>99.566571288440443</v>
          </cell>
          <cell r="AA119">
            <v>99.567551329561809</v>
          </cell>
          <cell r="AB119">
            <v>99.568427544911685</v>
          </cell>
          <cell r="AC119">
            <v>99.569215603489027</v>
          </cell>
          <cell r="AD119">
            <v>99.569928172363447</v>
          </cell>
          <cell r="AE119">
            <v>99.570575602718492</v>
          </cell>
          <cell r="AF119">
            <v>99.571166435977247</v>
          </cell>
          <cell r="AG119">
            <v>99.571707782753066</v>
          </cell>
          <cell r="AH119">
            <v>99.572205610408247</v>
          </cell>
          <cell r="AI119">
            <v>99.572664963941563</v>
          </cell>
          <cell r="AJ119">
            <v>99.573090137568073</v>
          </cell>
          <cell r="AK119">
            <v>99.573484809371521</v>
          </cell>
          <cell r="AL119">
            <v>99.573671714732257</v>
          </cell>
          <cell r="AM119">
            <v>99.574026439567149</v>
          </cell>
          <cell r="AN119">
            <v>99.574357810780171</v>
          </cell>
          <cell r="AO119">
            <v>99.574668061132812</v>
          </cell>
          <cell r="AP119">
            <v>99.574959147554566</v>
          </cell>
          <cell r="AQ119">
            <v>99.575232792461634</v>
          </cell>
          <cell r="AR119">
            <v>99.575490517864452</v>
          </cell>
          <cell r="AS119">
            <v>99.575613838651606</v>
          </cell>
          <cell r="AT119">
            <v>99.575850168712762</v>
          </cell>
          <cell r="AU119">
            <v>99.576073682113602</v>
          </cell>
          <cell r="AV119">
            <v>99.576285393939457</v>
          </cell>
          <cell r="AW119">
            <v>99.576486214839122</v>
          </cell>
          <cell r="AX119">
            <v>99.576676964119244</v>
          </cell>
          <cell r="AY119">
            <v>99.576858380916676</v>
          </cell>
          <cell r="AZ119">
            <v>99.576945801077215</v>
          </cell>
          <cell r="BA119">
            <v>99.577114452881958</v>
          </cell>
          <cell r="BB119">
            <v>99.577275328874876</v>
          </cell>
          <cell r="BC119">
            <v>99.577428954702313</v>
          </cell>
          <cell r="BD119">
            <v>99.577324849461988</v>
          </cell>
          <cell r="BE119">
            <v>99.577224740212941</v>
          </cell>
          <cell r="BF119">
            <v>99.5771284012135</v>
          </cell>
          <cell r="BG119">
            <v>99.577081579619161</v>
          </cell>
          <cell r="BH119">
            <v>99.576990508817559</v>
          </cell>
          <cell r="BI119">
            <v>99.57690271365901</v>
          </cell>
          <cell r="BJ119">
            <v>99.576818020537686</v>
          </cell>
          <cell r="BK119">
            <v>99.576736267902731</v>
          </cell>
          <cell r="BL119">
            <v>99.576657305229716</v>
          </cell>
          <cell r="BM119">
            <v>99.576580992095728</v>
          </cell>
          <cell r="BN119">
            <v>99.57654378777903</v>
          </cell>
          <cell r="BO119">
            <v>99.576471205726847</v>
          </cell>
          <cell r="BP119">
            <v>99.576400961078747</v>
          </cell>
          <cell r="BQ119">
            <v>99.5763329427147</v>
          </cell>
          <cell r="BR119">
            <v>99.576267046448322</v>
          </cell>
          <cell r="BS119">
            <v>99.576203174494353</v>
          </cell>
          <cell r="BT119">
            <v>99.576141234984505</v>
          </cell>
          <cell r="BU119">
            <v>99.576110962695921</v>
          </cell>
          <cell r="BV119">
            <v>99.576051761467355</v>
          </cell>
          <cell r="BW119">
            <v>99.575994286100382</v>
          </cell>
          <cell r="BX119">
            <v>99.575938462209606</v>
          </cell>
          <cell r="BY119">
            <v>99.575884219623788</v>
          </cell>
          <cell r="BZ119">
            <v>99.575831492091609</v>
          </cell>
          <cell r="CA119">
            <v>99.575780217011726</v>
          </cell>
          <cell r="CB119">
            <v>99.575755105515086</v>
          </cell>
          <cell r="CC119">
            <v>99.575705899115178</v>
          </cell>
          <cell r="CD119">
            <v>99.575658003054286</v>
          </cell>
          <cell r="CE119">
            <v>99.575611365679734</v>
          </cell>
          <cell r="CF119">
            <v>99.575565938018499</v>
          </cell>
          <cell r="CG119">
            <v>99.575521673605579</v>
          </cell>
          <cell r="CH119">
            <v>99.575674288203757</v>
          </cell>
          <cell r="CI119">
            <v>99.575748806599705</v>
          </cell>
          <cell r="CJ119">
            <v>99.575894403227366</v>
          </cell>
          <cell r="CK119">
            <v>99.576035586757527</v>
          </cell>
          <cell r="CL119">
            <v>99.576172554839161</v>
          </cell>
          <cell r="CM119">
            <v>99.576305493492072</v>
          </cell>
          <cell r="CN119">
            <v>99.57643457794974</v>
          </cell>
          <cell r="CO119">
            <v>99.576559973430065</v>
          </cell>
          <cell r="CP119">
            <v>99.576621336870502</v>
          </cell>
          <cell r="CQ119">
            <v>99.576741488480621</v>
          </cell>
          <cell r="CR119">
            <v>99.57685832482602</v>
          </cell>
          <cell r="CS119">
            <v>99.576971981253322</v>
          </cell>
          <cell r="CT119">
            <v>99.577082585840657</v>
          </cell>
          <cell r="CU119">
            <v>99.577190259879089</v>
          </cell>
          <cell r="CV119">
            <v>99.577295118316357</v>
          </cell>
          <cell r="CW119">
            <v>99.577346525972587</v>
          </cell>
          <cell r="CX119">
            <v>99.577447363658564</v>
          </cell>
          <cell r="CY119">
            <v>99.577545647970425</v>
          </cell>
          <cell r="CZ119">
            <v>99.577641474679012</v>
          </cell>
          <cell r="DA119">
            <v>99.577734934824775</v>
          </cell>
          <cell r="DB119">
            <v>99.577826115006332</v>
          </cell>
          <cell r="DC119">
            <v>99.577915097648045</v>
          </cell>
          <cell r="DD119">
            <v>99.577958789569209</v>
          </cell>
          <cell r="DE119">
            <v>99.578044621922928</v>
          </cell>
          <cell r="DF119">
            <v>99.578128446123443</v>
          </cell>
          <cell r="DG119">
            <v>99.578210331830704</v>
          </cell>
          <cell r="DH119">
            <v>99.578290345519591</v>
          </cell>
          <cell r="DI119">
            <v>99.578368550659917</v>
          </cell>
          <cell r="DJ119">
            <v>99.578445007884326</v>
          </cell>
          <cell r="DK119">
            <v>99.578482599238811</v>
          </cell>
          <cell r="DL119">
            <v>99.578556542452631</v>
          </cell>
          <cell r="DM119">
            <v>99.578762821489846</v>
          </cell>
          <cell r="DN119">
            <v>99.578964663649231</v>
          </cell>
          <cell r="DO119">
            <v>99.579162210557598</v>
          </cell>
          <cell r="DP119">
            <v>99.579355597877466</v>
          </cell>
          <cell r="DQ119">
            <v>99.57954495561782</v>
          </cell>
          <cell r="DR119">
            <v>99.579638162549699</v>
          </cell>
          <cell r="DS119">
            <v>99.57982170803335</v>
          </cell>
          <cell r="DT119">
            <v>99.58000152609479</v>
          </cell>
          <cell r="DU119">
            <v>99.58017772913685</v>
          </cell>
          <cell r="DV119">
            <v>99.580350425087858</v>
          </cell>
          <cell r="DW119">
            <v>99.580519717622153</v>
          </cell>
          <cell r="DX119">
            <v>99.580685706367618</v>
          </cell>
          <cell r="DY119">
            <v>99.580767491895145</v>
          </cell>
          <cell r="DZ119">
            <v>99.580928703386348</v>
          </cell>
          <cell r="EA119">
            <v>99.581086843710708</v>
          </cell>
          <cell r="EB119">
            <v>99.581241999801293</v>
          </cell>
          <cell r="EC119">
            <v>99.581394255340797</v>
          </cell>
          <cell r="ED119">
            <v>99.581543690912142</v>
          </cell>
          <cell r="EE119">
            <v>99.5816903841406</v>
          </cell>
          <cell r="EF119">
            <v>99.581762725858681</v>
          </cell>
          <cell r="EG119">
            <v>99.581905444979554</v>
          </cell>
          <cell r="EH119">
            <v>99.58204560374584</v>
          </cell>
          <cell r="EI119">
            <v>99.582183270443437</v>
          </cell>
          <cell r="EJ119">
            <v>99.582318510951353</v>
          </cell>
          <cell r="EK119">
            <v>99.582451388846863</v>
          </cell>
          <cell r="EL119">
            <v>99.582581965505071</v>
          </cell>
          <cell r="EM119">
            <v>99.582646409471124</v>
          </cell>
          <cell r="EN119">
            <v>99.58277364476605</v>
          </cell>
          <cell r="EO119">
            <v>99.582898723235743</v>
          </cell>
          <cell r="EP119">
            <v>99.583021699261309</v>
          </cell>
          <cell r="EQ119">
            <v>99.583142625410943</v>
          </cell>
          <cell r="ER119">
            <v>99.583286375318806</v>
          </cell>
          <cell r="ES119">
            <v>99.583427923076684</v>
          </cell>
          <cell r="ET119">
            <v>99.583497886902535</v>
          </cell>
          <cell r="EU119">
            <v>99.58363622511925</v>
          </cell>
          <cell r="EV119">
            <v>99.583772483908618</v>
          </cell>
          <cell r="EW119">
            <v>99.583906709806172</v>
          </cell>
          <cell r="EX119">
            <v>99.584038947969191</v>
          </cell>
          <cell r="EY119">
            <v>99.58416924222729</v>
          </cell>
          <cell r="EZ119">
            <v>99.584297635130923</v>
          </cell>
          <cell r="FA119">
            <v>99.584361131533484</v>
          </cell>
          <cell r="FB119">
            <v>99.584486749502773</v>
          </cell>
          <cell r="FC119">
            <v>99.584610567196378</v>
          </cell>
          <cell r="FD119">
            <v>99.584732623039542</v>
          </cell>
          <cell r="FE119">
            <v>99.584852954371684</v>
          </cell>
          <cell r="FF119">
            <v>99.584971597484525</v>
          </cell>
          <cell r="FG119">
            <v>99.585088587658518</v>
          </cell>
          <cell r="FH119">
            <v>99.585146473650724</v>
          </cell>
          <cell r="FI119">
            <v>99.585261048440998</v>
          </cell>
          <cell r="FJ119">
            <v>99.585374054295471</v>
          </cell>
          <cell r="FK119">
            <v>99.58548552322145</v>
          </cell>
          <cell r="FL119">
            <v>99.585595486361512</v>
          </cell>
          <cell r="FM119">
            <v>99.585703974022465</v>
          </cell>
          <cell r="FN119">
            <v>99.585811015703243</v>
          </cell>
          <cell r="FO119">
            <v>99.585864003305176</v>
          </cell>
          <cell r="FP119">
            <v>99.585968929624485</v>
          </cell>
          <cell r="FQ119">
            <v>99.586072480349344</v>
          </cell>
          <cell r="FR119">
            <v>99.586174682354851</v>
          </cell>
          <cell r="FS119">
            <v>99.586275561820571</v>
          </cell>
          <cell r="FT119">
            <v>99.586375144252827</v>
          </cell>
          <cell r="FU119">
            <v>99.586473454506319</v>
          </cell>
          <cell r="FV119">
            <v>99.586442174365317</v>
          </cell>
          <cell r="FW119">
            <v>99.5863801073709</v>
          </cell>
          <cell r="FX119">
            <v>99.586318689494931</v>
          </cell>
          <cell r="FY119">
            <v>99.586257910607344</v>
          </cell>
          <cell r="FZ119">
            <v>99.586197760787726</v>
          </cell>
          <cell r="GA119">
            <v>99.586138230319975</v>
          </cell>
          <cell r="GB119">
            <v>99.586079309687079</v>
          </cell>
          <cell r="GC119">
            <v>99.586050075137777</v>
          </cell>
          <cell r="GD119">
            <v>99.585992051835703</v>
          </cell>
          <cell r="GE119">
            <v>99.58593461541389</v>
          </cell>
          <cell r="GF119">
            <v>99.58587775701308</v>
          </cell>
          <cell r="GG119">
            <v>99.585821467951433</v>
          </cell>
          <cell r="GH119">
            <v>99.585765739720131</v>
          </cell>
          <cell r="GI119">
            <v>99.585710563979063</v>
          </cell>
          <cell r="GJ119">
            <v>99.585683180731166</v>
          </cell>
          <cell r="GK119">
            <v>99.58562881844658</v>
          </cell>
          <cell r="GL119">
            <v>99.585574988513031</v>
          </cell>
          <cell r="GM119">
            <v>99.58552168314894</v>
          </cell>
          <cell r="GN119">
            <v>99.585468894723647</v>
          </cell>
          <cell r="GO119">
            <v>99.585416615753772</v>
          </cell>
          <cell r="GP119">
            <v>99.585364838899665</v>
          </cell>
          <cell r="GQ119">
            <v>99.585339136510839</v>
          </cell>
          <cell r="GR119">
            <v>99.585288099374623</v>
          </cell>
          <cell r="GS119">
            <v>99.585237546611694</v>
          </cell>
          <cell r="GT119">
            <v>99.585187471359134</v>
          </cell>
          <cell r="GU119">
            <v>99.585137866883073</v>
          </cell>
          <cell r="GV119">
            <v>99.58508872657562</v>
          </cell>
          <cell r="GW119">
            <v>99.585040043952034</v>
          </cell>
          <cell r="GX119">
            <v>99.585015872278134</v>
          </cell>
          <cell r="GY119">
            <v>99.584967864283627</v>
          </cell>
          <cell r="GZ119">
            <v>99.584967864283627</v>
          </cell>
          <cell r="HA119">
            <v>99.584967864283627</v>
          </cell>
          <cell r="HB119">
            <v>99.584967864283627</v>
          </cell>
          <cell r="HC119">
            <v>99.584967864283627</v>
          </cell>
          <cell r="HD119">
            <v>99.584967864283627</v>
          </cell>
          <cell r="HE119">
            <v>99.584967864283627</v>
          </cell>
          <cell r="HF119">
            <v>99.584967864283627</v>
          </cell>
          <cell r="HG119">
            <v>99.584967864283627</v>
          </cell>
          <cell r="HH119">
            <v>99.584967864283627</v>
          </cell>
          <cell r="HI119">
            <v>99.584967864283627</v>
          </cell>
          <cell r="HJ119">
            <v>99.584967864283627</v>
          </cell>
          <cell r="HK119">
            <v>99.584967864283627</v>
          </cell>
          <cell r="HL119">
            <v>99.584967864283627</v>
          </cell>
          <cell r="HM119">
            <v>99.584967864283627</v>
          </cell>
          <cell r="HN119">
            <v>99.584967864283627</v>
          </cell>
          <cell r="HO119">
            <v>99.584967864283627</v>
          </cell>
          <cell r="HP119">
            <v>99.584967864283627</v>
          </cell>
          <cell r="HQ119">
            <v>99.584967864283627</v>
          </cell>
          <cell r="HR119">
            <v>99.584967864283627</v>
          </cell>
          <cell r="HS119">
            <v>99.584967864283627</v>
          </cell>
          <cell r="HT119">
            <v>99.584967864283627</v>
          </cell>
          <cell r="HU119">
            <v>99.584967864283627</v>
          </cell>
          <cell r="HV119">
            <v>99.584967864283627</v>
          </cell>
          <cell r="HW119">
            <v>99.584967864283627</v>
          </cell>
          <cell r="HX119">
            <v>99.584967864283627</v>
          </cell>
          <cell r="HY119">
            <v>99.584967864283627</v>
          </cell>
          <cell r="HZ119">
            <v>99.584967864283627</v>
          </cell>
          <cell r="IA119">
            <v>99.584967864283627</v>
          </cell>
        </row>
        <row r="120">
          <cell r="A120">
            <v>118</v>
          </cell>
        </row>
        <row r="121">
          <cell r="A121">
            <v>119</v>
          </cell>
          <cell r="B121" t="str">
            <v>Dia</v>
          </cell>
          <cell r="C121" t="str">
            <v>Rendimiento Alcohol Producido Equivalente (lt/TC)</v>
          </cell>
          <cell r="E121">
            <v>0</v>
          </cell>
          <cell r="F121">
            <v>85.900898073244264</v>
          </cell>
          <cell r="G121">
            <v>85.900898073244292</v>
          </cell>
          <cell r="H121">
            <v>85.900898073244264</v>
          </cell>
          <cell r="I121">
            <v>85.900898073244264</v>
          </cell>
          <cell r="J121">
            <v>85.900898073244264</v>
          </cell>
          <cell r="K121">
            <v>85.900898073244264</v>
          </cell>
          <cell r="L121">
            <v>85.900898073244264</v>
          </cell>
          <cell r="M121">
            <v>85.900898073244264</v>
          </cell>
          <cell r="N121">
            <v>85.900898073244264</v>
          </cell>
          <cell r="O121">
            <v>85.900898073244264</v>
          </cell>
          <cell r="P121">
            <v>85.900898073244264</v>
          </cell>
          <cell r="Q121">
            <v>85.900898073244264</v>
          </cell>
          <cell r="R121">
            <v>85.900898073244264</v>
          </cell>
          <cell r="S121">
            <v>85.900898073244264</v>
          </cell>
          <cell r="T121">
            <v>85.900898073244264</v>
          </cell>
          <cell r="U121">
            <v>85.900898073244264</v>
          </cell>
          <cell r="V121">
            <v>85.900898073244264</v>
          </cell>
          <cell r="W121">
            <v>85.900898073244264</v>
          </cell>
          <cell r="X121">
            <v>85.900898073244264</v>
          </cell>
          <cell r="Y121">
            <v>76.083652579159235</v>
          </cell>
          <cell r="Z121">
            <v>89.805097998128417</v>
          </cell>
          <cell r="AA121">
            <v>89.805097998128417</v>
          </cell>
          <cell r="AB121">
            <v>89.805097998128417</v>
          </cell>
          <cell r="AC121">
            <v>89.805097998128417</v>
          </cell>
          <cell r="AD121">
            <v>89.805097998128417</v>
          </cell>
          <cell r="AE121">
            <v>89.805097998128417</v>
          </cell>
          <cell r="AF121">
            <v>89.805097998128417</v>
          </cell>
          <cell r="AG121">
            <v>89.805097998128417</v>
          </cell>
          <cell r="AH121">
            <v>89.805097998128417</v>
          </cell>
          <cell r="AI121">
            <v>89.805097998128417</v>
          </cell>
          <cell r="AJ121">
            <v>89.805097998128417</v>
          </cell>
          <cell r="AK121">
            <v>89.805097998128417</v>
          </cell>
          <cell r="AL121">
            <v>89.805097998128417</v>
          </cell>
          <cell r="AM121">
            <v>89.805097998128417</v>
          </cell>
          <cell r="AN121">
            <v>89.805097998128417</v>
          </cell>
          <cell r="AO121">
            <v>89.805097998128417</v>
          </cell>
          <cell r="AP121">
            <v>89.805097998128417</v>
          </cell>
          <cell r="AQ121">
            <v>89.805097998128417</v>
          </cell>
          <cell r="AR121">
            <v>89.805097998128417</v>
          </cell>
          <cell r="AS121">
            <v>89.805097998128417</v>
          </cell>
          <cell r="AT121">
            <v>89.805097998128417</v>
          </cell>
          <cell r="AU121">
            <v>89.805097998128417</v>
          </cell>
          <cell r="AV121">
            <v>89.805097998128417</v>
          </cell>
          <cell r="AW121">
            <v>89.805097998128417</v>
          </cell>
          <cell r="AX121">
            <v>89.805097998128417</v>
          </cell>
          <cell r="AY121">
            <v>89.805097998128417</v>
          </cell>
          <cell r="AZ121">
            <v>89.805097998128417</v>
          </cell>
          <cell r="BA121">
            <v>89.805097998128417</v>
          </cell>
          <cell r="BB121">
            <v>89.805097998128417</v>
          </cell>
          <cell r="BC121">
            <v>89.805097998128417</v>
          </cell>
          <cell r="BD121">
            <v>91.979337988302063</v>
          </cell>
          <cell r="BE121">
            <v>87.272580693187081</v>
          </cell>
          <cell r="BF121">
            <v>87.272580693187081</v>
          </cell>
          <cell r="BG121">
            <v>87.272580693187081</v>
          </cell>
          <cell r="BH121">
            <v>87.272580693187081</v>
          </cell>
          <cell r="BI121">
            <v>87.272580693187081</v>
          </cell>
          <cell r="BJ121">
            <v>87.272580693187081</v>
          </cell>
          <cell r="BK121">
            <v>87.272580693187081</v>
          </cell>
          <cell r="BL121">
            <v>87.272580693187081</v>
          </cell>
          <cell r="BM121">
            <v>87.272580693187081</v>
          </cell>
          <cell r="BN121">
            <v>87.272580693187081</v>
          </cell>
          <cell r="BO121">
            <v>87.272580693187081</v>
          </cell>
          <cell r="BP121">
            <v>87.272580693187081</v>
          </cell>
          <cell r="BQ121">
            <v>87.272580693187081</v>
          </cell>
          <cell r="BR121">
            <v>87.272580693187081</v>
          </cell>
          <cell r="BS121">
            <v>87.272580693187081</v>
          </cell>
          <cell r="BT121">
            <v>87.272580693187081</v>
          </cell>
          <cell r="BU121">
            <v>87.272580693187081</v>
          </cell>
          <cell r="BV121">
            <v>87.272580693187081</v>
          </cell>
          <cell r="BW121">
            <v>87.272580693187081</v>
          </cell>
          <cell r="BX121">
            <v>87.272580693187081</v>
          </cell>
          <cell r="BY121">
            <v>87.272580693187081</v>
          </cell>
          <cell r="BZ121">
            <v>87.272580693187081</v>
          </cell>
          <cell r="CA121">
            <v>87.272580693187081</v>
          </cell>
          <cell r="CB121">
            <v>87.272580693187081</v>
          </cell>
          <cell r="CC121">
            <v>87.272580693187081</v>
          </cell>
          <cell r="CD121">
            <v>87.272580693187081</v>
          </cell>
          <cell r="CE121">
            <v>87.272580693187081</v>
          </cell>
          <cell r="CF121">
            <v>87.272580693187081</v>
          </cell>
          <cell r="CG121">
            <v>87.272580693187081</v>
          </cell>
          <cell r="CH121">
            <v>83.304104011656392</v>
          </cell>
          <cell r="CI121">
            <v>90.047123740209756</v>
          </cell>
          <cell r="CJ121">
            <v>90.047123740209756</v>
          </cell>
          <cell r="CK121">
            <v>90.047123740209756</v>
          </cell>
          <cell r="CL121">
            <v>90.047123740209756</v>
          </cell>
          <cell r="CM121">
            <v>90.047123740209756</v>
          </cell>
          <cell r="CN121">
            <v>90.047123740209756</v>
          </cell>
          <cell r="CO121">
            <v>90.047123740209756</v>
          </cell>
          <cell r="CP121">
            <v>90.047123740209756</v>
          </cell>
          <cell r="CQ121">
            <v>90.047123740209756</v>
          </cell>
          <cell r="CR121">
            <v>90.047123740209756</v>
          </cell>
          <cell r="CS121">
            <v>90.047123740209756</v>
          </cell>
          <cell r="CT121">
            <v>90.047123740209756</v>
          </cell>
          <cell r="CU121">
            <v>90.047123740209756</v>
          </cell>
          <cell r="CV121">
            <v>90.047123740209756</v>
          </cell>
          <cell r="CW121">
            <v>90.047123740209756</v>
          </cell>
          <cell r="CX121">
            <v>90.047123740209756</v>
          </cell>
          <cell r="CY121">
            <v>90.047123740209756</v>
          </cell>
          <cell r="CZ121">
            <v>90.047123740209756</v>
          </cell>
          <cell r="DA121">
            <v>90.047123740209756</v>
          </cell>
          <cell r="DB121">
            <v>90.047123740209756</v>
          </cell>
          <cell r="DC121">
            <v>90.047123740209756</v>
          </cell>
          <cell r="DD121">
            <v>90.047123740209756</v>
          </cell>
          <cell r="DE121">
            <v>90.047123740209756</v>
          </cell>
          <cell r="DF121">
            <v>90.047123740209756</v>
          </cell>
          <cell r="DG121">
            <v>90.047123740209756</v>
          </cell>
          <cell r="DH121">
            <v>90.047123740209756</v>
          </cell>
          <cell r="DI121">
            <v>90.047123740209756</v>
          </cell>
          <cell r="DJ121">
            <v>90.047123740209756</v>
          </cell>
          <cell r="DK121">
            <v>90.047123740209756</v>
          </cell>
          <cell r="DL121">
            <v>90.047123740209756</v>
          </cell>
          <cell r="DM121">
            <v>91.897695173373776</v>
          </cell>
          <cell r="DN121">
            <v>92.822980889955801</v>
          </cell>
          <cell r="DO121">
            <v>92.822980889955801</v>
          </cell>
          <cell r="DP121">
            <v>92.822980889955801</v>
          </cell>
          <cell r="DQ121">
            <v>92.822980889955801</v>
          </cell>
          <cell r="DR121">
            <v>92.822980889955801</v>
          </cell>
          <cell r="DS121">
            <v>92.822980889955801</v>
          </cell>
          <cell r="DT121">
            <v>92.822980889955801</v>
          </cell>
          <cell r="DU121">
            <v>92.822980889955801</v>
          </cell>
          <cell r="DV121">
            <v>92.822980889955801</v>
          </cell>
          <cell r="DW121">
            <v>92.822980889955801</v>
          </cell>
          <cell r="DX121">
            <v>92.822980889955801</v>
          </cell>
          <cell r="DY121">
            <v>92.822980889955801</v>
          </cell>
          <cell r="DZ121">
            <v>92.822980889955801</v>
          </cell>
          <cell r="EA121">
            <v>92.822980889955801</v>
          </cell>
          <cell r="EB121">
            <v>92.822980889955801</v>
          </cell>
          <cell r="EC121">
            <v>92.822980889955801</v>
          </cell>
          <cell r="ED121">
            <v>92.822980889955801</v>
          </cell>
          <cell r="EE121">
            <v>92.822980889955801</v>
          </cell>
          <cell r="EF121">
            <v>92.822980889955801</v>
          </cell>
          <cell r="EG121">
            <v>92.822980889955801</v>
          </cell>
          <cell r="EH121">
            <v>92.822980889955801</v>
          </cell>
          <cell r="EI121">
            <v>92.822980889955801</v>
          </cell>
          <cell r="EJ121">
            <v>92.822980889955801</v>
          </cell>
          <cell r="EK121">
            <v>92.822980889955801</v>
          </cell>
          <cell r="EL121">
            <v>92.822980889955801</v>
          </cell>
          <cell r="EM121">
            <v>92.822980889955801</v>
          </cell>
          <cell r="EN121">
            <v>92.822980889955801</v>
          </cell>
          <cell r="EO121">
            <v>92.822980889955801</v>
          </cell>
          <cell r="EP121">
            <v>92.822980889955801</v>
          </cell>
          <cell r="EQ121">
            <v>92.822980889955801</v>
          </cell>
          <cell r="ER121">
            <v>95.694166405333519</v>
          </cell>
          <cell r="ES121">
            <v>93.814652702666805</v>
          </cell>
          <cell r="ET121">
            <v>93.814652702666791</v>
          </cell>
          <cell r="EU121">
            <v>93.814652702666805</v>
          </cell>
          <cell r="EV121">
            <v>93.814652702666805</v>
          </cell>
          <cell r="EW121">
            <v>93.814652702666805</v>
          </cell>
          <cell r="EX121">
            <v>93.814652702666805</v>
          </cell>
          <cell r="EY121">
            <v>93.814652702666805</v>
          </cell>
          <cell r="EZ121">
            <v>93.814652702666805</v>
          </cell>
          <cell r="FA121">
            <v>93.814652702666791</v>
          </cell>
          <cell r="FB121">
            <v>93.814652702666805</v>
          </cell>
          <cell r="FC121">
            <v>93.814652702666805</v>
          </cell>
          <cell r="FD121">
            <v>93.814652702666805</v>
          </cell>
          <cell r="FE121">
            <v>93.814652702666805</v>
          </cell>
          <cell r="FF121">
            <v>93.814652702666805</v>
          </cell>
          <cell r="FG121">
            <v>93.814652702666805</v>
          </cell>
          <cell r="FH121">
            <v>93.814652702666791</v>
          </cell>
          <cell r="FI121">
            <v>93.814652702666805</v>
          </cell>
          <cell r="FJ121">
            <v>93.814652702666805</v>
          </cell>
          <cell r="FK121">
            <v>93.814652702666805</v>
          </cell>
          <cell r="FL121">
            <v>93.814652702666805</v>
          </cell>
          <cell r="FM121">
            <v>93.814652702666805</v>
          </cell>
          <cell r="FN121">
            <v>93.814652702666805</v>
          </cell>
          <cell r="FO121">
            <v>93.814652702666791</v>
          </cell>
          <cell r="FP121">
            <v>93.814652702666805</v>
          </cell>
          <cell r="FQ121">
            <v>93.814652702666805</v>
          </cell>
          <cell r="FR121">
            <v>93.814652702666805</v>
          </cell>
          <cell r="FS121">
            <v>93.814652702666805</v>
          </cell>
          <cell r="FT121">
            <v>93.814652702666805</v>
          </cell>
          <cell r="FU121">
            <v>93.814652702666805</v>
          </cell>
          <cell r="FV121">
            <v>104.66168120081468</v>
          </cell>
          <cell r="FW121">
            <v>87.787492086014097</v>
          </cell>
          <cell r="FX121">
            <v>87.787492086014097</v>
          </cell>
          <cell r="FY121">
            <v>87.787492086014097</v>
          </cell>
          <cell r="FZ121">
            <v>87.787492086014097</v>
          </cell>
          <cell r="GA121">
            <v>87.787492086014097</v>
          </cell>
          <cell r="GB121">
            <v>87.787492086014097</v>
          </cell>
          <cell r="GC121">
            <v>87.787492086014097</v>
          </cell>
          <cell r="GD121">
            <v>87.787492086014097</v>
          </cell>
          <cell r="GE121">
            <v>87.787492086014097</v>
          </cell>
          <cell r="GF121">
            <v>87.787492086014097</v>
          </cell>
          <cell r="GG121">
            <v>87.787492086014097</v>
          </cell>
          <cell r="GH121">
            <v>87.787492086014097</v>
          </cell>
          <cell r="GI121">
            <v>87.787492086014097</v>
          </cell>
          <cell r="GJ121">
            <v>87.787492086014097</v>
          </cell>
          <cell r="GK121">
            <v>87.787492086014097</v>
          </cell>
          <cell r="GL121">
            <v>87.787492086014097</v>
          </cell>
          <cell r="GM121">
            <v>87.787492086014097</v>
          </cell>
          <cell r="GN121">
            <v>87.787492086014097</v>
          </cell>
          <cell r="GO121">
            <v>87.787492086014097</v>
          </cell>
          <cell r="GP121">
            <v>87.787492086014097</v>
          </cell>
          <cell r="GQ121">
            <v>87.787492086014097</v>
          </cell>
          <cell r="GR121">
            <v>87.787492086014097</v>
          </cell>
          <cell r="GS121">
            <v>87.787492086014097</v>
          </cell>
          <cell r="GT121">
            <v>87.787492086014097</v>
          </cell>
          <cell r="GU121">
            <v>87.787492086014097</v>
          </cell>
          <cell r="GV121">
            <v>87.787492086014097</v>
          </cell>
          <cell r="GW121">
            <v>87.787492086014097</v>
          </cell>
          <cell r="GX121">
            <v>87.787492086014097</v>
          </cell>
          <cell r="GY121">
            <v>87.787492086014097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  <cell r="HI121">
            <v>0</v>
          </cell>
          <cell r="HJ121">
            <v>0</v>
          </cell>
          <cell r="HK121">
            <v>0</v>
          </cell>
          <cell r="HL121">
            <v>0</v>
          </cell>
          <cell r="HM121">
            <v>0</v>
          </cell>
          <cell r="HN121">
            <v>0</v>
          </cell>
          <cell r="HO121">
            <v>0</v>
          </cell>
          <cell r="HP121">
            <v>0</v>
          </cell>
          <cell r="HQ121">
            <v>0</v>
          </cell>
          <cell r="HR121">
            <v>0</v>
          </cell>
          <cell r="HS121">
            <v>0</v>
          </cell>
          <cell r="HT121">
            <v>0</v>
          </cell>
          <cell r="HU121">
            <v>0</v>
          </cell>
          <cell r="HV121">
            <v>0</v>
          </cell>
          <cell r="HW121">
            <v>0</v>
          </cell>
          <cell r="HX121">
            <v>0</v>
          </cell>
          <cell r="HY121">
            <v>0</v>
          </cell>
          <cell r="HZ121">
            <v>0</v>
          </cell>
          <cell r="IA121">
            <v>0</v>
          </cell>
        </row>
        <row r="122">
          <cell r="A122">
            <v>120</v>
          </cell>
          <cell r="B122" t="str">
            <v>Sem</v>
          </cell>
          <cell r="C122" t="str">
            <v>Rendimiento Alcohol Producido Equivalente (lt/TC)</v>
          </cell>
          <cell r="E122">
            <v>0</v>
          </cell>
          <cell r="F122">
            <v>51.540538843946564</v>
          </cell>
          <cell r="G122">
            <v>66.811809612523334</v>
          </cell>
          <cell r="H122">
            <v>73.629341205637957</v>
          </cell>
          <cell r="I122">
            <v>77.310808265919832</v>
          </cell>
          <cell r="J122">
            <v>79.293136682994714</v>
          </cell>
          <cell r="K122">
            <v>80.532091943666515</v>
          </cell>
          <cell r="L122">
            <v>85.900898073244264</v>
          </cell>
          <cell r="M122">
            <v>85.900898073244264</v>
          </cell>
          <cell r="N122">
            <v>85.900898073244264</v>
          </cell>
          <cell r="O122">
            <v>85.900898073244264</v>
          </cell>
          <cell r="P122">
            <v>85.900898073244278</v>
          </cell>
          <cell r="Q122">
            <v>85.900898073244278</v>
          </cell>
          <cell r="R122">
            <v>85.900898073244278</v>
          </cell>
          <cell r="S122">
            <v>85.900898073244264</v>
          </cell>
          <cell r="T122">
            <v>85.900898073244264</v>
          </cell>
          <cell r="U122">
            <v>85.900898073244264</v>
          </cell>
          <cell r="V122">
            <v>85.900898073244264</v>
          </cell>
          <cell r="W122">
            <v>85.900898073244278</v>
          </cell>
          <cell r="X122">
            <v>85.900898073244278</v>
          </cell>
          <cell r="Y122">
            <v>85.297820245612925</v>
          </cell>
          <cell r="Z122">
            <v>89.805097998128417</v>
          </cell>
          <cell r="AA122">
            <v>89.805097998128389</v>
          </cell>
          <cell r="AB122">
            <v>89.805097998128389</v>
          </cell>
          <cell r="AC122">
            <v>89.805097998128389</v>
          </cell>
          <cell r="AD122">
            <v>89.805097998128389</v>
          </cell>
          <cell r="AE122">
            <v>89.805097998128389</v>
          </cell>
          <cell r="AF122">
            <v>89.805097998128375</v>
          </cell>
          <cell r="AG122">
            <v>89.805097998128417</v>
          </cell>
          <cell r="AH122">
            <v>89.805097998128417</v>
          </cell>
          <cell r="AI122">
            <v>89.805097998128403</v>
          </cell>
          <cell r="AJ122">
            <v>89.805097998128417</v>
          </cell>
          <cell r="AK122">
            <v>89.805097998128403</v>
          </cell>
          <cell r="AL122">
            <v>89.805097998128403</v>
          </cell>
          <cell r="AM122">
            <v>89.805097998128403</v>
          </cell>
          <cell r="AN122">
            <v>89.805097998128417</v>
          </cell>
          <cell r="AO122">
            <v>89.805097998128417</v>
          </cell>
          <cell r="AP122">
            <v>89.805097998128403</v>
          </cell>
          <cell r="AQ122">
            <v>89.805097998128417</v>
          </cell>
          <cell r="AR122">
            <v>89.805097998128403</v>
          </cell>
          <cell r="AS122">
            <v>89.805097998128403</v>
          </cell>
          <cell r="AT122">
            <v>89.805097998128403</v>
          </cell>
          <cell r="AU122">
            <v>89.805097998128417</v>
          </cell>
          <cell r="AV122">
            <v>89.805097998128417</v>
          </cell>
          <cell r="AW122">
            <v>89.805097998128403</v>
          </cell>
          <cell r="AX122">
            <v>89.805097998128417</v>
          </cell>
          <cell r="AY122">
            <v>89.805097998128403</v>
          </cell>
          <cell r="AZ122">
            <v>89.805097998128403</v>
          </cell>
          <cell r="BA122">
            <v>89.805097998128403</v>
          </cell>
          <cell r="BB122">
            <v>89.805097998128417</v>
          </cell>
          <cell r="BC122">
            <v>89.805097998128417</v>
          </cell>
          <cell r="BD122">
            <v>90.472438985211397</v>
          </cell>
          <cell r="BE122">
            <v>89.720957113599653</v>
          </cell>
          <cell r="BF122">
            <v>89.255314972294187</v>
          </cell>
          <cell r="BG122">
            <v>89.083144768786298</v>
          </cell>
          <cell r="BH122">
            <v>88.815233139461355</v>
          </cell>
          <cell r="BI122">
            <v>87.272580693187081</v>
          </cell>
          <cell r="BJ122">
            <v>87.272580693187081</v>
          </cell>
          <cell r="BK122">
            <v>87.272580693187095</v>
          </cell>
          <cell r="BL122">
            <v>87.272580693187081</v>
          </cell>
          <cell r="BM122">
            <v>87.272580693187109</v>
          </cell>
          <cell r="BN122">
            <v>87.272580693187095</v>
          </cell>
          <cell r="BO122">
            <v>87.272580693187095</v>
          </cell>
          <cell r="BP122">
            <v>87.272580693187081</v>
          </cell>
          <cell r="BQ122">
            <v>87.272580693187081</v>
          </cell>
          <cell r="BR122">
            <v>87.272580693187095</v>
          </cell>
          <cell r="BS122">
            <v>87.272580693187081</v>
          </cell>
          <cell r="BT122">
            <v>87.272580693187109</v>
          </cell>
          <cell r="BU122">
            <v>87.272580693187095</v>
          </cell>
          <cell r="BV122">
            <v>87.272580693187095</v>
          </cell>
          <cell r="BW122">
            <v>87.272580693187081</v>
          </cell>
          <cell r="BX122">
            <v>87.272580693187081</v>
          </cell>
          <cell r="BY122">
            <v>87.272580693187095</v>
          </cell>
          <cell r="BZ122">
            <v>87.272580693187081</v>
          </cell>
          <cell r="CA122">
            <v>87.272580693187109</v>
          </cell>
          <cell r="CB122">
            <v>87.272580693187095</v>
          </cell>
          <cell r="CC122">
            <v>87.272580693187095</v>
          </cell>
          <cell r="CD122">
            <v>87.272580693187081</v>
          </cell>
          <cell r="CE122">
            <v>87.272580693187081</v>
          </cell>
          <cell r="CF122">
            <v>87.272580693187095</v>
          </cell>
          <cell r="CG122">
            <v>87.272580693187081</v>
          </cell>
          <cell r="CH122">
            <v>86.327705292822642</v>
          </cell>
          <cell r="CI122">
            <v>86.723388106374472</v>
          </cell>
          <cell r="CJ122">
            <v>87.306499621082409</v>
          </cell>
          <cell r="CK122">
            <v>90.047123740209756</v>
          </cell>
          <cell r="CL122">
            <v>90.047123740209756</v>
          </cell>
          <cell r="CM122">
            <v>90.047123740209756</v>
          </cell>
          <cell r="CN122">
            <v>90.047123740209756</v>
          </cell>
          <cell r="CO122">
            <v>90.047123740209742</v>
          </cell>
          <cell r="CP122">
            <v>90.047123740209756</v>
          </cell>
          <cell r="CQ122">
            <v>90.047123740209756</v>
          </cell>
          <cell r="CR122">
            <v>90.047123740209756</v>
          </cell>
          <cell r="CS122">
            <v>90.047123740209756</v>
          </cell>
          <cell r="CT122">
            <v>90.047123740209756</v>
          </cell>
          <cell r="CU122">
            <v>90.047123740209756</v>
          </cell>
          <cell r="CV122">
            <v>90.047123740209742</v>
          </cell>
          <cell r="CW122">
            <v>90.047123740209756</v>
          </cell>
          <cell r="CX122">
            <v>90.047123740209756</v>
          </cell>
          <cell r="CY122">
            <v>90.047123740209756</v>
          </cell>
          <cell r="CZ122">
            <v>90.047123740209756</v>
          </cell>
          <cell r="DA122">
            <v>90.047123740209756</v>
          </cell>
          <cell r="DB122">
            <v>90.047123740209756</v>
          </cell>
          <cell r="DC122">
            <v>90.047123740209742</v>
          </cell>
          <cell r="DD122">
            <v>90.047123740209756</v>
          </cell>
          <cell r="DE122">
            <v>90.047123740209756</v>
          </cell>
          <cell r="DF122">
            <v>90.047123740209756</v>
          </cell>
          <cell r="DG122">
            <v>90.047123740209756</v>
          </cell>
          <cell r="DH122">
            <v>90.047123740209756</v>
          </cell>
          <cell r="DI122">
            <v>90.047123740209756</v>
          </cell>
          <cell r="DJ122">
            <v>90.047123740209742</v>
          </cell>
          <cell r="DK122">
            <v>90.047123740209756</v>
          </cell>
          <cell r="DL122">
            <v>90.047123740209756</v>
          </cell>
          <cell r="DM122">
            <v>91.897695173373776</v>
          </cell>
          <cell r="DN122">
            <v>92.360338031664782</v>
          </cell>
          <cell r="DO122">
            <v>92.514552317761797</v>
          </cell>
          <cell r="DP122">
            <v>92.591659460810291</v>
          </cell>
          <cell r="DQ122">
            <v>92.637923746639373</v>
          </cell>
          <cell r="DR122">
            <v>92.654747123304503</v>
          </cell>
          <cell r="DS122">
            <v>92.680629241250855</v>
          </cell>
          <cell r="DT122">
            <v>92.822980889955801</v>
          </cell>
          <cell r="DU122">
            <v>92.822980889955801</v>
          </cell>
          <cell r="DV122">
            <v>92.822980889955801</v>
          </cell>
          <cell r="DW122">
            <v>92.822980889955801</v>
          </cell>
          <cell r="DX122">
            <v>92.822980889955787</v>
          </cell>
          <cell r="DY122">
            <v>92.822980889955787</v>
          </cell>
          <cell r="DZ122">
            <v>92.822980889955787</v>
          </cell>
          <cell r="EA122">
            <v>92.822980889955801</v>
          </cell>
          <cell r="EB122">
            <v>92.822980889955801</v>
          </cell>
          <cell r="EC122">
            <v>92.822980889955801</v>
          </cell>
          <cell r="ED122">
            <v>92.822980889955801</v>
          </cell>
          <cell r="EE122">
            <v>92.822980889955787</v>
          </cell>
          <cell r="EF122">
            <v>92.822980889955787</v>
          </cell>
          <cell r="EG122">
            <v>92.822980889955787</v>
          </cell>
          <cell r="EH122">
            <v>92.822980889955801</v>
          </cell>
          <cell r="EI122">
            <v>92.822980889955801</v>
          </cell>
          <cell r="EJ122">
            <v>92.822980889955801</v>
          </cell>
          <cell r="EK122">
            <v>92.822980889955801</v>
          </cell>
          <cell r="EL122">
            <v>92.822980889955787</v>
          </cell>
          <cell r="EM122">
            <v>92.822980889955787</v>
          </cell>
          <cell r="EN122">
            <v>92.822980889955787</v>
          </cell>
          <cell r="EO122">
            <v>92.822980889955801</v>
          </cell>
          <cell r="EP122">
            <v>92.822980889955801</v>
          </cell>
          <cell r="EQ122">
            <v>92.822980889955801</v>
          </cell>
          <cell r="ER122">
            <v>93.504279147842041</v>
          </cell>
          <cell r="ES122">
            <v>93.563802843287888</v>
          </cell>
          <cell r="ET122">
            <v>93.585752205983553</v>
          </cell>
          <cell r="EU122">
            <v>93.619843769319345</v>
          </cell>
          <cell r="EV122">
            <v>93.814652702666805</v>
          </cell>
          <cell r="EW122">
            <v>93.814652702666805</v>
          </cell>
          <cell r="EX122">
            <v>93.814652702666805</v>
          </cell>
          <cell r="EY122">
            <v>93.814652702666805</v>
          </cell>
          <cell r="EZ122">
            <v>93.814652702666791</v>
          </cell>
          <cell r="FA122">
            <v>93.814652702666805</v>
          </cell>
          <cell r="FB122">
            <v>93.814652702666805</v>
          </cell>
          <cell r="FC122">
            <v>93.814652702666805</v>
          </cell>
          <cell r="FD122">
            <v>93.814652702666805</v>
          </cell>
          <cell r="FE122">
            <v>93.814652702666805</v>
          </cell>
          <cell r="FF122">
            <v>93.814652702666805</v>
          </cell>
          <cell r="FG122">
            <v>93.814652702666791</v>
          </cell>
          <cell r="FH122">
            <v>93.814652702666805</v>
          </cell>
          <cell r="FI122">
            <v>93.814652702666805</v>
          </cell>
          <cell r="FJ122">
            <v>93.814652702666805</v>
          </cell>
          <cell r="FK122">
            <v>93.814652702666805</v>
          </cell>
          <cell r="FL122">
            <v>93.814652702666805</v>
          </cell>
          <cell r="FM122">
            <v>93.814652702666805</v>
          </cell>
          <cell r="FN122">
            <v>93.814652702666791</v>
          </cell>
          <cell r="FO122">
            <v>93.814652702666805</v>
          </cell>
          <cell r="FP122">
            <v>93.814652702666805</v>
          </cell>
          <cell r="FQ122">
            <v>93.814652702666805</v>
          </cell>
          <cell r="FR122">
            <v>93.814652702666805</v>
          </cell>
          <cell r="FS122">
            <v>93.814652702666805</v>
          </cell>
          <cell r="FT122">
            <v>93.814652702666805</v>
          </cell>
          <cell r="FU122">
            <v>93.814652702666791</v>
          </cell>
          <cell r="FV122">
            <v>94.645488928056849</v>
          </cell>
          <cell r="FW122">
            <v>93.734463517305784</v>
          </cell>
          <cell r="FX122">
            <v>87.787492086014097</v>
          </cell>
          <cell r="FY122">
            <v>87.787492086014097</v>
          </cell>
          <cell r="FZ122">
            <v>87.787492086014097</v>
          </cell>
          <cell r="GA122">
            <v>87.787492086014097</v>
          </cell>
          <cell r="GB122">
            <v>87.787492086014097</v>
          </cell>
          <cell r="GC122">
            <v>87.787492086014097</v>
          </cell>
          <cell r="GD122">
            <v>87.787492086014097</v>
          </cell>
          <cell r="GE122">
            <v>87.787492086014097</v>
          </cell>
          <cell r="GF122">
            <v>87.787492086014097</v>
          </cell>
          <cell r="GG122">
            <v>87.787492086014097</v>
          </cell>
          <cell r="GH122">
            <v>87.787492086014097</v>
          </cell>
          <cell r="GI122">
            <v>87.787492086014097</v>
          </cell>
          <cell r="GJ122">
            <v>87.787492086014097</v>
          </cell>
          <cell r="GK122">
            <v>87.787492086014097</v>
          </cell>
          <cell r="GL122">
            <v>87.787492086014097</v>
          </cell>
          <cell r="GM122">
            <v>87.787492086014097</v>
          </cell>
          <cell r="GN122">
            <v>87.787492086014097</v>
          </cell>
          <cell r="GO122">
            <v>87.787492086014097</v>
          </cell>
          <cell r="GP122">
            <v>87.787492086014097</v>
          </cell>
          <cell r="GQ122">
            <v>87.787492086014097</v>
          </cell>
          <cell r="GR122">
            <v>87.787492086014097</v>
          </cell>
          <cell r="GS122">
            <v>87.787492086014097</v>
          </cell>
          <cell r="GT122">
            <v>87.787492086014097</v>
          </cell>
          <cell r="GU122">
            <v>87.787492086014097</v>
          </cell>
          <cell r="GV122">
            <v>87.787492086014097</v>
          </cell>
          <cell r="GW122">
            <v>87.787492086014097</v>
          </cell>
          <cell r="GX122">
            <v>87.787492086014097</v>
          </cell>
          <cell r="GY122">
            <v>87.787492086014097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  <cell r="HI122">
            <v>0</v>
          </cell>
          <cell r="HJ122">
            <v>0</v>
          </cell>
          <cell r="HK122">
            <v>0</v>
          </cell>
          <cell r="HL122">
            <v>0</v>
          </cell>
          <cell r="HM122">
            <v>0</v>
          </cell>
          <cell r="HN122">
            <v>0</v>
          </cell>
          <cell r="HO122">
            <v>0</v>
          </cell>
          <cell r="HP122">
            <v>0</v>
          </cell>
          <cell r="HQ122">
            <v>0</v>
          </cell>
          <cell r="HR122">
            <v>0</v>
          </cell>
          <cell r="HS122">
            <v>0</v>
          </cell>
          <cell r="HT122">
            <v>0</v>
          </cell>
          <cell r="HU122">
            <v>0</v>
          </cell>
          <cell r="HV122">
            <v>0</v>
          </cell>
          <cell r="HW122">
            <v>0</v>
          </cell>
          <cell r="HX122">
            <v>0</v>
          </cell>
          <cell r="HY122">
            <v>0</v>
          </cell>
          <cell r="HZ122">
            <v>0</v>
          </cell>
          <cell r="IA122">
            <v>0</v>
          </cell>
        </row>
        <row r="123">
          <cell r="A123">
            <v>121</v>
          </cell>
          <cell r="B123" t="str">
            <v>Mês</v>
          </cell>
          <cell r="C123" t="str">
            <v>Rendimiento Alcohol Producido Equivalente (lt/TC)</v>
          </cell>
          <cell r="E123">
            <v>0</v>
          </cell>
          <cell r="F123">
            <v>51.540538843946564</v>
          </cell>
          <cell r="G123">
            <v>66.811809612523334</v>
          </cell>
          <cell r="H123">
            <v>73.629341205637957</v>
          </cell>
          <cell r="I123">
            <v>77.310808265919832</v>
          </cell>
          <cell r="J123">
            <v>79.293136682994714</v>
          </cell>
          <cell r="K123">
            <v>80.532091943666515</v>
          </cell>
          <cell r="L123">
            <v>81.193999548682953</v>
          </cell>
          <cell r="M123">
            <v>81.858502869797491</v>
          </cell>
          <cell r="N123">
            <v>82.358592998058938</v>
          </cell>
          <cell r="O123">
            <v>82.748571538446328</v>
          </cell>
          <cell r="P123">
            <v>83.061198963384967</v>
          </cell>
          <cell r="Q123">
            <v>83.317412416906109</v>
          </cell>
          <cell r="R123">
            <v>83.531218126396169</v>
          </cell>
          <cell r="S123">
            <v>83.669705915497673</v>
          </cell>
          <cell r="T123">
            <v>83.830996914852847</v>
          </cell>
          <cell r="U123">
            <v>83.970540813171354</v>
          </cell>
          <cell r="V123">
            <v>84.092458113807538</v>
          </cell>
          <cell r="W123">
            <v>84.199890190605771</v>
          </cell>
          <cell r="X123">
            <v>84.295273810192953</v>
          </cell>
          <cell r="Y123">
            <v>76.083652579159235</v>
          </cell>
          <cell r="Z123">
            <v>85.583114792291752</v>
          </cell>
          <cell r="AA123">
            <v>87.609666731093341</v>
          </cell>
          <cell r="AB123">
            <v>88.321698493374981</v>
          </cell>
          <cell r="AC123">
            <v>88.684980004743153</v>
          </cell>
          <cell r="AD123">
            <v>88.905331085409117</v>
          </cell>
          <cell r="AE123">
            <v>89.053237975171186</v>
          </cell>
          <cell r="AF123">
            <v>89.15938291958868</v>
          </cell>
          <cell r="AG123">
            <v>89.239265197346157</v>
          </cell>
          <cell r="AH123">
            <v>89.301558716698338</v>
          </cell>
          <cell r="AI123">
            <v>89.351496496674883</v>
          </cell>
          <cell r="AJ123">
            <v>89.392422947933852</v>
          </cell>
          <cell r="AK123">
            <v>89.426575365880993</v>
          </cell>
          <cell r="AL123">
            <v>89.441616000274934</v>
          </cell>
          <cell r="AM123">
            <v>89.46837541115984</v>
          </cell>
          <cell r="AN123">
            <v>89.491464959980561</v>
          </cell>
          <cell r="AO123">
            <v>89.511591144246736</v>
          </cell>
          <cell r="AP123">
            <v>89.529290050008441</v>
          </cell>
          <cell r="AQ123">
            <v>89.544975810091117</v>
          </cell>
          <cell r="AR123">
            <v>89.558973416622266</v>
          </cell>
          <cell r="AS123">
            <v>89.565422095613698</v>
          </cell>
          <cell r="AT123">
            <v>89.577356165448435</v>
          </cell>
          <cell r="AU123">
            <v>89.588158149607182</v>
          </cell>
          <cell r="AV123">
            <v>89.597981840860982</v>
          </cell>
          <cell r="AW123">
            <v>89.606954381970041</v>
          </cell>
          <cell r="AX123">
            <v>89.615181798557941</v>
          </cell>
          <cell r="AY123">
            <v>89.622753208507589</v>
          </cell>
          <cell r="AZ123">
            <v>89.626316950324295</v>
          </cell>
          <cell r="BA123">
            <v>89.633042256197811</v>
          </cell>
          <cell r="BB123">
            <v>89.639279926600125</v>
          </cell>
          <cell r="BC123">
            <v>89.645081141930575</v>
          </cell>
          <cell r="BD123">
            <v>91.979337988302063</v>
          </cell>
          <cell r="BE123">
            <v>89.625959340744586</v>
          </cell>
          <cell r="BF123">
            <v>88.841499791558761</v>
          </cell>
          <cell r="BG123">
            <v>88.617368491791382</v>
          </cell>
          <cell r="BH123">
            <v>88.318526758768215</v>
          </cell>
          <cell r="BI123">
            <v>88.128354746844394</v>
          </cell>
          <cell r="BJ123">
            <v>87.996697200127883</v>
          </cell>
          <cell r="BK123">
            <v>87.900148332535764</v>
          </cell>
          <cell r="BL123">
            <v>87.826316845553563</v>
          </cell>
          <cell r="BM123">
            <v>87.768028829514989</v>
          </cell>
          <cell r="BN123">
            <v>87.743256422698593</v>
          </cell>
          <cell r="BO123">
            <v>87.700467720015737</v>
          </cell>
          <cell r="BP123">
            <v>87.664810467780015</v>
          </cell>
          <cell r="BQ123">
            <v>87.634638946657503</v>
          </cell>
          <cell r="BR123">
            <v>87.608777642838177</v>
          </cell>
          <cell r="BS123">
            <v>87.586364512861437</v>
          </cell>
          <cell r="BT123">
            <v>87.566753024131785</v>
          </cell>
          <cell r="BU123">
            <v>87.557838711072861</v>
          </cell>
          <cell r="BV123">
            <v>87.541538252907955</v>
          </cell>
          <cell r="BW123">
            <v>87.52700000643658</v>
          </cell>
          <cell r="BX123">
            <v>87.513952862167372</v>
          </cell>
          <cell r="BY123">
            <v>87.502178610021971</v>
          </cell>
          <cell r="BZ123">
            <v>87.491499637145949</v>
          </cell>
          <cell r="CA123">
            <v>87.481769906303342</v>
          </cell>
          <cell r="CB123">
            <v>87.477222314713842</v>
          </cell>
          <cell r="CC123">
            <v>87.468695580483555</v>
          </cell>
          <cell r="CD123">
            <v>87.46085098499168</v>
          </cell>
          <cell r="CE123">
            <v>87.453609819922278</v>
          </cell>
          <cell r="CF123">
            <v>87.446905037450605</v>
          </cell>
          <cell r="CG123">
            <v>87.440679168012608</v>
          </cell>
          <cell r="CH123">
            <v>83.304104011656392</v>
          </cell>
          <cell r="CI123">
            <v>85.551777254507513</v>
          </cell>
          <cell r="CJ123">
            <v>87.349915848788413</v>
          </cell>
          <cell r="CK123">
            <v>88.120546674908795</v>
          </cell>
          <cell r="CL123">
            <v>88.548674911642351</v>
          </cell>
          <cell r="CM123">
            <v>88.821120153200056</v>
          </cell>
          <cell r="CN123">
            <v>89.009736089663079</v>
          </cell>
          <cell r="CO123">
            <v>89.148054443069313</v>
          </cell>
          <cell r="CP123">
            <v>89.204246274140573</v>
          </cell>
          <cell r="CQ123">
            <v>89.297899325926039</v>
          </cell>
          <cell r="CR123">
            <v>89.372821767354409</v>
          </cell>
          <cell r="CS123">
            <v>89.434121946704906</v>
          </cell>
          <cell r="CT123">
            <v>89.485205429496972</v>
          </cell>
          <cell r="CU123">
            <v>89.52842991493641</v>
          </cell>
          <cell r="CV123">
            <v>89.565479473884508</v>
          </cell>
          <cell r="CW123">
            <v>89.582087896861239</v>
          </cell>
          <cell r="CX123">
            <v>89.612090209335349</v>
          </cell>
          <cell r="CY123">
            <v>89.638455877873184</v>
          </cell>
          <cell r="CZ123">
            <v>89.661808327149572</v>
          </cell>
          <cell r="DA123">
            <v>89.682636187314984</v>
          </cell>
          <cell r="DB123">
            <v>89.701327856694206</v>
          </cell>
          <cell r="DC123">
            <v>89.71819594857304</v>
          </cell>
          <cell r="DD123">
            <v>89.726027562659624</v>
          </cell>
          <cell r="DE123">
            <v>89.740622843457373</v>
          </cell>
          <cell r="DF123">
            <v>89.753948969403126</v>
          </cell>
          <cell r="DG123">
            <v>89.766164584853414</v>
          </cell>
          <cell r="DH123">
            <v>89.777402951067657</v>
          </cell>
          <cell r="DI123">
            <v>89.787776827573154</v>
          </cell>
          <cell r="DJ123">
            <v>89.797382268781917</v>
          </cell>
          <cell r="DK123">
            <v>89.801923022807884</v>
          </cell>
          <cell r="DL123">
            <v>89.81052655675181</v>
          </cell>
          <cell r="DM123">
            <v>91.897695173373776</v>
          </cell>
          <cell r="DN123">
            <v>92.360338031664782</v>
          </cell>
          <cell r="DO123">
            <v>92.514552317761797</v>
          </cell>
          <cell r="DP123">
            <v>92.591659460810291</v>
          </cell>
          <cell r="DQ123">
            <v>92.637923746639373</v>
          </cell>
          <cell r="DR123">
            <v>92.654747123304503</v>
          </cell>
          <cell r="DS123">
            <v>92.680629241250855</v>
          </cell>
          <cell r="DT123">
            <v>92.699609461078168</v>
          </cell>
          <cell r="DU123">
            <v>92.714123746828477</v>
          </cell>
          <cell r="DV123">
            <v>92.725582393473474</v>
          </cell>
          <cell r="DW123">
            <v>92.734858440757478</v>
          </cell>
          <cell r="DX123">
            <v>92.742521262426905</v>
          </cell>
          <cell r="DY123">
            <v>92.745873746907264</v>
          </cell>
          <cell r="DZ123">
            <v>92.751805065603307</v>
          </cell>
          <cell r="EA123">
            <v>92.756889053057066</v>
          </cell>
          <cell r="EB123">
            <v>92.761295175516963</v>
          </cell>
          <cell r="EC123">
            <v>92.765150532669409</v>
          </cell>
          <cell r="ED123">
            <v>92.768552318392139</v>
          </cell>
          <cell r="EE123">
            <v>92.771576127923439</v>
          </cell>
          <cell r="EF123">
            <v>92.772965445816197</v>
          </cell>
          <cell r="EG123">
            <v>92.775530340387462</v>
          </cell>
          <cell r="EH123">
            <v>92.77784500134203</v>
          </cell>
          <cell r="EI123">
            <v>92.779944344998469</v>
          </cell>
          <cell r="EJ123">
            <v>92.7818570803299</v>
          </cell>
          <cell r="EK123">
            <v>92.783607029675679</v>
          </cell>
          <cell r="EL123">
            <v>92.785214126013656</v>
          </cell>
          <cell r="EM123">
            <v>92.785969461292495</v>
          </cell>
          <cell r="EN123">
            <v>92.787392977779547</v>
          </cell>
          <cell r="EO123">
            <v>92.788711048600888</v>
          </cell>
          <cell r="EP123">
            <v>92.789934971506412</v>
          </cell>
          <cell r="EQ123">
            <v>92.791074485935695</v>
          </cell>
          <cell r="ER123">
            <v>95.694166405333519</v>
          </cell>
          <cell r="ES123">
            <v>94.754409554000162</v>
          </cell>
          <cell r="ET123">
            <v>94.566458183733488</v>
          </cell>
          <cell r="EU123">
            <v>94.351656617714426</v>
          </cell>
          <cell r="EV123">
            <v>94.232322414370529</v>
          </cell>
          <cell r="EW123">
            <v>94.156382466788017</v>
          </cell>
          <cell r="EX123">
            <v>94.103808656923192</v>
          </cell>
          <cell r="EY123">
            <v>94.065254529689014</v>
          </cell>
          <cell r="EZ123">
            <v>94.035771961804031</v>
          </cell>
          <cell r="FA123">
            <v>94.023487558518653</v>
          </cell>
          <cell r="FB123">
            <v>94.00260407293348</v>
          </cell>
          <cell r="FC123">
            <v>93.985517584727404</v>
          </cell>
          <cell r="FD123">
            <v>93.971278844555684</v>
          </cell>
          <cell r="FE123">
            <v>93.959230679794999</v>
          </cell>
          <cell r="FF123">
            <v>93.948903681428718</v>
          </cell>
          <cell r="FG123">
            <v>93.939953616177931</v>
          </cell>
          <cell r="FH123">
            <v>93.93591165122595</v>
          </cell>
          <cell r="FI123">
            <v>93.928562624040552</v>
          </cell>
          <cell r="FJ123">
            <v>93.922053485676358</v>
          </cell>
          <cell r="FK123">
            <v>93.916248037946104</v>
          </cell>
          <cell r="FL123">
            <v>93.911038020752287</v>
          </cell>
          <cell r="FM123">
            <v>93.906336297918855</v>
          </cell>
          <cell r="FN123">
            <v>93.902071944651325</v>
          </cell>
          <cell r="FO123">
            <v>93.900085143697126</v>
          </cell>
          <cell r="FP123">
            <v>93.896370689739285</v>
          </cell>
          <cell r="FQ123">
            <v>93.892965773611266</v>
          </cell>
          <cell r="FR123">
            <v>93.889833250773478</v>
          </cell>
          <cell r="FS123">
            <v>93.88694169123093</v>
          </cell>
          <cell r="FT123">
            <v>93.884264321284093</v>
          </cell>
          <cell r="FU123">
            <v>93.881778192047747</v>
          </cell>
          <cell r="FV123">
            <v>104.66168120081468</v>
          </cell>
          <cell r="FW123">
            <v>93.412221790947626</v>
          </cell>
          <cell r="FX123">
            <v>91.162329908974229</v>
          </cell>
          <cell r="FY123">
            <v>90.198090530985624</v>
          </cell>
          <cell r="FZ123">
            <v>89.662401987658612</v>
          </cell>
          <cell r="GA123">
            <v>89.321509278268707</v>
          </cell>
          <cell r="GB123">
            <v>89.085506633306451</v>
          </cell>
          <cell r="GC123">
            <v>88.992791308499847</v>
          </cell>
          <cell r="GD123">
            <v>88.842128905689137</v>
          </cell>
          <cell r="GE123">
            <v>88.724947036836369</v>
          </cell>
          <cell r="GF123">
            <v>88.631201541754137</v>
          </cell>
          <cell r="GG123">
            <v>88.554500682141409</v>
          </cell>
          <cell r="GH123">
            <v>88.490583299130805</v>
          </cell>
          <cell r="GI123">
            <v>88.436499359660274</v>
          </cell>
          <cell r="GJ123">
            <v>88.412462053228936</v>
          </cell>
          <cell r="GK123">
            <v>88.369360676179639</v>
          </cell>
          <cell r="GL123">
            <v>88.331820767136691</v>
          </cell>
          <cell r="GM123">
            <v>88.298831150098962</v>
          </cell>
          <cell r="GN123">
            <v>88.2696117750084</v>
          </cell>
          <cell r="GO123">
            <v>88.243551251278959</v>
          </cell>
          <cell r="GP123">
            <v>88.220163601778196</v>
          </cell>
          <cell r="GQ123">
            <v>88.209346813884096</v>
          </cell>
          <cell r="GR123">
            <v>88.189258493509328</v>
          </cell>
          <cell r="GS123">
            <v>88.170996384077725</v>
          </cell>
          <cell r="GT123">
            <v>88.154322284161907</v>
          </cell>
          <cell r="GU123">
            <v>88.139037692572415</v>
          </cell>
          <cell r="GV123">
            <v>88.124975868310102</v>
          </cell>
          <cell r="GW123">
            <v>88.111995722837165</v>
          </cell>
          <cell r="GX123">
            <v>88.105873012708415</v>
          </cell>
          <cell r="GY123">
            <v>88.094295524465011</v>
          </cell>
          <cell r="GZ123">
            <v>89.158386337628812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  <cell r="HI123">
            <v>0</v>
          </cell>
          <cell r="HJ123">
            <v>0</v>
          </cell>
          <cell r="HK123">
            <v>0</v>
          </cell>
          <cell r="HL123">
            <v>0</v>
          </cell>
          <cell r="HM123">
            <v>0</v>
          </cell>
          <cell r="HN123">
            <v>0</v>
          </cell>
          <cell r="HO123">
            <v>0</v>
          </cell>
          <cell r="HP123">
            <v>0</v>
          </cell>
          <cell r="HQ123">
            <v>0</v>
          </cell>
          <cell r="HR123">
            <v>0</v>
          </cell>
          <cell r="HS123">
            <v>0</v>
          </cell>
          <cell r="HT123">
            <v>0</v>
          </cell>
          <cell r="HU123">
            <v>0</v>
          </cell>
          <cell r="HV123">
            <v>0</v>
          </cell>
          <cell r="HW123">
            <v>0</v>
          </cell>
          <cell r="HX123">
            <v>0</v>
          </cell>
          <cell r="HY123">
            <v>0</v>
          </cell>
          <cell r="HZ123">
            <v>0</v>
          </cell>
          <cell r="IA123">
            <v>0</v>
          </cell>
        </row>
        <row r="124">
          <cell r="A124">
            <v>122</v>
          </cell>
          <cell r="B124" t="str">
            <v>Acum</v>
          </cell>
          <cell r="C124" t="str">
            <v>Rendimiento Alcohol Producido Equivalente (lt/TC)</v>
          </cell>
          <cell r="E124">
            <v>0</v>
          </cell>
          <cell r="F124">
            <v>51.540538843946564</v>
          </cell>
          <cell r="G124">
            <v>66.811809612523334</v>
          </cell>
          <cell r="H124">
            <v>73.629341205637957</v>
          </cell>
          <cell r="I124">
            <v>77.310808265919832</v>
          </cell>
          <cell r="J124">
            <v>79.293136682994714</v>
          </cell>
          <cell r="K124">
            <v>80.532091943666515</v>
          </cell>
          <cell r="L124">
            <v>81.193999548682953</v>
          </cell>
          <cell r="M124">
            <v>81.858502869797491</v>
          </cell>
          <cell r="N124">
            <v>82.358592998058938</v>
          </cell>
          <cell r="O124">
            <v>82.748571538446328</v>
          </cell>
          <cell r="P124">
            <v>83.061198963384967</v>
          </cell>
          <cell r="Q124">
            <v>83.317412416906109</v>
          </cell>
          <cell r="R124">
            <v>83.531218126396169</v>
          </cell>
          <cell r="S124">
            <v>83.669705915497673</v>
          </cell>
          <cell r="T124">
            <v>83.830996914852847</v>
          </cell>
          <cell r="U124">
            <v>83.970540813171354</v>
          </cell>
          <cell r="V124">
            <v>84.092458113807538</v>
          </cell>
          <cell r="W124">
            <v>84.199890190605771</v>
          </cell>
          <cell r="X124">
            <v>84.295273810192953</v>
          </cell>
          <cell r="Y124">
            <v>84.125562122512903</v>
          </cell>
          <cell r="Z124">
            <v>84.377932527481008</v>
          </cell>
          <cell r="AA124">
            <v>84.681489525439716</v>
          </cell>
          <cell r="AB124">
            <v>84.95288762841983</v>
          </cell>
          <cell r="AC124">
            <v>85.196980137136748</v>
          </cell>
          <cell r="AD124">
            <v>85.417690537594794</v>
          </cell>
          <cell r="AE124">
            <v>85.618224995470953</v>
          </cell>
          <cell r="AF124">
            <v>85.801229122967698</v>
          </cell>
          <cell r="AG124">
            <v>85.968905354652549</v>
          </cell>
          <cell r="AH124">
            <v>86.12310201560193</v>
          </cell>
          <cell r="AI124">
            <v>86.265381738912367</v>
          </cell>
          <cell r="AJ124">
            <v>86.397074610634462</v>
          </cell>
          <cell r="AK124">
            <v>86.519319876903779</v>
          </cell>
          <cell r="AL124">
            <v>86.577211764264902</v>
          </cell>
          <cell r="AM124">
            <v>86.687083894763546</v>
          </cell>
          <cell r="AN124">
            <v>86.789722496802369</v>
          </cell>
          <cell r="AO124">
            <v>86.885819143782925</v>
          </cell>
          <cell r="AP124">
            <v>86.975979973169288</v>
          </cell>
          <cell r="AQ124">
            <v>87.060738484509812</v>
          </cell>
          <cell r="AR124">
            <v>87.140566103854638</v>
          </cell>
          <cell r="AS124">
            <v>87.178763366316076</v>
          </cell>
          <cell r="AT124">
            <v>87.251964013031923</v>
          </cell>
          <cell r="AU124">
            <v>87.321194839666347</v>
          </cell>
          <cell r="AV124">
            <v>87.386770257766429</v>
          </cell>
          <cell r="AW124">
            <v>87.448972330823679</v>
          </cell>
          <cell r="AX124">
            <v>87.508054830093371</v>
          </cell>
          <cell r="AY124">
            <v>87.564246695116083</v>
          </cell>
          <cell r="AZ124">
            <v>87.591324131886452</v>
          </cell>
          <cell r="BA124">
            <v>87.643562180306134</v>
          </cell>
          <cell r="BB124">
            <v>87.693391756215078</v>
          </cell>
          <cell r="BC124">
            <v>87.740975672820241</v>
          </cell>
          <cell r="BD124">
            <v>87.823910330721418</v>
          </cell>
          <cell r="BE124">
            <v>87.813329170675857</v>
          </cell>
          <cell r="BF124">
            <v>87.80314651141866</v>
          </cell>
          <cell r="BG124">
            <v>87.798197650168433</v>
          </cell>
          <cell r="BH124">
            <v>87.788571819025947</v>
          </cell>
          <cell r="BI124">
            <v>87.7792922106715</v>
          </cell>
          <cell r="BJ124">
            <v>87.770340475642556</v>
          </cell>
          <cell r="BK124">
            <v>87.761699538637856</v>
          </cell>
          <cell r="BL124">
            <v>87.75335348980947</v>
          </cell>
          <cell r="BM124">
            <v>87.745287486997782</v>
          </cell>
          <cell r="BN124">
            <v>87.741355134761605</v>
          </cell>
          <cell r="BO124">
            <v>87.733683492851185</v>
          </cell>
          <cell r="BP124">
            <v>87.726258905504295</v>
          </cell>
          <cell r="BQ124">
            <v>87.719069627762778</v>
          </cell>
          <cell r="BR124">
            <v>87.712104647527866</v>
          </cell>
          <cell r="BS124">
            <v>87.705353629277113</v>
          </cell>
          <cell r="BT124">
            <v>87.698806862890009</v>
          </cell>
          <cell r="BU124">
            <v>87.69560719918718</v>
          </cell>
          <cell r="BV124">
            <v>87.689349858528232</v>
          </cell>
          <cell r="BW124">
            <v>87.683274934759282</v>
          </cell>
          <cell r="BX124">
            <v>87.677374565629989</v>
          </cell>
          <cell r="BY124">
            <v>87.671641334312696</v>
          </cell>
          <cell r="BZ124">
            <v>87.666068238299673</v>
          </cell>
          <cell r="CA124">
            <v>87.660648660870606</v>
          </cell>
          <cell r="CB124">
            <v>87.657994472895268</v>
          </cell>
          <cell r="CC124">
            <v>87.652793546931207</v>
          </cell>
          <cell r="CD124">
            <v>87.647731118727151</v>
          </cell>
          <cell r="CE124">
            <v>87.642801728797423</v>
          </cell>
          <cell r="CF124">
            <v>87.638000200880285</v>
          </cell>
          <cell r="CG124">
            <v>87.633321623807063</v>
          </cell>
          <cell r="CH124">
            <v>87.565127647192909</v>
          </cell>
          <cell r="CI124">
            <v>87.584523129644012</v>
          </cell>
          <cell r="CJ124">
            <v>87.622418696249895</v>
          </cell>
          <cell r="CK124">
            <v>87.659165631650893</v>
          </cell>
          <cell r="CL124">
            <v>87.694815379479138</v>
          </cell>
          <cell r="CM124">
            <v>87.729416356552747</v>
          </cell>
          <cell r="CN124">
            <v>87.763014172261592</v>
          </cell>
          <cell r="CO124">
            <v>87.79565182914402</v>
          </cell>
          <cell r="CP124">
            <v>87.811623369016559</v>
          </cell>
          <cell r="CQ124">
            <v>87.842896163017926</v>
          </cell>
          <cell r="CR124">
            <v>87.873306067287146</v>
          </cell>
          <cell r="CS124">
            <v>87.902888309543769</v>
          </cell>
          <cell r="CT124">
            <v>87.931676225676583</v>
          </cell>
          <cell r="CU124">
            <v>87.959701385057144</v>
          </cell>
          <cell r="CV124">
            <v>87.986993706022872</v>
          </cell>
          <cell r="CW124">
            <v>88.000373976515164</v>
          </cell>
          <cell r="CX124">
            <v>88.026619785274036</v>
          </cell>
          <cell r="CY124">
            <v>88.052201007492954</v>
          </cell>
          <cell r="CZ124">
            <v>88.077142570192777</v>
          </cell>
          <cell r="DA124">
            <v>88.101468169185225</v>
          </cell>
          <cell r="DB124">
            <v>88.125200344161314</v>
          </cell>
          <cell r="DC124">
            <v>88.148360548350823</v>
          </cell>
          <cell r="DD124">
            <v>88.159732584468983</v>
          </cell>
          <cell r="DE124">
            <v>88.182072838698829</v>
          </cell>
          <cell r="DF124">
            <v>88.203890415282558</v>
          </cell>
          <cell r="DG124">
            <v>88.22520344514929</v>
          </cell>
          <cell r="DH124">
            <v>88.246029230232949</v>
          </cell>
          <cell r="DI124">
            <v>88.266384290316552</v>
          </cell>
          <cell r="DJ124">
            <v>88.286284406735689</v>
          </cell>
          <cell r="DK124">
            <v>88.296068600917025</v>
          </cell>
          <cell r="DL124">
            <v>88.31531437624696</v>
          </cell>
          <cell r="DM124">
            <v>88.354260125751054</v>
          </cell>
          <cell r="DN124">
            <v>88.402319221567296</v>
          </cell>
          <cell r="DO124">
            <v>88.449355607947965</v>
          </cell>
          <cell r="DP124">
            <v>88.495401586464624</v>
          </cell>
          <cell r="DQ124">
            <v>88.54048811256385</v>
          </cell>
          <cell r="DR124">
            <v>88.562680903620191</v>
          </cell>
          <cell r="DS124">
            <v>88.60638351764284</v>
          </cell>
          <cell r="DT124">
            <v>88.649198623617849</v>
          </cell>
          <cell r="DU124">
            <v>88.691152984920222</v>
          </cell>
          <cell r="DV124">
            <v>88.732272299544988</v>
          </cell>
          <cell r="DW124">
            <v>88.772581252597348</v>
          </cell>
          <cell r="DX124">
            <v>88.812103565709762</v>
          </cell>
          <cell r="DY124">
            <v>88.831576893360776</v>
          </cell>
          <cell r="DZ124">
            <v>88.869961730926903</v>
          </cell>
          <cell r="EA124">
            <v>88.907615316402385</v>
          </cell>
          <cell r="EB124">
            <v>88.944558348750618</v>
          </cell>
          <cell r="EC124">
            <v>88.980810753025423</v>
          </cell>
          <cell r="ED124">
            <v>89.016391716205376</v>
          </cell>
          <cell r="EE124">
            <v>89.051319721055535</v>
          </cell>
          <cell r="EF124">
            <v>89.068544455327171</v>
          </cell>
          <cell r="EG124">
            <v>89.102526215757393</v>
          </cell>
          <cell r="EH124">
            <v>89.135898349698437</v>
          </cell>
          <cell r="EI124">
            <v>89.168677116187666</v>
          </cell>
          <cell r="EJ124">
            <v>89.200878201175399</v>
          </cell>
          <cell r="EK124">
            <v>89.232516742553869</v>
          </cell>
          <cell r="EL124">
            <v>89.26360735388613</v>
          </cell>
          <cell r="EM124">
            <v>89.2789516147147</v>
          </cell>
          <cell r="EN124">
            <v>89.309246639540959</v>
          </cell>
          <cell r="EO124">
            <v>89.339028119175381</v>
          </cell>
          <cell r="EP124">
            <v>89.368309001890353</v>
          </cell>
          <cell r="EQ124">
            <v>89.397101804291239</v>
          </cell>
          <cell r="ER124">
            <v>89.445707462421339</v>
          </cell>
          <cell r="ES124">
            <v>89.479172084764343</v>
          </cell>
          <cell r="ET124">
            <v>89.495712883746123</v>
          </cell>
          <cell r="EU124">
            <v>89.528418708605216</v>
          </cell>
          <cell r="EV124">
            <v>89.560632916697998</v>
          </cell>
          <cell r="EW124">
            <v>89.592366509924304</v>
          </cell>
          <cell r="EX124">
            <v>89.623630164332411</v>
          </cell>
          <cell r="EY124">
            <v>89.654434242094155</v>
          </cell>
          <cell r="EZ124">
            <v>89.684788802955751</v>
          </cell>
          <cell r="FA124">
            <v>89.69980057823048</v>
          </cell>
          <cell r="FB124">
            <v>89.729499091048069</v>
          </cell>
          <cell r="FC124">
            <v>89.758771983941699</v>
          </cell>
          <cell r="FD124">
            <v>89.787628341380184</v>
          </cell>
          <cell r="FE124">
            <v>89.816076991125826</v>
          </cell>
          <cell r="FF124">
            <v>89.844126513238194</v>
          </cell>
          <cell r="FG124">
            <v>89.871785248701642</v>
          </cell>
          <cell r="FH124">
            <v>89.885470614667639</v>
          </cell>
          <cell r="FI124">
            <v>89.912558306792633</v>
          </cell>
          <cell r="FJ124">
            <v>89.939275072208659</v>
          </cell>
          <cell r="FK124">
            <v>89.96562847806122</v>
          </cell>
          <cell r="FL124">
            <v>89.991625887053118</v>
          </cell>
          <cell r="FM124">
            <v>90.017274464302531</v>
          </cell>
          <cell r="FN124">
            <v>90.042581183926771</v>
          </cell>
          <cell r="FO124">
            <v>90.055108475875357</v>
          </cell>
          <cell r="FP124">
            <v>90.079915083214502</v>
          </cell>
          <cell r="FQ124">
            <v>90.104396473471667</v>
          </cell>
          <cell r="FR124">
            <v>90.128559000439751</v>
          </cell>
          <cell r="FS124">
            <v>90.152408853469737</v>
          </cell>
          <cell r="FT124">
            <v>90.175952062756451</v>
          </cell>
          <cell r="FU124">
            <v>90.199194504421669</v>
          </cell>
          <cell r="FV124">
            <v>90.237407593770584</v>
          </cell>
          <cell r="FW124">
            <v>90.224529211322121</v>
          </cell>
          <cell r="FX124">
            <v>90.211785515527822</v>
          </cell>
          <cell r="FY124">
            <v>90.199174404478313</v>
          </cell>
          <cell r="FZ124">
            <v>90.186693819774234</v>
          </cell>
          <cell r="GA124">
            <v>90.174341745406124</v>
          </cell>
          <cell r="GB124">
            <v>90.162116206668827</v>
          </cell>
          <cell r="GC124">
            <v>90.156050282100907</v>
          </cell>
          <cell r="GD124">
            <v>90.144010932008882</v>
          </cell>
          <cell r="GE124">
            <v>90.132093354663311</v>
          </cell>
          <cell r="GF124">
            <v>90.120295711843596</v>
          </cell>
          <cell r="GG124">
            <v>90.108616202142571</v>
          </cell>
          <cell r="GH124">
            <v>90.097053060049191</v>
          </cell>
          <cell r="GI124">
            <v>90.08560455505912</v>
          </cell>
          <cell r="GJ124">
            <v>90.079922760054288</v>
          </cell>
          <cell r="GK124">
            <v>90.068643040481916</v>
          </cell>
          <cell r="GL124">
            <v>90.057473779302171</v>
          </cell>
          <cell r="GM124">
            <v>90.046413361899582</v>
          </cell>
          <cell r="GN124">
            <v>90.035460204974555</v>
          </cell>
          <cell r="GO124">
            <v>90.024612755788183</v>
          </cell>
          <cell r="GP124">
            <v>90.013869491428139</v>
          </cell>
          <cell r="GQ124">
            <v>90.008536460627823</v>
          </cell>
          <cell r="GR124">
            <v>89.997946681543652</v>
          </cell>
          <cell r="GS124">
            <v>89.987457405869392</v>
          </cell>
          <cell r="GT124">
            <v>89.977067209605096</v>
          </cell>
          <cell r="GU124">
            <v>89.96677469552597</v>
          </cell>
          <cell r="GV124">
            <v>89.956578492555991</v>
          </cell>
          <cell r="GW124">
            <v>89.94647725515901</v>
          </cell>
          <cell r="GX124">
            <v>89.941461834907912</v>
          </cell>
          <cell r="GY124">
            <v>89.931500577406069</v>
          </cell>
          <cell r="GZ124">
            <v>90.066828044989805</v>
          </cell>
          <cell r="HA124">
            <v>90.066828044989805</v>
          </cell>
          <cell r="HB124">
            <v>90.066828044989805</v>
          </cell>
          <cell r="HC124">
            <v>90.066828044989805</v>
          </cell>
          <cell r="HD124">
            <v>90.066828044989805</v>
          </cell>
          <cell r="HE124">
            <v>90.066828044989805</v>
          </cell>
          <cell r="HF124">
            <v>90.066828044989805</v>
          </cell>
          <cell r="HG124">
            <v>90.066828044989805</v>
          </cell>
          <cell r="HH124">
            <v>90.066828044989805</v>
          </cell>
          <cell r="HI124">
            <v>90.066828044989805</v>
          </cell>
          <cell r="HJ124">
            <v>90.066828044989805</v>
          </cell>
          <cell r="HK124">
            <v>90.066828044989805</v>
          </cell>
          <cell r="HL124">
            <v>90.066828044989805</v>
          </cell>
          <cell r="HM124">
            <v>90.066828044989805</v>
          </cell>
          <cell r="HN124">
            <v>90.066828044989805</v>
          </cell>
          <cell r="HO124">
            <v>90.066828044989805</v>
          </cell>
          <cell r="HP124">
            <v>90.066828044989805</v>
          </cell>
          <cell r="HQ124">
            <v>90.066828044989805</v>
          </cell>
          <cell r="HR124">
            <v>90.066828044989805</v>
          </cell>
          <cell r="HS124">
            <v>90.066828044989805</v>
          </cell>
          <cell r="HT124">
            <v>90.066828044989805</v>
          </cell>
          <cell r="HU124">
            <v>90.066828044989805</v>
          </cell>
          <cell r="HV124">
            <v>90.066828044989805</v>
          </cell>
          <cell r="HW124">
            <v>90.066828044989805</v>
          </cell>
          <cell r="HX124">
            <v>90.066828044989805</v>
          </cell>
          <cell r="HY124">
            <v>90.066828044989805</v>
          </cell>
          <cell r="HZ124">
            <v>90.066828044989805</v>
          </cell>
          <cell r="IA124">
            <v>90.066828044989805</v>
          </cell>
        </row>
        <row r="125">
          <cell r="A125">
            <v>123</v>
          </cell>
          <cell r="B125" t="str">
            <v>Dia</v>
          </cell>
          <cell r="C125" t="str">
            <v>Rendimiento Alcohol hecho y estimado Equivalente (Lt/TC)</v>
          </cell>
          <cell r="E125">
            <v>0</v>
          </cell>
          <cell r="F125">
            <v>85.900898073244264</v>
          </cell>
          <cell r="G125">
            <v>85.900898073244292</v>
          </cell>
          <cell r="H125">
            <v>85.900898073244264</v>
          </cell>
          <cell r="I125">
            <v>85.900898073244264</v>
          </cell>
          <cell r="J125">
            <v>85.900898073244264</v>
          </cell>
          <cell r="K125">
            <v>85.900898073244264</v>
          </cell>
          <cell r="L125">
            <v>85.900898073244264</v>
          </cell>
          <cell r="M125">
            <v>85.900898073244264</v>
          </cell>
          <cell r="N125">
            <v>85.900898073244264</v>
          </cell>
          <cell r="O125">
            <v>85.900898073244264</v>
          </cell>
          <cell r="P125">
            <v>85.900898073244264</v>
          </cell>
          <cell r="Q125">
            <v>85.900898073244264</v>
          </cell>
          <cell r="R125">
            <v>85.900898073244264</v>
          </cell>
          <cell r="S125">
            <v>85.900898073244264</v>
          </cell>
          <cell r="T125">
            <v>85.900898073244264</v>
          </cell>
          <cell r="U125">
            <v>85.900898073244264</v>
          </cell>
          <cell r="V125">
            <v>85.900898073244264</v>
          </cell>
          <cell r="W125">
            <v>85.900898073244264</v>
          </cell>
          <cell r="X125">
            <v>85.900898073244264</v>
          </cell>
          <cell r="Y125">
            <v>76.083652579159235</v>
          </cell>
          <cell r="Z125">
            <v>89.805097998128417</v>
          </cell>
          <cell r="AA125">
            <v>89.805097998128417</v>
          </cell>
          <cell r="AB125">
            <v>89.805097998128417</v>
          </cell>
          <cell r="AC125">
            <v>89.805097998128417</v>
          </cell>
          <cell r="AD125">
            <v>89.805097998128417</v>
          </cell>
          <cell r="AE125">
            <v>89.805097998128417</v>
          </cell>
          <cell r="AF125">
            <v>89.805097998128417</v>
          </cell>
          <cell r="AG125">
            <v>89.805097998128417</v>
          </cell>
          <cell r="AH125">
            <v>89.805097998128417</v>
          </cell>
          <cell r="AI125">
            <v>89.805097998128417</v>
          </cell>
          <cell r="AJ125">
            <v>89.805097998128417</v>
          </cell>
          <cell r="AK125">
            <v>89.805097998128417</v>
          </cell>
          <cell r="AL125">
            <v>89.805097998128417</v>
          </cell>
          <cell r="AM125">
            <v>89.805097998128417</v>
          </cell>
          <cell r="AN125">
            <v>89.805097998128417</v>
          </cell>
          <cell r="AO125">
            <v>89.805097998128417</v>
          </cell>
          <cell r="AP125">
            <v>89.805097998128417</v>
          </cell>
          <cell r="AQ125">
            <v>89.805097998128417</v>
          </cell>
          <cell r="AR125">
            <v>89.805097998128417</v>
          </cell>
          <cell r="AS125">
            <v>89.805097998128417</v>
          </cell>
          <cell r="AT125">
            <v>89.805097998128417</v>
          </cell>
          <cell r="AU125">
            <v>89.805097998128417</v>
          </cell>
          <cell r="AV125">
            <v>89.805097998128417</v>
          </cell>
          <cell r="AW125">
            <v>89.805097998128417</v>
          </cell>
          <cell r="AX125">
            <v>89.805097998128417</v>
          </cell>
          <cell r="AY125">
            <v>89.805097998128417</v>
          </cell>
          <cell r="AZ125">
            <v>89.805097998128417</v>
          </cell>
          <cell r="BA125">
            <v>89.805097998128417</v>
          </cell>
          <cell r="BB125">
            <v>89.805097998128417</v>
          </cell>
          <cell r="BC125">
            <v>89.805097998128417</v>
          </cell>
          <cell r="BD125">
            <v>91.979337988302063</v>
          </cell>
          <cell r="BE125">
            <v>87.272580693187081</v>
          </cell>
          <cell r="BF125">
            <v>87.272580693187081</v>
          </cell>
          <cell r="BG125">
            <v>87.272580693187081</v>
          </cell>
          <cell r="BH125">
            <v>87.272580693187081</v>
          </cell>
          <cell r="BI125">
            <v>87.272580693187081</v>
          </cell>
          <cell r="BJ125">
            <v>87.272580693187081</v>
          </cell>
          <cell r="BK125">
            <v>87.272580693187081</v>
          </cell>
          <cell r="BL125">
            <v>87.272580693187081</v>
          </cell>
          <cell r="BM125">
            <v>87.272580693187081</v>
          </cell>
          <cell r="BN125">
            <v>87.272580693187081</v>
          </cell>
          <cell r="BO125">
            <v>87.272580693187081</v>
          </cell>
          <cell r="BP125">
            <v>87.272580693187081</v>
          </cell>
          <cell r="BQ125">
            <v>87.272580693187081</v>
          </cell>
          <cell r="BR125">
            <v>87.272580693187081</v>
          </cell>
          <cell r="BS125">
            <v>87.272580693187081</v>
          </cell>
          <cell r="BT125">
            <v>87.272580693187081</v>
          </cell>
          <cell r="BU125">
            <v>87.272580693187081</v>
          </cell>
          <cell r="BV125">
            <v>87.272580693187081</v>
          </cell>
          <cell r="BW125">
            <v>87.272580693187081</v>
          </cell>
          <cell r="BX125">
            <v>87.272580693187081</v>
          </cell>
          <cell r="BY125">
            <v>87.272580693187081</v>
          </cell>
          <cell r="BZ125">
            <v>87.272580693187081</v>
          </cell>
          <cell r="CA125">
            <v>87.272580693187081</v>
          </cell>
          <cell r="CB125">
            <v>87.272580693187081</v>
          </cell>
          <cell r="CC125">
            <v>87.272580693187081</v>
          </cell>
          <cell r="CD125">
            <v>87.272580693187081</v>
          </cell>
          <cell r="CE125">
            <v>87.272580693187081</v>
          </cell>
          <cell r="CF125">
            <v>87.272580693187081</v>
          </cell>
          <cell r="CG125">
            <v>87.272580693187081</v>
          </cell>
          <cell r="CH125">
            <v>83.304104011656392</v>
          </cell>
          <cell r="CI125">
            <v>90.047123740209756</v>
          </cell>
          <cell r="CJ125">
            <v>90.047123740209756</v>
          </cell>
          <cell r="CK125">
            <v>90.047123740209756</v>
          </cell>
          <cell r="CL125">
            <v>90.047123740209756</v>
          </cell>
          <cell r="CM125">
            <v>90.047123740209756</v>
          </cell>
          <cell r="CN125">
            <v>90.047123740209756</v>
          </cell>
          <cell r="CO125">
            <v>90.047123740209756</v>
          </cell>
          <cell r="CP125">
            <v>90.047123740209756</v>
          </cell>
          <cell r="CQ125">
            <v>90.047123740209756</v>
          </cell>
          <cell r="CR125">
            <v>90.047123740209756</v>
          </cell>
          <cell r="CS125">
            <v>90.047123740209756</v>
          </cell>
          <cell r="CT125">
            <v>90.047123740209756</v>
          </cell>
          <cell r="CU125">
            <v>90.047123740209756</v>
          </cell>
          <cell r="CV125">
            <v>90.047123740209756</v>
          </cell>
          <cell r="CW125">
            <v>90.047123740209756</v>
          </cell>
          <cell r="CX125">
            <v>90.047123740209756</v>
          </cell>
          <cell r="CY125">
            <v>90.047123740209756</v>
          </cell>
          <cell r="CZ125">
            <v>90.047123740209756</v>
          </cell>
          <cell r="DA125">
            <v>90.047123740209756</v>
          </cell>
          <cell r="DB125">
            <v>90.047123740209756</v>
          </cell>
          <cell r="DC125">
            <v>90.047123740209756</v>
          </cell>
          <cell r="DD125">
            <v>90.047123740209756</v>
          </cell>
          <cell r="DE125">
            <v>90.047123740209756</v>
          </cell>
          <cell r="DF125">
            <v>90.047123740209756</v>
          </cell>
          <cell r="DG125">
            <v>90.047123740209756</v>
          </cell>
          <cell r="DH125">
            <v>90.047123740209756</v>
          </cell>
          <cell r="DI125">
            <v>90.047123740209756</v>
          </cell>
          <cell r="DJ125">
            <v>90.047123740209756</v>
          </cell>
          <cell r="DK125">
            <v>90.047123740209756</v>
          </cell>
          <cell r="DL125">
            <v>90.047123740209756</v>
          </cell>
          <cell r="DM125">
            <v>91.897695173373776</v>
          </cell>
          <cell r="DN125">
            <v>92.822980889955801</v>
          </cell>
          <cell r="DO125">
            <v>92.822980889955801</v>
          </cell>
          <cell r="DP125">
            <v>92.822980889955801</v>
          </cell>
          <cell r="DQ125">
            <v>92.822980889955801</v>
          </cell>
          <cell r="DR125">
            <v>92.822980889955801</v>
          </cell>
          <cell r="DS125">
            <v>92.822980889955801</v>
          </cell>
          <cell r="DT125">
            <v>92.822980889955801</v>
          </cell>
          <cell r="DU125">
            <v>92.822980889955801</v>
          </cell>
          <cell r="DV125">
            <v>92.822980889955801</v>
          </cell>
          <cell r="DW125">
            <v>92.822980889955801</v>
          </cell>
          <cell r="DX125">
            <v>92.822980889955801</v>
          </cell>
          <cell r="DY125">
            <v>92.822980889955801</v>
          </cell>
          <cell r="DZ125">
            <v>92.822980889955801</v>
          </cell>
          <cell r="EA125">
            <v>92.822980889955801</v>
          </cell>
          <cell r="EB125">
            <v>92.822980889955801</v>
          </cell>
          <cell r="EC125">
            <v>92.822980889955801</v>
          </cell>
          <cell r="ED125">
            <v>92.822980889955801</v>
          </cell>
          <cell r="EE125">
            <v>92.822980889955801</v>
          </cell>
          <cell r="EF125">
            <v>92.822980889955801</v>
          </cell>
          <cell r="EG125">
            <v>92.822980889955801</v>
          </cell>
          <cell r="EH125">
            <v>92.822980889955801</v>
          </cell>
          <cell r="EI125">
            <v>92.822980889955801</v>
          </cell>
          <cell r="EJ125">
            <v>92.822980889955801</v>
          </cell>
          <cell r="EK125">
            <v>92.822980889955801</v>
          </cell>
          <cell r="EL125">
            <v>92.822980889955801</v>
          </cell>
          <cell r="EM125">
            <v>92.822980889955801</v>
          </cell>
          <cell r="EN125">
            <v>92.822980889955801</v>
          </cell>
          <cell r="EO125">
            <v>92.822980889955801</v>
          </cell>
          <cell r="EP125">
            <v>92.822980889955801</v>
          </cell>
          <cell r="EQ125">
            <v>92.822980889955801</v>
          </cell>
          <cell r="ER125">
            <v>95.694166405333519</v>
          </cell>
          <cell r="ES125">
            <v>93.814652702666805</v>
          </cell>
          <cell r="ET125">
            <v>93.814652702666791</v>
          </cell>
          <cell r="EU125">
            <v>93.814652702666805</v>
          </cell>
          <cell r="EV125">
            <v>93.814652702666805</v>
          </cell>
          <cell r="EW125">
            <v>93.814652702666805</v>
          </cell>
          <cell r="EX125">
            <v>93.814652702666805</v>
          </cell>
          <cell r="EY125">
            <v>93.814652702666805</v>
          </cell>
          <cell r="EZ125">
            <v>93.814652702666805</v>
          </cell>
          <cell r="FA125">
            <v>93.814652702666791</v>
          </cell>
          <cell r="FB125">
            <v>93.814652702666805</v>
          </cell>
          <cell r="FC125">
            <v>93.814652702666805</v>
          </cell>
          <cell r="FD125">
            <v>93.814652702666805</v>
          </cell>
          <cell r="FE125">
            <v>93.814652702666805</v>
          </cell>
          <cell r="FF125">
            <v>93.814652702666805</v>
          </cell>
          <cell r="FG125">
            <v>93.814652702666805</v>
          </cell>
          <cell r="FH125">
            <v>93.814652702666791</v>
          </cell>
          <cell r="FI125">
            <v>93.814652702666805</v>
          </cell>
          <cell r="FJ125">
            <v>93.814652702666805</v>
          </cell>
          <cell r="FK125">
            <v>93.814652702666805</v>
          </cell>
          <cell r="FL125">
            <v>93.814652702666805</v>
          </cell>
          <cell r="FM125">
            <v>93.814652702666805</v>
          </cell>
          <cell r="FN125">
            <v>93.814652702666805</v>
          </cell>
          <cell r="FO125">
            <v>93.814652702666791</v>
          </cell>
          <cell r="FP125">
            <v>93.814652702666805</v>
          </cell>
          <cell r="FQ125">
            <v>93.814652702666805</v>
          </cell>
          <cell r="FR125">
            <v>93.814652702666805</v>
          </cell>
          <cell r="FS125">
            <v>93.814652702666805</v>
          </cell>
          <cell r="FT125">
            <v>93.814652702666805</v>
          </cell>
          <cell r="FU125">
            <v>93.814652702666805</v>
          </cell>
          <cell r="FV125">
            <v>104.66168120081468</v>
          </cell>
          <cell r="FW125">
            <v>87.787492086014097</v>
          </cell>
          <cell r="FX125">
            <v>87.787492086014097</v>
          </cell>
          <cell r="FY125">
            <v>87.787492086014097</v>
          </cell>
          <cell r="FZ125">
            <v>87.787492086014097</v>
          </cell>
          <cell r="GA125">
            <v>87.787492086014097</v>
          </cell>
          <cell r="GB125">
            <v>87.787492086014097</v>
          </cell>
          <cell r="GC125">
            <v>87.787492086014097</v>
          </cell>
          <cell r="GD125">
            <v>87.787492086014097</v>
          </cell>
          <cell r="GE125">
            <v>87.787492086014097</v>
          </cell>
          <cell r="GF125">
            <v>87.787492086014097</v>
          </cell>
          <cell r="GG125">
            <v>87.787492086014097</v>
          </cell>
          <cell r="GH125">
            <v>87.787492086014097</v>
          </cell>
          <cell r="GI125">
            <v>87.787492086014097</v>
          </cell>
          <cell r="GJ125">
            <v>87.787492086014097</v>
          </cell>
          <cell r="GK125">
            <v>87.787492086014097</v>
          </cell>
          <cell r="GL125">
            <v>87.787492086014097</v>
          </cell>
          <cell r="GM125">
            <v>87.787492086014097</v>
          </cell>
          <cell r="GN125">
            <v>87.787492086014097</v>
          </cell>
          <cell r="GO125">
            <v>87.787492086014097</v>
          </cell>
          <cell r="GP125">
            <v>87.787492086014097</v>
          </cell>
          <cell r="GQ125">
            <v>87.787492086014097</v>
          </cell>
          <cell r="GR125">
            <v>87.787492086014097</v>
          </cell>
          <cell r="GS125">
            <v>87.787492086014097</v>
          </cell>
          <cell r="GT125">
            <v>87.787492086014097</v>
          </cell>
          <cell r="GU125">
            <v>87.787492086014097</v>
          </cell>
          <cell r="GV125">
            <v>87.787492086014097</v>
          </cell>
          <cell r="GW125">
            <v>87.787492086014097</v>
          </cell>
          <cell r="GX125">
            <v>87.787492086014097</v>
          </cell>
          <cell r="GY125">
            <v>87.787492086014097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  <cell r="HI125">
            <v>0</v>
          </cell>
          <cell r="HJ125">
            <v>0</v>
          </cell>
          <cell r="HK125">
            <v>0</v>
          </cell>
          <cell r="HL125">
            <v>0</v>
          </cell>
          <cell r="HM125">
            <v>0</v>
          </cell>
          <cell r="HN125">
            <v>0</v>
          </cell>
          <cell r="HO125">
            <v>0</v>
          </cell>
          <cell r="HP125">
            <v>0</v>
          </cell>
          <cell r="HQ125">
            <v>0</v>
          </cell>
          <cell r="HR125">
            <v>0</v>
          </cell>
          <cell r="HS125">
            <v>0</v>
          </cell>
          <cell r="HT125">
            <v>0</v>
          </cell>
          <cell r="HU125">
            <v>0</v>
          </cell>
          <cell r="HV125">
            <v>0</v>
          </cell>
          <cell r="HW125">
            <v>0</v>
          </cell>
          <cell r="HX125">
            <v>0</v>
          </cell>
          <cell r="HY125">
            <v>0</v>
          </cell>
          <cell r="HZ125">
            <v>0</v>
          </cell>
          <cell r="IA125">
            <v>0</v>
          </cell>
        </row>
        <row r="126">
          <cell r="A126">
            <v>124</v>
          </cell>
          <cell r="B126" t="str">
            <v>Sem</v>
          </cell>
          <cell r="C126" t="str">
            <v>Rendimiento Alcohol hecho y estimado Equivalente (Lt/TC)</v>
          </cell>
          <cell r="E126">
            <v>-51.114655304615496</v>
          </cell>
          <cell r="F126">
            <v>65.455035951398074</v>
          </cell>
          <cell r="G126">
            <v>74.542085783329739</v>
          </cell>
          <cell r="H126">
            <v>78.598804458299213</v>
          </cell>
          <cell r="I126">
            <v>80.789432542782706</v>
          </cell>
          <cell r="J126">
            <v>81.969001511350783</v>
          </cell>
          <cell r="K126">
            <v>82.706232116705806</v>
          </cell>
          <cell r="L126">
            <v>101.36145041485706</v>
          </cell>
          <cell r="M126">
            <v>92.526849076792601</v>
          </cell>
          <cell r="N126">
            <v>90.117412348229564</v>
          </cell>
          <cell r="O126">
            <v>88.993008541566823</v>
          </cell>
          <cell r="P126">
            <v>88.342037916656835</v>
          </cell>
          <cell r="Q126">
            <v>87.917491856932884</v>
          </cell>
          <cell r="R126">
            <v>87.618737222312362</v>
          </cell>
          <cell r="S126">
            <v>101.36145041485706</v>
          </cell>
          <cell r="T126">
            <v>92.526849076792601</v>
          </cell>
          <cell r="U126">
            <v>90.117412348229564</v>
          </cell>
          <cell r="V126">
            <v>93.536533457532641</v>
          </cell>
          <cell r="W126">
            <v>91.929031271366682</v>
          </cell>
          <cell r="X126">
            <v>87.917491856932884</v>
          </cell>
          <cell r="Y126">
            <v>86.831677032991649</v>
          </cell>
          <cell r="Z126">
            <v>107.00085030635637</v>
          </cell>
          <cell r="AA126">
            <v>97.174706130226085</v>
          </cell>
          <cell r="AB126">
            <v>94.494848627645112</v>
          </cell>
          <cell r="AC126">
            <v>93.244248459773985</v>
          </cell>
          <cell r="AD126">
            <v>92.520216783638062</v>
          </cell>
          <cell r="AE126">
            <v>92.048022212245073</v>
          </cell>
          <cell r="AF126">
            <v>91.715737143487033</v>
          </cell>
          <cell r="AG126">
            <v>102.70191222929938</v>
          </cell>
          <cell r="AH126">
            <v>96.253505113713899</v>
          </cell>
          <cell r="AI126">
            <v>94.104036075185391</v>
          </cell>
          <cell r="AJ126">
            <v>93.029301555921151</v>
          </cell>
          <cell r="AK126">
            <v>92.384460844362593</v>
          </cell>
          <cell r="AL126">
            <v>92.149973312886758</v>
          </cell>
          <cell r="AM126">
            <v>91.789223264462393</v>
          </cell>
          <cell r="AN126">
            <v>102.70191222929938</v>
          </cell>
          <cell r="AO126">
            <v>96.253505113713899</v>
          </cell>
          <cell r="AP126">
            <v>94.104036075185391</v>
          </cell>
          <cell r="AQ126">
            <v>93.029301555921151</v>
          </cell>
          <cell r="AR126">
            <v>92.384460844362593</v>
          </cell>
          <cell r="AS126">
            <v>95.247831210136184</v>
          </cell>
          <cell r="AT126">
            <v>94.410487639058061</v>
          </cell>
          <cell r="AU126">
            <v>102.70191222929938</v>
          </cell>
          <cell r="AV126">
            <v>96.253505113713899</v>
          </cell>
          <cell r="AW126">
            <v>94.104036075185391</v>
          </cell>
          <cell r="AX126">
            <v>93.029301555921151</v>
          </cell>
          <cell r="AY126">
            <v>92.384460844362593</v>
          </cell>
          <cell r="AZ126">
            <v>92.149973312886758</v>
          </cell>
          <cell r="BA126">
            <v>91.789223264462393</v>
          </cell>
          <cell r="BB126">
            <v>102.70191222929938</v>
          </cell>
          <cell r="BC126">
            <v>96.253505113713899</v>
          </cell>
          <cell r="BD126">
            <v>99.882866304146603</v>
          </cell>
          <cell r="BE126">
            <v>92.551501777856515</v>
          </cell>
          <cell r="BF126">
            <v>91.54753519120159</v>
          </cell>
          <cell r="BG126">
            <v>91.17632065495944</v>
          </cell>
          <cell r="BH126">
            <v>90.598678942238948</v>
          </cell>
          <cell r="BI126">
            <v>99.325222489377623</v>
          </cell>
          <cell r="BJ126">
            <v>93.298901591282345</v>
          </cell>
          <cell r="BK126">
            <v>91.290127958583938</v>
          </cell>
          <cell r="BL126">
            <v>90.285741142234713</v>
          </cell>
          <cell r="BM126">
            <v>93.090752739399576</v>
          </cell>
          <cell r="BN126">
            <v>89.4639701106763</v>
          </cell>
          <cell r="BO126">
            <v>89.12683327721642</v>
          </cell>
          <cell r="BP126">
            <v>99.325222489377623</v>
          </cell>
          <cell r="BQ126">
            <v>93.298901591282345</v>
          </cell>
          <cell r="BR126">
            <v>91.290127958583938</v>
          </cell>
          <cell r="BS126">
            <v>90.285741142234713</v>
          </cell>
          <cell r="BT126">
            <v>89.683109052425209</v>
          </cell>
          <cell r="BU126">
            <v>89.4639701106763</v>
          </cell>
          <cell r="BV126">
            <v>89.12683327721642</v>
          </cell>
          <cell r="BW126">
            <v>99.325222489377623</v>
          </cell>
          <cell r="BX126">
            <v>93.298901591282345</v>
          </cell>
          <cell r="BY126">
            <v>91.290127958583938</v>
          </cell>
          <cell r="BZ126">
            <v>90.285741142234713</v>
          </cell>
          <cell r="CA126">
            <v>89.683109052425209</v>
          </cell>
          <cell r="CB126">
            <v>92.561828007925712</v>
          </cell>
          <cell r="CC126">
            <v>91.748097651812074</v>
          </cell>
          <cell r="CD126">
            <v>99.325222489377623</v>
          </cell>
          <cell r="CE126">
            <v>93.298901591282345</v>
          </cell>
          <cell r="CF126">
            <v>91.290127958583938</v>
          </cell>
          <cell r="CG126">
            <v>90.285741142234713</v>
          </cell>
          <cell r="CH126">
            <v>88.882423444175103</v>
          </cell>
          <cell r="CI126">
            <v>89.484556080530112</v>
          </cell>
          <cell r="CJ126">
            <v>89.58325216117565</v>
          </cell>
          <cell r="CK126">
            <v>103.02461321874118</v>
          </cell>
          <cell r="CL126">
            <v>96.535868479475482</v>
          </cell>
          <cell r="CM126">
            <v>94.372953566386897</v>
          </cell>
          <cell r="CN126">
            <v>93.291496109842612</v>
          </cell>
          <cell r="CO126">
            <v>92.642621635916029</v>
          </cell>
          <cell r="CP126">
            <v>95.504525179010344</v>
          </cell>
          <cell r="CQ126">
            <v>94.66492495765641</v>
          </cell>
          <cell r="CR126">
            <v>103.02461321874118</v>
          </cell>
          <cell r="CS126">
            <v>96.535868479475482</v>
          </cell>
          <cell r="CT126">
            <v>94.372953566386897</v>
          </cell>
          <cell r="CU126">
            <v>93.291496109842612</v>
          </cell>
          <cell r="CV126">
            <v>92.642621635916029</v>
          </cell>
          <cell r="CW126">
            <v>92.406667281760917</v>
          </cell>
          <cell r="CX126">
            <v>92.043660583060742</v>
          </cell>
          <cell r="CY126">
            <v>103.02461321874118</v>
          </cell>
          <cell r="CZ126">
            <v>96.535868479475482</v>
          </cell>
          <cell r="DA126">
            <v>94.372953566386897</v>
          </cell>
          <cell r="DB126">
            <v>93.291496109842612</v>
          </cell>
          <cell r="DC126">
            <v>92.642621635916029</v>
          </cell>
          <cell r="DD126">
            <v>95.504525179010344</v>
          </cell>
          <cell r="DE126">
            <v>94.66492495765641</v>
          </cell>
          <cell r="DF126">
            <v>103.02461321874118</v>
          </cell>
          <cell r="DG126">
            <v>96.535868479475482</v>
          </cell>
          <cell r="DH126">
            <v>94.372953566386897</v>
          </cell>
          <cell r="DI126">
            <v>93.291496109842612</v>
          </cell>
          <cell r="DJ126">
            <v>92.642621635916029</v>
          </cell>
          <cell r="DK126">
            <v>92.406667281760917</v>
          </cell>
          <cell r="DL126">
            <v>92.043660583060742</v>
          </cell>
          <cell r="DM126">
            <v>105.49204179629321</v>
          </cell>
          <cell r="DN126">
            <v>99.311725629221499</v>
          </cell>
          <cell r="DO126">
            <v>97.148810716132928</v>
          </cell>
          <cell r="DP126">
            <v>96.067353259588657</v>
          </cell>
          <cell r="DQ126">
            <v>95.41847878566206</v>
          </cell>
          <cell r="DR126">
            <v>95.182524431506934</v>
          </cell>
          <cell r="DS126">
            <v>94.819517732806773</v>
          </cell>
          <cell r="DT126">
            <v>106.72575608506924</v>
          </cell>
          <cell r="DU126">
            <v>99.774368487512518</v>
          </cell>
          <cell r="DV126">
            <v>97.457239288326932</v>
          </cell>
          <cell r="DW126">
            <v>96.298674688734152</v>
          </cell>
          <cell r="DX126">
            <v>95.603535928978474</v>
          </cell>
          <cell r="DY126">
            <v>95.350758198158218</v>
          </cell>
          <cell r="DZ126">
            <v>94.96186938151169</v>
          </cell>
          <cell r="EA126">
            <v>106.72575608506924</v>
          </cell>
          <cell r="EB126">
            <v>99.774368487512518</v>
          </cell>
          <cell r="EC126">
            <v>97.457239288326932</v>
          </cell>
          <cell r="ED126">
            <v>96.298674688734152</v>
          </cell>
          <cell r="EE126">
            <v>95.603535928978474</v>
          </cell>
          <cell r="EF126">
            <v>95.350758198158218</v>
          </cell>
          <cell r="EG126">
            <v>94.96186938151169</v>
          </cell>
          <cell r="EH126">
            <v>106.72575608506924</v>
          </cell>
          <cell r="EI126">
            <v>99.774368487512518</v>
          </cell>
          <cell r="EJ126">
            <v>97.457239288326932</v>
          </cell>
          <cell r="EK126">
            <v>96.298674688734152</v>
          </cell>
          <cell r="EL126">
            <v>95.603535928978474</v>
          </cell>
          <cell r="EM126">
            <v>98.448616095407644</v>
          </cell>
          <cell r="EN126">
            <v>97.583133756107358</v>
          </cell>
          <cell r="EO126">
            <v>106.72575608506924</v>
          </cell>
          <cell r="EP126">
            <v>99.774368487512518</v>
          </cell>
          <cell r="EQ126">
            <v>97.457239288326932</v>
          </cell>
          <cell r="ER126">
            <v>97.030342172757599</v>
          </cell>
          <cell r="ES126">
            <v>96.293483042250088</v>
          </cell>
          <cell r="ET126">
            <v>99.058273613639116</v>
          </cell>
          <cell r="EU126">
            <v>98.277308797111317</v>
          </cell>
          <cell r="EV126">
            <v>108.04798516868389</v>
          </cell>
          <cell r="EW126">
            <v>100.93131893567535</v>
          </cell>
          <cell r="EX126">
            <v>98.559096858005844</v>
          </cell>
          <cell r="EY126">
            <v>97.372985819171063</v>
          </cell>
          <cell r="EZ126">
            <v>96.66131919587022</v>
          </cell>
          <cell r="FA126">
            <v>96.402531332851737</v>
          </cell>
          <cell r="FB126">
            <v>96.00439615897713</v>
          </cell>
          <cell r="FC126">
            <v>108.04798516868389</v>
          </cell>
          <cell r="FD126">
            <v>100.93131893567535</v>
          </cell>
          <cell r="FE126">
            <v>98.559096858005844</v>
          </cell>
          <cell r="FF126">
            <v>97.372985819171063</v>
          </cell>
          <cell r="FG126">
            <v>96.66131919587022</v>
          </cell>
          <cell r="FH126">
            <v>96.402531332851737</v>
          </cell>
          <cell r="FI126">
            <v>96.00439615897713</v>
          </cell>
          <cell r="FJ126">
            <v>108.04798516868389</v>
          </cell>
          <cell r="FK126">
            <v>100.93131893567535</v>
          </cell>
          <cell r="FL126">
            <v>98.559096858005844</v>
          </cell>
          <cell r="FM126">
            <v>97.372985819171063</v>
          </cell>
          <cell r="FN126">
            <v>96.66131919587022</v>
          </cell>
          <cell r="FO126">
            <v>96.402531332851737</v>
          </cell>
          <cell r="FP126">
            <v>96.00439615897713</v>
          </cell>
          <cell r="FQ126">
            <v>108.04798516868389</v>
          </cell>
          <cell r="FR126">
            <v>100.93131893567535</v>
          </cell>
          <cell r="FS126">
            <v>98.559096858005844</v>
          </cell>
          <cell r="FT126">
            <v>97.372985819171063</v>
          </cell>
          <cell r="FU126">
            <v>96.66131919587022</v>
          </cell>
          <cell r="FV126">
            <v>97.379805144032971</v>
          </cell>
          <cell r="FW126">
            <v>95.358352968880638</v>
          </cell>
          <cell r="FX126">
            <v>100.01177101314697</v>
          </cell>
          <cell r="FY126">
            <v>93.899631549580533</v>
          </cell>
          <cell r="FZ126">
            <v>91.862251728391726</v>
          </cell>
          <cell r="GA126">
            <v>90.843561817797308</v>
          </cell>
          <cell r="GB126">
            <v>90.232347871440666</v>
          </cell>
          <cell r="GC126">
            <v>90.010088254583707</v>
          </cell>
          <cell r="GD126">
            <v>89.66815038249608</v>
          </cell>
          <cell r="GE126">
            <v>100.01177101314697</v>
          </cell>
          <cell r="GF126">
            <v>93.899631549580533</v>
          </cell>
          <cell r="GG126">
            <v>91.862251728391726</v>
          </cell>
          <cell r="GH126">
            <v>90.843561817797308</v>
          </cell>
          <cell r="GI126">
            <v>90.232347871440666</v>
          </cell>
          <cell r="GJ126">
            <v>90.010088254583707</v>
          </cell>
          <cell r="GK126">
            <v>89.66815038249608</v>
          </cell>
          <cell r="GL126">
            <v>100.01177101314697</v>
          </cell>
          <cell r="GM126">
            <v>93.899631549580533</v>
          </cell>
          <cell r="GN126">
            <v>91.862251728391726</v>
          </cell>
          <cell r="GO126">
            <v>90.843561817797308</v>
          </cell>
          <cell r="GP126">
            <v>90.232347871440666</v>
          </cell>
          <cell r="GQ126">
            <v>90.010088254583707</v>
          </cell>
          <cell r="GR126">
            <v>89.66815038249608</v>
          </cell>
          <cell r="GS126">
            <v>100.01177101314697</v>
          </cell>
          <cell r="GT126">
            <v>93.899631549580533</v>
          </cell>
          <cell r="GU126">
            <v>91.862251728391726</v>
          </cell>
          <cell r="GV126">
            <v>92.12290721242961</v>
          </cell>
          <cell r="GW126">
            <v>93.639991558415034</v>
          </cell>
          <cell r="GX126">
            <v>90.010088254583707</v>
          </cell>
          <cell r="GY126">
            <v>89.66815038249608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  <cell r="HJ126">
            <v>0</v>
          </cell>
          <cell r="HK126">
            <v>0</v>
          </cell>
          <cell r="HL126">
            <v>0</v>
          </cell>
          <cell r="HM126">
            <v>0</v>
          </cell>
          <cell r="HN126">
            <v>0</v>
          </cell>
          <cell r="HO126">
            <v>0</v>
          </cell>
          <cell r="HP126">
            <v>0</v>
          </cell>
          <cell r="HQ126">
            <v>0</v>
          </cell>
          <cell r="HR126">
            <v>0</v>
          </cell>
          <cell r="HS126">
            <v>0</v>
          </cell>
          <cell r="HT126">
            <v>0</v>
          </cell>
          <cell r="HU126">
            <v>0</v>
          </cell>
          <cell r="HV126">
            <v>0</v>
          </cell>
          <cell r="HW126">
            <v>0</v>
          </cell>
          <cell r="HX126">
            <v>0</v>
          </cell>
          <cell r="HY126">
            <v>0</v>
          </cell>
          <cell r="HZ126">
            <v>0</v>
          </cell>
          <cell r="IA126">
            <v>0</v>
          </cell>
        </row>
        <row r="127">
          <cell r="A127">
            <v>125</v>
          </cell>
          <cell r="B127" t="str">
            <v>Mês</v>
          </cell>
          <cell r="C127" t="str">
            <v>Rendimiento Alcohol hecho y estimado Equivalente (Lt/TC)</v>
          </cell>
          <cell r="E127">
            <v>-51.114655304615496</v>
          </cell>
          <cell r="F127">
            <v>65.455035951398074</v>
          </cell>
          <cell r="G127">
            <v>74.542085783329739</v>
          </cell>
          <cell r="H127">
            <v>78.598804458299213</v>
          </cell>
          <cell r="I127">
            <v>80.789432542782706</v>
          </cell>
          <cell r="J127">
            <v>81.969001511350783</v>
          </cell>
          <cell r="K127">
            <v>82.706232116705806</v>
          </cell>
          <cell r="L127">
            <v>83.100095042854377</v>
          </cell>
          <cell r="M127">
            <v>83.495502529497656</v>
          </cell>
          <cell r="N127">
            <v>83.79307723594053</v>
          </cell>
          <cell r="O127">
            <v>84.025130906102419</v>
          </cell>
          <cell r="P127">
            <v>84.211157402017321</v>
          </cell>
          <cell r="Q127">
            <v>84.363615206940054</v>
          </cell>
          <cell r="R127">
            <v>84.490838616565242</v>
          </cell>
          <cell r="S127">
            <v>84.573244688708826</v>
          </cell>
          <cell r="T127">
            <v>84.669219632169202</v>
          </cell>
          <cell r="U127">
            <v>84.752254133814702</v>
          </cell>
          <cell r="V127">
            <v>85.900898073244264</v>
          </cell>
          <cell r="W127">
            <v>85.900898073244264</v>
          </cell>
          <cell r="X127">
            <v>84.945483955400974</v>
          </cell>
          <cell r="Y127">
            <v>101.05264985370299</v>
          </cell>
          <cell r="Z127">
            <v>97.487866390295721</v>
          </cell>
          <cell r="AA127">
            <v>93.800137562055411</v>
          </cell>
          <cell r="AB127">
            <v>92.504449054835831</v>
          </cell>
          <cell r="AC127">
            <v>91.843383489927888</v>
          </cell>
          <cell r="AD127">
            <v>91.442409294819797</v>
          </cell>
          <cell r="AE127">
            <v>91.17326223234997</v>
          </cell>
          <cell r="AF127">
            <v>90.980109634577516</v>
          </cell>
          <cell r="AG127">
            <v>90.834747370274528</v>
          </cell>
          <cell r="AH127">
            <v>90.721391476093302</v>
          </cell>
          <cell r="AI127">
            <v>90.630519395633996</v>
          </cell>
          <cell r="AJ127">
            <v>90.556045284580861</v>
          </cell>
          <cell r="AK127">
            <v>90.493897922943418</v>
          </cell>
          <cell r="AL127">
            <v>90.466528389507076</v>
          </cell>
          <cell r="AM127">
            <v>90.417834127565072</v>
          </cell>
          <cell r="AN127">
            <v>90.375817935832288</v>
          </cell>
          <cell r="AO127">
            <v>90.339194196514399</v>
          </cell>
          <cell r="AP127">
            <v>90.306987390581568</v>
          </cell>
          <cell r="AQ127">
            <v>90.278443918025005</v>
          </cell>
          <cell r="AR127">
            <v>90.252972388703213</v>
          </cell>
          <cell r="AS127">
            <v>91.134070095580995</v>
          </cell>
          <cell r="AT127">
            <v>91.067897211060526</v>
          </cell>
          <cell r="AU127">
            <v>90.199864753457192</v>
          </cell>
          <cell r="AV127">
            <v>90.181988523027215</v>
          </cell>
          <cell r="AW127">
            <v>90.165661135666966</v>
          </cell>
          <cell r="AX127">
            <v>90.150689655907598</v>
          </cell>
          <cell r="AY127">
            <v>90.136911915398116</v>
          </cell>
          <cell r="AZ127">
            <v>90.130426952845625</v>
          </cell>
          <cell r="BA127">
            <v>90.11818887304436</v>
          </cell>
          <cell r="BB127">
            <v>90.106838146461314</v>
          </cell>
          <cell r="BC127">
            <v>90.096281639814109</v>
          </cell>
          <cell r="BD127">
            <v>122.63911731773609</v>
          </cell>
          <cell r="BE127">
            <v>95.65228023883985</v>
          </cell>
          <cell r="BF127">
            <v>92.859047056955603</v>
          </cell>
          <cell r="BG127">
            <v>92.060980433560104</v>
          </cell>
          <cell r="BH127">
            <v>90.996891602366105</v>
          </cell>
          <cell r="BI127">
            <v>90.319744164333571</v>
          </cell>
          <cell r="BJ127">
            <v>89.850949784157194</v>
          </cell>
          <cell r="BK127">
            <v>89.507167238694507</v>
          </cell>
          <cell r="BL127">
            <v>89.244274703928923</v>
          </cell>
          <cell r="BM127">
            <v>90.830224643311027</v>
          </cell>
          <cell r="BN127">
            <v>88.948520602317643</v>
          </cell>
          <cell r="BO127">
            <v>88.79616242876034</v>
          </cell>
          <cell r="BP127">
            <v>88.66919728412924</v>
          </cell>
          <cell r="BQ127">
            <v>88.561765238672166</v>
          </cell>
          <cell r="BR127">
            <v>88.469680628280372</v>
          </cell>
          <cell r="BS127">
            <v>88.389873965940822</v>
          </cell>
          <cell r="BT127">
            <v>88.320043136393693</v>
          </cell>
          <cell r="BU127">
            <v>88.288301850235939</v>
          </cell>
          <cell r="BV127">
            <v>88.230260641261708</v>
          </cell>
          <cell r="BW127">
            <v>88.178494157582008</v>
          </cell>
          <cell r="BX127">
            <v>88.132037056843814</v>
          </cell>
          <cell r="BY127">
            <v>88.090112356177613</v>
          </cell>
          <cell r="BZ127">
            <v>88.052087627666438</v>
          </cell>
          <cell r="CA127">
            <v>88.017442875022923</v>
          </cell>
          <cell r="CB127">
            <v>88.742042324760035</v>
          </cell>
          <cell r="CC127">
            <v>88.680814756777821</v>
          </cell>
          <cell r="CD127">
            <v>87.942956656839314</v>
          </cell>
          <cell r="CE127">
            <v>87.917172965929609</v>
          </cell>
          <cell r="CF127">
            <v>87.893299178050256</v>
          </cell>
          <cell r="CG127">
            <v>87.871130660733698</v>
          </cell>
          <cell r="CH127">
            <v>94.033920247336695</v>
          </cell>
          <cell r="CI127">
            <v>94.203436906861796</v>
          </cell>
          <cell r="CJ127">
            <v>92.540911640200974</v>
          </cell>
          <cell r="CK127">
            <v>91.828400811632051</v>
          </cell>
          <cell r="CL127">
            <v>91.432561462427117</v>
          </cell>
          <cell r="CM127">
            <v>91.180663694751232</v>
          </cell>
          <cell r="CN127">
            <v>91.006272932514079</v>
          </cell>
          <cell r="CO127">
            <v>90.878386373540167</v>
          </cell>
          <cell r="CP127">
            <v>92.956209763315982</v>
          </cell>
          <cell r="CQ127">
            <v>92.632977982970843</v>
          </cell>
          <cell r="CR127">
            <v>90.67057071520756</v>
          </cell>
          <cell r="CS127">
            <v>90.613893717480494</v>
          </cell>
          <cell r="CT127">
            <v>90.566662886041257</v>
          </cell>
          <cell r="CU127">
            <v>90.526698336361903</v>
          </cell>
          <cell r="CV127">
            <v>90.492443008065337</v>
          </cell>
          <cell r="CW127">
            <v>90.477087171242729</v>
          </cell>
          <cell r="CX127">
            <v>90.449347595047058</v>
          </cell>
          <cell r="CY127">
            <v>90.424970391723576</v>
          </cell>
          <cell r="CZ127">
            <v>90.403379154494218</v>
          </cell>
          <cell r="DA127">
            <v>90.38412210507343</v>
          </cell>
          <cell r="DB127">
            <v>90.366840137644544</v>
          </cell>
          <cell r="DC127">
            <v>90.351244215818468</v>
          </cell>
          <cell r="DD127">
            <v>91.155346987107393</v>
          </cell>
          <cell r="DE127">
            <v>91.104973203157513</v>
          </cell>
          <cell r="DF127">
            <v>90.318187642382753</v>
          </cell>
          <cell r="DG127">
            <v>90.306893313125556</v>
          </cell>
          <cell r="DH127">
            <v>90.296502530208912</v>
          </cell>
          <cell r="DI127">
            <v>90.286911038285893</v>
          </cell>
          <cell r="DJ127">
            <v>90.278030027246047</v>
          </cell>
          <cell r="DK127">
            <v>90.273831731118122</v>
          </cell>
          <cell r="DL127">
            <v>90.26587706477045</v>
          </cell>
          <cell r="DM127">
            <v>105.49204179629321</v>
          </cell>
          <cell r="DN127">
            <v>99.311725629221499</v>
          </cell>
          <cell r="DO127">
            <v>97.148810716132928</v>
          </cell>
          <cell r="DP127">
            <v>96.067353259588657</v>
          </cell>
          <cell r="DQ127">
            <v>95.41847878566206</v>
          </cell>
          <cell r="DR127">
            <v>95.182524431506934</v>
          </cell>
          <cell r="DS127">
            <v>94.819517732806773</v>
          </cell>
          <cell r="DT127">
            <v>94.553312820426626</v>
          </cell>
          <cell r="DU127">
            <v>94.349744358018285</v>
          </cell>
          <cell r="DV127">
            <v>94.189032414011734</v>
          </cell>
          <cell r="DW127">
            <v>94.058932268863529</v>
          </cell>
          <cell r="DX127">
            <v>93.951458235915027</v>
          </cell>
          <cell r="DY127">
            <v>93.904438346500058</v>
          </cell>
          <cell r="DZ127">
            <v>93.821249311381266</v>
          </cell>
          <cell r="EA127">
            <v>93.749944424136601</v>
          </cell>
          <cell r="EB127">
            <v>93.688146855191192</v>
          </cell>
          <cell r="EC127">
            <v>93.634073982364001</v>
          </cell>
          <cell r="ED127">
            <v>93.586362623987043</v>
          </cell>
          <cell r="EE127">
            <v>93.543952527651982</v>
          </cell>
          <cell r="EF127">
            <v>93.524466807714234</v>
          </cell>
          <cell r="EG127">
            <v>93.488493170906111</v>
          </cell>
          <cell r="EH127">
            <v>93.456029157201229</v>
          </cell>
          <cell r="EI127">
            <v>93.426585051747935</v>
          </cell>
          <cell r="EJ127">
            <v>93.399758200112728</v>
          </cell>
          <cell r="EK127">
            <v>93.375214484786895</v>
          </cell>
          <cell r="EL127">
            <v>93.352674338059117</v>
          </cell>
          <cell r="EM127">
            <v>94.023609206491898</v>
          </cell>
          <cell r="EN127">
            <v>93.977431194317433</v>
          </cell>
          <cell r="EO127">
            <v>93.303628648419902</v>
          </cell>
          <cell r="EP127">
            <v>93.286462657046187</v>
          </cell>
          <cell r="EQ127">
            <v>93.270480527146503</v>
          </cell>
          <cell r="ER127">
            <v>110.55400343890618</v>
          </cell>
          <cell r="ES127">
            <v>101.87107578700872</v>
          </cell>
          <cell r="ET127">
            <v>107.07507854408905</v>
          </cell>
          <cell r="EU127">
            <v>103.28638544653984</v>
          </cell>
          <cell r="EV127">
            <v>97.39528518459656</v>
          </cell>
          <cell r="EW127">
            <v>96.744261096972949</v>
          </cell>
          <cell r="EX127">
            <v>96.293552113233517</v>
          </cell>
          <cell r="EY127">
            <v>95.963032191824638</v>
          </cell>
          <cell r="EZ127">
            <v>95.710281663688406</v>
          </cell>
          <cell r="FA127">
            <v>95.604968943631661</v>
          </cell>
          <cell r="FB127">
            <v>95.42593731953518</v>
          </cell>
          <cell r="FC127">
            <v>95.279456899819863</v>
          </cell>
          <cell r="FD127">
            <v>95.157389883390451</v>
          </cell>
          <cell r="FE127">
            <v>95.054102407950154</v>
          </cell>
          <cell r="FF127">
            <v>94.965570286144228</v>
          </cell>
          <cell r="FG127">
            <v>94.888842447245736</v>
          </cell>
          <cell r="FH127">
            <v>94.854191165162547</v>
          </cell>
          <cell r="FI127">
            <v>94.791188834102186</v>
          </cell>
          <cell r="FJ127">
            <v>94.735386769448752</v>
          </cell>
          <cell r="FK127">
            <v>94.685617360433525</v>
          </cell>
          <cell r="FL127">
            <v>94.640952506189066</v>
          </cell>
          <cell r="FM127">
            <v>94.600645198700178</v>
          </cell>
          <cell r="FN127">
            <v>94.564087408187007</v>
          </cell>
          <cell r="FO127">
            <v>94.547054801243362</v>
          </cell>
          <cell r="FP127">
            <v>94.515211231740025</v>
          </cell>
          <cell r="FQ127">
            <v>94.486021293028642</v>
          </cell>
          <cell r="FR127">
            <v>94.459166549414164</v>
          </cell>
          <cell r="FS127">
            <v>94.434377555308501</v>
          </cell>
          <cell r="FT127">
            <v>94.411424782988419</v>
          </cell>
          <cell r="FU127">
            <v>94.390111494405488</v>
          </cell>
          <cell r="FV127">
            <v>140.35969846494748</v>
          </cell>
          <cell r="FW127">
            <v>101.56174107570287</v>
          </cell>
          <cell r="FX127">
            <v>96.052041479827366</v>
          </cell>
          <cell r="FY127">
            <v>93.690741653023579</v>
          </cell>
          <cell r="FZ127">
            <v>92.37890841591036</v>
          </cell>
          <cell r="GA127">
            <v>91.544105446838316</v>
          </cell>
          <cell r="GB127">
            <v>90.96616492978842</v>
          </cell>
          <cell r="GC127">
            <v>90.739116869518838</v>
          </cell>
          <cell r="GD127">
            <v>90.370163771580735</v>
          </cell>
          <cell r="GE127">
            <v>90.083200250962236</v>
          </cell>
          <cell r="GF127">
            <v>89.853629434467436</v>
          </cell>
          <cell r="GG127">
            <v>89.665798766426221</v>
          </cell>
          <cell r="GH127">
            <v>89.509273209725222</v>
          </cell>
          <cell r="GI127">
            <v>89.37682850790128</v>
          </cell>
          <cell r="GJ127">
            <v>89.317964195979528</v>
          </cell>
          <cell r="GK127">
            <v>89.212414395292257</v>
          </cell>
          <cell r="GL127">
            <v>89.120483923725914</v>
          </cell>
          <cell r="GM127">
            <v>89.03969653962217</v>
          </cell>
          <cell r="GN127">
            <v>88.968141999415991</v>
          </cell>
          <cell r="GO127">
            <v>88.904323085178049</v>
          </cell>
          <cell r="GP127">
            <v>88.847049700605524</v>
          </cell>
          <cell r="GQ127">
            <v>88.820560760240738</v>
          </cell>
          <cell r="GR127">
            <v>88.771367013849002</v>
          </cell>
          <cell r="GS127">
            <v>88.726645426220145</v>
          </cell>
          <cell r="GT127">
            <v>88.685812672298113</v>
          </cell>
          <cell r="GU127">
            <v>88.64838264786961</v>
          </cell>
          <cell r="GV127">
            <v>88.818642288536594</v>
          </cell>
          <cell r="GW127">
            <v>89.237476390606574</v>
          </cell>
          <cell r="GX127">
            <v>88.567166557128516</v>
          </cell>
          <cell r="GY127">
            <v>88.538814758178916</v>
          </cell>
          <cell r="GZ127">
            <v>89.158386337628812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  <cell r="HJ127">
            <v>0</v>
          </cell>
          <cell r="HK127">
            <v>0</v>
          </cell>
          <cell r="HL127">
            <v>0</v>
          </cell>
          <cell r="HM127">
            <v>0</v>
          </cell>
          <cell r="HN127">
            <v>0</v>
          </cell>
          <cell r="HO127">
            <v>0</v>
          </cell>
          <cell r="HP127">
            <v>0</v>
          </cell>
          <cell r="HQ127">
            <v>0</v>
          </cell>
          <cell r="HR127">
            <v>0</v>
          </cell>
          <cell r="HS127">
            <v>0</v>
          </cell>
          <cell r="HT127">
            <v>0</v>
          </cell>
          <cell r="HU127">
            <v>0</v>
          </cell>
          <cell r="HV127">
            <v>0</v>
          </cell>
          <cell r="HW127">
            <v>0</v>
          </cell>
          <cell r="HX127">
            <v>0</v>
          </cell>
          <cell r="HY127">
            <v>0</v>
          </cell>
          <cell r="HZ127">
            <v>0</v>
          </cell>
          <cell r="IA127">
            <v>0</v>
          </cell>
        </row>
        <row r="128">
          <cell r="A128">
            <v>126</v>
          </cell>
          <cell r="B128" t="str">
            <v>Acum</v>
          </cell>
          <cell r="C128" t="str">
            <v>Rendimiento Alcohol hecho y estimado Equivalente (Lt/TC)</v>
          </cell>
          <cell r="E128">
            <v>-51.114655304615496</v>
          </cell>
          <cell r="F128">
            <v>65.455035951398074</v>
          </cell>
          <cell r="G128">
            <v>74.542085783329739</v>
          </cell>
          <cell r="H128">
            <v>78.598804458299213</v>
          </cell>
          <cell r="I128">
            <v>80.789432542782706</v>
          </cell>
          <cell r="J128">
            <v>81.969001511350783</v>
          </cell>
          <cell r="K128">
            <v>82.706232116705806</v>
          </cell>
          <cell r="L128">
            <v>83.100095042854377</v>
          </cell>
          <cell r="M128">
            <v>83.495502529497656</v>
          </cell>
          <cell r="N128">
            <v>83.79307723594053</v>
          </cell>
          <cell r="O128">
            <v>84.025130906102419</v>
          </cell>
          <cell r="P128">
            <v>84.211157402017321</v>
          </cell>
          <cell r="Q128">
            <v>84.363615206940054</v>
          </cell>
          <cell r="R128">
            <v>84.490838616565242</v>
          </cell>
          <cell r="S128">
            <v>84.573244688708826</v>
          </cell>
          <cell r="T128">
            <v>84.669219632169202</v>
          </cell>
          <cell r="U128">
            <v>84.752254133814702</v>
          </cell>
          <cell r="V128">
            <v>85.900898073244264</v>
          </cell>
          <cell r="W128">
            <v>85.900898073244264</v>
          </cell>
          <cell r="X128">
            <v>84.945483955400974</v>
          </cell>
          <cell r="Y128">
            <v>84.641602810206464</v>
          </cell>
          <cell r="Z128">
            <v>85.142026472620216</v>
          </cell>
          <cell r="AA128">
            <v>85.402845495221555</v>
          </cell>
          <cell r="AB128">
            <v>85.636033293332403</v>
          </cell>
          <cell r="AC128">
            <v>85.84575986849282</v>
          </cell>
          <cell r="AD128">
            <v>86.035396316713474</v>
          </cell>
          <cell r="AE128">
            <v>86.207697405645263</v>
          </cell>
          <cell r="AF128">
            <v>86.364936270130954</v>
          </cell>
          <cell r="AG128">
            <v>86.509005262628605</v>
          </cell>
          <cell r="AH128">
            <v>86.641492481396909</v>
          </cell>
          <cell r="AI128">
            <v>86.763740555463272</v>
          </cell>
          <cell r="AJ128">
            <v>86.876892307249904</v>
          </cell>
          <cell r="AK128">
            <v>86.98192658773236</v>
          </cell>
          <cell r="AL128">
            <v>87.031667840872984</v>
          </cell>
          <cell r="AM128">
            <v>87.126071006935661</v>
          </cell>
          <cell r="AN128">
            <v>87.214259057433438</v>
          </cell>
          <cell r="AO128">
            <v>87.296826198725768</v>
          </cell>
          <cell r="AP128">
            <v>87.374293229812551</v>
          </cell>
          <cell r="AQ128">
            <v>87.447118538514516</v>
          </cell>
          <cell r="AR128">
            <v>87.515707178519889</v>
          </cell>
          <cell r="AS128">
            <v>88.037027665567763</v>
          </cell>
          <cell r="AT128">
            <v>88.086306950170282</v>
          </cell>
          <cell r="AU128">
            <v>87.670905084168368</v>
          </cell>
          <cell r="AV128">
            <v>87.727248099056993</v>
          </cell>
          <cell r="AW128">
            <v>87.780692704214076</v>
          </cell>
          <cell r="AX128">
            <v>87.831456942284646</v>
          </cell>
          <cell r="AY128">
            <v>87.879737520271405</v>
          </cell>
          <cell r="AZ128">
            <v>87.903002708161935</v>
          </cell>
          <cell r="BA128">
            <v>87.947886129802825</v>
          </cell>
          <cell r="BB128">
            <v>87.990700169250474</v>
          </cell>
          <cell r="BC128">
            <v>88.031584717140845</v>
          </cell>
          <cell r="BD128">
            <v>88.423849203508198</v>
          </cell>
          <cell r="BE128">
            <v>88.044644382365632</v>
          </cell>
          <cell r="BF128">
            <v>88.030105901354517</v>
          </cell>
          <cell r="BG128">
            <v>88.023040072724115</v>
          </cell>
          <cell r="BH128">
            <v>88.00929661340308</v>
          </cell>
          <cell r="BI128">
            <v>87.996047480102618</v>
          </cell>
          <cell r="BJ128">
            <v>87.983266474036569</v>
          </cell>
          <cell r="BK128">
            <v>87.970929215626185</v>
          </cell>
          <cell r="BL128">
            <v>87.959012989290358</v>
          </cell>
          <cell r="BM128">
            <v>88.233349544723637</v>
          </cell>
          <cell r="BN128">
            <v>87.941882114867269</v>
          </cell>
          <cell r="BO128">
            <v>87.93092878554323</v>
          </cell>
          <cell r="BP128">
            <v>87.92032819296405</v>
          </cell>
          <cell r="BQ128">
            <v>87.910063568047448</v>
          </cell>
          <cell r="BR128">
            <v>87.900119188064735</v>
          </cell>
          <cell r="BS128">
            <v>87.890480296281652</v>
          </cell>
          <cell r="BT128">
            <v>87.881133028893132</v>
          </cell>
          <cell r="BU128">
            <v>87.876564649571932</v>
          </cell>
          <cell r="BV128">
            <v>87.867630615146098</v>
          </cell>
          <cell r="BW128">
            <v>87.858957029825419</v>
          </cell>
          <cell r="BX128">
            <v>87.850532668135799</v>
          </cell>
          <cell r="BY128">
            <v>87.842346940563701</v>
          </cell>
          <cell r="BZ128">
            <v>87.834389849148593</v>
          </cell>
          <cell r="CA128">
            <v>87.826651946745045</v>
          </cell>
          <cell r="CB128">
            <v>88.055927916761988</v>
          </cell>
          <cell r="CC128">
            <v>88.045357119534515</v>
          </cell>
          <cell r="CD128">
            <v>87.808208685862084</v>
          </cell>
          <cell r="CE128">
            <v>87.801170657771408</v>
          </cell>
          <cell r="CF128">
            <v>87.794315187045697</v>
          </cell>
          <cell r="CG128">
            <v>87.787635261672591</v>
          </cell>
          <cell r="CH128">
            <v>87.734144061474453</v>
          </cell>
          <cell r="CI128">
            <v>87.787347517763223</v>
          </cell>
          <cell r="CJ128">
            <v>87.82212193468844</v>
          </cell>
          <cell r="CK128">
            <v>87.85584232382125</v>
          </cell>
          <cell r="CL128">
            <v>87.888555891800095</v>
          </cell>
          <cell r="CM128">
            <v>87.920307067743479</v>
          </cell>
          <cell r="CN128">
            <v>87.951137704566705</v>
          </cell>
          <cell r="CO128">
            <v>87.981087263038688</v>
          </cell>
          <cell r="CP128">
            <v>88.237475517902368</v>
          </cell>
          <cell r="CQ128">
            <v>88.262790993936477</v>
          </cell>
          <cell r="CR128">
            <v>88.05234575301678</v>
          </cell>
          <cell r="CS128">
            <v>88.079491546521155</v>
          </cell>
          <cell r="CT128">
            <v>88.105908436085627</v>
          </cell>
          <cell r="CU128">
            <v>88.131625390969319</v>
          </cell>
          <cell r="CV128">
            <v>88.156669865379456</v>
          </cell>
          <cell r="CW128">
            <v>88.168948111790456</v>
          </cell>
          <cell r="CX128">
            <v>88.193032266694715</v>
          </cell>
          <cell r="CY128">
            <v>88.216506571648353</v>
          </cell>
          <cell r="CZ128">
            <v>88.239393900636202</v>
          </cell>
          <cell r="DA128">
            <v>88.261715997838664</v>
          </cell>
          <cell r="DB128">
            <v>88.283493546535695</v>
          </cell>
          <cell r="DC128">
            <v>88.304746233028951</v>
          </cell>
          <cell r="DD128">
            <v>88.519271589614078</v>
          </cell>
          <cell r="DE128">
            <v>88.537356132060992</v>
          </cell>
          <cell r="DF128">
            <v>88.355702556352171</v>
          </cell>
          <cell r="DG128">
            <v>88.375260205251678</v>
          </cell>
          <cell r="DH128">
            <v>88.394370739758941</v>
          </cell>
          <cell r="DI128">
            <v>88.413049319056796</v>
          </cell>
          <cell r="DJ128">
            <v>88.431310424700541</v>
          </cell>
          <cell r="DK128">
            <v>88.440288774365484</v>
          </cell>
          <cell r="DL128">
            <v>88.457949431674891</v>
          </cell>
          <cell r="DM128">
            <v>88.502050672940427</v>
          </cell>
          <cell r="DN128">
            <v>88.551837358964875</v>
          </cell>
          <cell r="DO128">
            <v>88.597282853888771</v>
          </cell>
          <cell r="DP128">
            <v>88.641771439087648</v>
          </cell>
          <cell r="DQ128">
            <v>88.685333023015374</v>
          </cell>
          <cell r="DR128">
            <v>88.706775196849378</v>
          </cell>
          <cell r="DS128">
            <v>88.748999676163194</v>
          </cell>
          <cell r="DT128">
            <v>88.790366665232156</v>
          </cell>
          <cell r="DU128">
            <v>88.830902022225189</v>
          </cell>
          <cell r="DV128">
            <v>88.870630575965052</v>
          </cell>
          <cell r="DW128">
            <v>88.909576176643284</v>
          </cell>
          <cell r="DX128">
            <v>88.947761743565763</v>
          </cell>
          <cell r="DY128">
            <v>88.966576433235019</v>
          </cell>
          <cell r="DZ128">
            <v>89.003662996957161</v>
          </cell>
          <cell r="EA128">
            <v>89.040043041413441</v>
          </cell>
          <cell r="EB128">
            <v>89.075736565475168</v>
          </cell>
          <cell r="EC128">
            <v>89.110762820279618</v>
          </cell>
          <cell r="ED128">
            <v>89.145140343852432</v>
          </cell>
          <cell r="EE128">
            <v>89.178886993824079</v>
          </cell>
          <cell r="EF128">
            <v>89.195529143320243</v>
          </cell>
          <cell r="EG128">
            <v>89.228361553289801</v>
          </cell>
          <cell r="EH128">
            <v>89.260604955904597</v>
          </cell>
          <cell r="EI128">
            <v>89.292275060279579</v>
          </cell>
          <cell r="EJ128">
            <v>89.323387021825909</v>
          </cell>
          <cell r="EK128">
            <v>89.353955466433419</v>
          </cell>
          <cell r="EL128">
            <v>89.383994513396885</v>
          </cell>
          <cell r="EM128">
            <v>89.545721410996023</v>
          </cell>
          <cell r="EN128">
            <v>89.573736037729176</v>
          </cell>
          <cell r="EO128">
            <v>89.456864354595339</v>
          </cell>
          <cell r="EP128">
            <v>89.485154882613827</v>
          </cell>
          <cell r="EQ128">
            <v>89.512973838448659</v>
          </cell>
          <cell r="ER128">
            <v>89.560407279635115</v>
          </cell>
          <cell r="ES128">
            <v>89.588194530564351</v>
          </cell>
          <cell r="ET128">
            <v>89.734328383565668</v>
          </cell>
          <cell r="EU128">
            <v>89.765227256470581</v>
          </cell>
          <cell r="EV128">
            <v>89.667606902380882</v>
          </cell>
          <cell r="EW128">
            <v>89.698542504737787</v>
          </cell>
          <cell r="EX128">
            <v>89.729019985623609</v>
          </cell>
          <cell r="EY128">
            <v>89.759049446637135</v>
          </cell>
          <cell r="EZ128">
            <v>89.78864069455652</v>
          </cell>
          <cell r="FA128">
            <v>89.803274975246339</v>
          </cell>
          <cell r="FB128">
            <v>89.832226672476608</v>
          </cell>
          <cell r="FC128">
            <v>89.860763452662056</v>
          </cell>
          <cell r="FD128">
            <v>89.888894171828326</v>
          </cell>
          <cell r="FE128">
            <v>89.916627435749803</v>
          </cell>
          <cell r="FF128">
            <v>89.943971608727026</v>
          </cell>
          <cell r="FG128">
            <v>89.970934821997275</v>
          </cell>
          <cell r="FH128">
            <v>89.984276048016454</v>
          </cell>
          <cell r="FI128">
            <v>90.010682577726755</v>
          </cell>
          <cell r="FJ128">
            <v>90.036727508260739</v>
          </cell>
          <cell r="FK128">
            <v>90.062418216476203</v>
          </cell>
          <cell r="FL128">
            <v>90.087761879929232</v>
          </cell>
          <cell r="FM128">
            <v>90.112765483559926</v>
          </cell>
          <cell r="FN128">
            <v>90.13743582611049</v>
          </cell>
          <cell r="FO128">
            <v>90.14964809969598</v>
          </cell>
          <cell r="FP128">
            <v>90.173830906067593</v>
          </cell>
          <cell r="FQ128">
            <v>90.197696673449784</v>
          </cell>
          <cell r="FR128">
            <v>90.221251595859357</v>
          </cell>
          <cell r="FS128">
            <v>90.244501707006393</v>
          </cell>
          <cell r="FT128">
            <v>90.267452885447014</v>
          </cell>
          <cell r="FU128">
            <v>90.290110859538729</v>
          </cell>
          <cell r="FV128">
            <v>90.331729652758824</v>
          </cell>
          <cell r="FW128">
            <v>90.28878813726547</v>
          </cell>
          <cell r="FX128">
            <v>90.275708420244499</v>
          </cell>
          <cell r="FY128">
            <v>90.262764783915614</v>
          </cell>
          <cell r="FZ128">
            <v>90.249955115604266</v>
          </cell>
          <cell r="GA128">
            <v>90.2372773461436</v>
          </cell>
          <cell r="GB128">
            <v>90.224729448760158</v>
          </cell>
          <cell r="GC128">
            <v>90.218503580056165</v>
          </cell>
          <cell r="GD128">
            <v>90.206146780673805</v>
          </cell>
          <cell r="GE128">
            <v>90.193914964898227</v>
          </cell>
          <cell r="GF128">
            <v>90.181806246039343</v>
          </cell>
          <cell r="GG128">
            <v>90.169818775191104</v>
          </cell>
          <cell r="GH128">
            <v>90.157950740290076</v>
          </cell>
          <cell r="GI128">
            <v>90.146200365202631</v>
          </cell>
          <cell r="GJ128">
            <v>90.140368754653082</v>
          </cell>
          <cell r="GK128">
            <v>90.128791615457047</v>
          </cell>
          <cell r="GL128">
            <v>90.117327847181159</v>
          </cell>
          <cell r="GM128">
            <v>90.105975792636315</v>
          </cell>
          <cell r="GN128">
            <v>90.094733826775069</v>
          </cell>
          <cell r="GO128">
            <v>90.083600355916431</v>
          </cell>
          <cell r="GP128">
            <v>90.072573816992488</v>
          </cell>
          <cell r="GQ128">
            <v>90.067100166737632</v>
          </cell>
          <cell r="GR128">
            <v>90.056231160134573</v>
          </cell>
          <cell r="GS128">
            <v>90.045465306979494</v>
          </cell>
          <cell r="GT128">
            <v>90.034801145724956</v>
          </cell>
          <cell r="GU128">
            <v>90.024237242304608</v>
          </cell>
          <cell r="GV128">
            <v>90.03771486724213</v>
          </cell>
          <cell r="GW128">
            <v>90.082750034238117</v>
          </cell>
          <cell r="GX128">
            <v>89.998256941203593</v>
          </cell>
          <cell r="GY128">
            <v>89.988033028815849</v>
          </cell>
          <cell r="GZ128">
            <v>90.066828044989805</v>
          </cell>
          <cell r="HA128">
            <v>90.066828044989805</v>
          </cell>
          <cell r="HB128">
            <v>90.066828044989805</v>
          </cell>
          <cell r="HC128">
            <v>90.066828044989805</v>
          </cell>
          <cell r="HD128">
            <v>90.066828044989805</v>
          </cell>
          <cell r="HE128">
            <v>90.066828044989805</v>
          </cell>
          <cell r="HF128">
            <v>90.066828044989805</v>
          </cell>
          <cell r="HG128">
            <v>90.066828044989805</v>
          </cell>
          <cell r="HH128">
            <v>90.066828044989805</v>
          </cell>
          <cell r="HI128">
            <v>90.066828044989805</v>
          </cell>
          <cell r="HJ128">
            <v>90.066828044989805</v>
          </cell>
          <cell r="HK128">
            <v>90.066828044989805</v>
          </cell>
          <cell r="HL128">
            <v>90.066828044989805</v>
          </cell>
          <cell r="HM128">
            <v>90.066828044989805</v>
          </cell>
          <cell r="HN128">
            <v>90.066828044989805</v>
          </cell>
          <cell r="HO128">
            <v>90.066828044989805</v>
          </cell>
          <cell r="HP128">
            <v>90.066828044989805</v>
          </cell>
          <cell r="HQ128">
            <v>90.066828044989805</v>
          </cell>
          <cell r="HR128">
            <v>90.066828044989805</v>
          </cell>
          <cell r="HS128">
            <v>90.066828044989805</v>
          </cell>
          <cell r="HT128">
            <v>90.066828044989805</v>
          </cell>
          <cell r="HU128">
            <v>90.066828044989805</v>
          </cell>
          <cell r="HV128">
            <v>90.066828044989805</v>
          </cell>
          <cell r="HW128">
            <v>90.066828044989805</v>
          </cell>
          <cell r="HX128">
            <v>90.066828044989805</v>
          </cell>
          <cell r="HY128">
            <v>90.066828044989805</v>
          </cell>
          <cell r="HZ128">
            <v>90.066828044989805</v>
          </cell>
          <cell r="IA128">
            <v>90.066828044989805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  <cell r="B132">
            <v>14</v>
          </cell>
          <cell r="C132" t="str">
            <v>DADOS DO MINI GRAFICO</v>
          </cell>
        </row>
        <row r="133">
          <cell r="A133">
            <v>131</v>
          </cell>
          <cell r="C133" t="str">
            <v>Moenda Diaria</v>
          </cell>
          <cell r="D133" t="str">
            <v>Ton/día</v>
          </cell>
          <cell r="E133">
            <v>2893.3333333333335</v>
          </cell>
          <cell r="F133">
            <v>4340.0000000000009</v>
          </cell>
          <cell r="G133">
            <v>5786.666666666667</v>
          </cell>
          <cell r="H133">
            <v>7233.333333333333</v>
          </cell>
          <cell r="I133">
            <v>8680.0000000000018</v>
          </cell>
          <cell r="J133">
            <v>8680.0000000000018</v>
          </cell>
          <cell r="K133">
            <v>8680.0000000000018</v>
          </cell>
          <cell r="L133">
            <v>6510</v>
          </cell>
          <cell r="M133">
            <v>8680.0000000000018</v>
          </cell>
          <cell r="N133">
            <v>8680.0000000000018</v>
          </cell>
          <cell r="O133">
            <v>8680.0000000000018</v>
          </cell>
          <cell r="P133">
            <v>8680.0000000000018</v>
          </cell>
          <cell r="Q133">
            <v>8680.0000000000018</v>
          </cell>
          <cell r="R133">
            <v>8680.0000000000018</v>
          </cell>
          <cell r="S133">
            <v>6510</v>
          </cell>
          <cell r="T133">
            <v>8680.0000000000018</v>
          </cell>
          <cell r="U133">
            <v>8680.0000000000018</v>
          </cell>
          <cell r="V133">
            <v>8680.0000000000018</v>
          </cell>
          <cell r="W133">
            <v>8680.0000000000018</v>
          </cell>
          <cell r="X133">
            <v>8680.0000000000018</v>
          </cell>
          <cell r="Y133">
            <v>3266.6666666666665</v>
          </cell>
          <cell r="Z133">
            <v>7350</v>
          </cell>
          <cell r="AA133">
            <v>9799.9999999999982</v>
          </cell>
          <cell r="AB133">
            <v>9799.9999999999982</v>
          </cell>
          <cell r="AC133">
            <v>9799.9999999999982</v>
          </cell>
          <cell r="AD133">
            <v>9799.9999999999982</v>
          </cell>
          <cell r="AE133">
            <v>9799.9999999999982</v>
          </cell>
          <cell r="AF133">
            <v>9799.9999999999982</v>
          </cell>
          <cell r="AG133">
            <v>9799.9999999999982</v>
          </cell>
          <cell r="AH133">
            <v>9799.9999999999982</v>
          </cell>
          <cell r="AI133">
            <v>9799.9999999999982</v>
          </cell>
          <cell r="AJ133">
            <v>9799.9999999999982</v>
          </cell>
          <cell r="AK133">
            <v>9799.9999999999982</v>
          </cell>
          <cell r="AL133">
            <v>4899.9999999999991</v>
          </cell>
          <cell r="AM133">
            <v>9799.9999999999982</v>
          </cell>
          <cell r="AN133">
            <v>9799.9999999999982</v>
          </cell>
          <cell r="AO133">
            <v>9799.9999999999982</v>
          </cell>
          <cell r="AP133">
            <v>9799.9999999999982</v>
          </cell>
          <cell r="AQ133">
            <v>9799.9999999999982</v>
          </cell>
          <cell r="AR133">
            <v>9799.9999999999982</v>
          </cell>
          <cell r="AS133">
            <v>4899.9999999999991</v>
          </cell>
          <cell r="AT133">
            <v>9799.9999999999982</v>
          </cell>
          <cell r="AU133">
            <v>9799.9999999999982</v>
          </cell>
          <cell r="AV133">
            <v>9799.9999999999982</v>
          </cell>
          <cell r="AW133">
            <v>9799.9999999999982</v>
          </cell>
          <cell r="AX133">
            <v>9799.9999999999982</v>
          </cell>
          <cell r="AY133">
            <v>9799.9999999999982</v>
          </cell>
          <cell r="AZ133">
            <v>4899.9999999999991</v>
          </cell>
          <cell r="BA133">
            <v>9799.9999999999982</v>
          </cell>
          <cell r="BB133">
            <v>9799.9999999999982</v>
          </cell>
          <cell r="BC133">
            <v>9799.9999999999982</v>
          </cell>
          <cell r="BD133">
            <v>8680.0000000000018</v>
          </cell>
          <cell r="BE133">
            <v>8680.0000000000018</v>
          </cell>
          <cell r="BF133">
            <v>8680.0000000000018</v>
          </cell>
          <cell r="BG133">
            <v>4340.0000000000009</v>
          </cell>
          <cell r="BH133">
            <v>8680.0000000000018</v>
          </cell>
          <cell r="BI133">
            <v>8680.0000000000018</v>
          </cell>
          <cell r="BJ133">
            <v>8680.0000000000018</v>
          </cell>
          <cell r="BK133">
            <v>8680.0000000000018</v>
          </cell>
          <cell r="BL133">
            <v>8680.0000000000018</v>
          </cell>
          <cell r="BM133">
            <v>8680.0000000000018</v>
          </cell>
          <cell r="BN133">
            <v>4340.0000000000009</v>
          </cell>
          <cell r="BO133">
            <v>8680.0000000000018</v>
          </cell>
          <cell r="BP133">
            <v>8680.0000000000018</v>
          </cell>
          <cell r="BQ133">
            <v>8680.0000000000018</v>
          </cell>
          <cell r="BR133">
            <v>8680.0000000000018</v>
          </cell>
          <cell r="BS133">
            <v>8680.0000000000018</v>
          </cell>
          <cell r="BT133">
            <v>8680.0000000000018</v>
          </cell>
          <cell r="BU133">
            <v>4340.0000000000009</v>
          </cell>
          <cell r="BV133">
            <v>8680.0000000000018</v>
          </cell>
          <cell r="BW133">
            <v>8680.0000000000018</v>
          </cell>
          <cell r="BX133">
            <v>8680.0000000000018</v>
          </cell>
          <cell r="BY133">
            <v>8680.0000000000018</v>
          </cell>
          <cell r="BZ133">
            <v>8680.0000000000018</v>
          </cell>
          <cell r="CA133">
            <v>8680.0000000000018</v>
          </cell>
          <cell r="CB133">
            <v>4340.0000000000009</v>
          </cell>
          <cell r="CC133">
            <v>8680.0000000000018</v>
          </cell>
          <cell r="CD133">
            <v>8680.0000000000018</v>
          </cell>
          <cell r="CE133">
            <v>8680.0000000000018</v>
          </cell>
          <cell r="CF133">
            <v>8680.0000000000018</v>
          </cell>
          <cell r="CG133">
            <v>8680.0000000000018</v>
          </cell>
          <cell r="CH133">
            <v>10850</v>
          </cell>
          <cell r="CI133">
            <v>5425</v>
          </cell>
          <cell r="CJ133">
            <v>10850</v>
          </cell>
          <cell r="CK133">
            <v>10850</v>
          </cell>
          <cell r="CL133">
            <v>10850</v>
          </cell>
          <cell r="CM133">
            <v>10850</v>
          </cell>
          <cell r="CN133">
            <v>10850</v>
          </cell>
          <cell r="CO133">
            <v>10850</v>
          </cell>
          <cell r="CP133">
            <v>5425</v>
          </cell>
          <cell r="CQ133">
            <v>10850</v>
          </cell>
          <cell r="CR133">
            <v>10850</v>
          </cell>
          <cell r="CS133">
            <v>10850</v>
          </cell>
          <cell r="CT133">
            <v>10850</v>
          </cell>
          <cell r="CU133">
            <v>10850</v>
          </cell>
          <cell r="CV133">
            <v>10850</v>
          </cell>
          <cell r="CW133">
            <v>5425</v>
          </cell>
          <cell r="CX133">
            <v>10850</v>
          </cell>
          <cell r="CY133">
            <v>10850</v>
          </cell>
          <cell r="CZ133">
            <v>10850</v>
          </cell>
          <cell r="DA133">
            <v>10850</v>
          </cell>
          <cell r="DB133">
            <v>10850</v>
          </cell>
          <cell r="DC133">
            <v>10850</v>
          </cell>
          <cell r="DD133">
            <v>5425</v>
          </cell>
          <cell r="DE133">
            <v>10850</v>
          </cell>
          <cell r="DF133">
            <v>10850</v>
          </cell>
          <cell r="DG133">
            <v>10850</v>
          </cell>
          <cell r="DH133">
            <v>10850</v>
          </cell>
          <cell r="DI133">
            <v>10850</v>
          </cell>
          <cell r="DJ133">
            <v>10850</v>
          </cell>
          <cell r="DK133">
            <v>5425</v>
          </cell>
          <cell r="DL133">
            <v>10850</v>
          </cell>
          <cell r="DM133">
            <v>10850</v>
          </cell>
          <cell r="DN133">
            <v>10850</v>
          </cell>
          <cell r="DO133">
            <v>10850</v>
          </cell>
          <cell r="DP133">
            <v>10850</v>
          </cell>
          <cell r="DQ133">
            <v>10850</v>
          </cell>
          <cell r="DR133">
            <v>5425</v>
          </cell>
          <cell r="DS133">
            <v>10850</v>
          </cell>
          <cell r="DT133">
            <v>10850</v>
          </cell>
          <cell r="DU133">
            <v>10850</v>
          </cell>
          <cell r="DV133">
            <v>10850</v>
          </cell>
          <cell r="DW133">
            <v>10850</v>
          </cell>
          <cell r="DX133">
            <v>10850</v>
          </cell>
          <cell r="DY133">
            <v>5425</v>
          </cell>
          <cell r="DZ133">
            <v>10850</v>
          </cell>
          <cell r="EA133">
            <v>10850</v>
          </cell>
          <cell r="EB133">
            <v>10850</v>
          </cell>
          <cell r="EC133">
            <v>10850</v>
          </cell>
          <cell r="ED133">
            <v>10850</v>
          </cell>
          <cell r="EE133">
            <v>10850</v>
          </cell>
          <cell r="EF133">
            <v>5425</v>
          </cell>
          <cell r="EG133">
            <v>10850</v>
          </cell>
          <cell r="EH133">
            <v>10850</v>
          </cell>
          <cell r="EI133">
            <v>10850</v>
          </cell>
          <cell r="EJ133">
            <v>10850</v>
          </cell>
          <cell r="EK133">
            <v>10850</v>
          </cell>
          <cell r="EL133">
            <v>10850</v>
          </cell>
          <cell r="EM133">
            <v>5425</v>
          </cell>
          <cell r="EN133">
            <v>10850</v>
          </cell>
          <cell r="EO133">
            <v>10850</v>
          </cell>
          <cell r="EP133">
            <v>10850</v>
          </cell>
          <cell r="EQ133">
            <v>10850</v>
          </cell>
          <cell r="ER133">
            <v>10126.666666666666</v>
          </cell>
          <cell r="ES133">
            <v>10126.666666666666</v>
          </cell>
          <cell r="ET133">
            <v>5063.333333333333</v>
          </cell>
          <cell r="EU133">
            <v>10126.666666666666</v>
          </cell>
          <cell r="EV133">
            <v>10126.666666666666</v>
          </cell>
          <cell r="EW133">
            <v>10126.666666666666</v>
          </cell>
          <cell r="EX133">
            <v>10126.666666666666</v>
          </cell>
          <cell r="EY133">
            <v>10126.666666666666</v>
          </cell>
          <cell r="EZ133">
            <v>10126.666666666666</v>
          </cell>
          <cell r="FA133">
            <v>5063.333333333333</v>
          </cell>
          <cell r="FB133">
            <v>10126.666666666666</v>
          </cell>
          <cell r="FC133">
            <v>10126.666666666666</v>
          </cell>
          <cell r="FD133">
            <v>10126.666666666666</v>
          </cell>
          <cell r="FE133">
            <v>10126.666666666666</v>
          </cell>
          <cell r="FF133">
            <v>10126.666666666666</v>
          </cell>
          <cell r="FG133">
            <v>10126.666666666666</v>
          </cell>
          <cell r="FH133">
            <v>5063.333333333333</v>
          </cell>
          <cell r="FI133">
            <v>10126.666666666666</v>
          </cell>
          <cell r="FJ133">
            <v>10126.666666666666</v>
          </cell>
          <cell r="FK133">
            <v>10126.666666666666</v>
          </cell>
          <cell r="FL133">
            <v>10126.666666666666</v>
          </cell>
          <cell r="FM133">
            <v>10126.666666666666</v>
          </cell>
          <cell r="FN133">
            <v>10126.666666666666</v>
          </cell>
          <cell r="FO133">
            <v>5063.333333333333</v>
          </cell>
          <cell r="FP133">
            <v>10126.666666666666</v>
          </cell>
          <cell r="FQ133">
            <v>10126.666666666666</v>
          </cell>
          <cell r="FR133">
            <v>10126.666666666666</v>
          </cell>
          <cell r="FS133">
            <v>10126.666666666666</v>
          </cell>
          <cell r="FT133">
            <v>10126.666666666666</v>
          </cell>
          <cell r="FU133">
            <v>10126.666666666666</v>
          </cell>
          <cell r="FV133">
            <v>4199.9999999999991</v>
          </cell>
          <cell r="FW133">
            <v>8399.9999999999982</v>
          </cell>
          <cell r="FX133">
            <v>8399.9999999999982</v>
          </cell>
          <cell r="FY133">
            <v>8399.9999999999982</v>
          </cell>
          <cell r="FZ133">
            <v>8399.9999999999982</v>
          </cell>
          <cell r="GA133">
            <v>8399.9999999999982</v>
          </cell>
          <cell r="GB133">
            <v>8399.9999999999982</v>
          </cell>
          <cell r="GC133">
            <v>4199.9999999999991</v>
          </cell>
          <cell r="GD133">
            <v>8399.9999999999982</v>
          </cell>
          <cell r="GE133">
            <v>8399.9999999999982</v>
          </cell>
          <cell r="GF133">
            <v>8399.9999999999982</v>
          </cell>
          <cell r="GG133">
            <v>8399.9999999999982</v>
          </cell>
          <cell r="GH133">
            <v>8399.9999999999982</v>
          </cell>
          <cell r="GI133">
            <v>8399.9999999999982</v>
          </cell>
          <cell r="GJ133">
            <v>4199.9999999999991</v>
          </cell>
          <cell r="GK133">
            <v>8399.9999999999982</v>
          </cell>
          <cell r="GL133">
            <v>8399.9999999999982</v>
          </cell>
          <cell r="GM133">
            <v>8399.9999999999982</v>
          </cell>
          <cell r="GN133">
            <v>8399.9999999999982</v>
          </cell>
          <cell r="GO133">
            <v>8399.9999999999982</v>
          </cell>
          <cell r="GP133">
            <v>8399.9999999999982</v>
          </cell>
          <cell r="GQ133">
            <v>4199.9999999999991</v>
          </cell>
          <cell r="GR133">
            <v>8399.9999999999982</v>
          </cell>
          <cell r="GS133">
            <v>8399.9999999999982</v>
          </cell>
          <cell r="GT133">
            <v>8399.9999999999982</v>
          </cell>
          <cell r="GU133">
            <v>8399.9999999999982</v>
          </cell>
          <cell r="GV133">
            <v>8399.9999999999982</v>
          </cell>
          <cell r="GW133">
            <v>8399.9999999999982</v>
          </cell>
          <cell r="GX133">
            <v>4199.9999999999991</v>
          </cell>
          <cell r="GY133">
            <v>8399.9999999999982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  <cell r="HI133">
            <v>0</v>
          </cell>
          <cell r="HJ133">
            <v>0</v>
          </cell>
          <cell r="HK133">
            <v>0</v>
          </cell>
          <cell r="HL133">
            <v>0</v>
          </cell>
          <cell r="HM133">
            <v>0</v>
          </cell>
          <cell r="HN133">
            <v>0</v>
          </cell>
          <cell r="HO133">
            <v>0</v>
          </cell>
          <cell r="HP133">
            <v>0</v>
          </cell>
          <cell r="HQ133">
            <v>0</v>
          </cell>
          <cell r="HR133">
            <v>0</v>
          </cell>
          <cell r="HS133">
            <v>0</v>
          </cell>
          <cell r="HT133">
            <v>0</v>
          </cell>
          <cell r="HU133">
            <v>0</v>
          </cell>
          <cell r="HV133">
            <v>0</v>
          </cell>
          <cell r="HW133">
            <v>0</v>
          </cell>
          <cell r="HX133">
            <v>0</v>
          </cell>
          <cell r="HY133">
            <v>0</v>
          </cell>
          <cell r="HZ133">
            <v>0</v>
          </cell>
          <cell r="IA133">
            <v>0</v>
          </cell>
        </row>
        <row r="134">
          <cell r="A134">
            <v>132</v>
          </cell>
          <cell r="B134" t="str">
            <v>Dias de Safra Real</v>
          </cell>
        </row>
        <row r="135">
          <cell r="A135">
            <v>133</v>
          </cell>
          <cell r="B135">
            <v>206</v>
          </cell>
        </row>
        <row r="136">
          <cell r="A136">
            <v>134</v>
          </cell>
        </row>
      </sheetData>
      <sheetData sheetId="4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ral"/>
      <sheetName val="Fazendas"/>
      <sheetName val="Variedades"/>
      <sheetName val="Semana"/>
      <sheetName val="2015"/>
      <sheetName val="Indicadores Mensal"/>
      <sheetName val="Base"/>
      <sheetName val="Dt_Enc2"/>
      <sheetName val="Parcial"/>
      <sheetName val="Cadastro"/>
      <sheetName val="Config"/>
      <sheetName val="NA.OrdemCorte"/>
      <sheetName val="NA.Dt_Enc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ÁREAS FECHADAS PERÍODO: 11/04/2016 à 30/10/2016</v>
          </cell>
        </row>
        <row r="2">
          <cell r="B2" t="str">
            <v>Setor</v>
          </cell>
          <cell r="F2" t="str">
            <v>Data
Encerramento</v>
          </cell>
          <cell r="K2" t="str">
            <v>Área</v>
          </cell>
          <cell r="P2" t="str">
            <v>TC
(Real)</v>
          </cell>
          <cell r="S2" t="str">
            <v>Idade Vs Tc</v>
          </cell>
        </row>
        <row r="3">
          <cell r="B3" t="str">
            <v>Setor 4</v>
          </cell>
          <cell r="F3">
            <v>42474</v>
          </cell>
          <cell r="K3">
            <v>3.36</v>
          </cell>
          <cell r="P3">
            <v>263.39999999999998</v>
          </cell>
          <cell r="S3">
            <v>2818.3799999999997</v>
          </cell>
        </row>
        <row r="4">
          <cell r="B4" t="str">
            <v>Setor 4</v>
          </cell>
          <cell r="F4">
            <v>42474</v>
          </cell>
          <cell r="K4">
            <v>3.61</v>
          </cell>
          <cell r="P4">
            <v>292.24</v>
          </cell>
          <cell r="S4">
            <v>3126.9679999999998</v>
          </cell>
        </row>
        <row r="5">
          <cell r="B5" t="str">
            <v>Setor 4</v>
          </cell>
          <cell r="F5">
            <v>42474</v>
          </cell>
          <cell r="K5">
            <v>34.08</v>
          </cell>
          <cell r="P5">
            <v>1968.82</v>
          </cell>
          <cell r="S5">
            <v>21460.137999999999</v>
          </cell>
        </row>
        <row r="6">
          <cell r="B6" t="str">
            <v>Setor 2</v>
          </cell>
          <cell r="F6">
            <v>42475</v>
          </cell>
          <cell r="K6">
            <v>26.98</v>
          </cell>
          <cell r="P6">
            <v>2384.3519999999999</v>
          </cell>
          <cell r="S6">
            <v>26466.307199999999</v>
          </cell>
        </row>
        <row r="7">
          <cell r="B7" t="str">
            <v>Setor 2</v>
          </cell>
          <cell r="F7">
            <v>42475</v>
          </cell>
          <cell r="K7">
            <v>11.67</v>
          </cell>
          <cell r="P7">
            <v>1031.624</v>
          </cell>
          <cell r="S7">
            <v>13204.787200000001</v>
          </cell>
        </row>
        <row r="8">
          <cell r="B8" t="str">
            <v>Setor 2</v>
          </cell>
          <cell r="F8">
            <v>42475</v>
          </cell>
          <cell r="K8">
            <v>12.35</v>
          </cell>
          <cell r="P8">
            <v>1118.924</v>
          </cell>
          <cell r="S8">
            <v>11972.486799999999</v>
          </cell>
        </row>
        <row r="9">
          <cell r="B9" t="str">
            <v>Setor 1</v>
          </cell>
          <cell r="F9">
            <v>42476</v>
          </cell>
          <cell r="K9">
            <v>19.73</v>
          </cell>
          <cell r="P9">
            <v>2037.674</v>
          </cell>
          <cell r="S9">
            <v>24655.8554</v>
          </cell>
        </row>
        <row r="10">
          <cell r="B10" t="str">
            <v>Setor 1</v>
          </cell>
          <cell r="F10">
            <v>42476</v>
          </cell>
          <cell r="K10">
            <v>20.079999999999998</v>
          </cell>
          <cell r="P10">
            <v>2074.6439999999998</v>
          </cell>
          <cell r="S10">
            <v>25103.192399999996</v>
          </cell>
        </row>
        <row r="11">
          <cell r="B11" t="str">
            <v>Setor 1</v>
          </cell>
          <cell r="F11">
            <v>42476</v>
          </cell>
          <cell r="K11">
            <v>21.41</v>
          </cell>
          <cell r="P11">
            <v>1913.23</v>
          </cell>
          <cell r="S11">
            <v>23150.082999999999</v>
          </cell>
        </row>
        <row r="12">
          <cell r="B12" t="str">
            <v>Setor 1</v>
          </cell>
          <cell r="F12">
            <v>42476</v>
          </cell>
          <cell r="K12">
            <v>14.79</v>
          </cell>
          <cell r="P12">
            <v>1321.442</v>
          </cell>
          <cell r="S12">
            <v>16121.5924</v>
          </cell>
        </row>
        <row r="13">
          <cell r="B13" t="str">
            <v>Setor 1</v>
          </cell>
          <cell r="F13">
            <v>42476</v>
          </cell>
          <cell r="K13">
            <v>16.079999999999998</v>
          </cell>
          <cell r="P13">
            <v>1436.9639999999999</v>
          </cell>
          <cell r="S13">
            <v>17387.2644</v>
          </cell>
        </row>
        <row r="14">
          <cell r="B14" t="str">
            <v>Setor 1</v>
          </cell>
          <cell r="F14">
            <v>42476</v>
          </cell>
          <cell r="K14">
            <v>14.7</v>
          </cell>
          <cell r="P14">
            <v>1313.5039999999999</v>
          </cell>
          <cell r="S14">
            <v>16024.748799999998</v>
          </cell>
        </row>
        <row r="15">
          <cell r="B15" t="str">
            <v>Setor 1</v>
          </cell>
          <cell r="F15">
            <v>42476</v>
          </cell>
          <cell r="K15">
            <v>19.579999999999998</v>
          </cell>
          <cell r="P15">
            <v>2022.4369999999999</v>
          </cell>
          <cell r="S15">
            <v>24067.0003</v>
          </cell>
        </row>
        <row r="16">
          <cell r="B16" t="str">
            <v>Setor 1</v>
          </cell>
          <cell r="F16">
            <v>42476</v>
          </cell>
          <cell r="K16">
            <v>11.12</v>
          </cell>
          <cell r="P16">
            <v>1118.8230000000001</v>
          </cell>
          <cell r="S16">
            <v>13313.993700000001</v>
          </cell>
        </row>
        <row r="17">
          <cell r="B17" t="str">
            <v>Setor 1</v>
          </cell>
          <cell r="F17">
            <v>42476</v>
          </cell>
          <cell r="K17">
            <v>3.01</v>
          </cell>
          <cell r="P17">
            <v>302.702</v>
          </cell>
          <cell r="S17">
            <v>3602.1538</v>
          </cell>
        </row>
        <row r="18">
          <cell r="B18" t="str">
            <v>Setor 4</v>
          </cell>
          <cell r="F18">
            <v>42476</v>
          </cell>
          <cell r="K18">
            <v>3.94</v>
          </cell>
          <cell r="P18">
            <v>283.17700000000002</v>
          </cell>
          <cell r="S18">
            <v>3086.6293000000005</v>
          </cell>
        </row>
        <row r="19">
          <cell r="B19" t="str">
            <v>Setor 4</v>
          </cell>
          <cell r="F19">
            <v>42476</v>
          </cell>
          <cell r="K19">
            <v>9.41</v>
          </cell>
          <cell r="P19">
            <v>660.18899999999996</v>
          </cell>
          <cell r="S19">
            <v>7196.0600999999997</v>
          </cell>
        </row>
        <row r="20">
          <cell r="B20" t="str">
            <v>Setor 4</v>
          </cell>
          <cell r="F20">
            <v>42476</v>
          </cell>
          <cell r="K20">
            <v>10.27</v>
          </cell>
          <cell r="P20">
            <v>738.29399999999998</v>
          </cell>
          <cell r="S20">
            <v>8047.4045999999998</v>
          </cell>
        </row>
        <row r="21">
          <cell r="B21" t="str">
            <v>Setor 1</v>
          </cell>
          <cell r="F21">
            <v>42477</v>
          </cell>
          <cell r="K21">
            <v>9.49</v>
          </cell>
          <cell r="P21">
            <v>936.15800000000002</v>
          </cell>
          <cell r="S21">
            <v>11327.5118</v>
          </cell>
        </row>
        <row r="22">
          <cell r="B22" t="str">
            <v>Setor 1</v>
          </cell>
          <cell r="F22">
            <v>42477</v>
          </cell>
          <cell r="K22">
            <v>10.92</v>
          </cell>
          <cell r="P22">
            <v>1105.702</v>
          </cell>
          <cell r="S22">
            <v>13378.994199999999</v>
          </cell>
        </row>
        <row r="23">
          <cell r="B23" t="str">
            <v>Setor 1</v>
          </cell>
          <cell r="F23">
            <v>42477</v>
          </cell>
          <cell r="K23">
            <v>8.98</v>
          </cell>
          <cell r="P23">
            <v>909.62</v>
          </cell>
          <cell r="S23">
            <v>11006.402</v>
          </cell>
        </row>
        <row r="24">
          <cell r="B24" t="str">
            <v>Setor 4</v>
          </cell>
          <cell r="F24">
            <v>42477</v>
          </cell>
          <cell r="K24">
            <v>8.9499999999999993</v>
          </cell>
          <cell r="P24">
            <v>435.05</v>
          </cell>
          <cell r="S24">
            <v>4785.55</v>
          </cell>
        </row>
        <row r="25">
          <cell r="B25" t="str">
            <v>Setor 4</v>
          </cell>
          <cell r="F25">
            <v>42477</v>
          </cell>
          <cell r="K25">
            <v>18.98</v>
          </cell>
          <cell r="P25">
            <v>922.60199999999998</v>
          </cell>
          <cell r="S25">
            <v>10148.621999999999</v>
          </cell>
        </row>
        <row r="26">
          <cell r="B26" t="str">
            <v>Setor 4</v>
          </cell>
          <cell r="F26">
            <v>42477</v>
          </cell>
          <cell r="K26">
            <v>33.380000000000003</v>
          </cell>
          <cell r="P26">
            <v>2008.9280000000001</v>
          </cell>
          <cell r="S26">
            <v>22098.208000000002</v>
          </cell>
        </row>
        <row r="27">
          <cell r="B27" t="str">
            <v>Setor 1</v>
          </cell>
          <cell r="F27">
            <v>42478</v>
          </cell>
          <cell r="K27">
            <v>13.7</v>
          </cell>
          <cell r="P27">
            <v>1022.628</v>
          </cell>
          <cell r="S27">
            <v>12578.324400000001</v>
          </cell>
        </row>
        <row r="28">
          <cell r="B28" t="str">
            <v>Setor 1</v>
          </cell>
          <cell r="F28">
            <v>42478</v>
          </cell>
          <cell r="K28">
            <v>12.11</v>
          </cell>
          <cell r="P28">
            <v>903.91600000000005</v>
          </cell>
          <cell r="S28">
            <v>11118.166800000001</v>
          </cell>
        </row>
        <row r="29">
          <cell r="B29" t="str">
            <v>Setor 1</v>
          </cell>
          <cell r="F29">
            <v>42478</v>
          </cell>
          <cell r="K29">
            <v>17.02</v>
          </cell>
          <cell r="P29">
            <v>1240.7760000000001</v>
          </cell>
          <cell r="S29">
            <v>9678.0527999999995</v>
          </cell>
        </row>
        <row r="30">
          <cell r="B30" t="str">
            <v>Setor 1</v>
          </cell>
          <cell r="F30">
            <v>42478</v>
          </cell>
          <cell r="K30">
            <v>10.130000000000001</v>
          </cell>
          <cell r="P30">
            <v>995.21400000000006</v>
          </cell>
          <cell r="S30">
            <v>11843.046600000001</v>
          </cell>
        </row>
        <row r="31">
          <cell r="B31" t="str">
            <v>Setor 1</v>
          </cell>
          <cell r="F31">
            <v>42478</v>
          </cell>
          <cell r="K31">
            <v>1.08</v>
          </cell>
          <cell r="P31">
            <v>105.711</v>
          </cell>
          <cell r="S31">
            <v>1257.9609</v>
          </cell>
        </row>
        <row r="32">
          <cell r="B32" t="str">
            <v>Setor 1</v>
          </cell>
          <cell r="F32">
            <v>42478</v>
          </cell>
          <cell r="K32">
            <v>19.86</v>
          </cell>
          <cell r="P32">
            <v>2000.5619999999999</v>
          </cell>
          <cell r="S32">
            <v>23806.6878</v>
          </cell>
        </row>
        <row r="33">
          <cell r="B33" t="str">
            <v>Setor 1</v>
          </cell>
          <cell r="F33">
            <v>42478</v>
          </cell>
          <cell r="K33">
            <v>4.42</v>
          </cell>
          <cell r="P33">
            <v>434.10700000000003</v>
          </cell>
          <cell r="S33">
            <v>5165.8733000000002</v>
          </cell>
        </row>
        <row r="34">
          <cell r="B34" t="str">
            <v>Setor 1</v>
          </cell>
          <cell r="F34">
            <v>42478</v>
          </cell>
          <cell r="K34">
            <v>12.48</v>
          </cell>
          <cell r="P34">
            <v>1226.2260000000001</v>
          </cell>
          <cell r="S34">
            <v>14592.089400000003</v>
          </cell>
        </row>
        <row r="35">
          <cell r="B35" t="str">
            <v>Setor 1</v>
          </cell>
          <cell r="F35">
            <v>42479</v>
          </cell>
          <cell r="K35">
            <v>15.57</v>
          </cell>
          <cell r="P35">
            <v>1545.644</v>
          </cell>
          <cell r="S35">
            <v>18856.856799999998</v>
          </cell>
        </row>
        <row r="36">
          <cell r="B36" t="str">
            <v>Setor 1</v>
          </cell>
          <cell r="F36">
            <v>42479</v>
          </cell>
          <cell r="K36">
            <v>15.16</v>
          </cell>
          <cell r="P36">
            <v>1591.0340000000001</v>
          </cell>
          <cell r="S36">
            <v>17024.0638</v>
          </cell>
        </row>
        <row r="37">
          <cell r="B37" t="str">
            <v>Setor 1</v>
          </cell>
          <cell r="F37">
            <v>42479</v>
          </cell>
          <cell r="K37">
            <v>11.04</v>
          </cell>
          <cell r="P37">
            <v>1128.182</v>
          </cell>
          <cell r="S37">
            <v>13763.820399999999</v>
          </cell>
        </row>
        <row r="38">
          <cell r="B38" t="str">
            <v>Setor 4</v>
          </cell>
          <cell r="F38">
            <v>42479</v>
          </cell>
          <cell r="K38">
            <v>50.68</v>
          </cell>
          <cell r="P38">
            <v>3147.7</v>
          </cell>
          <cell r="S38">
            <v>33995.160000000003</v>
          </cell>
        </row>
        <row r="39">
          <cell r="B39" t="str">
            <v>Setor 1</v>
          </cell>
          <cell r="F39">
            <v>42479</v>
          </cell>
          <cell r="K39">
            <v>23.37</v>
          </cell>
          <cell r="P39">
            <v>1109.57</v>
          </cell>
          <cell r="S39">
            <v>8432.732</v>
          </cell>
        </row>
        <row r="40">
          <cell r="B40" t="str">
            <v>Setor 1</v>
          </cell>
          <cell r="F40">
            <v>42479</v>
          </cell>
          <cell r="K40">
            <v>16.05</v>
          </cell>
          <cell r="P40">
            <v>762.49</v>
          </cell>
          <cell r="S40">
            <v>5794.924</v>
          </cell>
        </row>
        <row r="41">
          <cell r="B41" t="str">
            <v>Setor 1</v>
          </cell>
          <cell r="F41">
            <v>42480</v>
          </cell>
          <cell r="K41">
            <v>1.0900000000000001</v>
          </cell>
          <cell r="P41">
            <v>107.54600000000001</v>
          </cell>
          <cell r="S41">
            <v>1290.5520000000001</v>
          </cell>
        </row>
        <row r="42">
          <cell r="B42" t="str">
            <v>Setor 1</v>
          </cell>
          <cell r="F42">
            <v>42480</v>
          </cell>
          <cell r="K42">
            <v>24.12</v>
          </cell>
          <cell r="P42">
            <v>2374.9659999999999</v>
          </cell>
          <cell r="S42">
            <v>28499.591999999997</v>
          </cell>
        </row>
        <row r="43">
          <cell r="B43" t="str">
            <v>Setor 1</v>
          </cell>
          <cell r="F43">
            <v>42480</v>
          </cell>
          <cell r="K43">
            <v>9.32</v>
          </cell>
          <cell r="P43">
            <v>917.48</v>
          </cell>
          <cell r="S43">
            <v>11009.76</v>
          </cell>
        </row>
        <row r="44">
          <cell r="B44" t="str">
            <v>Setor 1</v>
          </cell>
          <cell r="F44">
            <v>42480</v>
          </cell>
          <cell r="K44">
            <v>2.86</v>
          </cell>
          <cell r="P44">
            <v>281.66800000000001</v>
          </cell>
          <cell r="S44">
            <v>3380.0160000000001</v>
          </cell>
        </row>
        <row r="45">
          <cell r="B45" t="str">
            <v>Setor 4</v>
          </cell>
          <cell r="F45">
            <v>42480</v>
          </cell>
          <cell r="K45">
            <v>30.6</v>
          </cell>
          <cell r="P45">
            <v>2285.0320000000002</v>
          </cell>
          <cell r="S45">
            <v>24906.848800000003</v>
          </cell>
        </row>
        <row r="46">
          <cell r="B46" t="str">
            <v>Setor 4</v>
          </cell>
          <cell r="F46">
            <v>42480</v>
          </cell>
          <cell r="K46">
            <v>16.37</v>
          </cell>
          <cell r="P46">
            <v>1114.4680000000001</v>
          </cell>
          <cell r="S46">
            <v>12147.701200000001</v>
          </cell>
        </row>
        <row r="47">
          <cell r="B47" t="str">
            <v>Setor 4</v>
          </cell>
          <cell r="F47">
            <v>42480</v>
          </cell>
          <cell r="K47">
            <v>37.840000000000003</v>
          </cell>
          <cell r="P47">
            <v>3414.6</v>
          </cell>
          <cell r="S47">
            <v>40292.28</v>
          </cell>
        </row>
        <row r="48">
          <cell r="B48" t="str">
            <v>Setor 1</v>
          </cell>
          <cell r="F48">
            <v>42482</v>
          </cell>
          <cell r="K48">
            <v>17.5</v>
          </cell>
          <cell r="P48">
            <v>1080.5360000000001</v>
          </cell>
          <cell r="S48">
            <v>13074.4856</v>
          </cell>
        </row>
        <row r="49">
          <cell r="B49" t="str">
            <v>Setor 1</v>
          </cell>
          <cell r="F49">
            <v>42482</v>
          </cell>
          <cell r="K49">
            <v>6.21</v>
          </cell>
          <cell r="P49">
            <v>383.62400000000002</v>
          </cell>
          <cell r="S49">
            <v>4641.8504000000003</v>
          </cell>
        </row>
        <row r="50">
          <cell r="B50" t="str">
            <v>Setor 1</v>
          </cell>
          <cell r="F50">
            <v>42483</v>
          </cell>
          <cell r="K50">
            <v>20.48</v>
          </cell>
          <cell r="P50">
            <v>1369.64</v>
          </cell>
          <cell r="S50">
            <v>16572.644</v>
          </cell>
        </row>
        <row r="51">
          <cell r="B51" t="str">
            <v>Setor 3</v>
          </cell>
          <cell r="F51">
            <v>42483</v>
          </cell>
          <cell r="K51">
            <v>9.66</v>
          </cell>
          <cell r="P51">
            <v>535.75099999999998</v>
          </cell>
          <cell r="S51">
            <v>5571.8104000000003</v>
          </cell>
        </row>
        <row r="52">
          <cell r="B52" t="str">
            <v>Setor 3</v>
          </cell>
          <cell r="F52">
            <v>42483</v>
          </cell>
          <cell r="K52">
            <v>32.51</v>
          </cell>
          <cell r="P52">
            <v>1804.2570000000001</v>
          </cell>
          <cell r="S52">
            <v>18764.272800000002</v>
          </cell>
        </row>
        <row r="53">
          <cell r="B53" t="str">
            <v>Setor 3</v>
          </cell>
          <cell r="F53">
            <v>42483</v>
          </cell>
          <cell r="K53">
            <v>11.78</v>
          </cell>
          <cell r="P53">
            <v>653.822</v>
          </cell>
          <cell r="S53">
            <v>6799.7488000000003</v>
          </cell>
        </row>
        <row r="54">
          <cell r="B54" t="str">
            <v>Setor 3</v>
          </cell>
          <cell r="F54">
            <v>42483</v>
          </cell>
          <cell r="K54">
            <v>27.19</v>
          </cell>
          <cell r="P54">
            <v>1508.575</v>
          </cell>
          <cell r="S54">
            <v>15689.18</v>
          </cell>
        </row>
        <row r="55">
          <cell r="B55" t="str">
            <v>Setor 3</v>
          </cell>
          <cell r="F55">
            <v>42483</v>
          </cell>
          <cell r="K55">
            <v>51.39</v>
          </cell>
          <cell r="P55">
            <v>2852.335</v>
          </cell>
          <cell r="S55">
            <v>29664.284</v>
          </cell>
        </row>
        <row r="56">
          <cell r="B56" t="str">
            <v>Setor 2</v>
          </cell>
          <cell r="F56">
            <v>42483</v>
          </cell>
          <cell r="K56">
            <v>88.05</v>
          </cell>
          <cell r="P56">
            <v>5740.7039999999997</v>
          </cell>
          <cell r="S56">
            <v>66592.166400000002</v>
          </cell>
        </row>
        <row r="57">
          <cell r="B57" t="str">
            <v>Setor 2</v>
          </cell>
          <cell r="F57">
            <v>42483</v>
          </cell>
          <cell r="K57">
            <v>16.71</v>
          </cell>
          <cell r="P57">
            <v>1709.6479999999999</v>
          </cell>
          <cell r="S57">
            <v>20686.7408</v>
          </cell>
        </row>
        <row r="58">
          <cell r="B58" t="str">
            <v>Setor 3</v>
          </cell>
          <cell r="F58">
            <v>42484</v>
          </cell>
          <cell r="K58">
            <v>3.92</v>
          </cell>
          <cell r="P58">
            <v>282.87</v>
          </cell>
          <cell r="S58">
            <v>3196.431</v>
          </cell>
        </row>
        <row r="59">
          <cell r="B59" t="str">
            <v>Setor 3</v>
          </cell>
          <cell r="F59">
            <v>42484</v>
          </cell>
          <cell r="K59">
            <v>13.45</v>
          </cell>
          <cell r="P59">
            <v>969.798</v>
          </cell>
          <cell r="S59">
            <v>10958.717400000001</v>
          </cell>
        </row>
        <row r="60">
          <cell r="B60" t="str">
            <v>Setor 3</v>
          </cell>
          <cell r="F60">
            <v>42484</v>
          </cell>
          <cell r="K60">
            <v>25.62</v>
          </cell>
          <cell r="P60">
            <v>1847.442</v>
          </cell>
          <cell r="S60">
            <v>20876.0946</v>
          </cell>
        </row>
        <row r="61">
          <cell r="B61" t="str">
            <v>Setor 3</v>
          </cell>
          <cell r="F61">
            <v>42484</v>
          </cell>
          <cell r="K61">
            <v>17.45</v>
          </cell>
          <cell r="P61">
            <v>1258.2280000000001</v>
          </cell>
          <cell r="S61">
            <v>14217.976400000001</v>
          </cell>
        </row>
        <row r="62">
          <cell r="B62" t="str">
            <v>Setor 3</v>
          </cell>
          <cell r="F62">
            <v>42484</v>
          </cell>
          <cell r="K62">
            <v>17.36</v>
          </cell>
          <cell r="P62">
            <v>1251.2380000000001</v>
          </cell>
          <cell r="S62">
            <v>14138.989400000002</v>
          </cell>
        </row>
        <row r="63">
          <cell r="B63" t="str">
            <v>Setor 3</v>
          </cell>
          <cell r="F63">
            <v>42484</v>
          </cell>
          <cell r="K63">
            <v>17.23</v>
          </cell>
          <cell r="P63">
            <v>1241.94</v>
          </cell>
          <cell r="S63">
            <v>14158.116000000002</v>
          </cell>
        </row>
        <row r="64">
          <cell r="B64" t="str">
            <v>Setor 3</v>
          </cell>
          <cell r="F64">
            <v>42484</v>
          </cell>
          <cell r="K64">
            <v>20.149999999999999</v>
          </cell>
          <cell r="P64">
            <v>1374.51</v>
          </cell>
          <cell r="S64">
            <v>15669.414000000001</v>
          </cell>
        </row>
        <row r="65">
          <cell r="B65" t="str">
            <v>Setor 3</v>
          </cell>
          <cell r="F65">
            <v>42484</v>
          </cell>
          <cell r="K65">
            <v>4.04</v>
          </cell>
          <cell r="P65">
            <v>284.57400000000001</v>
          </cell>
          <cell r="S65">
            <v>3244.1436000000003</v>
          </cell>
        </row>
        <row r="66">
          <cell r="B66" t="str">
            <v>Setor 4</v>
          </cell>
          <cell r="F66">
            <v>42484</v>
          </cell>
          <cell r="K66">
            <v>6.74</v>
          </cell>
          <cell r="P66">
            <v>420.14400000000001</v>
          </cell>
          <cell r="S66">
            <v>5209.7856000000002</v>
          </cell>
        </row>
        <row r="67">
          <cell r="B67" t="str">
            <v>Setor 4</v>
          </cell>
          <cell r="F67">
            <v>42484</v>
          </cell>
          <cell r="K67">
            <v>4.91</v>
          </cell>
          <cell r="P67">
            <v>291.82</v>
          </cell>
          <cell r="S67">
            <v>3618.5680000000002</v>
          </cell>
        </row>
        <row r="68">
          <cell r="B68" t="str">
            <v>Setor 4</v>
          </cell>
          <cell r="F68">
            <v>42484</v>
          </cell>
          <cell r="K68">
            <v>14.91</v>
          </cell>
          <cell r="P68">
            <v>929.09199999999998</v>
          </cell>
          <cell r="S68">
            <v>11520.7408</v>
          </cell>
        </row>
        <row r="69">
          <cell r="B69" t="str">
            <v>Setor 4</v>
          </cell>
          <cell r="F69">
            <v>42484</v>
          </cell>
          <cell r="K69">
            <v>14.4</v>
          </cell>
          <cell r="P69">
            <v>897.56399999999996</v>
          </cell>
          <cell r="S69">
            <v>11129.793599999999</v>
          </cell>
        </row>
        <row r="70">
          <cell r="B70" t="str">
            <v>Setor 4</v>
          </cell>
          <cell r="F70">
            <v>42484</v>
          </cell>
          <cell r="K70">
            <v>14.13</v>
          </cell>
          <cell r="P70">
            <v>828.62599999999998</v>
          </cell>
          <cell r="S70">
            <v>10192.0998</v>
          </cell>
        </row>
        <row r="71">
          <cell r="B71" t="str">
            <v>Setor 4</v>
          </cell>
          <cell r="F71">
            <v>42484</v>
          </cell>
          <cell r="K71">
            <v>1.88</v>
          </cell>
          <cell r="P71">
            <v>103.336</v>
          </cell>
          <cell r="S71">
            <v>1074.6944000000001</v>
          </cell>
        </row>
        <row r="72">
          <cell r="B72" t="str">
            <v>Setor 4</v>
          </cell>
          <cell r="F72">
            <v>42484</v>
          </cell>
          <cell r="K72">
            <v>4.4800000000000004</v>
          </cell>
          <cell r="P72">
            <v>271.274</v>
          </cell>
          <cell r="S72">
            <v>3336.6702</v>
          </cell>
        </row>
        <row r="73">
          <cell r="B73" t="str">
            <v>Setor 4</v>
          </cell>
          <cell r="F73">
            <v>42484</v>
          </cell>
          <cell r="K73">
            <v>14.72</v>
          </cell>
          <cell r="P73">
            <v>864.32399999999996</v>
          </cell>
          <cell r="S73">
            <v>10631.1852</v>
          </cell>
        </row>
        <row r="74">
          <cell r="B74" t="str">
            <v>Setor 1</v>
          </cell>
          <cell r="F74">
            <v>42485</v>
          </cell>
          <cell r="K74">
            <v>13.08</v>
          </cell>
          <cell r="P74">
            <v>1141.7539999999999</v>
          </cell>
          <cell r="S74">
            <v>13929.398799999997</v>
          </cell>
        </row>
        <row r="75">
          <cell r="B75" t="str">
            <v>Setor 1</v>
          </cell>
          <cell r="F75">
            <v>42485</v>
          </cell>
          <cell r="K75">
            <v>13.67</v>
          </cell>
          <cell r="P75">
            <v>1192.7660000000001</v>
          </cell>
          <cell r="S75">
            <v>14551.745199999999</v>
          </cell>
        </row>
        <row r="76">
          <cell r="B76" t="str">
            <v>Setor 3</v>
          </cell>
          <cell r="F76">
            <v>42486</v>
          </cell>
          <cell r="K76">
            <v>48.02</v>
          </cell>
          <cell r="P76">
            <v>2547.4960000000001</v>
          </cell>
          <cell r="S76">
            <v>26748.708000000002</v>
          </cell>
        </row>
        <row r="77">
          <cell r="B77" t="str">
            <v>Setor 3</v>
          </cell>
          <cell r="F77">
            <v>42486</v>
          </cell>
          <cell r="K77">
            <v>14.71</v>
          </cell>
          <cell r="P77">
            <v>780.31</v>
          </cell>
          <cell r="S77">
            <v>8193.2549999999992</v>
          </cell>
        </row>
        <row r="78">
          <cell r="B78" t="str">
            <v>Setor 3</v>
          </cell>
          <cell r="F78">
            <v>42486</v>
          </cell>
          <cell r="K78">
            <v>18.510000000000002</v>
          </cell>
          <cell r="P78">
            <v>982.09400000000005</v>
          </cell>
          <cell r="S78">
            <v>11195.8716</v>
          </cell>
        </row>
        <row r="79">
          <cell r="B79" t="str">
            <v>Setor 1</v>
          </cell>
          <cell r="F79">
            <v>42486</v>
          </cell>
          <cell r="K79">
            <v>13.8</v>
          </cell>
          <cell r="P79">
            <v>722.79</v>
          </cell>
          <cell r="S79">
            <v>7083.3420000000006</v>
          </cell>
        </row>
        <row r="80">
          <cell r="B80" t="str">
            <v>Setor 1</v>
          </cell>
          <cell r="F80">
            <v>42486</v>
          </cell>
          <cell r="K80">
            <v>8.4600000000000009</v>
          </cell>
          <cell r="P80">
            <v>442.78399999999999</v>
          </cell>
          <cell r="S80">
            <v>4339.2831999999999</v>
          </cell>
        </row>
        <row r="81">
          <cell r="B81" t="str">
            <v>Setor 1</v>
          </cell>
          <cell r="F81">
            <v>42486</v>
          </cell>
          <cell r="K81">
            <v>6.2</v>
          </cell>
          <cell r="P81">
            <v>324.68400000000003</v>
          </cell>
          <cell r="S81">
            <v>3181.9032000000007</v>
          </cell>
        </row>
        <row r="82">
          <cell r="B82" t="str">
            <v>Setor 1</v>
          </cell>
          <cell r="F82">
            <v>42486</v>
          </cell>
          <cell r="K82">
            <v>21.03</v>
          </cell>
          <cell r="P82">
            <v>1361.856</v>
          </cell>
          <cell r="S82">
            <v>13346.188800000002</v>
          </cell>
        </row>
        <row r="83">
          <cell r="B83" t="str">
            <v>Setor 1</v>
          </cell>
          <cell r="F83">
            <v>42486</v>
          </cell>
          <cell r="K83">
            <v>17</v>
          </cell>
          <cell r="P83">
            <v>1100.896</v>
          </cell>
          <cell r="S83">
            <v>10788.7808</v>
          </cell>
        </row>
        <row r="84">
          <cell r="B84" t="str">
            <v>Setor 1</v>
          </cell>
          <cell r="F84">
            <v>42486</v>
          </cell>
          <cell r="K84">
            <v>13.08</v>
          </cell>
          <cell r="P84">
            <v>809.46400000000006</v>
          </cell>
          <cell r="S84">
            <v>7932.7472000000007</v>
          </cell>
        </row>
        <row r="85">
          <cell r="B85" t="str">
            <v>Setor 1</v>
          </cell>
          <cell r="F85">
            <v>42486</v>
          </cell>
          <cell r="K85">
            <v>20.32</v>
          </cell>
          <cell r="P85">
            <v>1258.6659999999999</v>
          </cell>
          <cell r="S85">
            <v>12334.926800000001</v>
          </cell>
        </row>
        <row r="86">
          <cell r="B86" t="str">
            <v>Setor 3</v>
          </cell>
          <cell r="F86">
            <v>42489</v>
          </cell>
          <cell r="K86">
            <v>23.56</v>
          </cell>
          <cell r="P86">
            <v>1602.1379999999999</v>
          </cell>
          <cell r="S86">
            <v>18424.587</v>
          </cell>
        </row>
        <row r="87">
          <cell r="B87" t="str">
            <v>Setor 3</v>
          </cell>
          <cell r="F87">
            <v>42489</v>
          </cell>
          <cell r="K87">
            <v>1.61</v>
          </cell>
          <cell r="P87">
            <v>109.46</v>
          </cell>
          <cell r="S87">
            <v>1258.79</v>
          </cell>
        </row>
        <row r="88">
          <cell r="B88" t="str">
            <v>Setor 3</v>
          </cell>
          <cell r="F88">
            <v>42489</v>
          </cell>
          <cell r="K88">
            <v>26.49</v>
          </cell>
          <cell r="P88">
            <v>1843.8240000000001</v>
          </cell>
          <cell r="S88">
            <v>21203.976000000002</v>
          </cell>
        </row>
        <row r="89">
          <cell r="B89" t="str">
            <v>Setor 3</v>
          </cell>
          <cell r="F89">
            <v>42489</v>
          </cell>
          <cell r="K89">
            <v>8.27</v>
          </cell>
          <cell r="P89">
            <v>575.43200000000002</v>
          </cell>
          <cell r="S89">
            <v>6905.1840000000002</v>
          </cell>
        </row>
        <row r="90">
          <cell r="B90" t="str">
            <v>Setor 3</v>
          </cell>
          <cell r="F90">
            <v>42489</v>
          </cell>
          <cell r="K90">
            <v>18.3</v>
          </cell>
          <cell r="P90">
            <v>1273.4380000000001</v>
          </cell>
          <cell r="S90">
            <v>15281.256000000001</v>
          </cell>
        </row>
        <row r="91">
          <cell r="B91" t="str">
            <v>Setor 3</v>
          </cell>
          <cell r="F91">
            <v>42489</v>
          </cell>
          <cell r="K91">
            <v>6.01</v>
          </cell>
          <cell r="P91">
            <v>408.50400000000002</v>
          </cell>
          <cell r="S91">
            <v>4697.7960000000003</v>
          </cell>
        </row>
        <row r="92">
          <cell r="B92" t="str">
            <v>Setor 3</v>
          </cell>
          <cell r="F92">
            <v>42489</v>
          </cell>
          <cell r="K92">
            <v>16.36</v>
          </cell>
          <cell r="P92">
            <v>1138.72</v>
          </cell>
          <cell r="S92">
            <v>13664.64</v>
          </cell>
        </row>
        <row r="93">
          <cell r="B93" t="str">
            <v>Setor 3</v>
          </cell>
          <cell r="F93">
            <v>42489</v>
          </cell>
          <cell r="K93">
            <v>9.26</v>
          </cell>
          <cell r="P93">
            <v>644.39599999999996</v>
          </cell>
          <cell r="S93">
            <v>7732.7519999999995</v>
          </cell>
        </row>
        <row r="94">
          <cell r="B94" t="str">
            <v>Setor 3</v>
          </cell>
          <cell r="F94">
            <v>42489</v>
          </cell>
          <cell r="K94">
            <v>6.15</v>
          </cell>
          <cell r="P94">
            <v>408.84800000000001</v>
          </cell>
          <cell r="S94">
            <v>4906.1760000000004</v>
          </cell>
        </row>
        <row r="95">
          <cell r="B95" t="str">
            <v>Setor 1</v>
          </cell>
          <cell r="F95">
            <v>42491</v>
          </cell>
          <cell r="K95">
            <v>9.0399999999999991</v>
          </cell>
          <cell r="P95">
            <v>563.572</v>
          </cell>
          <cell r="S95">
            <v>5579.3627999999999</v>
          </cell>
        </row>
        <row r="96">
          <cell r="B96" t="str">
            <v>Setor 1</v>
          </cell>
          <cell r="F96">
            <v>42491</v>
          </cell>
          <cell r="K96">
            <v>19.61</v>
          </cell>
          <cell r="P96">
            <v>1222.7829999999999</v>
          </cell>
          <cell r="S96">
            <v>12105.5517</v>
          </cell>
        </row>
        <row r="97">
          <cell r="B97" t="str">
            <v>Setor 1</v>
          </cell>
          <cell r="F97">
            <v>42491</v>
          </cell>
          <cell r="K97">
            <v>0.38</v>
          </cell>
          <cell r="P97">
            <v>24.071000000000002</v>
          </cell>
          <cell r="S97">
            <v>238.30290000000002</v>
          </cell>
        </row>
        <row r="98">
          <cell r="B98" t="str">
            <v>Setor 1</v>
          </cell>
          <cell r="F98">
            <v>42491</v>
          </cell>
          <cell r="K98">
            <v>11.63</v>
          </cell>
          <cell r="P98">
            <v>724.99400000000003</v>
          </cell>
          <cell r="S98">
            <v>7177.4406000000008</v>
          </cell>
        </row>
        <row r="99">
          <cell r="B99" t="str">
            <v>Setor 1</v>
          </cell>
          <cell r="F99">
            <v>42493</v>
          </cell>
          <cell r="K99">
            <v>38.14</v>
          </cell>
          <cell r="P99">
            <v>3454.7959999999998</v>
          </cell>
          <cell r="S99">
            <v>35929.878400000001</v>
          </cell>
        </row>
        <row r="100">
          <cell r="B100" t="str">
            <v>Setor 1</v>
          </cell>
          <cell r="F100">
            <v>42493</v>
          </cell>
          <cell r="K100">
            <v>7.46</v>
          </cell>
          <cell r="P100">
            <v>675.86400000000003</v>
          </cell>
          <cell r="S100">
            <v>7028.9856000000009</v>
          </cell>
        </row>
        <row r="101">
          <cell r="B101" t="str">
            <v>Setor 4</v>
          </cell>
          <cell r="F101">
            <v>42493</v>
          </cell>
          <cell r="K101">
            <v>18.46</v>
          </cell>
          <cell r="P101">
            <v>997.66</v>
          </cell>
          <cell r="S101">
            <v>10974.26</v>
          </cell>
        </row>
        <row r="102">
          <cell r="B102" t="str">
            <v>Setor 1</v>
          </cell>
          <cell r="F102">
            <v>42493</v>
          </cell>
          <cell r="K102">
            <v>1.84</v>
          </cell>
          <cell r="P102">
            <v>72.64</v>
          </cell>
          <cell r="S102">
            <v>726.4</v>
          </cell>
        </row>
        <row r="103">
          <cell r="B103" t="str">
            <v>Setor 4</v>
          </cell>
          <cell r="F103">
            <v>42494</v>
          </cell>
          <cell r="K103">
            <v>12.41</v>
          </cell>
          <cell r="P103">
            <v>940.64800000000002</v>
          </cell>
          <cell r="S103">
            <v>11852.1648</v>
          </cell>
        </row>
        <row r="104">
          <cell r="B104" t="str">
            <v>Setor 4</v>
          </cell>
          <cell r="F104">
            <v>42494</v>
          </cell>
          <cell r="K104">
            <v>14.93</v>
          </cell>
          <cell r="P104">
            <v>1072.2940000000001</v>
          </cell>
          <cell r="S104">
            <v>13510.904400000001</v>
          </cell>
        </row>
        <row r="105">
          <cell r="B105" t="str">
            <v>Setor 4</v>
          </cell>
          <cell r="F105">
            <v>42494</v>
          </cell>
          <cell r="K105">
            <v>1.52</v>
          </cell>
          <cell r="P105">
            <v>109.246</v>
          </cell>
          <cell r="S105">
            <v>1376.4995999999999</v>
          </cell>
        </row>
        <row r="106">
          <cell r="B106" t="str">
            <v>Setor 4</v>
          </cell>
          <cell r="F106">
            <v>42494</v>
          </cell>
          <cell r="K106">
            <v>25.03</v>
          </cell>
          <cell r="P106">
            <v>1807.1559999999999</v>
          </cell>
          <cell r="S106">
            <v>22770.1656</v>
          </cell>
        </row>
        <row r="107">
          <cell r="B107" t="str">
            <v>Setor 4</v>
          </cell>
          <cell r="F107">
            <v>42494</v>
          </cell>
          <cell r="K107">
            <v>6.46</v>
          </cell>
          <cell r="P107">
            <v>463.83600000000001</v>
          </cell>
          <cell r="S107">
            <v>5844.3335999999999</v>
          </cell>
        </row>
        <row r="108">
          <cell r="B108" t="str">
            <v>Setor 4</v>
          </cell>
          <cell r="F108">
            <v>42494</v>
          </cell>
          <cell r="K108">
            <v>38.35</v>
          </cell>
          <cell r="P108">
            <v>2465.94</v>
          </cell>
          <cell r="S108">
            <v>27125.34</v>
          </cell>
        </row>
        <row r="109">
          <cell r="B109" t="str">
            <v>Setor 4</v>
          </cell>
          <cell r="F109">
            <v>42494</v>
          </cell>
          <cell r="K109">
            <v>12.07</v>
          </cell>
          <cell r="P109">
            <v>927.82</v>
          </cell>
          <cell r="S109">
            <v>10298.802</v>
          </cell>
        </row>
        <row r="110">
          <cell r="B110" t="str">
            <v>Setor 1</v>
          </cell>
          <cell r="F110">
            <v>42495</v>
          </cell>
          <cell r="K110">
            <v>26.7</v>
          </cell>
          <cell r="P110">
            <v>2470.1039999999998</v>
          </cell>
          <cell r="S110">
            <v>25689.081599999998</v>
          </cell>
        </row>
        <row r="111">
          <cell r="B111" t="str">
            <v>Setor 1</v>
          </cell>
          <cell r="F111">
            <v>42495</v>
          </cell>
          <cell r="K111">
            <v>21.57</v>
          </cell>
          <cell r="P111">
            <v>1995.296</v>
          </cell>
          <cell r="S111">
            <v>20751.078400000002</v>
          </cell>
        </row>
        <row r="112">
          <cell r="B112" t="str">
            <v>Setor 4</v>
          </cell>
          <cell r="F112">
            <v>42495</v>
          </cell>
          <cell r="K112">
            <v>16.260000000000002</v>
          </cell>
          <cell r="P112">
            <v>1110.912</v>
          </cell>
          <cell r="S112">
            <v>13775.308800000001</v>
          </cell>
        </row>
        <row r="113">
          <cell r="B113" t="str">
            <v>Setor 4</v>
          </cell>
          <cell r="F113">
            <v>42495</v>
          </cell>
          <cell r="K113">
            <v>7.43</v>
          </cell>
          <cell r="P113">
            <v>507.99299999999999</v>
          </cell>
          <cell r="S113">
            <v>6299.1131999999998</v>
          </cell>
        </row>
        <row r="114">
          <cell r="B114" t="str">
            <v>Setor 4</v>
          </cell>
          <cell r="F114">
            <v>42495</v>
          </cell>
          <cell r="K114">
            <v>11.35</v>
          </cell>
          <cell r="P114">
            <v>775.68600000000004</v>
          </cell>
          <cell r="S114">
            <v>9618.5064000000002</v>
          </cell>
        </row>
        <row r="115">
          <cell r="B115" t="str">
            <v>Setor 4</v>
          </cell>
          <cell r="F115">
            <v>42495</v>
          </cell>
          <cell r="K115">
            <v>16.54</v>
          </cell>
          <cell r="P115">
            <v>1130.2059999999999</v>
          </cell>
          <cell r="S115">
            <v>14014.554399999999</v>
          </cell>
        </row>
        <row r="116">
          <cell r="B116" t="str">
            <v>Setor 4</v>
          </cell>
          <cell r="F116">
            <v>42495</v>
          </cell>
          <cell r="K116">
            <v>6.82</v>
          </cell>
          <cell r="P116">
            <v>466.52300000000002</v>
          </cell>
          <cell r="S116">
            <v>5784.8852000000006</v>
          </cell>
        </row>
        <row r="117">
          <cell r="B117" t="str">
            <v>Setor 4</v>
          </cell>
          <cell r="F117">
            <v>42495</v>
          </cell>
          <cell r="K117">
            <v>24.95</v>
          </cell>
          <cell r="P117">
            <v>1528.04</v>
          </cell>
          <cell r="S117">
            <v>16961.243999999999</v>
          </cell>
        </row>
        <row r="118">
          <cell r="B118" t="str">
            <v>Setor 4</v>
          </cell>
          <cell r="F118">
            <v>42495</v>
          </cell>
          <cell r="K118">
            <v>19.97</v>
          </cell>
          <cell r="P118">
            <v>1559.9</v>
          </cell>
          <cell r="S118">
            <v>19186.77</v>
          </cell>
        </row>
        <row r="119">
          <cell r="B119" t="str">
            <v>Setor 1</v>
          </cell>
          <cell r="F119">
            <v>42496</v>
          </cell>
          <cell r="K119">
            <v>68.13</v>
          </cell>
          <cell r="P119">
            <v>5565.94</v>
          </cell>
          <cell r="S119">
            <v>63451.716</v>
          </cell>
        </row>
        <row r="120">
          <cell r="B120" t="str">
            <v>Setor 1</v>
          </cell>
          <cell r="F120">
            <v>42496</v>
          </cell>
          <cell r="K120">
            <v>10.02</v>
          </cell>
          <cell r="P120">
            <v>712.01</v>
          </cell>
          <cell r="S120">
            <v>8971.3259999999991</v>
          </cell>
        </row>
        <row r="121">
          <cell r="B121" t="str">
            <v>Setor 1</v>
          </cell>
          <cell r="F121">
            <v>42496</v>
          </cell>
          <cell r="K121">
            <v>6.33</v>
          </cell>
          <cell r="P121">
            <v>450.07100000000003</v>
          </cell>
          <cell r="S121">
            <v>5670.8946000000005</v>
          </cell>
        </row>
        <row r="122">
          <cell r="B122" t="str">
            <v>Setor 1</v>
          </cell>
          <cell r="F122">
            <v>42496</v>
          </cell>
          <cell r="K122">
            <v>0.85</v>
          </cell>
          <cell r="P122">
            <v>59.094000000000001</v>
          </cell>
          <cell r="S122">
            <v>750.49379999999996</v>
          </cell>
        </row>
        <row r="123">
          <cell r="B123" t="str">
            <v>Setor 1</v>
          </cell>
          <cell r="F123">
            <v>42496</v>
          </cell>
          <cell r="K123">
            <v>0.55000000000000004</v>
          </cell>
          <cell r="P123">
            <v>38.354999999999997</v>
          </cell>
          <cell r="S123">
            <v>487.10849999999994</v>
          </cell>
        </row>
        <row r="124">
          <cell r="B124" t="str">
            <v>Setor 1</v>
          </cell>
          <cell r="F124">
            <v>42496</v>
          </cell>
          <cell r="K124">
            <v>5.12</v>
          </cell>
          <cell r="P124">
            <v>354.05700000000002</v>
          </cell>
          <cell r="S124">
            <v>4496.5239000000001</v>
          </cell>
        </row>
        <row r="125">
          <cell r="B125" t="str">
            <v>Setor 1</v>
          </cell>
          <cell r="F125">
            <v>42496</v>
          </cell>
          <cell r="K125">
            <v>5.47</v>
          </cell>
          <cell r="P125">
            <v>388.62599999999998</v>
          </cell>
          <cell r="S125">
            <v>4857.8249999999998</v>
          </cell>
        </row>
        <row r="126">
          <cell r="B126" t="str">
            <v>Setor 1</v>
          </cell>
          <cell r="F126">
            <v>42496</v>
          </cell>
          <cell r="K126">
            <v>13.23</v>
          </cell>
          <cell r="P126">
            <v>965.84699999999998</v>
          </cell>
          <cell r="S126">
            <v>12073.0875</v>
          </cell>
        </row>
        <row r="127">
          <cell r="B127" t="str">
            <v>Setor 3</v>
          </cell>
          <cell r="F127">
            <v>42496</v>
          </cell>
          <cell r="K127">
            <v>12.03</v>
          </cell>
          <cell r="P127">
            <v>566.99699999999996</v>
          </cell>
          <cell r="S127">
            <v>5443.1711999999998</v>
          </cell>
        </row>
        <row r="128">
          <cell r="B128" t="str">
            <v>Setor 3</v>
          </cell>
          <cell r="F128">
            <v>42496</v>
          </cell>
          <cell r="K128">
            <v>3.46</v>
          </cell>
          <cell r="P128">
            <v>162.684</v>
          </cell>
          <cell r="S128">
            <v>1561.7664</v>
          </cell>
        </row>
        <row r="129">
          <cell r="B129" t="str">
            <v>Setor 3</v>
          </cell>
          <cell r="F129">
            <v>42496</v>
          </cell>
          <cell r="K129">
            <v>23.98</v>
          </cell>
          <cell r="P129">
            <v>1129.79</v>
          </cell>
          <cell r="S129">
            <v>10845.983999999999</v>
          </cell>
        </row>
        <row r="130">
          <cell r="B130" t="str">
            <v>Setor 3</v>
          </cell>
          <cell r="F130">
            <v>42496</v>
          </cell>
          <cell r="K130">
            <v>38.44</v>
          </cell>
          <cell r="P130">
            <v>1811.079</v>
          </cell>
          <cell r="S130">
            <v>17386.358399999997</v>
          </cell>
        </row>
        <row r="131">
          <cell r="B131" t="str">
            <v>Setor 1</v>
          </cell>
          <cell r="F131">
            <v>42497</v>
          </cell>
          <cell r="K131">
            <v>65.37</v>
          </cell>
          <cell r="P131">
            <v>5923.7520000000004</v>
          </cell>
          <cell r="S131">
            <v>68123.148000000001</v>
          </cell>
        </row>
        <row r="132">
          <cell r="B132" t="str">
            <v>Setor 1</v>
          </cell>
          <cell r="F132">
            <v>42497</v>
          </cell>
          <cell r="K132">
            <v>38.92</v>
          </cell>
          <cell r="P132">
            <v>2455.828</v>
          </cell>
          <cell r="S132">
            <v>28242.022000000001</v>
          </cell>
        </row>
        <row r="133">
          <cell r="B133" t="str">
            <v>Setor 1</v>
          </cell>
          <cell r="F133">
            <v>42497</v>
          </cell>
          <cell r="K133">
            <v>16.36</v>
          </cell>
          <cell r="P133">
            <v>1089.02</v>
          </cell>
          <cell r="S133">
            <v>13721.652</v>
          </cell>
        </row>
        <row r="134">
          <cell r="B134" t="str">
            <v>Setor 1</v>
          </cell>
          <cell r="F134">
            <v>42498</v>
          </cell>
          <cell r="K134">
            <v>14.42</v>
          </cell>
          <cell r="P134">
            <v>1365.3710000000001</v>
          </cell>
          <cell r="S134">
            <v>17203.674600000002</v>
          </cell>
        </row>
        <row r="135">
          <cell r="B135" t="str">
            <v>Setor 1</v>
          </cell>
          <cell r="F135">
            <v>42498</v>
          </cell>
          <cell r="K135">
            <v>10.11</v>
          </cell>
          <cell r="P135">
            <v>931.14800000000002</v>
          </cell>
          <cell r="S135">
            <v>11732.4648</v>
          </cell>
        </row>
        <row r="136">
          <cell r="B136" t="str">
            <v>Setor 1</v>
          </cell>
          <cell r="F136">
            <v>42498</v>
          </cell>
          <cell r="K136">
            <v>3.29</v>
          </cell>
          <cell r="P136">
            <v>293.65100000000001</v>
          </cell>
          <cell r="S136">
            <v>3700.0025999999998</v>
          </cell>
        </row>
        <row r="137">
          <cell r="B137" t="str">
            <v>Setor 1</v>
          </cell>
          <cell r="F137">
            <v>42498</v>
          </cell>
          <cell r="K137">
            <v>9.1</v>
          </cell>
          <cell r="P137">
            <v>837.85</v>
          </cell>
          <cell r="S137">
            <v>10556.91</v>
          </cell>
        </row>
        <row r="138">
          <cell r="B138" t="str">
            <v>Setor 1</v>
          </cell>
          <cell r="F138">
            <v>42499</v>
          </cell>
          <cell r="K138">
            <v>30.19</v>
          </cell>
          <cell r="P138">
            <v>2985.0239999999999</v>
          </cell>
          <cell r="S138">
            <v>31044.249599999999</v>
          </cell>
        </row>
        <row r="139">
          <cell r="B139" t="str">
            <v>Setor 1</v>
          </cell>
          <cell r="F139">
            <v>42499</v>
          </cell>
          <cell r="K139">
            <v>23.93</v>
          </cell>
          <cell r="P139">
            <v>2365.3359999999998</v>
          </cell>
          <cell r="S139">
            <v>24599.4944</v>
          </cell>
        </row>
        <row r="140">
          <cell r="B140" t="str">
            <v>Setor 1</v>
          </cell>
          <cell r="F140">
            <v>42499</v>
          </cell>
          <cell r="K140">
            <v>26.07</v>
          </cell>
          <cell r="P140">
            <v>2577.6840000000002</v>
          </cell>
          <cell r="S140">
            <v>27065.682000000001</v>
          </cell>
        </row>
        <row r="141">
          <cell r="B141" t="str">
            <v>Setor 1</v>
          </cell>
          <cell r="F141">
            <v>42499</v>
          </cell>
          <cell r="K141">
            <v>25.92</v>
          </cell>
          <cell r="P141">
            <v>2562.19</v>
          </cell>
          <cell r="S141">
            <v>26646.776000000002</v>
          </cell>
        </row>
        <row r="142">
          <cell r="B142" t="str">
            <v>Setor 1</v>
          </cell>
          <cell r="F142">
            <v>42499</v>
          </cell>
          <cell r="K142">
            <v>22.81</v>
          </cell>
          <cell r="P142">
            <v>2255.0880000000002</v>
          </cell>
          <cell r="S142">
            <v>23678.424000000003</v>
          </cell>
        </row>
        <row r="143">
          <cell r="B143" t="str">
            <v>Setor 1</v>
          </cell>
          <cell r="F143">
            <v>42499</v>
          </cell>
          <cell r="K143">
            <v>21.54</v>
          </cell>
          <cell r="P143">
            <v>2131.2179999999998</v>
          </cell>
          <cell r="S143">
            <v>22164.6672</v>
          </cell>
        </row>
        <row r="144">
          <cell r="B144" t="str">
            <v>Setor 1</v>
          </cell>
          <cell r="F144">
            <v>42500</v>
          </cell>
          <cell r="K144">
            <v>9.68</v>
          </cell>
          <cell r="P144">
            <v>1013.1660000000001</v>
          </cell>
          <cell r="S144">
            <v>10739.559600000001</v>
          </cell>
        </row>
        <row r="145">
          <cell r="B145" t="str">
            <v>Setor 1</v>
          </cell>
          <cell r="F145">
            <v>42500</v>
          </cell>
          <cell r="K145">
            <v>37.17</v>
          </cell>
          <cell r="P145">
            <v>3796.5340000000001</v>
          </cell>
          <cell r="S145">
            <v>40243.260399999999</v>
          </cell>
        </row>
        <row r="146">
          <cell r="B146" t="str">
            <v>Setor 1</v>
          </cell>
          <cell r="F146">
            <v>42500</v>
          </cell>
          <cell r="K146">
            <v>7.39</v>
          </cell>
          <cell r="P146">
            <v>608.14</v>
          </cell>
          <cell r="S146">
            <v>6385.47</v>
          </cell>
        </row>
        <row r="147">
          <cell r="B147" t="str">
            <v>Setor 4</v>
          </cell>
          <cell r="F147">
            <v>42508</v>
          </cell>
          <cell r="K147">
            <v>39.56</v>
          </cell>
          <cell r="P147">
            <v>2219.5010000000002</v>
          </cell>
          <cell r="S147">
            <v>27299.862300000004</v>
          </cell>
        </row>
        <row r="148">
          <cell r="B148" t="str">
            <v>Setor 4</v>
          </cell>
          <cell r="F148">
            <v>42508</v>
          </cell>
          <cell r="K148">
            <v>10.130000000000001</v>
          </cell>
          <cell r="P148">
            <v>776.80700000000002</v>
          </cell>
          <cell r="S148">
            <v>9554.7260999999999</v>
          </cell>
        </row>
        <row r="149">
          <cell r="B149" t="str">
            <v>Setor 4</v>
          </cell>
          <cell r="F149">
            <v>42508</v>
          </cell>
          <cell r="K149">
            <v>16.86</v>
          </cell>
          <cell r="P149">
            <v>1339.6869999999999</v>
          </cell>
          <cell r="S149">
            <v>16478.150099999999</v>
          </cell>
        </row>
        <row r="150">
          <cell r="B150" t="str">
            <v>Setor 4</v>
          </cell>
          <cell r="F150">
            <v>42508</v>
          </cell>
          <cell r="K150">
            <v>18.940000000000001</v>
          </cell>
          <cell r="P150">
            <v>1505.1569999999999</v>
          </cell>
          <cell r="S150">
            <v>18513.431100000002</v>
          </cell>
        </row>
        <row r="151">
          <cell r="B151" t="str">
            <v>Setor 4</v>
          </cell>
          <cell r="F151">
            <v>42508</v>
          </cell>
          <cell r="K151">
            <v>3.21</v>
          </cell>
          <cell r="P151">
            <v>255.84800000000001</v>
          </cell>
          <cell r="S151">
            <v>3146.9304000000002</v>
          </cell>
        </row>
        <row r="152">
          <cell r="B152" t="str">
            <v>Setor 3</v>
          </cell>
          <cell r="F152">
            <v>42508</v>
          </cell>
          <cell r="K152">
            <v>5.17</v>
          </cell>
          <cell r="P152">
            <v>292.37599999999998</v>
          </cell>
          <cell r="S152">
            <v>2806.8095999999996</v>
          </cell>
        </row>
        <row r="153">
          <cell r="B153" t="str">
            <v>Setor 3</v>
          </cell>
          <cell r="F153">
            <v>42508</v>
          </cell>
          <cell r="K153">
            <v>20.63</v>
          </cell>
          <cell r="P153">
            <v>1168.9390000000001</v>
          </cell>
          <cell r="S153">
            <v>11221.814400000001</v>
          </cell>
        </row>
        <row r="154">
          <cell r="B154" t="str">
            <v>Setor 3</v>
          </cell>
          <cell r="F154">
            <v>42508</v>
          </cell>
          <cell r="K154">
            <v>16.010000000000002</v>
          </cell>
          <cell r="P154">
            <v>907.30399999999997</v>
          </cell>
          <cell r="S154">
            <v>8710.1183999999994</v>
          </cell>
        </row>
        <row r="155">
          <cell r="B155" t="str">
            <v>Setor 3</v>
          </cell>
          <cell r="F155">
            <v>42508</v>
          </cell>
          <cell r="K155">
            <v>5.46</v>
          </cell>
          <cell r="P155">
            <v>308.86099999999999</v>
          </cell>
          <cell r="S155">
            <v>2965.0655999999999</v>
          </cell>
        </row>
        <row r="156">
          <cell r="B156" t="str">
            <v>Setor 3</v>
          </cell>
          <cell r="F156">
            <v>42508</v>
          </cell>
          <cell r="K156">
            <v>1.31</v>
          </cell>
          <cell r="P156">
            <v>74.022000000000006</v>
          </cell>
          <cell r="S156">
            <v>695.80680000000007</v>
          </cell>
        </row>
        <row r="157">
          <cell r="B157" t="str">
            <v>Setor 3</v>
          </cell>
          <cell r="F157">
            <v>42508</v>
          </cell>
          <cell r="K157">
            <v>13.95</v>
          </cell>
          <cell r="P157">
            <v>789.88400000000001</v>
          </cell>
          <cell r="S157">
            <v>7424.9096000000009</v>
          </cell>
        </row>
        <row r="158">
          <cell r="B158" t="str">
            <v>Setor 3</v>
          </cell>
          <cell r="F158">
            <v>42508</v>
          </cell>
          <cell r="K158">
            <v>25.24</v>
          </cell>
          <cell r="P158">
            <v>1429.5350000000001</v>
          </cell>
          <cell r="S158">
            <v>13437.629000000001</v>
          </cell>
        </row>
        <row r="159">
          <cell r="B159" t="str">
            <v>Setor 3</v>
          </cell>
          <cell r="F159">
            <v>42508</v>
          </cell>
          <cell r="K159">
            <v>4.55</v>
          </cell>
          <cell r="P159">
            <v>257.34699999999998</v>
          </cell>
          <cell r="S159">
            <v>2419.0617999999999</v>
          </cell>
        </row>
        <row r="160">
          <cell r="B160" t="str">
            <v>Setor 3</v>
          </cell>
          <cell r="F160">
            <v>42508</v>
          </cell>
          <cell r="K160">
            <v>3.2</v>
          </cell>
          <cell r="P160">
            <v>182.46199999999999</v>
          </cell>
          <cell r="S160">
            <v>1696.8966</v>
          </cell>
        </row>
        <row r="161">
          <cell r="B161" t="str">
            <v>Setor 1</v>
          </cell>
          <cell r="F161">
            <v>42509</v>
          </cell>
          <cell r="K161">
            <v>24.28</v>
          </cell>
          <cell r="P161">
            <v>2184.7440000000001</v>
          </cell>
          <cell r="S161">
            <v>23595.235200000003</v>
          </cell>
        </row>
        <row r="162">
          <cell r="B162" t="str">
            <v>Setor 1</v>
          </cell>
          <cell r="F162">
            <v>42509</v>
          </cell>
          <cell r="K162">
            <v>33.11</v>
          </cell>
          <cell r="P162">
            <v>2979.6559999999999</v>
          </cell>
          <cell r="S162">
            <v>32180.284800000001</v>
          </cell>
        </row>
        <row r="163">
          <cell r="B163" t="str">
            <v>Setor 3</v>
          </cell>
          <cell r="F163">
            <v>42510</v>
          </cell>
          <cell r="K163">
            <v>37.08</v>
          </cell>
          <cell r="P163">
            <v>2407.9870000000001</v>
          </cell>
          <cell r="S163">
            <v>23116.675200000001</v>
          </cell>
        </row>
        <row r="164">
          <cell r="B164" t="str">
            <v>Setor 3</v>
          </cell>
          <cell r="F164">
            <v>42510</v>
          </cell>
          <cell r="K164">
            <v>8.11</v>
          </cell>
          <cell r="P164">
            <v>526.58299999999997</v>
          </cell>
          <cell r="S164">
            <v>5055.1967999999997</v>
          </cell>
        </row>
        <row r="165">
          <cell r="B165" t="str">
            <v>Setor 3</v>
          </cell>
          <cell r="F165">
            <v>42510</v>
          </cell>
          <cell r="K165">
            <v>19.82</v>
          </cell>
          <cell r="P165">
            <v>1287.183</v>
          </cell>
          <cell r="S165">
            <v>12356.9568</v>
          </cell>
        </row>
        <row r="166">
          <cell r="B166" t="str">
            <v>Setor 3</v>
          </cell>
          <cell r="F166">
            <v>42510</v>
          </cell>
          <cell r="K166">
            <v>10.06</v>
          </cell>
          <cell r="P166">
            <v>652.95000000000005</v>
          </cell>
          <cell r="S166">
            <v>6268.3200000000006</v>
          </cell>
        </row>
        <row r="167">
          <cell r="B167" t="str">
            <v>Setor 3</v>
          </cell>
          <cell r="F167">
            <v>42510</v>
          </cell>
          <cell r="K167">
            <v>14.32</v>
          </cell>
          <cell r="P167">
            <v>930.50099999999998</v>
          </cell>
          <cell r="S167">
            <v>8932.8095999999987</v>
          </cell>
        </row>
        <row r="168">
          <cell r="B168" t="str">
            <v>Setor 3</v>
          </cell>
          <cell r="F168">
            <v>42510</v>
          </cell>
          <cell r="K168">
            <v>8.73</v>
          </cell>
          <cell r="P168">
            <v>567.71600000000001</v>
          </cell>
          <cell r="S168">
            <v>5450.0735999999997</v>
          </cell>
        </row>
        <row r="169">
          <cell r="B169" t="str">
            <v>Setor 2</v>
          </cell>
          <cell r="F169">
            <v>42511</v>
          </cell>
          <cell r="K169">
            <v>105.83</v>
          </cell>
          <cell r="P169">
            <v>6277.366</v>
          </cell>
          <cell r="S169">
            <v>79722.54819999999</v>
          </cell>
        </row>
        <row r="170">
          <cell r="B170" t="str">
            <v>Setor 2</v>
          </cell>
          <cell r="F170">
            <v>42511</v>
          </cell>
          <cell r="K170">
            <v>105.04</v>
          </cell>
          <cell r="P170">
            <v>6231.5940000000001</v>
          </cell>
          <cell r="S170">
            <v>79141.243799999997</v>
          </cell>
        </row>
        <row r="171">
          <cell r="B171" t="str">
            <v>Setor 3</v>
          </cell>
          <cell r="F171">
            <v>42511</v>
          </cell>
          <cell r="K171">
            <v>7.71</v>
          </cell>
          <cell r="P171">
            <v>235.4</v>
          </cell>
          <cell r="S171">
            <v>2683.56</v>
          </cell>
        </row>
        <row r="172">
          <cell r="B172" t="str">
            <v>Setor 3</v>
          </cell>
          <cell r="F172">
            <v>42511</v>
          </cell>
          <cell r="K172">
            <v>6.47</v>
          </cell>
          <cell r="P172">
            <v>626.68799999999999</v>
          </cell>
          <cell r="S172">
            <v>7770.9312</v>
          </cell>
        </row>
        <row r="173">
          <cell r="B173" t="str">
            <v>Setor 3</v>
          </cell>
          <cell r="F173">
            <v>42511</v>
          </cell>
          <cell r="K173">
            <v>8.83</v>
          </cell>
          <cell r="P173">
            <v>855.22</v>
          </cell>
          <cell r="S173">
            <v>10604.728000000001</v>
          </cell>
        </row>
        <row r="174">
          <cell r="B174" t="str">
            <v>Setor 3</v>
          </cell>
          <cell r="F174">
            <v>42511</v>
          </cell>
          <cell r="K174">
            <v>5.89</v>
          </cell>
          <cell r="P174">
            <v>557.96</v>
          </cell>
          <cell r="S174">
            <v>6918.7040000000006</v>
          </cell>
        </row>
        <row r="175">
          <cell r="B175" t="str">
            <v>Setor 3</v>
          </cell>
          <cell r="F175">
            <v>42511</v>
          </cell>
          <cell r="K175">
            <v>29.79</v>
          </cell>
          <cell r="P175">
            <v>2762.6320000000001</v>
          </cell>
          <cell r="S175">
            <v>34532.9</v>
          </cell>
        </row>
        <row r="176">
          <cell r="B176" t="str">
            <v>Setor 1</v>
          </cell>
          <cell r="F176">
            <v>42514</v>
          </cell>
          <cell r="K176">
            <v>56.09</v>
          </cell>
          <cell r="P176">
            <v>5729.107</v>
          </cell>
          <cell r="S176">
            <v>64738.909100000004</v>
          </cell>
        </row>
        <row r="177">
          <cell r="B177" t="str">
            <v>Setor 1</v>
          </cell>
          <cell r="F177">
            <v>42514</v>
          </cell>
          <cell r="K177">
            <v>44.94</v>
          </cell>
          <cell r="P177">
            <v>4589.7110000000002</v>
          </cell>
          <cell r="S177">
            <v>51863.734300000004</v>
          </cell>
        </row>
        <row r="178">
          <cell r="B178" t="str">
            <v>Setor 1</v>
          </cell>
          <cell r="F178">
            <v>42514</v>
          </cell>
          <cell r="K178">
            <v>54.53</v>
          </cell>
          <cell r="P178">
            <v>6206.5860000000002</v>
          </cell>
          <cell r="S178">
            <v>71996.397599999997</v>
          </cell>
        </row>
        <row r="179">
          <cell r="B179" t="str">
            <v>Setor 1</v>
          </cell>
          <cell r="F179">
            <v>42514</v>
          </cell>
          <cell r="K179">
            <v>56.33</v>
          </cell>
          <cell r="P179">
            <v>6742.2960000000003</v>
          </cell>
          <cell r="S179">
            <v>76862.174400000004</v>
          </cell>
        </row>
        <row r="180">
          <cell r="B180" t="str">
            <v>Setor 3</v>
          </cell>
          <cell r="F180">
            <v>42514</v>
          </cell>
          <cell r="K180">
            <v>10.72</v>
          </cell>
          <cell r="P180">
            <v>478.91199999999998</v>
          </cell>
          <cell r="S180">
            <v>4980.6848</v>
          </cell>
        </row>
        <row r="181">
          <cell r="B181" t="str">
            <v>Setor 3</v>
          </cell>
          <cell r="F181">
            <v>42514</v>
          </cell>
          <cell r="K181">
            <v>7.27</v>
          </cell>
          <cell r="P181">
            <v>324.72800000000001</v>
          </cell>
          <cell r="S181">
            <v>3377.1712000000002</v>
          </cell>
        </row>
        <row r="182">
          <cell r="B182" t="str">
            <v>Setor 2</v>
          </cell>
          <cell r="F182">
            <v>42515</v>
          </cell>
          <cell r="K182">
            <v>0.41</v>
          </cell>
          <cell r="P182">
            <v>37.92</v>
          </cell>
          <cell r="S182">
            <v>401.952</v>
          </cell>
        </row>
        <row r="183">
          <cell r="B183" t="str">
            <v>Setor 2</v>
          </cell>
          <cell r="F183">
            <v>42516</v>
          </cell>
          <cell r="K183">
            <v>15.71</v>
          </cell>
          <cell r="P183">
            <v>821.64</v>
          </cell>
          <cell r="S183">
            <v>9613.1880000000001</v>
          </cell>
        </row>
        <row r="184">
          <cell r="B184" t="str">
            <v>Setor 4</v>
          </cell>
          <cell r="F184">
            <v>42517</v>
          </cell>
          <cell r="K184">
            <v>17.72</v>
          </cell>
          <cell r="P184">
            <v>1173.9369999999999</v>
          </cell>
          <cell r="S184">
            <v>15026.393599999999</v>
          </cell>
        </row>
        <row r="185">
          <cell r="B185" t="str">
            <v>Setor 4</v>
          </cell>
          <cell r="F185">
            <v>42517</v>
          </cell>
          <cell r="K185">
            <v>24.36</v>
          </cell>
          <cell r="P185">
            <v>1594.7</v>
          </cell>
          <cell r="S185">
            <v>20571.63</v>
          </cell>
        </row>
        <row r="186">
          <cell r="B186" t="str">
            <v>Setor 4</v>
          </cell>
          <cell r="F186">
            <v>42517</v>
          </cell>
          <cell r="K186">
            <v>3.01</v>
          </cell>
          <cell r="P186">
            <v>189.434</v>
          </cell>
          <cell r="S186">
            <v>2405.8117999999999</v>
          </cell>
        </row>
        <row r="187">
          <cell r="B187" t="str">
            <v>Setor 4</v>
          </cell>
          <cell r="F187">
            <v>42517</v>
          </cell>
          <cell r="K187">
            <v>24.66</v>
          </cell>
          <cell r="P187">
            <v>1821.375</v>
          </cell>
          <cell r="S187">
            <v>23495.737499999999</v>
          </cell>
        </row>
        <row r="188">
          <cell r="B188" t="str">
            <v>Setor 4</v>
          </cell>
          <cell r="F188">
            <v>42517</v>
          </cell>
          <cell r="K188">
            <v>39.68</v>
          </cell>
          <cell r="P188">
            <v>2897.5630000000001</v>
          </cell>
          <cell r="S188">
            <v>37378.562700000002</v>
          </cell>
        </row>
        <row r="189">
          <cell r="B189" t="str">
            <v>Setor 4</v>
          </cell>
          <cell r="F189">
            <v>42517</v>
          </cell>
          <cell r="K189">
            <v>25.71</v>
          </cell>
          <cell r="P189">
            <v>1898.6030000000001</v>
          </cell>
          <cell r="S189">
            <v>24491.978700000003</v>
          </cell>
        </row>
        <row r="190">
          <cell r="B190" t="str">
            <v>Setor 4</v>
          </cell>
          <cell r="F190">
            <v>42517</v>
          </cell>
          <cell r="K190">
            <v>14</v>
          </cell>
          <cell r="P190">
            <v>1035.8979999999999</v>
          </cell>
          <cell r="S190">
            <v>13363.084199999999</v>
          </cell>
        </row>
        <row r="191">
          <cell r="B191" t="str">
            <v>Setor 4</v>
          </cell>
          <cell r="F191">
            <v>42517</v>
          </cell>
          <cell r="K191">
            <v>7.97</v>
          </cell>
          <cell r="P191">
            <v>448.61599999999999</v>
          </cell>
          <cell r="S191">
            <v>5832.0079999999998</v>
          </cell>
        </row>
        <row r="192">
          <cell r="B192" t="str">
            <v>Setor 4</v>
          </cell>
          <cell r="F192">
            <v>42517</v>
          </cell>
          <cell r="K192">
            <v>5.86</v>
          </cell>
          <cell r="P192">
            <v>349.72399999999999</v>
          </cell>
          <cell r="S192">
            <v>4546.4120000000003</v>
          </cell>
        </row>
        <row r="193">
          <cell r="B193" t="str">
            <v>Setor 2</v>
          </cell>
          <cell r="F193">
            <v>42518</v>
          </cell>
          <cell r="K193">
            <v>42.39</v>
          </cell>
          <cell r="P193">
            <v>3775.3180000000002</v>
          </cell>
          <cell r="S193">
            <v>47191.475000000006</v>
          </cell>
        </row>
        <row r="194">
          <cell r="B194" t="str">
            <v>Setor 2</v>
          </cell>
          <cell r="F194">
            <v>42518</v>
          </cell>
          <cell r="K194">
            <v>19.5</v>
          </cell>
          <cell r="P194">
            <v>1736.634</v>
          </cell>
          <cell r="S194">
            <v>21707.924999999999</v>
          </cell>
        </row>
        <row r="195">
          <cell r="B195" t="str">
            <v>Setor 2</v>
          </cell>
          <cell r="F195">
            <v>42518</v>
          </cell>
          <cell r="K195">
            <v>32.909999999999997</v>
          </cell>
          <cell r="P195">
            <v>2931.4679999999998</v>
          </cell>
          <cell r="S195">
            <v>36643.35</v>
          </cell>
        </row>
        <row r="196">
          <cell r="B196" t="str">
            <v>Setor 3</v>
          </cell>
          <cell r="F196">
            <v>42518</v>
          </cell>
          <cell r="K196">
            <v>0.35</v>
          </cell>
          <cell r="P196">
            <v>22.129000000000001</v>
          </cell>
          <cell r="S196">
            <v>276.61250000000001</v>
          </cell>
        </row>
        <row r="197">
          <cell r="B197" t="str">
            <v>Setor 3</v>
          </cell>
          <cell r="F197">
            <v>42518</v>
          </cell>
          <cell r="K197">
            <v>37.119999999999997</v>
          </cell>
          <cell r="P197">
            <v>2488.078</v>
          </cell>
          <cell r="S197">
            <v>31100.974999999999</v>
          </cell>
        </row>
        <row r="198">
          <cell r="B198" t="str">
            <v>Setor 3</v>
          </cell>
          <cell r="F198">
            <v>42518</v>
          </cell>
          <cell r="K198">
            <v>15.13</v>
          </cell>
          <cell r="P198">
            <v>970.91800000000001</v>
          </cell>
          <cell r="S198">
            <v>12136.475</v>
          </cell>
        </row>
        <row r="199">
          <cell r="B199" t="str">
            <v>Setor 3</v>
          </cell>
          <cell r="F199">
            <v>42518</v>
          </cell>
          <cell r="K199">
            <v>37.28</v>
          </cell>
          <cell r="P199">
            <v>2498.953</v>
          </cell>
          <cell r="S199">
            <v>31236.912499999999</v>
          </cell>
        </row>
        <row r="200">
          <cell r="B200" t="str">
            <v>Setor 3</v>
          </cell>
          <cell r="F200">
            <v>42518</v>
          </cell>
          <cell r="K200">
            <v>17.329999999999998</v>
          </cell>
          <cell r="P200">
            <v>1161.7139999999999</v>
          </cell>
          <cell r="S200">
            <v>14753.767799999998</v>
          </cell>
        </row>
        <row r="201">
          <cell r="B201" t="str">
            <v>Setor 3</v>
          </cell>
          <cell r="F201">
            <v>42518</v>
          </cell>
          <cell r="K201">
            <v>13.24</v>
          </cell>
          <cell r="P201">
            <v>851.20500000000004</v>
          </cell>
          <cell r="S201">
            <v>10810.3035</v>
          </cell>
        </row>
        <row r="202">
          <cell r="B202" t="str">
            <v>Setor 2</v>
          </cell>
          <cell r="F202">
            <v>42519</v>
          </cell>
          <cell r="K202">
            <v>10.57</v>
          </cell>
          <cell r="P202">
            <v>527.51300000000003</v>
          </cell>
          <cell r="S202">
            <v>5275.13</v>
          </cell>
        </row>
        <row r="203">
          <cell r="B203" t="str">
            <v>Setor 2</v>
          </cell>
          <cell r="F203">
            <v>42519</v>
          </cell>
          <cell r="K203">
            <v>28.54</v>
          </cell>
          <cell r="P203">
            <v>1425.133</v>
          </cell>
          <cell r="S203">
            <v>14251.33</v>
          </cell>
        </row>
        <row r="204">
          <cell r="B204" t="str">
            <v>Setor 2</v>
          </cell>
          <cell r="F204">
            <v>42519</v>
          </cell>
          <cell r="K204">
            <v>33.340000000000003</v>
          </cell>
          <cell r="P204">
            <v>1665.2449999999999</v>
          </cell>
          <cell r="S204">
            <v>16652.449999999997</v>
          </cell>
        </row>
        <row r="205">
          <cell r="B205" t="str">
            <v>Setor 2</v>
          </cell>
          <cell r="F205">
            <v>42519</v>
          </cell>
          <cell r="K205">
            <v>36.840000000000003</v>
          </cell>
          <cell r="P205">
            <v>1840.068</v>
          </cell>
          <cell r="S205">
            <v>20056.7412</v>
          </cell>
        </row>
        <row r="206">
          <cell r="B206" t="str">
            <v>Setor 2</v>
          </cell>
          <cell r="F206">
            <v>42519</v>
          </cell>
          <cell r="K206">
            <v>36.64</v>
          </cell>
          <cell r="P206">
            <v>1830.4159999999999</v>
          </cell>
          <cell r="S206">
            <v>19585.4512</v>
          </cell>
        </row>
        <row r="207">
          <cell r="B207" t="str">
            <v>Setor 2</v>
          </cell>
          <cell r="F207">
            <v>42519</v>
          </cell>
          <cell r="K207">
            <v>24.72</v>
          </cell>
          <cell r="P207">
            <v>1234.971</v>
          </cell>
          <cell r="S207">
            <v>13337.686800000001</v>
          </cell>
        </row>
        <row r="208">
          <cell r="B208" t="str">
            <v>Setor 2</v>
          </cell>
          <cell r="F208">
            <v>42519</v>
          </cell>
          <cell r="K208">
            <v>4.62</v>
          </cell>
          <cell r="P208">
            <v>231.91399999999999</v>
          </cell>
          <cell r="S208">
            <v>2388.7141999999999</v>
          </cell>
        </row>
        <row r="209">
          <cell r="B209" t="str">
            <v>Setor 2</v>
          </cell>
          <cell r="F209">
            <v>42519</v>
          </cell>
          <cell r="K209">
            <v>24.23</v>
          </cell>
          <cell r="P209">
            <v>1100.78</v>
          </cell>
          <cell r="S209">
            <v>11007.8</v>
          </cell>
        </row>
        <row r="210">
          <cell r="B210" t="str">
            <v>Setor 3</v>
          </cell>
          <cell r="F210">
            <v>42519</v>
          </cell>
          <cell r="K210">
            <v>19.89</v>
          </cell>
          <cell r="P210">
            <v>1314.6610000000001</v>
          </cell>
          <cell r="S210">
            <v>16301.796400000001</v>
          </cell>
        </row>
        <row r="211">
          <cell r="B211" t="str">
            <v>Setor 3</v>
          </cell>
          <cell r="F211">
            <v>42519</v>
          </cell>
          <cell r="K211">
            <v>18.29</v>
          </cell>
          <cell r="P211">
            <v>1225.5920000000001</v>
          </cell>
          <cell r="S211">
            <v>15197.340800000002</v>
          </cell>
        </row>
        <row r="212">
          <cell r="B212" t="str">
            <v>Setor 2</v>
          </cell>
          <cell r="F212">
            <v>42528</v>
          </cell>
          <cell r="K212">
            <v>22.33</v>
          </cell>
          <cell r="P212">
            <v>1845.98</v>
          </cell>
          <cell r="S212">
            <v>21967.162</v>
          </cell>
        </row>
        <row r="213">
          <cell r="B213" t="str">
            <v>Setor 4</v>
          </cell>
          <cell r="F213">
            <v>42532</v>
          </cell>
          <cell r="K213">
            <v>52.93</v>
          </cell>
          <cell r="P213">
            <v>3519.3119999999999</v>
          </cell>
          <cell r="S213">
            <v>45047.193599999999</v>
          </cell>
        </row>
        <row r="214">
          <cell r="B214" t="str">
            <v>Setor 4</v>
          </cell>
          <cell r="F214">
            <v>42532</v>
          </cell>
          <cell r="K214">
            <v>6.08</v>
          </cell>
          <cell r="P214">
            <v>404.45100000000002</v>
          </cell>
          <cell r="S214">
            <v>5176.9728000000005</v>
          </cell>
        </row>
        <row r="215">
          <cell r="B215" t="str">
            <v>Setor 4</v>
          </cell>
          <cell r="F215">
            <v>42532</v>
          </cell>
          <cell r="K215">
            <v>10.76</v>
          </cell>
          <cell r="P215">
            <v>715.63699999999994</v>
          </cell>
          <cell r="S215">
            <v>9160.1535999999996</v>
          </cell>
        </row>
        <row r="216">
          <cell r="B216" t="str">
            <v>Setor 2</v>
          </cell>
          <cell r="F216">
            <v>42533</v>
          </cell>
          <cell r="K216">
            <v>53.46</v>
          </cell>
          <cell r="P216">
            <v>2445.73</v>
          </cell>
          <cell r="S216">
            <v>30082.479000000003</v>
          </cell>
        </row>
        <row r="217">
          <cell r="B217" t="str">
            <v>Setor 3</v>
          </cell>
          <cell r="F217">
            <v>42533</v>
          </cell>
          <cell r="K217">
            <v>16.27</v>
          </cell>
          <cell r="P217">
            <v>1561.27</v>
          </cell>
          <cell r="S217">
            <v>19672.002</v>
          </cell>
        </row>
        <row r="218">
          <cell r="B218" t="str">
            <v>Setor 3</v>
          </cell>
          <cell r="F218">
            <v>42533</v>
          </cell>
          <cell r="K218">
            <v>24.5</v>
          </cell>
          <cell r="P218">
            <v>2331.4630000000002</v>
          </cell>
          <cell r="S218">
            <v>29376.433800000003</v>
          </cell>
        </row>
        <row r="219">
          <cell r="B219" t="str">
            <v>Setor 3</v>
          </cell>
          <cell r="F219">
            <v>42533</v>
          </cell>
          <cell r="K219">
            <v>30.33</v>
          </cell>
          <cell r="P219">
            <v>2886.1060000000002</v>
          </cell>
          <cell r="S219">
            <v>36364.935600000004</v>
          </cell>
        </row>
        <row r="220">
          <cell r="B220" t="str">
            <v>Setor 3</v>
          </cell>
          <cell r="F220">
            <v>42533</v>
          </cell>
          <cell r="K220">
            <v>20.55</v>
          </cell>
          <cell r="P220">
            <v>1971.989</v>
          </cell>
          <cell r="S220">
            <v>24847.061399999999</v>
          </cell>
        </row>
        <row r="221">
          <cell r="B221" t="str">
            <v>Setor 3</v>
          </cell>
          <cell r="F221">
            <v>42533</v>
          </cell>
          <cell r="K221">
            <v>0.76</v>
          </cell>
          <cell r="P221">
            <v>72.171000000000006</v>
          </cell>
          <cell r="S221">
            <v>909.3546</v>
          </cell>
        </row>
        <row r="222">
          <cell r="B222" t="str">
            <v>Setor 3</v>
          </cell>
          <cell r="F222">
            <v>42533</v>
          </cell>
          <cell r="K222">
            <v>7.76</v>
          </cell>
          <cell r="P222">
            <v>746.05100000000004</v>
          </cell>
          <cell r="S222">
            <v>9325.6375000000007</v>
          </cell>
        </row>
        <row r="223">
          <cell r="B223" t="str">
            <v>Setor 2</v>
          </cell>
          <cell r="F223">
            <v>42534</v>
          </cell>
          <cell r="K223">
            <v>43.65</v>
          </cell>
          <cell r="P223">
            <v>1951.79</v>
          </cell>
          <cell r="S223">
            <v>24202.196</v>
          </cell>
        </row>
        <row r="224">
          <cell r="B224" t="str">
            <v>Setor 2</v>
          </cell>
          <cell r="F224">
            <v>42535</v>
          </cell>
          <cell r="K224">
            <v>1.84</v>
          </cell>
          <cell r="P224">
            <v>99.772000000000006</v>
          </cell>
          <cell r="S224">
            <v>1177.3096</v>
          </cell>
        </row>
        <row r="225">
          <cell r="B225" t="str">
            <v>Setor 2</v>
          </cell>
          <cell r="F225">
            <v>42535</v>
          </cell>
          <cell r="K225">
            <v>9.57</v>
          </cell>
          <cell r="P225">
            <v>520.928</v>
          </cell>
          <cell r="S225">
            <v>6146.9504000000006</v>
          </cell>
        </row>
        <row r="226">
          <cell r="B226" t="str">
            <v>Setor 3</v>
          </cell>
          <cell r="F226">
            <v>42535</v>
          </cell>
          <cell r="K226">
            <v>14.69</v>
          </cell>
          <cell r="P226">
            <v>850.048</v>
          </cell>
          <cell r="S226">
            <v>9435.532799999999</v>
          </cell>
        </row>
        <row r="227">
          <cell r="B227" t="str">
            <v>Setor 3</v>
          </cell>
          <cell r="F227">
            <v>42535</v>
          </cell>
          <cell r="K227">
            <v>14.96</v>
          </cell>
          <cell r="P227">
            <v>865.72799999999995</v>
          </cell>
          <cell r="S227">
            <v>9609.5807999999997</v>
          </cell>
        </row>
        <row r="228">
          <cell r="B228" t="str">
            <v>Setor 3</v>
          </cell>
          <cell r="F228">
            <v>42535</v>
          </cell>
          <cell r="K228">
            <v>9.75</v>
          </cell>
          <cell r="P228">
            <v>563.92399999999998</v>
          </cell>
          <cell r="S228">
            <v>6259.5563999999995</v>
          </cell>
        </row>
        <row r="229">
          <cell r="B229" t="str">
            <v>Setor 2</v>
          </cell>
          <cell r="F229">
            <v>42535</v>
          </cell>
          <cell r="K229">
            <v>9.17</v>
          </cell>
          <cell r="P229">
            <v>523.54</v>
          </cell>
          <cell r="S229">
            <v>6491.8959999999997</v>
          </cell>
        </row>
        <row r="230">
          <cell r="B230" t="str">
            <v>Setor 2</v>
          </cell>
          <cell r="F230">
            <v>42536</v>
          </cell>
          <cell r="K230">
            <v>11.33</v>
          </cell>
          <cell r="P230">
            <v>589.95799999999997</v>
          </cell>
          <cell r="S230">
            <v>6194.5589999999993</v>
          </cell>
        </row>
        <row r="231">
          <cell r="B231" t="str">
            <v>Setor 2</v>
          </cell>
          <cell r="F231">
            <v>42536</v>
          </cell>
          <cell r="K231">
            <v>22.34</v>
          </cell>
          <cell r="P231">
            <v>1162.5</v>
          </cell>
          <cell r="S231">
            <v>12206.25</v>
          </cell>
        </row>
        <row r="232">
          <cell r="B232" t="str">
            <v>Setor 2</v>
          </cell>
          <cell r="F232">
            <v>42536</v>
          </cell>
          <cell r="K232">
            <v>9.24</v>
          </cell>
          <cell r="P232">
            <v>432.75200000000001</v>
          </cell>
          <cell r="S232">
            <v>4543.8959999999997</v>
          </cell>
        </row>
        <row r="233">
          <cell r="B233" t="str">
            <v>Setor 2</v>
          </cell>
          <cell r="F233">
            <v>42536</v>
          </cell>
          <cell r="K233">
            <v>16.97</v>
          </cell>
          <cell r="P233">
            <v>1104.17</v>
          </cell>
          <cell r="S233">
            <v>14464.627</v>
          </cell>
        </row>
        <row r="234">
          <cell r="B234" t="str">
            <v>Setor 2</v>
          </cell>
          <cell r="F234">
            <v>42536</v>
          </cell>
          <cell r="K234">
            <v>12.47</v>
          </cell>
          <cell r="P234">
            <v>914.71799999999996</v>
          </cell>
          <cell r="S234">
            <v>9604.5389999999989</v>
          </cell>
        </row>
        <row r="235">
          <cell r="B235" t="str">
            <v>Setor 2</v>
          </cell>
          <cell r="F235">
            <v>42536</v>
          </cell>
          <cell r="K235">
            <v>12.92</v>
          </cell>
          <cell r="P235">
            <v>645.10199999999998</v>
          </cell>
          <cell r="S235">
            <v>6902.5913999999993</v>
          </cell>
        </row>
        <row r="236">
          <cell r="B236" t="str">
            <v>Setor 2</v>
          </cell>
          <cell r="F236">
            <v>42536</v>
          </cell>
          <cell r="K236">
            <v>11.35</v>
          </cell>
          <cell r="P236">
            <v>496.24400000000003</v>
          </cell>
          <cell r="S236">
            <v>5210.5619999999999</v>
          </cell>
        </row>
        <row r="237">
          <cell r="B237" t="str">
            <v>Setor 2</v>
          </cell>
          <cell r="F237">
            <v>42536</v>
          </cell>
          <cell r="K237">
            <v>13.29</v>
          </cell>
          <cell r="P237">
            <v>622.19799999999998</v>
          </cell>
          <cell r="S237">
            <v>6657.5185999999994</v>
          </cell>
        </row>
        <row r="238">
          <cell r="B238" t="str">
            <v>Setor 2</v>
          </cell>
          <cell r="F238">
            <v>42536</v>
          </cell>
          <cell r="K238">
            <v>23.12</v>
          </cell>
          <cell r="P238">
            <v>1082.3219999999999</v>
          </cell>
          <cell r="S238">
            <v>11580.845399999998</v>
          </cell>
        </row>
        <row r="239">
          <cell r="B239" t="str">
            <v>Setor 2</v>
          </cell>
          <cell r="F239">
            <v>42536</v>
          </cell>
          <cell r="K239">
            <v>18.28</v>
          </cell>
          <cell r="P239">
            <v>856.43399999999997</v>
          </cell>
          <cell r="S239">
            <v>9163.8437999999987</v>
          </cell>
        </row>
        <row r="240">
          <cell r="B240" t="str">
            <v>Setor 2</v>
          </cell>
          <cell r="F240">
            <v>42536</v>
          </cell>
          <cell r="K240">
            <v>21.94</v>
          </cell>
          <cell r="P240">
            <v>1027.152</v>
          </cell>
          <cell r="S240">
            <v>10990.526399999999</v>
          </cell>
        </row>
        <row r="241">
          <cell r="B241" t="str">
            <v>Setor 2</v>
          </cell>
          <cell r="F241">
            <v>42536</v>
          </cell>
          <cell r="K241">
            <v>11.18</v>
          </cell>
          <cell r="P241">
            <v>523.33199999999999</v>
          </cell>
          <cell r="S241">
            <v>5599.6523999999999</v>
          </cell>
        </row>
        <row r="242">
          <cell r="B242" t="str">
            <v>Setor 2</v>
          </cell>
          <cell r="F242">
            <v>42536</v>
          </cell>
          <cell r="K242">
            <v>21.05</v>
          </cell>
          <cell r="P242">
            <v>876.19799999999998</v>
          </cell>
          <cell r="S242">
            <v>9375.3185999999987</v>
          </cell>
        </row>
        <row r="243">
          <cell r="B243" t="str">
            <v>Setor 2</v>
          </cell>
          <cell r="F243">
            <v>42536</v>
          </cell>
          <cell r="K243">
            <v>11.92</v>
          </cell>
          <cell r="P243">
            <v>682.60199999999998</v>
          </cell>
          <cell r="S243">
            <v>7303.8413999999993</v>
          </cell>
        </row>
        <row r="244">
          <cell r="B244" t="str">
            <v>Setor 2</v>
          </cell>
          <cell r="F244">
            <v>42536</v>
          </cell>
          <cell r="K244">
            <v>11.43</v>
          </cell>
          <cell r="P244">
            <v>539.27800000000002</v>
          </cell>
          <cell r="S244">
            <v>5770.2745999999997</v>
          </cell>
        </row>
        <row r="245">
          <cell r="B245" t="str">
            <v>Setor 2</v>
          </cell>
          <cell r="F245">
            <v>42536</v>
          </cell>
          <cell r="K245">
            <v>2.99</v>
          </cell>
          <cell r="P245">
            <v>99.775999999999996</v>
          </cell>
          <cell r="S245">
            <v>1237.2223999999999</v>
          </cell>
        </row>
        <row r="246">
          <cell r="B246" t="str">
            <v>Setor 2</v>
          </cell>
          <cell r="F246">
            <v>42536</v>
          </cell>
          <cell r="K246">
            <v>29.1</v>
          </cell>
          <cell r="P246">
            <v>968.22400000000005</v>
          </cell>
          <cell r="S246">
            <v>12005.9776</v>
          </cell>
        </row>
        <row r="247">
          <cell r="B247" t="str">
            <v>Setor 2</v>
          </cell>
          <cell r="F247">
            <v>42536</v>
          </cell>
          <cell r="K247">
            <v>24.45</v>
          </cell>
          <cell r="P247">
            <v>813.98</v>
          </cell>
          <cell r="S247">
            <v>10093.352000000001</v>
          </cell>
        </row>
        <row r="248">
          <cell r="B248" t="str">
            <v>Setor 3</v>
          </cell>
          <cell r="F248">
            <v>42536</v>
          </cell>
          <cell r="K248">
            <v>1.7</v>
          </cell>
          <cell r="P248">
            <v>132.25800000000001</v>
          </cell>
          <cell r="S248">
            <v>1613.5476000000001</v>
          </cell>
        </row>
        <row r="249">
          <cell r="B249" t="str">
            <v>Setor 3</v>
          </cell>
          <cell r="F249">
            <v>42536</v>
          </cell>
          <cell r="K249">
            <v>28.99</v>
          </cell>
          <cell r="P249">
            <v>2258.692</v>
          </cell>
          <cell r="S249">
            <v>27556.042399999998</v>
          </cell>
        </row>
        <row r="250">
          <cell r="B250" t="str">
            <v>Setor 3</v>
          </cell>
          <cell r="F250">
            <v>42536</v>
          </cell>
          <cell r="K250">
            <v>23.81</v>
          </cell>
          <cell r="P250">
            <v>1855.35</v>
          </cell>
          <cell r="S250">
            <v>22635.269999999997</v>
          </cell>
        </row>
        <row r="251">
          <cell r="B251" t="str">
            <v>Setor 2</v>
          </cell>
          <cell r="F251">
            <v>42537</v>
          </cell>
          <cell r="K251">
            <v>4.6399999999999997</v>
          </cell>
          <cell r="P251">
            <v>195.31800000000001</v>
          </cell>
          <cell r="S251">
            <v>2636.7930000000001</v>
          </cell>
        </row>
        <row r="252">
          <cell r="B252" t="str">
            <v>Setor 2</v>
          </cell>
          <cell r="F252">
            <v>42537</v>
          </cell>
          <cell r="K252">
            <v>87.65</v>
          </cell>
          <cell r="P252">
            <v>4634.9080000000004</v>
          </cell>
          <cell r="S252">
            <v>57936.350000000006</v>
          </cell>
        </row>
        <row r="253">
          <cell r="B253" t="str">
            <v>Setor 3</v>
          </cell>
          <cell r="F253">
            <v>42537</v>
          </cell>
          <cell r="K253">
            <v>37.380000000000003</v>
          </cell>
          <cell r="P253">
            <v>2878.9789999999998</v>
          </cell>
          <cell r="S253">
            <v>33396.1564</v>
          </cell>
        </row>
        <row r="254">
          <cell r="B254" t="str">
            <v>Setor 3</v>
          </cell>
          <cell r="F254">
            <v>42537</v>
          </cell>
          <cell r="K254">
            <v>18.329999999999998</v>
          </cell>
          <cell r="P254">
            <v>1410.981</v>
          </cell>
          <cell r="S254">
            <v>16367.3796</v>
          </cell>
        </row>
        <row r="255">
          <cell r="B255" t="str">
            <v>Setor 3</v>
          </cell>
          <cell r="F255">
            <v>42537</v>
          </cell>
          <cell r="K255">
            <v>18.989999999999998</v>
          </cell>
          <cell r="P255">
            <v>1462.0360000000001</v>
          </cell>
          <cell r="S255">
            <v>16959.617600000001</v>
          </cell>
        </row>
        <row r="256">
          <cell r="B256" t="str">
            <v>Setor 3</v>
          </cell>
          <cell r="F256">
            <v>42537</v>
          </cell>
          <cell r="K256">
            <v>16.66</v>
          </cell>
          <cell r="P256">
            <v>1282.932</v>
          </cell>
          <cell r="S256">
            <v>14882.011199999999</v>
          </cell>
        </row>
        <row r="257">
          <cell r="B257" t="str">
            <v>Setor 3</v>
          </cell>
          <cell r="F257">
            <v>42537</v>
          </cell>
          <cell r="K257">
            <v>26.9</v>
          </cell>
          <cell r="P257">
            <v>2133.8539999999998</v>
          </cell>
          <cell r="S257">
            <v>24752.706399999995</v>
          </cell>
        </row>
        <row r="258">
          <cell r="B258" t="str">
            <v>Setor 3</v>
          </cell>
          <cell r="F258">
            <v>42537</v>
          </cell>
          <cell r="K258">
            <v>19.2</v>
          </cell>
          <cell r="P258">
            <v>1496.3530000000001</v>
          </cell>
          <cell r="S258">
            <v>17208.059499999999</v>
          </cell>
        </row>
        <row r="259">
          <cell r="B259" t="str">
            <v>Setor 3</v>
          </cell>
          <cell r="F259">
            <v>42537</v>
          </cell>
          <cell r="K259">
            <v>14.79</v>
          </cell>
          <cell r="P259">
            <v>1152.095</v>
          </cell>
          <cell r="S259">
            <v>13249.092500000001</v>
          </cell>
        </row>
        <row r="260">
          <cell r="B260" t="str">
            <v>Setor 3</v>
          </cell>
          <cell r="F260">
            <v>42537</v>
          </cell>
          <cell r="K260">
            <v>26.04</v>
          </cell>
          <cell r="P260">
            <v>2028.981</v>
          </cell>
          <cell r="S260">
            <v>23333.281500000001</v>
          </cell>
        </row>
        <row r="261">
          <cell r="B261" t="str">
            <v>Setor 3</v>
          </cell>
          <cell r="F261">
            <v>42537</v>
          </cell>
          <cell r="K261">
            <v>20.71</v>
          </cell>
          <cell r="P261">
            <v>1598.249</v>
          </cell>
          <cell r="S261">
            <v>18379.863499999999</v>
          </cell>
        </row>
        <row r="262">
          <cell r="B262" t="str">
            <v>Setor 1</v>
          </cell>
          <cell r="F262">
            <v>42537</v>
          </cell>
          <cell r="K262">
            <v>85.01</v>
          </cell>
          <cell r="P262">
            <v>7184.3850000000002</v>
          </cell>
          <cell r="S262">
            <v>79746.673500000004</v>
          </cell>
        </row>
        <row r="263">
          <cell r="B263" t="str">
            <v>Setor 3</v>
          </cell>
          <cell r="F263">
            <v>42538</v>
          </cell>
          <cell r="K263">
            <v>24.06</v>
          </cell>
          <cell r="P263">
            <v>1620.768</v>
          </cell>
          <cell r="S263">
            <v>18152.601599999998</v>
          </cell>
        </row>
        <row r="264">
          <cell r="B264" t="str">
            <v>Setor 3</v>
          </cell>
          <cell r="F264">
            <v>42538</v>
          </cell>
          <cell r="K264">
            <v>33.82</v>
          </cell>
          <cell r="P264">
            <v>2278.4360000000001</v>
          </cell>
          <cell r="S264">
            <v>25518.483199999999</v>
          </cell>
        </row>
        <row r="265">
          <cell r="B265" t="str">
            <v>Setor 3</v>
          </cell>
          <cell r="F265">
            <v>42538</v>
          </cell>
          <cell r="K265">
            <v>9.69</v>
          </cell>
          <cell r="P265">
            <v>653.18600000000004</v>
          </cell>
          <cell r="S265">
            <v>7054.4088000000011</v>
          </cell>
        </row>
        <row r="266">
          <cell r="B266" t="str">
            <v>Setor 4</v>
          </cell>
          <cell r="F266">
            <v>42538</v>
          </cell>
          <cell r="K266">
            <v>42.47</v>
          </cell>
          <cell r="P266">
            <v>2760.02</v>
          </cell>
          <cell r="S266">
            <v>33948.245999999999</v>
          </cell>
        </row>
        <row r="267">
          <cell r="B267" t="str">
            <v>Setor 2</v>
          </cell>
          <cell r="F267">
            <v>42539</v>
          </cell>
          <cell r="K267">
            <v>43.77</v>
          </cell>
          <cell r="P267">
            <v>3820.6</v>
          </cell>
          <cell r="S267">
            <v>50813.98</v>
          </cell>
        </row>
        <row r="268">
          <cell r="B268" t="str">
            <v>Setor 3</v>
          </cell>
          <cell r="F268">
            <v>42539</v>
          </cell>
          <cell r="K268">
            <v>6.89</v>
          </cell>
          <cell r="P268">
            <v>734.28399999999999</v>
          </cell>
          <cell r="S268">
            <v>9472.2636000000002</v>
          </cell>
        </row>
        <row r="269">
          <cell r="B269" t="str">
            <v>Setor 3</v>
          </cell>
          <cell r="F269">
            <v>42539</v>
          </cell>
          <cell r="K269">
            <v>27.32</v>
          </cell>
          <cell r="P269">
            <v>2335.5439999999999</v>
          </cell>
          <cell r="S269">
            <v>30128.517599999999</v>
          </cell>
        </row>
        <row r="270">
          <cell r="B270" t="str">
            <v>Setor 3</v>
          </cell>
          <cell r="F270">
            <v>42539</v>
          </cell>
          <cell r="K270">
            <v>35.44</v>
          </cell>
          <cell r="P270">
            <v>3746.1260000000002</v>
          </cell>
          <cell r="S270">
            <v>50572.701000000001</v>
          </cell>
        </row>
        <row r="271">
          <cell r="B271" t="str">
            <v>Setor 3</v>
          </cell>
          <cell r="F271">
            <v>42539</v>
          </cell>
          <cell r="K271">
            <v>35.39</v>
          </cell>
          <cell r="P271">
            <v>3773.2559999999999</v>
          </cell>
          <cell r="S271">
            <v>48675.002399999998</v>
          </cell>
        </row>
        <row r="272">
          <cell r="B272" t="str">
            <v>Setor 3</v>
          </cell>
          <cell r="F272">
            <v>42539</v>
          </cell>
          <cell r="K272">
            <v>16.170000000000002</v>
          </cell>
          <cell r="P272">
            <v>1680.396</v>
          </cell>
          <cell r="S272">
            <v>21845.148000000001</v>
          </cell>
        </row>
        <row r="273">
          <cell r="B273" t="str">
            <v>Setor 3</v>
          </cell>
          <cell r="F273">
            <v>42539</v>
          </cell>
          <cell r="K273">
            <v>41.8</v>
          </cell>
          <cell r="P273">
            <v>4421.6940000000004</v>
          </cell>
          <cell r="S273">
            <v>59692.869000000006</v>
          </cell>
        </row>
        <row r="274">
          <cell r="B274" t="str">
            <v>Setor 2</v>
          </cell>
          <cell r="F274">
            <v>42540</v>
          </cell>
          <cell r="K274">
            <v>21.79</v>
          </cell>
          <cell r="P274">
            <v>1252.471</v>
          </cell>
          <cell r="S274">
            <v>14027.6752</v>
          </cell>
        </row>
        <row r="275">
          <cell r="B275" t="str">
            <v>Setor 2</v>
          </cell>
          <cell r="F275">
            <v>42540</v>
          </cell>
          <cell r="K275">
            <v>22.46</v>
          </cell>
          <cell r="P275">
            <v>1174.0409999999999</v>
          </cell>
          <cell r="S275">
            <v>13384.0674</v>
          </cell>
        </row>
        <row r="276">
          <cell r="B276" t="str">
            <v>Setor 2</v>
          </cell>
          <cell r="F276">
            <v>42540</v>
          </cell>
          <cell r="K276">
            <v>25.28</v>
          </cell>
          <cell r="P276">
            <v>1453.2249999999999</v>
          </cell>
          <cell r="S276">
            <v>16276.119999999997</v>
          </cell>
        </row>
        <row r="277">
          <cell r="B277" t="str">
            <v>Setor 2</v>
          </cell>
          <cell r="F277">
            <v>42540</v>
          </cell>
          <cell r="K277">
            <v>18.27</v>
          </cell>
          <cell r="P277">
            <v>1050.6479999999999</v>
          </cell>
          <cell r="S277">
            <v>11767.257599999999</v>
          </cell>
        </row>
        <row r="278">
          <cell r="B278" t="str">
            <v>Setor 2</v>
          </cell>
          <cell r="F278">
            <v>42540</v>
          </cell>
          <cell r="K278">
            <v>37.840000000000003</v>
          </cell>
          <cell r="P278">
            <v>2097.3420000000001</v>
          </cell>
          <cell r="S278">
            <v>23490.2304</v>
          </cell>
        </row>
        <row r="279">
          <cell r="B279" t="str">
            <v>Setor 2</v>
          </cell>
          <cell r="F279">
            <v>42540</v>
          </cell>
          <cell r="K279">
            <v>14.58</v>
          </cell>
          <cell r="P279">
            <v>808.06200000000001</v>
          </cell>
          <cell r="S279">
            <v>9211.9068000000007</v>
          </cell>
        </row>
        <row r="280">
          <cell r="B280" t="str">
            <v>Setor 2</v>
          </cell>
          <cell r="F280">
            <v>42540</v>
          </cell>
          <cell r="K280">
            <v>3.87</v>
          </cell>
          <cell r="P280">
            <v>215.70099999999999</v>
          </cell>
          <cell r="S280">
            <v>2458.9913999999999</v>
          </cell>
        </row>
        <row r="281">
          <cell r="B281" t="str">
            <v>Fornecedor</v>
          </cell>
          <cell r="F281">
            <v>42541</v>
          </cell>
          <cell r="K281">
            <v>7.99</v>
          </cell>
          <cell r="P281">
            <v>544.96199999999999</v>
          </cell>
          <cell r="S281">
            <v>6757.5288</v>
          </cell>
        </row>
        <row r="282">
          <cell r="B282" t="str">
            <v>Fornecedor</v>
          </cell>
          <cell r="F282">
            <v>42541</v>
          </cell>
          <cell r="K282">
            <v>24.69</v>
          </cell>
          <cell r="P282">
            <v>1685.8810000000001</v>
          </cell>
          <cell r="S282">
            <v>20904.9244</v>
          </cell>
        </row>
        <row r="283">
          <cell r="B283" t="str">
            <v>Fornecedor</v>
          </cell>
          <cell r="F283">
            <v>42541</v>
          </cell>
          <cell r="K283">
            <v>44.23</v>
          </cell>
          <cell r="P283">
            <v>3019.1840000000002</v>
          </cell>
          <cell r="S283">
            <v>37437.881600000001</v>
          </cell>
        </row>
        <row r="284">
          <cell r="B284" t="str">
            <v>Fornecedor</v>
          </cell>
          <cell r="F284">
            <v>42541</v>
          </cell>
          <cell r="K284">
            <v>4.2300000000000004</v>
          </cell>
          <cell r="P284">
            <v>289.06299999999999</v>
          </cell>
          <cell r="S284">
            <v>3584.3811999999998</v>
          </cell>
        </row>
        <row r="285">
          <cell r="B285" t="str">
            <v>Setor 3</v>
          </cell>
          <cell r="F285">
            <v>42541</v>
          </cell>
          <cell r="K285">
            <v>25.19</v>
          </cell>
          <cell r="P285">
            <v>2901.3820000000001</v>
          </cell>
          <cell r="S285">
            <v>38008.104200000002</v>
          </cell>
        </row>
        <row r="286">
          <cell r="B286" t="str">
            <v>Setor 3</v>
          </cell>
          <cell r="F286">
            <v>42541</v>
          </cell>
          <cell r="K286">
            <v>15.5</v>
          </cell>
          <cell r="P286">
            <v>1642.7239999999999</v>
          </cell>
          <cell r="S286">
            <v>21519.684399999998</v>
          </cell>
        </row>
        <row r="287">
          <cell r="B287" t="str">
            <v>Setor 3</v>
          </cell>
          <cell r="F287">
            <v>42541</v>
          </cell>
          <cell r="K287">
            <v>10.53</v>
          </cell>
          <cell r="P287">
            <v>1135.4739999999999</v>
          </cell>
          <cell r="S287">
            <v>14874.709399999998</v>
          </cell>
        </row>
        <row r="288">
          <cell r="B288" t="str">
            <v>Setor 2</v>
          </cell>
          <cell r="F288">
            <v>42542</v>
          </cell>
          <cell r="K288">
            <v>2.21</v>
          </cell>
          <cell r="P288">
            <v>100.265</v>
          </cell>
          <cell r="S288">
            <v>1153.0474999999999</v>
          </cell>
        </row>
        <row r="289">
          <cell r="B289" t="str">
            <v>Setor 2</v>
          </cell>
          <cell r="F289">
            <v>42542</v>
          </cell>
          <cell r="K289">
            <v>6.03</v>
          </cell>
          <cell r="P289">
            <v>249.20400000000001</v>
          </cell>
          <cell r="S289">
            <v>2865.846</v>
          </cell>
        </row>
        <row r="290">
          <cell r="B290" t="str">
            <v>Setor 2</v>
          </cell>
          <cell r="F290">
            <v>42542</v>
          </cell>
          <cell r="K290">
            <v>10.88</v>
          </cell>
          <cell r="P290">
            <v>449.85199999999998</v>
          </cell>
          <cell r="S290">
            <v>5173.2979999999998</v>
          </cell>
        </row>
        <row r="291">
          <cell r="B291" t="str">
            <v>Setor 2</v>
          </cell>
          <cell r="F291">
            <v>42542</v>
          </cell>
          <cell r="K291">
            <v>15.43</v>
          </cell>
          <cell r="P291">
            <v>638.101</v>
          </cell>
          <cell r="S291">
            <v>7338.1615000000002</v>
          </cell>
        </row>
        <row r="292">
          <cell r="B292" t="str">
            <v>Setor 2</v>
          </cell>
          <cell r="F292">
            <v>42542</v>
          </cell>
          <cell r="K292">
            <v>12.72</v>
          </cell>
          <cell r="P292">
            <v>724.24800000000005</v>
          </cell>
          <cell r="S292">
            <v>8328.8520000000008</v>
          </cell>
        </row>
        <row r="293">
          <cell r="B293" t="str">
            <v>Setor 2</v>
          </cell>
          <cell r="F293">
            <v>42542</v>
          </cell>
          <cell r="K293">
            <v>24.25</v>
          </cell>
          <cell r="P293">
            <v>2337.5819999999999</v>
          </cell>
          <cell r="S293">
            <v>31557.357</v>
          </cell>
        </row>
        <row r="294">
          <cell r="B294" t="str">
            <v>Setor 2</v>
          </cell>
          <cell r="F294">
            <v>42542</v>
          </cell>
          <cell r="K294">
            <v>5.22</v>
          </cell>
          <cell r="P294">
            <v>146.68</v>
          </cell>
          <cell r="S294">
            <v>1965.5120000000002</v>
          </cell>
        </row>
        <row r="295">
          <cell r="B295" t="str">
            <v>Setor 2</v>
          </cell>
          <cell r="F295">
            <v>42542</v>
          </cell>
          <cell r="K295">
            <v>3.35</v>
          </cell>
          <cell r="P295">
            <v>94.06</v>
          </cell>
          <cell r="S295">
            <v>1260.404</v>
          </cell>
        </row>
        <row r="296">
          <cell r="B296" t="str">
            <v>Setor 2</v>
          </cell>
          <cell r="F296">
            <v>42542</v>
          </cell>
          <cell r="K296">
            <v>11.05</v>
          </cell>
          <cell r="P296">
            <v>757.03</v>
          </cell>
          <cell r="S296">
            <v>10295.608</v>
          </cell>
        </row>
        <row r="297">
          <cell r="B297" t="str">
            <v>Setor 2</v>
          </cell>
          <cell r="F297">
            <v>42542</v>
          </cell>
          <cell r="K297">
            <v>3.83</v>
          </cell>
          <cell r="P297">
            <v>262.49200000000002</v>
          </cell>
          <cell r="S297">
            <v>3569.8912</v>
          </cell>
        </row>
        <row r="298">
          <cell r="B298" t="str">
            <v>Setor 2</v>
          </cell>
          <cell r="F298">
            <v>42542</v>
          </cell>
          <cell r="K298">
            <v>4.21</v>
          </cell>
          <cell r="P298">
            <v>287.99799999999999</v>
          </cell>
          <cell r="S298">
            <v>3916.7727999999997</v>
          </cell>
        </row>
        <row r="299">
          <cell r="B299" t="str">
            <v>Setor 2</v>
          </cell>
          <cell r="F299">
            <v>42542</v>
          </cell>
          <cell r="K299">
            <v>65</v>
          </cell>
          <cell r="P299">
            <v>4454.16</v>
          </cell>
          <cell r="S299">
            <v>60576.575999999994</v>
          </cell>
        </row>
        <row r="300">
          <cell r="B300" t="str">
            <v>Setor 2</v>
          </cell>
          <cell r="F300">
            <v>42543</v>
          </cell>
          <cell r="K300">
            <v>19.32</v>
          </cell>
          <cell r="P300">
            <v>1291.048</v>
          </cell>
          <cell r="S300">
            <v>17300.0432</v>
          </cell>
        </row>
        <row r="301">
          <cell r="B301" t="str">
            <v>Setor 2</v>
          </cell>
          <cell r="F301">
            <v>42543</v>
          </cell>
          <cell r="K301">
            <v>5.86</v>
          </cell>
          <cell r="P301">
            <v>391.94200000000001</v>
          </cell>
          <cell r="S301">
            <v>5252.0228000000006</v>
          </cell>
        </row>
        <row r="302">
          <cell r="B302" t="str">
            <v>Setor 2</v>
          </cell>
          <cell r="F302">
            <v>42543</v>
          </cell>
          <cell r="K302">
            <v>7.42</v>
          </cell>
          <cell r="P302">
            <v>439.96800000000002</v>
          </cell>
          <cell r="S302">
            <v>5939.5680000000002</v>
          </cell>
        </row>
        <row r="303">
          <cell r="B303" t="str">
            <v>Setor 2</v>
          </cell>
          <cell r="F303">
            <v>42543</v>
          </cell>
          <cell r="K303">
            <v>13.95</v>
          </cell>
          <cell r="P303">
            <v>826.98199999999997</v>
          </cell>
          <cell r="S303">
            <v>11164.257</v>
          </cell>
        </row>
        <row r="304">
          <cell r="B304" t="str">
            <v>Setor 2</v>
          </cell>
          <cell r="F304">
            <v>42545</v>
          </cell>
          <cell r="K304">
            <v>16.309999999999999</v>
          </cell>
          <cell r="P304">
            <v>907.87300000000005</v>
          </cell>
          <cell r="S304">
            <v>10440.539500000001</v>
          </cell>
        </row>
        <row r="305">
          <cell r="B305" t="str">
            <v>Setor 2</v>
          </cell>
          <cell r="F305">
            <v>42545</v>
          </cell>
          <cell r="K305">
            <v>16.41</v>
          </cell>
          <cell r="P305">
            <v>914.06700000000001</v>
          </cell>
          <cell r="S305">
            <v>10511.770500000001</v>
          </cell>
        </row>
        <row r="306">
          <cell r="B306" t="str">
            <v>Setor 2</v>
          </cell>
          <cell r="F306">
            <v>42545</v>
          </cell>
          <cell r="K306">
            <v>9.32</v>
          </cell>
          <cell r="P306">
            <v>527.67999999999995</v>
          </cell>
          <cell r="S306">
            <v>6279.3919999999998</v>
          </cell>
        </row>
        <row r="307">
          <cell r="B307" t="str">
            <v>Fornecedor</v>
          </cell>
          <cell r="F307">
            <v>42546</v>
          </cell>
          <cell r="K307">
            <v>14.19</v>
          </cell>
          <cell r="P307">
            <v>1167.3920000000001</v>
          </cell>
          <cell r="S307">
            <v>14358.921600000001</v>
          </cell>
        </row>
        <row r="308">
          <cell r="B308" t="str">
            <v>Fornecedor</v>
          </cell>
          <cell r="F308">
            <v>42546</v>
          </cell>
          <cell r="K308">
            <v>18.14</v>
          </cell>
          <cell r="P308">
            <v>1491.412</v>
          </cell>
          <cell r="S308">
            <v>18493.5088</v>
          </cell>
        </row>
        <row r="309">
          <cell r="B309" t="str">
            <v>Fornecedor</v>
          </cell>
          <cell r="F309">
            <v>42546</v>
          </cell>
          <cell r="K309">
            <v>9.06</v>
          </cell>
          <cell r="P309">
            <v>744.93200000000002</v>
          </cell>
          <cell r="S309">
            <v>9162.6635999999999</v>
          </cell>
        </row>
        <row r="310">
          <cell r="B310" t="str">
            <v>Fornecedor</v>
          </cell>
          <cell r="F310">
            <v>42546</v>
          </cell>
          <cell r="K310">
            <v>19.329999999999998</v>
          </cell>
          <cell r="P310">
            <v>1589.8820000000001</v>
          </cell>
          <cell r="S310">
            <v>19555.548600000002</v>
          </cell>
        </row>
        <row r="311">
          <cell r="B311" t="str">
            <v>Fornecedor</v>
          </cell>
          <cell r="F311">
            <v>42546</v>
          </cell>
          <cell r="K311">
            <v>24.01</v>
          </cell>
          <cell r="P311">
            <v>1974.942</v>
          </cell>
          <cell r="S311">
            <v>24489.2808</v>
          </cell>
        </row>
        <row r="312">
          <cell r="B312" t="str">
            <v>Fornecedor</v>
          </cell>
          <cell r="F312">
            <v>42546</v>
          </cell>
          <cell r="K312">
            <v>20.190000000000001</v>
          </cell>
          <cell r="P312">
            <v>1662.8979999999999</v>
          </cell>
          <cell r="S312">
            <v>20619.9352</v>
          </cell>
        </row>
        <row r="313">
          <cell r="B313" t="str">
            <v>Setor 4</v>
          </cell>
          <cell r="F313">
            <v>42546</v>
          </cell>
          <cell r="K313">
            <v>31.73</v>
          </cell>
          <cell r="P313">
            <v>1581.3520000000001</v>
          </cell>
          <cell r="S313">
            <v>16129.7904</v>
          </cell>
        </row>
        <row r="314">
          <cell r="B314" t="str">
            <v>Setor 4</v>
          </cell>
          <cell r="F314">
            <v>42546</v>
          </cell>
          <cell r="K314">
            <v>60.11</v>
          </cell>
          <cell r="P314">
            <v>2996.3069999999998</v>
          </cell>
          <cell r="S314">
            <v>30562.331399999995</v>
          </cell>
        </row>
        <row r="315">
          <cell r="B315" t="str">
            <v>Setor 4</v>
          </cell>
          <cell r="F315">
            <v>42546</v>
          </cell>
          <cell r="K315">
            <v>24.24</v>
          </cell>
          <cell r="P315">
            <v>1208.193</v>
          </cell>
          <cell r="S315">
            <v>12323.568599999999</v>
          </cell>
        </row>
        <row r="316">
          <cell r="B316" t="str">
            <v>Setor 4</v>
          </cell>
          <cell r="F316">
            <v>42546</v>
          </cell>
          <cell r="K316">
            <v>51.08</v>
          </cell>
          <cell r="P316">
            <v>2547.2280000000001</v>
          </cell>
          <cell r="S316">
            <v>25981.725599999998</v>
          </cell>
        </row>
        <row r="317">
          <cell r="B317" t="str">
            <v>Setor 3</v>
          </cell>
          <cell r="F317">
            <v>42547</v>
          </cell>
          <cell r="K317">
            <v>18.45</v>
          </cell>
          <cell r="P317">
            <v>1449.3620000000001</v>
          </cell>
          <cell r="S317">
            <v>17102.471600000001</v>
          </cell>
        </row>
        <row r="318">
          <cell r="B318" t="str">
            <v>Setor 3</v>
          </cell>
          <cell r="F318">
            <v>42547</v>
          </cell>
          <cell r="K318">
            <v>0.41</v>
          </cell>
          <cell r="P318">
            <v>32.08</v>
          </cell>
          <cell r="S318">
            <v>378.54399999999998</v>
          </cell>
        </row>
        <row r="319">
          <cell r="B319" t="str">
            <v>Setor 3</v>
          </cell>
          <cell r="F319">
            <v>42547</v>
          </cell>
          <cell r="K319">
            <v>42.75</v>
          </cell>
          <cell r="P319">
            <v>3358.43</v>
          </cell>
          <cell r="S319">
            <v>39629.474000000002</v>
          </cell>
        </row>
        <row r="320">
          <cell r="B320" t="str">
            <v>Setor 3</v>
          </cell>
          <cell r="F320">
            <v>42547</v>
          </cell>
          <cell r="K320">
            <v>27.94</v>
          </cell>
          <cell r="P320">
            <v>2195.0140000000001</v>
          </cell>
          <cell r="S320">
            <v>25901.165200000003</v>
          </cell>
        </row>
        <row r="321">
          <cell r="B321" t="str">
            <v>Setor 3</v>
          </cell>
          <cell r="F321">
            <v>42547</v>
          </cell>
          <cell r="K321">
            <v>11.02</v>
          </cell>
          <cell r="P321">
            <v>865.39400000000001</v>
          </cell>
          <cell r="S321">
            <v>10038.570400000001</v>
          </cell>
        </row>
        <row r="322">
          <cell r="B322" t="str">
            <v>Setor 3</v>
          </cell>
          <cell r="F322">
            <v>42547</v>
          </cell>
          <cell r="K322">
            <v>8.26</v>
          </cell>
          <cell r="P322">
            <v>648.56799999999998</v>
          </cell>
          <cell r="S322">
            <v>7523.3887999999997</v>
          </cell>
        </row>
        <row r="323">
          <cell r="B323" t="str">
            <v>Setor 3</v>
          </cell>
          <cell r="F323">
            <v>42547</v>
          </cell>
          <cell r="K323">
            <v>38.090000000000003</v>
          </cell>
          <cell r="P323">
            <v>2992.0039999999999</v>
          </cell>
          <cell r="S323">
            <v>35305.647199999999</v>
          </cell>
        </row>
        <row r="324">
          <cell r="B324" t="str">
            <v>Setor 3</v>
          </cell>
          <cell r="F324">
            <v>42547</v>
          </cell>
          <cell r="K324">
            <v>21.55</v>
          </cell>
          <cell r="P324">
            <v>1692.6279999999999</v>
          </cell>
          <cell r="S324">
            <v>19973.010399999999</v>
          </cell>
        </row>
        <row r="325">
          <cell r="B325" t="str">
            <v>Setor 3</v>
          </cell>
          <cell r="F325">
            <v>42547</v>
          </cell>
          <cell r="K325">
            <v>13.23</v>
          </cell>
          <cell r="P325">
            <v>1042.54</v>
          </cell>
          <cell r="S325">
            <v>12301.972</v>
          </cell>
        </row>
        <row r="326">
          <cell r="B326" t="str">
            <v>Setor 2</v>
          </cell>
          <cell r="F326">
            <v>42547</v>
          </cell>
          <cell r="K326">
            <v>57.62</v>
          </cell>
          <cell r="P326">
            <v>4442.0079999999998</v>
          </cell>
          <cell r="S326">
            <v>63520.714399999997</v>
          </cell>
        </row>
        <row r="327">
          <cell r="B327" t="str">
            <v>Setor 2</v>
          </cell>
          <cell r="F327">
            <v>42547</v>
          </cell>
          <cell r="K327">
            <v>40.130000000000003</v>
          </cell>
          <cell r="P327">
            <v>5585.65</v>
          </cell>
          <cell r="S327">
            <v>79316.23</v>
          </cell>
        </row>
        <row r="328">
          <cell r="B328" t="str">
            <v>Setor 1</v>
          </cell>
          <cell r="F328">
            <v>42548</v>
          </cell>
          <cell r="K328">
            <v>15.43</v>
          </cell>
          <cell r="P328">
            <v>734.76199999999994</v>
          </cell>
          <cell r="S328">
            <v>7715.0009999999993</v>
          </cell>
        </row>
        <row r="329">
          <cell r="B329" t="str">
            <v>Setor 1</v>
          </cell>
          <cell r="F329">
            <v>42548</v>
          </cell>
          <cell r="K329">
            <v>8.84</v>
          </cell>
          <cell r="P329">
            <v>434.08600000000001</v>
          </cell>
          <cell r="S329">
            <v>4557.9030000000002</v>
          </cell>
        </row>
        <row r="330">
          <cell r="B330" t="str">
            <v>Setor 1</v>
          </cell>
          <cell r="F330">
            <v>42548</v>
          </cell>
          <cell r="K330">
            <v>24.39</v>
          </cell>
          <cell r="P330">
            <v>1161.194</v>
          </cell>
          <cell r="S330">
            <v>12192.537</v>
          </cell>
        </row>
        <row r="331">
          <cell r="B331" t="str">
            <v>Setor 1</v>
          </cell>
          <cell r="F331">
            <v>42548</v>
          </cell>
          <cell r="K331">
            <v>20.79</v>
          </cell>
          <cell r="P331">
            <v>989.89200000000005</v>
          </cell>
          <cell r="S331">
            <v>10393.866</v>
          </cell>
        </row>
        <row r="332">
          <cell r="B332" t="str">
            <v>Setor 1</v>
          </cell>
          <cell r="F332">
            <v>42548</v>
          </cell>
          <cell r="K332">
            <v>15.94</v>
          </cell>
          <cell r="P332">
            <v>734.76199999999994</v>
          </cell>
          <cell r="S332">
            <v>7715.0009999999993</v>
          </cell>
        </row>
        <row r="333">
          <cell r="B333" t="str">
            <v>Setor 1</v>
          </cell>
          <cell r="F333">
            <v>42548</v>
          </cell>
          <cell r="K333">
            <v>3.48</v>
          </cell>
          <cell r="P333">
            <v>161.14400000000001</v>
          </cell>
          <cell r="S333">
            <v>1692.0120000000002</v>
          </cell>
        </row>
        <row r="334">
          <cell r="B334" t="str">
            <v>Fornecedor</v>
          </cell>
          <cell r="F334">
            <v>42549</v>
          </cell>
          <cell r="K334">
            <v>18.59</v>
          </cell>
          <cell r="P334">
            <v>1649.5730000000001</v>
          </cell>
          <cell r="S334">
            <v>16660.687300000001</v>
          </cell>
        </row>
        <row r="335">
          <cell r="B335" t="str">
            <v>Fornecedor</v>
          </cell>
          <cell r="F335">
            <v>42549</v>
          </cell>
          <cell r="K335">
            <v>25.81</v>
          </cell>
          <cell r="P335">
            <v>1373.6759999999999</v>
          </cell>
          <cell r="S335">
            <v>13874.127599999998</v>
          </cell>
        </row>
        <row r="336">
          <cell r="B336" t="str">
            <v>Fornecedor</v>
          </cell>
          <cell r="F336">
            <v>42549</v>
          </cell>
          <cell r="K336">
            <v>0</v>
          </cell>
          <cell r="P336">
            <v>1790.855</v>
          </cell>
          <cell r="S336">
            <v>18624.892</v>
          </cell>
        </row>
        <row r="337">
          <cell r="B337" t="str">
            <v>Fornecedor</v>
          </cell>
          <cell r="F337">
            <v>42549</v>
          </cell>
          <cell r="K337">
            <v>21.18</v>
          </cell>
          <cell r="P337">
            <v>1880.2560000000001</v>
          </cell>
          <cell r="S337">
            <v>18990.585599999999</v>
          </cell>
        </row>
        <row r="338">
          <cell r="B338" t="str">
            <v>Fornecedor</v>
          </cell>
          <cell r="F338">
            <v>42550</v>
          </cell>
          <cell r="K338">
            <v>18.3</v>
          </cell>
          <cell r="P338">
            <v>1792.7</v>
          </cell>
          <cell r="S338">
            <v>18285.54</v>
          </cell>
        </row>
        <row r="339">
          <cell r="B339" t="str">
            <v>Fornecedor</v>
          </cell>
          <cell r="F339">
            <v>42551</v>
          </cell>
          <cell r="K339">
            <v>21.92</v>
          </cell>
          <cell r="P339">
            <v>2235.3200000000002</v>
          </cell>
          <cell r="S339">
            <v>22800.263999999999</v>
          </cell>
        </row>
        <row r="340">
          <cell r="B340" t="str">
            <v>Setor 1</v>
          </cell>
          <cell r="F340">
            <v>42551</v>
          </cell>
          <cell r="K340">
            <v>20.7</v>
          </cell>
          <cell r="P340">
            <v>2035.3340000000001</v>
          </cell>
          <cell r="S340">
            <v>24627.541399999998</v>
          </cell>
        </row>
        <row r="341">
          <cell r="B341" t="str">
            <v>Setor 1</v>
          </cell>
          <cell r="F341">
            <v>42551</v>
          </cell>
          <cell r="K341">
            <v>18.739999999999998</v>
          </cell>
          <cell r="P341">
            <v>1841.9349999999999</v>
          </cell>
          <cell r="S341">
            <v>22287.413499999999</v>
          </cell>
        </row>
        <row r="342">
          <cell r="B342" t="str">
            <v>Setor 1</v>
          </cell>
          <cell r="F342">
            <v>42551</v>
          </cell>
          <cell r="K342">
            <v>16.850000000000001</v>
          </cell>
          <cell r="P342">
            <v>1656.0909999999999</v>
          </cell>
          <cell r="S342">
            <v>20038.701099999998</v>
          </cell>
        </row>
        <row r="343">
          <cell r="B343" t="str">
            <v>Setor 1</v>
          </cell>
          <cell r="F343">
            <v>42551</v>
          </cell>
          <cell r="K343">
            <v>26.68</v>
          </cell>
          <cell r="P343">
            <v>2738.7179999999998</v>
          </cell>
          <cell r="S343">
            <v>33138.487799999995</v>
          </cell>
        </row>
        <row r="344">
          <cell r="B344" t="str">
            <v>Setor 1</v>
          </cell>
          <cell r="F344">
            <v>42551</v>
          </cell>
          <cell r="K344">
            <v>15.41</v>
          </cell>
          <cell r="P344">
            <v>1581.5419999999999</v>
          </cell>
          <cell r="S344">
            <v>19136.658199999998</v>
          </cell>
        </row>
        <row r="345">
          <cell r="B345" t="str">
            <v>Setor 1</v>
          </cell>
          <cell r="F345">
            <v>42551</v>
          </cell>
          <cell r="K345">
            <v>10.99</v>
          </cell>
          <cell r="P345">
            <v>1129.48</v>
          </cell>
          <cell r="S345">
            <v>13666.708000000001</v>
          </cell>
        </row>
        <row r="346">
          <cell r="B346" t="str">
            <v>Setor 1</v>
          </cell>
          <cell r="F346">
            <v>42552</v>
          </cell>
          <cell r="K346">
            <v>21.94</v>
          </cell>
          <cell r="P346">
            <v>3122.7220000000002</v>
          </cell>
          <cell r="S346">
            <v>39034.025000000001</v>
          </cell>
        </row>
        <row r="347">
          <cell r="B347" t="str">
            <v>Setor 1</v>
          </cell>
          <cell r="F347">
            <v>42552</v>
          </cell>
          <cell r="K347">
            <v>20.83</v>
          </cell>
          <cell r="P347">
            <v>2964.6179999999999</v>
          </cell>
          <cell r="S347">
            <v>37057.724999999999</v>
          </cell>
        </row>
        <row r="348">
          <cell r="B348" t="str">
            <v>Setor 4</v>
          </cell>
          <cell r="F348">
            <v>42552</v>
          </cell>
          <cell r="K348">
            <v>39.590000000000003</v>
          </cell>
          <cell r="P348">
            <v>3301.5369999999998</v>
          </cell>
          <cell r="S348">
            <v>33345.523699999998</v>
          </cell>
        </row>
        <row r="349">
          <cell r="B349" t="str">
            <v>Setor 4</v>
          </cell>
          <cell r="F349">
            <v>42552</v>
          </cell>
          <cell r="K349">
            <v>51.14</v>
          </cell>
          <cell r="P349">
            <v>4265.8630000000003</v>
          </cell>
          <cell r="S349">
            <v>43085.2163</v>
          </cell>
        </row>
        <row r="350">
          <cell r="B350" t="str">
            <v>Setor 1</v>
          </cell>
          <cell r="F350">
            <v>42553</v>
          </cell>
          <cell r="K350">
            <v>32.92</v>
          </cell>
          <cell r="P350">
            <v>2568.8119999999999</v>
          </cell>
          <cell r="S350">
            <v>33137.674800000001</v>
          </cell>
        </row>
        <row r="351">
          <cell r="B351" t="str">
            <v>Setor 1</v>
          </cell>
          <cell r="F351">
            <v>42553</v>
          </cell>
          <cell r="K351">
            <v>19.07</v>
          </cell>
          <cell r="P351">
            <v>1488.0519999999999</v>
          </cell>
          <cell r="S351">
            <v>19195.870800000001</v>
          </cell>
        </row>
        <row r="352">
          <cell r="B352" t="str">
            <v>Setor 1</v>
          </cell>
          <cell r="F352">
            <v>42553</v>
          </cell>
          <cell r="K352">
            <v>19.010000000000002</v>
          </cell>
          <cell r="P352">
            <v>1483.7149999999999</v>
          </cell>
          <cell r="S352">
            <v>19139.923500000001</v>
          </cell>
        </row>
        <row r="353">
          <cell r="B353" t="str">
            <v>Setor 1</v>
          </cell>
          <cell r="F353">
            <v>42553</v>
          </cell>
          <cell r="K353">
            <v>41.23</v>
          </cell>
          <cell r="P353">
            <v>3330.741</v>
          </cell>
          <cell r="S353">
            <v>42966.558900000004</v>
          </cell>
        </row>
        <row r="354">
          <cell r="B354" t="str">
            <v>Setor 4</v>
          </cell>
          <cell r="F354">
            <v>42553</v>
          </cell>
          <cell r="K354">
            <v>11.55</v>
          </cell>
          <cell r="P354">
            <v>662.16</v>
          </cell>
          <cell r="S354">
            <v>6621.5999999999995</v>
          </cell>
        </row>
        <row r="355">
          <cell r="B355" t="str">
            <v>Setor 4</v>
          </cell>
          <cell r="F355">
            <v>42553</v>
          </cell>
          <cell r="K355">
            <v>83.23</v>
          </cell>
          <cell r="P355">
            <v>2782.337</v>
          </cell>
          <cell r="S355">
            <v>27823.37</v>
          </cell>
        </row>
        <row r="356">
          <cell r="B356" t="str">
            <v>Setor 4</v>
          </cell>
          <cell r="F356">
            <v>42553</v>
          </cell>
          <cell r="K356">
            <v>5.95</v>
          </cell>
          <cell r="P356">
            <v>199.203</v>
          </cell>
          <cell r="S356">
            <v>2051.7909</v>
          </cell>
        </row>
        <row r="357">
          <cell r="B357" t="str">
            <v>Setor 1</v>
          </cell>
          <cell r="F357">
            <v>42553</v>
          </cell>
          <cell r="K357">
            <v>14.09</v>
          </cell>
          <cell r="P357">
            <v>1216.232</v>
          </cell>
          <cell r="S357">
            <v>15202.9</v>
          </cell>
        </row>
        <row r="358">
          <cell r="B358" t="str">
            <v>Setor 1</v>
          </cell>
          <cell r="F358">
            <v>42553</v>
          </cell>
          <cell r="K358">
            <v>17.920000000000002</v>
          </cell>
          <cell r="P358">
            <v>1547.508</v>
          </cell>
          <cell r="S358">
            <v>19343.850000000002</v>
          </cell>
        </row>
        <row r="359">
          <cell r="B359" t="str">
            <v>Setor 1</v>
          </cell>
          <cell r="F359">
            <v>42554</v>
          </cell>
          <cell r="K359">
            <v>27</v>
          </cell>
          <cell r="P359">
            <v>1906.4639999999999</v>
          </cell>
          <cell r="S359">
            <v>19064.64</v>
          </cell>
        </row>
        <row r="360">
          <cell r="B360" t="str">
            <v>Setor 1</v>
          </cell>
          <cell r="F360">
            <v>42554</v>
          </cell>
          <cell r="K360">
            <v>19.71</v>
          </cell>
          <cell r="P360">
            <v>1202.7860000000001</v>
          </cell>
          <cell r="S360">
            <v>12027.86</v>
          </cell>
        </row>
        <row r="361">
          <cell r="B361" t="str">
            <v>Setor 1</v>
          </cell>
          <cell r="F361">
            <v>42554</v>
          </cell>
          <cell r="K361">
            <v>24.95</v>
          </cell>
          <cell r="P361">
            <v>1761.7059999999999</v>
          </cell>
          <cell r="S361">
            <v>20964.3014</v>
          </cell>
        </row>
        <row r="362">
          <cell r="B362" t="str">
            <v>Setor 1</v>
          </cell>
          <cell r="F362">
            <v>42554</v>
          </cell>
          <cell r="K362">
            <v>23.53</v>
          </cell>
          <cell r="P362">
            <v>1661.068</v>
          </cell>
          <cell r="S362">
            <v>16610.68</v>
          </cell>
        </row>
        <row r="363">
          <cell r="B363" t="str">
            <v>Setor 1</v>
          </cell>
          <cell r="F363">
            <v>42554</v>
          </cell>
          <cell r="K363">
            <v>19.77</v>
          </cell>
          <cell r="P363">
            <v>1396.2539999999999</v>
          </cell>
          <cell r="S363">
            <v>13962.539999999999</v>
          </cell>
        </row>
        <row r="364">
          <cell r="B364" t="str">
            <v>Setor 1</v>
          </cell>
          <cell r="F364">
            <v>42554</v>
          </cell>
          <cell r="K364">
            <v>19.36</v>
          </cell>
          <cell r="P364">
            <v>1368.6420000000001</v>
          </cell>
          <cell r="S364">
            <v>16286.839800000002</v>
          </cell>
        </row>
        <row r="365">
          <cell r="B365" t="str">
            <v>Setor 2</v>
          </cell>
          <cell r="F365">
            <v>42556</v>
          </cell>
          <cell r="K365">
            <v>46.07</v>
          </cell>
          <cell r="P365">
            <v>3115.51</v>
          </cell>
          <cell r="S365">
            <v>44551.793000000005</v>
          </cell>
        </row>
        <row r="366">
          <cell r="B366" t="str">
            <v>Setor 4</v>
          </cell>
          <cell r="F366">
            <v>42557</v>
          </cell>
          <cell r="K366">
            <v>30.4</v>
          </cell>
          <cell r="P366">
            <v>2403.3009999999999</v>
          </cell>
          <cell r="S366">
            <v>30281.5926</v>
          </cell>
        </row>
        <row r="367">
          <cell r="B367" t="str">
            <v>Setor 4</v>
          </cell>
          <cell r="F367">
            <v>42557</v>
          </cell>
          <cell r="K367">
            <v>30.43</v>
          </cell>
          <cell r="P367">
            <v>2951.779</v>
          </cell>
          <cell r="S367">
            <v>37192.415399999998</v>
          </cell>
        </row>
        <row r="368">
          <cell r="B368" t="str">
            <v>Setor 3</v>
          </cell>
          <cell r="F368">
            <v>42558</v>
          </cell>
          <cell r="K368">
            <v>21.98</v>
          </cell>
          <cell r="P368">
            <v>1939.5540000000001</v>
          </cell>
          <cell r="S368">
            <v>21529.0494</v>
          </cell>
        </row>
        <row r="369">
          <cell r="B369" t="str">
            <v>Setor 3</v>
          </cell>
          <cell r="F369">
            <v>42558</v>
          </cell>
          <cell r="K369">
            <v>19.73</v>
          </cell>
          <cell r="P369">
            <v>1452.3240000000001</v>
          </cell>
          <cell r="S369">
            <v>18734.979600000002</v>
          </cell>
        </row>
        <row r="370">
          <cell r="B370" t="str">
            <v>Setor 3</v>
          </cell>
          <cell r="F370">
            <v>42558</v>
          </cell>
          <cell r="K370">
            <v>38.369999999999997</v>
          </cell>
          <cell r="P370">
            <v>3289.2730000000001</v>
          </cell>
          <cell r="S370">
            <v>36510.9303</v>
          </cell>
        </row>
        <row r="371">
          <cell r="B371" t="str">
            <v>Setor 3</v>
          </cell>
          <cell r="F371">
            <v>42558</v>
          </cell>
          <cell r="K371">
            <v>29.41</v>
          </cell>
          <cell r="P371">
            <v>2165.527</v>
          </cell>
          <cell r="S371">
            <v>27935.298300000002</v>
          </cell>
        </row>
        <row r="372">
          <cell r="B372" t="str">
            <v>Setor 3</v>
          </cell>
          <cell r="F372">
            <v>42558</v>
          </cell>
          <cell r="K372">
            <v>22.29</v>
          </cell>
          <cell r="P372">
            <v>1912.752</v>
          </cell>
          <cell r="S372">
            <v>21231.547199999997</v>
          </cell>
        </row>
        <row r="373">
          <cell r="B373" t="str">
            <v>Setor 2</v>
          </cell>
          <cell r="F373">
            <v>42559</v>
          </cell>
          <cell r="K373">
            <v>27.13</v>
          </cell>
          <cell r="P373">
            <v>2170.3029999999999</v>
          </cell>
          <cell r="S373">
            <v>30384.241999999998</v>
          </cell>
        </row>
        <row r="374">
          <cell r="B374" t="str">
            <v>Setor 2</v>
          </cell>
          <cell r="F374">
            <v>42559</v>
          </cell>
          <cell r="K374">
            <v>73.510000000000005</v>
          </cell>
          <cell r="P374">
            <v>5050.6989999999996</v>
          </cell>
          <cell r="S374">
            <v>72224.995699999999</v>
          </cell>
        </row>
        <row r="375">
          <cell r="B375" t="str">
            <v>Setor 2</v>
          </cell>
          <cell r="F375">
            <v>42559</v>
          </cell>
          <cell r="K375">
            <v>87.02</v>
          </cell>
          <cell r="P375">
            <v>5979.9880000000003</v>
          </cell>
          <cell r="S375">
            <v>85513.828400000013</v>
          </cell>
        </row>
        <row r="376">
          <cell r="B376" t="str">
            <v>Setor 4</v>
          </cell>
          <cell r="F376">
            <v>42559</v>
          </cell>
          <cell r="K376">
            <v>37.270000000000003</v>
          </cell>
          <cell r="P376">
            <v>2154.7199999999998</v>
          </cell>
          <cell r="S376">
            <v>28011.359999999997</v>
          </cell>
        </row>
        <row r="377">
          <cell r="B377" t="str">
            <v>Setor 1</v>
          </cell>
          <cell r="F377">
            <v>42560</v>
          </cell>
          <cell r="K377">
            <v>32.909999999999997</v>
          </cell>
          <cell r="P377">
            <v>3947.297</v>
          </cell>
          <cell r="S377">
            <v>50525.401600000005</v>
          </cell>
        </row>
        <row r="378">
          <cell r="B378" t="str">
            <v>Setor 1</v>
          </cell>
          <cell r="F378">
            <v>42560</v>
          </cell>
          <cell r="K378">
            <v>41.14</v>
          </cell>
          <cell r="P378">
            <v>4933.9570000000003</v>
          </cell>
          <cell r="S378">
            <v>63648.045300000005</v>
          </cell>
        </row>
        <row r="379">
          <cell r="B379" t="str">
            <v>Setor 1</v>
          </cell>
          <cell r="F379">
            <v>42560</v>
          </cell>
          <cell r="K379">
            <v>35.04</v>
          </cell>
          <cell r="P379">
            <v>4202.8500000000004</v>
          </cell>
          <cell r="S379">
            <v>53796.48000000001</v>
          </cell>
        </row>
        <row r="380">
          <cell r="B380" t="str">
            <v>Setor 2</v>
          </cell>
          <cell r="F380">
            <v>42561</v>
          </cell>
          <cell r="K380">
            <v>25.24</v>
          </cell>
          <cell r="P380">
            <v>1624.06</v>
          </cell>
          <cell r="S380">
            <v>16890.223999999998</v>
          </cell>
        </row>
        <row r="381">
          <cell r="B381" t="str">
            <v>Fornecedor</v>
          </cell>
          <cell r="F381">
            <v>42562</v>
          </cell>
          <cell r="K381">
            <v>50.45</v>
          </cell>
          <cell r="P381">
            <v>4360.24</v>
          </cell>
          <cell r="S381">
            <v>38806.135999999999</v>
          </cell>
        </row>
        <row r="382">
          <cell r="B382" t="str">
            <v>Setor 1</v>
          </cell>
          <cell r="F382">
            <v>42563</v>
          </cell>
          <cell r="K382">
            <v>40.01</v>
          </cell>
          <cell r="P382">
            <v>4156.8</v>
          </cell>
          <cell r="S382">
            <v>54454.080000000002</v>
          </cell>
        </row>
        <row r="383">
          <cell r="B383" t="str">
            <v>Setor 4</v>
          </cell>
          <cell r="F383">
            <v>42563</v>
          </cell>
          <cell r="K383">
            <v>35.99</v>
          </cell>
          <cell r="P383">
            <v>1389.838</v>
          </cell>
          <cell r="S383">
            <v>17928.910199999998</v>
          </cell>
        </row>
        <row r="384">
          <cell r="B384" t="str">
            <v>Setor 4</v>
          </cell>
          <cell r="F384">
            <v>42563</v>
          </cell>
          <cell r="K384">
            <v>29.96</v>
          </cell>
          <cell r="P384">
            <v>1157.377</v>
          </cell>
          <cell r="S384">
            <v>14814.4256</v>
          </cell>
        </row>
        <row r="385">
          <cell r="B385" t="str">
            <v>Setor 4</v>
          </cell>
          <cell r="F385">
            <v>42563</v>
          </cell>
          <cell r="K385">
            <v>8.07</v>
          </cell>
          <cell r="P385">
            <v>340.09500000000003</v>
          </cell>
          <cell r="S385">
            <v>4353.2160000000003</v>
          </cell>
        </row>
        <row r="386">
          <cell r="B386" t="str">
            <v>Setor 1</v>
          </cell>
          <cell r="F386">
            <v>42564</v>
          </cell>
          <cell r="K386">
            <v>17.93</v>
          </cell>
          <cell r="P386">
            <v>1177.3599999999999</v>
          </cell>
          <cell r="S386">
            <v>15541.151999999998</v>
          </cell>
        </row>
        <row r="387">
          <cell r="B387" t="str">
            <v>Setor 1</v>
          </cell>
          <cell r="F387">
            <v>42567</v>
          </cell>
          <cell r="K387">
            <v>15.8</v>
          </cell>
          <cell r="P387">
            <v>1000.548</v>
          </cell>
          <cell r="S387">
            <v>13207.2336</v>
          </cell>
        </row>
        <row r="388">
          <cell r="B388" t="str">
            <v>Setor 1</v>
          </cell>
          <cell r="F388">
            <v>42567</v>
          </cell>
          <cell r="K388">
            <v>3.38</v>
          </cell>
          <cell r="P388">
            <v>213.988</v>
          </cell>
          <cell r="S388">
            <v>2824.6415999999999</v>
          </cell>
        </row>
        <row r="389">
          <cell r="B389" t="str">
            <v>Setor 1</v>
          </cell>
          <cell r="F389">
            <v>42567</v>
          </cell>
          <cell r="K389">
            <v>11.17</v>
          </cell>
          <cell r="P389">
            <v>707.40800000000002</v>
          </cell>
          <cell r="S389">
            <v>9337.7855999999992</v>
          </cell>
        </row>
        <row r="390">
          <cell r="B390" t="str">
            <v>Setor 1</v>
          </cell>
          <cell r="F390">
            <v>42567</v>
          </cell>
          <cell r="K390">
            <v>29</v>
          </cell>
          <cell r="P390">
            <v>1836.636</v>
          </cell>
          <cell r="S390">
            <v>24243.5952</v>
          </cell>
        </row>
        <row r="391">
          <cell r="B391" t="str">
            <v>Setor 1</v>
          </cell>
          <cell r="F391">
            <v>42568</v>
          </cell>
          <cell r="K391">
            <v>13.51</v>
          </cell>
          <cell r="P391">
            <v>3321.2559999999999</v>
          </cell>
          <cell r="S391">
            <v>43508.453599999993</v>
          </cell>
        </row>
        <row r="392">
          <cell r="B392" t="str">
            <v>Setor 2</v>
          </cell>
          <cell r="F392">
            <v>42569</v>
          </cell>
          <cell r="K392">
            <v>23.39</v>
          </cell>
          <cell r="P392">
            <v>1587.549</v>
          </cell>
          <cell r="S392">
            <v>23813.235000000001</v>
          </cell>
        </row>
        <row r="393">
          <cell r="B393" t="str">
            <v>Setor 2</v>
          </cell>
          <cell r="F393">
            <v>42569</v>
          </cell>
          <cell r="K393">
            <v>76.98</v>
          </cell>
          <cell r="P393">
            <v>4840.2129999999997</v>
          </cell>
          <cell r="S393">
            <v>72119.173699999999</v>
          </cell>
        </row>
        <row r="394">
          <cell r="B394" t="str">
            <v>Setor 2</v>
          </cell>
          <cell r="F394">
            <v>42569</v>
          </cell>
          <cell r="K394">
            <v>98.73</v>
          </cell>
          <cell r="P394">
            <v>6208.6279999999997</v>
          </cell>
          <cell r="S394">
            <v>93750.282799999986</v>
          </cell>
        </row>
        <row r="395">
          <cell r="B395" t="str">
            <v>Setor 4</v>
          </cell>
          <cell r="F395">
            <v>42569</v>
          </cell>
          <cell r="K395">
            <v>9.5</v>
          </cell>
          <cell r="P395">
            <v>437.68900000000002</v>
          </cell>
          <cell r="S395">
            <v>5689.9570000000003</v>
          </cell>
        </row>
        <row r="396">
          <cell r="B396" t="str">
            <v>Setor 4</v>
          </cell>
          <cell r="F396">
            <v>42569</v>
          </cell>
          <cell r="K396">
            <v>29.63</v>
          </cell>
          <cell r="P396">
            <v>1364.43</v>
          </cell>
          <cell r="S396">
            <v>17737.59</v>
          </cell>
        </row>
        <row r="397">
          <cell r="B397" t="str">
            <v>Setor 4</v>
          </cell>
          <cell r="F397">
            <v>42569</v>
          </cell>
          <cell r="K397">
            <v>33.74</v>
          </cell>
          <cell r="P397">
            <v>1553.614</v>
          </cell>
          <cell r="S397">
            <v>20196.982</v>
          </cell>
        </row>
        <row r="398">
          <cell r="B398" t="str">
            <v>Setor 4</v>
          </cell>
          <cell r="F398">
            <v>42569</v>
          </cell>
          <cell r="K398">
            <v>11</v>
          </cell>
          <cell r="P398">
            <v>506.42099999999999</v>
          </cell>
          <cell r="S398">
            <v>6583.473</v>
          </cell>
        </row>
        <row r="399">
          <cell r="B399" t="str">
            <v>Setor 4</v>
          </cell>
          <cell r="F399">
            <v>42569</v>
          </cell>
          <cell r="K399">
            <v>41.43</v>
          </cell>
          <cell r="P399">
            <v>2407.5360000000001</v>
          </cell>
          <cell r="S399">
            <v>31297.968000000001</v>
          </cell>
        </row>
        <row r="400">
          <cell r="B400" t="str">
            <v>Setor 1</v>
          </cell>
          <cell r="F400">
            <v>42569</v>
          </cell>
          <cell r="K400">
            <v>18.62</v>
          </cell>
          <cell r="P400">
            <v>2043.74</v>
          </cell>
          <cell r="S400">
            <v>27386.116000000002</v>
          </cell>
        </row>
        <row r="401">
          <cell r="B401" t="str">
            <v>Setor 2</v>
          </cell>
          <cell r="F401">
            <v>42570</v>
          </cell>
          <cell r="K401">
            <v>7.46</v>
          </cell>
          <cell r="P401">
            <v>784.447</v>
          </cell>
          <cell r="S401">
            <v>11452.9262</v>
          </cell>
        </row>
        <row r="402">
          <cell r="B402" t="str">
            <v>Setor 2</v>
          </cell>
          <cell r="F402">
            <v>42570</v>
          </cell>
          <cell r="K402">
            <v>87.2</v>
          </cell>
          <cell r="P402">
            <v>9176.1380000000008</v>
          </cell>
          <cell r="S402">
            <v>120207.4078</v>
          </cell>
        </row>
        <row r="403">
          <cell r="B403" t="str">
            <v>Setor 2</v>
          </cell>
          <cell r="F403">
            <v>42570</v>
          </cell>
          <cell r="K403">
            <v>58.17</v>
          </cell>
          <cell r="P403">
            <v>6399.6270000000004</v>
          </cell>
          <cell r="S403">
            <v>93434.554199999999</v>
          </cell>
        </row>
        <row r="404">
          <cell r="B404" t="str">
            <v>Setor 2</v>
          </cell>
          <cell r="F404">
            <v>42570</v>
          </cell>
          <cell r="K404">
            <v>57.48</v>
          </cell>
          <cell r="P404">
            <v>6408.4949999999999</v>
          </cell>
          <cell r="S404">
            <v>87155.531999999992</v>
          </cell>
        </row>
        <row r="405">
          <cell r="B405" t="str">
            <v>Setor 2</v>
          </cell>
          <cell r="F405">
            <v>42570</v>
          </cell>
          <cell r="K405">
            <v>101.92</v>
          </cell>
          <cell r="P405">
            <v>10238.172</v>
          </cell>
          <cell r="S405">
            <v>136167.6876</v>
          </cell>
        </row>
        <row r="406">
          <cell r="B406" t="str">
            <v>Setor 2</v>
          </cell>
          <cell r="F406">
            <v>42570</v>
          </cell>
          <cell r="K406">
            <v>71.48</v>
          </cell>
          <cell r="P406">
            <v>7179.3909999999996</v>
          </cell>
          <cell r="S406">
            <v>104101.16949999999</v>
          </cell>
        </row>
        <row r="407">
          <cell r="B407" t="str">
            <v>Setor 2</v>
          </cell>
          <cell r="F407">
            <v>42570</v>
          </cell>
          <cell r="K407">
            <v>7.98</v>
          </cell>
          <cell r="P407">
            <v>647.70000000000005</v>
          </cell>
          <cell r="S407">
            <v>7513.3200000000006</v>
          </cell>
        </row>
        <row r="408">
          <cell r="B408" t="str">
            <v>Setor 4</v>
          </cell>
          <cell r="F408">
            <v>42570</v>
          </cell>
          <cell r="K408">
            <v>23.01</v>
          </cell>
          <cell r="P408">
            <v>1060.28</v>
          </cell>
          <cell r="S408">
            <v>13465.555999999999</v>
          </cell>
        </row>
        <row r="409">
          <cell r="B409" t="str">
            <v>Setor 2</v>
          </cell>
          <cell r="F409">
            <v>42570</v>
          </cell>
          <cell r="K409">
            <v>56.26</v>
          </cell>
          <cell r="P409">
            <v>3658.2449999999999</v>
          </cell>
          <cell r="S409">
            <v>53776.201499999996</v>
          </cell>
        </row>
        <row r="410">
          <cell r="B410" t="str">
            <v>Setor 2</v>
          </cell>
          <cell r="F410">
            <v>42570</v>
          </cell>
          <cell r="K410">
            <v>61.48</v>
          </cell>
          <cell r="P410">
            <v>4141.9840000000004</v>
          </cell>
          <cell r="S410">
            <v>61715.561600000008</v>
          </cell>
        </row>
        <row r="411">
          <cell r="B411" t="str">
            <v>Setor 2</v>
          </cell>
          <cell r="F411">
            <v>42570</v>
          </cell>
          <cell r="K411">
            <v>30.05</v>
          </cell>
          <cell r="P411">
            <v>2025.3810000000001</v>
          </cell>
          <cell r="S411">
            <v>29975.638800000004</v>
          </cell>
        </row>
        <row r="412">
          <cell r="B412" t="str">
            <v>Setor 4</v>
          </cell>
          <cell r="F412">
            <v>42570</v>
          </cell>
          <cell r="K412">
            <v>15.8</v>
          </cell>
          <cell r="P412">
            <v>948.2</v>
          </cell>
          <cell r="S412">
            <v>12231.78</v>
          </cell>
        </row>
        <row r="413">
          <cell r="B413" t="str">
            <v>Setor 3</v>
          </cell>
          <cell r="F413">
            <v>42570</v>
          </cell>
          <cell r="K413">
            <v>5.31</v>
          </cell>
          <cell r="P413">
            <v>379.50799999999998</v>
          </cell>
          <cell r="S413">
            <v>4857.7024000000001</v>
          </cell>
        </row>
        <row r="414">
          <cell r="B414" t="str">
            <v>Setor 3</v>
          </cell>
          <cell r="F414">
            <v>42570</v>
          </cell>
          <cell r="K414">
            <v>23.78</v>
          </cell>
          <cell r="P414">
            <v>1752.8119999999999</v>
          </cell>
          <cell r="S414">
            <v>22435.993600000002</v>
          </cell>
        </row>
        <row r="415">
          <cell r="B415" t="str">
            <v>Setor 3</v>
          </cell>
          <cell r="F415">
            <v>42570</v>
          </cell>
          <cell r="K415">
            <v>41.46</v>
          </cell>
          <cell r="P415">
            <v>3056.748</v>
          </cell>
          <cell r="S415">
            <v>38515.024799999999</v>
          </cell>
        </row>
        <row r="416">
          <cell r="B416" t="str">
            <v>Setor 3</v>
          </cell>
          <cell r="F416">
            <v>42570</v>
          </cell>
          <cell r="K416">
            <v>54.87</v>
          </cell>
          <cell r="P416">
            <v>4045.7849999999999</v>
          </cell>
          <cell r="S416">
            <v>50976.890999999996</v>
          </cell>
        </row>
        <row r="417">
          <cell r="B417" t="str">
            <v>Setor 3</v>
          </cell>
          <cell r="F417">
            <v>42570</v>
          </cell>
          <cell r="K417">
            <v>62.22</v>
          </cell>
          <cell r="P417">
            <v>4452.6369999999997</v>
          </cell>
          <cell r="S417">
            <v>55657.962499999994</v>
          </cell>
        </row>
        <row r="418">
          <cell r="B418" t="str">
            <v>Setor 3</v>
          </cell>
          <cell r="F418">
            <v>42570</v>
          </cell>
          <cell r="K418">
            <v>3.87</v>
          </cell>
          <cell r="P418">
            <v>276.26400000000001</v>
          </cell>
          <cell r="S418">
            <v>3536.1792000000005</v>
          </cell>
        </row>
        <row r="419">
          <cell r="B419" t="str">
            <v>Setor 3</v>
          </cell>
          <cell r="F419">
            <v>42570</v>
          </cell>
          <cell r="K419">
            <v>1.32</v>
          </cell>
          <cell r="P419">
            <v>94.063000000000002</v>
          </cell>
          <cell r="S419">
            <v>1204.0064</v>
          </cell>
        </row>
        <row r="420">
          <cell r="B420" t="str">
            <v>Setor 3</v>
          </cell>
          <cell r="F420">
            <v>42570</v>
          </cell>
          <cell r="K420">
            <v>51.62</v>
          </cell>
          <cell r="P420">
            <v>3698.373</v>
          </cell>
          <cell r="S420">
            <v>46599.499799999998</v>
          </cell>
        </row>
        <row r="421">
          <cell r="B421" t="str">
            <v>Setor 4</v>
          </cell>
          <cell r="F421">
            <v>42571</v>
          </cell>
          <cell r="K421">
            <v>21.82</v>
          </cell>
          <cell r="P421">
            <v>763.72</v>
          </cell>
          <cell r="S421">
            <v>9928.36</v>
          </cell>
        </row>
        <row r="422">
          <cell r="B422" t="str">
            <v>Setor 4</v>
          </cell>
          <cell r="F422">
            <v>42571</v>
          </cell>
          <cell r="K422">
            <v>12.41</v>
          </cell>
          <cell r="P422">
            <v>448.1</v>
          </cell>
          <cell r="S422">
            <v>5825.3</v>
          </cell>
        </row>
        <row r="423">
          <cell r="B423" t="str">
            <v>Setor 3</v>
          </cell>
          <cell r="F423">
            <v>42572</v>
          </cell>
          <cell r="K423">
            <v>31.9</v>
          </cell>
          <cell r="P423">
            <v>2415.8919999999998</v>
          </cell>
          <cell r="S423">
            <v>29957.060799999999</v>
          </cell>
        </row>
        <row r="424">
          <cell r="B424" t="str">
            <v>Setor 3</v>
          </cell>
          <cell r="F424">
            <v>42572</v>
          </cell>
          <cell r="K424">
            <v>22.17</v>
          </cell>
          <cell r="P424">
            <v>1679.588</v>
          </cell>
          <cell r="S424">
            <v>20826.891200000002</v>
          </cell>
        </row>
        <row r="425">
          <cell r="B425" t="str">
            <v>Setor 4</v>
          </cell>
          <cell r="F425">
            <v>42573</v>
          </cell>
          <cell r="K425">
            <v>38.369999999999997</v>
          </cell>
          <cell r="P425">
            <v>4042.6</v>
          </cell>
          <cell r="S425">
            <v>43255.82</v>
          </cell>
        </row>
        <row r="426">
          <cell r="B426" t="str">
            <v>Setor 4</v>
          </cell>
          <cell r="F426">
            <v>42573</v>
          </cell>
          <cell r="K426">
            <v>58.18</v>
          </cell>
          <cell r="P426">
            <v>2358.4459999999999</v>
          </cell>
          <cell r="S426">
            <v>30423.953399999999</v>
          </cell>
        </row>
        <row r="427">
          <cell r="B427" t="str">
            <v>Setor 4</v>
          </cell>
          <cell r="F427">
            <v>42573</v>
          </cell>
          <cell r="K427">
            <v>5.76</v>
          </cell>
          <cell r="P427">
            <v>259.53399999999999</v>
          </cell>
          <cell r="S427">
            <v>3347.9886000000001</v>
          </cell>
        </row>
        <row r="428">
          <cell r="B428" t="str">
            <v>Setor 4</v>
          </cell>
          <cell r="F428">
            <v>42573</v>
          </cell>
          <cell r="K428">
            <v>20.83</v>
          </cell>
          <cell r="P428">
            <v>1073.6099999999999</v>
          </cell>
          <cell r="S428">
            <v>11487.626999999999</v>
          </cell>
        </row>
        <row r="429">
          <cell r="B429" t="str">
            <v>Setor 4</v>
          </cell>
          <cell r="F429">
            <v>42574</v>
          </cell>
          <cell r="K429">
            <v>3.84</v>
          </cell>
          <cell r="P429">
            <v>214.71600000000001</v>
          </cell>
          <cell r="S429">
            <v>2297.4611999999997</v>
          </cell>
        </row>
        <row r="430">
          <cell r="B430" t="str">
            <v>Setor 4</v>
          </cell>
          <cell r="F430">
            <v>42574</v>
          </cell>
          <cell r="K430">
            <v>16.59</v>
          </cell>
          <cell r="P430">
            <v>963.95399999999995</v>
          </cell>
          <cell r="S430">
            <v>10314.307799999999</v>
          </cell>
        </row>
        <row r="431">
          <cell r="B431" t="str">
            <v>Setor 4</v>
          </cell>
          <cell r="F431">
            <v>42574</v>
          </cell>
          <cell r="K431">
            <v>18.440000000000001</v>
          </cell>
          <cell r="P431">
            <v>1045.6600000000001</v>
          </cell>
          <cell r="S431">
            <v>11188.562</v>
          </cell>
        </row>
        <row r="432">
          <cell r="B432" t="str">
            <v>Setor 2</v>
          </cell>
          <cell r="F432">
            <v>42574</v>
          </cell>
          <cell r="K432">
            <v>19.57</v>
          </cell>
          <cell r="P432">
            <v>1852.8</v>
          </cell>
          <cell r="S432">
            <v>23715.84</v>
          </cell>
        </row>
        <row r="433">
          <cell r="B433" t="str">
            <v>Setor 2</v>
          </cell>
          <cell r="F433">
            <v>42575</v>
          </cell>
          <cell r="K433">
            <v>33.79</v>
          </cell>
          <cell r="P433">
            <v>2090.873</v>
          </cell>
          <cell r="S433">
            <v>24254.126799999998</v>
          </cell>
        </row>
        <row r="434">
          <cell r="B434" t="str">
            <v>Setor 2</v>
          </cell>
          <cell r="F434">
            <v>42575</v>
          </cell>
          <cell r="K434">
            <v>44.03</v>
          </cell>
          <cell r="P434">
            <v>2724.9</v>
          </cell>
          <cell r="S434">
            <v>31608.84</v>
          </cell>
        </row>
        <row r="435">
          <cell r="B435" t="str">
            <v>Setor 2</v>
          </cell>
          <cell r="F435">
            <v>42575</v>
          </cell>
          <cell r="K435">
            <v>36.69</v>
          </cell>
          <cell r="P435">
            <v>2270.335</v>
          </cell>
          <cell r="S435">
            <v>26335.885999999999</v>
          </cell>
        </row>
        <row r="436">
          <cell r="B436" t="str">
            <v>Setor 2</v>
          </cell>
          <cell r="F436">
            <v>42575</v>
          </cell>
          <cell r="K436">
            <v>38.01</v>
          </cell>
          <cell r="P436">
            <v>2327.0819999999999</v>
          </cell>
          <cell r="S436">
            <v>26994.151199999997</v>
          </cell>
        </row>
        <row r="437">
          <cell r="B437" t="str">
            <v>Setor 2</v>
          </cell>
          <cell r="F437">
            <v>42577</v>
          </cell>
          <cell r="K437">
            <v>37.85</v>
          </cell>
          <cell r="P437">
            <v>2300.422</v>
          </cell>
          <cell r="S437">
            <v>27144.979600000002</v>
          </cell>
        </row>
        <row r="438">
          <cell r="B438" t="str">
            <v>Setor 2</v>
          </cell>
          <cell r="F438">
            <v>42577</v>
          </cell>
          <cell r="K438">
            <v>22.6</v>
          </cell>
          <cell r="P438">
            <v>1373.617</v>
          </cell>
          <cell r="S438">
            <v>16208.6806</v>
          </cell>
        </row>
        <row r="439">
          <cell r="B439" t="str">
            <v>Setor 2</v>
          </cell>
          <cell r="F439">
            <v>42577</v>
          </cell>
          <cell r="K439">
            <v>9.81</v>
          </cell>
          <cell r="P439">
            <v>596.67100000000005</v>
          </cell>
          <cell r="S439">
            <v>7040.7178000000013</v>
          </cell>
        </row>
        <row r="440">
          <cell r="B440" t="str">
            <v>Setor 2</v>
          </cell>
          <cell r="F440">
            <v>42577</v>
          </cell>
          <cell r="K440">
            <v>16.18</v>
          </cell>
          <cell r="P440">
            <v>2047.278</v>
          </cell>
          <cell r="S440">
            <v>27228.797400000003</v>
          </cell>
        </row>
        <row r="441">
          <cell r="B441" t="str">
            <v>Setor 2</v>
          </cell>
          <cell r="F441">
            <v>42577</v>
          </cell>
          <cell r="K441">
            <v>7.22</v>
          </cell>
          <cell r="P441">
            <v>1396.568</v>
          </cell>
          <cell r="S441">
            <v>18574.3544</v>
          </cell>
        </row>
        <row r="442">
          <cell r="B442" t="str">
            <v>Setor 2</v>
          </cell>
          <cell r="F442">
            <v>42577</v>
          </cell>
          <cell r="K442">
            <v>22.78</v>
          </cell>
          <cell r="P442">
            <v>2677.634</v>
          </cell>
          <cell r="S442">
            <v>35612.532200000001</v>
          </cell>
        </row>
        <row r="443">
          <cell r="B443" t="str">
            <v>Setor 2</v>
          </cell>
          <cell r="F443">
            <v>42579</v>
          </cell>
          <cell r="K443">
            <v>33.1</v>
          </cell>
          <cell r="P443">
            <v>1584.0619999999999</v>
          </cell>
          <cell r="S443">
            <v>20592.805999999997</v>
          </cell>
        </row>
        <row r="444">
          <cell r="B444" t="str">
            <v>Setor 2</v>
          </cell>
          <cell r="F444">
            <v>42579</v>
          </cell>
          <cell r="K444">
            <v>28.03</v>
          </cell>
          <cell r="P444">
            <v>1341.6780000000001</v>
          </cell>
          <cell r="S444">
            <v>17441.814000000002</v>
          </cell>
        </row>
        <row r="445">
          <cell r="B445" t="str">
            <v>Fornecedor</v>
          </cell>
          <cell r="F445">
            <v>42580</v>
          </cell>
          <cell r="K445">
            <v>20.38</v>
          </cell>
          <cell r="P445">
            <v>994.19899999999996</v>
          </cell>
          <cell r="S445">
            <v>11930.387999999999</v>
          </cell>
        </row>
        <row r="446">
          <cell r="B446" t="str">
            <v>Fornecedor</v>
          </cell>
          <cell r="F446">
            <v>42580</v>
          </cell>
          <cell r="K446">
            <v>20.37</v>
          </cell>
          <cell r="P446">
            <v>993.37699999999995</v>
          </cell>
          <cell r="S446">
            <v>11920.523999999999</v>
          </cell>
        </row>
        <row r="447">
          <cell r="B447" t="str">
            <v>Fornecedor</v>
          </cell>
          <cell r="F447">
            <v>42580</v>
          </cell>
          <cell r="K447">
            <v>23.06</v>
          </cell>
          <cell r="P447">
            <v>1125.1010000000001</v>
          </cell>
          <cell r="S447">
            <v>13501.212000000001</v>
          </cell>
        </row>
        <row r="448">
          <cell r="B448" t="str">
            <v>Fornecedor</v>
          </cell>
          <cell r="F448">
            <v>42580</v>
          </cell>
          <cell r="K448">
            <v>14.39</v>
          </cell>
          <cell r="P448">
            <v>701.50099999999998</v>
          </cell>
          <cell r="S448">
            <v>8418.0119999999988</v>
          </cell>
        </row>
        <row r="449">
          <cell r="B449" t="str">
            <v>Fornecedor</v>
          </cell>
          <cell r="F449">
            <v>42580</v>
          </cell>
          <cell r="K449">
            <v>10.18</v>
          </cell>
          <cell r="P449">
            <v>496.58199999999999</v>
          </cell>
          <cell r="S449">
            <v>5958.9840000000004</v>
          </cell>
        </row>
        <row r="450">
          <cell r="B450" t="str">
            <v>Fornecedor</v>
          </cell>
          <cell r="F450">
            <v>42580</v>
          </cell>
          <cell r="K450">
            <v>13.99</v>
          </cell>
          <cell r="P450">
            <v>681.97900000000004</v>
          </cell>
          <cell r="S450">
            <v>8183.7480000000005</v>
          </cell>
        </row>
        <row r="451">
          <cell r="B451" t="str">
            <v>Fornecedor</v>
          </cell>
          <cell r="F451">
            <v>42580</v>
          </cell>
          <cell r="K451">
            <v>25.62</v>
          </cell>
          <cell r="P451">
            <v>1249.51</v>
          </cell>
          <cell r="S451">
            <v>14369.365</v>
          </cell>
        </row>
        <row r="452">
          <cell r="B452" t="str">
            <v>Fornecedor</v>
          </cell>
          <cell r="F452">
            <v>42580</v>
          </cell>
          <cell r="K452">
            <v>15.41</v>
          </cell>
          <cell r="P452">
            <v>751.90099999999995</v>
          </cell>
          <cell r="S452">
            <v>8646.8614999999991</v>
          </cell>
        </row>
        <row r="453">
          <cell r="B453" t="str">
            <v>Fornecedor</v>
          </cell>
          <cell r="F453">
            <v>42580</v>
          </cell>
          <cell r="K453">
            <v>8.26</v>
          </cell>
          <cell r="P453">
            <v>403.08</v>
          </cell>
          <cell r="S453">
            <v>4635.42</v>
          </cell>
        </row>
        <row r="454">
          <cell r="B454" t="str">
            <v>Fornecedor</v>
          </cell>
          <cell r="F454">
            <v>42580</v>
          </cell>
          <cell r="K454">
            <v>11.75</v>
          </cell>
          <cell r="P454">
            <v>575.23</v>
          </cell>
          <cell r="S454">
            <v>6615.1450000000004</v>
          </cell>
        </row>
        <row r="455">
          <cell r="B455" t="str">
            <v>Setor 4</v>
          </cell>
          <cell r="F455">
            <v>42580</v>
          </cell>
          <cell r="K455">
            <v>21.07</v>
          </cell>
          <cell r="P455">
            <v>1110.82</v>
          </cell>
          <cell r="S455">
            <v>11330.363999999998</v>
          </cell>
        </row>
        <row r="456">
          <cell r="B456" t="str">
            <v>Setor 4</v>
          </cell>
          <cell r="F456">
            <v>42580</v>
          </cell>
          <cell r="K456">
            <v>37.590000000000003</v>
          </cell>
          <cell r="P456">
            <v>2416.8200000000002</v>
          </cell>
          <cell r="S456">
            <v>24651.563999999998</v>
          </cell>
        </row>
        <row r="457">
          <cell r="B457" t="str">
            <v>Fornecedor</v>
          </cell>
          <cell r="F457">
            <v>42580</v>
          </cell>
          <cell r="K457">
            <v>1.17</v>
          </cell>
          <cell r="P457">
            <v>108.34699999999999</v>
          </cell>
          <cell r="S457">
            <v>1256.8252</v>
          </cell>
        </row>
        <row r="458">
          <cell r="B458" t="str">
            <v>Fornecedor</v>
          </cell>
          <cell r="F458">
            <v>42580</v>
          </cell>
          <cell r="K458">
            <v>26.23</v>
          </cell>
          <cell r="P458">
            <v>2421.9659999999999</v>
          </cell>
          <cell r="S458">
            <v>28094.8056</v>
          </cell>
        </row>
        <row r="459">
          <cell r="B459" t="str">
            <v>Fornecedor</v>
          </cell>
          <cell r="F459">
            <v>42580</v>
          </cell>
          <cell r="K459">
            <v>25.35</v>
          </cell>
          <cell r="P459">
            <v>2340.8809999999999</v>
          </cell>
          <cell r="S459">
            <v>27154.219599999997</v>
          </cell>
        </row>
        <row r="460">
          <cell r="B460" t="str">
            <v>Fornecedor</v>
          </cell>
          <cell r="F460">
            <v>42580</v>
          </cell>
          <cell r="K460">
            <v>23.68</v>
          </cell>
          <cell r="P460">
            <v>2186.127</v>
          </cell>
          <cell r="S460">
            <v>25359.073199999999</v>
          </cell>
        </row>
        <row r="461">
          <cell r="B461" t="str">
            <v>Fornecedor</v>
          </cell>
          <cell r="F461">
            <v>42580</v>
          </cell>
          <cell r="K461">
            <v>4.8899999999999997</v>
          </cell>
          <cell r="P461">
            <v>451.52800000000002</v>
          </cell>
          <cell r="S461">
            <v>5237.7248</v>
          </cell>
        </row>
        <row r="462">
          <cell r="B462" t="str">
            <v>Fornecedor</v>
          </cell>
          <cell r="F462">
            <v>42580</v>
          </cell>
          <cell r="K462">
            <v>1.39</v>
          </cell>
          <cell r="P462">
            <v>129.65100000000001</v>
          </cell>
          <cell r="S462">
            <v>1503.9516000000001</v>
          </cell>
        </row>
        <row r="463">
          <cell r="B463" t="str">
            <v>Fornecedor</v>
          </cell>
          <cell r="F463">
            <v>42580</v>
          </cell>
          <cell r="K463">
            <v>15.04</v>
          </cell>
          <cell r="P463">
            <v>1293.0319999999999</v>
          </cell>
          <cell r="S463">
            <v>14611.2616</v>
          </cell>
        </row>
        <row r="464">
          <cell r="B464" t="str">
            <v>Fornecedor</v>
          </cell>
          <cell r="F464">
            <v>42580</v>
          </cell>
          <cell r="K464">
            <v>43.16</v>
          </cell>
          <cell r="P464">
            <v>3710.5439999999999</v>
          </cell>
          <cell r="S464">
            <v>41929.147199999999</v>
          </cell>
        </row>
        <row r="465">
          <cell r="B465" t="str">
            <v>Fornecedor</v>
          </cell>
          <cell r="F465">
            <v>42580</v>
          </cell>
          <cell r="K465">
            <v>44.04</v>
          </cell>
          <cell r="P465">
            <v>3786.7359999999999</v>
          </cell>
          <cell r="S465">
            <v>45440.831999999995</v>
          </cell>
        </row>
        <row r="466">
          <cell r="B466" t="str">
            <v>Fornecedor</v>
          </cell>
          <cell r="F466">
            <v>42580</v>
          </cell>
          <cell r="K466">
            <v>46.27</v>
          </cell>
          <cell r="P466">
            <v>3978.3339999999998</v>
          </cell>
          <cell r="S466">
            <v>47740.008000000002</v>
          </cell>
        </row>
        <row r="467">
          <cell r="B467" t="str">
            <v>Fornecedor</v>
          </cell>
          <cell r="F467">
            <v>42580</v>
          </cell>
          <cell r="K467">
            <v>47.32</v>
          </cell>
          <cell r="P467">
            <v>4070.3539999999998</v>
          </cell>
          <cell r="S467">
            <v>48844.248</v>
          </cell>
        </row>
        <row r="468">
          <cell r="B468" t="str">
            <v>Setor 1</v>
          </cell>
          <cell r="F468">
            <v>42581</v>
          </cell>
          <cell r="K468">
            <v>35.78</v>
          </cell>
          <cell r="P468">
            <v>3635.105</v>
          </cell>
          <cell r="S468">
            <v>51254.980499999998</v>
          </cell>
        </row>
        <row r="469">
          <cell r="B469" t="str">
            <v>Setor 1</v>
          </cell>
          <cell r="F469">
            <v>42581</v>
          </cell>
          <cell r="K469">
            <v>37.25</v>
          </cell>
          <cell r="P469">
            <v>3784.7440000000001</v>
          </cell>
          <cell r="S469">
            <v>53364.890400000004</v>
          </cell>
        </row>
        <row r="470">
          <cell r="B470" t="str">
            <v>Setor 1</v>
          </cell>
          <cell r="F470">
            <v>42581</v>
          </cell>
          <cell r="K470">
            <v>79.73</v>
          </cell>
          <cell r="P470">
            <v>5550.8270000000002</v>
          </cell>
          <cell r="S470">
            <v>62169.2624</v>
          </cell>
        </row>
        <row r="471">
          <cell r="B471" t="str">
            <v>Setor 1</v>
          </cell>
          <cell r="F471">
            <v>42581</v>
          </cell>
          <cell r="K471">
            <v>32.81</v>
          </cell>
          <cell r="P471">
            <v>2901.2350000000001</v>
          </cell>
          <cell r="S471">
            <v>32493.831999999999</v>
          </cell>
        </row>
        <row r="472">
          <cell r="B472" t="str">
            <v>Setor 1</v>
          </cell>
          <cell r="F472">
            <v>42581</v>
          </cell>
          <cell r="K472">
            <v>37.93</v>
          </cell>
          <cell r="P472">
            <v>3357.0140000000001</v>
          </cell>
          <cell r="S472">
            <v>37598.556799999998</v>
          </cell>
        </row>
        <row r="473">
          <cell r="B473" t="str">
            <v>Setor 4</v>
          </cell>
          <cell r="F473">
            <v>42582</v>
          </cell>
          <cell r="K473">
            <v>30.07</v>
          </cell>
          <cell r="P473">
            <v>1766.68</v>
          </cell>
          <cell r="S473">
            <v>17843.468000000001</v>
          </cell>
        </row>
        <row r="474">
          <cell r="B474" t="str">
            <v>Setor 4</v>
          </cell>
          <cell r="F474">
            <v>42583</v>
          </cell>
          <cell r="K474">
            <v>18.21</v>
          </cell>
          <cell r="P474">
            <v>1427.44</v>
          </cell>
          <cell r="S474">
            <v>14417.144</v>
          </cell>
        </row>
        <row r="475">
          <cell r="B475" t="str">
            <v>Setor 3</v>
          </cell>
          <cell r="F475">
            <v>42583</v>
          </cell>
          <cell r="K475">
            <v>56.2</v>
          </cell>
          <cell r="P475">
            <v>4885.0479999999998</v>
          </cell>
          <cell r="S475">
            <v>61551.604799999994</v>
          </cell>
        </row>
        <row r="476">
          <cell r="B476" t="str">
            <v>Setor 3</v>
          </cell>
          <cell r="F476">
            <v>42583</v>
          </cell>
          <cell r="K476">
            <v>68.05</v>
          </cell>
          <cell r="P476">
            <v>5915.0349999999999</v>
          </cell>
          <cell r="S476">
            <v>75120.944499999998</v>
          </cell>
        </row>
        <row r="477">
          <cell r="B477" t="str">
            <v>Setor 3</v>
          </cell>
          <cell r="F477">
            <v>42583</v>
          </cell>
          <cell r="K477">
            <v>20.68</v>
          </cell>
          <cell r="P477">
            <v>1797.3689999999999</v>
          </cell>
          <cell r="S477">
            <v>22826.586299999999</v>
          </cell>
        </row>
        <row r="478">
          <cell r="B478" t="str">
            <v>Fornecedor</v>
          </cell>
          <cell r="F478">
            <v>42583</v>
          </cell>
          <cell r="K478">
            <v>21.89</v>
          </cell>
          <cell r="P478">
            <v>2336.6460000000002</v>
          </cell>
          <cell r="S478">
            <v>27105.0936</v>
          </cell>
        </row>
        <row r="479">
          <cell r="B479" t="str">
            <v>Fornecedor</v>
          </cell>
          <cell r="F479">
            <v>42583</v>
          </cell>
          <cell r="K479">
            <v>21.13</v>
          </cell>
          <cell r="P479">
            <v>2255.8620000000001</v>
          </cell>
          <cell r="S479">
            <v>26167.999199999998</v>
          </cell>
        </row>
        <row r="480">
          <cell r="B480" t="str">
            <v>Fornecedor</v>
          </cell>
          <cell r="F480">
            <v>42583</v>
          </cell>
          <cell r="K480">
            <v>21.69</v>
          </cell>
          <cell r="P480">
            <v>2315.0160000000001</v>
          </cell>
          <cell r="S480">
            <v>26854.185600000001</v>
          </cell>
        </row>
        <row r="481">
          <cell r="B481" t="str">
            <v>Fornecedor</v>
          </cell>
          <cell r="F481">
            <v>42583</v>
          </cell>
          <cell r="K481">
            <v>12.83</v>
          </cell>
          <cell r="P481">
            <v>1369.6759999999999</v>
          </cell>
          <cell r="S481">
            <v>15888.241599999999</v>
          </cell>
        </row>
        <row r="482">
          <cell r="B482" t="str">
            <v>Setor 2</v>
          </cell>
          <cell r="F482">
            <v>42585</v>
          </cell>
          <cell r="K482">
            <v>31.74</v>
          </cell>
          <cell r="P482">
            <v>2455.8049999999998</v>
          </cell>
          <cell r="S482">
            <v>30697.562499999996</v>
          </cell>
        </row>
        <row r="483">
          <cell r="B483" t="str">
            <v>Setor 2</v>
          </cell>
          <cell r="F483">
            <v>42585</v>
          </cell>
          <cell r="K483">
            <v>11.73</v>
          </cell>
          <cell r="P483">
            <v>884.71500000000003</v>
          </cell>
          <cell r="S483">
            <v>11058.9375</v>
          </cell>
        </row>
        <row r="484">
          <cell r="B484" t="str">
            <v>Setor 3</v>
          </cell>
          <cell r="F484">
            <v>42585</v>
          </cell>
          <cell r="K484">
            <v>29.53</v>
          </cell>
          <cell r="P484">
            <v>2847.42</v>
          </cell>
          <cell r="S484">
            <v>36162.233999999997</v>
          </cell>
        </row>
        <row r="485">
          <cell r="B485" t="str">
            <v>Setor 3</v>
          </cell>
          <cell r="F485">
            <v>42585</v>
          </cell>
          <cell r="K485">
            <v>38.58</v>
          </cell>
          <cell r="P485">
            <v>3719.6210000000001</v>
          </cell>
          <cell r="S485">
            <v>47239.186699999998</v>
          </cell>
        </row>
        <row r="486">
          <cell r="B486" t="str">
            <v>Setor 3</v>
          </cell>
          <cell r="F486">
            <v>42585</v>
          </cell>
          <cell r="K486">
            <v>18.239999999999998</v>
          </cell>
          <cell r="P486">
            <v>1760.3869999999999</v>
          </cell>
          <cell r="S486">
            <v>22356.9149</v>
          </cell>
        </row>
        <row r="487">
          <cell r="B487" t="str">
            <v>Setor 2</v>
          </cell>
          <cell r="F487">
            <v>42585</v>
          </cell>
          <cell r="K487">
            <v>6.91</v>
          </cell>
          <cell r="P487">
            <v>1070.1320000000001</v>
          </cell>
          <cell r="S487">
            <v>15409.900800000001</v>
          </cell>
        </row>
        <row r="488">
          <cell r="B488" t="str">
            <v>Fornecedor</v>
          </cell>
          <cell r="F488">
            <v>42585</v>
          </cell>
          <cell r="K488">
            <v>25.82</v>
          </cell>
          <cell r="P488">
            <v>1984.57</v>
          </cell>
          <cell r="S488">
            <v>22822.555</v>
          </cell>
        </row>
        <row r="489">
          <cell r="B489" t="str">
            <v>Fornecedor</v>
          </cell>
          <cell r="F489">
            <v>42585</v>
          </cell>
          <cell r="K489">
            <v>37.15</v>
          </cell>
          <cell r="P489">
            <v>2854.9540000000002</v>
          </cell>
          <cell r="S489">
            <v>32831.971000000005</v>
          </cell>
        </row>
        <row r="490">
          <cell r="B490" t="str">
            <v>Fornecedor</v>
          </cell>
          <cell r="F490">
            <v>42585</v>
          </cell>
          <cell r="K490">
            <v>29.32</v>
          </cell>
          <cell r="P490">
            <v>2254.1759999999999</v>
          </cell>
          <cell r="S490">
            <v>25923.023999999998</v>
          </cell>
        </row>
        <row r="491">
          <cell r="B491" t="str">
            <v>Setor 4</v>
          </cell>
          <cell r="F491">
            <v>42586</v>
          </cell>
          <cell r="K491">
            <v>24.33</v>
          </cell>
          <cell r="P491">
            <v>1378.6</v>
          </cell>
          <cell r="S491">
            <v>15302.46</v>
          </cell>
        </row>
        <row r="492">
          <cell r="B492" t="str">
            <v>Setor 1</v>
          </cell>
          <cell r="F492">
            <v>42586</v>
          </cell>
          <cell r="K492">
            <v>7.32</v>
          </cell>
          <cell r="P492">
            <v>1146.425</v>
          </cell>
          <cell r="S492">
            <v>13069.244999999999</v>
          </cell>
        </row>
        <row r="493">
          <cell r="B493" t="str">
            <v>Setor 4</v>
          </cell>
          <cell r="F493">
            <v>42586</v>
          </cell>
          <cell r="K493">
            <v>17.43</v>
          </cell>
          <cell r="P493">
            <v>1521.34</v>
          </cell>
          <cell r="S493">
            <v>19321.017999999996</v>
          </cell>
        </row>
        <row r="494">
          <cell r="B494" t="str">
            <v>Fornecedor</v>
          </cell>
          <cell r="F494">
            <v>42586</v>
          </cell>
          <cell r="K494">
            <v>61.34</v>
          </cell>
          <cell r="P494">
            <v>3662.096</v>
          </cell>
          <cell r="S494">
            <v>40649.265599999999</v>
          </cell>
        </row>
        <row r="495">
          <cell r="B495" t="str">
            <v>Fornecedor</v>
          </cell>
          <cell r="F495">
            <v>42586</v>
          </cell>
          <cell r="K495">
            <v>42.11</v>
          </cell>
          <cell r="P495">
            <v>2513.8580000000002</v>
          </cell>
          <cell r="S495">
            <v>28406.595400000002</v>
          </cell>
        </row>
        <row r="496">
          <cell r="B496" t="str">
            <v>Fornecedor</v>
          </cell>
          <cell r="F496">
            <v>42586</v>
          </cell>
          <cell r="K496">
            <v>19.43</v>
          </cell>
          <cell r="P496">
            <v>1159.7719999999999</v>
          </cell>
          <cell r="S496">
            <v>13105.4236</v>
          </cell>
        </row>
        <row r="497">
          <cell r="B497" t="str">
            <v>Fornecedor</v>
          </cell>
          <cell r="F497">
            <v>42586</v>
          </cell>
          <cell r="K497">
            <v>40.96</v>
          </cell>
          <cell r="P497">
            <v>2444.9639999999999</v>
          </cell>
          <cell r="S497">
            <v>27628.093199999999</v>
          </cell>
        </row>
        <row r="498">
          <cell r="B498" t="str">
            <v>Fornecedor</v>
          </cell>
          <cell r="F498">
            <v>42586</v>
          </cell>
          <cell r="K498">
            <v>41.76</v>
          </cell>
          <cell r="P498">
            <v>2495.11</v>
          </cell>
          <cell r="S498">
            <v>28194.743000000002</v>
          </cell>
        </row>
        <row r="499">
          <cell r="B499" t="str">
            <v>Fornecedor</v>
          </cell>
          <cell r="F499">
            <v>42587</v>
          </cell>
          <cell r="K499">
            <v>100.3</v>
          </cell>
          <cell r="P499">
            <v>8360.85</v>
          </cell>
          <cell r="S499">
            <v>92805.434999999998</v>
          </cell>
        </row>
        <row r="500">
          <cell r="B500" t="str">
            <v>Setor 4</v>
          </cell>
          <cell r="F500">
            <v>42588</v>
          </cell>
          <cell r="K500">
            <v>15.85</v>
          </cell>
          <cell r="P500">
            <v>1234.752</v>
          </cell>
          <cell r="S500">
            <v>14817.023999999999</v>
          </cell>
        </row>
        <row r="501">
          <cell r="B501" t="str">
            <v>Setor 4</v>
          </cell>
          <cell r="F501">
            <v>42588</v>
          </cell>
          <cell r="K501">
            <v>5.26</v>
          </cell>
          <cell r="P501">
            <v>400.18599999999998</v>
          </cell>
          <cell r="S501">
            <v>4802.232</v>
          </cell>
        </row>
        <row r="502">
          <cell r="B502" t="str">
            <v>Setor 4</v>
          </cell>
          <cell r="F502">
            <v>42588</v>
          </cell>
          <cell r="K502">
            <v>12.6</v>
          </cell>
          <cell r="P502">
            <v>1015.36</v>
          </cell>
          <cell r="S502">
            <v>12184.32</v>
          </cell>
        </row>
        <row r="503">
          <cell r="B503" t="str">
            <v>Setor 4</v>
          </cell>
          <cell r="F503">
            <v>42588</v>
          </cell>
          <cell r="K503">
            <v>17.03</v>
          </cell>
          <cell r="P503">
            <v>1342.6220000000001</v>
          </cell>
          <cell r="S503">
            <v>16111.464</v>
          </cell>
        </row>
        <row r="504">
          <cell r="B504" t="str">
            <v>Setor 2</v>
          </cell>
          <cell r="F504">
            <v>42589</v>
          </cell>
          <cell r="K504">
            <v>55.11</v>
          </cell>
          <cell r="P504">
            <v>3622.5250000000001</v>
          </cell>
          <cell r="S504">
            <v>41296.785000000003</v>
          </cell>
        </row>
        <row r="505">
          <cell r="B505" t="str">
            <v>Setor 2</v>
          </cell>
          <cell r="F505">
            <v>42589</v>
          </cell>
          <cell r="K505">
            <v>45.7</v>
          </cell>
          <cell r="P505">
            <v>3004.3049999999998</v>
          </cell>
          <cell r="S505">
            <v>34249.076999999997</v>
          </cell>
        </row>
        <row r="506">
          <cell r="B506" t="str">
            <v>Fornecedor</v>
          </cell>
          <cell r="F506">
            <v>42590</v>
          </cell>
          <cell r="K506">
            <v>32.159999999999997</v>
          </cell>
          <cell r="P506">
            <v>2375.9879999999998</v>
          </cell>
          <cell r="S506">
            <v>26848.664400000001</v>
          </cell>
        </row>
        <row r="507">
          <cell r="B507" t="str">
            <v>Fornecedor</v>
          </cell>
          <cell r="F507">
            <v>42590</v>
          </cell>
          <cell r="K507">
            <v>24.32</v>
          </cell>
          <cell r="P507">
            <v>1796.13</v>
          </cell>
          <cell r="S507">
            <v>20475.882000000001</v>
          </cell>
        </row>
        <row r="508">
          <cell r="B508" t="str">
            <v>Fornecedor</v>
          </cell>
          <cell r="F508">
            <v>42590</v>
          </cell>
          <cell r="K508">
            <v>19.63</v>
          </cell>
          <cell r="P508">
            <v>1449.8979999999999</v>
          </cell>
          <cell r="S508">
            <v>16528.837199999998</v>
          </cell>
        </row>
        <row r="509">
          <cell r="B509" t="str">
            <v>Fornecedor</v>
          </cell>
          <cell r="F509">
            <v>42590</v>
          </cell>
          <cell r="K509">
            <v>19.7</v>
          </cell>
          <cell r="P509">
            <v>1455.164</v>
          </cell>
          <cell r="S509">
            <v>16588.869600000002</v>
          </cell>
        </row>
        <row r="510">
          <cell r="B510" t="str">
            <v>Fornecedor</v>
          </cell>
          <cell r="F510">
            <v>42590</v>
          </cell>
          <cell r="K510">
            <v>22.06</v>
          </cell>
          <cell r="P510">
            <v>1631.14</v>
          </cell>
          <cell r="S510">
            <v>18594.996000000003</v>
          </cell>
        </row>
        <row r="511">
          <cell r="B511" t="str">
            <v>Setor 4</v>
          </cell>
          <cell r="F511">
            <v>42591</v>
          </cell>
          <cell r="K511">
            <v>14.02</v>
          </cell>
          <cell r="P511">
            <v>1035.3399999999999</v>
          </cell>
          <cell r="S511">
            <v>14184.157999999998</v>
          </cell>
        </row>
        <row r="512">
          <cell r="B512" t="str">
            <v>Setor 4</v>
          </cell>
          <cell r="F512">
            <v>42591</v>
          </cell>
          <cell r="K512">
            <v>55.12</v>
          </cell>
          <cell r="P512">
            <v>3079.509</v>
          </cell>
          <cell r="S512">
            <v>36646.157100000004</v>
          </cell>
        </row>
        <row r="513">
          <cell r="B513" t="str">
            <v>Setor 4</v>
          </cell>
          <cell r="F513">
            <v>42591</v>
          </cell>
          <cell r="K513">
            <v>12.58</v>
          </cell>
          <cell r="P513">
            <v>743.27099999999996</v>
          </cell>
          <cell r="S513">
            <v>8844.9249</v>
          </cell>
        </row>
        <row r="514">
          <cell r="B514" t="str">
            <v>Setor 2</v>
          </cell>
          <cell r="F514">
            <v>42591</v>
          </cell>
          <cell r="K514">
            <v>15.47</v>
          </cell>
          <cell r="P514">
            <v>916.08</v>
          </cell>
          <cell r="S514">
            <v>10443.312</v>
          </cell>
        </row>
        <row r="515">
          <cell r="B515" t="str">
            <v>Setor 2</v>
          </cell>
          <cell r="F515">
            <v>42591</v>
          </cell>
          <cell r="K515">
            <v>1.1000000000000001</v>
          </cell>
          <cell r="P515">
            <v>65.225999999999999</v>
          </cell>
          <cell r="S515">
            <v>743.57640000000004</v>
          </cell>
        </row>
        <row r="516">
          <cell r="B516" t="str">
            <v>Setor 2</v>
          </cell>
          <cell r="F516">
            <v>42591</v>
          </cell>
          <cell r="K516">
            <v>2.2400000000000002</v>
          </cell>
          <cell r="P516">
            <v>132.29400000000001</v>
          </cell>
          <cell r="S516">
            <v>1508.1516000000001</v>
          </cell>
        </row>
        <row r="517">
          <cell r="B517" t="str">
            <v>Setor 2</v>
          </cell>
          <cell r="F517">
            <v>42591</v>
          </cell>
          <cell r="K517">
            <v>26.2</v>
          </cell>
          <cell r="P517">
            <v>1551.825</v>
          </cell>
          <cell r="S517">
            <v>17845.987499999999</v>
          </cell>
        </row>
        <row r="518">
          <cell r="B518" t="str">
            <v>Setor 2</v>
          </cell>
          <cell r="F518">
            <v>42591</v>
          </cell>
          <cell r="K518">
            <v>2.2200000000000002</v>
          </cell>
          <cell r="P518">
            <v>131.41200000000001</v>
          </cell>
          <cell r="S518">
            <v>1511.2380000000001</v>
          </cell>
        </row>
        <row r="519">
          <cell r="B519" t="str">
            <v>Setor 2</v>
          </cell>
          <cell r="F519">
            <v>42591</v>
          </cell>
          <cell r="K519">
            <v>1.1299999999999999</v>
          </cell>
          <cell r="P519">
            <v>67.483000000000004</v>
          </cell>
          <cell r="S519">
            <v>776.05450000000008</v>
          </cell>
        </row>
        <row r="520">
          <cell r="B520" t="str">
            <v>Setor 1</v>
          </cell>
          <cell r="F520">
            <v>42591</v>
          </cell>
          <cell r="K520">
            <v>26.52</v>
          </cell>
          <cell r="P520">
            <v>2031.2159999999999</v>
          </cell>
          <cell r="S520">
            <v>23765.227199999998</v>
          </cell>
        </row>
        <row r="521">
          <cell r="B521" t="str">
            <v>Setor 1</v>
          </cell>
          <cell r="F521">
            <v>42591</v>
          </cell>
          <cell r="K521">
            <v>8.68</v>
          </cell>
          <cell r="P521">
            <v>749.12400000000002</v>
          </cell>
          <cell r="S521">
            <v>8764.7507999999998</v>
          </cell>
        </row>
        <row r="522">
          <cell r="B522" t="str">
            <v>Setor 1</v>
          </cell>
          <cell r="F522">
            <v>42591</v>
          </cell>
          <cell r="K522">
            <v>9.6199999999999992</v>
          </cell>
          <cell r="P522">
            <v>830.14400000000001</v>
          </cell>
          <cell r="S522">
            <v>9712.6847999999991</v>
          </cell>
        </row>
        <row r="523">
          <cell r="B523" t="str">
            <v>Setor 1</v>
          </cell>
          <cell r="F523">
            <v>42591</v>
          </cell>
          <cell r="K523">
            <v>23.54</v>
          </cell>
          <cell r="P523">
            <v>1471.174</v>
          </cell>
          <cell r="S523">
            <v>18242.5576</v>
          </cell>
        </row>
        <row r="524">
          <cell r="B524" t="str">
            <v>Setor 1</v>
          </cell>
          <cell r="F524">
            <v>42591</v>
          </cell>
          <cell r="K524">
            <v>40.950000000000003</v>
          </cell>
          <cell r="P524">
            <v>2704.982</v>
          </cell>
          <cell r="S524">
            <v>32189.285800000001</v>
          </cell>
        </row>
        <row r="525">
          <cell r="B525" t="str">
            <v>Setor 4</v>
          </cell>
          <cell r="F525">
            <v>42593</v>
          </cell>
          <cell r="K525">
            <v>27.09</v>
          </cell>
          <cell r="P525">
            <v>1185.0830000000001</v>
          </cell>
          <cell r="S525">
            <v>14102.487700000001</v>
          </cell>
        </row>
        <row r="526">
          <cell r="B526" t="str">
            <v>Setor 4</v>
          </cell>
          <cell r="F526">
            <v>42593</v>
          </cell>
          <cell r="K526">
            <v>36.799999999999997</v>
          </cell>
          <cell r="P526">
            <v>1610.4369999999999</v>
          </cell>
          <cell r="S526">
            <v>19164.2003</v>
          </cell>
        </row>
        <row r="527">
          <cell r="B527" t="str">
            <v>Setor 4</v>
          </cell>
          <cell r="F527">
            <v>42593</v>
          </cell>
          <cell r="K527">
            <v>8.64</v>
          </cell>
          <cell r="P527">
            <v>1186.6220000000001</v>
          </cell>
          <cell r="S527">
            <v>16256.7214</v>
          </cell>
        </row>
        <row r="528">
          <cell r="B528" t="str">
            <v>Setor 4</v>
          </cell>
          <cell r="F528">
            <v>42593</v>
          </cell>
          <cell r="K528">
            <v>2.56</v>
          </cell>
          <cell r="P528">
            <v>352.298</v>
          </cell>
          <cell r="S528">
            <v>4826.4825999999994</v>
          </cell>
        </row>
        <row r="529">
          <cell r="B529" t="str">
            <v>Fornecedor</v>
          </cell>
          <cell r="F529">
            <v>42593</v>
          </cell>
          <cell r="K529">
            <v>113.43</v>
          </cell>
          <cell r="P529">
            <v>9287.2099999999991</v>
          </cell>
          <cell r="S529">
            <v>104016.75199999998</v>
          </cell>
        </row>
        <row r="530">
          <cell r="B530" t="str">
            <v>Setor 4</v>
          </cell>
          <cell r="F530">
            <v>42595</v>
          </cell>
          <cell r="K530">
            <v>35.76</v>
          </cell>
          <cell r="P530">
            <v>2820.5</v>
          </cell>
          <cell r="S530">
            <v>36102.400000000001</v>
          </cell>
        </row>
        <row r="531">
          <cell r="B531" t="str">
            <v>Setor 4</v>
          </cell>
          <cell r="F531">
            <v>42596</v>
          </cell>
          <cell r="K531">
            <v>9.3800000000000008</v>
          </cell>
          <cell r="P531">
            <v>438.37</v>
          </cell>
          <cell r="S531">
            <v>5654.973</v>
          </cell>
        </row>
        <row r="532">
          <cell r="B532" t="str">
            <v>Setor 4</v>
          </cell>
          <cell r="F532">
            <v>42596</v>
          </cell>
          <cell r="K532">
            <v>40.369999999999997</v>
          </cell>
          <cell r="P532">
            <v>1885.8879999999999</v>
          </cell>
          <cell r="S532">
            <v>24327.9552</v>
          </cell>
        </row>
        <row r="533">
          <cell r="B533" t="str">
            <v>Setor 4</v>
          </cell>
          <cell r="F533">
            <v>42596</v>
          </cell>
          <cell r="K533">
            <v>2.37</v>
          </cell>
          <cell r="P533">
            <v>110.80200000000001</v>
          </cell>
          <cell r="S533">
            <v>1429.3458000000001</v>
          </cell>
        </row>
        <row r="534">
          <cell r="B534" t="str">
            <v>Fornecedor</v>
          </cell>
          <cell r="F534">
            <v>42596</v>
          </cell>
          <cell r="K534">
            <v>157.38999999999999</v>
          </cell>
          <cell r="P534">
            <v>10441.120000000001</v>
          </cell>
          <cell r="S534">
            <v>109631.76000000001</v>
          </cell>
        </row>
        <row r="535">
          <cell r="B535" t="str">
            <v>Setor 1</v>
          </cell>
          <cell r="F535">
            <v>42597</v>
          </cell>
          <cell r="K535">
            <v>30.14</v>
          </cell>
          <cell r="P535">
            <v>2073.5880000000002</v>
          </cell>
          <cell r="S535">
            <v>24053.620800000001</v>
          </cell>
        </row>
        <row r="536">
          <cell r="B536" t="str">
            <v>Setor 1</v>
          </cell>
          <cell r="F536">
            <v>42597</v>
          </cell>
          <cell r="K536">
            <v>25.17</v>
          </cell>
          <cell r="P536">
            <v>1731.296</v>
          </cell>
          <cell r="S536">
            <v>20083.033599999999</v>
          </cell>
        </row>
        <row r="537">
          <cell r="B537" t="str">
            <v>Setor 1</v>
          </cell>
          <cell r="F537">
            <v>42597</v>
          </cell>
          <cell r="K537">
            <v>18.3</v>
          </cell>
          <cell r="P537">
            <v>1673.7919999999999</v>
          </cell>
          <cell r="S537">
            <v>19415.9872</v>
          </cell>
        </row>
        <row r="538">
          <cell r="B538" t="str">
            <v>Setor 1</v>
          </cell>
          <cell r="F538">
            <v>42597</v>
          </cell>
          <cell r="K538">
            <v>20.29</v>
          </cell>
          <cell r="P538">
            <v>1854.9680000000001</v>
          </cell>
          <cell r="S538">
            <v>21517.628799999999</v>
          </cell>
        </row>
        <row r="539">
          <cell r="B539" t="str">
            <v>Setor 1</v>
          </cell>
          <cell r="F539">
            <v>42597</v>
          </cell>
          <cell r="K539">
            <v>22.4</v>
          </cell>
          <cell r="P539">
            <v>2049.6759999999999</v>
          </cell>
          <cell r="S539">
            <v>23776.241599999998</v>
          </cell>
        </row>
        <row r="540">
          <cell r="B540" t="str">
            <v>Setor 4</v>
          </cell>
          <cell r="F540">
            <v>42597</v>
          </cell>
          <cell r="K540">
            <v>11.79</v>
          </cell>
          <cell r="P540">
            <v>743.70600000000002</v>
          </cell>
          <cell r="S540">
            <v>9668.1779999999999</v>
          </cell>
        </row>
        <row r="541">
          <cell r="B541" t="str">
            <v>Setor 4</v>
          </cell>
          <cell r="F541">
            <v>42597</v>
          </cell>
          <cell r="K541">
            <v>21.55</v>
          </cell>
          <cell r="P541">
            <v>1358.9739999999999</v>
          </cell>
          <cell r="S541">
            <v>17666.662</v>
          </cell>
        </row>
        <row r="542">
          <cell r="B542" t="str">
            <v>Fornecedor</v>
          </cell>
          <cell r="F542">
            <v>42597</v>
          </cell>
          <cell r="K542">
            <v>40.369999999999997</v>
          </cell>
          <cell r="P542">
            <v>4283.8860000000004</v>
          </cell>
          <cell r="S542">
            <v>46694.357400000008</v>
          </cell>
        </row>
        <row r="543">
          <cell r="B543" t="str">
            <v>Fornecedor</v>
          </cell>
          <cell r="F543">
            <v>42597</v>
          </cell>
          <cell r="K543">
            <v>18.78</v>
          </cell>
          <cell r="P543">
            <v>1991.836</v>
          </cell>
          <cell r="S543">
            <v>21711.0124</v>
          </cell>
        </row>
        <row r="544">
          <cell r="B544" t="str">
            <v>Fornecedor</v>
          </cell>
          <cell r="F544">
            <v>42597</v>
          </cell>
          <cell r="K544">
            <v>15.19</v>
          </cell>
          <cell r="P544">
            <v>1611.1880000000001</v>
          </cell>
          <cell r="S544">
            <v>17561.949200000003</v>
          </cell>
        </row>
        <row r="545">
          <cell r="B545" t="str">
            <v>Fornecedor</v>
          </cell>
          <cell r="F545">
            <v>42597</v>
          </cell>
          <cell r="K545">
            <v>23.92</v>
          </cell>
          <cell r="P545">
            <v>2538.3359999999998</v>
          </cell>
          <cell r="S545">
            <v>27667.862399999998</v>
          </cell>
        </row>
        <row r="546">
          <cell r="B546" t="str">
            <v>Fornecedor</v>
          </cell>
          <cell r="F546">
            <v>42597</v>
          </cell>
          <cell r="K546">
            <v>35.03</v>
          </cell>
          <cell r="P546">
            <v>3718.154</v>
          </cell>
          <cell r="S546">
            <v>40527.878600000004</v>
          </cell>
        </row>
        <row r="547">
          <cell r="B547" t="str">
            <v>Setor 1</v>
          </cell>
          <cell r="F547">
            <v>42599</v>
          </cell>
          <cell r="K547">
            <v>19.059999999999999</v>
          </cell>
          <cell r="P547">
            <v>1424.04</v>
          </cell>
          <cell r="S547">
            <v>16803.672000000002</v>
          </cell>
        </row>
        <row r="548">
          <cell r="B548" t="str">
            <v>Setor 1</v>
          </cell>
          <cell r="F548">
            <v>42599</v>
          </cell>
          <cell r="K548">
            <v>5.9</v>
          </cell>
          <cell r="P548">
            <v>477.428</v>
          </cell>
          <cell r="S548">
            <v>5633.6504000000004</v>
          </cell>
        </row>
        <row r="549">
          <cell r="B549" t="str">
            <v>Setor 1</v>
          </cell>
          <cell r="F549">
            <v>42599</v>
          </cell>
          <cell r="K549">
            <v>29.89</v>
          </cell>
          <cell r="P549">
            <v>2417.252</v>
          </cell>
          <cell r="S549">
            <v>28523.5736</v>
          </cell>
        </row>
        <row r="550">
          <cell r="B550" t="str">
            <v>Setor 4</v>
          </cell>
          <cell r="F550">
            <v>42599</v>
          </cell>
          <cell r="K550">
            <v>38.92</v>
          </cell>
          <cell r="P550">
            <v>634.98</v>
          </cell>
          <cell r="S550">
            <v>5905.3140000000003</v>
          </cell>
        </row>
        <row r="551">
          <cell r="B551" t="str">
            <v>Setor 1</v>
          </cell>
          <cell r="F551">
            <v>42600</v>
          </cell>
          <cell r="K551">
            <v>27.07</v>
          </cell>
          <cell r="P551">
            <v>1975.41</v>
          </cell>
          <cell r="S551">
            <v>23902.460999999999</v>
          </cell>
        </row>
        <row r="552">
          <cell r="B552" t="str">
            <v>Setor 1</v>
          </cell>
          <cell r="F552">
            <v>42600</v>
          </cell>
          <cell r="K552">
            <v>49.14</v>
          </cell>
          <cell r="P552">
            <v>3586.8850000000002</v>
          </cell>
          <cell r="S552">
            <v>43401.308499999999</v>
          </cell>
        </row>
        <row r="553">
          <cell r="B553" t="str">
            <v>Setor 1</v>
          </cell>
          <cell r="F553">
            <v>42600</v>
          </cell>
          <cell r="K553">
            <v>99.78</v>
          </cell>
          <cell r="P553">
            <v>7512.2969999999996</v>
          </cell>
          <cell r="S553">
            <v>96157.401599999997</v>
          </cell>
        </row>
        <row r="554">
          <cell r="B554" t="str">
            <v>Setor 1</v>
          </cell>
          <cell r="F554">
            <v>42600</v>
          </cell>
          <cell r="K554">
            <v>55.4</v>
          </cell>
          <cell r="P554">
            <v>4018.473</v>
          </cell>
          <cell r="S554">
            <v>48221.675999999999</v>
          </cell>
        </row>
        <row r="555">
          <cell r="B555" t="str">
            <v>Setor 1</v>
          </cell>
          <cell r="F555">
            <v>42600</v>
          </cell>
          <cell r="K555">
            <v>62.02</v>
          </cell>
          <cell r="P555">
            <v>4558.4949999999999</v>
          </cell>
          <cell r="S555">
            <v>58348.736000000004</v>
          </cell>
        </row>
        <row r="556">
          <cell r="B556" t="str">
            <v>Setor 2</v>
          </cell>
          <cell r="F556">
            <v>42601</v>
          </cell>
          <cell r="K556">
            <v>25.99</v>
          </cell>
          <cell r="P556">
            <v>1412.9159999999999</v>
          </cell>
          <cell r="S556">
            <v>15824.659199999998</v>
          </cell>
        </row>
        <row r="557">
          <cell r="B557" t="str">
            <v>Setor 2</v>
          </cell>
          <cell r="F557">
            <v>42601</v>
          </cell>
          <cell r="K557">
            <v>30.04</v>
          </cell>
          <cell r="P557">
            <v>1633.2260000000001</v>
          </cell>
          <cell r="S557">
            <v>18292.1312</v>
          </cell>
        </row>
        <row r="558">
          <cell r="B558" t="str">
            <v>Setor 2</v>
          </cell>
          <cell r="F558">
            <v>42601</v>
          </cell>
          <cell r="K558">
            <v>3.08</v>
          </cell>
          <cell r="P558">
            <v>167.58</v>
          </cell>
          <cell r="S558">
            <v>1876.896</v>
          </cell>
        </row>
        <row r="559">
          <cell r="B559" t="str">
            <v>Setor 2</v>
          </cell>
          <cell r="F559">
            <v>42601</v>
          </cell>
          <cell r="K559">
            <v>11.98</v>
          </cell>
          <cell r="P559">
            <v>651.50400000000002</v>
          </cell>
          <cell r="S559">
            <v>7296.8447999999999</v>
          </cell>
        </row>
        <row r="560">
          <cell r="B560" t="str">
            <v>Setor 2</v>
          </cell>
          <cell r="F560">
            <v>42601</v>
          </cell>
          <cell r="K560">
            <v>42.18</v>
          </cell>
          <cell r="P560">
            <v>2294.15</v>
          </cell>
          <cell r="S560">
            <v>25694.48</v>
          </cell>
        </row>
        <row r="561">
          <cell r="B561" t="str">
            <v>Setor 2</v>
          </cell>
          <cell r="F561">
            <v>42601</v>
          </cell>
          <cell r="K561">
            <v>13.67</v>
          </cell>
          <cell r="P561">
            <v>744.86400000000003</v>
          </cell>
          <cell r="S561">
            <v>8342.4768000000004</v>
          </cell>
        </row>
        <row r="562">
          <cell r="B562" t="str">
            <v>Setor 4</v>
          </cell>
          <cell r="F562">
            <v>42601</v>
          </cell>
          <cell r="K562">
            <v>18.559999999999999</v>
          </cell>
          <cell r="P562">
            <v>662.50900000000001</v>
          </cell>
          <cell r="S562">
            <v>6227.5846000000001</v>
          </cell>
        </row>
        <row r="563">
          <cell r="B563" t="str">
            <v>Setor 4</v>
          </cell>
          <cell r="F563">
            <v>42601</v>
          </cell>
          <cell r="K563">
            <v>32.72</v>
          </cell>
          <cell r="P563">
            <v>1167.8889999999999</v>
          </cell>
          <cell r="S563">
            <v>10978.1566</v>
          </cell>
        </row>
        <row r="564">
          <cell r="B564" t="str">
            <v>Setor 4</v>
          </cell>
          <cell r="F564">
            <v>42601</v>
          </cell>
          <cell r="K564">
            <v>36.729999999999997</v>
          </cell>
          <cell r="P564">
            <v>2118.5320000000002</v>
          </cell>
          <cell r="S564">
            <v>25210.530800000004</v>
          </cell>
        </row>
        <row r="565">
          <cell r="B565" t="str">
            <v>Fornecedor</v>
          </cell>
          <cell r="F565">
            <v>42602</v>
          </cell>
          <cell r="K565">
            <v>19.04</v>
          </cell>
          <cell r="P565">
            <v>1403.45</v>
          </cell>
          <cell r="S565">
            <v>17402.780000000002</v>
          </cell>
        </row>
        <row r="566">
          <cell r="B566" t="str">
            <v>Fornecedor</v>
          </cell>
          <cell r="F566">
            <v>42602</v>
          </cell>
          <cell r="K566">
            <v>19.09</v>
          </cell>
          <cell r="P566">
            <v>1500.972</v>
          </cell>
          <cell r="S566">
            <v>16210.497600000001</v>
          </cell>
        </row>
        <row r="567">
          <cell r="B567" t="str">
            <v>Setor 4</v>
          </cell>
          <cell r="F567">
            <v>42602</v>
          </cell>
          <cell r="K567">
            <v>19.43</v>
          </cell>
          <cell r="P567">
            <v>972.17</v>
          </cell>
          <cell r="S567">
            <v>9138.3979999999992</v>
          </cell>
        </row>
        <row r="568">
          <cell r="B568" t="str">
            <v>Fornecedor</v>
          </cell>
          <cell r="F568">
            <v>42603</v>
          </cell>
          <cell r="K568">
            <v>8.93</v>
          </cell>
          <cell r="P568">
            <v>513.10599999999999</v>
          </cell>
          <cell r="S568">
            <v>6259.8931999999995</v>
          </cell>
        </row>
        <row r="569">
          <cell r="B569" t="str">
            <v>Fornecedor</v>
          </cell>
          <cell r="F569">
            <v>42603</v>
          </cell>
          <cell r="K569">
            <v>13.95</v>
          </cell>
          <cell r="P569">
            <v>802.48500000000001</v>
          </cell>
          <cell r="S569">
            <v>9790.3169999999991</v>
          </cell>
        </row>
        <row r="570">
          <cell r="B570" t="str">
            <v>Fornecedor</v>
          </cell>
          <cell r="F570">
            <v>42603</v>
          </cell>
          <cell r="K570">
            <v>15.55</v>
          </cell>
          <cell r="P570">
            <v>893.99099999999999</v>
          </cell>
          <cell r="S570">
            <v>10906.690199999999</v>
          </cell>
        </row>
        <row r="571">
          <cell r="B571" t="str">
            <v>Fornecedor</v>
          </cell>
          <cell r="F571">
            <v>42603</v>
          </cell>
          <cell r="K571">
            <v>24.76</v>
          </cell>
          <cell r="P571">
            <v>1423.8530000000001</v>
          </cell>
          <cell r="S571">
            <v>17513.391900000002</v>
          </cell>
        </row>
        <row r="572">
          <cell r="B572" t="str">
            <v>Fornecedor</v>
          </cell>
          <cell r="F572">
            <v>42603</v>
          </cell>
          <cell r="K572">
            <v>18.37</v>
          </cell>
          <cell r="P572">
            <v>1056.095</v>
          </cell>
          <cell r="S572">
            <v>12989.968500000001</v>
          </cell>
        </row>
        <row r="573">
          <cell r="B573" t="str">
            <v>Fornecedor</v>
          </cell>
          <cell r="F573">
            <v>42603</v>
          </cell>
          <cell r="K573">
            <v>18.23</v>
          </cell>
          <cell r="P573">
            <v>1048.239</v>
          </cell>
          <cell r="S573">
            <v>12893.3397</v>
          </cell>
        </row>
        <row r="574">
          <cell r="B574" t="str">
            <v>Fornecedor</v>
          </cell>
          <cell r="F574">
            <v>42603</v>
          </cell>
          <cell r="K574">
            <v>8.2899999999999991</v>
          </cell>
          <cell r="P574">
            <v>476.52</v>
          </cell>
          <cell r="S574">
            <v>5861.1959999999999</v>
          </cell>
        </row>
        <row r="575">
          <cell r="B575" t="str">
            <v>Fornecedor</v>
          </cell>
          <cell r="F575">
            <v>42603</v>
          </cell>
          <cell r="K575">
            <v>4.67</v>
          </cell>
          <cell r="P575">
            <v>269.75099999999998</v>
          </cell>
          <cell r="S575">
            <v>3317.9373000000001</v>
          </cell>
        </row>
        <row r="576">
          <cell r="B576" t="str">
            <v>Setor 1</v>
          </cell>
          <cell r="F576">
            <v>42605</v>
          </cell>
          <cell r="K576">
            <v>66.09</v>
          </cell>
          <cell r="P576">
            <v>5789.8019999999997</v>
          </cell>
          <cell r="S576">
            <v>75267.425999999992</v>
          </cell>
        </row>
        <row r="577">
          <cell r="B577" t="str">
            <v>Setor 1</v>
          </cell>
          <cell r="F577">
            <v>42605</v>
          </cell>
          <cell r="K577">
            <v>88.69</v>
          </cell>
          <cell r="P577">
            <v>8000.7879999999996</v>
          </cell>
          <cell r="S577">
            <v>107210.5592</v>
          </cell>
        </row>
        <row r="578">
          <cell r="B578" t="str">
            <v>Fornecedor</v>
          </cell>
          <cell r="F578">
            <v>42606</v>
          </cell>
          <cell r="K578">
            <v>88</v>
          </cell>
          <cell r="P578">
            <v>7693.19</v>
          </cell>
          <cell r="S578">
            <v>76162.581000000006</v>
          </cell>
        </row>
        <row r="579">
          <cell r="B579" t="str">
            <v>Fornecedor</v>
          </cell>
          <cell r="F579">
            <v>42606</v>
          </cell>
          <cell r="K579">
            <v>72.86</v>
          </cell>
          <cell r="P579">
            <v>6370.19</v>
          </cell>
          <cell r="S579">
            <v>63701.899999999994</v>
          </cell>
        </row>
        <row r="580">
          <cell r="B580" t="str">
            <v>Setor 3</v>
          </cell>
          <cell r="F580">
            <v>42607</v>
          </cell>
          <cell r="K580">
            <v>20.39</v>
          </cell>
          <cell r="P580">
            <v>2224.4299999999998</v>
          </cell>
          <cell r="S580">
            <v>27138.045999999995</v>
          </cell>
        </row>
        <row r="581">
          <cell r="B581" t="str">
            <v>Fornecedor</v>
          </cell>
          <cell r="F581">
            <v>42607</v>
          </cell>
          <cell r="K581">
            <v>14.27</v>
          </cell>
          <cell r="P581">
            <v>928.40700000000004</v>
          </cell>
          <cell r="S581">
            <v>11512.246800000001</v>
          </cell>
        </row>
        <row r="582">
          <cell r="B582" t="str">
            <v>Fornecedor</v>
          </cell>
          <cell r="F582">
            <v>42607</v>
          </cell>
          <cell r="K582">
            <v>36.53</v>
          </cell>
          <cell r="P582">
            <v>2786.5729999999999</v>
          </cell>
          <cell r="S582">
            <v>34553.5052</v>
          </cell>
        </row>
        <row r="583">
          <cell r="B583" t="str">
            <v>Setor 2</v>
          </cell>
          <cell r="F583">
            <v>42608</v>
          </cell>
          <cell r="K583">
            <v>41.34</v>
          </cell>
          <cell r="P583">
            <v>2571.4360000000001</v>
          </cell>
          <cell r="S583">
            <v>32914.380800000006</v>
          </cell>
        </row>
        <row r="584">
          <cell r="B584" t="str">
            <v>Setor 2</v>
          </cell>
          <cell r="F584">
            <v>42608</v>
          </cell>
          <cell r="K584">
            <v>30.82</v>
          </cell>
          <cell r="P584">
            <v>1997.633</v>
          </cell>
          <cell r="S584">
            <v>25569.702400000002</v>
          </cell>
        </row>
        <row r="585">
          <cell r="B585" t="str">
            <v>Setor 2</v>
          </cell>
          <cell r="F585">
            <v>42608</v>
          </cell>
          <cell r="K585">
            <v>25.43</v>
          </cell>
          <cell r="P585">
            <v>1340.0070000000001</v>
          </cell>
          <cell r="S585">
            <v>17018.088899999999</v>
          </cell>
        </row>
        <row r="586">
          <cell r="B586" t="str">
            <v>Setor 2</v>
          </cell>
          <cell r="F586">
            <v>42608</v>
          </cell>
          <cell r="K586">
            <v>47.45</v>
          </cell>
          <cell r="P586">
            <v>4633.3980000000001</v>
          </cell>
          <cell r="S586">
            <v>58844.154600000002</v>
          </cell>
        </row>
        <row r="587">
          <cell r="B587" t="str">
            <v>Setor 2</v>
          </cell>
          <cell r="F587">
            <v>42608</v>
          </cell>
          <cell r="K587">
            <v>27.62</v>
          </cell>
          <cell r="P587">
            <v>1505.046</v>
          </cell>
          <cell r="S587">
            <v>18963.579600000001</v>
          </cell>
        </row>
        <row r="588">
          <cell r="B588" t="str">
            <v>Setor 4</v>
          </cell>
          <cell r="F588">
            <v>42608</v>
          </cell>
          <cell r="K588">
            <v>41.74</v>
          </cell>
          <cell r="P588">
            <v>3701.384</v>
          </cell>
          <cell r="S588">
            <v>41825.639200000005</v>
          </cell>
        </row>
        <row r="589">
          <cell r="B589" t="str">
            <v>Setor 4</v>
          </cell>
          <cell r="F589">
            <v>42608</v>
          </cell>
          <cell r="K589">
            <v>47.76</v>
          </cell>
          <cell r="P589">
            <v>4098.0550000000003</v>
          </cell>
          <cell r="S589">
            <v>46308.021500000003</v>
          </cell>
        </row>
        <row r="590">
          <cell r="B590" t="str">
            <v>Setor 4</v>
          </cell>
          <cell r="F590">
            <v>42608</v>
          </cell>
          <cell r="K590">
            <v>11.15</v>
          </cell>
          <cell r="P590">
            <v>957.08699999999999</v>
          </cell>
          <cell r="S590">
            <v>10815.0831</v>
          </cell>
        </row>
        <row r="591">
          <cell r="B591" t="str">
            <v>Setor 4</v>
          </cell>
          <cell r="F591">
            <v>42608</v>
          </cell>
          <cell r="K591">
            <v>7.79</v>
          </cell>
          <cell r="P591">
            <v>669.24400000000003</v>
          </cell>
          <cell r="S591">
            <v>7562.4572000000007</v>
          </cell>
        </row>
        <row r="592">
          <cell r="B592" t="str">
            <v>Fornecedor</v>
          </cell>
          <cell r="F592">
            <v>42608</v>
          </cell>
          <cell r="K592">
            <v>33.08</v>
          </cell>
          <cell r="P592">
            <v>2876.38</v>
          </cell>
          <cell r="S592">
            <v>25599.782000000003</v>
          </cell>
        </row>
        <row r="593">
          <cell r="B593" t="str">
            <v>Setor 2</v>
          </cell>
          <cell r="F593">
            <v>42609</v>
          </cell>
          <cell r="K593">
            <v>41.55</v>
          </cell>
          <cell r="P593">
            <v>1615.24</v>
          </cell>
          <cell r="S593">
            <v>16152.4</v>
          </cell>
        </row>
        <row r="594">
          <cell r="B594" t="str">
            <v>Setor 3</v>
          </cell>
          <cell r="F594">
            <v>42610</v>
          </cell>
          <cell r="K594">
            <v>9.94</v>
          </cell>
          <cell r="P594">
            <v>853.61900000000003</v>
          </cell>
          <cell r="S594">
            <v>10499.513700000001</v>
          </cell>
        </row>
        <row r="595">
          <cell r="B595" t="str">
            <v>Setor 3</v>
          </cell>
          <cell r="F595">
            <v>42610</v>
          </cell>
          <cell r="K595">
            <v>5.87</v>
          </cell>
          <cell r="P595">
            <v>503.67700000000002</v>
          </cell>
          <cell r="S595">
            <v>6195.227100000001</v>
          </cell>
        </row>
        <row r="596">
          <cell r="B596" t="str">
            <v>Setor 3</v>
          </cell>
          <cell r="F596">
            <v>42610</v>
          </cell>
          <cell r="K596">
            <v>7.2</v>
          </cell>
          <cell r="P596">
            <v>617.851</v>
          </cell>
          <cell r="S596">
            <v>7723.1374999999998</v>
          </cell>
        </row>
        <row r="597">
          <cell r="B597" t="str">
            <v>Setor 3</v>
          </cell>
          <cell r="F597">
            <v>42610</v>
          </cell>
          <cell r="K597">
            <v>10.16</v>
          </cell>
          <cell r="P597">
            <v>872.48199999999997</v>
          </cell>
          <cell r="S597">
            <v>10906.025</v>
          </cell>
        </row>
        <row r="598">
          <cell r="B598" t="str">
            <v>Setor 3</v>
          </cell>
          <cell r="F598">
            <v>42610</v>
          </cell>
          <cell r="K598">
            <v>7.18</v>
          </cell>
          <cell r="P598">
            <v>616.81299999999999</v>
          </cell>
          <cell r="S598">
            <v>7710.1624999999995</v>
          </cell>
        </row>
        <row r="599">
          <cell r="B599" t="str">
            <v>Setor 3</v>
          </cell>
          <cell r="F599">
            <v>42610</v>
          </cell>
          <cell r="K599">
            <v>12.46</v>
          </cell>
          <cell r="P599">
            <v>1070.4670000000001</v>
          </cell>
          <cell r="S599">
            <v>13166.744100000002</v>
          </cell>
        </row>
        <row r="600">
          <cell r="B600" t="str">
            <v>Setor 3</v>
          </cell>
          <cell r="F600">
            <v>42610</v>
          </cell>
          <cell r="K600">
            <v>11.25</v>
          </cell>
          <cell r="P600">
            <v>966.78700000000003</v>
          </cell>
          <cell r="S600">
            <v>11988.158800000001</v>
          </cell>
        </row>
        <row r="601">
          <cell r="B601" t="str">
            <v>Setor 3</v>
          </cell>
          <cell r="F601">
            <v>42610</v>
          </cell>
          <cell r="K601">
            <v>21.4</v>
          </cell>
          <cell r="P601">
            <v>1838.4749999999999</v>
          </cell>
          <cell r="S601">
            <v>22797.09</v>
          </cell>
        </row>
        <row r="602">
          <cell r="B602" t="str">
            <v>Setor 3</v>
          </cell>
          <cell r="F602">
            <v>42610</v>
          </cell>
          <cell r="K602">
            <v>17.260000000000002</v>
          </cell>
          <cell r="P602">
            <v>1482.252</v>
          </cell>
          <cell r="S602">
            <v>18379.924800000001</v>
          </cell>
        </row>
        <row r="603">
          <cell r="B603" t="str">
            <v>Setor 3</v>
          </cell>
          <cell r="F603">
            <v>42610</v>
          </cell>
          <cell r="K603">
            <v>9.6199999999999992</v>
          </cell>
          <cell r="P603">
            <v>826.37400000000002</v>
          </cell>
          <cell r="S603">
            <v>10329.675000000001</v>
          </cell>
        </row>
        <row r="604">
          <cell r="B604" t="str">
            <v>Setor 3</v>
          </cell>
          <cell r="F604">
            <v>42610</v>
          </cell>
          <cell r="K604">
            <v>12.73</v>
          </cell>
          <cell r="P604">
            <v>1096.6030000000001</v>
          </cell>
          <cell r="S604">
            <v>13707.5375</v>
          </cell>
        </row>
        <row r="605">
          <cell r="B605" t="str">
            <v>Fornecedor</v>
          </cell>
          <cell r="F605">
            <v>42610</v>
          </cell>
          <cell r="K605">
            <v>31.12</v>
          </cell>
          <cell r="P605">
            <v>1542.8230000000001</v>
          </cell>
          <cell r="S605">
            <v>18976.722900000001</v>
          </cell>
        </row>
        <row r="606">
          <cell r="B606" t="str">
            <v>Fornecedor</v>
          </cell>
          <cell r="F606">
            <v>42610</v>
          </cell>
          <cell r="K606">
            <v>6.13</v>
          </cell>
          <cell r="P606">
            <v>304.11799999999999</v>
          </cell>
          <cell r="S606">
            <v>3740.6514000000002</v>
          </cell>
        </row>
        <row r="607">
          <cell r="B607" t="str">
            <v>Fornecedor</v>
          </cell>
          <cell r="F607">
            <v>42610</v>
          </cell>
          <cell r="K607">
            <v>19.850000000000001</v>
          </cell>
          <cell r="P607">
            <v>983.923</v>
          </cell>
          <cell r="S607">
            <v>12102.252900000001</v>
          </cell>
        </row>
        <row r="608">
          <cell r="B608" t="str">
            <v>Fornecedor</v>
          </cell>
          <cell r="F608">
            <v>42610</v>
          </cell>
          <cell r="K608">
            <v>22.23</v>
          </cell>
          <cell r="P608">
            <v>1101.8920000000001</v>
          </cell>
          <cell r="S608">
            <v>13553.271600000002</v>
          </cell>
        </row>
        <row r="609">
          <cell r="B609" t="str">
            <v>Fornecedor</v>
          </cell>
          <cell r="F609">
            <v>42610</v>
          </cell>
          <cell r="K609">
            <v>5.72</v>
          </cell>
          <cell r="P609">
            <v>284.464</v>
          </cell>
          <cell r="S609">
            <v>3470.4607999999998</v>
          </cell>
        </row>
        <row r="610">
          <cell r="B610" t="str">
            <v>Setor 4</v>
          </cell>
          <cell r="F610">
            <v>42610</v>
          </cell>
          <cell r="K610">
            <v>18.48</v>
          </cell>
          <cell r="P610">
            <v>1866.299</v>
          </cell>
          <cell r="S610">
            <v>24448.516899999999</v>
          </cell>
        </row>
        <row r="611">
          <cell r="B611" t="str">
            <v>Setor 4</v>
          </cell>
          <cell r="F611">
            <v>42610</v>
          </cell>
          <cell r="K611">
            <v>27.73</v>
          </cell>
          <cell r="P611">
            <v>2800.0709999999999</v>
          </cell>
          <cell r="S611">
            <v>36680.930099999998</v>
          </cell>
        </row>
        <row r="612">
          <cell r="B612" t="str">
            <v>Setor 2</v>
          </cell>
          <cell r="F612">
            <v>42612</v>
          </cell>
          <cell r="K612">
            <v>29.74</v>
          </cell>
          <cell r="P612">
            <v>2001.038</v>
          </cell>
          <cell r="S612">
            <v>26013.493999999999</v>
          </cell>
        </row>
        <row r="613">
          <cell r="B613" t="str">
            <v>Setor 2</v>
          </cell>
          <cell r="F613">
            <v>42612</v>
          </cell>
          <cell r="K613">
            <v>28.34</v>
          </cell>
          <cell r="P613">
            <v>1928.9939999999999</v>
          </cell>
          <cell r="S613">
            <v>25076.921999999999</v>
          </cell>
        </row>
        <row r="614">
          <cell r="B614" t="str">
            <v>Setor 2</v>
          </cell>
          <cell r="F614">
            <v>42612</v>
          </cell>
          <cell r="K614">
            <v>45.27</v>
          </cell>
          <cell r="P614">
            <v>2579.73</v>
          </cell>
          <cell r="S614">
            <v>33536.49</v>
          </cell>
        </row>
        <row r="615">
          <cell r="B615" t="str">
            <v>Setor 2</v>
          </cell>
          <cell r="F615">
            <v>42612</v>
          </cell>
          <cell r="K615">
            <v>35.22</v>
          </cell>
          <cell r="P615">
            <v>2565.7179999999998</v>
          </cell>
          <cell r="S615">
            <v>33354.333999999995</v>
          </cell>
        </row>
        <row r="616">
          <cell r="B616" t="str">
            <v>Setor 4</v>
          </cell>
          <cell r="F616">
            <v>42612</v>
          </cell>
          <cell r="K616">
            <v>5.7</v>
          </cell>
          <cell r="P616">
            <v>284.38499999999999</v>
          </cell>
          <cell r="S616">
            <v>3128.2349999999997</v>
          </cell>
        </row>
        <row r="617">
          <cell r="B617" t="str">
            <v>Setor 4</v>
          </cell>
          <cell r="F617">
            <v>42612</v>
          </cell>
          <cell r="K617">
            <v>0.44</v>
          </cell>
          <cell r="P617">
            <v>21.677</v>
          </cell>
          <cell r="S617">
            <v>238.447</v>
          </cell>
        </row>
        <row r="618">
          <cell r="B618" t="str">
            <v>Setor 4</v>
          </cell>
          <cell r="F618">
            <v>42612</v>
          </cell>
          <cell r="K618">
            <v>8.92</v>
          </cell>
          <cell r="P618">
            <v>444.72199999999998</v>
          </cell>
          <cell r="S618">
            <v>4891.942</v>
          </cell>
        </row>
        <row r="619">
          <cell r="B619" t="str">
            <v>Setor 4</v>
          </cell>
          <cell r="F619">
            <v>42612</v>
          </cell>
          <cell r="K619">
            <v>25.28</v>
          </cell>
          <cell r="P619">
            <v>1259.356</v>
          </cell>
          <cell r="S619">
            <v>13852.915999999999</v>
          </cell>
        </row>
        <row r="620">
          <cell r="B620" t="str">
            <v>Fornecedor</v>
          </cell>
          <cell r="F620">
            <v>42612</v>
          </cell>
          <cell r="K620">
            <v>45.29</v>
          </cell>
          <cell r="P620">
            <v>3273.4180000000001</v>
          </cell>
          <cell r="S620">
            <v>36007.597999999998</v>
          </cell>
        </row>
        <row r="621">
          <cell r="B621" t="str">
            <v>Fornecedor</v>
          </cell>
          <cell r="F621">
            <v>42612</v>
          </cell>
          <cell r="K621">
            <v>35.9</v>
          </cell>
          <cell r="P621">
            <v>2595.402</v>
          </cell>
          <cell r="S621">
            <v>28549.421999999999</v>
          </cell>
        </row>
        <row r="622">
          <cell r="B622" t="str">
            <v>Setor 3</v>
          </cell>
          <cell r="F622">
            <v>42612</v>
          </cell>
          <cell r="K622">
            <v>37.700000000000003</v>
          </cell>
          <cell r="P622">
            <v>1903.4159999999999</v>
          </cell>
          <cell r="S622">
            <v>21127.917599999997</v>
          </cell>
        </row>
        <row r="623">
          <cell r="B623" t="str">
            <v>Setor 3</v>
          </cell>
          <cell r="F623">
            <v>42612</v>
          </cell>
          <cell r="K623">
            <v>14.06</v>
          </cell>
          <cell r="P623">
            <v>709.56399999999996</v>
          </cell>
          <cell r="S623">
            <v>7876.1603999999998</v>
          </cell>
        </row>
        <row r="624">
          <cell r="B624" t="str">
            <v>Setor 1</v>
          </cell>
          <cell r="F624">
            <v>42616</v>
          </cell>
          <cell r="K624">
            <v>20.079999999999998</v>
          </cell>
          <cell r="P624">
            <v>1274.296</v>
          </cell>
          <cell r="S624">
            <v>14272.1152</v>
          </cell>
        </row>
        <row r="625">
          <cell r="B625" t="str">
            <v>Setor 1</v>
          </cell>
          <cell r="F625">
            <v>42616</v>
          </cell>
          <cell r="K625">
            <v>26.99</v>
          </cell>
          <cell r="P625">
            <v>1712.432</v>
          </cell>
          <cell r="S625">
            <v>19179.238399999998</v>
          </cell>
        </row>
        <row r="626">
          <cell r="B626" t="str">
            <v>Setor 1</v>
          </cell>
          <cell r="F626">
            <v>42616</v>
          </cell>
          <cell r="K626">
            <v>23.61</v>
          </cell>
          <cell r="P626">
            <v>1498.2919999999999</v>
          </cell>
          <cell r="S626">
            <v>16780.8704</v>
          </cell>
        </row>
        <row r="627">
          <cell r="B627" t="str">
            <v>Fornecedor</v>
          </cell>
          <cell r="F627">
            <v>42622</v>
          </cell>
          <cell r="K627">
            <v>39.67</v>
          </cell>
          <cell r="P627">
            <v>2411.7800000000002</v>
          </cell>
          <cell r="S627">
            <v>22429.554000000004</v>
          </cell>
        </row>
        <row r="628">
          <cell r="B628" t="str">
            <v>Setor 1</v>
          </cell>
          <cell r="F628">
            <v>42623</v>
          </cell>
          <cell r="K628">
            <v>11.74</v>
          </cell>
          <cell r="P628">
            <v>819.39800000000002</v>
          </cell>
          <cell r="S628">
            <v>9750.8361999999997</v>
          </cell>
        </row>
        <row r="629">
          <cell r="B629" t="str">
            <v>Setor 1</v>
          </cell>
          <cell r="F629">
            <v>42623</v>
          </cell>
          <cell r="K629">
            <v>16.87</v>
          </cell>
          <cell r="P629">
            <v>1338.798</v>
          </cell>
          <cell r="S629">
            <v>16199.4558</v>
          </cell>
        </row>
        <row r="630">
          <cell r="B630" t="str">
            <v>Setor 1</v>
          </cell>
          <cell r="F630">
            <v>42623</v>
          </cell>
          <cell r="K630">
            <v>13.04</v>
          </cell>
          <cell r="P630">
            <v>1034.644</v>
          </cell>
          <cell r="S630">
            <v>12519.1924</v>
          </cell>
        </row>
        <row r="631">
          <cell r="B631" t="str">
            <v>Setor 1</v>
          </cell>
          <cell r="F631">
            <v>42623</v>
          </cell>
          <cell r="K631">
            <v>20.88</v>
          </cell>
          <cell r="P631">
            <v>1657.28</v>
          </cell>
          <cell r="S631">
            <v>20053.088</v>
          </cell>
        </row>
        <row r="632">
          <cell r="B632" t="str">
            <v>Setor 1</v>
          </cell>
          <cell r="F632">
            <v>42623</v>
          </cell>
          <cell r="K632">
            <v>29.23</v>
          </cell>
          <cell r="P632">
            <v>2138.3879999999999</v>
          </cell>
          <cell r="S632">
            <v>25874.494799999997</v>
          </cell>
        </row>
        <row r="633">
          <cell r="B633" t="str">
            <v>Setor 1</v>
          </cell>
          <cell r="F633">
            <v>42623</v>
          </cell>
          <cell r="K633">
            <v>24.09</v>
          </cell>
          <cell r="P633">
            <v>1695.0920000000001</v>
          </cell>
          <cell r="S633">
            <v>20510.6132</v>
          </cell>
        </row>
        <row r="634">
          <cell r="B634" t="str">
            <v>Setor 3</v>
          </cell>
          <cell r="F634">
            <v>42623</v>
          </cell>
          <cell r="K634">
            <v>16.100000000000001</v>
          </cell>
          <cell r="P634">
            <v>1204.085</v>
          </cell>
          <cell r="S634">
            <v>13726.569000000001</v>
          </cell>
        </row>
        <row r="635">
          <cell r="B635" t="str">
            <v>Setor 3</v>
          </cell>
          <cell r="F635">
            <v>42623</v>
          </cell>
          <cell r="K635">
            <v>17.8</v>
          </cell>
          <cell r="P635">
            <v>1330.9670000000001</v>
          </cell>
          <cell r="S635">
            <v>15173.023800000001</v>
          </cell>
        </row>
        <row r="636">
          <cell r="B636" t="str">
            <v>Setor 3</v>
          </cell>
          <cell r="F636">
            <v>42623</v>
          </cell>
          <cell r="K636">
            <v>17.55</v>
          </cell>
          <cell r="P636">
            <v>1312.038</v>
          </cell>
          <cell r="S636">
            <v>14957.233200000001</v>
          </cell>
        </row>
        <row r="637">
          <cell r="B637" t="str">
            <v>Setor 3</v>
          </cell>
          <cell r="F637">
            <v>42624</v>
          </cell>
          <cell r="K637">
            <v>20.9</v>
          </cell>
          <cell r="P637">
            <v>2004.95</v>
          </cell>
          <cell r="S637">
            <v>33282.170000000006</v>
          </cell>
        </row>
        <row r="638">
          <cell r="B638" t="str">
            <v>Setor 3</v>
          </cell>
          <cell r="F638">
            <v>42624</v>
          </cell>
          <cell r="K638">
            <v>18.510000000000002</v>
          </cell>
          <cell r="P638">
            <v>1775.7360000000001</v>
          </cell>
          <cell r="S638">
            <v>29299.644</v>
          </cell>
        </row>
        <row r="639">
          <cell r="B639" t="str">
            <v>Setor 3</v>
          </cell>
          <cell r="F639">
            <v>42624</v>
          </cell>
          <cell r="K639">
            <v>0.54</v>
          </cell>
          <cell r="P639">
            <v>51.9</v>
          </cell>
          <cell r="S639">
            <v>814.82999999999993</v>
          </cell>
        </row>
        <row r="640">
          <cell r="B640" t="str">
            <v>Setor 3</v>
          </cell>
          <cell r="F640">
            <v>42624</v>
          </cell>
          <cell r="K640">
            <v>22.05</v>
          </cell>
          <cell r="P640">
            <v>2115.8159999999998</v>
          </cell>
          <cell r="S640">
            <v>33429.892800000001</v>
          </cell>
        </row>
        <row r="641">
          <cell r="B641" t="str">
            <v>Setor 3</v>
          </cell>
          <cell r="F641">
            <v>42624</v>
          </cell>
          <cell r="K641">
            <v>1.17</v>
          </cell>
          <cell r="P641">
            <v>111.614</v>
          </cell>
          <cell r="S641">
            <v>1752.3398</v>
          </cell>
        </row>
        <row r="642">
          <cell r="B642" t="str">
            <v>Setor 3</v>
          </cell>
          <cell r="F642">
            <v>42624</v>
          </cell>
          <cell r="K642">
            <v>22.59</v>
          </cell>
          <cell r="P642">
            <v>2166.9839999999999</v>
          </cell>
          <cell r="S642">
            <v>34021.648799999995</v>
          </cell>
        </row>
        <row r="643">
          <cell r="B643" t="str">
            <v>Setor 3</v>
          </cell>
          <cell r="F643">
            <v>42624</v>
          </cell>
          <cell r="K643">
            <v>13.54</v>
          </cell>
          <cell r="P643">
            <v>1262.9559999999999</v>
          </cell>
          <cell r="S643">
            <v>19954.7048</v>
          </cell>
        </row>
        <row r="644">
          <cell r="B644" t="str">
            <v>Setor 3</v>
          </cell>
          <cell r="F644">
            <v>42624</v>
          </cell>
          <cell r="K644">
            <v>0.96</v>
          </cell>
          <cell r="P644">
            <v>91.331999999999994</v>
          </cell>
          <cell r="S644">
            <v>1443.0455999999999</v>
          </cell>
        </row>
        <row r="645">
          <cell r="B645" t="str">
            <v>Setor 3</v>
          </cell>
          <cell r="F645">
            <v>42624</v>
          </cell>
          <cell r="K645">
            <v>14.43</v>
          </cell>
          <cell r="P645">
            <v>1384.4780000000001</v>
          </cell>
          <cell r="S645">
            <v>22566.991400000003</v>
          </cell>
        </row>
        <row r="646">
          <cell r="B646" t="str">
            <v>Setor 3</v>
          </cell>
          <cell r="F646">
            <v>42624</v>
          </cell>
          <cell r="K646">
            <v>22.14</v>
          </cell>
          <cell r="P646">
            <v>2244.9740000000002</v>
          </cell>
          <cell r="S646">
            <v>35021.594400000002</v>
          </cell>
        </row>
        <row r="647">
          <cell r="B647" t="str">
            <v>Fornecedor</v>
          </cell>
          <cell r="F647">
            <v>42624</v>
          </cell>
          <cell r="K647">
            <v>20</v>
          </cell>
          <cell r="P647">
            <v>1724.92</v>
          </cell>
          <cell r="S647">
            <v>18284.152000000002</v>
          </cell>
        </row>
        <row r="648">
          <cell r="B648" t="str">
            <v>Fornecedor</v>
          </cell>
          <cell r="F648">
            <v>42625</v>
          </cell>
          <cell r="K648">
            <v>15</v>
          </cell>
          <cell r="P648">
            <v>981.64</v>
          </cell>
          <cell r="S648">
            <v>12466.828</v>
          </cell>
        </row>
        <row r="649">
          <cell r="B649" t="str">
            <v>Setor 3</v>
          </cell>
          <cell r="F649">
            <v>42626</v>
          </cell>
          <cell r="K649">
            <v>4.72</v>
          </cell>
          <cell r="P649">
            <v>269.14600000000002</v>
          </cell>
          <cell r="S649">
            <v>3606.5564000000004</v>
          </cell>
        </row>
        <row r="650">
          <cell r="B650" t="str">
            <v>Setor 3</v>
          </cell>
          <cell r="F650">
            <v>42626</v>
          </cell>
          <cell r="K650">
            <v>10.49</v>
          </cell>
          <cell r="P650">
            <v>597.96600000000001</v>
          </cell>
          <cell r="S650">
            <v>8012.7444000000005</v>
          </cell>
        </row>
        <row r="651">
          <cell r="B651" t="str">
            <v>Setor 3</v>
          </cell>
          <cell r="F651">
            <v>42626</v>
          </cell>
          <cell r="K651">
            <v>10.54</v>
          </cell>
          <cell r="P651">
            <v>581.77599999999995</v>
          </cell>
          <cell r="S651">
            <v>7795.7983999999997</v>
          </cell>
        </row>
        <row r="652">
          <cell r="B652" t="str">
            <v>Setor 3</v>
          </cell>
          <cell r="F652">
            <v>42626</v>
          </cell>
          <cell r="K652">
            <v>7.89</v>
          </cell>
          <cell r="P652">
            <v>435.38900000000001</v>
          </cell>
          <cell r="S652">
            <v>5834.2125999999998</v>
          </cell>
        </row>
        <row r="653">
          <cell r="B653" t="str">
            <v>Setor 3</v>
          </cell>
          <cell r="F653">
            <v>42626</v>
          </cell>
          <cell r="K653">
            <v>10.52</v>
          </cell>
          <cell r="P653">
            <v>580.30200000000002</v>
          </cell>
          <cell r="S653">
            <v>7776.0468000000001</v>
          </cell>
        </row>
        <row r="654">
          <cell r="B654" t="str">
            <v>Setor 3</v>
          </cell>
          <cell r="F654">
            <v>42626</v>
          </cell>
          <cell r="K654">
            <v>15.73</v>
          </cell>
          <cell r="P654">
            <v>868.46100000000001</v>
          </cell>
          <cell r="S654">
            <v>11637.377400000001</v>
          </cell>
        </row>
        <row r="655">
          <cell r="B655" t="str">
            <v>Fornecedor</v>
          </cell>
          <cell r="F655">
            <v>42626</v>
          </cell>
          <cell r="K655">
            <v>44.48</v>
          </cell>
          <cell r="P655">
            <v>3281.26</v>
          </cell>
          <cell r="S655">
            <v>41672.002</v>
          </cell>
        </row>
        <row r="656">
          <cell r="B656" t="str">
            <v>Setor 1</v>
          </cell>
          <cell r="F656">
            <v>42627</v>
          </cell>
          <cell r="K656">
            <v>15.07</v>
          </cell>
          <cell r="P656">
            <v>1132.134</v>
          </cell>
          <cell r="S656">
            <v>13698.821399999999</v>
          </cell>
        </row>
        <row r="657">
          <cell r="B657" t="str">
            <v>Setor 1</v>
          </cell>
          <cell r="F657">
            <v>42627</v>
          </cell>
          <cell r="K657">
            <v>19.41</v>
          </cell>
          <cell r="P657">
            <v>1458.4860000000001</v>
          </cell>
          <cell r="S657">
            <v>17647.6806</v>
          </cell>
        </row>
        <row r="658">
          <cell r="B658" t="str">
            <v>Setor 1</v>
          </cell>
          <cell r="F658">
            <v>42627</v>
          </cell>
          <cell r="K658">
            <v>23.77</v>
          </cell>
          <cell r="P658">
            <v>1786.838</v>
          </cell>
          <cell r="S658">
            <v>21620.739799999999</v>
          </cell>
        </row>
        <row r="659">
          <cell r="B659" t="str">
            <v>Setor 1</v>
          </cell>
          <cell r="F659">
            <v>42627</v>
          </cell>
          <cell r="K659">
            <v>26.63</v>
          </cell>
          <cell r="P659">
            <v>2001.4359999999999</v>
          </cell>
          <cell r="S659">
            <v>24217.375599999999</v>
          </cell>
        </row>
        <row r="660">
          <cell r="B660" t="str">
            <v>Setor 1</v>
          </cell>
          <cell r="F660">
            <v>42627</v>
          </cell>
          <cell r="K660">
            <v>19.2</v>
          </cell>
          <cell r="P660">
            <v>1443.7460000000001</v>
          </cell>
          <cell r="S660">
            <v>17469.3266</v>
          </cell>
        </row>
        <row r="661">
          <cell r="B661" t="str">
            <v>Setor 2</v>
          </cell>
          <cell r="F661">
            <v>42627</v>
          </cell>
          <cell r="K661">
            <v>18.48</v>
          </cell>
          <cell r="P661">
            <v>1659.38</v>
          </cell>
          <cell r="S661">
            <v>23895.072000000004</v>
          </cell>
        </row>
        <row r="662">
          <cell r="B662" t="str">
            <v>Setor 2</v>
          </cell>
          <cell r="F662">
            <v>42627</v>
          </cell>
          <cell r="K662">
            <v>9.16</v>
          </cell>
          <cell r="P662">
            <v>918.6</v>
          </cell>
          <cell r="S662">
            <v>13135.980000000001</v>
          </cell>
        </row>
        <row r="663">
          <cell r="B663" t="str">
            <v>Setor 1</v>
          </cell>
          <cell r="F663">
            <v>42628</v>
          </cell>
          <cell r="K663">
            <v>16.420000000000002</v>
          </cell>
          <cell r="P663">
            <v>1429.58</v>
          </cell>
          <cell r="S663">
            <v>17297.917999999998</v>
          </cell>
        </row>
        <row r="664">
          <cell r="B664" t="str">
            <v>Setor 1</v>
          </cell>
          <cell r="F664">
            <v>42628</v>
          </cell>
          <cell r="K664">
            <v>27.28</v>
          </cell>
          <cell r="P664">
            <v>2376.308</v>
          </cell>
          <cell r="S664">
            <v>28753.326799999999</v>
          </cell>
        </row>
        <row r="665">
          <cell r="B665" t="str">
            <v>Setor 1</v>
          </cell>
          <cell r="F665">
            <v>42628</v>
          </cell>
          <cell r="K665">
            <v>11.36</v>
          </cell>
          <cell r="P665">
            <v>1014.852</v>
          </cell>
          <cell r="S665">
            <v>12279.709199999999</v>
          </cell>
        </row>
        <row r="666">
          <cell r="B666" t="str">
            <v>Setor 4</v>
          </cell>
          <cell r="F666">
            <v>42628</v>
          </cell>
          <cell r="K666">
            <v>55.44</v>
          </cell>
          <cell r="P666">
            <v>3786.1260000000002</v>
          </cell>
          <cell r="S666">
            <v>44297.674200000001</v>
          </cell>
        </row>
        <row r="667">
          <cell r="B667" t="str">
            <v>Setor 4</v>
          </cell>
          <cell r="F667">
            <v>42628</v>
          </cell>
          <cell r="K667">
            <v>20.77</v>
          </cell>
          <cell r="P667">
            <v>1362.9590000000001</v>
          </cell>
          <cell r="S667">
            <v>15946.6203</v>
          </cell>
        </row>
        <row r="668">
          <cell r="B668" t="str">
            <v>Setor 4</v>
          </cell>
          <cell r="F668">
            <v>42628</v>
          </cell>
          <cell r="K668">
            <v>85.01</v>
          </cell>
          <cell r="P668">
            <v>5580.4549999999999</v>
          </cell>
          <cell r="S668">
            <v>65291.323499999999</v>
          </cell>
        </row>
        <row r="669">
          <cell r="B669" t="str">
            <v>Setor 4</v>
          </cell>
          <cell r="F669">
            <v>42629</v>
          </cell>
          <cell r="K669">
            <v>19.16</v>
          </cell>
          <cell r="P669">
            <v>760.05</v>
          </cell>
          <cell r="S669">
            <v>9120.5999999999985</v>
          </cell>
        </row>
        <row r="670">
          <cell r="B670" t="str">
            <v>Setor 4</v>
          </cell>
          <cell r="F670">
            <v>42629</v>
          </cell>
          <cell r="K670">
            <v>43.66</v>
          </cell>
          <cell r="P670">
            <v>1758.2650000000001</v>
          </cell>
          <cell r="S670">
            <v>20571.700499999999</v>
          </cell>
        </row>
        <row r="671">
          <cell r="B671" t="str">
            <v>Setor 4</v>
          </cell>
          <cell r="F671">
            <v>42629</v>
          </cell>
          <cell r="K671">
            <v>40.68</v>
          </cell>
          <cell r="P671">
            <v>1638.345</v>
          </cell>
          <cell r="S671">
            <v>19332.471000000001</v>
          </cell>
        </row>
        <row r="672">
          <cell r="B672" t="str">
            <v>Setor 3</v>
          </cell>
          <cell r="F672">
            <v>42629</v>
          </cell>
          <cell r="K672">
            <v>25.07</v>
          </cell>
          <cell r="P672">
            <v>1489.8969999999999</v>
          </cell>
          <cell r="S672">
            <v>17431.794899999997</v>
          </cell>
        </row>
        <row r="673">
          <cell r="B673" t="str">
            <v>Setor 3</v>
          </cell>
          <cell r="F673">
            <v>42629</v>
          </cell>
          <cell r="K673">
            <v>15.33</v>
          </cell>
          <cell r="P673">
            <v>910.97699999999998</v>
          </cell>
          <cell r="S673">
            <v>10658.430899999999</v>
          </cell>
        </row>
        <row r="674">
          <cell r="B674" t="str">
            <v>Setor 3</v>
          </cell>
          <cell r="F674">
            <v>42629</v>
          </cell>
          <cell r="K674">
            <v>8.75</v>
          </cell>
          <cell r="P674">
            <v>520.23500000000001</v>
          </cell>
          <cell r="S674">
            <v>6086.7494999999999</v>
          </cell>
        </row>
        <row r="675">
          <cell r="B675" t="str">
            <v>Setor 3</v>
          </cell>
          <cell r="F675">
            <v>42629</v>
          </cell>
          <cell r="K675">
            <v>5.61</v>
          </cell>
          <cell r="P675">
            <v>332.97300000000001</v>
          </cell>
          <cell r="S675">
            <v>3895.7840999999999</v>
          </cell>
        </row>
        <row r="676">
          <cell r="B676" t="str">
            <v>Setor 3</v>
          </cell>
          <cell r="F676">
            <v>42629</v>
          </cell>
          <cell r="K676">
            <v>19.46</v>
          </cell>
          <cell r="P676">
            <v>1155.8810000000001</v>
          </cell>
          <cell r="S676">
            <v>13523.807699999999</v>
          </cell>
        </row>
        <row r="677">
          <cell r="B677" t="str">
            <v>Setor 3</v>
          </cell>
          <cell r="F677">
            <v>42629</v>
          </cell>
          <cell r="K677">
            <v>21.31</v>
          </cell>
          <cell r="P677">
            <v>1266.7270000000001</v>
          </cell>
          <cell r="S677">
            <v>14820.705900000001</v>
          </cell>
        </row>
        <row r="678">
          <cell r="B678" t="str">
            <v>Setor 3</v>
          </cell>
          <cell r="F678">
            <v>42631</v>
          </cell>
          <cell r="K678">
            <v>69.069999999999993</v>
          </cell>
          <cell r="P678">
            <v>6755.0360000000001</v>
          </cell>
          <cell r="S678">
            <v>94570.504000000001</v>
          </cell>
        </row>
        <row r="679">
          <cell r="B679" t="str">
            <v>Setor 3</v>
          </cell>
          <cell r="F679">
            <v>42631</v>
          </cell>
          <cell r="K679">
            <v>27.58</v>
          </cell>
          <cell r="P679">
            <v>2697.098</v>
          </cell>
          <cell r="S679">
            <v>37759.372000000003</v>
          </cell>
        </row>
        <row r="680">
          <cell r="B680" t="str">
            <v>Setor 3</v>
          </cell>
          <cell r="F680">
            <v>42631</v>
          </cell>
          <cell r="K680">
            <v>27.49</v>
          </cell>
          <cell r="P680">
            <v>2757.0459999999998</v>
          </cell>
          <cell r="S680">
            <v>38047.234799999998</v>
          </cell>
        </row>
        <row r="681">
          <cell r="B681" t="str">
            <v>Setor 1</v>
          </cell>
          <cell r="F681">
            <v>42635</v>
          </cell>
          <cell r="K681">
            <v>76.27</v>
          </cell>
          <cell r="P681">
            <v>7940.4979999999996</v>
          </cell>
          <cell r="S681">
            <v>88139.527799999996</v>
          </cell>
        </row>
        <row r="682">
          <cell r="B682" t="str">
            <v>Setor 1</v>
          </cell>
          <cell r="F682">
            <v>42635</v>
          </cell>
          <cell r="K682">
            <v>63.13</v>
          </cell>
          <cell r="P682">
            <v>6365.3819999999996</v>
          </cell>
          <cell r="S682">
            <v>94207.653600000005</v>
          </cell>
        </row>
        <row r="683">
          <cell r="B683" t="str">
            <v>Setor 4</v>
          </cell>
          <cell r="F683">
            <v>42635</v>
          </cell>
          <cell r="K683">
            <v>53.7</v>
          </cell>
          <cell r="P683">
            <v>3004.1480000000001</v>
          </cell>
          <cell r="S683">
            <v>40856.412799999998</v>
          </cell>
        </row>
        <row r="684">
          <cell r="B684" t="str">
            <v>Setor 4</v>
          </cell>
          <cell r="F684">
            <v>42635</v>
          </cell>
          <cell r="K684">
            <v>44.84</v>
          </cell>
          <cell r="P684">
            <v>2507.8270000000002</v>
          </cell>
          <cell r="S684">
            <v>34106.447200000002</v>
          </cell>
        </row>
        <row r="685">
          <cell r="B685" t="str">
            <v>Setor 4</v>
          </cell>
          <cell r="F685">
            <v>42635</v>
          </cell>
          <cell r="K685">
            <v>28.82</v>
          </cell>
          <cell r="P685">
            <v>1612.4449999999999</v>
          </cell>
          <cell r="S685">
            <v>21929.251999999997</v>
          </cell>
        </row>
        <row r="686">
          <cell r="B686" t="str">
            <v>Setor 3</v>
          </cell>
          <cell r="F686">
            <v>42636</v>
          </cell>
          <cell r="K686">
            <v>10.56</v>
          </cell>
          <cell r="P686">
            <v>735.56</v>
          </cell>
          <cell r="S686">
            <v>8900.2759999999998</v>
          </cell>
        </row>
        <row r="687">
          <cell r="B687" t="str">
            <v>Setor 3</v>
          </cell>
          <cell r="F687">
            <v>42636</v>
          </cell>
          <cell r="K687">
            <v>15.18</v>
          </cell>
          <cell r="P687">
            <v>1058.2059999999999</v>
          </cell>
          <cell r="S687">
            <v>12804.292599999999</v>
          </cell>
        </row>
        <row r="688">
          <cell r="B688" t="str">
            <v>Setor 3</v>
          </cell>
          <cell r="F688">
            <v>42636</v>
          </cell>
          <cell r="K688">
            <v>16.989999999999998</v>
          </cell>
          <cell r="P688">
            <v>1183.664</v>
          </cell>
          <cell r="S688">
            <v>14322.3344</v>
          </cell>
        </row>
        <row r="689">
          <cell r="B689" t="str">
            <v>Setor 3</v>
          </cell>
          <cell r="F689">
            <v>42636</v>
          </cell>
          <cell r="K689">
            <v>17.82</v>
          </cell>
          <cell r="P689">
            <v>1241.43</v>
          </cell>
          <cell r="S689">
            <v>15021.303</v>
          </cell>
        </row>
        <row r="690">
          <cell r="B690" t="str">
            <v>Setor 3</v>
          </cell>
          <cell r="F690">
            <v>42636</v>
          </cell>
          <cell r="K690">
            <v>11.26</v>
          </cell>
          <cell r="P690">
            <v>784.36199999999997</v>
          </cell>
          <cell r="S690">
            <v>9490.7801999999992</v>
          </cell>
        </row>
        <row r="691">
          <cell r="B691" t="str">
            <v>Setor 3</v>
          </cell>
          <cell r="F691">
            <v>42636</v>
          </cell>
          <cell r="K691">
            <v>17.93</v>
          </cell>
          <cell r="P691">
            <v>1249.3710000000001</v>
          </cell>
          <cell r="S691">
            <v>15117.3891</v>
          </cell>
        </row>
        <row r="692">
          <cell r="B692" t="str">
            <v>Setor 3</v>
          </cell>
          <cell r="F692">
            <v>42636</v>
          </cell>
          <cell r="K692">
            <v>22.93</v>
          </cell>
          <cell r="P692">
            <v>1597.914</v>
          </cell>
          <cell r="S692">
            <v>19015.176599999999</v>
          </cell>
        </row>
        <row r="693">
          <cell r="B693" t="str">
            <v>Setor 3</v>
          </cell>
          <cell r="F693">
            <v>42636</v>
          </cell>
          <cell r="K693">
            <v>22.55</v>
          </cell>
          <cell r="P693">
            <v>1572.028</v>
          </cell>
          <cell r="S693">
            <v>18707.1332</v>
          </cell>
        </row>
        <row r="694">
          <cell r="B694" t="str">
            <v>Setor 3</v>
          </cell>
          <cell r="F694">
            <v>42636</v>
          </cell>
          <cell r="K694">
            <v>19.87</v>
          </cell>
          <cell r="P694">
            <v>1387.625</v>
          </cell>
          <cell r="S694">
            <v>16651.5</v>
          </cell>
        </row>
        <row r="695">
          <cell r="B695" t="str">
            <v>Setor 3</v>
          </cell>
          <cell r="F695">
            <v>42636</v>
          </cell>
          <cell r="K695">
            <v>40.29</v>
          </cell>
          <cell r="P695">
            <v>3256.694</v>
          </cell>
          <cell r="S695">
            <v>45919.385399999999</v>
          </cell>
        </row>
        <row r="696">
          <cell r="B696" t="str">
            <v>Setor 3</v>
          </cell>
          <cell r="F696">
            <v>42636</v>
          </cell>
          <cell r="K696">
            <v>42.95</v>
          </cell>
          <cell r="P696">
            <v>3472.056</v>
          </cell>
          <cell r="S696">
            <v>48955.989600000001</v>
          </cell>
        </row>
        <row r="697">
          <cell r="B697" t="str">
            <v>Fornecedor</v>
          </cell>
          <cell r="F697">
            <v>42636</v>
          </cell>
          <cell r="K697">
            <v>32.659999999999997</v>
          </cell>
          <cell r="P697">
            <v>2228.6759999999999</v>
          </cell>
          <cell r="S697">
            <v>27412.714800000002</v>
          </cell>
        </row>
        <row r="698">
          <cell r="B698" t="str">
            <v>Fornecedor</v>
          </cell>
          <cell r="F698">
            <v>42636</v>
          </cell>
          <cell r="K698">
            <v>28.56</v>
          </cell>
          <cell r="P698">
            <v>1948.326</v>
          </cell>
          <cell r="S698">
            <v>23964.409800000001</v>
          </cell>
        </row>
        <row r="699">
          <cell r="B699" t="str">
            <v>Fornecedor</v>
          </cell>
          <cell r="F699">
            <v>42636</v>
          </cell>
          <cell r="K699">
            <v>6.49</v>
          </cell>
          <cell r="P699">
            <v>442.3</v>
          </cell>
          <cell r="S699">
            <v>5440.2900000000009</v>
          </cell>
        </row>
        <row r="700">
          <cell r="B700" t="str">
            <v>Fornecedor</v>
          </cell>
          <cell r="F700">
            <v>42636</v>
          </cell>
          <cell r="K700">
            <v>30.22</v>
          </cell>
          <cell r="P700">
            <v>2061.7640000000001</v>
          </cell>
          <cell r="S700">
            <v>24741.168000000001</v>
          </cell>
        </row>
        <row r="701">
          <cell r="B701" t="str">
            <v>Fornecedor</v>
          </cell>
          <cell r="F701">
            <v>42636</v>
          </cell>
          <cell r="K701">
            <v>39.880000000000003</v>
          </cell>
          <cell r="P701">
            <v>2721.1559999999999</v>
          </cell>
          <cell r="S701">
            <v>33470.218800000002</v>
          </cell>
        </row>
        <row r="702">
          <cell r="B702" t="str">
            <v>Fornecedor</v>
          </cell>
          <cell r="F702">
            <v>42636</v>
          </cell>
          <cell r="K702">
            <v>9.91</v>
          </cell>
          <cell r="P702">
            <v>675.55200000000002</v>
          </cell>
          <cell r="S702">
            <v>8241.7343999999994</v>
          </cell>
        </row>
        <row r="703">
          <cell r="B703" t="str">
            <v>Fornecedor</v>
          </cell>
          <cell r="F703">
            <v>42636</v>
          </cell>
          <cell r="K703">
            <v>5.68</v>
          </cell>
          <cell r="P703">
            <v>386.95400000000001</v>
          </cell>
          <cell r="S703">
            <v>4720.8387999999995</v>
          </cell>
        </row>
        <row r="704">
          <cell r="B704" t="str">
            <v>Fornecedor</v>
          </cell>
          <cell r="F704">
            <v>42636</v>
          </cell>
          <cell r="K704">
            <v>12</v>
          </cell>
          <cell r="P704">
            <v>818.56799999999998</v>
          </cell>
          <cell r="S704">
            <v>9986.5295999999998</v>
          </cell>
        </row>
        <row r="705">
          <cell r="B705" t="str">
            <v>Fornecedor</v>
          </cell>
          <cell r="F705">
            <v>42636</v>
          </cell>
          <cell r="K705">
            <v>22.22</v>
          </cell>
          <cell r="P705">
            <v>1515.7660000000001</v>
          </cell>
          <cell r="S705">
            <v>18492.3452</v>
          </cell>
        </row>
        <row r="706">
          <cell r="B706" t="str">
            <v>Fornecedor</v>
          </cell>
          <cell r="F706">
            <v>42636</v>
          </cell>
          <cell r="K706">
            <v>10.66</v>
          </cell>
          <cell r="P706">
            <v>731.19799999999998</v>
          </cell>
          <cell r="S706">
            <v>8920.6155999999992</v>
          </cell>
        </row>
        <row r="707">
          <cell r="B707" t="str">
            <v>Setor 4</v>
          </cell>
          <cell r="F707">
            <v>42637</v>
          </cell>
          <cell r="K707">
            <v>9.2200000000000006</v>
          </cell>
          <cell r="P707">
            <v>543.32600000000002</v>
          </cell>
          <cell r="S707">
            <v>5704.9230000000007</v>
          </cell>
        </row>
        <row r="708">
          <cell r="B708" t="str">
            <v>Setor 4</v>
          </cell>
          <cell r="F708">
            <v>42637</v>
          </cell>
          <cell r="K708">
            <v>6.12</v>
          </cell>
          <cell r="P708">
            <v>360.66</v>
          </cell>
          <cell r="S708">
            <v>3786.9300000000003</v>
          </cell>
        </row>
        <row r="709">
          <cell r="B709" t="str">
            <v>Setor 4</v>
          </cell>
          <cell r="F709">
            <v>42637</v>
          </cell>
          <cell r="K709">
            <v>8.06</v>
          </cell>
          <cell r="P709">
            <v>458.86399999999998</v>
          </cell>
          <cell r="S709">
            <v>4818.0720000000001</v>
          </cell>
        </row>
        <row r="710">
          <cell r="B710" t="str">
            <v>Setor 4</v>
          </cell>
          <cell r="F710">
            <v>42637</v>
          </cell>
          <cell r="K710">
            <v>15.43</v>
          </cell>
          <cell r="P710">
            <v>838.87</v>
          </cell>
          <cell r="S710">
            <v>8808.1350000000002</v>
          </cell>
        </row>
        <row r="711">
          <cell r="B711" t="str">
            <v>Setor 2</v>
          </cell>
          <cell r="F711">
            <v>42638</v>
          </cell>
          <cell r="K711">
            <v>5.43</v>
          </cell>
          <cell r="P711">
            <v>334.74</v>
          </cell>
          <cell r="S711">
            <v>3749.0879999999997</v>
          </cell>
        </row>
        <row r="712">
          <cell r="B712" t="str">
            <v>Setor 2</v>
          </cell>
          <cell r="F712">
            <v>42638</v>
          </cell>
          <cell r="K712">
            <v>11.43</v>
          </cell>
          <cell r="P712">
            <v>407.61099999999999</v>
          </cell>
          <cell r="S712">
            <v>4483.7209999999995</v>
          </cell>
        </row>
        <row r="713">
          <cell r="B713" t="str">
            <v>Setor 2</v>
          </cell>
          <cell r="F713">
            <v>42638</v>
          </cell>
          <cell r="K713">
            <v>43.71</v>
          </cell>
          <cell r="P713">
            <v>1559.7909999999999</v>
          </cell>
          <cell r="S713">
            <v>17157.701000000001</v>
          </cell>
        </row>
        <row r="714">
          <cell r="B714" t="str">
            <v>Setor 2</v>
          </cell>
          <cell r="F714">
            <v>42638</v>
          </cell>
          <cell r="K714">
            <v>7.48</v>
          </cell>
          <cell r="P714">
            <v>266.822</v>
          </cell>
          <cell r="S714">
            <v>2908.3598000000002</v>
          </cell>
        </row>
        <row r="715">
          <cell r="B715" t="str">
            <v>Setor 2</v>
          </cell>
          <cell r="F715">
            <v>42638</v>
          </cell>
          <cell r="K715">
            <v>3.91</v>
          </cell>
          <cell r="P715">
            <v>139.536</v>
          </cell>
          <cell r="S715">
            <v>1520.9424000000001</v>
          </cell>
        </row>
        <row r="716">
          <cell r="B716" t="str">
            <v>Setor 4</v>
          </cell>
          <cell r="F716">
            <v>42639</v>
          </cell>
          <cell r="K716">
            <v>20.350000000000001</v>
          </cell>
          <cell r="P716">
            <v>1282.01</v>
          </cell>
          <cell r="S716">
            <v>14102.11</v>
          </cell>
        </row>
        <row r="717">
          <cell r="B717" t="str">
            <v>Setor 4</v>
          </cell>
          <cell r="F717">
            <v>42639</v>
          </cell>
          <cell r="K717">
            <v>14.48</v>
          </cell>
          <cell r="P717">
            <v>912.197</v>
          </cell>
          <cell r="S717">
            <v>10034.166999999999</v>
          </cell>
        </row>
        <row r="718">
          <cell r="B718" t="str">
            <v>Setor 4</v>
          </cell>
          <cell r="F718">
            <v>42639</v>
          </cell>
          <cell r="K718">
            <v>7.65</v>
          </cell>
          <cell r="P718">
            <v>493.72300000000001</v>
          </cell>
          <cell r="S718">
            <v>5430.9530000000004</v>
          </cell>
        </row>
        <row r="719">
          <cell r="B719" t="str">
            <v>Setor 3</v>
          </cell>
          <cell r="F719">
            <v>42639</v>
          </cell>
          <cell r="K719">
            <v>25.88</v>
          </cell>
          <cell r="P719">
            <v>1685.9480000000001</v>
          </cell>
          <cell r="S719">
            <v>23940.461599999999</v>
          </cell>
        </row>
        <row r="720">
          <cell r="B720" t="str">
            <v>Setor 3</v>
          </cell>
          <cell r="F720">
            <v>42639</v>
          </cell>
          <cell r="K720">
            <v>13.55</v>
          </cell>
          <cell r="P720">
            <v>838.99599999999998</v>
          </cell>
          <cell r="S720">
            <v>11913.743199999999</v>
          </cell>
        </row>
        <row r="721">
          <cell r="B721" t="str">
            <v>Setor 3</v>
          </cell>
          <cell r="F721">
            <v>42639</v>
          </cell>
          <cell r="K721">
            <v>60.4</v>
          </cell>
          <cell r="P721">
            <v>3742.0920000000001</v>
          </cell>
          <cell r="S721">
            <v>52389.288</v>
          </cell>
        </row>
        <row r="722">
          <cell r="B722" t="str">
            <v>Setor 3</v>
          </cell>
          <cell r="F722">
            <v>42639</v>
          </cell>
          <cell r="K722">
            <v>17.55</v>
          </cell>
          <cell r="P722">
            <v>1086.8230000000001</v>
          </cell>
          <cell r="S722">
            <v>15215.522000000001</v>
          </cell>
        </row>
        <row r="723">
          <cell r="B723" t="str">
            <v>Setor 3</v>
          </cell>
          <cell r="F723">
            <v>42639</v>
          </cell>
          <cell r="K723">
            <v>35.82</v>
          </cell>
          <cell r="P723">
            <v>2276.154</v>
          </cell>
          <cell r="S723">
            <v>32321.386799999997</v>
          </cell>
        </row>
        <row r="724">
          <cell r="B724" t="str">
            <v>Setor 3</v>
          </cell>
          <cell r="F724">
            <v>42639</v>
          </cell>
          <cell r="K724">
            <v>46.91</v>
          </cell>
          <cell r="P724">
            <v>2907.9369999999999</v>
          </cell>
          <cell r="S724">
            <v>41292.705399999999</v>
          </cell>
        </row>
        <row r="725">
          <cell r="B725" t="str">
            <v>Setor 1</v>
          </cell>
          <cell r="F725">
            <v>42640</v>
          </cell>
          <cell r="K725">
            <v>6.21</v>
          </cell>
          <cell r="P725">
            <v>424.54</v>
          </cell>
          <cell r="S725">
            <v>4669.9400000000005</v>
          </cell>
        </row>
        <row r="726">
          <cell r="B726" t="str">
            <v>Setor 1</v>
          </cell>
          <cell r="F726">
            <v>42640</v>
          </cell>
          <cell r="K726">
            <v>21.6</v>
          </cell>
          <cell r="P726">
            <v>2398.5819999999999</v>
          </cell>
          <cell r="S726">
            <v>34779.438999999998</v>
          </cell>
        </row>
        <row r="727">
          <cell r="B727" t="str">
            <v>Setor 1</v>
          </cell>
          <cell r="F727">
            <v>42640</v>
          </cell>
          <cell r="K727">
            <v>65.41</v>
          </cell>
          <cell r="P727">
            <v>7027.5370000000003</v>
          </cell>
          <cell r="S727">
            <v>81519.429199999999</v>
          </cell>
        </row>
        <row r="728">
          <cell r="B728" t="str">
            <v>Setor 1</v>
          </cell>
          <cell r="F728">
            <v>42640</v>
          </cell>
          <cell r="K728">
            <v>43.03</v>
          </cell>
          <cell r="P728">
            <v>2237.2179999999998</v>
          </cell>
          <cell r="S728">
            <v>25951.728799999997</v>
          </cell>
        </row>
        <row r="729">
          <cell r="B729" t="str">
            <v>Setor 2</v>
          </cell>
          <cell r="F729">
            <v>42640</v>
          </cell>
          <cell r="K729">
            <v>10.18</v>
          </cell>
          <cell r="P729">
            <v>543.17999999999995</v>
          </cell>
          <cell r="S729">
            <v>6137.9340000000002</v>
          </cell>
        </row>
        <row r="730">
          <cell r="B730" t="str">
            <v>Setor 2</v>
          </cell>
          <cell r="F730">
            <v>42640</v>
          </cell>
          <cell r="K730">
            <v>26.96</v>
          </cell>
          <cell r="P730">
            <v>1043.67</v>
          </cell>
          <cell r="S730">
            <v>11793.471000000001</v>
          </cell>
        </row>
        <row r="731">
          <cell r="B731" t="str">
            <v>Setor 2</v>
          </cell>
          <cell r="F731">
            <v>42640</v>
          </cell>
          <cell r="K731">
            <v>11.7</v>
          </cell>
          <cell r="P731">
            <v>744.61</v>
          </cell>
          <cell r="S731">
            <v>8414.0930000000008</v>
          </cell>
        </row>
        <row r="732">
          <cell r="B732" t="str">
            <v>Setor 4</v>
          </cell>
          <cell r="F732">
            <v>42643</v>
          </cell>
          <cell r="K732">
            <v>22.93</v>
          </cell>
          <cell r="P732">
            <v>1035.056</v>
          </cell>
          <cell r="S732">
            <v>11489.1216</v>
          </cell>
        </row>
        <row r="733">
          <cell r="B733" t="str">
            <v>Setor 4</v>
          </cell>
          <cell r="F733">
            <v>42643</v>
          </cell>
          <cell r="K733">
            <v>38</v>
          </cell>
          <cell r="P733">
            <v>1891.1969999999999</v>
          </cell>
          <cell r="S733">
            <v>21181.406399999996</v>
          </cell>
        </row>
        <row r="734">
          <cell r="B734" t="str">
            <v>Setor 4</v>
          </cell>
          <cell r="F734">
            <v>42643</v>
          </cell>
          <cell r="K734">
            <v>47.91</v>
          </cell>
          <cell r="P734">
            <v>2378.0970000000002</v>
          </cell>
          <cell r="S734">
            <v>26634.686400000002</v>
          </cell>
        </row>
        <row r="735">
          <cell r="B735" t="str">
            <v>Setor 4</v>
          </cell>
          <cell r="F735">
            <v>42643</v>
          </cell>
          <cell r="K735">
            <v>53.49</v>
          </cell>
          <cell r="P735">
            <v>2650.78</v>
          </cell>
          <cell r="S735">
            <v>29158.58</v>
          </cell>
        </row>
        <row r="736">
          <cell r="B736" t="str">
            <v>Setor 4</v>
          </cell>
          <cell r="F736">
            <v>42644</v>
          </cell>
          <cell r="K736">
            <v>18.32</v>
          </cell>
          <cell r="P736">
            <v>730.76599999999996</v>
          </cell>
          <cell r="S736">
            <v>8038.4259999999995</v>
          </cell>
        </row>
        <row r="737">
          <cell r="B737" t="str">
            <v>Setor 4</v>
          </cell>
          <cell r="F737">
            <v>42644</v>
          </cell>
          <cell r="K737">
            <v>19.62</v>
          </cell>
          <cell r="P737">
            <v>782.39400000000001</v>
          </cell>
          <cell r="S737">
            <v>8606.3340000000007</v>
          </cell>
        </row>
        <row r="738">
          <cell r="B738" t="str">
            <v>Fornecedor</v>
          </cell>
          <cell r="F738">
            <v>42644</v>
          </cell>
          <cell r="K738">
            <v>47.9</v>
          </cell>
          <cell r="P738">
            <v>3901.444</v>
          </cell>
          <cell r="S738">
            <v>49158.1944</v>
          </cell>
        </row>
        <row r="739">
          <cell r="B739" t="str">
            <v>Fornecedor</v>
          </cell>
          <cell r="F739">
            <v>42644</v>
          </cell>
          <cell r="K739">
            <v>22.58</v>
          </cell>
          <cell r="P739">
            <v>1838.6</v>
          </cell>
          <cell r="S739">
            <v>22982.5</v>
          </cell>
        </row>
        <row r="740">
          <cell r="B740" t="str">
            <v>Fornecedor</v>
          </cell>
          <cell r="F740">
            <v>42644</v>
          </cell>
          <cell r="K740">
            <v>41.18</v>
          </cell>
          <cell r="P740">
            <v>3353.8220000000001</v>
          </cell>
          <cell r="S740">
            <v>41922.775000000001</v>
          </cell>
        </row>
        <row r="741">
          <cell r="B741" t="str">
            <v>Fornecedor</v>
          </cell>
          <cell r="F741">
            <v>42644</v>
          </cell>
          <cell r="K741">
            <v>12.09</v>
          </cell>
          <cell r="P741">
            <v>984.66399999999999</v>
          </cell>
          <cell r="S741">
            <v>12308.3</v>
          </cell>
        </row>
        <row r="742">
          <cell r="B742" t="str">
            <v>Fornecedor</v>
          </cell>
          <cell r="F742">
            <v>42644</v>
          </cell>
          <cell r="K742">
            <v>27.78</v>
          </cell>
          <cell r="P742">
            <v>2263.81</v>
          </cell>
          <cell r="S742">
            <v>28297.625</v>
          </cell>
        </row>
        <row r="743">
          <cell r="B743" t="str">
            <v>Setor 2</v>
          </cell>
          <cell r="F743">
            <v>42644</v>
          </cell>
          <cell r="K743">
            <v>33.32</v>
          </cell>
          <cell r="P743">
            <v>1668.348</v>
          </cell>
          <cell r="S743">
            <v>20520.680400000001</v>
          </cell>
        </row>
        <row r="744">
          <cell r="B744" t="str">
            <v>Setor 2</v>
          </cell>
          <cell r="F744">
            <v>42644</v>
          </cell>
          <cell r="K744">
            <v>49.94</v>
          </cell>
          <cell r="P744">
            <v>2501.3519999999999</v>
          </cell>
          <cell r="S744">
            <v>29515.953600000001</v>
          </cell>
        </row>
        <row r="745">
          <cell r="B745" t="str">
            <v>Setor 2</v>
          </cell>
          <cell r="F745">
            <v>42645</v>
          </cell>
          <cell r="K745">
            <v>24.28</v>
          </cell>
          <cell r="P745">
            <v>1220.56</v>
          </cell>
          <cell r="S745">
            <v>14524.664000000001</v>
          </cell>
        </row>
        <row r="746">
          <cell r="B746" t="str">
            <v>Setor 2</v>
          </cell>
          <cell r="F746">
            <v>42645</v>
          </cell>
          <cell r="K746">
            <v>10.029999999999999</v>
          </cell>
          <cell r="P746">
            <v>365.95</v>
          </cell>
          <cell r="S746">
            <v>4354.8050000000003</v>
          </cell>
        </row>
        <row r="747">
          <cell r="B747" t="str">
            <v>Setor 2</v>
          </cell>
          <cell r="F747">
            <v>42645</v>
          </cell>
          <cell r="K747">
            <v>11.43</v>
          </cell>
          <cell r="P747">
            <v>416.79</v>
          </cell>
          <cell r="S747">
            <v>4959.8010000000004</v>
          </cell>
        </row>
        <row r="748">
          <cell r="B748" t="str">
            <v>Setor 4</v>
          </cell>
          <cell r="F748">
            <v>42646</v>
          </cell>
          <cell r="K748">
            <v>24.66</v>
          </cell>
          <cell r="P748">
            <v>1012.92</v>
          </cell>
          <cell r="S748">
            <v>11648.58</v>
          </cell>
        </row>
        <row r="749">
          <cell r="B749" t="str">
            <v>Setor 4</v>
          </cell>
          <cell r="F749">
            <v>42646</v>
          </cell>
          <cell r="K749">
            <v>30.56</v>
          </cell>
          <cell r="P749">
            <v>2080.1</v>
          </cell>
          <cell r="S749">
            <v>23921.149999999998</v>
          </cell>
        </row>
        <row r="750">
          <cell r="B750" t="str">
            <v>Setor 1</v>
          </cell>
          <cell r="F750">
            <v>42646</v>
          </cell>
          <cell r="K750">
            <v>27.53</v>
          </cell>
          <cell r="P750">
            <v>3524.0259999999998</v>
          </cell>
          <cell r="S750">
            <v>51450.779599999994</v>
          </cell>
        </row>
        <row r="751">
          <cell r="B751" t="str">
            <v>Setor 1</v>
          </cell>
          <cell r="F751">
            <v>42646</v>
          </cell>
          <cell r="K751">
            <v>61.19</v>
          </cell>
          <cell r="P751">
            <v>4459.0200000000004</v>
          </cell>
          <cell r="S751">
            <v>55291.848000000005</v>
          </cell>
        </row>
        <row r="752">
          <cell r="B752" t="str">
            <v>Setor 1</v>
          </cell>
          <cell r="F752">
            <v>42646</v>
          </cell>
          <cell r="K752">
            <v>30.78</v>
          </cell>
          <cell r="P752">
            <v>4033.5140000000001</v>
          </cell>
          <cell r="S752">
            <v>50015.573600000003</v>
          </cell>
        </row>
        <row r="753">
          <cell r="B753" t="str">
            <v>Setor 2</v>
          </cell>
          <cell r="F753">
            <v>42647</v>
          </cell>
          <cell r="K753">
            <v>34.97</v>
          </cell>
          <cell r="P753">
            <v>1920.432</v>
          </cell>
          <cell r="S753">
            <v>21508.838400000001</v>
          </cell>
        </row>
        <row r="754">
          <cell r="B754" t="str">
            <v>Setor 2</v>
          </cell>
          <cell r="F754">
            <v>42647</v>
          </cell>
          <cell r="K754">
            <v>57.57</v>
          </cell>
          <cell r="P754">
            <v>3161.7939999999999</v>
          </cell>
          <cell r="S754">
            <v>35412.092799999999</v>
          </cell>
        </row>
        <row r="755">
          <cell r="B755" t="str">
            <v>Setor 2</v>
          </cell>
          <cell r="F755">
            <v>42647</v>
          </cell>
          <cell r="K755">
            <v>27.19</v>
          </cell>
          <cell r="P755">
            <v>1492.818</v>
          </cell>
          <cell r="S755">
            <v>16719.561599999997</v>
          </cell>
        </row>
        <row r="756">
          <cell r="B756" t="str">
            <v>Setor 2</v>
          </cell>
          <cell r="F756">
            <v>42647</v>
          </cell>
          <cell r="K756">
            <v>13.52</v>
          </cell>
          <cell r="P756">
            <v>741.88499999999999</v>
          </cell>
          <cell r="S756">
            <v>8309.1119999999992</v>
          </cell>
        </row>
        <row r="757">
          <cell r="B757" t="str">
            <v>Setor 2</v>
          </cell>
          <cell r="F757">
            <v>42647</v>
          </cell>
          <cell r="K757">
            <v>13.48</v>
          </cell>
          <cell r="P757">
            <v>740.33199999999999</v>
          </cell>
          <cell r="S757">
            <v>8291.7183999999997</v>
          </cell>
        </row>
        <row r="758">
          <cell r="B758" t="str">
            <v>Setor 2</v>
          </cell>
          <cell r="F758">
            <v>42647</v>
          </cell>
          <cell r="K758">
            <v>23.05</v>
          </cell>
          <cell r="P758">
            <v>1266.048</v>
          </cell>
          <cell r="S758">
            <v>14179.737599999999</v>
          </cell>
        </row>
        <row r="759">
          <cell r="B759" t="str">
            <v>Setor 2</v>
          </cell>
          <cell r="F759">
            <v>42647</v>
          </cell>
          <cell r="K759">
            <v>9.27</v>
          </cell>
          <cell r="P759">
            <v>508.86500000000001</v>
          </cell>
          <cell r="S759">
            <v>5750.1745000000001</v>
          </cell>
        </row>
        <row r="760">
          <cell r="B760" t="str">
            <v>Setor 2</v>
          </cell>
          <cell r="F760">
            <v>42647</v>
          </cell>
          <cell r="K760">
            <v>55.91</v>
          </cell>
          <cell r="P760">
            <v>3070.7759999999998</v>
          </cell>
          <cell r="S760">
            <v>34699.768799999998</v>
          </cell>
        </row>
        <row r="761">
          <cell r="B761" t="str">
            <v>Setor 2</v>
          </cell>
          <cell r="F761">
            <v>42647</v>
          </cell>
          <cell r="K761">
            <v>11.6</v>
          </cell>
          <cell r="P761">
            <v>640.09</v>
          </cell>
          <cell r="S761">
            <v>7233.0170000000007</v>
          </cell>
        </row>
        <row r="762">
          <cell r="B762" t="str">
            <v>Setor 4</v>
          </cell>
          <cell r="F762">
            <v>42647</v>
          </cell>
          <cell r="K762">
            <v>24.01</v>
          </cell>
          <cell r="P762">
            <v>1051.6199999999999</v>
          </cell>
          <cell r="S762">
            <v>12198.791999999998</v>
          </cell>
        </row>
        <row r="763">
          <cell r="B763" t="str">
            <v>Setor 1</v>
          </cell>
          <cell r="F763">
            <v>42648</v>
          </cell>
          <cell r="K763">
            <v>20.45</v>
          </cell>
          <cell r="P763">
            <v>911.32</v>
          </cell>
          <cell r="S763">
            <v>10024.52</v>
          </cell>
        </row>
        <row r="764">
          <cell r="B764" t="str">
            <v>Setor 1</v>
          </cell>
          <cell r="F764">
            <v>42648</v>
          </cell>
          <cell r="K764">
            <v>14.53</v>
          </cell>
          <cell r="P764">
            <v>647.78399999999999</v>
          </cell>
          <cell r="S764">
            <v>7125.6239999999998</v>
          </cell>
        </row>
        <row r="765">
          <cell r="B765" t="str">
            <v>Setor 1</v>
          </cell>
          <cell r="F765">
            <v>42648</v>
          </cell>
          <cell r="K765">
            <v>2.38</v>
          </cell>
          <cell r="P765">
            <v>105.83</v>
          </cell>
          <cell r="S765">
            <v>1164.1299999999999</v>
          </cell>
        </row>
        <row r="766">
          <cell r="B766" t="str">
            <v>Setor 1</v>
          </cell>
          <cell r="F766">
            <v>42648</v>
          </cell>
          <cell r="K766">
            <v>24.67</v>
          </cell>
          <cell r="P766">
            <v>1099.606</v>
          </cell>
          <cell r="S766">
            <v>12095.665999999999</v>
          </cell>
        </row>
        <row r="767">
          <cell r="B767" t="str">
            <v>Fornecedor</v>
          </cell>
          <cell r="F767">
            <v>42648</v>
          </cell>
          <cell r="K767">
            <v>3.68</v>
          </cell>
          <cell r="P767">
            <v>220.33199999999999</v>
          </cell>
          <cell r="S767">
            <v>2886.3491999999997</v>
          </cell>
        </row>
        <row r="768">
          <cell r="B768" t="str">
            <v>Fornecedor</v>
          </cell>
          <cell r="F768">
            <v>42648</v>
          </cell>
          <cell r="K768">
            <v>7.19</v>
          </cell>
          <cell r="P768">
            <v>431.447</v>
          </cell>
          <cell r="S768">
            <v>5651.9556999999995</v>
          </cell>
        </row>
        <row r="769">
          <cell r="B769" t="str">
            <v>Fornecedor</v>
          </cell>
          <cell r="F769">
            <v>42648</v>
          </cell>
          <cell r="K769">
            <v>27.37</v>
          </cell>
          <cell r="P769">
            <v>1641.6969999999999</v>
          </cell>
          <cell r="S769">
            <v>21506.230699999996</v>
          </cell>
        </row>
        <row r="770">
          <cell r="B770" t="str">
            <v>Fornecedor</v>
          </cell>
          <cell r="F770">
            <v>42648</v>
          </cell>
          <cell r="K770">
            <v>8.5399999999999991</v>
          </cell>
          <cell r="P770">
            <v>512.63900000000001</v>
          </cell>
          <cell r="S770">
            <v>6715.5708999999997</v>
          </cell>
        </row>
        <row r="771">
          <cell r="B771" t="str">
            <v>Fornecedor</v>
          </cell>
          <cell r="F771">
            <v>42648</v>
          </cell>
          <cell r="K771">
            <v>19.96</v>
          </cell>
          <cell r="P771">
            <v>1197.27</v>
          </cell>
          <cell r="S771">
            <v>15684.236999999999</v>
          </cell>
        </row>
        <row r="772">
          <cell r="B772" t="str">
            <v>Fornecedor</v>
          </cell>
          <cell r="F772">
            <v>42648</v>
          </cell>
          <cell r="K772">
            <v>39.53</v>
          </cell>
          <cell r="P772">
            <v>2372.7550000000001</v>
          </cell>
          <cell r="S772">
            <v>31320.365999999998</v>
          </cell>
        </row>
        <row r="773">
          <cell r="B773" t="str">
            <v>Setor 2</v>
          </cell>
          <cell r="F773">
            <v>42649</v>
          </cell>
          <cell r="K773">
            <v>5.88</v>
          </cell>
          <cell r="P773">
            <v>259.86</v>
          </cell>
          <cell r="S773">
            <v>3014.3760000000002</v>
          </cell>
        </row>
        <row r="774">
          <cell r="B774" t="str">
            <v>Setor 2</v>
          </cell>
          <cell r="F774">
            <v>42649</v>
          </cell>
          <cell r="K774">
            <v>10.1</v>
          </cell>
          <cell r="P774">
            <v>446.24</v>
          </cell>
          <cell r="S774">
            <v>5176.384</v>
          </cell>
        </row>
        <row r="775">
          <cell r="B775" t="str">
            <v>Setor 2</v>
          </cell>
          <cell r="F775">
            <v>42649</v>
          </cell>
          <cell r="K775">
            <v>11.19</v>
          </cell>
          <cell r="P775">
            <v>494.38200000000001</v>
          </cell>
          <cell r="S775">
            <v>5734.8311999999996</v>
          </cell>
        </row>
        <row r="776">
          <cell r="B776" t="str">
            <v>Setor 2</v>
          </cell>
          <cell r="F776">
            <v>42649</v>
          </cell>
          <cell r="K776">
            <v>13.9</v>
          </cell>
          <cell r="P776">
            <v>613.91499999999996</v>
          </cell>
          <cell r="S776">
            <v>7121.4139999999998</v>
          </cell>
        </row>
        <row r="777">
          <cell r="B777" t="str">
            <v>Setor 2</v>
          </cell>
          <cell r="F777">
            <v>42649</v>
          </cell>
          <cell r="K777">
            <v>21.52</v>
          </cell>
          <cell r="P777">
            <v>950.95600000000002</v>
          </cell>
          <cell r="S777">
            <v>11031.089599999999</v>
          </cell>
        </row>
        <row r="778">
          <cell r="B778" t="str">
            <v>Setor 2</v>
          </cell>
          <cell r="F778">
            <v>42649</v>
          </cell>
          <cell r="K778">
            <v>24.51</v>
          </cell>
          <cell r="P778">
            <v>1082.932</v>
          </cell>
          <cell r="S778">
            <v>12562.011199999999</v>
          </cell>
        </row>
        <row r="779">
          <cell r="B779" t="str">
            <v>Setor 2</v>
          </cell>
          <cell r="F779">
            <v>42649</v>
          </cell>
          <cell r="K779">
            <v>18.89</v>
          </cell>
          <cell r="P779">
            <v>835.21500000000003</v>
          </cell>
          <cell r="S779">
            <v>9688.4940000000006</v>
          </cell>
        </row>
        <row r="780">
          <cell r="B780" t="str">
            <v>Setor 1</v>
          </cell>
          <cell r="F780">
            <v>42649</v>
          </cell>
          <cell r="K780">
            <v>13.65</v>
          </cell>
          <cell r="P780">
            <v>826.31299999999999</v>
          </cell>
          <cell r="S780">
            <v>9172.0743000000002</v>
          </cell>
        </row>
        <row r="781">
          <cell r="B781" t="str">
            <v>Setor 1</v>
          </cell>
          <cell r="F781">
            <v>42649</v>
          </cell>
          <cell r="K781">
            <v>19.98</v>
          </cell>
          <cell r="P781">
            <v>1209.0070000000001</v>
          </cell>
          <cell r="S781">
            <v>13419.977699999999</v>
          </cell>
        </row>
        <row r="782">
          <cell r="B782" t="str">
            <v>Setor 2</v>
          </cell>
          <cell r="F782">
            <v>42649</v>
          </cell>
          <cell r="K782">
            <v>8.58</v>
          </cell>
          <cell r="P782">
            <v>429.68</v>
          </cell>
          <cell r="S782">
            <v>4253.8320000000003</v>
          </cell>
        </row>
        <row r="783">
          <cell r="B783" t="str">
            <v>Setor 4</v>
          </cell>
          <cell r="F783">
            <v>42649</v>
          </cell>
          <cell r="K783">
            <v>26.28</v>
          </cell>
          <cell r="P783">
            <v>2168.16</v>
          </cell>
          <cell r="S783">
            <v>26017.919999999998</v>
          </cell>
        </row>
        <row r="784">
          <cell r="B784" t="str">
            <v>Setor 3</v>
          </cell>
          <cell r="F784">
            <v>42651</v>
          </cell>
          <cell r="K784">
            <v>16.32</v>
          </cell>
          <cell r="P784">
            <v>1331.18</v>
          </cell>
          <cell r="S784">
            <v>16639.75</v>
          </cell>
        </row>
        <row r="785">
          <cell r="B785" t="str">
            <v>Fornecedor</v>
          </cell>
          <cell r="F785">
            <v>42651</v>
          </cell>
          <cell r="K785">
            <v>48.21</v>
          </cell>
          <cell r="P785">
            <v>2982.3939999999998</v>
          </cell>
          <cell r="S785">
            <v>40262.318999999996</v>
          </cell>
        </row>
        <row r="786">
          <cell r="B786" t="str">
            <v>Fornecedor</v>
          </cell>
          <cell r="F786">
            <v>42651</v>
          </cell>
          <cell r="K786">
            <v>23.24</v>
          </cell>
          <cell r="P786">
            <v>1437.3620000000001</v>
          </cell>
          <cell r="S786">
            <v>19404.387000000002</v>
          </cell>
        </row>
        <row r="787">
          <cell r="B787" t="str">
            <v>Fornecedor</v>
          </cell>
          <cell r="F787">
            <v>42651</v>
          </cell>
          <cell r="K787">
            <v>5.66</v>
          </cell>
          <cell r="P787">
            <v>350.18400000000003</v>
          </cell>
          <cell r="S787">
            <v>4727.4840000000004</v>
          </cell>
        </row>
        <row r="788">
          <cell r="B788" t="str">
            <v>Setor 4</v>
          </cell>
          <cell r="F788">
            <v>42652</v>
          </cell>
          <cell r="K788">
            <v>23.57</v>
          </cell>
          <cell r="P788">
            <v>2565.9119999999998</v>
          </cell>
          <cell r="S788">
            <v>28225.031999999999</v>
          </cell>
        </row>
        <row r="789">
          <cell r="B789" t="str">
            <v>Setor 4</v>
          </cell>
          <cell r="F789">
            <v>42652</v>
          </cell>
          <cell r="K789">
            <v>27.83</v>
          </cell>
          <cell r="P789">
            <v>2954.0279999999998</v>
          </cell>
          <cell r="S789">
            <v>31903.502400000001</v>
          </cell>
        </row>
        <row r="790">
          <cell r="B790" t="str">
            <v>Setor 4</v>
          </cell>
          <cell r="F790">
            <v>42652</v>
          </cell>
          <cell r="K790">
            <v>11.05</v>
          </cell>
          <cell r="P790">
            <v>848.62300000000005</v>
          </cell>
          <cell r="S790">
            <v>10098.613700000002</v>
          </cell>
        </row>
        <row r="791">
          <cell r="B791" t="str">
            <v>Setor 4</v>
          </cell>
          <cell r="F791">
            <v>42652</v>
          </cell>
          <cell r="K791">
            <v>40.43</v>
          </cell>
          <cell r="P791">
            <v>3103.357</v>
          </cell>
          <cell r="S791">
            <v>37550.619699999996</v>
          </cell>
        </row>
        <row r="792">
          <cell r="B792" t="str">
            <v>Setor 2</v>
          </cell>
          <cell r="F792">
            <v>42653</v>
          </cell>
          <cell r="K792">
            <v>15.79</v>
          </cell>
          <cell r="P792">
            <v>1228.42</v>
          </cell>
          <cell r="S792">
            <v>16706.511999999999</v>
          </cell>
        </row>
        <row r="793">
          <cell r="B793" t="str">
            <v>Setor 2</v>
          </cell>
          <cell r="F793">
            <v>42653</v>
          </cell>
          <cell r="K793">
            <v>42.34</v>
          </cell>
          <cell r="P793">
            <v>2767.66</v>
          </cell>
          <cell r="S793">
            <v>47603.751999999993</v>
          </cell>
        </row>
        <row r="794">
          <cell r="B794" t="str">
            <v>Setor 4</v>
          </cell>
          <cell r="F794">
            <v>42653</v>
          </cell>
          <cell r="K794">
            <v>16.239999999999998</v>
          </cell>
          <cell r="P794">
            <v>858.78</v>
          </cell>
          <cell r="S794">
            <v>9704.2139999999999</v>
          </cell>
        </row>
        <row r="795">
          <cell r="B795" t="str">
            <v>Setor 1</v>
          </cell>
          <cell r="F795">
            <v>42653</v>
          </cell>
          <cell r="K795">
            <v>71.69</v>
          </cell>
          <cell r="P795">
            <v>8197.7939999999999</v>
          </cell>
          <cell r="S795">
            <v>101652.6456</v>
          </cell>
        </row>
        <row r="796">
          <cell r="B796" t="str">
            <v>Setor 1</v>
          </cell>
          <cell r="F796">
            <v>42653</v>
          </cell>
          <cell r="K796">
            <v>57.26</v>
          </cell>
          <cell r="P796">
            <v>5384.0519999999997</v>
          </cell>
          <cell r="S796">
            <v>67300.649999999994</v>
          </cell>
        </row>
        <row r="797">
          <cell r="B797" t="str">
            <v>Setor 1</v>
          </cell>
          <cell r="F797">
            <v>42653</v>
          </cell>
          <cell r="K797">
            <v>65.72</v>
          </cell>
          <cell r="P797">
            <v>6073.6189999999997</v>
          </cell>
          <cell r="S797">
            <v>76527.599399999992</v>
          </cell>
        </row>
        <row r="798">
          <cell r="B798" t="str">
            <v>Setor 4</v>
          </cell>
          <cell r="F798">
            <v>42654</v>
          </cell>
          <cell r="K798">
            <v>37.369999999999997</v>
          </cell>
          <cell r="P798">
            <v>2863.6289999999999</v>
          </cell>
          <cell r="S798">
            <v>34363.547999999995</v>
          </cell>
        </row>
        <row r="799">
          <cell r="B799" t="str">
            <v>Setor 4</v>
          </cell>
          <cell r="F799">
            <v>42654</v>
          </cell>
          <cell r="K799">
            <v>18.78</v>
          </cell>
          <cell r="P799">
            <v>1574.461</v>
          </cell>
          <cell r="S799">
            <v>18893.531999999999</v>
          </cell>
        </row>
        <row r="800">
          <cell r="B800" t="str">
            <v>Setor 2</v>
          </cell>
          <cell r="F800">
            <v>42655</v>
          </cell>
          <cell r="K800">
            <v>66.42</v>
          </cell>
          <cell r="P800">
            <v>3632.4259999999999</v>
          </cell>
          <cell r="S800">
            <v>44315.597199999997</v>
          </cell>
        </row>
        <row r="801">
          <cell r="B801" t="str">
            <v>Setor 2</v>
          </cell>
          <cell r="F801">
            <v>42655</v>
          </cell>
          <cell r="K801">
            <v>13.99</v>
          </cell>
          <cell r="P801">
            <v>723.34400000000005</v>
          </cell>
          <cell r="S801">
            <v>8824.7968000000001</v>
          </cell>
        </row>
        <row r="802">
          <cell r="B802" t="str">
            <v>Setor 2</v>
          </cell>
          <cell r="F802">
            <v>42655</v>
          </cell>
          <cell r="K802">
            <v>59.99</v>
          </cell>
          <cell r="P802">
            <v>3769.09</v>
          </cell>
          <cell r="S802">
            <v>52013.442000000003</v>
          </cell>
        </row>
        <row r="803">
          <cell r="B803" t="str">
            <v>Setor 4</v>
          </cell>
          <cell r="F803">
            <v>42655</v>
          </cell>
          <cell r="K803">
            <v>17.91</v>
          </cell>
          <cell r="P803">
            <v>873.08</v>
          </cell>
          <cell r="S803">
            <v>10040.42</v>
          </cell>
        </row>
        <row r="804">
          <cell r="B804" t="str">
            <v>Setor 4</v>
          </cell>
          <cell r="F804">
            <v>42655</v>
          </cell>
          <cell r="K804">
            <v>27.24</v>
          </cell>
          <cell r="P804">
            <v>1327.5920000000001</v>
          </cell>
          <cell r="S804">
            <v>15267.308000000001</v>
          </cell>
        </row>
        <row r="805">
          <cell r="B805" t="str">
            <v>Setor 4</v>
          </cell>
          <cell r="F805">
            <v>42655</v>
          </cell>
          <cell r="K805">
            <v>24.48</v>
          </cell>
          <cell r="P805">
            <v>1193.828</v>
          </cell>
          <cell r="S805">
            <v>13729.021999999999</v>
          </cell>
        </row>
        <row r="806">
          <cell r="B806" t="str">
            <v>Setor 3</v>
          </cell>
          <cell r="F806">
            <v>42655</v>
          </cell>
          <cell r="K806">
            <v>23.28</v>
          </cell>
          <cell r="P806">
            <v>1611.4159999999999</v>
          </cell>
          <cell r="S806">
            <v>24171.239999999998</v>
          </cell>
        </row>
        <row r="807">
          <cell r="B807" t="str">
            <v>Setor 3</v>
          </cell>
          <cell r="F807">
            <v>42655</v>
          </cell>
          <cell r="K807">
            <v>27.19</v>
          </cell>
          <cell r="P807">
            <v>1830.047</v>
          </cell>
          <cell r="S807">
            <v>27450.705000000002</v>
          </cell>
        </row>
        <row r="808">
          <cell r="B808" t="str">
            <v>Setor 3</v>
          </cell>
          <cell r="F808">
            <v>42655</v>
          </cell>
          <cell r="K808">
            <v>26.41</v>
          </cell>
          <cell r="P808">
            <v>1789.6369999999999</v>
          </cell>
          <cell r="S808">
            <v>26844.555</v>
          </cell>
        </row>
        <row r="809">
          <cell r="B809" t="str">
            <v>Setor 1</v>
          </cell>
          <cell r="F809">
            <v>42655</v>
          </cell>
          <cell r="K809">
            <v>72.38</v>
          </cell>
          <cell r="P809">
            <v>4480.17</v>
          </cell>
          <cell r="S809">
            <v>66754.532999999996</v>
          </cell>
        </row>
        <row r="810">
          <cell r="B810" t="str">
            <v>Setor 4</v>
          </cell>
          <cell r="F810">
            <v>42656</v>
          </cell>
          <cell r="K810">
            <v>12.83</v>
          </cell>
          <cell r="P810">
            <v>704.71</v>
          </cell>
          <cell r="S810">
            <v>8174.6360000000004</v>
          </cell>
        </row>
        <row r="811">
          <cell r="B811" t="str">
            <v>Setor 4</v>
          </cell>
          <cell r="F811">
            <v>42656</v>
          </cell>
          <cell r="K811">
            <v>31.94</v>
          </cell>
          <cell r="P811">
            <v>905.25</v>
          </cell>
          <cell r="S811">
            <v>10410.375</v>
          </cell>
        </row>
        <row r="812">
          <cell r="B812" t="str">
            <v>Setor 3</v>
          </cell>
          <cell r="F812">
            <v>42656</v>
          </cell>
          <cell r="K812">
            <v>23.87</v>
          </cell>
          <cell r="P812">
            <v>1234.088</v>
          </cell>
          <cell r="S812">
            <v>14809.056</v>
          </cell>
        </row>
        <row r="813">
          <cell r="B813" t="str">
            <v>Setor 3</v>
          </cell>
          <cell r="F813">
            <v>42656</v>
          </cell>
          <cell r="K813">
            <v>13.04</v>
          </cell>
          <cell r="P813">
            <v>673.77499999999998</v>
          </cell>
          <cell r="S813">
            <v>8085.2999999999993</v>
          </cell>
        </row>
        <row r="814">
          <cell r="B814" t="str">
            <v>Setor 3</v>
          </cell>
          <cell r="F814">
            <v>42656</v>
          </cell>
          <cell r="K814">
            <v>10.54</v>
          </cell>
          <cell r="P814">
            <v>545.27700000000004</v>
          </cell>
          <cell r="S814">
            <v>6488.7963000000009</v>
          </cell>
        </row>
        <row r="815">
          <cell r="B815" t="str">
            <v>Setor 2</v>
          </cell>
          <cell r="F815">
            <v>42657</v>
          </cell>
          <cell r="K815">
            <v>14.43</v>
          </cell>
          <cell r="P815">
            <v>1006.074</v>
          </cell>
          <cell r="S815">
            <v>11771.065799999998</v>
          </cell>
        </row>
        <row r="816">
          <cell r="B816" t="str">
            <v>Setor 2</v>
          </cell>
          <cell r="F816">
            <v>42657</v>
          </cell>
          <cell r="K816">
            <v>23.78</v>
          </cell>
          <cell r="P816">
            <v>1658.1679999999999</v>
          </cell>
          <cell r="S816">
            <v>19400.565599999998</v>
          </cell>
        </row>
        <row r="817">
          <cell r="B817" t="str">
            <v>Setor 2</v>
          </cell>
          <cell r="F817">
            <v>42657</v>
          </cell>
          <cell r="K817">
            <v>18.8</v>
          </cell>
          <cell r="P817">
            <v>1311.289</v>
          </cell>
          <cell r="S817">
            <v>15342.0813</v>
          </cell>
        </row>
        <row r="818">
          <cell r="B818" t="str">
            <v>Setor 2</v>
          </cell>
          <cell r="F818">
            <v>42657</v>
          </cell>
          <cell r="K818">
            <v>14.25</v>
          </cell>
          <cell r="P818">
            <v>993.97900000000004</v>
          </cell>
          <cell r="S818">
            <v>11629.5543</v>
          </cell>
        </row>
        <row r="819">
          <cell r="B819" t="str">
            <v>Setor 1</v>
          </cell>
          <cell r="F819">
            <v>42657</v>
          </cell>
          <cell r="K819">
            <v>28.49</v>
          </cell>
          <cell r="P819">
            <v>3375.67</v>
          </cell>
          <cell r="S819">
            <v>42195.875</v>
          </cell>
        </row>
        <row r="820">
          <cell r="B820" t="str">
            <v>Setor 4</v>
          </cell>
          <cell r="F820">
            <v>42657</v>
          </cell>
          <cell r="K820">
            <v>37.72</v>
          </cell>
          <cell r="P820">
            <v>2257.2280000000001</v>
          </cell>
          <cell r="S820">
            <v>26635.290400000002</v>
          </cell>
        </row>
        <row r="821">
          <cell r="B821" t="str">
            <v>Setor 4</v>
          </cell>
          <cell r="F821">
            <v>42657</v>
          </cell>
          <cell r="K821">
            <v>25.49</v>
          </cell>
          <cell r="P821">
            <v>1501.6220000000001</v>
          </cell>
          <cell r="S821">
            <v>17719.139600000002</v>
          </cell>
        </row>
        <row r="822">
          <cell r="B822" t="str">
            <v>Setor 4</v>
          </cell>
          <cell r="F822">
            <v>42657</v>
          </cell>
          <cell r="K822">
            <v>28</v>
          </cell>
          <cell r="P822">
            <v>1248.098</v>
          </cell>
          <cell r="S822">
            <v>14477.936799999999</v>
          </cell>
        </row>
        <row r="823">
          <cell r="B823" t="str">
            <v>Setor 4</v>
          </cell>
          <cell r="F823">
            <v>42657</v>
          </cell>
          <cell r="K823">
            <v>17.64</v>
          </cell>
          <cell r="P823">
            <v>786.10199999999998</v>
          </cell>
          <cell r="S823">
            <v>9118.7831999999999</v>
          </cell>
        </row>
        <row r="824">
          <cell r="B824" t="str">
            <v>Setor 4</v>
          </cell>
          <cell r="F824">
            <v>42659</v>
          </cell>
          <cell r="K824">
            <v>18.96</v>
          </cell>
          <cell r="P824">
            <v>534.97400000000005</v>
          </cell>
          <cell r="S824">
            <v>6366.1906000000008</v>
          </cell>
        </row>
        <row r="825">
          <cell r="B825" t="str">
            <v>Setor 4</v>
          </cell>
          <cell r="F825">
            <v>42659</v>
          </cell>
          <cell r="K825">
            <v>25.97</v>
          </cell>
          <cell r="P825">
            <v>780.58600000000001</v>
          </cell>
          <cell r="S825">
            <v>9288.9734000000008</v>
          </cell>
        </row>
        <row r="826">
          <cell r="B826" t="str">
            <v>Setor 1</v>
          </cell>
          <cell r="F826">
            <v>42660</v>
          </cell>
          <cell r="K826">
            <v>58.75</v>
          </cell>
          <cell r="P826">
            <v>5617.63</v>
          </cell>
          <cell r="S826">
            <v>70782.138000000006</v>
          </cell>
        </row>
        <row r="827">
          <cell r="B827" t="str">
            <v>Setor 3</v>
          </cell>
          <cell r="F827">
            <v>42660</v>
          </cell>
          <cell r="K827">
            <v>38.07</v>
          </cell>
          <cell r="P827">
            <v>2139.9859999999999</v>
          </cell>
          <cell r="S827">
            <v>26535.826399999998</v>
          </cell>
        </row>
        <row r="828">
          <cell r="B828" t="str">
            <v>Setor 3</v>
          </cell>
          <cell r="F828">
            <v>42660</v>
          </cell>
          <cell r="K828">
            <v>57.59</v>
          </cell>
          <cell r="P828">
            <v>3237.5140000000001</v>
          </cell>
          <cell r="S828">
            <v>40145.173600000002</v>
          </cell>
        </row>
        <row r="829">
          <cell r="B829" t="str">
            <v>Setor 2</v>
          </cell>
          <cell r="F829">
            <v>42661</v>
          </cell>
          <cell r="K829">
            <v>3.61</v>
          </cell>
          <cell r="P829">
            <v>236.822</v>
          </cell>
          <cell r="S829">
            <v>2794.4996000000001</v>
          </cell>
        </row>
        <row r="830">
          <cell r="B830" t="str">
            <v>Setor 2</v>
          </cell>
          <cell r="F830">
            <v>42661</v>
          </cell>
          <cell r="K830">
            <v>18.73</v>
          </cell>
          <cell r="P830">
            <v>1229.152</v>
          </cell>
          <cell r="S830">
            <v>14626.908800000001</v>
          </cell>
        </row>
        <row r="831">
          <cell r="B831" t="str">
            <v>Setor 2</v>
          </cell>
          <cell r="F831">
            <v>42661</v>
          </cell>
          <cell r="K831">
            <v>19.510000000000002</v>
          </cell>
          <cell r="P831">
            <v>1280.3009999999999</v>
          </cell>
          <cell r="S831">
            <v>15235.581899999999</v>
          </cell>
        </row>
        <row r="832">
          <cell r="B832" t="str">
            <v>Setor 2</v>
          </cell>
          <cell r="F832">
            <v>42661</v>
          </cell>
          <cell r="K832">
            <v>18.690000000000001</v>
          </cell>
          <cell r="P832">
            <v>1226.586</v>
          </cell>
          <cell r="S832">
            <v>14596.3734</v>
          </cell>
        </row>
        <row r="833">
          <cell r="B833" t="str">
            <v>Setor 2</v>
          </cell>
          <cell r="F833">
            <v>42661</v>
          </cell>
          <cell r="K833">
            <v>11.35</v>
          </cell>
          <cell r="P833">
            <v>773.91800000000001</v>
          </cell>
          <cell r="S833">
            <v>9209.6242000000002</v>
          </cell>
        </row>
        <row r="834">
          <cell r="B834" t="str">
            <v>Setor 2</v>
          </cell>
          <cell r="F834">
            <v>42661</v>
          </cell>
          <cell r="K834">
            <v>19.850000000000001</v>
          </cell>
          <cell r="P834">
            <v>1353.606</v>
          </cell>
          <cell r="S834">
            <v>15972.550800000001</v>
          </cell>
        </row>
        <row r="835">
          <cell r="B835" t="str">
            <v>Setor 2</v>
          </cell>
          <cell r="F835">
            <v>42661</v>
          </cell>
          <cell r="K835">
            <v>12.21</v>
          </cell>
          <cell r="P835">
            <v>834.06500000000005</v>
          </cell>
          <cell r="S835">
            <v>9925.3735000000015</v>
          </cell>
        </row>
        <row r="836">
          <cell r="B836" t="str">
            <v>Setor 1</v>
          </cell>
          <cell r="F836">
            <v>42662</v>
          </cell>
          <cell r="K836">
            <v>51.46</v>
          </cell>
          <cell r="P836">
            <v>2741.1379999999999</v>
          </cell>
          <cell r="S836">
            <v>31523.087</v>
          </cell>
        </row>
        <row r="837">
          <cell r="B837" t="str">
            <v>Setor 1</v>
          </cell>
          <cell r="F837">
            <v>42662</v>
          </cell>
          <cell r="K837">
            <v>35.17</v>
          </cell>
          <cell r="P837">
            <v>1874.63</v>
          </cell>
          <cell r="S837">
            <v>21745.708000000002</v>
          </cell>
        </row>
        <row r="838">
          <cell r="B838" t="str">
            <v>Setor 1</v>
          </cell>
          <cell r="F838">
            <v>42662</v>
          </cell>
          <cell r="K838">
            <v>3.22</v>
          </cell>
          <cell r="P838">
            <v>154.78200000000001</v>
          </cell>
          <cell r="S838">
            <v>1795.4712000000002</v>
          </cell>
        </row>
        <row r="839">
          <cell r="B839" t="str">
            <v>Setor 1</v>
          </cell>
          <cell r="F839">
            <v>42663</v>
          </cell>
          <cell r="K839">
            <v>56.63</v>
          </cell>
          <cell r="P839">
            <v>5953.38</v>
          </cell>
          <cell r="S839">
            <v>78584.615999999995</v>
          </cell>
        </row>
        <row r="840">
          <cell r="B840" t="str">
            <v>Setor 4</v>
          </cell>
          <cell r="F840">
            <v>42663</v>
          </cell>
          <cell r="K840">
            <v>19.13</v>
          </cell>
          <cell r="P840">
            <v>830.16</v>
          </cell>
          <cell r="S840">
            <v>9463.8240000000005</v>
          </cell>
        </row>
        <row r="841">
          <cell r="B841" t="str">
            <v>Setor 2</v>
          </cell>
          <cell r="F841">
            <v>42664</v>
          </cell>
          <cell r="K841">
            <v>33.049999999999997</v>
          </cell>
          <cell r="P841">
            <v>1910.41</v>
          </cell>
          <cell r="S841">
            <v>23880.125</v>
          </cell>
        </row>
        <row r="842">
          <cell r="B842" t="str">
            <v>Setor 2</v>
          </cell>
          <cell r="F842">
            <v>42664</v>
          </cell>
          <cell r="K842">
            <v>8.39</v>
          </cell>
          <cell r="P842">
            <v>485.012</v>
          </cell>
          <cell r="S842">
            <v>6062.65</v>
          </cell>
        </row>
        <row r="843">
          <cell r="B843" t="str">
            <v>Setor 2</v>
          </cell>
          <cell r="F843">
            <v>42664</v>
          </cell>
          <cell r="K843">
            <v>22.3</v>
          </cell>
          <cell r="P843">
            <v>1288.4739999999999</v>
          </cell>
          <cell r="S843">
            <v>16105.924999999999</v>
          </cell>
        </row>
        <row r="844">
          <cell r="B844" t="str">
            <v>Setor 2</v>
          </cell>
          <cell r="F844">
            <v>42664</v>
          </cell>
          <cell r="K844">
            <v>33.229999999999997</v>
          </cell>
          <cell r="P844">
            <v>1920.8440000000001</v>
          </cell>
          <cell r="S844">
            <v>24010.55</v>
          </cell>
        </row>
        <row r="845">
          <cell r="B845" t="str">
            <v>Setor 1</v>
          </cell>
          <cell r="F845">
            <v>42664</v>
          </cell>
          <cell r="K845">
            <v>61.29</v>
          </cell>
          <cell r="P845">
            <v>3939.76</v>
          </cell>
          <cell r="S845">
            <v>52004.832000000002</v>
          </cell>
        </row>
        <row r="846">
          <cell r="B846" t="str">
            <v>Setor 3</v>
          </cell>
          <cell r="F846">
            <v>42665</v>
          </cell>
          <cell r="K846">
            <v>21.02</v>
          </cell>
          <cell r="P846">
            <v>1236.21</v>
          </cell>
          <cell r="S846">
            <v>15329.004000000001</v>
          </cell>
        </row>
        <row r="847">
          <cell r="B847" t="str">
            <v>Setor 1</v>
          </cell>
          <cell r="F847">
            <v>42665</v>
          </cell>
          <cell r="K847">
            <v>39.08</v>
          </cell>
          <cell r="P847">
            <v>3081.1</v>
          </cell>
          <cell r="S847">
            <v>39746.19</v>
          </cell>
        </row>
        <row r="848">
          <cell r="B848" t="str">
            <v>Setor 4</v>
          </cell>
          <cell r="F848">
            <v>42665</v>
          </cell>
          <cell r="K848">
            <v>59.87</v>
          </cell>
          <cell r="P848">
            <v>4202.875</v>
          </cell>
          <cell r="S848">
            <v>48333.0625</v>
          </cell>
        </row>
        <row r="849">
          <cell r="B849" t="str">
            <v>Setor 4</v>
          </cell>
          <cell r="F849">
            <v>42665</v>
          </cell>
          <cell r="K849">
            <v>7.47</v>
          </cell>
          <cell r="P849">
            <v>524.60500000000002</v>
          </cell>
          <cell r="S849">
            <v>6032.9575000000004</v>
          </cell>
        </row>
        <row r="850">
          <cell r="B850" t="str">
            <v>Setor 3</v>
          </cell>
          <cell r="F850">
            <v>42666</v>
          </cell>
          <cell r="K850">
            <v>43.76</v>
          </cell>
          <cell r="P850">
            <v>2644.36</v>
          </cell>
          <cell r="S850">
            <v>31732.32</v>
          </cell>
        </row>
        <row r="851">
          <cell r="B851" t="str">
            <v>Setor 3</v>
          </cell>
          <cell r="F851">
            <v>42666</v>
          </cell>
          <cell r="K851">
            <v>56.01</v>
          </cell>
          <cell r="P851">
            <v>3384.56</v>
          </cell>
          <cell r="S851">
            <v>40614.720000000001</v>
          </cell>
        </row>
        <row r="852">
          <cell r="B852" t="str">
            <v>Setor 3</v>
          </cell>
          <cell r="F852">
            <v>42666</v>
          </cell>
          <cell r="K852">
            <v>8.77</v>
          </cell>
          <cell r="P852">
            <v>529.49800000000005</v>
          </cell>
          <cell r="S852">
            <v>6353.9760000000006</v>
          </cell>
        </row>
        <row r="853">
          <cell r="B853" t="str">
            <v>Setor 3</v>
          </cell>
          <cell r="F853">
            <v>42666</v>
          </cell>
          <cell r="K853">
            <v>17.78</v>
          </cell>
          <cell r="P853">
            <v>1701.682</v>
          </cell>
          <cell r="S853">
            <v>27056.7438</v>
          </cell>
        </row>
        <row r="854">
          <cell r="B854" t="str">
            <v>Setor 3</v>
          </cell>
          <cell r="F854">
            <v>42667</v>
          </cell>
          <cell r="K854">
            <v>8.93</v>
          </cell>
          <cell r="P854">
            <v>627.13</v>
          </cell>
          <cell r="S854">
            <v>7337.4209999999994</v>
          </cell>
        </row>
        <row r="855">
          <cell r="B855" t="str">
            <v>Setor 3</v>
          </cell>
          <cell r="F855">
            <v>42667</v>
          </cell>
          <cell r="K855">
            <v>13.6</v>
          </cell>
          <cell r="P855">
            <v>955.60500000000002</v>
          </cell>
          <cell r="S855">
            <v>11180.5785</v>
          </cell>
        </row>
        <row r="856">
          <cell r="B856" t="str">
            <v>Setor 3</v>
          </cell>
          <cell r="F856">
            <v>42667</v>
          </cell>
          <cell r="K856">
            <v>16.93</v>
          </cell>
          <cell r="P856">
            <v>1189.1279999999999</v>
          </cell>
          <cell r="S856">
            <v>13912.797599999998</v>
          </cell>
        </row>
        <row r="857">
          <cell r="B857" t="str">
            <v>Setor 3</v>
          </cell>
          <cell r="F857">
            <v>42667</v>
          </cell>
          <cell r="K857">
            <v>24.92</v>
          </cell>
          <cell r="P857">
            <v>1750.114</v>
          </cell>
          <cell r="S857">
            <v>21701.4136</v>
          </cell>
        </row>
        <row r="858">
          <cell r="B858" t="str">
            <v>Setor 3</v>
          </cell>
          <cell r="F858">
            <v>42667</v>
          </cell>
          <cell r="K858">
            <v>17.010000000000002</v>
          </cell>
          <cell r="P858">
            <v>1195.0530000000001</v>
          </cell>
          <cell r="S858">
            <v>14818.657200000001</v>
          </cell>
        </row>
        <row r="859">
          <cell r="B859" t="str">
            <v>Setor 3</v>
          </cell>
          <cell r="F859">
            <v>42667</v>
          </cell>
          <cell r="K859">
            <v>6.68</v>
          </cell>
          <cell r="P859">
            <v>483.65</v>
          </cell>
          <cell r="S859">
            <v>6190.72</v>
          </cell>
        </row>
        <row r="860">
          <cell r="B860" t="str">
            <v>Setor 3</v>
          </cell>
          <cell r="F860">
            <v>42667</v>
          </cell>
          <cell r="K860">
            <v>28.01</v>
          </cell>
          <cell r="P860">
            <v>1854.66</v>
          </cell>
          <cell r="S860">
            <v>23368.716</v>
          </cell>
        </row>
        <row r="861">
          <cell r="B861" t="str">
            <v>Setor 4</v>
          </cell>
          <cell r="F861">
            <v>42667</v>
          </cell>
          <cell r="K861">
            <v>51.48</v>
          </cell>
          <cell r="P861">
            <v>2071.86</v>
          </cell>
          <cell r="S861">
            <v>23826.390000000003</v>
          </cell>
        </row>
        <row r="862">
          <cell r="B862" t="str">
            <v>Setor 3</v>
          </cell>
          <cell r="F862">
            <v>42668</v>
          </cell>
          <cell r="K862">
            <v>3.29</v>
          </cell>
          <cell r="P862">
            <v>153.83000000000001</v>
          </cell>
          <cell r="S862">
            <v>2230.5350000000003</v>
          </cell>
        </row>
        <row r="863">
          <cell r="B863" t="str">
            <v>Setor 3</v>
          </cell>
          <cell r="F863">
            <v>42668</v>
          </cell>
          <cell r="K863">
            <v>8.86</v>
          </cell>
          <cell r="P863">
            <v>444.608</v>
          </cell>
          <cell r="S863">
            <v>5112.9920000000002</v>
          </cell>
        </row>
        <row r="864">
          <cell r="B864" t="str">
            <v>Setor 3</v>
          </cell>
          <cell r="F864">
            <v>42668</v>
          </cell>
          <cell r="K864">
            <v>14.71</v>
          </cell>
          <cell r="P864">
            <v>738.22199999999998</v>
          </cell>
          <cell r="S864">
            <v>8489.5529999999999</v>
          </cell>
        </row>
        <row r="865">
          <cell r="B865" t="str">
            <v>Setor 4</v>
          </cell>
          <cell r="F865">
            <v>42668</v>
          </cell>
          <cell r="K865">
            <v>19.84</v>
          </cell>
          <cell r="P865">
            <v>766.08</v>
          </cell>
          <cell r="S865">
            <v>8656.7040000000015</v>
          </cell>
        </row>
        <row r="866">
          <cell r="B866" t="str">
            <v>Setor 1</v>
          </cell>
          <cell r="F866">
            <v>42668</v>
          </cell>
          <cell r="K866">
            <v>18.55</v>
          </cell>
          <cell r="P866">
            <v>2621.4380000000001</v>
          </cell>
          <cell r="S866">
            <v>36437.9882</v>
          </cell>
        </row>
        <row r="867">
          <cell r="B867" t="str">
            <v>Setor 1</v>
          </cell>
          <cell r="F867">
            <v>42668</v>
          </cell>
          <cell r="K867">
            <v>23.81</v>
          </cell>
          <cell r="P867">
            <v>3932.79</v>
          </cell>
          <cell r="S867">
            <v>58991.85</v>
          </cell>
        </row>
        <row r="868">
          <cell r="B868" t="str">
            <v>Setor 1</v>
          </cell>
          <cell r="F868">
            <v>42668</v>
          </cell>
          <cell r="K868">
            <v>18.02</v>
          </cell>
          <cell r="P868">
            <v>2547.1819999999998</v>
          </cell>
          <cell r="S868">
            <v>33368.084199999998</v>
          </cell>
        </row>
        <row r="869">
          <cell r="B869" t="str">
            <v>Setor 4</v>
          </cell>
          <cell r="F869">
            <v>42669</v>
          </cell>
          <cell r="K869">
            <v>27.97</v>
          </cell>
          <cell r="P869">
            <v>1370.24</v>
          </cell>
          <cell r="S869">
            <v>15620.736000000001</v>
          </cell>
        </row>
        <row r="870">
          <cell r="B870" t="str">
            <v>Setor 1</v>
          </cell>
          <cell r="F870">
            <v>42669</v>
          </cell>
          <cell r="K870">
            <v>20.74</v>
          </cell>
          <cell r="P870">
            <v>3147.52</v>
          </cell>
          <cell r="S870">
            <v>43750.527999999998</v>
          </cell>
        </row>
        <row r="871">
          <cell r="B871" t="str">
            <v>Setor 1</v>
          </cell>
          <cell r="F871">
            <v>42670</v>
          </cell>
          <cell r="K871">
            <v>24.82</v>
          </cell>
          <cell r="P871">
            <v>2254.64</v>
          </cell>
          <cell r="S871">
            <v>27055.68</v>
          </cell>
        </row>
        <row r="872">
          <cell r="B872" t="str">
            <v>Setor 1</v>
          </cell>
          <cell r="F872">
            <v>42670</v>
          </cell>
          <cell r="K872">
            <v>20.36</v>
          </cell>
          <cell r="P872">
            <v>2110.83</v>
          </cell>
          <cell r="S872">
            <v>27018.624</v>
          </cell>
        </row>
        <row r="873">
          <cell r="B873" t="str">
            <v>Setor 3</v>
          </cell>
          <cell r="F873">
            <v>42672</v>
          </cell>
          <cell r="K873">
            <v>44</v>
          </cell>
          <cell r="P873">
            <v>2818.6779999999999</v>
          </cell>
          <cell r="S873">
            <v>35233.474999999999</v>
          </cell>
        </row>
        <row r="874">
          <cell r="B874" t="str">
            <v>Setor 3</v>
          </cell>
          <cell r="F874">
            <v>42672</v>
          </cell>
          <cell r="K874">
            <v>27.42</v>
          </cell>
          <cell r="P874">
            <v>1756.4480000000001</v>
          </cell>
          <cell r="S874">
            <v>21955.600000000002</v>
          </cell>
        </row>
        <row r="875">
          <cell r="B875" t="str">
            <v>Setor 3</v>
          </cell>
          <cell r="F875">
            <v>42672</v>
          </cell>
          <cell r="K875">
            <v>13.9</v>
          </cell>
          <cell r="P875">
            <v>889.78700000000003</v>
          </cell>
          <cell r="S875">
            <v>11122.3375</v>
          </cell>
        </row>
        <row r="876">
          <cell r="B876" t="str">
            <v>Setor 3</v>
          </cell>
          <cell r="F876">
            <v>42672</v>
          </cell>
          <cell r="K876">
            <v>12.74</v>
          </cell>
          <cell r="P876">
            <v>815.62800000000004</v>
          </cell>
          <cell r="S876">
            <v>10195.35</v>
          </cell>
        </row>
        <row r="877">
          <cell r="B877" t="str">
            <v>Setor 3</v>
          </cell>
          <cell r="F877">
            <v>42672</v>
          </cell>
          <cell r="K877">
            <v>2.13</v>
          </cell>
          <cell r="P877">
            <v>96.483999999999995</v>
          </cell>
          <cell r="S877">
            <v>1206.05</v>
          </cell>
        </row>
        <row r="878">
          <cell r="B878" t="str">
            <v>Setor 3</v>
          </cell>
          <cell r="F878">
            <v>42672</v>
          </cell>
          <cell r="K878">
            <v>10.73</v>
          </cell>
          <cell r="P878">
            <v>686.61800000000005</v>
          </cell>
          <cell r="S878">
            <v>8582.7250000000004</v>
          </cell>
        </row>
        <row r="879">
          <cell r="B879" t="str">
            <v>Setor 3</v>
          </cell>
          <cell r="F879">
            <v>42672</v>
          </cell>
          <cell r="K879">
            <v>18.5</v>
          </cell>
          <cell r="P879">
            <v>1232.1030000000001</v>
          </cell>
          <cell r="S879">
            <v>15401.2875</v>
          </cell>
        </row>
        <row r="880">
          <cell r="B880" t="str">
            <v>Setor 3</v>
          </cell>
          <cell r="F880">
            <v>42672</v>
          </cell>
          <cell r="K880">
            <v>26.73</v>
          </cell>
          <cell r="P880">
            <v>1780.027</v>
          </cell>
          <cell r="S880">
            <v>22250.337500000001</v>
          </cell>
        </row>
        <row r="881">
          <cell r="B881" t="str">
            <v>Setor 3</v>
          </cell>
          <cell r="F881">
            <v>42672</v>
          </cell>
          <cell r="K881">
            <v>10.25</v>
          </cell>
          <cell r="P881">
            <v>682.38499999999999</v>
          </cell>
          <cell r="S881">
            <v>8529.8125</v>
          </cell>
        </row>
        <row r="882">
          <cell r="B882" t="str">
            <v>Setor 3</v>
          </cell>
          <cell r="F882">
            <v>42672</v>
          </cell>
          <cell r="K882">
            <v>25.64</v>
          </cell>
          <cell r="P882">
            <v>1707.5260000000001</v>
          </cell>
          <cell r="S882">
            <v>19636.548999999999</v>
          </cell>
        </row>
        <row r="883">
          <cell r="B883" t="str">
            <v>Setor 3</v>
          </cell>
          <cell r="F883">
            <v>42672</v>
          </cell>
          <cell r="K883">
            <v>16.55</v>
          </cell>
          <cell r="P883">
            <v>1101.3900000000001</v>
          </cell>
          <cell r="S883">
            <v>13547.097000000002</v>
          </cell>
        </row>
        <row r="884">
          <cell r="B884" t="str">
            <v>Setor 3</v>
          </cell>
          <cell r="F884">
            <v>42672</v>
          </cell>
          <cell r="K884">
            <v>26.74</v>
          </cell>
          <cell r="P884">
            <v>1780.027</v>
          </cell>
          <cell r="S884">
            <v>20470.3105</v>
          </cell>
        </row>
        <row r="885">
          <cell r="B885" t="str">
            <v>Setor 3</v>
          </cell>
          <cell r="F885">
            <v>42672</v>
          </cell>
          <cell r="K885">
            <v>15.99</v>
          </cell>
          <cell r="P885">
            <v>1070.249</v>
          </cell>
          <cell r="S885">
            <v>13164.0627</v>
          </cell>
        </row>
        <row r="886">
          <cell r="B886" t="str">
            <v>Setor 3</v>
          </cell>
          <cell r="F886">
            <v>42672</v>
          </cell>
          <cell r="K886">
            <v>20.5</v>
          </cell>
          <cell r="P886">
            <v>1284.4659999999999</v>
          </cell>
          <cell r="S886">
            <v>14899.805599999998</v>
          </cell>
        </row>
        <row r="887">
          <cell r="B887" t="str">
            <v>Setor 3</v>
          </cell>
          <cell r="F887">
            <v>42672</v>
          </cell>
          <cell r="K887">
            <v>11.6</v>
          </cell>
          <cell r="P887">
            <v>726.56399999999996</v>
          </cell>
          <cell r="S887">
            <v>8428.1423999999988</v>
          </cell>
        </row>
        <row r="888">
          <cell r="B888" t="str">
            <v>Fornecedor</v>
          </cell>
          <cell r="F888">
            <v>42672</v>
          </cell>
          <cell r="K888">
            <v>10</v>
          </cell>
          <cell r="P888">
            <v>500.74</v>
          </cell>
          <cell r="S888">
            <v>4456.5860000000002</v>
          </cell>
        </row>
        <row r="889">
          <cell r="B889" t="str">
            <v>Setor 4</v>
          </cell>
          <cell r="F889">
            <v>42673</v>
          </cell>
          <cell r="K889">
            <v>17.68</v>
          </cell>
          <cell r="P889">
            <v>1298.202</v>
          </cell>
          <cell r="S889">
            <v>14539.862399999998</v>
          </cell>
        </row>
        <row r="890">
          <cell r="B890" t="str">
            <v>Setor 4</v>
          </cell>
          <cell r="F890">
            <v>42673</v>
          </cell>
          <cell r="K890">
            <v>29.68</v>
          </cell>
          <cell r="P890">
            <v>2064.038</v>
          </cell>
          <cell r="S890">
            <v>23117.225599999998</v>
          </cell>
        </row>
        <row r="892">
          <cell r="K892">
            <v>21176.51</v>
          </cell>
          <cell r="P892">
            <v>1531087.3669999989</v>
          </cell>
          <cell r="S892">
            <v>16327952.984100014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ção de Acidentes 2015"/>
      <sheetName val="Avance Safra2015"/>
      <sheetName val="Relação de Acidentes 2016"/>
      <sheetName val="Avance Safra2016"/>
    </sheetNames>
    <sheetDataSet>
      <sheetData sheetId="0" refreshError="1"/>
      <sheetData sheetId="1" refreshError="1"/>
      <sheetData sheetId="2">
        <row r="4">
          <cell r="Q4">
            <v>42370</v>
          </cell>
          <cell r="R4">
            <v>42371</v>
          </cell>
          <cell r="S4">
            <v>42372</v>
          </cell>
          <cell r="T4">
            <v>42373</v>
          </cell>
          <cell r="U4">
            <v>42374</v>
          </cell>
          <cell r="V4">
            <v>42375</v>
          </cell>
          <cell r="W4">
            <v>42376</v>
          </cell>
          <cell r="X4">
            <v>42377</v>
          </cell>
          <cell r="Y4">
            <v>42378</v>
          </cell>
          <cell r="Z4">
            <v>42379</v>
          </cell>
          <cell r="AA4">
            <v>42380</v>
          </cell>
          <cell r="AB4">
            <v>42381</v>
          </cell>
          <cell r="AC4">
            <v>42382</v>
          </cell>
          <cell r="AD4">
            <v>42383</v>
          </cell>
          <cell r="AE4">
            <v>42384</v>
          </cell>
          <cell r="AF4">
            <v>42385</v>
          </cell>
          <cell r="AG4">
            <v>42386</v>
          </cell>
          <cell r="AH4">
            <v>42387</v>
          </cell>
          <cell r="AI4">
            <v>42388</v>
          </cell>
          <cell r="AJ4">
            <v>42389</v>
          </cell>
          <cell r="AK4">
            <v>42390</v>
          </cell>
          <cell r="AL4">
            <v>42391</v>
          </cell>
          <cell r="AM4">
            <v>42392</v>
          </cell>
          <cell r="AN4">
            <v>42393</v>
          </cell>
          <cell r="AO4">
            <v>42394</v>
          </cell>
          <cell r="AP4">
            <v>42395</v>
          </cell>
          <cell r="AQ4">
            <v>42396</v>
          </cell>
          <cell r="AR4">
            <v>42397</v>
          </cell>
          <cell r="AS4">
            <v>42398</v>
          </cell>
          <cell r="AT4">
            <v>42399</v>
          </cell>
          <cell r="AU4">
            <v>42400</v>
          </cell>
          <cell r="AV4">
            <v>42401</v>
          </cell>
          <cell r="AW4">
            <v>42402</v>
          </cell>
          <cell r="AX4">
            <v>42403</v>
          </cell>
          <cell r="AY4">
            <v>42404</v>
          </cell>
          <cell r="AZ4">
            <v>42405</v>
          </cell>
          <cell r="BA4">
            <v>42406</v>
          </cell>
          <cell r="BB4">
            <v>42407</v>
          </cell>
          <cell r="BC4">
            <v>42408</v>
          </cell>
          <cell r="BD4">
            <v>42409</v>
          </cell>
          <cell r="BE4">
            <v>42410</v>
          </cell>
          <cell r="BF4">
            <v>42411</v>
          </cell>
          <cell r="BG4">
            <v>42412</v>
          </cell>
          <cell r="BH4">
            <v>42413</v>
          </cell>
          <cell r="BI4">
            <v>42414</v>
          </cell>
          <cell r="BJ4">
            <v>42415</v>
          </cell>
          <cell r="BK4">
            <v>42416</v>
          </cell>
          <cell r="BL4">
            <v>42417</v>
          </cell>
          <cell r="BM4">
            <v>42418</v>
          </cell>
          <cell r="BN4">
            <v>42419</v>
          </cell>
          <cell r="BO4">
            <v>42420</v>
          </cell>
          <cell r="BP4">
            <v>42421</v>
          </cell>
          <cell r="BQ4">
            <v>42422</v>
          </cell>
          <cell r="BR4">
            <v>42423</v>
          </cell>
          <cell r="BS4">
            <v>42424</v>
          </cell>
          <cell r="BT4">
            <v>42425</v>
          </cell>
          <cell r="BU4">
            <v>42426</v>
          </cell>
          <cell r="BV4">
            <v>42427</v>
          </cell>
          <cell r="BW4">
            <v>42428</v>
          </cell>
          <cell r="BX4">
            <v>42429</v>
          </cell>
          <cell r="BY4">
            <v>42430</v>
          </cell>
          <cell r="BZ4">
            <v>42431</v>
          </cell>
          <cell r="CA4">
            <v>42432</v>
          </cell>
          <cell r="CB4">
            <v>42433</v>
          </cell>
          <cell r="CC4">
            <v>42434</v>
          </cell>
          <cell r="CD4">
            <v>42435</v>
          </cell>
          <cell r="CE4">
            <v>42436</v>
          </cell>
          <cell r="CF4">
            <v>42437</v>
          </cell>
          <cell r="CG4">
            <v>42438</v>
          </cell>
          <cell r="CH4">
            <v>42439</v>
          </cell>
          <cell r="CI4">
            <v>42440</v>
          </cell>
          <cell r="CJ4">
            <v>42441</v>
          </cell>
          <cell r="CK4">
            <v>42442</v>
          </cell>
          <cell r="CL4">
            <v>42443</v>
          </cell>
          <cell r="CM4">
            <v>42444</v>
          </cell>
          <cell r="CN4">
            <v>42445</v>
          </cell>
          <cell r="CO4">
            <v>42446</v>
          </cell>
          <cell r="CP4">
            <v>42447</v>
          </cell>
          <cell r="CQ4">
            <v>42448</v>
          </cell>
          <cell r="CR4">
            <v>42449</v>
          </cell>
          <cell r="CS4">
            <v>42450</v>
          </cell>
          <cell r="CT4">
            <v>42451</v>
          </cell>
          <cell r="CU4">
            <v>42452</v>
          </cell>
          <cell r="CV4">
            <v>42453</v>
          </cell>
          <cell r="CW4">
            <v>42454</v>
          </cell>
          <cell r="CX4">
            <v>42455</v>
          </cell>
          <cell r="CY4">
            <v>42456</v>
          </cell>
          <cell r="CZ4">
            <v>42457</v>
          </cell>
          <cell r="DA4">
            <v>42458</v>
          </cell>
          <cell r="DB4">
            <v>42459</v>
          </cell>
          <cell r="DC4">
            <v>42460</v>
          </cell>
          <cell r="DD4">
            <v>42461</v>
          </cell>
          <cell r="DE4">
            <v>42462</v>
          </cell>
          <cell r="DF4">
            <v>42463</v>
          </cell>
          <cell r="DG4">
            <v>42464</v>
          </cell>
          <cell r="DH4">
            <v>42465</v>
          </cell>
          <cell r="DI4">
            <v>42466</v>
          </cell>
          <cell r="DJ4">
            <v>42467</v>
          </cell>
          <cell r="DK4">
            <v>42468</v>
          </cell>
          <cell r="DL4">
            <v>42469</v>
          </cell>
          <cell r="DM4">
            <v>42470</v>
          </cell>
          <cell r="DN4">
            <v>42471</v>
          </cell>
          <cell r="DO4">
            <v>42472</v>
          </cell>
          <cell r="DP4">
            <v>42473</v>
          </cell>
          <cell r="DQ4">
            <v>42474</v>
          </cell>
          <cell r="DR4">
            <v>42475</v>
          </cell>
          <cell r="DS4">
            <v>42476</v>
          </cell>
          <cell r="DT4">
            <v>42477</v>
          </cell>
          <cell r="DU4">
            <v>42478</v>
          </cell>
          <cell r="DV4">
            <v>42479</v>
          </cell>
          <cell r="DW4">
            <v>42480</v>
          </cell>
          <cell r="DX4">
            <v>42481</v>
          </cell>
          <cell r="DY4">
            <v>42482</v>
          </cell>
          <cell r="DZ4">
            <v>42483</v>
          </cell>
          <cell r="EA4">
            <v>42484</v>
          </cell>
          <cell r="EB4">
            <v>42485</v>
          </cell>
          <cell r="EC4">
            <v>42486</v>
          </cell>
          <cell r="ED4">
            <v>42487</v>
          </cell>
          <cell r="EE4">
            <v>42488</v>
          </cell>
          <cell r="EF4">
            <v>42489</v>
          </cell>
          <cell r="EG4">
            <v>42490</v>
          </cell>
          <cell r="EH4">
            <v>42491</v>
          </cell>
          <cell r="EI4">
            <v>42492</v>
          </cell>
          <cell r="EJ4">
            <v>42493</v>
          </cell>
          <cell r="EK4">
            <v>42494</v>
          </cell>
          <cell r="EL4">
            <v>42495</v>
          </cell>
          <cell r="EM4">
            <v>42496</v>
          </cell>
          <cell r="EN4">
            <v>42497</v>
          </cell>
          <cell r="EO4">
            <v>42498</v>
          </cell>
          <cell r="EP4">
            <v>42499</v>
          </cell>
          <cell r="EQ4">
            <v>42500</v>
          </cell>
          <cell r="ER4">
            <v>42501</v>
          </cell>
          <cell r="ES4">
            <v>42502</v>
          </cell>
          <cell r="ET4">
            <v>42503</v>
          </cell>
          <cell r="EU4">
            <v>42504</v>
          </cell>
          <cell r="EV4">
            <v>42505</v>
          </cell>
          <cell r="EW4">
            <v>42506</v>
          </cell>
          <cell r="EX4">
            <v>42507</v>
          </cell>
          <cell r="EY4">
            <v>42508</v>
          </cell>
          <cell r="EZ4">
            <v>42509</v>
          </cell>
          <cell r="FA4">
            <v>42510</v>
          </cell>
          <cell r="FB4">
            <v>42511</v>
          </cell>
          <cell r="FC4">
            <v>42512</v>
          </cell>
          <cell r="FD4">
            <v>42513</v>
          </cell>
          <cell r="FE4">
            <v>42514</v>
          </cell>
          <cell r="FF4">
            <v>42515</v>
          </cell>
          <cell r="FG4">
            <v>42516</v>
          </cell>
          <cell r="FH4">
            <v>42517</v>
          </cell>
          <cell r="FI4">
            <v>42518</v>
          </cell>
          <cell r="FJ4">
            <v>42519</v>
          </cell>
          <cell r="FK4">
            <v>42520</v>
          </cell>
          <cell r="FL4">
            <v>42521</v>
          </cell>
          <cell r="FM4">
            <v>42522</v>
          </cell>
          <cell r="FN4">
            <v>42523</v>
          </cell>
          <cell r="FO4">
            <v>42524</v>
          </cell>
          <cell r="FP4">
            <v>42525</v>
          </cell>
          <cell r="FQ4">
            <v>42526</v>
          </cell>
          <cell r="FR4">
            <v>42527</v>
          </cell>
          <cell r="FS4">
            <v>42528</v>
          </cell>
          <cell r="FT4">
            <v>42529</v>
          </cell>
          <cell r="FU4">
            <v>42530</v>
          </cell>
          <cell r="FV4">
            <v>42531</v>
          </cell>
          <cell r="FW4">
            <v>42532</v>
          </cell>
          <cell r="FX4">
            <v>42533</v>
          </cell>
          <cell r="FY4">
            <v>42534</v>
          </cell>
          <cell r="FZ4">
            <v>42535</v>
          </cell>
          <cell r="GA4">
            <v>42536</v>
          </cell>
          <cell r="GB4">
            <v>42537</v>
          </cell>
          <cell r="GC4">
            <v>42538</v>
          </cell>
          <cell r="GD4">
            <v>42539</v>
          </cell>
          <cell r="GE4">
            <v>42540</v>
          </cell>
          <cell r="GF4">
            <v>42541</v>
          </cell>
          <cell r="GG4">
            <v>42542</v>
          </cell>
          <cell r="GH4">
            <v>42543</v>
          </cell>
          <cell r="GI4">
            <v>42544</v>
          </cell>
          <cell r="GJ4">
            <v>42545</v>
          </cell>
          <cell r="GK4">
            <v>42546</v>
          </cell>
          <cell r="GL4">
            <v>42547</v>
          </cell>
          <cell r="GM4">
            <v>42548</v>
          </cell>
          <cell r="GN4">
            <v>42549</v>
          </cell>
          <cell r="GO4">
            <v>42550</v>
          </cell>
          <cell r="GP4">
            <v>42551</v>
          </cell>
          <cell r="GQ4">
            <v>42552</v>
          </cell>
          <cell r="GR4">
            <v>42553</v>
          </cell>
          <cell r="GS4">
            <v>42554</v>
          </cell>
          <cell r="GT4">
            <v>42555</v>
          </cell>
          <cell r="GU4">
            <v>42556</v>
          </cell>
          <cell r="GV4">
            <v>42557</v>
          </cell>
          <cell r="GW4">
            <v>42558</v>
          </cell>
          <cell r="GX4">
            <v>42559</v>
          </cell>
          <cell r="GY4">
            <v>42560</v>
          </cell>
          <cell r="GZ4">
            <v>42561</v>
          </cell>
          <cell r="HA4">
            <v>42562</v>
          </cell>
          <cell r="HB4">
            <v>42563</v>
          </cell>
          <cell r="HC4">
            <v>42564</v>
          </cell>
          <cell r="HD4">
            <v>42565</v>
          </cell>
          <cell r="HE4">
            <v>42566</v>
          </cell>
          <cell r="HF4">
            <v>42567</v>
          </cell>
          <cell r="HG4">
            <v>42568</v>
          </cell>
          <cell r="HH4">
            <v>42569</v>
          </cell>
          <cell r="HI4">
            <v>42570</v>
          </cell>
          <cell r="HJ4">
            <v>42571</v>
          </cell>
          <cell r="HK4">
            <v>42572</v>
          </cell>
          <cell r="HL4">
            <v>42573</v>
          </cell>
          <cell r="HM4">
            <v>42574</v>
          </cell>
          <cell r="HN4">
            <v>42575</v>
          </cell>
          <cell r="HO4">
            <v>42576</v>
          </cell>
          <cell r="HP4">
            <v>42577</v>
          </cell>
          <cell r="HQ4">
            <v>42578</v>
          </cell>
          <cell r="HR4">
            <v>42579</v>
          </cell>
          <cell r="HS4">
            <v>42580</v>
          </cell>
          <cell r="HT4">
            <v>42581</v>
          </cell>
          <cell r="HU4">
            <v>42582</v>
          </cell>
          <cell r="HV4">
            <v>42583</v>
          </cell>
          <cell r="HW4">
            <v>42584</v>
          </cell>
          <cell r="HX4">
            <v>42585</v>
          </cell>
          <cell r="HY4">
            <v>42586</v>
          </cell>
          <cell r="HZ4">
            <v>42587</v>
          </cell>
          <cell r="IA4">
            <v>42588</v>
          </cell>
          <cell r="IB4">
            <v>42589</v>
          </cell>
          <cell r="IC4">
            <v>42590</v>
          </cell>
          <cell r="ID4">
            <v>42591</v>
          </cell>
          <cell r="IE4">
            <v>42592</v>
          </cell>
          <cell r="IF4">
            <v>42593</v>
          </cell>
          <cell r="IG4">
            <v>42594</v>
          </cell>
          <cell r="IH4">
            <v>42595</v>
          </cell>
          <cell r="II4">
            <v>42596</v>
          </cell>
          <cell r="IJ4">
            <v>42597</v>
          </cell>
          <cell r="IK4">
            <v>42598</v>
          </cell>
          <cell r="IL4">
            <v>42599</v>
          </cell>
          <cell r="IM4">
            <v>42600</v>
          </cell>
          <cell r="IN4">
            <v>42601</v>
          </cell>
          <cell r="IO4">
            <v>42602</v>
          </cell>
          <cell r="IP4">
            <v>42603</v>
          </cell>
          <cell r="IQ4">
            <v>42604</v>
          </cell>
          <cell r="IR4">
            <v>42605</v>
          </cell>
          <cell r="IS4">
            <v>42606</v>
          </cell>
          <cell r="IT4">
            <v>42607</v>
          </cell>
          <cell r="IU4">
            <v>42608</v>
          </cell>
          <cell r="IV4">
            <v>42609</v>
          </cell>
          <cell r="IW4">
            <v>42610</v>
          </cell>
          <cell r="IX4">
            <v>42611</v>
          </cell>
          <cell r="IY4">
            <v>42612</v>
          </cell>
          <cell r="IZ4">
            <v>42613</v>
          </cell>
          <cell r="JA4">
            <v>42614</v>
          </cell>
          <cell r="JB4">
            <v>42615</v>
          </cell>
          <cell r="JC4">
            <v>42616</v>
          </cell>
          <cell r="JD4">
            <v>42617</v>
          </cell>
          <cell r="JE4">
            <v>42618</v>
          </cell>
          <cell r="JF4">
            <v>42619</v>
          </cell>
          <cell r="JG4">
            <v>42620</v>
          </cell>
          <cell r="JH4">
            <v>42621</v>
          </cell>
          <cell r="JI4">
            <v>42622</v>
          </cell>
          <cell r="JJ4">
            <v>42623</v>
          </cell>
          <cell r="JK4">
            <v>42624</v>
          </cell>
          <cell r="JL4">
            <v>42625</v>
          </cell>
          <cell r="JM4">
            <v>42626</v>
          </cell>
          <cell r="JN4">
            <v>42627</v>
          </cell>
          <cell r="JO4">
            <v>42628</v>
          </cell>
          <cell r="JP4">
            <v>42629</v>
          </cell>
          <cell r="JQ4">
            <v>42630</v>
          </cell>
          <cell r="JR4">
            <v>42631</v>
          </cell>
          <cell r="JS4">
            <v>42632</v>
          </cell>
          <cell r="JT4">
            <v>42633</v>
          </cell>
          <cell r="JU4">
            <v>42634</v>
          </cell>
          <cell r="JV4">
            <v>42635</v>
          </cell>
          <cell r="JW4">
            <v>42636</v>
          </cell>
          <cell r="JX4">
            <v>42637</v>
          </cell>
          <cell r="JY4">
            <v>42638</v>
          </cell>
          <cell r="JZ4">
            <v>42639</v>
          </cell>
          <cell r="KA4">
            <v>42640</v>
          </cell>
          <cell r="KB4">
            <v>42641</v>
          </cell>
          <cell r="KC4">
            <v>42642</v>
          </cell>
          <cell r="KD4">
            <v>42643</v>
          </cell>
          <cell r="KE4">
            <v>42644</v>
          </cell>
          <cell r="KF4">
            <v>42645</v>
          </cell>
          <cell r="KG4">
            <v>42646</v>
          </cell>
          <cell r="KH4">
            <v>42647</v>
          </cell>
          <cell r="KI4">
            <v>42648</v>
          </cell>
          <cell r="KJ4">
            <v>42649</v>
          </cell>
          <cell r="KK4">
            <v>42650</v>
          </cell>
          <cell r="KL4">
            <v>42651</v>
          </cell>
          <cell r="KM4">
            <v>42652</v>
          </cell>
          <cell r="KN4">
            <v>42653</v>
          </cell>
          <cell r="KO4">
            <v>42654</v>
          </cell>
          <cell r="KP4">
            <v>42655</v>
          </cell>
          <cell r="KQ4">
            <v>42656</v>
          </cell>
          <cell r="KR4">
            <v>42657</v>
          </cell>
          <cell r="KS4">
            <v>42658</v>
          </cell>
          <cell r="KT4">
            <v>42659</v>
          </cell>
          <cell r="KU4">
            <v>42660</v>
          </cell>
          <cell r="KV4">
            <v>42661</v>
          </cell>
          <cell r="KW4">
            <v>42662</v>
          </cell>
          <cell r="KX4">
            <v>42663</v>
          </cell>
          <cell r="KY4">
            <v>42664</v>
          </cell>
          <cell r="KZ4">
            <v>42665</v>
          </cell>
          <cell r="LA4">
            <v>42666</v>
          </cell>
          <cell r="LB4">
            <v>42667</v>
          </cell>
          <cell r="LC4">
            <v>42668</v>
          </cell>
          <cell r="LD4">
            <v>42669</v>
          </cell>
          <cell r="LE4">
            <v>42670</v>
          </cell>
          <cell r="LF4">
            <v>42671</v>
          </cell>
          <cell r="LG4">
            <v>42672</v>
          </cell>
          <cell r="LH4">
            <v>42673</v>
          </cell>
          <cell r="LI4">
            <v>42674</v>
          </cell>
          <cell r="LJ4">
            <v>42675</v>
          </cell>
          <cell r="LK4">
            <v>42676</v>
          </cell>
          <cell r="LL4">
            <v>42677</v>
          </cell>
          <cell r="LM4">
            <v>42678</v>
          </cell>
          <cell r="LN4">
            <v>42679</v>
          </cell>
          <cell r="LO4">
            <v>42680</v>
          </cell>
          <cell r="LP4">
            <v>42681</v>
          </cell>
          <cell r="LQ4">
            <v>42682</v>
          </cell>
          <cell r="LR4">
            <v>42683</v>
          </cell>
          <cell r="LS4">
            <v>42684</v>
          </cell>
          <cell r="LT4">
            <v>42685</v>
          </cell>
          <cell r="LU4">
            <v>42686</v>
          </cell>
          <cell r="LV4">
            <v>42687</v>
          </cell>
          <cell r="LW4">
            <v>42688</v>
          </cell>
          <cell r="LX4">
            <v>42689</v>
          </cell>
          <cell r="LY4">
            <v>42690</v>
          </cell>
          <cell r="LZ4">
            <v>42691</v>
          </cell>
          <cell r="MA4">
            <v>42692</v>
          </cell>
          <cell r="MB4">
            <v>42693</v>
          </cell>
          <cell r="MC4">
            <v>42694</v>
          </cell>
          <cell r="MD4">
            <v>42695</v>
          </cell>
          <cell r="ME4">
            <v>42696</v>
          </cell>
          <cell r="MF4">
            <v>42697</v>
          </cell>
          <cell r="MG4">
            <v>42698</v>
          </cell>
          <cell r="MH4">
            <v>42699</v>
          </cell>
          <cell r="MI4">
            <v>42700</v>
          </cell>
          <cell r="MJ4">
            <v>42701</v>
          </cell>
          <cell r="MK4">
            <v>42702</v>
          </cell>
          <cell r="ML4">
            <v>42703</v>
          </cell>
          <cell r="MM4">
            <v>42704</v>
          </cell>
          <cell r="MN4">
            <v>42705</v>
          </cell>
          <cell r="MO4">
            <v>42706</v>
          </cell>
          <cell r="MP4">
            <v>42707</v>
          </cell>
          <cell r="MQ4">
            <v>42708</v>
          </cell>
          <cell r="MR4">
            <v>42709</v>
          </cell>
          <cell r="MS4">
            <v>42710</v>
          </cell>
          <cell r="MT4">
            <v>42711</v>
          </cell>
          <cell r="MU4">
            <v>42712</v>
          </cell>
          <cell r="MV4">
            <v>42713</v>
          </cell>
          <cell r="MW4">
            <v>42714</v>
          </cell>
          <cell r="MX4">
            <v>42715</v>
          </cell>
          <cell r="MY4">
            <v>42716</v>
          </cell>
          <cell r="MZ4">
            <v>42717</v>
          </cell>
          <cell r="NA4">
            <v>42718</v>
          </cell>
          <cell r="NB4">
            <v>42719</v>
          </cell>
          <cell r="NC4">
            <v>42720</v>
          </cell>
          <cell r="ND4">
            <v>42721</v>
          </cell>
          <cell r="NE4">
            <v>42722</v>
          </cell>
          <cell r="NF4">
            <v>42723</v>
          </cell>
          <cell r="NG4">
            <v>42724</v>
          </cell>
          <cell r="NH4">
            <v>42725</v>
          </cell>
          <cell r="NI4">
            <v>42726</v>
          </cell>
          <cell r="NJ4">
            <v>42727</v>
          </cell>
          <cell r="NK4">
            <v>42728</v>
          </cell>
          <cell r="NL4">
            <v>42729</v>
          </cell>
          <cell r="NM4">
            <v>42730</v>
          </cell>
          <cell r="NN4">
            <v>42731</v>
          </cell>
          <cell r="NO4">
            <v>42732</v>
          </cell>
          <cell r="NP4">
            <v>42733</v>
          </cell>
          <cell r="NQ4">
            <v>42734</v>
          </cell>
          <cell r="NR4">
            <v>42735</v>
          </cell>
        </row>
        <row r="5">
          <cell r="A5" t="str">
            <v>Cont.</v>
          </cell>
          <cell r="L5" t="str">
            <v>DATA DO ACIDENTE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1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1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0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0</v>
          </cell>
          <cell r="BY5">
            <v>0</v>
          </cell>
          <cell r="BZ5">
            <v>0</v>
          </cell>
          <cell r="CA5">
            <v>0</v>
          </cell>
          <cell r="CB5">
            <v>0</v>
          </cell>
          <cell r="CC5">
            <v>0</v>
          </cell>
          <cell r="CD5">
            <v>0</v>
          </cell>
          <cell r="CE5">
            <v>0</v>
          </cell>
          <cell r="CF5">
            <v>0</v>
          </cell>
          <cell r="CG5">
            <v>0</v>
          </cell>
          <cell r="CH5">
            <v>0</v>
          </cell>
          <cell r="CI5">
            <v>0</v>
          </cell>
          <cell r="CJ5">
            <v>0</v>
          </cell>
          <cell r="CK5">
            <v>0</v>
          </cell>
          <cell r="CL5">
            <v>0</v>
          </cell>
          <cell r="CM5">
            <v>0</v>
          </cell>
          <cell r="CN5">
            <v>0</v>
          </cell>
          <cell r="CO5">
            <v>0</v>
          </cell>
          <cell r="CP5">
            <v>0</v>
          </cell>
          <cell r="CQ5">
            <v>0</v>
          </cell>
          <cell r="CR5">
            <v>0</v>
          </cell>
          <cell r="CS5">
            <v>0</v>
          </cell>
          <cell r="CT5">
            <v>0</v>
          </cell>
          <cell r="CU5">
            <v>0</v>
          </cell>
          <cell r="CV5">
            <v>0</v>
          </cell>
          <cell r="CW5">
            <v>0</v>
          </cell>
          <cell r="CX5">
            <v>0</v>
          </cell>
          <cell r="CY5">
            <v>0</v>
          </cell>
          <cell r="CZ5">
            <v>0</v>
          </cell>
          <cell r="DA5">
            <v>0</v>
          </cell>
          <cell r="DB5">
            <v>0</v>
          </cell>
          <cell r="DC5">
            <v>0</v>
          </cell>
          <cell r="DD5">
            <v>0</v>
          </cell>
          <cell r="DE5">
            <v>0</v>
          </cell>
          <cell r="DF5">
            <v>0</v>
          </cell>
          <cell r="DG5">
            <v>0</v>
          </cell>
          <cell r="DH5">
            <v>0</v>
          </cell>
          <cell r="DI5">
            <v>0</v>
          </cell>
          <cell r="DJ5">
            <v>0</v>
          </cell>
          <cell r="DK5">
            <v>0</v>
          </cell>
          <cell r="DL5">
            <v>0</v>
          </cell>
          <cell r="DM5">
            <v>0</v>
          </cell>
          <cell r="DN5">
            <v>0</v>
          </cell>
          <cell r="DO5">
            <v>0</v>
          </cell>
          <cell r="DP5">
            <v>0</v>
          </cell>
          <cell r="DQ5">
            <v>0</v>
          </cell>
          <cell r="DR5">
            <v>0</v>
          </cell>
          <cell r="DS5">
            <v>0</v>
          </cell>
          <cell r="DT5">
            <v>0</v>
          </cell>
          <cell r="DU5">
            <v>0</v>
          </cell>
          <cell r="DV5">
            <v>0</v>
          </cell>
          <cell r="DW5">
            <v>0</v>
          </cell>
          <cell r="DX5">
            <v>0</v>
          </cell>
          <cell r="DY5">
            <v>0</v>
          </cell>
          <cell r="DZ5">
            <v>0</v>
          </cell>
          <cell r="EA5">
            <v>0</v>
          </cell>
          <cell r="EB5">
            <v>0</v>
          </cell>
          <cell r="EC5">
            <v>1</v>
          </cell>
          <cell r="ED5">
            <v>0</v>
          </cell>
          <cell r="EE5">
            <v>0</v>
          </cell>
          <cell r="EF5">
            <v>0</v>
          </cell>
          <cell r="EG5">
            <v>0</v>
          </cell>
          <cell r="EH5">
            <v>0</v>
          </cell>
          <cell r="EI5">
            <v>0</v>
          </cell>
          <cell r="EJ5">
            <v>0</v>
          </cell>
          <cell r="EK5">
            <v>0</v>
          </cell>
          <cell r="EL5">
            <v>0</v>
          </cell>
          <cell r="EM5">
            <v>0</v>
          </cell>
          <cell r="EN5">
            <v>0</v>
          </cell>
          <cell r="EO5">
            <v>0</v>
          </cell>
          <cell r="EP5">
            <v>0</v>
          </cell>
          <cell r="EQ5">
            <v>0</v>
          </cell>
          <cell r="ER5">
            <v>0</v>
          </cell>
          <cell r="ES5">
            <v>0</v>
          </cell>
          <cell r="ET5">
            <v>0</v>
          </cell>
          <cell r="EU5">
            <v>0</v>
          </cell>
          <cell r="EV5">
            <v>0</v>
          </cell>
          <cell r="EW5">
            <v>0</v>
          </cell>
          <cell r="EX5">
            <v>0</v>
          </cell>
          <cell r="EY5">
            <v>0</v>
          </cell>
          <cell r="EZ5">
            <v>0</v>
          </cell>
          <cell r="FA5">
            <v>0</v>
          </cell>
          <cell r="FB5">
            <v>0</v>
          </cell>
          <cell r="FC5">
            <v>0</v>
          </cell>
          <cell r="FD5">
            <v>0</v>
          </cell>
          <cell r="FE5">
            <v>0</v>
          </cell>
          <cell r="FF5">
            <v>0</v>
          </cell>
          <cell r="FG5">
            <v>0</v>
          </cell>
          <cell r="FH5">
            <v>0</v>
          </cell>
          <cell r="FI5">
            <v>0</v>
          </cell>
          <cell r="FJ5">
            <v>0</v>
          </cell>
          <cell r="FK5">
            <v>0</v>
          </cell>
          <cell r="FL5">
            <v>0</v>
          </cell>
          <cell r="FM5">
            <v>1</v>
          </cell>
          <cell r="FN5">
            <v>1</v>
          </cell>
          <cell r="FO5">
            <v>0</v>
          </cell>
          <cell r="FP5">
            <v>0</v>
          </cell>
          <cell r="FQ5">
            <v>0</v>
          </cell>
          <cell r="FR5">
            <v>0</v>
          </cell>
          <cell r="FS5">
            <v>0</v>
          </cell>
          <cell r="FT5">
            <v>0</v>
          </cell>
          <cell r="FU5">
            <v>0</v>
          </cell>
          <cell r="FV5">
            <v>0</v>
          </cell>
          <cell r="FW5">
            <v>0</v>
          </cell>
          <cell r="FX5">
            <v>0</v>
          </cell>
          <cell r="FY5">
            <v>1</v>
          </cell>
          <cell r="FZ5">
            <v>1</v>
          </cell>
          <cell r="GA5">
            <v>1</v>
          </cell>
          <cell r="GB5">
            <v>1</v>
          </cell>
          <cell r="GC5">
            <v>1</v>
          </cell>
          <cell r="GD5">
            <v>1</v>
          </cell>
          <cell r="GE5">
            <v>1</v>
          </cell>
          <cell r="GF5">
            <v>1</v>
          </cell>
          <cell r="GG5">
            <v>1</v>
          </cell>
          <cell r="GH5">
            <v>1</v>
          </cell>
          <cell r="GI5">
            <v>0</v>
          </cell>
          <cell r="GJ5">
            <v>2</v>
          </cell>
          <cell r="GK5">
            <v>2</v>
          </cell>
          <cell r="GL5">
            <v>3</v>
          </cell>
          <cell r="GM5">
            <v>2</v>
          </cell>
          <cell r="GN5">
            <v>1</v>
          </cell>
          <cell r="GO5">
            <v>0</v>
          </cell>
          <cell r="GP5">
            <v>0</v>
          </cell>
          <cell r="GQ5">
            <v>0</v>
          </cell>
          <cell r="GR5">
            <v>0</v>
          </cell>
          <cell r="GS5">
            <v>0</v>
          </cell>
          <cell r="GT5">
            <v>0</v>
          </cell>
          <cell r="GU5">
            <v>0</v>
          </cell>
          <cell r="GV5">
            <v>0</v>
          </cell>
          <cell r="GW5">
            <v>0</v>
          </cell>
          <cell r="GX5">
            <v>0</v>
          </cell>
          <cell r="GY5">
            <v>0</v>
          </cell>
          <cell r="GZ5">
            <v>0</v>
          </cell>
          <cell r="HA5">
            <v>0</v>
          </cell>
          <cell r="HB5">
            <v>0</v>
          </cell>
          <cell r="HC5">
            <v>0</v>
          </cell>
          <cell r="HD5">
            <v>0</v>
          </cell>
          <cell r="HE5">
            <v>0</v>
          </cell>
          <cell r="HF5">
            <v>0</v>
          </cell>
          <cell r="HG5">
            <v>0</v>
          </cell>
          <cell r="HH5">
            <v>0</v>
          </cell>
          <cell r="HI5">
            <v>0</v>
          </cell>
          <cell r="HJ5">
            <v>1</v>
          </cell>
          <cell r="HK5">
            <v>1</v>
          </cell>
          <cell r="HL5">
            <v>1</v>
          </cell>
          <cell r="HM5">
            <v>1</v>
          </cell>
          <cell r="HN5">
            <v>1</v>
          </cell>
          <cell r="HO5">
            <v>1</v>
          </cell>
          <cell r="HP5">
            <v>1</v>
          </cell>
          <cell r="HQ5">
            <v>1</v>
          </cell>
          <cell r="HR5">
            <v>1</v>
          </cell>
          <cell r="HS5">
            <v>1</v>
          </cell>
          <cell r="HT5">
            <v>1</v>
          </cell>
          <cell r="HU5">
            <v>1</v>
          </cell>
          <cell r="HV5">
            <v>1</v>
          </cell>
          <cell r="HW5">
            <v>1</v>
          </cell>
          <cell r="HX5">
            <v>1</v>
          </cell>
          <cell r="HY5">
            <v>1</v>
          </cell>
          <cell r="HZ5">
            <v>1</v>
          </cell>
          <cell r="IA5">
            <v>2</v>
          </cell>
          <cell r="IB5">
            <v>2</v>
          </cell>
          <cell r="IC5">
            <v>2</v>
          </cell>
          <cell r="ID5">
            <v>2</v>
          </cell>
          <cell r="IE5">
            <v>2</v>
          </cell>
          <cell r="IF5">
            <v>2</v>
          </cell>
          <cell r="IG5">
            <v>2</v>
          </cell>
          <cell r="IH5">
            <v>2</v>
          </cell>
          <cell r="II5">
            <v>2</v>
          </cell>
          <cell r="IJ5">
            <v>2</v>
          </cell>
          <cell r="IK5">
            <v>2</v>
          </cell>
          <cell r="IL5">
            <v>2</v>
          </cell>
          <cell r="IM5">
            <v>2</v>
          </cell>
          <cell r="IN5">
            <v>2</v>
          </cell>
          <cell r="IO5">
            <v>2</v>
          </cell>
          <cell r="IP5">
            <v>2</v>
          </cell>
          <cell r="IQ5">
            <v>2</v>
          </cell>
          <cell r="IR5">
            <v>2</v>
          </cell>
          <cell r="IS5">
            <v>2</v>
          </cell>
          <cell r="IT5">
            <v>2</v>
          </cell>
          <cell r="IU5">
            <v>2</v>
          </cell>
          <cell r="IV5">
            <v>2</v>
          </cell>
          <cell r="IW5">
            <v>2</v>
          </cell>
          <cell r="IX5">
            <v>2</v>
          </cell>
          <cell r="IY5">
            <v>2</v>
          </cell>
          <cell r="IZ5">
            <v>2</v>
          </cell>
          <cell r="JA5">
            <v>2</v>
          </cell>
          <cell r="JB5">
            <v>2</v>
          </cell>
          <cell r="JC5">
            <v>3</v>
          </cell>
          <cell r="JD5">
            <v>3</v>
          </cell>
          <cell r="JE5">
            <v>3</v>
          </cell>
          <cell r="JF5">
            <v>3</v>
          </cell>
          <cell r="JG5">
            <v>3</v>
          </cell>
          <cell r="JH5">
            <v>3</v>
          </cell>
          <cell r="JI5">
            <v>3</v>
          </cell>
          <cell r="JJ5">
            <v>3</v>
          </cell>
          <cell r="JK5">
            <v>3</v>
          </cell>
          <cell r="JL5">
            <v>4</v>
          </cell>
          <cell r="JM5">
            <v>4</v>
          </cell>
          <cell r="JN5">
            <v>4</v>
          </cell>
          <cell r="JO5">
            <v>3</v>
          </cell>
          <cell r="JP5">
            <v>3</v>
          </cell>
          <cell r="JQ5">
            <v>3</v>
          </cell>
          <cell r="JR5">
            <v>3</v>
          </cell>
          <cell r="JS5">
            <v>3</v>
          </cell>
          <cell r="JT5">
            <v>3</v>
          </cell>
          <cell r="JU5">
            <v>3</v>
          </cell>
          <cell r="JV5">
            <v>3</v>
          </cell>
          <cell r="JW5">
            <v>3</v>
          </cell>
          <cell r="JX5">
            <v>3</v>
          </cell>
          <cell r="JY5">
            <v>3</v>
          </cell>
          <cell r="JZ5">
            <v>3</v>
          </cell>
          <cell r="KA5">
            <v>3</v>
          </cell>
          <cell r="KB5">
            <v>3</v>
          </cell>
          <cell r="KC5">
            <v>3</v>
          </cell>
          <cell r="KD5">
            <v>3</v>
          </cell>
          <cell r="KE5">
            <v>3</v>
          </cell>
          <cell r="KF5">
            <v>3</v>
          </cell>
          <cell r="KG5">
            <v>3</v>
          </cell>
          <cell r="KH5">
            <v>3</v>
          </cell>
          <cell r="KI5">
            <v>3</v>
          </cell>
          <cell r="KJ5">
            <v>2</v>
          </cell>
          <cell r="KK5">
            <v>2</v>
          </cell>
          <cell r="KL5">
            <v>3</v>
          </cell>
          <cell r="KM5">
            <v>3</v>
          </cell>
          <cell r="KN5">
            <v>3</v>
          </cell>
          <cell r="KO5">
            <v>3</v>
          </cell>
          <cell r="KP5">
            <v>3</v>
          </cell>
          <cell r="KQ5">
            <v>3</v>
          </cell>
          <cell r="KR5">
            <v>3</v>
          </cell>
          <cell r="KS5">
            <v>3</v>
          </cell>
          <cell r="KT5">
            <v>3</v>
          </cell>
          <cell r="KU5">
            <v>3</v>
          </cell>
          <cell r="KV5">
            <v>3</v>
          </cell>
          <cell r="KW5">
            <v>3</v>
          </cell>
          <cell r="KX5">
            <v>3</v>
          </cell>
          <cell r="KY5">
            <v>2</v>
          </cell>
          <cell r="KZ5">
            <v>2</v>
          </cell>
          <cell r="LA5">
            <v>2</v>
          </cell>
          <cell r="LB5">
            <v>2</v>
          </cell>
          <cell r="LC5">
            <v>2</v>
          </cell>
          <cell r="LD5">
            <v>2</v>
          </cell>
          <cell r="LE5">
            <v>2</v>
          </cell>
          <cell r="LF5">
            <v>2</v>
          </cell>
          <cell r="LG5">
            <v>2</v>
          </cell>
          <cell r="LH5">
            <v>2</v>
          </cell>
          <cell r="LI5">
            <v>2</v>
          </cell>
          <cell r="LJ5">
            <v>2</v>
          </cell>
          <cell r="LK5">
            <v>2</v>
          </cell>
          <cell r="LL5">
            <v>2</v>
          </cell>
          <cell r="LM5">
            <v>1</v>
          </cell>
          <cell r="LN5">
            <v>2</v>
          </cell>
          <cell r="LO5">
            <v>2</v>
          </cell>
          <cell r="LP5">
            <v>0</v>
          </cell>
          <cell r="LQ5">
            <v>0</v>
          </cell>
          <cell r="LR5">
            <v>0</v>
          </cell>
          <cell r="LS5">
            <v>0</v>
          </cell>
          <cell r="LT5">
            <v>0</v>
          </cell>
          <cell r="LU5">
            <v>0</v>
          </cell>
          <cell r="LV5">
            <v>0</v>
          </cell>
          <cell r="LW5">
            <v>0</v>
          </cell>
          <cell r="LX5">
            <v>0</v>
          </cell>
          <cell r="LY5">
            <v>0</v>
          </cell>
          <cell r="LZ5">
            <v>0</v>
          </cell>
          <cell r="MA5">
            <v>0</v>
          </cell>
          <cell r="MB5">
            <v>0</v>
          </cell>
          <cell r="MC5">
            <v>0</v>
          </cell>
          <cell r="MD5">
            <v>0</v>
          </cell>
          <cell r="ME5">
            <v>0</v>
          </cell>
          <cell r="MF5">
            <v>0</v>
          </cell>
          <cell r="MG5">
            <v>0</v>
          </cell>
          <cell r="MH5">
            <v>0</v>
          </cell>
          <cell r="MI5">
            <v>0</v>
          </cell>
          <cell r="MJ5">
            <v>0</v>
          </cell>
          <cell r="MK5">
            <v>0</v>
          </cell>
          <cell r="ML5">
            <v>0</v>
          </cell>
          <cell r="MM5">
            <v>0</v>
          </cell>
          <cell r="MN5">
            <v>0</v>
          </cell>
          <cell r="MO5">
            <v>0</v>
          </cell>
          <cell r="MP5">
            <v>0</v>
          </cell>
          <cell r="MQ5">
            <v>0</v>
          </cell>
          <cell r="MR5">
            <v>0</v>
          </cell>
          <cell r="MS5">
            <v>0</v>
          </cell>
          <cell r="MT5">
            <v>0</v>
          </cell>
          <cell r="MU5">
            <v>0</v>
          </cell>
          <cell r="MV5">
            <v>0</v>
          </cell>
          <cell r="MW5">
            <v>0</v>
          </cell>
          <cell r="MX5">
            <v>0</v>
          </cell>
          <cell r="MY5">
            <v>0</v>
          </cell>
          <cell r="MZ5">
            <v>0</v>
          </cell>
          <cell r="NA5">
            <v>0</v>
          </cell>
          <cell r="NB5">
            <v>0</v>
          </cell>
          <cell r="NC5">
            <v>0</v>
          </cell>
          <cell r="ND5">
            <v>0</v>
          </cell>
          <cell r="NE5">
            <v>0</v>
          </cell>
          <cell r="NF5">
            <v>0</v>
          </cell>
          <cell r="NG5">
            <v>0</v>
          </cell>
          <cell r="NH5">
            <v>0</v>
          </cell>
          <cell r="NI5">
            <v>0</v>
          </cell>
          <cell r="NJ5">
            <v>0</v>
          </cell>
          <cell r="NK5">
            <v>0</v>
          </cell>
          <cell r="NL5">
            <v>0</v>
          </cell>
          <cell r="NM5">
            <v>0</v>
          </cell>
          <cell r="NN5">
            <v>0</v>
          </cell>
          <cell r="NO5">
            <v>0</v>
          </cell>
          <cell r="NP5">
            <v>0</v>
          </cell>
          <cell r="NQ5">
            <v>0</v>
          </cell>
          <cell r="NR5">
            <v>0</v>
          </cell>
        </row>
        <row r="6">
          <cell r="A6">
            <v>1</v>
          </cell>
          <cell r="L6">
            <v>42374</v>
          </cell>
        </row>
        <row r="7">
          <cell r="A7">
            <v>1</v>
          </cell>
          <cell r="L7">
            <v>42380</v>
          </cell>
        </row>
        <row r="8">
          <cell r="A8">
            <v>1</v>
          </cell>
          <cell r="L8">
            <v>42401</v>
          </cell>
        </row>
        <row r="9">
          <cell r="A9">
            <v>1</v>
          </cell>
          <cell r="L9">
            <v>42436</v>
          </cell>
        </row>
        <row r="10">
          <cell r="A10">
            <v>1</v>
          </cell>
          <cell r="L10">
            <v>42484</v>
          </cell>
        </row>
        <row r="11">
          <cell r="A11">
            <v>1</v>
          </cell>
          <cell r="L11">
            <v>42485</v>
          </cell>
        </row>
        <row r="12">
          <cell r="A12">
            <v>1</v>
          </cell>
          <cell r="L12">
            <v>42521</v>
          </cell>
        </row>
        <row r="13">
          <cell r="A13">
            <v>1</v>
          </cell>
          <cell r="L13">
            <v>42533</v>
          </cell>
        </row>
        <row r="14">
          <cell r="A14">
            <v>1</v>
          </cell>
          <cell r="L14">
            <v>42544</v>
          </cell>
        </row>
        <row r="15">
          <cell r="A15">
            <v>1</v>
          </cell>
          <cell r="L15">
            <v>42544</v>
          </cell>
        </row>
        <row r="16">
          <cell r="A16">
            <v>1</v>
          </cell>
          <cell r="L16">
            <v>42545</v>
          </cell>
        </row>
        <row r="17">
          <cell r="A17">
            <v>1</v>
          </cell>
          <cell r="L17">
            <v>42546</v>
          </cell>
        </row>
        <row r="18">
          <cell r="A18">
            <v>1</v>
          </cell>
          <cell r="L18">
            <v>42554</v>
          </cell>
        </row>
        <row r="19">
          <cell r="A19">
            <v>1</v>
          </cell>
          <cell r="L19">
            <v>42560</v>
          </cell>
        </row>
        <row r="20">
          <cell r="A20">
            <v>1</v>
          </cell>
          <cell r="L20">
            <v>42570</v>
          </cell>
        </row>
        <row r="21">
          <cell r="A21">
            <v>1</v>
          </cell>
          <cell r="L21">
            <v>42587</v>
          </cell>
        </row>
        <row r="22">
          <cell r="A22">
            <v>1</v>
          </cell>
          <cell r="L22">
            <v>42594</v>
          </cell>
        </row>
        <row r="23">
          <cell r="A23">
            <v>1</v>
          </cell>
          <cell r="L23">
            <v>42594</v>
          </cell>
        </row>
        <row r="24">
          <cell r="A24">
            <v>1</v>
          </cell>
          <cell r="L24">
            <v>42594</v>
          </cell>
        </row>
        <row r="25">
          <cell r="A25">
            <v>1</v>
          </cell>
          <cell r="L25">
            <v>42600</v>
          </cell>
        </row>
        <row r="26">
          <cell r="A26">
            <v>1</v>
          </cell>
          <cell r="L26">
            <v>42601</v>
          </cell>
        </row>
        <row r="27">
          <cell r="A27">
            <v>1</v>
          </cell>
          <cell r="L27">
            <v>42615</v>
          </cell>
        </row>
        <row r="28">
          <cell r="A28">
            <v>1</v>
          </cell>
          <cell r="L28">
            <v>42624</v>
          </cell>
        </row>
        <row r="29">
          <cell r="A29">
            <v>1</v>
          </cell>
          <cell r="L29">
            <v>42650</v>
          </cell>
        </row>
        <row r="30">
          <cell r="A30">
            <v>1</v>
          </cell>
          <cell r="L30">
            <v>42653</v>
          </cell>
        </row>
        <row r="31">
          <cell r="A31">
            <v>1</v>
          </cell>
          <cell r="L31">
            <v>42663</v>
          </cell>
        </row>
        <row r="32">
          <cell r="A32">
            <v>1</v>
          </cell>
          <cell r="L32">
            <v>42661</v>
          </cell>
        </row>
        <row r="33">
          <cell r="A33">
            <v>1</v>
          </cell>
          <cell r="L33">
            <v>42665</v>
          </cell>
        </row>
        <row r="34">
          <cell r="A34">
            <v>1</v>
          </cell>
          <cell r="L34">
            <v>42678</v>
          </cell>
        </row>
        <row r="35">
          <cell r="A35">
            <v>1</v>
          </cell>
        </row>
        <row r="36">
          <cell r="A36">
            <v>1</v>
          </cell>
        </row>
        <row r="37">
          <cell r="A37">
            <v>1</v>
          </cell>
        </row>
        <row r="38">
          <cell r="A38">
            <v>1</v>
          </cell>
        </row>
        <row r="39">
          <cell r="A39">
            <v>1</v>
          </cell>
        </row>
        <row r="40">
          <cell r="A40">
            <v>1</v>
          </cell>
        </row>
        <row r="41">
          <cell r="A41">
            <v>1</v>
          </cell>
        </row>
        <row r="42">
          <cell r="A42">
            <v>1</v>
          </cell>
        </row>
        <row r="43">
          <cell r="A43">
            <v>1</v>
          </cell>
        </row>
        <row r="44">
          <cell r="A44">
            <v>1</v>
          </cell>
        </row>
        <row r="45">
          <cell r="A45">
            <v>1</v>
          </cell>
        </row>
        <row r="46">
          <cell r="A46">
            <v>1</v>
          </cell>
        </row>
        <row r="47">
          <cell r="A47">
            <v>1</v>
          </cell>
        </row>
        <row r="48">
          <cell r="A48">
            <v>1</v>
          </cell>
        </row>
        <row r="49">
          <cell r="A49">
            <v>1</v>
          </cell>
        </row>
        <row r="50">
          <cell r="A50">
            <v>1</v>
          </cell>
        </row>
        <row r="51">
          <cell r="A51">
            <v>1</v>
          </cell>
        </row>
        <row r="52">
          <cell r="A52">
            <v>1</v>
          </cell>
        </row>
        <row r="53">
          <cell r="A53">
            <v>1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32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18" Type="http://schemas.openxmlformats.org/officeDocument/2006/relationships/ctrlProp" Target="../ctrlProps/ctrlProp47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17" Type="http://schemas.openxmlformats.org/officeDocument/2006/relationships/ctrlProp" Target="../ctrlProps/ctrlProp46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45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3"/>
  <dimension ref="A3:AY497"/>
  <sheetViews>
    <sheetView topLeftCell="A346" workbookViewId="0">
      <selection activeCell="D370" sqref="D370"/>
    </sheetView>
  </sheetViews>
  <sheetFormatPr defaultColWidth="9" defaultRowHeight="15.75" x14ac:dyDescent="0.25"/>
  <cols>
    <col min="1" max="1" width="11.875" bestFit="1" customWidth="1"/>
    <col min="2" max="2" width="11.375" bestFit="1" customWidth="1"/>
    <col min="3" max="3" width="9.125" bestFit="1" customWidth="1"/>
    <col min="5" max="5" width="10.25" customWidth="1"/>
    <col min="6" max="6" width="11.25" style="142" customWidth="1"/>
    <col min="7" max="8" width="10.375" bestFit="1" customWidth="1"/>
    <col min="13" max="13" width="11.625" style="2323" customWidth="1"/>
    <col min="14" max="14" width="13.25" style="215" customWidth="1"/>
    <col min="15" max="15" width="12.75" style="487" customWidth="1"/>
    <col min="16" max="16" width="10.25" style="2323" customWidth="1"/>
    <col min="17" max="17" width="10.375" style="2323" customWidth="1"/>
    <col min="19" max="19" width="12.625" customWidth="1"/>
    <col min="20" max="21" width="10.375" bestFit="1" customWidth="1"/>
  </cols>
  <sheetData>
    <row r="3" spans="1:51" x14ac:dyDescent="0.25">
      <c r="B3">
        <v>45</v>
      </c>
      <c r="H3" s="51" t="s">
        <v>239</v>
      </c>
    </row>
    <row r="4" spans="1:51" ht="38.25" x14ac:dyDescent="0.25">
      <c r="A4" s="2341" t="s">
        <v>3</v>
      </c>
      <c r="B4" s="2341" t="s">
        <v>78</v>
      </c>
      <c r="C4" s="2341" t="s">
        <v>37</v>
      </c>
      <c r="D4" s="2341" t="s">
        <v>20</v>
      </c>
      <c r="E4" s="2341" t="s">
        <v>73</v>
      </c>
      <c r="F4" s="2342" t="s">
        <v>29</v>
      </c>
      <c r="H4" s="2341" t="s">
        <v>3</v>
      </c>
      <c r="I4" s="2341" t="s">
        <v>78</v>
      </c>
      <c r="J4" s="2341" t="s">
        <v>20</v>
      </c>
      <c r="K4" s="213"/>
      <c r="L4" s="213"/>
      <c r="M4" s="340" t="s">
        <v>240</v>
      </c>
      <c r="N4" s="341" t="s">
        <v>164</v>
      </c>
      <c r="O4" s="340" t="s">
        <v>163</v>
      </c>
      <c r="P4" s="340" t="s">
        <v>165</v>
      </c>
      <c r="Q4" s="340" t="s">
        <v>166</v>
      </c>
      <c r="S4" s="340" t="s">
        <v>243</v>
      </c>
      <c r="T4" s="341" t="s">
        <v>164</v>
      </c>
      <c r="U4" s="340" t="s">
        <v>163</v>
      </c>
      <c r="V4" s="340" t="s">
        <v>165</v>
      </c>
      <c r="W4" s="340" t="s">
        <v>166</v>
      </c>
    </row>
    <row r="5" spans="1:51" x14ac:dyDescent="0.25">
      <c r="A5">
        <v>0</v>
      </c>
      <c r="B5" s="3">
        <v>42370</v>
      </c>
      <c r="C5">
        <f t="shared" ref="C5:C68" si="0">MONTH(B5)</f>
        <v>1</v>
      </c>
      <c r="D5" t="s">
        <v>217</v>
      </c>
      <c r="E5" s="106">
        <f>EOMONTH(B5,-1)+1</f>
        <v>42370</v>
      </c>
      <c r="F5" s="145">
        <f>WEEKNUM(B5,2)</f>
        <v>1</v>
      </c>
      <c r="H5">
        <v>0</v>
      </c>
      <c r="I5" s="213">
        <v>0</v>
      </c>
      <c r="J5" s="213">
        <v>0</v>
      </c>
      <c r="K5" s="213"/>
      <c r="L5" s="213"/>
      <c r="M5" s="342">
        <v>1</v>
      </c>
      <c r="N5" s="343">
        <f>I6</f>
        <v>42108</v>
      </c>
      <c r="O5" s="343">
        <f>N5+6</f>
        <v>42114</v>
      </c>
      <c r="P5" s="342">
        <f>O5-N5+1</f>
        <v>7</v>
      </c>
      <c r="Q5" s="342">
        <f>P5</f>
        <v>7</v>
      </c>
      <c r="S5" s="342">
        <v>1</v>
      </c>
      <c r="T5" s="343">
        <v>42471</v>
      </c>
      <c r="U5" s="343">
        <f>T5+6</f>
        <v>42477</v>
      </c>
      <c r="V5" s="342">
        <f>U5-T5+1</f>
        <v>7</v>
      </c>
      <c r="W5" s="342">
        <f>V5</f>
        <v>7</v>
      </c>
      <c r="X5" s="2343" t="str">
        <f>TEXT(T5,"ddd")</f>
        <v>seg</v>
      </c>
      <c r="Y5" s="2343" t="str">
        <f>TEXT(U5,"ddd")</f>
        <v>dom</v>
      </c>
      <c r="Z5" s="2343"/>
      <c r="AA5" s="2343"/>
      <c r="AB5" s="2343"/>
      <c r="AC5" s="2343"/>
      <c r="AD5" s="2343"/>
      <c r="AE5" s="2343"/>
      <c r="AF5" s="2343"/>
      <c r="AG5" s="2343"/>
      <c r="AH5" s="2343"/>
      <c r="AI5" s="2343"/>
      <c r="AJ5" s="2343"/>
      <c r="AK5" s="2343"/>
      <c r="AL5" s="2343"/>
      <c r="AM5" s="2343"/>
      <c r="AN5" s="2343"/>
      <c r="AO5" s="2343"/>
      <c r="AP5" s="2343"/>
      <c r="AQ5" s="2343"/>
      <c r="AR5" s="2343"/>
      <c r="AS5" s="2343"/>
      <c r="AT5" s="2343"/>
      <c r="AU5" s="2343"/>
      <c r="AV5" s="2343"/>
      <c r="AW5" s="2343"/>
      <c r="AX5" s="2343"/>
      <c r="AY5" s="2343"/>
    </row>
    <row r="6" spans="1:51" x14ac:dyDescent="0.25">
      <c r="A6">
        <v>0</v>
      </c>
      <c r="B6" s="3">
        <f>B5+1</f>
        <v>42371</v>
      </c>
      <c r="C6">
        <f t="shared" si="0"/>
        <v>1</v>
      </c>
      <c r="E6" s="106">
        <f t="shared" ref="E6:E69" si="1">EOMONTH(B6,-1)+1</f>
        <v>42370</v>
      </c>
      <c r="F6" s="145">
        <f t="shared" ref="F6:F69" si="2">WEEKNUM(B6,2)</f>
        <v>1</v>
      </c>
      <c r="H6">
        <v>1</v>
      </c>
      <c r="I6" s="64">
        <v>42108</v>
      </c>
      <c r="J6">
        <v>1</v>
      </c>
      <c r="K6" t="str">
        <f t="shared" ref="K6:K11" si="3">TEXT(I6,"ddd")</f>
        <v>ter</v>
      </c>
      <c r="M6" s="342">
        <f>M5+1</f>
        <v>2</v>
      </c>
      <c r="N6" s="343">
        <f>O5+1</f>
        <v>42115</v>
      </c>
      <c r="O6" s="343">
        <f>N6+6</f>
        <v>42121</v>
      </c>
      <c r="P6" s="342">
        <f t="shared" ref="P6:P33" si="4">O6-N6+1</f>
        <v>7</v>
      </c>
      <c r="Q6" s="342">
        <f>Q5+P6</f>
        <v>14</v>
      </c>
      <c r="S6" s="342">
        <f>S5+1</f>
        <v>2</v>
      </c>
      <c r="T6" s="343">
        <f>U5+1</f>
        <v>42478</v>
      </c>
      <c r="U6" s="343">
        <f>T6+6</f>
        <v>42484</v>
      </c>
      <c r="V6" s="342">
        <f t="shared" ref="V6:V33" si="5">U6-T6+1</f>
        <v>7</v>
      </c>
      <c r="W6" s="342">
        <f>W5+V6</f>
        <v>14</v>
      </c>
      <c r="X6" s="2343" t="str">
        <f t="shared" ref="X6:Y37" si="6">TEXT(T6,"ddd")</f>
        <v>seg</v>
      </c>
      <c r="Y6" s="2343" t="str">
        <f t="shared" si="6"/>
        <v>dom</v>
      </c>
    </row>
    <row r="7" spans="1:51" x14ac:dyDescent="0.25">
      <c r="A7">
        <v>0</v>
      </c>
      <c r="B7" s="3">
        <f t="shared" ref="B7:B70" si="7">B6+1</f>
        <v>42372</v>
      </c>
      <c r="C7">
        <f t="shared" si="0"/>
        <v>1</v>
      </c>
      <c r="E7" s="106">
        <f t="shared" si="1"/>
        <v>42370</v>
      </c>
      <c r="F7" s="145">
        <f t="shared" si="2"/>
        <v>1</v>
      </c>
      <c r="H7">
        <f t="shared" ref="H7:H70" si="8">IF(WEEKDAY(I7,2)=1,H6+1,H6)</f>
        <v>1</v>
      </c>
      <c r="I7" s="64">
        <f>I6+1</f>
        <v>42109</v>
      </c>
      <c r="J7">
        <f>J6+1</f>
        <v>2</v>
      </c>
      <c r="K7" t="str">
        <f t="shared" si="3"/>
        <v>qua</v>
      </c>
      <c r="M7" s="342">
        <f t="shared" ref="M7:M37" si="9">M6+1</f>
        <v>3</v>
      </c>
      <c r="N7" s="343">
        <f t="shared" ref="N7:N37" si="10">O6+1</f>
        <v>42122</v>
      </c>
      <c r="O7" s="343">
        <f t="shared" ref="O7:O37" si="11">N7+6</f>
        <v>42128</v>
      </c>
      <c r="P7" s="342">
        <f t="shared" si="4"/>
        <v>7</v>
      </c>
      <c r="Q7" s="342">
        <f t="shared" ref="Q7:Q33" si="12">Q6+P7</f>
        <v>21</v>
      </c>
      <c r="S7" s="342">
        <f t="shared" ref="S7:S33" si="13">S6+1</f>
        <v>3</v>
      </c>
      <c r="T7" s="343">
        <f t="shared" ref="T7:T33" si="14">U6+1</f>
        <v>42485</v>
      </c>
      <c r="U7" s="343">
        <f t="shared" ref="U7:U33" si="15">T7+6</f>
        <v>42491</v>
      </c>
      <c r="V7" s="342">
        <f t="shared" si="5"/>
        <v>7</v>
      </c>
      <c r="W7" s="342">
        <f t="shared" ref="W7:W33" si="16">W6+V7</f>
        <v>21</v>
      </c>
      <c r="X7" s="2343" t="str">
        <f t="shared" si="6"/>
        <v>seg</v>
      </c>
      <c r="Y7" s="2343" t="str">
        <f t="shared" si="6"/>
        <v>dom</v>
      </c>
    </row>
    <row r="8" spans="1:51" x14ac:dyDescent="0.25">
      <c r="A8">
        <v>0</v>
      </c>
      <c r="B8" s="3">
        <f t="shared" si="7"/>
        <v>42373</v>
      </c>
      <c r="C8">
        <f t="shared" si="0"/>
        <v>1</v>
      </c>
      <c r="E8" s="106">
        <f t="shared" si="1"/>
        <v>42370</v>
      </c>
      <c r="F8" s="145">
        <f t="shared" si="2"/>
        <v>2</v>
      </c>
      <c r="H8">
        <f t="shared" si="8"/>
        <v>1</v>
      </c>
      <c r="I8" s="64">
        <f t="shared" ref="I8:J23" si="17">I7+1</f>
        <v>42110</v>
      </c>
      <c r="J8">
        <f t="shared" si="17"/>
        <v>3</v>
      </c>
      <c r="K8" t="str">
        <f t="shared" si="3"/>
        <v>qui</v>
      </c>
      <c r="M8" s="342">
        <f t="shared" si="9"/>
        <v>4</v>
      </c>
      <c r="N8" s="343">
        <f t="shared" si="10"/>
        <v>42129</v>
      </c>
      <c r="O8" s="343">
        <f t="shared" si="11"/>
        <v>42135</v>
      </c>
      <c r="P8" s="342">
        <f t="shared" si="4"/>
        <v>7</v>
      </c>
      <c r="Q8" s="342">
        <f t="shared" si="12"/>
        <v>28</v>
      </c>
      <c r="S8" s="342">
        <f t="shared" si="13"/>
        <v>4</v>
      </c>
      <c r="T8" s="343">
        <f t="shared" si="14"/>
        <v>42492</v>
      </c>
      <c r="U8" s="343">
        <f t="shared" si="15"/>
        <v>42498</v>
      </c>
      <c r="V8" s="342">
        <f t="shared" si="5"/>
        <v>7</v>
      </c>
      <c r="W8" s="342">
        <f t="shared" si="16"/>
        <v>28</v>
      </c>
      <c r="X8" s="2343" t="str">
        <f t="shared" si="6"/>
        <v>seg</v>
      </c>
      <c r="Y8" s="2343" t="str">
        <f t="shared" si="6"/>
        <v>dom</v>
      </c>
    </row>
    <row r="9" spans="1:51" x14ac:dyDescent="0.25">
      <c r="A9">
        <v>0</v>
      </c>
      <c r="B9" s="3">
        <f t="shared" si="7"/>
        <v>42374</v>
      </c>
      <c r="C9">
        <f t="shared" si="0"/>
        <v>1</v>
      </c>
      <c r="E9" s="106">
        <f t="shared" si="1"/>
        <v>42370</v>
      </c>
      <c r="F9" s="145">
        <f t="shared" si="2"/>
        <v>2</v>
      </c>
      <c r="H9">
        <f t="shared" si="8"/>
        <v>1</v>
      </c>
      <c r="I9" s="64">
        <f t="shared" si="17"/>
        <v>42111</v>
      </c>
      <c r="J9">
        <f t="shared" si="17"/>
        <v>4</v>
      </c>
      <c r="K9" t="str">
        <f t="shared" si="3"/>
        <v>sex</v>
      </c>
      <c r="M9" s="342">
        <f t="shared" si="9"/>
        <v>5</v>
      </c>
      <c r="N9" s="343">
        <f t="shared" si="10"/>
        <v>42136</v>
      </c>
      <c r="O9" s="343">
        <f t="shared" si="11"/>
        <v>42142</v>
      </c>
      <c r="P9" s="342">
        <f t="shared" si="4"/>
        <v>7</v>
      </c>
      <c r="Q9" s="342">
        <f t="shared" si="12"/>
        <v>35</v>
      </c>
      <c r="S9" s="342">
        <f t="shared" si="13"/>
        <v>5</v>
      </c>
      <c r="T9" s="343">
        <f t="shared" si="14"/>
        <v>42499</v>
      </c>
      <c r="U9" s="343">
        <f t="shared" si="15"/>
        <v>42505</v>
      </c>
      <c r="V9" s="342">
        <f t="shared" si="5"/>
        <v>7</v>
      </c>
      <c r="W9" s="342">
        <f t="shared" si="16"/>
        <v>35</v>
      </c>
      <c r="X9" s="2343" t="str">
        <f t="shared" si="6"/>
        <v>seg</v>
      </c>
      <c r="Y9" s="2343" t="str">
        <f t="shared" si="6"/>
        <v>dom</v>
      </c>
    </row>
    <row r="10" spans="1:51" x14ac:dyDescent="0.25">
      <c r="A10">
        <v>0</v>
      </c>
      <c r="B10" s="3">
        <f t="shared" si="7"/>
        <v>42375</v>
      </c>
      <c r="C10">
        <f t="shared" si="0"/>
        <v>1</v>
      </c>
      <c r="E10" s="106">
        <f t="shared" si="1"/>
        <v>42370</v>
      </c>
      <c r="F10" s="145">
        <f t="shared" si="2"/>
        <v>2</v>
      </c>
      <c r="H10">
        <f t="shared" si="8"/>
        <v>1</v>
      </c>
      <c r="I10" s="64">
        <f t="shared" si="17"/>
        <v>42112</v>
      </c>
      <c r="J10">
        <f t="shared" si="17"/>
        <v>5</v>
      </c>
      <c r="K10" t="str">
        <f t="shared" si="3"/>
        <v>sáb</v>
      </c>
      <c r="M10" s="342">
        <f t="shared" si="9"/>
        <v>6</v>
      </c>
      <c r="N10" s="343">
        <f t="shared" si="10"/>
        <v>42143</v>
      </c>
      <c r="O10" s="343">
        <f t="shared" si="11"/>
        <v>42149</v>
      </c>
      <c r="P10" s="342">
        <f t="shared" si="4"/>
        <v>7</v>
      </c>
      <c r="Q10" s="342">
        <f t="shared" si="12"/>
        <v>42</v>
      </c>
      <c r="S10" s="342">
        <f t="shared" si="13"/>
        <v>6</v>
      </c>
      <c r="T10" s="343">
        <f t="shared" si="14"/>
        <v>42506</v>
      </c>
      <c r="U10" s="343">
        <f t="shared" si="15"/>
        <v>42512</v>
      </c>
      <c r="V10" s="342">
        <f t="shared" si="5"/>
        <v>7</v>
      </c>
      <c r="W10" s="342">
        <f t="shared" si="16"/>
        <v>42</v>
      </c>
      <c r="X10" s="2343" t="str">
        <f t="shared" si="6"/>
        <v>seg</v>
      </c>
      <c r="Y10" s="2343" t="str">
        <f t="shared" si="6"/>
        <v>dom</v>
      </c>
    </row>
    <row r="11" spans="1:51" x14ac:dyDescent="0.25">
      <c r="A11">
        <v>0</v>
      </c>
      <c r="B11" s="3">
        <f t="shared" si="7"/>
        <v>42376</v>
      </c>
      <c r="C11">
        <f t="shared" si="0"/>
        <v>1</v>
      </c>
      <c r="E11" s="106">
        <f t="shared" si="1"/>
        <v>42370</v>
      </c>
      <c r="F11" s="145">
        <f t="shared" si="2"/>
        <v>2</v>
      </c>
      <c r="H11">
        <f t="shared" si="8"/>
        <v>1</v>
      </c>
      <c r="I11" s="64">
        <f t="shared" si="17"/>
        <v>42113</v>
      </c>
      <c r="J11">
        <f t="shared" si="17"/>
        <v>6</v>
      </c>
      <c r="K11" t="str">
        <f t="shared" si="3"/>
        <v>dom</v>
      </c>
      <c r="M11" s="342">
        <f t="shared" si="9"/>
        <v>7</v>
      </c>
      <c r="N11" s="343">
        <f t="shared" si="10"/>
        <v>42150</v>
      </c>
      <c r="O11" s="343">
        <f t="shared" si="11"/>
        <v>42156</v>
      </c>
      <c r="P11" s="342">
        <f t="shared" si="4"/>
        <v>7</v>
      </c>
      <c r="Q11" s="342">
        <f t="shared" si="12"/>
        <v>49</v>
      </c>
      <c r="S11" s="342">
        <f t="shared" si="13"/>
        <v>7</v>
      </c>
      <c r="T11" s="343">
        <f t="shared" si="14"/>
        <v>42513</v>
      </c>
      <c r="U11" s="343">
        <f t="shared" si="15"/>
        <v>42519</v>
      </c>
      <c r="V11" s="342">
        <f t="shared" si="5"/>
        <v>7</v>
      </c>
      <c r="W11" s="342">
        <f t="shared" si="16"/>
        <v>49</v>
      </c>
      <c r="X11" s="2343" t="str">
        <f t="shared" si="6"/>
        <v>seg</v>
      </c>
      <c r="Y11" s="2343" t="str">
        <f t="shared" si="6"/>
        <v>dom</v>
      </c>
    </row>
    <row r="12" spans="1:51" x14ac:dyDescent="0.25">
      <c r="A12">
        <v>0</v>
      </c>
      <c r="B12" s="3">
        <f t="shared" si="7"/>
        <v>42377</v>
      </c>
      <c r="C12">
        <f t="shared" si="0"/>
        <v>1</v>
      </c>
      <c r="E12" s="106">
        <f t="shared" si="1"/>
        <v>42370</v>
      </c>
      <c r="F12" s="145">
        <f t="shared" si="2"/>
        <v>2</v>
      </c>
      <c r="H12">
        <f t="shared" si="8"/>
        <v>2</v>
      </c>
      <c r="I12" s="64">
        <f t="shared" si="17"/>
        <v>42114</v>
      </c>
      <c r="J12">
        <f t="shared" si="17"/>
        <v>7</v>
      </c>
      <c r="K12" t="str">
        <f>TEXT(I12,"ddd")</f>
        <v>seg</v>
      </c>
      <c r="M12" s="342">
        <f t="shared" si="9"/>
        <v>8</v>
      </c>
      <c r="N12" s="343">
        <f t="shared" si="10"/>
        <v>42157</v>
      </c>
      <c r="O12" s="343">
        <f t="shared" si="11"/>
        <v>42163</v>
      </c>
      <c r="P12" s="342">
        <f t="shared" si="4"/>
        <v>7</v>
      </c>
      <c r="Q12" s="342">
        <f t="shared" si="12"/>
        <v>56</v>
      </c>
      <c r="S12" s="342">
        <f t="shared" si="13"/>
        <v>8</v>
      </c>
      <c r="T12" s="343">
        <f t="shared" si="14"/>
        <v>42520</v>
      </c>
      <c r="U12" s="343">
        <f t="shared" si="15"/>
        <v>42526</v>
      </c>
      <c r="V12" s="342">
        <f t="shared" si="5"/>
        <v>7</v>
      </c>
      <c r="W12" s="342">
        <f t="shared" si="16"/>
        <v>56</v>
      </c>
      <c r="X12" s="2343" t="str">
        <f t="shared" si="6"/>
        <v>seg</v>
      </c>
      <c r="Y12" s="2343" t="str">
        <f t="shared" si="6"/>
        <v>dom</v>
      </c>
    </row>
    <row r="13" spans="1:51" x14ac:dyDescent="0.25">
      <c r="A13">
        <v>0</v>
      </c>
      <c r="B13" s="3">
        <f t="shared" si="7"/>
        <v>42378</v>
      </c>
      <c r="C13">
        <f t="shared" si="0"/>
        <v>1</v>
      </c>
      <c r="E13" s="106">
        <f t="shared" si="1"/>
        <v>42370</v>
      </c>
      <c r="F13" s="145">
        <f t="shared" si="2"/>
        <v>2</v>
      </c>
      <c r="H13">
        <f t="shared" si="8"/>
        <v>2</v>
      </c>
      <c r="I13" s="64">
        <f t="shared" si="17"/>
        <v>42115</v>
      </c>
      <c r="J13">
        <f t="shared" si="17"/>
        <v>8</v>
      </c>
      <c r="K13" t="str">
        <f t="shared" ref="K13:K76" si="18">TEXT(I13,"ddd")</f>
        <v>ter</v>
      </c>
      <c r="M13" s="342">
        <f t="shared" si="9"/>
        <v>9</v>
      </c>
      <c r="N13" s="343">
        <f t="shared" si="10"/>
        <v>42164</v>
      </c>
      <c r="O13" s="343">
        <f t="shared" si="11"/>
        <v>42170</v>
      </c>
      <c r="P13" s="342">
        <f t="shared" si="4"/>
        <v>7</v>
      </c>
      <c r="Q13" s="342">
        <f t="shared" si="12"/>
        <v>63</v>
      </c>
      <c r="S13" s="342">
        <f t="shared" si="13"/>
        <v>9</v>
      </c>
      <c r="T13" s="343">
        <f t="shared" si="14"/>
        <v>42527</v>
      </c>
      <c r="U13" s="343">
        <f t="shared" si="15"/>
        <v>42533</v>
      </c>
      <c r="V13" s="342">
        <f t="shared" si="5"/>
        <v>7</v>
      </c>
      <c r="W13" s="342">
        <f t="shared" si="16"/>
        <v>63</v>
      </c>
      <c r="X13" s="2343" t="str">
        <f t="shared" si="6"/>
        <v>seg</v>
      </c>
      <c r="Y13" s="2343" t="str">
        <f t="shared" si="6"/>
        <v>dom</v>
      </c>
    </row>
    <row r="14" spans="1:51" x14ac:dyDescent="0.25">
      <c r="A14">
        <v>0</v>
      </c>
      <c r="B14" s="3">
        <f t="shared" si="7"/>
        <v>42379</v>
      </c>
      <c r="C14">
        <f t="shared" si="0"/>
        <v>1</v>
      </c>
      <c r="E14" s="106">
        <f t="shared" si="1"/>
        <v>42370</v>
      </c>
      <c r="F14" s="145">
        <f t="shared" si="2"/>
        <v>2</v>
      </c>
      <c r="H14">
        <f t="shared" si="8"/>
        <v>2</v>
      </c>
      <c r="I14" s="64">
        <f t="shared" si="17"/>
        <v>42116</v>
      </c>
      <c r="J14">
        <f t="shared" si="17"/>
        <v>9</v>
      </c>
      <c r="K14" t="str">
        <f t="shared" si="18"/>
        <v>qua</v>
      </c>
      <c r="M14" s="342">
        <f t="shared" si="9"/>
        <v>10</v>
      </c>
      <c r="N14" s="343">
        <f t="shared" si="10"/>
        <v>42171</v>
      </c>
      <c r="O14" s="343">
        <f t="shared" si="11"/>
        <v>42177</v>
      </c>
      <c r="P14" s="342">
        <f t="shared" si="4"/>
        <v>7</v>
      </c>
      <c r="Q14" s="342">
        <f t="shared" si="12"/>
        <v>70</v>
      </c>
      <c r="S14" s="342">
        <f t="shared" si="13"/>
        <v>10</v>
      </c>
      <c r="T14" s="343">
        <f t="shared" si="14"/>
        <v>42534</v>
      </c>
      <c r="U14" s="343">
        <f t="shared" si="15"/>
        <v>42540</v>
      </c>
      <c r="V14" s="342">
        <f t="shared" si="5"/>
        <v>7</v>
      </c>
      <c r="W14" s="342">
        <f t="shared" si="16"/>
        <v>70</v>
      </c>
      <c r="X14" s="2343" t="str">
        <f t="shared" si="6"/>
        <v>seg</v>
      </c>
      <c r="Y14" s="2343" t="str">
        <f t="shared" si="6"/>
        <v>dom</v>
      </c>
    </row>
    <row r="15" spans="1:51" x14ac:dyDescent="0.25">
      <c r="A15">
        <v>0</v>
      </c>
      <c r="B15" s="3">
        <f t="shared" si="7"/>
        <v>42380</v>
      </c>
      <c r="C15">
        <f t="shared" si="0"/>
        <v>1</v>
      </c>
      <c r="E15" s="106">
        <f t="shared" si="1"/>
        <v>42370</v>
      </c>
      <c r="F15" s="145">
        <f t="shared" si="2"/>
        <v>3</v>
      </c>
      <c r="H15">
        <f t="shared" si="8"/>
        <v>2</v>
      </c>
      <c r="I15" s="64">
        <f t="shared" si="17"/>
        <v>42117</v>
      </c>
      <c r="J15">
        <f t="shared" si="17"/>
        <v>10</v>
      </c>
      <c r="K15" t="str">
        <f t="shared" si="18"/>
        <v>qui</v>
      </c>
      <c r="M15" s="342">
        <f t="shared" si="9"/>
        <v>11</v>
      </c>
      <c r="N15" s="343">
        <f t="shared" si="10"/>
        <v>42178</v>
      </c>
      <c r="O15" s="343">
        <f t="shared" si="11"/>
        <v>42184</v>
      </c>
      <c r="P15" s="342">
        <f t="shared" si="4"/>
        <v>7</v>
      </c>
      <c r="Q15" s="342">
        <f t="shared" si="12"/>
        <v>77</v>
      </c>
      <c r="S15" s="342">
        <f t="shared" si="13"/>
        <v>11</v>
      </c>
      <c r="T15" s="343">
        <f t="shared" si="14"/>
        <v>42541</v>
      </c>
      <c r="U15" s="343">
        <f t="shared" si="15"/>
        <v>42547</v>
      </c>
      <c r="V15" s="342">
        <f t="shared" si="5"/>
        <v>7</v>
      </c>
      <c r="W15" s="342">
        <f t="shared" si="16"/>
        <v>77</v>
      </c>
      <c r="X15" s="2343" t="str">
        <f t="shared" si="6"/>
        <v>seg</v>
      </c>
      <c r="Y15" s="2343" t="str">
        <f t="shared" si="6"/>
        <v>dom</v>
      </c>
    </row>
    <row r="16" spans="1:51" x14ac:dyDescent="0.25">
      <c r="A16">
        <v>0</v>
      </c>
      <c r="B16" s="3">
        <f t="shared" si="7"/>
        <v>42381</v>
      </c>
      <c r="C16">
        <f t="shared" si="0"/>
        <v>1</v>
      </c>
      <c r="E16" s="106">
        <f t="shared" si="1"/>
        <v>42370</v>
      </c>
      <c r="F16" s="145">
        <f t="shared" si="2"/>
        <v>3</v>
      </c>
      <c r="H16">
        <f t="shared" si="8"/>
        <v>2</v>
      </c>
      <c r="I16" s="64">
        <f t="shared" si="17"/>
        <v>42118</v>
      </c>
      <c r="J16">
        <f t="shared" si="17"/>
        <v>11</v>
      </c>
      <c r="K16" t="str">
        <f t="shared" si="18"/>
        <v>sex</v>
      </c>
      <c r="M16" s="342">
        <f t="shared" si="9"/>
        <v>12</v>
      </c>
      <c r="N16" s="343">
        <f t="shared" si="10"/>
        <v>42185</v>
      </c>
      <c r="O16" s="343">
        <f t="shared" si="11"/>
        <v>42191</v>
      </c>
      <c r="P16" s="342">
        <f t="shared" si="4"/>
        <v>7</v>
      </c>
      <c r="Q16" s="342">
        <f t="shared" si="12"/>
        <v>84</v>
      </c>
      <c r="S16" s="342">
        <f t="shared" si="13"/>
        <v>12</v>
      </c>
      <c r="T16" s="343">
        <f t="shared" si="14"/>
        <v>42548</v>
      </c>
      <c r="U16" s="343">
        <f t="shared" si="15"/>
        <v>42554</v>
      </c>
      <c r="V16" s="342">
        <f t="shared" si="5"/>
        <v>7</v>
      </c>
      <c r="W16" s="342">
        <f t="shared" si="16"/>
        <v>84</v>
      </c>
      <c r="X16" s="2343" t="str">
        <f t="shared" si="6"/>
        <v>seg</v>
      </c>
      <c r="Y16" s="2343" t="str">
        <f t="shared" si="6"/>
        <v>dom</v>
      </c>
    </row>
    <row r="17" spans="1:25" x14ac:dyDescent="0.25">
      <c r="A17">
        <v>0</v>
      </c>
      <c r="B17" s="3">
        <f t="shared" si="7"/>
        <v>42382</v>
      </c>
      <c r="C17">
        <f t="shared" si="0"/>
        <v>1</v>
      </c>
      <c r="E17" s="106">
        <f t="shared" si="1"/>
        <v>42370</v>
      </c>
      <c r="F17" s="145">
        <f t="shared" si="2"/>
        <v>3</v>
      </c>
      <c r="H17">
        <f t="shared" si="8"/>
        <v>2</v>
      </c>
      <c r="I17" s="64">
        <f t="shared" si="17"/>
        <v>42119</v>
      </c>
      <c r="J17">
        <f t="shared" si="17"/>
        <v>12</v>
      </c>
      <c r="K17" t="str">
        <f t="shared" si="18"/>
        <v>sáb</v>
      </c>
      <c r="M17" s="342">
        <f t="shared" si="9"/>
        <v>13</v>
      </c>
      <c r="N17" s="343">
        <f t="shared" si="10"/>
        <v>42192</v>
      </c>
      <c r="O17" s="343">
        <f t="shared" si="11"/>
        <v>42198</v>
      </c>
      <c r="P17" s="342">
        <f t="shared" si="4"/>
        <v>7</v>
      </c>
      <c r="Q17" s="342">
        <f t="shared" si="12"/>
        <v>91</v>
      </c>
      <c r="S17" s="342">
        <f t="shared" si="13"/>
        <v>13</v>
      </c>
      <c r="T17" s="343">
        <f t="shared" si="14"/>
        <v>42555</v>
      </c>
      <c r="U17" s="343">
        <f t="shared" si="15"/>
        <v>42561</v>
      </c>
      <c r="V17" s="342">
        <f t="shared" si="5"/>
        <v>7</v>
      </c>
      <c r="W17" s="342">
        <f t="shared" si="16"/>
        <v>91</v>
      </c>
      <c r="X17" s="2343" t="str">
        <f t="shared" si="6"/>
        <v>seg</v>
      </c>
      <c r="Y17" s="2343" t="str">
        <f t="shared" si="6"/>
        <v>dom</v>
      </c>
    </row>
    <row r="18" spans="1:25" x14ac:dyDescent="0.25">
      <c r="A18">
        <v>0</v>
      </c>
      <c r="B18" s="3">
        <f t="shared" si="7"/>
        <v>42383</v>
      </c>
      <c r="C18">
        <f t="shared" si="0"/>
        <v>1</v>
      </c>
      <c r="E18" s="106">
        <f t="shared" si="1"/>
        <v>42370</v>
      </c>
      <c r="F18" s="145">
        <f t="shared" si="2"/>
        <v>3</v>
      </c>
      <c r="H18">
        <f t="shared" si="8"/>
        <v>2</v>
      </c>
      <c r="I18" s="64">
        <f t="shared" si="17"/>
        <v>42120</v>
      </c>
      <c r="J18">
        <f t="shared" si="17"/>
        <v>13</v>
      </c>
      <c r="K18" t="str">
        <f t="shared" si="18"/>
        <v>dom</v>
      </c>
      <c r="M18" s="342">
        <f t="shared" si="9"/>
        <v>14</v>
      </c>
      <c r="N18" s="343">
        <f t="shared" si="10"/>
        <v>42199</v>
      </c>
      <c r="O18" s="343">
        <f t="shared" si="11"/>
        <v>42205</v>
      </c>
      <c r="P18" s="342">
        <f t="shared" si="4"/>
        <v>7</v>
      </c>
      <c r="Q18" s="342">
        <f t="shared" si="12"/>
        <v>98</v>
      </c>
      <c r="S18" s="342">
        <f t="shared" si="13"/>
        <v>14</v>
      </c>
      <c r="T18" s="343">
        <f t="shared" si="14"/>
        <v>42562</v>
      </c>
      <c r="U18" s="343">
        <f t="shared" si="15"/>
        <v>42568</v>
      </c>
      <c r="V18" s="342">
        <f t="shared" si="5"/>
        <v>7</v>
      </c>
      <c r="W18" s="342">
        <f t="shared" si="16"/>
        <v>98</v>
      </c>
      <c r="X18" s="2343" t="str">
        <f t="shared" si="6"/>
        <v>seg</v>
      </c>
      <c r="Y18" s="2343" t="str">
        <f t="shared" si="6"/>
        <v>dom</v>
      </c>
    </row>
    <row r="19" spans="1:25" x14ac:dyDescent="0.25">
      <c r="A19">
        <v>0</v>
      </c>
      <c r="B19" s="3">
        <f t="shared" si="7"/>
        <v>42384</v>
      </c>
      <c r="C19">
        <f t="shared" si="0"/>
        <v>1</v>
      </c>
      <c r="E19" s="106">
        <f t="shared" si="1"/>
        <v>42370</v>
      </c>
      <c r="F19" s="145">
        <f t="shared" si="2"/>
        <v>3</v>
      </c>
      <c r="H19">
        <f t="shared" si="8"/>
        <v>3</v>
      </c>
      <c r="I19" s="64">
        <f t="shared" si="17"/>
        <v>42121</v>
      </c>
      <c r="J19">
        <f t="shared" si="17"/>
        <v>14</v>
      </c>
      <c r="K19" t="str">
        <f t="shared" si="18"/>
        <v>seg</v>
      </c>
      <c r="M19" s="342">
        <f t="shared" si="9"/>
        <v>15</v>
      </c>
      <c r="N19" s="343">
        <f t="shared" si="10"/>
        <v>42206</v>
      </c>
      <c r="O19" s="343">
        <f t="shared" si="11"/>
        <v>42212</v>
      </c>
      <c r="P19" s="342">
        <f t="shared" si="4"/>
        <v>7</v>
      </c>
      <c r="Q19" s="342">
        <f t="shared" si="12"/>
        <v>105</v>
      </c>
      <c r="S19" s="342">
        <f t="shared" si="13"/>
        <v>15</v>
      </c>
      <c r="T19" s="343">
        <f t="shared" si="14"/>
        <v>42569</v>
      </c>
      <c r="U19" s="343">
        <f t="shared" si="15"/>
        <v>42575</v>
      </c>
      <c r="V19" s="342">
        <f t="shared" si="5"/>
        <v>7</v>
      </c>
      <c r="W19" s="342">
        <f t="shared" si="16"/>
        <v>105</v>
      </c>
      <c r="X19" s="2343" t="str">
        <f t="shared" si="6"/>
        <v>seg</v>
      </c>
      <c r="Y19" s="2343" t="str">
        <f t="shared" si="6"/>
        <v>dom</v>
      </c>
    </row>
    <row r="20" spans="1:25" x14ac:dyDescent="0.25">
      <c r="A20">
        <v>0</v>
      </c>
      <c r="B20" s="3">
        <f t="shared" si="7"/>
        <v>42385</v>
      </c>
      <c r="C20">
        <f t="shared" si="0"/>
        <v>1</v>
      </c>
      <c r="E20" s="106">
        <f t="shared" si="1"/>
        <v>42370</v>
      </c>
      <c r="F20" s="145">
        <f t="shared" si="2"/>
        <v>3</v>
      </c>
      <c r="H20">
        <f t="shared" si="8"/>
        <v>3</v>
      </c>
      <c r="I20" s="64">
        <f t="shared" si="17"/>
        <v>42122</v>
      </c>
      <c r="J20">
        <f t="shared" si="17"/>
        <v>15</v>
      </c>
      <c r="K20" t="str">
        <f t="shared" si="18"/>
        <v>ter</v>
      </c>
      <c r="M20" s="342">
        <f t="shared" si="9"/>
        <v>16</v>
      </c>
      <c r="N20" s="343">
        <f t="shared" si="10"/>
        <v>42213</v>
      </c>
      <c r="O20" s="343">
        <f t="shared" si="11"/>
        <v>42219</v>
      </c>
      <c r="P20" s="342">
        <f t="shared" si="4"/>
        <v>7</v>
      </c>
      <c r="Q20" s="342">
        <f t="shared" si="12"/>
        <v>112</v>
      </c>
      <c r="S20" s="342">
        <f t="shared" si="13"/>
        <v>16</v>
      </c>
      <c r="T20" s="343">
        <f t="shared" si="14"/>
        <v>42576</v>
      </c>
      <c r="U20" s="343">
        <f t="shared" si="15"/>
        <v>42582</v>
      </c>
      <c r="V20" s="342">
        <f t="shared" si="5"/>
        <v>7</v>
      </c>
      <c r="W20" s="342">
        <f t="shared" si="16"/>
        <v>112</v>
      </c>
      <c r="X20" s="2343" t="str">
        <f t="shared" si="6"/>
        <v>seg</v>
      </c>
      <c r="Y20" s="2343" t="str">
        <f t="shared" si="6"/>
        <v>dom</v>
      </c>
    </row>
    <row r="21" spans="1:25" x14ac:dyDescent="0.25">
      <c r="A21">
        <v>0</v>
      </c>
      <c r="B21" s="3">
        <f t="shared" si="7"/>
        <v>42386</v>
      </c>
      <c r="C21">
        <f t="shared" si="0"/>
        <v>1</v>
      </c>
      <c r="E21" s="106">
        <f t="shared" si="1"/>
        <v>42370</v>
      </c>
      <c r="F21" s="145">
        <f t="shared" si="2"/>
        <v>3</v>
      </c>
      <c r="H21">
        <f t="shared" si="8"/>
        <v>3</v>
      </c>
      <c r="I21" s="64">
        <f t="shared" si="17"/>
        <v>42123</v>
      </c>
      <c r="J21">
        <f t="shared" si="17"/>
        <v>16</v>
      </c>
      <c r="K21" t="str">
        <f t="shared" si="18"/>
        <v>qua</v>
      </c>
      <c r="M21" s="342">
        <f t="shared" si="9"/>
        <v>17</v>
      </c>
      <c r="N21" s="343">
        <f t="shared" si="10"/>
        <v>42220</v>
      </c>
      <c r="O21" s="343">
        <f t="shared" si="11"/>
        <v>42226</v>
      </c>
      <c r="P21" s="342">
        <f t="shared" si="4"/>
        <v>7</v>
      </c>
      <c r="Q21" s="342">
        <f t="shared" si="12"/>
        <v>119</v>
      </c>
      <c r="S21" s="342">
        <f t="shared" si="13"/>
        <v>17</v>
      </c>
      <c r="T21" s="343">
        <f t="shared" si="14"/>
        <v>42583</v>
      </c>
      <c r="U21" s="343">
        <f t="shared" si="15"/>
        <v>42589</v>
      </c>
      <c r="V21" s="342">
        <f t="shared" si="5"/>
        <v>7</v>
      </c>
      <c r="W21" s="342">
        <f t="shared" si="16"/>
        <v>119</v>
      </c>
      <c r="X21" s="2343" t="str">
        <f t="shared" si="6"/>
        <v>seg</v>
      </c>
      <c r="Y21" s="2343" t="str">
        <f t="shared" si="6"/>
        <v>dom</v>
      </c>
    </row>
    <row r="22" spans="1:25" x14ac:dyDescent="0.25">
      <c r="A22">
        <v>0</v>
      </c>
      <c r="B22" s="3">
        <f t="shared" si="7"/>
        <v>42387</v>
      </c>
      <c r="C22">
        <f t="shared" si="0"/>
        <v>1</v>
      </c>
      <c r="E22" s="106">
        <f t="shared" si="1"/>
        <v>42370</v>
      </c>
      <c r="F22" s="145">
        <f t="shared" si="2"/>
        <v>4</v>
      </c>
      <c r="H22">
        <f t="shared" si="8"/>
        <v>3</v>
      </c>
      <c r="I22" s="64">
        <f t="shared" si="17"/>
        <v>42124</v>
      </c>
      <c r="J22">
        <f t="shared" si="17"/>
        <v>17</v>
      </c>
      <c r="K22" t="str">
        <f t="shared" si="18"/>
        <v>qui</v>
      </c>
      <c r="M22" s="342">
        <f t="shared" si="9"/>
        <v>18</v>
      </c>
      <c r="N22" s="343">
        <f t="shared" si="10"/>
        <v>42227</v>
      </c>
      <c r="O22" s="343">
        <f t="shared" si="11"/>
        <v>42233</v>
      </c>
      <c r="P22" s="342">
        <f t="shared" si="4"/>
        <v>7</v>
      </c>
      <c r="Q22" s="342">
        <f t="shared" si="12"/>
        <v>126</v>
      </c>
      <c r="S22" s="342">
        <f t="shared" si="13"/>
        <v>18</v>
      </c>
      <c r="T22" s="343">
        <f t="shared" si="14"/>
        <v>42590</v>
      </c>
      <c r="U22" s="343">
        <f t="shared" si="15"/>
        <v>42596</v>
      </c>
      <c r="V22" s="342">
        <f t="shared" si="5"/>
        <v>7</v>
      </c>
      <c r="W22" s="342">
        <f t="shared" si="16"/>
        <v>126</v>
      </c>
      <c r="X22" s="2343" t="str">
        <f t="shared" si="6"/>
        <v>seg</v>
      </c>
      <c r="Y22" s="2343" t="str">
        <f t="shared" si="6"/>
        <v>dom</v>
      </c>
    </row>
    <row r="23" spans="1:25" x14ac:dyDescent="0.25">
      <c r="A23">
        <v>0</v>
      </c>
      <c r="B23" s="3">
        <f t="shared" si="7"/>
        <v>42388</v>
      </c>
      <c r="C23">
        <f t="shared" si="0"/>
        <v>1</v>
      </c>
      <c r="E23" s="106">
        <f t="shared" si="1"/>
        <v>42370</v>
      </c>
      <c r="F23" s="145">
        <f t="shared" si="2"/>
        <v>4</v>
      </c>
      <c r="H23">
        <f t="shared" si="8"/>
        <v>3</v>
      </c>
      <c r="I23" s="64">
        <f t="shared" si="17"/>
        <v>42125</v>
      </c>
      <c r="J23">
        <f t="shared" si="17"/>
        <v>18</v>
      </c>
      <c r="K23" t="str">
        <f t="shared" si="18"/>
        <v>sex</v>
      </c>
      <c r="M23" s="342">
        <f t="shared" si="9"/>
        <v>19</v>
      </c>
      <c r="N23" s="343">
        <f t="shared" si="10"/>
        <v>42234</v>
      </c>
      <c r="O23" s="343">
        <f t="shared" si="11"/>
        <v>42240</v>
      </c>
      <c r="P23" s="342">
        <f t="shared" si="4"/>
        <v>7</v>
      </c>
      <c r="Q23" s="342">
        <f t="shared" si="12"/>
        <v>133</v>
      </c>
      <c r="S23" s="342">
        <f t="shared" si="13"/>
        <v>19</v>
      </c>
      <c r="T23" s="343">
        <f t="shared" si="14"/>
        <v>42597</v>
      </c>
      <c r="U23" s="343">
        <f t="shared" si="15"/>
        <v>42603</v>
      </c>
      <c r="V23" s="342">
        <f t="shared" si="5"/>
        <v>7</v>
      </c>
      <c r="W23" s="342">
        <f t="shared" si="16"/>
        <v>133</v>
      </c>
      <c r="X23" s="2343" t="str">
        <f t="shared" si="6"/>
        <v>seg</v>
      </c>
      <c r="Y23" s="2343" t="str">
        <f t="shared" si="6"/>
        <v>dom</v>
      </c>
    </row>
    <row r="24" spans="1:25" x14ac:dyDescent="0.25">
      <c r="A24">
        <v>0</v>
      </c>
      <c r="B24" s="3">
        <f t="shared" si="7"/>
        <v>42389</v>
      </c>
      <c r="C24">
        <f t="shared" si="0"/>
        <v>1</v>
      </c>
      <c r="E24" s="106">
        <f t="shared" si="1"/>
        <v>42370</v>
      </c>
      <c r="F24" s="145">
        <f t="shared" si="2"/>
        <v>4</v>
      </c>
      <c r="H24">
        <f t="shared" si="8"/>
        <v>3</v>
      </c>
      <c r="I24" s="64">
        <f t="shared" ref="I24:J39" si="19">I23+1</f>
        <v>42126</v>
      </c>
      <c r="J24">
        <f t="shared" si="19"/>
        <v>19</v>
      </c>
      <c r="K24" t="str">
        <f t="shared" si="18"/>
        <v>sáb</v>
      </c>
      <c r="M24" s="342">
        <f t="shared" si="9"/>
        <v>20</v>
      </c>
      <c r="N24" s="343">
        <f t="shared" si="10"/>
        <v>42241</v>
      </c>
      <c r="O24" s="343">
        <f t="shared" si="11"/>
        <v>42247</v>
      </c>
      <c r="P24" s="342">
        <f t="shared" si="4"/>
        <v>7</v>
      </c>
      <c r="Q24" s="342">
        <f t="shared" si="12"/>
        <v>140</v>
      </c>
      <c r="S24" s="342">
        <f t="shared" si="13"/>
        <v>20</v>
      </c>
      <c r="T24" s="343">
        <f t="shared" si="14"/>
        <v>42604</v>
      </c>
      <c r="U24" s="343">
        <f t="shared" si="15"/>
        <v>42610</v>
      </c>
      <c r="V24" s="342">
        <f t="shared" si="5"/>
        <v>7</v>
      </c>
      <c r="W24" s="342">
        <f t="shared" si="16"/>
        <v>140</v>
      </c>
      <c r="X24" s="2343" t="str">
        <f t="shared" si="6"/>
        <v>seg</v>
      </c>
      <c r="Y24" s="2343" t="str">
        <f t="shared" si="6"/>
        <v>dom</v>
      </c>
    </row>
    <row r="25" spans="1:25" x14ac:dyDescent="0.25">
      <c r="A25">
        <v>0</v>
      </c>
      <c r="B25" s="3">
        <f t="shared" si="7"/>
        <v>42390</v>
      </c>
      <c r="C25">
        <f t="shared" si="0"/>
        <v>1</v>
      </c>
      <c r="E25" s="106">
        <f t="shared" si="1"/>
        <v>42370</v>
      </c>
      <c r="F25" s="145">
        <f t="shared" si="2"/>
        <v>4</v>
      </c>
      <c r="H25">
        <f t="shared" si="8"/>
        <v>3</v>
      </c>
      <c r="I25" s="64">
        <f t="shared" si="19"/>
        <v>42127</v>
      </c>
      <c r="J25">
        <f t="shared" si="19"/>
        <v>20</v>
      </c>
      <c r="K25" t="str">
        <f t="shared" si="18"/>
        <v>dom</v>
      </c>
      <c r="M25" s="342">
        <f t="shared" si="9"/>
        <v>21</v>
      </c>
      <c r="N25" s="343">
        <f t="shared" si="10"/>
        <v>42248</v>
      </c>
      <c r="O25" s="343">
        <f t="shared" si="11"/>
        <v>42254</v>
      </c>
      <c r="P25" s="342">
        <f t="shared" si="4"/>
        <v>7</v>
      </c>
      <c r="Q25" s="342">
        <f t="shared" si="12"/>
        <v>147</v>
      </c>
      <c r="S25" s="342">
        <f t="shared" si="13"/>
        <v>21</v>
      </c>
      <c r="T25" s="343">
        <f t="shared" si="14"/>
        <v>42611</v>
      </c>
      <c r="U25" s="343">
        <f t="shared" si="15"/>
        <v>42617</v>
      </c>
      <c r="V25" s="342">
        <f t="shared" si="5"/>
        <v>7</v>
      </c>
      <c r="W25" s="342">
        <f t="shared" si="16"/>
        <v>147</v>
      </c>
      <c r="X25" s="2343" t="str">
        <f t="shared" si="6"/>
        <v>seg</v>
      </c>
      <c r="Y25" s="2343" t="str">
        <f t="shared" si="6"/>
        <v>dom</v>
      </c>
    </row>
    <row r="26" spans="1:25" x14ac:dyDescent="0.25">
      <c r="A26">
        <v>0</v>
      </c>
      <c r="B26" s="3">
        <f t="shared" si="7"/>
        <v>42391</v>
      </c>
      <c r="C26">
        <f t="shared" si="0"/>
        <v>1</v>
      </c>
      <c r="E26" s="106">
        <f t="shared" si="1"/>
        <v>42370</v>
      </c>
      <c r="F26" s="145">
        <f t="shared" si="2"/>
        <v>4</v>
      </c>
      <c r="H26">
        <f t="shared" si="8"/>
        <v>4</v>
      </c>
      <c r="I26" s="64">
        <f t="shared" si="19"/>
        <v>42128</v>
      </c>
      <c r="J26">
        <f t="shared" si="19"/>
        <v>21</v>
      </c>
      <c r="K26" t="str">
        <f t="shared" si="18"/>
        <v>seg</v>
      </c>
      <c r="M26" s="342">
        <f t="shared" si="9"/>
        <v>22</v>
      </c>
      <c r="N26" s="343">
        <f t="shared" si="10"/>
        <v>42255</v>
      </c>
      <c r="O26" s="343">
        <f t="shared" si="11"/>
        <v>42261</v>
      </c>
      <c r="P26" s="342">
        <f t="shared" si="4"/>
        <v>7</v>
      </c>
      <c r="Q26" s="342">
        <f t="shared" si="12"/>
        <v>154</v>
      </c>
      <c r="S26" s="342">
        <f t="shared" si="13"/>
        <v>22</v>
      </c>
      <c r="T26" s="343">
        <f t="shared" si="14"/>
        <v>42618</v>
      </c>
      <c r="U26" s="343">
        <f t="shared" si="15"/>
        <v>42624</v>
      </c>
      <c r="V26" s="342">
        <f t="shared" si="5"/>
        <v>7</v>
      </c>
      <c r="W26" s="342">
        <f t="shared" si="16"/>
        <v>154</v>
      </c>
      <c r="X26" s="2343" t="str">
        <f t="shared" si="6"/>
        <v>seg</v>
      </c>
      <c r="Y26" s="2343" t="str">
        <f t="shared" si="6"/>
        <v>dom</v>
      </c>
    </row>
    <row r="27" spans="1:25" x14ac:dyDescent="0.25">
      <c r="A27">
        <v>0</v>
      </c>
      <c r="B27" s="3">
        <f t="shared" si="7"/>
        <v>42392</v>
      </c>
      <c r="C27">
        <f t="shared" si="0"/>
        <v>1</v>
      </c>
      <c r="E27" s="106">
        <f t="shared" si="1"/>
        <v>42370</v>
      </c>
      <c r="F27" s="145">
        <f t="shared" si="2"/>
        <v>4</v>
      </c>
      <c r="H27">
        <f t="shared" si="8"/>
        <v>4</v>
      </c>
      <c r="I27" s="64">
        <f t="shared" si="19"/>
        <v>42129</v>
      </c>
      <c r="J27">
        <f t="shared" si="19"/>
        <v>22</v>
      </c>
      <c r="K27" t="str">
        <f t="shared" si="18"/>
        <v>ter</v>
      </c>
      <c r="M27" s="342">
        <f t="shared" si="9"/>
        <v>23</v>
      </c>
      <c r="N27" s="343">
        <f t="shared" si="10"/>
        <v>42262</v>
      </c>
      <c r="O27" s="343">
        <f t="shared" si="11"/>
        <v>42268</v>
      </c>
      <c r="P27" s="342">
        <f t="shared" si="4"/>
        <v>7</v>
      </c>
      <c r="Q27" s="342">
        <f t="shared" si="12"/>
        <v>161</v>
      </c>
      <c r="S27" s="342">
        <f t="shared" si="13"/>
        <v>23</v>
      </c>
      <c r="T27" s="343">
        <f t="shared" si="14"/>
        <v>42625</v>
      </c>
      <c r="U27" s="343">
        <f t="shared" si="15"/>
        <v>42631</v>
      </c>
      <c r="V27" s="342">
        <f t="shared" si="5"/>
        <v>7</v>
      </c>
      <c r="W27" s="342">
        <f t="shared" si="16"/>
        <v>161</v>
      </c>
      <c r="X27" s="2343" t="str">
        <f t="shared" si="6"/>
        <v>seg</v>
      </c>
      <c r="Y27" s="2343" t="str">
        <f t="shared" si="6"/>
        <v>dom</v>
      </c>
    </row>
    <row r="28" spans="1:25" x14ac:dyDescent="0.25">
      <c r="A28">
        <v>0</v>
      </c>
      <c r="B28" s="3">
        <f t="shared" si="7"/>
        <v>42393</v>
      </c>
      <c r="C28">
        <f t="shared" si="0"/>
        <v>1</v>
      </c>
      <c r="E28" s="106">
        <f t="shared" si="1"/>
        <v>42370</v>
      </c>
      <c r="F28" s="145">
        <f t="shared" si="2"/>
        <v>4</v>
      </c>
      <c r="H28">
        <f t="shared" si="8"/>
        <v>4</v>
      </c>
      <c r="I28" s="64">
        <f t="shared" si="19"/>
        <v>42130</v>
      </c>
      <c r="J28">
        <f t="shared" si="19"/>
        <v>23</v>
      </c>
      <c r="K28" t="str">
        <f t="shared" si="18"/>
        <v>qua</v>
      </c>
      <c r="M28" s="342">
        <f t="shared" si="9"/>
        <v>24</v>
      </c>
      <c r="N28" s="343">
        <f t="shared" si="10"/>
        <v>42269</v>
      </c>
      <c r="O28" s="343">
        <f t="shared" si="11"/>
        <v>42275</v>
      </c>
      <c r="P28" s="342">
        <f t="shared" si="4"/>
        <v>7</v>
      </c>
      <c r="Q28" s="342">
        <f t="shared" si="12"/>
        <v>168</v>
      </c>
      <c r="S28" s="342">
        <f t="shared" si="13"/>
        <v>24</v>
      </c>
      <c r="T28" s="343">
        <f t="shared" si="14"/>
        <v>42632</v>
      </c>
      <c r="U28" s="343">
        <f t="shared" si="15"/>
        <v>42638</v>
      </c>
      <c r="V28" s="342">
        <f t="shared" si="5"/>
        <v>7</v>
      </c>
      <c r="W28" s="342">
        <f t="shared" si="16"/>
        <v>168</v>
      </c>
      <c r="X28" s="2343" t="str">
        <f t="shared" si="6"/>
        <v>seg</v>
      </c>
      <c r="Y28" s="2343" t="str">
        <f t="shared" si="6"/>
        <v>dom</v>
      </c>
    </row>
    <row r="29" spans="1:25" x14ac:dyDescent="0.25">
      <c r="A29">
        <v>0</v>
      </c>
      <c r="B29" s="3">
        <f t="shared" si="7"/>
        <v>42394</v>
      </c>
      <c r="C29">
        <f t="shared" si="0"/>
        <v>1</v>
      </c>
      <c r="E29" s="106">
        <f t="shared" si="1"/>
        <v>42370</v>
      </c>
      <c r="F29" s="145">
        <f t="shared" si="2"/>
        <v>5</v>
      </c>
      <c r="H29">
        <f t="shared" si="8"/>
        <v>4</v>
      </c>
      <c r="I29" s="64">
        <f t="shared" si="19"/>
        <v>42131</v>
      </c>
      <c r="J29">
        <f t="shared" si="19"/>
        <v>24</v>
      </c>
      <c r="K29" t="str">
        <f t="shared" si="18"/>
        <v>qui</v>
      </c>
      <c r="M29" s="342">
        <f t="shared" si="9"/>
        <v>25</v>
      </c>
      <c r="N29" s="343">
        <f t="shared" si="10"/>
        <v>42276</v>
      </c>
      <c r="O29" s="343">
        <f t="shared" si="11"/>
        <v>42282</v>
      </c>
      <c r="P29" s="342">
        <f t="shared" si="4"/>
        <v>7</v>
      </c>
      <c r="Q29" s="342">
        <f t="shared" si="12"/>
        <v>175</v>
      </c>
      <c r="S29" s="342">
        <f t="shared" si="13"/>
        <v>25</v>
      </c>
      <c r="T29" s="343">
        <f t="shared" si="14"/>
        <v>42639</v>
      </c>
      <c r="U29" s="343">
        <f t="shared" si="15"/>
        <v>42645</v>
      </c>
      <c r="V29" s="342">
        <f t="shared" si="5"/>
        <v>7</v>
      </c>
      <c r="W29" s="342">
        <f t="shared" si="16"/>
        <v>175</v>
      </c>
      <c r="X29" s="2343" t="str">
        <f t="shared" si="6"/>
        <v>seg</v>
      </c>
      <c r="Y29" s="2343" t="str">
        <f t="shared" si="6"/>
        <v>dom</v>
      </c>
    </row>
    <row r="30" spans="1:25" x14ac:dyDescent="0.25">
      <c r="A30">
        <v>0</v>
      </c>
      <c r="B30" s="3">
        <f t="shared" si="7"/>
        <v>42395</v>
      </c>
      <c r="C30">
        <f t="shared" si="0"/>
        <v>1</v>
      </c>
      <c r="E30" s="106">
        <f t="shared" si="1"/>
        <v>42370</v>
      </c>
      <c r="F30" s="145">
        <f t="shared" si="2"/>
        <v>5</v>
      </c>
      <c r="H30">
        <f t="shared" si="8"/>
        <v>4</v>
      </c>
      <c r="I30" s="64">
        <f t="shared" si="19"/>
        <v>42132</v>
      </c>
      <c r="J30">
        <f t="shared" si="19"/>
        <v>25</v>
      </c>
      <c r="K30" t="str">
        <f t="shared" si="18"/>
        <v>sex</v>
      </c>
      <c r="M30" s="342">
        <f t="shared" si="9"/>
        <v>26</v>
      </c>
      <c r="N30" s="343">
        <f t="shared" si="10"/>
        <v>42283</v>
      </c>
      <c r="O30" s="343">
        <f t="shared" si="11"/>
        <v>42289</v>
      </c>
      <c r="P30" s="342">
        <f t="shared" si="4"/>
        <v>7</v>
      </c>
      <c r="Q30" s="342">
        <f t="shared" si="12"/>
        <v>182</v>
      </c>
      <c r="S30" s="342">
        <f t="shared" si="13"/>
        <v>26</v>
      </c>
      <c r="T30" s="343">
        <f t="shared" si="14"/>
        <v>42646</v>
      </c>
      <c r="U30" s="343">
        <f t="shared" si="15"/>
        <v>42652</v>
      </c>
      <c r="V30" s="342">
        <f t="shared" si="5"/>
        <v>7</v>
      </c>
      <c r="W30" s="342">
        <f t="shared" si="16"/>
        <v>182</v>
      </c>
      <c r="X30" s="2343" t="str">
        <f t="shared" si="6"/>
        <v>seg</v>
      </c>
      <c r="Y30" s="2343" t="str">
        <f t="shared" si="6"/>
        <v>dom</v>
      </c>
    </row>
    <row r="31" spans="1:25" x14ac:dyDescent="0.25">
      <c r="A31">
        <v>0</v>
      </c>
      <c r="B31" s="3">
        <f t="shared" si="7"/>
        <v>42396</v>
      </c>
      <c r="C31">
        <f t="shared" si="0"/>
        <v>1</v>
      </c>
      <c r="E31" s="106">
        <f t="shared" si="1"/>
        <v>42370</v>
      </c>
      <c r="F31" s="145">
        <f t="shared" si="2"/>
        <v>5</v>
      </c>
      <c r="H31">
        <f t="shared" si="8"/>
        <v>4</v>
      </c>
      <c r="I31" s="64">
        <f t="shared" si="19"/>
        <v>42133</v>
      </c>
      <c r="J31">
        <f t="shared" si="19"/>
        <v>26</v>
      </c>
      <c r="K31" t="str">
        <f t="shared" si="18"/>
        <v>sáb</v>
      </c>
      <c r="M31" s="342">
        <f t="shared" si="9"/>
        <v>27</v>
      </c>
      <c r="N31" s="343">
        <f t="shared" si="10"/>
        <v>42290</v>
      </c>
      <c r="O31" s="343">
        <f t="shared" si="11"/>
        <v>42296</v>
      </c>
      <c r="P31" s="342">
        <f t="shared" si="4"/>
        <v>7</v>
      </c>
      <c r="Q31" s="342">
        <f t="shared" si="12"/>
        <v>189</v>
      </c>
      <c r="S31" s="342">
        <f t="shared" si="13"/>
        <v>27</v>
      </c>
      <c r="T31" s="343">
        <f t="shared" si="14"/>
        <v>42653</v>
      </c>
      <c r="U31" s="343">
        <f t="shared" si="15"/>
        <v>42659</v>
      </c>
      <c r="V31" s="342">
        <f t="shared" si="5"/>
        <v>7</v>
      </c>
      <c r="W31" s="342">
        <f t="shared" si="16"/>
        <v>189</v>
      </c>
      <c r="X31" s="2343" t="str">
        <f t="shared" si="6"/>
        <v>seg</v>
      </c>
      <c r="Y31" s="2343" t="str">
        <f t="shared" si="6"/>
        <v>dom</v>
      </c>
    </row>
    <row r="32" spans="1:25" x14ac:dyDescent="0.25">
      <c r="A32">
        <v>0</v>
      </c>
      <c r="B32" s="3">
        <f t="shared" si="7"/>
        <v>42397</v>
      </c>
      <c r="C32">
        <f t="shared" si="0"/>
        <v>1</v>
      </c>
      <c r="E32" s="106">
        <f t="shared" si="1"/>
        <v>42370</v>
      </c>
      <c r="F32" s="145">
        <f t="shared" si="2"/>
        <v>5</v>
      </c>
      <c r="H32">
        <f t="shared" si="8"/>
        <v>4</v>
      </c>
      <c r="I32" s="64">
        <f t="shared" si="19"/>
        <v>42134</v>
      </c>
      <c r="J32">
        <f t="shared" si="19"/>
        <v>27</v>
      </c>
      <c r="K32" t="str">
        <f t="shared" si="18"/>
        <v>dom</v>
      </c>
      <c r="M32" s="342">
        <f t="shared" si="9"/>
        <v>28</v>
      </c>
      <c r="N32" s="343">
        <f t="shared" si="10"/>
        <v>42297</v>
      </c>
      <c r="O32" s="343">
        <f t="shared" si="11"/>
        <v>42303</v>
      </c>
      <c r="P32" s="342">
        <f t="shared" si="4"/>
        <v>7</v>
      </c>
      <c r="Q32" s="342">
        <f t="shared" si="12"/>
        <v>196</v>
      </c>
      <c r="S32" s="342">
        <f t="shared" si="13"/>
        <v>28</v>
      </c>
      <c r="T32" s="343">
        <f t="shared" si="14"/>
        <v>42660</v>
      </c>
      <c r="U32" s="343">
        <f t="shared" si="15"/>
        <v>42666</v>
      </c>
      <c r="V32" s="342">
        <f t="shared" si="5"/>
        <v>7</v>
      </c>
      <c r="W32" s="342">
        <f t="shared" si="16"/>
        <v>196</v>
      </c>
      <c r="X32" s="2343" t="str">
        <f t="shared" si="6"/>
        <v>seg</v>
      </c>
      <c r="Y32" s="2343" t="str">
        <f t="shared" si="6"/>
        <v>dom</v>
      </c>
    </row>
    <row r="33" spans="1:25" x14ac:dyDescent="0.25">
      <c r="A33">
        <v>0</v>
      </c>
      <c r="B33" s="3">
        <f t="shared" si="7"/>
        <v>42398</v>
      </c>
      <c r="C33">
        <f t="shared" si="0"/>
        <v>1</v>
      </c>
      <c r="E33" s="106">
        <f t="shared" si="1"/>
        <v>42370</v>
      </c>
      <c r="F33" s="145">
        <f t="shared" si="2"/>
        <v>5</v>
      </c>
      <c r="H33">
        <f t="shared" si="8"/>
        <v>5</v>
      </c>
      <c r="I33" s="64">
        <f t="shared" si="19"/>
        <v>42135</v>
      </c>
      <c r="J33">
        <f t="shared" si="19"/>
        <v>28</v>
      </c>
      <c r="K33" t="str">
        <f t="shared" si="18"/>
        <v>seg</v>
      </c>
      <c r="M33" s="342">
        <f t="shared" si="9"/>
        <v>29</v>
      </c>
      <c r="N33" s="343">
        <f t="shared" si="10"/>
        <v>42304</v>
      </c>
      <c r="O33" s="343">
        <f t="shared" si="11"/>
        <v>42310</v>
      </c>
      <c r="P33" s="342">
        <f t="shared" si="4"/>
        <v>7</v>
      </c>
      <c r="Q33" s="342">
        <f t="shared" si="12"/>
        <v>203</v>
      </c>
      <c r="S33" s="342">
        <f t="shared" si="13"/>
        <v>29</v>
      </c>
      <c r="T33" s="343">
        <f t="shared" si="14"/>
        <v>42667</v>
      </c>
      <c r="U33" s="345">
        <f t="shared" si="15"/>
        <v>42673</v>
      </c>
      <c r="V33" s="342">
        <f t="shared" si="5"/>
        <v>7</v>
      </c>
      <c r="W33" s="342">
        <f t="shared" si="16"/>
        <v>203</v>
      </c>
      <c r="X33" s="2343" t="str">
        <f t="shared" si="6"/>
        <v>seg</v>
      </c>
      <c r="Y33" s="2343" t="str">
        <f t="shared" si="6"/>
        <v>dom</v>
      </c>
    </row>
    <row r="34" spans="1:25" x14ac:dyDescent="0.25">
      <c r="A34">
        <v>0</v>
      </c>
      <c r="B34" s="3">
        <f t="shared" si="7"/>
        <v>42399</v>
      </c>
      <c r="C34">
        <f t="shared" si="0"/>
        <v>1</v>
      </c>
      <c r="E34" s="106">
        <f t="shared" si="1"/>
        <v>42370</v>
      </c>
      <c r="F34" s="145">
        <f t="shared" si="2"/>
        <v>5</v>
      </c>
      <c r="H34">
        <f t="shared" si="8"/>
        <v>5</v>
      </c>
      <c r="I34" s="64">
        <f t="shared" si="19"/>
        <v>42136</v>
      </c>
      <c r="J34">
        <f t="shared" si="19"/>
        <v>29</v>
      </c>
      <c r="K34" t="str">
        <f t="shared" si="18"/>
        <v>ter</v>
      </c>
      <c r="M34" s="342">
        <f t="shared" si="9"/>
        <v>30</v>
      </c>
      <c r="N34" s="343">
        <f t="shared" si="10"/>
        <v>42311</v>
      </c>
      <c r="O34" s="343">
        <f t="shared" si="11"/>
        <v>42317</v>
      </c>
      <c r="P34" s="342">
        <f>O34-N34+1</f>
        <v>7</v>
      </c>
      <c r="Q34" s="342">
        <f>Q33+P34</f>
        <v>210</v>
      </c>
      <c r="S34" s="342"/>
      <c r="T34" s="343"/>
      <c r="U34" s="343"/>
      <c r="V34" s="342"/>
      <c r="W34" s="342"/>
      <c r="X34" s="2343" t="str">
        <f t="shared" si="6"/>
        <v>sáb</v>
      </c>
      <c r="Y34" s="2343" t="str">
        <f t="shared" si="6"/>
        <v>sáb</v>
      </c>
    </row>
    <row r="35" spans="1:25" x14ac:dyDescent="0.25">
      <c r="A35">
        <v>0</v>
      </c>
      <c r="B35" s="3">
        <f t="shared" si="7"/>
        <v>42400</v>
      </c>
      <c r="C35">
        <f t="shared" si="0"/>
        <v>1</v>
      </c>
      <c r="E35" s="106">
        <f t="shared" si="1"/>
        <v>42370</v>
      </c>
      <c r="F35" s="145">
        <f t="shared" si="2"/>
        <v>5</v>
      </c>
      <c r="H35">
        <f t="shared" si="8"/>
        <v>5</v>
      </c>
      <c r="I35" s="64">
        <f t="shared" si="19"/>
        <v>42137</v>
      </c>
      <c r="J35">
        <f t="shared" si="19"/>
        <v>30</v>
      </c>
      <c r="K35" t="str">
        <f t="shared" si="18"/>
        <v>qua</v>
      </c>
      <c r="M35" s="342">
        <f t="shared" si="9"/>
        <v>31</v>
      </c>
      <c r="N35" s="343">
        <f t="shared" si="10"/>
        <v>42318</v>
      </c>
      <c r="O35" s="343">
        <f t="shared" si="11"/>
        <v>42324</v>
      </c>
      <c r="P35" s="342">
        <f>O35-N35+1</f>
        <v>7</v>
      </c>
      <c r="Q35" s="342">
        <f>Q34+P35</f>
        <v>217</v>
      </c>
      <c r="S35" s="342"/>
      <c r="T35" s="343"/>
      <c r="U35" s="343"/>
      <c r="V35" s="342"/>
      <c r="W35" s="342"/>
      <c r="X35" s="2343" t="str">
        <f t="shared" si="6"/>
        <v>sáb</v>
      </c>
      <c r="Y35" s="2343" t="str">
        <f t="shared" si="6"/>
        <v>sáb</v>
      </c>
    </row>
    <row r="36" spans="1:25" x14ac:dyDescent="0.25">
      <c r="A36">
        <v>0</v>
      </c>
      <c r="B36" s="3">
        <f t="shared" si="7"/>
        <v>42401</v>
      </c>
      <c r="C36">
        <f t="shared" si="0"/>
        <v>2</v>
      </c>
      <c r="E36" s="106">
        <f t="shared" si="1"/>
        <v>42401</v>
      </c>
      <c r="F36" s="145">
        <f t="shared" si="2"/>
        <v>6</v>
      </c>
      <c r="H36">
        <f t="shared" si="8"/>
        <v>5</v>
      </c>
      <c r="I36" s="64">
        <f t="shared" si="19"/>
        <v>42138</v>
      </c>
      <c r="J36">
        <f t="shared" si="19"/>
        <v>31</v>
      </c>
      <c r="K36" t="str">
        <f t="shared" si="18"/>
        <v>qui</v>
      </c>
      <c r="M36" s="342">
        <f t="shared" si="9"/>
        <v>32</v>
      </c>
      <c r="N36" s="343">
        <f t="shared" si="10"/>
        <v>42325</v>
      </c>
      <c r="O36" s="343">
        <f t="shared" si="11"/>
        <v>42331</v>
      </c>
      <c r="P36" s="342">
        <f>O36-N36+1</f>
        <v>7</v>
      </c>
      <c r="Q36" s="342">
        <f>Q35+P36</f>
        <v>224</v>
      </c>
      <c r="S36" s="342"/>
      <c r="T36" s="343"/>
      <c r="U36" s="343"/>
      <c r="V36" s="342"/>
      <c r="W36" s="342"/>
      <c r="X36" s="2343" t="str">
        <f t="shared" si="6"/>
        <v>sáb</v>
      </c>
      <c r="Y36" s="2343" t="str">
        <f t="shared" si="6"/>
        <v>sáb</v>
      </c>
    </row>
    <row r="37" spans="1:25" x14ac:dyDescent="0.25">
      <c r="A37">
        <v>0</v>
      </c>
      <c r="B37" s="3">
        <f t="shared" si="7"/>
        <v>42402</v>
      </c>
      <c r="C37">
        <f t="shared" si="0"/>
        <v>2</v>
      </c>
      <c r="E37" s="106">
        <f t="shared" si="1"/>
        <v>42401</v>
      </c>
      <c r="F37" s="145">
        <f t="shared" si="2"/>
        <v>6</v>
      </c>
      <c r="H37">
        <f t="shared" si="8"/>
        <v>5</v>
      </c>
      <c r="I37" s="64">
        <f t="shared" si="19"/>
        <v>42139</v>
      </c>
      <c r="J37">
        <f t="shared" si="19"/>
        <v>32</v>
      </c>
      <c r="K37" t="str">
        <f t="shared" si="18"/>
        <v>sex</v>
      </c>
      <c r="M37" s="342">
        <f t="shared" si="9"/>
        <v>33</v>
      </c>
      <c r="N37" s="343">
        <f t="shared" si="10"/>
        <v>42332</v>
      </c>
      <c r="O37" s="343">
        <f t="shared" si="11"/>
        <v>42338</v>
      </c>
      <c r="P37" s="342">
        <f>O37-N37+1</f>
        <v>7</v>
      </c>
      <c r="Q37" s="342">
        <f>Q36+P37</f>
        <v>231</v>
      </c>
      <c r="S37" s="342"/>
      <c r="T37" s="343"/>
      <c r="U37" s="343"/>
      <c r="V37" s="342"/>
      <c r="W37" s="342"/>
      <c r="X37" s="2343" t="str">
        <f t="shared" si="6"/>
        <v>sáb</v>
      </c>
      <c r="Y37" s="2343" t="str">
        <f t="shared" si="6"/>
        <v>sáb</v>
      </c>
    </row>
    <row r="38" spans="1:25" x14ac:dyDescent="0.25">
      <c r="A38">
        <v>0</v>
      </c>
      <c r="B38" s="3">
        <f t="shared" si="7"/>
        <v>42403</v>
      </c>
      <c r="C38">
        <f t="shared" si="0"/>
        <v>2</v>
      </c>
      <c r="E38" s="106">
        <f t="shared" si="1"/>
        <v>42401</v>
      </c>
      <c r="F38" s="145">
        <f t="shared" si="2"/>
        <v>6</v>
      </c>
      <c r="H38">
        <f t="shared" si="8"/>
        <v>5</v>
      </c>
      <c r="I38" s="64">
        <f t="shared" si="19"/>
        <v>42140</v>
      </c>
      <c r="J38">
        <f t="shared" si="19"/>
        <v>33</v>
      </c>
      <c r="K38" t="str">
        <f t="shared" si="18"/>
        <v>sáb</v>
      </c>
      <c r="O38" s="215"/>
      <c r="S38" s="2323"/>
      <c r="T38" s="215"/>
      <c r="U38" s="215"/>
      <c r="V38" s="2323"/>
      <c r="W38" s="2323"/>
    </row>
    <row r="39" spans="1:25" x14ac:dyDescent="0.25">
      <c r="A39">
        <v>0</v>
      </c>
      <c r="B39" s="3">
        <f t="shared" si="7"/>
        <v>42404</v>
      </c>
      <c r="C39">
        <f t="shared" si="0"/>
        <v>2</v>
      </c>
      <c r="E39" s="106">
        <f t="shared" si="1"/>
        <v>42401</v>
      </c>
      <c r="F39" s="145">
        <f t="shared" si="2"/>
        <v>6</v>
      </c>
      <c r="H39">
        <f t="shared" si="8"/>
        <v>5</v>
      </c>
      <c r="I39" s="64">
        <f t="shared" si="19"/>
        <v>42141</v>
      </c>
      <c r="J39">
        <f t="shared" si="19"/>
        <v>34</v>
      </c>
      <c r="K39" t="str">
        <f t="shared" si="18"/>
        <v>dom</v>
      </c>
      <c r="O39" s="215"/>
      <c r="P39" s="2322">
        <f>SUM(P5:P38)</f>
        <v>231</v>
      </c>
      <c r="S39" s="2323"/>
      <c r="T39" s="215"/>
      <c r="U39" s="215"/>
      <c r="V39" s="2322">
        <f>SUM(V5:V38)</f>
        <v>203</v>
      </c>
      <c r="W39" s="2323"/>
    </row>
    <row r="40" spans="1:25" x14ac:dyDescent="0.25">
      <c r="A40">
        <v>0</v>
      </c>
      <c r="B40" s="3">
        <f t="shared" si="7"/>
        <v>42405</v>
      </c>
      <c r="C40">
        <f t="shared" si="0"/>
        <v>2</v>
      </c>
      <c r="E40" s="106">
        <f t="shared" si="1"/>
        <v>42401</v>
      </c>
      <c r="F40" s="145">
        <f t="shared" si="2"/>
        <v>6</v>
      </c>
      <c r="H40">
        <f t="shared" si="8"/>
        <v>6</v>
      </c>
      <c r="I40" s="64">
        <f t="shared" ref="I40:J55" si="20">I39+1</f>
        <v>42142</v>
      </c>
      <c r="J40">
        <f t="shared" si="20"/>
        <v>35</v>
      </c>
      <c r="K40" t="str">
        <f t="shared" si="18"/>
        <v>seg</v>
      </c>
      <c r="O40" s="215"/>
    </row>
    <row r="41" spans="1:25" x14ac:dyDescent="0.25">
      <c r="A41">
        <v>0</v>
      </c>
      <c r="B41" s="3">
        <f t="shared" si="7"/>
        <v>42406</v>
      </c>
      <c r="C41">
        <f t="shared" si="0"/>
        <v>2</v>
      </c>
      <c r="E41" s="106">
        <f t="shared" si="1"/>
        <v>42401</v>
      </c>
      <c r="F41" s="145">
        <f t="shared" si="2"/>
        <v>6</v>
      </c>
      <c r="H41">
        <f t="shared" si="8"/>
        <v>6</v>
      </c>
      <c r="I41" s="64">
        <f t="shared" si="20"/>
        <v>42143</v>
      </c>
      <c r="J41">
        <f t="shared" si="20"/>
        <v>36</v>
      </c>
      <c r="K41" t="str">
        <f t="shared" si="18"/>
        <v>ter</v>
      </c>
      <c r="O41" s="215"/>
    </row>
    <row r="42" spans="1:25" x14ac:dyDescent="0.25">
      <c r="A42">
        <v>0</v>
      </c>
      <c r="B42" s="3">
        <f t="shared" si="7"/>
        <v>42407</v>
      </c>
      <c r="C42">
        <f t="shared" si="0"/>
        <v>2</v>
      </c>
      <c r="E42" s="106">
        <f t="shared" si="1"/>
        <v>42401</v>
      </c>
      <c r="F42" s="145">
        <f t="shared" si="2"/>
        <v>6</v>
      </c>
      <c r="H42">
        <f t="shared" si="8"/>
        <v>6</v>
      </c>
      <c r="I42" s="64">
        <f t="shared" si="20"/>
        <v>42144</v>
      </c>
      <c r="J42">
        <f t="shared" si="20"/>
        <v>37</v>
      </c>
      <c r="K42" t="str">
        <f t="shared" si="18"/>
        <v>qua</v>
      </c>
      <c r="O42" s="215"/>
    </row>
    <row r="43" spans="1:25" x14ac:dyDescent="0.25">
      <c r="A43">
        <v>0</v>
      </c>
      <c r="B43" s="3">
        <f t="shared" si="7"/>
        <v>42408</v>
      </c>
      <c r="C43">
        <f t="shared" si="0"/>
        <v>2</v>
      </c>
      <c r="E43" s="106">
        <f t="shared" si="1"/>
        <v>42401</v>
      </c>
      <c r="F43" s="145">
        <f t="shared" si="2"/>
        <v>7</v>
      </c>
      <c r="H43">
        <f t="shared" si="8"/>
        <v>6</v>
      </c>
      <c r="I43" s="64">
        <f t="shared" si="20"/>
        <v>42145</v>
      </c>
      <c r="J43">
        <f t="shared" si="20"/>
        <v>38</v>
      </c>
      <c r="K43" t="str">
        <f t="shared" si="18"/>
        <v>qui</v>
      </c>
      <c r="O43" s="215"/>
    </row>
    <row r="44" spans="1:25" x14ac:dyDescent="0.25">
      <c r="A44">
        <v>0</v>
      </c>
      <c r="B44" s="3">
        <f t="shared" si="7"/>
        <v>42409</v>
      </c>
      <c r="C44">
        <f t="shared" si="0"/>
        <v>2</v>
      </c>
      <c r="E44" s="106">
        <f t="shared" si="1"/>
        <v>42401</v>
      </c>
      <c r="F44" s="145">
        <f t="shared" si="2"/>
        <v>7</v>
      </c>
      <c r="H44">
        <f t="shared" si="8"/>
        <v>6</v>
      </c>
      <c r="I44" s="64">
        <f t="shared" si="20"/>
        <v>42146</v>
      </c>
      <c r="J44">
        <f t="shared" si="20"/>
        <v>39</v>
      </c>
      <c r="K44" t="str">
        <f t="shared" si="18"/>
        <v>sex</v>
      </c>
      <c r="O44" s="215"/>
      <c r="P44" s="2323">
        <f>SUM(P5:P33)</f>
        <v>203</v>
      </c>
    </row>
    <row r="45" spans="1:25" x14ac:dyDescent="0.25">
      <c r="A45">
        <v>0</v>
      </c>
      <c r="B45" s="3">
        <f t="shared" si="7"/>
        <v>42410</v>
      </c>
      <c r="C45">
        <f t="shared" si="0"/>
        <v>2</v>
      </c>
      <c r="E45" s="106">
        <f t="shared" si="1"/>
        <v>42401</v>
      </c>
      <c r="F45" s="145">
        <f t="shared" si="2"/>
        <v>7</v>
      </c>
      <c r="H45">
        <f t="shared" si="8"/>
        <v>6</v>
      </c>
      <c r="I45" s="64">
        <f t="shared" si="20"/>
        <v>42147</v>
      </c>
      <c r="J45">
        <f t="shared" si="20"/>
        <v>40</v>
      </c>
      <c r="K45" t="str">
        <f t="shared" si="18"/>
        <v>sáb</v>
      </c>
      <c r="O45" s="215"/>
    </row>
    <row r="46" spans="1:25" x14ac:dyDescent="0.25">
      <c r="A46">
        <v>0</v>
      </c>
      <c r="B46" s="3">
        <f t="shared" si="7"/>
        <v>42411</v>
      </c>
      <c r="C46">
        <f t="shared" si="0"/>
        <v>2</v>
      </c>
      <c r="E46" s="106">
        <f t="shared" si="1"/>
        <v>42401</v>
      </c>
      <c r="F46" s="145">
        <f t="shared" si="2"/>
        <v>7</v>
      </c>
      <c r="H46">
        <f t="shared" si="8"/>
        <v>6</v>
      </c>
      <c r="I46" s="64">
        <f t="shared" si="20"/>
        <v>42148</v>
      </c>
      <c r="J46">
        <f t="shared" si="20"/>
        <v>41</v>
      </c>
      <c r="K46" t="str">
        <f t="shared" si="18"/>
        <v>dom</v>
      </c>
      <c r="O46" s="215"/>
    </row>
    <row r="47" spans="1:25" x14ac:dyDescent="0.25">
      <c r="A47">
        <v>0</v>
      </c>
      <c r="B47" s="3">
        <f t="shared" si="7"/>
        <v>42412</v>
      </c>
      <c r="C47">
        <f t="shared" si="0"/>
        <v>2</v>
      </c>
      <c r="E47" s="106">
        <f t="shared" si="1"/>
        <v>42401</v>
      </c>
      <c r="F47" s="145">
        <f t="shared" si="2"/>
        <v>7</v>
      </c>
      <c r="H47">
        <f t="shared" si="8"/>
        <v>7</v>
      </c>
      <c r="I47" s="64">
        <f t="shared" si="20"/>
        <v>42149</v>
      </c>
      <c r="J47">
        <f t="shared" si="20"/>
        <v>42</v>
      </c>
      <c r="K47" t="str">
        <f t="shared" si="18"/>
        <v>seg</v>
      </c>
      <c r="O47" s="215"/>
    </row>
    <row r="48" spans="1:25" x14ac:dyDescent="0.25">
      <c r="A48">
        <v>0</v>
      </c>
      <c r="B48" s="3">
        <f t="shared" si="7"/>
        <v>42413</v>
      </c>
      <c r="C48">
        <f t="shared" si="0"/>
        <v>2</v>
      </c>
      <c r="E48" s="106">
        <f t="shared" si="1"/>
        <v>42401</v>
      </c>
      <c r="F48" s="145">
        <f t="shared" si="2"/>
        <v>7</v>
      </c>
      <c r="H48">
        <f t="shared" si="8"/>
        <v>7</v>
      </c>
      <c r="I48" s="64">
        <f t="shared" si="20"/>
        <v>42150</v>
      </c>
      <c r="J48">
        <f t="shared" si="20"/>
        <v>43</v>
      </c>
      <c r="K48" t="str">
        <f t="shared" si="18"/>
        <v>ter</v>
      </c>
      <c r="O48" s="215"/>
    </row>
    <row r="49" spans="1:15" x14ac:dyDescent="0.25">
      <c r="A49">
        <v>0</v>
      </c>
      <c r="B49" s="3">
        <f t="shared" si="7"/>
        <v>42414</v>
      </c>
      <c r="C49">
        <f t="shared" si="0"/>
        <v>2</v>
      </c>
      <c r="E49" s="106">
        <f t="shared" si="1"/>
        <v>42401</v>
      </c>
      <c r="F49" s="145">
        <f t="shared" si="2"/>
        <v>7</v>
      </c>
      <c r="H49">
        <f t="shared" si="8"/>
        <v>7</v>
      </c>
      <c r="I49" s="64">
        <f t="shared" si="20"/>
        <v>42151</v>
      </c>
      <c r="J49">
        <f t="shared" si="20"/>
        <v>44</v>
      </c>
      <c r="K49" t="str">
        <f t="shared" si="18"/>
        <v>qua</v>
      </c>
      <c r="O49" s="215"/>
    </row>
    <row r="50" spans="1:15" x14ac:dyDescent="0.25">
      <c r="A50">
        <v>0</v>
      </c>
      <c r="B50" s="3">
        <f t="shared" si="7"/>
        <v>42415</v>
      </c>
      <c r="C50">
        <f t="shared" si="0"/>
        <v>2</v>
      </c>
      <c r="E50" s="106">
        <f t="shared" si="1"/>
        <v>42401</v>
      </c>
      <c r="F50" s="145">
        <f t="shared" si="2"/>
        <v>8</v>
      </c>
      <c r="H50">
        <f t="shared" si="8"/>
        <v>7</v>
      </c>
      <c r="I50" s="64">
        <f t="shared" si="20"/>
        <v>42152</v>
      </c>
      <c r="J50">
        <f t="shared" si="20"/>
        <v>45</v>
      </c>
      <c r="K50" t="str">
        <f t="shared" si="18"/>
        <v>qui</v>
      </c>
      <c r="O50" s="215"/>
    </row>
    <row r="51" spans="1:15" x14ac:dyDescent="0.25">
      <c r="A51">
        <v>0</v>
      </c>
      <c r="B51" s="3">
        <f t="shared" si="7"/>
        <v>42416</v>
      </c>
      <c r="C51">
        <f t="shared" si="0"/>
        <v>2</v>
      </c>
      <c r="E51" s="106">
        <f t="shared" si="1"/>
        <v>42401</v>
      </c>
      <c r="F51" s="145">
        <f t="shared" si="2"/>
        <v>8</v>
      </c>
      <c r="H51">
        <f t="shared" si="8"/>
        <v>7</v>
      </c>
      <c r="I51" s="64">
        <f t="shared" si="20"/>
        <v>42153</v>
      </c>
      <c r="J51">
        <f t="shared" si="20"/>
        <v>46</v>
      </c>
      <c r="K51" t="str">
        <f t="shared" si="18"/>
        <v>sex</v>
      </c>
      <c r="O51" s="215"/>
    </row>
    <row r="52" spans="1:15" x14ac:dyDescent="0.25">
      <c r="A52">
        <v>0</v>
      </c>
      <c r="B52" s="3">
        <f t="shared" si="7"/>
        <v>42417</v>
      </c>
      <c r="C52">
        <f t="shared" si="0"/>
        <v>2</v>
      </c>
      <c r="E52" s="106">
        <f t="shared" si="1"/>
        <v>42401</v>
      </c>
      <c r="F52" s="145">
        <f t="shared" si="2"/>
        <v>8</v>
      </c>
      <c r="H52">
        <f t="shared" si="8"/>
        <v>7</v>
      </c>
      <c r="I52" s="64">
        <f t="shared" si="20"/>
        <v>42154</v>
      </c>
      <c r="J52">
        <f t="shared" si="20"/>
        <v>47</v>
      </c>
      <c r="K52" t="str">
        <f t="shared" si="18"/>
        <v>sáb</v>
      </c>
      <c r="O52" s="215"/>
    </row>
    <row r="53" spans="1:15" x14ac:dyDescent="0.25">
      <c r="A53">
        <v>0</v>
      </c>
      <c r="B53" s="3">
        <f t="shared" si="7"/>
        <v>42418</v>
      </c>
      <c r="C53">
        <f t="shared" si="0"/>
        <v>2</v>
      </c>
      <c r="E53" s="106">
        <f t="shared" si="1"/>
        <v>42401</v>
      </c>
      <c r="F53" s="145">
        <f t="shared" si="2"/>
        <v>8</v>
      </c>
      <c r="H53">
        <f t="shared" si="8"/>
        <v>7</v>
      </c>
      <c r="I53" s="64">
        <f t="shared" si="20"/>
        <v>42155</v>
      </c>
      <c r="J53">
        <f t="shared" si="20"/>
        <v>48</v>
      </c>
      <c r="K53" t="str">
        <f t="shared" si="18"/>
        <v>dom</v>
      </c>
      <c r="O53" s="215"/>
    </row>
    <row r="54" spans="1:15" x14ac:dyDescent="0.25">
      <c r="A54">
        <v>0</v>
      </c>
      <c r="B54" s="3">
        <f t="shared" si="7"/>
        <v>42419</v>
      </c>
      <c r="C54">
        <f t="shared" si="0"/>
        <v>2</v>
      </c>
      <c r="E54" s="106">
        <f t="shared" si="1"/>
        <v>42401</v>
      </c>
      <c r="F54" s="145">
        <f t="shared" si="2"/>
        <v>8</v>
      </c>
      <c r="H54">
        <f t="shared" si="8"/>
        <v>8</v>
      </c>
      <c r="I54" s="64">
        <f t="shared" si="20"/>
        <v>42156</v>
      </c>
      <c r="J54">
        <f t="shared" si="20"/>
        <v>49</v>
      </c>
      <c r="K54" t="str">
        <f t="shared" si="18"/>
        <v>seg</v>
      </c>
      <c r="O54" s="215"/>
    </row>
    <row r="55" spans="1:15" x14ac:dyDescent="0.25">
      <c r="A55">
        <v>0</v>
      </c>
      <c r="B55" s="3">
        <f t="shared" si="7"/>
        <v>42420</v>
      </c>
      <c r="C55">
        <f t="shared" si="0"/>
        <v>2</v>
      </c>
      <c r="E55" s="106">
        <f t="shared" si="1"/>
        <v>42401</v>
      </c>
      <c r="F55" s="145">
        <f t="shared" si="2"/>
        <v>8</v>
      </c>
      <c r="H55">
        <f t="shared" si="8"/>
        <v>8</v>
      </c>
      <c r="I55" s="64">
        <f t="shared" si="20"/>
        <v>42157</v>
      </c>
      <c r="J55">
        <f t="shared" si="20"/>
        <v>50</v>
      </c>
      <c r="K55" t="str">
        <f t="shared" si="18"/>
        <v>ter</v>
      </c>
      <c r="O55" s="215"/>
    </row>
    <row r="56" spans="1:15" x14ac:dyDescent="0.25">
      <c r="A56">
        <v>0</v>
      </c>
      <c r="B56" s="3">
        <f t="shared" si="7"/>
        <v>42421</v>
      </c>
      <c r="C56">
        <f t="shared" si="0"/>
        <v>2</v>
      </c>
      <c r="E56" s="106">
        <f t="shared" si="1"/>
        <v>42401</v>
      </c>
      <c r="F56" s="145">
        <f t="shared" si="2"/>
        <v>8</v>
      </c>
      <c r="H56">
        <f t="shared" si="8"/>
        <v>8</v>
      </c>
      <c r="I56" s="64">
        <f t="shared" ref="I56:J71" si="21">I55+1</f>
        <v>42158</v>
      </c>
      <c r="J56">
        <f t="shared" si="21"/>
        <v>51</v>
      </c>
      <c r="K56" t="str">
        <f t="shared" si="18"/>
        <v>qua</v>
      </c>
      <c r="O56" s="215"/>
    </row>
    <row r="57" spans="1:15" x14ac:dyDescent="0.25">
      <c r="A57">
        <v>0</v>
      </c>
      <c r="B57" s="3">
        <f t="shared" si="7"/>
        <v>42422</v>
      </c>
      <c r="C57">
        <f t="shared" si="0"/>
        <v>2</v>
      </c>
      <c r="E57" s="106">
        <f t="shared" si="1"/>
        <v>42401</v>
      </c>
      <c r="F57" s="145">
        <f t="shared" si="2"/>
        <v>9</v>
      </c>
      <c r="H57">
        <f t="shared" si="8"/>
        <v>8</v>
      </c>
      <c r="I57" s="64">
        <f t="shared" si="21"/>
        <v>42159</v>
      </c>
      <c r="J57">
        <f t="shared" si="21"/>
        <v>52</v>
      </c>
      <c r="K57" t="str">
        <f t="shared" si="18"/>
        <v>qui</v>
      </c>
      <c r="O57" s="215"/>
    </row>
    <row r="58" spans="1:15" x14ac:dyDescent="0.25">
      <c r="A58">
        <v>0</v>
      </c>
      <c r="B58" s="3">
        <f t="shared" si="7"/>
        <v>42423</v>
      </c>
      <c r="C58">
        <f t="shared" si="0"/>
        <v>2</v>
      </c>
      <c r="E58" s="106">
        <f t="shared" si="1"/>
        <v>42401</v>
      </c>
      <c r="F58" s="145">
        <f t="shared" si="2"/>
        <v>9</v>
      </c>
      <c r="H58">
        <f t="shared" si="8"/>
        <v>8</v>
      </c>
      <c r="I58" s="64">
        <f t="shared" si="21"/>
        <v>42160</v>
      </c>
      <c r="J58">
        <f t="shared" si="21"/>
        <v>53</v>
      </c>
      <c r="K58" t="str">
        <f t="shared" si="18"/>
        <v>sex</v>
      </c>
      <c r="O58" s="215"/>
    </row>
    <row r="59" spans="1:15" x14ac:dyDescent="0.25">
      <c r="A59">
        <v>0</v>
      </c>
      <c r="B59" s="3">
        <f t="shared" si="7"/>
        <v>42424</v>
      </c>
      <c r="C59">
        <f t="shared" si="0"/>
        <v>2</v>
      </c>
      <c r="E59" s="106">
        <f t="shared" si="1"/>
        <v>42401</v>
      </c>
      <c r="F59" s="145">
        <f t="shared" si="2"/>
        <v>9</v>
      </c>
      <c r="H59">
        <f t="shared" si="8"/>
        <v>8</v>
      </c>
      <c r="I59" s="64">
        <f t="shared" si="21"/>
        <v>42161</v>
      </c>
      <c r="J59">
        <f t="shared" si="21"/>
        <v>54</v>
      </c>
      <c r="K59" t="str">
        <f t="shared" si="18"/>
        <v>sáb</v>
      </c>
      <c r="O59" s="215"/>
    </row>
    <row r="60" spans="1:15" x14ac:dyDescent="0.25">
      <c r="A60">
        <v>0</v>
      </c>
      <c r="B60" s="3">
        <f t="shared" si="7"/>
        <v>42425</v>
      </c>
      <c r="C60">
        <f t="shared" si="0"/>
        <v>2</v>
      </c>
      <c r="E60" s="106">
        <f t="shared" si="1"/>
        <v>42401</v>
      </c>
      <c r="F60" s="145">
        <f t="shared" si="2"/>
        <v>9</v>
      </c>
      <c r="H60">
        <f t="shared" si="8"/>
        <v>8</v>
      </c>
      <c r="I60" s="64">
        <f t="shared" si="21"/>
        <v>42162</v>
      </c>
      <c r="J60">
        <f t="shared" si="21"/>
        <v>55</v>
      </c>
      <c r="K60" t="str">
        <f t="shared" si="18"/>
        <v>dom</v>
      </c>
      <c r="O60" s="215"/>
    </row>
    <row r="61" spans="1:15" x14ac:dyDescent="0.25">
      <c r="A61">
        <v>0</v>
      </c>
      <c r="B61" s="3">
        <f t="shared" si="7"/>
        <v>42426</v>
      </c>
      <c r="C61">
        <f t="shared" si="0"/>
        <v>2</v>
      </c>
      <c r="E61" s="106">
        <f t="shared" si="1"/>
        <v>42401</v>
      </c>
      <c r="F61" s="145">
        <f t="shared" si="2"/>
        <v>9</v>
      </c>
      <c r="H61">
        <f t="shared" si="8"/>
        <v>9</v>
      </c>
      <c r="I61" s="64">
        <f t="shared" si="21"/>
        <v>42163</v>
      </c>
      <c r="J61">
        <f t="shared" si="21"/>
        <v>56</v>
      </c>
      <c r="K61" t="str">
        <f t="shared" si="18"/>
        <v>seg</v>
      </c>
      <c r="O61" s="215"/>
    </row>
    <row r="62" spans="1:15" x14ac:dyDescent="0.25">
      <c r="A62">
        <v>0</v>
      </c>
      <c r="B62" s="3">
        <f t="shared" si="7"/>
        <v>42427</v>
      </c>
      <c r="C62">
        <f t="shared" si="0"/>
        <v>2</v>
      </c>
      <c r="E62" s="106">
        <f t="shared" si="1"/>
        <v>42401</v>
      </c>
      <c r="F62" s="145">
        <f t="shared" si="2"/>
        <v>9</v>
      </c>
      <c r="H62">
        <f t="shared" si="8"/>
        <v>9</v>
      </c>
      <c r="I62" s="64">
        <f t="shared" si="21"/>
        <v>42164</v>
      </c>
      <c r="J62">
        <f t="shared" si="21"/>
        <v>57</v>
      </c>
      <c r="K62" t="str">
        <f t="shared" si="18"/>
        <v>ter</v>
      </c>
      <c r="O62" s="215"/>
    </row>
    <row r="63" spans="1:15" x14ac:dyDescent="0.25">
      <c r="A63">
        <v>0</v>
      </c>
      <c r="B63" s="3">
        <f t="shared" si="7"/>
        <v>42428</v>
      </c>
      <c r="C63">
        <f t="shared" si="0"/>
        <v>2</v>
      </c>
      <c r="E63" s="106">
        <f t="shared" si="1"/>
        <v>42401</v>
      </c>
      <c r="F63" s="145">
        <f t="shared" si="2"/>
        <v>9</v>
      </c>
      <c r="H63">
        <f t="shared" si="8"/>
        <v>9</v>
      </c>
      <c r="I63" s="64">
        <f t="shared" si="21"/>
        <v>42165</v>
      </c>
      <c r="J63">
        <f t="shared" si="21"/>
        <v>58</v>
      </c>
      <c r="K63" t="str">
        <f t="shared" si="18"/>
        <v>qua</v>
      </c>
      <c r="O63" s="215"/>
    </row>
    <row r="64" spans="1:15" x14ac:dyDescent="0.25">
      <c r="A64">
        <v>0</v>
      </c>
      <c r="B64" s="3">
        <f t="shared" si="7"/>
        <v>42429</v>
      </c>
      <c r="C64">
        <f t="shared" si="0"/>
        <v>2</v>
      </c>
      <c r="E64" s="106">
        <f t="shared" si="1"/>
        <v>42401</v>
      </c>
      <c r="F64" s="145">
        <f t="shared" si="2"/>
        <v>10</v>
      </c>
      <c r="H64">
        <f t="shared" si="8"/>
        <v>9</v>
      </c>
      <c r="I64" s="64">
        <f t="shared" si="21"/>
        <v>42166</v>
      </c>
      <c r="J64">
        <f t="shared" si="21"/>
        <v>59</v>
      </c>
      <c r="K64" t="str">
        <f t="shared" si="18"/>
        <v>qui</v>
      </c>
    </row>
    <row r="65" spans="1:11" x14ac:dyDescent="0.25">
      <c r="A65">
        <v>0</v>
      </c>
      <c r="B65" s="3">
        <f t="shared" si="7"/>
        <v>42430</v>
      </c>
      <c r="C65">
        <f t="shared" si="0"/>
        <v>3</v>
      </c>
      <c r="E65" s="106">
        <f t="shared" si="1"/>
        <v>42430</v>
      </c>
      <c r="F65" s="145">
        <f t="shared" si="2"/>
        <v>10</v>
      </c>
      <c r="H65">
        <f t="shared" si="8"/>
        <v>9</v>
      </c>
      <c r="I65" s="64">
        <f t="shared" si="21"/>
        <v>42167</v>
      </c>
      <c r="J65">
        <f t="shared" si="21"/>
        <v>60</v>
      </c>
      <c r="K65" t="str">
        <f t="shared" si="18"/>
        <v>sex</v>
      </c>
    </row>
    <row r="66" spans="1:11" x14ac:dyDescent="0.25">
      <c r="A66">
        <v>0</v>
      </c>
      <c r="B66" s="3">
        <f t="shared" si="7"/>
        <v>42431</v>
      </c>
      <c r="C66">
        <f t="shared" si="0"/>
        <v>3</v>
      </c>
      <c r="E66" s="106">
        <f t="shared" si="1"/>
        <v>42430</v>
      </c>
      <c r="F66" s="145">
        <f t="shared" si="2"/>
        <v>10</v>
      </c>
      <c r="H66">
        <f t="shared" si="8"/>
        <v>9</v>
      </c>
      <c r="I66" s="64">
        <f t="shared" si="21"/>
        <v>42168</v>
      </c>
      <c r="J66">
        <f t="shared" si="21"/>
        <v>61</v>
      </c>
      <c r="K66" t="str">
        <f t="shared" si="18"/>
        <v>sáb</v>
      </c>
    </row>
    <row r="67" spans="1:11" x14ac:dyDescent="0.25">
      <c r="A67">
        <v>0</v>
      </c>
      <c r="B67" s="3">
        <f t="shared" si="7"/>
        <v>42432</v>
      </c>
      <c r="C67">
        <f t="shared" si="0"/>
        <v>3</v>
      </c>
      <c r="E67" s="106">
        <f t="shared" si="1"/>
        <v>42430</v>
      </c>
      <c r="F67" s="145">
        <f t="shared" si="2"/>
        <v>10</v>
      </c>
      <c r="H67">
        <f t="shared" si="8"/>
        <v>9</v>
      </c>
      <c r="I67" s="64">
        <f t="shared" si="21"/>
        <v>42169</v>
      </c>
      <c r="J67">
        <f t="shared" si="21"/>
        <v>62</v>
      </c>
      <c r="K67" t="str">
        <f t="shared" si="18"/>
        <v>dom</v>
      </c>
    </row>
    <row r="68" spans="1:11" x14ac:dyDescent="0.25">
      <c r="A68">
        <v>0</v>
      </c>
      <c r="B68" s="3">
        <f t="shared" si="7"/>
        <v>42433</v>
      </c>
      <c r="C68">
        <f t="shared" si="0"/>
        <v>3</v>
      </c>
      <c r="E68" s="106">
        <f t="shared" si="1"/>
        <v>42430</v>
      </c>
      <c r="F68" s="145">
        <f t="shared" si="2"/>
        <v>10</v>
      </c>
      <c r="H68">
        <f t="shared" si="8"/>
        <v>10</v>
      </c>
      <c r="I68" s="64">
        <f t="shared" si="21"/>
        <v>42170</v>
      </c>
      <c r="J68">
        <f t="shared" si="21"/>
        <v>63</v>
      </c>
      <c r="K68" t="str">
        <f t="shared" si="18"/>
        <v>seg</v>
      </c>
    </row>
    <row r="69" spans="1:11" x14ac:dyDescent="0.25">
      <c r="A69">
        <v>0</v>
      </c>
      <c r="B69" s="3">
        <f t="shared" si="7"/>
        <v>42434</v>
      </c>
      <c r="C69">
        <f t="shared" ref="C69:C132" si="22">MONTH(B69)</f>
        <v>3</v>
      </c>
      <c r="E69" s="106">
        <f t="shared" si="1"/>
        <v>42430</v>
      </c>
      <c r="F69" s="145">
        <f t="shared" si="2"/>
        <v>10</v>
      </c>
      <c r="H69">
        <f t="shared" si="8"/>
        <v>10</v>
      </c>
      <c r="I69" s="64">
        <f t="shared" si="21"/>
        <v>42171</v>
      </c>
      <c r="J69">
        <f t="shared" si="21"/>
        <v>64</v>
      </c>
      <c r="K69" t="str">
        <f t="shared" si="18"/>
        <v>ter</v>
      </c>
    </row>
    <row r="70" spans="1:11" x14ac:dyDescent="0.25">
      <c r="A70">
        <v>0</v>
      </c>
      <c r="B70" s="3">
        <f t="shared" si="7"/>
        <v>42435</v>
      </c>
      <c r="C70">
        <f t="shared" si="22"/>
        <v>3</v>
      </c>
      <c r="E70" s="106">
        <f t="shared" ref="E70:E133" si="23">EOMONTH(B70,-1)+1</f>
        <v>42430</v>
      </c>
      <c r="F70" s="145">
        <f t="shared" ref="F70:F133" si="24">WEEKNUM(B70,2)</f>
        <v>10</v>
      </c>
      <c r="H70">
        <f t="shared" si="8"/>
        <v>10</v>
      </c>
      <c r="I70" s="64">
        <f t="shared" si="21"/>
        <v>42172</v>
      </c>
      <c r="J70">
        <f t="shared" si="21"/>
        <v>65</v>
      </c>
      <c r="K70" t="str">
        <f t="shared" si="18"/>
        <v>qua</v>
      </c>
    </row>
    <row r="71" spans="1:11" x14ac:dyDescent="0.25">
      <c r="A71">
        <v>0</v>
      </c>
      <c r="B71" s="3">
        <f t="shared" ref="B71:B134" si="25">B70+1</f>
        <v>42436</v>
      </c>
      <c r="C71">
        <f t="shared" si="22"/>
        <v>3</v>
      </c>
      <c r="E71" s="106">
        <f t="shared" si="23"/>
        <v>42430</v>
      </c>
      <c r="F71" s="145">
        <f t="shared" si="24"/>
        <v>11</v>
      </c>
      <c r="H71">
        <f t="shared" ref="H71:H134" si="26">IF(WEEKDAY(I71,2)=1,H70+1,H70)</f>
        <v>10</v>
      </c>
      <c r="I71" s="64">
        <f t="shared" si="21"/>
        <v>42173</v>
      </c>
      <c r="J71">
        <f t="shared" si="21"/>
        <v>66</v>
      </c>
      <c r="K71" t="str">
        <f t="shared" si="18"/>
        <v>qui</v>
      </c>
    </row>
    <row r="72" spans="1:11" x14ac:dyDescent="0.25">
      <c r="A72">
        <v>0</v>
      </c>
      <c r="B72" s="3">
        <f t="shared" si="25"/>
        <v>42437</v>
      </c>
      <c r="C72">
        <f t="shared" si="22"/>
        <v>3</v>
      </c>
      <c r="E72" s="106">
        <f t="shared" si="23"/>
        <v>42430</v>
      </c>
      <c r="F72" s="145">
        <f t="shared" si="24"/>
        <v>11</v>
      </c>
      <c r="H72">
        <f t="shared" si="26"/>
        <v>10</v>
      </c>
      <c r="I72" s="64">
        <f t="shared" ref="I72:J87" si="27">I71+1</f>
        <v>42174</v>
      </c>
      <c r="J72">
        <f t="shared" si="27"/>
        <v>67</v>
      </c>
      <c r="K72" t="str">
        <f t="shared" si="18"/>
        <v>sex</v>
      </c>
    </row>
    <row r="73" spans="1:11" x14ac:dyDescent="0.25">
      <c r="A73">
        <v>0</v>
      </c>
      <c r="B73" s="3">
        <f t="shared" si="25"/>
        <v>42438</v>
      </c>
      <c r="C73">
        <f t="shared" si="22"/>
        <v>3</v>
      </c>
      <c r="E73" s="106">
        <f t="shared" si="23"/>
        <v>42430</v>
      </c>
      <c r="F73" s="145">
        <f t="shared" si="24"/>
        <v>11</v>
      </c>
      <c r="H73">
        <f t="shared" si="26"/>
        <v>10</v>
      </c>
      <c r="I73" s="64">
        <f t="shared" si="27"/>
        <v>42175</v>
      </c>
      <c r="J73">
        <f t="shared" si="27"/>
        <v>68</v>
      </c>
      <c r="K73" t="str">
        <f t="shared" si="18"/>
        <v>sáb</v>
      </c>
    </row>
    <row r="74" spans="1:11" x14ac:dyDescent="0.25">
      <c r="A74">
        <v>0</v>
      </c>
      <c r="B74" s="3">
        <f t="shared" si="25"/>
        <v>42439</v>
      </c>
      <c r="C74">
        <f t="shared" si="22"/>
        <v>3</v>
      </c>
      <c r="E74" s="106">
        <f t="shared" si="23"/>
        <v>42430</v>
      </c>
      <c r="F74" s="145">
        <f t="shared" si="24"/>
        <v>11</v>
      </c>
      <c r="H74">
        <f t="shared" si="26"/>
        <v>10</v>
      </c>
      <c r="I74" s="64">
        <f t="shared" si="27"/>
        <v>42176</v>
      </c>
      <c r="J74">
        <f t="shared" si="27"/>
        <v>69</v>
      </c>
      <c r="K74" t="str">
        <f t="shared" si="18"/>
        <v>dom</v>
      </c>
    </row>
    <row r="75" spans="1:11" x14ac:dyDescent="0.25">
      <c r="A75">
        <v>0</v>
      </c>
      <c r="B75" s="3">
        <f t="shared" si="25"/>
        <v>42440</v>
      </c>
      <c r="C75">
        <f t="shared" si="22"/>
        <v>3</v>
      </c>
      <c r="E75" s="106">
        <f t="shared" si="23"/>
        <v>42430</v>
      </c>
      <c r="F75" s="145">
        <f t="shared" si="24"/>
        <v>11</v>
      </c>
      <c r="H75">
        <f t="shared" si="26"/>
        <v>11</v>
      </c>
      <c r="I75" s="64">
        <f t="shared" si="27"/>
        <v>42177</v>
      </c>
      <c r="J75">
        <f t="shared" si="27"/>
        <v>70</v>
      </c>
      <c r="K75" t="str">
        <f t="shared" si="18"/>
        <v>seg</v>
      </c>
    </row>
    <row r="76" spans="1:11" x14ac:dyDescent="0.25">
      <c r="A76">
        <v>0</v>
      </c>
      <c r="B76" s="3">
        <f t="shared" si="25"/>
        <v>42441</v>
      </c>
      <c r="C76">
        <f t="shared" si="22"/>
        <v>3</v>
      </c>
      <c r="E76" s="106">
        <f t="shared" si="23"/>
        <v>42430</v>
      </c>
      <c r="F76" s="145">
        <f t="shared" si="24"/>
        <v>11</v>
      </c>
      <c r="H76">
        <f t="shared" si="26"/>
        <v>11</v>
      </c>
      <c r="I76" s="64">
        <f t="shared" si="27"/>
        <v>42178</v>
      </c>
      <c r="J76">
        <f t="shared" si="27"/>
        <v>71</v>
      </c>
      <c r="K76" t="str">
        <f t="shared" si="18"/>
        <v>ter</v>
      </c>
    </row>
    <row r="77" spans="1:11" x14ac:dyDescent="0.25">
      <c r="A77">
        <v>0</v>
      </c>
      <c r="B77" s="3">
        <f t="shared" si="25"/>
        <v>42442</v>
      </c>
      <c r="C77">
        <f t="shared" si="22"/>
        <v>3</v>
      </c>
      <c r="E77" s="106">
        <f t="shared" si="23"/>
        <v>42430</v>
      </c>
      <c r="F77" s="145">
        <f t="shared" si="24"/>
        <v>11</v>
      </c>
      <c r="H77">
        <f t="shared" si="26"/>
        <v>11</v>
      </c>
      <c r="I77" s="64">
        <f t="shared" si="27"/>
        <v>42179</v>
      </c>
      <c r="J77">
        <f t="shared" si="27"/>
        <v>72</v>
      </c>
      <c r="K77" t="str">
        <f t="shared" ref="K77:K140" si="28">TEXT(I77,"ddd")</f>
        <v>qua</v>
      </c>
    </row>
    <row r="78" spans="1:11" x14ac:dyDescent="0.25">
      <c r="A78">
        <v>0</v>
      </c>
      <c r="B78" s="3">
        <f t="shared" si="25"/>
        <v>42443</v>
      </c>
      <c r="C78">
        <f t="shared" si="22"/>
        <v>3</v>
      </c>
      <c r="E78" s="106">
        <f t="shared" si="23"/>
        <v>42430</v>
      </c>
      <c r="F78" s="145">
        <f t="shared" si="24"/>
        <v>12</v>
      </c>
      <c r="H78">
        <f t="shared" si="26"/>
        <v>11</v>
      </c>
      <c r="I78" s="64">
        <f t="shared" si="27"/>
        <v>42180</v>
      </c>
      <c r="J78">
        <f t="shared" si="27"/>
        <v>73</v>
      </c>
      <c r="K78" t="str">
        <f t="shared" si="28"/>
        <v>qui</v>
      </c>
    </row>
    <row r="79" spans="1:11" x14ac:dyDescent="0.25">
      <c r="A79">
        <v>0</v>
      </c>
      <c r="B79" s="3">
        <f t="shared" si="25"/>
        <v>42444</v>
      </c>
      <c r="C79">
        <f t="shared" si="22"/>
        <v>3</v>
      </c>
      <c r="E79" s="106">
        <f t="shared" si="23"/>
        <v>42430</v>
      </c>
      <c r="F79" s="145">
        <f t="shared" si="24"/>
        <v>12</v>
      </c>
      <c r="H79">
        <f t="shared" si="26"/>
        <v>11</v>
      </c>
      <c r="I79" s="64">
        <f t="shared" si="27"/>
        <v>42181</v>
      </c>
      <c r="J79">
        <f t="shared" si="27"/>
        <v>74</v>
      </c>
      <c r="K79" t="str">
        <f t="shared" si="28"/>
        <v>sex</v>
      </c>
    </row>
    <row r="80" spans="1:11" x14ac:dyDescent="0.25">
      <c r="A80">
        <v>0</v>
      </c>
      <c r="B80" s="3">
        <f t="shared" si="25"/>
        <v>42445</v>
      </c>
      <c r="C80">
        <f t="shared" si="22"/>
        <v>3</v>
      </c>
      <c r="E80" s="106">
        <f t="shared" si="23"/>
        <v>42430</v>
      </c>
      <c r="F80" s="145">
        <f t="shared" si="24"/>
        <v>12</v>
      </c>
      <c r="H80">
        <f t="shared" si="26"/>
        <v>11</v>
      </c>
      <c r="I80" s="64">
        <f t="shared" si="27"/>
        <v>42182</v>
      </c>
      <c r="J80">
        <f t="shared" si="27"/>
        <v>75</v>
      </c>
      <c r="K80" t="str">
        <f t="shared" si="28"/>
        <v>sáb</v>
      </c>
    </row>
    <row r="81" spans="1:11" x14ac:dyDescent="0.25">
      <c r="A81">
        <v>0</v>
      </c>
      <c r="B81" s="3">
        <f t="shared" si="25"/>
        <v>42446</v>
      </c>
      <c r="C81">
        <f t="shared" si="22"/>
        <v>3</v>
      </c>
      <c r="E81" s="106">
        <f t="shared" si="23"/>
        <v>42430</v>
      </c>
      <c r="F81" s="145">
        <f t="shared" si="24"/>
        <v>12</v>
      </c>
      <c r="H81">
        <f t="shared" si="26"/>
        <v>11</v>
      </c>
      <c r="I81" s="64">
        <f t="shared" si="27"/>
        <v>42183</v>
      </c>
      <c r="J81">
        <f t="shared" si="27"/>
        <v>76</v>
      </c>
      <c r="K81" t="str">
        <f t="shared" si="28"/>
        <v>dom</v>
      </c>
    </row>
    <row r="82" spans="1:11" x14ac:dyDescent="0.25">
      <c r="A82">
        <v>0</v>
      </c>
      <c r="B82" s="3">
        <f t="shared" si="25"/>
        <v>42447</v>
      </c>
      <c r="C82">
        <f t="shared" si="22"/>
        <v>3</v>
      </c>
      <c r="E82" s="106">
        <f t="shared" si="23"/>
        <v>42430</v>
      </c>
      <c r="F82" s="145">
        <f t="shared" si="24"/>
        <v>12</v>
      </c>
      <c r="H82">
        <f t="shared" si="26"/>
        <v>12</v>
      </c>
      <c r="I82" s="64">
        <f t="shared" si="27"/>
        <v>42184</v>
      </c>
      <c r="J82">
        <f t="shared" si="27"/>
        <v>77</v>
      </c>
      <c r="K82" t="str">
        <f t="shared" si="28"/>
        <v>seg</v>
      </c>
    </row>
    <row r="83" spans="1:11" x14ac:dyDescent="0.25">
      <c r="A83">
        <v>0</v>
      </c>
      <c r="B83" s="3">
        <f t="shared" si="25"/>
        <v>42448</v>
      </c>
      <c r="C83">
        <f t="shared" si="22"/>
        <v>3</v>
      </c>
      <c r="E83" s="106">
        <f t="shared" si="23"/>
        <v>42430</v>
      </c>
      <c r="F83" s="145">
        <f t="shared" si="24"/>
        <v>12</v>
      </c>
      <c r="H83">
        <f t="shared" si="26"/>
        <v>12</v>
      </c>
      <c r="I83" s="64">
        <f t="shared" si="27"/>
        <v>42185</v>
      </c>
      <c r="J83">
        <f t="shared" si="27"/>
        <v>78</v>
      </c>
      <c r="K83" t="str">
        <f t="shared" si="28"/>
        <v>ter</v>
      </c>
    </row>
    <row r="84" spans="1:11" x14ac:dyDescent="0.25">
      <c r="A84">
        <v>0</v>
      </c>
      <c r="B84" s="3">
        <f t="shared" si="25"/>
        <v>42449</v>
      </c>
      <c r="C84">
        <f t="shared" si="22"/>
        <v>3</v>
      </c>
      <c r="E84" s="106">
        <f t="shared" si="23"/>
        <v>42430</v>
      </c>
      <c r="F84" s="145">
        <f t="shared" si="24"/>
        <v>12</v>
      </c>
      <c r="H84">
        <f t="shared" si="26"/>
        <v>12</v>
      </c>
      <c r="I84" s="64">
        <f t="shared" si="27"/>
        <v>42186</v>
      </c>
      <c r="J84">
        <f t="shared" si="27"/>
        <v>79</v>
      </c>
      <c r="K84" t="str">
        <f t="shared" si="28"/>
        <v>qua</v>
      </c>
    </row>
    <row r="85" spans="1:11" x14ac:dyDescent="0.25">
      <c r="A85">
        <v>0</v>
      </c>
      <c r="B85" s="3">
        <f t="shared" si="25"/>
        <v>42450</v>
      </c>
      <c r="C85">
        <f t="shared" si="22"/>
        <v>3</v>
      </c>
      <c r="E85" s="106">
        <f t="shared" si="23"/>
        <v>42430</v>
      </c>
      <c r="F85" s="145">
        <f t="shared" si="24"/>
        <v>13</v>
      </c>
      <c r="H85">
        <f t="shared" si="26"/>
        <v>12</v>
      </c>
      <c r="I85" s="64">
        <f t="shared" si="27"/>
        <v>42187</v>
      </c>
      <c r="J85">
        <f t="shared" si="27"/>
        <v>80</v>
      </c>
      <c r="K85" t="str">
        <f t="shared" si="28"/>
        <v>qui</v>
      </c>
    </row>
    <row r="86" spans="1:11" x14ac:dyDescent="0.25">
      <c r="A86">
        <v>0</v>
      </c>
      <c r="B86" s="3">
        <f t="shared" si="25"/>
        <v>42451</v>
      </c>
      <c r="C86">
        <f t="shared" si="22"/>
        <v>3</v>
      </c>
      <c r="E86" s="106">
        <f t="shared" si="23"/>
        <v>42430</v>
      </c>
      <c r="F86" s="145">
        <f t="shared" si="24"/>
        <v>13</v>
      </c>
      <c r="H86">
        <f t="shared" si="26"/>
        <v>12</v>
      </c>
      <c r="I86" s="64">
        <f t="shared" si="27"/>
        <v>42188</v>
      </c>
      <c r="J86">
        <f t="shared" si="27"/>
        <v>81</v>
      </c>
      <c r="K86" t="str">
        <f t="shared" si="28"/>
        <v>sex</v>
      </c>
    </row>
    <row r="87" spans="1:11" x14ac:dyDescent="0.25">
      <c r="A87">
        <v>0</v>
      </c>
      <c r="B87" s="3">
        <f t="shared" si="25"/>
        <v>42452</v>
      </c>
      <c r="C87">
        <f t="shared" si="22"/>
        <v>3</v>
      </c>
      <c r="E87" s="106">
        <f t="shared" si="23"/>
        <v>42430</v>
      </c>
      <c r="F87" s="145">
        <f t="shared" si="24"/>
        <v>13</v>
      </c>
      <c r="H87">
        <f t="shared" si="26"/>
        <v>12</v>
      </c>
      <c r="I87" s="64">
        <f t="shared" si="27"/>
        <v>42189</v>
      </c>
      <c r="J87">
        <f t="shared" si="27"/>
        <v>82</v>
      </c>
      <c r="K87" t="str">
        <f t="shared" si="28"/>
        <v>sáb</v>
      </c>
    </row>
    <row r="88" spans="1:11" x14ac:dyDescent="0.25">
      <c r="A88">
        <v>0</v>
      </c>
      <c r="B88" s="3">
        <f t="shared" si="25"/>
        <v>42453</v>
      </c>
      <c r="C88">
        <f t="shared" si="22"/>
        <v>3</v>
      </c>
      <c r="E88" s="106">
        <f t="shared" si="23"/>
        <v>42430</v>
      </c>
      <c r="F88" s="145">
        <f t="shared" si="24"/>
        <v>13</v>
      </c>
      <c r="H88">
        <f t="shared" si="26"/>
        <v>12</v>
      </c>
      <c r="I88" s="64">
        <f t="shared" ref="I88:J103" si="29">I87+1</f>
        <v>42190</v>
      </c>
      <c r="J88">
        <f t="shared" si="29"/>
        <v>83</v>
      </c>
      <c r="K88" t="str">
        <f t="shared" si="28"/>
        <v>dom</v>
      </c>
    </row>
    <row r="89" spans="1:11" x14ac:dyDescent="0.25">
      <c r="A89">
        <v>0</v>
      </c>
      <c r="B89" s="3">
        <f t="shared" si="25"/>
        <v>42454</v>
      </c>
      <c r="C89">
        <f t="shared" si="22"/>
        <v>3</v>
      </c>
      <c r="E89" s="106">
        <f t="shared" si="23"/>
        <v>42430</v>
      </c>
      <c r="F89" s="145">
        <f t="shared" si="24"/>
        <v>13</v>
      </c>
      <c r="H89">
        <f t="shared" si="26"/>
        <v>13</v>
      </c>
      <c r="I89" s="64">
        <f t="shared" si="29"/>
        <v>42191</v>
      </c>
      <c r="J89">
        <f t="shared" si="29"/>
        <v>84</v>
      </c>
      <c r="K89" t="str">
        <f t="shared" si="28"/>
        <v>seg</v>
      </c>
    </row>
    <row r="90" spans="1:11" x14ac:dyDescent="0.25">
      <c r="A90">
        <v>0</v>
      </c>
      <c r="B90" s="3">
        <f t="shared" si="25"/>
        <v>42455</v>
      </c>
      <c r="C90">
        <f t="shared" si="22"/>
        <v>3</v>
      </c>
      <c r="E90" s="106">
        <f t="shared" si="23"/>
        <v>42430</v>
      </c>
      <c r="F90" s="145">
        <f t="shared" si="24"/>
        <v>13</v>
      </c>
      <c r="H90">
        <f t="shared" si="26"/>
        <v>13</v>
      </c>
      <c r="I90" s="64">
        <f t="shared" si="29"/>
        <v>42192</v>
      </c>
      <c r="J90">
        <f t="shared" si="29"/>
        <v>85</v>
      </c>
      <c r="K90" t="str">
        <f t="shared" si="28"/>
        <v>ter</v>
      </c>
    </row>
    <row r="91" spans="1:11" x14ac:dyDescent="0.25">
      <c r="A91">
        <v>0</v>
      </c>
      <c r="B91" s="3">
        <f t="shared" si="25"/>
        <v>42456</v>
      </c>
      <c r="C91">
        <f t="shared" si="22"/>
        <v>3</v>
      </c>
      <c r="E91" s="106">
        <f t="shared" si="23"/>
        <v>42430</v>
      </c>
      <c r="F91" s="145">
        <f t="shared" si="24"/>
        <v>13</v>
      </c>
      <c r="H91">
        <f t="shared" si="26"/>
        <v>13</v>
      </c>
      <c r="I91" s="64">
        <f t="shared" si="29"/>
        <v>42193</v>
      </c>
      <c r="J91">
        <f t="shared" si="29"/>
        <v>86</v>
      </c>
      <c r="K91" t="str">
        <f t="shared" si="28"/>
        <v>qua</v>
      </c>
    </row>
    <row r="92" spans="1:11" x14ac:dyDescent="0.25">
      <c r="A92">
        <v>0</v>
      </c>
      <c r="B92" s="3">
        <f t="shared" si="25"/>
        <v>42457</v>
      </c>
      <c r="C92">
        <f t="shared" si="22"/>
        <v>3</v>
      </c>
      <c r="E92" s="106">
        <f t="shared" si="23"/>
        <v>42430</v>
      </c>
      <c r="F92" s="145">
        <f t="shared" si="24"/>
        <v>14</v>
      </c>
      <c r="H92">
        <f t="shared" si="26"/>
        <v>13</v>
      </c>
      <c r="I92" s="64">
        <f t="shared" si="29"/>
        <v>42194</v>
      </c>
      <c r="J92">
        <f t="shared" si="29"/>
        <v>87</v>
      </c>
      <c r="K92" t="str">
        <f t="shared" si="28"/>
        <v>qui</v>
      </c>
    </row>
    <row r="93" spans="1:11" x14ac:dyDescent="0.25">
      <c r="A93">
        <v>0</v>
      </c>
      <c r="B93" s="3">
        <f t="shared" si="25"/>
        <v>42458</v>
      </c>
      <c r="C93">
        <f t="shared" si="22"/>
        <v>3</v>
      </c>
      <c r="E93" s="106">
        <f t="shared" si="23"/>
        <v>42430</v>
      </c>
      <c r="F93" s="145">
        <f t="shared" si="24"/>
        <v>14</v>
      </c>
      <c r="H93">
        <f t="shared" si="26"/>
        <v>13</v>
      </c>
      <c r="I93" s="64">
        <f t="shared" si="29"/>
        <v>42195</v>
      </c>
      <c r="J93">
        <f t="shared" si="29"/>
        <v>88</v>
      </c>
      <c r="K93" t="str">
        <f t="shared" si="28"/>
        <v>sex</v>
      </c>
    </row>
    <row r="94" spans="1:11" x14ac:dyDescent="0.25">
      <c r="A94">
        <v>0</v>
      </c>
      <c r="B94" s="3">
        <f t="shared" si="25"/>
        <v>42459</v>
      </c>
      <c r="C94">
        <f t="shared" si="22"/>
        <v>3</v>
      </c>
      <c r="E94" s="106">
        <f t="shared" si="23"/>
        <v>42430</v>
      </c>
      <c r="F94" s="145">
        <f t="shared" si="24"/>
        <v>14</v>
      </c>
      <c r="H94">
        <f t="shared" si="26"/>
        <v>13</v>
      </c>
      <c r="I94" s="64">
        <f t="shared" si="29"/>
        <v>42196</v>
      </c>
      <c r="J94">
        <f t="shared" si="29"/>
        <v>89</v>
      </c>
      <c r="K94" t="str">
        <f t="shared" si="28"/>
        <v>sáb</v>
      </c>
    </row>
    <row r="95" spans="1:11" x14ac:dyDescent="0.25">
      <c r="A95">
        <v>0</v>
      </c>
      <c r="B95" s="3">
        <f t="shared" si="25"/>
        <v>42460</v>
      </c>
      <c r="C95">
        <f t="shared" si="22"/>
        <v>3</v>
      </c>
      <c r="E95" s="106">
        <f t="shared" si="23"/>
        <v>42430</v>
      </c>
      <c r="F95" s="145">
        <f t="shared" si="24"/>
        <v>14</v>
      </c>
      <c r="H95">
        <f t="shared" si="26"/>
        <v>13</v>
      </c>
      <c r="I95" s="64">
        <f t="shared" si="29"/>
        <v>42197</v>
      </c>
      <c r="J95">
        <f t="shared" si="29"/>
        <v>90</v>
      </c>
      <c r="K95" t="str">
        <f t="shared" si="28"/>
        <v>dom</v>
      </c>
    </row>
    <row r="96" spans="1:11" x14ac:dyDescent="0.25">
      <c r="A96">
        <v>0</v>
      </c>
      <c r="B96" s="3">
        <f t="shared" si="25"/>
        <v>42461</v>
      </c>
      <c r="C96">
        <f t="shared" si="22"/>
        <v>4</v>
      </c>
      <c r="E96" s="106">
        <f t="shared" si="23"/>
        <v>42461</v>
      </c>
      <c r="F96" s="145">
        <f t="shared" si="24"/>
        <v>14</v>
      </c>
      <c r="H96">
        <f t="shared" si="26"/>
        <v>14</v>
      </c>
      <c r="I96" s="64">
        <f t="shared" si="29"/>
        <v>42198</v>
      </c>
      <c r="J96">
        <f t="shared" si="29"/>
        <v>91</v>
      </c>
      <c r="K96" t="str">
        <f t="shared" si="28"/>
        <v>seg</v>
      </c>
    </row>
    <row r="97" spans="1:13" x14ac:dyDescent="0.25">
      <c r="A97">
        <v>0</v>
      </c>
      <c r="B97" s="3">
        <f t="shared" si="25"/>
        <v>42462</v>
      </c>
      <c r="C97">
        <f t="shared" si="22"/>
        <v>4</v>
      </c>
      <c r="E97" s="106">
        <f t="shared" si="23"/>
        <v>42461</v>
      </c>
      <c r="F97" s="145">
        <f t="shared" si="24"/>
        <v>14</v>
      </c>
      <c r="H97">
        <f t="shared" si="26"/>
        <v>14</v>
      </c>
      <c r="I97" s="64">
        <f t="shared" si="29"/>
        <v>42199</v>
      </c>
      <c r="J97">
        <f t="shared" si="29"/>
        <v>92</v>
      </c>
      <c r="K97" t="str">
        <f t="shared" si="28"/>
        <v>ter</v>
      </c>
    </row>
    <row r="98" spans="1:13" x14ac:dyDescent="0.25">
      <c r="A98">
        <v>0</v>
      </c>
      <c r="B98" s="3">
        <f t="shared" si="25"/>
        <v>42463</v>
      </c>
      <c r="C98">
        <f t="shared" si="22"/>
        <v>4</v>
      </c>
      <c r="E98" s="106">
        <f t="shared" si="23"/>
        <v>42461</v>
      </c>
      <c r="F98" s="145">
        <f t="shared" si="24"/>
        <v>14</v>
      </c>
      <c r="H98">
        <f t="shared" si="26"/>
        <v>14</v>
      </c>
      <c r="I98" s="64">
        <f t="shared" si="29"/>
        <v>42200</v>
      </c>
      <c r="J98">
        <f t="shared" si="29"/>
        <v>93</v>
      </c>
      <c r="K98" t="str">
        <f t="shared" si="28"/>
        <v>qua</v>
      </c>
    </row>
    <row r="99" spans="1:13" x14ac:dyDescent="0.25">
      <c r="A99">
        <v>0</v>
      </c>
      <c r="B99" s="3">
        <f t="shared" si="25"/>
        <v>42464</v>
      </c>
      <c r="C99">
        <f t="shared" si="22"/>
        <v>4</v>
      </c>
      <c r="E99" s="106">
        <f t="shared" si="23"/>
        <v>42461</v>
      </c>
      <c r="F99" s="145">
        <f t="shared" si="24"/>
        <v>15</v>
      </c>
      <c r="H99">
        <f t="shared" si="26"/>
        <v>14</v>
      </c>
      <c r="I99" s="64">
        <f t="shared" si="29"/>
        <v>42201</v>
      </c>
      <c r="J99">
        <f t="shared" si="29"/>
        <v>94</v>
      </c>
      <c r="K99" t="str">
        <f t="shared" si="28"/>
        <v>qui</v>
      </c>
    </row>
    <row r="100" spans="1:13" x14ac:dyDescent="0.25">
      <c r="A100">
        <v>0</v>
      </c>
      <c r="B100" s="3">
        <f t="shared" si="25"/>
        <v>42465</v>
      </c>
      <c r="C100">
        <f t="shared" si="22"/>
        <v>4</v>
      </c>
      <c r="E100" s="106">
        <f t="shared" si="23"/>
        <v>42461</v>
      </c>
      <c r="F100" s="145">
        <f t="shared" si="24"/>
        <v>15</v>
      </c>
      <c r="H100">
        <f t="shared" si="26"/>
        <v>14</v>
      </c>
      <c r="I100" s="64">
        <f t="shared" si="29"/>
        <v>42202</v>
      </c>
      <c r="J100">
        <f t="shared" si="29"/>
        <v>95</v>
      </c>
      <c r="K100" t="str">
        <f t="shared" si="28"/>
        <v>sex</v>
      </c>
    </row>
    <row r="101" spans="1:13" x14ac:dyDescent="0.25">
      <c r="A101">
        <v>0</v>
      </c>
      <c r="B101" s="3">
        <f t="shared" si="25"/>
        <v>42466</v>
      </c>
      <c r="C101">
        <f t="shared" si="22"/>
        <v>4</v>
      </c>
      <c r="E101" s="106">
        <f t="shared" si="23"/>
        <v>42461</v>
      </c>
      <c r="F101" s="145">
        <f t="shared" si="24"/>
        <v>15</v>
      </c>
      <c r="H101">
        <f t="shared" si="26"/>
        <v>14</v>
      </c>
      <c r="I101" s="64">
        <f t="shared" si="29"/>
        <v>42203</v>
      </c>
      <c r="J101">
        <f t="shared" si="29"/>
        <v>96</v>
      </c>
      <c r="K101" t="str">
        <f t="shared" si="28"/>
        <v>sáb</v>
      </c>
    </row>
    <row r="102" spans="1:13" x14ac:dyDescent="0.25">
      <c r="A102">
        <v>0</v>
      </c>
      <c r="B102" s="3">
        <f t="shared" si="25"/>
        <v>42467</v>
      </c>
      <c r="C102">
        <f t="shared" si="22"/>
        <v>4</v>
      </c>
      <c r="E102" s="106">
        <f t="shared" si="23"/>
        <v>42461</v>
      </c>
      <c r="F102" s="145">
        <f t="shared" si="24"/>
        <v>15</v>
      </c>
      <c r="H102">
        <f t="shared" si="26"/>
        <v>14</v>
      </c>
      <c r="I102" s="64">
        <f t="shared" si="29"/>
        <v>42204</v>
      </c>
      <c r="J102">
        <f t="shared" si="29"/>
        <v>97</v>
      </c>
      <c r="K102" t="str">
        <f t="shared" si="28"/>
        <v>dom</v>
      </c>
    </row>
    <row r="103" spans="1:13" x14ac:dyDescent="0.25">
      <c r="A103">
        <v>0</v>
      </c>
      <c r="B103" s="3">
        <f t="shared" si="25"/>
        <v>42468</v>
      </c>
      <c r="C103">
        <f t="shared" si="22"/>
        <v>4</v>
      </c>
      <c r="E103" s="106">
        <f t="shared" si="23"/>
        <v>42461</v>
      </c>
      <c r="F103" s="145">
        <f t="shared" si="24"/>
        <v>15</v>
      </c>
      <c r="H103">
        <f t="shared" si="26"/>
        <v>15</v>
      </c>
      <c r="I103" s="64">
        <f t="shared" si="29"/>
        <v>42205</v>
      </c>
      <c r="J103">
        <f t="shared" si="29"/>
        <v>98</v>
      </c>
      <c r="K103" t="str">
        <f t="shared" si="28"/>
        <v>seg</v>
      </c>
    </row>
    <row r="104" spans="1:13" x14ac:dyDescent="0.25">
      <c r="A104">
        <v>0</v>
      </c>
      <c r="B104" s="3">
        <f t="shared" si="25"/>
        <v>42469</v>
      </c>
      <c r="C104">
        <f t="shared" si="22"/>
        <v>4</v>
      </c>
      <c r="E104" s="106">
        <f t="shared" si="23"/>
        <v>42461</v>
      </c>
      <c r="F104" s="145">
        <f t="shared" si="24"/>
        <v>15</v>
      </c>
      <c r="H104">
        <f t="shared" si="26"/>
        <v>15</v>
      </c>
      <c r="I104" s="64">
        <f t="shared" ref="I104:J119" si="30">I103+1</f>
        <v>42206</v>
      </c>
      <c r="J104">
        <f t="shared" si="30"/>
        <v>99</v>
      </c>
      <c r="K104" t="str">
        <f t="shared" si="28"/>
        <v>ter</v>
      </c>
    </row>
    <row r="105" spans="1:13" x14ac:dyDescent="0.25">
      <c r="A105">
        <v>0</v>
      </c>
      <c r="B105" s="3">
        <f t="shared" si="25"/>
        <v>42470</v>
      </c>
      <c r="C105">
        <f t="shared" si="22"/>
        <v>4</v>
      </c>
      <c r="E105" s="106">
        <f t="shared" si="23"/>
        <v>42461</v>
      </c>
      <c r="F105" s="145">
        <f t="shared" si="24"/>
        <v>15</v>
      </c>
      <c r="H105">
        <f t="shared" si="26"/>
        <v>15</v>
      </c>
      <c r="I105" s="64">
        <f t="shared" si="30"/>
        <v>42207</v>
      </c>
      <c r="J105">
        <f t="shared" si="30"/>
        <v>100</v>
      </c>
      <c r="K105" t="str">
        <f t="shared" si="28"/>
        <v>qua</v>
      </c>
    </row>
    <row r="106" spans="1:13" ht="18.75" x14ac:dyDescent="0.3">
      <c r="A106" s="337">
        <v>1</v>
      </c>
      <c r="B106" s="338">
        <f t="shared" si="25"/>
        <v>42471</v>
      </c>
      <c r="C106" s="337">
        <f t="shared" si="22"/>
        <v>4</v>
      </c>
      <c r="D106" s="337">
        <v>1</v>
      </c>
      <c r="E106" s="338">
        <f t="shared" si="23"/>
        <v>42461</v>
      </c>
      <c r="F106" s="339">
        <f t="shared" si="24"/>
        <v>16</v>
      </c>
      <c r="H106">
        <f t="shared" si="26"/>
        <v>15</v>
      </c>
      <c r="I106" s="64">
        <f t="shared" si="30"/>
        <v>42208</v>
      </c>
      <c r="J106">
        <f t="shared" si="30"/>
        <v>101</v>
      </c>
      <c r="K106" t="str">
        <f t="shared" si="28"/>
        <v>qui</v>
      </c>
    </row>
    <row r="107" spans="1:13" x14ac:dyDescent="0.25">
      <c r="A107" s="98">
        <v>1</v>
      </c>
      <c r="B107" s="3">
        <f t="shared" si="25"/>
        <v>42472</v>
      </c>
      <c r="C107">
        <f t="shared" si="22"/>
        <v>4</v>
      </c>
      <c r="D107">
        <f>D106+1</f>
        <v>2</v>
      </c>
      <c r="E107" s="106">
        <f t="shared" si="23"/>
        <v>42461</v>
      </c>
      <c r="F107" s="145">
        <f t="shared" si="24"/>
        <v>16</v>
      </c>
      <c r="H107">
        <f t="shared" si="26"/>
        <v>15</v>
      </c>
      <c r="I107" s="64">
        <f t="shared" si="30"/>
        <v>42209</v>
      </c>
      <c r="J107">
        <f t="shared" si="30"/>
        <v>102</v>
      </c>
      <c r="K107" t="str">
        <f t="shared" si="28"/>
        <v>sex</v>
      </c>
    </row>
    <row r="108" spans="1:13" x14ac:dyDescent="0.25">
      <c r="A108" s="98">
        <v>1</v>
      </c>
      <c r="B108" s="3">
        <f t="shared" si="25"/>
        <v>42473</v>
      </c>
      <c r="C108">
        <f t="shared" si="22"/>
        <v>4</v>
      </c>
      <c r="D108">
        <f t="shared" ref="D108:D171" si="31">D107+1</f>
        <v>3</v>
      </c>
      <c r="E108" s="106">
        <f t="shared" si="23"/>
        <v>42461</v>
      </c>
      <c r="F108" s="145">
        <f t="shared" si="24"/>
        <v>16</v>
      </c>
      <c r="H108">
        <f t="shared" si="26"/>
        <v>15</v>
      </c>
      <c r="I108" s="64">
        <f t="shared" si="30"/>
        <v>42210</v>
      </c>
      <c r="J108">
        <f t="shared" si="30"/>
        <v>103</v>
      </c>
      <c r="K108" t="str">
        <f t="shared" si="28"/>
        <v>sáb</v>
      </c>
    </row>
    <row r="109" spans="1:13" x14ac:dyDescent="0.25">
      <c r="A109" s="98">
        <v>1</v>
      </c>
      <c r="B109" s="3">
        <f t="shared" si="25"/>
        <v>42474</v>
      </c>
      <c r="C109">
        <f t="shared" si="22"/>
        <v>4</v>
      </c>
      <c r="D109">
        <f t="shared" si="31"/>
        <v>4</v>
      </c>
      <c r="E109" s="106">
        <f t="shared" si="23"/>
        <v>42461</v>
      </c>
      <c r="F109" s="145">
        <f t="shared" si="24"/>
        <v>16</v>
      </c>
      <c r="H109">
        <f t="shared" si="26"/>
        <v>15</v>
      </c>
      <c r="I109" s="64">
        <f t="shared" si="30"/>
        <v>42211</v>
      </c>
      <c r="J109">
        <f t="shared" si="30"/>
        <v>104</v>
      </c>
      <c r="K109" t="str">
        <f t="shared" si="28"/>
        <v>dom</v>
      </c>
      <c r="L109">
        <v>2</v>
      </c>
      <c r="M109" s="268">
        <f>VLOOKUP(L109,A106:B119,2,1)</f>
        <v>42484</v>
      </c>
    </row>
    <row r="110" spans="1:13" x14ac:dyDescent="0.25">
      <c r="A110" s="98">
        <v>1</v>
      </c>
      <c r="B110" s="3">
        <f t="shared" si="25"/>
        <v>42475</v>
      </c>
      <c r="C110">
        <f t="shared" si="22"/>
        <v>4</v>
      </c>
      <c r="D110">
        <f t="shared" si="31"/>
        <v>5</v>
      </c>
      <c r="E110" s="106">
        <f t="shared" si="23"/>
        <v>42461</v>
      </c>
      <c r="F110" s="145">
        <f t="shared" si="24"/>
        <v>16</v>
      </c>
      <c r="H110">
        <f t="shared" si="26"/>
        <v>16</v>
      </c>
      <c r="I110" s="64">
        <f t="shared" si="30"/>
        <v>42212</v>
      </c>
      <c r="J110">
        <f t="shared" si="30"/>
        <v>105</v>
      </c>
      <c r="K110" t="str">
        <f t="shared" si="28"/>
        <v>seg</v>
      </c>
    </row>
    <row r="111" spans="1:13" x14ac:dyDescent="0.25">
      <c r="A111" s="98">
        <v>1</v>
      </c>
      <c r="B111" s="3">
        <f t="shared" si="25"/>
        <v>42476</v>
      </c>
      <c r="C111">
        <f t="shared" si="22"/>
        <v>4</v>
      </c>
      <c r="D111">
        <f t="shared" si="31"/>
        <v>6</v>
      </c>
      <c r="E111" s="106">
        <f t="shared" si="23"/>
        <v>42461</v>
      </c>
      <c r="F111" s="145">
        <f t="shared" si="24"/>
        <v>16</v>
      </c>
      <c r="H111">
        <f t="shared" si="26"/>
        <v>16</v>
      </c>
      <c r="I111" s="64">
        <f t="shared" si="30"/>
        <v>42213</v>
      </c>
      <c r="J111">
        <f t="shared" si="30"/>
        <v>106</v>
      </c>
      <c r="K111" t="str">
        <f t="shared" si="28"/>
        <v>ter</v>
      </c>
    </row>
    <row r="112" spans="1:13" x14ac:dyDescent="0.25">
      <c r="A112" s="98">
        <v>1</v>
      </c>
      <c r="B112" s="3">
        <f t="shared" si="25"/>
        <v>42477</v>
      </c>
      <c r="C112">
        <f t="shared" si="22"/>
        <v>4</v>
      </c>
      <c r="D112">
        <f t="shared" si="31"/>
        <v>7</v>
      </c>
      <c r="E112" s="106">
        <f t="shared" si="23"/>
        <v>42461</v>
      </c>
      <c r="F112" s="145">
        <f t="shared" si="24"/>
        <v>16</v>
      </c>
      <c r="H112">
        <f t="shared" si="26"/>
        <v>16</v>
      </c>
      <c r="I112" s="64">
        <f t="shared" si="30"/>
        <v>42214</v>
      </c>
      <c r="J112">
        <f t="shared" si="30"/>
        <v>107</v>
      </c>
      <c r="K112" t="str">
        <f t="shared" si="28"/>
        <v>qua</v>
      </c>
    </row>
    <row r="113" spans="1:11" x14ac:dyDescent="0.25">
      <c r="A113" s="98">
        <v>2</v>
      </c>
      <c r="B113" s="3">
        <f t="shared" si="25"/>
        <v>42478</v>
      </c>
      <c r="C113">
        <f t="shared" si="22"/>
        <v>4</v>
      </c>
      <c r="D113">
        <f t="shared" si="31"/>
        <v>8</v>
      </c>
      <c r="E113" s="106">
        <f t="shared" si="23"/>
        <v>42461</v>
      </c>
      <c r="F113" s="145">
        <f t="shared" si="24"/>
        <v>17</v>
      </c>
      <c r="H113">
        <f t="shared" si="26"/>
        <v>16</v>
      </c>
      <c r="I113" s="64">
        <f t="shared" si="30"/>
        <v>42215</v>
      </c>
      <c r="J113">
        <f t="shared" si="30"/>
        <v>108</v>
      </c>
      <c r="K113" t="str">
        <f t="shared" si="28"/>
        <v>qui</v>
      </c>
    </row>
    <row r="114" spans="1:11" x14ac:dyDescent="0.25">
      <c r="A114" s="98">
        <v>2</v>
      </c>
      <c r="B114" s="3">
        <f t="shared" si="25"/>
        <v>42479</v>
      </c>
      <c r="C114">
        <f t="shared" si="22"/>
        <v>4</v>
      </c>
      <c r="D114">
        <f t="shared" si="31"/>
        <v>9</v>
      </c>
      <c r="E114" s="106">
        <f t="shared" si="23"/>
        <v>42461</v>
      </c>
      <c r="F114" s="145">
        <f t="shared" si="24"/>
        <v>17</v>
      </c>
      <c r="H114">
        <f t="shared" si="26"/>
        <v>16</v>
      </c>
      <c r="I114" s="64">
        <f t="shared" si="30"/>
        <v>42216</v>
      </c>
      <c r="J114">
        <f t="shared" si="30"/>
        <v>109</v>
      </c>
      <c r="K114" t="str">
        <f t="shared" si="28"/>
        <v>sex</v>
      </c>
    </row>
    <row r="115" spans="1:11" x14ac:dyDescent="0.25">
      <c r="A115" s="98">
        <v>2</v>
      </c>
      <c r="B115" s="3">
        <f t="shared" si="25"/>
        <v>42480</v>
      </c>
      <c r="C115">
        <f t="shared" si="22"/>
        <v>4</v>
      </c>
      <c r="D115">
        <f t="shared" si="31"/>
        <v>10</v>
      </c>
      <c r="E115" s="106">
        <f t="shared" si="23"/>
        <v>42461</v>
      </c>
      <c r="F115" s="145">
        <f t="shared" si="24"/>
        <v>17</v>
      </c>
      <c r="H115">
        <f t="shared" si="26"/>
        <v>16</v>
      </c>
      <c r="I115" s="64">
        <f t="shared" si="30"/>
        <v>42217</v>
      </c>
      <c r="J115">
        <f t="shared" si="30"/>
        <v>110</v>
      </c>
      <c r="K115" t="str">
        <f t="shared" si="28"/>
        <v>sáb</v>
      </c>
    </row>
    <row r="116" spans="1:11" x14ac:dyDescent="0.25">
      <c r="A116" s="98">
        <v>2</v>
      </c>
      <c r="B116" s="3">
        <f t="shared" si="25"/>
        <v>42481</v>
      </c>
      <c r="C116">
        <f t="shared" si="22"/>
        <v>4</v>
      </c>
      <c r="D116">
        <f t="shared" si="31"/>
        <v>11</v>
      </c>
      <c r="E116" s="106">
        <f t="shared" si="23"/>
        <v>42461</v>
      </c>
      <c r="F116" s="145">
        <f t="shared" si="24"/>
        <v>17</v>
      </c>
      <c r="H116">
        <f t="shared" si="26"/>
        <v>16</v>
      </c>
      <c r="I116" s="64">
        <f t="shared" si="30"/>
        <v>42218</v>
      </c>
      <c r="J116">
        <f t="shared" si="30"/>
        <v>111</v>
      </c>
      <c r="K116" t="str">
        <f t="shared" si="28"/>
        <v>dom</v>
      </c>
    </row>
    <row r="117" spans="1:11" x14ac:dyDescent="0.25">
      <c r="A117" s="98">
        <v>2</v>
      </c>
      <c r="B117" s="3">
        <f t="shared" si="25"/>
        <v>42482</v>
      </c>
      <c r="C117">
        <f t="shared" si="22"/>
        <v>4</v>
      </c>
      <c r="D117">
        <f t="shared" si="31"/>
        <v>12</v>
      </c>
      <c r="E117" s="106">
        <f t="shared" si="23"/>
        <v>42461</v>
      </c>
      <c r="F117" s="145">
        <f t="shared" si="24"/>
        <v>17</v>
      </c>
      <c r="H117">
        <f t="shared" si="26"/>
        <v>17</v>
      </c>
      <c r="I117" s="64">
        <f t="shared" si="30"/>
        <v>42219</v>
      </c>
      <c r="J117">
        <f t="shared" si="30"/>
        <v>112</v>
      </c>
      <c r="K117" t="str">
        <f t="shared" si="28"/>
        <v>seg</v>
      </c>
    </row>
    <row r="118" spans="1:11" x14ac:dyDescent="0.25">
      <c r="A118" s="98">
        <v>2</v>
      </c>
      <c r="B118" s="3">
        <f t="shared" si="25"/>
        <v>42483</v>
      </c>
      <c r="C118">
        <f t="shared" si="22"/>
        <v>4</v>
      </c>
      <c r="D118">
        <f t="shared" si="31"/>
        <v>13</v>
      </c>
      <c r="E118" s="106">
        <f t="shared" si="23"/>
        <v>42461</v>
      </c>
      <c r="F118" s="145">
        <f t="shared" si="24"/>
        <v>17</v>
      </c>
      <c r="H118">
        <f t="shared" si="26"/>
        <v>17</v>
      </c>
      <c r="I118" s="64">
        <f t="shared" si="30"/>
        <v>42220</v>
      </c>
      <c r="J118">
        <f t="shared" si="30"/>
        <v>113</v>
      </c>
      <c r="K118" t="str">
        <f t="shared" si="28"/>
        <v>ter</v>
      </c>
    </row>
    <row r="119" spans="1:11" x14ac:dyDescent="0.25">
      <c r="A119" s="98">
        <v>2</v>
      </c>
      <c r="B119" s="3">
        <f t="shared" si="25"/>
        <v>42484</v>
      </c>
      <c r="C119">
        <f t="shared" si="22"/>
        <v>4</v>
      </c>
      <c r="D119">
        <f t="shared" si="31"/>
        <v>14</v>
      </c>
      <c r="E119" s="106">
        <f t="shared" si="23"/>
        <v>42461</v>
      </c>
      <c r="F119" s="145">
        <f t="shared" si="24"/>
        <v>17</v>
      </c>
      <c r="H119">
        <f t="shared" si="26"/>
        <v>17</v>
      </c>
      <c r="I119" s="64">
        <f t="shared" si="30"/>
        <v>42221</v>
      </c>
      <c r="J119">
        <f t="shared" si="30"/>
        <v>114</v>
      </c>
      <c r="K119" t="str">
        <f t="shared" si="28"/>
        <v>qua</v>
      </c>
    </row>
    <row r="120" spans="1:11" x14ac:dyDescent="0.25">
      <c r="A120" s="98">
        <v>3</v>
      </c>
      <c r="B120" s="3">
        <f t="shared" si="25"/>
        <v>42485</v>
      </c>
      <c r="C120">
        <f t="shared" si="22"/>
        <v>4</v>
      </c>
      <c r="D120">
        <f t="shared" si="31"/>
        <v>15</v>
      </c>
      <c r="E120" s="106">
        <f t="shared" si="23"/>
        <v>42461</v>
      </c>
      <c r="F120" s="145">
        <f t="shared" si="24"/>
        <v>18</v>
      </c>
      <c r="H120">
        <f t="shared" si="26"/>
        <v>17</v>
      </c>
      <c r="I120" s="64">
        <f t="shared" ref="I120:J135" si="32">I119+1</f>
        <v>42222</v>
      </c>
      <c r="J120">
        <f t="shared" si="32"/>
        <v>115</v>
      </c>
      <c r="K120" t="str">
        <f t="shared" si="28"/>
        <v>qui</v>
      </c>
    </row>
    <row r="121" spans="1:11" x14ac:dyDescent="0.25">
      <c r="A121" s="98">
        <v>3</v>
      </c>
      <c r="B121" s="3">
        <f t="shared" si="25"/>
        <v>42486</v>
      </c>
      <c r="C121">
        <f t="shared" si="22"/>
        <v>4</v>
      </c>
      <c r="D121">
        <f t="shared" si="31"/>
        <v>16</v>
      </c>
      <c r="E121" s="106">
        <f t="shared" si="23"/>
        <v>42461</v>
      </c>
      <c r="F121" s="145">
        <f t="shared" si="24"/>
        <v>18</v>
      </c>
      <c r="H121">
        <f t="shared" si="26"/>
        <v>17</v>
      </c>
      <c r="I121" s="64">
        <f t="shared" si="32"/>
        <v>42223</v>
      </c>
      <c r="J121">
        <f t="shared" si="32"/>
        <v>116</v>
      </c>
      <c r="K121" t="str">
        <f t="shared" si="28"/>
        <v>sex</v>
      </c>
    </row>
    <row r="122" spans="1:11" x14ac:dyDescent="0.25">
      <c r="A122" s="98">
        <v>3</v>
      </c>
      <c r="B122" s="3">
        <f t="shared" si="25"/>
        <v>42487</v>
      </c>
      <c r="C122">
        <f t="shared" si="22"/>
        <v>4</v>
      </c>
      <c r="D122">
        <f t="shared" si="31"/>
        <v>17</v>
      </c>
      <c r="E122" s="106">
        <f t="shared" si="23"/>
        <v>42461</v>
      </c>
      <c r="F122" s="145">
        <f t="shared" si="24"/>
        <v>18</v>
      </c>
      <c r="H122">
        <f t="shared" si="26"/>
        <v>17</v>
      </c>
      <c r="I122" s="64">
        <f t="shared" si="32"/>
        <v>42224</v>
      </c>
      <c r="J122">
        <f t="shared" si="32"/>
        <v>117</v>
      </c>
      <c r="K122" t="str">
        <f t="shared" si="28"/>
        <v>sáb</v>
      </c>
    </row>
    <row r="123" spans="1:11" x14ac:dyDescent="0.25">
      <c r="A123" s="98">
        <v>3</v>
      </c>
      <c r="B123" s="3">
        <f t="shared" si="25"/>
        <v>42488</v>
      </c>
      <c r="C123">
        <f t="shared" si="22"/>
        <v>4</v>
      </c>
      <c r="D123">
        <f t="shared" si="31"/>
        <v>18</v>
      </c>
      <c r="E123" s="106">
        <f t="shared" si="23"/>
        <v>42461</v>
      </c>
      <c r="F123" s="145">
        <f t="shared" si="24"/>
        <v>18</v>
      </c>
      <c r="H123">
        <f t="shared" si="26"/>
        <v>17</v>
      </c>
      <c r="I123" s="64">
        <f t="shared" si="32"/>
        <v>42225</v>
      </c>
      <c r="J123">
        <f t="shared" si="32"/>
        <v>118</v>
      </c>
      <c r="K123" t="str">
        <f t="shared" si="28"/>
        <v>dom</v>
      </c>
    </row>
    <row r="124" spans="1:11" x14ac:dyDescent="0.25">
      <c r="A124" s="98">
        <v>3</v>
      </c>
      <c r="B124" s="3">
        <f t="shared" si="25"/>
        <v>42489</v>
      </c>
      <c r="C124">
        <f t="shared" si="22"/>
        <v>4</v>
      </c>
      <c r="D124">
        <f t="shared" si="31"/>
        <v>19</v>
      </c>
      <c r="E124" s="106">
        <f t="shared" si="23"/>
        <v>42461</v>
      </c>
      <c r="F124" s="145">
        <f t="shared" si="24"/>
        <v>18</v>
      </c>
      <c r="H124">
        <f t="shared" si="26"/>
        <v>18</v>
      </c>
      <c r="I124" s="64">
        <f t="shared" si="32"/>
        <v>42226</v>
      </c>
      <c r="J124">
        <f t="shared" si="32"/>
        <v>119</v>
      </c>
      <c r="K124" t="str">
        <f t="shared" si="28"/>
        <v>seg</v>
      </c>
    </row>
    <row r="125" spans="1:11" x14ac:dyDescent="0.25">
      <c r="A125" s="98">
        <v>3</v>
      </c>
      <c r="B125" s="3">
        <f t="shared" si="25"/>
        <v>42490</v>
      </c>
      <c r="C125">
        <f t="shared" si="22"/>
        <v>4</v>
      </c>
      <c r="D125">
        <f t="shared" si="31"/>
        <v>20</v>
      </c>
      <c r="E125" s="106">
        <f t="shared" si="23"/>
        <v>42461</v>
      </c>
      <c r="F125" s="145">
        <f t="shared" si="24"/>
        <v>18</v>
      </c>
      <c r="H125">
        <f t="shared" si="26"/>
        <v>18</v>
      </c>
      <c r="I125" s="64">
        <f t="shared" si="32"/>
        <v>42227</v>
      </c>
      <c r="J125">
        <f t="shared" si="32"/>
        <v>120</v>
      </c>
      <c r="K125" t="str">
        <f t="shared" si="28"/>
        <v>ter</v>
      </c>
    </row>
    <row r="126" spans="1:11" x14ac:dyDescent="0.25">
      <c r="A126" s="98">
        <v>3</v>
      </c>
      <c r="B126" s="3">
        <f t="shared" si="25"/>
        <v>42491</v>
      </c>
      <c r="C126">
        <f t="shared" si="22"/>
        <v>5</v>
      </c>
      <c r="D126">
        <f t="shared" si="31"/>
        <v>21</v>
      </c>
      <c r="E126" s="106">
        <f t="shared" si="23"/>
        <v>42491</v>
      </c>
      <c r="F126" s="145">
        <f t="shared" si="24"/>
        <v>18</v>
      </c>
      <c r="H126">
        <f t="shared" si="26"/>
        <v>18</v>
      </c>
      <c r="I126" s="64">
        <f t="shared" si="32"/>
        <v>42228</v>
      </c>
      <c r="J126">
        <f t="shared" si="32"/>
        <v>121</v>
      </c>
      <c r="K126" t="str">
        <f t="shared" si="28"/>
        <v>qua</v>
      </c>
    </row>
    <row r="127" spans="1:11" x14ac:dyDescent="0.25">
      <c r="A127" s="98">
        <v>4</v>
      </c>
      <c r="B127" s="3">
        <f t="shared" si="25"/>
        <v>42492</v>
      </c>
      <c r="C127">
        <f t="shared" si="22"/>
        <v>5</v>
      </c>
      <c r="D127">
        <f t="shared" si="31"/>
        <v>22</v>
      </c>
      <c r="E127" s="106">
        <f t="shared" si="23"/>
        <v>42491</v>
      </c>
      <c r="F127" s="145">
        <f t="shared" si="24"/>
        <v>19</v>
      </c>
      <c r="H127">
        <f t="shared" si="26"/>
        <v>18</v>
      </c>
      <c r="I127" s="64">
        <f t="shared" si="32"/>
        <v>42229</v>
      </c>
      <c r="J127">
        <f t="shared" si="32"/>
        <v>122</v>
      </c>
      <c r="K127" t="str">
        <f t="shared" si="28"/>
        <v>qui</v>
      </c>
    </row>
    <row r="128" spans="1:11" x14ac:dyDescent="0.25">
      <c r="A128" s="98">
        <v>4</v>
      </c>
      <c r="B128" s="3">
        <f t="shared" si="25"/>
        <v>42493</v>
      </c>
      <c r="C128">
        <f t="shared" si="22"/>
        <v>5</v>
      </c>
      <c r="D128">
        <f t="shared" si="31"/>
        <v>23</v>
      </c>
      <c r="E128" s="106">
        <f t="shared" si="23"/>
        <v>42491</v>
      </c>
      <c r="F128" s="145">
        <f t="shared" si="24"/>
        <v>19</v>
      </c>
      <c r="H128">
        <f t="shared" si="26"/>
        <v>18</v>
      </c>
      <c r="I128" s="64">
        <f t="shared" si="32"/>
        <v>42230</v>
      </c>
      <c r="J128">
        <f t="shared" si="32"/>
        <v>123</v>
      </c>
      <c r="K128" t="str">
        <f t="shared" si="28"/>
        <v>sex</v>
      </c>
    </row>
    <row r="129" spans="1:11" x14ac:dyDescent="0.25">
      <c r="A129" s="98">
        <v>4</v>
      </c>
      <c r="B129" s="3">
        <f t="shared" si="25"/>
        <v>42494</v>
      </c>
      <c r="C129">
        <f t="shared" si="22"/>
        <v>5</v>
      </c>
      <c r="D129">
        <f t="shared" si="31"/>
        <v>24</v>
      </c>
      <c r="E129" s="106">
        <f t="shared" si="23"/>
        <v>42491</v>
      </c>
      <c r="F129" s="145">
        <f t="shared" si="24"/>
        <v>19</v>
      </c>
      <c r="H129">
        <f t="shared" si="26"/>
        <v>18</v>
      </c>
      <c r="I129" s="64">
        <f t="shared" si="32"/>
        <v>42231</v>
      </c>
      <c r="J129">
        <f t="shared" si="32"/>
        <v>124</v>
      </c>
      <c r="K129" t="str">
        <f t="shared" si="28"/>
        <v>sáb</v>
      </c>
    </row>
    <row r="130" spans="1:11" x14ac:dyDescent="0.25">
      <c r="A130" s="98">
        <v>4</v>
      </c>
      <c r="B130" s="3">
        <f t="shared" si="25"/>
        <v>42495</v>
      </c>
      <c r="C130">
        <f t="shared" si="22"/>
        <v>5</v>
      </c>
      <c r="D130">
        <f t="shared" si="31"/>
        <v>25</v>
      </c>
      <c r="E130" s="106">
        <f t="shared" si="23"/>
        <v>42491</v>
      </c>
      <c r="F130" s="145">
        <f t="shared" si="24"/>
        <v>19</v>
      </c>
      <c r="H130">
        <f t="shared" si="26"/>
        <v>18</v>
      </c>
      <c r="I130" s="64">
        <f t="shared" si="32"/>
        <v>42232</v>
      </c>
      <c r="J130">
        <f t="shared" si="32"/>
        <v>125</v>
      </c>
      <c r="K130" t="str">
        <f t="shared" si="28"/>
        <v>dom</v>
      </c>
    </row>
    <row r="131" spans="1:11" x14ac:dyDescent="0.25">
      <c r="A131" s="98">
        <v>4</v>
      </c>
      <c r="B131" s="3">
        <f t="shared" si="25"/>
        <v>42496</v>
      </c>
      <c r="C131">
        <f t="shared" si="22"/>
        <v>5</v>
      </c>
      <c r="D131">
        <f t="shared" si="31"/>
        <v>26</v>
      </c>
      <c r="E131" s="106">
        <f t="shared" si="23"/>
        <v>42491</v>
      </c>
      <c r="F131" s="145">
        <f t="shared" si="24"/>
        <v>19</v>
      </c>
      <c r="H131">
        <f t="shared" si="26"/>
        <v>19</v>
      </c>
      <c r="I131" s="64">
        <f t="shared" si="32"/>
        <v>42233</v>
      </c>
      <c r="J131">
        <f t="shared" si="32"/>
        <v>126</v>
      </c>
      <c r="K131" t="str">
        <f t="shared" si="28"/>
        <v>seg</v>
      </c>
    </row>
    <row r="132" spans="1:11" x14ac:dyDescent="0.25">
      <c r="A132" s="98">
        <v>4</v>
      </c>
      <c r="B132" s="3">
        <f t="shared" si="25"/>
        <v>42497</v>
      </c>
      <c r="C132">
        <f t="shared" si="22"/>
        <v>5</v>
      </c>
      <c r="D132">
        <f t="shared" si="31"/>
        <v>27</v>
      </c>
      <c r="E132" s="106">
        <f t="shared" si="23"/>
        <v>42491</v>
      </c>
      <c r="F132" s="145">
        <f t="shared" si="24"/>
        <v>19</v>
      </c>
      <c r="H132">
        <f t="shared" si="26"/>
        <v>19</v>
      </c>
      <c r="I132" s="64">
        <f t="shared" si="32"/>
        <v>42234</v>
      </c>
      <c r="J132">
        <f t="shared" si="32"/>
        <v>127</v>
      </c>
      <c r="K132" t="str">
        <f t="shared" si="28"/>
        <v>ter</v>
      </c>
    </row>
    <row r="133" spans="1:11" x14ac:dyDescent="0.25">
      <c r="A133" s="98">
        <v>4</v>
      </c>
      <c r="B133" s="3">
        <f t="shared" si="25"/>
        <v>42498</v>
      </c>
      <c r="C133">
        <f t="shared" ref="C133:C196" si="33">MONTH(B133)</f>
        <v>5</v>
      </c>
      <c r="D133">
        <f t="shared" si="31"/>
        <v>28</v>
      </c>
      <c r="E133" s="106">
        <f t="shared" si="23"/>
        <v>42491</v>
      </c>
      <c r="F133" s="145">
        <f t="shared" si="24"/>
        <v>19</v>
      </c>
      <c r="H133">
        <f t="shared" si="26"/>
        <v>19</v>
      </c>
      <c r="I133" s="64">
        <f t="shared" si="32"/>
        <v>42235</v>
      </c>
      <c r="J133">
        <f t="shared" si="32"/>
        <v>128</v>
      </c>
      <c r="K133" t="str">
        <f t="shared" si="28"/>
        <v>qua</v>
      </c>
    </row>
    <row r="134" spans="1:11" x14ac:dyDescent="0.25">
      <c r="A134" s="98">
        <v>5</v>
      </c>
      <c r="B134" s="3">
        <f t="shared" si="25"/>
        <v>42499</v>
      </c>
      <c r="C134">
        <f t="shared" si="33"/>
        <v>5</v>
      </c>
      <c r="D134">
        <f t="shared" si="31"/>
        <v>29</v>
      </c>
      <c r="E134" s="106">
        <f t="shared" ref="E134:E197" si="34">EOMONTH(B134,-1)+1</f>
        <v>42491</v>
      </c>
      <c r="F134" s="145">
        <f t="shared" ref="F134:F197" si="35">WEEKNUM(B134,2)</f>
        <v>20</v>
      </c>
      <c r="H134">
        <f t="shared" si="26"/>
        <v>19</v>
      </c>
      <c r="I134" s="64">
        <f t="shared" si="32"/>
        <v>42236</v>
      </c>
      <c r="J134">
        <f t="shared" si="32"/>
        <v>129</v>
      </c>
      <c r="K134" t="str">
        <f t="shared" si="28"/>
        <v>qui</v>
      </c>
    </row>
    <row r="135" spans="1:11" x14ac:dyDescent="0.25">
      <c r="A135" s="98">
        <v>5</v>
      </c>
      <c r="B135" s="3">
        <f t="shared" ref="B135:B198" si="36">B134+1</f>
        <v>42500</v>
      </c>
      <c r="C135">
        <f t="shared" si="33"/>
        <v>5</v>
      </c>
      <c r="D135">
        <f t="shared" si="31"/>
        <v>30</v>
      </c>
      <c r="E135" s="106">
        <f t="shared" si="34"/>
        <v>42491</v>
      </c>
      <c r="F135" s="145">
        <f t="shared" si="35"/>
        <v>20</v>
      </c>
      <c r="H135">
        <f t="shared" ref="H135:H198" si="37">IF(WEEKDAY(I135,2)=1,H134+1,H134)</f>
        <v>19</v>
      </c>
      <c r="I135" s="64">
        <f t="shared" si="32"/>
        <v>42237</v>
      </c>
      <c r="J135">
        <f t="shared" si="32"/>
        <v>130</v>
      </c>
      <c r="K135" t="str">
        <f t="shared" si="28"/>
        <v>sex</v>
      </c>
    </row>
    <row r="136" spans="1:11" x14ac:dyDescent="0.25">
      <c r="A136" s="98">
        <v>5</v>
      </c>
      <c r="B136" s="3">
        <f t="shared" si="36"/>
        <v>42501</v>
      </c>
      <c r="C136">
        <f t="shared" si="33"/>
        <v>5</v>
      </c>
      <c r="D136">
        <f t="shared" si="31"/>
        <v>31</v>
      </c>
      <c r="E136" s="106">
        <f t="shared" si="34"/>
        <v>42491</v>
      </c>
      <c r="F136" s="145">
        <f t="shared" si="35"/>
        <v>20</v>
      </c>
      <c r="H136">
        <f t="shared" si="37"/>
        <v>19</v>
      </c>
      <c r="I136" s="64">
        <f t="shared" ref="I136:J151" si="38">I135+1</f>
        <v>42238</v>
      </c>
      <c r="J136">
        <f t="shared" si="38"/>
        <v>131</v>
      </c>
      <c r="K136" t="str">
        <f t="shared" si="28"/>
        <v>sáb</v>
      </c>
    </row>
    <row r="137" spans="1:11" x14ac:dyDescent="0.25">
      <c r="A137" s="98">
        <v>5</v>
      </c>
      <c r="B137" s="3">
        <f t="shared" si="36"/>
        <v>42502</v>
      </c>
      <c r="C137">
        <f t="shared" si="33"/>
        <v>5</v>
      </c>
      <c r="D137">
        <f t="shared" si="31"/>
        <v>32</v>
      </c>
      <c r="E137" s="106">
        <f t="shared" si="34"/>
        <v>42491</v>
      </c>
      <c r="F137" s="145">
        <f t="shared" si="35"/>
        <v>20</v>
      </c>
      <c r="H137">
        <f t="shared" si="37"/>
        <v>19</v>
      </c>
      <c r="I137" s="64">
        <f t="shared" si="38"/>
        <v>42239</v>
      </c>
      <c r="J137">
        <f t="shared" si="38"/>
        <v>132</v>
      </c>
      <c r="K137" t="str">
        <f t="shared" si="28"/>
        <v>dom</v>
      </c>
    </row>
    <row r="138" spans="1:11" x14ac:dyDescent="0.25">
      <c r="A138" s="98">
        <v>5</v>
      </c>
      <c r="B138" s="3">
        <f t="shared" si="36"/>
        <v>42503</v>
      </c>
      <c r="C138">
        <f t="shared" si="33"/>
        <v>5</v>
      </c>
      <c r="D138">
        <f t="shared" si="31"/>
        <v>33</v>
      </c>
      <c r="E138" s="106">
        <f t="shared" si="34"/>
        <v>42491</v>
      </c>
      <c r="F138" s="145">
        <f t="shared" si="35"/>
        <v>20</v>
      </c>
      <c r="H138">
        <f t="shared" si="37"/>
        <v>20</v>
      </c>
      <c r="I138" s="64">
        <f t="shared" si="38"/>
        <v>42240</v>
      </c>
      <c r="J138">
        <f t="shared" si="38"/>
        <v>133</v>
      </c>
      <c r="K138" t="str">
        <f t="shared" si="28"/>
        <v>seg</v>
      </c>
    </row>
    <row r="139" spans="1:11" x14ac:dyDescent="0.25">
      <c r="A139" s="98">
        <v>5</v>
      </c>
      <c r="B139" s="3">
        <f t="shared" si="36"/>
        <v>42504</v>
      </c>
      <c r="C139">
        <f t="shared" si="33"/>
        <v>5</v>
      </c>
      <c r="D139">
        <f t="shared" si="31"/>
        <v>34</v>
      </c>
      <c r="E139" s="106">
        <f t="shared" si="34"/>
        <v>42491</v>
      </c>
      <c r="F139" s="145">
        <f t="shared" si="35"/>
        <v>20</v>
      </c>
      <c r="H139">
        <f t="shared" si="37"/>
        <v>20</v>
      </c>
      <c r="I139" s="64">
        <f t="shared" si="38"/>
        <v>42241</v>
      </c>
      <c r="J139">
        <f t="shared" si="38"/>
        <v>134</v>
      </c>
      <c r="K139" t="str">
        <f t="shared" si="28"/>
        <v>ter</v>
      </c>
    </row>
    <row r="140" spans="1:11" x14ac:dyDescent="0.25">
      <c r="A140" s="98">
        <v>5</v>
      </c>
      <c r="B140" s="3">
        <f t="shared" si="36"/>
        <v>42505</v>
      </c>
      <c r="C140">
        <f t="shared" si="33"/>
        <v>5</v>
      </c>
      <c r="D140">
        <f t="shared" si="31"/>
        <v>35</v>
      </c>
      <c r="E140" s="106">
        <f t="shared" si="34"/>
        <v>42491</v>
      </c>
      <c r="F140" s="145">
        <f t="shared" si="35"/>
        <v>20</v>
      </c>
      <c r="H140">
        <f t="shared" si="37"/>
        <v>20</v>
      </c>
      <c r="I140" s="64">
        <f t="shared" si="38"/>
        <v>42242</v>
      </c>
      <c r="J140">
        <f t="shared" si="38"/>
        <v>135</v>
      </c>
      <c r="K140" t="str">
        <f t="shared" si="28"/>
        <v>qua</v>
      </c>
    </row>
    <row r="141" spans="1:11" x14ac:dyDescent="0.25">
      <c r="A141" s="98">
        <v>6</v>
      </c>
      <c r="B141" s="3">
        <f t="shared" si="36"/>
        <v>42506</v>
      </c>
      <c r="C141">
        <f t="shared" si="33"/>
        <v>5</v>
      </c>
      <c r="D141">
        <f t="shared" si="31"/>
        <v>36</v>
      </c>
      <c r="E141" s="106">
        <f t="shared" si="34"/>
        <v>42491</v>
      </c>
      <c r="F141" s="145">
        <f t="shared" si="35"/>
        <v>21</v>
      </c>
      <c r="H141">
        <f t="shared" si="37"/>
        <v>20</v>
      </c>
      <c r="I141" s="64">
        <f t="shared" si="38"/>
        <v>42243</v>
      </c>
      <c r="J141">
        <f t="shared" si="38"/>
        <v>136</v>
      </c>
      <c r="K141" t="str">
        <f t="shared" ref="K141:K204" si="39">TEXT(I141,"ddd")</f>
        <v>qui</v>
      </c>
    </row>
    <row r="142" spans="1:11" x14ac:dyDescent="0.25">
      <c r="A142" s="98">
        <v>6</v>
      </c>
      <c r="B142" s="3">
        <f t="shared" si="36"/>
        <v>42507</v>
      </c>
      <c r="C142">
        <f t="shared" si="33"/>
        <v>5</v>
      </c>
      <c r="D142">
        <f t="shared" si="31"/>
        <v>37</v>
      </c>
      <c r="E142" s="106">
        <f t="shared" si="34"/>
        <v>42491</v>
      </c>
      <c r="F142" s="145">
        <f t="shared" si="35"/>
        <v>21</v>
      </c>
      <c r="H142">
        <f t="shared" si="37"/>
        <v>20</v>
      </c>
      <c r="I142" s="64">
        <f t="shared" si="38"/>
        <v>42244</v>
      </c>
      <c r="J142">
        <f t="shared" si="38"/>
        <v>137</v>
      </c>
      <c r="K142" t="str">
        <f t="shared" si="39"/>
        <v>sex</v>
      </c>
    </row>
    <row r="143" spans="1:11" x14ac:dyDescent="0.25">
      <c r="A143" s="98">
        <v>6</v>
      </c>
      <c r="B143" s="3">
        <f t="shared" si="36"/>
        <v>42508</v>
      </c>
      <c r="C143">
        <f t="shared" si="33"/>
        <v>5</v>
      </c>
      <c r="D143">
        <f t="shared" si="31"/>
        <v>38</v>
      </c>
      <c r="E143" s="106">
        <f t="shared" si="34"/>
        <v>42491</v>
      </c>
      <c r="F143" s="145">
        <f t="shared" si="35"/>
        <v>21</v>
      </c>
      <c r="H143">
        <f t="shared" si="37"/>
        <v>20</v>
      </c>
      <c r="I143" s="64">
        <f t="shared" si="38"/>
        <v>42245</v>
      </c>
      <c r="J143">
        <f t="shared" si="38"/>
        <v>138</v>
      </c>
      <c r="K143" t="str">
        <f t="shared" si="39"/>
        <v>sáb</v>
      </c>
    </row>
    <row r="144" spans="1:11" x14ac:dyDescent="0.25">
      <c r="A144" s="98">
        <v>6</v>
      </c>
      <c r="B144" s="3">
        <f t="shared" si="36"/>
        <v>42509</v>
      </c>
      <c r="C144">
        <f t="shared" si="33"/>
        <v>5</v>
      </c>
      <c r="D144">
        <f t="shared" si="31"/>
        <v>39</v>
      </c>
      <c r="E144" s="106">
        <f t="shared" si="34"/>
        <v>42491</v>
      </c>
      <c r="F144" s="145">
        <f t="shared" si="35"/>
        <v>21</v>
      </c>
      <c r="H144">
        <f t="shared" si="37"/>
        <v>20</v>
      </c>
      <c r="I144" s="64">
        <f t="shared" si="38"/>
        <v>42246</v>
      </c>
      <c r="J144">
        <f t="shared" si="38"/>
        <v>139</v>
      </c>
      <c r="K144" t="str">
        <f t="shared" si="39"/>
        <v>dom</v>
      </c>
    </row>
    <row r="145" spans="1:11" x14ac:dyDescent="0.25">
      <c r="A145" s="98">
        <v>6</v>
      </c>
      <c r="B145" s="3">
        <f t="shared" si="36"/>
        <v>42510</v>
      </c>
      <c r="C145">
        <f t="shared" si="33"/>
        <v>5</v>
      </c>
      <c r="D145">
        <f t="shared" si="31"/>
        <v>40</v>
      </c>
      <c r="E145" s="106">
        <f t="shared" si="34"/>
        <v>42491</v>
      </c>
      <c r="F145" s="145">
        <f t="shared" si="35"/>
        <v>21</v>
      </c>
      <c r="H145">
        <f t="shared" si="37"/>
        <v>21</v>
      </c>
      <c r="I145" s="64">
        <f t="shared" si="38"/>
        <v>42247</v>
      </c>
      <c r="J145">
        <f t="shared" si="38"/>
        <v>140</v>
      </c>
      <c r="K145" t="str">
        <f t="shared" si="39"/>
        <v>seg</v>
      </c>
    </row>
    <row r="146" spans="1:11" x14ac:dyDescent="0.25">
      <c r="A146" s="98">
        <v>6</v>
      </c>
      <c r="B146" s="3">
        <f t="shared" si="36"/>
        <v>42511</v>
      </c>
      <c r="C146">
        <f t="shared" si="33"/>
        <v>5</v>
      </c>
      <c r="D146">
        <f t="shared" si="31"/>
        <v>41</v>
      </c>
      <c r="E146" s="106">
        <f t="shared" si="34"/>
        <v>42491</v>
      </c>
      <c r="F146" s="145">
        <f t="shared" si="35"/>
        <v>21</v>
      </c>
      <c r="H146">
        <f t="shared" si="37"/>
        <v>21</v>
      </c>
      <c r="I146" s="64">
        <f t="shared" si="38"/>
        <v>42248</v>
      </c>
      <c r="J146">
        <f t="shared" si="38"/>
        <v>141</v>
      </c>
      <c r="K146" t="str">
        <f t="shared" si="39"/>
        <v>ter</v>
      </c>
    </row>
    <row r="147" spans="1:11" x14ac:dyDescent="0.25">
      <c r="A147" s="98">
        <v>6</v>
      </c>
      <c r="B147" s="3">
        <f t="shared" si="36"/>
        <v>42512</v>
      </c>
      <c r="C147">
        <f t="shared" si="33"/>
        <v>5</v>
      </c>
      <c r="D147">
        <f t="shared" si="31"/>
        <v>42</v>
      </c>
      <c r="E147" s="106">
        <f t="shared" si="34"/>
        <v>42491</v>
      </c>
      <c r="F147" s="145">
        <f t="shared" si="35"/>
        <v>21</v>
      </c>
      <c r="H147">
        <f t="shared" si="37"/>
        <v>21</v>
      </c>
      <c r="I147" s="64">
        <f t="shared" si="38"/>
        <v>42249</v>
      </c>
      <c r="J147">
        <f t="shared" si="38"/>
        <v>142</v>
      </c>
      <c r="K147" t="str">
        <f t="shared" si="39"/>
        <v>qua</v>
      </c>
    </row>
    <row r="148" spans="1:11" x14ac:dyDescent="0.25">
      <c r="A148" s="98">
        <v>7</v>
      </c>
      <c r="B148" s="3">
        <f t="shared" si="36"/>
        <v>42513</v>
      </c>
      <c r="C148">
        <f t="shared" si="33"/>
        <v>5</v>
      </c>
      <c r="D148">
        <f t="shared" si="31"/>
        <v>43</v>
      </c>
      <c r="E148" s="106">
        <f t="shared" si="34"/>
        <v>42491</v>
      </c>
      <c r="F148" s="145">
        <f t="shared" si="35"/>
        <v>22</v>
      </c>
      <c r="H148">
        <f t="shared" si="37"/>
        <v>21</v>
      </c>
      <c r="I148" s="64">
        <f t="shared" si="38"/>
        <v>42250</v>
      </c>
      <c r="J148">
        <f t="shared" si="38"/>
        <v>143</v>
      </c>
      <c r="K148" t="str">
        <f t="shared" si="39"/>
        <v>qui</v>
      </c>
    </row>
    <row r="149" spans="1:11" x14ac:dyDescent="0.25">
      <c r="A149" s="98">
        <v>7</v>
      </c>
      <c r="B149" s="3">
        <f t="shared" si="36"/>
        <v>42514</v>
      </c>
      <c r="C149">
        <f t="shared" si="33"/>
        <v>5</v>
      </c>
      <c r="D149">
        <f t="shared" si="31"/>
        <v>44</v>
      </c>
      <c r="E149" s="106">
        <f t="shared" si="34"/>
        <v>42491</v>
      </c>
      <c r="F149" s="145">
        <f t="shared" si="35"/>
        <v>22</v>
      </c>
      <c r="H149">
        <f t="shared" si="37"/>
        <v>21</v>
      </c>
      <c r="I149" s="64">
        <f t="shared" si="38"/>
        <v>42251</v>
      </c>
      <c r="J149">
        <f t="shared" si="38"/>
        <v>144</v>
      </c>
      <c r="K149" t="str">
        <f t="shared" si="39"/>
        <v>sex</v>
      </c>
    </row>
    <row r="150" spans="1:11" x14ac:dyDescent="0.25">
      <c r="A150" s="98">
        <v>7</v>
      </c>
      <c r="B150" s="3">
        <f t="shared" si="36"/>
        <v>42515</v>
      </c>
      <c r="C150">
        <f t="shared" si="33"/>
        <v>5</v>
      </c>
      <c r="D150">
        <f t="shared" si="31"/>
        <v>45</v>
      </c>
      <c r="E150" s="106">
        <f t="shared" si="34"/>
        <v>42491</v>
      </c>
      <c r="F150" s="145">
        <f t="shared" si="35"/>
        <v>22</v>
      </c>
      <c r="H150">
        <f t="shared" si="37"/>
        <v>21</v>
      </c>
      <c r="I150" s="64">
        <f t="shared" si="38"/>
        <v>42252</v>
      </c>
      <c r="J150">
        <f t="shared" si="38"/>
        <v>145</v>
      </c>
      <c r="K150" t="str">
        <f t="shared" si="39"/>
        <v>sáb</v>
      </c>
    </row>
    <row r="151" spans="1:11" x14ac:dyDescent="0.25">
      <c r="A151" s="98">
        <v>7</v>
      </c>
      <c r="B151" s="3">
        <f t="shared" si="36"/>
        <v>42516</v>
      </c>
      <c r="C151">
        <f t="shared" si="33"/>
        <v>5</v>
      </c>
      <c r="D151">
        <f t="shared" si="31"/>
        <v>46</v>
      </c>
      <c r="E151" s="106">
        <f t="shared" si="34"/>
        <v>42491</v>
      </c>
      <c r="F151" s="145">
        <f t="shared" si="35"/>
        <v>22</v>
      </c>
      <c r="H151">
        <f t="shared" si="37"/>
        <v>21</v>
      </c>
      <c r="I151" s="64">
        <f t="shared" si="38"/>
        <v>42253</v>
      </c>
      <c r="J151">
        <f t="shared" si="38"/>
        <v>146</v>
      </c>
      <c r="K151" t="str">
        <f t="shared" si="39"/>
        <v>dom</v>
      </c>
    </row>
    <row r="152" spans="1:11" x14ac:dyDescent="0.25">
      <c r="A152" s="98">
        <v>7</v>
      </c>
      <c r="B152" s="3">
        <f t="shared" si="36"/>
        <v>42517</v>
      </c>
      <c r="C152">
        <f t="shared" si="33"/>
        <v>5</v>
      </c>
      <c r="D152">
        <f t="shared" si="31"/>
        <v>47</v>
      </c>
      <c r="E152" s="106">
        <f t="shared" si="34"/>
        <v>42491</v>
      </c>
      <c r="F152" s="145">
        <f t="shared" si="35"/>
        <v>22</v>
      </c>
      <c r="H152">
        <f t="shared" si="37"/>
        <v>22</v>
      </c>
      <c r="I152" s="64">
        <f t="shared" ref="I152:J167" si="40">I151+1</f>
        <v>42254</v>
      </c>
      <c r="J152">
        <f t="shared" si="40"/>
        <v>147</v>
      </c>
      <c r="K152" t="str">
        <f t="shared" si="39"/>
        <v>seg</v>
      </c>
    </row>
    <row r="153" spans="1:11" x14ac:dyDescent="0.25">
      <c r="A153" s="98">
        <v>7</v>
      </c>
      <c r="B153" s="3">
        <f t="shared" si="36"/>
        <v>42518</v>
      </c>
      <c r="C153">
        <f t="shared" si="33"/>
        <v>5</v>
      </c>
      <c r="D153">
        <f t="shared" si="31"/>
        <v>48</v>
      </c>
      <c r="E153" s="106">
        <f t="shared" si="34"/>
        <v>42491</v>
      </c>
      <c r="F153" s="145">
        <f t="shared" si="35"/>
        <v>22</v>
      </c>
      <c r="H153">
        <f t="shared" si="37"/>
        <v>22</v>
      </c>
      <c r="I153" s="64">
        <f t="shared" si="40"/>
        <v>42255</v>
      </c>
      <c r="J153">
        <f t="shared" si="40"/>
        <v>148</v>
      </c>
      <c r="K153" t="str">
        <f t="shared" si="39"/>
        <v>ter</v>
      </c>
    </row>
    <row r="154" spans="1:11" x14ac:dyDescent="0.25">
      <c r="A154" s="98">
        <v>7</v>
      </c>
      <c r="B154" s="3">
        <f t="shared" si="36"/>
        <v>42519</v>
      </c>
      <c r="C154">
        <f t="shared" si="33"/>
        <v>5</v>
      </c>
      <c r="D154">
        <f t="shared" si="31"/>
        <v>49</v>
      </c>
      <c r="E154" s="106">
        <f t="shared" si="34"/>
        <v>42491</v>
      </c>
      <c r="F154" s="145">
        <f t="shared" si="35"/>
        <v>22</v>
      </c>
      <c r="H154">
        <f t="shared" si="37"/>
        <v>22</v>
      </c>
      <c r="I154" s="64">
        <f t="shared" si="40"/>
        <v>42256</v>
      </c>
      <c r="J154">
        <f t="shared" si="40"/>
        <v>149</v>
      </c>
      <c r="K154" t="str">
        <f t="shared" si="39"/>
        <v>qua</v>
      </c>
    </row>
    <row r="155" spans="1:11" x14ac:dyDescent="0.25">
      <c r="A155" s="98">
        <v>8</v>
      </c>
      <c r="B155" s="3">
        <f t="shared" si="36"/>
        <v>42520</v>
      </c>
      <c r="C155">
        <f t="shared" si="33"/>
        <v>5</v>
      </c>
      <c r="D155">
        <f t="shared" si="31"/>
        <v>50</v>
      </c>
      <c r="E155" s="106">
        <f t="shared" si="34"/>
        <v>42491</v>
      </c>
      <c r="F155" s="145">
        <f t="shared" si="35"/>
        <v>23</v>
      </c>
      <c r="H155">
        <f t="shared" si="37"/>
        <v>22</v>
      </c>
      <c r="I155" s="64">
        <f t="shared" si="40"/>
        <v>42257</v>
      </c>
      <c r="J155">
        <f t="shared" si="40"/>
        <v>150</v>
      </c>
      <c r="K155" t="str">
        <f t="shared" si="39"/>
        <v>qui</v>
      </c>
    </row>
    <row r="156" spans="1:11" x14ac:dyDescent="0.25">
      <c r="A156" s="98">
        <v>8</v>
      </c>
      <c r="B156" s="3">
        <f t="shared" si="36"/>
        <v>42521</v>
      </c>
      <c r="C156">
        <f t="shared" si="33"/>
        <v>5</v>
      </c>
      <c r="D156">
        <f t="shared" si="31"/>
        <v>51</v>
      </c>
      <c r="E156" s="106">
        <f t="shared" si="34"/>
        <v>42491</v>
      </c>
      <c r="F156" s="145">
        <f t="shared" si="35"/>
        <v>23</v>
      </c>
      <c r="H156">
        <f t="shared" si="37"/>
        <v>22</v>
      </c>
      <c r="I156" s="64">
        <f t="shared" si="40"/>
        <v>42258</v>
      </c>
      <c r="J156">
        <f t="shared" si="40"/>
        <v>151</v>
      </c>
      <c r="K156" t="str">
        <f t="shared" si="39"/>
        <v>sex</v>
      </c>
    </row>
    <row r="157" spans="1:11" x14ac:dyDescent="0.25">
      <c r="A157" s="98">
        <v>8</v>
      </c>
      <c r="B157" s="3">
        <f t="shared" si="36"/>
        <v>42522</v>
      </c>
      <c r="C157">
        <f t="shared" si="33"/>
        <v>6</v>
      </c>
      <c r="D157">
        <f t="shared" si="31"/>
        <v>52</v>
      </c>
      <c r="E157" s="106">
        <f t="shared" si="34"/>
        <v>42522</v>
      </c>
      <c r="F157" s="145">
        <f t="shared" si="35"/>
        <v>23</v>
      </c>
      <c r="H157">
        <f t="shared" si="37"/>
        <v>22</v>
      </c>
      <c r="I157" s="64">
        <f t="shared" si="40"/>
        <v>42259</v>
      </c>
      <c r="J157">
        <f t="shared" si="40"/>
        <v>152</v>
      </c>
      <c r="K157" t="str">
        <f t="shared" si="39"/>
        <v>sáb</v>
      </c>
    </row>
    <row r="158" spans="1:11" x14ac:dyDescent="0.25">
      <c r="A158" s="98">
        <v>8</v>
      </c>
      <c r="B158" s="3">
        <f t="shared" si="36"/>
        <v>42523</v>
      </c>
      <c r="C158">
        <f t="shared" si="33"/>
        <v>6</v>
      </c>
      <c r="D158">
        <f t="shared" si="31"/>
        <v>53</v>
      </c>
      <c r="E158" s="106">
        <f t="shared" si="34"/>
        <v>42522</v>
      </c>
      <c r="F158" s="145">
        <f t="shared" si="35"/>
        <v>23</v>
      </c>
      <c r="H158">
        <f t="shared" si="37"/>
        <v>22</v>
      </c>
      <c r="I158" s="64">
        <f t="shared" si="40"/>
        <v>42260</v>
      </c>
      <c r="J158">
        <f t="shared" si="40"/>
        <v>153</v>
      </c>
      <c r="K158" t="str">
        <f t="shared" si="39"/>
        <v>dom</v>
      </c>
    </row>
    <row r="159" spans="1:11" x14ac:dyDescent="0.25">
      <c r="A159" s="98">
        <v>8</v>
      </c>
      <c r="B159" s="3">
        <f t="shared" si="36"/>
        <v>42524</v>
      </c>
      <c r="C159">
        <f t="shared" si="33"/>
        <v>6</v>
      </c>
      <c r="D159">
        <f t="shared" si="31"/>
        <v>54</v>
      </c>
      <c r="E159" s="106">
        <f t="shared" si="34"/>
        <v>42522</v>
      </c>
      <c r="F159" s="145">
        <f t="shared" si="35"/>
        <v>23</v>
      </c>
      <c r="H159">
        <f t="shared" si="37"/>
        <v>23</v>
      </c>
      <c r="I159" s="64">
        <f t="shared" si="40"/>
        <v>42261</v>
      </c>
      <c r="J159">
        <f t="shared" si="40"/>
        <v>154</v>
      </c>
      <c r="K159" t="str">
        <f t="shared" si="39"/>
        <v>seg</v>
      </c>
    </row>
    <row r="160" spans="1:11" x14ac:dyDescent="0.25">
      <c r="A160" s="98">
        <v>8</v>
      </c>
      <c r="B160" s="3">
        <f t="shared" si="36"/>
        <v>42525</v>
      </c>
      <c r="C160">
        <f t="shared" si="33"/>
        <v>6</v>
      </c>
      <c r="D160">
        <f t="shared" si="31"/>
        <v>55</v>
      </c>
      <c r="E160" s="106">
        <f t="shared" si="34"/>
        <v>42522</v>
      </c>
      <c r="F160" s="145">
        <f t="shared" si="35"/>
        <v>23</v>
      </c>
      <c r="H160">
        <f t="shared" si="37"/>
        <v>23</v>
      </c>
      <c r="I160" s="64">
        <f t="shared" si="40"/>
        <v>42262</v>
      </c>
      <c r="J160">
        <f t="shared" si="40"/>
        <v>155</v>
      </c>
      <c r="K160" t="str">
        <f t="shared" si="39"/>
        <v>ter</v>
      </c>
    </row>
    <row r="161" spans="1:11" x14ac:dyDescent="0.25">
      <c r="A161" s="98">
        <v>8</v>
      </c>
      <c r="B161" s="3">
        <f t="shared" si="36"/>
        <v>42526</v>
      </c>
      <c r="C161">
        <f t="shared" si="33"/>
        <v>6</v>
      </c>
      <c r="D161">
        <f t="shared" si="31"/>
        <v>56</v>
      </c>
      <c r="E161" s="106">
        <f t="shared" si="34"/>
        <v>42522</v>
      </c>
      <c r="F161" s="145">
        <f t="shared" si="35"/>
        <v>23</v>
      </c>
      <c r="H161">
        <f t="shared" si="37"/>
        <v>23</v>
      </c>
      <c r="I161" s="64">
        <f t="shared" si="40"/>
        <v>42263</v>
      </c>
      <c r="J161">
        <f t="shared" si="40"/>
        <v>156</v>
      </c>
      <c r="K161" t="str">
        <f t="shared" si="39"/>
        <v>qua</v>
      </c>
    </row>
    <row r="162" spans="1:11" x14ac:dyDescent="0.25">
      <c r="A162" s="98">
        <v>9</v>
      </c>
      <c r="B162" s="3">
        <f t="shared" si="36"/>
        <v>42527</v>
      </c>
      <c r="C162">
        <f t="shared" si="33"/>
        <v>6</v>
      </c>
      <c r="D162">
        <f t="shared" si="31"/>
        <v>57</v>
      </c>
      <c r="E162" s="106">
        <f t="shared" si="34"/>
        <v>42522</v>
      </c>
      <c r="F162" s="145">
        <f t="shared" si="35"/>
        <v>24</v>
      </c>
      <c r="H162">
        <f t="shared" si="37"/>
        <v>23</v>
      </c>
      <c r="I162" s="64">
        <f t="shared" si="40"/>
        <v>42264</v>
      </c>
      <c r="J162">
        <f t="shared" si="40"/>
        <v>157</v>
      </c>
      <c r="K162" t="str">
        <f t="shared" si="39"/>
        <v>qui</v>
      </c>
    </row>
    <row r="163" spans="1:11" x14ac:dyDescent="0.25">
      <c r="A163" s="98">
        <v>9</v>
      </c>
      <c r="B163" s="3">
        <f t="shared" si="36"/>
        <v>42528</v>
      </c>
      <c r="C163">
        <f t="shared" si="33"/>
        <v>6</v>
      </c>
      <c r="D163">
        <f t="shared" si="31"/>
        <v>58</v>
      </c>
      <c r="E163" s="106">
        <f t="shared" si="34"/>
        <v>42522</v>
      </c>
      <c r="F163" s="145">
        <f t="shared" si="35"/>
        <v>24</v>
      </c>
      <c r="H163">
        <f t="shared" si="37"/>
        <v>23</v>
      </c>
      <c r="I163" s="64">
        <f t="shared" si="40"/>
        <v>42265</v>
      </c>
      <c r="J163">
        <f t="shared" si="40"/>
        <v>158</v>
      </c>
      <c r="K163" t="str">
        <f t="shared" si="39"/>
        <v>sex</v>
      </c>
    </row>
    <row r="164" spans="1:11" x14ac:dyDescent="0.25">
      <c r="A164" s="98">
        <v>9</v>
      </c>
      <c r="B164" s="3">
        <f t="shared" si="36"/>
        <v>42529</v>
      </c>
      <c r="C164">
        <f t="shared" si="33"/>
        <v>6</v>
      </c>
      <c r="D164">
        <f t="shared" si="31"/>
        <v>59</v>
      </c>
      <c r="E164" s="106">
        <f t="shared" si="34"/>
        <v>42522</v>
      </c>
      <c r="F164" s="145">
        <f t="shared" si="35"/>
        <v>24</v>
      </c>
      <c r="H164">
        <f t="shared" si="37"/>
        <v>23</v>
      </c>
      <c r="I164" s="64">
        <f t="shared" si="40"/>
        <v>42266</v>
      </c>
      <c r="J164">
        <f t="shared" si="40"/>
        <v>159</v>
      </c>
      <c r="K164" t="str">
        <f t="shared" si="39"/>
        <v>sáb</v>
      </c>
    </row>
    <row r="165" spans="1:11" x14ac:dyDescent="0.25">
      <c r="A165" s="98">
        <v>9</v>
      </c>
      <c r="B165" s="3">
        <f t="shared" si="36"/>
        <v>42530</v>
      </c>
      <c r="C165">
        <f t="shared" si="33"/>
        <v>6</v>
      </c>
      <c r="D165">
        <f t="shared" si="31"/>
        <v>60</v>
      </c>
      <c r="E165" s="106">
        <f t="shared" si="34"/>
        <v>42522</v>
      </c>
      <c r="F165" s="145">
        <f t="shared" si="35"/>
        <v>24</v>
      </c>
      <c r="H165">
        <f t="shared" si="37"/>
        <v>23</v>
      </c>
      <c r="I165" s="64">
        <f t="shared" si="40"/>
        <v>42267</v>
      </c>
      <c r="J165">
        <f t="shared" si="40"/>
        <v>160</v>
      </c>
      <c r="K165" t="str">
        <f t="shared" si="39"/>
        <v>dom</v>
      </c>
    </row>
    <row r="166" spans="1:11" x14ac:dyDescent="0.25">
      <c r="A166" s="98">
        <v>9</v>
      </c>
      <c r="B166" s="3">
        <f t="shared" si="36"/>
        <v>42531</v>
      </c>
      <c r="C166">
        <f t="shared" si="33"/>
        <v>6</v>
      </c>
      <c r="D166">
        <f t="shared" si="31"/>
        <v>61</v>
      </c>
      <c r="E166" s="106">
        <f t="shared" si="34"/>
        <v>42522</v>
      </c>
      <c r="F166" s="145">
        <f t="shared" si="35"/>
        <v>24</v>
      </c>
      <c r="H166">
        <f t="shared" si="37"/>
        <v>24</v>
      </c>
      <c r="I166" s="64">
        <f t="shared" si="40"/>
        <v>42268</v>
      </c>
      <c r="J166">
        <f t="shared" si="40"/>
        <v>161</v>
      </c>
      <c r="K166" t="str">
        <f t="shared" si="39"/>
        <v>seg</v>
      </c>
    </row>
    <row r="167" spans="1:11" x14ac:dyDescent="0.25">
      <c r="A167" s="98">
        <v>9</v>
      </c>
      <c r="B167" s="3">
        <f t="shared" si="36"/>
        <v>42532</v>
      </c>
      <c r="C167">
        <f t="shared" si="33"/>
        <v>6</v>
      </c>
      <c r="D167">
        <f t="shared" si="31"/>
        <v>62</v>
      </c>
      <c r="E167" s="106">
        <f t="shared" si="34"/>
        <v>42522</v>
      </c>
      <c r="F167" s="145">
        <f t="shared" si="35"/>
        <v>24</v>
      </c>
      <c r="H167">
        <f t="shared" si="37"/>
        <v>24</v>
      </c>
      <c r="I167" s="64">
        <f t="shared" si="40"/>
        <v>42269</v>
      </c>
      <c r="J167">
        <f t="shared" si="40"/>
        <v>162</v>
      </c>
      <c r="K167" t="str">
        <f t="shared" si="39"/>
        <v>ter</v>
      </c>
    </row>
    <row r="168" spans="1:11" x14ac:dyDescent="0.25">
      <c r="A168" s="98">
        <v>9</v>
      </c>
      <c r="B168" s="3">
        <f t="shared" si="36"/>
        <v>42533</v>
      </c>
      <c r="C168">
        <f t="shared" si="33"/>
        <v>6</v>
      </c>
      <c r="D168">
        <f t="shared" si="31"/>
        <v>63</v>
      </c>
      <c r="E168" s="106">
        <f t="shared" si="34"/>
        <v>42522</v>
      </c>
      <c r="F168" s="145">
        <f t="shared" si="35"/>
        <v>24</v>
      </c>
      <c r="H168">
        <f t="shared" si="37"/>
        <v>24</v>
      </c>
      <c r="I168" s="64">
        <f t="shared" ref="I168:J183" si="41">I167+1</f>
        <v>42270</v>
      </c>
      <c r="J168">
        <f t="shared" si="41"/>
        <v>163</v>
      </c>
      <c r="K168" t="str">
        <f t="shared" si="39"/>
        <v>qua</v>
      </c>
    </row>
    <row r="169" spans="1:11" x14ac:dyDescent="0.25">
      <c r="A169" s="98">
        <v>10</v>
      </c>
      <c r="B169" s="3">
        <f t="shared" si="36"/>
        <v>42534</v>
      </c>
      <c r="C169">
        <f t="shared" si="33"/>
        <v>6</v>
      </c>
      <c r="D169">
        <f t="shared" si="31"/>
        <v>64</v>
      </c>
      <c r="E169" s="106">
        <f t="shared" si="34"/>
        <v>42522</v>
      </c>
      <c r="F169" s="145">
        <f t="shared" si="35"/>
        <v>25</v>
      </c>
      <c r="H169">
        <f t="shared" si="37"/>
        <v>24</v>
      </c>
      <c r="I169" s="64">
        <f t="shared" si="41"/>
        <v>42271</v>
      </c>
      <c r="J169">
        <f t="shared" si="41"/>
        <v>164</v>
      </c>
      <c r="K169" t="str">
        <f t="shared" si="39"/>
        <v>qui</v>
      </c>
    </row>
    <row r="170" spans="1:11" x14ac:dyDescent="0.25">
      <c r="A170" s="98">
        <v>10</v>
      </c>
      <c r="B170" s="3">
        <f t="shared" si="36"/>
        <v>42535</v>
      </c>
      <c r="C170">
        <f t="shared" si="33"/>
        <v>6</v>
      </c>
      <c r="D170">
        <f t="shared" si="31"/>
        <v>65</v>
      </c>
      <c r="E170" s="106">
        <f t="shared" si="34"/>
        <v>42522</v>
      </c>
      <c r="F170" s="145">
        <f t="shared" si="35"/>
        <v>25</v>
      </c>
      <c r="H170">
        <f t="shared" si="37"/>
        <v>24</v>
      </c>
      <c r="I170" s="64">
        <f t="shared" si="41"/>
        <v>42272</v>
      </c>
      <c r="J170">
        <f t="shared" si="41"/>
        <v>165</v>
      </c>
      <c r="K170" t="str">
        <f t="shared" si="39"/>
        <v>sex</v>
      </c>
    </row>
    <row r="171" spans="1:11" x14ac:dyDescent="0.25">
      <c r="A171" s="98">
        <v>10</v>
      </c>
      <c r="B171" s="3">
        <f t="shared" si="36"/>
        <v>42536</v>
      </c>
      <c r="C171">
        <f t="shared" si="33"/>
        <v>6</v>
      </c>
      <c r="D171">
        <f t="shared" si="31"/>
        <v>66</v>
      </c>
      <c r="E171" s="106">
        <f t="shared" si="34"/>
        <v>42522</v>
      </c>
      <c r="F171" s="145">
        <f t="shared" si="35"/>
        <v>25</v>
      </c>
      <c r="H171">
        <f t="shared" si="37"/>
        <v>24</v>
      </c>
      <c r="I171" s="64">
        <f t="shared" si="41"/>
        <v>42273</v>
      </c>
      <c r="J171">
        <f t="shared" si="41"/>
        <v>166</v>
      </c>
      <c r="K171" t="str">
        <f t="shared" si="39"/>
        <v>sáb</v>
      </c>
    </row>
    <row r="172" spans="1:11" x14ac:dyDescent="0.25">
      <c r="A172" s="98">
        <v>10</v>
      </c>
      <c r="B172" s="3">
        <f t="shared" si="36"/>
        <v>42537</v>
      </c>
      <c r="C172">
        <f t="shared" si="33"/>
        <v>6</v>
      </c>
      <c r="D172">
        <f t="shared" ref="D172:D235" si="42">D171+1</f>
        <v>67</v>
      </c>
      <c r="E172" s="106">
        <f t="shared" si="34"/>
        <v>42522</v>
      </c>
      <c r="F172" s="145">
        <f t="shared" si="35"/>
        <v>25</v>
      </c>
      <c r="H172">
        <f t="shared" si="37"/>
        <v>24</v>
      </c>
      <c r="I172" s="64">
        <f t="shared" si="41"/>
        <v>42274</v>
      </c>
      <c r="J172">
        <f t="shared" si="41"/>
        <v>167</v>
      </c>
      <c r="K172" t="str">
        <f t="shared" si="39"/>
        <v>dom</v>
      </c>
    </row>
    <row r="173" spans="1:11" x14ac:dyDescent="0.25">
      <c r="A173" s="98">
        <v>10</v>
      </c>
      <c r="B173" s="3">
        <f t="shared" si="36"/>
        <v>42538</v>
      </c>
      <c r="C173">
        <f t="shared" si="33"/>
        <v>6</v>
      </c>
      <c r="D173">
        <f t="shared" si="42"/>
        <v>68</v>
      </c>
      <c r="E173" s="106">
        <f t="shared" si="34"/>
        <v>42522</v>
      </c>
      <c r="F173" s="145">
        <f t="shared" si="35"/>
        <v>25</v>
      </c>
      <c r="H173">
        <f t="shared" si="37"/>
        <v>25</v>
      </c>
      <c r="I173" s="64">
        <f t="shared" si="41"/>
        <v>42275</v>
      </c>
      <c r="J173">
        <f t="shared" si="41"/>
        <v>168</v>
      </c>
      <c r="K173" t="str">
        <f t="shared" si="39"/>
        <v>seg</v>
      </c>
    </row>
    <row r="174" spans="1:11" x14ac:dyDescent="0.25">
      <c r="A174" s="98">
        <v>10</v>
      </c>
      <c r="B174" s="3">
        <f t="shared" si="36"/>
        <v>42539</v>
      </c>
      <c r="C174">
        <f t="shared" si="33"/>
        <v>6</v>
      </c>
      <c r="D174">
        <f t="shared" si="42"/>
        <v>69</v>
      </c>
      <c r="E174" s="106">
        <f t="shared" si="34"/>
        <v>42522</v>
      </c>
      <c r="F174" s="145">
        <f t="shared" si="35"/>
        <v>25</v>
      </c>
      <c r="H174">
        <f t="shared" si="37"/>
        <v>25</v>
      </c>
      <c r="I174" s="64">
        <f t="shared" si="41"/>
        <v>42276</v>
      </c>
      <c r="J174">
        <f t="shared" si="41"/>
        <v>169</v>
      </c>
      <c r="K174" t="str">
        <f t="shared" si="39"/>
        <v>ter</v>
      </c>
    </row>
    <row r="175" spans="1:11" x14ac:dyDescent="0.25">
      <c r="A175" s="98">
        <v>10</v>
      </c>
      <c r="B175" s="3">
        <f t="shared" si="36"/>
        <v>42540</v>
      </c>
      <c r="C175">
        <f t="shared" si="33"/>
        <v>6</v>
      </c>
      <c r="D175">
        <f t="shared" si="42"/>
        <v>70</v>
      </c>
      <c r="E175" s="106">
        <f t="shared" si="34"/>
        <v>42522</v>
      </c>
      <c r="F175" s="145">
        <f t="shared" si="35"/>
        <v>25</v>
      </c>
      <c r="H175">
        <f t="shared" si="37"/>
        <v>25</v>
      </c>
      <c r="I175" s="64">
        <f t="shared" si="41"/>
        <v>42277</v>
      </c>
      <c r="J175">
        <f t="shared" si="41"/>
        <v>170</v>
      </c>
      <c r="K175" t="str">
        <f t="shared" si="39"/>
        <v>qua</v>
      </c>
    </row>
    <row r="176" spans="1:11" x14ac:dyDescent="0.25">
      <c r="A176" s="98">
        <v>11</v>
      </c>
      <c r="B176" s="3">
        <f t="shared" si="36"/>
        <v>42541</v>
      </c>
      <c r="C176">
        <f t="shared" si="33"/>
        <v>6</v>
      </c>
      <c r="D176">
        <f t="shared" si="42"/>
        <v>71</v>
      </c>
      <c r="E176" s="106">
        <f t="shared" si="34"/>
        <v>42522</v>
      </c>
      <c r="F176" s="145">
        <f t="shared" si="35"/>
        <v>26</v>
      </c>
      <c r="H176">
        <f t="shared" si="37"/>
        <v>25</v>
      </c>
      <c r="I176" s="64">
        <f t="shared" si="41"/>
        <v>42278</v>
      </c>
      <c r="J176">
        <f t="shared" si="41"/>
        <v>171</v>
      </c>
      <c r="K176" t="str">
        <f t="shared" si="39"/>
        <v>qui</v>
      </c>
    </row>
    <row r="177" spans="1:11" x14ac:dyDescent="0.25">
      <c r="A177" s="98">
        <v>11</v>
      </c>
      <c r="B177" s="3">
        <f t="shared" si="36"/>
        <v>42542</v>
      </c>
      <c r="C177">
        <f t="shared" si="33"/>
        <v>6</v>
      </c>
      <c r="D177">
        <f t="shared" si="42"/>
        <v>72</v>
      </c>
      <c r="E177" s="106">
        <f t="shared" si="34"/>
        <v>42522</v>
      </c>
      <c r="F177" s="145">
        <f t="shared" si="35"/>
        <v>26</v>
      </c>
      <c r="H177">
        <f t="shared" si="37"/>
        <v>25</v>
      </c>
      <c r="I177" s="64">
        <f t="shared" si="41"/>
        <v>42279</v>
      </c>
      <c r="J177">
        <f t="shared" si="41"/>
        <v>172</v>
      </c>
      <c r="K177" t="str">
        <f t="shared" si="39"/>
        <v>sex</v>
      </c>
    </row>
    <row r="178" spans="1:11" x14ac:dyDescent="0.25">
      <c r="A178" s="98">
        <v>11</v>
      </c>
      <c r="B178" s="3">
        <f t="shared" si="36"/>
        <v>42543</v>
      </c>
      <c r="C178">
        <f t="shared" si="33"/>
        <v>6</v>
      </c>
      <c r="D178">
        <f t="shared" si="42"/>
        <v>73</v>
      </c>
      <c r="E178" s="106">
        <f t="shared" si="34"/>
        <v>42522</v>
      </c>
      <c r="F178" s="145">
        <f t="shared" si="35"/>
        <v>26</v>
      </c>
      <c r="H178">
        <f t="shared" si="37"/>
        <v>25</v>
      </c>
      <c r="I178" s="64">
        <f t="shared" si="41"/>
        <v>42280</v>
      </c>
      <c r="J178">
        <f t="shared" si="41"/>
        <v>173</v>
      </c>
      <c r="K178" t="str">
        <f t="shared" si="39"/>
        <v>sáb</v>
      </c>
    </row>
    <row r="179" spans="1:11" x14ac:dyDescent="0.25">
      <c r="A179" s="98">
        <v>11</v>
      </c>
      <c r="B179" s="3">
        <f t="shared" si="36"/>
        <v>42544</v>
      </c>
      <c r="C179">
        <f t="shared" si="33"/>
        <v>6</v>
      </c>
      <c r="D179">
        <f t="shared" si="42"/>
        <v>74</v>
      </c>
      <c r="E179" s="106">
        <f t="shared" si="34"/>
        <v>42522</v>
      </c>
      <c r="F179" s="145">
        <f t="shared" si="35"/>
        <v>26</v>
      </c>
      <c r="H179">
        <f t="shared" si="37"/>
        <v>25</v>
      </c>
      <c r="I179" s="64">
        <f t="shared" si="41"/>
        <v>42281</v>
      </c>
      <c r="J179">
        <f t="shared" si="41"/>
        <v>174</v>
      </c>
      <c r="K179" t="str">
        <f t="shared" si="39"/>
        <v>dom</v>
      </c>
    </row>
    <row r="180" spans="1:11" x14ac:dyDescent="0.25">
      <c r="A180" s="98">
        <v>11</v>
      </c>
      <c r="B180" s="3">
        <f t="shared" si="36"/>
        <v>42545</v>
      </c>
      <c r="C180">
        <f t="shared" si="33"/>
        <v>6</v>
      </c>
      <c r="D180">
        <f t="shared" si="42"/>
        <v>75</v>
      </c>
      <c r="E180" s="106">
        <f t="shared" si="34"/>
        <v>42522</v>
      </c>
      <c r="F180" s="145">
        <f t="shared" si="35"/>
        <v>26</v>
      </c>
      <c r="H180">
        <f t="shared" si="37"/>
        <v>26</v>
      </c>
      <c r="I180" s="64">
        <f t="shared" si="41"/>
        <v>42282</v>
      </c>
      <c r="J180">
        <f t="shared" si="41"/>
        <v>175</v>
      </c>
      <c r="K180" t="str">
        <f t="shared" si="39"/>
        <v>seg</v>
      </c>
    </row>
    <row r="181" spans="1:11" x14ac:dyDescent="0.25">
      <c r="A181" s="98">
        <v>11</v>
      </c>
      <c r="B181" s="3">
        <f t="shared" si="36"/>
        <v>42546</v>
      </c>
      <c r="C181">
        <f t="shared" si="33"/>
        <v>6</v>
      </c>
      <c r="D181">
        <f t="shared" si="42"/>
        <v>76</v>
      </c>
      <c r="E181" s="106">
        <f t="shared" si="34"/>
        <v>42522</v>
      </c>
      <c r="F181" s="145">
        <f t="shared" si="35"/>
        <v>26</v>
      </c>
      <c r="H181">
        <f t="shared" si="37"/>
        <v>26</v>
      </c>
      <c r="I181" s="64">
        <f t="shared" si="41"/>
        <v>42283</v>
      </c>
      <c r="J181">
        <f t="shared" si="41"/>
        <v>176</v>
      </c>
      <c r="K181" t="str">
        <f t="shared" si="39"/>
        <v>ter</v>
      </c>
    </row>
    <row r="182" spans="1:11" x14ac:dyDescent="0.25">
      <c r="A182" s="98">
        <v>11</v>
      </c>
      <c r="B182" s="3">
        <f t="shared" si="36"/>
        <v>42547</v>
      </c>
      <c r="C182">
        <f t="shared" si="33"/>
        <v>6</v>
      </c>
      <c r="D182">
        <f t="shared" si="42"/>
        <v>77</v>
      </c>
      <c r="E182" s="106">
        <f t="shared" si="34"/>
        <v>42522</v>
      </c>
      <c r="F182" s="145">
        <f t="shared" si="35"/>
        <v>26</v>
      </c>
      <c r="H182">
        <f t="shared" si="37"/>
        <v>26</v>
      </c>
      <c r="I182" s="64">
        <f t="shared" si="41"/>
        <v>42284</v>
      </c>
      <c r="J182">
        <f t="shared" si="41"/>
        <v>177</v>
      </c>
      <c r="K182" t="str">
        <f t="shared" si="39"/>
        <v>qua</v>
      </c>
    </row>
    <row r="183" spans="1:11" x14ac:dyDescent="0.25">
      <c r="A183" s="98">
        <v>12</v>
      </c>
      <c r="B183" s="3">
        <f t="shared" si="36"/>
        <v>42548</v>
      </c>
      <c r="C183">
        <f t="shared" si="33"/>
        <v>6</v>
      </c>
      <c r="D183">
        <f t="shared" si="42"/>
        <v>78</v>
      </c>
      <c r="E183" s="106">
        <f t="shared" si="34"/>
        <v>42522</v>
      </c>
      <c r="F183" s="145">
        <f t="shared" si="35"/>
        <v>27</v>
      </c>
      <c r="H183">
        <f t="shared" si="37"/>
        <v>26</v>
      </c>
      <c r="I183" s="64">
        <f t="shared" si="41"/>
        <v>42285</v>
      </c>
      <c r="J183">
        <f t="shared" si="41"/>
        <v>178</v>
      </c>
      <c r="K183" t="str">
        <f t="shared" si="39"/>
        <v>qui</v>
      </c>
    </row>
    <row r="184" spans="1:11" x14ac:dyDescent="0.25">
      <c r="A184" s="98">
        <v>12</v>
      </c>
      <c r="B184" s="3">
        <f t="shared" si="36"/>
        <v>42549</v>
      </c>
      <c r="C184">
        <f t="shared" si="33"/>
        <v>6</v>
      </c>
      <c r="D184">
        <f t="shared" si="42"/>
        <v>79</v>
      </c>
      <c r="E184" s="106">
        <f t="shared" si="34"/>
        <v>42522</v>
      </c>
      <c r="F184" s="145">
        <f t="shared" si="35"/>
        <v>27</v>
      </c>
      <c r="H184">
        <f t="shared" si="37"/>
        <v>26</v>
      </c>
      <c r="I184" s="64">
        <f t="shared" ref="I184:J199" si="43">I183+1</f>
        <v>42286</v>
      </c>
      <c r="J184">
        <f t="shared" si="43"/>
        <v>179</v>
      </c>
      <c r="K184" t="str">
        <f t="shared" si="39"/>
        <v>sex</v>
      </c>
    </row>
    <row r="185" spans="1:11" x14ac:dyDescent="0.25">
      <c r="A185" s="98">
        <v>12</v>
      </c>
      <c r="B185" s="3">
        <f t="shared" si="36"/>
        <v>42550</v>
      </c>
      <c r="C185">
        <f t="shared" si="33"/>
        <v>6</v>
      </c>
      <c r="D185">
        <f t="shared" si="42"/>
        <v>80</v>
      </c>
      <c r="E185" s="106">
        <f t="shared" si="34"/>
        <v>42522</v>
      </c>
      <c r="F185" s="145">
        <f t="shared" si="35"/>
        <v>27</v>
      </c>
      <c r="H185">
        <f t="shared" si="37"/>
        <v>26</v>
      </c>
      <c r="I185" s="64">
        <f t="shared" si="43"/>
        <v>42287</v>
      </c>
      <c r="J185">
        <f t="shared" si="43"/>
        <v>180</v>
      </c>
      <c r="K185" t="str">
        <f t="shared" si="39"/>
        <v>sáb</v>
      </c>
    </row>
    <row r="186" spans="1:11" x14ac:dyDescent="0.25">
      <c r="A186" s="98">
        <v>12</v>
      </c>
      <c r="B186" s="3">
        <f t="shared" si="36"/>
        <v>42551</v>
      </c>
      <c r="C186">
        <f t="shared" si="33"/>
        <v>6</v>
      </c>
      <c r="D186">
        <f t="shared" si="42"/>
        <v>81</v>
      </c>
      <c r="E186" s="106">
        <f t="shared" si="34"/>
        <v>42522</v>
      </c>
      <c r="F186" s="145">
        <f t="shared" si="35"/>
        <v>27</v>
      </c>
      <c r="H186">
        <f t="shared" si="37"/>
        <v>26</v>
      </c>
      <c r="I186" s="64">
        <f t="shared" si="43"/>
        <v>42288</v>
      </c>
      <c r="J186">
        <f t="shared" si="43"/>
        <v>181</v>
      </c>
      <c r="K186" t="str">
        <f t="shared" si="39"/>
        <v>dom</v>
      </c>
    </row>
    <row r="187" spans="1:11" x14ac:dyDescent="0.25">
      <c r="A187" s="98">
        <v>12</v>
      </c>
      <c r="B187" s="3">
        <f t="shared" si="36"/>
        <v>42552</v>
      </c>
      <c r="C187">
        <f t="shared" si="33"/>
        <v>7</v>
      </c>
      <c r="D187">
        <f t="shared" si="42"/>
        <v>82</v>
      </c>
      <c r="E187" s="106">
        <f t="shared" si="34"/>
        <v>42552</v>
      </c>
      <c r="F187" s="145">
        <f t="shared" si="35"/>
        <v>27</v>
      </c>
      <c r="H187">
        <f t="shared" si="37"/>
        <v>27</v>
      </c>
      <c r="I187" s="64">
        <f t="shared" si="43"/>
        <v>42289</v>
      </c>
      <c r="J187">
        <f t="shared" si="43"/>
        <v>182</v>
      </c>
      <c r="K187" t="str">
        <f t="shared" si="39"/>
        <v>seg</v>
      </c>
    </row>
    <row r="188" spans="1:11" x14ac:dyDescent="0.25">
      <c r="A188" s="98">
        <v>12</v>
      </c>
      <c r="B188" s="3">
        <f t="shared" si="36"/>
        <v>42553</v>
      </c>
      <c r="C188">
        <f t="shared" si="33"/>
        <v>7</v>
      </c>
      <c r="D188">
        <f t="shared" si="42"/>
        <v>83</v>
      </c>
      <c r="E188" s="106">
        <f t="shared" si="34"/>
        <v>42552</v>
      </c>
      <c r="F188" s="145">
        <f t="shared" si="35"/>
        <v>27</v>
      </c>
      <c r="H188">
        <f t="shared" si="37"/>
        <v>27</v>
      </c>
      <c r="I188" s="64">
        <f t="shared" si="43"/>
        <v>42290</v>
      </c>
      <c r="J188">
        <f t="shared" si="43"/>
        <v>183</v>
      </c>
      <c r="K188" t="str">
        <f t="shared" si="39"/>
        <v>ter</v>
      </c>
    </row>
    <row r="189" spans="1:11" x14ac:dyDescent="0.25">
      <c r="A189" s="98">
        <v>12</v>
      </c>
      <c r="B189" s="3">
        <f t="shared" si="36"/>
        <v>42554</v>
      </c>
      <c r="C189">
        <f t="shared" si="33"/>
        <v>7</v>
      </c>
      <c r="D189">
        <f t="shared" si="42"/>
        <v>84</v>
      </c>
      <c r="E189" s="106">
        <f t="shared" si="34"/>
        <v>42552</v>
      </c>
      <c r="F189" s="145">
        <f t="shared" si="35"/>
        <v>27</v>
      </c>
      <c r="H189">
        <f t="shared" si="37"/>
        <v>27</v>
      </c>
      <c r="I189" s="64">
        <f t="shared" si="43"/>
        <v>42291</v>
      </c>
      <c r="J189">
        <f t="shared" si="43"/>
        <v>184</v>
      </c>
      <c r="K189" t="str">
        <f t="shared" si="39"/>
        <v>qua</v>
      </c>
    </row>
    <row r="190" spans="1:11" x14ac:dyDescent="0.25">
      <c r="A190" s="98">
        <v>13</v>
      </c>
      <c r="B190" s="3">
        <f t="shared" si="36"/>
        <v>42555</v>
      </c>
      <c r="C190">
        <f t="shared" si="33"/>
        <v>7</v>
      </c>
      <c r="D190">
        <f t="shared" si="42"/>
        <v>85</v>
      </c>
      <c r="E190" s="106">
        <f t="shared" si="34"/>
        <v>42552</v>
      </c>
      <c r="F190" s="145">
        <f t="shared" si="35"/>
        <v>28</v>
      </c>
      <c r="H190">
        <f t="shared" si="37"/>
        <v>27</v>
      </c>
      <c r="I190" s="64">
        <f t="shared" si="43"/>
        <v>42292</v>
      </c>
      <c r="J190">
        <f t="shared" si="43"/>
        <v>185</v>
      </c>
      <c r="K190" t="str">
        <f t="shared" si="39"/>
        <v>qui</v>
      </c>
    </row>
    <row r="191" spans="1:11" x14ac:dyDescent="0.25">
      <c r="A191" s="98">
        <v>13</v>
      </c>
      <c r="B191" s="3">
        <f t="shared" si="36"/>
        <v>42556</v>
      </c>
      <c r="C191">
        <f t="shared" si="33"/>
        <v>7</v>
      </c>
      <c r="D191">
        <f t="shared" si="42"/>
        <v>86</v>
      </c>
      <c r="E191" s="106">
        <f t="shared" si="34"/>
        <v>42552</v>
      </c>
      <c r="F191" s="145">
        <f t="shared" si="35"/>
        <v>28</v>
      </c>
      <c r="H191">
        <f t="shared" si="37"/>
        <v>27</v>
      </c>
      <c r="I191" s="64">
        <f t="shared" si="43"/>
        <v>42293</v>
      </c>
      <c r="J191">
        <f t="shared" si="43"/>
        <v>186</v>
      </c>
      <c r="K191" t="str">
        <f t="shared" si="39"/>
        <v>sex</v>
      </c>
    </row>
    <row r="192" spans="1:11" x14ac:dyDescent="0.25">
      <c r="A192" s="98">
        <v>13</v>
      </c>
      <c r="B192" s="3">
        <f t="shared" si="36"/>
        <v>42557</v>
      </c>
      <c r="C192">
        <f t="shared" si="33"/>
        <v>7</v>
      </c>
      <c r="D192">
        <f t="shared" si="42"/>
        <v>87</v>
      </c>
      <c r="E192" s="106">
        <f t="shared" si="34"/>
        <v>42552</v>
      </c>
      <c r="F192" s="145">
        <f t="shared" si="35"/>
        <v>28</v>
      </c>
      <c r="G192">
        <v>27</v>
      </c>
      <c r="H192">
        <f t="shared" si="37"/>
        <v>27</v>
      </c>
      <c r="I192" s="64">
        <f t="shared" si="43"/>
        <v>42294</v>
      </c>
      <c r="J192">
        <f t="shared" si="43"/>
        <v>187</v>
      </c>
      <c r="K192" t="str">
        <f t="shared" si="39"/>
        <v>sáb</v>
      </c>
    </row>
    <row r="193" spans="1:11" x14ac:dyDescent="0.25">
      <c r="A193" s="98">
        <v>13</v>
      </c>
      <c r="B193" s="3">
        <f t="shared" si="36"/>
        <v>42558</v>
      </c>
      <c r="C193">
        <f t="shared" si="33"/>
        <v>7</v>
      </c>
      <c r="D193">
        <f t="shared" si="42"/>
        <v>88</v>
      </c>
      <c r="E193" s="106">
        <f t="shared" si="34"/>
        <v>42552</v>
      </c>
      <c r="F193" s="145">
        <f t="shared" si="35"/>
        <v>28</v>
      </c>
      <c r="G193" s="63">
        <f>VLOOKUP(G192,A186:B193,2,1)</f>
        <v>42558</v>
      </c>
      <c r="H193">
        <f t="shared" si="37"/>
        <v>27</v>
      </c>
      <c r="I193" s="64">
        <f t="shared" si="43"/>
        <v>42295</v>
      </c>
      <c r="J193">
        <f t="shared" si="43"/>
        <v>188</v>
      </c>
      <c r="K193" t="str">
        <f t="shared" si="39"/>
        <v>dom</v>
      </c>
    </row>
    <row r="194" spans="1:11" x14ac:dyDescent="0.25">
      <c r="A194" s="98">
        <v>13</v>
      </c>
      <c r="B194" s="3">
        <f t="shared" si="36"/>
        <v>42559</v>
      </c>
      <c r="C194">
        <f t="shared" si="33"/>
        <v>7</v>
      </c>
      <c r="D194">
        <f t="shared" si="42"/>
        <v>89</v>
      </c>
      <c r="E194" s="106">
        <f t="shared" si="34"/>
        <v>42552</v>
      </c>
      <c r="F194" s="145">
        <f t="shared" si="35"/>
        <v>28</v>
      </c>
      <c r="H194">
        <f t="shared" si="37"/>
        <v>28</v>
      </c>
      <c r="I194" s="64">
        <f t="shared" si="43"/>
        <v>42296</v>
      </c>
      <c r="J194">
        <f t="shared" si="43"/>
        <v>189</v>
      </c>
      <c r="K194" t="str">
        <f t="shared" si="39"/>
        <v>seg</v>
      </c>
    </row>
    <row r="195" spans="1:11" x14ac:dyDescent="0.25">
      <c r="A195" s="98">
        <v>13</v>
      </c>
      <c r="B195" s="3">
        <f t="shared" si="36"/>
        <v>42560</v>
      </c>
      <c r="C195">
        <f t="shared" si="33"/>
        <v>7</v>
      </c>
      <c r="D195">
        <f t="shared" si="42"/>
        <v>90</v>
      </c>
      <c r="E195" s="106">
        <f t="shared" si="34"/>
        <v>42552</v>
      </c>
      <c r="F195" s="145">
        <f t="shared" si="35"/>
        <v>28</v>
      </c>
      <c r="H195">
        <f t="shared" si="37"/>
        <v>28</v>
      </c>
      <c r="I195" s="64">
        <f t="shared" si="43"/>
        <v>42297</v>
      </c>
      <c r="J195">
        <f t="shared" si="43"/>
        <v>190</v>
      </c>
      <c r="K195" t="str">
        <f t="shared" si="39"/>
        <v>ter</v>
      </c>
    </row>
    <row r="196" spans="1:11" x14ac:dyDescent="0.25">
      <c r="A196" s="98">
        <v>13</v>
      </c>
      <c r="B196" s="3">
        <f t="shared" si="36"/>
        <v>42561</v>
      </c>
      <c r="C196">
        <f t="shared" si="33"/>
        <v>7</v>
      </c>
      <c r="D196">
        <f t="shared" si="42"/>
        <v>91</v>
      </c>
      <c r="E196" s="106">
        <f t="shared" si="34"/>
        <v>42552</v>
      </c>
      <c r="F196" s="145">
        <f t="shared" si="35"/>
        <v>28</v>
      </c>
      <c r="H196">
        <f t="shared" si="37"/>
        <v>28</v>
      </c>
      <c r="I196" s="64">
        <f t="shared" si="43"/>
        <v>42298</v>
      </c>
      <c r="J196">
        <f t="shared" si="43"/>
        <v>191</v>
      </c>
      <c r="K196" t="str">
        <f t="shared" si="39"/>
        <v>qua</v>
      </c>
    </row>
    <row r="197" spans="1:11" x14ac:dyDescent="0.25">
      <c r="A197" s="98">
        <v>14</v>
      </c>
      <c r="B197" s="3">
        <f t="shared" si="36"/>
        <v>42562</v>
      </c>
      <c r="C197">
        <f t="shared" ref="C197:C260" si="44">MONTH(B197)</f>
        <v>7</v>
      </c>
      <c r="D197">
        <f t="shared" si="42"/>
        <v>92</v>
      </c>
      <c r="E197" s="106">
        <f t="shared" si="34"/>
        <v>42552</v>
      </c>
      <c r="F197" s="145">
        <f t="shared" si="35"/>
        <v>29</v>
      </c>
      <c r="H197">
        <f t="shared" si="37"/>
        <v>28</v>
      </c>
      <c r="I197" s="64">
        <f t="shared" si="43"/>
        <v>42299</v>
      </c>
      <c r="J197">
        <f t="shared" si="43"/>
        <v>192</v>
      </c>
      <c r="K197" t="str">
        <f t="shared" si="39"/>
        <v>qui</v>
      </c>
    </row>
    <row r="198" spans="1:11" x14ac:dyDescent="0.25">
      <c r="A198" s="98">
        <v>14</v>
      </c>
      <c r="B198" s="3">
        <f t="shared" si="36"/>
        <v>42563</v>
      </c>
      <c r="C198">
        <f t="shared" si="44"/>
        <v>7</v>
      </c>
      <c r="D198">
        <f t="shared" si="42"/>
        <v>93</v>
      </c>
      <c r="E198" s="106">
        <f t="shared" ref="E198:E261" si="45">EOMONTH(B198,-1)+1</f>
        <v>42552</v>
      </c>
      <c r="F198" s="145">
        <f t="shared" ref="F198:F261" si="46">WEEKNUM(B198,2)</f>
        <v>29</v>
      </c>
      <c r="H198">
        <f t="shared" si="37"/>
        <v>28</v>
      </c>
      <c r="I198" s="64">
        <f t="shared" si="43"/>
        <v>42300</v>
      </c>
      <c r="J198">
        <f t="shared" si="43"/>
        <v>193</v>
      </c>
      <c r="K198" t="str">
        <f t="shared" si="39"/>
        <v>sex</v>
      </c>
    </row>
    <row r="199" spans="1:11" x14ac:dyDescent="0.25">
      <c r="A199" s="98">
        <v>14</v>
      </c>
      <c r="B199" s="3">
        <f t="shared" ref="B199:B262" si="47">B198+1</f>
        <v>42564</v>
      </c>
      <c r="C199">
        <f t="shared" si="44"/>
        <v>7</v>
      </c>
      <c r="D199">
        <f t="shared" si="42"/>
        <v>94</v>
      </c>
      <c r="E199" s="106">
        <f t="shared" si="45"/>
        <v>42552</v>
      </c>
      <c r="F199" s="145">
        <f t="shared" si="46"/>
        <v>29</v>
      </c>
      <c r="H199">
        <f t="shared" ref="H199:H232" si="48">IF(WEEKDAY(I199,2)=1,H198+1,H198)</f>
        <v>28</v>
      </c>
      <c r="I199" s="64">
        <f t="shared" si="43"/>
        <v>42301</v>
      </c>
      <c r="J199">
        <f t="shared" si="43"/>
        <v>194</v>
      </c>
      <c r="K199" t="str">
        <f t="shared" si="39"/>
        <v>sáb</v>
      </c>
    </row>
    <row r="200" spans="1:11" x14ac:dyDescent="0.25">
      <c r="A200" s="98">
        <v>14</v>
      </c>
      <c r="B200" s="3">
        <f t="shared" si="47"/>
        <v>42565</v>
      </c>
      <c r="C200">
        <f t="shared" si="44"/>
        <v>7</v>
      </c>
      <c r="D200">
        <f t="shared" si="42"/>
        <v>95</v>
      </c>
      <c r="E200" s="106">
        <f t="shared" si="45"/>
        <v>42552</v>
      </c>
      <c r="F200" s="145">
        <f t="shared" si="46"/>
        <v>29</v>
      </c>
      <c r="H200">
        <f t="shared" si="48"/>
        <v>28</v>
      </c>
      <c r="I200" s="64">
        <f t="shared" ref="I200:J215" si="49">I199+1</f>
        <v>42302</v>
      </c>
      <c r="J200">
        <f t="shared" si="49"/>
        <v>195</v>
      </c>
      <c r="K200" t="str">
        <f t="shared" si="39"/>
        <v>dom</v>
      </c>
    </row>
    <row r="201" spans="1:11" x14ac:dyDescent="0.25">
      <c r="A201" s="98">
        <v>14</v>
      </c>
      <c r="B201" s="3">
        <f t="shared" si="47"/>
        <v>42566</v>
      </c>
      <c r="C201">
        <f t="shared" si="44"/>
        <v>7</v>
      </c>
      <c r="D201">
        <f t="shared" si="42"/>
        <v>96</v>
      </c>
      <c r="E201" s="106">
        <f t="shared" si="45"/>
        <v>42552</v>
      </c>
      <c r="F201" s="145">
        <f t="shared" si="46"/>
        <v>29</v>
      </c>
      <c r="H201">
        <f t="shared" si="48"/>
        <v>29</v>
      </c>
      <c r="I201" s="64">
        <f t="shared" si="49"/>
        <v>42303</v>
      </c>
      <c r="J201">
        <f t="shared" si="49"/>
        <v>196</v>
      </c>
      <c r="K201" t="str">
        <f t="shared" si="39"/>
        <v>seg</v>
      </c>
    </row>
    <row r="202" spans="1:11" x14ac:dyDescent="0.25">
      <c r="A202" s="98">
        <v>14</v>
      </c>
      <c r="B202" s="3">
        <f t="shared" si="47"/>
        <v>42567</v>
      </c>
      <c r="C202">
        <f t="shared" si="44"/>
        <v>7</v>
      </c>
      <c r="D202">
        <f t="shared" si="42"/>
        <v>97</v>
      </c>
      <c r="E202" s="106">
        <f t="shared" si="45"/>
        <v>42552</v>
      </c>
      <c r="F202" s="145">
        <f t="shared" si="46"/>
        <v>29</v>
      </c>
      <c r="H202">
        <f t="shared" si="48"/>
        <v>29</v>
      </c>
      <c r="I202" s="64">
        <f t="shared" si="49"/>
        <v>42304</v>
      </c>
      <c r="J202">
        <f t="shared" si="49"/>
        <v>197</v>
      </c>
      <c r="K202" t="str">
        <f t="shared" si="39"/>
        <v>ter</v>
      </c>
    </row>
    <row r="203" spans="1:11" x14ac:dyDescent="0.25">
      <c r="A203" s="98">
        <v>14</v>
      </c>
      <c r="B203" s="3">
        <f t="shared" si="47"/>
        <v>42568</v>
      </c>
      <c r="C203">
        <f t="shared" si="44"/>
        <v>7</v>
      </c>
      <c r="D203">
        <f t="shared" si="42"/>
        <v>98</v>
      </c>
      <c r="E203" s="106">
        <f t="shared" si="45"/>
        <v>42552</v>
      </c>
      <c r="F203" s="145">
        <f t="shared" si="46"/>
        <v>29</v>
      </c>
      <c r="H203">
        <f t="shared" si="48"/>
        <v>29</v>
      </c>
      <c r="I203" s="64">
        <f t="shared" si="49"/>
        <v>42305</v>
      </c>
      <c r="J203">
        <f t="shared" si="49"/>
        <v>198</v>
      </c>
      <c r="K203" t="str">
        <f t="shared" si="39"/>
        <v>qua</v>
      </c>
    </row>
    <row r="204" spans="1:11" x14ac:dyDescent="0.25">
      <c r="A204" s="98">
        <v>15</v>
      </c>
      <c r="B204" s="3">
        <f t="shared" si="47"/>
        <v>42569</v>
      </c>
      <c r="C204">
        <f t="shared" si="44"/>
        <v>7</v>
      </c>
      <c r="D204">
        <f t="shared" si="42"/>
        <v>99</v>
      </c>
      <c r="E204" s="106">
        <f t="shared" si="45"/>
        <v>42552</v>
      </c>
      <c r="F204" s="145">
        <f t="shared" si="46"/>
        <v>30</v>
      </c>
      <c r="H204">
        <f t="shared" si="48"/>
        <v>29</v>
      </c>
      <c r="I204" s="64">
        <f t="shared" si="49"/>
        <v>42306</v>
      </c>
      <c r="J204">
        <f t="shared" si="49"/>
        <v>199</v>
      </c>
      <c r="K204" t="str">
        <f t="shared" si="39"/>
        <v>qui</v>
      </c>
    </row>
    <row r="205" spans="1:11" x14ac:dyDescent="0.25">
      <c r="A205" s="98">
        <v>15</v>
      </c>
      <c r="B205" s="3">
        <f t="shared" si="47"/>
        <v>42570</v>
      </c>
      <c r="C205">
        <f t="shared" si="44"/>
        <v>7</v>
      </c>
      <c r="D205">
        <f t="shared" si="42"/>
        <v>100</v>
      </c>
      <c r="E205" s="106">
        <f t="shared" si="45"/>
        <v>42552</v>
      </c>
      <c r="F205" s="145">
        <f t="shared" si="46"/>
        <v>30</v>
      </c>
      <c r="H205">
        <f t="shared" si="48"/>
        <v>29</v>
      </c>
      <c r="I205" s="64">
        <f t="shared" si="49"/>
        <v>42307</v>
      </c>
      <c r="J205">
        <f t="shared" si="49"/>
        <v>200</v>
      </c>
      <c r="K205" t="str">
        <f t="shared" ref="K205:K236" si="50">TEXT(I205,"ddd")</f>
        <v>sex</v>
      </c>
    </row>
    <row r="206" spans="1:11" x14ac:dyDescent="0.25">
      <c r="A206" s="98">
        <v>15</v>
      </c>
      <c r="B206" s="3">
        <f t="shared" si="47"/>
        <v>42571</v>
      </c>
      <c r="C206">
        <f t="shared" si="44"/>
        <v>7</v>
      </c>
      <c r="D206">
        <f t="shared" si="42"/>
        <v>101</v>
      </c>
      <c r="E206" s="106">
        <f t="shared" si="45"/>
        <v>42552</v>
      </c>
      <c r="F206" s="145">
        <f t="shared" si="46"/>
        <v>30</v>
      </c>
      <c r="H206">
        <f t="shared" si="48"/>
        <v>29</v>
      </c>
      <c r="I206" s="64">
        <f t="shared" si="49"/>
        <v>42308</v>
      </c>
      <c r="J206">
        <f t="shared" si="49"/>
        <v>201</v>
      </c>
      <c r="K206" t="str">
        <f t="shared" si="50"/>
        <v>sáb</v>
      </c>
    </row>
    <row r="207" spans="1:11" x14ac:dyDescent="0.25">
      <c r="A207" s="98">
        <v>15</v>
      </c>
      <c r="B207" s="3">
        <f t="shared" si="47"/>
        <v>42572</v>
      </c>
      <c r="C207">
        <f t="shared" si="44"/>
        <v>7</v>
      </c>
      <c r="D207">
        <f t="shared" si="42"/>
        <v>102</v>
      </c>
      <c r="E207" s="106">
        <f t="shared" si="45"/>
        <v>42552</v>
      </c>
      <c r="F207" s="145">
        <f t="shared" si="46"/>
        <v>30</v>
      </c>
      <c r="H207">
        <f t="shared" si="48"/>
        <v>29</v>
      </c>
      <c r="I207" s="64">
        <f t="shared" si="49"/>
        <v>42309</v>
      </c>
      <c r="J207">
        <f t="shared" si="49"/>
        <v>202</v>
      </c>
      <c r="K207" t="str">
        <f t="shared" si="50"/>
        <v>dom</v>
      </c>
    </row>
    <row r="208" spans="1:11" x14ac:dyDescent="0.25">
      <c r="A208" s="98">
        <v>15</v>
      </c>
      <c r="B208" s="3">
        <f t="shared" si="47"/>
        <v>42573</v>
      </c>
      <c r="C208">
        <f t="shared" si="44"/>
        <v>7</v>
      </c>
      <c r="D208">
        <f t="shared" si="42"/>
        <v>103</v>
      </c>
      <c r="E208" s="106">
        <f t="shared" si="45"/>
        <v>42552</v>
      </c>
      <c r="F208" s="145">
        <f t="shared" si="46"/>
        <v>30</v>
      </c>
      <c r="H208">
        <f t="shared" si="48"/>
        <v>30</v>
      </c>
      <c r="I208" s="64">
        <f t="shared" si="49"/>
        <v>42310</v>
      </c>
      <c r="J208">
        <f t="shared" si="49"/>
        <v>203</v>
      </c>
      <c r="K208" t="str">
        <f t="shared" si="50"/>
        <v>seg</v>
      </c>
    </row>
    <row r="209" spans="1:14" x14ac:dyDescent="0.25">
      <c r="A209" s="98">
        <v>15</v>
      </c>
      <c r="B209" s="3">
        <f t="shared" si="47"/>
        <v>42574</v>
      </c>
      <c r="C209">
        <f t="shared" si="44"/>
        <v>7</v>
      </c>
      <c r="D209">
        <f t="shared" si="42"/>
        <v>104</v>
      </c>
      <c r="E209" s="106">
        <f t="shared" si="45"/>
        <v>42552</v>
      </c>
      <c r="F209" s="145">
        <f t="shared" si="46"/>
        <v>30</v>
      </c>
      <c r="H209">
        <f t="shared" si="48"/>
        <v>30</v>
      </c>
      <c r="I209" s="64">
        <f t="shared" si="49"/>
        <v>42311</v>
      </c>
      <c r="J209">
        <f t="shared" si="49"/>
        <v>204</v>
      </c>
      <c r="K209" t="str">
        <f t="shared" si="50"/>
        <v>ter</v>
      </c>
    </row>
    <row r="210" spans="1:14" x14ac:dyDescent="0.25">
      <c r="A210" s="98">
        <v>15</v>
      </c>
      <c r="B210" s="3">
        <f t="shared" si="47"/>
        <v>42575</v>
      </c>
      <c r="C210">
        <f t="shared" si="44"/>
        <v>7</v>
      </c>
      <c r="D210">
        <f t="shared" si="42"/>
        <v>105</v>
      </c>
      <c r="E210" s="106">
        <f t="shared" si="45"/>
        <v>42552</v>
      </c>
      <c r="F210" s="145">
        <f t="shared" si="46"/>
        <v>30</v>
      </c>
      <c r="H210">
        <f t="shared" si="48"/>
        <v>30</v>
      </c>
      <c r="I210" s="64">
        <f t="shared" si="49"/>
        <v>42312</v>
      </c>
      <c r="J210">
        <f t="shared" si="49"/>
        <v>205</v>
      </c>
      <c r="K210" t="str">
        <f t="shared" si="50"/>
        <v>qua</v>
      </c>
    </row>
    <row r="211" spans="1:14" x14ac:dyDescent="0.25">
      <c r="A211" s="98">
        <v>16</v>
      </c>
      <c r="B211" s="3">
        <f t="shared" si="47"/>
        <v>42576</v>
      </c>
      <c r="C211">
        <f t="shared" si="44"/>
        <v>7</v>
      </c>
      <c r="D211">
        <f t="shared" si="42"/>
        <v>106</v>
      </c>
      <c r="E211" s="106">
        <f t="shared" si="45"/>
        <v>42552</v>
      </c>
      <c r="F211" s="145">
        <f t="shared" si="46"/>
        <v>31</v>
      </c>
      <c r="H211">
        <f t="shared" si="48"/>
        <v>30</v>
      </c>
      <c r="I211" s="64">
        <f t="shared" si="49"/>
        <v>42313</v>
      </c>
      <c r="J211">
        <f t="shared" si="49"/>
        <v>206</v>
      </c>
      <c r="K211" t="str">
        <f t="shared" si="50"/>
        <v>qui</v>
      </c>
    </row>
    <row r="212" spans="1:14" x14ac:dyDescent="0.25">
      <c r="A212" s="98">
        <v>16</v>
      </c>
      <c r="B212" s="3">
        <f t="shared" si="47"/>
        <v>42577</v>
      </c>
      <c r="C212">
        <f t="shared" si="44"/>
        <v>7</v>
      </c>
      <c r="D212">
        <f t="shared" si="42"/>
        <v>107</v>
      </c>
      <c r="E212" s="106">
        <f t="shared" si="45"/>
        <v>42552</v>
      </c>
      <c r="F212" s="145">
        <f t="shared" si="46"/>
        <v>31</v>
      </c>
      <c r="H212">
        <f t="shared" si="48"/>
        <v>30</v>
      </c>
      <c r="I212" s="64">
        <f t="shared" si="49"/>
        <v>42314</v>
      </c>
      <c r="J212">
        <f t="shared" si="49"/>
        <v>207</v>
      </c>
      <c r="K212" t="str">
        <f t="shared" si="50"/>
        <v>sex</v>
      </c>
      <c r="N212"/>
    </row>
    <row r="213" spans="1:14" x14ac:dyDescent="0.25">
      <c r="A213" s="98">
        <v>16</v>
      </c>
      <c r="B213" s="3">
        <f t="shared" si="47"/>
        <v>42578</v>
      </c>
      <c r="C213">
        <f t="shared" si="44"/>
        <v>7</v>
      </c>
      <c r="D213">
        <f t="shared" si="42"/>
        <v>108</v>
      </c>
      <c r="E213" s="106">
        <f t="shared" si="45"/>
        <v>42552</v>
      </c>
      <c r="F213" s="145">
        <f t="shared" si="46"/>
        <v>31</v>
      </c>
      <c r="H213">
        <f t="shared" si="48"/>
        <v>30</v>
      </c>
      <c r="I213" s="64">
        <f t="shared" si="49"/>
        <v>42315</v>
      </c>
      <c r="J213">
        <f t="shared" si="49"/>
        <v>208</v>
      </c>
      <c r="K213" t="str">
        <f t="shared" si="50"/>
        <v>sáb</v>
      </c>
    </row>
    <row r="214" spans="1:14" x14ac:dyDescent="0.25">
      <c r="A214" s="98">
        <v>16</v>
      </c>
      <c r="B214" s="3">
        <f t="shared" si="47"/>
        <v>42579</v>
      </c>
      <c r="C214">
        <f t="shared" si="44"/>
        <v>7</v>
      </c>
      <c r="D214">
        <f t="shared" si="42"/>
        <v>109</v>
      </c>
      <c r="E214" s="106">
        <f t="shared" si="45"/>
        <v>42552</v>
      </c>
      <c r="F214" s="145">
        <f t="shared" si="46"/>
        <v>31</v>
      </c>
      <c r="H214">
        <f t="shared" si="48"/>
        <v>30</v>
      </c>
      <c r="I214" s="64">
        <f t="shared" si="49"/>
        <v>42316</v>
      </c>
      <c r="J214">
        <f t="shared" si="49"/>
        <v>209</v>
      </c>
      <c r="K214" t="str">
        <f t="shared" si="50"/>
        <v>dom</v>
      </c>
    </row>
    <row r="215" spans="1:14" x14ac:dyDescent="0.25">
      <c r="A215" s="98">
        <v>16</v>
      </c>
      <c r="B215" s="3">
        <f t="shared" si="47"/>
        <v>42580</v>
      </c>
      <c r="C215">
        <f t="shared" si="44"/>
        <v>7</v>
      </c>
      <c r="D215">
        <f t="shared" si="42"/>
        <v>110</v>
      </c>
      <c r="E215" s="106">
        <f t="shared" si="45"/>
        <v>42552</v>
      </c>
      <c r="F215" s="145">
        <f t="shared" si="46"/>
        <v>31</v>
      </c>
      <c r="H215">
        <f t="shared" si="48"/>
        <v>31</v>
      </c>
      <c r="I215" s="64">
        <f t="shared" si="49"/>
        <v>42317</v>
      </c>
      <c r="J215">
        <f t="shared" si="49"/>
        <v>210</v>
      </c>
      <c r="K215" t="str">
        <f t="shared" si="50"/>
        <v>seg</v>
      </c>
    </row>
    <row r="216" spans="1:14" x14ac:dyDescent="0.25">
      <c r="A216" s="98">
        <v>16</v>
      </c>
      <c r="B216" s="3">
        <f t="shared" si="47"/>
        <v>42581</v>
      </c>
      <c r="C216">
        <f t="shared" si="44"/>
        <v>7</v>
      </c>
      <c r="D216">
        <f t="shared" si="42"/>
        <v>111</v>
      </c>
      <c r="E216" s="106">
        <f t="shared" si="45"/>
        <v>42552</v>
      </c>
      <c r="F216" s="145">
        <f t="shared" si="46"/>
        <v>31</v>
      </c>
      <c r="H216">
        <f t="shared" si="48"/>
        <v>31</v>
      </c>
      <c r="I216" s="64">
        <f t="shared" ref="I216:J231" si="51">I215+1</f>
        <v>42318</v>
      </c>
      <c r="J216">
        <f t="shared" si="51"/>
        <v>211</v>
      </c>
      <c r="K216" t="str">
        <f t="shared" si="50"/>
        <v>ter</v>
      </c>
    </row>
    <row r="217" spans="1:14" x14ac:dyDescent="0.25">
      <c r="A217" s="98">
        <v>16</v>
      </c>
      <c r="B217" s="3">
        <f t="shared" si="47"/>
        <v>42582</v>
      </c>
      <c r="C217">
        <f t="shared" si="44"/>
        <v>7</v>
      </c>
      <c r="D217">
        <f t="shared" si="42"/>
        <v>112</v>
      </c>
      <c r="E217" s="106">
        <f t="shared" si="45"/>
        <v>42552</v>
      </c>
      <c r="F217" s="145">
        <f t="shared" si="46"/>
        <v>31</v>
      </c>
      <c r="H217">
        <f t="shared" si="48"/>
        <v>31</v>
      </c>
      <c r="I217" s="64">
        <f t="shared" si="51"/>
        <v>42319</v>
      </c>
      <c r="J217">
        <f t="shared" si="51"/>
        <v>212</v>
      </c>
      <c r="K217" t="str">
        <f t="shared" si="50"/>
        <v>qua</v>
      </c>
    </row>
    <row r="218" spans="1:14" x14ac:dyDescent="0.25">
      <c r="A218" s="98">
        <v>17</v>
      </c>
      <c r="B218" s="3">
        <f t="shared" si="47"/>
        <v>42583</v>
      </c>
      <c r="C218">
        <f t="shared" si="44"/>
        <v>8</v>
      </c>
      <c r="D218">
        <f t="shared" si="42"/>
        <v>113</v>
      </c>
      <c r="E218" s="106">
        <f t="shared" si="45"/>
        <v>42583</v>
      </c>
      <c r="F218" s="145">
        <f t="shared" si="46"/>
        <v>32</v>
      </c>
      <c r="H218">
        <f t="shared" si="48"/>
        <v>31</v>
      </c>
      <c r="I218" s="64">
        <f t="shared" si="51"/>
        <v>42320</v>
      </c>
      <c r="J218">
        <f t="shared" si="51"/>
        <v>213</v>
      </c>
      <c r="K218" t="str">
        <f t="shared" si="50"/>
        <v>qui</v>
      </c>
    </row>
    <row r="219" spans="1:14" x14ac:dyDescent="0.25">
      <c r="A219" s="98">
        <v>17</v>
      </c>
      <c r="B219" s="3">
        <f t="shared" si="47"/>
        <v>42584</v>
      </c>
      <c r="C219">
        <f t="shared" si="44"/>
        <v>8</v>
      </c>
      <c r="D219">
        <f t="shared" si="42"/>
        <v>114</v>
      </c>
      <c r="E219" s="106">
        <f t="shared" si="45"/>
        <v>42583</v>
      </c>
      <c r="F219" s="145">
        <f t="shared" si="46"/>
        <v>32</v>
      </c>
      <c r="H219">
        <f t="shared" si="48"/>
        <v>31</v>
      </c>
      <c r="I219" s="64">
        <f t="shared" si="51"/>
        <v>42321</v>
      </c>
      <c r="J219">
        <f t="shared" si="51"/>
        <v>214</v>
      </c>
      <c r="K219" t="str">
        <f t="shared" si="50"/>
        <v>sex</v>
      </c>
    </row>
    <row r="220" spans="1:14" x14ac:dyDescent="0.25">
      <c r="A220" s="98">
        <v>17</v>
      </c>
      <c r="B220" s="3">
        <f t="shared" si="47"/>
        <v>42585</v>
      </c>
      <c r="C220">
        <f t="shared" si="44"/>
        <v>8</v>
      </c>
      <c r="D220">
        <f t="shared" si="42"/>
        <v>115</v>
      </c>
      <c r="E220" s="106">
        <f t="shared" si="45"/>
        <v>42583</v>
      </c>
      <c r="F220" s="145">
        <f t="shared" si="46"/>
        <v>32</v>
      </c>
      <c r="H220">
        <f t="shared" si="48"/>
        <v>31</v>
      </c>
      <c r="I220" s="64">
        <f t="shared" si="51"/>
        <v>42322</v>
      </c>
      <c r="J220">
        <f t="shared" si="51"/>
        <v>215</v>
      </c>
      <c r="K220" t="str">
        <f t="shared" si="50"/>
        <v>sáb</v>
      </c>
    </row>
    <row r="221" spans="1:14" x14ac:dyDescent="0.25">
      <c r="A221" s="98">
        <v>17</v>
      </c>
      <c r="B221" s="3">
        <f t="shared" si="47"/>
        <v>42586</v>
      </c>
      <c r="C221">
        <f t="shared" si="44"/>
        <v>8</v>
      </c>
      <c r="D221">
        <f t="shared" si="42"/>
        <v>116</v>
      </c>
      <c r="E221" s="106">
        <f t="shared" si="45"/>
        <v>42583</v>
      </c>
      <c r="F221" s="145">
        <f t="shared" si="46"/>
        <v>32</v>
      </c>
      <c r="H221">
        <f t="shared" si="48"/>
        <v>31</v>
      </c>
      <c r="I221" s="64">
        <f t="shared" si="51"/>
        <v>42323</v>
      </c>
      <c r="J221">
        <f t="shared" si="51"/>
        <v>216</v>
      </c>
      <c r="K221" t="str">
        <f t="shared" si="50"/>
        <v>dom</v>
      </c>
    </row>
    <row r="222" spans="1:14" x14ac:dyDescent="0.25">
      <c r="A222" s="98">
        <v>17</v>
      </c>
      <c r="B222" s="3">
        <f t="shared" si="47"/>
        <v>42587</v>
      </c>
      <c r="C222">
        <f t="shared" si="44"/>
        <v>8</v>
      </c>
      <c r="D222">
        <f t="shared" si="42"/>
        <v>117</v>
      </c>
      <c r="E222" s="106">
        <f t="shared" si="45"/>
        <v>42583</v>
      </c>
      <c r="F222" s="145">
        <f t="shared" si="46"/>
        <v>32</v>
      </c>
      <c r="H222">
        <f t="shared" si="48"/>
        <v>32</v>
      </c>
      <c r="I222" s="64">
        <f t="shared" si="51"/>
        <v>42324</v>
      </c>
      <c r="J222">
        <f t="shared" si="51"/>
        <v>217</v>
      </c>
      <c r="K222" t="str">
        <f t="shared" si="50"/>
        <v>seg</v>
      </c>
    </row>
    <row r="223" spans="1:14" x14ac:dyDescent="0.25">
      <c r="A223" s="98">
        <v>17</v>
      </c>
      <c r="B223" s="3">
        <f t="shared" si="47"/>
        <v>42588</v>
      </c>
      <c r="C223">
        <f t="shared" si="44"/>
        <v>8</v>
      </c>
      <c r="D223">
        <f t="shared" si="42"/>
        <v>118</v>
      </c>
      <c r="E223" s="106">
        <f t="shared" si="45"/>
        <v>42583</v>
      </c>
      <c r="F223" s="145">
        <f t="shared" si="46"/>
        <v>32</v>
      </c>
      <c r="H223">
        <f t="shared" si="48"/>
        <v>32</v>
      </c>
      <c r="I223" s="64">
        <f t="shared" si="51"/>
        <v>42325</v>
      </c>
      <c r="J223">
        <f t="shared" si="51"/>
        <v>218</v>
      </c>
      <c r="K223" t="str">
        <f t="shared" si="50"/>
        <v>ter</v>
      </c>
    </row>
    <row r="224" spans="1:14" x14ac:dyDescent="0.25">
      <c r="A224" s="98">
        <v>17</v>
      </c>
      <c r="B224" s="3">
        <f t="shared" si="47"/>
        <v>42589</v>
      </c>
      <c r="C224">
        <f t="shared" si="44"/>
        <v>8</v>
      </c>
      <c r="D224">
        <f t="shared" si="42"/>
        <v>119</v>
      </c>
      <c r="E224" s="106">
        <f t="shared" si="45"/>
        <v>42583</v>
      </c>
      <c r="F224" s="145">
        <f t="shared" si="46"/>
        <v>32</v>
      </c>
      <c r="H224">
        <f t="shared" si="48"/>
        <v>32</v>
      </c>
      <c r="I224" s="64">
        <f t="shared" si="51"/>
        <v>42326</v>
      </c>
      <c r="J224">
        <f t="shared" si="51"/>
        <v>219</v>
      </c>
      <c r="K224" t="str">
        <f t="shared" si="50"/>
        <v>qua</v>
      </c>
    </row>
    <row r="225" spans="1:11" x14ac:dyDescent="0.25">
      <c r="A225" s="98">
        <v>18</v>
      </c>
      <c r="B225" s="3">
        <f t="shared" si="47"/>
        <v>42590</v>
      </c>
      <c r="C225">
        <f t="shared" si="44"/>
        <v>8</v>
      </c>
      <c r="D225">
        <f t="shared" si="42"/>
        <v>120</v>
      </c>
      <c r="E225" s="106">
        <f t="shared" si="45"/>
        <v>42583</v>
      </c>
      <c r="F225" s="145">
        <f t="shared" si="46"/>
        <v>33</v>
      </c>
      <c r="H225">
        <f t="shared" si="48"/>
        <v>32</v>
      </c>
      <c r="I225" s="64">
        <f t="shared" si="51"/>
        <v>42327</v>
      </c>
      <c r="J225">
        <f t="shared" si="51"/>
        <v>220</v>
      </c>
      <c r="K225" t="str">
        <f t="shared" si="50"/>
        <v>qui</v>
      </c>
    </row>
    <row r="226" spans="1:11" x14ac:dyDescent="0.25">
      <c r="A226" s="98">
        <v>18</v>
      </c>
      <c r="B226" s="3">
        <f t="shared" si="47"/>
        <v>42591</v>
      </c>
      <c r="C226">
        <f t="shared" si="44"/>
        <v>8</v>
      </c>
      <c r="D226">
        <f t="shared" si="42"/>
        <v>121</v>
      </c>
      <c r="E226" s="106">
        <f t="shared" si="45"/>
        <v>42583</v>
      </c>
      <c r="F226" s="145">
        <f t="shared" si="46"/>
        <v>33</v>
      </c>
      <c r="H226">
        <f t="shared" si="48"/>
        <v>32</v>
      </c>
      <c r="I226" s="64">
        <f t="shared" si="51"/>
        <v>42328</v>
      </c>
      <c r="J226">
        <f t="shared" si="51"/>
        <v>221</v>
      </c>
      <c r="K226" t="str">
        <f t="shared" si="50"/>
        <v>sex</v>
      </c>
    </row>
    <row r="227" spans="1:11" x14ac:dyDescent="0.25">
      <c r="A227" s="98">
        <v>18</v>
      </c>
      <c r="B227" s="3">
        <f t="shared" si="47"/>
        <v>42592</v>
      </c>
      <c r="C227">
        <f t="shared" si="44"/>
        <v>8</v>
      </c>
      <c r="D227">
        <f t="shared" si="42"/>
        <v>122</v>
      </c>
      <c r="E227" s="106">
        <f t="shared" si="45"/>
        <v>42583</v>
      </c>
      <c r="F227" s="145">
        <f t="shared" si="46"/>
        <v>33</v>
      </c>
      <c r="H227">
        <f t="shared" si="48"/>
        <v>32</v>
      </c>
      <c r="I227" s="64">
        <f t="shared" si="51"/>
        <v>42329</v>
      </c>
      <c r="J227">
        <f t="shared" si="51"/>
        <v>222</v>
      </c>
      <c r="K227" t="str">
        <f t="shared" si="50"/>
        <v>sáb</v>
      </c>
    </row>
    <row r="228" spans="1:11" x14ac:dyDescent="0.25">
      <c r="A228" s="98">
        <v>18</v>
      </c>
      <c r="B228" s="3">
        <f t="shared" si="47"/>
        <v>42593</v>
      </c>
      <c r="C228">
        <f t="shared" si="44"/>
        <v>8</v>
      </c>
      <c r="D228">
        <f t="shared" si="42"/>
        <v>123</v>
      </c>
      <c r="E228" s="106">
        <f t="shared" si="45"/>
        <v>42583</v>
      </c>
      <c r="F228" s="145">
        <f t="shared" si="46"/>
        <v>33</v>
      </c>
      <c r="H228">
        <f t="shared" si="48"/>
        <v>32</v>
      </c>
      <c r="I228" s="64">
        <f t="shared" si="51"/>
        <v>42330</v>
      </c>
      <c r="J228">
        <f t="shared" si="51"/>
        <v>223</v>
      </c>
      <c r="K228" t="str">
        <f t="shared" si="50"/>
        <v>dom</v>
      </c>
    </row>
    <row r="229" spans="1:11" x14ac:dyDescent="0.25">
      <c r="A229" s="98">
        <v>18</v>
      </c>
      <c r="B229" s="3">
        <f t="shared" si="47"/>
        <v>42594</v>
      </c>
      <c r="C229">
        <f t="shared" si="44"/>
        <v>8</v>
      </c>
      <c r="D229">
        <f t="shared" si="42"/>
        <v>124</v>
      </c>
      <c r="E229" s="106">
        <f t="shared" si="45"/>
        <v>42583</v>
      </c>
      <c r="F229" s="145">
        <f t="shared" si="46"/>
        <v>33</v>
      </c>
      <c r="H229">
        <f t="shared" si="48"/>
        <v>33</v>
      </c>
      <c r="I229" s="64">
        <f t="shared" si="51"/>
        <v>42331</v>
      </c>
      <c r="J229">
        <f t="shared" si="51"/>
        <v>224</v>
      </c>
      <c r="K229" t="str">
        <f t="shared" si="50"/>
        <v>seg</v>
      </c>
    </row>
    <row r="230" spans="1:11" x14ac:dyDescent="0.25">
      <c r="A230" s="98">
        <v>18</v>
      </c>
      <c r="B230" s="3">
        <f t="shared" si="47"/>
        <v>42595</v>
      </c>
      <c r="C230">
        <f t="shared" si="44"/>
        <v>8</v>
      </c>
      <c r="D230">
        <f t="shared" si="42"/>
        <v>125</v>
      </c>
      <c r="E230" s="106">
        <f t="shared" si="45"/>
        <v>42583</v>
      </c>
      <c r="F230" s="145">
        <f t="shared" si="46"/>
        <v>33</v>
      </c>
      <c r="H230">
        <f t="shared" si="48"/>
        <v>33</v>
      </c>
      <c r="I230" s="64">
        <f t="shared" si="51"/>
        <v>42332</v>
      </c>
      <c r="J230">
        <f t="shared" si="51"/>
        <v>225</v>
      </c>
      <c r="K230" t="str">
        <f t="shared" si="50"/>
        <v>ter</v>
      </c>
    </row>
    <row r="231" spans="1:11" x14ac:dyDescent="0.25">
      <c r="A231" s="98">
        <v>18</v>
      </c>
      <c r="B231" s="3">
        <f t="shared" si="47"/>
        <v>42596</v>
      </c>
      <c r="C231">
        <f t="shared" si="44"/>
        <v>8</v>
      </c>
      <c r="D231">
        <f t="shared" si="42"/>
        <v>126</v>
      </c>
      <c r="E231" s="106">
        <f t="shared" si="45"/>
        <v>42583</v>
      </c>
      <c r="F231" s="145">
        <f t="shared" si="46"/>
        <v>33</v>
      </c>
      <c r="H231">
        <f t="shared" si="48"/>
        <v>33</v>
      </c>
      <c r="I231" s="64">
        <f t="shared" si="51"/>
        <v>42333</v>
      </c>
      <c r="J231">
        <f t="shared" si="51"/>
        <v>226</v>
      </c>
      <c r="K231" t="str">
        <f t="shared" si="50"/>
        <v>qua</v>
      </c>
    </row>
    <row r="232" spans="1:11" x14ac:dyDescent="0.25">
      <c r="A232" s="98">
        <v>19</v>
      </c>
      <c r="B232" s="3">
        <f t="shared" si="47"/>
        <v>42597</v>
      </c>
      <c r="C232">
        <f t="shared" si="44"/>
        <v>8</v>
      </c>
      <c r="D232">
        <f t="shared" si="42"/>
        <v>127</v>
      </c>
      <c r="E232" s="106">
        <f t="shared" si="45"/>
        <v>42583</v>
      </c>
      <c r="F232" s="145">
        <f t="shared" si="46"/>
        <v>34</v>
      </c>
      <c r="H232">
        <f t="shared" si="48"/>
        <v>33</v>
      </c>
      <c r="I232" s="64">
        <f t="shared" ref="I232:J236" si="52">I231+1</f>
        <v>42334</v>
      </c>
      <c r="J232">
        <f t="shared" si="52"/>
        <v>227</v>
      </c>
      <c r="K232" t="str">
        <f t="shared" si="50"/>
        <v>qui</v>
      </c>
    </row>
    <row r="233" spans="1:11" x14ac:dyDescent="0.25">
      <c r="A233" s="98">
        <v>19</v>
      </c>
      <c r="B233" s="3">
        <f t="shared" si="47"/>
        <v>42598</v>
      </c>
      <c r="C233">
        <f t="shared" si="44"/>
        <v>8</v>
      </c>
      <c r="D233">
        <f t="shared" si="42"/>
        <v>128</v>
      </c>
      <c r="E233" s="106">
        <f t="shared" si="45"/>
        <v>42583</v>
      </c>
      <c r="F233" s="145">
        <f t="shared" si="46"/>
        <v>34</v>
      </c>
      <c r="H233">
        <f>IF(WEEKDAY(I233,2)=1,H232+1,H232)</f>
        <v>33</v>
      </c>
      <c r="I233" s="64">
        <f t="shared" si="52"/>
        <v>42335</v>
      </c>
      <c r="J233">
        <f t="shared" si="52"/>
        <v>228</v>
      </c>
      <c r="K233" t="str">
        <f t="shared" si="50"/>
        <v>sex</v>
      </c>
    </row>
    <row r="234" spans="1:11" x14ac:dyDescent="0.25">
      <c r="A234" s="98">
        <v>19</v>
      </c>
      <c r="B234" s="3">
        <f t="shared" si="47"/>
        <v>42599</v>
      </c>
      <c r="C234">
        <f t="shared" si="44"/>
        <v>8</v>
      </c>
      <c r="D234">
        <f t="shared" si="42"/>
        <v>129</v>
      </c>
      <c r="E234" s="106">
        <f t="shared" si="45"/>
        <v>42583</v>
      </c>
      <c r="F234" s="145">
        <f t="shared" si="46"/>
        <v>34</v>
      </c>
      <c r="H234">
        <f>IF(WEEKDAY(I234,2)=1,H233+1,H233)</f>
        <v>33</v>
      </c>
      <c r="I234" s="64">
        <f t="shared" si="52"/>
        <v>42336</v>
      </c>
      <c r="J234">
        <f t="shared" si="52"/>
        <v>229</v>
      </c>
      <c r="K234" t="str">
        <f t="shared" si="50"/>
        <v>sáb</v>
      </c>
    </row>
    <row r="235" spans="1:11" x14ac:dyDescent="0.25">
      <c r="A235" s="98">
        <v>19</v>
      </c>
      <c r="B235" s="3">
        <f t="shared" si="47"/>
        <v>42600</v>
      </c>
      <c r="C235">
        <f t="shared" si="44"/>
        <v>8</v>
      </c>
      <c r="D235">
        <f t="shared" si="42"/>
        <v>130</v>
      </c>
      <c r="E235" s="106">
        <f t="shared" si="45"/>
        <v>42583</v>
      </c>
      <c r="F235" s="145">
        <f t="shared" si="46"/>
        <v>34</v>
      </c>
      <c r="H235">
        <f>IF(WEEKDAY(I235,2)=1,H234+1,H234)</f>
        <v>33</v>
      </c>
      <c r="I235" s="64">
        <f t="shared" si="52"/>
        <v>42337</v>
      </c>
      <c r="J235">
        <f t="shared" si="52"/>
        <v>230</v>
      </c>
      <c r="K235" t="str">
        <f t="shared" si="50"/>
        <v>dom</v>
      </c>
    </row>
    <row r="236" spans="1:11" x14ac:dyDescent="0.25">
      <c r="A236" s="98">
        <v>19</v>
      </c>
      <c r="B236" s="3">
        <f t="shared" si="47"/>
        <v>42601</v>
      </c>
      <c r="C236">
        <f t="shared" si="44"/>
        <v>8</v>
      </c>
      <c r="D236">
        <f t="shared" ref="D236:D299" si="53">D235+1</f>
        <v>131</v>
      </c>
      <c r="E236" s="106">
        <f t="shared" si="45"/>
        <v>42583</v>
      </c>
      <c r="F236" s="145">
        <f t="shared" si="46"/>
        <v>34</v>
      </c>
      <c r="H236">
        <f>IF(WEEKDAY(I236,2)=1,H235+1,H235)</f>
        <v>34</v>
      </c>
      <c r="I236" s="64">
        <f t="shared" si="52"/>
        <v>42338</v>
      </c>
      <c r="J236">
        <f t="shared" si="52"/>
        <v>231</v>
      </c>
      <c r="K236" t="str">
        <f t="shared" si="50"/>
        <v>seg</v>
      </c>
    </row>
    <row r="237" spans="1:11" x14ac:dyDescent="0.25">
      <c r="A237" s="98">
        <v>19</v>
      </c>
      <c r="B237" s="3">
        <f t="shared" si="47"/>
        <v>42602</v>
      </c>
      <c r="C237">
        <f t="shared" si="44"/>
        <v>8</v>
      </c>
      <c r="D237">
        <f t="shared" si="53"/>
        <v>132</v>
      </c>
      <c r="E237" s="106">
        <f t="shared" si="45"/>
        <v>42583</v>
      </c>
      <c r="F237" s="145">
        <f t="shared" si="46"/>
        <v>34</v>
      </c>
    </row>
    <row r="238" spans="1:11" x14ac:dyDescent="0.25">
      <c r="A238" s="1845">
        <v>19</v>
      </c>
      <c r="B238" s="1843">
        <f t="shared" si="47"/>
        <v>42603</v>
      </c>
      <c r="C238" s="1845">
        <f t="shared" si="44"/>
        <v>8</v>
      </c>
      <c r="D238" s="1845">
        <f t="shared" si="53"/>
        <v>133</v>
      </c>
      <c r="E238" s="1843">
        <f t="shared" si="45"/>
        <v>42583</v>
      </c>
      <c r="F238" s="1844">
        <f t="shared" si="46"/>
        <v>34</v>
      </c>
    </row>
    <row r="239" spans="1:11" x14ac:dyDescent="0.25">
      <c r="A239" s="98">
        <v>20</v>
      </c>
      <c r="B239" s="3">
        <f t="shared" si="47"/>
        <v>42604</v>
      </c>
      <c r="C239">
        <f t="shared" si="44"/>
        <v>8</v>
      </c>
      <c r="D239">
        <f t="shared" si="53"/>
        <v>134</v>
      </c>
      <c r="E239" s="106">
        <f t="shared" si="45"/>
        <v>42583</v>
      </c>
      <c r="F239" s="145">
        <f t="shared" si="46"/>
        <v>35</v>
      </c>
    </row>
    <row r="240" spans="1:11" x14ac:dyDescent="0.25">
      <c r="A240" s="98">
        <v>20</v>
      </c>
      <c r="B240" s="3">
        <f t="shared" si="47"/>
        <v>42605</v>
      </c>
      <c r="C240">
        <f t="shared" si="44"/>
        <v>8</v>
      </c>
      <c r="D240">
        <f t="shared" si="53"/>
        <v>135</v>
      </c>
      <c r="E240" s="106">
        <f t="shared" si="45"/>
        <v>42583</v>
      </c>
      <c r="F240" s="145">
        <f t="shared" si="46"/>
        <v>35</v>
      </c>
    </row>
    <row r="241" spans="1:6" x14ac:dyDescent="0.25">
      <c r="A241" s="98">
        <v>20</v>
      </c>
      <c r="B241" s="3">
        <f t="shared" si="47"/>
        <v>42606</v>
      </c>
      <c r="C241">
        <f t="shared" si="44"/>
        <v>8</v>
      </c>
      <c r="D241">
        <f t="shared" si="53"/>
        <v>136</v>
      </c>
      <c r="E241" s="106">
        <f t="shared" si="45"/>
        <v>42583</v>
      </c>
      <c r="F241" s="145">
        <f t="shared" si="46"/>
        <v>35</v>
      </c>
    </row>
    <row r="242" spans="1:6" x14ac:dyDescent="0.25">
      <c r="A242" s="98">
        <v>20</v>
      </c>
      <c r="B242" s="3">
        <f t="shared" si="47"/>
        <v>42607</v>
      </c>
      <c r="C242">
        <f t="shared" si="44"/>
        <v>8</v>
      </c>
      <c r="D242">
        <f t="shared" si="53"/>
        <v>137</v>
      </c>
      <c r="E242" s="106">
        <f t="shared" si="45"/>
        <v>42583</v>
      </c>
      <c r="F242" s="145">
        <f t="shared" si="46"/>
        <v>35</v>
      </c>
    </row>
    <row r="243" spans="1:6" x14ac:dyDescent="0.25">
      <c r="A243" s="98">
        <v>20</v>
      </c>
      <c r="B243" s="3">
        <f t="shared" si="47"/>
        <v>42608</v>
      </c>
      <c r="C243">
        <f t="shared" si="44"/>
        <v>8</v>
      </c>
      <c r="D243">
        <f t="shared" si="53"/>
        <v>138</v>
      </c>
      <c r="E243" s="106">
        <f t="shared" si="45"/>
        <v>42583</v>
      </c>
      <c r="F243" s="145">
        <f t="shared" si="46"/>
        <v>35</v>
      </c>
    </row>
    <row r="244" spans="1:6" x14ac:dyDescent="0.25">
      <c r="A244" s="98">
        <v>20</v>
      </c>
      <c r="B244" s="3">
        <f t="shared" si="47"/>
        <v>42609</v>
      </c>
      <c r="C244">
        <f t="shared" si="44"/>
        <v>8</v>
      </c>
      <c r="D244">
        <f t="shared" si="53"/>
        <v>139</v>
      </c>
      <c r="E244" s="106">
        <f t="shared" si="45"/>
        <v>42583</v>
      </c>
      <c r="F244" s="145">
        <f t="shared" si="46"/>
        <v>35</v>
      </c>
    </row>
    <row r="245" spans="1:6" x14ac:dyDescent="0.25">
      <c r="A245" s="98">
        <v>20</v>
      </c>
      <c r="B245" s="3">
        <f t="shared" si="47"/>
        <v>42610</v>
      </c>
      <c r="C245">
        <f t="shared" si="44"/>
        <v>8</v>
      </c>
      <c r="D245">
        <f t="shared" si="53"/>
        <v>140</v>
      </c>
      <c r="E245" s="106">
        <f t="shared" si="45"/>
        <v>42583</v>
      </c>
      <c r="F245" s="145">
        <f t="shared" si="46"/>
        <v>35</v>
      </c>
    </row>
    <row r="246" spans="1:6" x14ac:dyDescent="0.25">
      <c r="A246" s="98">
        <v>21</v>
      </c>
      <c r="B246" s="3">
        <f t="shared" si="47"/>
        <v>42611</v>
      </c>
      <c r="C246">
        <f t="shared" si="44"/>
        <v>8</v>
      </c>
      <c r="D246">
        <f t="shared" si="53"/>
        <v>141</v>
      </c>
      <c r="E246" s="106">
        <f t="shared" si="45"/>
        <v>42583</v>
      </c>
      <c r="F246" s="145">
        <f t="shared" si="46"/>
        <v>36</v>
      </c>
    </row>
    <row r="247" spans="1:6" x14ac:dyDescent="0.25">
      <c r="A247" s="98">
        <v>21</v>
      </c>
      <c r="B247" s="3">
        <f t="shared" si="47"/>
        <v>42612</v>
      </c>
      <c r="C247">
        <f t="shared" si="44"/>
        <v>8</v>
      </c>
      <c r="D247">
        <f t="shared" si="53"/>
        <v>142</v>
      </c>
      <c r="E247" s="106">
        <f t="shared" si="45"/>
        <v>42583</v>
      </c>
      <c r="F247" s="145">
        <f t="shared" si="46"/>
        <v>36</v>
      </c>
    </row>
    <row r="248" spans="1:6" x14ac:dyDescent="0.25">
      <c r="A248" s="98">
        <v>21</v>
      </c>
      <c r="B248" s="3">
        <f t="shared" si="47"/>
        <v>42613</v>
      </c>
      <c r="C248">
        <f t="shared" si="44"/>
        <v>8</v>
      </c>
      <c r="D248">
        <f t="shared" si="53"/>
        <v>143</v>
      </c>
      <c r="E248" s="106">
        <f t="shared" si="45"/>
        <v>42583</v>
      </c>
      <c r="F248" s="145">
        <f t="shared" si="46"/>
        <v>36</v>
      </c>
    </row>
    <row r="249" spans="1:6" x14ac:dyDescent="0.25">
      <c r="A249" s="98">
        <v>21</v>
      </c>
      <c r="B249" s="3">
        <f t="shared" si="47"/>
        <v>42614</v>
      </c>
      <c r="C249">
        <f t="shared" si="44"/>
        <v>9</v>
      </c>
      <c r="D249">
        <f t="shared" si="53"/>
        <v>144</v>
      </c>
      <c r="E249" s="106">
        <f t="shared" si="45"/>
        <v>42614</v>
      </c>
      <c r="F249" s="145">
        <f t="shared" si="46"/>
        <v>36</v>
      </c>
    </row>
    <row r="250" spans="1:6" x14ac:dyDescent="0.25">
      <c r="A250" s="98">
        <v>21</v>
      </c>
      <c r="B250" s="3">
        <f t="shared" si="47"/>
        <v>42615</v>
      </c>
      <c r="C250">
        <f t="shared" si="44"/>
        <v>9</v>
      </c>
      <c r="D250">
        <f t="shared" si="53"/>
        <v>145</v>
      </c>
      <c r="E250" s="106">
        <f t="shared" si="45"/>
        <v>42614</v>
      </c>
      <c r="F250" s="145">
        <f t="shared" si="46"/>
        <v>36</v>
      </c>
    </row>
    <row r="251" spans="1:6" x14ac:dyDescent="0.25">
      <c r="A251" s="98">
        <v>21</v>
      </c>
      <c r="B251" s="3">
        <f t="shared" si="47"/>
        <v>42616</v>
      </c>
      <c r="C251">
        <f t="shared" si="44"/>
        <v>9</v>
      </c>
      <c r="D251">
        <f t="shared" si="53"/>
        <v>146</v>
      </c>
      <c r="E251" s="106">
        <f t="shared" si="45"/>
        <v>42614</v>
      </c>
      <c r="F251" s="145">
        <f t="shared" si="46"/>
        <v>36</v>
      </c>
    </row>
    <row r="252" spans="1:6" x14ac:dyDescent="0.25">
      <c r="A252" s="98">
        <v>21</v>
      </c>
      <c r="B252" s="3">
        <f t="shared" si="47"/>
        <v>42617</v>
      </c>
      <c r="C252">
        <f t="shared" si="44"/>
        <v>9</v>
      </c>
      <c r="D252">
        <f t="shared" si="53"/>
        <v>147</v>
      </c>
      <c r="E252" s="106">
        <f t="shared" si="45"/>
        <v>42614</v>
      </c>
      <c r="F252" s="145">
        <f t="shared" si="46"/>
        <v>36</v>
      </c>
    </row>
    <row r="253" spans="1:6" x14ac:dyDescent="0.25">
      <c r="A253" s="98">
        <v>22</v>
      </c>
      <c r="B253" s="3">
        <f t="shared" si="47"/>
        <v>42618</v>
      </c>
      <c r="C253">
        <f t="shared" si="44"/>
        <v>9</v>
      </c>
      <c r="D253">
        <f t="shared" si="53"/>
        <v>148</v>
      </c>
      <c r="E253" s="106">
        <f t="shared" si="45"/>
        <v>42614</v>
      </c>
      <c r="F253" s="145">
        <f t="shared" si="46"/>
        <v>37</v>
      </c>
    </row>
    <row r="254" spans="1:6" x14ac:dyDescent="0.25">
      <c r="A254" s="98">
        <v>22</v>
      </c>
      <c r="B254" s="3">
        <f t="shared" si="47"/>
        <v>42619</v>
      </c>
      <c r="C254">
        <f t="shared" si="44"/>
        <v>9</v>
      </c>
      <c r="D254">
        <f t="shared" si="53"/>
        <v>149</v>
      </c>
      <c r="E254" s="106">
        <f t="shared" si="45"/>
        <v>42614</v>
      </c>
      <c r="F254" s="145">
        <f t="shared" si="46"/>
        <v>37</v>
      </c>
    </row>
    <row r="255" spans="1:6" x14ac:dyDescent="0.25">
      <c r="A255" s="98">
        <v>22</v>
      </c>
      <c r="B255" s="3">
        <f t="shared" si="47"/>
        <v>42620</v>
      </c>
      <c r="C255">
        <f t="shared" si="44"/>
        <v>9</v>
      </c>
      <c r="D255">
        <f t="shared" si="53"/>
        <v>150</v>
      </c>
      <c r="E255" s="106">
        <f t="shared" si="45"/>
        <v>42614</v>
      </c>
      <c r="F255" s="145">
        <f t="shared" si="46"/>
        <v>37</v>
      </c>
    </row>
    <row r="256" spans="1:6" x14ac:dyDescent="0.25">
      <c r="A256" s="98">
        <v>22</v>
      </c>
      <c r="B256" s="3">
        <f t="shared" si="47"/>
        <v>42621</v>
      </c>
      <c r="C256">
        <f t="shared" si="44"/>
        <v>9</v>
      </c>
      <c r="D256">
        <f t="shared" si="53"/>
        <v>151</v>
      </c>
      <c r="E256" s="106">
        <f t="shared" si="45"/>
        <v>42614</v>
      </c>
      <c r="F256" s="145">
        <f t="shared" si="46"/>
        <v>37</v>
      </c>
    </row>
    <row r="257" spans="1:6" x14ac:dyDescent="0.25">
      <c r="A257" s="98">
        <v>22</v>
      </c>
      <c r="B257" s="3">
        <f t="shared" si="47"/>
        <v>42622</v>
      </c>
      <c r="C257">
        <f t="shared" si="44"/>
        <v>9</v>
      </c>
      <c r="D257">
        <f t="shared" si="53"/>
        <v>152</v>
      </c>
      <c r="E257" s="106">
        <f t="shared" si="45"/>
        <v>42614</v>
      </c>
      <c r="F257" s="145">
        <f t="shared" si="46"/>
        <v>37</v>
      </c>
    </row>
    <row r="258" spans="1:6" x14ac:dyDescent="0.25">
      <c r="A258" s="98">
        <v>22</v>
      </c>
      <c r="B258" s="3">
        <f t="shared" si="47"/>
        <v>42623</v>
      </c>
      <c r="C258">
        <f t="shared" si="44"/>
        <v>9</v>
      </c>
      <c r="D258">
        <f t="shared" si="53"/>
        <v>153</v>
      </c>
      <c r="E258" s="106">
        <f t="shared" si="45"/>
        <v>42614</v>
      </c>
      <c r="F258" s="145">
        <f t="shared" si="46"/>
        <v>37</v>
      </c>
    </row>
    <row r="259" spans="1:6" x14ac:dyDescent="0.25">
      <c r="A259" s="98">
        <v>22</v>
      </c>
      <c r="B259" s="3">
        <f t="shared" si="47"/>
        <v>42624</v>
      </c>
      <c r="C259">
        <f t="shared" si="44"/>
        <v>9</v>
      </c>
      <c r="D259">
        <f t="shared" si="53"/>
        <v>154</v>
      </c>
      <c r="E259" s="106">
        <f t="shared" si="45"/>
        <v>42614</v>
      </c>
      <c r="F259" s="145">
        <f t="shared" si="46"/>
        <v>37</v>
      </c>
    </row>
    <row r="260" spans="1:6" x14ac:dyDescent="0.25">
      <c r="A260" s="98">
        <v>23</v>
      </c>
      <c r="B260" s="3">
        <f t="shared" si="47"/>
        <v>42625</v>
      </c>
      <c r="C260">
        <f t="shared" si="44"/>
        <v>9</v>
      </c>
      <c r="D260">
        <f t="shared" si="53"/>
        <v>155</v>
      </c>
      <c r="E260" s="106">
        <f t="shared" si="45"/>
        <v>42614</v>
      </c>
      <c r="F260" s="145">
        <f t="shared" si="46"/>
        <v>38</v>
      </c>
    </row>
    <row r="261" spans="1:6" x14ac:dyDescent="0.25">
      <c r="A261" s="98">
        <v>23</v>
      </c>
      <c r="B261" s="3">
        <f t="shared" si="47"/>
        <v>42626</v>
      </c>
      <c r="C261">
        <f t="shared" ref="C261:C324" si="54">MONTH(B261)</f>
        <v>9</v>
      </c>
      <c r="D261">
        <f t="shared" si="53"/>
        <v>156</v>
      </c>
      <c r="E261" s="106">
        <f t="shared" si="45"/>
        <v>42614</v>
      </c>
      <c r="F261" s="145">
        <f t="shared" si="46"/>
        <v>38</v>
      </c>
    </row>
    <row r="262" spans="1:6" x14ac:dyDescent="0.25">
      <c r="A262" s="98">
        <v>23</v>
      </c>
      <c r="B262" s="3">
        <f t="shared" si="47"/>
        <v>42627</v>
      </c>
      <c r="C262">
        <f t="shared" si="54"/>
        <v>9</v>
      </c>
      <c r="D262">
        <f t="shared" si="53"/>
        <v>157</v>
      </c>
      <c r="E262" s="106">
        <f t="shared" ref="E262:E325" si="55">EOMONTH(B262,-1)+1</f>
        <v>42614</v>
      </c>
      <c r="F262" s="145">
        <f t="shared" ref="F262:F325" si="56">WEEKNUM(B262,2)</f>
        <v>38</v>
      </c>
    </row>
    <row r="263" spans="1:6" x14ac:dyDescent="0.25">
      <c r="A263" s="98">
        <v>23</v>
      </c>
      <c r="B263" s="3">
        <f>B262+1</f>
        <v>42628</v>
      </c>
      <c r="C263">
        <f t="shared" si="54"/>
        <v>9</v>
      </c>
      <c r="D263">
        <f t="shared" si="53"/>
        <v>158</v>
      </c>
      <c r="E263" s="106">
        <f t="shared" si="55"/>
        <v>42614</v>
      </c>
      <c r="F263" s="145">
        <f t="shared" si="56"/>
        <v>38</v>
      </c>
    </row>
    <row r="264" spans="1:6" x14ac:dyDescent="0.25">
      <c r="A264" s="98">
        <v>23</v>
      </c>
      <c r="B264" s="3">
        <f>B263+1</f>
        <v>42629</v>
      </c>
      <c r="C264">
        <f t="shared" si="54"/>
        <v>9</v>
      </c>
      <c r="D264">
        <f t="shared" si="53"/>
        <v>159</v>
      </c>
      <c r="E264" s="106">
        <f t="shared" si="55"/>
        <v>42614</v>
      </c>
      <c r="F264" s="145">
        <f t="shared" si="56"/>
        <v>38</v>
      </c>
    </row>
    <row r="265" spans="1:6" x14ac:dyDescent="0.25">
      <c r="A265" s="98">
        <v>23</v>
      </c>
      <c r="B265" s="3">
        <f>B264+1</f>
        <v>42630</v>
      </c>
      <c r="C265">
        <f t="shared" si="54"/>
        <v>9</v>
      </c>
      <c r="D265">
        <f t="shared" si="53"/>
        <v>160</v>
      </c>
      <c r="E265" s="106">
        <f t="shared" si="55"/>
        <v>42614</v>
      </c>
      <c r="F265" s="145">
        <f t="shared" si="56"/>
        <v>38</v>
      </c>
    </row>
    <row r="266" spans="1:6" x14ac:dyDescent="0.25">
      <c r="A266" s="98">
        <v>23</v>
      </c>
      <c r="B266" s="3">
        <f>B265+1</f>
        <v>42631</v>
      </c>
      <c r="C266">
        <f t="shared" si="54"/>
        <v>9</v>
      </c>
      <c r="D266">
        <f t="shared" si="53"/>
        <v>161</v>
      </c>
      <c r="E266" s="106">
        <f t="shared" si="55"/>
        <v>42614</v>
      </c>
      <c r="F266" s="145">
        <f t="shared" si="56"/>
        <v>38</v>
      </c>
    </row>
    <row r="267" spans="1:6" x14ac:dyDescent="0.25">
      <c r="A267" s="98">
        <v>24</v>
      </c>
      <c r="B267" s="3">
        <f>B266+1</f>
        <v>42632</v>
      </c>
      <c r="C267">
        <f t="shared" si="54"/>
        <v>9</v>
      </c>
      <c r="D267">
        <f t="shared" si="53"/>
        <v>162</v>
      </c>
      <c r="E267" s="106">
        <f t="shared" si="55"/>
        <v>42614</v>
      </c>
      <c r="F267" s="145">
        <f t="shared" si="56"/>
        <v>39</v>
      </c>
    </row>
    <row r="268" spans="1:6" x14ac:dyDescent="0.25">
      <c r="A268" s="98">
        <v>24</v>
      </c>
      <c r="B268" s="3">
        <f t="shared" ref="B268:B331" si="57">B267+1</f>
        <v>42633</v>
      </c>
      <c r="C268">
        <f t="shared" si="54"/>
        <v>9</v>
      </c>
      <c r="D268">
        <f t="shared" si="53"/>
        <v>163</v>
      </c>
      <c r="E268" s="106">
        <f t="shared" si="55"/>
        <v>42614</v>
      </c>
      <c r="F268" s="145">
        <f t="shared" si="56"/>
        <v>39</v>
      </c>
    </row>
    <row r="269" spans="1:6" x14ac:dyDescent="0.25">
      <c r="A269" s="98">
        <v>24</v>
      </c>
      <c r="B269" s="3">
        <f t="shared" si="57"/>
        <v>42634</v>
      </c>
      <c r="C269">
        <f t="shared" si="54"/>
        <v>9</v>
      </c>
      <c r="D269">
        <f t="shared" si="53"/>
        <v>164</v>
      </c>
      <c r="E269" s="106">
        <f t="shared" si="55"/>
        <v>42614</v>
      </c>
      <c r="F269" s="145">
        <f t="shared" si="56"/>
        <v>39</v>
      </c>
    </row>
    <row r="270" spans="1:6" x14ac:dyDescent="0.25">
      <c r="A270" s="98">
        <v>24</v>
      </c>
      <c r="B270" s="3">
        <f t="shared" si="57"/>
        <v>42635</v>
      </c>
      <c r="C270">
        <f t="shared" si="54"/>
        <v>9</v>
      </c>
      <c r="D270">
        <f t="shared" si="53"/>
        <v>165</v>
      </c>
      <c r="E270" s="106">
        <f t="shared" si="55"/>
        <v>42614</v>
      </c>
      <c r="F270" s="145">
        <f t="shared" si="56"/>
        <v>39</v>
      </c>
    </row>
    <row r="271" spans="1:6" x14ac:dyDescent="0.25">
      <c r="A271" s="98">
        <v>24</v>
      </c>
      <c r="B271" s="3">
        <f t="shared" si="57"/>
        <v>42636</v>
      </c>
      <c r="C271">
        <f t="shared" si="54"/>
        <v>9</v>
      </c>
      <c r="D271">
        <f t="shared" si="53"/>
        <v>166</v>
      </c>
      <c r="E271" s="106">
        <f t="shared" si="55"/>
        <v>42614</v>
      </c>
      <c r="F271" s="145">
        <f t="shared" si="56"/>
        <v>39</v>
      </c>
    </row>
    <row r="272" spans="1:6" x14ac:dyDescent="0.25">
      <c r="A272" s="98">
        <v>24</v>
      </c>
      <c r="B272" s="3">
        <f t="shared" si="57"/>
        <v>42637</v>
      </c>
      <c r="C272">
        <f t="shared" si="54"/>
        <v>9</v>
      </c>
      <c r="D272">
        <f t="shared" si="53"/>
        <v>167</v>
      </c>
      <c r="E272" s="106">
        <f t="shared" si="55"/>
        <v>42614</v>
      </c>
      <c r="F272" s="145">
        <f t="shared" si="56"/>
        <v>39</v>
      </c>
    </row>
    <row r="273" spans="1:6" x14ac:dyDescent="0.25">
      <c r="A273" s="98">
        <v>24</v>
      </c>
      <c r="B273" s="3">
        <f t="shared" si="57"/>
        <v>42638</v>
      </c>
      <c r="C273">
        <f t="shared" si="54"/>
        <v>9</v>
      </c>
      <c r="D273">
        <f t="shared" si="53"/>
        <v>168</v>
      </c>
      <c r="E273" s="106">
        <f t="shared" si="55"/>
        <v>42614</v>
      </c>
      <c r="F273" s="145">
        <f t="shared" si="56"/>
        <v>39</v>
      </c>
    </row>
    <row r="274" spans="1:6" x14ac:dyDescent="0.25">
      <c r="A274" s="98">
        <v>25</v>
      </c>
      <c r="B274" s="3">
        <f t="shared" si="57"/>
        <v>42639</v>
      </c>
      <c r="C274">
        <f t="shared" si="54"/>
        <v>9</v>
      </c>
      <c r="D274">
        <f t="shared" si="53"/>
        <v>169</v>
      </c>
      <c r="E274" s="106">
        <f t="shared" si="55"/>
        <v>42614</v>
      </c>
      <c r="F274" s="145">
        <f t="shared" si="56"/>
        <v>40</v>
      </c>
    </row>
    <row r="275" spans="1:6" x14ac:dyDescent="0.25">
      <c r="A275" s="98">
        <v>25</v>
      </c>
      <c r="B275" s="3">
        <f t="shared" si="57"/>
        <v>42640</v>
      </c>
      <c r="C275">
        <f t="shared" si="54"/>
        <v>9</v>
      </c>
      <c r="D275">
        <f t="shared" si="53"/>
        <v>170</v>
      </c>
      <c r="E275" s="106">
        <f t="shared" si="55"/>
        <v>42614</v>
      </c>
      <c r="F275" s="145">
        <f t="shared" si="56"/>
        <v>40</v>
      </c>
    </row>
    <row r="276" spans="1:6" x14ac:dyDescent="0.25">
      <c r="A276" s="98">
        <v>25</v>
      </c>
      <c r="B276" s="3">
        <f t="shared" si="57"/>
        <v>42641</v>
      </c>
      <c r="C276">
        <f t="shared" si="54"/>
        <v>9</v>
      </c>
      <c r="D276">
        <f t="shared" si="53"/>
        <v>171</v>
      </c>
      <c r="E276" s="106">
        <f t="shared" si="55"/>
        <v>42614</v>
      </c>
      <c r="F276" s="145">
        <f t="shared" si="56"/>
        <v>40</v>
      </c>
    </row>
    <row r="277" spans="1:6" x14ac:dyDescent="0.25">
      <c r="A277" s="98">
        <v>25</v>
      </c>
      <c r="B277" s="3">
        <f t="shared" si="57"/>
        <v>42642</v>
      </c>
      <c r="C277">
        <f t="shared" si="54"/>
        <v>9</v>
      </c>
      <c r="D277">
        <f t="shared" si="53"/>
        <v>172</v>
      </c>
      <c r="E277" s="106">
        <f t="shared" si="55"/>
        <v>42614</v>
      </c>
      <c r="F277" s="145">
        <f t="shared" si="56"/>
        <v>40</v>
      </c>
    </row>
    <row r="278" spans="1:6" x14ac:dyDescent="0.25">
      <c r="A278" s="98">
        <v>25</v>
      </c>
      <c r="B278" s="3">
        <f t="shared" si="57"/>
        <v>42643</v>
      </c>
      <c r="C278">
        <f t="shared" si="54"/>
        <v>9</v>
      </c>
      <c r="D278">
        <f t="shared" si="53"/>
        <v>173</v>
      </c>
      <c r="E278" s="106">
        <f t="shared" si="55"/>
        <v>42614</v>
      </c>
      <c r="F278" s="145">
        <f t="shared" si="56"/>
        <v>40</v>
      </c>
    </row>
    <row r="279" spans="1:6" x14ac:dyDescent="0.25">
      <c r="A279" s="98">
        <v>25</v>
      </c>
      <c r="B279" s="3">
        <f t="shared" si="57"/>
        <v>42644</v>
      </c>
      <c r="C279">
        <f t="shared" si="54"/>
        <v>10</v>
      </c>
      <c r="D279">
        <f t="shared" si="53"/>
        <v>174</v>
      </c>
      <c r="E279" s="106">
        <f t="shared" si="55"/>
        <v>42644</v>
      </c>
      <c r="F279" s="145">
        <f t="shared" si="56"/>
        <v>40</v>
      </c>
    </row>
    <row r="280" spans="1:6" x14ac:dyDescent="0.25">
      <c r="A280" s="98">
        <v>25</v>
      </c>
      <c r="B280" s="3">
        <f t="shared" si="57"/>
        <v>42645</v>
      </c>
      <c r="C280">
        <f t="shared" si="54"/>
        <v>10</v>
      </c>
      <c r="D280">
        <f t="shared" si="53"/>
        <v>175</v>
      </c>
      <c r="E280" s="106">
        <f t="shared" si="55"/>
        <v>42644</v>
      </c>
      <c r="F280" s="145">
        <f t="shared" si="56"/>
        <v>40</v>
      </c>
    </row>
    <row r="281" spans="1:6" x14ac:dyDescent="0.25">
      <c r="A281" s="98">
        <v>26</v>
      </c>
      <c r="B281" s="3">
        <f t="shared" si="57"/>
        <v>42646</v>
      </c>
      <c r="C281">
        <f t="shared" si="54"/>
        <v>10</v>
      </c>
      <c r="D281">
        <f t="shared" si="53"/>
        <v>176</v>
      </c>
      <c r="E281" s="106">
        <f t="shared" si="55"/>
        <v>42644</v>
      </c>
      <c r="F281" s="145">
        <f t="shared" si="56"/>
        <v>41</v>
      </c>
    </row>
    <row r="282" spans="1:6" x14ac:dyDescent="0.25">
      <c r="A282" s="98">
        <v>26</v>
      </c>
      <c r="B282" s="3">
        <f t="shared" si="57"/>
        <v>42647</v>
      </c>
      <c r="C282">
        <f t="shared" si="54"/>
        <v>10</v>
      </c>
      <c r="D282">
        <f t="shared" si="53"/>
        <v>177</v>
      </c>
      <c r="E282" s="106">
        <f t="shared" si="55"/>
        <v>42644</v>
      </c>
      <c r="F282" s="145">
        <f t="shared" si="56"/>
        <v>41</v>
      </c>
    </row>
    <row r="283" spans="1:6" x14ac:dyDescent="0.25">
      <c r="A283" s="98">
        <v>26</v>
      </c>
      <c r="B283" s="3">
        <f t="shared" si="57"/>
        <v>42648</v>
      </c>
      <c r="C283">
        <f t="shared" si="54"/>
        <v>10</v>
      </c>
      <c r="D283">
        <f t="shared" si="53"/>
        <v>178</v>
      </c>
      <c r="E283" s="106">
        <f t="shared" si="55"/>
        <v>42644</v>
      </c>
      <c r="F283" s="145">
        <f t="shared" si="56"/>
        <v>41</v>
      </c>
    </row>
    <row r="284" spans="1:6" x14ac:dyDescent="0.25">
      <c r="A284" s="98">
        <v>26</v>
      </c>
      <c r="B284" s="3">
        <f t="shared" si="57"/>
        <v>42649</v>
      </c>
      <c r="C284">
        <f t="shared" si="54"/>
        <v>10</v>
      </c>
      <c r="D284">
        <f t="shared" si="53"/>
        <v>179</v>
      </c>
      <c r="E284" s="106">
        <f t="shared" si="55"/>
        <v>42644</v>
      </c>
      <c r="F284" s="145">
        <f t="shared" si="56"/>
        <v>41</v>
      </c>
    </row>
    <row r="285" spans="1:6" x14ac:dyDescent="0.25">
      <c r="A285" s="98">
        <v>26</v>
      </c>
      <c r="B285" s="3">
        <f t="shared" si="57"/>
        <v>42650</v>
      </c>
      <c r="C285">
        <f t="shared" si="54"/>
        <v>10</v>
      </c>
      <c r="D285">
        <f t="shared" si="53"/>
        <v>180</v>
      </c>
      <c r="E285" s="106">
        <f t="shared" si="55"/>
        <v>42644</v>
      </c>
      <c r="F285" s="145">
        <f t="shared" si="56"/>
        <v>41</v>
      </c>
    </row>
    <row r="286" spans="1:6" x14ac:dyDescent="0.25">
      <c r="A286" s="98">
        <v>26</v>
      </c>
      <c r="B286" s="3">
        <f t="shared" si="57"/>
        <v>42651</v>
      </c>
      <c r="C286">
        <f t="shared" si="54"/>
        <v>10</v>
      </c>
      <c r="D286">
        <f t="shared" si="53"/>
        <v>181</v>
      </c>
      <c r="E286" s="106">
        <f t="shared" si="55"/>
        <v>42644</v>
      </c>
      <c r="F286" s="145">
        <f t="shared" si="56"/>
        <v>41</v>
      </c>
    </row>
    <row r="287" spans="1:6" x14ac:dyDescent="0.25">
      <c r="A287" s="98">
        <v>26</v>
      </c>
      <c r="B287" s="3">
        <f t="shared" si="57"/>
        <v>42652</v>
      </c>
      <c r="C287">
        <f t="shared" si="54"/>
        <v>10</v>
      </c>
      <c r="D287">
        <f t="shared" si="53"/>
        <v>182</v>
      </c>
      <c r="E287" s="106">
        <f t="shared" si="55"/>
        <v>42644</v>
      </c>
      <c r="F287" s="145">
        <f t="shared" si="56"/>
        <v>41</v>
      </c>
    </row>
    <row r="288" spans="1:6" x14ac:dyDescent="0.25">
      <c r="A288" s="98">
        <v>27</v>
      </c>
      <c r="B288" s="3">
        <f t="shared" si="57"/>
        <v>42653</v>
      </c>
      <c r="C288">
        <f t="shared" si="54"/>
        <v>10</v>
      </c>
      <c r="D288">
        <f t="shared" si="53"/>
        <v>183</v>
      </c>
      <c r="E288" s="106">
        <f t="shared" si="55"/>
        <v>42644</v>
      </c>
      <c r="F288" s="145">
        <f t="shared" si="56"/>
        <v>42</v>
      </c>
    </row>
    <row r="289" spans="1:6" x14ac:dyDescent="0.25">
      <c r="A289" s="98">
        <v>27</v>
      </c>
      <c r="B289" s="3">
        <f t="shared" si="57"/>
        <v>42654</v>
      </c>
      <c r="C289">
        <f t="shared" si="54"/>
        <v>10</v>
      </c>
      <c r="D289">
        <f t="shared" si="53"/>
        <v>184</v>
      </c>
      <c r="E289" s="106">
        <f t="shared" si="55"/>
        <v>42644</v>
      </c>
      <c r="F289" s="145">
        <f t="shared" si="56"/>
        <v>42</v>
      </c>
    </row>
    <row r="290" spans="1:6" x14ac:dyDescent="0.25">
      <c r="A290" s="98">
        <v>27</v>
      </c>
      <c r="B290" s="3">
        <f t="shared" si="57"/>
        <v>42655</v>
      </c>
      <c r="C290">
        <f t="shared" si="54"/>
        <v>10</v>
      </c>
      <c r="D290">
        <f t="shared" si="53"/>
        <v>185</v>
      </c>
      <c r="E290" s="106">
        <f t="shared" si="55"/>
        <v>42644</v>
      </c>
      <c r="F290" s="145">
        <f t="shared" si="56"/>
        <v>42</v>
      </c>
    </row>
    <row r="291" spans="1:6" x14ac:dyDescent="0.25">
      <c r="A291" s="98">
        <v>27</v>
      </c>
      <c r="B291" s="3">
        <f t="shared" si="57"/>
        <v>42656</v>
      </c>
      <c r="C291">
        <f t="shared" si="54"/>
        <v>10</v>
      </c>
      <c r="D291">
        <f t="shared" si="53"/>
        <v>186</v>
      </c>
      <c r="E291" s="106">
        <f t="shared" si="55"/>
        <v>42644</v>
      </c>
      <c r="F291" s="145">
        <f t="shared" si="56"/>
        <v>42</v>
      </c>
    </row>
    <row r="292" spans="1:6" x14ac:dyDescent="0.25">
      <c r="A292" s="98">
        <v>27</v>
      </c>
      <c r="B292" s="3">
        <f t="shared" si="57"/>
        <v>42657</v>
      </c>
      <c r="C292">
        <f t="shared" si="54"/>
        <v>10</v>
      </c>
      <c r="D292">
        <f t="shared" si="53"/>
        <v>187</v>
      </c>
      <c r="E292" s="106">
        <f t="shared" si="55"/>
        <v>42644</v>
      </c>
      <c r="F292" s="145">
        <f t="shared" si="56"/>
        <v>42</v>
      </c>
    </row>
    <row r="293" spans="1:6" x14ac:dyDescent="0.25">
      <c r="A293" s="98">
        <v>27</v>
      </c>
      <c r="B293" s="3">
        <f t="shared" si="57"/>
        <v>42658</v>
      </c>
      <c r="C293">
        <f t="shared" si="54"/>
        <v>10</v>
      </c>
      <c r="D293">
        <f t="shared" si="53"/>
        <v>188</v>
      </c>
      <c r="E293" s="106">
        <f t="shared" si="55"/>
        <v>42644</v>
      </c>
      <c r="F293" s="145">
        <f t="shared" si="56"/>
        <v>42</v>
      </c>
    </row>
    <row r="294" spans="1:6" x14ac:dyDescent="0.25">
      <c r="A294" s="98">
        <v>27</v>
      </c>
      <c r="B294" s="3">
        <f t="shared" si="57"/>
        <v>42659</v>
      </c>
      <c r="C294">
        <f t="shared" si="54"/>
        <v>10</v>
      </c>
      <c r="D294">
        <f t="shared" si="53"/>
        <v>189</v>
      </c>
      <c r="E294" s="106">
        <f t="shared" si="55"/>
        <v>42644</v>
      </c>
      <c r="F294" s="145">
        <f t="shared" si="56"/>
        <v>42</v>
      </c>
    </row>
    <row r="295" spans="1:6" x14ac:dyDescent="0.25">
      <c r="A295" s="98">
        <v>28</v>
      </c>
      <c r="B295" s="3">
        <f t="shared" si="57"/>
        <v>42660</v>
      </c>
      <c r="C295">
        <f t="shared" si="54"/>
        <v>10</v>
      </c>
      <c r="D295">
        <f t="shared" si="53"/>
        <v>190</v>
      </c>
      <c r="E295" s="106">
        <f t="shared" si="55"/>
        <v>42644</v>
      </c>
      <c r="F295" s="145">
        <f t="shared" si="56"/>
        <v>43</v>
      </c>
    </row>
    <row r="296" spans="1:6" x14ac:dyDescent="0.25">
      <c r="A296" s="98">
        <v>28</v>
      </c>
      <c r="B296" s="3">
        <f t="shared" si="57"/>
        <v>42661</v>
      </c>
      <c r="C296">
        <f t="shared" si="54"/>
        <v>10</v>
      </c>
      <c r="D296">
        <f t="shared" si="53"/>
        <v>191</v>
      </c>
      <c r="E296" s="106">
        <f t="shared" si="55"/>
        <v>42644</v>
      </c>
      <c r="F296" s="145">
        <f t="shared" si="56"/>
        <v>43</v>
      </c>
    </row>
    <row r="297" spans="1:6" x14ac:dyDescent="0.25">
      <c r="A297" s="98">
        <v>28</v>
      </c>
      <c r="B297" s="3">
        <f t="shared" si="57"/>
        <v>42662</v>
      </c>
      <c r="C297">
        <f t="shared" si="54"/>
        <v>10</v>
      </c>
      <c r="D297">
        <f t="shared" si="53"/>
        <v>192</v>
      </c>
      <c r="E297" s="106">
        <f t="shared" si="55"/>
        <v>42644</v>
      </c>
      <c r="F297" s="145">
        <f t="shared" si="56"/>
        <v>43</v>
      </c>
    </row>
    <row r="298" spans="1:6" x14ac:dyDescent="0.25">
      <c r="A298" s="98">
        <v>28</v>
      </c>
      <c r="B298" s="3">
        <f t="shared" si="57"/>
        <v>42663</v>
      </c>
      <c r="C298">
        <f t="shared" si="54"/>
        <v>10</v>
      </c>
      <c r="D298">
        <f t="shared" si="53"/>
        <v>193</v>
      </c>
      <c r="E298" s="106">
        <f t="shared" si="55"/>
        <v>42644</v>
      </c>
      <c r="F298" s="145">
        <f t="shared" si="56"/>
        <v>43</v>
      </c>
    </row>
    <row r="299" spans="1:6" x14ac:dyDescent="0.25">
      <c r="A299" s="98">
        <v>28</v>
      </c>
      <c r="B299" s="3">
        <f t="shared" si="57"/>
        <v>42664</v>
      </c>
      <c r="C299">
        <f t="shared" si="54"/>
        <v>10</v>
      </c>
      <c r="D299">
        <f t="shared" si="53"/>
        <v>194</v>
      </c>
      <c r="E299" s="106">
        <f t="shared" si="55"/>
        <v>42644</v>
      </c>
      <c r="F299" s="145">
        <f t="shared" si="56"/>
        <v>43</v>
      </c>
    </row>
    <row r="300" spans="1:6" x14ac:dyDescent="0.25">
      <c r="A300" s="98">
        <v>28</v>
      </c>
      <c r="B300" s="3">
        <f t="shared" si="57"/>
        <v>42665</v>
      </c>
      <c r="C300">
        <f t="shared" si="54"/>
        <v>10</v>
      </c>
      <c r="D300">
        <f t="shared" ref="D300:D363" si="58">D299+1</f>
        <v>195</v>
      </c>
      <c r="E300" s="106">
        <f t="shared" si="55"/>
        <v>42644</v>
      </c>
      <c r="F300" s="145">
        <f t="shared" si="56"/>
        <v>43</v>
      </c>
    </row>
    <row r="301" spans="1:6" x14ac:dyDescent="0.25">
      <c r="A301" s="98">
        <v>28</v>
      </c>
      <c r="B301" s="3">
        <f t="shared" si="57"/>
        <v>42666</v>
      </c>
      <c r="C301">
        <f t="shared" si="54"/>
        <v>10</v>
      </c>
      <c r="D301">
        <f t="shared" si="58"/>
        <v>196</v>
      </c>
      <c r="E301" s="106">
        <f t="shared" si="55"/>
        <v>42644</v>
      </c>
      <c r="F301" s="145">
        <f t="shared" si="56"/>
        <v>43</v>
      </c>
    </row>
    <row r="302" spans="1:6" x14ac:dyDescent="0.25">
      <c r="A302" s="98">
        <v>29</v>
      </c>
      <c r="B302" s="3">
        <f t="shared" si="57"/>
        <v>42667</v>
      </c>
      <c r="C302">
        <f t="shared" si="54"/>
        <v>10</v>
      </c>
      <c r="D302">
        <f t="shared" si="58"/>
        <v>197</v>
      </c>
      <c r="E302" s="106">
        <f t="shared" si="55"/>
        <v>42644</v>
      </c>
      <c r="F302" s="145">
        <f t="shared" si="56"/>
        <v>44</v>
      </c>
    </row>
    <row r="303" spans="1:6" x14ac:dyDescent="0.25">
      <c r="A303" s="98">
        <v>29</v>
      </c>
      <c r="B303" s="3">
        <f t="shared" si="57"/>
        <v>42668</v>
      </c>
      <c r="C303">
        <f t="shared" si="54"/>
        <v>10</v>
      </c>
      <c r="D303">
        <f t="shared" si="58"/>
        <v>198</v>
      </c>
      <c r="E303" s="106">
        <f t="shared" si="55"/>
        <v>42644</v>
      </c>
      <c r="F303" s="145">
        <f t="shared" si="56"/>
        <v>44</v>
      </c>
    </row>
    <row r="304" spans="1:6" x14ac:dyDescent="0.25">
      <c r="A304" s="98">
        <v>29</v>
      </c>
      <c r="B304" s="3">
        <f t="shared" si="57"/>
        <v>42669</v>
      </c>
      <c r="C304">
        <f t="shared" si="54"/>
        <v>10</v>
      </c>
      <c r="D304">
        <f t="shared" si="58"/>
        <v>199</v>
      </c>
      <c r="E304" s="106">
        <f t="shared" si="55"/>
        <v>42644</v>
      </c>
      <c r="F304" s="145">
        <f t="shared" si="56"/>
        <v>44</v>
      </c>
    </row>
    <row r="305" spans="1:6" x14ac:dyDescent="0.25">
      <c r="A305" s="98">
        <v>29</v>
      </c>
      <c r="B305" s="3">
        <f t="shared" si="57"/>
        <v>42670</v>
      </c>
      <c r="C305">
        <f t="shared" si="54"/>
        <v>10</v>
      </c>
      <c r="D305">
        <f t="shared" si="58"/>
        <v>200</v>
      </c>
      <c r="E305" s="106">
        <f t="shared" si="55"/>
        <v>42644</v>
      </c>
      <c r="F305" s="145">
        <f t="shared" si="56"/>
        <v>44</v>
      </c>
    </row>
    <row r="306" spans="1:6" x14ac:dyDescent="0.25">
      <c r="A306" s="98">
        <v>29</v>
      </c>
      <c r="B306" s="3">
        <f t="shared" si="57"/>
        <v>42671</v>
      </c>
      <c r="C306">
        <f t="shared" si="54"/>
        <v>10</v>
      </c>
      <c r="D306">
        <f t="shared" si="58"/>
        <v>201</v>
      </c>
      <c r="E306" s="106">
        <f t="shared" si="55"/>
        <v>42644</v>
      </c>
      <c r="F306" s="145">
        <f t="shared" si="56"/>
        <v>44</v>
      </c>
    </row>
    <row r="307" spans="1:6" x14ac:dyDescent="0.25">
      <c r="A307" s="98">
        <v>29</v>
      </c>
      <c r="B307" s="3">
        <f t="shared" si="57"/>
        <v>42672</v>
      </c>
      <c r="C307">
        <f t="shared" si="54"/>
        <v>10</v>
      </c>
      <c r="D307">
        <f t="shared" si="58"/>
        <v>202</v>
      </c>
      <c r="E307" s="106">
        <f t="shared" si="55"/>
        <v>42644</v>
      </c>
      <c r="F307" s="145">
        <f t="shared" si="56"/>
        <v>44</v>
      </c>
    </row>
    <row r="308" spans="1:6" x14ac:dyDescent="0.25">
      <c r="A308" s="98">
        <v>29</v>
      </c>
      <c r="B308" s="3">
        <f t="shared" si="57"/>
        <v>42673</v>
      </c>
      <c r="C308">
        <f t="shared" si="54"/>
        <v>10</v>
      </c>
      <c r="D308">
        <f t="shared" si="58"/>
        <v>203</v>
      </c>
      <c r="E308" s="106">
        <f t="shared" si="55"/>
        <v>42644</v>
      </c>
      <c r="F308" s="145">
        <f t="shared" si="56"/>
        <v>44</v>
      </c>
    </row>
    <row r="309" spans="1:6" x14ac:dyDescent="0.25">
      <c r="A309" s="98">
        <v>30</v>
      </c>
      <c r="B309" s="3">
        <f t="shared" si="57"/>
        <v>42674</v>
      </c>
      <c r="C309">
        <f t="shared" si="54"/>
        <v>10</v>
      </c>
      <c r="D309">
        <f t="shared" si="58"/>
        <v>204</v>
      </c>
      <c r="E309" s="106">
        <f t="shared" si="55"/>
        <v>42644</v>
      </c>
      <c r="F309" s="145">
        <f t="shared" si="56"/>
        <v>45</v>
      </c>
    </row>
    <row r="310" spans="1:6" x14ac:dyDescent="0.25">
      <c r="A310" s="98">
        <v>30</v>
      </c>
      <c r="B310" s="3">
        <f t="shared" si="57"/>
        <v>42675</v>
      </c>
      <c r="C310">
        <f t="shared" si="54"/>
        <v>11</v>
      </c>
      <c r="D310">
        <f t="shared" si="58"/>
        <v>205</v>
      </c>
      <c r="E310" s="106">
        <f t="shared" si="55"/>
        <v>42675</v>
      </c>
      <c r="F310" s="145">
        <f t="shared" si="56"/>
        <v>45</v>
      </c>
    </row>
    <row r="311" spans="1:6" x14ac:dyDescent="0.25">
      <c r="A311" s="98">
        <v>30</v>
      </c>
      <c r="B311" s="3">
        <f t="shared" si="57"/>
        <v>42676</v>
      </c>
      <c r="C311">
        <f t="shared" si="54"/>
        <v>11</v>
      </c>
      <c r="D311">
        <f t="shared" si="58"/>
        <v>206</v>
      </c>
      <c r="E311" s="106">
        <f t="shared" si="55"/>
        <v>42675</v>
      </c>
      <c r="F311" s="145">
        <f t="shared" si="56"/>
        <v>45</v>
      </c>
    </row>
    <row r="312" spans="1:6" x14ac:dyDescent="0.25">
      <c r="A312" s="98">
        <v>30</v>
      </c>
      <c r="B312" s="3">
        <f t="shared" si="57"/>
        <v>42677</v>
      </c>
      <c r="C312">
        <f t="shared" si="54"/>
        <v>11</v>
      </c>
      <c r="D312">
        <f t="shared" si="58"/>
        <v>207</v>
      </c>
      <c r="E312" s="106">
        <f t="shared" si="55"/>
        <v>42675</v>
      </c>
      <c r="F312" s="145">
        <f t="shared" si="56"/>
        <v>45</v>
      </c>
    </row>
    <row r="313" spans="1:6" x14ac:dyDescent="0.25">
      <c r="A313" s="98">
        <v>30</v>
      </c>
      <c r="B313" s="3">
        <f t="shared" si="57"/>
        <v>42678</v>
      </c>
      <c r="C313">
        <f t="shared" si="54"/>
        <v>11</v>
      </c>
      <c r="D313">
        <f t="shared" si="58"/>
        <v>208</v>
      </c>
      <c r="E313" s="106">
        <f t="shared" si="55"/>
        <v>42675</v>
      </c>
      <c r="F313" s="145">
        <f t="shared" si="56"/>
        <v>45</v>
      </c>
    </row>
    <row r="314" spans="1:6" x14ac:dyDescent="0.25">
      <c r="A314" s="98">
        <v>30</v>
      </c>
      <c r="B314" s="3">
        <f t="shared" si="57"/>
        <v>42679</v>
      </c>
      <c r="C314">
        <f t="shared" si="54"/>
        <v>11</v>
      </c>
      <c r="D314">
        <f t="shared" si="58"/>
        <v>209</v>
      </c>
      <c r="E314" s="106">
        <f t="shared" si="55"/>
        <v>42675</v>
      </c>
      <c r="F314" s="145">
        <f t="shared" si="56"/>
        <v>45</v>
      </c>
    </row>
    <row r="315" spans="1:6" x14ac:dyDescent="0.25">
      <c r="A315" s="98">
        <v>30</v>
      </c>
      <c r="B315" s="3">
        <f t="shared" si="57"/>
        <v>42680</v>
      </c>
      <c r="C315">
        <f t="shared" si="54"/>
        <v>11</v>
      </c>
      <c r="D315">
        <f t="shared" si="58"/>
        <v>210</v>
      </c>
      <c r="E315" s="106">
        <f t="shared" si="55"/>
        <v>42675</v>
      </c>
      <c r="F315" s="145">
        <f t="shared" si="56"/>
        <v>45</v>
      </c>
    </row>
    <row r="316" spans="1:6" x14ac:dyDescent="0.25">
      <c r="A316" s="98">
        <v>31</v>
      </c>
      <c r="B316" s="3">
        <f t="shared" si="57"/>
        <v>42681</v>
      </c>
      <c r="C316">
        <f t="shared" si="54"/>
        <v>11</v>
      </c>
      <c r="D316">
        <f t="shared" si="58"/>
        <v>211</v>
      </c>
      <c r="E316" s="106">
        <f t="shared" si="55"/>
        <v>42675</v>
      </c>
      <c r="F316" s="145">
        <f t="shared" si="56"/>
        <v>46</v>
      </c>
    </row>
    <row r="317" spans="1:6" x14ac:dyDescent="0.25">
      <c r="A317" s="98">
        <v>31</v>
      </c>
      <c r="B317" s="3">
        <f t="shared" si="57"/>
        <v>42682</v>
      </c>
      <c r="C317">
        <f t="shared" si="54"/>
        <v>11</v>
      </c>
      <c r="D317">
        <f t="shared" si="58"/>
        <v>212</v>
      </c>
      <c r="E317" s="106">
        <f t="shared" si="55"/>
        <v>42675</v>
      </c>
      <c r="F317" s="145">
        <f t="shared" si="56"/>
        <v>46</v>
      </c>
    </row>
    <row r="318" spans="1:6" x14ac:dyDescent="0.25">
      <c r="A318" s="98">
        <v>31</v>
      </c>
      <c r="B318" s="3">
        <f t="shared" si="57"/>
        <v>42683</v>
      </c>
      <c r="C318">
        <f t="shared" si="54"/>
        <v>11</v>
      </c>
      <c r="D318">
        <f t="shared" si="58"/>
        <v>213</v>
      </c>
      <c r="E318" s="106">
        <f t="shared" si="55"/>
        <v>42675</v>
      </c>
      <c r="F318" s="145">
        <f t="shared" si="56"/>
        <v>46</v>
      </c>
    </row>
    <row r="319" spans="1:6" x14ac:dyDescent="0.25">
      <c r="A319" s="98">
        <v>31</v>
      </c>
      <c r="B319" s="3">
        <f t="shared" si="57"/>
        <v>42684</v>
      </c>
      <c r="C319">
        <f t="shared" si="54"/>
        <v>11</v>
      </c>
      <c r="D319">
        <f t="shared" si="58"/>
        <v>214</v>
      </c>
      <c r="E319" s="106">
        <f t="shared" si="55"/>
        <v>42675</v>
      </c>
      <c r="F319" s="145">
        <f t="shared" si="56"/>
        <v>46</v>
      </c>
    </row>
    <row r="320" spans="1:6" x14ac:dyDescent="0.25">
      <c r="A320" s="98">
        <v>31</v>
      </c>
      <c r="B320" s="3">
        <f t="shared" si="57"/>
        <v>42685</v>
      </c>
      <c r="C320">
        <f t="shared" si="54"/>
        <v>11</v>
      </c>
      <c r="D320">
        <f t="shared" si="58"/>
        <v>215</v>
      </c>
      <c r="E320" s="106">
        <f t="shared" si="55"/>
        <v>42675</v>
      </c>
      <c r="F320" s="145">
        <f t="shared" si="56"/>
        <v>46</v>
      </c>
    </row>
    <row r="321" spans="1:6" x14ac:dyDescent="0.25">
      <c r="A321" s="98">
        <v>31</v>
      </c>
      <c r="B321" s="3">
        <f t="shared" si="57"/>
        <v>42686</v>
      </c>
      <c r="C321">
        <f t="shared" si="54"/>
        <v>11</v>
      </c>
      <c r="D321">
        <f t="shared" si="58"/>
        <v>216</v>
      </c>
      <c r="E321" s="106">
        <f t="shared" si="55"/>
        <v>42675</v>
      </c>
      <c r="F321" s="145">
        <f t="shared" si="56"/>
        <v>46</v>
      </c>
    </row>
    <row r="322" spans="1:6" x14ac:dyDescent="0.25">
      <c r="A322" s="98">
        <v>31</v>
      </c>
      <c r="B322" s="3">
        <f t="shared" si="57"/>
        <v>42687</v>
      </c>
      <c r="C322">
        <f t="shared" si="54"/>
        <v>11</v>
      </c>
      <c r="D322">
        <f t="shared" si="58"/>
        <v>217</v>
      </c>
      <c r="E322" s="106">
        <f t="shared" si="55"/>
        <v>42675</v>
      </c>
      <c r="F322" s="145">
        <f t="shared" si="56"/>
        <v>46</v>
      </c>
    </row>
    <row r="323" spans="1:6" x14ac:dyDescent="0.25">
      <c r="A323" s="98">
        <v>32</v>
      </c>
      <c r="B323" s="3">
        <f t="shared" si="57"/>
        <v>42688</v>
      </c>
      <c r="C323">
        <f t="shared" si="54"/>
        <v>11</v>
      </c>
      <c r="D323">
        <f t="shared" si="58"/>
        <v>218</v>
      </c>
      <c r="E323" s="106">
        <f t="shared" si="55"/>
        <v>42675</v>
      </c>
      <c r="F323" s="145">
        <f t="shared" si="56"/>
        <v>47</v>
      </c>
    </row>
    <row r="324" spans="1:6" x14ac:dyDescent="0.25">
      <c r="A324" s="98">
        <v>32</v>
      </c>
      <c r="B324" s="3">
        <f t="shared" si="57"/>
        <v>42689</v>
      </c>
      <c r="C324">
        <f t="shared" si="54"/>
        <v>11</v>
      </c>
      <c r="D324">
        <f t="shared" si="58"/>
        <v>219</v>
      </c>
      <c r="E324" s="106">
        <f t="shared" si="55"/>
        <v>42675</v>
      </c>
      <c r="F324" s="145">
        <f t="shared" si="56"/>
        <v>47</v>
      </c>
    </row>
    <row r="325" spans="1:6" x14ac:dyDescent="0.25">
      <c r="A325" s="98">
        <v>32</v>
      </c>
      <c r="B325" s="3">
        <f t="shared" si="57"/>
        <v>42690</v>
      </c>
      <c r="C325">
        <f t="shared" ref="C325:C370" si="59">MONTH(B325)</f>
        <v>11</v>
      </c>
      <c r="D325">
        <f t="shared" si="58"/>
        <v>220</v>
      </c>
      <c r="E325" s="106">
        <f t="shared" si="55"/>
        <v>42675</v>
      </c>
      <c r="F325" s="145">
        <f t="shared" si="56"/>
        <v>47</v>
      </c>
    </row>
    <row r="326" spans="1:6" x14ac:dyDescent="0.25">
      <c r="A326" s="98">
        <v>32</v>
      </c>
      <c r="B326" s="3">
        <f t="shared" si="57"/>
        <v>42691</v>
      </c>
      <c r="C326">
        <f t="shared" si="59"/>
        <v>11</v>
      </c>
      <c r="D326">
        <f t="shared" si="58"/>
        <v>221</v>
      </c>
      <c r="E326" s="106">
        <f t="shared" ref="E326:E370" si="60">EOMONTH(B326,-1)+1</f>
        <v>42675</v>
      </c>
      <c r="F326" s="145">
        <f t="shared" ref="F326:F370" si="61">WEEKNUM(B326,2)</f>
        <v>47</v>
      </c>
    </row>
    <row r="327" spans="1:6" x14ac:dyDescent="0.25">
      <c r="A327" s="98">
        <v>32</v>
      </c>
      <c r="B327" s="3">
        <f t="shared" si="57"/>
        <v>42692</v>
      </c>
      <c r="C327">
        <f t="shared" si="59"/>
        <v>11</v>
      </c>
      <c r="D327">
        <f t="shared" si="58"/>
        <v>222</v>
      </c>
      <c r="E327" s="106">
        <f t="shared" si="60"/>
        <v>42675</v>
      </c>
      <c r="F327" s="145">
        <f t="shared" si="61"/>
        <v>47</v>
      </c>
    </row>
    <row r="328" spans="1:6" x14ac:dyDescent="0.25">
      <c r="A328" s="98">
        <v>32</v>
      </c>
      <c r="B328" s="3">
        <f t="shared" si="57"/>
        <v>42693</v>
      </c>
      <c r="C328">
        <f t="shared" si="59"/>
        <v>11</v>
      </c>
      <c r="D328">
        <f t="shared" si="58"/>
        <v>223</v>
      </c>
      <c r="E328" s="106">
        <f t="shared" si="60"/>
        <v>42675</v>
      </c>
      <c r="F328" s="145">
        <f t="shared" si="61"/>
        <v>47</v>
      </c>
    </row>
    <row r="329" spans="1:6" x14ac:dyDescent="0.25">
      <c r="A329" s="98">
        <v>32</v>
      </c>
      <c r="B329" s="3">
        <f t="shared" si="57"/>
        <v>42694</v>
      </c>
      <c r="C329">
        <f t="shared" si="59"/>
        <v>11</v>
      </c>
      <c r="D329">
        <f t="shared" si="58"/>
        <v>224</v>
      </c>
      <c r="E329" s="106">
        <f t="shared" si="60"/>
        <v>42675</v>
      </c>
      <c r="F329" s="145">
        <f t="shared" si="61"/>
        <v>47</v>
      </c>
    </row>
    <row r="330" spans="1:6" x14ac:dyDescent="0.25">
      <c r="A330" s="98">
        <v>33</v>
      </c>
      <c r="B330" s="3">
        <f t="shared" si="57"/>
        <v>42695</v>
      </c>
      <c r="C330">
        <f t="shared" si="59"/>
        <v>11</v>
      </c>
      <c r="D330">
        <f t="shared" si="58"/>
        <v>225</v>
      </c>
      <c r="E330" s="106">
        <f t="shared" si="60"/>
        <v>42675</v>
      </c>
      <c r="F330" s="145">
        <f t="shared" si="61"/>
        <v>48</v>
      </c>
    </row>
    <row r="331" spans="1:6" x14ac:dyDescent="0.25">
      <c r="A331" s="98">
        <v>33</v>
      </c>
      <c r="B331" s="3">
        <f t="shared" si="57"/>
        <v>42696</v>
      </c>
      <c r="C331">
        <f t="shared" si="59"/>
        <v>11</v>
      </c>
      <c r="D331">
        <f t="shared" si="58"/>
        <v>226</v>
      </c>
      <c r="E331" s="106">
        <f t="shared" si="60"/>
        <v>42675</v>
      </c>
      <c r="F331" s="145">
        <f t="shared" si="61"/>
        <v>48</v>
      </c>
    </row>
    <row r="332" spans="1:6" x14ac:dyDescent="0.25">
      <c r="A332" s="98">
        <v>33</v>
      </c>
      <c r="B332" s="3">
        <f t="shared" ref="B332:B370" si="62">B331+1</f>
        <v>42697</v>
      </c>
      <c r="C332">
        <f t="shared" si="59"/>
        <v>11</v>
      </c>
      <c r="D332">
        <f t="shared" si="58"/>
        <v>227</v>
      </c>
      <c r="E332" s="106">
        <f t="shared" si="60"/>
        <v>42675</v>
      </c>
      <c r="F332" s="145">
        <f t="shared" si="61"/>
        <v>48</v>
      </c>
    </row>
    <row r="333" spans="1:6" x14ac:dyDescent="0.25">
      <c r="A333" s="98">
        <v>33</v>
      </c>
      <c r="B333" s="3">
        <f t="shared" si="62"/>
        <v>42698</v>
      </c>
      <c r="C333">
        <f t="shared" si="59"/>
        <v>11</v>
      </c>
      <c r="D333">
        <f t="shared" si="58"/>
        <v>228</v>
      </c>
      <c r="E333" s="106">
        <f t="shared" si="60"/>
        <v>42675</v>
      </c>
      <c r="F333" s="145">
        <f t="shared" si="61"/>
        <v>48</v>
      </c>
    </row>
    <row r="334" spans="1:6" x14ac:dyDescent="0.25">
      <c r="A334" s="98">
        <v>33</v>
      </c>
      <c r="B334" s="3">
        <f t="shared" si="62"/>
        <v>42699</v>
      </c>
      <c r="C334">
        <f t="shared" si="59"/>
        <v>11</v>
      </c>
      <c r="D334">
        <f t="shared" si="58"/>
        <v>229</v>
      </c>
      <c r="E334" s="106">
        <f t="shared" si="60"/>
        <v>42675</v>
      </c>
      <c r="F334" s="145">
        <f t="shared" si="61"/>
        <v>48</v>
      </c>
    </row>
    <row r="335" spans="1:6" x14ac:dyDescent="0.25">
      <c r="A335" s="98">
        <v>33</v>
      </c>
      <c r="B335" s="3">
        <f t="shared" si="62"/>
        <v>42700</v>
      </c>
      <c r="C335">
        <f t="shared" si="59"/>
        <v>11</v>
      </c>
      <c r="D335">
        <f t="shared" si="58"/>
        <v>230</v>
      </c>
      <c r="E335" s="106">
        <f t="shared" si="60"/>
        <v>42675</v>
      </c>
      <c r="F335" s="145">
        <f t="shared" si="61"/>
        <v>48</v>
      </c>
    </row>
    <row r="336" spans="1:6" x14ac:dyDescent="0.25">
      <c r="A336" s="98">
        <v>33</v>
      </c>
      <c r="B336" s="3">
        <f t="shared" si="62"/>
        <v>42701</v>
      </c>
      <c r="C336">
        <f t="shared" si="59"/>
        <v>11</v>
      </c>
      <c r="D336">
        <f t="shared" si="58"/>
        <v>231</v>
      </c>
      <c r="E336" s="106">
        <f t="shared" si="60"/>
        <v>42675</v>
      </c>
      <c r="F336" s="145">
        <f t="shared" si="61"/>
        <v>48</v>
      </c>
    </row>
    <row r="337" spans="1:6" x14ac:dyDescent="0.25">
      <c r="A337" s="98">
        <v>0</v>
      </c>
      <c r="B337" s="3">
        <f t="shared" si="62"/>
        <v>42702</v>
      </c>
      <c r="C337">
        <f t="shared" si="59"/>
        <v>11</v>
      </c>
      <c r="D337">
        <f t="shared" si="58"/>
        <v>232</v>
      </c>
      <c r="E337" s="106">
        <f t="shared" si="60"/>
        <v>42675</v>
      </c>
      <c r="F337" s="145">
        <f t="shared" si="61"/>
        <v>49</v>
      </c>
    </row>
    <row r="338" spans="1:6" x14ac:dyDescent="0.25">
      <c r="A338" s="98">
        <v>0</v>
      </c>
      <c r="B338" s="3">
        <f t="shared" si="62"/>
        <v>42703</v>
      </c>
      <c r="C338">
        <f t="shared" si="59"/>
        <v>11</v>
      </c>
      <c r="D338">
        <f t="shared" si="58"/>
        <v>233</v>
      </c>
      <c r="E338" s="106">
        <f t="shared" si="60"/>
        <v>42675</v>
      </c>
      <c r="F338" s="145">
        <f t="shared" si="61"/>
        <v>49</v>
      </c>
    </row>
    <row r="339" spans="1:6" x14ac:dyDescent="0.25">
      <c r="A339" s="98">
        <v>0</v>
      </c>
      <c r="B339" s="3">
        <f t="shared" si="62"/>
        <v>42704</v>
      </c>
      <c r="C339">
        <f t="shared" si="59"/>
        <v>11</v>
      </c>
      <c r="D339">
        <f t="shared" si="58"/>
        <v>234</v>
      </c>
      <c r="E339" s="106">
        <f t="shared" si="60"/>
        <v>42675</v>
      </c>
      <c r="F339" s="145">
        <f t="shared" si="61"/>
        <v>49</v>
      </c>
    </row>
    <row r="340" spans="1:6" x14ac:dyDescent="0.25">
      <c r="A340" s="98">
        <v>0</v>
      </c>
      <c r="B340" s="3">
        <f t="shared" si="62"/>
        <v>42705</v>
      </c>
      <c r="C340">
        <f t="shared" si="59"/>
        <v>12</v>
      </c>
      <c r="D340">
        <f t="shared" si="58"/>
        <v>235</v>
      </c>
      <c r="E340" s="106">
        <f t="shared" si="60"/>
        <v>42705</v>
      </c>
      <c r="F340" s="145">
        <f t="shared" si="61"/>
        <v>49</v>
      </c>
    </row>
    <row r="341" spans="1:6" x14ac:dyDescent="0.25">
      <c r="A341" s="98">
        <v>0</v>
      </c>
      <c r="B341" s="3">
        <f t="shared" si="62"/>
        <v>42706</v>
      </c>
      <c r="C341">
        <f t="shared" si="59"/>
        <v>12</v>
      </c>
      <c r="D341">
        <f t="shared" si="58"/>
        <v>236</v>
      </c>
      <c r="E341" s="106">
        <f t="shared" si="60"/>
        <v>42705</v>
      </c>
      <c r="F341" s="145">
        <f t="shared" si="61"/>
        <v>49</v>
      </c>
    </row>
    <row r="342" spans="1:6" x14ac:dyDescent="0.25">
      <c r="A342" s="98">
        <v>0</v>
      </c>
      <c r="B342" s="3">
        <f t="shared" si="62"/>
        <v>42707</v>
      </c>
      <c r="C342">
        <f t="shared" si="59"/>
        <v>12</v>
      </c>
      <c r="D342">
        <f t="shared" si="58"/>
        <v>237</v>
      </c>
      <c r="E342" s="106">
        <f t="shared" si="60"/>
        <v>42705</v>
      </c>
      <c r="F342" s="145">
        <f t="shared" si="61"/>
        <v>49</v>
      </c>
    </row>
    <row r="343" spans="1:6" x14ac:dyDescent="0.25">
      <c r="A343" s="98">
        <v>0</v>
      </c>
      <c r="B343" s="3">
        <f t="shared" si="62"/>
        <v>42708</v>
      </c>
      <c r="C343">
        <f t="shared" si="59"/>
        <v>12</v>
      </c>
      <c r="D343">
        <f t="shared" si="58"/>
        <v>238</v>
      </c>
      <c r="E343" s="106">
        <f t="shared" si="60"/>
        <v>42705</v>
      </c>
      <c r="F343" s="145">
        <f t="shared" si="61"/>
        <v>49</v>
      </c>
    </row>
    <row r="344" spans="1:6" x14ac:dyDescent="0.25">
      <c r="A344" s="98">
        <v>0</v>
      </c>
      <c r="B344" s="3">
        <f t="shared" si="62"/>
        <v>42709</v>
      </c>
      <c r="C344">
        <f t="shared" si="59"/>
        <v>12</v>
      </c>
      <c r="D344">
        <f t="shared" si="58"/>
        <v>239</v>
      </c>
      <c r="E344" s="106">
        <f t="shared" si="60"/>
        <v>42705</v>
      </c>
      <c r="F344" s="145">
        <f t="shared" si="61"/>
        <v>50</v>
      </c>
    </row>
    <row r="345" spans="1:6" x14ac:dyDescent="0.25">
      <c r="A345" s="98">
        <v>0</v>
      </c>
      <c r="B345" s="3">
        <f t="shared" si="62"/>
        <v>42710</v>
      </c>
      <c r="C345">
        <f t="shared" si="59"/>
        <v>12</v>
      </c>
      <c r="D345">
        <f t="shared" si="58"/>
        <v>240</v>
      </c>
      <c r="E345" s="106">
        <f t="shared" si="60"/>
        <v>42705</v>
      </c>
      <c r="F345" s="145">
        <f t="shared" si="61"/>
        <v>50</v>
      </c>
    </row>
    <row r="346" spans="1:6" x14ac:dyDescent="0.25">
      <c r="A346" s="98">
        <v>0</v>
      </c>
      <c r="B346" s="3">
        <f t="shared" si="62"/>
        <v>42711</v>
      </c>
      <c r="C346">
        <f t="shared" si="59"/>
        <v>12</v>
      </c>
      <c r="D346">
        <f t="shared" si="58"/>
        <v>241</v>
      </c>
      <c r="E346" s="106">
        <f t="shared" si="60"/>
        <v>42705</v>
      </c>
      <c r="F346" s="145">
        <f t="shared" si="61"/>
        <v>50</v>
      </c>
    </row>
    <row r="347" spans="1:6" x14ac:dyDescent="0.25">
      <c r="A347" s="98">
        <v>0</v>
      </c>
      <c r="B347" s="3">
        <f t="shared" si="62"/>
        <v>42712</v>
      </c>
      <c r="C347">
        <f t="shared" si="59"/>
        <v>12</v>
      </c>
      <c r="D347">
        <f t="shared" si="58"/>
        <v>242</v>
      </c>
      <c r="E347" s="106">
        <f t="shared" si="60"/>
        <v>42705</v>
      </c>
      <c r="F347" s="145">
        <f t="shared" si="61"/>
        <v>50</v>
      </c>
    </row>
    <row r="348" spans="1:6" x14ac:dyDescent="0.25">
      <c r="A348" s="98">
        <v>0</v>
      </c>
      <c r="B348" s="3">
        <f t="shared" si="62"/>
        <v>42713</v>
      </c>
      <c r="C348">
        <f t="shared" si="59"/>
        <v>12</v>
      </c>
      <c r="D348">
        <f t="shared" si="58"/>
        <v>243</v>
      </c>
      <c r="E348" s="106">
        <f t="shared" si="60"/>
        <v>42705</v>
      </c>
      <c r="F348" s="145">
        <f t="shared" si="61"/>
        <v>50</v>
      </c>
    </row>
    <row r="349" spans="1:6" x14ac:dyDescent="0.25">
      <c r="A349" s="98">
        <v>0</v>
      </c>
      <c r="B349" s="3">
        <f t="shared" si="62"/>
        <v>42714</v>
      </c>
      <c r="C349">
        <f t="shared" si="59"/>
        <v>12</v>
      </c>
      <c r="D349">
        <f t="shared" si="58"/>
        <v>244</v>
      </c>
      <c r="E349" s="106">
        <f t="shared" si="60"/>
        <v>42705</v>
      </c>
      <c r="F349" s="145">
        <f t="shared" si="61"/>
        <v>50</v>
      </c>
    </row>
    <row r="350" spans="1:6" x14ac:dyDescent="0.25">
      <c r="A350" s="98">
        <v>0</v>
      </c>
      <c r="B350" s="3">
        <f t="shared" si="62"/>
        <v>42715</v>
      </c>
      <c r="C350">
        <f t="shared" si="59"/>
        <v>12</v>
      </c>
      <c r="D350">
        <f t="shared" si="58"/>
        <v>245</v>
      </c>
      <c r="E350" s="106">
        <f t="shared" si="60"/>
        <v>42705</v>
      </c>
      <c r="F350" s="145">
        <f t="shared" si="61"/>
        <v>50</v>
      </c>
    </row>
    <row r="351" spans="1:6" x14ac:dyDescent="0.25">
      <c r="A351" s="98">
        <v>0</v>
      </c>
      <c r="B351" s="3">
        <f t="shared" si="62"/>
        <v>42716</v>
      </c>
      <c r="C351">
        <f t="shared" si="59"/>
        <v>12</v>
      </c>
      <c r="D351">
        <f t="shared" si="58"/>
        <v>246</v>
      </c>
      <c r="E351" s="106">
        <f t="shared" si="60"/>
        <v>42705</v>
      </c>
      <c r="F351" s="145">
        <f t="shared" si="61"/>
        <v>51</v>
      </c>
    </row>
    <row r="352" spans="1:6" x14ac:dyDescent="0.25">
      <c r="A352" s="98">
        <v>0</v>
      </c>
      <c r="B352" s="3">
        <f t="shared" si="62"/>
        <v>42717</v>
      </c>
      <c r="C352">
        <f t="shared" si="59"/>
        <v>12</v>
      </c>
      <c r="D352">
        <f t="shared" si="58"/>
        <v>247</v>
      </c>
      <c r="E352" s="106">
        <f t="shared" si="60"/>
        <v>42705</v>
      </c>
      <c r="F352" s="145">
        <f t="shared" si="61"/>
        <v>51</v>
      </c>
    </row>
    <row r="353" spans="1:6" x14ac:dyDescent="0.25">
      <c r="A353" s="98">
        <v>0</v>
      </c>
      <c r="B353" s="3">
        <f t="shared" si="62"/>
        <v>42718</v>
      </c>
      <c r="C353">
        <f t="shared" si="59"/>
        <v>12</v>
      </c>
      <c r="D353">
        <f t="shared" si="58"/>
        <v>248</v>
      </c>
      <c r="E353" s="106">
        <f t="shared" si="60"/>
        <v>42705</v>
      </c>
      <c r="F353" s="145">
        <f t="shared" si="61"/>
        <v>51</v>
      </c>
    </row>
    <row r="354" spans="1:6" x14ac:dyDescent="0.25">
      <c r="A354" s="98">
        <v>0</v>
      </c>
      <c r="B354" s="3">
        <f t="shared" si="62"/>
        <v>42719</v>
      </c>
      <c r="C354">
        <f t="shared" si="59"/>
        <v>12</v>
      </c>
      <c r="D354">
        <f t="shared" si="58"/>
        <v>249</v>
      </c>
      <c r="E354" s="106">
        <f t="shared" si="60"/>
        <v>42705</v>
      </c>
      <c r="F354" s="145">
        <f t="shared" si="61"/>
        <v>51</v>
      </c>
    </row>
    <row r="355" spans="1:6" x14ac:dyDescent="0.25">
      <c r="A355" s="98">
        <v>0</v>
      </c>
      <c r="B355" s="3">
        <f t="shared" si="62"/>
        <v>42720</v>
      </c>
      <c r="C355">
        <f t="shared" si="59"/>
        <v>12</v>
      </c>
      <c r="D355">
        <f t="shared" si="58"/>
        <v>250</v>
      </c>
      <c r="E355" s="106">
        <f t="shared" si="60"/>
        <v>42705</v>
      </c>
      <c r="F355" s="145">
        <f t="shared" si="61"/>
        <v>51</v>
      </c>
    </row>
    <row r="356" spans="1:6" x14ac:dyDescent="0.25">
      <c r="A356" s="98">
        <v>0</v>
      </c>
      <c r="B356" s="3">
        <f t="shared" si="62"/>
        <v>42721</v>
      </c>
      <c r="C356">
        <f t="shared" si="59"/>
        <v>12</v>
      </c>
      <c r="D356">
        <f t="shared" si="58"/>
        <v>251</v>
      </c>
      <c r="E356" s="106">
        <f t="shared" si="60"/>
        <v>42705</v>
      </c>
      <c r="F356" s="145">
        <f t="shared" si="61"/>
        <v>51</v>
      </c>
    </row>
    <row r="357" spans="1:6" x14ac:dyDescent="0.25">
      <c r="A357" s="98">
        <v>0</v>
      </c>
      <c r="B357" s="3">
        <f t="shared" si="62"/>
        <v>42722</v>
      </c>
      <c r="C357">
        <f t="shared" si="59"/>
        <v>12</v>
      </c>
      <c r="D357">
        <f t="shared" si="58"/>
        <v>252</v>
      </c>
      <c r="E357" s="106">
        <f t="shared" si="60"/>
        <v>42705</v>
      </c>
      <c r="F357" s="145">
        <f t="shared" si="61"/>
        <v>51</v>
      </c>
    </row>
    <row r="358" spans="1:6" x14ac:dyDescent="0.25">
      <c r="A358" s="98">
        <v>0</v>
      </c>
      <c r="B358" s="3">
        <f t="shared" si="62"/>
        <v>42723</v>
      </c>
      <c r="C358">
        <f t="shared" si="59"/>
        <v>12</v>
      </c>
      <c r="D358">
        <f t="shared" si="58"/>
        <v>253</v>
      </c>
      <c r="E358" s="106">
        <f t="shared" si="60"/>
        <v>42705</v>
      </c>
      <c r="F358" s="145">
        <f t="shared" si="61"/>
        <v>52</v>
      </c>
    </row>
    <row r="359" spans="1:6" x14ac:dyDescent="0.25">
      <c r="A359" s="98">
        <v>0</v>
      </c>
      <c r="B359" s="3">
        <f t="shared" si="62"/>
        <v>42724</v>
      </c>
      <c r="C359">
        <f t="shared" si="59"/>
        <v>12</v>
      </c>
      <c r="D359">
        <f t="shared" si="58"/>
        <v>254</v>
      </c>
      <c r="E359" s="106">
        <f t="shared" si="60"/>
        <v>42705</v>
      </c>
      <c r="F359" s="145">
        <f t="shared" si="61"/>
        <v>52</v>
      </c>
    </row>
    <row r="360" spans="1:6" x14ac:dyDescent="0.25">
      <c r="A360" s="98">
        <v>0</v>
      </c>
      <c r="B360" s="3">
        <f t="shared" si="62"/>
        <v>42725</v>
      </c>
      <c r="C360">
        <f t="shared" si="59"/>
        <v>12</v>
      </c>
      <c r="D360">
        <f t="shared" si="58"/>
        <v>255</v>
      </c>
      <c r="E360" s="106">
        <f t="shared" si="60"/>
        <v>42705</v>
      </c>
      <c r="F360" s="145">
        <f t="shared" si="61"/>
        <v>52</v>
      </c>
    </row>
    <row r="361" spans="1:6" x14ac:dyDescent="0.25">
      <c r="A361" s="98">
        <v>0</v>
      </c>
      <c r="B361" s="3">
        <f t="shared" si="62"/>
        <v>42726</v>
      </c>
      <c r="C361">
        <f t="shared" si="59"/>
        <v>12</v>
      </c>
      <c r="D361">
        <f t="shared" si="58"/>
        <v>256</v>
      </c>
      <c r="E361" s="106">
        <f t="shared" si="60"/>
        <v>42705</v>
      </c>
      <c r="F361" s="145">
        <f t="shared" si="61"/>
        <v>52</v>
      </c>
    </row>
    <row r="362" spans="1:6" x14ac:dyDescent="0.25">
      <c r="A362" s="98">
        <v>0</v>
      </c>
      <c r="B362" s="3">
        <f t="shared" si="62"/>
        <v>42727</v>
      </c>
      <c r="C362">
        <f t="shared" si="59"/>
        <v>12</v>
      </c>
      <c r="D362">
        <f t="shared" si="58"/>
        <v>257</v>
      </c>
      <c r="E362" s="106">
        <f t="shared" si="60"/>
        <v>42705</v>
      </c>
      <c r="F362" s="145">
        <f t="shared" si="61"/>
        <v>52</v>
      </c>
    </row>
    <row r="363" spans="1:6" x14ac:dyDescent="0.25">
      <c r="A363" s="98">
        <v>0</v>
      </c>
      <c r="B363" s="3">
        <f t="shared" si="62"/>
        <v>42728</v>
      </c>
      <c r="C363">
        <f t="shared" si="59"/>
        <v>12</v>
      </c>
      <c r="D363">
        <f t="shared" si="58"/>
        <v>258</v>
      </c>
      <c r="E363" s="106">
        <f t="shared" si="60"/>
        <v>42705</v>
      </c>
      <c r="F363" s="145">
        <f t="shared" si="61"/>
        <v>52</v>
      </c>
    </row>
    <row r="364" spans="1:6" x14ac:dyDescent="0.25">
      <c r="A364" s="98">
        <v>0</v>
      </c>
      <c r="B364" s="3">
        <f t="shared" si="62"/>
        <v>42729</v>
      </c>
      <c r="C364">
        <f t="shared" si="59"/>
        <v>12</v>
      </c>
      <c r="D364">
        <f t="shared" ref="D364:D370" si="63">D363+1</f>
        <v>259</v>
      </c>
      <c r="E364" s="106">
        <f t="shared" si="60"/>
        <v>42705</v>
      </c>
      <c r="F364" s="145">
        <f t="shared" si="61"/>
        <v>52</v>
      </c>
    </row>
    <row r="365" spans="1:6" x14ac:dyDescent="0.25">
      <c r="A365" s="98">
        <v>0</v>
      </c>
      <c r="B365" s="3">
        <f t="shared" si="62"/>
        <v>42730</v>
      </c>
      <c r="C365">
        <f t="shared" si="59"/>
        <v>12</v>
      </c>
      <c r="D365">
        <f t="shared" si="63"/>
        <v>260</v>
      </c>
      <c r="E365" s="106">
        <f t="shared" si="60"/>
        <v>42705</v>
      </c>
      <c r="F365" s="145">
        <f t="shared" si="61"/>
        <v>53</v>
      </c>
    </row>
    <row r="366" spans="1:6" x14ac:dyDescent="0.25">
      <c r="A366" s="98">
        <v>0</v>
      </c>
      <c r="B366" s="3">
        <f t="shared" si="62"/>
        <v>42731</v>
      </c>
      <c r="C366">
        <f t="shared" si="59"/>
        <v>12</v>
      </c>
      <c r="D366">
        <f t="shared" si="63"/>
        <v>261</v>
      </c>
      <c r="E366" s="106">
        <f t="shared" si="60"/>
        <v>42705</v>
      </c>
      <c r="F366" s="145">
        <f t="shared" si="61"/>
        <v>53</v>
      </c>
    </row>
    <row r="367" spans="1:6" x14ac:dyDescent="0.25">
      <c r="A367" s="98">
        <v>0</v>
      </c>
      <c r="B367" s="3">
        <f t="shared" si="62"/>
        <v>42732</v>
      </c>
      <c r="C367">
        <f t="shared" si="59"/>
        <v>12</v>
      </c>
      <c r="D367">
        <f t="shared" si="63"/>
        <v>262</v>
      </c>
      <c r="E367" s="106">
        <f t="shared" si="60"/>
        <v>42705</v>
      </c>
      <c r="F367" s="145">
        <f t="shared" si="61"/>
        <v>53</v>
      </c>
    </row>
    <row r="368" spans="1:6" x14ac:dyDescent="0.25">
      <c r="A368" s="98">
        <v>0</v>
      </c>
      <c r="B368" s="3">
        <f t="shared" si="62"/>
        <v>42733</v>
      </c>
      <c r="C368">
        <f t="shared" si="59"/>
        <v>12</v>
      </c>
      <c r="D368">
        <f t="shared" si="63"/>
        <v>263</v>
      </c>
      <c r="E368" s="106">
        <f t="shared" si="60"/>
        <v>42705</v>
      </c>
      <c r="F368" s="145">
        <f t="shared" si="61"/>
        <v>53</v>
      </c>
    </row>
    <row r="369" spans="1:6" x14ac:dyDescent="0.25">
      <c r="A369" s="98">
        <v>0</v>
      </c>
      <c r="B369" s="3">
        <f t="shared" si="62"/>
        <v>42734</v>
      </c>
      <c r="C369">
        <f t="shared" si="59"/>
        <v>12</v>
      </c>
      <c r="D369">
        <f t="shared" si="63"/>
        <v>264</v>
      </c>
      <c r="E369" s="106">
        <f t="shared" si="60"/>
        <v>42705</v>
      </c>
      <c r="F369" s="145">
        <f t="shared" si="61"/>
        <v>53</v>
      </c>
    </row>
    <row r="370" spans="1:6" x14ac:dyDescent="0.25">
      <c r="A370" s="98">
        <v>0</v>
      </c>
      <c r="B370" s="3">
        <f t="shared" si="62"/>
        <v>42735</v>
      </c>
      <c r="C370">
        <f t="shared" si="59"/>
        <v>12</v>
      </c>
      <c r="D370">
        <f t="shared" si="63"/>
        <v>265</v>
      </c>
      <c r="E370" s="106">
        <f t="shared" si="60"/>
        <v>42705</v>
      </c>
      <c r="F370" s="145">
        <f t="shared" si="61"/>
        <v>53</v>
      </c>
    </row>
    <row r="371" spans="1:6" x14ac:dyDescent="0.25">
      <c r="F371"/>
    </row>
    <row r="372" spans="1:6" x14ac:dyDescent="0.25">
      <c r="F372"/>
    </row>
    <row r="373" spans="1:6" x14ac:dyDescent="0.25">
      <c r="F373"/>
    </row>
    <row r="374" spans="1:6" x14ac:dyDescent="0.25">
      <c r="F374"/>
    </row>
    <row r="375" spans="1:6" x14ac:dyDescent="0.25">
      <c r="F375"/>
    </row>
    <row r="376" spans="1:6" x14ac:dyDescent="0.25">
      <c r="F376"/>
    </row>
    <row r="377" spans="1:6" x14ac:dyDescent="0.25">
      <c r="F377"/>
    </row>
    <row r="378" spans="1:6" x14ac:dyDescent="0.25">
      <c r="F378"/>
    </row>
    <row r="379" spans="1:6" x14ac:dyDescent="0.25">
      <c r="F379"/>
    </row>
    <row r="380" spans="1:6" x14ac:dyDescent="0.25">
      <c r="F380"/>
    </row>
    <row r="381" spans="1:6" x14ac:dyDescent="0.25">
      <c r="F381"/>
    </row>
    <row r="382" spans="1:6" x14ac:dyDescent="0.25">
      <c r="F382"/>
    </row>
    <row r="383" spans="1:6" x14ac:dyDescent="0.25">
      <c r="F383"/>
    </row>
    <row r="384" spans="1:6" x14ac:dyDescent="0.25">
      <c r="F384"/>
    </row>
    <row r="385" spans="6:6" x14ac:dyDescent="0.25">
      <c r="F385"/>
    </row>
    <row r="386" spans="6:6" x14ac:dyDescent="0.25">
      <c r="F386"/>
    </row>
    <row r="387" spans="6:6" x14ac:dyDescent="0.25">
      <c r="F387"/>
    </row>
    <row r="388" spans="6:6" x14ac:dyDescent="0.25">
      <c r="F388"/>
    </row>
    <row r="389" spans="6:6" x14ac:dyDescent="0.25">
      <c r="F389"/>
    </row>
    <row r="390" spans="6:6" x14ac:dyDescent="0.25">
      <c r="F390"/>
    </row>
    <row r="391" spans="6:6" x14ac:dyDescent="0.25">
      <c r="F391"/>
    </row>
    <row r="392" spans="6:6" x14ac:dyDescent="0.25">
      <c r="F392"/>
    </row>
    <row r="393" spans="6:6" x14ac:dyDescent="0.25">
      <c r="F393"/>
    </row>
    <row r="394" spans="6:6" x14ac:dyDescent="0.25">
      <c r="F394"/>
    </row>
    <row r="395" spans="6:6" x14ac:dyDescent="0.25">
      <c r="F395"/>
    </row>
    <row r="396" spans="6:6" x14ac:dyDescent="0.25">
      <c r="F396"/>
    </row>
    <row r="397" spans="6:6" x14ac:dyDescent="0.25">
      <c r="F397"/>
    </row>
    <row r="398" spans="6:6" x14ac:dyDescent="0.25">
      <c r="F398"/>
    </row>
    <row r="399" spans="6:6" x14ac:dyDescent="0.25">
      <c r="F399"/>
    </row>
    <row r="400" spans="6:6" x14ac:dyDescent="0.25">
      <c r="F400"/>
    </row>
    <row r="401" spans="6:6" x14ac:dyDescent="0.25">
      <c r="F401"/>
    </row>
    <row r="402" spans="6:6" x14ac:dyDescent="0.25">
      <c r="F402"/>
    </row>
    <row r="403" spans="6:6" x14ac:dyDescent="0.25">
      <c r="F403"/>
    </row>
    <row r="404" spans="6:6" x14ac:dyDescent="0.25">
      <c r="F404"/>
    </row>
    <row r="405" spans="6:6" x14ac:dyDescent="0.25">
      <c r="F405"/>
    </row>
    <row r="406" spans="6:6" x14ac:dyDescent="0.25">
      <c r="F406"/>
    </row>
    <row r="407" spans="6:6" x14ac:dyDescent="0.25">
      <c r="F407"/>
    </row>
    <row r="408" spans="6:6" x14ac:dyDescent="0.25">
      <c r="F408"/>
    </row>
    <row r="409" spans="6:6" x14ac:dyDescent="0.25">
      <c r="F409"/>
    </row>
    <row r="410" spans="6:6" x14ac:dyDescent="0.25">
      <c r="F410"/>
    </row>
    <row r="411" spans="6:6" x14ac:dyDescent="0.25">
      <c r="F411"/>
    </row>
    <row r="412" spans="6:6" x14ac:dyDescent="0.25">
      <c r="F412"/>
    </row>
    <row r="413" spans="6:6" x14ac:dyDescent="0.25">
      <c r="F413"/>
    </row>
    <row r="414" spans="6:6" x14ac:dyDescent="0.25">
      <c r="F414"/>
    </row>
    <row r="415" spans="6:6" x14ac:dyDescent="0.25">
      <c r="F415"/>
    </row>
    <row r="416" spans="6:6" x14ac:dyDescent="0.25">
      <c r="F416"/>
    </row>
    <row r="417" spans="6:6" x14ac:dyDescent="0.25">
      <c r="F417"/>
    </row>
    <row r="418" spans="6:6" x14ac:dyDescent="0.25">
      <c r="F418"/>
    </row>
    <row r="419" spans="6:6" x14ac:dyDescent="0.25">
      <c r="F419"/>
    </row>
    <row r="420" spans="6:6" x14ac:dyDescent="0.25">
      <c r="F420"/>
    </row>
    <row r="421" spans="6:6" x14ac:dyDescent="0.25">
      <c r="F421"/>
    </row>
    <row r="422" spans="6:6" x14ac:dyDescent="0.25">
      <c r="F422"/>
    </row>
    <row r="423" spans="6:6" x14ac:dyDescent="0.25">
      <c r="F423"/>
    </row>
    <row r="424" spans="6:6" x14ac:dyDescent="0.25">
      <c r="F424"/>
    </row>
    <row r="425" spans="6:6" x14ac:dyDescent="0.25">
      <c r="F425"/>
    </row>
    <row r="426" spans="6:6" x14ac:dyDescent="0.25">
      <c r="F426"/>
    </row>
    <row r="427" spans="6:6" x14ac:dyDescent="0.25">
      <c r="F427"/>
    </row>
    <row r="428" spans="6:6" x14ac:dyDescent="0.25">
      <c r="F428"/>
    </row>
    <row r="429" spans="6:6" x14ac:dyDescent="0.25">
      <c r="F429"/>
    </row>
    <row r="430" spans="6:6" x14ac:dyDescent="0.25">
      <c r="F430"/>
    </row>
    <row r="431" spans="6:6" x14ac:dyDescent="0.25">
      <c r="F431"/>
    </row>
    <row r="432" spans="6:6" x14ac:dyDescent="0.25">
      <c r="F432"/>
    </row>
    <row r="433" spans="6:6" x14ac:dyDescent="0.25">
      <c r="F433"/>
    </row>
    <row r="434" spans="6:6" x14ac:dyDescent="0.25">
      <c r="F434"/>
    </row>
    <row r="435" spans="6:6" x14ac:dyDescent="0.25">
      <c r="F435"/>
    </row>
    <row r="436" spans="6:6" x14ac:dyDescent="0.25">
      <c r="F436"/>
    </row>
    <row r="437" spans="6:6" x14ac:dyDescent="0.25">
      <c r="F437"/>
    </row>
    <row r="438" spans="6:6" x14ac:dyDescent="0.25">
      <c r="F438"/>
    </row>
    <row r="439" spans="6:6" x14ac:dyDescent="0.25">
      <c r="F439"/>
    </row>
    <row r="440" spans="6:6" x14ac:dyDescent="0.25">
      <c r="F440"/>
    </row>
    <row r="441" spans="6:6" x14ac:dyDescent="0.25">
      <c r="F441"/>
    </row>
    <row r="442" spans="6:6" x14ac:dyDescent="0.25">
      <c r="F442"/>
    </row>
    <row r="443" spans="6:6" x14ac:dyDescent="0.25">
      <c r="F443"/>
    </row>
    <row r="444" spans="6:6" x14ac:dyDescent="0.25">
      <c r="F444"/>
    </row>
    <row r="445" spans="6:6" x14ac:dyDescent="0.25">
      <c r="F445"/>
    </row>
    <row r="446" spans="6:6" x14ac:dyDescent="0.25">
      <c r="F446"/>
    </row>
    <row r="447" spans="6:6" x14ac:dyDescent="0.25">
      <c r="F447"/>
    </row>
    <row r="448" spans="6:6" x14ac:dyDescent="0.25">
      <c r="F448"/>
    </row>
    <row r="449" spans="6:6" x14ac:dyDescent="0.25">
      <c r="F449"/>
    </row>
    <row r="450" spans="6:6" x14ac:dyDescent="0.25">
      <c r="F450"/>
    </row>
    <row r="451" spans="6:6" x14ac:dyDescent="0.25">
      <c r="F451"/>
    </row>
    <row r="452" spans="6:6" x14ac:dyDescent="0.25">
      <c r="F452"/>
    </row>
    <row r="453" spans="6:6" x14ac:dyDescent="0.25">
      <c r="F453"/>
    </row>
    <row r="454" spans="6:6" x14ac:dyDescent="0.25">
      <c r="F454"/>
    </row>
    <row r="455" spans="6:6" x14ac:dyDescent="0.25">
      <c r="F455"/>
    </row>
    <row r="456" spans="6:6" x14ac:dyDescent="0.25">
      <c r="F456"/>
    </row>
    <row r="457" spans="6:6" x14ac:dyDescent="0.25">
      <c r="F457"/>
    </row>
    <row r="458" spans="6:6" x14ac:dyDescent="0.25">
      <c r="F458"/>
    </row>
    <row r="459" spans="6:6" x14ac:dyDescent="0.25">
      <c r="F459"/>
    </row>
    <row r="460" spans="6:6" x14ac:dyDescent="0.25">
      <c r="F460"/>
    </row>
    <row r="461" spans="6:6" x14ac:dyDescent="0.25">
      <c r="F461"/>
    </row>
    <row r="462" spans="6:6" x14ac:dyDescent="0.25">
      <c r="F462"/>
    </row>
    <row r="463" spans="6:6" x14ac:dyDescent="0.25">
      <c r="F463"/>
    </row>
    <row r="464" spans="6:6" x14ac:dyDescent="0.25">
      <c r="F464"/>
    </row>
    <row r="465" spans="6:6" x14ac:dyDescent="0.25">
      <c r="F465"/>
    </row>
    <row r="466" spans="6:6" x14ac:dyDescent="0.25">
      <c r="F466"/>
    </row>
    <row r="467" spans="6:6" x14ac:dyDescent="0.25">
      <c r="F467"/>
    </row>
    <row r="468" spans="6:6" x14ac:dyDescent="0.25">
      <c r="F468"/>
    </row>
    <row r="469" spans="6:6" x14ac:dyDescent="0.25">
      <c r="F469"/>
    </row>
    <row r="470" spans="6:6" x14ac:dyDescent="0.25">
      <c r="F470"/>
    </row>
    <row r="471" spans="6:6" x14ac:dyDescent="0.25">
      <c r="F471"/>
    </row>
    <row r="472" spans="6:6" x14ac:dyDescent="0.25">
      <c r="F472"/>
    </row>
    <row r="473" spans="6:6" x14ac:dyDescent="0.25">
      <c r="F473"/>
    </row>
    <row r="474" spans="6:6" x14ac:dyDescent="0.25">
      <c r="F474"/>
    </row>
    <row r="475" spans="6:6" x14ac:dyDescent="0.25">
      <c r="F475"/>
    </row>
    <row r="476" spans="6:6" x14ac:dyDescent="0.25">
      <c r="F476"/>
    </row>
    <row r="477" spans="6:6" x14ac:dyDescent="0.25">
      <c r="F477"/>
    </row>
    <row r="478" spans="6:6" x14ac:dyDescent="0.25">
      <c r="F478"/>
    </row>
    <row r="479" spans="6:6" x14ac:dyDescent="0.25">
      <c r="F479"/>
    </row>
    <row r="480" spans="6:6" x14ac:dyDescent="0.25">
      <c r="F480"/>
    </row>
    <row r="481" spans="6:6" x14ac:dyDescent="0.25">
      <c r="F481"/>
    </row>
    <row r="482" spans="6:6" x14ac:dyDescent="0.25">
      <c r="F482"/>
    </row>
    <row r="483" spans="6:6" x14ac:dyDescent="0.25">
      <c r="F483"/>
    </row>
    <row r="484" spans="6:6" x14ac:dyDescent="0.25">
      <c r="F484"/>
    </row>
    <row r="485" spans="6:6" x14ac:dyDescent="0.25">
      <c r="F485"/>
    </row>
    <row r="486" spans="6:6" x14ac:dyDescent="0.25">
      <c r="F486"/>
    </row>
    <row r="487" spans="6:6" x14ac:dyDescent="0.25">
      <c r="F487"/>
    </row>
    <row r="488" spans="6:6" x14ac:dyDescent="0.25">
      <c r="F488"/>
    </row>
    <row r="489" spans="6:6" x14ac:dyDescent="0.25">
      <c r="F489"/>
    </row>
    <row r="490" spans="6:6" x14ac:dyDescent="0.25">
      <c r="F490"/>
    </row>
    <row r="491" spans="6:6" x14ac:dyDescent="0.25">
      <c r="F491"/>
    </row>
    <row r="492" spans="6:6" x14ac:dyDescent="0.25">
      <c r="F492"/>
    </row>
    <row r="493" spans="6:6" x14ac:dyDescent="0.25">
      <c r="F493"/>
    </row>
    <row r="494" spans="6:6" x14ac:dyDescent="0.25">
      <c r="F494"/>
    </row>
    <row r="495" spans="6:6" x14ac:dyDescent="0.25">
      <c r="F495"/>
    </row>
    <row r="496" spans="6:6" x14ac:dyDescent="0.25">
      <c r="F496"/>
    </row>
    <row r="497" spans="6:6" x14ac:dyDescent="0.25">
      <c r="F497"/>
    </row>
  </sheetData>
  <pageMargins left="0.511811024" right="0.511811024" top="0.78740157499999996" bottom="0.78740157499999996" header="0.31496062000000002" footer="0.31496062000000002"/>
  <pageSetup paperSize="9" orientation="portrait" verticalDpi="599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8" tint="-0.249977111117893"/>
    <pageSetUpPr autoPageBreaks="0"/>
  </sheetPr>
  <dimension ref="A1:U32"/>
  <sheetViews>
    <sheetView showGridLines="0" tabSelected="1" zoomScaleNormal="100" workbookViewId="0">
      <selection activeCell="F11" sqref="F11"/>
    </sheetView>
  </sheetViews>
  <sheetFormatPr defaultRowHeight="15.75" x14ac:dyDescent="0.25"/>
  <cols>
    <col min="1" max="1" width="3.5" customWidth="1"/>
    <col min="2" max="2" width="10" customWidth="1"/>
    <col min="3" max="3" width="10.125" customWidth="1"/>
    <col min="4" max="4" width="10.5" customWidth="1"/>
    <col min="5" max="12" width="11.125" customWidth="1"/>
    <col min="13" max="13" width="9.875" customWidth="1"/>
    <col min="14" max="14" width="11.125" customWidth="1"/>
    <col min="15" max="15" width="10" customWidth="1"/>
    <col min="16" max="16" width="8.625" customWidth="1"/>
  </cols>
  <sheetData>
    <row r="1" spans="1:16" s="577" customFormat="1" ht="15.75" customHeight="1" x14ac:dyDescent="0.25">
      <c r="A1" s="578"/>
      <c r="B1" s="578"/>
      <c r="M1" s="2345" t="s">
        <v>461</v>
      </c>
      <c r="N1" s="2345"/>
      <c r="O1" s="2345"/>
      <c r="P1" s="578"/>
    </row>
    <row r="2" spans="1:16" s="577" customFormat="1" ht="15.75" customHeight="1" x14ac:dyDescent="0.25">
      <c r="A2" s="578"/>
      <c r="B2" s="578"/>
      <c r="M2" s="2345"/>
      <c r="N2" s="2345"/>
      <c r="O2" s="2345"/>
      <c r="P2" s="578"/>
    </row>
    <row r="3" spans="1:16" s="577" customFormat="1" ht="15.75" customHeight="1" x14ac:dyDescent="0.25">
      <c r="A3" s="578"/>
      <c r="B3" s="578"/>
      <c r="M3" s="2345"/>
      <c r="N3" s="2345"/>
      <c r="O3" s="2345"/>
      <c r="P3" s="578"/>
    </row>
    <row r="4" spans="1:16" s="697" customFormat="1" ht="15" x14ac:dyDescent="0.25">
      <c r="A4" s="697" t="s">
        <v>75</v>
      </c>
      <c r="C4" s="698">
        <v>42471</v>
      </c>
      <c r="M4" s="2355">
        <v>42680</v>
      </c>
      <c r="N4" s="2355"/>
      <c r="O4" s="2355"/>
      <c r="P4" s="699"/>
    </row>
    <row r="5" spans="1:16" ht="7.5" customHeight="1" x14ac:dyDescent="0.25"/>
    <row r="6" spans="1:16" ht="27" x14ac:dyDescent="0.5">
      <c r="B6" s="923" t="s">
        <v>322</v>
      </c>
      <c r="F6" s="923" t="s">
        <v>323</v>
      </c>
    </row>
    <row r="7" spans="1:16" ht="9.75" customHeight="1" x14ac:dyDescent="0.25"/>
    <row r="8" spans="1:16" s="261" customFormat="1" ht="23.25" customHeight="1" x14ac:dyDescent="0.25">
      <c r="B8" s="2346"/>
      <c r="C8" s="2347"/>
      <c r="D8" s="2348"/>
      <c r="F8" s="2349" t="s">
        <v>337</v>
      </c>
      <c r="G8" s="2347"/>
      <c r="H8" s="2348"/>
      <c r="J8" s="2349"/>
      <c r="K8" s="2351"/>
      <c r="L8" s="2352"/>
      <c r="N8" s="2350"/>
      <c r="O8" s="2351"/>
      <c r="P8" s="2352"/>
    </row>
    <row r="9" spans="1:16" s="261" customFormat="1" ht="11.25" customHeight="1" x14ac:dyDescent="0.25">
      <c r="B9" s="821"/>
      <c r="C9" s="821"/>
      <c r="J9" s="998"/>
      <c r="K9" s="999"/>
      <c r="L9" s="999"/>
    </row>
    <row r="10" spans="1:16" s="261" customFormat="1" ht="23.25" customHeight="1" x14ac:dyDescent="0.25">
      <c r="B10" s="2346"/>
      <c r="C10" s="2347"/>
      <c r="D10" s="2348"/>
      <c r="F10" s="2435" t="s">
        <v>463</v>
      </c>
      <c r="G10" s="2347"/>
      <c r="H10" s="2348"/>
      <c r="J10" s="2346"/>
      <c r="K10" s="2356"/>
      <c r="L10" s="2357"/>
    </row>
    <row r="11" spans="1:16" s="261" customFormat="1" ht="11.25" customHeight="1" x14ac:dyDescent="0.25">
      <c r="B11" s="821"/>
      <c r="C11" s="821"/>
      <c r="J11" s="1000"/>
      <c r="K11" s="1000"/>
      <c r="L11" s="1000"/>
    </row>
    <row r="12" spans="1:16" s="261" customFormat="1" ht="23.25" customHeight="1" x14ac:dyDescent="0.25">
      <c r="B12" s="2346" t="s">
        <v>290</v>
      </c>
      <c r="C12" s="2347"/>
      <c r="D12" s="2348"/>
      <c r="F12" s="2346"/>
      <c r="G12" s="2347"/>
      <c r="H12" s="2348"/>
      <c r="J12" s="2361"/>
      <c r="K12" s="2359"/>
      <c r="L12" s="2360"/>
    </row>
    <row r="13" spans="1:16" s="261" customFormat="1" ht="11.25" customHeight="1" x14ac:dyDescent="0.25">
      <c r="B13" s="821"/>
      <c r="C13" s="821"/>
      <c r="J13"/>
    </row>
    <row r="14" spans="1:16" s="261" customFormat="1" ht="23.25" customHeight="1" x14ac:dyDescent="0.25">
      <c r="B14" s="2346"/>
      <c r="C14" s="2347"/>
      <c r="D14" s="2348"/>
      <c r="F14" s="2349"/>
      <c r="G14" s="2347"/>
      <c r="H14" s="2348"/>
      <c r="J14" s="2358" t="s">
        <v>348</v>
      </c>
      <c r="K14" s="2359"/>
      <c r="L14" s="2360"/>
    </row>
    <row r="15" spans="1:16" ht="10.5" customHeight="1" x14ac:dyDescent="0.25">
      <c r="B15" s="820"/>
      <c r="C15" s="820"/>
    </row>
    <row r="16" spans="1:16" ht="24" x14ac:dyDescent="0.45">
      <c r="B16" s="924" t="s">
        <v>324</v>
      </c>
      <c r="D16" s="608"/>
    </row>
    <row r="17" spans="1:21" s="313" customFormat="1" ht="46.5" customHeight="1" x14ac:dyDescent="0.25">
      <c r="A17" s="819"/>
      <c r="B17" s="822" t="s">
        <v>192</v>
      </c>
      <c r="C17" s="823" t="s">
        <v>188</v>
      </c>
      <c r="D17" s="823" t="s">
        <v>189</v>
      </c>
      <c r="E17" s="823" t="s">
        <v>190</v>
      </c>
      <c r="F17" s="2344" t="s">
        <v>458</v>
      </c>
      <c r="G17" s="2344" t="s">
        <v>458</v>
      </c>
      <c r="H17" s="2344" t="s">
        <v>458</v>
      </c>
      <c r="I17" s="2344" t="s">
        <v>458</v>
      </c>
      <c r="J17" s="2344" t="s">
        <v>458</v>
      </c>
      <c r="K17" s="2344" t="s">
        <v>458</v>
      </c>
      <c r="L17" s="2344" t="s">
        <v>458</v>
      </c>
      <c r="M17" s="2344" t="s">
        <v>458</v>
      </c>
      <c r="N17" s="2344" t="s">
        <v>458</v>
      </c>
      <c r="O17" s="2344" t="s">
        <v>458</v>
      </c>
      <c r="P17" s="824" t="s">
        <v>191</v>
      </c>
      <c r="Q17"/>
    </row>
    <row r="18" spans="1:21" s="769" customFormat="1" ht="21" customHeight="1" x14ac:dyDescent="0.25">
      <c r="A18" s="1009"/>
      <c r="B18" s="770">
        <f>MAX(B.Diario!E2:XFD2)</f>
        <v>42680</v>
      </c>
      <c r="C18" s="771">
        <f>MAX(B.Semanal!E2:XFD2)</f>
        <v>30</v>
      </c>
      <c r="D18" s="770">
        <f>MAX(B.Mensal!E2:XFD2)</f>
        <v>42680</v>
      </c>
      <c r="E18" s="770">
        <f>MAX(B.Acum!E2:XFD2)</f>
        <v>42680</v>
      </c>
      <c r="F18" s="770"/>
      <c r="G18" s="770"/>
      <c r="H18" s="770"/>
      <c r="I18" s="770"/>
      <c r="J18" s="770"/>
      <c r="K18" s="770"/>
      <c r="L18" s="770"/>
      <c r="M18" s="770"/>
      <c r="N18" s="770"/>
      <c r="O18" s="770" t="s">
        <v>140</v>
      </c>
      <c r="P18" s="770">
        <f>MAX(PARADAS!D:D)+5</f>
        <v>42680</v>
      </c>
    </row>
    <row r="19" spans="1:21" s="577" customFormat="1" ht="33" x14ac:dyDescent="0.6">
      <c r="B19" s="2354" t="s">
        <v>291</v>
      </c>
      <c r="C19" s="2354"/>
      <c r="D19" s="2354"/>
      <c r="E19" s="2354"/>
      <c r="F19" s="2354"/>
      <c r="G19" s="2354"/>
      <c r="H19" s="2354"/>
      <c r="I19" s="2354"/>
      <c r="J19" s="2354"/>
      <c r="K19" s="2354"/>
      <c r="L19" s="2354"/>
      <c r="M19" s="2354"/>
      <c r="N19" s="2354"/>
      <c r="O19" s="2354"/>
    </row>
    <row r="20" spans="1:21" s="314" customFormat="1" ht="26.25" x14ac:dyDescent="0.25">
      <c r="B20" s="2353" t="s">
        <v>319</v>
      </c>
      <c r="C20" s="2353"/>
      <c r="D20" s="2353"/>
      <c r="E20" s="2353"/>
      <c r="F20" s="2353"/>
      <c r="G20" s="2353"/>
      <c r="H20" s="2353"/>
      <c r="I20" s="2353"/>
      <c r="J20" s="2353"/>
      <c r="K20" s="2353"/>
      <c r="L20" s="2353"/>
      <c r="M20" s="2353"/>
      <c r="N20" s="2353"/>
      <c r="O20" s="2353"/>
    </row>
    <row r="21" spans="1:21" ht="7.5" customHeight="1" x14ac:dyDescent="0.25"/>
    <row r="22" spans="1:21" ht="21" customHeight="1" x14ac:dyDescent="0.25">
      <c r="B22" s="51" t="s">
        <v>320</v>
      </c>
    </row>
    <row r="23" spans="1:21" ht="12.75" customHeight="1" x14ac:dyDescent="0.25"/>
    <row r="24" spans="1:21" ht="21" customHeight="1" x14ac:dyDescent="0.25">
      <c r="B24" s="925" t="s">
        <v>295</v>
      </c>
      <c r="C24" s="574"/>
    </row>
    <row r="26" spans="1:21" ht="21" customHeight="1" x14ac:dyDescent="0.25"/>
    <row r="28" spans="1:21" ht="20.25" customHeight="1" x14ac:dyDescent="0.25"/>
    <row r="29" spans="1:21" x14ac:dyDescent="0.25">
      <c r="Q29" s="575"/>
      <c r="S29" s="575"/>
      <c r="U29" s="575"/>
    </row>
    <row r="30" spans="1:21" ht="21" customHeight="1" x14ac:dyDescent="0.25"/>
    <row r="32" spans="1:21" ht="21" customHeight="1" x14ac:dyDescent="0.25"/>
  </sheetData>
  <mergeCells count="17">
    <mergeCell ref="F14:H14"/>
    <mergeCell ref="B20:O20"/>
    <mergeCell ref="B19:O19"/>
    <mergeCell ref="B14:D14"/>
    <mergeCell ref="M4:O4"/>
    <mergeCell ref="J8:L8"/>
    <mergeCell ref="J10:L10"/>
    <mergeCell ref="J14:L14"/>
    <mergeCell ref="J12:L12"/>
    <mergeCell ref="M1:O3"/>
    <mergeCell ref="B8:D8"/>
    <mergeCell ref="B10:D10"/>
    <mergeCell ref="B12:D12"/>
    <mergeCell ref="F8:H8"/>
    <mergeCell ref="F10:H10"/>
    <mergeCell ref="F12:H12"/>
    <mergeCell ref="N8:P8"/>
  </mergeCells>
  <conditionalFormatting sqref="M18:N18 P18">
    <cfRule type="cellIs" dxfId="77" priority="4" operator="notEqual">
      <formula>$M$4</formula>
    </cfRule>
  </conditionalFormatting>
  <conditionalFormatting sqref="D18:K18">
    <cfRule type="cellIs" dxfId="76" priority="3" operator="notEqual">
      <formula>$M$4</formula>
    </cfRule>
  </conditionalFormatting>
  <conditionalFormatting sqref="L18">
    <cfRule type="cellIs" dxfId="75" priority="2" operator="notEqual">
      <formula>$M$4-2</formula>
    </cfRule>
  </conditionalFormatting>
  <conditionalFormatting sqref="B18">
    <cfRule type="cellIs" dxfId="74" priority="1" operator="notEqual">
      <formula>$M$4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599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9">
    <tabColor theme="8" tint="-0.499984740745262"/>
  </sheetPr>
  <dimension ref="A1:X68"/>
  <sheetViews>
    <sheetView showGridLines="0" topLeftCell="B5" zoomScale="85" zoomScaleNormal="85" workbookViewId="0">
      <selection activeCell="B6" sqref="B6:X33"/>
    </sheetView>
  </sheetViews>
  <sheetFormatPr defaultRowHeight="15.75" x14ac:dyDescent="0.25"/>
  <cols>
    <col min="1" max="1" width="4.125" style="1068" hidden="1" customWidth="1"/>
    <col min="2" max="2" width="2.75" customWidth="1"/>
    <col min="3" max="3" width="14.25" style="969" customWidth="1"/>
    <col min="4" max="12" width="9" customWidth="1"/>
    <col min="13" max="14" width="8.875" customWidth="1"/>
    <col min="15" max="16" width="9" customWidth="1"/>
    <col min="17" max="17" width="9.125" customWidth="1"/>
    <col min="18" max="18" width="9" customWidth="1"/>
    <col min="19" max="19" width="0.5" customWidth="1"/>
    <col min="20" max="20" width="9.375" customWidth="1"/>
    <col min="21" max="21" width="6.25" customWidth="1"/>
    <col min="22" max="22" width="5.625" customWidth="1"/>
    <col min="23" max="23" width="3" customWidth="1"/>
    <col min="24" max="24" width="2.25" customWidth="1"/>
  </cols>
  <sheetData>
    <row r="1" spans="1:24" hidden="1" x14ac:dyDescent="0.25">
      <c r="B1" s="105">
        <v>3</v>
      </c>
      <c r="C1" s="969" t="s">
        <v>338</v>
      </c>
      <c r="E1" s="978">
        <v>193</v>
      </c>
      <c r="F1" s="979" t="s">
        <v>17</v>
      </c>
      <c r="H1" s="978">
        <v>12</v>
      </c>
      <c r="I1" s="979" t="s">
        <v>30</v>
      </c>
      <c r="J1" s="978">
        <v>2</v>
      </c>
      <c r="K1" s="979" t="s">
        <v>76</v>
      </c>
    </row>
    <row r="2" spans="1:24" hidden="1" x14ac:dyDescent="0.25">
      <c r="B2" s="985">
        <v>42470</v>
      </c>
    </row>
    <row r="3" spans="1:24" hidden="1" x14ac:dyDescent="0.25">
      <c r="C3" t="s">
        <v>30</v>
      </c>
      <c r="D3" s="991">
        <f>H1+1</f>
        <v>13</v>
      </c>
      <c r="E3" s="991">
        <f t="shared" ref="E3:R3" si="0">D3+1</f>
        <v>14</v>
      </c>
      <c r="F3" s="991">
        <f t="shared" si="0"/>
        <v>15</v>
      </c>
      <c r="G3" s="991">
        <f t="shared" si="0"/>
        <v>16</v>
      </c>
      <c r="H3" s="991">
        <f t="shared" si="0"/>
        <v>17</v>
      </c>
      <c r="I3" s="991">
        <f t="shared" si="0"/>
        <v>18</v>
      </c>
      <c r="J3" s="991">
        <f t="shared" si="0"/>
        <v>19</v>
      </c>
      <c r="K3" s="991">
        <f t="shared" si="0"/>
        <v>20</v>
      </c>
      <c r="L3" s="991">
        <f t="shared" si="0"/>
        <v>21</v>
      </c>
      <c r="M3" s="991">
        <f t="shared" si="0"/>
        <v>22</v>
      </c>
      <c r="N3" s="991">
        <f t="shared" si="0"/>
        <v>23</v>
      </c>
      <c r="O3" s="991">
        <f t="shared" si="0"/>
        <v>24</v>
      </c>
      <c r="P3" s="991">
        <f t="shared" si="0"/>
        <v>25</v>
      </c>
      <c r="Q3" s="991">
        <f t="shared" si="0"/>
        <v>26</v>
      </c>
      <c r="R3" s="991">
        <f t="shared" si="0"/>
        <v>27</v>
      </c>
    </row>
    <row r="4" spans="1:24" hidden="1" x14ac:dyDescent="0.25">
      <c r="C4" t="s">
        <v>76</v>
      </c>
      <c r="D4" s="977" t="s">
        <v>339</v>
      </c>
      <c r="E4" s="977" t="s">
        <v>340</v>
      </c>
      <c r="F4" s="977" t="s">
        <v>341</v>
      </c>
      <c r="G4" s="977" t="s">
        <v>18</v>
      </c>
      <c r="H4" s="977" t="s">
        <v>83</v>
      </c>
      <c r="I4" s="977" t="s">
        <v>84</v>
      </c>
      <c r="J4" s="977" t="s">
        <v>85</v>
      </c>
      <c r="K4" s="977" t="s">
        <v>19</v>
      </c>
      <c r="L4" s="977" t="s">
        <v>86</v>
      </c>
      <c r="M4" s="977" t="s">
        <v>87</v>
      </c>
      <c r="N4" s="977" t="s">
        <v>88</v>
      </c>
      <c r="O4" s="977" t="s">
        <v>194</v>
      </c>
      <c r="P4" s="977"/>
      <c r="Q4" s="977"/>
      <c r="R4" s="977"/>
    </row>
    <row r="5" spans="1:24" x14ac:dyDescent="0.25">
      <c r="C5"/>
    </row>
    <row r="6" spans="1:24" s="311" customFormat="1" ht="21.75" customHeight="1" x14ac:dyDescent="0.25">
      <c r="A6" s="1069"/>
      <c r="B6" s="2371" t="s">
        <v>347</v>
      </c>
      <c r="C6" s="2371"/>
      <c r="D6" s="2371"/>
      <c r="E6" s="2371"/>
      <c r="F6" s="2371"/>
      <c r="G6" s="2371"/>
      <c r="H6" s="2371"/>
      <c r="I6" s="2371"/>
      <c r="J6" s="2371"/>
      <c r="K6" s="2371"/>
      <c r="L6" s="2371"/>
      <c r="M6" s="2371"/>
      <c r="N6" s="2371"/>
      <c r="O6" s="2371"/>
      <c r="P6" s="2371"/>
      <c r="Q6" s="2371"/>
      <c r="R6" s="2371"/>
      <c r="S6" s="2371"/>
      <c r="T6" s="2371"/>
      <c r="U6" s="2371"/>
      <c r="V6" s="2371"/>
      <c r="W6" s="2371"/>
      <c r="X6" s="997"/>
    </row>
    <row r="7" spans="1:24" ht="8.25" customHeight="1" x14ac:dyDescent="0.25">
      <c r="B7" s="992"/>
      <c r="C7" s="993"/>
    </row>
    <row r="8" spans="1:24" s="98" customFormat="1" ht="22.5" customHeight="1" x14ac:dyDescent="0.25">
      <c r="A8" s="1068"/>
      <c r="B8" s="992"/>
      <c r="C8" s="994"/>
      <c r="D8" s="1068"/>
      <c r="E8" s="992"/>
      <c r="F8" s="992"/>
      <c r="G8" s="992"/>
      <c r="H8" s="992"/>
      <c r="I8" s="992"/>
      <c r="J8" s="992"/>
      <c r="K8" s="992"/>
      <c r="L8" s="992"/>
      <c r="M8" s="992"/>
      <c r="N8" s="992"/>
      <c r="O8" s="992"/>
      <c r="P8" s="992"/>
      <c r="Q8" s="992"/>
      <c r="R8" s="1068"/>
    </row>
    <row r="9" spans="1:24" x14ac:dyDescent="0.25">
      <c r="B9" s="992"/>
      <c r="C9" s="992"/>
    </row>
    <row r="10" spans="1:24" x14ac:dyDescent="0.25">
      <c r="B10" s="992"/>
      <c r="C10" s="992"/>
    </row>
    <row r="11" spans="1:24" ht="18" customHeight="1" x14ac:dyDescent="0.25">
      <c r="B11" s="2376" t="s">
        <v>30</v>
      </c>
      <c r="C11" s="995" t="str">
        <f>"Sem "&amp;D3</f>
        <v>Sem 13</v>
      </c>
      <c r="T11" s="2372" t="s">
        <v>32</v>
      </c>
      <c r="U11" s="2373"/>
      <c r="V11" s="2373"/>
      <c r="W11" s="2374"/>
    </row>
    <row r="12" spans="1:24" ht="18" customHeight="1" x14ac:dyDescent="0.25">
      <c r="B12" s="2377"/>
      <c r="C12" s="996" t="str">
        <f>"Sem "&amp;R3</f>
        <v>Sem 27</v>
      </c>
      <c r="T12" s="1084">
        <f>INDEX(U18:U29,$A32)</f>
        <v>33.181250000024576</v>
      </c>
      <c r="U12" s="1085" t="s">
        <v>350</v>
      </c>
      <c r="V12" s="2383">
        <f>INDEX(V18:V29,$A32)</f>
        <v>0.80581836579836741</v>
      </c>
      <c r="W12" s="2384"/>
    </row>
    <row r="13" spans="1:24" ht="7.5" customHeight="1" x14ac:dyDescent="0.25">
      <c r="B13" s="992"/>
      <c r="C13" s="992"/>
    </row>
    <row r="14" spans="1:24" x14ac:dyDescent="0.25">
      <c r="B14" s="2376" t="s">
        <v>346</v>
      </c>
      <c r="C14" s="995">
        <f>C15-14</f>
        <v>42663</v>
      </c>
      <c r="T14" s="1375">
        <f>T12</f>
        <v>33.181250000024576</v>
      </c>
      <c r="U14" s="1083" t="s">
        <v>82</v>
      </c>
      <c r="V14" s="2385"/>
      <c r="W14" s="2386"/>
    </row>
    <row r="15" spans="1:24" x14ac:dyDescent="0.25">
      <c r="B15" s="2377"/>
      <c r="C15" s="996">
        <f>B2+E1+14</f>
        <v>42677</v>
      </c>
    </row>
    <row r="16" spans="1:24" ht="8.25" customHeight="1" x14ac:dyDescent="0.25">
      <c r="B16" s="992"/>
      <c r="C16" s="993"/>
    </row>
    <row r="17" spans="1:24" x14ac:dyDescent="0.25">
      <c r="B17" s="2378" t="s">
        <v>289</v>
      </c>
      <c r="C17" s="2379"/>
      <c r="D17" s="976" t="str">
        <f>IF($B$1=1,$B$2+$E$1,IF(B1=2,"Sem "&amp;D3,D4))</f>
        <v>Janeiro</v>
      </c>
      <c r="E17" s="976" t="str">
        <f t="shared" ref="E17:R17" si="1">IF($B$1=1,D17+1,IF($B$1=2,"Sem "&amp;E3,E4))</f>
        <v>Fevereiro</v>
      </c>
      <c r="F17" s="976" t="str">
        <f t="shared" si="1"/>
        <v>Março</v>
      </c>
      <c r="G17" s="976" t="str">
        <f t="shared" si="1"/>
        <v>Abril</v>
      </c>
      <c r="H17" s="976" t="str">
        <f t="shared" si="1"/>
        <v>Maio</v>
      </c>
      <c r="I17" s="976" t="str">
        <f t="shared" si="1"/>
        <v>Junho</v>
      </c>
      <c r="J17" s="976" t="str">
        <f t="shared" si="1"/>
        <v>Julho</v>
      </c>
      <c r="K17" s="976" t="str">
        <f t="shared" si="1"/>
        <v>Agosto</v>
      </c>
      <c r="L17" s="976" t="str">
        <f t="shared" si="1"/>
        <v>Setembro</v>
      </c>
      <c r="M17" s="976" t="str">
        <f t="shared" si="1"/>
        <v>Outubro</v>
      </c>
      <c r="N17" s="976" t="str">
        <f t="shared" si="1"/>
        <v>Novembro</v>
      </c>
      <c r="O17" s="976" t="str">
        <f t="shared" si="1"/>
        <v>Dezembro</v>
      </c>
      <c r="P17" s="976">
        <f t="shared" si="1"/>
        <v>0</v>
      </c>
      <c r="Q17" s="976">
        <f t="shared" si="1"/>
        <v>0</v>
      </c>
      <c r="R17" s="976">
        <f t="shared" si="1"/>
        <v>0</v>
      </c>
      <c r="T17" s="2380" t="s">
        <v>32</v>
      </c>
      <c r="U17" s="2381"/>
      <c r="V17" s="2381"/>
      <c r="W17" s="2382"/>
    </row>
    <row r="18" spans="1:24" x14ac:dyDescent="0.25">
      <c r="A18" s="1070">
        <v>1</v>
      </c>
      <c r="B18" s="974"/>
      <c r="C18" s="974" t="s">
        <v>97</v>
      </c>
      <c r="D18" s="971">
        <f>IF($B$1=1,SUMIFS(PARADAS!$E:$E,PARADAS!$D:$D,D$17,PARADAS!$C:$C,$C18),IF($B$1=2,SUMIFS(PARADAS!$E:$E,PARADAS!$J:$J,D$3,PARADAS!$C:$C,$C18),SUMIFS(PARADAS!$E:$E,PARADAS!$K:$K,D$4,PARADAS!$C:$C,$C18)))</f>
        <v>0</v>
      </c>
      <c r="E18" s="971">
        <f>IF($B$1=1,SUMIFS(PARADAS!$E:$E,PARADAS!$D:$D,E$17,PARADAS!$C:$C,$C18),IF($B$1=2,SUMIFS(PARADAS!$E:$E,PARADAS!$J:$J,E$3,PARADAS!$C:$C,$C18),SUMIFS(PARADAS!$E:$E,PARADAS!$K:$K,E$4,PARADAS!$C:$C,$C18)))</f>
        <v>0</v>
      </c>
      <c r="F18" s="971">
        <f>IF($B$1=1,SUMIFS(PARADAS!$E:$E,PARADAS!$D:$D,F$17,PARADAS!$C:$C,$C18),IF($B$1=2,SUMIFS(PARADAS!$E:$E,PARADAS!$J:$J,F$3,PARADAS!$C:$C,$C18),SUMIFS(PARADAS!$E:$E,PARADAS!$K:$K,F$4,PARADAS!$C:$C,$C18)))</f>
        <v>0</v>
      </c>
      <c r="G18" s="971">
        <f>IF($B$1=1,SUMIFS(PARADAS!$E:$E,PARADAS!$D:$D,G$17,PARADAS!$C:$C,$C18),IF($B$1=2,SUMIFS(PARADAS!$E:$E,PARADAS!$J:$J,G$3,PARADAS!$C:$C,$C18),SUMIFS(PARADAS!$E:$E,PARADAS!$K:$K,G$4,PARADAS!$C:$C,$C18)))</f>
        <v>3.8937500000029104</v>
      </c>
      <c r="H18" s="971">
        <f>IF($B$1=1,SUMIFS(PARADAS!$E:$E,PARADAS!$D:$D,H$17,PARADAS!$C:$C,$C18),IF($B$1=2,SUMIFS(PARADAS!$E:$E,PARADAS!$J:$J,H$3,PARADAS!$C:$C,$C18),SUMIFS(PARADAS!$E:$E,PARADAS!$K:$K,H$4,PARADAS!$C:$C,$C18)))</f>
        <v>10.117361111115315</v>
      </c>
      <c r="I18" s="971">
        <f>IF($B$1=1,SUMIFS(PARADAS!$E:$E,PARADAS!$D:$D,I$17,PARADAS!$C:$C,$C18),IF($B$1=2,SUMIFS(PARADAS!$E:$E,PARADAS!$J:$J,I$3,PARADAS!$C:$C,$C18),SUMIFS(PARADAS!$E:$E,PARADAS!$K:$K,I$4,PARADAS!$C:$C,$C18)))</f>
        <v>5.6361111111027036</v>
      </c>
      <c r="J18" s="971">
        <f>IF($B$1=1,SUMIFS(PARADAS!$E:$E,PARADAS!$D:$D,J$17,PARADAS!$C:$C,$C18),IF($B$1=2,SUMIFS(PARADAS!$E:$E,PARADAS!$J:$J,J$3,PARADAS!$C:$C,$C18),SUMIFS(PARADAS!$E:$E,PARADAS!$K:$K,J$4,PARADAS!$C:$C,$C18)))</f>
        <v>0</v>
      </c>
      <c r="K18" s="971">
        <f>IF($B$1=1,SUMIFS(PARADAS!$E:$E,PARADAS!$D:$D,K$17,PARADAS!$C:$C,$C18),IF($B$1=2,SUMIFS(PARADAS!$E:$E,PARADAS!$J:$J,K$3,PARADAS!$C:$C,$C18),SUMIFS(PARADAS!$E:$E,PARADAS!$K:$K,K$4,PARADAS!$C:$C,$C18)))</f>
        <v>3.843750000007276</v>
      </c>
      <c r="L18" s="971">
        <f>IF($B$1=1,SUMIFS(PARADAS!$E:$E,PARADAS!$D:$D,L$17,PARADAS!$C:$C,$C18),IF($B$1=2,SUMIFS(PARADAS!$E:$E,PARADAS!$J:$J,L$3,PARADAS!$C:$C,$C18),SUMIFS(PARADAS!$E:$E,PARADAS!$K:$K,L$4,PARADAS!$C:$C,$C18)))</f>
        <v>5.9388888889074822</v>
      </c>
      <c r="M18" s="971">
        <f>IF($B$1=1,SUMIFS(PARADAS!$E:$E,PARADAS!$D:$D,M$17,PARADAS!$C:$C,$C18),IF($B$1=2,SUMIFS(PARADAS!$E:$E,PARADAS!$J:$J,M$3,PARADAS!$C:$C,$C18),SUMIFS(PARADAS!$E:$E,PARADAS!$K:$K,M$4,PARADAS!$C:$C,$C18)))</f>
        <v>3.5361111111111114</v>
      </c>
      <c r="N18" s="971">
        <f>IF($B$1=1,SUMIFS(PARADAS!$E:$E,PARADAS!$D:$D,N$17,PARADAS!$C:$C,$C18),IF($B$1=2,SUMIFS(PARADAS!$E:$E,PARADAS!$J:$J,N$3,PARADAS!$C:$C,$C18),SUMIFS(PARADAS!$E:$E,PARADAS!$K:$K,N$4,PARADAS!$C:$C,$C18)))</f>
        <v>0.21527777777777779</v>
      </c>
      <c r="O18" s="971">
        <f>IF($B$1=1,SUMIFS(PARADAS!$E:$E,PARADAS!$D:$D,O$17,PARADAS!$C:$C,$C18),IF($B$1=2,SUMIFS(PARADAS!$E:$E,PARADAS!$J:$J,O$3,PARADAS!$C:$C,$C18),SUMIFS(PARADAS!$E:$E,PARADAS!$K:$K,O$4,PARADAS!$C:$C,$C18)))</f>
        <v>0</v>
      </c>
      <c r="P18" s="971">
        <f>IF($B$1=1,SUMIFS(PARADAS!$E:$E,PARADAS!$D:$D,P$17,PARADAS!$C:$C,$C18),IF($B$1=2,SUMIFS(PARADAS!$E:$E,PARADAS!$J:$J,P$3,PARADAS!$C:$C,$C18),SUMIFS(PARADAS!$E:$E,PARADAS!$K:$K,P$4,PARADAS!$C:$C,$C18)))</f>
        <v>0</v>
      </c>
      <c r="Q18" s="971">
        <f>IF($B$1=1,SUMIFS(PARADAS!$E:$E,PARADAS!$D:$D,Q$17,PARADAS!$C:$C,$C18),IF($B$1=2,SUMIFS(PARADAS!$E:$E,PARADAS!$J:$J,Q$3,PARADAS!$C:$C,$C18),SUMIFS(PARADAS!$E:$E,PARADAS!$K:$K,Q$4,PARADAS!$C:$C,$C18)))</f>
        <v>0</v>
      </c>
      <c r="R18" s="971">
        <f>IF($B$1=1,SUMIFS(PARADAS!$E:$E,PARADAS!$D:$D,R$17,PARADAS!$C:$C,$C18),IF($B$1=2,SUMIFS(PARADAS!$E:$E,PARADAS!$J:$J,R$3,PARADAS!$C:$C,$C18),SUMIFS(PARADAS!$E:$E,PARADAS!$K:$K,R$4,PARADAS!$C:$C,$C18)))</f>
        <v>0</v>
      </c>
      <c r="T18" s="986"/>
      <c r="U18" s="987">
        <f>SUMIFS(PARADAS!E:E,PARADAS!D:D,"&lt;="&amp;$C$15,PARADAS!C:C,C18)</f>
        <v>33.181250000024576</v>
      </c>
      <c r="V18" s="988">
        <f>U18/U29</f>
        <v>0.80581836579836741</v>
      </c>
      <c r="W18" s="989"/>
    </row>
    <row r="19" spans="1:24" s="15" customFormat="1" x14ac:dyDescent="0.25">
      <c r="A19" s="1070">
        <v>2</v>
      </c>
      <c r="B19" s="974"/>
      <c r="C19" s="974" t="s">
        <v>174</v>
      </c>
      <c r="D19" s="971">
        <f>IF($B$1=1,SUMIFS(PARADAS!$E:$E,PARADAS!$D:$D,D$17,PARADAS!$C:$C,$C19),IF($B$1=2,SUMIFS(PARADAS!$E:$E,PARADAS!$J:$J,D$3,PARADAS!$C:$C,$C19),SUMIFS(PARADAS!$E:$E,PARADAS!$K:$K,D$4,PARADAS!$C:$C,$C19)))</f>
        <v>0</v>
      </c>
      <c r="E19" s="971">
        <f>IF($B$1=1,SUMIFS(PARADAS!$E:$E,PARADAS!$D:$D,E$17,PARADAS!$C:$C,$C19),IF($B$1=2,SUMIFS(PARADAS!$E:$E,PARADAS!$J:$J,E$3,PARADAS!$C:$C,$C19),SUMIFS(PARADAS!$E:$E,PARADAS!$K:$K,E$4,PARADAS!$C:$C,$C19)))</f>
        <v>0</v>
      </c>
      <c r="F19" s="971">
        <f>IF($B$1=1,SUMIFS(PARADAS!$E:$E,PARADAS!$D:$D,F$17,PARADAS!$C:$C,$C19),IF($B$1=2,SUMIFS(PARADAS!$E:$E,PARADAS!$J:$J,F$3,PARADAS!$C:$C,$C19),SUMIFS(PARADAS!$E:$E,PARADAS!$K:$K,F$4,PARADAS!$C:$C,$C19)))</f>
        <v>0</v>
      </c>
      <c r="G19" s="971">
        <f>IF($B$1=1,SUMIFS(PARADAS!$E:$E,PARADAS!$D:$D,G$17,PARADAS!$C:$C,$C19),IF($B$1=2,SUMIFS(PARADAS!$E:$E,PARADAS!$J:$J,G$3,PARADAS!$C:$C,$C19),SUMIFS(PARADAS!$E:$E,PARADAS!$K:$K,G$4,PARADAS!$C:$C,$C19)))</f>
        <v>1.5277777776645962E-2</v>
      </c>
      <c r="H19" s="971">
        <f>IF($B$1=1,SUMIFS(PARADAS!$E:$E,PARADAS!$D:$D,H$17,PARADAS!$C:$C,$C19),IF($B$1=2,SUMIFS(PARADAS!$E:$E,PARADAS!$J:$J,H$3,PARADAS!$C:$C,$C19),SUMIFS(PARADAS!$E:$E,PARADAS!$K:$K,H$4,PARADAS!$C:$C,$C19)))</f>
        <v>9.3055555560567882E-2</v>
      </c>
      <c r="I19" s="971">
        <f>IF($B$1=1,SUMIFS(PARADAS!$E:$E,PARADAS!$D:$D,I$17,PARADAS!$C:$C,$C19),IF($B$1=2,SUMIFS(PARADAS!$E:$E,PARADAS!$J:$J,I$3,PARADAS!$C:$C,$C19),SUMIFS(PARADAS!$E:$E,PARADAS!$K:$K,I$4,PARADAS!$C:$C,$C19)))</f>
        <v>4.2361111110949423E-2</v>
      </c>
      <c r="J19" s="971">
        <f>IF($B$1=1,SUMIFS(PARADAS!$E:$E,PARADAS!$D:$D,J$17,PARADAS!$C:$C,$C19),IF($B$1=2,SUMIFS(PARADAS!$E:$E,PARADAS!$J:$J,J$3,PARADAS!$C:$C,$C19),SUMIFS(PARADAS!$E:$E,PARADAS!$K:$K,J$4,PARADAS!$C:$C,$C19)))</f>
        <v>8.7499999994179234E-2</v>
      </c>
      <c r="K19" s="971">
        <f>IF($B$1=1,SUMIFS(PARADAS!$E:$E,PARADAS!$D:$D,K$17,PARADAS!$C:$C,$C19),IF($B$1=2,SUMIFS(PARADAS!$E:$E,PARADAS!$J:$J,K$3,PARADAS!$C:$C,$C19),SUMIFS(PARADAS!$E:$E,PARADAS!$K:$K,K$4,PARADAS!$C:$C,$C19)))</f>
        <v>9.5138888886140194E-2</v>
      </c>
      <c r="L19" s="971">
        <f>IF($B$1=1,SUMIFS(PARADAS!$E:$E,PARADAS!$D:$D,L$17,PARADAS!$C:$C,$C19),IF($B$1=2,SUMIFS(PARADAS!$E:$E,PARADAS!$J:$J,L$3,PARADAS!$C:$C,$C19),SUMIFS(PARADAS!$E:$E,PARADAS!$K:$K,L$4,PARADAS!$C:$C,$C19)))</f>
        <v>0.1701388888888889</v>
      </c>
      <c r="M19" s="971">
        <f>IF($B$1=1,SUMIFS(PARADAS!$E:$E,PARADAS!$D:$D,M$17,PARADAS!$C:$C,$C19),IF($B$1=2,SUMIFS(PARADAS!$E:$E,PARADAS!$J:$J,M$3,PARADAS!$C:$C,$C19),SUMIFS(PARADAS!$E:$E,PARADAS!$K:$K,M$4,PARADAS!$C:$C,$C19)))</f>
        <v>0</v>
      </c>
      <c r="N19" s="971">
        <f>IF($B$1=1,SUMIFS(PARADAS!$E:$E,PARADAS!$D:$D,N$17,PARADAS!$C:$C,$C19),IF($B$1=2,SUMIFS(PARADAS!$E:$E,PARADAS!$J:$J,N$3,PARADAS!$C:$C,$C19),SUMIFS(PARADAS!$E:$E,PARADAS!$K:$K,N$4,PARADAS!$C:$C,$C19)))</f>
        <v>7.2222222222222229E-2</v>
      </c>
      <c r="O19" s="971">
        <f>IF($B$1=1,SUMIFS(PARADAS!$E:$E,PARADAS!$D:$D,O$17,PARADAS!$C:$C,$C19),IF($B$1=2,SUMIFS(PARADAS!$E:$E,PARADAS!$J:$J,O$3,PARADAS!$C:$C,$C19),SUMIFS(PARADAS!$E:$E,PARADAS!$K:$K,O$4,PARADAS!$C:$C,$C19)))</f>
        <v>0</v>
      </c>
      <c r="P19" s="971">
        <f>IF($B$1=1,SUMIFS(PARADAS!$E:$E,PARADAS!$D:$D,P$17,PARADAS!$C:$C,$C19),IF($B$1=2,SUMIFS(PARADAS!$E:$E,PARADAS!$J:$J,P$3,PARADAS!$C:$C,$C19),SUMIFS(PARADAS!$E:$E,PARADAS!$K:$K,P$4,PARADAS!$C:$C,$C19)))</f>
        <v>0</v>
      </c>
      <c r="Q19" s="971">
        <f>IF($B$1=1,SUMIFS(PARADAS!$E:$E,PARADAS!$D:$D,Q$17,PARADAS!$C:$C,$C19),IF($B$1=2,SUMIFS(PARADAS!$E:$E,PARADAS!$J:$J,Q$3,PARADAS!$C:$C,$C19),SUMIFS(PARADAS!$E:$E,PARADAS!$K:$K,Q$4,PARADAS!$C:$C,$C19)))</f>
        <v>0</v>
      </c>
      <c r="R19" s="971">
        <f>IF($B$1=1,SUMIFS(PARADAS!$E:$E,PARADAS!$D:$D,R$17,PARADAS!$C:$C,$C19),IF($B$1=2,SUMIFS(PARADAS!$E:$E,PARADAS!$J:$J,R$3,PARADAS!$C:$C,$C19),SUMIFS(PARADAS!$E:$E,PARADAS!$K:$K,R$4,PARADAS!$C:$C,$C19)))</f>
        <v>0</v>
      </c>
      <c r="T19" s="972"/>
      <c r="U19" s="973">
        <f>SUMIFS(PARADAS!E:E,PARADAS!D:D,"&lt;="&amp;$C$15,PARADAS!C:C,C19)</f>
        <v>0.57569444443959372</v>
      </c>
      <c r="V19" s="1064">
        <f t="shared" ref="V19:V28" si="2">U19/($U$29-$U$18)</f>
        <v>7.1999305193127458E-2</v>
      </c>
      <c r="W19" s="1189">
        <f t="shared" ref="W19:W28" si="3">U19</f>
        <v>0.57569444443959372</v>
      </c>
      <c r="X19" s="2375" t="s">
        <v>345</v>
      </c>
    </row>
    <row r="20" spans="1:24" x14ac:dyDescent="0.25">
      <c r="A20" s="1070">
        <f t="shared" ref="A20:A28" si="4">A19+1</f>
        <v>3</v>
      </c>
      <c r="B20" s="974"/>
      <c r="C20" s="974" t="s">
        <v>175</v>
      </c>
      <c r="D20" s="971">
        <f>IF($B$1=1,SUMIFS(PARADAS!$E:$E,PARADAS!$D:$D,D$17,PARADAS!$C:$C,$C20),IF($B$1=2,SUMIFS(PARADAS!$E:$E,PARADAS!$J:$J,D$3,PARADAS!$C:$C,$C20),SUMIFS(PARADAS!$E:$E,PARADAS!$K:$K,D$4,PARADAS!$C:$C,$C20)))</f>
        <v>0</v>
      </c>
      <c r="E20" s="971">
        <f>IF($B$1=1,SUMIFS(PARADAS!$E:$E,PARADAS!$D:$D,E$17,PARADAS!$C:$C,$C20),IF($B$1=2,SUMIFS(PARADAS!$E:$E,PARADAS!$J:$J,E$3,PARADAS!$C:$C,$C20),SUMIFS(PARADAS!$E:$E,PARADAS!$K:$K,E$4,PARADAS!$C:$C,$C20)))</f>
        <v>0</v>
      </c>
      <c r="F20" s="971">
        <f>IF($B$1=1,SUMIFS(PARADAS!$E:$E,PARADAS!$D:$D,F$17,PARADAS!$C:$C,$C20),IF($B$1=2,SUMIFS(PARADAS!$E:$E,PARADAS!$J:$J,F$3,PARADAS!$C:$C,$C20),SUMIFS(PARADAS!$E:$E,PARADAS!$K:$K,F$4,PARADAS!$C:$C,$C20)))</f>
        <v>0</v>
      </c>
      <c r="G20" s="971">
        <f>IF($B$1=1,SUMIFS(PARADAS!$E:$E,PARADAS!$D:$D,G$17,PARADAS!$C:$C,$C20),IF($B$1=2,SUMIFS(PARADAS!$E:$E,PARADAS!$J:$J,G$3,PARADAS!$C:$C,$C20),SUMIFS(PARADAS!$E:$E,PARADAS!$K:$K,G$4,PARADAS!$C:$C,$C20)))</f>
        <v>0</v>
      </c>
      <c r="H20" s="971">
        <f>IF($B$1=1,SUMIFS(PARADAS!$E:$E,PARADAS!$D:$D,H$17,PARADAS!$C:$C,$C20),IF($B$1=2,SUMIFS(PARADAS!$E:$E,PARADAS!$J:$J,H$3,PARADAS!$C:$C,$C20),SUMIFS(PARADAS!$E:$E,PARADAS!$K:$K,H$4,PARADAS!$C:$C,$C20)))</f>
        <v>3.8194444437976927E-2</v>
      </c>
      <c r="I20" s="971">
        <f>IF($B$1=1,SUMIFS(PARADAS!$E:$E,PARADAS!$D:$D,I$17,PARADAS!$C:$C,$C20),IF($B$1=2,SUMIFS(PARADAS!$E:$E,PARADAS!$J:$J,I$3,PARADAS!$C:$C,$C20),SUMIFS(PARADAS!$E:$E,PARADAS!$K:$K,I$4,PARADAS!$C:$C,$C20)))</f>
        <v>0</v>
      </c>
      <c r="J20" s="971">
        <f>IF($B$1=1,SUMIFS(PARADAS!$E:$E,PARADAS!$D:$D,J$17,PARADAS!$C:$C,$C20),IF($B$1=2,SUMIFS(PARADAS!$E:$E,PARADAS!$J:$J,J$3,PARADAS!$C:$C,$C20),SUMIFS(PARADAS!$E:$E,PARADAS!$K:$K,J$4,PARADAS!$C:$C,$C20)))</f>
        <v>0</v>
      </c>
      <c r="K20" s="971">
        <f>IF($B$1=1,SUMIFS(PARADAS!$E:$E,PARADAS!$D:$D,K$17,PARADAS!$C:$C,$C20),IF($B$1=2,SUMIFS(PARADAS!$E:$E,PARADAS!$J:$J,K$3,PARADAS!$C:$C,$C20),SUMIFS(PARADAS!$E:$E,PARADAS!$K:$K,K$4,PARADAS!$C:$C,$C20)))</f>
        <v>0</v>
      </c>
      <c r="L20" s="971">
        <f>IF($B$1=1,SUMIFS(PARADAS!$E:$E,PARADAS!$D:$D,L$17,PARADAS!$C:$C,$C20),IF($B$1=2,SUMIFS(PARADAS!$E:$E,PARADAS!$J:$J,L$3,PARADAS!$C:$C,$C20),SUMIFS(PARADAS!$E:$E,PARADAS!$K:$K,L$4,PARADAS!$C:$C,$C20)))</f>
        <v>0</v>
      </c>
      <c r="M20" s="971">
        <f>IF($B$1=1,SUMIFS(PARADAS!$E:$E,PARADAS!$D:$D,M$17,PARADAS!$C:$C,$C20),IF($B$1=2,SUMIFS(PARADAS!$E:$E,PARADAS!$J:$J,M$3,PARADAS!$C:$C,$C20),SUMIFS(PARADAS!$E:$E,PARADAS!$K:$K,M$4,PARADAS!$C:$C,$C20)))</f>
        <v>0</v>
      </c>
      <c r="N20" s="971">
        <f>IF($B$1=1,SUMIFS(PARADAS!$E:$E,PARADAS!$D:$D,N$17,PARADAS!$C:$C,$C20),IF($B$1=2,SUMIFS(PARADAS!$E:$E,PARADAS!$J:$J,N$3,PARADAS!$C:$C,$C20),SUMIFS(PARADAS!$E:$E,PARADAS!$K:$K,N$4,PARADAS!$C:$C,$C20)))</f>
        <v>0</v>
      </c>
      <c r="O20" s="971">
        <f>IF($B$1=1,SUMIFS(PARADAS!$E:$E,PARADAS!$D:$D,O$17,PARADAS!$C:$C,$C20),IF($B$1=2,SUMIFS(PARADAS!$E:$E,PARADAS!$J:$J,O$3,PARADAS!$C:$C,$C20),SUMIFS(PARADAS!$E:$E,PARADAS!$K:$K,O$4,PARADAS!$C:$C,$C20)))</f>
        <v>0</v>
      </c>
      <c r="P20" s="971">
        <f>IF($B$1=1,SUMIFS(PARADAS!$E:$E,PARADAS!$D:$D,P$17,PARADAS!$C:$C,$C20),IF($B$1=2,SUMIFS(PARADAS!$E:$E,PARADAS!$J:$J,P$3,PARADAS!$C:$C,$C20),SUMIFS(PARADAS!$E:$E,PARADAS!$K:$K,P$4,PARADAS!$C:$C,$C20)))</f>
        <v>0</v>
      </c>
      <c r="Q20" s="971">
        <f>IF($B$1=1,SUMIFS(PARADAS!$E:$E,PARADAS!$D:$D,Q$17,PARADAS!$C:$C,$C20),IF($B$1=2,SUMIFS(PARADAS!$E:$E,PARADAS!$J:$J,Q$3,PARADAS!$C:$C,$C20),SUMIFS(PARADAS!$E:$E,PARADAS!$K:$K,Q$4,PARADAS!$C:$C,$C20)))</f>
        <v>0</v>
      </c>
      <c r="R20" s="971">
        <f>IF($B$1=1,SUMIFS(PARADAS!$E:$E,PARADAS!$D:$D,R$17,PARADAS!$C:$C,$C20),IF($B$1=2,SUMIFS(PARADAS!$E:$E,PARADAS!$J:$J,R$3,PARADAS!$C:$C,$C20),SUMIFS(PARADAS!$E:$E,PARADAS!$K:$K,R$4,PARADAS!$C:$C,$C20)))</f>
        <v>0</v>
      </c>
      <c r="T20" s="972"/>
      <c r="U20" s="973">
        <f>SUMIFS(PARADAS!E:E,PARADAS!D:D,"&lt;="&amp;$C$15,PARADAS!C:C,C20)</f>
        <v>3.8194444437976927E-2</v>
      </c>
      <c r="V20" s="1064">
        <f t="shared" si="2"/>
        <v>4.7767934680154767E-3</v>
      </c>
      <c r="W20" s="990">
        <f t="shared" si="3"/>
        <v>3.8194444437976927E-2</v>
      </c>
      <c r="X20" s="2375"/>
    </row>
    <row r="21" spans="1:24" ht="16.5" customHeight="1" x14ac:dyDescent="0.25">
      <c r="A21" s="1070">
        <f t="shared" si="4"/>
        <v>4</v>
      </c>
      <c r="B21" s="974"/>
      <c r="C21" s="974" t="s">
        <v>363</v>
      </c>
      <c r="D21" s="971">
        <f>IF($B$1=1,SUMIFS(PARADAS!$E:$E,PARADAS!$D:$D,D$17,PARADAS!$C:$C,$C21),IF($B$1=2,SUMIFS(PARADAS!$E:$E,PARADAS!$J:$J,D$3,PARADAS!$C:$C,$C21),SUMIFS(PARADAS!$E:$E,PARADAS!$K:$K,D$4,PARADAS!$C:$C,$C21)))</f>
        <v>0</v>
      </c>
      <c r="E21" s="971">
        <f>IF($B$1=1,SUMIFS(PARADAS!$E:$E,PARADAS!$D:$D,E$17,PARADAS!$C:$C,$C21),IF($B$1=2,SUMIFS(PARADAS!$E:$E,PARADAS!$J:$J,E$3,PARADAS!$C:$C,$C21),SUMIFS(PARADAS!$E:$E,PARADAS!$K:$K,E$4,PARADAS!$C:$C,$C21)))</f>
        <v>0</v>
      </c>
      <c r="F21" s="971">
        <f>IF($B$1=1,SUMIFS(PARADAS!$E:$E,PARADAS!$D:$D,F$17,PARADAS!$C:$C,$C21),IF($B$1=2,SUMIFS(PARADAS!$E:$E,PARADAS!$J:$J,F$3,PARADAS!$C:$C,$C21),SUMIFS(PARADAS!$E:$E,PARADAS!$K:$K,F$4,PARADAS!$C:$C,$C21)))</f>
        <v>0</v>
      </c>
      <c r="G21" s="971">
        <f>IF($B$1=1,SUMIFS(PARADAS!$E:$E,PARADAS!$D:$D,G$17,PARADAS!$C:$C,$C21),IF($B$1=2,SUMIFS(PARADAS!$E:$E,PARADAS!$J:$J,G$3,PARADAS!$C:$C,$C21),SUMIFS(PARADAS!$E:$E,PARADAS!$K:$K,G$4,PARADAS!$C:$C,$C21)))</f>
        <v>2.6388888894871343E-2</v>
      </c>
      <c r="H21" s="971">
        <f>IF($B$1=1,SUMIFS(PARADAS!$E:$E,PARADAS!$D:$D,H$17,PARADAS!$C:$C,$C21),IF($B$1=2,SUMIFS(PARADAS!$E:$E,PARADAS!$J:$J,H$3,PARADAS!$C:$C,$C21),SUMIFS(PARADAS!$E:$E,PARADAS!$K:$K,H$4,PARADAS!$C:$C,$C21)))</f>
        <v>1.7361111116770189E-2</v>
      </c>
      <c r="I21" s="971">
        <f>IF($B$1=1,SUMIFS(PARADAS!$E:$E,PARADAS!$D:$D,I$17,PARADAS!$C:$C,$C21),IF($B$1=2,SUMIFS(PARADAS!$E:$E,PARADAS!$J:$J,I$3,PARADAS!$C:$C,$C21),SUMIFS(PARADAS!$E:$E,PARADAS!$K:$K,I$4,PARADAS!$C:$C,$C21)))</f>
        <v>1.0416666664241347E-2</v>
      </c>
      <c r="J21" s="971">
        <f>IF($B$1=1,SUMIFS(PARADAS!$E:$E,PARADAS!$D:$D,J$17,PARADAS!$C:$C,$C21),IF($B$1=2,SUMIFS(PARADAS!$E:$E,PARADAS!$J:$J,J$3,PARADAS!$C:$C,$C21),SUMIFS(PARADAS!$E:$E,PARADAS!$K:$K,J$4,PARADAS!$C:$C,$C21)))</f>
        <v>0</v>
      </c>
      <c r="K21" s="971">
        <f>IF($B$1=1,SUMIFS(PARADAS!$E:$E,PARADAS!$D:$D,K$17,PARADAS!$C:$C,$C21),IF($B$1=2,SUMIFS(PARADAS!$E:$E,PARADAS!$J:$J,K$3,PARADAS!$C:$C,$C21),SUMIFS(PARADAS!$E:$E,PARADAS!$K:$K,K$4,PARADAS!$C:$C,$C21)))</f>
        <v>0</v>
      </c>
      <c r="L21" s="971">
        <f>IF($B$1=1,SUMIFS(PARADAS!$E:$E,PARADAS!$D:$D,L$17,PARADAS!$C:$C,$C21),IF($B$1=2,SUMIFS(PARADAS!$E:$E,PARADAS!$J:$J,L$3,PARADAS!$C:$C,$C21),SUMIFS(PARADAS!$E:$E,PARADAS!$K:$K,L$4,PARADAS!$C:$C,$C21)))</f>
        <v>0</v>
      </c>
      <c r="M21" s="971">
        <f>IF($B$1=1,SUMIFS(PARADAS!$E:$E,PARADAS!$D:$D,M$17,PARADAS!$C:$C,$C21),IF($B$1=2,SUMIFS(PARADAS!$E:$E,PARADAS!$J:$J,M$3,PARADAS!$C:$C,$C21),SUMIFS(PARADAS!$E:$E,PARADAS!$K:$K,M$4,PARADAS!$C:$C,$C21)))</f>
        <v>0</v>
      </c>
      <c r="N21" s="971">
        <f>IF($B$1=1,SUMIFS(PARADAS!$E:$E,PARADAS!$D:$D,N$17,PARADAS!$C:$C,$C21),IF($B$1=2,SUMIFS(PARADAS!$E:$E,PARADAS!$J:$J,N$3,PARADAS!$C:$C,$C21),SUMIFS(PARADAS!$E:$E,PARADAS!$K:$K,N$4,PARADAS!$C:$C,$C21)))</f>
        <v>0</v>
      </c>
      <c r="O21" s="971">
        <f>IF($B$1=1,SUMIFS(PARADAS!$E:$E,PARADAS!$D:$D,O$17,PARADAS!$C:$C,$C21),IF($B$1=2,SUMIFS(PARADAS!$E:$E,PARADAS!$J:$J,O$3,PARADAS!$C:$C,$C21),SUMIFS(PARADAS!$E:$E,PARADAS!$K:$K,O$4,PARADAS!$C:$C,$C21)))</f>
        <v>0</v>
      </c>
      <c r="P21" s="971">
        <f>IF($B$1=1,SUMIFS(PARADAS!$E:$E,PARADAS!$D:$D,P$17,PARADAS!$C:$C,$C21),IF($B$1=2,SUMIFS(PARADAS!$E:$E,PARADAS!$J:$J,P$3,PARADAS!$C:$C,$C21),SUMIFS(PARADAS!$E:$E,PARADAS!$K:$K,P$4,PARADAS!$C:$C,$C21)))</f>
        <v>0</v>
      </c>
      <c r="Q21" s="971">
        <f>IF($B$1=1,SUMIFS(PARADAS!$E:$E,PARADAS!$D:$D,Q$17,PARADAS!$C:$C,$C21),IF($B$1=2,SUMIFS(PARADAS!$E:$E,PARADAS!$J:$J,Q$3,PARADAS!$C:$C,$C21),SUMIFS(PARADAS!$E:$E,PARADAS!$K:$K,Q$4,PARADAS!$C:$C,$C21)))</f>
        <v>0</v>
      </c>
      <c r="R21" s="971">
        <f>IF($B$1=1,SUMIFS(PARADAS!$E:$E,PARADAS!$D:$D,R$17,PARADAS!$C:$C,$C21),IF($B$1=2,SUMIFS(PARADAS!$E:$E,PARADAS!$J:$J,R$3,PARADAS!$C:$C,$C21),SUMIFS(PARADAS!$E:$E,PARADAS!$K:$K,R$4,PARADAS!$C:$C,$C21)))</f>
        <v>0</v>
      </c>
      <c r="T21" s="972"/>
      <c r="U21" s="973">
        <f>SUMIFS(PARADAS!E:E,PARADAS!D:D,"&lt;="&amp;$C$15,PARADAS!C:C,C21)</f>
        <v>5.416666667588288E-2</v>
      </c>
      <c r="V21" s="1064">
        <f t="shared" si="2"/>
        <v>6.7743616478489607E-3</v>
      </c>
      <c r="W21" s="990">
        <f t="shared" si="3"/>
        <v>5.416666667588288E-2</v>
      </c>
      <c r="X21" s="2375"/>
    </row>
    <row r="22" spans="1:24" x14ac:dyDescent="0.25">
      <c r="A22" s="1070">
        <f t="shared" si="4"/>
        <v>5</v>
      </c>
      <c r="B22" s="974"/>
      <c r="C22" s="974" t="s">
        <v>364</v>
      </c>
      <c r="D22" s="971">
        <f>IF($B$1=1,SUMIFS(PARADAS!$E:$E,PARADAS!$D:$D,D$17,PARADAS!$C:$C,$C22),IF($B$1=2,SUMIFS(PARADAS!$E:$E,PARADAS!$J:$J,D$3,PARADAS!$C:$C,$C22),SUMIFS(PARADAS!$E:$E,PARADAS!$K:$K,D$4,PARADAS!$C:$C,$C22)))</f>
        <v>0</v>
      </c>
      <c r="E22" s="971">
        <f>IF($B$1=1,SUMIFS(PARADAS!$E:$E,PARADAS!$D:$D,E$17,PARADAS!$C:$C,$C22),IF($B$1=2,SUMIFS(PARADAS!$E:$E,PARADAS!$J:$J,E$3,PARADAS!$C:$C,$C22),SUMIFS(PARADAS!$E:$E,PARADAS!$K:$K,E$4,PARADAS!$C:$C,$C22)))</f>
        <v>0</v>
      </c>
      <c r="F22" s="971">
        <f>IF($B$1=1,SUMIFS(PARADAS!$E:$E,PARADAS!$D:$D,F$17,PARADAS!$C:$C,$C22),IF($B$1=2,SUMIFS(PARADAS!$E:$E,PARADAS!$J:$J,F$3,PARADAS!$C:$C,$C22),SUMIFS(PARADAS!$E:$E,PARADAS!$K:$K,F$4,PARADAS!$C:$C,$C22)))</f>
        <v>0</v>
      </c>
      <c r="G22" s="971">
        <f>IF($B$1=1,SUMIFS(PARADAS!$E:$E,PARADAS!$D:$D,G$17,PARADAS!$C:$C,$C22),IF($B$1=2,SUMIFS(PARADAS!$E:$E,PARADAS!$J:$J,G$3,PARADAS!$C:$C,$C22),SUMIFS(PARADAS!$E:$E,PARADAS!$K:$K,G$4,PARADAS!$C:$C,$C22)))</f>
        <v>0</v>
      </c>
      <c r="H22" s="971">
        <f>IF($B$1=1,SUMIFS(PARADAS!$E:$E,PARADAS!$D:$D,H$17,PARADAS!$C:$C,$C22),IF($B$1=2,SUMIFS(PARADAS!$E:$E,PARADAS!$J:$J,H$3,PARADAS!$C:$C,$C22),SUMIFS(PARADAS!$E:$E,PARADAS!$K:$K,H$4,PARADAS!$C:$C,$C22)))</f>
        <v>0</v>
      </c>
      <c r="I22" s="971">
        <f>IF($B$1=1,SUMIFS(PARADAS!$E:$E,PARADAS!$D:$D,I$17,PARADAS!$C:$C,$C22),IF($B$1=2,SUMIFS(PARADAS!$E:$E,PARADAS!$J:$J,I$3,PARADAS!$C:$C,$C22),SUMIFS(PARADAS!$E:$E,PARADAS!$K:$K,I$4,PARADAS!$C:$C,$C22)))</f>
        <v>3.8194444437976927E-2</v>
      </c>
      <c r="J22" s="971">
        <f>IF($B$1=1,SUMIFS(PARADAS!$E:$E,PARADAS!$D:$D,J$17,PARADAS!$C:$C,$C22),IF($B$1=2,SUMIFS(PARADAS!$E:$E,PARADAS!$J:$J,J$3,PARADAS!$C:$C,$C22),SUMIFS(PARADAS!$E:$E,PARADAS!$K:$K,J$4,PARADAS!$C:$C,$C22)))</f>
        <v>2.2916666668606922E-2</v>
      </c>
      <c r="K22" s="971">
        <f>IF($B$1=1,SUMIFS(PARADAS!$E:$E,PARADAS!$D:$D,K$17,PARADAS!$C:$C,$C22),IF($B$1=2,SUMIFS(PARADAS!$E:$E,PARADAS!$J:$J,K$3,PARADAS!$C:$C,$C22),SUMIFS(PARADAS!$E:$E,PARADAS!$K:$K,K$4,PARADAS!$C:$C,$C22)))</f>
        <v>4.0972222217533272E-2</v>
      </c>
      <c r="L22" s="971">
        <f>IF($B$1=1,SUMIFS(PARADAS!$E:$E,PARADAS!$D:$D,L$17,PARADAS!$C:$C,$C22),IF($B$1=2,SUMIFS(PARADAS!$E:$E,PARADAS!$J:$J,L$3,PARADAS!$C:$C,$C22),SUMIFS(PARADAS!$E:$E,PARADAS!$K:$K,L$4,PARADAS!$C:$C,$C22)))</f>
        <v>9.0277777777777787E-3</v>
      </c>
      <c r="M22" s="971">
        <f>IF($B$1=1,SUMIFS(PARADAS!$E:$E,PARADAS!$D:$D,M$17,PARADAS!$C:$C,$C22),IF($B$1=2,SUMIFS(PARADAS!$E:$E,PARADAS!$J:$J,M$3,PARADAS!$C:$C,$C22),SUMIFS(PARADAS!$E:$E,PARADAS!$K:$K,M$4,PARADAS!$C:$C,$C22)))</f>
        <v>2.4305555555555556E-2</v>
      </c>
      <c r="N22" s="971">
        <f>IF($B$1=1,SUMIFS(PARADAS!$E:$E,PARADAS!$D:$D,N$17,PARADAS!$C:$C,$C22),IF($B$1=2,SUMIFS(PARADAS!$E:$E,PARADAS!$J:$J,N$3,PARADAS!$C:$C,$C22),SUMIFS(PARADAS!$E:$E,PARADAS!$K:$K,N$4,PARADAS!$C:$C,$C22)))</f>
        <v>0</v>
      </c>
      <c r="O22" s="971">
        <f>IF($B$1=1,SUMIFS(PARADAS!$E:$E,PARADAS!$D:$D,O$17,PARADAS!$C:$C,$C22),IF($B$1=2,SUMIFS(PARADAS!$E:$E,PARADAS!$J:$J,O$3,PARADAS!$C:$C,$C22),SUMIFS(PARADAS!$E:$E,PARADAS!$K:$K,O$4,PARADAS!$C:$C,$C22)))</f>
        <v>0</v>
      </c>
      <c r="P22" s="971">
        <f>IF($B$1=1,SUMIFS(PARADAS!$E:$E,PARADAS!$D:$D,P$17,PARADAS!$C:$C,$C22),IF($B$1=2,SUMIFS(PARADAS!$E:$E,PARADAS!$J:$J,P$3,PARADAS!$C:$C,$C22),SUMIFS(PARADAS!$E:$E,PARADAS!$K:$K,P$4,PARADAS!$C:$C,$C22)))</f>
        <v>0</v>
      </c>
      <c r="Q22" s="971">
        <f>IF($B$1=1,SUMIFS(PARADAS!$E:$E,PARADAS!$D:$D,Q$17,PARADAS!$C:$C,$C22),IF($B$1=2,SUMIFS(PARADAS!$E:$E,PARADAS!$J:$J,Q$3,PARADAS!$C:$C,$C22),SUMIFS(PARADAS!$E:$E,PARADAS!$K:$K,Q$4,PARADAS!$C:$C,$C22)))</f>
        <v>0</v>
      </c>
      <c r="R22" s="971">
        <f>IF($B$1=1,SUMIFS(PARADAS!$E:$E,PARADAS!$D:$D,R$17,PARADAS!$C:$C,$C22),IF($B$1=2,SUMIFS(PARADAS!$E:$E,PARADAS!$J:$J,R$3,PARADAS!$C:$C,$C22),SUMIFS(PARADAS!$E:$E,PARADAS!$K:$K,R$4,PARADAS!$C:$C,$C22)))</f>
        <v>0</v>
      </c>
      <c r="T22" s="972"/>
      <c r="U22" s="973">
        <f>SUMIFS(PARADAS!E:E,PARADAS!D:D,"&lt;="&amp;$C$15,PARADAS!C:C,C22)</f>
        <v>0.13541666665745045</v>
      </c>
      <c r="V22" s="1064">
        <f t="shared" si="2"/>
        <v>1.6935904115588207E-2</v>
      </c>
      <c r="W22" s="990">
        <f t="shared" si="3"/>
        <v>0.13541666665745045</v>
      </c>
      <c r="X22" s="2375"/>
    </row>
    <row r="23" spans="1:24" x14ac:dyDescent="0.25">
      <c r="A23" s="1070">
        <f t="shared" si="4"/>
        <v>6</v>
      </c>
      <c r="B23" s="974"/>
      <c r="C23" s="974" t="s">
        <v>365</v>
      </c>
      <c r="D23" s="971">
        <f>IF($B$1=1,SUMIFS(PARADAS!$E:$E,PARADAS!$D:$D,D$17,PARADAS!$C:$C,$C23),IF($B$1=2,SUMIFS(PARADAS!$E:$E,PARADAS!$J:$J,D$3,PARADAS!$C:$C,$C23),SUMIFS(PARADAS!$E:$E,PARADAS!$K:$K,D$4,PARADAS!$C:$C,$C23)))</f>
        <v>0</v>
      </c>
      <c r="E23" s="971">
        <f>IF($B$1=1,SUMIFS(PARADAS!$E:$E,PARADAS!$D:$D,E$17,PARADAS!$C:$C,$C23),IF($B$1=2,SUMIFS(PARADAS!$E:$E,PARADAS!$J:$J,E$3,PARADAS!$C:$C,$C23),SUMIFS(PARADAS!$E:$E,PARADAS!$K:$K,E$4,PARADAS!$C:$C,$C23)))</f>
        <v>0</v>
      </c>
      <c r="F23" s="971">
        <f>IF($B$1=1,SUMIFS(PARADAS!$E:$E,PARADAS!$D:$D,F$17,PARADAS!$C:$C,$C23),IF($B$1=2,SUMIFS(PARADAS!$E:$E,PARADAS!$J:$J,F$3,PARADAS!$C:$C,$C23),SUMIFS(PARADAS!$E:$E,PARADAS!$K:$K,F$4,PARADAS!$C:$C,$C23)))</f>
        <v>0</v>
      </c>
      <c r="G23" s="971">
        <f>IF($B$1=1,SUMIFS(PARADAS!$E:$E,PARADAS!$D:$D,G$17,PARADAS!$C:$C,$C23),IF($B$1=2,SUMIFS(PARADAS!$E:$E,PARADAS!$J:$J,G$3,PARADAS!$C:$C,$C23),SUMIFS(PARADAS!$E:$E,PARADAS!$K:$K,G$4,PARADAS!$C:$C,$C23)))</f>
        <v>2.6388888887595385E-2</v>
      </c>
      <c r="H23" s="971">
        <f>IF($B$1=1,SUMIFS(PARADAS!$E:$E,PARADAS!$D:$D,H$17,PARADAS!$C:$C,$C23),IF($B$1=2,SUMIFS(PARADAS!$E:$E,PARADAS!$J:$J,H$3,PARADAS!$C:$C,$C23),SUMIFS(PARADAS!$E:$E,PARADAS!$K:$K,H$4,PARADAS!$C:$C,$C23)))</f>
        <v>0.21874999999272404</v>
      </c>
      <c r="I23" s="971">
        <f>IF($B$1=1,SUMIFS(PARADAS!$E:$E,PARADAS!$D:$D,I$17,PARADAS!$C:$C,$C23),IF($B$1=2,SUMIFS(PARADAS!$E:$E,PARADAS!$J:$J,I$3,PARADAS!$C:$C,$C23),SUMIFS(PARADAS!$E:$E,PARADAS!$K:$K,I$4,PARADAS!$C:$C,$C23)))</f>
        <v>6.25E-2</v>
      </c>
      <c r="J23" s="971">
        <f>IF($B$1=1,SUMIFS(PARADAS!$E:$E,PARADAS!$D:$D,J$17,PARADAS!$C:$C,$C23),IF($B$1=2,SUMIFS(PARADAS!$E:$E,PARADAS!$J:$J,J$3,PARADAS!$C:$C,$C23),SUMIFS(PARADAS!$E:$E,PARADAS!$K:$K,J$4,PARADAS!$C:$C,$C23)))</f>
        <v>0</v>
      </c>
      <c r="K23" s="971">
        <f>IF($B$1=1,SUMIFS(PARADAS!$E:$E,PARADAS!$D:$D,K$17,PARADAS!$C:$C,$C23),IF($B$1=2,SUMIFS(PARADAS!$E:$E,PARADAS!$J:$J,K$3,PARADAS!$C:$C,$C23),SUMIFS(PARADAS!$E:$E,PARADAS!$K:$K,K$4,PARADAS!$C:$C,$C23)))</f>
        <v>0</v>
      </c>
      <c r="L23" s="971">
        <f>IF($B$1=1,SUMIFS(PARADAS!$E:$E,PARADAS!$D:$D,L$17,PARADAS!$C:$C,$C23),IF($B$1=2,SUMIFS(PARADAS!$E:$E,PARADAS!$J:$J,L$3,PARADAS!$C:$C,$C23),SUMIFS(PARADAS!$E:$E,PARADAS!$K:$K,L$4,PARADAS!$C:$C,$C23)))</f>
        <v>0</v>
      </c>
      <c r="M23" s="971">
        <f>IF($B$1=1,SUMIFS(PARADAS!$E:$E,PARADAS!$D:$D,M$17,PARADAS!$C:$C,$C23),IF($B$1=2,SUMIFS(PARADAS!$E:$E,PARADAS!$J:$J,M$3,PARADAS!$C:$C,$C23),SUMIFS(PARADAS!$E:$E,PARADAS!$K:$K,M$4,PARADAS!$C:$C,$C23)))</f>
        <v>6.9444444444444441E-3</v>
      </c>
      <c r="N23" s="971">
        <f>IF($B$1=1,SUMIFS(PARADAS!$E:$E,PARADAS!$D:$D,N$17,PARADAS!$C:$C,$C23),IF($B$1=2,SUMIFS(PARADAS!$E:$E,PARADAS!$J:$J,N$3,PARADAS!$C:$C,$C23),SUMIFS(PARADAS!$E:$E,PARADAS!$K:$K,N$4,PARADAS!$C:$C,$C23)))</f>
        <v>0</v>
      </c>
      <c r="O23" s="971">
        <f>IF($B$1=1,SUMIFS(PARADAS!$E:$E,PARADAS!$D:$D,O$17,PARADAS!$C:$C,$C23),IF($B$1=2,SUMIFS(PARADAS!$E:$E,PARADAS!$J:$J,O$3,PARADAS!$C:$C,$C23),SUMIFS(PARADAS!$E:$E,PARADAS!$K:$K,O$4,PARADAS!$C:$C,$C23)))</f>
        <v>0</v>
      </c>
      <c r="P23" s="971">
        <f>IF($B$1=1,SUMIFS(PARADAS!$E:$E,PARADAS!$D:$D,P$17,PARADAS!$C:$C,$C23),IF($B$1=2,SUMIFS(PARADAS!$E:$E,PARADAS!$J:$J,P$3,PARADAS!$C:$C,$C23),SUMIFS(PARADAS!$E:$E,PARADAS!$K:$K,P$4,PARADAS!$C:$C,$C23)))</f>
        <v>0</v>
      </c>
      <c r="Q23" s="971">
        <f>IF($B$1=1,SUMIFS(PARADAS!$E:$E,PARADAS!$D:$D,Q$17,PARADAS!$C:$C,$C23),IF($B$1=2,SUMIFS(PARADAS!$E:$E,PARADAS!$J:$J,Q$3,PARADAS!$C:$C,$C23),SUMIFS(PARADAS!$E:$E,PARADAS!$K:$K,Q$4,PARADAS!$C:$C,$C23)))</f>
        <v>0</v>
      </c>
      <c r="R23" s="971">
        <f>IF($B$1=1,SUMIFS(PARADAS!$E:$E,PARADAS!$D:$D,R$17,PARADAS!$C:$C,$C23),IF($B$1=2,SUMIFS(PARADAS!$E:$E,PARADAS!$J:$J,R$3,PARADAS!$C:$C,$C23),SUMIFS(PARADAS!$E:$E,PARADAS!$K:$K,R$4,PARADAS!$C:$C,$C23)))</f>
        <v>0</v>
      </c>
      <c r="T23" s="972"/>
      <c r="U23" s="973">
        <f>SUMIFS(PARADAS!E:E,PARADAS!D:D,"&lt;="&amp;$C$15,PARADAS!C:C,C23)</f>
        <v>0.31458333332476385</v>
      </c>
      <c r="V23" s="1064">
        <f t="shared" si="2"/>
        <v>3.9343408023972348E-2</v>
      </c>
      <c r="W23" s="990">
        <f t="shared" si="3"/>
        <v>0.31458333332476385</v>
      </c>
      <c r="X23" s="2375"/>
    </row>
    <row r="24" spans="1:24" x14ac:dyDescent="0.25">
      <c r="A24" s="1070">
        <f t="shared" si="4"/>
        <v>7</v>
      </c>
      <c r="B24" s="974"/>
      <c r="C24" s="974" t="s">
        <v>366</v>
      </c>
      <c r="D24" s="971">
        <f>IF($B$1=1,SUMIFS(PARADAS!$E:$E,PARADAS!$D:$D,D$17,PARADAS!$C:$C,$C24),IF($B$1=2,SUMIFS(PARADAS!$E:$E,PARADAS!$J:$J,D$3,PARADAS!$C:$C,$C24),SUMIFS(PARADAS!$E:$E,PARADAS!$K:$K,D$4,PARADAS!$C:$C,$C24)))</f>
        <v>0</v>
      </c>
      <c r="E24" s="971">
        <f>IF($B$1=1,SUMIFS(PARADAS!$E:$E,PARADAS!$D:$D,E$17,PARADAS!$C:$C,$C24),IF($B$1=2,SUMIFS(PARADAS!$E:$E,PARADAS!$J:$J,E$3,PARADAS!$C:$C,$C24),SUMIFS(PARADAS!$E:$E,PARADAS!$K:$K,E$4,PARADAS!$C:$C,$C24)))</f>
        <v>0</v>
      </c>
      <c r="F24" s="971">
        <f>IF($B$1=1,SUMIFS(PARADAS!$E:$E,PARADAS!$D:$D,F$17,PARADAS!$C:$C,$C24),IF($B$1=2,SUMIFS(PARADAS!$E:$E,PARADAS!$J:$J,F$3,PARADAS!$C:$C,$C24),SUMIFS(PARADAS!$E:$E,PARADAS!$K:$K,F$4,PARADAS!$C:$C,$C24)))</f>
        <v>0</v>
      </c>
      <c r="G24" s="971">
        <f>IF($B$1=1,SUMIFS(PARADAS!$E:$E,PARADAS!$D:$D,G$17,PARADAS!$C:$C,$C24),IF($B$1=2,SUMIFS(PARADAS!$E:$E,PARADAS!$J:$J,G$3,PARADAS!$C:$C,$C24),SUMIFS(PARADAS!$E:$E,PARADAS!$K:$K,G$4,PARADAS!$C:$C,$C24)))</f>
        <v>9.930555555911269E-2</v>
      </c>
      <c r="H24" s="971">
        <f>IF($B$1=1,SUMIFS(PARADAS!$E:$E,PARADAS!$D:$D,H$17,PARADAS!$C:$C,$C24),IF($B$1=2,SUMIFS(PARADAS!$E:$E,PARADAS!$J:$J,H$3,PARADAS!$C:$C,$C24),SUMIFS(PARADAS!$E:$E,PARADAS!$K:$K,H$4,PARADAS!$C:$C,$C24)))</f>
        <v>2.569444444088731E-2</v>
      </c>
      <c r="I24" s="971">
        <f>IF($B$1=1,SUMIFS(PARADAS!$E:$E,PARADAS!$D:$D,I$17,PARADAS!$C:$C,$C24),IF($B$1=2,SUMIFS(PARADAS!$E:$E,PARADAS!$J:$J,I$3,PARADAS!$C:$C,$C24),SUMIFS(PARADAS!$E:$E,PARADAS!$K:$K,I$4,PARADAS!$C:$C,$C24)))</f>
        <v>6.9444444452528842E-3</v>
      </c>
      <c r="J24" s="971">
        <f>IF($B$1=1,SUMIFS(PARADAS!$E:$E,PARADAS!$D:$D,J$17,PARADAS!$C:$C,$C24),IF($B$1=2,SUMIFS(PARADAS!$E:$E,PARADAS!$J:$J,J$3,PARADAS!$C:$C,$C24),SUMIFS(PARADAS!$E:$E,PARADAS!$K:$K,J$4,PARADAS!$C:$C,$C24)))</f>
        <v>1.0361111111196806</v>
      </c>
      <c r="K24" s="971">
        <f>IF($B$1=1,SUMIFS(PARADAS!$E:$E,PARADAS!$D:$D,K$17,PARADAS!$C:$C,$C24),IF($B$1=2,SUMIFS(PARADAS!$E:$E,PARADAS!$J:$J,K$3,PARADAS!$C:$C,$C24),SUMIFS(PARADAS!$E:$E,PARADAS!$K:$K,K$4,PARADAS!$C:$C,$C24)))</f>
        <v>6.3194444446708076E-2</v>
      </c>
      <c r="L24" s="971">
        <f>IF($B$1=1,SUMIFS(PARADAS!$E:$E,PARADAS!$D:$D,L$17,PARADAS!$C:$C,$C24),IF($B$1=2,SUMIFS(PARADAS!$E:$E,PARADAS!$J:$J,L$3,PARADAS!$C:$C,$C24),SUMIFS(PARADAS!$E:$E,PARADAS!$K:$K,L$4,PARADAS!$C:$C,$C24)))</f>
        <v>0.16250000000000001</v>
      </c>
      <c r="M24" s="971">
        <f>IF($B$1=1,SUMIFS(PARADAS!$E:$E,PARADAS!$D:$D,M$17,PARADAS!$C:$C,$C24),IF($B$1=2,SUMIFS(PARADAS!$E:$E,PARADAS!$J:$J,M$3,PARADAS!$C:$C,$C24),SUMIFS(PARADAS!$E:$E,PARADAS!$K:$K,M$4,PARADAS!$C:$C,$C24)))</f>
        <v>2.2916666666666665E-2</v>
      </c>
      <c r="N24" s="971">
        <f>IF($B$1=1,SUMIFS(PARADAS!$E:$E,PARADAS!$D:$D,N$17,PARADAS!$C:$C,$C24),IF($B$1=2,SUMIFS(PARADAS!$E:$E,PARADAS!$J:$J,N$3,PARADAS!$C:$C,$C24),SUMIFS(PARADAS!$E:$E,PARADAS!$K:$K,N$4,PARADAS!$C:$C,$C24)))</f>
        <v>0</v>
      </c>
      <c r="O24" s="971">
        <f>IF($B$1=1,SUMIFS(PARADAS!$E:$E,PARADAS!$D:$D,O$17,PARADAS!$C:$C,$C24),IF($B$1=2,SUMIFS(PARADAS!$E:$E,PARADAS!$J:$J,O$3,PARADAS!$C:$C,$C24),SUMIFS(PARADAS!$E:$E,PARADAS!$K:$K,O$4,PARADAS!$C:$C,$C24)))</f>
        <v>0</v>
      </c>
      <c r="P24" s="971">
        <f>IF($B$1=1,SUMIFS(PARADAS!$E:$E,PARADAS!$D:$D,P$17,PARADAS!$C:$C,$C24),IF($B$1=2,SUMIFS(PARADAS!$E:$E,PARADAS!$J:$J,P$3,PARADAS!$C:$C,$C24),SUMIFS(PARADAS!$E:$E,PARADAS!$K:$K,P$4,PARADAS!$C:$C,$C24)))</f>
        <v>0</v>
      </c>
      <c r="Q24" s="971">
        <f>IF($B$1=1,SUMIFS(PARADAS!$E:$E,PARADAS!$D:$D,Q$17,PARADAS!$C:$C,$C24),IF($B$1=2,SUMIFS(PARADAS!$E:$E,PARADAS!$J:$J,Q$3,PARADAS!$C:$C,$C24),SUMIFS(PARADAS!$E:$E,PARADAS!$K:$K,Q$4,PARADAS!$C:$C,$C24)))</f>
        <v>0</v>
      </c>
      <c r="R24" s="971">
        <f>IF($B$1=1,SUMIFS(PARADAS!$E:$E,PARADAS!$D:$D,R$17,PARADAS!$C:$C,$C24),IF($B$1=2,SUMIFS(PARADAS!$E:$E,PARADAS!$J:$J,R$3,PARADAS!$C:$C,$C24),SUMIFS(PARADAS!$E:$E,PARADAS!$K:$K,R$4,PARADAS!$C:$C,$C24)))</f>
        <v>0</v>
      </c>
      <c r="T24" s="972"/>
      <c r="U24" s="973">
        <f>SUMIFS(PARADAS!E:E,PARADAS!D:D,"&lt;="&amp;$C$15,PARADAS!C:C,C24)</f>
        <v>1.4166666666783083</v>
      </c>
      <c r="V24" s="1064">
        <f t="shared" si="2"/>
        <v>0.17717561229966777</v>
      </c>
      <c r="W24" s="990">
        <f t="shared" si="3"/>
        <v>1.4166666666783083</v>
      </c>
      <c r="X24" s="2375"/>
    </row>
    <row r="25" spans="1:24" s="15" customFormat="1" x14ac:dyDescent="0.25">
      <c r="A25" s="1070">
        <f t="shared" si="4"/>
        <v>8</v>
      </c>
      <c r="B25" s="974"/>
      <c r="C25" s="974" t="s">
        <v>176</v>
      </c>
      <c r="D25" s="971">
        <f>IF($B$1=1,SUMIFS(PARADAS!$E:$E,PARADAS!$D:$D,D$17,PARADAS!$C:$C,$C25),IF($B$1=2,SUMIFS(PARADAS!$E:$E,PARADAS!$J:$J,D$3,PARADAS!$C:$C,$C25),SUMIFS(PARADAS!$E:$E,PARADAS!$K:$K,D$4,PARADAS!$C:$C,$C25)))</f>
        <v>0</v>
      </c>
      <c r="E25" s="971">
        <f>IF($B$1=1,SUMIFS(PARADAS!$E:$E,PARADAS!$D:$D,E$17,PARADAS!$C:$C,$C25),IF($B$1=2,SUMIFS(PARADAS!$E:$E,PARADAS!$J:$J,E$3,PARADAS!$C:$C,$C25),SUMIFS(PARADAS!$E:$E,PARADAS!$K:$K,E$4,PARADAS!$C:$C,$C25)))</f>
        <v>0</v>
      </c>
      <c r="F25" s="971">
        <f>IF($B$1=1,SUMIFS(PARADAS!$E:$E,PARADAS!$D:$D,F$17,PARADAS!$C:$C,$C25),IF($B$1=2,SUMIFS(PARADAS!$E:$E,PARADAS!$J:$J,F$3,PARADAS!$C:$C,$C25),SUMIFS(PARADAS!$E:$E,PARADAS!$K:$K,F$4,PARADAS!$C:$C,$C25)))</f>
        <v>0</v>
      </c>
      <c r="G25" s="971">
        <f>IF($B$1=1,SUMIFS(PARADAS!$E:$E,PARADAS!$D:$D,G$17,PARADAS!$C:$C,$C25),IF($B$1=2,SUMIFS(PARADAS!$E:$E,PARADAS!$J:$J,G$3,PARADAS!$C:$C,$C25),SUMIFS(PARADAS!$E:$E,PARADAS!$K:$K,G$4,PARADAS!$C:$C,$C25)))</f>
        <v>0</v>
      </c>
      <c r="H25" s="971">
        <f>IF($B$1=1,SUMIFS(PARADAS!$E:$E,PARADAS!$D:$D,H$17,PARADAS!$C:$C,$C25),IF($B$1=2,SUMIFS(PARADAS!$E:$E,PARADAS!$J:$J,H$3,PARADAS!$C:$C,$C25),SUMIFS(PARADAS!$E:$E,PARADAS!$K:$K,H$4,PARADAS!$C:$C,$C25)))</f>
        <v>0</v>
      </c>
      <c r="I25" s="971">
        <f>IF($B$1=1,SUMIFS(PARADAS!$E:$E,PARADAS!$D:$D,I$17,PARADAS!$C:$C,$C25),IF($B$1=2,SUMIFS(PARADAS!$E:$E,PARADAS!$J:$J,I$3,PARADAS!$C:$C,$C25),SUMIFS(PARADAS!$E:$E,PARADAS!$K:$K,I$4,PARADAS!$C:$C,$C25)))</f>
        <v>0</v>
      </c>
      <c r="J25" s="971">
        <f>IF($B$1=1,SUMIFS(PARADAS!$E:$E,PARADAS!$D:$D,J$17,PARADAS!$C:$C,$C25),IF($B$1=2,SUMIFS(PARADAS!$E:$E,PARADAS!$J:$J,J$3,PARADAS!$C:$C,$C25),SUMIFS(PARADAS!$E:$E,PARADAS!$K:$K,J$4,PARADAS!$C:$C,$C25)))</f>
        <v>0</v>
      </c>
      <c r="K25" s="971">
        <f>IF($B$1=1,SUMIFS(PARADAS!$E:$E,PARADAS!$D:$D,K$17,PARADAS!$C:$C,$C25),IF($B$1=2,SUMIFS(PARADAS!$E:$E,PARADAS!$J:$J,K$3,PARADAS!$C:$C,$C25),SUMIFS(PARADAS!$E:$E,PARADAS!$K:$K,K$4,PARADAS!$C:$C,$C25)))</f>
        <v>0</v>
      </c>
      <c r="L25" s="971">
        <f>IF($B$1=1,SUMIFS(PARADAS!$E:$E,PARADAS!$D:$D,L$17,PARADAS!$C:$C,$C25),IF($B$1=2,SUMIFS(PARADAS!$E:$E,PARADAS!$J:$J,L$3,PARADAS!$C:$C,$C25),SUMIFS(PARADAS!$E:$E,PARADAS!$K:$K,L$4,PARADAS!$C:$C,$C25)))</f>
        <v>0</v>
      </c>
      <c r="M25" s="971">
        <f>IF($B$1=1,SUMIFS(PARADAS!$E:$E,PARADAS!$D:$D,M$17,PARADAS!$C:$C,$C25),IF($B$1=2,SUMIFS(PARADAS!$E:$E,PARADAS!$J:$J,M$3,PARADAS!$C:$C,$C25),SUMIFS(PARADAS!$E:$E,PARADAS!$K:$K,M$4,PARADAS!$C:$C,$C25)))</f>
        <v>0</v>
      </c>
      <c r="N25" s="971">
        <f>IF($B$1=1,SUMIFS(PARADAS!$E:$E,PARADAS!$D:$D,N$17,PARADAS!$C:$C,$C25),IF($B$1=2,SUMIFS(PARADAS!$E:$E,PARADAS!$J:$J,N$3,PARADAS!$C:$C,$C25),SUMIFS(PARADAS!$E:$E,PARADAS!$K:$K,N$4,PARADAS!$C:$C,$C25)))</f>
        <v>0</v>
      </c>
      <c r="O25" s="971">
        <f>IF($B$1=1,SUMIFS(PARADAS!$E:$E,PARADAS!$D:$D,O$17,PARADAS!$C:$C,$C25),IF($B$1=2,SUMIFS(PARADAS!$E:$E,PARADAS!$J:$J,O$3,PARADAS!$C:$C,$C25),SUMIFS(PARADAS!$E:$E,PARADAS!$K:$K,O$4,PARADAS!$C:$C,$C25)))</f>
        <v>0</v>
      </c>
      <c r="P25" s="971">
        <f>IF($B$1=1,SUMIFS(PARADAS!$E:$E,PARADAS!$D:$D,P$17,PARADAS!$C:$C,$C25),IF($B$1=2,SUMIFS(PARADAS!$E:$E,PARADAS!$J:$J,P$3,PARADAS!$C:$C,$C25),SUMIFS(PARADAS!$E:$E,PARADAS!$K:$K,P$4,PARADAS!$C:$C,$C25)))</f>
        <v>0</v>
      </c>
      <c r="Q25" s="971">
        <f>IF($B$1=1,SUMIFS(PARADAS!$E:$E,PARADAS!$D:$D,Q$17,PARADAS!$C:$C,$C25),IF($B$1=2,SUMIFS(PARADAS!$E:$E,PARADAS!$J:$J,Q$3,PARADAS!$C:$C,$C25),SUMIFS(PARADAS!$E:$E,PARADAS!$K:$K,Q$4,PARADAS!$C:$C,$C25)))</f>
        <v>0</v>
      </c>
      <c r="R25" s="971">
        <f>IF($B$1=1,SUMIFS(PARADAS!$E:$E,PARADAS!$D:$D,R$17,PARADAS!$C:$C,$C25),IF($B$1=2,SUMIFS(PARADAS!$E:$E,PARADAS!$J:$J,R$3,PARADAS!$C:$C,$C25),SUMIFS(PARADAS!$E:$E,PARADAS!$K:$K,R$4,PARADAS!$C:$C,$C25)))</f>
        <v>0</v>
      </c>
      <c r="T25" s="972"/>
      <c r="U25" s="973">
        <f>SUMIFS(PARADAS!E:E,PARADAS!D:D,"&lt;="&amp;$C$15,PARADAS!C:C,C25)</f>
        <v>0</v>
      </c>
      <c r="V25" s="1064">
        <f t="shared" si="2"/>
        <v>0</v>
      </c>
      <c r="W25" s="1189">
        <f t="shared" si="3"/>
        <v>0</v>
      </c>
      <c r="X25" s="2375"/>
    </row>
    <row r="26" spans="1:24" x14ac:dyDescent="0.25">
      <c r="A26" s="1070">
        <f t="shared" si="4"/>
        <v>9</v>
      </c>
      <c r="B26" s="974"/>
      <c r="C26" s="974" t="s">
        <v>177</v>
      </c>
      <c r="D26" s="971">
        <f>IF($B$1=1,SUMIFS(PARADAS!$E:$E,PARADAS!$D:$D,D$17,PARADAS!$C:$C,$C26),IF($B$1=2,SUMIFS(PARADAS!$E:$E,PARADAS!$J:$J,D$3,PARADAS!$C:$C,$C26),SUMIFS(PARADAS!$E:$E,PARADAS!$K:$K,D$4,PARADAS!$C:$C,$C26)))</f>
        <v>0</v>
      </c>
      <c r="E26" s="971">
        <f>IF($B$1=1,SUMIFS(PARADAS!$E:$E,PARADAS!$D:$D,E$17,PARADAS!$C:$C,$C26),IF($B$1=2,SUMIFS(PARADAS!$E:$E,PARADAS!$J:$J,E$3,PARADAS!$C:$C,$C26),SUMIFS(PARADAS!$E:$E,PARADAS!$K:$K,E$4,PARADAS!$C:$C,$C26)))</f>
        <v>0</v>
      </c>
      <c r="F26" s="971">
        <f>IF($B$1=1,SUMIFS(PARADAS!$E:$E,PARADAS!$D:$D,F$17,PARADAS!$C:$C,$C26),IF($B$1=2,SUMIFS(PARADAS!$E:$E,PARADAS!$J:$J,F$3,PARADAS!$C:$C,$C26),SUMIFS(PARADAS!$E:$E,PARADAS!$K:$K,F$4,PARADAS!$C:$C,$C26)))</f>
        <v>0</v>
      </c>
      <c r="G26" s="971">
        <f>IF($B$1=1,SUMIFS(PARADAS!$E:$E,PARADAS!$D:$D,G$17,PARADAS!$C:$C,$C26),IF($B$1=2,SUMIFS(PARADAS!$E:$E,PARADAS!$J:$J,G$3,PARADAS!$C:$C,$C26),SUMIFS(PARADAS!$E:$E,PARADAS!$K:$K,G$4,PARADAS!$C:$C,$C26)))</f>
        <v>8.3333333335758653E-2</v>
      </c>
      <c r="H26" s="971">
        <f>IF($B$1=1,SUMIFS(PARADAS!$E:$E,PARADAS!$D:$D,H$17,PARADAS!$C:$C,$C26),IF($B$1=2,SUMIFS(PARADAS!$E:$E,PARADAS!$J:$J,H$3,PARADAS!$C:$C,$C26),SUMIFS(PARADAS!$E:$E,PARADAS!$K:$K,H$4,PARADAS!$C:$C,$C26)))</f>
        <v>0</v>
      </c>
      <c r="I26" s="971">
        <f>IF($B$1=1,SUMIFS(PARADAS!$E:$E,PARADAS!$D:$D,I$17,PARADAS!$C:$C,$C26),IF($B$1=2,SUMIFS(PARADAS!$E:$E,PARADAS!$J:$J,I$3,PARADAS!$C:$C,$C26),SUMIFS(PARADAS!$E:$E,PARADAS!$K:$K,I$4,PARADAS!$C:$C,$C26)))</f>
        <v>0.16666666666424135</v>
      </c>
      <c r="J26" s="971">
        <f>IF($B$1=1,SUMIFS(PARADAS!$E:$E,PARADAS!$D:$D,J$17,PARADAS!$C:$C,$C26),IF($B$1=2,SUMIFS(PARADAS!$E:$E,PARADAS!$J:$J,J$3,PARADAS!$C:$C,$C26),SUMIFS(PARADAS!$E:$E,PARADAS!$K:$K,J$4,PARADAS!$C:$C,$C26)))</f>
        <v>0</v>
      </c>
      <c r="K26" s="971">
        <f>IF($B$1=1,SUMIFS(PARADAS!$E:$E,PARADAS!$D:$D,K$17,PARADAS!$C:$C,$C26),IF($B$1=2,SUMIFS(PARADAS!$E:$E,PARADAS!$J:$J,K$3,PARADAS!$C:$C,$C26),SUMIFS(PARADAS!$E:$E,PARADAS!$K:$K,K$4,PARADAS!$C:$C,$C26)))</f>
        <v>0.23958333332848269</v>
      </c>
      <c r="L26" s="971">
        <f>IF($B$1=1,SUMIFS(PARADAS!$E:$E,PARADAS!$D:$D,L$17,PARADAS!$C:$C,$C26),IF($B$1=2,SUMIFS(PARADAS!$E:$E,PARADAS!$J:$J,L$3,PARADAS!$C:$C,$C26),SUMIFS(PARADAS!$E:$E,PARADAS!$K:$K,L$4,PARADAS!$C:$C,$C26)))</f>
        <v>0</v>
      </c>
      <c r="M26" s="971">
        <f>IF($B$1=1,SUMIFS(PARADAS!$E:$E,PARADAS!$D:$D,M$17,PARADAS!$C:$C,$C26),IF($B$1=2,SUMIFS(PARADAS!$E:$E,PARADAS!$J:$J,M$3,PARADAS!$C:$C,$C26),SUMIFS(PARADAS!$E:$E,PARADAS!$K:$K,M$4,PARADAS!$C:$C,$C26)))</f>
        <v>0</v>
      </c>
      <c r="N26" s="971">
        <f>IF($B$1=1,SUMIFS(PARADAS!$E:$E,PARADAS!$D:$D,N$17,PARADAS!$C:$C,$C26),IF($B$1=2,SUMIFS(PARADAS!$E:$E,PARADAS!$J:$J,N$3,PARADAS!$C:$C,$C26),SUMIFS(PARADAS!$E:$E,PARADAS!$K:$K,N$4,PARADAS!$C:$C,$C26)))</f>
        <v>0</v>
      </c>
      <c r="O26" s="971">
        <f>IF($B$1=1,SUMIFS(PARADAS!$E:$E,PARADAS!$D:$D,O$17,PARADAS!$C:$C,$C26),IF($B$1=2,SUMIFS(PARADAS!$E:$E,PARADAS!$J:$J,O$3,PARADAS!$C:$C,$C26),SUMIFS(PARADAS!$E:$E,PARADAS!$K:$K,O$4,PARADAS!$C:$C,$C26)))</f>
        <v>0</v>
      </c>
      <c r="P26" s="971">
        <f>IF($B$1=1,SUMIFS(PARADAS!$E:$E,PARADAS!$D:$D,P$17,PARADAS!$C:$C,$C26),IF($B$1=2,SUMIFS(PARADAS!$E:$E,PARADAS!$J:$J,P$3,PARADAS!$C:$C,$C26),SUMIFS(PARADAS!$E:$E,PARADAS!$K:$K,P$4,PARADAS!$C:$C,$C26)))</f>
        <v>0</v>
      </c>
      <c r="Q26" s="971">
        <f>IF($B$1=1,SUMIFS(PARADAS!$E:$E,PARADAS!$D:$D,Q$17,PARADAS!$C:$C,$C26),IF($B$1=2,SUMIFS(PARADAS!$E:$E,PARADAS!$J:$J,Q$3,PARADAS!$C:$C,$C26),SUMIFS(PARADAS!$E:$E,PARADAS!$K:$K,Q$4,PARADAS!$C:$C,$C26)))</f>
        <v>0</v>
      </c>
      <c r="R26" s="971">
        <f>IF($B$1=1,SUMIFS(PARADAS!$E:$E,PARADAS!$D:$D,R$17,PARADAS!$C:$C,$C26),IF($B$1=2,SUMIFS(PARADAS!$E:$E,PARADAS!$J:$J,R$3,PARADAS!$C:$C,$C26),SUMIFS(PARADAS!$E:$E,PARADAS!$K:$K,R$4,PARADAS!$C:$C,$C26)))</f>
        <v>0</v>
      </c>
      <c r="T26" s="972"/>
      <c r="U26" s="973">
        <f>SUMIFS(PARADAS!E:E,PARADAS!D:D,"&lt;="&amp;$C$15,PARADAS!C:C,C26)</f>
        <v>0.48958333332848269</v>
      </c>
      <c r="V26" s="1064">
        <f t="shared" si="2"/>
        <v>6.1229807190687137E-2</v>
      </c>
      <c r="W26" s="990">
        <f t="shared" si="3"/>
        <v>0.48958333332848269</v>
      </c>
      <c r="X26" s="2375"/>
    </row>
    <row r="27" spans="1:24" x14ac:dyDescent="0.25">
      <c r="A27" s="1070">
        <f t="shared" si="4"/>
        <v>10</v>
      </c>
      <c r="B27" s="974"/>
      <c r="C27" s="974" t="s">
        <v>367</v>
      </c>
      <c r="D27" s="971">
        <f>IF($B$1=1,SUMIFS(PARADAS!$E:$E,PARADAS!$D:$D,D$17,PARADAS!$C:$C,$C27),IF($B$1=2,SUMIFS(PARADAS!$E:$E,PARADAS!$J:$J,D$3,PARADAS!$C:$C,$C27),SUMIFS(PARADAS!$E:$E,PARADAS!$K:$K,D$4,PARADAS!$C:$C,$C27)))</f>
        <v>0</v>
      </c>
      <c r="E27" s="971">
        <f>IF($B$1=1,SUMIFS(PARADAS!$E:$E,PARADAS!$D:$D,E$17,PARADAS!$C:$C,$C27),IF($B$1=2,SUMIFS(PARADAS!$E:$E,PARADAS!$J:$J,E$3,PARADAS!$C:$C,$C27),SUMIFS(PARADAS!$E:$E,PARADAS!$K:$K,E$4,PARADAS!$C:$C,$C27)))</f>
        <v>0</v>
      </c>
      <c r="F27" s="971">
        <f>IF($B$1=1,SUMIFS(PARADAS!$E:$E,PARADAS!$D:$D,F$17,PARADAS!$C:$C,$C27),IF($B$1=2,SUMIFS(PARADAS!$E:$E,PARADAS!$J:$J,F$3,PARADAS!$C:$C,$C27),SUMIFS(PARADAS!$E:$E,PARADAS!$K:$K,F$4,PARADAS!$C:$C,$C27)))</f>
        <v>0</v>
      </c>
      <c r="G27" s="971">
        <f>IF($B$1=1,SUMIFS(PARADAS!$E:$E,PARADAS!$D:$D,G$17,PARADAS!$C:$C,$C27),IF($B$1=2,SUMIFS(PARADAS!$E:$E,PARADAS!$J:$J,G$3,PARADAS!$C:$C,$C27),SUMIFS(PARADAS!$E:$E,PARADAS!$K:$K,G$4,PARADAS!$C:$C,$C27)))</f>
        <v>0.41388888889196096</v>
      </c>
      <c r="H27" s="971">
        <f>IF($B$1=1,SUMIFS(PARADAS!$E:$E,PARADAS!$D:$D,H$17,PARADAS!$C:$C,$C27),IF($B$1=2,SUMIFS(PARADAS!$E:$E,PARADAS!$J:$J,H$3,PARADAS!$C:$C,$C27),SUMIFS(PARADAS!$E:$E,PARADAS!$K:$K,H$4,PARADAS!$C:$C,$C27)))</f>
        <v>0.82222222223936114</v>
      </c>
      <c r="I27" s="971">
        <f>IF($B$1=1,SUMIFS(PARADAS!$E:$E,PARADAS!$D:$D,I$17,PARADAS!$C:$C,$C27),IF($B$1=2,SUMIFS(PARADAS!$E:$E,PARADAS!$J:$J,I$3,PARADAS!$C:$C,$C27),SUMIFS(PARADAS!$E:$E,PARADAS!$K:$K,I$4,PARADAS!$C:$C,$C27)))</f>
        <v>1.3555555555545855</v>
      </c>
      <c r="J27" s="971">
        <f>IF($B$1=1,SUMIFS(PARADAS!$E:$E,PARADAS!$D:$D,J$17,PARADAS!$C:$C,$C27),IF($B$1=2,SUMIFS(PARADAS!$E:$E,PARADAS!$J:$J,J$3,PARADAS!$C:$C,$C27),SUMIFS(PARADAS!$E:$E,PARADAS!$K:$K,J$4,PARADAS!$C:$C,$C27)))</f>
        <v>0</v>
      </c>
      <c r="K27" s="971">
        <f>IF($B$1=1,SUMIFS(PARADAS!$E:$E,PARADAS!$D:$D,K$17,PARADAS!$C:$C,$C27),IF($B$1=2,SUMIFS(PARADAS!$E:$E,PARADAS!$J:$J,K$3,PARADAS!$C:$C,$C27),SUMIFS(PARADAS!$E:$E,PARADAS!$K:$K,K$4,PARADAS!$C:$C,$C27)))</f>
        <v>0</v>
      </c>
      <c r="L27" s="971">
        <f>IF($B$1=1,SUMIFS(PARADAS!$E:$E,PARADAS!$D:$D,L$17,PARADAS!$C:$C,$C27),IF($B$1=2,SUMIFS(PARADAS!$E:$E,PARADAS!$J:$J,L$3,PARADAS!$C:$C,$C27),SUMIFS(PARADAS!$E:$E,PARADAS!$K:$K,L$4,PARADAS!$C:$C,$C27)))</f>
        <v>2.9861111111111116E-2</v>
      </c>
      <c r="M27" s="971">
        <f>IF($B$1=1,SUMIFS(PARADAS!$E:$E,PARADAS!$D:$D,M$17,PARADAS!$C:$C,$C27),IF($B$1=2,SUMIFS(PARADAS!$E:$E,PARADAS!$J:$J,M$3,PARADAS!$C:$C,$C27),SUMIFS(PARADAS!$E:$E,PARADAS!$K:$K,M$4,PARADAS!$C:$C,$C27)))</f>
        <v>2.9166666666666664E-2</v>
      </c>
      <c r="N27" s="971">
        <f>IF($B$1=1,SUMIFS(PARADAS!$E:$E,PARADAS!$D:$D,N$17,PARADAS!$C:$C,$C27),IF($B$1=2,SUMIFS(PARADAS!$E:$E,PARADAS!$J:$J,N$3,PARADAS!$C:$C,$C27),SUMIFS(PARADAS!$E:$E,PARADAS!$K:$K,N$4,PARADAS!$C:$C,$C27)))</f>
        <v>3.4027777777777775E-2</v>
      </c>
      <c r="O27" s="971">
        <f>IF($B$1=1,SUMIFS(PARADAS!$E:$E,PARADAS!$D:$D,O$17,PARADAS!$C:$C,$C27),IF($B$1=2,SUMIFS(PARADAS!$E:$E,PARADAS!$J:$J,O$3,PARADAS!$C:$C,$C27),SUMIFS(PARADAS!$E:$E,PARADAS!$K:$K,O$4,PARADAS!$C:$C,$C27)))</f>
        <v>0</v>
      </c>
      <c r="P27" s="971">
        <f>IF($B$1=1,SUMIFS(PARADAS!$E:$E,PARADAS!$D:$D,P$17,PARADAS!$C:$C,$C27),IF($B$1=2,SUMIFS(PARADAS!$E:$E,PARADAS!$J:$J,P$3,PARADAS!$C:$C,$C27),SUMIFS(PARADAS!$E:$E,PARADAS!$K:$K,P$4,PARADAS!$C:$C,$C27)))</f>
        <v>0</v>
      </c>
      <c r="Q27" s="971">
        <f>IF($B$1=1,SUMIFS(PARADAS!$E:$E,PARADAS!$D:$D,Q$17,PARADAS!$C:$C,$C27),IF($B$1=2,SUMIFS(PARADAS!$E:$E,PARADAS!$J:$J,Q$3,PARADAS!$C:$C,$C27),SUMIFS(PARADAS!$E:$E,PARADAS!$K:$K,Q$4,PARADAS!$C:$C,$C27)))</f>
        <v>0</v>
      </c>
      <c r="R27" s="971">
        <f>IF($B$1=1,SUMIFS(PARADAS!$E:$E,PARADAS!$D:$D,R$17,PARADAS!$C:$C,$C27),IF($B$1=2,SUMIFS(PARADAS!$E:$E,PARADAS!$J:$J,R$3,PARADAS!$C:$C,$C27),SUMIFS(PARADAS!$E:$E,PARADAS!$K:$K,R$4,PARADAS!$C:$C,$C27)))</f>
        <v>0</v>
      </c>
      <c r="T27" s="972"/>
      <c r="U27" s="973">
        <f>SUMIFS(PARADAS!E:E,PARADAS!D:D,"&lt;="&amp;$C$15,PARADAS!C:C,C27)</f>
        <v>2.6847222222414628</v>
      </c>
      <c r="V27" s="1064">
        <f t="shared" si="2"/>
        <v>0.33576515546558616</v>
      </c>
      <c r="W27" s="990">
        <f t="shared" si="3"/>
        <v>2.6847222222414628</v>
      </c>
      <c r="X27" s="2375"/>
    </row>
    <row r="28" spans="1:24" x14ac:dyDescent="0.25">
      <c r="A28" s="1070">
        <f t="shared" si="4"/>
        <v>11</v>
      </c>
      <c r="B28" s="974"/>
      <c r="C28" s="974" t="s">
        <v>368</v>
      </c>
      <c r="D28" s="971">
        <f>IF($B$1=1,SUMIFS(PARADAS!$E:$E,PARADAS!$D:$D,D$17,PARADAS!$C:$C,$C28),IF($B$1=2,SUMIFS(PARADAS!$E:$E,PARADAS!$J:$J,D$3,PARADAS!$C:$C,$C28),SUMIFS(PARADAS!$E:$E,PARADAS!$K:$K,D$4,PARADAS!$C:$C,$C28)))</f>
        <v>0</v>
      </c>
      <c r="E28" s="971">
        <f>IF($B$1=1,SUMIFS(PARADAS!$E:$E,PARADAS!$D:$D,E$17,PARADAS!$C:$C,$C28),IF($B$1=2,SUMIFS(PARADAS!$E:$E,PARADAS!$J:$J,E$3,PARADAS!$C:$C,$C28),SUMIFS(PARADAS!$E:$E,PARADAS!$K:$K,E$4,PARADAS!$C:$C,$C28)))</f>
        <v>0</v>
      </c>
      <c r="F28" s="971">
        <f>IF($B$1=1,SUMIFS(PARADAS!$E:$E,PARADAS!$D:$D,F$17,PARADAS!$C:$C,$C28),IF($B$1=2,SUMIFS(PARADAS!$E:$E,PARADAS!$J:$J,F$3,PARADAS!$C:$C,$C28),SUMIFS(PARADAS!$E:$E,PARADAS!$K:$K,F$4,PARADAS!$C:$C,$C28)))</f>
        <v>0</v>
      </c>
      <c r="G28" s="971">
        <f>IF($B$1=1,SUMIFS(PARADAS!$E:$E,PARADAS!$D:$D,G$17,PARADAS!$C:$C,$C28),IF($B$1=2,SUMIFS(PARADAS!$E:$E,PARADAS!$J:$J,G$3,PARADAS!$C:$C,$C28),SUMIFS(PARADAS!$E:$E,PARADAS!$K:$K,G$4,PARADAS!$C:$C,$C28)))</f>
        <v>0.22013888889341615</v>
      </c>
      <c r="H28" s="971">
        <f>IF($B$1=1,SUMIFS(PARADAS!$E:$E,PARADAS!$D:$D,H$17,PARADAS!$C:$C,$C28),IF($B$1=2,SUMIFS(PARADAS!$E:$E,PARADAS!$J:$J,H$3,PARADAS!$C:$C,$C28),SUMIFS(PARADAS!$E:$E,PARADAS!$K:$K,H$4,PARADAS!$C:$C,$C28)))</f>
        <v>0.21041666666133096</v>
      </c>
      <c r="I28" s="971">
        <f>IF($B$1=1,SUMIFS(PARADAS!$E:$E,PARADAS!$D:$D,I$17,PARADAS!$C:$C,$C28),IF($B$1=2,SUMIFS(PARADAS!$E:$E,PARADAS!$J:$J,I$3,PARADAS!$C:$C,$C28),SUMIFS(PARADAS!$E:$E,PARADAS!$K:$K,I$4,PARADAS!$C:$C,$C28)))</f>
        <v>9.7222222226911181E-2</v>
      </c>
      <c r="J28" s="971">
        <f>IF($B$1=1,SUMIFS(PARADAS!$E:$E,PARADAS!$D:$D,J$17,PARADAS!$C:$C,$C28),IF($B$1=2,SUMIFS(PARADAS!$E:$E,PARADAS!$J:$J,J$3,PARADAS!$C:$C,$C28),SUMIFS(PARADAS!$E:$E,PARADAS!$K:$K,J$4,PARADAS!$C:$C,$C28)))</f>
        <v>0.48055555557237106</v>
      </c>
      <c r="K28" s="971">
        <f>IF($B$1=1,SUMIFS(PARADAS!$E:$E,PARADAS!$D:$D,K$17,PARADAS!$C:$C,$C28),IF($B$1=2,SUMIFS(PARADAS!$E:$E,PARADAS!$J:$J,K$3,PARADAS!$C:$C,$C28),SUMIFS(PARADAS!$E:$E,PARADAS!$K:$K,K$4,PARADAS!$C:$C,$C28)))</f>
        <v>0.74652777774463175</v>
      </c>
      <c r="L28" s="971">
        <f>IF($B$1=1,SUMIFS(PARADAS!$E:$E,PARADAS!$D:$D,L$17,PARADAS!$C:$C,$C28),IF($B$1=2,SUMIFS(PARADAS!$E:$E,PARADAS!$J:$J,L$3,PARADAS!$C:$C,$C28),SUMIFS(PARADAS!$E:$E,PARADAS!$K:$K,L$4,PARADAS!$C:$C,$C28)))</f>
        <v>0.32291666666666674</v>
      </c>
      <c r="M28" s="971">
        <f>IF($B$1=1,SUMIFS(PARADAS!$E:$E,PARADAS!$D:$D,M$17,PARADAS!$C:$C,$C28),IF($B$1=2,SUMIFS(PARADAS!$E:$E,PARADAS!$J:$J,M$3,PARADAS!$C:$C,$C28),SUMIFS(PARADAS!$E:$E,PARADAS!$K:$K,M$4,PARADAS!$C:$C,$C28)))</f>
        <v>0.20902777777777778</v>
      </c>
      <c r="N28" s="971">
        <f>IF($B$1=1,SUMIFS(PARADAS!$E:$E,PARADAS!$D:$D,N$17,PARADAS!$C:$C,$C28),IF($B$1=2,SUMIFS(PARADAS!$E:$E,PARADAS!$J:$J,N$3,PARADAS!$C:$C,$C28),SUMIFS(PARADAS!$E:$E,PARADAS!$K:$K,N$4,PARADAS!$C:$C,$C28)))</f>
        <v>0</v>
      </c>
      <c r="O28" s="971">
        <f>IF($B$1=1,SUMIFS(PARADAS!$E:$E,PARADAS!$D:$D,O$17,PARADAS!$C:$C,$C28),IF($B$1=2,SUMIFS(PARADAS!$E:$E,PARADAS!$J:$J,O$3,PARADAS!$C:$C,$C28),SUMIFS(PARADAS!$E:$E,PARADAS!$K:$K,O$4,PARADAS!$C:$C,$C28)))</f>
        <v>0</v>
      </c>
      <c r="P28" s="971">
        <f>IF($B$1=1,SUMIFS(PARADAS!$E:$E,PARADAS!$D:$D,P$17,PARADAS!$C:$C,$C28),IF($B$1=2,SUMIFS(PARADAS!$E:$E,PARADAS!$J:$J,P$3,PARADAS!$C:$C,$C28),SUMIFS(PARADAS!$E:$E,PARADAS!$K:$K,P$4,PARADAS!$C:$C,$C28)))</f>
        <v>0</v>
      </c>
      <c r="Q28" s="971">
        <f>IF($B$1=1,SUMIFS(PARADAS!$E:$E,PARADAS!$D:$D,Q$17,PARADAS!$C:$C,$C28),IF($B$1=2,SUMIFS(PARADAS!$E:$E,PARADAS!$J:$J,Q$3,PARADAS!$C:$C,$C28),SUMIFS(PARADAS!$E:$E,PARADAS!$K:$K,Q$4,PARADAS!$C:$C,$C28)))</f>
        <v>0</v>
      </c>
      <c r="R28" s="971">
        <f>IF($B$1=1,SUMIFS(PARADAS!$E:$E,PARADAS!$D:$D,R$17,PARADAS!$C:$C,$C28),IF($B$1=2,SUMIFS(PARADAS!$E:$E,PARADAS!$J:$J,R$3,PARADAS!$C:$C,$C28),SUMIFS(PARADAS!$E:$E,PARADAS!$K:$K,R$4,PARADAS!$C:$C,$C28)))</f>
        <v>0</v>
      </c>
      <c r="T28" s="972"/>
      <c r="U28" s="973">
        <f>SUMIFS(PARADAS!E:E,PARADAS!D:D,"&lt;="&amp;$C$15,PARADAS!C:C,C28)</f>
        <v>2.2868055555431055</v>
      </c>
      <c r="V28" s="1064">
        <f t="shared" si="2"/>
        <v>0.28599965259550736</v>
      </c>
      <c r="W28" s="990">
        <f t="shared" si="3"/>
        <v>2.2868055555431055</v>
      </c>
      <c r="X28" s="2375"/>
    </row>
    <row r="29" spans="1:24" s="51" customFormat="1" x14ac:dyDescent="0.25">
      <c r="A29" s="1071">
        <v>12</v>
      </c>
      <c r="B29" s="970"/>
      <c r="C29" s="1067" t="s">
        <v>379</v>
      </c>
      <c r="D29" s="1066">
        <f t="shared" ref="D29:R29" si="5">SUM(D18:D28)</f>
        <v>0</v>
      </c>
      <c r="E29" s="1066">
        <f t="shared" si="5"/>
        <v>0</v>
      </c>
      <c r="F29" s="1066">
        <f t="shared" si="5"/>
        <v>0</v>
      </c>
      <c r="G29" s="1066">
        <f t="shared" si="5"/>
        <v>4.7784722222422715</v>
      </c>
      <c r="H29" s="1066">
        <f t="shared" si="5"/>
        <v>11.543055555564933</v>
      </c>
      <c r="I29" s="1066">
        <f t="shared" si="5"/>
        <v>7.4159722222068618</v>
      </c>
      <c r="J29" s="1066">
        <f t="shared" si="5"/>
        <v>1.6270833333548378</v>
      </c>
      <c r="K29" s="1066">
        <f t="shared" si="5"/>
        <v>5.0291666666307719</v>
      </c>
      <c r="L29" s="1066">
        <f t="shared" si="5"/>
        <v>6.6333333333519269</v>
      </c>
      <c r="M29" s="1066">
        <f t="shared" si="5"/>
        <v>3.8284722222222225</v>
      </c>
      <c r="N29" s="1066">
        <f t="shared" si="5"/>
        <v>0.3215277777777778</v>
      </c>
      <c r="O29" s="1066">
        <f t="shared" si="5"/>
        <v>0</v>
      </c>
      <c r="P29" s="1066">
        <f t="shared" si="5"/>
        <v>0</v>
      </c>
      <c r="Q29" s="1066">
        <f t="shared" si="5"/>
        <v>0</v>
      </c>
      <c r="R29" s="1066">
        <f t="shared" si="5"/>
        <v>0</v>
      </c>
      <c r="S29"/>
      <c r="T29" s="1061"/>
      <c r="U29" s="1062">
        <f>SUM(U18:U28)</f>
        <v>41.177083333351597</v>
      </c>
      <c r="V29" s="1065">
        <v>1</v>
      </c>
      <c r="W29" s="1063"/>
    </row>
    <row r="30" spans="1:24" s="51" customFormat="1" x14ac:dyDescent="0.25">
      <c r="A30" s="1371"/>
      <c r="B30" s="1372"/>
      <c r="C30" s="1373" t="s">
        <v>380</v>
      </c>
      <c r="D30" s="1374">
        <f>D29</f>
        <v>0</v>
      </c>
      <c r="E30" s="1374">
        <f t="shared" ref="E30:R30" si="6">E29</f>
        <v>0</v>
      </c>
      <c r="F30" s="1374">
        <f t="shared" si="6"/>
        <v>0</v>
      </c>
      <c r="G30" s="1374">
        <f t="shared" si="6"/>
        <v>4.7784722222422715</v>
      </c>
      <c r="H30" s="1374">
        <f t="shared" si="6"/>
        <v>11.543055555564933</v>
      </c>
      <c r="I30" s="1374">
        <f t="shared" si="6"/>
        <v>7.4159722222068618</v>
      </c>
      <c r="J30" s="1374">
        <f t="shared" si="6"/>
        <v>1.6270833333548378</v>
      </c>
      <c r="K30" s="1374">
        <f t="shared" si="6"/>
        <v>5.0291666666307719</v>
      </c>
      <c r="L30" s="1374">
        <f t="shared" si="6"/>
        <v>6.6333333333519269</v>
      </c>
      <c r="M30" s="1374">
        <f t="shared" si="6"/>
        <v>3.8284722222222225</v>
      </c>
      <c r="N30" s="1374">
        <f t="shared" si="6"/>
        <v>0.3215277777777778</v>
      </c>
      <c r="O30" s="1374">
        <f t="shared" si="6"/>
        <v>0</v>
      </c>
      <c r="P30" s="1374">
        <f t="shared" si="6"/>
        <v>0</v>
      </c>
      <c r="Q30" s="1374">
        <f t="shared" si="6"/>
        <v>0</v>
      </c>
      <c r="R30" s="1374">
        <f t="shared" si="6"/>
        <v>0</v>
      </c>
      <c r="S30"/>
      <c r="T30"/>
      <c r="U30"/>
      <c r="V30"/>
      <c r="W30"/>
    </row>
    <row r="31" spans="1:24" ht="16.5" thickBot="1" x14ac:dyDescent="0.3">
      <c r="A31" s="1070"/>
      <c r="B31" s="1368"/>
      <c r="C31" s="1369" t="s">
        <v>349</v>
      </c>
      <c r="D31" s="1370">
        <f t="shared" ref="D31:R31" si="7">D29/$U$29</f>
        <v>0</v>
      </c>
      <c r="E31" s="1370">
        <f t="shared" si="7"/>
        <v>0</v>
      </c>
      <c r="F31" s="1370">
        <f t="shared" si="7"/>
        <v>0</v>
      </c>
      <c r="G31" s="1370">
        <f t="shared" si="7"/>
        <v>0.11604688422338846</v>
      </c>
      <c r="H31" s="1370">
        <f t="shared" si="7"/>
        <v>0.28032717767107063</v>
      </c>
      <c r="I31" s="1370">
        <f t="shared" si="7"/>
        <v>0.18009950248710926</v>
      </c>
      <c r="J31" s="1370">
        <f t="shared" si="7"/>
        <v>3.9514292942574032E-2</v>
      </c>
      <c r="K31" s="1370">
        <f t="shared" si="7"/>
        <v>0.12213508727456109</v>
      </c>
      <c r="L31" s="1370">
        <f t="shared" si="7"/>
        <v>0.16109284088072415</v>
      </c>
      <c r="M31" s="1370">
        <f t="shared" si="7"/>
        <v>9.297579897120424E-2</v>
      </c>
      <c r="N31" s="1370">
        <f t="shared" si="7"/>
        <v>7.8084155493683225E-3</v>
      </c>
      <c r="O31" s="1370">
        <f t="shared" si="7"/>
        <v>0</v>
      </c>
      <c r="P31" s="1370">
        <f t="shared" si="7"/>
        <v>0</v>
      </c>
      <c r="Q31" s="1370">
        <f t="shared" si="7"/>
        <v>0</v>
      </c>
      <c r="R31" s="1370">
        <f t="shared" si="7"/>
        <v>0</v>
      </c>
    </row>
    <row r="32" spans="1:24" ht="16.5" hidden="1" thickTop="1" x14ac:dyDescent="0.25">
      <c r="A32" s="1187">
        <v>1</v>
      </c>
      <c r="B32" s="105"/>
      <c r="C32" s="1188" t="str">
        <f t="shared" ref="C32:R32" si="8">INDEX(C18:C29,$A32)</f>
        <v>Chuva</v>
      </c>
      <c r="D32" s="1188">
        <f t="shared" si="8"/>
        <v>0</v>
      </c>
      <c r="E32" s="1188">
        <f t="shared" si="8"/>
        <v>0</v>
      </c>
      <c r="F32" s="1188">
        <f t="shared" si="8"/>
        <v>0</v>
      </c>
      <c r="G32" s="1188">
        <f t="shared" si="8"/>
        <v>3.8937500000029104</v>
      </c>
      <c r="H32" s="1188">
        <f t="shared" si="8"/>
        <v>10.117361111115315</v>
      </c>
      <c r="I32" s="1188">
        <f t="shared" si="8"/>
        <v>5.6361111111027036</v>
      </c>
      <c r="J32" s="1188">
        <f t="shared" si="8"/>
        <v>0</v>
      </c>
      <c r="K32" s="1188">
        <f t="shared" si="8"/>
        <v>3.843750000007276</v>
      </c>
      <c r="L32" s="1188">
        <f t="shared" si="8"/>
        <v>5.9388888889074822</v>
      </c>
      <c r="M32" s="1188">
        <f t="shared" si="8"/>
        <v>3.5361111111111114</v>
      </c>
      <c r="N32" s="1188">
        <f t="shared" si="8"/>
        <v>0.21527777777777779</v>
      </c>
      <c r="O32" s="1188">
        <f t="shared" si="8"/>
        <v>0</v>
      </c>
      <c r="P32" s="1188">
        <f t="shared" si="8"/>
        <v>0</v>
      </c>
      <c r="Q32" s="1188">
        <f t="shared" si="8"/>
        <v>0</v>
      </c>
      <c r="R32" s="1188">
        <f t="shared" si="8"/>
        <v>0</v>
      </c>
      <c r="S32" s="105"/>
    </row>
    <row r="33" spans="2:22" ht="16.5" thickTop="1" x14ac:dyDescent="0.25"/>
    <row r="34" spans="2:22" x14ac:dyDescent="0.25">
      <c r="G34" s="84"/>
      <c r="H34" s="84"/>
      <c r="I34" s="84">
        <f>I29-I18</f>
        <v>1.7798611111041582</v>
      </c>
    </row>
    <row r="35" spans="2:22" s="1358" customFormat="1" ht="26.25" customHeight="1" x14ac:dyDescent="0.25">
      <c r="B35" s="2387" t="s">
        <v>372</v>
      </c>
      <c r="C35" s="2387"/>
      <c r="D35" s="2387"/>
      <c r="E35" s="2387"/>
      <c r="F35" s="2387"/>
      <c r="G35" s="2387"/>
      <c r="H35" s="2387"/>
      <c r="I35" s="2387"/>
      <c r="J35" s="2387"/>
      <c r="K35" s="2387"/>
      <c r="L35" s="2387"/>
      <c r="M35" s="2387"/>
      <c r="N35" s="2387"/>
      <c r="O35" s="2387"/>
      <c r="P35" s="2387"/>
      <c r="Q35" s="2387"/>
      <c r="R35" s="2387"/>
      <c r="S35" s="2387"/>
      <c r="T35" s="2387"/>
      <c r="U35" s="2387"/>
    </row>
    <row r="36" spans="2:22" x14ac:dyDescent="0.25">
      <c r="B36" s="1252"/>
      <c r="C36" s="1252"/>
      <c r="D36" s="1252"/>
      <c r="E36" s="1252"/>
      <c r="F36" s="1252"/>
      <c r="G36" s="1252"/>
      <c r="H36" s="1252"/>
      <c r="I36" s="1252"/>
      <c r="J36" s="1252"/>
      <c r="K36" s="1252"/>
      <c r="L36" s="1252"/>
      <c r="M36" s="1252"/>
      <c r="N36" s="1252"/>
      <c r="O36" s="1252"/>
      <c r="P36" s="1252"/>
      <c r="Q36" s="1252"/>
      <c r="R36" s="1252"/>
      <c r="U36" s="1252"/>
    </row>
    <row r="37" spans="2:22" ht="22.5" customHeight="1" x14ac:dyDescent="0.25">
      <c r="B37" s="1252"/>
      <c r="C37" s="1253">
        <f>INDEX(B.Gráfico!B:B,MATCH(B.Gráfico!M4,B.Gráfico!A:A,0))</f>
        <v>42471</v>
      </c>
      <c r="E37" s="1357">
        <f>C38-C37+1</f>
        <v>206</v>
      </c>
      <c r="H37" s="2366" t="s">
        <v>369</v>
      </c>
      <c r="I37" s="2368"/>
      <c r="J37" s="2388" t="s">
        <v>370</v>
      </c>
      <c r="K37" s="2389"/>
      <c r="L37" s="2394" t="s">
        <v>371</v>
      </c>
      <c r="M37" s="2395"/>
      <c r="N37" s="1359" t="s">
        <v>79</v>
      </c>
      <c r="P37" s="2366" t="s">
        <v>65</v>
      </c>
      <c r="Q37" s="2368"/>
      <c r="T37" s="2366" t="s">
        <v>378</v>
      </c>
      <c r="U37" s="2367"/>
      <c r="V37" s="2368"/>
    </row>
    <row r="38" spans="2:22" ht="22.5" customHeight="1" x14ac:dyDescent="0.25">
      <c r="B38" s="1252"/>
      <c r="C38" s="1254">
        <f>INDEX(B.Gráfico!B:B,MATCH(B.Gráfico!M3,B.Gráfico!A:A,0))</f>
        <v>42676</v>
      </c>
      <c r="E38" s="1367" t="s">
        <v>22</v>
      </c>
      <c r="G38" s="1360" t="s">
        <v>15</v>
      </c>
      <c r="H38" s="2392">
        <f>IF(B.Gráfico!M7=TRUE,SUMIFS(B.Gráfico!$D$3:$D$268,B.Gráfico!$B$3:$B$268,"&gt;="&amp;C37,B.Gráfico!$B$3:$B$268,"&lt;="&amp;C38),0)</f>
        <v>5.7090277777839225</v>
      </c>
      <c r="I38" s="2393"/>
      <c r="J38" s="2390">
        <f>IF(B.Gráfico!M8=TRUE,SUMIFS(B.Gráfico!$E$3:$E$268,B.Gráfico!$B$3:$B$268,"&gt;="&amp;C37,B.Gráfico!$B$3:$B$268,"&lt;="&amp;C38),0)</f>
        <v>2.2868055555431055</v>
      </c>
      <c r="K38" s="2391"/>
      <c r="L38" s="2396">
        <f>IF(B.Gráfico!M9=TRUE,SUMIFS(B.Gráfico!$C$3:$C$268,B.Gráfico!$B$3:$B$268,"&gt;="&amp;C37,B.Gráfico!$B$3:$B$268,"&lt;="&amp;C38),0)</f>
        <v>33.181250000024576</v>
      </c>
      <c r="M38" s="2397"/>
      <c r="N38" s="1255">
        <f>SUM(H38:M38)</f>
        <v>41.177083333351604</v>
      </c>
      <c r="P38" s="2364">
        <f>SUMIFS(B.Gráfico!$F$3:$F$268,B.Gráfico!$B$3:$B$268,"&gt;="&amp;C37,B.Gráfico!$B$3:$B$268,"&lt;="&amp;C38)</f>
        <v>41.177083333351618</v>
      </c>
      <c r="Q38" s="2365"/>
      <c r="T38" s="2364">
        <f>SUMIFS(B.Gráfico!$G$3:$G$268,B.Gráfico!$B$3:$B$268,"&gt;="&amp;C37,B.Gráfico!$B$3:$B$268,"&lt;="&amp;C38)</f>
        <v>164.82291666664841</v>
      </c>
      <c r="U38" s="2369"/>
      <c r="V38" s="2365"/>
    </row>
    <row r="39" spans="2:22" ht="16.5" customHeight="1" x14ac:dyDescent="0.25">
      <c r="B39" s="1252"/>
      <c r="C39" s="1256"/>
      <c r="D39" s="1257"/>
      <c r="E39" s="1258"/>
      <c r="F39" s="1252"/>
      <c r="G39" s="1361" t="s">
        <v>82</v>
      </c>
      <c r="H39" s="1365">
        <f>H38</f>
        <v>5.7090277777839225</v>
      </c>
      <c r="I39" s="1362">
        <f>H38/N38</f>
        <v>0.1386457542795379</v>
      </c>
      <c r="J39" s="1364">
        <f>J38</f>
        <v>2.2868055555431055</v>
      </c>
      <c r="K39" s="1362">
        <f>J38/N38</f>
        <v>5.5535879922094793E-2</v>
      </c>
      <c r="L39" s="1363">
        <f>L38</f>
        <v>33.181250000024576</v>
      </c>
      <c r="M39" s="1362">
        <f>L38/N38</f>
        <v>0.8058183657983673</v>
      </c>
      <c r="N39" s="1366">
        <f>N38</f>
        <v>41.177083333351604</v>
      </c>
      <c r="O39" s="1259"/>
      <c r="P39" s="2362">
        <f>P38/SUM(P38:T38)</f>
        <v>0.19988875404539619</v>
      </c>
      <c r="Q39" s="2363"/>
      <c r="R39" s="1259"/>
      <c r="T39" s="2362">
        <f>T38/SUM(P38:T38)</f>
        <v>0.80011124595460381</v>
      </c>
      <c r="U39" s="2370"/>
      <c r="V39" s="2363"/>
    </row>
    <row r="40" spans="2:22" x14ac:dyDescent="0.25">
      <c r="B40" s="1252"/>
      <c r="C40" s="1252"/>
      <c r="D40" s="1252"/>
      <c r="E40" s="1252"/>
      <c r="F40" s="1252"/>
      <c r="G40" s="1252"/>
      <c r="H40" s="1252"/>
      <c r="I40" s="1260"/>
      <c r="J40" s="1260"/>
      <c r="K40" s="1260"/>
      <c r="L40" s="1260"/>
      <c r="M40" s="1252"/>
      <c r="N40" s="1252"/>
      <c r="O40" s="1252"/>
      <c r="P40" s="1252"/>
      <c r="Q40" s="1252"/>
      <c r="R40" s="1252"/>
      <c r="S40" s="1252"/>
      <c r="T40" s="1252"/>
      <c r="U40" s="1252"/>
    </row>
    <row r="41" spans="2:22" x14ac:dyDescent="0.25">
      <c r="B41" s="1252"/>
      <c r="C41" s="1252"/>
      <c r="D41" s="1252"/>
      <c r="E41" s="1252"/>
      <c r="F41" s="1252"/>
      <c r="G41" s="1252"/>
      <c r="H41" s="1252"/>
      <c r="I41" s="1261">
        <f>IFERROR(H38/N38,0)</f>
        <v>0.1386457542795379</v>
      </c>
      <c r="J41" s="1261">
        <f>IFERROR(J38/N38,0)</f>
        <v>5.5535879922094793E-2</v>
      </c>
      <c r="K41" s="1261">
        <f>IFERROR(L38/N38,0)</f>
        <v>0.8058183657983673</v>
      </c>
      <c r="L41" s="1261"/>
      <c r="M41" s="1252"/>
      <c r="N41" s="1261">
        <f>P38/SUM(P38:T38)</f>
        <v>0.19988875404539619</v>
      </c>
      <c r="O41" s="1261">
        <f>T38/SUM(P38:T38)</f>
        <v>0.80011124595460381</v>
      </c>
      <c r="P41" s="1252"/>
      <c r="Q41" s="1252"/>
      <c r="R41" s="1252"/>
      <c r="S41" s="1252"/>
      <c r="T41" s="1252"/>
      <c r="U41" s="1252"/>
    </row>
    <row r="42" spans="2:22" x14ac:dyDescent="0.25">
      <c r="B42" s="1252"/>
      <c r="C42" s="1252"/>
      <c r="D42" s="1252"/>
      <c r="E42" s="1252"/>
      <c r="F42" s="1252"/>
      <c r="G42" s="1252"/>
      <c r="H42" s="1252"/>
      <c r="I42" s="1252"/>
      <c r="J42" s="1252"/>
      <c r="K42" s="1252"/>
      <c r="L42" s="1252"/>
      <c r="M42" s="1252"/>
      <c r="N42" s="1252"/>
      <c r="O42" s="1252"/>
      <c r="P42" s="1252"/>
      <c r="Q42" s="1252"/>
      <c r="R42" s="1252"/>
      <c r="S42" s="1252"/>
      <c r="T42" s="1252"/>
      <c r="U42" s="1252"/>
    </row>
    <row r="43" spans="2:22" x14ac:dyDescent="0.25">
      <c r="B43" s="1252"/>
      <c r="C43" s="1252"/>
      <c r="D43" s="1252"/>
      <c r="E43" s="1252"/>
      <c r="F43" s="1252"/>
      <c r="G43" s="1252"/>
      <c r="H43" s="1252"/>
      <c r="I43" s="1252"/>
      <c r="J43" s="1252"/>
      <c r="K43" s="1252"/>
      <c r="L43" s="1252"/>
      <c r="M43" s="1252"/>
      <c r="N43" s="1252"/>
      <c r="O43" s="1252"/>
      <c r="P43" s="1252"/>
      <c r="Q43" s="1252"/>
      <c r="R43" s="1252"/>
      <c r="S43" s="1252"/>
      <c r="T43" s="1252"/>
      <c r="U43" s="1252"/>
    </row>
    <row r="44" spans="2:22" x14ac:dyDescent="0.25">
      <c r="B44" s="1252"/>
      <c r="C44" s="1252"/>
      <c r="D44" s="1252"/>
      <c r="E44" s="1252"/>
      <c r="F44" s="1252"/>
      <c r="G44" s="1252"/>
      <c r="H44" s="1252"/>
      <c r="I44" s="1252"/>
      <c r="J44" s="1252"/>
      <c r="K44" s="1252"/>
      <c r="L44" s="1252"/>
      <c r="M44" s="1252"/>
      <c r="N44" s="1252"/>
      <c r="O44" s="1252"/>
      <c r="P44" s="1252"/>
      <c r="Q44" s="1252"/>
      <c r="R44" s="1252"/>
      <c r="S44" s="1252"/>
      <c r="T44" s="1252"/>
      <c r="U44" s="1252"/>
    </row>
    <row r="45" spans="2:22" x14ac:dyDescent="0.25">
      <c r="B45" s="1252"/>
      <c r="C45" s="1252"/>
      <c r="D45" s="1252"/>
      <c r="E45" s="1252"/>
      <c r="F45" s="1252"/>
      <c r="G45" s="1252"/>
      <c r="H45" s="1252"/>
      <c r="I45" s="1252"/>
      <c r="J45" s="1252"/>
      <c r="K45" s="1252"/>
      <c r="L45" s="1252"/>
      <c r="M45" s="1252"/>
      <c r="N45" s="1252"/>
      <c r="O45" s="1252"/>
      <c r="P45" s="1252"/>
      <c r="Q45" s="1252"/>
      <c r="R45" s="1252"/>
      <c r="S45" s="1252"/>
      <c r="T45" s="1252"/>
      <c r="U45" s="1252"/>
    </row>
    <row r="46" spans="2:22" x14ac:dyDescent="0.25">
      <c r="B46" s="1252"/>
      <c r="C46" s="1252"/>
      <c r="D46" s="1252"/>
      <c r="E46" s="1252"/>
      <c r="F46" s="1252"/>
      <c r="G46" s="1252"/>
      <c r="H46" s="1252"/>
      <c r="I46" s="1252"/>
      <c r="J46" s="1252"/>
      <c r="K46" s="1252"/>
      <c r="L46" s="1252"/>
      <c r="M46" s="1252"/>
      <c r="N46" s="1252"/>
      <c r="O46" s="1252"/>
      <c r="P46" s="1252"/>
      <c r="Q46" s="1252"/>
      <c r="R46" s="1252"/>
      <c r="S46" s="1252"/>
      <c r="T46" s="1252"/>
      <c r="U46" s="1252"/>
    </row>
    <row r="47" spans="2:22" x14ac:dyDescent="0.25">
      <c r="B47" s="1252"/>
      <c r="C47" s="1252"/>
      <c r="D47" s="1252"/>
      <c r="E47" s="1252"/>
      <c r="F47" s="1252"/>
      <c r="G47" s="1252"/>
      <c r="H47" s="1252"/>
      <c r="I47" s="1252"/>
      <c r="J47" s="1252"/>
      <c r="K47" s="1252"/>
      <c r="L47" s="1252"/>
      <c r="M47" s="1252"/>
      <c r="N47" s="1252"/>
      <c r="O47" s="1252"/>
      <c r="P47" s="1252"/>
      <c r="Q47" s="1252"/>
      <c r="R47" s="1252"/>
      <c r="S47" s="1252"/>
      <c r="T47" s="1252"/>
      <c r="U47" s="1252"/>
    </row>
    <row r="48" spans="2:22" x14ac:dyDescent="0.25">
      <c r="B48" s="1252"/>
      <c r="C48" s="1252"/>
      <c r="D48" s="1252"/>
      <c r="E48" s="1252"/>
      <c r="F48" s="1252"/>
      <c r="G48" s="1252"/>
      <c r="H48" s="1252"/>
      <c r="I48" s="1252"/>
      <c r="J48" s="1252"/>
      <c r="K48" s="1252"/>
      <c r="L48" s="1252"/>
      <c r="M48" s="1252"/>
      <c r="N48" s="1252"/>
      <c r="O48" s="1252"/>
      <c r="P48" s="1252"/>
      <c r="Q48" s="1252"/>
      <c r="R48" s="1252"/>
      <c r="S48" s="1252"/>
      <c r="T48" s="1252"/>
      <c r="U48" s="1252"/>
    </row>
    <row r="49" spans="2:21" x14ac:dyDescent="0.25">
      <c r="B49" s="1252"/>
      <c r="C49" s="1252"/>
      <c r="D49" s="1252"/>
      <c r="E49" s="1252"/>
      <c r="F49" s="1252"/>
      <c r="G49" s="1252"/>
      <c r="H49" s="1252"/>
      <c r="I49" s="1252"/>
      <c r="J49" s="1252"/>
      <c r="K49" s="1252"/>
      <c r="L49" s="1252"/>
      <c r="M49" s="1252"/>
      <c r="N49" s="1252"/>
      <c r="O49" s="1252"/>
      <c r="P49" s="1252"/>
      <c r="Q49" s="1252"/>
      <c r="R49" s="1252"/>
      <c r="S49" s="1252"/>
      <c r="T49" s="1252"/>
      <c r="U49" s="1252"/>
    </row>
    <row r="50" spans="2:21" x14ac:dyDescent="0.25">
      <c r="B50" s="1252"/>
      <c r="C50" s="1252"/>
      <c r="D50" s="1252"/>
      <c r="E50" s="1252"/>
      <c r="F50" s="1252"/>
      <c r="G50" s="1252"/>
      <c r="H50" s="1252"/>
      <c r="I50" s="1252"/>
      <c r="J50" s="1252"/>
      <c r="K50" s="1252"/>
      <c r="L50" s="1252"/>
      <c r="M50" s="1252"/>
      <c r="N50" s="1252"/>
      <c r="O50" s="1252"/>
      <c r="P50" s="1252"/>
      <c r="Q50" s="1252"/>
      <c r="R50" s="1252"/>
      <c r="S50" s="1252"/>
      <c r="T50" s="1252"/>
      <c r="U50" s="1252"/>
    </row>
    <row r="51" spans="2:21" x14ac:dyDescent="0.25">
      <c r="B51" s="1252"/>
      <c r="C51" s="1252"/>
      <c r="D51" s="1252"/>
      <c r="E51" s="1252"/>
      <c r="F51" s="1252"/>
      <c r="G51" s="1252"/>
      <c r="H51" s="1252"/>
      <c r="I51" s="1252"/>
      <c r="J51" s="1252"/>
      <c r="K51" s="1252"/>
      <c r="L51" s="1252"/>
      <c r="M51" s="1252"/>
      <c r="N51" s="1252"/>
      <c r="O51" s="1252"/>
      <c r="P51" s="1252"/>
      <c r="Q51" s="1252"/>
      <c r="R51" s="1252"/>
      <c r="S51" s="1252"/>
      <c r="T51" s="1252"/>
      <c r="U51" s="1252"/>
    </row>
    <row r="52" spans="2:21" x14ac:dyDescent="0.25">
      <c r="B52" s="1252"/>
      <c r="C52" s="1252"/>
      <c r="D52" s="1252"/>
      <c r="E52" s="1252"/>
      <c r="F52" s="1252"/>
      <c r="G52" s="1252"/>
      <c r="H52" s="1252"/>
      <c r="I52" s="1252"/>
      <c r="J52" s="1252"/>
      <c r="K52" s="1252"/>
      <c r="L52" s="1252"/>
      <c r="M52" s="1252"/>
      <c r="N52" s="1252"/>
      <c r="O52" s="1252"/>
      <c r="P52" s="1252"/>
      <c r="Q52" s="1252"/>
      <c r="R52" s="1252"/>
      <c r="S52" s="1252"/>
      <c r="T52" s="1252"/>
      <c r="U52" s="1252"/>
    </row>
    <row r="53" spans="2:21" x14ac:dyDescent="0.25">
      <c r="B53" s="1252"/>
      <c r="C53" s="1252"/>
      <c r="D53" s="1252"/>
      <c r="E53" s="1252"/>
      <c r="F53" s="1252"/>
      <c r="G53" s="1252"/>
      <c r="H53" s="1252"/>
      <c r="I53" s="1252"/>
      <c r="J53" s="1252"/>
      <c r="K53" s="1252"/>
      <c r="L53" s="1252"/>
      <c r="M53" s="1252"/>
      <c r="N53" s="1252"/>
      <c r="O53" s="1252"/>
      <c r="P53" s="1252"/>
      <c r="Q53" s="1252"/>
      <c r="R53" s="1252"/>
      <c r="S53" s="1252"/>
      <c r="T53" s="1252"/>
      <c r="U53" s="1252"/>
    </row>
    <row r="54" spans="2:21" x14ac:dyDescent="0.25">
      <c r="B54" s="1252"/>
      <c r="C54" s="1252"/>
      <c r="D54" s="1252"/>
      <c r="E54" s="1252"/>
      <c r="F54" s="1252"/>
      <c r="G54" s="1252"/>
      <c r="H54" s="1252"/>
      <c r="I54" s="1252"/>
      <c r="J54" s="1252"/>
      <c r="K54" s="1252"/>
      <c r="L54" s="1252"/>
      <c r="M54" s="1252"/>
      <c r="N54" s="1252"/>
      <c r="O54" s="1252"/>
      <c r="P54" s="1252"/>
      <c r="Q54" s="1252"/>
      <c r="R54" s="1252"/>
      <c r="S54" s="1252"/>
      <c r="T54" s="1252"/>
      <c r="U54" s="1252"/>
    </row>
    <row r="55" spans="2:21" x14ac:dyDescent="0.25">
      <c r="B55" s="1252"/>
      <c r="C55" s="1252"/>
      <c r="D55" s="1252"/>
      <c r="E55" s="1252"/>
      <c r="F55" s="1252"/>
      <c r="G55" s="1252"/>
      <c r="H55" s="1252"/>
      <c r="I55" s="1252"/>
      <c r="J55" s="1252"/>
      <c r="K55" s="1252"/>
      <c r="L55" s="1252"/>
      <c r="M55" s="1252"/>
      <c r="N55" s="1252"/>
      <c r="O55" s="1252"/>
      <c r="P55" s="1252"/>
      <c r="Q55" s="1252"/>
      <c r="R55" s="1252"/>
      <c r="S55" s="1252"/>
      <c r="T55" s="1252"/>
      <c r="U55" s="1252"/>
    </row>
    <row r="56" spans="2:21" x14ac:dyDescent="0.25">
      <c r="B56" s="1252"/>
      <c r="C56" s="1252"/>
      <c r="D56" s="1252"/>
      <c r="E56" s="1252"/>
      <c r="F56" s="1252"/>
      <c r="G56" s="1252"/>
      <c r="H56" s="1252"/>
      <c r="I56" s="1252"/>
      <c r="J56" s="1252"/>
      <c r="K56" s="1252"/>
      <c r="L56" s="1252"/>
      <c r="M56" s="1252"/>
      <c r="N56" s="1252"/>
      <c r="O56" s="1252"/>
      <c r="P56" s="1252"/>
      <c r="Q56" s="1252"/>
      <c r="R56" s="1252"/>
      <c r="S56" s="1252"/>
      <c r="T56" s="1252"/>
      <c r="U56" s="1252"/>
    </row>
    <row r="57" spans="2:21" x14ac:dyDescent="0.25">
      <c r="B57" s="1252"/>
      <c r="C57" s="1252"/>
      <c r="D57" s="1252"/>
      <c r="E57" s="1252"/>
      <c r="F57" s="1252"/>
      <c r="G57" s="1252"/>
      <c r="H57" s="1252"/>
      <c r="I57" s="1252"/>
      <c r="J57" s="1252"/>
      <c r="K57" s="1252"/>
      <c r="L57" s="1252"/>
      <c r="M57" s="1252"/>
      <c r="N57" s="1252"/>
      <c r="O57" s="1252"/>
      <c r="P57" s="1252"/>
      <c r="Q57" s="1252"/>
      <c r="R57" s="1252"/>
      <c r="S57" s="1252"/>
      <c r="T57" s="1252"/>
      <c r="U57" s="1252"/>
    </row>
    <row r="58" spans="2:21" x14ac:dyDescent="0.25">
      <c r="B58" s="1252"/>
      <c r="C58" s="1252"/>
      <c r="D58" s="1252"/>
      <c r="E58" s="1252"/>
      <c r="F58" s="1252"/>
      <c r="G58" s="1252"/>
      <c r="H58" s="1252"/>
      <c r="I58" s="1252"/>
      <c r="J58" s="1252"/>
      <c r="K58" s="1252"/>
      <c r="L58" s="1252"/>
      <c r="M58" s="1252"/>
      <c r="N58" s="1252"/>
      <c r="O58" s="1252"/>
      <c r="P58" s="1252"/>
      <c r="Q58" s="1252"/>
      <c r="R58" s="1252"/>
      <c r="S58" s="1252"/>
      <c r="T58" s="1252"/>
      <c r="U58" s="1252"/>
    </row>
    <row r="59" spans="2:21" x14ac:dyDescent="0.25">
      <c r="B59" s="1252"/>
      <c r="C59" s="1252"/>
      <c r="D59" s="1252"/>
      <c r="E59" s="1252"/>
      <c r="F59" s="1252"/>
      <c r="G59" s="1252"/>
      <c r="H59" s="1252"/>
      <c r="I59" s="1252"/>
      <c r="J59" s="1252"/>
      <c r="K59" s="1252"/>
      <c r="L59" s="1252"/>
      <c r="M59" s="1252"/>
      <c r="N59" s="1252"/>
      <c r="O59" s="1252"/>
      <c r="P59" s="1252"/>
      <c r="Q59" s="1252"/>
      <c r="R59" s="1252"/>
      <c r="S59" s="1252"/>
      <c r="T59" s="1252"/>
      <c r="U59" s="1252"/>
    </row>
    <row r="60" spans="2:21" x14ac:dyDescent="0.25">
      <c r="B60" s="1252"/>
      <c r="C60" s="1252"/>
      <c r="D60" s="1252"/>
      <c r="E60" s="1252"/>
      <c r="F60" s="1252"/>
      <c r="G60" s="1252"/>
      <c r="H60" s="1252"/>
      <c r="I60" s="1252"/>
      <c r="J60" s="1252"/>
      <c r="K60" s="1252"/>
      <c r="L60" s="1252"/>
      <c r="M60" s="1252"/>
      <c r="N60" s="1252"/>
      <c r="O60" s="1252"/>
      <c r="P60" s="1252"/>
      <c r="Q60" s="1252"/>
      <c r="R60" s="1252"/>
      <c r="S60" s="1252"/>
      <c r="T60" s="1252"/>
      <c r="U60" s="1252"/>
    </row>
    <row r="61" spans="2:21" x14ac:dyDescent="0.25">
      <c r="B61" s="1252"/>
      <c r="C61" s="1252"/>
      <c r="D61" s="1252"/>
      <c r="E61" s="1252"/>
      <c r="F61" s="1252"/>
      <c r="G61" s="1252"/>
      <c r="H61" s="1252"/>
      <c r="I61" s="1252"/>
      <c r="J61" s="1252"/>
      <c r="K61" s="1252"/>
      <c r="L61" s="1252"/>
      <c r="M61" s="1252"/>
      <c r="N61" s="1252"/>
      <c r="O61" s="1252"/>
      <c r="P61" s="1252"/>
      <c r="Q61" s="1252"/>
      <c r="R61" s="1252"/>
      <c r="S61" s="1252"/>
      <c r="T61" s="1252"/>
      <c r="U61" s="1252"/>
    </row>
    <row r="62" spans="2:21" x14ac:dyDescent="0.25">
      <c r="B62" s="1252"/>
      <c r="C62" s="1252"/>
      <c r="D62" s="1252"/>
      <c r="E62" s="1252"/>
      <c r="F62" s="1252"/>
      <c r="G62" s="1252"/>
      <c r="H62" s="1252"/>
      <c r="I62" s="1252"/>
      <c r="J62" s="1252"/>
      <c r="K62" s="1252"/>
      <c r="L62" s="1252"/>
      <c r="M62" s="1252"/>
      <c r="N62" s="1252"/>
      <c r="O62" s="1252"/>
      <c r="P62" s="1252"/>
      <c r="Q62" s="1252"/>
      <c r="R62" s="1252"/>
      <c r="S62" s="1252"/>
      <c r="T62" s="1252"/>
      <c r="U62" s="1252"/>
    </row>
    <row r="63" spans="2:21" x14ac:dyDescent="0.25">
      <c r="B63" s="1252"/>
      <c r="C63" s="1252"/>
      <c r="D63" s="1252"/>
      <c r="E63" s="1252"/>
      <c r="F63" s="1252"/>
      <c r="G63" s="1252"/>
      <c r="H63" s="1252"/>
      <c r="I63" s="1252"/>
      <c r="J63" s="1252"/>
      <c r="K63" s="1252"/>
      <c r="L63" s="1252"/>
      <c r="M63" s="1252"/>
      <c r="N63" s="1252"/>
      <c r="O63" s="1252"/>
      <c r="P63" s="1252"/>
      <c r="Q63" s="1252"/>
      <c r="R63" s="1252"/>
      <c r="S63" s="1252"/>
      <c r="T63" s="1252"/>
      <c r="U63" s="1252"/>
    </row>
    <row r="64" spans="2:21" x14ac:dyDescent="0.25">
      <c r="B64" s="1252"/>
      <c r="C64" s="1252"/>
      <c r="D64" s="1252"/>
      <c r="E64" s="1252"/>
      <c r="F64" s="1252"/>
      <c r="G64" s="1252"/>
      <c r="H64" s="1252"/>
      <c r="I64" s="1252"/>
      <c r="J64" s="1252"/>
      <c r="K64" s="1252"/>
      <c r="L64" s="1252"/>
      <c r="M64" s="1252"/>
      <c r="N64" s="1252"/>
      <c r="O64" s="1252"/>
      <c r="P64" s="1252"/>
      <c r="Q64" s="1252"/>
      <c r="R64" s="1252"/>
      <c r="S64" s="1252"/>
      <c r="T64" s="1252"/>
      <c r="U64" s="1252"/>
    </row>
    <row r="65" spans="2:21" x14ac:dyDescent="0.25">
      <c r="B65" s="1252"/>
      <c r="C65" s="1252"/>
      <c r="D65" s="1252"/>
      <c r="E65" s="1252"/>
      <c r="F65" s="1252"/>
      <c r="G65" s="1252"/>
      <c r="H65" s="1252"/>
      <c r="I65" s="1252"/>
      <c r="J65" s="1252"/>
      <c r="K65" s="1252"/>
      <c r="L65" s="1252"/>
      <c r="M65" s="1252"/>
      <c r="N65" s="1252"/>
      <c r="O65" s="1252"/>
      <c r="P65" s="1252"/>
      <c r="Q65" s="1252"/>
      <c r="R65" s="1252"/>
      <c r="S65" s="1252"/>
      <c r="T65" s="1252"/>
      <c r="U65" s="1252"/>
    </row>
    <row r="66" spans="2:21" x14ac:dyDescent="0.25">
      <c r="B66" s="1252"/>
      <c r="C66" s="1252"/>
      <c r="D66" s="1252"/>
      <c r="E66" s="1252"/>
      <c r="F66" s="1252"/>
      <c r="G66" s="1252"/>
      <c r="H66" s="1252"/>
      <c r="I66" s="1252"/>
      <c r="J66" s="1252"/>
      <c r="K66" s="1252"/>
      <c r="L66" s="1252"/>
      <c r="M66" s="1252"/>
      <c r="N66" s="1252"/>
      <c r="O66" s="1252"/>
      <c r="P66" s="1252"/>
      <c r="Q66" s="1252"/>
      <c r="R66" s="1252"/>
      <c r="S66" s="1252"/>
      <c r="T66" s="1252"/>
      <c r="U66" s="1252"/>
    </row>
    <row r="67" spans="2:21" x14ac:dyDescent="0.25">
      <c r="B67" s="1252"/>
      <c r="C67" s="1252"/>
      <c r="D67" s="1252"/>
      <c r="E67" s="1252"/>
      <c r="F67" s="1252"/>
      <c r="G67" s="1252"/>
      <c r="H67" s="1252"/>
      <c r="I67" s="1252"/>
      <c r="J67" s="1252"/>
      <c r="K67" s="1252"/>
      <c r="L67" s="1252"/>
      <c r="M67" s="1252"/>
      <c r="N67" s="1252"/>
      <c r="O67" s="1252"/>
      <c r="P67" s="1252"/>
      <c r="Q67" s="1252"/>
      <c r="R67" s="1252"/>
      <c r="S67" s="1252"/>
      <c r="T67" s="1252"/>
      <c r="U67" s="1252"/>
    </row>
    <row r="68" spans="2:21" x14ac:dyDescent="0.25">
      <c r="B68" s="1252"/>
      <c r="C68" s="1252"/>
      <c r="D68" s="1252"/>
      <c r="E68" s="1252"/>
      <c r="F68" s="1252"/>
      <c r="G68" s="1252"/>
      <c r="H68" s="1252"/>
      <c r="I68" s="1252"/>
      <c r="J68" s="1252"/>
      <c r="K68" s="1252"/>
      <c r="L68" s="1252"/>
      <c r="M68" s="1252"/>
      <c r="N68" s="1252"/>
      <c r="O68" s="1252"/>
      <c r="P68" s="1252"/>
      <c r="Q68" s="1252"/>
      <c r="R68" s="1252"/>
      <c r="S68" s="1252"/>
      <c r="T68" s="1252"/>
      <c r="U68" s="1252"/>
    </row>
  </sheetData>
  <mergeCells count="22">
    <mergeCell ref="B35:U35"/>
    <mergeCell ref="H37:I37"/>
    <mergeCell ref="J37:K37"/>
    <mergeCell ref="J38:K38"/>
    <mergeCell ref="H38:I38"/>
    <mergeCell ref="L37:M37"/>
    <mergeCell ref="L38:M38"/>
    <mergeCell ref="P37:Q37"/>
    <mergeCell ref="B6:W6"/>
    <mergeCell ref="T11:W11"/>
    <mergeCell ref="X19:X28"/>
    <mergeCell ref="B14:B15"/>
    <mergeCell ref="B11:B12"/>
    <mergeCell ref="B17:C17"/>
    <mergeCell ref="T17:W17"/>
    <mergeCell ref="V12:W12"/>
    <mergeCell ref="V14:W14"/>
    <mergeCell ref="P39:Q39"/>
    <mergeCell ref="P38:Q38"/>
    <mergeCell ref="T37:V37"/>
    <mergeCell ref="T38:V38"/>
    <mergeCell ref="T39:V39"/>
  </mergeCells>
  <conditionalFormatting sqref="P17:R17">
    <cfRule type="cellIs" dxfId="73" priority="5" operator="equal">
      <formula>0</formula>
    </cfRule>
  </conditionalFormatting>
  <conditionalFormatting sqref="D18:R28">
    <cfRule type="cellIs" dxfId="72" priority="4" operator="equal">
      <formula>0</formula>
    </cfRule>
  </conditionalFormatting>
  <conditionalFormatting sqref="D31:R31">
    <cfRule type="cellIs" dxfId="71" priority="1" operator="equal">
      <formula>0</formula>
    </cfRule>
  </conditionalFormatting>
  <conditionalFormatting sqref="W19:W28">
    <cfRule type="dataBar" priority="61">
      <dataBar showValue="0">
        <cfvo type="min"/>
        <cfvo type="max"/>
        <color rgb="FFFF555A"/>
      </dataBar>
      <extLst>
        <ext xmlns:x14="http://schemas.microsoft.com/office/spreadsheetml/2009/9/main" uri="{B025F937-C7B1-47D3-B67F-A62EFF666E3E}">
          <x14:id>{05C530F9-595D-4C97-984C-9B579500AAE0}</x14:id>
        </ext>
      </extLst>
    </cfRule>
  </conditionalFormatting>
  <conditionalFormatting sqref="C18 C19:R28 T18:T28 B18:B28 D18:R28">
    <cfRule type="expression" dxfId="70" priority="62">
      <formula>$A18=$A$32</formula>
    </cfRule>
  </conditionalFormatting>
  <conditionalFormatting sqref="U18:V28">
    <cfRule type="cellIs" dxfId="69" priority="67" operator="equal">
      <formula>0</formula>
    </cfRule>
    <cfRule type="expression" dxfId="68" priority="68">
      <formula>$A18=$A$32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599" r:id="rId1"/>
  <ignoredErrors>
    <ignoredError sqref="I39 K39 M3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985" r:id="rId4" name="Option Button 1">
              <controlPr defaultSize="0" autoFill="0" autoLine="0" autoPict="0">
                <anchor moveWithCells="1">
                  <from>
                    <xdr:col>1</xdr:col>
                    <xdr:colOff>0</xdr:colOff>
                    <xdr:row>17</xdr:row>
                    <xdr:rowOff>0</xdr:rowOff>
                  </from>
                  <to>
                    <xdr:col>2</xdr:col>
                    <xdr:colOff>866775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986" r:id="rId5" name="Option Button 2">
              <controlPr defaultSize="0" autoFill="0" autoLine="0" autoPict="0">
                <anchor moveWithCells="1">
                  <from>
                    <xdr:col>1</xdr:col>
                    <xdr:colOff>0</xdr:colOff>
                    <xdr:row>18</xdr:row>
                    <xdr:rowOff>19050</xdr:rowOff>
                  </from>
                  <to>
                    <xdr:col>2</xdr:col>
                    <xdr:colOff>866775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987" r:id="rId6" name="Option Button 3">
              <controlPr defaultSize="0" autoFill="0" autoLine="0" autoPict="0">
                <anchor moveWithCells="1">
                  <from>
                    <xdr:col>1</xdr:col>
                    <xdr:colOff>0</xdr:colOff>
                    <xdr:row>19</xdr:row>
                    <xdr:rowOff>19050</xdr:rowOff>
                  </from>
                  <to>
                    <xdr:col>2</xdr:col>
                    <xdr:colOff>866775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988" r:id="rId7" name="Option Button 4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38100</xdr:rowOff>
                  </from>
                  <to>
                    <xdr:col>2</xdr:col>
                    <xdr:colOff>866775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989" r:id="rId8" name="Option Button 5">
              <controlPr defaultSize="0" autoFill="0" autoLine="0" autoPict="0">
                <anchor moveWithCells="1">
                  <from>
                    <xdr:col>1</xdr:col>
                    <xdr:colOff>0</xdr:colOff>
                    <xdr:row>21</xdr:row>
                    <xdr:rowOff>28575</xdr:rowOff>
                  </from>
                  <to>
                    <xdr:col>2</xdr:col>
                    <xdr:colOff>866775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990" r:id="rId9" name="Option Button 6">
              <controlPr defaultSize="0" autoFill="0" autoLine="0" autoPict="0">
                <anchor moveWithCells="1">
                  <from>
                    <xdr:col>1</xdr:col>
                    <xdr:colOff>0</xdr:colOff>
                    <xdr:row>22</xdr:row>
                    <xdr:rowOff>28575</xdr:rowOff>
                  </from>
                  <to>
                    <xdr:col>2</xdr:col>
                    <xdr:colOff>866775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991" r:id="rId10" name="Option Button 7">
              <controlPr defaultSize="0" autoFill="0" autoLine="0" autoPict="0">
                <anchor moveWithCells="1">
                  <from>
                    <xdr:col>1</xdr:col>
                    <xdr:colOff>0</xdr:colOff>
                    <xdr:row>23</xdr:row>
                    <xdr:rowOff>38100</xdr:rowOff>
                  </from>
                  <to>
                    <xdr:col>2</xdr:col>
                    <xdr:colOff>866775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992" r:id="rId11" name="Option Button 8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38100</xdr:rowOff>
                  </from>
                  <to>
                    <xdr:col>2</xdr:col>
                    <xdr:colOff>866775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993" r:id="rId12" name="Option Button 9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28575</xdr:rowOff>
                  </from>
                  <to>
                    <xdr:col>2</xdr:col>
                    <xdr:colOff>866775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994" r:id="rId13" name="Option Button 10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47625</xdr:rowOff>
                  </from>
                  <to>
                    <xdr:col>2</xdr:col>
                    <xdr:colOff>866775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995" r:id="rId14" name="Option Button 11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38100</xdr:rowOff>
                  </from>
                  <to>
                    <xdr:col>2</xdr:col>
                    <xdr:colOff>866775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996" r:id="rId15" name="Option Button 12">
              <controlPr defaultSize="0" autoFill="0" autoLine="0" autoPict="0">
                <anchor moveWithCells="1">
                  <from>
                    <xdr:col>0</xdr:col>
                    <xdr:colOff>304800</xdr:colOff>
                    <xdr:row>28</xdr:row>
                    <xdr:rowOff>28575</xdr:rowOff>
                  </from>
                  <to>
                    <xdr:col>2</xdr:col>
                    <xdr:colOff>866775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000" r:id="rId16" name="Group Box 16">
              <controlPr defaultSize="0" autoFill="0" autoPict="0">
                <anchor moveWithCells="1">
                  <from>
                    <xdr:col>0</xdr:col>
                    <xdr:colOff>0</xdr:colOff>
                    <xdr:row>6</xdr:row>
                    <xdr:rowOff>57150</xdr:rowOff>
                  </from>
                  <to>
                    <xdr:col>2</xdr:col>
                    <xdr:colOff>838200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001" r:id="rId17" name="Option Button 17">
              <controlPr defaultSize="0" autoFill="0" autoLine="0" autoPict="0">
                <anchor moveWithCells="1">
                  <from>
                    <xdr:col>1</xdr:col>
                    <xdr:colOff>104775</xdr:colOff>
                    <xdr:row>7</xdr:row>
                    <xdr:rowOff>57150</xdr:rowOff>
                  </from>
                  <to>
                    <xdr:col>2</xdr:col>
                    <xdr:colOff>523875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002" r:id="rId18" name="Option Button 18">
              <controlPr defaultSize="0" autoFill="0" autoLine="0" autoPict="0">
                <anchor moveWithCells="1">
                  <from>
                    <xdr:col>1</xdr:col>
                    <xdr:colOff>104775</xdr:colOff>
                    <xdr:row>8</xdr:row>
                    <xdr:rowOff>142875</xdr:rowOff>
                  </from>
                  <to>
                    <xdr:col>2</xdr:col>
                    <xdr:colOff>495300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003" r:id="rId19" name="Spinner 19">
              <controlPr defaultSize="0" autoPict="0">
                <anchor moveWithCells="1" sizeWithCells="1">
                  <from>
                    <xdr:col>2</xdr:col>
                    <xdr:colOff>666750</xdr:colOff>
                    <xdr:row>12</xdr:row>
                    <xdr:rowOff>95250</xdr:rowOff>
                  </from>
                  <to>
                    <xdr:col>2</xdr:col>
                    <xdr:colOff>847725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004" r:id="rId20" name="Spinner 20">
              <controlPr defaultSize="0" autoPict="0">
                <anchor moveWithCells="1" sizeWithCells="1">
                  <from>
                    <xdr:col>2</xdr:col>
                    <xdr:colOff>676275</xdr:colOff>
                    <xdr:row>10</xdr:row>
                    <xdr:rowOff>0</xdr:rowOff>
                  </from>
                  <to>
                    <xdr:col>2</xdr:col>
                    <xdr:colOff>857250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005" r:id="rId21" name="Button 21">
              <controlPr defaultSize="0" print="0" autoFill="0" autoPict="0" macro="[0]!mostrar_tudo">
                <anchor moveWithCells="1" sizeWithCells="1">
                  <from>
                    <xdr:col>17</xdr:col>
                    <xdr:colOff>314325</xdr:colOff>
                    <xdr:row>7</xdr:row>
                    <xdr:rowOff>28575</xdr:rowOff>
                  </from>
                  <to>
                    <xdr:col>17</xdr:col>
                    <xdr:colOff>561975</xdr:colOff>
                    <xdr:row>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006" r:id="rId22" name="Button 22">
              <controlPr defaultSize="0" print="0" autoFill="0" autoPict="0" macro="[0]!ocultar_tudo">
                <anchor moveWithCells="1" sizeWithCells="1">
                  <from>
                    <xdr:col>17</xdr:col>
                    <xdr:colOff>38100</xdr:colOff>
                    <xdr:row>7</xdr:row>
                    <xdr:rowOff>28575</xdr:rowOff>
                  </from>
                  <to>
                    <xdr:col>17</xdr:col>
                    <xdr:colOff>285750</xdr:colOff>
                    <xdr:row>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007" r:id="rId23" name="Option Button 23">
              <controlPr defaultSize="0" autoFill="0" autoLine="0" autoPict="0">
                <anchor moveWithCells="1">
                  <from>
                    <xdr:col>1</xdr:col>
                    <xdr:colOff>104775</xdr:colOff>
                    <xdr:row>7</xdr:row>
                    <xdr:rowOff>257175</xdr:rowOff>
                  </from>
                  <to>
                    <xdr:col>2</xdr:col>
                    <xdr:colOff>495300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008" r:id="rId24" name="Spinner 24">
              <controlPr defaultSize="0" autoPict="0">
                <anchor moveWithCells="1" sizeWithCells="1">
                  <from>
                    <xdr:col>3</xdr:col>
                    <xdr:colOff>57150</xdr:colOff>
                    <xdr:row>37</xdr:row>
                    <xdr:rowOff>19050</xdr:rowOff>
                  </from>
                  <to>
                    <xdr:col>3</xdr:col>
                    <xdr:colOff>266700</xdr:colOff>
                    <xdr:row>37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009" r:id="rId25" name="Spinner 25">
              <controlPr defaultSize="0" autoPict="0">
                <anchor moveWithCells="1" sizeWithCells="1">
                  <from>
                    <xdr:col>3</xdr:col>
                    <xdr:colOff>57150</xdr:colOff>
                    <xdr:row>36</xdr:row>
                    <xdr:rowOff>0</xdr:rowOff>
                  </from>
                  <to>
                    <xdr:col>3</xdr:col>
                    <xdr:colOff>266700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010" r:id="rId26" name="Check Box 26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</xdr:rowOff>
                  </from>
                  <to>
                    <xdr:col>8</xdr:col>
                    <xdr:colOff>371475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011" r:id="rId27" name="Check Box 27">
              <controlPr defaultSize="0" autoFill="0" autoLine="0" autoPict="0">
                <anchor moveWithCells="1">
                  <from>
                    <xdr:col>9</xdr:col>
                    <xdr:colOff>57150</xdr:colOff>
                    <xdr:row>36</xdr:row>
                    <xdr:rowOff>28575</xdr:rowOff>
                  </from>
                  <to>
                    <xdr:col>10</xdr:col>
                    <xdr:colOff>581025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012" r:id="rId28" name="Check Box 28">
              <controlPr defaultSize="0" autoFill="0" autoLine="0" autoPict="0">
                <anchor moveWithCells="1">
                  <from>
                    <xdr:col>11</xdr:col>
                    <xdr:colOff>19050</xdr:colOff>
                    <xdr:row>36</xdr:row>
                    <xdr:rowOff>38100</xdr:rowOff>
                  </from>
                  <to>
                    <xdr:col>12</xdr:col>
                    <xdr:colOff>590550</xdr:colOff>
                    <xdr:row>36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C530F9-595D-4C97-984C-9B579500AA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W19:W28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'Painel Paradas'!D29:R29</xm:f>
              <xm:sqref>T29</xm:sqref>
            </x14:sparkline>
          </x14:sparklines>
        </x14:sparklineGroup>
        <x14:sparklineGroup manualMax="0" manualMin="0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'Painel Paradas'!D18:R18</xm:f>
              <xm:sqref>T18</xm:sqref>
            </x14:sparkline>
          </x14:sparklines>
        </x14:sparklineGroup>
        <x14:sparklineGroup manualMax="0" manualMin="0" displayEmptyCellsAs="gap">
          <x14:colorSeries theme="3"/>
          <x14:colorNegative theme="9"/>
          <x14:colorAxis rgb="FF000000"/>
          <x14:colorMarkers theme="8"/>
          <x14:colorFirst theme="4"/>
          <x14:colorLast theme="5"/>
          <x14:colorHigh theme="6"/>
          <x14:colorLow theme="7"/>
          <x14:sparklines>
            <x14:sparkline>
              <xm:f>'Painel Paradas'!D19:R19</xm:f>
              <xm:sqref>T19</xm:sqref>
            </x14:sparkline>
            <x14:sparkline>
              <xm:f>'Painel Paradas'!D20:R20</xm:f>
              <xm:sqref>T20</xm:sqref>
            </x14:sparkline>
            <x14:sparkline>
              <xm:f>'Painel Paradas'!D21:R21</xm:f>
              <xm:sqref>T21</xm:sqref>
            </x14:sparkline>
            <x14:sparkline>
              <xm:f>'Painel Paradas'!D22:R22</xm:f>
              <xm:sqref>T22</xm:sqref>
            </x14:sparkline>
            <x14:sparkline>
              <xm:f>'Painel Paradas'!D23:R23</xm:f>
              <xm:sqref>T23</xm:sqref>
            </x14:sparkline>
            <x14:sparkline>
              <xm:f>'Painel Paradas'!D24:R24</xm:f>
              <xm:sqref>T24</xm:sqref>
            </x14:sparkline>
            <x14:sparkline>
              <xm:f>'Painel Paradas'!D25:R25</xm:f>
              <xm:sqref>T25</xm:sqref>
            </x14:sparkline>
            <x14:sparkline>
              <xm:f>'Painel Paradas'!D26:R26</xm:f>
              <xm:sqref>T26</xm:sqref>
            </x14:sparkline>
            <x14:sparkline>
              <xm:f>'Painel Paradas'!D27:R27</xm:f>
              <xm:sqref>T27</xm:sqref>
            </x14:sparkline>
            <x14:sparkline>
              <xm:f>'Painel Paradas'!D28:R28</xm:f>
              <xm:sqref>T28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>
    <tabColor rgb="FFFF0000"/>
    <pageSetUpPr fitToPage="1"/>
  </sheetPr>
  <dimension ref="A1:LZ785"/>
  <sheetViews>
    <sheetView showGridLines="0" zoomScaleNormal="100" workbookViewId="0">
      <pane ySplit="4" topLeftCell="A5" activePane="bottomLeft" state="frozen"/>
      <selection activeCell="M4" sqref="M4:O4"/>
      <selection pane="bottomLeft" activeCell="A6" sqref="A6"/>
    </sheetView>
  </sheetViews>
  <sheetFormatPr defaultColWidth="10.125" defaultRowHeight="15.75" outlineLevelCol="1" x14ac:dyDescent="0.25"/>
  <cols>
    <col min="1" max="1" width="5.875" style="234" customWidth="1"/>
    <col min="2" max="2" width="64.75" customWidth="1"/>
    <col min="3" max="3" width="19.625" bestFit="1" customWidth="1"/>
    <col min="4" max="4" width="9.625" customWidth="1"/>
    <col min="5" max="5" width="10.875" customWidth="1"/>
    <col min="6" max="7" width="11.125" customWidth="1"/>
    <col min="8" max="8" width="11" customWidth="1"/>
    <col min="9" max="9" width="2.5" style="234" customWidth="1"/>
    <col min="10" max="10" width="8.75" style="840" hidden="1" customWidth="1"/>
    <col min="11" max="11" width="6.125" style="234" hidden="1" customWidth="1"/>
    <col min="12" max="12" width="4.875" style="234" customWidth="1"/>
    <col min="13" max="13" width="17.875" style="234" customWidth="1"/>
    <col min="14" max="16" width="10" style="234" customWidth="1" outlineLevel="1"/>
    <col min="17" max="37" width="10.125" style="234" customWidth="1" outlineLevel="1"/>
    <col min="38" max="16384" width="10.125" style="234"/>
  </cols>
  <sheetData>
    <row r="1" spans="1:338" ht="48" customHeight="1" thickBot="1" x14ac:dyDescent="0.3">
      <c r="A1" s="2398" t="s">
        <v>325</v>
      </c>
      <c r="B1" s="2399"/>
      <c r="C1" s="2399"/>
      <c r="D1" s="2399"/>
      <c r="E1" s="2399"/>
      <c r="F1" s="2399"/>
      <c r="G1" s="2400"/>
      <c r="I1" s="840"/>
      <c r="J1" s="1082">
        <f>SUM(E5:E1048576)-SUM(N5:XFD19)</f>
        <v>-2.152777778956505E-2</v>
      </c>
      <c r="N1" s="230">
        <v>1</v>
      </c>
      <c r="O1" s="230">
        <v>2</v>
      </c>
      <c r="P1" s="230">
        <v>3</v>
      </c>
      <c r="Q1" s="230">
        <f>P1+1</f>
        <v>4</v>
      </c>
      <c r="R1" s="230">
        <f>Q1+1</f>
        <v>5</v>
      </c>
      <c r="S1" s="230">
        <f>R1+1</f>
        <v>6</v>
      </c>
      <c r="T1" s="230">
        <v>7</v>
      </c>
      <c r="U1" s="230">
        <v>8</v>
      </c>
      <c r="V1" s="230">
        <v>9</v>
      </c>
      <c r="W1" s="230">
        <v>10</v>
      </c>
      <c r="X1" s="230">
        <v>11</v>
      </c>
      <c r="Y1" s="230">
        <v>12</v>
      </c>
      <c r="Z1" s="230">
        <v>13</v>
      </c>
      <c r="AA1" s="230">
        <v>14</v>
      </c>
      <c r="AB1" s="230">
        <v>15</v>
      </c>
      <c r="AC1" s="230">
        <v>16</v>
      </c>
      <c r="AD1" s="230">
        <v>17</v>
      </c>
      <c r="AE1" s="230">
        <v>18</v>
      </c>
      <c r="AF1" s="230">
        <v>19</v>
      </c>
      <c r="AG1" s="230">
        <v>20</v>
      </c>
      <c r="AH1" s="230">
        <v>21</v>
      </c>
      <c r="AI1" s="230">
        <v>22</v>
      </c>
      <c r="AJ1" s="230">
        <v>23</v>
      </c>
      <c r="AK1" s="230">
        <v>24</v>
      </c>
      <c r="AL1" s="230">
        <v>25</v>
      </c>
      <c r="AM1" s="230">
        <v>26</v>
      </c>
      <c r="AN1" s="230">
        <v>27</v>
      </c>
      <c r="AO1" s="230">
        <v>28</v>
      </c>
      <c r="AP1" s="230">
        <v>29</v>
      </c>
      <c r="AQ1" s="230">
        <v>30</v>
      </c>
    </row>
    <row r="2" spans="1:338" s="1193" customFormat="1" ht="4.5" customHeight="1" thickTop="1" x14ac:dyDescent="0.25">
      <c r="B2" s="1190"/>
      <c r="C2" s="1190"/>
      <c r="D2" s="1190"/>
      <c r="E2" s="1190"/>
      <c r="F2" s="1190"/>
      <c r="G2" s="1190"/>
      <c r="H2" s="1068"/>
      <c r="I2" s="1191"/>
      <c r="J2" s="1192"/>
      <c r="N2" s="1194"/>
      <c r="O2" s="1194"/>
      <c r="P2" s="1194"/>
      <c r="Q2" s="1194"/>
      <c r="R2" s="1194"/>
      <c r="S2" s="1194"/>
      <c r="T2" s="1194"/>
      <c r="U2" s="1194"/>
    </row>
    <row r="3" spans="1:338" ht="20.25" customHeight="1" x14ac:dyDescent="0.25">
      <c r="B3" s="1481" t="s">
        <v>344</v>
      </c>
      <c r="C3" s="2294">
        <v>42680</v>
      </c>
      <c r="E3" s="1198">
        <f>SUBTOTAL(109,E5:E1194)</f>
        <v>41.177083333351625</v>
      </c>
      <c r="F3" s="1195"/>
      <c r="G3" s="1195"/>
      <c r="I3" s="841"/>
      <c r="M3" s="1059" t="s">
        <v>143</v>
      </c>
      <c r="N3" s="231">
        <v>42471</v>
      </c>
      <c r="O3" s="231">
        <f t="shared" ref="O3:X3" si="0">N4+1</f>
        <v>42478</v>
      </c>
      <c r="P3" s="231">
        <f t="shared" si="0"/>
        <v>42485</v>
      </c>
      <c r="Q3" s="231">
        <f t="shared" si="0"/>
        <v>42492</v>
      </c>
      <c r="R3" s="231">
        <f t="shared" si="0"/>
        <v>42499</v>
      </c>
      <c r="S3" s="231">
        <f t="shared" si="0"/>
        <v>42506</v>
      </c>
      <c r="T3" s="231">
        <f t="shared" si="0"/>
        <v>42513</v>
      </c>
      <c r="U3" s="231">
        <f t="shared" si="0"/>
        <v>42520</v>
      </c>
      <c r="V3" s="231">
        <f t="shared" si="0"/>
        <v>42527</v>
      </c>
      <c r="W3" s="231">
        <f t="shared" si="0"/>
        <v>42534</v>
      </c>
      <c r="X3" s="231">
        <f t="shared" si="0"/>
        <v>42541</v>
      </c>
      <c r="Y3" s="231">
        <f t="shared" ref="Y3:AO3" si="1">X4+1</f>
        <v>42548</v>
      </c>
      <c r="Z3" s="231">
        <f t="shared" si="1"/>
        <v>42555</v>
      </c>
      <c r="AA3" s="231">
        <f t="shared" si="1"/>
        <v>42562</v>
      </c>
      <c r="AB3" s="231">
        <f t="shared" si="1"/>
        <v>42569</v>
      </c>
      <c r="AC3" s="231">
        <f t="shared" si="1"/>
        <v>42576</v>
      </c>
      <c r="AD3" s="231">
        <f t="shared" si="1"/>
        <v>42583</v>
      </c>
      <c r="AE3" s="231">
        <f t="shared" si="1"/>
        <v>42590</v>
      </c>
      <c r="AF3" s="231">
        <f t="shared" si="1"/>
        <v>42597</v>
      </c>
      <c r="AG3" s="231">
        <f t="shared" si="1"/>
        <v>42604</v>
      </c>
      <c r="AH3" s="231">
        <f t="shared" si="1"/>
        <v>42611</v>
      </c>
      <c r="AI3" s="231">
        <f t="shared" si="1"/>
        <v>42618</v>
      </c>
      <c r="AJ3" s="231">
        <f t="shared" si="1"/>
        <v>42625</v>
      </c>
      <c r="AK3" s="231">
        <f t="shared" si="1"/>
        <v>42632</v>
      </c>
      <c r="AL3" s="231">
        <f t="shared" si="1"/>
        <v>42639</v>
      </c>
      <c r="AM3" s="231">
        <f t="shared" si="1"/>
        <v>42646</v>
      </c>
      <c r="AN3" s="231">
        <f t="shared" si="1"/>
        <v>42653</v>
      </c>
      <c r="AO3" s="231">
        <f t="shared" si="1"/>
        <v>42660</v>
      </c>
      <c r="AP3" s="231">
        <f t="shared" ref="AP3" si="2">AO4+1</f>
        <v>42667</v>
      </c>
      <c r="AQ3" s="231">
        <f t="shared" ref="AQ3" si="3">AP4+1</f>
        <v>42674</v>
      </c>
    </row>
    <row r="4" spans="1:338" s="844" customFormat="1" ht="32.25" customHeight="1" x14ac:dyDescent="0.25">
      <c r="A4" s="842" t="s">
        <v>377</v>
      </c>
      <c r="B4" s="842" t="s">
        <v>326</v>
      </c>
      <c r="C4" s="853" t="s">
        <v>327</v>
      </c>
      <c r="D4" s="1196" t="s">
        <v>328</v>
      </c>
      <c r="E4" s="1199" t="s">
        <v>331</v>
      </c>
      <c r="F4" s="1197" t="s">
        <v>329</v>
      </c>
      <c r="G4" s="842" t="s">
        <v>330</v>
      </c>
      <c r="H4" s="844" t="str">
        <f>IF(C3&lt;&gt;M4,"Atualiza Semana ==&gt;&gt;","")</f>
        <v/>
      </c>
      <c r="I4" s="843"/>
      <c r="J4" s="981" t="s">
        <v>30</v>
      </c>
      <c r="K4" s="982" t="s">
        <v>76</v>
      </c>
      <c r="M4" s="1060">
        <f>MAX(N4:XFD4)</f>
        <v>42680</v>
      </c>
      <c r="N4" s="232">
        <f>N3+6</f>
        <v>42477</v>
      </c>
      <c r="O4" s="232">
        <f t="shared" ref="O4:T4" si="4">N4+7</f>
        <v>42484</v>
      </c>
      <c r="P4" s="232">
        <f t="shared" si="4"/>
        <v>42491</v>
      </c>
      <c r="Q4" s="232">
        <f t="shared" si="4"/>
        <v>42498</v>
      </c>
      <c r="R4" s="232">
        <f t="shared" si="4"/>
        <v>42505</v>
      </c>
      <c r="S4" s="232">
        <f t="shared" si="4"/>
        <v>42512</v>
      </c>
      <c r="T4" s="232">
        <f t="shared" si="4"/>
        <v>42519</v>
      </c>
      <c r="U4" s="232">
        <f t="shared" ref="U4:AO4" si="5">T4+7</f>
        <v>42526</v>
      </c>
      <c r="V4" s="232">
        <f t="shared" si="5"/>
        <v>42533</v>
      </c>
      <c r="W4" s="232">
        <f t="shared" si="5"/>
        <v>42540</v>
      </c>
      <c r="X4" s="232">
        <f t="shared" si="5"/>
        <v>42547</v>
      </c>
      <c r="Y4" s="232">
        <f t="shared" si="5"/>
        <v>42554</v>
      </c>
      <c r="Z4" s="232">
        <f t="shared" si="5"/>
        <v>42561</v>
      </c>
      <c r="AA4" s="232">
        <f t="shared" si="5"/>
        <v>42568</v>
      </c>
      <c r="AB4" s="232">
        <f t="shared" si="5"/>
        <v>42575</v>
      </c>
      <c r="AC4" s="232">
        <f t="shared" si="5"/>
        <v>42582</v>
      </c>
      <c r="AD4" s="232">
        <f t="shared" si="5"/>
        <v>42589</v>
      </c>
      <c r="AE4" s="232">
        <f t="shared" si="5"/>
        <v>42596</v>
      </c>
      <c r="AF4" s="232">
        <f t="shared" si="5"/>
        <v>42603</v>
      </c>
      <c r="AG4" s="232">
        <f t="shared" si="5"/>
        <v>42610</v>
      </c>
      <c r="AH4" s="232">
        <f t="shared" si="5"/>
        <v>42617</v>
      </c>
      <c r="AI4" s="232">
        <f t="shared" si="5"/>
        <v>42624</v>
      </c>
      <c r="AJ4" s="232">
        <f t="shared" si="5"/>
        <v>42631</v>
      </c>
      <c r="AK4" s="232">
        <f t="shared" si="5"/>
        <v>42638</v>
      </c>
      <c r="AL4" s="232">
        <f t="shared" si="5"/>
        <v>42645</v>
      </c>
      <c r="AM4" s="232">
        <f t="shared" si="5"/>
        <v>42652</v>
      </c>
      <c r="AN4" s="232">
        <f t="shared" si="5"/>
        <v>42659</v>
      </c>
      <c r="AO4" s="232">
        <f t="shared" si="5"/>
        <v>42666</v>
      </c>
      <c r="AP4" s="232">
        <f t="shared" ref="AP4" si="6">AO4+7</f>
        <v>42673</v>
      </c>
      <c r="AQ4" s="232">
        <f t="shared" ref="AQ4" si="7">AP4+7</f>
        <v>42680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 s="980"/>
      <c r="JT4" s="980"/>
      <c r="JU4" s="980"/>
      <c r="JV4" s="980"/>
      <c r="JW4" s="980"/>
      <c r="JX4" s="980"/>
      <c r="JY4" s="980"/>
      <c r="JZ4" s="980"/>
      <c r="KA4" s="980"/>
      <c r="KB4" s="980"/>
      <c r="KC4" s="980"/>
      <c r="KD4" s="980"/>
      <c r="KE4" s="980"/>
      <c r="KF4" s="980"/>
      <c r="KG4" s="980"/>
      <c r="KH4" s="980"/>
      <c r="KI4" s="980"/>
      <c r="KJ4" s="980"/>
      <c r="KK4" s="980"/>
      <c r="KL4" s="980"/>
      <c r="KM4" s="980"/>
      <c r="KN4" s="980"/>
      <c r="KO4" s="980"/>
      <c r="KP4" s="980"/>
      <c r="KQ4" s="980"/>
      <c r="KR4" s="980"/>
      <c r="KS4" s="980"/>
      <c r="KT4" s="980"/>
      <c r="KU4" s="980"/>
      <c r="KV4" s="980"/>
      <c r="KW4" s="980"/>
      <c r="KX4" s="980"/>
      <c r="KY4" s="980"/>
      <c r="KZ4" s="980"/>
      <c r="LA4" s="980"/>
      <c r="LB4" s="980"/>
      <c r="LC4" s="980"/>
      <c r="LD4" s="980"/>
      <c r="LE4" s="980"/>
      <c r="LF4" s="980"/>
      <c r="LG4" s="980"/>
      <c r="LH4" s="980"/>
      <c r="LI4" s="980"/>
      <c r="LJ4" s="980"/>
      <c r="LK4" s="980"/>
      <c r="LL4" s="980"/>
      <c r="LM4" s="980"/>
      <c r="LN4" s="980"/>
      <c r="LO4" s="980"/>
      <c r="LP4" s="980"/>
      <c r="LQ4" s="980"/>
      <c r="LR4" s="980"/>
      <c r="LS4" s="980"/>
      <c r="LT4" s="980"/>
      <c r="LU4" s="980"/>
      <c r="LV4" s="980"/>
      <c r="LW4" s="980"/>
      <c r="LX4" s="980"/>
      <c r="LY4" s="980"/>
      <c r="LZ4" s="980"/>
    </row>
    <row r="5" spans="1:338" s="841" customFormat="1" ht="12.75" customHeight="1" x14ac:dyDescent="0.25">
      <c r="A5" s="1356"/>
      <c r="B5" s="845" t="s">
        <v>332</v>
      </c>
      <c r="C5" s="854" t="s">
        <v>333</v>
      </c>
      <c r="D5" s="983">
        <v>42471</v>
      </c>
      <c r="E5" s="984" t="s">
        <v>140</v>
      </c>
      <c r="F5" s="846" t="s">
        <v>140</v>
      </c>
      <c r="G5" s="846" t="s">
        <v>140</v>
      </c>
      <c r="J5" s="847"/>
      <c r="M5" s="1482" t="s">
        <v>342</v>
      </c>
      <c r="N5" s="573">
        <v>0</v>
      </c>
      <c r="O5" s="573">
        <v>1.5277777776645962E-2</v>
      </c>
      <c r="P5" s="573">
        <v>0</v>
      </c>
      <c r="Q5" s="573">
        <v>0</v>
      </c>
      <c r="R5" s="573">
        <v>0</v>
      </c>
      <c r="S5" s="573">
        <v>0</v>
      </c>
      <c r="T5" s="573">
        <v>9.3055555560567882E-2</v>
      </c>
      <c r="U5" s="573">
        <v>0</v>
      </c>
      <c r="V5" s="573">
        <v>0</v>
      </c>
      <c r="W5" s="573">
        <v>0</v>
      </c>
      <c r="X5" s="573">
        <v>2.9861111113859806E-2</v>
      </c>
      <c r="Y5" s="573">
        <f t="shared" ref="Y5:Z15" si="8">SUMIFS($E:$E,$D:$D,"&gt;="&amp;Y$3,$D:$D,"&lt;="&amp;Y$4,$C:$C,$M5)</f>
        <v>1.2499999997089617E-2</v>
      </c>
      <c r="Z5" s="573">
        <f t="shared" si="8"/>
        <v>2.2222222221898846E-2</v>
      </c>
      <c r="AA5" s="573">
        <v>3.680555555911269E-2</v>
      </c>
      <c r="AB5" s="573">
        <v>0</v>
      </c>
      <c r="AC5" s="573">
        <v>2.8472222213167697E-2</v>
      </c>
      <c r="AD5" s="573">
        <v>1.1805555550381541E-2</v>
      </c>
      <c r="AE5" s="573">
        <v>5.2083333328482695E-2</v>
      </c>
      <c r="AF5" s="573">
        <v>0</v>
      </c>
      <c r="AG5" s="573">
        <f t="shared" ref="AG5:AO15" si="9">SUMIFS($E:$E,$D:$D,"&gt;="&amp;AG$3,$D:$D,"&lt;="&amp;AG$4,$C:$C,$M5)</f>
        <v>3.1250000007275958E-2</v>
      </c>
      <c r="AH5" s="573">
        <f t="shared" si="9"/>
        <v>0</v>
      </c>
      <c r="AI5" s="573">
        <f t="shared" si="9"/>
        <v>1.8055555555555557E-2</v>
      </c>
      <c r="AJ5" s="573">
        <f t="shared" si="9"/>
        <v>9.2361111111111102E-2</v>
      </c>
      <c r="AK5" s="573">
        <f t="shared" si="9"/>
        <v>5.9722222222222225E-2</v>
      </c>
      <c r="AL5" s="573">
        <f t="shared" si="9"/>
        <v>0</v>
      </c>
      <c r="AM5" s="573">
        <f t="shared" si="9"/>
        <v>0</v>
      </c>
      <c r="AN5" s="573">
        <f t="shared" si="9"/>
        <v>0</v>
      </c>
      <c r="AO5" s="573">
        <f t="shared" si="9"/>
        <v>0</v>
      </c>
      <c r="AP5" s="573">
        <v>0</v>
      </c>
      <c r="AQ5" s="573">
        <v>7.2222222222222229E-2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</row>
    <row r="6" spans="1:338" s="841" customFormat="1" x14ac:dyDescent="0.25">
      <c r="A6" s="1480">
        <f>WEEKNUM(D6,2)-15</f>
        <v>1</v>
      </c>
      <c r="B6" s="1950"/>
      <c r="C6" s="1951" t="s">
        <v>357</v>
      </c>
      <c r="D6" s="2286">
        <v>42471</v>
      </c>
      <c r="E6" s="1249">
        <v>1.2499999997089617E-2</v>
      </c>
      <c r="F6" s="2287">
        <v>42471.6875</v>
      </c>
      <c r="G6" s="2287">
        <v>42471.7</v>
      </c>
      <c r="I6" s="848"/>
      <c r="J6" s="975">
        <f>IFERROR(INDEX(Programa!$6:$6,MATCH(D6,Programa!$3:$3,0)),"")</f>
        <v>1</v>
      </c>
      <c r="K6" s="841" t="str">
        <f t="shared" ref="K6:K37" si="10">IF(D6="","",TEXT(D6,"MMMM"))</f>
        <v>abril</v>
      </c>
      <c r="M6" s="1482" t="s">
        <v>343</v>
      </c>
      <c r="N6" s="573">
        <v>0</v>
      </c>
      <c r="O6" s="573">
        <v>0</v>
      </c>
      <c r="P6" s="573">
        <v>3.8194444437976927E-2</v>
      </c>
      <c r="Q6" s="573">
        <v>0</v>
      </c>
      <c r="R6" s="573">
        <v>0</v>
      </c>
      <c r="S6" s="573">
        <v>0</v>
      </c>
      <c r="T6" s="573">
        <v>0</v>
      </c>
      <c r="U6" s="573">
        <v>0</v>
      </c>
      <c r="V6" s="573">
        <v>0</v>
      </c>
      <c r="W6" s="573">
        <v>0</v>
      </c>
      <c r="X6" s="573">
        <v>0</v>
      </c>
      <c r="Y6" s="573">
        <f t="shared" si="8"/>
        <v>0</v>
      </c>
      <c r="Z6" s="573">
        <f t="shared" si="8"/>
        <v>0</v>
      </c>
      <c r="AA6" s="573">
        <v>0</v>
      </c>
      <c r="AB6" s="573">
        <v>0</v>
      </c>
      <c r="AC6" s="573">
        <v>0</v>
      </c>
      <c r="AD6" s="573">
        <v>0</v>
      </c>
      <c r="AE6" s="573">
        <v>0</v>
      </c>
      <c r="AF6" s="573">
        <v>0</v>
      </c>
      <c r="AG6" s="573">
        <f t="shared" si="9"/>
        <v>0</v>
      </c>
      <c r="AH6" s="573">
        <f t="shared" si="9"/>
        <v>0</v>
      </c>
      <c r="AI6" s="573">
        <f t="shared" si="9"/>
        <v>0</v>
      </c>
      <c r="AJ6" s="573">
        <f t="shared" si="9"/>
        <v>0</v>
      </c>
      <c r="AK6" s="573">
        <f t="shared" si="9"/>
        <v>0</v>
      </c>
      <c r="AL6" s="573">
        <f t="shared" si="9"/>
        <v>0</v>
      </c>
      <c r="AM6" s="573">
        <f t="shared" si="9"/>
        <v>0</v>
      </c>
      <c r="AN6" s="573">
        <f t="shared" si="9"/>
        <v>0</v>
      </c>
      <c r="AO6" s="573">
        <f t="shared" si="9"/>
        <v>0</v>
      </c>
      <c r="AP6" s="573">
        <v>0</v>
      </c>
      <c r="AQ6" s="573">
        <v>0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</row>
    <row r="7" spans="1:338" s="841" customFormat="1" x14ac:dyDescent="0.25">
      <c r="A7" s="1480">
        <f t="shared" ref="A7:A70" si="11">WEEKNUM(D7,2)-15</f>
        <v>1</v>
      </c>
      <c r="B7" s="1950"/>
      <c r="C7" s="1951" t="s">
        <v>357</v>
      </c>
      <c r="D7" s="2286">
        <v>42471</v>
      </c>
      <c r="E7" s="1249">
        <v>5.5555555562023073E-2</v>
      </c>
      <c r="F7" s="2287">
        <v>42471.784722222219</v>
      </c>
      <c r="G7" s="2287">
        <v>42471.840277777781</v>
      </c>
      <c r="I7" s="848"/>
      <c r="J7" s="975">
        <f>IFERROR(INDEX(Programa!$6:$6,MATCH(D7,Programa!$3:$3,0)),"")</f>
        <v>1</v>
      </c>
      <c r="K7" s="841" t="str">
        <f t="shared" si="10"/>
        <v>abril</v>
      </c>
      <c r="M7" s="1482" t="s">
        <v>336</v>
      </c>
      <c r="N7" s="573">
        <v>0</v>
      </c>
      <c r="O7" s="573">
        <v>0</v>
      </c>
      <c r="P7" s="573">
        <v>3.8930555555562023</v>
      </c>
      <c r="Q7" s="573">
        <v>0</v>
      </c>
      <c r="R7" s="573">
        <v>5.3458333333401242</v>
      </c>
      <c r="S7" s="573">
        <v>1.7534722222262644</v>
      </c>
      <c r="T7" s="573">
        <v>1.1083333333299379</v>
      </c>
      <c r="U7" s="573">
        <v>5.968055555552322</v>
      </c>
      <c r="V7" s="573">
        <v>1.5506944444423425</v>
      </c>
      <c r="W7" s="573">
        <v>2.7083333327027503E-2</v>
      </c>
      <c r="X7" s="573">
        <v>0</v>
      </c>
      <c r="Y7" s="573">
        <f t="shared" si="8"/>
        <v>0</v>
      </c>
      <c r="Z7" s="573">
        <f t="shared" si="8"/>
        <v>0</v>
      </c>
      <c r="AA7" s="573">
        <v>0</v>
      </c>
      <c r="AB7" s="573">
        <v>0</v>
      </c>
      <c r="AC7" s="573">
        <v>0</v>
      </c>
      <c r="AD7" s="573">
        <v>0</v>
      </c>
      <c r="AE7" s="573">
        <v>0</v>
      </c>
      <c r="AF7" s="573">
        <v>1.2256944444452529</v>
      </c>
      <c r="AG7" s="573">
        <f t="shared" si="9"/>
        <v>0.27777777778101154</v>
      </c>
      <c r="AH7" s="573">
        <f t="shared" si="9"/>
        <v>4.5625000000218279</v>
      </c>
      <c r="AI7" s="573">
        <f t="shared" si="9"/>
        <v>3.0763888888888893</v>
      </c>
      <c r="AJ7" s="573">
        <f t="shared" si="9"/>
        <v>0</v>
      </c>
      <c r="AK7" s="573">
        <f t="shared" si="9"/>
        <v>0.64027777777777772</v>
      </c>
      <c r="AL7" s="573">
        <f t="shared" si="9"/>
        <v>0</v>
      </c>
      <c r="AM7" s="573">
        <f t="shared" si="9"/>
        <v>0.13888888888888887</v>
      </c>
      <c r="AN7" s="573">
        <f t="shared" si="9"/>
        <v>0.98611111111111116</v>
      </c>
      <c r="AO7" s="573">
        <f t="shared" si="9"/>
        <v>0.21319444444444444</v>
      </c>
      <c r="AP7" s="573">
        <v>1.8958333333333335</v>
      </c>
      <c r="AQ7" s="573">
        <v>0.51736111111111116</v>
      </c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</row>
    <row r="8" spans="1:338" s="841" customFormat="1" x14ac:dyDescent="0.25">
      <c r="A8" s="1480">
        <f t="shared" si="11"/>
        <v>1</v>
      </c>
      <c r="B8" s="1950"/>
      <c r="C8" s="1951" t="s">
        <v>357</v>
      </c>
      <c r="D8" s="2286">
        <v>42471</v>
      </c>
      <c r="E8" s="1249">
        <v>5.5555555554747116E-2</v>
      </c>
      <c r="F8" s="2287">
        <v>42472.100694444445</v>
      </c>
      <c r="G8" s="2287">
        <v>42472.15625</v>
      </c>
      <c r="I8" s="848"/>
      <c r="J8" s="975">
        <f>IFERROR(INDEX(Programa!$6:$6,MATCH(D8,Programa!$3:$3,0)),"")</f>
        <v>1</v>
      </c>
      <c r="K8" s="841" t="str">
        <f t="shared" si="10"/>
        <v>abril</v>
      </c>
      <c r="M8" s="1482" t="s">
        <v>360</v>
      </c>
      <c r="N8" s="573">
        <v>0</v>
      </c>
      <c r="O8" s="573">
        <v>2.6388888894871343E-2</v>
      </c>
      <c r="P8" s="573">
        <v>0</v>
      </c>
      <c r="Q8" s="573">
        <v>1.7361111116770189E-2</v>
      </c>
      <c r="R8" s="573">
        <v>0</v>
      </c>
      <c r="S8" s="573">
        <v>0</v>
      </c>
      <c r="T8" s="573">
        <v>0</v>
      </c>
      <c r="U8" s="573">
        <v>0</v>
      </c>
      <c r="V8" s="573">
        <v>0</v>
      </c>
      <c r="W8" s="573">
        <v>0</v>
      </c>
      <c r="X8" s="573">
        <v>0</v>
      </c>
      <c r="Y8" s="573">
        <f t="shared" si="8"/>
        <v>1.0416666664241347E-2</v>
      </c>
      <c r="Z8" s="573">
        <f t="shared" si="8"/>
        <v>0</v>
      </c>
      <c r="AA8" s="573">
        <v>0</v>
      </c>
      <c r="AB8" s="573">
        <v>0</v>
      </c>
      <c r="AC8" s="573">
        <v>0</v>
      </c>
      <c r="AD8" s="573">
        <v>0</v>
      </c>
      <c r="AE8" s="573">
        <v>0</v>
      </c>
      <c r="AF8" s="573">
        <v>0</v>
      </c>
      <c r="AG8" s="573">
        <f t="shared" si="9"/>
        <v>0</v>
      </c>
      <c r="AH8" s="573">
        <f t="shared" si="9"/>
        <v>0</v>
      </c>
      <c r="AI8" s="573">
        <f t="shared" si="9"/>
        <v>0</v>
      </c>
      <c r="AJ8" s="573">
        <f t="shared" si="9"/>
        <v>0</v>
      </c>
      <c r="AK8" s="573">
        <f t="shared" si="9"/>
        <v>0</v>
      </c>
      <c r="AL8" s="573">
        <f t="shared" si="9"/>
        <v>0</v>
      </c>
      <c r="AM8" s="573">
        <f t="shared" si="9"/>
        <v>0</v>
      </c>
      <c r="AN8" s="573">
        <f t="shared" si="9"/>
        <v>0</v>
      </c>
      <c r="AO8" s="573">
        <f t="shared" si="9"/>
        <v>0</v>
      </c>
      <c r="AP8" s="573">
        <v>0</v>
      </c>
      <c r="AQ8" s="573">
        <v>0</v>
      </c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</row>
    <row r="9" spans="1:338" s="841" customFormat="1" x14ac:dyDescent="0.25">
      <c r="A9" s="1480">
        <f t="shared" si="11"/>
        <v>1</v>
      </c>
      <c r="B9" s="1950"/>
      <c r="C9" s="1951" t="s">
        <v>358</v>
      </c>
      <c r="D9" s="2286">
        <v>42471</v>
      </c>
      <c r="E9" s="1249">
        <v>1.5277777776645962E-2</v>
      </c>
      <c r="F9" s="2287">
        <v>42472.18472222222</v>
      </c>
      <c r="G9" s="2287">
        <v>42472.2</v>
      </c>
      <c r="I9" s="848"/>
      <c r="J9" s="975">
        <f>IFERROR(INDEX(Programa!$6:$6,MATCH(D9,Programa!$3:$3,0)),"")</f>
        <v>1</v>
      </c>
      <c r="K9" s="841" t="str">
        <f t="shared" si="10"/>
        <v>abril</v>
      </c>
      <c r="M9" s="1482" t="s">
        <v>362</v>
      </c>
      <c r="N9" s="573">
        <v>0</v>
      </c>
      <c r="O9" s="573">
        <v>0</v>
      </c>
      <c r="P9" s="573">
        <v>0</v>
      </c>
      <c r="Q9" s="573">
        <v>0</v>
      </c>
      <c r="R9" s="573">
        <v>0</v>
      </c>
      <c r="S9" s="573">
        <v>0</v>
      </c>
      <c r="T9" s="573">
        <v>0</v>
      </c>
      <c r="U9" s="573">
        <v>0</v>
      </c>
      <c r="V9" s="573">
        <v>0</v>
      </c>
      <c r="W9" s="573">
        <v>0</v>
      </c>
      <c r="X9" s="573">
        <v>3.8194444437976927E-2</v>
      </c>
      <c r="Y9" s="573">
        <f t="shared" si="8"/>
        <v>0</v>
      </c>
      <c r="Z9" s="573">
        <f t="shared" si="8"/>
        <v>0</v>
      </c>
      <c r="AA9" s="573">
        <v>2.2916666668606922E-2</v>
      </c>
      <c r="AB9" s="573">
        <v>0</v>
      </c>
      <c r="AC9" s="573">
        <v>0</v>
      </c>
      <c r="AD9" s="573">
        <v>4.0972222217533272E-2</v>
      </c>
      <c r="AE9" s="573">
        <v>0</v>
      </c>
      <c r="AF9" s="573">
        <v>0</v>
      </c>
      <c r="AG9" s="573">
        <f t="shared" si="9"/>
        <v>0</v>
      </c>
      <c r="AH9" s="573">
        <f t="shared" si="9"/>
        <v>0</v>
      </c>
      <c r="AI9" s="573">
        <f t="shared" si="9"/>
        <v>0</v>
      </c>
      <c r="AJ9" s="573">
        <f t="shared" si="9"/>
        <v>0</v>
      </c>
      <c r="AK9" s="573">
        <f t="shared" si="9"/>
        <v>9.0277777777777787E-3</v>
      </c>
      <c r="AL9" s="573">
        <f t="shared" si="9"/>
        <v>0</v>
      </c>
      <c r="AM9" s="573">
        <f t="shared" si="9"/>
        <v>0</v>
      </c>
      <c r="AN9" s="573">
        <f t="shared" si="9"/>
        <v>0</v>
      </c>
      <c r="AO9" s="573">
        <f t="shared" si="9"/>
        <v>0</v>
      </c>
      <c r="AP9" s="573">
        <v>2.4305555555555556E-2</v>
      </c>
      <c r="AQ9" s="573">
        <v>0</v>
      </c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</row>
    <row r="10" spans="1:338" s="841" customFormat="1" x14ac:dyDescent="0.25">
      <c r="A10" s="1480">
        <f t="shared" si="11"/>
        <v>1</v>
      </c>
      <c r="B10" s="1950"/>
      <c r="C10" s="1951" t="s">
        <v>357</v>
      </c>
      <c r="D10" s="2286">
        <v>42472</v>
      </c>
      <c r="E10" s="1249">
        <v>6.3888888893416151E-2</v>
      </c>
      <c r="F10" s="2287">
        <v>42472.401388888888</v>
      </c>
      <c r="G10" s="2287">
        <v>42472.465277777781</v>
      </c>
      <c r="I10" s="848"/>
      <c r="J10" s="975">
        <f>IFERROR(INDEX(Programa!$6:$6,MATCH(D10,Programa!$3:$3,0)),"")</f>
        <v>1</v>
      </c>
      <c r="K10" s="841" t="str">
        <f t="shared" si="10"/>
        <v>abril</v>
      </c>
      <c r="M10" s="1482" t="s">
        <v>361</v>
      </c>
      <c r="N10" s="573">
        <v>0</v>
      </c>
      <c r="O10" s="573">
        <v>2.6388888887595385E-2</v>
      </c>
      <c r="P10" s="573">
        <v>0</v>
      </c>
      <c r="Q10" s="573">
        <v>0.15277777777373558</v>
      </c>
      <c r="R10" s="573">
        <v>0</v>
      </c>
      <c r="S10" s="573">
        <v>6.5972222218988463E-2</v>
      </c>
      <c r="T10" s="573">
        <v>0</v>
      </c>
      <c r="U10" s="573">
        <v>6.25E-2</v>
      </c>
      <c r="V10" s="573">
        <v>0</v>
      </c>
      <c r="W10" s="573">
        <v>0</v>
      </c>
      <c r="X10" s="573">
        <v>0</v>
      </c>
      <c r="Y10" s="573">
        <f t="shared" si="8"/>
        <v>0</v>
      </c>
      <c r="Z10" s="573">
        <f t="shared" si="8"/>
        <v>0</v>
      </c>
      <c r="AA10" s="573">
        <v>0</v>
      </c>
      <c r="AB10" s="573">
        <v>0</v>
      </c>
      <c r="AC10" s="573">
        <v>0</v>
      </c>
      <c r="AD10" s="573">
        <v>0</v>
      </c>
      <c r="AE10" s="573">
        <v>0</v>
      </c>
      <c r="AF10" s="573">
        <v>0</v>
      </c>
      <c r="AG10" s="573">
        <f t="shared" si="9"/>
        <v>0</v>
      </c>
      <c r="AH10" s="573">
        <f t="shared" si="9"/>
        <v>0</v>
      </c>
      <c r="AI10" s="573">
        <f t="shared" si="9"/>
        <v>0</v>
      </c>
      <c r="AJ10" s="573">
        <f t="shared" si="9"/>
        <v>0</v>
      </c>
      <c r="AK10" s="573">
        <f t="shared" si="9"/>
        <v>0</v>
      </c>
      <c r="AL10" s="573">
        <f t="shared" si="9"/>
        <v>0</v>
      </c>
      <c r="AM10" s="573">
        <f t="shared" si="9"/>
        <v>0</v>
      </c>
      <c r="AN10" s="573">
        <f t="shared" si="9"/>
        <v>6.9444444444444441E-3</v>
      </c>
      <c r="AO10" s="573">
        <f t="shared" si="9"/>
        <v>0</v>
      </c>
      <c r="AP10" s="573">
        <v>0</v>
      </c>
      <c r="AQ10" s="573">
        <v>0</v>
      </c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</row>
    <row r="11" spans="1:338" s="841" customFormat="1" x14ac:dyDescent="0.25">
      <c r="A11" s="1480">
        <f t="shared" si="11"/>
        <v>1</v>
      </c>
      <c r="B11" s="1950"/>
      <c r="C11" s="1951" t="s">
        <v>357</v>
      </c>
      <c r="D11" s="2286">
        <v>42472</v>
      </c>
      <c r="E11" s="1249">
        <v>7.2916666664241347E-2</v>
      </c>
      <c r="F11" s="2287">
        <v>42472.465277777781</v>
      </c>
      <c r="G11" s="2287">
        <v>42472.538194444445</v>
      </c>
      <c r="I11" s="848"/>
      <c r="J11" s="975">
        <f>IFERROR(INDEX(Programa!$6:$6,MATCH(D11,Programa!$3:$3,0)),"")</f>
        <v>1</v>
      </c>
      <c r="K11" s="841" t="str">
        <f t="shared" si="10"/>
        <v>abril</v>
      </c>
      <c r="M11" s="1482" t="s">
        <v>359</v>
      </c>
      <c r="N11" s="573">
        <v>1.3888888890505768E-2</v>
      </c>
      <c r="O11" s="573">
        <v>8.5416666668606922E-2</v>
      </c>
      <c r="P11" s="573">
        <v>0</v>
      </c>
      <c r="Q11" s="573">
        <v>0</v>
      </c>
      <c r="R11" s="573">
        <v>0</v>
      </c>
      <c r="S11" s="573">
        <v>0</v>
      </c>
      <c r="T11" s="573">
        <v>2.569444444088731E-2</v>
      </c>
      <c r="U11" s="573">
        <v>0</v>
      </c>
      <c r="V11" s="573">
        <v>0</v>
      </c>
      <c r="W11" s="573">
        <v>6.9444444452528842E-3</v>
      </c>
      <c r="X11" s="573">
        <v>0</v>
      </c>
      <c r="Y11" s="573">
        <f t="shared" si="8"/>
        <v>0.32083333333866904</v>
      </c>
      <c r="Z11" s="573">
        <f t="shared" si="8"/>
        <v>3.4722222218988463E-2</v>
      </c>
      <c r="AA11" s="573">
        <v>0</v>
      </c>
      <c r="AB11" s="573">
        <v>0.64930555555474712</v>
      </c>
      <c r="AC11" s="573">
        <v>3.1250000007275958E-2</v>
      </c>
      <c r="AD11" s="573">
        <v>2.4305555554747116E-2</v>
      </c>
      <c r="AE11" s="573">
        <v>6.9444444452528842E-3</v>
      </c>
      <c r="AF11" s="573">
        <v>0</v>
      </c>
      <c r="AG11" s="573">
        <f t="shared" si="9"/>
        <v>3.1944444446708076E-2</v>
      </c>
      <c r="AH11" s="573">
        <f t="shared" si="9"/>
        <v>0</v>
      </c>
      <c r="AI11" s="573">
        <f t="shared" si="9"/>
        <v>0</v>
      </c>
      <c r="AJ11" s="573">
        <f t="shared" si="9"/>
        <v>6.8750000000000006E-2</v>
      </c>
      <c r="AK11" s="573">
        <f t="shared" si="9"/>
        <v>9.375E-2</v>
      </c>
      <c r="AL11" s="573">
        <f t="shared" si="9"/>
        <v>0</v>
      </c>
      <c r="AM11" s="573">
        <f t="shared" si="9"/>
        <v>0</v>
      </c>
      <c r="AN11" s="573">
        <f t="shared" si="9"/>
        <v>0</v>
      </c>
      <c r="AO11" s="573">
        <f t="shared" si="9"/>
        <v>1.4583333333333332E-2</v>
      </c>
      <c r="AP11" s="573">
        <v>8.3333333333333332E-3</v>
      </c>
      <c r="AQ11" s="573">
        <v>0</v>
      </c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</row>
    <row r="12" spans="1:338" s="841" customFormat="1" x14ac:dyDescent="0.25">
      <c r="A12" s="1480">
        <f t="shared" si="11"/>
        <v>1</v>
      </c>
      <c r="B12" s="1950"/>
      <c r="C12" s="1951" t="s">
        <v>357</v>
      </c>
      <c r="D12" s="2286">
        <v>42472</v>
      </c>
      <c r="E12" s="1249">
        <v>3.4722222218988463E-2</v>
      </c>
      <c r="F12" s="2287">
        <v>42472.777777777781</v>
      </c>
      <c r="G12" s="2287">
        <v>42472.8125</v>
      </c>
      <c r="I12" s="848"/>
      <c r="J12" s="975">
        <f>IFERROR(INDEX(Programa!$6:$6,MATCH(D12,Programa!$3:$3,0)),"")</f>
        <v>1</v>
      </c>
      <c r="K12" s="841" t="str">
        <f t="shared" si="10"/>
        <v>abril</v>
      </c>
      <c r="M12" s="1482" t="s">
        <v>335</v>
      </c>
      <c r="N12" s="573">
        <v>0</v>
      </c>
      <c r="O12" s="573">
        <v>0</v>
      </c>
      <c r="P12" s="573">
        <v>0</v>
      </c>
      <c r="Q12" s="573">
        <v>0</v>
      </c>
      <c r="R12" s="573">
        <v>0</v>
      </c>
      <c r="S12" s="573">
        <v>0</v>
      </c>
      <c r="T12" s="573">
        <v>0</v>
      </c>
      <c r="U12" s="573">
        <v>0</v>
      </c>
      <c r="V12" s="573">
        <v>0</v>
      </c>
      <c r="W12" s="573">
        <v>0</v>
      </c>
      <c r="X12" s="573">
        <v>0</v>
      </c>
      <c r="Y12" s="573">
        <f t="shared" si="8"/>
        <v>0</v>
      </c>
      <c r="Z12" s="573">
        <f t="shared" si="8"/>
        <v>0</v>
      </c>
      <c r="AA12" s="573">
        <v>0</v>
      </c>
      <c r="AB12" s="573">
        <v>0</v>
      </c>
      <c r="AC12" s="573">
        <v>0</v>
      </c>
      <c r="AD12" s="573">
        <v>0</v>
      </c>
      <c r="AE12" s="573">
        <v>0</v>
      </c>
      <c r="AF12" s="573">
        <v>0</v>
      </c>
      <c r="AG12" s="573">
        <f t="shared" si="9"/>
        <v>0</v>
      </c>
      <c r="AH12" s="573">
        <f t="shared" si="9"/>
        <v>0</v>
      </c>
      <c r="AI12" s="573">
        <f t="shared" si="9"/>
        <v>0</v>
      </c>
      <c r="AJ12" s="573">
        <f t="shared" si="9"/>
        <v>0</v>
      </c>
      <c r="AK12" s="573">
        <f t="shared" si="9"/>
        <v>0</v>
      </c>
      <c r="AL12" s="573">
        <f t="shared" si="9"/>
        <v>0</v>
      </c>
      <c r="AM12" s="573">
        <f t="shared" si="9"/>
        <v>0</v>
      </c>
      <c r="AN12" s="573">
        <f t="shared" si="9"/>
        <v>0</v>
      </c>
      <c r="AO12" s="573">
        <f t="shared" si="9"/>
        <v>0</v>
      </c>
      <c r="AP12" s="573">
        <v>0</v>
      </c>
      <c r="AQ12" s="573">
        <v>0</v>
      </c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</row>
    <row r="13" spans="1:338" s="841" customFormat="1" x14ac:dyDescent="0.25">
      <c r="A13" s="1480">
        <f t="shared" si="11"/>
        <v>1</v>
      </c>
      <c r="B13" s="1950"/>
      <c r="C13" s="1951" t="s">
        <v>357</v>
      </c>
      <c r="D13" s="2288">
        <v>42472</v>
      </c>
      <c r="E13" s="1249">
        <v>1.3888888890505768E-2</v>
      </c>
      <c r="F13" s="2287">
        <v>42472.868055555555</v>
      </c>
      <c r="G13" s="2287">
        <v>42472.881944444445</v>
      </c>
      <c r="J13" s="975">
        <f>IFERROR(INDEX(Programa!$6:$6,MATCH(D13,Programa!$3:$3,0)),"")</f>
        <v>1</v>
      </c>
      <c r="K13" s="841" t="str">
        <f t="shared" si="10"/>
        <v>abril</v>
      </c>
      <c r="M13" s="1482" t="s">
        <v>334</v>
      </c>
      <c r="N13" s="573">
        <v>8.3333333335758653E-2</v>
      </c>
      <c r="O13" s="573">
        <v>0</v>
      </c>
      <c r="P13" s="573">
        <v>0</v>
      </c>
      <c r="Q13" s="573">
        <v>0</v>
      </c>
      <c r="R13" s="573">
        <v>0</v>
      </c>
      <c r="S13" s="573">
        <v>0</v>
      </c>
      <c r="T13" s="573">
        <v>0</v>
      </c>
      <c r="U13" s="573">
        <v>0</v>
      </c>
      <c r="V13" s="573">
        <v>0</v>
      </c>
      <c r="W13" s="573">
        <v>0</v>
      </c>
      <c r="X13" s="573">
        <v>0</v>
      </c>
      <c r="Y13" s="573">
        <f t="shared" si="8"/>
        <v>0.16666666666424135</v>
      </c>
      <c r="Z13" s="573">
        <f t="shared" si="8"/>
        <v>0</v>
      </c>
      <c r="AA13" s="573">
        <v>0</v>
      </c>
      <c r="AB13" s="573">
        <v>0</v>
      </c>
      <c r="AC13" s="573">
        <v>0</v>
      </c>
      <c r="AD13" s="573">
        <v>0</v>
      </c>
      <c r="AE13" s="573">
        <v>0.23958333332848269</v>
      </c>
      <c r="AF13" s="573">
        <v>0</v>
      </c>
      <c r="AG13" s="573">
        <f t="shared" si="9"/>
        <v>0</v>
      </c>
      <c r="AH13" s="573">
        <f t="shared" si="9"/>
        <v>0</v>
      </c>
      <c r="AI13" s="573">
        <f t="shared" si="9"/>
        <v>0</v>
      </c>
      <c r="AJ13" s="573">
        <f t="shared" si="9"/>
        <v>0</v>
      </c>
      <c r="AK13" s="573">
        <f t="shared" si="9"/>
        <v>0</v>
      </c>
      <c r="AL13" s="573">
        <f t="shared" si="9"/>
        <v>0</v>
      </c>
      <c r="AM13" s="573">
        <f t="shared" si="9"/>
        <v>0</v>
      </c>
      <c r="AN13" s="573">
        <f t="shared" si="9"/>
        <v>0</v>
      </c>
      <c r="AO13" s="573">
        <f t="shared" si="9"/>
        <v>0</v>
      </c>
      <c r="AP13" s="573">
        <v>0</v>
      </c>
      <c r="AQ13" s="573">
        <v>0</v>
      </c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</row>
    <row r="14" spans="1:338" s="841" customFormat="1" x14ac:dyDescent="0.25">
      <c r="A14" s="1480">
        <f t="shared" si="11"/>
        <v>1</v>
      </c>
      <c r="B14" s="1950"/>
      <c r="C14" s="1951" t="s">
        <v>357</v>
      </c>
      <c r="D14" s="2288">
        <v>42472</v>
      </c>
      <c r="E14" s="1249">
        <v>6.25E-2</v>
      </c>
      <c r="F14" s="2287">
        <v>42473.052083333336</v>
      </c>
      <c r="G14" s="2287">
        <v>42473.114583333336</v>
      </c>
      <c r="J14" s="975">
        <f>IFERROR(INDEX(Programa!$6:$6,MATCH(D14,Programa!$3:$3,0)),"")</f>
        <v>1</v>
      </c>
      <c r="K14" s="841" t="str">
        <f t="shared" si="10"/>
        <v>abril</v>
      </c>
      <c r="M14" s="1482" t="s">
        <v>357</v>
      </c>
      <c r="N14" s="573">
        <v>0.41388888889196096</v>
      </c>
      <c r="O14" s="573">
        <v>0</v>
      </c>
      <c r="P14" s="573">
        <v>0</v>
      </c>
      <c r="Q14" s="573">
        <v>0</v>
      </c>
      <c r="R14" s="573">
        <v>0.10902777778392192</v>
      </c>
      <c r="S14" s="573">
        <v>0.71319444445543922</v>
      </c>
      <c r="T14" s="573">
        <v>0</v>
      </c>
      <c r="U14" s="573">
        <v>0.1013888888888889</v>
      </c>
      <c r="V14" s="573">
        <v>1.2541666666656965</v>
      </c>
      <c r="W14" s="573">
        <v>0</v>
      </c>
      <c r="X14" s="573">
        <v>0</v>
      </c>
      <c r="Y14" s="573">
        <f t="shared" si="8"/>
        <v>0</v>
      </c>
      <c r="Z14" s="573">
        <f t="shared" si="8"/>
        <v>0</v>
      </c>
      <c r="AA14" s="573">
        <v>0</v>
      </c>
      <c r="AB14" s="573">
        <v>0</v>
      </c>
      <c r="AC14" s="573">
        <v>0</v>
      </c>
      <c r="AD14" s="573">
        <v>0</v>
      </c>
      <c r="AE14" s="573">
        <v>0</v>
      </c>
      <c r="AF14" s="573">
        <v>0</v>
      </c>
      <c r="AG14" s="573">
        <f t="shared" si="9"/>
        <v>0</v>
      </c>
      <c r="AH14" s="573">
        <f t="shared" si="9"/>
        <v>0</v>
      </c>
      <c r="AI14" s="573">
        <f t="shared" si="9"/>
        <v>2.1527777777777781E-2</v>
      </c>
      <c r="AJ14" s="573">
        <f t="shared" si="9"/>
        <v>8.3333333333333332E-3</v>
      </c>
      <c r="AK14" s="573">
        <f t="shared" si="9"/>
        <v>0</v>
      </c>
      <c r="AL14" s="573">
        <f t="shared" si="9"/>
        <v>0</v>
      </c>
      <c r="AM14" s="573">
        <f t="shared" si="9"/>
        <v>2.9166666666666664E-2</v>
      </c>
      <c r="AN14" s="573">
        <f t="shared" si="9"/>
        <v>0</v>
      </c>
      <c r="AO14" s="573">
        <f t="shared" si="9"/>
        <v>0</v>
      </c>
      <c r="AP14" s="573">
        <v>0</v>
      </c>
      <c r="AQ14" s="573">
        <v>3.4027777777777775E-2</v>
      </c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</row>
    <row r="15" spans="1:338" s="841" customFormat="1" x14ac:dyDescent="0.25">
      <c r="A15" s="1480">
        <f t="shared" si="11"/>
        <v>1</v>
      </c>
      <c r="B15" s="1950"/>
      <c r="C15" s="1951" t="s">
        <v>359</v>
      </c>
      <c r="D15" s="2288">
        <v>42474</v>
      </c>
      <c r="E15" s="1249">
        <v>6.9444444452528842E-3</v>
      </c>
      <c r="F15" s="2289">
        <v>42474.488194444442</v>
      </c>
      <c r="G15" s="2289">
        <v>42474.495138888888</v>
      </c>
      <c r="J15" s="975">
        <f>IFERROR(INDEX(Programa!$6:$6,MATCH(D15,Programa!$3:$3,0)),"")</f>
        <v>1</v>
      </c>
      <c r="K15" s="841" t="str">
        <f t="shared" si="10"/>
        <v>abril</v>
      </c>
      <c r="M15" s="1482" t="s">
        <v>358</v>
      </c>
      <c r="N15" s="573">
        <v>2.2222222221898846E-2</v>
      </c>
      <c r="O15" s="573">
        <v>0.14166666667006211</v>
      </c>
      <c r="P15" s="573">
        <v>5.6250000001455192E-2</v>
      </c>
      <c r="Q15" s="573">
        <v>1.8750000002910383E-2</v>
      </c>
      <c r="R15" s="573">
        <v>0</v>
      </c>
      <c r="S15" s="573">
        <v>4.1666666671517305E-2</v>
      </c>
      <c r="T15" s="573">
        <v>0.14999999998690328</v>
      </c>
      <c r="U15" s="573">
        <v>0</v>
      </c>
      <c r="V15" s="573">
        <v>0</v>
      </c>
      <c r="W15" s="573">
        <v>5.0694444442989255E-2</v>
      </c>
      <c r="X15" s="573">
        <v>2.7777777781011537E-2</v>
      </c>
      <c r="Y15" s="573">
        <f t="shared" si="8"/>
        <v>5.0000000010186341E-2</v>
      </c>
      <c r="Z15" s="573">
        <f t="shared" si="8"/>
        <v>0.16388888889939859</v>
      </c>
      <c r="AA15" s="573">
        <v>0.125</v>
      </c>
      <c r="AB15" s="573">
        <v>2.4999999994179234E-2</v>
      </c>
      <c r="AC15" s="573">
        <v>0.10833333333721384</v>
      </c>
      <c r="AD15" s="573">
        <v>0.20694444442051463</v>
      </c>
      <c r="AE15" s="573">
        <v>0.19861111111094942</v>
      </c>
      <c r="AF15" s="573">
        <v>9.9305555551836733E-2</v>
      </c>
      <c r="AG15" s="573">
        <f t="shared" si="9"/>
        <v>0.20347222220152617</v>
      </c>
      <c r="AH15" s="573">
        <f t="shared" si="9"/>
        <v>3.8194444459804799E-2</v>
      </c>
      <c r="AI15" s="573">
        <f t="shared" si="9"/>
        <v>5.7638888888888892E-2</v>
      </c>
      <c r="AJ15" s="573">
        <f t="shared" si="9"/>
        <v>0.10069444444444445</v>
      </c>
      <c r="AK15" s="573">
        <f t="shared" si="9"/>
        <v>9.027777777777779E-2</v>
      </c>
      <c r="AL15" s="573">
        <f t="shared" si="9"/>
        <v>0.1125</v>
      </c>
      <c r="AM15" s="573">
        <f t="shared" si="9"/>
        <v>7.6388888888888895E-2</v>
      </c>
      <c r="AN15" s="573">
        <f t="shared" si="9"/>
        <v>3.8194444444444448E-2</v>
      </c>
      <c r="AO15" s="573">
        <f t="shared" si="9"/>
        <v>5.6250000000000001E-2</v>
      </c>
      <c r="AP15" s="573">
        <v>0</v>
      </c>
      <c r="AQ15" s="573">
        <v>0</v>
      </c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</row>
    <row r="16" spans="1:338" s="841" customFormat="1" x14ac:dyDescent="0.25">
      <c r="A16" s="1480">
        <f t="shared" si="11"/>
        <v>1</v>
      </c>
      <c r="B16" s="1950"/>
      <c r="C16" s="1951" t="s">
        <v>359</v>
      </c>
      <c r="D16" s="2288">
        <v>42475</v>
      </c>
      <c r="E16" s="1249">
        <v>6.9444444452528842E-3</v>
      </c>
      <c r="F16" s="2289">
        <v>42475.670138888891</v>
      </c>
      <c r="G16" s="2289">
        <v>42475.677083333336</v>
      </c>
      <c r="J16" s="975">
        <f>IFERROR(INDEX(Programa!$6:$6,MATCH(D16,Programa!$3:$3,0)),"")</f>
        <v>1</v>
      </c>
      <c r="K16" s="841" t="str">
        <f t="shared" si="10"/>
        <v>abril</v>
      </c>
      <c r="M16"/>
      <c r="N16" s="573"/>
      <c r="O16" s="573"/>
      <c r="P16" s="573"/>
      <c r="Q16" s="573"/>
      <c r="R16" s="573"/>
      <c r="S16" s="573"/>
      <c r="T16" s="573"/>
      <c r="U16" s="573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</row>
    <row r="17" spans="1:278" s="841" customFormat="1" ht="16.5" thickBot="1" x14ac:dyDescent="0.3">
      <c r="A17" s="1480">
        <f t="shared" si="11"/>
        <v>1</v>
      </c>
      <c r="B17" s="1950"/>
      <c r="C17" s="1951" t="s">
        <v>334</v>
      </c>
      <c r="D17" s="2288">
        <v>42475</v>
      </c>
      <c r="E17" s="1249">
        <v>8.3333333335758653E-2</v>
      </c>
      <c r="F17" s="2289">
        <v>42475.375</v>
      </c>
      <c r="G17" s="2289">
        <v>42475.458333333336</v>
      </c>
      <c r="J17" s="975">
        <f>IFERROR(INDEX(Programa!$6:$6,MATCH(D17,Programa!$3:$3,0)),"")</f>
        <v>1</v>
      </c>
      <c r="K17" s="841" t="str">
        <f t="shared" si="10"/>
        <v>abril</v>
      </c>
      <c r="M17"/>
      <c r="N17" s="233">
        <f t="shared" ref="N17:T17" si="12">SUM(N5:N15)</f>
        <v>0.53333333334012423</v>
      </c>
      <c r="O17" s="233">
        <f t="shared" si="12"/>
        <v>0.29513888889778173</v>
      </c>
      <c r="P17" s="233">
        <f t="shared" si="12"/>
        <v>3.9874999999956344</v>
      </c>
      <c r="Q17" s="233">
        <f t="shared" si="12"/>
        <v>0.18888888889341615</v>
      </c>
      <c r="R17" s="233">
        <f t="shared" si="12"/>
        <v>5.4548611111240461</v>
      </c>
      <c r="S17" s="233">
        <f t="shared" si="12"/>
        <v>2.5743055555722094</v>
      </c>
      <c r="T17" s="233">
        <f t="shared" si="12"/>
        <v>1.3770833333182964</v>
      </c>
      <c r="U17" s="233">
        <f t="shared" ref="U17:AA17" si="13">SUM(U5:U15)</f>
        <v>6.1319444444412108</v>
      </c>
      <c r="V17" s="233">
        <f t="shared" si="13"/>
        <v>2.804861111108039</v>
      </c>
      <c r="W17" s="233">
        <f t="shared" si="13"/>
        <v>8.4722222215269649E-2</v>
      </c>
      <c r="X17" s="233">
        <f t="shared" si="13"/>
        <v>9.5833333332848269E-2</v>
      </c>
      <c r="Y17" s="233">
        <f t="shared" si="13"/>
        <v>0.56041666667442769</v>
      </c>
      <c r="Z17" s="233">
        <f t="shared" si="13"/>
        <v>0.2208333333402859</v>
      </c>
      <c r="AA17" s="233">
        <f t="shared" si="13"/>
        <v>0.18472222222771961</v>
      </c>
      <c r="AB17" s="233">
        <f t="shared" ref="AB17:AG17" si="14">SUM(AB5:AB15)</f>
        <v>0.67430555554892635</v>
      </c>
      <c r="AC17" s="233">
        <f t="shared" si="14"/>
        <v>0.1680555555576575</v>
      </c>
      <c r="AD17" s="233">
        <f t="shared" si="14"/>
        <v>0.28402777774317656</v>
      </c>
      <c r="AE17" s="233">
        <f t="shared" si="14"/>
        <v>0.4972222222131677</v>
      </c>
      <c r="AF17" s="233">
        <f t="shared" si="14"/>
        <v>1.3249999999970896</v>
      </c>
      <c r="AG17" s="233">
        <f t="shared" si="14"/>
        <v>0.54444444443652174</v>
      </c>
      <c r="AH17" s="233">
        <f t="shared" ref="AH17:AI17" si="15">SUM(AH5:AH15)</f>
        <v>4.6006944444816327</v>
      </c>
      <c r="AI17" s="233">
        <f t="shared" si="15"/>
        <v>3.1736111111111116</v>
      </c>
      <c r="AJ17" s="233">
        <f t="shared" ref="AJ17:AK17" si="16">SUM(AJ5:AJ15)</f>
        <v>0.27013888888888887</v>
      </c>
      <c r="AK17" s="233">
        <f t="shared" si="16"/>
        <v>0.89305555555555549</v>
      </c>
      <c r="AL17" s="233">
        <f t="shared" ref="AL17:AM17" si="17">SUM(AL5:AL15)</f>
        <v>0.1125</v>
      </c>
      <c r="AM17" s="233">
        <f t="shared" si="17"/>
        <v>0.24444444444444444</v>
      </c>
      <c r="AN17" s="233">
        <f t="shared" ref="AN17:AO17" si="18">SUM(AN5:AN15)</f>
        <v>1.03125</v>
      </c>
      <c r="AO17" s="233">
        <f t="shared" si="18"/>
        <v>0.28402777777777777</v>
      </c>
      <c r="AP17" s="233">
        <f t="shared" ref="AP17:AQ17" si="19">SUM(AP5:AP15)</f>
        <v>1.9284722222222224</v>
      </c>
      <c r="AQ17" s="233">
        <f t="shared" si="19"/>
        <v>0.62361111111111112</v>
      </c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</row>
    <row r="18" spans="1:278" s="841" customFormat="1" ht="12.75" customHeight="1" thickTop="1" x14ac:dyDescent="0.25">
      <c r="A18" s="1480">
        <f t="shared" si="11"/>
        <v>1</v>
      </c>
      <c r="B18" s="1950"/>
      <c r="C18" s="1951" t="s">
        <v>357</v>
      </c>
      <c r="D18" s="2288">
        <v>42475</v>
      </c>
      <c r="E18" s="1249">
        <v>7.6388888919609599E-3</v>
      </c>
      <c r="F18" s="2289">
        <v>42476.242361111108</v>
      </c>
      <c r="G18" s="2289">
        <v>42476.25</v>
      </c>
      <c r="I18" s="849"/>
      <c r="J18" s="975">
        <f>IFERROR(INDEX(Programa!$6:$6,MATCH(D18,Programa!$3:$3,0)),"")</f>
        <v>1</v>
      </c>
      <c r="K18" s="841" t="str">
        <f t="shared" si="10"/>
        <v>abril</v>
      </c>
      <c r="M18"/>
      <c r="N18" s="660">
        <f>ROUND(INDEX(B.Semanal!15:15,MATCH(N1,B.Semanal!2:2,0))-N17,2)</f>
        <v>-0.53</v>
      </c>
      <c r="O18" s="660">
        <f>ROUND(INDEX(B.Semanal!15:15,MATCH(O1,B.Semanal!2:2,0))-O17,2)</f>
        <v>-0.3</v>
      </c>
      <c r="P18" s="660">
        <f>ROUND(INDEX(B.Semanal!15:15,MATCH(P1,B.Semanal!2:2,0))-P17,2)</f>
        <v>-3.99</v>
      </c>
      <c r="Q18" s="660">
        <f>ROUND(INDEX(B.Semanal!15:15,MATCH(Q1,B.Semanal!2:2,0))-Q17,2)</f>
        <v>-0.19</v>
      </c>
      <c r="R18" s="660">
        <f>ROUND(INDEX(B.Semanal!15:15,MATCH(R1,B.Semanal!2:2,0))-R17,2)</f>
        <v>-5.45</v>
      </c>
      <c r="S18" s="660">
        <f>ROUND(INDEX(B.Semanal!15:15,MATCH(S1,B.Semanal!2:2,0))-S17,2)</f>
        <v>-2.57</v>
      </c>
      <c r="T18" s="660">
        <f>ROUND(INDEX(B.Semanal!15:15,MATCH(T1,B.Semanal!2:2,0))-T17,2)</f>
        <v>-1.38</v>
      </c>
      <c r="U18" s="660">
        <f>ROUND(INDEX(B.Semanal!15:15,MATCH(U1,B.Semanal!2:2,0))-U17,2)</f>
        <v>-6.13</v>
      </c>
      <c r="V18" s="660">
        <f>ROUND(INDEX(B.Semanal!15:15,MATCH(V1,B.Semanal!2:2,0))-V17,2)</f>
        <v>-2.8</v>
      </c>
      <c r="W18" s="660">
        <f>ROUND(INDEX(B.Semanal!15:15,MATCH(W1,B.Semanal!2:2,0))-W17,2)</f>
        <v>-0.08</v>
      </c>
      <c r="X18" s="660">
        <f>ROUND(INDEX(B.Semanal!15:15,MATCH(X1,B.Semanal!2:2,0))-X17,2)</f>
        <v>-0.1</v>
      </c>
      <c r="Y18" s="660">
        <f>ROUND(INDEX(B.Semanal!15:15,MATCH(Y1,B.Semanal!2:2,0))-Y17,2)</f>
        <v>-0.56000000000000005</v>
      </c>
      <c r="Z18" s="660">
        <f>ROUND(INDEX(B.Semanal!15:15,MATCH(Z1,B.Semanal!2:2,0))-Z17,2)</f>
        <v>-0.22</v>
      </c>
      <c r="AA18" s="660">
        <f>ROUND(INDEX(B.Semanal!15:15,MATCH(AA1,B.Semanal!2:2,0))-AA17,2)</f>
        <v>-0.18</v>
      </c>
      <c r="AB18" s="660">
        <f>ROUND(INDEX(B.Semanal!15:15,MATCH(AB1,B.Semanal!2:2,0))-AB17,2)</f>
        <v>-0.67</v>
      </c>
      <c r="AC18" s="660">
        <f>ROUND(INDEX(B.Semanal!15:15,MATCH(AC1,B.Semanal!2:2,0))-AC17,2)</f>
        <v>-0.17</v>
      </c>
      <c r="AD18" s="660">
        <f>ROUND(INDEX(B.Semanal!15:15,MATCH(AD1,B.Semanal!2:2,0))-AD17,2)</f>
        <v>-0.28000000000000003</v>
      </c>
      <c r="AE18" s="660">
        <f>ROUND(INDEX(B.Semanal!15:15,MATCH(AE1,B.Semanal!2:2,0))-AE17,2)</f>
        <v>-0.5</v>
      </c>
      <c r="AF18" s="660">
        <f>ROUND(INDEX(B.Semanal!15:15,MATCH(AF1,B.Semanal!2:2,0))-AF17,2)</f>
        <v>-1.32</v>
      </c>
      <c r="AG18" s="660">
        <f>ROUND(INDEX(B.Semanal!15:15,MATCH(AG1,B.Semanal!2:2,0))-AG17,2)</f>
        <v>-0.54</v>
      </c>
      <c r="AH18" s="660">
        <f>ROUND(INDEX(B.Semanal!15:15,MATCH(AH1,B.Semanal!2:2,0))-AH17,2)</f>
        <v>-4.5999999999999996</v>
      </c>
      <c r="AI18" s="660">
        <f>ROUND(INDEX(B.Semanal!15:15,MATCH(AI1,B.Semanal!2:2,0))-AI17,2)</f>
        <v>-3.17</v>
      </c>
      <c r="AJ18" s="660">
        <f>ROUND(INDEX(B.Semanal!15:15,MATCH(AJ1,B.Semanal!2:2,0))-AJ17,2)</f>
        <v>-0.27</v>
      </c>
      <c r="AK18" s="660">
        <f>ROUND(INDEX(B.Semanal!15:15,MATCH(AK1,B.Semanal!2:2,0))-AK17,2)</f>
        <v>-0.89</v>
      </c>
      <c r="AL18" s="660">
        <f>ROUND(INDEX(B.Semanal!15:15,MATCH(AL1,B.Semanal!2:2,0))-AL17,2)</f>
        <v>-0.11</v>
      </c>
      <c r="AM18" s="660">
        <f>ROUND(INDEX(B.Semanal!15:15,MATCH(AM1,B.Semanal!2:2,0))-AM17,2)</f>
        <v>-0.24</v>
      </c>
      <c r="AN18" s="660">
        <f>ROUND(INDEX(B.Semanal!15:15,MATCH(AN1,B.Semanal!2:2,0))-AN17,2)</f>
        <v>-1.03</v>
      </c>
      <c r="AO18" s="660">
        <f>ROUND(INDEX(B.Semanal!15:15,MATCH(AO1,B.Semanal!2:2,0))-AO17,2)</f>
        <v>-0.28000000000000003</v>
      </c>
      <c r="AP18" s="660">
        <f>ROUND(INDEX(B.Semanal!15:15,MATCH(AP1,B.Semanal!2:2,0))-AP17,2)</f>
        <v>-1.93</v>
      </c>
      <c r="AQ18" s="573">
        <f>ROUND(INDEX(B.Semanal!15:15,MATCH(AQ1,B.Semanal!2:2,0))-AQ17,2)</f>
        <v>-0.62</v>
      </c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</row>
    <row r="19" spans="1:278" s="841" customFormat="1" x14ac:dyDescent="0.25">
      <c r="A19" s="1480">
        <f t="shared" si="11"/>
        <v>1</v>
      </c>
      <c r="B19" s="1950"/>
      <c r="C19" s="1951" t="s">
        <v>357</v>
      </c>
      <c r="D19" s="2288">
        <v>42476</v>
      </c>
      <c r="E19" s="1249">
        <v>3.4722222218988463E-2</v>
      </c>
      <c r="F19" s="2289">
        <v>42476.25</v>
      </c>
      <c r="G19" s="2289">
        <v>42476.284722222219</v>
      </c>
      <c r="I19" s="849"/>
      <c r="J19" s="975">
        <f>IFERROR(INDEX(Programa!$6:$6,MATCH(D19,Programa!$3:$3,0)),"")</f>
        <v>1</v>
      </c>
      <c r="K19" s="841" t="str">
        <f t="shared" si="10"/>
        <v>abril</v>
      </c>
      <c r="M19"/>
      <c r="N19" s="573"/>
      <c r="O19" s="573"/>
      <c r="P19" s="573"/>
      <c r="Q19" s="573"/>
      <c r="R19" s="573"/>
      <c r="S19" s="573"/>
      <c r="T19" s="573"/>
      <c r="U19" s="573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</row>
    <row r="20" spans="1:278" s="841" customFormat="1" ht="12.75" customHeight="1" x14ac:dyDescent="0.25">
      <c r="A20" s="1480">
        <f t="shared" si="11"/>
        <v>1</v>
      </c>
      <c r="B20" s="1950"/>
      <c r="C20" s="1951" t="s">
        <v>358</v>
      </c>
      <c r="D20" s="2288">
        <v>42477</v>
      </c>
      <c r="E20" s="1249">
        <v>6.9444444452528842E-3</v>
      </c>
      <c r="F20" s="2289">
        <v>42478.135416666664</v>
      </c>
      <c r="G20" s="2289">
        <v>42478.142361111109</v>
      </c>
      <c r="I20" s="849"/>
      <c r="J20" s="975">
        <f>IFERROR(INDEX(Programa!$6:$6,MATCH(D20,Programa!$3:$3,0)),"")</f>
        <v>1</v>
      </c>
      <c r="K20" s="841" t="str">
        <f t="shared" si="10"/>
        <v>abril</v>
      </c>
      <c r="V20" s="847"/>
      <c r="W20" s="847"/>
      <c r="X20" s="847"/>
      <c r="Y20" s="847"/>
      <c r="Z20" s="847"/>
      <c r="AA20" s="847"/>
      <c r="AB20" s="847"/>
      <c r="AC20" s="847"/>
      <c r="AD20" s="847"/>
      <c r="AE20" s="847"/>
      <c r="AF20" s="847"/>
      <c r="AG20" s="847"/>
      <c r="AH20" s="847"/>
      <c r="AI20" s="847"/>
      <c r="AJ20" s="847"/>
      <c r="AK20" s="847"/>
      <c r="AL20" s="847"/>
      <c r="AM20" s="847"/>
      <c r="AN20" s="847"/>
      <c r="AO20" s="847"/>
      <c r="AP20" s="847"/>
      <c r="AQ20" s="847">
        <v>1</v>
      </c>
      <c r="AR20" s="847"/>
      <c r="AS20" s="847"/>
      <c r="AT20" s="847"/>
      <c r="AU20" s="847"/>
      <c r="AV20" s="847"/>
      <c r="AW20" s="847"/>
      <c r="AX20" s="847"/>
      <c r="AY20" s="847"/>
      <c r="AZ20" s="847"/>
      <c r="BA20" s="847"/>
      <c r="BB20" s="847"/>
      <c r="BC20" s="847"/>
      <c r="BD20" s="847"/>
      <c r="BE20" s="847"/>
    </row>
    <row r="21" spans="1:278" s="841" customFormat="1" ht="12" x14ac:dyDescent="0.25">
      <c r="A21" s="1480">
        <f t="shared" si="11"/>
        <v>2</v>
      </c>
      <c r="B21" s="1950"/>
      <c r="C21" s="1951" t="s">
        <v>360</v>
      </c>
      <c r="D21" s="2288">
        <v>42478</v>
      </c>
      <c r="E21" s="1249">
        <v>2.6388888894871343E-2</v>
      </c>
      <c r="F21" s="2289">
        <v>42478.463194444441</v>
      </c>
      <c r="G21" s="2289">
        <v>42478.489583333336</v>
      </c>
      <c r="I21" s="849"/>
      <c r="J21" s="975">
        <f>IFERROR(INDEX(Programa!$6:$6,MATCH(D21,Programa!$3:$3,0)),"")</f>
        <v>2</v>
      </c>
      <c r="K21" s="841" t="str">
        <f t="shared" si="10"/>
        <v>abril</v>
      </c>
      <c r="AQ21" s="847">
        <f>AQ20-AQ18</f>
        <v>1.62</v>
      </c>
    </row>
    <row r="22" spans="1:278" s="841" customFormat="1" ht="12" x14ac:dyDescent="0.25">
      <c r="A22" s="1480">
        <f t="shared" si="11"/>
        <v>2</v>
      </c>
      <c r="B22" s="1950"/>
      <c r="C22" s="1951" t="s">
        <v>342</v>
      </c>
      <c r="D22" s="2288">
        <v>42478</v>
      </c>
      <c r="E22" s="1249">
        <v>1.5277777776645962E-2</v>
      </c>
      <c r="F22" s="2289">
        <v>42478.39166666667</v>
      </c>
      <c r="G22" s="2289">
        <v>42478.406944444447</v>
      </c>
      <c r="I22" s="849"/>
      <c r="J22" s="975">
        <f>IFERROR(INDEX(Programa!$6:$6,MATCH(D22,Programa!$3:$3,0)),"")</f>
        <v>2</v>
      </c>
      <c r="K22" s="841" t="str">
        <f t="shared" si="10"/>
        <v>abril</v>
      </c>
    </row>
    <row r="23" spans="1:278" s="841" customFormat="1" ht="12" x14ac:dyDescent="0.25">
      <c r="A23" s="1480">
        <f t="shared" si="11"/>
        <v>2</v>
      </c>
      <c r="B23" s="1950"/>
      <c r="C23" s="1951" t="s">
        <v>358</v>
      </c>
      <c r="D23" s="2288">
        <v>42478</v>
      </c>
      <c r="E23" s="1249">
        <v>1.0416666664241347E-2</v>
      </c>
      <c r="F23" s="2289">
        <v>42479.024305555555</v>
      </c>
      <c r="G23" s="2289">
        <v>42479.034722222219</v>
      </c>
      <c r="I23" s="849"/>
      <c r="J23" s="975">
        <f>IFERROR(INDEX(Programa!$6:$6,MATCH(D23,Programa!$3:$3,0)),"")</f>
        <v>2</v>
      </c>
      <c r="K23" s="841" t="str">
        <f t="shared" si="10"/>
        <v>abril</v>
      </c>
    </row>
    <row r="24" spans="1:278" s="841" customFormat="1" ht="12" x14ac:dyDescent="0.25">
      <c r="A24" s="1480">
        <f t="shared" si="11"/>
        <v>2</v>
      </c>
      <c r="B24" s="1950"/>
      <c r="C24" s="1951" t="s">
        <v>359</v>
      </c>
      <c r="D24" s="2288">
        <v>42479</v>
      </c>
      <c r="E24" s="1249">
        <v>1.2500000004365575E-2</v>
      </c>
      <c r="F24" s="2289">
        <v>42479.253472222219</v>
      </c>
      <c r="G24" s="2289">
        <v>42479.265972222223</v>
      </c>
      <c r="I24" s="849"/>
      <c r="J24" s="975">
        <f>IFERROR(INDEX(Programa!$6:$6,MATCH(D24,Programa!$3:$3,0)),"")</f>
        <v>2</v>
      </c>
      <c r="K24" s="841" t="str">
        <f t="shared" si="10"/>
        <v>abril</v>
      </c>
    </row>
    <row r="25" spans="1:278" s="841" customFormat="1" ht="12" x14ac:dyDescent="0.25">
      <c r="A25" s="1480">
        <f t="shared" si="11"/>
        <v>2</v>
      </c>
      <c r="B25" s="1950"/>
      <c r="C25" s="1951" t="s">
        <v>359</v>
      </c>
      <c r="D25" s="2288">
        <v>42480</v>
      </c>
      <c r="E25" s="1249">
        <v>7.2916666664241347E-2</v>
      </c>
      <c r="F25" s="2289">
        <v>42480.774305555555</v>
      </c>
      <c r="G25" s="2289">
        <v>42480.847222222219</v>
      </c>
      <c r="I25" s="849"/>
      <c r="J25" s="975">
        <f>IFERROR(INDEX(Programa!$6:$6,MATCH(D25,Programa!$3:$3,0)),"")</f>
        <v>2</v>
      </c>
      <c r="K25" s="841" t="str">
        <f t="shared" si="10"/>
        <v>abril</v>
      </c>
    </row>
    <row r="26" spans="1:278" s="841" customFormat="1" ht="12" x14ac:dyDescent="0.25">
      <c r="A26" s="1480">
        <f t="shared" si="11"/>
        <v>2</v>
      </c>
      <c r="B26" s="1950"/>
      <c r="C26" s="1951" t="s">
        <v>358</v>
      </c>
      <c r="D26" s="2288">
        <v>42481</v>
      </c>
      <c r="E26" s="1249">
        <v>2.2222222221898846E-2</v>
      </c>
      <c r="F26" s="2289">
        <v>42481.978472222225</v>
      </c>
      <c r="G26" s="2289">
        <v>42482.000694444447</v>
      </c>
      <c r="I26" s="849"/>
      <c r="J26" s="975">
        <f>IFERROR(INDEX(Programa!$6:$6,MATCH(D26,Programa!$3:$3,0)),"")</f>
        <v>2</v>
      </c>
      <c r="K26" s="841" t="str">
        <f t="shared" si="10"/>
        <v>abril</v>
      </c>
    </row>
    <row r="27" spans="1:278" s="850" customFormat="1" ht="12" x14ac:dyDescent="0.25">
      <c r="A27" s="1480">
        <f t="shared" si="11"/>
        <v>2</v>
      </c>
      <c r="B27" s="1950"/>
      <c r="C27" s="1951" t="s">
        <v>361</v>
      </c>
      <c r="D27" s="2288">
        <v>42482</v>
      </c>
      <c r="E27" s="1249">
        <v>2.6388888887595385E-2</v>
      </c>
      <c r="F27" s="2289">
        <v>42483.220833333333</v>
      </c>
      <c r="G27" s="2289">
        <v>42483.24722222222</v>
      </c>
      <c r="I27" s="849"/>
      <c r="J27" s="975">
        <f>IFERROR(INDEX(Programa!$6:$6,MATCH(D27,Programa!$3:$3,0)),"")</f>
        <v>2</v>
      </c>
      <c r="K27" s="841" t="str">
        <f t="shared" si="10"/>
        <v>abril</v>
      </c>
    </row>
    <row r="28" spans="1:278" s="850" customFormat="1" ht="12" x14ac:dyDescent="0.25">
      <c r="A28" s="1480">
        <f t="shared" si="11"/>
        <v>2</v>
      </c>
      <c r="B28" s="1950"/>
      <c r="C28" s="1951" t="s">
        <v>358</v>
      </c>
      <c r="D28" s="2288">
        <v>42482</v>
      </c>
      <c r="E28" s="1249">
        <v>5.2083333335758653E-2</v>
      </c>
      <c r="F28" s="2289">
        <v>42482.444444444445</v>
      </c>
      <c r="G28" s="2289">
        <v>42482.496527777781</v>
      </c>
      <c r="I28" s="849"/>
      <c r="J28" s="975">
        <f>IFERROR(INDEX(Programa!$6:$6,MATCH(D28,Programa!$3:$3,0)),"")</f>
        <v>2</v>
      </c>
      <c r="K28" s="841" t="str">
        <f t="shared" si="10"/>
        <v>abril</v>
      </c>
    </row>
    <row r="29" spans="1:278" s="850" customFormat="1" ht="12" x14ac:dyDescent="0.25">
      <c r="A29" s="1480">
        <f t="shared" si="11"/>
        <v>2</v>
      </c>
      <c r="B29" s="1950"/>
      <c r="C29" s="1951" t="s">
        <v>358</v>
      </c>
      <c r="D29" s="2288">
        <v>42483</v>
      </c>
      <c r="E29" s="1249">
        <v>2.2222222221898846E-2</v>
      </c>
      <c r="F29" s="2289">
        <v>42484.070833333331</v>
      </c>
      <c r="G29" s="2289">
        <v>42484.093055555553</v>
      </c>
      <c r="I29" s="849"/>
      <c r="J29" s="975">
        <f>IFERROR(INDEX(Programa!$6:$6,MATCH(D29,Programa!$3:$3,0)),"")</f>
        <v>2</v>
      </c>
      <c r="K29" s="841" t="str">
        <f t="shared" si="10"/>
        <v>abril</v>
      </c>
    </row>
    <row r="30" spans="1:278" s="850" customFormat="1" ht="12" x14ac:dyDescent="0.25">
      <c r="A30" s="1480">
        <f t="shared" si="11"/>
        <v>2</v>
      </c>
      <c r="B30" s="1950"/>
      <c r="C30" s="1951" t="s">
        <v>358</v>
      </c>
      <c r="D30" s="2288">
        <v>42484</v>
      </c>
      <c r="E30" s="1249">
        <v>1.5972222223354038E-2</v>
      </c>
      <c r="F30" s="2289">
        <v>42485.177083333336</v>
      </c>
      <c r="G30" s="2289">
        <v>42485.193055555559</v>
      </c>
      <c r="I30" s="849"/>
      <c r="J30" s="975">
        <f>IFERROR(INDEX(Programa!$6:$6,MATCH(D30,Programa!$3:$3,0)),"")</f>
        <v>2</v>
      </c>
      <c r="K30" s="841" t="str">
        <f t="shared" si="10"/>
        <v>abril</v>
      </c>
    </row>
    <row r="31" spans="1:278" s="850" customFormat="1" ht="12" x14ac:dyDescent="0.25">
      <c r="A31" s="1480">
        <f t="shared" si="11"/>
        <v>2</v>
      </c>
      <c r="B31" s="1950"/>
      <c r="C31" s="1951" t="s">
        <v>358</v>
      </c>
      <c r="D31" s="2288">
        <v>42484</v>
      </c>
      <c r="E31" s="1249">
        <v>1.8750000002910383E-2</v>
      </c>
      <c r="F31" s="2289">
        <v>42485.220833333333</v>
      </c>
      <c r="G31" s="2289">
        <v>42485.239583333336</v>
      </c>
      <c r="I31" s="849"/>
      <c r="J31" s="975">
        <f>IFERROR(INDEX(Programa!$6:$6,MATCH(D31,Programa!$3:$3,0)),"")</f>
        <v>2</v>
      </c>
      <c r="K31" s="841" t="str">
        <f t="shared" si="10"/>
        <v>abril</v>
      </c>
    </row>
    <row r="32" spans="1:278" s="850" customFormat="1" ht="12" x14ac:dyDescent="0.25">
      <c r="A32" s="1480">
        <f t="shared" si="11"/>
        <v>3</v>
      </c>
      <c r="B32" s="1950"/>
      <c r="C32" s="1951" t="s">
        <v>358</v>
      </c>
      <c r="D32" s="2288">
        <v>42485</v>
      </c>
      <c r="E32" s="1249">
        <v>3.6111111112404615E-2</v>
      </c>
      <c r="F32" s="2289">
        <v>42485.420138888891</v>
      </c>
      <c r="G32" s="2289">
        <v>42485.456250000003</v>
      </c>
      <c r="I32" s="849"/>
      <c r="J32" s="975">
        <f>IFERROR(INDEX(Programa!$6:$6,MATCH(D32,Programa!$3:$3,0)),"")</f>
        <v>3</v>
      </c>
      <c r="K32" s="841" t="str">
        <f t="shared" si="10"/>
        <v>abril</v>
      </c>
    </row>
    <row r="33" spans="1:11" s="850" customFormat="1" ht="12" x14ac:dyDescent="0.25">
      <c r="A33" s="1480">
        <f t="shared" si="11"/>
        <v>3</v>
      </c>
      <c r="B33" s="1950"/>
      <c r="C33" s="1951" t="s">
        <v>358</v>
      </c>
      <c r="D33" s="2288">
        <v>42485</v>
      </c>
      <c r="E33" s="1249">
        <v>2.0138888889050577E-2</v>
      </c>
      <c r="F33" s="2289">
        <v>42485.595833333333</v>
      </c>
      <c r="G33" s="2289">
        <v>42485.615972222222</v>
      </c>
      <c r="I33" s="849"/>
      <c r="J33" s="975">
        <f>IFERROR(INDEX(Programa!$6:$6,MATCH(D33,Programa!$3:$3,0)),"")</f>
        <v>3</v>
      </c>
      <c r="K33" s="841" t="str">
        <f t="shared" si="10"/>
        <v>abril</v>
      </c>
    </row>
    <row r="34" spans="1:11" s="841" customFormat="1" ht="12" x14ac:dyDescent="0.25">
      <c r="A34" s="1480">
        <f t="shared" si="11"/>
        <v>3</v>
      </c>
      <c r="B34" s="1950"/>
      <c r="C34" s="1951" t="s">
        <v>336</v>
      </c>
      <c r="D34" s="2288">
        <v>42485</v>
      </c>
      <c r="E34" s="1249">
        <v>7.0833333331393078E-2</v>
      </c>
      <c r="F34" s="2289">
        <v>42486.178472222222</v>
      </c>
      <c r="G34" s="2289">
        <v>42486.249305555553</v>
      </c>
      <c r="I34" s="849"/>
      <c r="J34" s="975">
        <f>IFERROR(INDEX(Programa!$6:$6,MATCH(D34,Programa!$3:$3,0)),"")</f>
        <v>3</v>
      </c>
      <c r="K34" s="841" t="str">
        <f t="shared" si="10"/>
        <v>abril</v>
      </c>
    </row>
    <row r="35" spans="1:11" s="841" customFormat="1" ht="12" x14ac:dyDescent="0.25">
      <c r="A35" s="1480">
        <f t="shared" si="11"/>
        <v>3</v>
      </c>
      <c r="B35" s="1950"/>
      <c r="C35" s="1951" t="s">
        <v>336</v>
      </c>
      <c r="D35" s="2288">
        <v>42486</v>
      </c>
      <c r="E35" s="1249">
        <v>1</v>
      </c>
      <c r="F35" s="2289">
        <v>42486.25</v>
      </c>
      <c r="G35" s="2289">
        <v>42487.249305555553</v>
      </c>
      <c r="I35" s="849"/>
      <c r="J35" s="975">
        <f>IFERROR(INDEX(Programa!$6:$6,MATCH(D35,Programa!$3:$3,0)),"")</f>
        <v>3</v>
      </c>
      <c r="K35" s="841" t="str">
        <f t="shared" si="10"/>
        <v>abril</v>
      </c>
    </row>
    <row r="36" spans="1:11" s="841" customFormat="1" ht="12" x14ac:dyDescent="0.25">
      <c r="A36" s="1480">
        <f t="shared" si="11"/>
        <v>3</v>
      </c>
      <c r="B36" s="1950"/>
      <c r="C36" s="1951" t="s">
        <v>336</v>
      </c>
      <c r="D36" s="2288">
        <v>42487</v>
      </c>
      <c r="E36" s="1249">
        <v>1</v>
      </c>
      <c r="F36" s="2289">
        <v>42487.25</v>
      </c>
      <c r="G36" s="2289">
        <v>42488.25</v>
      </c>
      <c r="I36" s="849"/>
      <c r="J36" s="975">
        <f>IFERROR(INDEX(Programa!$6:$6,MATCH(D36,Programa!$3:$3,0)),"")</f>
        <v>3</v>
      </c>
      <c r="K36" s="841" t="str">
        <f t="shared" si="10"/>
        <v>abril</v>
      </c>
    </row>
    <row r="37" spans="1:11" s="841" customFormat="1" ht="12" x14ac:dyDescent="0.25">
      <c r="A37" s="1480">
        <f t="shared" si="11"/>
        <v>3</v>
      </c>
      <c r="B37" s="1950"/>
      <c r="C37" s="1951" t="s">
        <v>336</v>
      </c>
      <c r="D37" s="2288">
        <v>42488</v>
      </c>
      <c r="E37" s="1249">
        <v>0.47916666666424135</v>
      </c>
      <c r="F37" s="2289">
        <v>42488.25</v>
      </c>
      <c r="G37" s="2289">
        <v>42488.729166666664</v>
      </c>
      <c r="I37" s="849"/>
      <c r="J37" s="975">
        <f>IFERROR(INDEX(Programa!$6:$6,MATCH(D37,Programa!$3:$3,0)),"")</f>
        <v>3</v>
      </c>
      <c r="K37" s="841" t="str">
        <f t="shared" si="10"/>
        <v>abril</v>
      </c>
    </row>
    <row r="38" spans="1:11" s="841" customFormat="1" ht="12" x14ac:dyDescent="0.25">
      <c r="A38" s="1480">
        <f t="shared" si="11"/>
        <v>3</v>
      </c>
      <c r="B38" s="1950"/>
      <c r="C38" s="1951" t="s">
        <v>336</v>
      </c>
      <c r="D38" s="2288">
        <v>42489</v>
      </c>
      <c r="E38" s="1249">
        <v>5.9027777781011537E-2</v>
      </c>
      <c r="F38" s="2289">
        <v>42489.25</v>
      </c>
      <c r="G38" s="2289">
        <v>42489.309027777781</v>
      </c>
      <c r="I38" s="849"/>
      <c r="J38" s="975">
        <f>IFERROR(INDEX(Programa!$6:$6,MATCH(D38,Programa!$3:$3,0)),"")</f>
        <v>3</v>
      </c>
      <c r="K38" s="841" t="str">
        <f t="shared" ref="K38:K69" si="20">IF(D38="","",TEXT(D38,"MMMM"))</f>
        <v>abril</v>
      </c>
    </row>
    <row r="39" spans="1:11" s="841" customFormat="1" ht="12" x14ac:dyDescent="0.25">
      <c r="A39" s="1480">
        <f t="shared" si="11"/>
        <v>3</v>
      </c>
      <c r="B39" s="1950"/>
      <c r="C39" s="1951" t="s">
        <v>336</v>
      </c>
      <c r="D39" s="2288">
        <v>42489</v>
      </c>
      <c r="E39" s="1249">
        <v>0.88194444444525288</v>
      </c>
      <c r="F39" s="2289">
        <v>42489.368055555555</v>
      </c>
      <c r="G39" s="2289">
        <v>42490.25</v>
      </c>
      <c r="I39" s="849"/>
      <c r="J39" s="975">
        <f>IFERROR(INDEX(Programa!$6:$6,MATCH(D39,Programa!$3:$3,0)),"")</f>
        <v>3</v>
      </c>
      <c r="K39" s="841" t="str">
        <f t="shared" si="20"/>
        <v>abril</v>
      </c>
    </row>
    <row r="40" spans="1:11" s="841" customFormat="1" ht="12" x14ac:dyDescent="0.25">
      <c r="A40" s="1480">
        <f t="shared" si="11"/>
        <v>3</v>
      </c>
      <c r="B40" s="1950"/>
      <c r="C40" s="1951" t="s">
        <v>336</v>
      </c>
      <c r="D40" s="2288">
        <v>42490</v>
      </c>
      <c r="E40" s="1249">
        <v>0.40277777778101154</v>
      </c>
      <c r="F40" s="2289">
        <v>42490.25</v>
      </c>
      <c r="G40" s="2289">
        <v>42490.652777777781</v>
      </c>
      <c r="I40" s="849"/>
      <c r="J40" s="975">
        <f>IFERROR(INDEX(Programa!$6:$6,MATCH(D40,Programa!$3:$3,0)),"")</f>
        <v>3</v>
      </c>
      <c r="K40" s="841" t="str">
        <f t="shared" si="20"/>
        <v>abril</v>
      </c>
    </row>
    <row r="41" spans="1:11" s="841" customFormat="1" ht="12" x14ac:dyDescent="0.25">
      <c r="A41" s="1480">
        <f t="shared" si="11"/>
        <v>3</v>
      </c>
      <c r="B41" s="1950"/>
      <c r="C41" s="1951" t="s">
        <v>343</v>
      </c>
      <c r="D41" s="2288">
        <v>42491</v>
      </c>
      <c r="E41" s="1249">
        <v>3.8194444437976927E-2</v>
      </c>
      <c r="F41" s="2289">
        <v>42491.809027777781</v>
      </c>
      <c r="G41" s="2289">
        <v>42491.847222222219</v>
      </c>
      <c r="I41" s="849"/>
      <c r="J41" s="975">
        <f>IFERROR(INDEX(Programa!$6:$6,MATCH(D41,Programa!$3:$3,0)),"")</f>
        <v>3</v>
      </c>
      <c r="K41" s="841" t="str">
        <f t="shared" si="20"/>
        <v>maio</v>
      </c>
    </row>
    <row r="42" spans="1:11" s="841" customFormat="1" ht="12" x14ac:dyDescent="0.25">
      <c r="A42" s="1480">
        <f t="shared" si="11"/>
        <v>4</v>
      </c>
      <c r="B42" s="1950"/>
      <c r="C42" s="1951" t="s">
        <v>360</v>
      </c>
      <c r="D42" s="1248">
        <v>42493</v>
      </c>
      <c r="E42" s="1249">
        <v>1.7361111116770189E-2</v>
      </c>
      <c r="F42" s="1250">
        <v>42493.354166666664</v>
      </c>
      <c r="G42" s="1250">
        <v>42493.371527777781</v>
      </c>
      <c r="I42" s="849"/>
      <c r="J42" s="975">
        <f>IFERROR(INDEX(Programa!$6:$6,MATCH(D42,Programa!$3:$3,0)),"")</f>
        <v>4</v>
      </c>
      <c r="K42" s="841" t="str">
        <f t="shared" si="20"/>
        <v>maio</v>
      </c>
    </row>
    <row r="43" spans="1:11" s="841" customFormat="1" ht="12" x14ac:dyDescent="0.25">
      <c r="A43" s="1480">
        <f t="shared" si="11"/>
        <v>4</v>
      </c>
      <c r="B43" s="1950"/>
      <c r="C43" s="1951" t="s">
        <v>361</v>
      </c>
      <c r="D43" s="1248">
        <v>42493</v>
      </c>
      <c r="E43" s="1249">
        <v>0.15277777777373558</v>
      </c>
      <c r="F43" s="1250">
        <v>42493.694444444445</v>
      </c>
      <c r="G43" s="1250">
        <v>42493.847222222219</v>
      </c>
      <c r="I43" s="849"/>
      <c r="J43" s="975">
        <f>IFERROR(INDEX(Programa!$6:$6,MATCH(D43,Programa!$3:$3,0)),"")</f>
        <v>4</v>
      </c>
      <c r="K43" s="841" t="str">
        <f t="shared" si="20"/>
        <v>maio</v>
      </c>
    </row>
    <row r="44" spans="1:11" s="852" customFormat="1" ht="12" x14ac:dyDescent="0.25">
      <c r="A44" s="1480">
        <f t="shared" si="11"/>
        <v>4</v>
      </c>
      <c r="B44" s="2290"/>
      <c r="C44" s="1951" t="s">
        <v>358</v>
      </c>
      <c r="D44" s="1248">
        <v>42495</v>
      </c>
      <c r="E44" s="1249">
        <v>1.8750000002910383E-2</v>
      </c>
      <c r="F44" s="1250">
        <v>42495.925694444442</v>
      </c>
      <c r="G44" s="1250">
        <v>42495.944444444445</v>
      </c>
      <c r="I44" s="851"/>
      <c r="J44" s="975">
        <f>IFERROR(INDEX(Programa!$6:$6,MATCH(D44,Programa!$3:$3,0)),"")</f>
        <v>4</v>
      </c>
      <c r="K44" s="841" t="str">
        <f t="shared" si="20"/>
        <v>maio</v>
      </c>
    </row>
    <row r="45" spans="1:11" s="852" customFormat="1" ht="12" x14ac:dyDescent="0.25">
      <c r="A45" s="1480">
        <f t="shared" si="11"/>
        <v>5</v>
      </c>
      <c r="B45" s="1950"/>
      <c r="C45" s="1951" t="s">
        <v>336</v>
      </c>
      <c r="D45" s="1248">
        <v>42499</v>
      </c>
      <c r="E45" s="1249">
        <v>6.1111111113859806E-2</v>
      </c>
      <c r="F45" s="1250">
        <v>42499.947916666664</v>
      </c>
      <c r="G45" s="1250">
        <v>42500.009027777778</v>
      </c>
      <c r="I45" s="851"/>
      <c r="J45" s="975">
        <f>IFERROR(INDEX(Programa!$6:$6,MATCH(D45,Programa!$3:$3,0)),"")</f>
        <v>5</v>
      </c>
      <c r="K45" s="841" t="str">
        <f t="shared" si="20"/>
        <v>maio</v>
      </c>
    </row>
    <row r="46" spans="1:11" s="852" customFormat="1" ht="12" x14ac:dyDescent="0.25">
      <c r="A46" s="1480">
        <f t="shared" si="11"/>
        <v>5</v>
      </c>
      <c r="B46" s="1950"/>
      <c r="C46" s="1951" t="s">
        <v>336</v>
      </c>
      <c r="D46" s="1248">
        <v>42499</v>
      </c>
      <c r="E46" s="1249">
        <v>0.19444444444525288</v>
      </c>
      <c r="F46" s="1250">
        <v>42500.055555555555</v>
      </c>
      <c r="G46" s="1250">
        <v>42500.25</v>
      </c>
      <c r="I46" s="851"/>
      <c r="J46" s="975">
        <f>IFERROR(INDEX(Programa!$6:$6,MATCH(D46,Programa!$3:$3,0)),"")</f>
        <v>5</v>
      </c>
      <c r="K46" s="841" t="str">
        <f t="shared" si="20"/>
        <v>maio</v>
      </c>
    </row>
    <row r="47" spans="1:11" s="852" customFormat="1" ht="12" x14ac:dyDescent="0.25">
      <c r="A47" s="1480">
        <f t="shared" si="11"/>
        <v>5</v>
      </c>
      <c r="B47" s="1950"/>
      <c r="C47" s="1951" t="s">
        <v>336</v>
      </c>
      <c r="D47" s="1248">
        <v>42500</v>
      </c>
      <c r="E47" s="1249">
        <v>1</v>
      </c>
      <c r="F47" s="1250">
        <v>42500.25</v>
      </c>
      <c r="G47" s="1250">
        <v>42501.25</v>
      </c>
      <c r="I47" s="851"/>
      <c r="J47" s="975">
        <f>IFERROR(INDEX(Programa!$6:$6,MATCH(D47,Programa!$3:$3,0)),"")</f>
        <v>5</v>
      </c>
      <c r="K47" s="841" t="str">
        <f t="shared" si="20"/>
        <v>maio</v>
      </c>
    </row>
    <row r="48" spans="1:11" s="852" customFormat="1" ht="12" x14ac:dyDescent="0.25">
      <c r="A48" s="1480">
        <f t="shared" si="11"/>
        <v>5</v>
      </c>
      <c r="B48" s="1950"/>
      <c r="C48" s="1951" t="s">
        <v>336</v>
      </c>
      <c r="D48" s="1248">
        <v>42501</v>
      </c>
      <c r="E48" s="1249">
        <v>1</v>
      </c>
      <c r="F48" s="1250">
        <v>42501.25</v>
      </c>
      <c r="G48" s="1250">
        <v>42502.25</v>
      </c>
      <c r="I48" s="851"/>
      <c r="J48" s="975">
        <f>IFERROR(INDEX(Programa!$6:$6,MATCH(D48,Programa!$3:$3,0)),"")</f>
        <v>5</v>
      </c>
      <c r="K48" s="841" t="str">
        <f t="shared" si="20"/>
        <v>maio</v>
      </c>
    </row>
    <row r="49" spans="1:11" s="852" customFormat="1" ht="12" x14ac:dyDescent="0.25">
      <c r="A49" s="1480">
        <f t="shared" si="11"/>
        <v>5</v>
      </c>
      <c r="B49" s="1950"/>
      <c r="C49" s="1951" t="s">
        <v>336</v>
      </c>
      <c r="D49" s="1248">
        <v>42502</v>
      </c>
      <c r="E49" s="1249">
        <v>0.42361111110949423</v>
      </c>
      <c r="F49" s="1250">
        <v>42502.25</v>
      </c>
      <c r="G49" s="1250">
        <v>42502.673611111109</v>
      </c>
      <c r="I49" s="851"/>
      <c r="J49" s="975">
        <f>IFERROR(INDEX(Programa!$6:$6,MATCH(D49,Programa!$3:$3,0)),"")</f>
        <v>5</v>
      </c>
      <c r="K49" s="841" t="str">
        <f t="shared" si="20"/>
        <v>maio</v>
      </c>
    </row>
    <row r="50" spans="1:11" s="852" customFormat="1" ht="12" x14ac:dyDescent="0.25">
      <c r="A50" s="1480">
        <f t="shared" si="11"/>
        <v>5</v>
      </c>
      <c r="B50" s="1950"/>
      <c r="C50" s="1951" t="s">
        <v>336</v>
      </c>
      <c r="D50" s="1248">
        <v>42502</v>
      </c>
      <c r="E50" s="1249">
        <v>8.3333333335758653E-2</v>
      </c>
      <c r="F50" s="1250">
        <v>42502.75</v>
      </c>
      <c r="G50" s="1250">
        <v>42502.833333333336</v>
      </c>
      <c r="I50" s="851"/>
      <c r="J50" s="975">
        <f>IFERROR(INDEX(Programa!$6:$6,MATCH(D50,Programa!$3:$3,0)),"")</f>
        <v>5</v>
      </c>
      <c r="K50" s="841" t="str">
        <f t="shared" si="20"/>
        <v>maio</v>
      </c>
    </row>
    <row r="51" spans="1:11" s="852" customFormat="1" ht="12" x14ac:dyDescent="0.25">
      <c r="A51" s="1480">
        <f t="shared" si="11"/>
        <v>5</v>
      </c>
      <c r="B51" s="1950"/>
      <c r="C51" s="1951" t="s">
        <v>336</v>
      </c>
      <c r="D51" s="1248">
        <v>42502</v>
      </c>
      <c r="E51" s="1249">
        <v>0.375</v>
      </c>
      <c r="F51" s="1250">
        <v>42502.875</v>
      </c>
      <c r="G51" s="1250">
        <v>42503.25</v>
      </c>
      <c r="I51" s="851"/>
      <c r="J51" s="975">
        <f>IFERROR(INDEX(Programa!$6:$6,MATCH(D51,Programa!$3:$3,0)),"")</f>
        <v>5</v>
      </c>
      <c r="K51" s="841" t="str">
        <f t="shared" si="20"/>
        <v>maio</v>
      </c>
    </row>
    <row r="52" spans="1:11" s="852" customFormat="1" ht="12" x14ac:dyDescent="0.25">
      <c r="A52" s="1480">
        <f t="shared" si="11"/>
        <v>5</v>
      </c>
      <c r="B52" s="1950"/>
      <c r="C52" s="1951" t="s">
        <v>336</v>
      </c>
      <c r="D52" s="1248">
        <v>42503</v>
      </c>
      <c r="E52" s="1249">
        <v>1</v>
      </c>
      <c r="F52" s="1250">
        <v>42503.25</v>
      </c>
      <c r="G52" s="1250">
        <v>42504.25</v>
      </c>
      <c r="I52" s="851"/>
      <c r="J52" s="975">
        <f>IFERROR(INDEX(Programa!$6:$6,MATCH(D52,Programa!$3:$3,0)),"")</f>
        <v>5</v>
      </c>
      <c r="K52" s="841" t="str">
        <f t="shared" si="20"/>
        <v>maio</v>
      </c>
    </row>
    <row r="53" spans="1:11" s="852" customFormat="1" ht="12" x14ac:dyDescent="0.25">
      <c r="A53" s="1480">
        <f t="shared" si="11"/>
        <v>5</v>
      </c>
      <c r="B53" s="1950"/>
      <c r="C53" s="1951" t="s">
        <v>336</v>
      </c>
      <c r="D53" s="1248">
        <v>42504</v>
      </c>
      <c r="E53" s="1249">
        <v>1</v>
      </c>
      <c r="F53" s="1250">
        <v>42504.25</v>
      </c>
      <c r="G53" s="1250">
        <v>42505.25</v>
      </c>
      <c r="I53" s="851"/>
      <c r="J53" s="975">
        <f>IFERROR(INDEX(Programa!$6:$6,MATCH(D53,Programa!$3:$3,0)),"")</f>
        <v>5</v>
      </c>
      <c r="K53" s="841" t="str">
        <f t="shared" si="20"/>
        <v>maio</v>
      </c>
    </row>
    <row r="54" spans="1:11" s="852" customFormat="1" ht="12" x14ac:dyDescent="0.25">
      <c r="A54" s="1480">
        <f t="shared" si="11"/>
        <v>5</v>
      </c>
      <c r="B54" s="1950"/>
      <c r="C54" s="1951" t="s">
        <v>336</v>
      </c>
      <c r="D54" s="1248">
        <v>42505</v>
      </c>
      <c r="E54" s="1249">
        <v>0.20833333333575865</v>
      </c>
      <c r="F54" s="1250">
        <v>42505.25</v>
      </c>
      <c r="G54" s="1250">
        <v>42505.458333333336</v>
      </c>
      <c r="I54" s="851"/>
      <c r="J54" s="975">
        <f>IFERROR(INDEX(Programa!$6:$6,MATCH(D54,Programa!$3:$3,0)),"")</f>
        <v>5</v>
      </c>
      <c r="K54" s="841" t="str">
        <f t="shared" si="20"/>
        <v>maio</v>
      </c>
    </row>
    <row r="55" spans="1:11" s="852" customFormat="1" ht="12" x14ac:dyDescent="0.25">
      <c r="A55" s="1480">
        <f t="shared" si="11"/>
        <v>5</v>
      </c>
      <c r="B55" s="1950"/>
      <c r="C55" s="1951" t="s">
        <v>357</v>
      </c>
      <c r="D55" s="1248">
        <v>42505</v>
      </c>
      <c r="E55" s="1249">
        <v>7.2916666671517305E-2</v>
      </c>
      <c r="F55" s="1250">
        <v>42506.052777777775</v>
      </c>
      <c r="G55" s="1250">
        <v>42506.125694444447</v>
      </c>
      <c r="I55" s="851"/>
      <c r="J55" s="975">
        <f>IFERROR(INDEX(Programa!$6:$6,MATCH(D55,Programa!$3:$3,0)),"")</f>
        <v>5</v>
      </c>
      <c r="K55" s="841" t="str">
        <f t="shared" si="20"/>
        <v>maio</v>
      </c>
    </row>
    <row r="56" spans="1:11" s="852" customFormat="1" ht="12" x14ac:dyDescent="0.25">
      <c r="A56" s="1480">
        <f t="shared" si="11"/>
        <v>5</v>
      </c>
      <c r="B56" s="1950"/>
      <c r="C56" s="1951" t="s">
        <v>357</v>
      </c>
      <c r="D56" s="1248">
        <v>42505</v>
      </c>
      <c r="E56" s="1249">
        <v>3.6111111112404615E-2</v>
      </c>
      <c r="F56" s="1250">
        <v>42506.213888888888</v>
      </c>
      <c r="G56" s="1250">
        <v>42506.25</v>
      </c>
      <c r="I56" s="851"/>
      <c r="J56" s="975">
        <f>IFERROR(INDEX(Programa!$6:$6,MATCH(D56,Programa!$3:$3,0)),"")</f>
        <v>5</v>
      </c>
      <c r="K56" s="841" t="str">
        <f t="shared" si="20"/>
        <v>maio</v>
      </c>
    </row>
    <row r="57" spans="1:11" s="852" customFormat="1" ht="12" x14ac:dyDescent="0.25">
      <c r="A57" s="1480">
        <f t="shared" si="11"/>
        <v>6</v>
      </c>
      <c r="B57" s="1950"/>
      <c r="C57" s="1951" t="s">
        <v>357</v>
      </c>
      <c r="D57" s="1248">
        <v>42506</v>
      </c>
      <c r="E57" s="1249">
        <v>0.13541666666424135</v>
      </c>
      <c r="F57" s="1250">
        <v>42506.25</v>
      </c>
      <c r="G57" s="1250">
        <v>42506.385416666664</v>
      </c>
      <c r="I57" s="851"/>
      <c r="J57" s="975">
        <f>IFERROR(INDEX(Programa!$6:$6,MATCH(D57,Programa!$3:$3,0)),"")</f>
        <v>6</v>
      </c>
      <c r="K57" s="841" t="str">
        <f t="shared" si="20"/>
        <v>maio</v>
      </c>
    </row>
    <row r="58" spans="1:11" s="852" customFormat="1" ht="12" x14ac:dyDescent="0.25">
      <c r="A58" s="1480">
        <f t="shared" si="11"/>
        <v>6</v>
      </c>
      <c r="B58" s="1950"/>
      <c r="C58" s="1951" t="s">
        <v>357</v>
      </c>
      <c r="D58" s="1248">
        <v>42506</v>
      </c>
      <c r="E58" s="1249">
        <v>0.10069444444525288</v>
      </c>
      <c r="F58" s="1250">
        <v>42506.454861111109</v>
      </c>
      <c r="G58" s="1250">
        <v>42506.555555555555</v>
      </c>
      <c r="I58" s="851"/>
      <c r="J58" s="975">
        <f>IFERROR(INDEX(Programa!$6:$6,MATCH(D58,Programa!$3:$3,0)),"")</f>
        <v>6</v>
      </c>
      <c r="K58" s="841" t="str">
        <f t="shared" si="20"/>
        <v>maio</v>
      </c>
    </row>
    <row r="59" spans="1:11" s="852" customFormat="1" ht="12" x14ac:dyDescent="0.25">
      <c r="A59" s="1480">
        <f t="shared" si="11"/>
        <v>6</v>
      </c>
      <c r="B59" s="1950"/>
      <c r="C59" s="1951" t="s">
        <v>357</v>
      </c>
      <c r="D59" s="1248">
        <v>42506</v>
      </c>
      <c r="E59" s="1249">
        <v>8.3333333335758653E-2</v>
      </c>
      <c r="F59" s="1250">
        <v>42506.65625</v>
      </c>
      <c r="G59" s="1250">
        <v>42506.739583333336</v>
      </c>
      <c r="I59" s="851"/>
      <c r="J59" s="975">
        <f>IFERROR(INDEX(Programa!$6:$6,MATCH(D59,Programa!$3:$3,0)),"")</f>
        <v>6</v>
      </c>
      <c r="K59" s="841" t="str">
        <f t="shared" si="20"/>
        <v>maio</v>
      </c>
    </row>
    <row r="60" spans="1:11" s="852" customFormat="1" ht="12" x14ac:dyDescent="0.25">
      <c r="A60" s="1480">
        <f t="shared" si="11"/>
        <v>6</v>
      </c>
      <c r="B60" s="1950"/>
      <c r="C60" s="1951" t="s">
        <v>357</v>
      </c>
      <c r="D60" s="1248">
        <v>42506</v>
      </c>
      <c r="E60" s="1249">
        <v>0.20486111111677019</v>
      </c>
      <c r="F60" s="1250">
        <v>42506.815972222219</v>
      </c>
      <c r="G60" s="1250">
        <v>42507.020833333336</v>
      </c>
      <c r="I60" s="851"/>
      <c r="J60" s="975">
        <f>IFERROR(INDEX(Programa!$6:$6,MATCH(D60,Programa!$3:$3,0)),"")</f>
        <v>6</v>
      </c>
      <c r="K60" s="841" t="str">
        <f t="shared" si="20"/>
        <v>maio</v>
      </c>
    </row>
    <row r="61" spans="1:11" s="852" customFormat="1" ht="12" x14ac:dyDescent="0.25">
      <c r="A61" s="1480">
        <f t="shared" si="11"/>
        <v>6</v>
      </c>
      <c r="B61" s="1950"/>
      <c r="C61" s="1951" t="s">
        <v>357</v>
      </c>
      <c r="D61" s="1248">
        <v>42506</v>
      </c>
      <c r="E61" s="1249">
        <v>7.2222222224809229E-2</v>
      </c>
      <c r="F61" s="1250">
        <v>42507.120833333334</v>
      </c>
      <c r="G61" s="1250">
        <v>42507.193055555559</v>
      </c>
      <c r="I61" s="851"/>
      <c r="J61" s="975">
        <f>IFERROR(INDEX(Programa!$6:$6,MATCH(D61,Programa!$3:$3,0)),"")</f>
        <v>6</v>
      </c>
      <c r="K61" s="841" t="str">
        <f t="shared" si="20"/>
        <v>maio</v>
      </c>
    </row>
    <row r="62" spans="1:11" x14ac:dyDescent="0.25">
      <c r="A62" s="1480">
        <f t="shared" si="11"/>
        <v>6</v>
      </c>
      <c r="B62" s="1950"/>
      <c r="C62" s="1951" t="s">
        <v>357</v>
      </c>
      <c r="D62" s="1248">
        <v>42507</v>
      </c>
      <c r="E62" s="1249">
        <v>6.1111111113859806E-2</v>
      </c>
      <c r="F62" s="1250">
        <v>42507.400694444441</v>
      </c>
      <c r="G62" s="1250">
        <v>42507.461805555555</v>
      </c>
      <c r="J62" s="975">
        <f>IFERROR(INDEX(Programa!$6:$6,MATCH(D62,Programa!$3:$3,0)),"")</f>
        <v>6</v>
      </c>
      <c r="K62" s="841" t="str">
        <f t="shared" si="20"/>
        <v>maio</v>
      </c>
    </row>
    <row r="63" spans="1:11" x14ac:dyDescent="0.25">
      <c r="A63" s="1480">
        <f t="shared" si="11"/>
        <v>6</v>
      </c>
      <c r="B63" s="1950"/>
      <c r="C63" s="1951" t="s">
        <v>357</v>
      </c>
      <c r="D63" s="1248">
        <v>42507</v>
      </c>
      <c r="E63" s="1249">
        <v>5.5555555554747116E-2</v>
      </c>
      <c r="F63" s="1250">
        <v>42507.583333333336</v>
      </c>
      <c r="G63" s="1250">
        <v>42507.638888888891</v>
      </c>
      <c r="J63" s="975">
        <f>IFERROR(INDEX(Programa!$6:$6,MATCH(D63,Programa!$3:$3,0)),"")</f>
        <v>6</v>
      </c>
      <c r="K63" s="841" t="str">
        <f t="shared" si="20"/>
        <v>maio</v>
      </c>
    </row>
    <row r="64" spans="1:11" x14ac:dyDescent="0.25">
      <c r="A64" s="1480">
        <f t="shared" si="11"/>
        <v>6</v>
      </c>
      <c r="B64" s="1950"/>
      <c r="C64" s="1951" t="s">
        <v>361</v>
      </c>
      <c r="D64" s="1248">
        <v>42508</v>
      </c>
      <c r="E64" s="1249">
        <v>6.5972222218988463E-2</v>
      </c>
      <c r="F64" s="1250">
        <v>42508.614583333336</v>
      </c>
      <c r="G64" s="1250">
        <v>42508.680555555555</v>
      </c>
      <c r="J64" s="975">
        <f>IFERROR(INDEX(Programa!$6:$6,MATCH(D64,Programa!$3:$3,0)),"")</f>
        <v>6</v>
      </c>
      <c r="K64" s="841" t="str">
        <f t="shared" si="20"/>
        <v>maio</v>
      </c>
    </row>
    <row r="65" spans="1:11" x14ac:dyDescent="0.25">
      <c r="A65" s="1480">
        <f t="shared" si="11"/>
        <v>6</v>
      </c>
      <c r="B65" s="1950"/>
      <c r="C65" s="1951" t="s">
        <v>358</v>
      </c>
      <c r="D65" s="1248">
        <v>42509</v>
      </c>
      <c r="E65" s="1249">
        <v>1.1805555557657499E-2</v>
      </c>
      <c r="F65" s="1250">
        <v>42509.25</v>
      </c>
      <c r="G65" s="1250">
        <v>42509.261805555558</v>
      </c>
      <c r="J65" s="975">
        <f>IFERROR(INDEX(Programa!$6:$6,MATCH(D65,Programa!$3:$3,0)),"")</f>
        <v>6</v>
      </c>
      <c r="K65" s="841" t="str">
        <f t="shared" si="20"/>
        <v>maio</v>
      </c>
    </row>
    <row r="66" spans="1:11" x14ac:dyDescent="0.25">
      <c r="A66" s="1480">
        <f t="shared" si="11"/>
        <v>6</v>
      </c>
      <c r="B66" s="1950"/>
      <c r="C66" s="1951" t="s">
        <v>358</v>
      </c>
      <c r="D66" s="1248">
        <v>42510</v>
      </c>
      <c r="E66" s="1249">
        <v>1.1805555557657499E-2</v>
      </c>
      <c r="F66" s="1250">
        <v>42510.606249999997</v>
      </c>
      <c r="G66" s="1250">
        <v>42510.618055555555</v>
      </c>
      <c r="J66" s="975">
        <f>IFERROR(INDEX(Programa!$6:$6,MATCH(D66,Programa!$3:$3,0)),"")</f>
        <v>6</v>
      </c>
      <c r="K66" s="841" t="str">
        <f t="shared" si="20"/>
        <v>maio</v>
      </c>
    </row>
    <row r="67" spans="1:11" x14ac:dyDescent="0.25">
      <c r="A67" s="1480">
        <f t="shared" si="11"/>
        <v>6</v>
      </c>
      <c r="B67" s="1950"/>
      <c r="C67" s="1951" t="s">
        <v>358</v>
      </c>
      <c r="D67" s="1248">
        <v>42510</v>
      </c>
      <c r="E67" s="1249">
        <v>1.8055555556202307E-2</v>
      </c>
      <c r="F67" s="1250">
        <v>42510.702777777777</v>
      </c>
      <c r="G67" s="1250">
        <v>42510.720833333333</v>
      </c>
      <c r="J67" s="975">
        <f>IFERROR(INDEX(Programa!$6:$6,MATCH(D67,Programa!$3:$3,0)),"")</f>
        <v>6</v>
      </c>
      <c r="K67" s="841" t="str">
        <f t="shared" si="20"/>
        <v>maio</v>
      </c>
    </row>
    <row r="68" spans="1:11" x14ac:dyDescent="0.25">
      <c r="A68" s="1480">
        <f t="shared" si="11"/>
        <v>6</v>
      </c>
      <c r="B68" s="1950"/>
      <c r="C68" s="1951" t="s">
        <v>336</v>
      </c>
      <c r="D68" s="1248">
        <v>42510</v>
      </c>
      <c r="E68" s="1249">
        <v>0.16666666666424135</v>
      </c>
      <c r="F68" s="1250">
        <v>42511.083333333336</v>
      </c>
      <c r="G68" s="1250">
        <v>42511.25</v>
      </c>
      <c r="J68" s="975">
        <f>IFERROR(INDEX(Programa!$6:$6,MATCH(D68,Programa!$3:$3,0)),"")</f>
        <v>6</v>
      </c>
      <c r="K68" s="841" t="str">
        <f t="shared" si="20"/>
        <v>maio</v>
      </c>
    </row>
    <row r="69" spans="1:11" x14ac:dyDescent="0.25">
      <c r="A69" s="1480">
        <f t="shared" si="11"/>
        <v>6</v>
      </c>
      <c r="B69" s="1950"/>
      <c r="C69" s="1951" t="s">
        <v>336</v>
      </c>
      <c r="D69" s="1248">
        <v>42511</v>
      </c>
      <c r="E69" s="1249">
        <v>1</v>
      </c>
      <c r="F69" s="1250">
        <v>42511.25</v>
      </c>
      <c r="G69" s="1250">
        <v>42512.25</v>
      </c>
      <c r="J69" s="975">
        <f>IFERROR(INDEX(Programa!$6:$6,MATCH(D69,Programa!$3:$3,0)),"")</f>
        <v>6</v>
      </c>
      <c r="K69" s="841" t="str">
        <f t="shared" si="20"/>
        <v>maio</v>
      </c>
    </row>
    <row r="70" spans="1:11" x14ac:dyDescent="0.25">
      <c r="A70" s="1480">
        <f t="shared" si="11"/>
        <v>6</v>
      </c>
      <c r="B70" s="1950"/>
      <c r="C70" s="1951" t="s">
        <v>336</v>
      </c>
      <c r="D70" s="1248">
        <v>42512</v>
      </c>
      <c r="E70" s="1249">
        <v>0.28125</v>
      </c>
      <c r="F70" s="1250">
        <v>42512.25</v>
      </c>
      <c r="G70" s="1250">
        <v>42512.53125</v>
      </c>
      <c r="J70" s="975">
        <f>IFERROR(INDEX(Programa!$6:$6,MATCH(D70,Programa!$3:$3,0)),"")</f>
        <v>6</v>
      </c>
      <c r="K70" s="841" t="str">
        <f t="shared" ref="K70:K133" si="21">IF(D70="","",TEXT(D70,"MMMM"))</f>
        <v>maio</v>
      </c>
    </row>
    <row r="71" spans="1:11" x14ac:dyDescent="0.25">
      <c r="A71" s="1480">
        <f t="shared" ref="A71:A134" si="22">WEEKNUM(D71,2)-15</f>
        <v>6</v>
      </c>
      <c r="B71" s="1950"/>
      <c r="C71" s="1951" t="s">
        <v>336</v>
      </c>
      <c r="D71" s="1248">
        <v>42512</v>
      </c>
      <c r="E71" s="1249">
        <v>5.4166666668606922E-2</v>
      </c>
      <c r="F71" s="1250">
        <v>42512.685416666667</v>
      </c>
      <c r="G71" s="1250">
        <v>42512.739583333336</v>
      </c>
      <c r="J71" s="975">
        <f>IFERROR(INDEX(Programa!$6:$6,MATCH(D71,Programa!$3:$3,0)),"")</f>
        <v>6</v>
      </c>
      <c r="K71" s="841" t="str">
        <f t="shared" si="21"/>
        <v>maio</v>
      </c>
    </row>
    <row r="72" spans="1:11" x14ac:dyDescent="0.25">
      <c r="A72" s="1480">
        <f t="shared" si="22"/>
        <v>6</v>
      </c>
      <c r="B72" s="1950"/>
      <c r="C72" s="1951" t="s">
        <v>336</v>
      </c>
      <c r="D72" s="1248">
        <v>42512</v>
      </c>
      <c r="E72" s="1249">
        <v>9.0277777781011537E-2</v>
      </c>
      <c r="F72" s="1250">
        <v>42512.815972222219</v>
      </c>
      <c r="G72" s="1250">
        <v>42512.90625</v>
      </c>
      <c r="J72" s="975">
        <f>IFERROR(INDEX(Programa!$6:$6,MATCH(D72,Programa!$3:$3,0)),"")</f>
        <v>6</v>
      </c>
      <c r="K72" s="841" t="str">
        <f t="shared" si="21"/>
        <v>maio</v>
      </c>
    </row>
    <row r="73" spans="1:11" x14ac:dyDescent="0.25">
      <c r="A73" s="1480">
        <f t="shared" si="22"/>
        <v>6</v>
      </c>
      <c r="B73" s="1950"/>
      <c r="C73" s="1951" t="s">
        <v>336</v>
      </c>
      <c r="D73" s="1248">
        <v>42512</v>
      </c>
      <c r="E73" s="1249">
        <v>9.8611111112404615E-2</v>
      </c>
      <c r="F73" s="1250">
        <v>42513.019444444442</v>
      </c>
      <c r="G73" s="1250">
        <v>42513.118055555555</v>
      </c>
      <c r="J73" s="975">
        <f>IFERROR(INDEX(Programa!$6:$6,MATCH(D73,Programa!$3:$3,0)),"")</f>
        <v>6</v>
      </c>
      <c r="K73" s="841" t="str">
        <f t="shared" si="21"/>
        <v>maio</v>
      </c>
    </row>
    <row r="74" spans="1:11" x14ac:dyDescent="0.25">
      <c r="A74" s="1480">
        <f t="shared" si="22"/>
        <v>6</v>
      </c>
      <c r="B74" s="1950"/>
      <c r="C74" s="1951" t="s">
        <v>336</v>
      </c>
      <c r="D74" s="1248">
        <v>42512</v>
      </c>
      <c r="E74" s="1249">
        <v>6.25E-2</v>
      </c>
      <c r="F74" s="1250">
        <v>42513.1875</v>
      </c>
      <c r="G74" s="1250">
        <v>42513.25</v>
      </c>
      <c r="J74" s="975">
        <f>IFERROR(INDEX(Programa!$6:$6,MATCH(D74,Programa!$3:$3,0)),"")</f>
        <v>6</v>
      </c>
      <c r="K74" s="841" t="str">
        <f t="shared" si="21"/>
        <v>maio</v>
      </c>
    </row>
    <row r="75" spans="1:11" x14ac:dyDescent="0.25">
      <c r="A75" s="1480">
        <f t="shared" si="22"/>
        <v>7</v>
      </c>
      <c r="B75" s="1950"/>
      <c r="C75" s="1951" t="s">
        <v>336</v>
      </c>
      <c r="D75" s="1248">
        <v>42513</v>
      </c>
      <c r="E75" s="1249">
        <v>3.2638888886140194E-2</v>
      </c>
      <c r="F75" s="1250">
        <v>42513.390972222223</v>
      </c>
      <c r="G75" s="1250">
        <v>42513.423611111109</v>
      </c>
      <c r="J75" s="975">
        <f>IFERROR(INDEX(Programa!$6:$6,MATCH(D75,Programa!$3:$3,0)),"")</f>
        <v>7</v>
      </c>
      <c r="K75" s="841" t="str">
        <f t="shared" si="21"/>
        <v>maio</v>
      </c>
    </row>
    <row r="76" spans="1:11" x14ac:dyDescent="0.25">
      <c r="A76" s="1480">
        <f t="shared" si="22"/>
        <v>7</v>
      </c>
      <c r="B76" s="1950"/>
      <c r="C76" s="1951" t="s">
        <v>358</v>
      </c>
      <c r="D76" s="1248">
        <v>42513</v>
      </c>
      <c r="E76" s="1249">
        <v>3.7499999998544808E-2</v>
      </c>
      <c r="F76" s="1250">
        <v>42513.99722222222</v>
      </c>
      <c r="G76" s="1250">
        <v>42514.034722222219</v>
      </c>
      <c r="J76" s="975">
        <f>IFERROR(INDEX(Programa!$6:$6,MATCH(D76,Programa!$3:$3,0)),"")</f>
        <v>7</v>
      </c>
      <c r="K76" s="841" t="str">
        <f t="shared" si="21"/>
        <v>maio</v>
      </c>
    </row>
    <row r="77" spans="1:11" x14ac:dyDescent="0.25">
      <c r="A77" s="1480">
        <f t="shared" si="22"/>
        <v>7</v>
      </c>
      <c r="B77" s="1950"/>
      <c r="C77" s="1951" t="s">
        <v>336</v>
      </c>
      <c r="D77" s="1248">
        <v>42514</v>
      </c>
      <c r="E77" s="1249">
        <v>9.0277777781011537E-3</v>
      </c>
      <c r="F77" s="1250">
        <v>42514.479166666664</v>
      </c>
      <c r="G77" s="1250">
        <v>42514.488194444442</v>
      </c>
      <c r="J77" s="975">
        <f>IFERROR(INDEX(Programa!$6:$6,MATCH(D77,Programa!$3:$3,0)),"")</f>
        <v>7</v>
      </c>
      <c r="K77" s="841" t="str">
        <f t="shared" si="21"/>
        <v>maio</v>
      </c>
    </row>
    <row r="78" spans="1:11" x14ac:dyDescent="0.25">
      <c r="A78" s="1480">
        <f t="shared" si="22"/>
        <v>7</v>
      </c>
      <c r="B78" s="1950"/>
      <c r="C78" s="1951" t="s">
        <v>342</v>
      </c>
      <c r="D78" s="1248">
        <v>42514</v>
      </c>
      <c r="E78" s="1249">
        <v>2.4305555554747116E-2</v>
      </c>
      <c r="F78" s="1250">
        <v>42514.510416666664</v>
      </c>
      <c r="G78" s="1250">
        <v>42514.534722222219</v>
      </c>
      <c r="J78" s="975">
        <f>IFERROR(INDEX(Programa!$6:$6,MATCH(D78,Programa!$3:$3,0)),"")</f>
        <v>7</v>
      </c>
      <c r="K78" s="841" t="str">
        <f t="shared" si="21"/>
        <v>maio</v>
      </c>
    </row>
    <row r="79" spans="1:11" x14ac:dyDescent="0.25">
      <c r="A79" s="1480">
        <f t="shared" si="22"/>
        <v>7</v>
      </c>
      <c r="B79" s="1950"/>
      <c r="C79" s="1951" t="s">
        <v>359</v>
      </c>
      <c r="D79" s="1248">
        <v>42514</v>
      </c>
      <c r="E79" s="1249">
        <v>2.569444444088731E-2</v>
      </c>
      <c r="F79" s="1250">
        <v>42514.982638888891</v>
      </c>
      <c r="G79" s="1250">
        <v>42515.008333333331</v>
      </c>
      <c r="J79" s="975">
        <f>IFERROR(INDEX(Programa!$6:$6,MATCH(D79,Programa!$3:$3,0)),"")</f>
        <v>7</v>
      </c>
      <c r="K79" s="841" t="str">
        <f t="shared" si="21"/>
        <v>maio</v>
      </c>
    </row>
    <row r="80" spans="1:11" x14ac:dyDescent="0.25">
      <c r="A80" s="1480">
        <f t="shared" si="22"/>
        <v>7</v>
      </c>
      <c r="B80" s="1950"/>
      <c r="C80" s="1951" t="s">
        <v>358</v>
      </c>
      <c r="D80" s="1248">
        <v>42515</v>
      </c>
      <c r="E80" s="1249">
        <v>9.7222222248092294E-3</v>
      </c>
      <c r="F80" s="1250">
        <v>42515.322916666664</v>
      </c>
      <c r="G80" s="1250">
        <v>42515.332638888889</v>
      </c>
      <c r="J80" s="975">
        <f>IFERROR(INDEX(Programa!$6:$6,MATCH(D80,Programa!$3:$3,0)),"")</f>
        <v>7</v>
      </c>
      <c r="K80" s="841" t="str">
        <f t="shared" si="21"/>
        <v>maio</v>
      </c>
    </row>
    <row r="81" spans="1:11" x14ac:dyDescent="0.25">
      <c r="A81" s="1480">
        <f t="shared" si="22"/>
        <v>7</v>
      </c>
      <c r="B81" s="1950"/>
      <c r="C81" s="1951" t="s">
        <v>342</v>
      </c>
      <c r="D81" s="1248">
        <v>42515</v>
      </c>
      <c r="E81" s="1249">
        <v>4.3055555557657499E-2</v>
      </c>
      <c r="F81" s="1250">
        <v>42515.533333333333</v>
      </c>
      <c r="G81" s="1250">
        <v>42515.576388888891</v>
      </c>
      <c r="J81" s="975">
        <f>IFERROR(INDEX(Programa!$6:$6,MATCH(D81,Programa!$3:$3,0)),"")</f>
        <v>7</v>
      </c>
      <c r="K81" s="841" t="str">
        <f t="shared" si="21"/>
        <v>maio</v>
      </c>
    </row>
    <row r="82" spans="1:11" x14ac:dyDescent="0.25">
      <c r="A82" s="1480">
        <f t="shared" si="22"/>
        <v>7</v>
      </c>
      <c r="B82" s="1950"/>
      <c r="C82" s="1951" t="s">
        <v>358</v>
      </c>
      <c r="D82" s="1248">
        <v>42515</v>
      </c>
      <c r="E82" s="1249">
        <v>1.7361111109494232E-2</v>
      </c>
      <c r="F82" s="1250">
        <v>42515.719444444447</v>
      </c>
      <c r="G82" s="1250">
        <v>42515.736805555556</v>
      </c>
      <c r="J82" s="975">
        <f>IFERROR(INDEX(Programa!$6:$6,MATCH(D82,Programa!$3:$3,0)),"")</f>
        <v>7</v>
      </c>
      <c r="K82" s="841" t="str">
        <f t="shared" si="21"/>
        <v>maio</v>
      </c>
    </row>
    <row r="83" spans="1:11" x14ac:dyDescent="0.25">
      <c r="A83" s="1480">
        <f t="shared" si="22"/>
        <v>7</v>
      </c>
      <c r="B83" s="1950"/>
      <c r="C83" s="1951" t="s">
        <v>358</v>
      </c>
      <c r="D83" s="1248">
        <v>42515</v>
      </c>
      <c r="E83" s="1249">
        <v>1.5277777776645962E-2</v>
      </c>
      <c r="F83" s="1250">
        <v>42516.220833333333</v>
      </c>
      <c r="G83" s="1250">
        <v>42516.236111111109</v>
      </c>
      <c r="J83" s="975">
        <f>IFERROR(INDEX(Programa!$6:$6,MATCH(D83,Programa!$3:$3,0)),"")</f>
        <v>7</v>
      </c>
      <c r="K83" s="841" t="str">
        <f t="shared" si="21"/>
        <v>maio</v>
      </c>
    </row>
    <row r="84" spans="1:11" x14ac:dyDescent="0.25">
      <c r="A84" s="1480">
        <f t="shared" si="22"/>
        <v>7</v>
      </c>
      <c r="B84" s="1950"/>
      <c r="C84" s="1951" t="s">
        <v>358</v>
      </c>
      <c r="D84" s="1248">
        <v>42516</v>
      </c>
      <c r="E84" s="1249">
        <v>6.9444444452528842E-3</v>
      </c>
      <c r="F84" s="1250">
        <v>42516.337500000001</v>
      </c>
      <c r="G84" s="1250">
        <v>42516.344444444447</v>
      </c>
      <c r="J84" s="975">
        <f>IFERROR(INDEX(Programa!$6:$6,MATCH(D84,Programa!$3:$3,0)),"")</f>
        <v>7</v>
      </c>
      <c r="K84" s="841" t="str">
        <f t="shared" si="21"/>
        <v>maio</v>
      </c>
    </row>
    <row r="85" spans="1:11" x14ac:dyDescent="0.25">
      <c r="A85" s="1480">
        <f t="shared" si="22"/>
        <v>7</v>
      </c>
      <c r="B85" s="1950"/>
      <c r="C85" s="1951" t="s">
        <v>342</v>
      </c>
      <c r="D85" s="1248">
        <v>42516</v>
      </c>
      <c r="E85" s="1249">
        <v>1.6666666670062114E-2</v>
      </c>
      <c r="F85" s="1250">
        <v>42516.930555555555</v>
      </c>
      <c r="G85" s="1250">
        <v>42516.947222222225</v>
      </c>
      <c r="J85" s="975">
        <f>IFERROR(INDEX(Programa!$6:$6,MATCH(D85,Programa!$3:$3,0)),"")</f>
        <v>7</v>
      </c>
      <c r="K85" s="841" t="str">
        <f t="shared" si="21"/>
        <v>maio</v>
      </c>
    </row>
    <row r="86" spans="1:11" x14ac:dyDescent="0.25">
      <c r="A86" s="1480">
        <f t="shared" si="22"/>
        <v>7</v>
      </c>
      <c r="B86" s="1950"/>
      <c r="C86" s="1951" t="s">
        <v>342</v>
      </c>
      <c r="D86" s="1248">
        <v>42517</v>
      </c>
      <c r="E86" s="1249">
        <v>9.0277777781011537E-3</v>
      </c>
      <c r="F86" s="1250">
        <v>42517.324305555558</v>
      </c>
      <c r="G86" s="1250">
        <v>42517.333333333336</v>
      </c>
      <c r="J86" s="975">
        <f>IFERROR(INDEX(Programa!$6:$6,MATCH(D86,Programa!$3:$3,0)),"")</f>
        <v>7</v>
      </c>
      <c r="K86" s="841" t="str">
        <f t="shared" si="21"/>
        <v>maio</v>
      </c>
    </row>
    <row r="87" spans="1:11" x14ac:dyDescent="0.25">
      <c r="A87" s="1480">
        <f t="shared" si="22"/>
        <v>7</v>
      </c>
      <c r="B87" s="1950"/>
      <c r="C87" s="1951" t="s">
        <v>358</v>
      </c>
      <c r="D87" s="1248">
        <v>42517</v>
      </c>
      <c r="E87" s="1249">
        <v>3.4722222189884633E-3</v>
      </c>
      <c r="F87" s="1250">
        <v>42517.928472222222</v>
      </c>
      <c r="G87" s="1250">
        <v>42517.931944444441</v>
      </c>
      <c r="J87" s="975">
        <f>IFERROR(INDEX(Programa!$6:$6,MATCH(D87,Programa!$3:$3,0)),"")</f>
        <v>7</v>
      </c>
      <c r="K87" s="841" t="str">
        <f t="shared" si="21"/>
        <v>maio</v>
      </c>
    </row>
    <row r="88" spans="1:11" x14ac:dyDescent="0.25">
      <c r="A88" s="1480">
        <f t="shared" si="22"/>
        <v>7</v>
      </c>
      <c r="B88" s="1950"/>
      <c r="C88" s="1951" t="s">
        <v>358</v>
      </c>
      <c r="D88" s="1248">
        <v>42518</v>
      </c>
      <c r="E88" s="1249">
        <v>1.805555554892635E-2</v>
      </c>
      <c r="F88" s="1250">
        <v>42518.351388888892</v>
      </c>
      <c r="G88" s="1250">
        <v>42518.369444444441</v>
      </c>
      <c r="J88" s="975">
        <f>IFERROR(INDEX(Programa!$6:$6,MATCH(D88,Programa!$3:$3,0)),"")</f>
        <v>7</v>
      </c>
      <c r="K88" s="841" t="str">
        <f t="shared" si="21"/>
        <v>maio</v>
      </c>
    </row>
    <row r="89" spans="1:11" x14ac:dyDescent="0.25">
      <c r="A89" s="1480">
        <f t="shared" si="22"/>
        <v>7</v>
      </c>
      <c r="B89" s="1950"/>
      <c r="C89" s="1951" t="s">
        <v>358</v>
      </c>
      <c r="D89" s="1248">
        <v>42518</v>
      </c>
      <c r="E89" s="1249">
        <v>4.1666666664241347E-2</v>
      </c>
      <c r="F89" s="1250">
        <v>42518.643750000003</v>
      </c>
      <c r="G89" s="1250">
        <v>42518.685416666667</v>
      </c>
      <c r="J89" s="975">
        <f>IFERROR(INDEX(Programa!$6:$6,MATCH(D89,Programa!$3:$3,0)),"")</f>
        <v>7</v>
      </c>
      <c r="K89" s="841" t="str">
        <f t="shared" si="21"/>
        <v>maio</v>
      </c>
    </row>
    <row r="90" spans="1:11" x14ac:dyDescent="0.25">
      <c r="A90" s="1480">
        <f t="shared" si="22"/>
        <v>7</v>
      </c>
      <c r="B90" s="1950"/>
      <c r="C90" s="1951" t="s">
        <v>336</v>
      </c>
      <c r="D90" s="1248">
        <v>42518</v>
      </c>
      <c r="E90" s="1249">
        <v>6.6666666665696539E-2</v>
      </c>
      <c r="F90" s="1250">
        <v>42519.183333333334</v>
      </c>
      <c r="G90" s="1250">
        <v>42519.25</v>
      </c>
      <c r="J90" s="975">
        <f>IFERROR(INDEX(Programa!$6:$6,MATCH(D90,Programa!$3:$3,0)),"")</f>
        <v>7</v>
      </c>
      <c r="K90" s="841" t="str">
        <f t="shared" si="21"/>
        <v>maio</v>
      </c>
    </row>
    <row r="91" spans="1:11" x14ac:dyDescent="0.25">
      <c r="A91" s="1480">
        <f t="shared" si="22"/>
        <v>7</v>
      </c>
      <c r="B91" s="1950"/>
      <c r="C91" s="1951" t="s">
        <v>336</v>
      </c>
      <c r="D91" s="1248">
        <v>42519</v>
      </c>
      <c r="E91" s="1249">
        <v>1</v>
      </c>
      <c r="F91" s="1250">
        <v>42519.25</v>
      </c>
      <c r="G91" s="1250">
        <v>42520.25</v>
      </c>
      <c r="J91" s="975">
        <f>IFERROR(INDEX(Programa!$6:$6,MATCH(D91,Programa!$3:$3,0)),"")</f>
        <v>7</v>
      </c>
      <c r="K91" s="841" t="str">
        <f t="shared" si="21"/>
        <v>maio</v>
      </c>
    </row>
    <row r="92" spans="1:11" x14ac:dyDescent="0.25">
      <c r="A92" s="1480">
        <f t="shared" si="22"/>
        <v>8</v>
      </c>
      <c r="B92" s="1950"/>
      <c r="C92" s="1951" t="s">
        <v>336</v>
      </c>
      <c r="D92" s="1248">
        <v>42520</v>
      </c>
      <c r="E92" s="1249">
        <v>0.4375</v>
      </c>
      <c r="F92" s="1250">
        <v>42520.25</v>
      </c>
      <c r="G92" s="1250">
        <v>42520.6875</v>
      </c>
      <c r="J92" s="975">
        <f>IFERROR(INDEX(Programa!$6:$6,MATCH(D92,Programa!$3:$3,0)),"")</f>
        <v>8</v>
      </c>
      <c r="K92" s="841" t="str">
        <f t="shared" si="21"/>
        <v>maio</v>
      </c>
    </row>
    <row r="93" spans="1:11" x14ac:dyDescent="0.25">
      <c r="A93" s="1480">
        <f t="shared" si="22"/>
        <v>8</v>
      </c>
      <c r="B93" s="1950"/>
      <c r="C93" s="1951" t="s">
        <v>336</v>
      </c>
      <c r="D93" s="1248">
        <v>42520</v>
      </c>
      <c r="E93" s="1249">
        <v>0.47222222221898846</v>
      </c>
      <c r="F93" s="1250">
        <v>42520.777777777781</v>
      </c>
      <c r="G93" s="1250">
        <v>42521.25</v>
      </c>
      <c r="J93" s="975">
        <f>IFERROR(INDEX(Programa!$6:$6,MATCH(D93,Programa!$3:$3,0)),"")</f>
        <v>8</v>
      </c>
      <c r="K93" s="841" t="str">
        <f t="shared" si="21"/>
        <v>maio</v>
      </c>
    </row>
    <row r="94" spans="1:11" x14ac:dyDescent="0.25">
      <c r="A94" s="1480">
        <f t="shared" si="22"/>
        <v>8</v>
      </c>
      <c r="B94" s="1950"/>
      <c r="C94" s="1951" t="s">
        <v>336</v>
      </c>
      <c r="D94" s="1248">
        <v>42521</v>
      </c>
      <c r="E94" s="1249">
        <v>1</v>
      </c>
      <c r="F94" s="1250">
        <v>42521.25</v>
      </c>
      <c r="G94" s="1250">
        <v>42522.25</v>
      </c>
      <c r="J94" s="975">
        <f>IFERROR(INDEX(Programa!$6:$6,MATCH(D94,Programa!$3:$3,0)),"")</f>
        <v>8</v>
      </c>
      <c r="K94" s="841" t="str">
        <f t="shared" si="21"/>
        <v>maio</v>
      </c>
    </row>
    <row r="95" spans="1:11" x14ac:dyDescent="0.25">
      <c r="A95" s="1480">
        <f t="shared" si="22"/>
        <v>8</v>
      </c>
      <c r="B95" s="1950"/>
      <c r="C95" s="1951" t="s">
        <v>336</v>
      </c>
      <c r="D95" s="1248">
        <v>42522</v>
      </c>
      <c r="E95" s="1249">
        <v>1</v>
      </c>
      <c r="F95" s="1250">
        <v>42522.25</v>
      </c>
      <c r="G95" s="1250">
        <v>42523.25</v>
      </c>
      <c r="J95" s="975">
        <f>IFERROR(INDEX(Programa!$6:$6,MATCH(D95,Programa!$3:$3,0)),"")</f>
        <v>8</v>
      </c>
      <c r="K95" s="841" t="str">
        <f t="shared" si="21"/>
        <v>junho</v>
      </c>
    </row>
    <row r="96" spans="1:11" x14ac:dyDescent="0.25">
      <c r="A96" s="1480">
        <f t="shared" si="22"/>
        <v>8</v>
      </c>
      <c r="B96" s="1950"/>
      <c r="C96" s="1951" t="s">
        <v>336</v>
      </c>
      <c r="D96" s="1248">
        <v>42523</v>
      </c>
      <c r="E96" s="1249">
        <v>1</v>
      </c>
      <c r="F96" s="1250">
        <v>42523.25</v>
      </c>
      <c r="G96" s="1250">
        <v>42524.25</v>
      </c>
      <c r="J96" s="975">
        <f>IFERROR(INDEX(Programa!$6:$6,MATCH(D96,Programa!$3:$3,0)),"")</f>
        <v>8</v>
      </c>
      <c r="K96" s="841" t="str">
        <f t="shared" si="21"/>
        <v>junho</v>
      </c>
    </row>
    <row r="97" spans="1:11" x14ac:dyDescent="0.25">
      <c r="A97" s="1480">
        <f t="shared" si="22"/>
        <v>8</v>
      </c>
      <c r="B97" s="1950"/>
      <c r="C97" s="1951" t="s">
        <v>336</v>
      </c>
      <c r="D97" s="1248">
        <v>42524</v>
      </c>
      <c r="E97" s="1249">
        <v>1</v>
      </c>
      <c r="F97" s="1250">
        <v>42524.25</v>
      </c>
      <c r="G97" s="1250">
        <v>42525.25</v>
      </c>
      <c r="J97" s="975">
        <f>IFERROR(INDEX(Programa!$6:$6,MATCH(D97,Programa!$3:$3,0)),"")</f>
        <v>8</v>
      </c>
      <c r="K97" s="841" t="str">
        <f t="shared" si="21"/>
        <v>junho</v>
      </c>
    </row>
    <row r="98" spans="1:11" x14ac:dyDescent="0.25">
      <c r="A98" s="1480">
        <f t="shared" si="22"/>
        <v>8</v>
      </c>
      <c r="B98" s="1950"/>
      <c r="C98" s="1951" t="s">
        <v>336</v>
      </c>
      <c r="D98" s="1248">
        <v>42525</v>
      </c>
      <c r="E98" s="1249">
        <v>1</v>
      </c>
      <c r="F98" s="1250">
        <v>42525.25</v>
      </c>
      <c r="G98" s="1250">
        <v>42526.25</v>
      </c>
      <c r="J98" s="975">
        <f>IFERROR(INDEX(Programa!$6:$6,MATCH(D98,Programa!$3:$3,0)),"")</f>
        <v>8</v>
      </c>
      <c r="K98" s="841" t="str">
        <f t="shared" si="21"/>
        <v>junho</v>
      </c>
    </row>
    <row r="99" spans="1:11" x14ac:dyDescent="0.25">
      <c r="A99" s="1480">
        <f t="shared" si="22"/>
        <v>8</v>
      </c>
      <c r="B99" s="1950"/>
      <c r="C99" s="1951" t="s">
        <v>361</v>
      </c>
      <c r="D99" s="1248">
        <v>42526</v>
      </c>
      <c r="E99" s="1249">
        <v>6.25E-2</v>
      </c>
      <c r="F99" s="1250">
        <v>42526.791666666664</v>
      </c>
      <c r="G99" s="1250">
        <v>42526.854166666664</v>
      </c>
      <c r="J99" s="975">
        <f>IFERROR(INDEX(Programa!$6:$6,MATCH(D99,Programa!$3:$3,0)),"")</f>
        <v>8</v>
      </c>
      <c r="K99" s="841" t="str">
        <f t="shared" si="21"/>
        <v>junho</v>
      </c>
    </row>
    <row r="100" spans="1:11" x14ac:dyDescent="0.25">
      <c r="A100" s="1480">
        <f t="shared" si="22"/>
        <v>8</v>
      </c>
      <c r="B100" s="1950"/>
      <c r="C100" s="1951" t="s">
        <v>336</v>
      </c>
      <c r="D100" s="1248">
        <v>42526</v>
      </c>
      <c r="E100" s="1249">
        <v>5.8333333333333327E-2</v>
      </c>
      <c r="F100" s="1250">
        <v>42526.992361111108</v>
      </c>
      <c r="G100" s="1250">
        <v>42527.050694444442</v>
      </c>
      <c r="J100" s="975">
        <f>IFERROR(INDEX(Programa!$6:$6,MATCH(D100,Programa!$3:$3,0)),"")</f>
        <v>8</v>
      </c>
      <c r="K100" s="841" t="str">
        <f t="shared" si="21"/>
        <v>junho</v>
      </c>
    </row>
    <row r="101" spans="1:11" x14ac:dyDescent="0.25">
      <c r="A101" s="1480">
        <f t="shared" si="22"/>
        <v>8</v>
      </c>
      <c r="B101" s="1950"/>
      <c r="C101" s="1951" t="s">
        <v>357</v>
      </c>
      <c r="D101" s="1248">
        <v>42526</v>
      </c>
      <c r="E101" s="1249">
        <v>0.1013888888888889</v>
      </c>
      <c r="F101" s="1250">
        <v>42527.148611111108</v>
      </c>
      <c r="G101" s="1250">
        <v>42527.25</v>
      </c>
      <c r="J101" s="975">
        <f>IFERROR(INDEX(Programa!$6:$6,MATCH(D101,Programa!$3:$3,0)),"")</f>
        <v>8</v>
      </c>
      <c r="K101" s="841" t="str">
        <f t="shared" si="21"/>
        <v>junho</v>
      </c>
    </row>
    <row r="102" spans="1:11" x14ac:dyDescent="0.25">
      <c r="A102" s="1480">
        <f t="shared" si="22"/>
        <v>9</v>
      </c>
      <c r="B102" s="1950"/>
      <c r="C102" s="1951" t="s">
        <v>357</v>
      </c>
      <c r="D102" s="1248">
        <v>42527</v>
      </c>
      <c r="E102" s="1249">
        <v>0.25555555555911269</v>
      </c>
      <c r="F102" s="1250">
        <v>42527.25</v>
      </c>
      <c r="G102" s="1250">
        <v>42527.505555555559</v>
      </c>
      <c r="J102" s="975">
        <f>IFERROR(INDEX(Programa!$6:$6,MATCH(D102,Programa!$3:$3,0)),"")</f>
        <v>9</v>
      </c>
      <c r="K102" s="841" t="str">
        <f t="shared" si="21"/>
        <v>junho</v>
      </c>
    </row>
    <row r="103" spans="1:11" x14ac:dyDescent="0.25">
      <c r="A103" s="1480">
        <f t="shared" si="22"/>
        <v>9</v>
      </c>
      <c r="B103" s="1950"/>
      <c r="C103" s="1951" t="s">
        <v>357</v>
      </c>
      <c r="D103" s="1248">
        <v>42527</v>
      </c>
      <c r="E103" s="1249">
        <v>0.20833333332848269</v>
      </c>
      <c r="F103" s="1250">
        <v>42527.583333333336</v>
      </c>
      <c r="G103" s="1250">
        <v>42527.791666666664</v>
      </c>
      <c r="J103" s="975">
        <f>IFERROR(INDEX(Programa!$6:$6,MATCH(D103,Programa!$3:$3,0)),"")</f>
        <v>9</v>
      </c>
      <c r="K103" s="841" t="str">
        <f t="shared" si="21"/>
        <v>junho</v>
      </c>
    </row>
    <row r="104" spans="1:11" x14ac:dyDescent="0.25">
      <c r="A104" s="1480">
        <f t="shared" si="22"/>
        <v>9</v>
      </c>
      <c r="B104" s="1950"/>
      <c r="C104" s="1951" t="s">
        <v>357</v>
      </c>
      <c r="D104" s="1248">
        <v>42527</v>
      </c>
      <c r="E104" s="1249">
        <v>0.27430555555474712</v>
      </c>
      <c r="F104" s="1250">
        <v>42527.877083333333</v>
      </c>
      <c r="G104" s="1250">
        <v>42528.151388888888</v>
      </c>
      <c r="J104" s="975">
        <f>IFERROR(INDEX(Programa!$6:$6,MATCH(D104,Programa!$3:$3,0)),"")</f>
        <v>9</v>
      </c>
      <c r="K104" s="841" t="str">
        <f t="shared" si="21"/>
        <v>junho</v>
      </c>
    </row>
    <row r="105" spans="1:11" x14ac:dyDescent="0.25">
      <c r="A105" s="1480">
        <f t="shared" si="22"/>
        <v>9</v>
      </c>
      <c r="B105" s="1950"/>
      <c r="C105" s="1951" t="s">
        <v>357</v>
      </c>
      <c r="D105" s="1248">
        <v>42527</v>
      </c>
      <c r="E105" s="1249">
        <v>3.7499999998544808E-2</v>
      </c>
      <c r="F105" s="1250">
        <v>42528.212500000001</v>
      </c>
      <c r="G105" s="1250">
        <v>42528.25</v>
      </c>
      <c r="J105" s="975">
        <f>IFERROR(INDEX(Programa!$6:$6,MATCH(D105,Programa!$3:$3,0)),"")</f>
        <v>9</v>
      </c>
      <c r="K105" s="841" t="str">
        <f t="shared" si="21"/>
        <v>junho</v>
      </c>
    </row>
    <row r="106" spans="1:11" x14ac:dyDescent="0.25">
      <c r="A106" s="1480">
        <f t="shared" si="22"/>
        <v>9</v>
      </c>
      <c r="B106" s="1950"/>
      <c r="C106" s="1951" t="s">
        <v>357</v>
      </c>
      <c r="D106" s="1248">
        <v>42528</v>
      </c>
      <c r="E106" s="1249">
        <v>8.3333333335758653E-2</v>
      </c>
      <c r="F106" s="1250">
        <v>42528.25</v>
      </c>
      <c r="G106" s="1250">
        <v>42528.333333333336</v>
      </c>
      <c r="J106" s="975">
        <f>IFERROR(INDEX(Programa!$6:$6,MATCH(D106,Programa!$3:$3,0)),"")</f>
        <v>9</v>
      </c>
      <c r="K106" s="841" t="str">
        <f t="shared" si="21"/>
        <v>junho</v>
      </c>
    </row>
    <row r="107" spans="1:11" x14ac:dyDescent="0.25">
      <c r="A107" s="1480">
        <f t="shared" si="22"/>
        <v>9</v>
      </c>
      <c r="B107" s="1950"/>
      <c r="C107" s="1951" t="s">
        <v>336</v>
      </c>
      <c r="D107" s="1248">
        <v>42528</v>
      </c>
      <c r="E107" s="1249">
        <v>0.86388888888905058</v>
      </c>
      <c r="F107" s="1250">
        <v>42528.386111111111</v>
      </c>
      <c r="G107" s="1250">
        <v>42529.25</v>
      </c>
      <c r="J107" s="975">
        <f>IFERROR(INDEX(Programa!$6:$6,MATCH(D107,Programa!$3:$3,0)),"")</f>
        <v>9</v>
      </c>
      <c r="K107" s="841" t="str">
        <f t="shared" si="21"/>
        <v>junho</v>
      </c>
    </row>
    <row r="108" spans="1:11" x14ac:dyDescent="0.25">
      <c r="A108" s="1480">
        <f t="shared" si="22"/>
        <v>9</v>
      </c>
      <c r="B108" s="1950"/>
      <c r="C108" s="1951" t="s">
        <v>336</v>
      </c>
      <c r="D108" s="1248">
        <v>42529</v>
      </c>
      <c r="E108" s="1249">
        <v>0.47916666666424135</v>
      </c>
      <c r="F108" s="1250">
        <v>42529.25</v>
      </c>
      <c r="G108" s="1250">
        <v>42529.729166666664</v>
      </c>
      <c r="J108" s="975">
        <f>IFERROR(INDEX(Programa!$6:$6,MATCH(D108,Programa!$3:$3,0)),"")</f>
        <v>9</v>
      </c>
      <c r="K108" s="841" t="str">
        <f t="shared" si="21"/>
        <v>junho</v>
      </c>
    </row>
    <row r="109" spans="1:11" x14ac:dyDescent="0.25">
      <c r="A109" s="1480">
        <f t="shared" si="22"/>
        <v>9</v>
      </c>
      <c r="B109" s="1950"/>
      <c r="C109" s="1951" t="s">
        <v>336</v>
      </c>
      <c r="D109" s="1248">
        <v>42529</v>
      </c>
      <c r="E109" s="1249">
        <v>3.3333333332848269E-2</v>
      </c>
      <c r="F109" s="1250">
        <v>42529.852083333331</v>
      </c>
      <c r="G109" s="1250">
        <v>42529.885416666664</v>
      </c>
      <c r="J109" s="975">
        <f>IFERROR(INDEX(Programa!$6:$6,MATCH(D109,Programa!$3:$3,0)),"")</f>
        <v>9</v>
      </c>
      <c r="K109" s="841" t="str">
        <f t="shared" si="21"/>
        <v>junho</v>
      </c>
    </row>
    <row r="110" spans="1:11" x14ac:dyDescent="0.25">
      <c r="A110" s="1480">
        <f t="shared" si="22"/>
        <v>9</v>
      </c>
      <c r="B110" s="1950"/>
      <c r="C110" s="1951" t="s">
        <v>336</v>
      </c>
      <c r="D110" s="1248">
        <v>42529</v>
      </c>
      <c r="E110" s="1249">
        <v>7.2916666664241347E-2</v>
      </c>
      <c r="F110" s="1250">
        <v>42529.944444444445</v>
      </c>
      <c r="G110" s="1250">
        <v>42530.017361111109</v>
      </c>
      <c r="J110" s="975">
        <f>IFERROR(INDEX(Programa!$6:$6,MATCH(D110,Programa!$3:$3,0)),"")</f>
        <v>9</v>
      </c>
      <c r="K110" s="841" t="str">
        <f t="shared" si="21"/>
        <v>junho</v>
      </c>
    </row>
    <row r="111" spans="1:11" x14ac:dyDescent="0.25">
      <c r="A111" s="1480">
        <f t="shared" si="22"/>
        <v>9</v>
      </c>
      <c r="B111" s="1950"/>
      <c r="C111" s="1951" t="s">
        <v>336</v>
      </c>
      <c r="D111" s="1248">
        <v>42529</v>
      </c>
      <c r="E111" s="1249">
        <v>5.9027777781011537E-2</v>
      </c>
      <c r="F111" s="1250">
        <v>42530.084722222222</v>
      </c>
      <c r="G111" s="1250">
        <v>42530.143750000003</v>
      </c>
      <c r="J111" s="975">
        <f>IFERROR(INDEX(Programa!$6:$6,MATCH(D111,Programa!$3:$3,0)),"")</f>
        <v>9</v>
      </c>
      <c r="K111" s="841" t="str">
        <f t="shared" si="21"/>
        <v>junho</v>
      </c>
    </row>
    <row r="112" spans="1:11" x14ac:dyDescent="0.25">
      <c r="A112" s="1480">
        <f t="shared" si="22"/>
        <v>9</v>
      </c>
      <c r="B112" s="1950"/>
      <c r="C112" s="1951" t="s">
        <v>357</v>
      </c>
      <c r="D112" s="1248">
        <v>42529</v>
      </c>
      <c r="E112" s="1249">
        <v>5.9722222220443655E-2</v>
      </c>
      <c r="F112" s="1250">
        <v>42530.19027777778</v>
      </c>
      <c r="G112" s="1250">
        <v>42530.25</v>
      </c>
      <c r="J112" s="975">
        <f>IFERROR(INDEX(Programa!$6:$6,MATCH(D112,Programa!$3:$3,0)),"")</f>
        <v>9</v>
      </c>
      <c r="K112" s="841" t="str">
        <f t="shared" si="21"/>
        <v>junho</v>
      </c>
    </row>
    <row r="113" spans="1:11" x14ac:dyDescent="0.25">
      <c r="A113" s="1480">
        <f t="shared" si="22"/>
        <v>9</v>
      </c>
      <c r="B113" s="1950"/>
      <c r="C113" s="1951" t="s">
        <v>357</v>
      </c>
      <c r="D113" s="1248">
        <v>42530</v>
      </c>
      <c r="E113" s="1249">
        <v>2.0833333335758653E-2</v>
      </c>
      <c r="F113" s="1250">
        <v>42530.25</v>
      </c>
      <c r="G113" s="1250">
        <v>42530.270833333336</v>
      </c>
      <c r="J113" s="975">
        <f>IFERROR(INDEX(Programa!$6:$6,MATCH(D113,Programa!$3:$3,0)),"")</f>
        <v>9</v>
      </c>
      <c r="K113" s="841" t="str">
        <f t="shared" si="21"/>
        <v>junho</v>
      </c>
    </row>
    <row r="114" spans="1:11" x14ac:dyDescent="0.25">
      <c r="A114" s="1480">
        <f t="shared" si="22"/>
        <v>9</v>
      </c>
      <c r="B114" s="1950"/>
      <c r="C114" s="1951" t="s">
        <v>357</v>
      </c>
      <c r="D114" s="1248">
        <v>42530</v>
      </c>
      <c r="E114" s="1249">
        <v>9.0972222220443655E-2</v>
      </c>
      <c r="F114" s="1250">
        <v>42530.340277777781</v>
      </c>
      <c r="G114" s="1250">
        <v>42530.431250000001</v>
      </c>
      <c r="J114" s="975">
        <f>IFERROR(INDEX(Programa!$6:$6,MATCH(D114,Programa!$3:$3,0)),"")</f>
        <v>9</v>
      </c>
      <c r="K114" s="841" t="str">
        <f t="shared" si="21"/>
        <v>junho</v>
      </c>
    </row>
    <row r="115" spans="1:11" x14ac:dyDescent="0.25">
      <c r="A115" s="1480">
        <f t="shared" si="22"/>
        <v>9</v>
      </c>
      <c r="B115" s="1950"/>
      <c r="C115" s="1951" t="s">
        <v>357</v>
      </c>
      <c r="D115" s="1248">
        <v>42530</v>
      </c>
      <c r="E115" s="1249">
        <v>0.14583333333575865</v>
      </c>
      <c r="F115" s="1250">
        <v>42530.59375</v>
      </c>
      <c r="G115" s="1250">
        <v>42530.739583333336</v>
      </c>
      <c r="J115" s="975">
        <f>IFERROR(INDEX(Programa!$6:$6,MATCH(D115,Programa!$3:$3,0)),"")</f>
        <v>9</v>
      </c>
      <c r="K115" s="841" t="str">
        <f t="shared" si="21"/>
        <v>junho</v>
      </c>
    </row>
    <row r="116" spans="1:11" x14ac:dyDescent="0.25">
      <c r="A116" s="1480">
        <f t="shared" si="22"/>
        <v>9</v>
      </c>
      <c r="B116" s="1950"/>
      <c r="C116" s="1951" t="s">
        <v>357</v>
      </c>
      <c r="D116" s="1248">
        <v>42530</v>
      </c>
      <c r="E116" s="1249">
        <v>7.7777777776645962E-2</v>
      </c>
      <c r="F116" s="1250">
        <v>42531.022222222222</v>
      </c>
      <c r="G116" s="1250">
        <v>42531.1</v>
      </c>
      <c r="J116" s="975">
        <f>IFERROR(INDEX(Programa!$6:$6,MATCH(D116,Programa!$3:$3,0)),"")</f>
        <v>9</v>
      </c>
      <c r="K116" s="841" t="str">
        <f t="shared" si="21"/>
        <v>junho</v>
      </c>
    </row>
    <row r="117" spans="1:11" x14ac:dyDescent="0.25">
      <c r="A117" s="1480">
        <f t="shared" si="22"/>
        <v>9</v>
      </c>
      <c r="B117" s="1950"/>
      <c r="C117" s="1951" t="s">
        <v>336</v>
      </c>
      <c r="D117" s="1248">
        <v>42533</v>
      </c>
      <c r="E117" s="1249">
        <v>1.3888888890505768E-2</v>
      </c>
      <c r="F117" s="1250">
        <v>42533.326388888891</v>
      </c>
      <c r="G117" s="1250">
        <v>42533.340277777781</v>
      </c>
      <c r="J117" s="975">
        <f>IFERROR(INDEX(Programa!$6:$6,MATCH(D117,Programa!$3:$3,0)),"")</f>
        <v>9</v>
      </c>
      <c r="K117" s="841" t="str">
        <f t="shared" si="21"/>
        <v>junho</v>
      </c>
    </row>
    <row r="118" spans="1:11" x14ac:dyDescent="0.25">
      <c r="A118" s="1480">
        <f t="shared" si="22"/>
        <v>9</v>
      </c>
      <c r="B118" s="1950"/>
      <c r="C118" s="1951" t="s">
        <v>336</v>
      </c>
      <c r="D118" s="1248">
        <v>42533</v>
      </c>
      <c r="E118" s="1249">
        <v>1.2499999997089617E-2</v>
      </c>
      <c r="F118" s="1250">
        <v>42533.567361111112</v>
      </c>
      <c r="G118" s="1250">
        <v>42533.579861111109</v>
      </c>
      <c r="J118" s="975">
        <f>IFERROR(INDEX(Programa!$6:$6,MATCH(D118,Programa!$3:$3,0)),"")</f>
        <v>9</v>
      </c>
      <c r="K118" s="841" t="str">
        <f t="shared" si="21"/>
        <v>junho</v>
      </c>
    </row>
    <row r="119" spans="1:11" x14ac:dyDescent="0.25">
      <c r="A119" s="1480">
        <f t="shared" si="22"/>
        <v>9</v>
      </c>
      <c r="B119" s="1950"/>
      <c r="C119" s="1951" t="s">
        <v>336</v>
      </c>
      <c r="D119" s="1248">
        <v>42533</v>
      </c>
      <c r="E119" s="1249">
        <v>1.5972222223354038E-2</v>
      </c>
      <c r="F119" s="1250">
        <v>42534.138194444444</v>
      </c>
      <c r="G119" s="1250">
        <v>42534.154166666667</v>
      </c>
      <c r="J119" s="975">
        <f>IFERROR(INDEX(Programa!$6:$6,MATCH(D119,Programa!$3:$3,0)),"")</f>
        <v>9</v>
      </c>
      <c r="K119" s="841" t="str">
        <f t="shared" si="21"/>
        <v>junho</v>
      </c>
    </row>
    <row r="120" spans="1:11" x14ac:dyDescent="0.25">
      <c r="A120" s="1480">
        <f t="shared" si="22"/>
        <v>10</v>
      </c>
      <c r="B120" s="1950"/>
      <c r="C120" s="1951" t="s">
        <v>336</v>
      </c>
      <c r="D120" s="1248">
        <v>42534</v>
      </c>
      <c r="E120" s="1249">
        <v>1.4583333329937886E-2</v>
      </c>
      <c r="F120" s="1250">
        <v>42534.25277777778</v>
      </c>
      <c r="G120" s="1250">
        <v>42534.267361111109</v>
      </c>
      <c r="J120" s="975">
        <f>IFERROR(INDEX(Programa!$6:$6,MATCH(D120,Programa!$3:$3,0)),"")</f>
        <v>10</v>
      </c>
      <c r="K120" s="841" t="str">
        <f t="shared" si="21"/>
        <v>junho</v>
      </c>
    </row>
    <row r="121" spans="1:11" x14ac:dyDescent="0.25">
      <c r="A121" s="1480">
        <f t="shared" si="22"/>
        <v>10</v>
      </c>
      <c r="B121" s="1950"/>
      <c r="C121" s="1951" t="s">
        <v>336</v>
      </c>
      <c r="D121" s="1248">
        <v>42534</v>
      </c>
      <c r="E121" s="1249">
        <v>1.2499999997089617E-2</v>
      </c>
      <c r="F121" s="1250">
        <v>42534.708333333336</v>
      </c>
      <c r="G121" s="1250">
        <v>42534.720833333333</v>
      </c>
      <c r="J121" s="975">
        <f>IFERROR(INDEX(Programa!$6:$6,MATCH(D121,Programa!$3:$3,0)),"")</f>
        <v>10</v>
      </c>
      <c r="K121" s="841" t="str">
        <f t="shared" si="21"/>
        <v>junho</v>
      </c>
    </row>
    <row r="122" spans="1:11" x14ac:dyDescent="0.25">
      <c r="A122" s="1480">
        <f t="shared" si="22"/>
        <v>10</v>
      </c>
      <c r="B122" s="1950"/>
      <c r="C122" s="1951" t="s">
        <v>359</v>
      </c>
      <c r="D122" s="1248">
        <v>42535</v>
      </c>
      <c r="E122" s="1249">
        <v>6.9444444452528842E-3</v>
      </c>
      <c r="F122" s="1250">
        <v>42535.875</v>
      </c>
      <c r="G122" s="1250">
        <v>42535.881944444445</v>
      </c>
      <c r="J122" s="975">
        <f>IFERROR(INDEX(Programa!$6:$6,MATCH(D122,Programa!$3:$3,0)),"")</f>
        <v>10</v>
      </c>
      <c r="K122" s="841" t="str">
        <f t="shared" si="21"/>
        <v>junho</v>
      </c>
    </row>
    <row r="123" spans="1:11" x14ac:dyDescent="0.25">
      <c r="A123" s="1480">
        <f t="shared" si="22"/>
        <v>10</v>
      </c>
      <c r="B123" s="1950"/>
      <c r="C123" s="1951" t="s">
        <v>358</v>
      </c>
      <c r="D123" s="1248">
        <v>42535</v>
      </c>
      <c r="E123" s="1249">
        <v>1.4583333329937886E-2</v>
      </c>
      <c r="F123" s="1250">
        <v>42536.104861111111</v>
      </c>
      <c r="G123" s="1250">
        <v>42536.119444444441</v>
      </c>
      <c r="J123" s="975">
        <f>IFERROR(INDEX(Programa!$6:$6,MATCH(D123,Programa!$3:$3,0)),"")</f>
        <v>10</v>
      </c>
      <c r="K123" s="841" t="str">
        <f t="shared" si="21"/>
        <v>junho</v>
      </c>
    </row>
    <row r="124" spans="1:11" x14ac:dyDescent="0.25">
      <c r="A124" s="1480">
        <f t="shared" si="22"/>
        <v>10</v>
      </c>
      <c r="B124" s="1950"/>
      <c r="C124" s="1951" t="s">
        <v>358</v>
      </c>
      <c r="D124" s="1248">
        <v>42536</v>
      </c>
      <c r="E124" s="1249">
        <v>9.0277777781011537E-3</v>
      </c>
      <c r="F124" s="1250">
        <v>42536.692361111112</v>
      </c>
      <c r="G124" s="1250">
        <v>42536.701388888891</v>
      </c>
      <c r="J124" s="975">
        <f>IFERROR(INDEX(Programa!$6:$6,MATCH(D124,Programa!$3:$3,0)),"")</f>
        <v>10</v>
      </c>
      <c r="K124" s="841" t="str">
        <f t="shared" si="21"/>
        <v>junho</v>
      </c>
    </row>
    <row r="125" spans="1:11" x14ac:dyDescent="0.25">
      <c r="A125" s="1480">
        <f t="shared" si="22"/>
        <v>10</v>
      </c>
      <c r="B125" s="1950"/>
      <c r="C125" s="1951" t="s">
        <v>358</v>
      </c>
      <c r="D125" s="1248">
        <v>42537</v>
      </c>
      <c r="E125" s="1249">
        <v>1.3194444444444444E-2</v>
      </c>
      <c r="F125" s="1250">
        <v>42537.29791666667</v>
      </c>
      <c r="G125" s="1250">
        <v>42537.311111111114</v>
      </c>
      <c r="J125" s="975">
        <f>IFERROR(INDEX(Programa!$6:$6,MATCH(D125,Programa!$3:$3,0)),"")</f>
        <v>10</v>
      </c>
      <c r="K125" s="841" t="str">
        <f t="shared" si="21"/>
        <v>junho</v>
      </c>
    </row>
    <row r="126" spans="1:11" x14ac:dyDescent="0.25">
      <c r="A126" s="1480">
        <f t="shared" si="22"/>
        <v>10</v>
      </c>
      <c r="B126" s="1950"/>
      <c r="C126" s="1951" t="s">
        <v>358</v>
      </c>
      <c r="D126" s="1248">
        <v>42539</v>
      </c>
      <c r="E126" s="1249">
        <v>6.9444444452528842E-3</v>
      </c>
      <c r="F126" s="1250">
        <v>42539.329861111109</v>
      </c>
      <c r="G126" s="1250">
        <v>42539.336805555555</v>
      </c>
      <c r="J126" s="975">
        <f>IFERROR(INDEX(Programa!$6:$6,MATCH(D126,Programa!$3:$3,0)),"")</f>
        <v>10</v>
      </c>
      <c r="K126" s="841" t="str">
        <f t="shared" si="21"/>
        <v>junho</v>
      </c>
    </row>
    <row r="127" spans="1:11" x14ac:dyDescent="0.25">
      <c r="A127" s="1480">
        <f t="shared" si="22"/>
        <v>10</v>
      </c>
      <c r="B127" s="1950"/>
      <c r="C127" s="1951" t="s">
        <v>358</v>
      </c>
      <c r="D127" s="1248">
        <v>42539</v>
      </c>
      <c r="E127" s="1249">
        <v>6.9444444452528842E-3</v>
      </c>
      <c r="F127" s="1250">
        <v>42540.059027777781</v>
      </c>
      <c r="G127" s="1250">
        <v>42540.065972222219</v>
      </c>
      <c r="J127" s="975">
        <f>IFERROR(INDEX(Programa!$6:$6,MATCH(D127,Programa!$3:$3,0)),"")</f>
        <v>10</v>
      </c>
      <c r="K127" s="841" t="str">
        <f t="shared" si="21"/>
        <v>junho</v>
      </c>
    </row>
    <row r="128" spans="1:11" x14ac:dyDescent="0.25">
      <c r="A128" s="1480">
        <f t="shared" si="22"/>
        <v>11</v>
      </c>
      <c r="B128" s="1950"/>
      <c r="C128" s="1951" t="s">
        <v>358</v>
      </c>
      <c r="D128" s="1248">
        <v>42542</v>
      </c>
      <c r="E128" s="1249">
        <v>1.3194444443797693E-2</v>
      </c>
      <c r="F128" s="1250">
        <v>42542.382638888892</v>
      </c>
      <c r="G128" s="1250">
        <v>42542.395833333336</v>
      </c>
      <c r="J128" s="975">
        <f>IFERROR(INDEX(Programa!$6:$6,MATCH(D128,Programa!$3:$3,0)),"")</f>
        <v>11</v>
      </c>
      <c r="K128" s="841" t="str">
        <f t="shared" si="21"/>
        <v>junho</v>
      </c>
    </row>
    <row r="129" spans="1:11" x14ac:dyDescent="0.25">
      <c r="A129" s="1480">
        <f t="shared" si="22"/>
        <v>11</v>
      </c>
      <c r="B129" s="1950"/>
      <c r="C129" s="1951" t="s">
        <v>358</v>
      </c>
      <c r="D129" s="1248">
        <v>42542</v>
      </c>
      <c r="E129" s="1249">
        <v>1.4583333337213844E-2</v>
      </c>
      <c r="F129" s="1250">
        <v>42542.602083333331</v>
      </c>
      <c r="G129" s="1250">
        <v>42542.616666666669</v>
      </c>
      <c r="J129" s="975">
        <f>IFERROR(INDEX(Programa!$6:$6,MATCH(D129,Programa!$3:$3,0)),"")</f>
        <v>11</v>
      </c>
      <c r="K129" s="841" t="str">
        <f t="shared" si="21"/>
        <v>junho</v>
      </c>
    </row>
    <row r="130" spans="1:11" x14ac:dyDescent="0.25">
      <c r="A130" s="1480">
        <f t="shared" si="22"/>
        <v>11</v>
      </c>
      <c r="B130" s="1950"/>
      <c r="C130" s="1951" t="s">
        <v>342</v>
      </c>
      <c r="D130" s="1248">
        <v>42544</v>
      </c>
      <c r="E130" s="1249">
        <v>2.2916666668606922E-2</v>
      </c>
      <c r="F130" s="1250">
        <v>42544.407638888886</v>
      </c>
      <c r="G130" s="1250">
        <v>42544.430555555555</v>
      </c>
      <c r="J130" s="975">
        <f>IFERROR(INDEX(Programa!$6:$6,MATCH(D130,Programa!$3:$3,0)),"")</f>
        <v>11</v>
      </c>
      <c r="K130" s="841" t="str">
        <f t="shared" si="21"/>
        <v>junho</v>
      </c>
    </row>
    <row r="131" spans="1:11" x14ac:dyDescent="0.25">
      <c r="A131" s="1480">
        <f t="shared" si="22"/>
        <v>11</v>
      </c>
      <c r="B131" s="1950"/>
      <c r="C131" s="1951" t="s">
        <v>362</v>
      </c>
      <c r="D131" s="1248">
        <v>42544</v>
      </c>
      <c r="E131" s="1249">
        <v>3.8194444437976927E-2</v>
      </c>
      <c r="F131" s="1250">
        <v>42544.652777777781</v>
      </c>
      <c r="G131" s="1250">
        <v>42544.690972222219</v>
      </c>
      <c r="J131" s="975">
        <f>IFERROR(INDEX(Programa!$6:$6,MATCH(D131,Programa!$3:$3,0)),"")</f>
        <v>11</v>
      </c>
      <c r="K131" s="841" t="str">
        <f t="shared" si="21"/>
        <v>junho</v>
      </c>
    </row>
    <row r="132" spans="1:11" x14ac:dyDescent="0.25">
      <c r="A132" s="1480">
        <f t="shared" si="22"/>
        <v>11</v>
      </c>
      <c r="B132" s="1950"/>
      <c r="C132" s="1951" t="s">
        <v>342</v>
      </c>
      <c r="D132" s="1248">
        <v>42546</v>
      </c>
      <c r="E132" s="1249">
        <v>6.9444444452528842E-3</v>
      </c>
      <c r="F132" s="1250">
        <v>42547.064583333333</v>
      </c>
      <c r="G132" s="1250">
        <v>42547.071527777778</v>
      </c>
      <c r="J132" s="975">
        <f>IFERROR(INDEX(Programa!$6:$6,MATCH(D132,Programa!$3:$3,0)),"")</f>
        <v>11</v>
      </c>
      <c r="K132" s="841" t="str">
        <f t="shared" si="21"/>
        <v>junho</v>
      </c>
    </row>
    <row r="133" spans="1:11" x14ac:dyDescent="0.25">
      <c r="A133" s="1480">
        <f t="shared" si="22"/>
        <v>12</v>
      </c>
      <c r="B133" s="1950"/>
      <c r="C133" s="1951" t="s">
        <v>342</v>
      </c>
      <c r="D133" s="1248">
        <v>42549</v>
      </c>
      <c r="E133" s="1249">
        <v>1.2499999997089617E-2</v>
      </c>
      <c r="F133" s="1250">
        <v>42549.304166666669</v>
      </c>
      <c r="G133" s="1250">
        <v>42549.316666666666</v>
      </c>
      <c r="J133" s="975">
        <f>IFERROR(INDEX(Programa!$6:$6,MATCH(D133,Programa!$3:$3,0)),"")</f>
        <v>12</v>
      </c>
      <c r="K133" s="841" t="str">
        <f t="shared" si="21"/>
        <v>junho</v>
      </c>
    </row>
    <row r="134" spans="1:11" x14ac:dyDescent="0.25">
      <c r="A134" s="1480">
        <f t="shared" si="22"/>
        <v>12</v>
      </c>
      <c r="B134" s="1950"/>
      <c r="C134" s="1951" t="s">
        <v>334</v>
      </c>
      <c r="D134" s="1248">
        <v>42549</v>
      </c>
      <c r="E134" s="1249">
        <v>0.16666666666424135</v>
      </c>
      <c r="F134" s="1250">
        <v>42549.333333333336</v>
      </c>
      <c r="G134" s="1250">
        <v>42549.5</v>
      </c>
      <c r="J134" s="975">
        <f>IFERROR(INDEX(Programa!$6:$6,MATCH(D134,Programa!$3:$3,0)),"")</f>
        <v>12</v>
      </c>
      <c r="K134" s="841" t="str">
        <f t="shared" ref="K134:K197" si="23">IF(D134="","",TEXT(D134,"MMMM"))</f>
        <v>junho</v>
      </c>
    </row>
    <row r="135" spans="1:11" x14ac:dyDescent="0.25">
      <c r="A135" s="1480">
        <f t="shared" ref="A135:A160" si="24">WEEKNUM(D135,2)-15</f>
        <v>12</v>
      </c>
      <c r="B135" s="1950"/>
      <c r="C135" s="1951" t="s">
        <v>360</v>
      </c>
      <c r="D135" s="1248">
        <v>42549</v>
      </c>
      <c r="E135" s="1249">
        <v>1.0416666664241347E-2</v>
      </c>
      <c r="F135" s="1250">
        <v>42549.513888888891</v>
      </c>
      <c r="G135" s="1250">
        <v>42549.524305555555</v>
      </c>
      <c r="J135" s="975">
        <f>IFERROR(INDEX(Programa!$6:$6,MATCH(D135,Programa!$3:$3,0)),"")</f>
        <v>12</v>
      </c>
      <c r="K135" s="841" t="str">
        <f t="shared" si="23"/>
        <v>junho</v>
      </c>
    </row>
    <row r="136" spans="1:11" x14ac:dyDescent="0.25">
      <c r="A136" s="1480">
        <f t="shared" si="24"/>
        <v>12</v>
      </c>
      <c r="B136" s="1950"/>
      <c r="C136" s="1951" t="s">
        <v>358</v>
      </c>
      <c r="D136" s="1248">
        <v>42549</v>
      </c>
      <c r="E136" s="1249">
        <v>1.8750000002910383E-2</v>
      </c>
      <c r="F136" s="1250">
        <v>42550.157638888886</v>
      </c>
      <c r="G136" s="1250">
        <v>42550.176388888889</v>
      </c>
      <c r="J136" s="975">
        <f>IFERROR(INDEX(Programa!$6:$6,MATCH(D136,Programa!$3:$3,0)),"")</f>
        <v>12</v>
      </c>
      <c r="K136" s="841" t="str">
        <f t="shared" si="23"/>
        <v>junho</v>
      </c>
    </row>
    <row r="137" spans="1:11" x14ac:dyDescent="0.25">
      <c r="A137" s="1480">
        <f t="shared" si="24"/>
        <v>12</v>
      </c>
      <c r="B137" s="1950"/>
      <c r="C137" s="1951" t="s">
        <v>359</v>
      </c>
      <c r="D137" s="1248">
        <v>42552</v>
      </c>
      <c r="E137" s="1249">
        <v>0.11805555555474712</v>
      </c>
      <c r="F137" s="1250">
        <v>42552.666666666664</v>
      </c>
      <c r="G137" s="1250">
        <v>42552.784722222219</v>
      </c>
      <c r="J137" s="975">
        <f>IFERROR(INDEX(Programa!$6:$6,MATCH(D137,Programa!$3:$3,0)),"")</f>
        <v>12</v>
      </c>
      <c r="K137" s="841" t="str">
        <f t="shared" si="23"/>
        <v>julho</v>
      </c>
    </row>
    <row r="138" spans="1:11" x14ac:dyDescent="0.25">
      <c r="A138" s="1480">
        <f t="shared" si="24"/>
        <v>12</v>
      </c>
      <c r="B138" s="1950"/>
      <c r="C138" s="1951" t="s">
        <v>359</v>
      </c>
      <c r="D138" s="1248">
        <v>42553</v>
      </c>
      <c r="E138" s="1249">
        <v>0.20277777778392192</v>
      </c>
      <c r="F138" s="1250">
        <v>42553.324999999997</v>
      </c>
      <c r="G138" s="1250">
        <v>42553.527777777781</v>
      </c>
      <c r="J138" s="975">
        <f>IFERROR(INDEX(Programa!$6:$6,MATCH(D138,Programa!$3:$3,0)),"")</f>
        <v>12</v>
      </c>
      <c r="K138" s="841" t="str">
        <f t="shared" si="23"/>
        <v>julho</v>
      </c>
    </row>
    <row r="139" spans="1:11" x14ac:dyDescent="0.25">
      <c r="A139" s="1480">
        <f t="shared" si="24"/>
        <v>12</v>
      </c>
      <c r="B139" s="1950"/>
      <c r="C139" s="1951" t="s">
        <v>358</v>
      </c>
      <c r="D139" s="1248">
        <v>42553</v>
      </c>
      <c r="E139" s="1249">
        <v>2.0833333335758653E-2</v>
      </c>
      <c r="F139" s="1250">
        <v>42553.952777777777</v>
      </c>
      <c r="G139" s="1250">
        <v>42553.973611111112</v>
      </c>
      <c r="J139" s="975">
        <f>IFERROR(INDEX(Programa!$6:$6,MATCH(D139,Programa!$3:$3,0)),"")</f>
        <v>12</v>
      </c>
      <c r="K139" s="841" t="str">
        <f t="shared" si="23"/>
        <v>julho</v>
      </c>
    </row>
    <row r="140" spans="1:11" x14ac:dyDescent="0.25">
      <c r="A140" s="1480">
        <f t="shared" si="24"/>
        <v>12</v>
      </c>
      <c r="B140" s="1950"/>
      <c r="C140" s="1951" t="s">
        <v>358</v>
      </c>
      <c r="D140" s="1248">
        <v>42553</v>
      </c>
      <c r="E140" s="1249">
        <v>1.0416666671517305E-2</v>
      </c>
      <c r="F140" s="1250">
        <v>42554.017361111109</v>
      </c>
      <c r="G140" s="1250">
        <v>42554.027777777781</v>
      </c>
      <c r="J140" s="975">
        <f>IFERROR(INDEX(Programa!$6:$6,MATCH(D140,Programa!$3:$3,0)),"")</f>
        <v>12</v>
      </c>
      <c r="K140" s="841" t="str">
        <f t="shared" si="23"/>
        <v>julho</v>
      </c>
    </row>
    <row r="141" spans="1:11" x14ac:dyDescent="0.25">
      <c r="A141" s="1480">
        <f t="shared" si="24"/>
        <v>13</v>
      </c>
      <c r="B141" s="1950"/>
      <c r="C141" s="1951" t="s">
        <v>342</v>
      </c>
      <c r="D141" s="1248">
        <v>42555</v>
      </c>
      <c r="E141" s="1249">
        <v>8.333333331393078E-3</v>
      </c>
      <c r="F141" s="1250">
        <v>42555.395833333336</v>
      </c>
      <c r="G141" s="1250">
        <v>42555.404166666667</v>
      </c>
      <c r="J141" s="975">
        <f>IFERROR(INDEX(Programa!$6:$6,MATCH(D141,Programa!$3:$3,0)),"")</f>
        <v>13</v>
      </c>
      <c r="K141" s="841" t="str">
        <f t="shared" si="23"/>
        <v>julho</v>
      </c>
    </row>
    <row r="142" spans="1:11" x14ac:dyDescent="0.25">
      <c r="A142" s="1480">
        <f t="shared" si="24"/>
        <v>13</v>
      </c>
      <c r="B142" s="1950"/>
      <c r="C142" s="1951" t="s">
        <v>342</v>
      </c>
      <c r="D142" s="1248">
        <v>42555</v>
      </c>
      <c r="E142" s="1249">
        <v>1.3888888890505768E-2</v>
      </c>
      <c r="F142" s="1250">
        <v>42555.586805555555</v>
      </c>
      <c r="G142" s="1250">
        <v>42555.600694444445</v>
      </c>
      <c r="J142" s="975">
        <f>IFERROR(INDEX(Programa!$6:$6,MATCH(D142,Programa!$3:$3,0)),"")</f>
        <v>13</v>
      </c>
      <c r="K142" s="841" t="str">
        <f t="shared" si="23"/>
        <v>julho</v>
      </c>
    </row>
    <row r="143" spans="1:11" x14ac:dyDescent="0.25">
      <c r="A143" s="1480">
        <f t="shared" si="24"/>
        <v>13</v>
      </c>
      <c r="B143" s="1950"/>
      <c r="C143" s="1951" t="s">
        <v>359</v>
      </c>
      <c r="D143" s="1248">
        <v>42555</v>
      </c>
      <c r="E143" s="1249">
        <v>3.4722222218988463E-2</v>
      </c>
      <c r="F143" s="1250">
        <v>42555.739583333336</v>
      </c>
      <c r="G143" s="1250">
        <v>42555.774305555555</v>
      </c>
      <c r="J143" s="975">
        <f>IFERROR(INDEX(Programa!$6:$6,MATCH(D143,Programa!$3:$3,0)),"")</f>
        <v>13</v>
      </c>
      <c r="K143" s="841" t="str">
        <f t="shared" si="23"/>
        <v>julho</v>
      </c>
    </row>
    <row r="144" spans="1:11" x14ac:dyDescent="0.25">
      <c r="A144" s="1480">
        <f t="shared" si="24"/>
        <v>13</v>
      </c>
      <c r="B144" s="1950"/>
      <c r="C144" s="1951" t="s">
        <v>358</v>
      </c>
      <c r="D144" s="1248">
        <v>42555</v>
      </c>
      <c r="E144" s="1249">
        <v>1.0416666671517305E-2</v>
      </c>
      <c r="F144" s="1250">
        <v>42555.992361111108</v>
      </c>
      <c r="G144" s="1250">
        <v>42556.00277777778</v>
      </c>
      <c r="J144" s="975">
        <f>IFERROR(INDEX(Programa!$6:$6,MATCH(D144,Programa!$3:$3,0)),"")</f>
        <v>13</v>
      </c>
      <c r="K144" s="841" t="str">
        <f t="shared" si="23"/>
        <v>julho</v>
      </c>
    </row>
    <row r="145" spans="1:11" x14ac:dyDescent="0.25">
      <c r="A145" s="1480">
        <f t="shared" si="24"/>
        <v>13</v>
      </c>
      <c r="B145" s="1950"/>
      <c r="C145" s="1951" t="s">
        <v>358</v>
      </c>
      <c r="D145" s="1248">
        <v>42555</v>
      </c>
      <c r="E145" s="1249">
        <v>2.361111110803904E-2</v>
      </c>
      <c r="F145" s="1250">
        <v>42556.067361111112</v>
      </c>
      <c r="G145" s="1250">
        <v>42556.09097222222</v>
      </c>
      <c r="J145" s="975">
        <f>IFERROR(INDEX(Programa!$6:$6,MATCH(D145,Programa!$3:$3,0)),"")</f>
        <v>13</v>
      </c>
      <c r="K145" s="841" t="str">
        <f t="shared" si="23"/>
        <v>julho</v>
      </c>
    </row>
    <row r="146" spans="1:11" x14ac:dyDescent="0.25">
      <c r="A146" s="1480">
        <f t="shared" si="24"/>
        <v>13</v>
      </c>
      <c r="B146" s="1950"/>
      <c r="C146" s="1951" t="s">
        <v>358</v>
      </c>
      <c r="D146" s="1248">
        <v>42555</v>
      </c>
      <c r="E146" s="1249">
        <v>1.2500000004365575E-2</v>
      </c>
      <c r="F146" s="1250">
        <v>42556.18472222222</v>
      </c>
      <c r="G146" s="1250">
        <v>42556.197222222225</v>
      </c>
      <c r="J146" s="975">
        <f>IFERROR(INDEX(Programa!$6:$6,MATCH(D146,Programa!$3:$3,0)),"")</f>
        <v>13</v>
      </c>
      <c r="K146" s="841" t="str">
        <f t="shared" si="23"/>
        <v>julho</v>
      </c>
    </row>
    <row r="147" spans="1:11" x14ac:dyDescent="0.25">
      <c r="A147" s="1480">
        <f t="shared" si="24"/>
        <v>13</v>
      </c>
      <c r="B147" s="1950"/>
      <c r="C147" s="1951" t="s">
        <v>358</v>
      </c>
      <c r="D147" s="1248">
        <v>42556</v>
      </c>
      <c r="E147" s="1249">
        <v>1.9444444442342501E-2</v>
      </c>
      <c r="F147" s="1250">
        <v>42556.805555555555</v>
      </c>
      <c r="G147" s="1250">
        <v>42556.824999999997</v>
      </c>
      <c r="J147" s="975">
        <f>IFERROR(INDEX(Programa!$6:$6,MATCH(D147,Programa!$3:$3,0)),"")</f>
        <v>13</v>
      </c>
      <c r="K147" s="841" t="str">
        <f t="shared" si="23"/>
        <v>julho</v>
      </c>
    </row>
    <row r="148" spans="1:11" x14ac:dyDescent="0.25">
      <c r="A148" s="1480">
        <f t="shared" si="24"/>
        <v>13</v>
      </c>
      <c r="B148" s="1950"/>
      <c r="C148" s="1951" t="s">
        <v>358</v>
      </c>
      <c r="D148" s="1248">
        <v>42556</v>
      </c>
      <c r="E148" s="1249">
        <v>2.4305555562023073E-2</v>
      </c>
      <c r="F148" s="1250">
        <v>42556.972222222219</v>
      </c>
      <c r="G148" s="1250">
        <v>42556.996527777781</v>
      </c>
      <c r="J148" s="975">
        <f>IFERROR(INDEX(Programa!$6:$6,MATCH(D148,Programa!$3:$3,0)),"")</f>
        <v>13</v>
      </c>
      <c r="K148" s="841" t="str">
        <f t="shared" si="23"/>
        <v>julho</v>
      </c>
    </row>
    <row r="149" spans="1:11" x14ac:dyDescent="0.25">
      <c r="A149" s="1480">
        <f t="shared" si="24"/>
        <v>13</v>
      </c>
      <c r="B149" s="1950"/>
      <c r="C149" s="1951" t="s">
        <v>358</v>
      </c>
      <c r="D149" s="1248">
        <v>42556</v>
      </c>
      <c r="E149" s="1249">
        <v>1.4583333329937886E-2</v>
      </c>
      <c r="F149" s="1250">
        <v>42557.073611111111</v>
      </c>
      <c r="G149" s="1250">
        <v>42557.088194444441</v>
      </c>
      <c r="J149" s="975">
        <f>IFERROR(INDEX(Programa!$6:$6,MATCH(D149,Programa!$3:$3,0)),"")</f>
        <v>13</v>
      </c>
      <c r="K149" s="841" t="str">
        <f t="shared" si="23"/>
        <v>julho</v>
      </c>
    </row>
    <row r="150" spans="1:11" x14ac:dyDescent="0.25">
      <c r="A150" s="1480">
        <f t="shared" si="24"/>
        <v>13</v>
      </c>
      <c r="B150" s="1950"/>
      <c r="C150" s="1951" t="s">
        <v>358</v>
      </c>
      <c r="D150" s="1248">
        <v>42557</v>
      </c>
      <c r="E150" s="1249">
        <v>1.3888888890505768E-2</v>
      </c>
      <c r="F150" s="1250">
        <v>42557.25</v>
      </c>
      <c r="G150" s="1250">
        <v>42557.263888888891</v>
      </c>
      <c r="J150" s="975">
        <f>IFERROR(INDEX(Programa!$6:$6,MATCH(D150,Programa!$3:$3,0)),"")</f>
        <v>13</v>
      </c>
      <c r="K150" s="841" t="str">
        <f t="shared" si="23"/>
        <v>julho</v>
      </c>
    </row>
    <row r="151" spans="1:11" x14ac:dyDescent="0.25">
      <c r="A151" s="1480">
        <f t="shared" si="24"/>
        <v>13</v>
      </c>
      <c r="B151" s="1950"/>
      <c r="C151" s="1951" t="s">
        <v>358</v>
      </c>
      <c r="D151" s="1248">
        <v>42557</v>
      </c>
      <c r="E151" s="1249">
        <v>1.8055555556202307E-2</v>
      </c>
      <c r="F151" s="1250">
        <v>42557.527083333334</v>
      </c>
      <c r="G151" s="1250">
        <v>42557.545138888891</v>
      </c>
      <c r="J151" s="975">
        <f>IFERROR(INDEX(Programa!$6:$6,MATCH(D151,Programa!$3:$3,0)),"")</f>
        <v>13</v>
      </c>
      <c r="K151" s="841" t="str">
        <f t="shared" si="23"/>
        <v>julho</v>
      </c>
    </row>
    <row r="152" spans="1:11" x14ac:dyDescent="0.25">
      <c r="A152" s="1480">
        <f t="shared" si="24"/>
        <v>13</v>
      </c>
      <c r="B152" s="1950"/>
      <c r="C152" s="1951" t="s">
        <v>358</v>
      </c>
      <c r="D152" s="1248">
        <v>42558</v>
      </c>
      <c r="E152" s="1249">
        <v>8.333333331393078E-3</v>
      </c>
      <c r="F152" s="1250">
        <v>42558.381249999999</v>
      </c>
      <c r="G152" s="1250">
        <v>42558.38958333333</v>
      </c>
      <c r="J152" s="975">
        <f>IFERROR(INDEX(Programa!$6:$6,MATCH(D152,Programa!$3:$3,0)),"")</f>
        <v>13</v>
      </c>
      <c r="K152" s="841" t="str">
        <f t="shared" si="23"/>
        <v>julho</v>
      </c>
    </row>
    <row r="153" spans="1:11" x14ac:dyDescent="0.25">
      <c r="A153" s="1480">
        <f t="shared" si="24"/>
        <v>13</v>
      </c>
      <c r="B153" s="1950"/>
      <c r="C153" s="1951" t="s">
        <v>358</v>
      </c>
      <c r="D153" s="1248">
        <v>42558</v>
      </c>
      <c r="E153" s="1249">
        <v>7.6388888919609599E-3</v>
      </c>
      <c r="F153" s="1250">
        <v>42558.921527777777</v>
      </c>
      <c r="G153" s="1250">
        <v>42558.929166666669</v>
      </c>
      <c r="J153" s="975">
        <f>IFERROR(INDEX(Programa!$6:$6,MATCH(D153,Programa!$3:$3,0)),"")</f>
        <v>13</v>
      </c>
      <c r="K153" s="841" t="str">
        <f t="shared" si="23"/>
        <v>julho</v>
      </c>
    </row>
    <row r="154" spans="1:11" x14ac:dyDescent="0.25">
      <c r="A154" s="1480">
        <f t="shared" si="24"/>
        <v>13</v>
      </c>
      <c r="B154" s="1950"/>
      <c r="C154" s="1951" t="s">
        <v>358</v>
      </c>
      <c r="D154" s="1248">
        <v>42560</v>
      </c>
      <c r="E154" s="1249">
        <v>1.1111111111111112E-2</v>
      </c>
      <c r="F154" s="1250">
        <v>42560.970138888886</v>
      </c>
      <c r="G154" s="1250">
        <v>42560.981249999997</v>
      </c>
      <c r="J154" s="975">
        <f>IFERROR(INDEX(Programa!$6:$6,MATCH(D154,Programa!$3:$3,0)),"")</f>
        <v>13</v>
      </c>
      <c r="K154" s="841" t="str">
        <f t="shared" si="23"/>
        <v>julho</v>
      </c>
    </row>
    <row r="155" spans="1:11" x14ac:dyDescent="0.25">
      <c r="A155" s="1480">
        <f t="shared" si="24"/>
        <v>14</v>
      </c>
      <c r="B155" s="1950"/>
      <c r="C155" s="1951" t="s">
        <v>358</v>
      </c>
      <c r="D155" s="1248">
        <v>42562</v>
      </c>
      <c r="E155" s="1249">
        <v>6.9444444452528842E-3</v>
      </c>
      <c r="F155" s="1250">
        <v>42562.395833333336</v>
      </c>
      <c r="G155" s="1250">
        <v>42562.402777777781</v>
      </c>
      <c r="J155" s="975">
        <f>IFERROR(INDEX(Programa!$6:$6,MATCH(D155,Programa!$3:$3,0)),"")</f>
        <v>14</v>
      </c>
      <c r="K155" s="841" t="str">
        <f t="shared" si="23"/>
        <v>julho</v>
      </c>
    </row>
    <row r="156" spans="1:11" x14ac:dyDescent="0.25">
      <c r="A156" s="1480">
        <f t="shared" si="24"/>
        <v>14</v>
      </c>
      <c r="B156" s="1950"/>
      <c r="C156" s="1951" t="s">
        <v>358</v>
      </c>
      <c r="D156" s="1248">
        <v>42562</v>
      </c>
      <c r="E156" s="1249">
        <v>1.4583333329937886E-2</v>
      </c>
      <c r="F156" s="1250">
        <v>42563.047222222223</v>
      </c>
      <c r="G156" s="1250">
        <v>42563.061805555553</v>
      </c>
      <c r="J156" s="975">
        <f>IFERROR(INDEX(Programa!$6:$6,MATCH(D156,Programa!$3:$3,0)),"")</f>
        <v>14</v>
      </c>
      <c r="K156" s="841" t="str">
        <f t="shared" si="23"/>
        <v>julho</v>
      </c>
    </row>
    <row r="157" spans="1:11" x14ac:dyDescent="0.25">
      <c r="A157" s="1480">
        <f t="shared" si="24"/>
        <v>14</v>
      </c>
      <c r="B157" s="1950"/>
      <c r="C157" s="1951" t="s">
        <v>362</v>
      </c>
      <c r="D157" s="1248">
        <v>42563</v>
      </c>
      <c r="E157" s="1249">
        <v>2.2916666668606922E-2</v>
      </c>
      <c r="F157" s="1250">
        <v>42563.990277777775</v>
      </c>
      <c r="G157" s="1250">
        <v>42564.013194444444</v>
      </c>
      <c r="J157" s="975">
        <f>IFERROR(INDEX(Programa!$6:$6,MATCH(D157,Programa!$3:$3,0)),"")</f>
        <v>14</v>
      </c>
      <c r="K157" s="841" t="str">
        <f t="shared" si="23"/>
        <v>julho</v>
      </c>
    </row>
    <row r="158" spans="1:11" x14ac:dyDescent="0.25">
      <c r="A158" s="1480">
        <f t="shared" si="24"/>
        <v>14</v>
      </c>
      <c r="B158" s="1950"/>
      <c r="C158" s="1951" t="s">
        <v>358</v>
      </c>
      <c r="D158" s="1248">
        <v>42564</v>
      </c>
      <c r="E158" s="1249">
        <v>1.8749999995634425E-2</v>
      </c>
      <c r="F158" s="1250">
        <v>42564.263888888891</v>
      </c>
      <c r="G158" s="1250">
        <v>42564.282638888886</v>
      </c>
      <c r="J158" s="975">
        <f>IFERROR(INDEX(Programa!$6:$6,MATCH(D158,Programa!$3:$3,0)),"")</f>
        <v>14</v>
      </c>
      <c r="K158" s="841" t="str">
        <f t="shared" si="23"/>
        <v>julho</v>
      </c>
    </row>
    <row r="159" spans="1:11" x14ac:dyDescent="0.25">
      <c r="A159" s="1480">
        <f t="shared" si="24"/>
        <v>14</v>
      </c>
      <c r="B159" s="1950"/>
      <c r="C159" s="1951" t="s">
        <v>358</v>
      </c>
      <c r="D159" s="1248">
        <v>42564</v>
      </c>
      <c r="E159" s="1249">
        <v>1.4583333337213844E-2</v>
      </c>
      <c r="F159" s="1250">
        <v>42564.682638888888</v>
      </c>
      <c r="G159" s="1250">
        <v>42564.697222222225</v>
      </c>
      <c r="J159" s="975">
        <f>IFERROR(INDEX(Programa!$6:$6,MATCH(D159,Programa!$3:$3,0)),"")</f>
        <v>14</v>
      </c>
      <c r="K159" s="841" t="str">
        <f t="shared" si="23"/>
        <v>julho</v>
      </c>
    </row>
    <row r="160" spans="1:11" x14ac:dyDescent="0.25">
      <c r="A160" s="1480">
        <f t="shared" si="24"/>
        <v>14</v>
      </c>
      <c r="B160" s="1950"/>
      <c r="C160" s="1951" t="s">
        <v>358</v>
      </c>
      <c r="D160" s="1248">
        <v>42564</v>
      </c>
      <c r="E160" s="1249">
        <v>9.0277777781011537E-3</v>
      </c>
      <c r="F160" s="1250">
        <v>42565.083333333336</v>
      </c>
      <c r="G160" s="1250">
        <v>42565.092361111114</v>
      </c>
      <c r="J160" s="975">
        <f>IFERROR(INDEX(Programa!$6:$6,MATCH(D160,Programa!$3:$3,0)),"")</f>
        <v>14</v>
      </c>
      <c r="K160" s="841" t="str">
        <f t="shared" si="23"/>
        <v>julho</v>
      </c>
    </row>
    <row r="161" spans="1:11" x14ac:dyDescent="0.25">
      <c r="A161" s="1480">
        <f>WEEKNUM(D161,2)-15</f>
        <v>14</v>
      </c>
      <c r="B161" s="1950"/>
      <c r="C161" s="1951" t="s">
        <v>358</v>
      </c>
      <c r="D161" s="1248">
        <v>42565</v>
      </c>
      <c r="E161" s="1249">
        <v>2.7083333334303461E-2</v>
      </c>
      <c r="F161" s="1250">
        <v>42566</v>
      </c>
      <c r="G161" s="1250">
        <v>42566.027083333334</v>
      </c>
      <c r="J161" s="975">
        <f>IFERROR(INDEX(Programa!$6:$6,MATCH(D161,Programa!$3:$3,0)),"")</f>
        <v>14</v>
      </c>
      <c r="K161" s="841" t="str">
        <f t="shared" si="23"/>
        <v>julho</v>
      </c>
    </row>
    <row r="162" spans="1:11" x14ac:dyDescent="0.25">
      <c r="A162" s="1480">
        <f t="shared" ref="A162:A163" si="25">WEEKNUM(D162,2)-15</f>
        <v>14</v>
      </c>
      <c r="B162" s="1950"/>
      <c r="C162" s="1951" t="s">
        <v>358</v>
      </c>
      <c r="D162" s="1248">
        <v>42566</v>
      </c>
      <c r="E162" s="1249">
        <v>1.8750000002910383E-2</v>
      </c>
      <c r="F162" s="1250">
        <v>42566.280555555553</v>
      </c>
      <c r="G162" s="1250">
        <v>42566.299305555556</v>
      </c>
      <c r="J162" s="975">
        <f>IFERROR(INDEX(Programa!$6:$6,MATCH(D162,Programa!$3:$3,0)),"")</f>
        <v>14</v>
      </c>
      <c r="K162" s="841" t="str">
        <f t="shared" si="23"/>
        <v>julho</v>
      </c>
    </row>
    <row r="163" spans="1:11" x14ac:dyDescent="0.25">
      <c r="A163" s="1480">
        <f t="shared" si="25"/>
        <v>14</v>
      </c>
      <c r="B163" s="1950"/>
      <c r="C163" s="1951" t="s">
        <v>358</v>
      </c>
      <c r="D163" s="1248">
        <v>42566</v>
      </c>
      <c r="E163" s="1249">
        <v>1.5277777776645962E-2</v>
      </c>
      <c r="F163" s="1250">
        <v>42566.581250000003</v>
      </c>
      <c r="G163" s="1250">
        <v>42566.59652777778</v>
      </c>
      <c r="J163" s="975">
        <f>IFERROR(INDEX(Programa!$6:$6,MATCH(D163,Programa!$3:$3,0)),"")</f>
        <v>14</v>
      </c>
      <c r="K163" s="841" t="str">
        <f t="shared" si="23"/>
        <v>julho</v>
      </c>
    </row>
    <row r="164" spans="1:11" x14ac:dyDescent="0.25">
      <c r="A164" s="1480">
        <f>WEEKNUM(D164,2)-15</f>
        <v>14</v>
      </c>
      <c r="B164" s="1950"/>
      <c r="C164" s="1951" t="s">
        <v>358</v>
      </c>
      <c r="D164" s="1248">
        <v>42566</v>
      </c>
      <c r="E164" s="1249">
        <v>2.7083333334303461E-2</v>
      </c>
      <c r="F164" s="1250">
        <v>42567</v>
      </c>
      <c r="G164" s="1250">
        <v>42567.027083333334</v>
      </c>
      <c r="J164" s="975">
        <f>IFERROR(INDEX(Programa!$6:$6,MATCH(D164,Programa!$3:$3,0)),"")</f>
        <v>14</v>
      </c>
      <c r="K164" s="841" t="str">
        <f t="shared" si="23"/>
        <v>julho</v>
      </c>
    </row>
    <row r="165" spans="1:11" x14ac:dyDescent="0.25">
      <c r="A165" s="1480">
        <f t="shared" ref="A165:A228" si="26">WEEKNUM(D165,2)-15</f>
        <v>14</v>
      </c>
      <c r="B165" s="1950"/>
      <c r="C165" s="1951" t="s">
        <v>342</v>
      </c>
      <c r="D165" s="1248">
        <v>42568</v>
      </c>
      <c r="E165" s="1249">
        <v>3.680555555911269E-2</v>
      </c>
      <c r="F165" s="1250">
        <v>42568.928472222222</v>
      </c>
      <c r="G165" s="1250">
        <v>42568.965277777781</v>
      </c>
      <c r="J165" s="975">
        <f>IFERROR(INDEX(Programa!$6:$6,MATCH(D165,Programa!$3:$3,0)),"")</f>
        <v>14</v>
      </c>
      <c r="K165" s="841" t="str">
        <f t="shared" si="23"/>
        <v>julho</v>
      </c>
    </row>
    <row r="166" spans="1:11" x14ac:dyDescent="0.25">
      <c r="A166" s="1480">
        <f t="shared" si="26"/>
        <v>15</v>
      </c>
      <c r="B166" s="1950"/>
      <c r="C166" s="1951" t="s">
        <v>358</v>
      </c>
      <c r="D166" s="1248">
        <v>42569</v>
      </c>
      <c r="E166" s="1249">
        <v>3.4722222189884633E-3</v>
      </c>
      <c r="F166" s="1250">
        <v>42569.359722222223</v>
      </c>
      <c r="G166" s="1250">
        <v>42569.363194444442</v>
      </c>
      <c r="J166" s="975">
        <f>IFERROR(INDEX(Programa!$6:$6,MATCH(D166,Programa!$3:$3,0)),"")</f>
        <v>15</v>
      </c>
      <c r="K166" s="841" t="str">
        <f t="shared" si="23"/>
        <v>julho</v>
      </c>
    </row>
    <row r="167" spans="1:11" x14ac:dyDescent="0.25">
      <c r="A167" s="1480">
        <f t="shared" si="26"/>
        <v>15</v>
      </c>
      <c r="B167" s="1950"/>
      <c r="C167" s="1951" t="s">
        <v>359</v>
      </c>
      <c r="D167" s="1248">
        <v>42569</v>
      </c>
      <c r="E167" s="1249">
        <v>2.7777777773735579E-2</v>
      </c>
      <c r="F167" s="1250">
        <v>42569.982638888891</v>
      </c>
      <c r="G167" s="1250">
        <v>42570.010416666664</v>
      </c>
      <c r="J167" s="975">
        <f>IFERROR(INDEX(Programa!$6:$6,MATCH(D167,Programa!$3:$3,0)),"")</f>
        <v>15</v>
      </c>
      <c r="K167" s="841" t="str">
        <f t="shared" si="23"/>
        <v>julho</v>
      </c>
    </row>
    <row r="168" spans="1:11" x14ac:dyDescent="0.25">
      <c r="A168" s="1480">
        <f t="shared" si="26"/>
        <v>15</v>
      </c>
      <c r="B168" s="1950"/>
      <c r="C168" s="1951" t="s">
        <v>359</v>
      </c>
      <c r="D168" s="1248">
        <v>42569</v>
      </c>
      <c r="E168" s="1249">
        <v>2.0833333335758653E-2</v>
      </c>
      <c r="F168" s="1250">
        <v>42569.127083333333</v>
      </c>
      <c r="G168" s="1250">
        <v>42569.147916666669</v>
      </c>
      <c r="J168" s="975">
        <f>IFERROR(INDEX(Programa!$6:$6,MATCH(D168,Programa!$3:$3,0)),"")</f>
        <v>15</v>
      </c>
      <c r="K168" s="841" t="str">
        <f t="shared" si="23"/>
        <v>julho</v>
      </c>
    </row>
    <row r="169" spans="1:11" x14ac:dyDescent="0.25">
      <c r="A169" s="1480">
        <f t="shared" si="26"/>
        <v>15</v>
      </c>
      <c r="B169" s="1950"/>
      <c r="C169" s="1951" t="s">
        <v>359</v>
      </c>
      <c r="D169" s="1248">
        <v>42569</v>
      </c>
      <c r="E169" s="1249">
        <v>5.4166666668606922E-2</v>
      </c>
      <c r="F169" s="1250">
        <v>42570.1875</v>
      </c>
      <c r="G169" s="1250">
        <v>42570.241666666669</v>
      </c>
      <c r="J169" s="975">
        <f>IFERROR(INDEX(Programa!$6:$6,MATCH(D169,Programa!$3:$3,0)),"")</f>
        <v>15</v>
      </c>
      <c r="K169" s="841" t="str">
        <f t="shared" si="23"/>
        <v>julho</v>
      </c>
    </row>
    <row r="170" spans="1:11" x14ac:dyDescent="0.25">
      <c r="A170" s="1480">
        <f t="shared" si="26"/>
        <v>15</v>
      </c>
      <c r="B170" s="1950"/>
      <c r="C170" s="1951" t="s">
        <v>359</v>
      </c>
      <c r="D170" s="1248">
        <v>42570</v>
      </c>
      <c r="E170" s="1249">
        <v>0.3555555555576575</v>
      </c>
      <c r="F170" s="1250">
        <v>42570.314583333333</v>
      </c>
      <c r="G170" s="1250">
        <v>42570.670138888891</v>
      </c>
      <c r="J170" s="975">
        <f>IFERROR(INDEX(Programa!$6:$6,MATCH(D170,Programa!$3:$3,0)),"")</f>
        <v>15</v>
      </c>
      <c r="K170" s="841" t="str">
        <f t="shared" si="23"/>
        <v>julho</v>
      </c>
    </row>
    <row r="171" spans="1:11" x14ac:dyDescent="0.25">
      <c r="A171" s="1480">
        <f t="shared" si="26"/>
        <v>15</v>
      </c>
      <c r="B171" s="1950"/>
      <c r="C171" s="1951" t="s">
        <v>358</v>
      </c>
      <c r="D171" s="1248">
        <v>42571</v>
      </c>
      <c r="E171" s="1249">
        <v>8.3333333313930797E-3</v>
      </c>
      <c r="F171" s="1250">
        <v>42571.631944444445</v>
      </c>
      <c r="G171" s="1250">
        <v>42571.640277777777</v>
      </c>
      <c r="J171" s="975">
        <f>IFERROR(INDEX(Programa!$6:$6,MATCH(D171,Programa!$3:$3,0)),"")</f>
        <v>15</v>
      </c>
      <c r="K171" s="841" t="str">
        <f t="shared" si="23"/>
        <v>julho</v>
      </c>
    </row>
    <row r="172" spans="1:11" x14ac:dyDescent="0.25">
      <c r="A172" s="1480">
        <f t="shared" si="26"/>
        <v>15</v>
      </c>
      <c r="B172" s="1950"/>
      <c r="C172" s="1951" t="s">
        <v>359</v>
      </c>
      <c r="D172" s="1248">
        <v>42573</v>
      </c>
      <c r="E172" s="1249">
        <v>0.19097222221898846</v>
      </c>
      <c r="F172" s="1250">
        <v>42573.583333333336</v>
      </c>
      <c r="G172" s="1250">
        <v>42573.774305555555</v>
      </c>
      <c r="J172" s="975">
        <f>IFERROR(INDEX(Programa!$6:$6,MATCH(D172,Programa!$3:$3,0)),"")</f>
        <v>15</v>
      </c>
      <c r="K172" s="841" t="str">
        <f t="shared" si="23"/>
        <v>julho</v>
      </c>
    </row>
    <row r="173" spans="1:11" x14ac:dyDescent="0.25">
      <c r="A173" s="1480">
        <f t="shared" si="26"/>
        <v>15</v>
      </c>
      <c r="B173" s="1950"/>
      <c r="C173" s="1951" t="s">
        <v>358</v>
      </c>
      <c r="D173" s="1248">
        <v>42574</v>
      </c>
      <c r="E173" s="1249">
        <v>1.3194444443797693E-2</v>
      </c>
      <c r="F173" s="1250">
        <v>42575.015972222223</v>
      </c>
      <c r="G173" s="1250">
        <v>42575.029166666667</v>
      </c>
      <c r="J173" s="975">
        <f>IFERROR(INDEX(Programa!$6:$6,MATCH(D173,Programa!$3:$3,0)),"")</f>
        <v>15</v>
      </c>
      <c r="K173" s="841" t="str">
        <f t="shared" si="23"/>
        <v>julho</v>
      </c>
    </row>
    <row r="174" spans="1:11" x14ac:dyDescent="0.25">
      <c r="A174" s="1480">
        <f t="shared" si="26"/>
        <v>16</v>
      </c>
      <c r="B174" s="1950"/>
      <c r="C174" s="1951" t="s">
        <v>359</v>
      </c>
      <c r="D174" s="1248">
        <v>42576</v>
      </c>
      <c r="E174" s="1249">
        <v>1.3194444443797693E-2</v>
      </c>
      <c r="F174" s="1250">
        <v>42576.676388888889</v>
      </c>
      <c r="G174" s="1250">
        <v>42576.689583333333</v>
      </c>
      <c r="J174" s="975">
        <f>IFERROR(INDEX(Programa!$6:$6,MATCH(D174,Programa!$3:$3,0)),"")</f>
        <v>16</v>
      </c>
      <c r="K174" s="841" t="str">
        <f t="shared" si="23"/>
        <v>julho</v>
      </c>
    </row>
    <row r="175" spans="1:11" x14ac:dyDescent="0.25">
      <c r="A175" s="1480">
        <f t="shared" si="26"/>
        <v>16</v>
      </c>
      <c r="B175" s="1950"/>
      <c r="C175" s="1951" t="s">
        <v>342</v>
      </c>
      <c r="D175" s="1248">
        <v>42576</v>
      </c>
      <c r="E175" s="1249">
        <v>7.6388888846850023E-3</v>
      </c>
      <c r="F175" s="1250">
        <v>42577.070138888892</v>
      </c>
      <c r="G175" s="1250">
        <v>42577.077777777777</v>
      </c>
      <c r="J175" s="975">
        <f>IFERROR(INDEX(Programa!$6:$6,MATCH(D175,Programa!$3:$3,0)),"")</f>
        <v>16</v>
      </c>
      <c r="K175" s="841" t="str">
        <f t="shared" si="23"/>
        <v>julho</v>
      </c>
    </row>
    <row r="176" spans="1:11" x14ac:dyDescent="0.25">
      <c r="A176" s="1480">
        <f t="shared" si="26"/>
        <v>16</v>
      </c>
      <c r="B176" s="1950"/>
      <c r="C176" s="1951" t="s">
        <v>359</v>
      </c>
      <c r="D176" s="1248">
        <v>42576</v>
      </c>
      <c r="E176" s="1249">
        <v>5.5555555591126904E-3</v>
      </c>
      <c r="F176" s="1250">
        <v>42577.229166666664</v>
      </c>
      <c r="G176" s="1250">
        <v>42577.234722222223</v>
      </c>
      <c r="J176" s="975">
        <f>IFERROR(INDEX(Programa!$6:$6,MATCH(D176,Programa!$3:$3,0)),"")</f>
        <v>16</v>
      </c>
      <c r="K176" s="841" t="str">
        <f t="shared" si="23"/>
        <v>julho</v>
      </c>
    </row>
    <row r="177" spans="1:11" x14ac:dyDescent="0.25">
      <c r="A177" s="1480">
        <f t="shared" si="26"/>
        <v>16</v>
      </c>
      <c r="B177" s="1950"/>
      <c r="C177" s="1951" t="s">
        <v>359</v>
      </c>
      <c r="D177" s="1248">
        <v>42577</v>
      </c>
      <c r="E177" s="1249">
        <v>6.9444444452528842E-3</v>
      </c>
      <c r="F177" s="1250">
        <v>42577.326388888891</v>
      </c>
      <c r="G177" s="1250">
        <v>42577.333333333336</v>
      </c>
      <c r="J177" s="975">
        <f>IFERROR(INDEX(Programa!$6:$6,MATCH(D177,Programa!$3:$3,0)),"")</f>
        <v>16</v>
      </c>
      <c r="K177" s="841" t="str">
        <f t="shared" si="23"/>
        <v>julho</v>
      </c>
    </row>
    <row r="178" spans="1:11" x14ac:dyDescent="0.25">
      <c r="A178" s="1480">
        <f t="shared" si="26"/>
        <v>16</v>
      </c>
      <c r="B178" s="1950"/>
      <c r="C178" s="1951" t="s">
        <v>342</v>
      </c>
      <c r="D178" s="1248">
        <v>42577</v>
      </c>
      <c r="E178" s="1249">
        <v>2.0833333328482695E-2</v>
      </c>
      <c r="F178" s="1250">
        <v>42577.420138888891</v>
      </c>
      <c r="G178" s="1250">
        <v>42577.440972222219</v>
      </c>
      <c r="J178" s="975">
        <f>IFERROR(INDEX(Programa!$6:$6,MATCH(D178,Programa!$3:$3,0)),"")</f>
        <v>16</v>
      </c>
      <c r="K178" s="841" t="str">
        <f t="shared" si="23"/>
        <v>julho</v>
      </c>
    </row>
    <row r="179" spans="1:11" x14ac:dyDescent="0.25">
      <c r="A179" s="1480">
        <f t="shared" si="26"/>
        <v>16</v>
      </c>
      <c r="B179" s="1950"/>
      <c r="C179" s="1951" t="s">
        <v>358</v>
      </c>
      <c r="D179" s="1248">
        <v>42579</v>
      </c>
      <c r="E179" s="1249">
        <v>4.8611111124046147E-3</v>
      </c>
      <c r="F179" s="1250">
        <v>42579.45</v>
      </c>
      <c r="G179" s="1250">
        <v>42579.454861111109</v>
      </c>
      <c r="J179" s="975">
        <f>IFERROR(INDEX(Programa!$6:$6,MATCH(D179,Programa!$3:$3,0)),"")</f>
        <v>16</v>
      </c>
      <c r="K179" s="841" t="str">
        <f t="shared" si="23"/>
        <v>julho</v>
      </c>
    </row>
    <row r="180" spans="1:11" x14ac:dyDescent="0.25">
      <c r="A180" s="1480">
        <f t="shared" si="26"/>
        <v>16</v>
      </c>
      <c r="B180" s="1950"/>
      <c r="C180" s="1951" t="s">
        <v>358</v>
      </c>
      <c r="D180" s="1248">
        <v>42579</v>
      </c>
      <c r="E180" s="1249">
        <v>1.3888888890505768E-2</v>
      </c>
      <c r="F180" s="1250">
        <v>42579.512499999997</v>
      </c>
      <c r="G180" s="1250">
        <v>42579.526388888888</v>
      </c>
      <c r="J180" s="975">
        <f>IFERROR(INDEX(Programa!$6:$6,MATCH(D180,Programa!$3:$3,0)),"")</f>
        <v>16</v>
      </c>
      <c r="K180" s="841" t="str">
        <f t="shared" si="23"/>
        <v>julho</v>
      </c>
    </row>
    <row r="181" spans="1:11" x14ac:dyDescent="0.25">
      <c r="A181" s="1480">
        <f t="shared" si="26"/>
        <v>16</v>
      </c>
      <c r="B181" s="1950"/>
      <c r="C181" s="1951" t="s">
        <v>359</v>
      </c>
      <c r="D181" s="1248">
        <v>42579</v>
      </c>
      <c r="E181" s="1249">
        <v>5.5555555591126904E-3</v>
      </c>
      <c r="F181" s="1250">
        <v>42579.541666666664</v>
      </c>
      <c r="G181" s="1250">
        <v>42579.547222222223</v>
      </c>
      <c r="J181" s="975">
        <f>IFERROR(INDEX(Programa!$6:$6,MATCH(D181,Programa!$3:$3,0)),"")</f>
        <v>16</v>
      </c>
      <c r="K181" s="841" t="str">
        <f t="shared" si="23"/>
        <v>julho</v>
      </c>
    </row>
    <row r="182" spans="1:11" x14ac:dyDescent="0.25">
      <c r="A182" s="1480">
        <f t="shared" si="26"/>
        <v>16</v>
      </c>
      <c r="B182" s="1950"/>
      <c r="C182" s="1951" t="s">
        <v>358</v>
      </c>
      <c r="D182" s="1248">
        <v>42579</v>
      </c>
      <c r="E182" s="1249">
        <v>1.5277777776645962E-2</v>
      </c>
      <c r="F182" s="1250">
        <v>42580</v>
      </c>
      <c r="G182" s="1250">
        <v>42580.015277777777</v>
      </c>
      <c r="J182" s="975">
        <f>IFERROR(INDEX(Programa!$6:$6,MATCH(D182,Programa!$3:$3,0)),"")</f>
        <v>16</v>
      </c>
      <c r="K182" s="841" t="str">
        <f t="shared" si="23"/>
        <v>julho</v>
      </c>
    </row>
    <row r="183" spans="1:11" x14ac:dyDescent="0.25">
      <c r="A183" s="1480">
        <f t="shared" si="26"/>
        <v>16</v>
      </c>
      <c r="B183" s="1950"/>
      <c r="C183" s="1951" t="s">
        <v>358</v>
      </c>
      <c r="D183" s="1248">
        <v>42579</v>
      </c>
      <c r="E183" s="1249">
        <v>2.0138888889050577E-2</v>
      </c>
      <c r="F183" s="1250">
        <v>42580.138194444444</v>
      </c>
      <c r="G183" s="1250">
        <v>42580.158333333333</v>
      </c>
      <c r="J183" s="975">
        <f>IFERROR(INDEX(Programa!$6:$6,MATCH(D183,Programa!$3:$3,0)),"")</f>
        <v>16</v>
      </c>
      <c r="K183" s="841" t="str">
        <f t="shared" si="23"/>
        <v>julho</v>
      </c>
    </row>
    <row r="184" spans="1:11" x14ac:dyDescent="0.25">
      <c r="A184" s="1480">
        <f t="shared" si="26"/>
        <v>16</v>
      </c>
      <c r="B184" s="1950"/>
      <c r="C184" s="1951" t="s">
        <v>358</v>
      </c>
      <c r="D184" s="1248">
        <v>42580</v>
      </c>
      <c r="E184" s="1249">
        <v>1.6666666670062114E-2</v>
      </c>
      <c r="F184" s="1250">
        <v>42580.26458333333</v>
      </c>
      <c r="G184" s="1250">
        <v>42580.28125</v>
      </c>
      <c r="J184" s="975">
        <f>IFERROR(INDEX(Programa!$6:$6,MATCH(D184,Programa!$3:$3,0)),"")</f>
        <v>16</v>
      </c>
      <c r="K184" s="841" t="str">
        <f t="shared" si="23"/>
        <v>julho</v>
      </c>
    </row>
    <row r="185" spans="1:11" x14ac:dyDescent="0.25">
      <c r="A185" s="1480">
        <f t="shared" si="26"/>
        <v>16</v>
      </c>
      <c r="B185" s="1950"/>
      <c r="C185" s="1951" t="s">
        <v>358</v>
      </c>
      <c r="D185" s="1248">
        <v>42580</v>
      </c>
      <c r="E185" s="1249">
        <v>1.0416666664241347E-2</v>
      </c>
      <c r="F185" s="1250">
        <v>42581.212500000001</v>
      </c>
      <c r="G185" s="1250">
        <v>42581.222916666666</v>
      </c>
      <c r="J185" s="975">
        <f>IFERROR(INDEX(Programa!$6:$6,MATCH(D185,Programa!$3:$3,0)),"")</f>
        <v>16</v>
      </c>
      <c r="K185" s="841" t="str">
        <f t="shared" si="23"/>
        <v>julho</v>
      </c>
    </row>
    <row r="186" spans="1:11" x14ac:dyDescent="0.25">
      <c r="A186" s="1480">
        <f t="shared" si="26"/>
        <v>16</v>
      </c>
      <c r="B186" s="1950"/>
      <c r="C186" s="1951" t="s">
        <v>358</v>
      </c>
      <c r="D186" s="1248">
        <v>42581</v>
      </c>
      <c r="E186" s="1249">
        <v>1.5972222223354038E-2</v>
      </c>
      <c r="F186" s="1250">
        <v>42581.259027777778</v>
      </c>
      <c r="G186" s="1250">
        <v>42581.275000000001</v>
      </c>
      <c r="J186" s="975">
        <f>IFERROR(INDEX(Programa!$6:$6,MATCH(D186,Programa!$3:$3,0)),"")</f>
        <v>16</v>
      </c>
      <c r="K186" s="841" t="str">
        <f t="shared" si="23"/>
        <v>julho</v>
      </c>
    </row>
    <row r="187" spans="1:11" x14ac:dyDescent="0.25">
      <c r="A187" s="1480">
        <f t="shared" si="26"/>
        <v>16</v>
      </c>
      <c r="B187" s="1950"/>
      <c r="C187" s="1951" t="s">
        <v>358</v>
      </c>
      <c r="D187" s="1248">
        <v>42581</v>
      </c>
      <c r="E187" s="1249">
        <v>1.1111111110949423E-2</v>
      </c>
      <c r="F187" s="1250">
        <v>42582.092361111114</v>
      </c>
      <c r="G187" s="1250">
        <v>42582.103472222225</v>
      </c>
      <c r="J187" s="975">
        <f>IFERROR(INDEX(Programa!$6:$6,MATCH(D187,Programa!$3:$3,0)),"")</f>
        <v>16</v>
      </c>
      <c r="K187" s="841" t="str">
        <f t="shared" si="23"/>
        <v>julho</v>
      </c>
    </row>
    <row r="188" spans="1:11" x14ac:dyDescent="0.25">
      <c r="A188" s="1480">
        <f t="shared" si="26"/>
        <v>17</v>
      </c>
      <c r="B188" s="1950"/>
      <c r="C188" s="1951" t="s">
        <v>358</v>
      </c>
      <c r="D188" s="1248">
        <v>42583</v>
      </c>
      <c r="E188" s="1249">
        <v>1.1805555557657499E-2</v>
      </c>
      <c r="F188" s="1250">
        <v>42583.25</v>
      </c>
      <c r="G188" s="1250">
        <v>42583.261805555558</v>
      </c>
      <c r="J188" s="975">
        <f>IFERROR(INDEX(Programa!$6:$6,MATCH(D188,Programa!$3:$3,0)),"")</f>
        <v>17</v>
      </c>
      <c r="K188" s="841" t="str">
        <f t="shared" si="23"/>
        <v>agosto</v>
      </c>
    </row>
    <row r="189" spans="1:11" x14ac:dyDescent="0.25">
      <c r="A189" s="1480">
        <f t="shared" si="26"/>
        <v>17</v>
      </c>
      <c r="B189" s="1950"/>
      <c r="C189" s="1951" t="s">
        <v>362</v>
      </c>
      <c r="D189" s="1248">
        <v>42583</v>
      </c>
      <c r="E189" s="1249">
        <v>1.2499999997089617E-2</v>
      </c>
      <c r="F189" s="1250">
        <v>42583.583333333336</v>
      </c>
      <c r="G189" s="1250">
        <v>42583.595833333333</v>
      </c>
      <c r="J189" s="975">
        <f>IFERROR(INDEX(Programa!$6:$6,MATCH(D189,Programa!$3:$3,0)),"")</f>
        <v>17</v>
      </c>
      <c r="K189" s="841" t="str">
        <f t="shared" si="23"/>
        <v>agosto</v>
      </c>
    </row>
    <row r="190" spans="1:11" x14ac:dyDescent="0.25">
      <c r="A190" s="1480">
        <f t="shared" si="26"/>
        <v>17</v>
      </c>
      <c r="B190" s="1950"/>
      <c r="C190" s="1951" t="s">
        <v>358</v>
      </c>
      <c r="D190" s="1248">
        <v>42583</v>
      </c>
      <c r="E190" s="1249">
        <v>9.7222222175332718E-3</v>
      </c>
      <c r="F190" s="1250">
        <v>42584.038888888892</v>
      </c>
      <c r="G190" s="1250">
        <v>42584.048611111109</v>
      </c>
      <c r="J190" s="975">
        <f>IFERROR(INDEX(Programa!$6:$6,MATCH(D190,Programa!$3:$3,0)),"")</f>
        <v>17</v>
      </c>
      <c r="K190" s="841" t="str">
        <f t="shared" si="23"/>
        <v>agosto</v>
      </c>
    </row>
    <row r="191" spans="1:11" x14ac:dyDescent="0.25">
      <c r="A191" s="1480">
        <f t="shared" si="26"/>
        <v>17</v>
      </c>
      <c r="B191" s="1950"/>
      <c r="C191" s="1951" t="s">
        <v>358</v>
      </c>
      <c r="D191" s="1248">
        <v>42584</v>
      </c>
      <c r="E191" s="1249">
        <v>9.7222222248092294E-3</v>
      </c>
      <c r="F191" s="1250">
        <v>42584.548611111109</v>
      </c>
      <c r="G191" s="1250">
        <v>42584.558333333334</v>
      </c>
      <c r="J191" s="975">
        <f>IFERROR(INDEX(Programa!$6:$6,MATCH(D191,Programa!$3:$3,0)),"")</f>
        <v>17</v>
      </c>
      <c r="K191" s="841" t="str">
        <f t="shared" si="23"/>
        <v>agosto</v>
      </c>
    </row>
    <row r="192" spans="1:11" x14ac:dyDescent="0.25">
      <c r="A192" s="1480">
        <f t="shared" si="26"/>
        <v>17</v>
      </c>
      <c r="B192" s="1950"/>
      <c r="C192" s="1951" t="s">
        <v>358</v>
      </c>
      <c r="D192" s="1248">
        <v>42585</v>
      </c>
      <c r="E192" s="1249">
        <v>6.9444444452528842E-3</v>
      </c>
      <c r="F192" s="1250">
        <v>42585.324999999997</v>
      </c>
      <c r="G192" s="1250">
        <v>42585.331944444442</v>
      </c>
      <c r="J192" s="975">
        <f>IFERROR(INDEX(Programa!$6:$6,MATCH(D192,Programa!$3:$3,0)),"")</f>
        <v>17</v>
      </c>
      <c r="K192" s="841" t="str">
        <f t="shared" si="23"/>
        <v>agosto</v>
      </c>
    </row>
    <row r="193" spans="1:11" x14ac:dyDescent="0.25">
      <c r="A193" s="1480">
        <f t="shared" si="26"/>
        <v>17</v>
      </c>
      <c r="B193" s="1950"/>
      <c r="C193" s="1951" t="s">
        <v>358</v>
      </c>
      <c r="D193" s="1248">
        <v>42585</v>
      </c>
      <c r="E193" s="1249">
        <v>1.2499999997089617E-2</v>
      </c>
      <c r="F193" s="1250">
        <v>42586.170138888891</v>
      </c>
      <c r="G193" s="1250">
        <v>42586.182638888888</v>
      </c>
      <c r="J193" s="975">
        <f>IFERROR(INDEX(Programa!$6:$6,MATCH(D193,Programa!$3:$3,0)),"")</f>
        <v>17</v>
      </c>
      <c r="K193" s="841" t="str">
        <f t="shared" si="23"/>
        <v>agosto</v>
      </c>
    </row>
    <row r="194" spans="1:11" x14ac:dyDescent="0.25">
      <c r="A194" s="1480">
        <f t="shared" si="26"/>
        <v>17</v>
      </c>
      <c r="B194" s="1950"/>
      <c r="C194" s="1951" t="s">
        <v>358</v>
      </c>
      <c r="D194" s="1248">
        <v>42585</v>
      </c>
      <c r="E194" s="1249">
        <v>1.1805555550381541E-2</v>
      </c>
      <c r="F194" s="1250">
        <v>42586.208333333336</v>
      </c>
      <c r="G194" s="1250">
        <v>42586.220138888886</v>
      </c>
      <c r="J194" s="975">
        <f>IFERROR(INDEX(Programa!$6:$6,MATCH(D194,Programa!$3:$3,0)),"")</f>
        <v>17</v>
      </c>
      <c r="K194" s="841" t="str">
        <f t="shared" si="23"/>
        <v>agosto</v>
      </c>
    </row>
    <row r="195" spans="1:11" x14ac:dyDescent="0.25">
      <c r="A195" s="1480">
        <f t="shared" si="26"/>
        <v>17</v>
      </c>
      <c r="B195" s="1950"/>
      <c r="C195" s="1951" t="s">
        <v>358</v>
      </c>
      <c r="D195" s="1248">
        <v>42586</v>
      </c>
      <c r="E195" s="1249">
        <v>6.9444444452528842E-3</v>
      </c>
      <c r="F195" s="1250">
        <v>42586.375</v>
      </c>
      <c r="G195" s="1250">
        <v>42586.381944444445</v>
      </c>
      <c r="J195" s="975">
        <f>IFERROR(INDEX(Programa!$6:$6,MATCH(D195,Programa!$3:$3,0)),"")</f>
        <v>17</v>
      </c>
      <c r="K195" s="841" t="str">
        <f t="shared" si="23"/>
        <v>agosto</v>
      </c>
    </row>
    <row r="196" spans="1:11" x14ac:dyDescent="0.25">
      <c r="A196" s="1480">
        <f t="shared" si="26"/>
        <v>17</v>
      </c>
      <c r="B196" s="1950"/>
      <c r="C196" s="1951" t="s">
        <v>342</v>
      </c>
      <c r="D196" s="1248">
        <v>42586</v>
      </c>
      <c r="E196" s="1249">
        <v>1.1805555550381541E-2</v>
      </c>
      <c r="F196" s="1250">
        <v>42586.420138888891</v>
      </c>
      <c r="G196" s="1250">
        <v>42586.431944444441</v>
      </c>
      <c r="J196" s="975">
        <f>IFERROR(INDEX(Programa!$6:$6,MATCH(D196,Programa!$3:$3,0)),"")</f>
        <v>17</v>
      </c>
      <c r="K196" s="841" t="str">
        <f t="shared" si="23"/>
        <v>agosto</v>
      </c>
    </row>
    <row r="197" spans="1:11" x14ac:dyDescent="0.25">
      <c r="A197" s="1480">
        <f t="shared" si="26"/>
        <v>17</v>
      </c>
      <c r="B197" s="1950"/>
      <c r="C197" s="1951" t="s">
        <v>358</v>
      </c>
      <c r="D197" s="1248">
        <v>42586</v>
      </c>
      <c r="E197" s="1249">
        <v>1.0416666664241347E-2</v>
      </c>
      <c r="F197" s="1250">
        <v>42586.677083333336</v>
      </c>
      <c r="G197" s="1250">
        <v>42586.6875</v>
      </c>
      <c r="J197" s="975">
        <f>IFERROR(INDEX(Programa!$6:$6,MATCH(D197,Programa!$3:$3,0)),"")</f>
        <v>17</v>
      </c>
      <c r="K197" s="841" t="str">
        <f t="shared" si="23"/>
        <v>agosto</v>
      </c>
    </row>
    <row r="198" spans="1:11" x14ac:dyDescent="0.25">
      <c r="A198" s="1480">
        <f t="shared" si="26"/>
        <v>17</v>
      </c>
      <c r="B198" s="1950"/>
      <c r="C198" s="1951" t="s">
        <v>359</v>
      </c>
      <c r="D198" s="1248">
        <v>42586</v>
      </c>
      <c r="E198" s="1249">
        <v>2.4305555554747116E-2</v>
      </c>
      <c r="F198" s="1250">
        <v>42587.072916666664</v>
      </c>
      <c r="G198" s="1250">
        <v>42587.097222222219</v>
      </c>
      <c r="J198" s="975">
        <f>IFERROR(INDEX(Programa!$6:$6,MATCH(D198,Programa!$3:$3,0)),"")</f>
        <v>17</v>
      </c>
      <c r="K198" s="841" t="str">
        <f t="shared" ref="K198:K261" si="27">IF(D198="","",TEXT(D198,"MMMM"))</f>
        <v>agosto</v>
      </c>
    </row>
    <row r="199" spans="1:11" x14ac:dyDescent="0.25">
      <c r="A199" s="1480">
        <f t="shared" si="26"/>
        <v>17</v>
      </c>
      <c r="B199" s="2291"/>
      <c r="C199" s="2292" t="s">
        <v>358</v>
      </c>
      <c r="D199" s="1807">
        <v>42587</v>
      </c>
      <c r="E199" s="1808">
        <v>9.0277777781011537E-3</v>
      </c>
      <c r="F199" s="1809">
        <v>42588.13958333333</v>
      </c>
      <c r="G199" s="1809">
        <v>42588.148611111108</v>
      </c>
      <c r="J199" s="975">
        <f>IFERROR(INDEX(Programa!$6:$6,MATCH(D199,Programa!$3:$3,0)),"")</f>
        <v>17</v>
      </c>
      <c r="K199" s="841" t="str">
        <f t="shared" si="27"/>
        <v>agosto</v>
      </c>
    </row>
    <row r="200" spans="1:11" x14ac:dyDescent="0.25">
      <c r="A200" s="1480">
        <f t="shared" si="26"/>
        <v>17</v>
      </c>
      <c r="B200" s="2291"/>
      <c r="C200" s="2292" t="s">
        <v>362</v>
      </c>
      <c r="D200" s="1807">
        <v>42587</v>
      </c>
      <c r="E200" s="1808">
        <v>2.8472222220443655E-2</v>
      </c>
      <c r="F200" s="1809">
        <v>42588.160416666666</v>
      </c>
      <c r="G200" s="1809">
        <v>42588.188888888886</v>
      </c>
      <c r="J200" s="975">
        <f>IFERROR(INDEX(Programa!$6:$6,MATCH(D200,Programa!$3:$3,0)),"")</f>
        <v>17</v>
      </c>
      <c r="K200" s="841" t="str">
        <f t="shared" si="27"/>
        <v>agosto</v>
      </c>
    </row>
    <row r="201" spans="1:11" x14ac:dyDescent="0.25">
      <c r="A201" s="1480">
        <f t="shared" si="26"/>
        <v>17</v>
      </c>
      <c r="B201" s="2291"/>
      <c r="C201" s="2292" t="s">
        <v>358</v>
      </c>
      <c r="D201" s="1807">
        <v>42588</v>
      </c>
      <c r="E201" s="1808">
        <v>2.1527777775190771E-2</v>
      </c>
      <c r="F201" s="1809">
        <v>42588.333333333336</v>
      </c>
      <c r="G201" s="1809">
        <v>42588.354861111111</v>
      </c>
      <c r="J201" s="975">
        <f>IFERROR(INDEX(Programa!$6:$6,MATCH(D201,Programa!$3:$3,0)),"")</f>
        <v>17</v>
      </c>
      <c r="K201" s="841" t="str">
        <f t="shared" si="27"/>
        <v>agosto</v>
      </c>
    </row>
    <row r="202" spans="1:11" x14ac:dyDescent="0.25">
      <c r="A202" s="1480">
        <f t="shared" si="26"/>
        <v>17</v>
      </c>
      <c r="B202" s="2291"/>
      <c r="C202" s="2292" t="s">
        <v>358</v>
      </c>
      <c r="D202" s="1807">
        <v>42588</v>
      </c>
      <c r="E202" s="1808">
        <v>1.3888888883229811E-2</v>
      </c>
      <c r="F202" s="1809">
        <v>42589.552083333336</v>
      </c>
      <c r="G202" s="1809">
        <v>42589.565972222219</v>
      </c>
      <c r="J202" s="975">
        <f>IFERROR(INDEX(Programa!$6:$6,MATCH(D202,Programa!$3:$3,0)),"")</f>
        <v>17</v>
      </c>
      <c r="K202" s="841" t="str">
        <f t="shared" si="27"/>
        <v>agosto</v>
      </c>
    </row>
    <row r="203" spans="1:11" x14ac:dyDescent="0.25">
      <c r="A203" s="1480">
        <f t="shared" si="26"/>
        <v>17</v>
      </c>
      <c r="B203" s="2291"/>
      <c r="C203" s="2292" t="s">
        <v>358</v>
      </c>
      <c r="D203" s="1807">
        <v>42588</v>
      </c>
      <c r="E203" s="1808">
        <v>6.9444444379769266E-3</v>
      </c>
      <c r="F203" s="1809">
        <v>42588.934027777781</v>
      </c>
      <c r="G203" s="1809">
        <v>42588.940972222219</v>
      </c>
      <c r="J203" s="975">
        <f>IFERROR(INDEX(Programa!$6:$6,MATCH(D203,Programa!$3:$3,0)),"")</f>
        <v>17</v>
      </c>
      <c r="K203" s="841" t="str">
        <f t="shared" si="27"/>
        <v>agosto</v>
      </c>
    </row>
    <row r="204" spans="1:11" x14ac:dyDescent="0.25">
      <c r="A204" s="1480">
        <f t="shared" si="26"/>
        <v>17</v>
      </c>
      <c r="B204" s="2293"/>
      <c r="C204" s="2292" t="s">
        <v>358</v>
      </c>
      <c r="D204" s="1810">
        <v>42588</v>
      </c>
      <c r="E204" s="1249">
        <v>1.1805555550381541E-2</v>
      </c>
      <c r="F204" s="1811">
        <v>42589.007638888892</v>
      </c>
      <c r="G204" s="1811">
        <v>42589.019444444442</v>
      </c>
      <c r="J204" s="975">
        <f>IFERROR(INDEX(Programa!$6:$6,MATCH(D204,Programa!$3:$3,0)),"")</f>
        <v>17</v>
      </c>
      <c r="K204" s="841" t="str">
        <f t="shared" si="27"/>
        <v>agosto</v>
      </c>
    </row>
    <row r="205" spans="1:11" x14ac:dyDescent="0.25">
      <c r="A205" s="1480">
        <f t="shared" si="26"/>
        <v>17</v>
      </c>
      <c r="B205" s="1950"/>
      <c r="C205" s="1951" t="s">
        <v>358</v>
      </c>
      <c r="D205" s="1248">
        <v>42589</v>
      </c>
      <c r="E205" s="1249">
        <v>1.7361111116770189E-2</v>
      </c>
      <c r="F205" s="1250">
        <v>42589.440972222219</v>
      </c>
      <c r="G205" s="1250">
        <v>42589.458333333336</v>
      </c>
      <c r="J205" s="975">
        <f>IFERROR(INDEX(Programa!$6:$6,MATCH(D205,Programa!$3:$3,0)),"")</f>
        <v>17</v>
      </c>
      <c r="K205" s="841" t="str">
        <f t="shared" si="27"/>
        <v>agosto</v>
      </c>
    </row>
    <row r="206" spans="1:11" x14ac:dyDescent="0.25">
      <c r="A206" s="1480">
        <f t="shared" si="26"/>
        <v>17</v>
      </c>
      <c r="B206" s="1950"/>
      <c r="C206" s="1951" t="s">
        <v>358</v>
      </c>
      <c r="D206" s="1248">
        <v>42589</v>
      </c>
      <c r="E206" s="1249">
        <v>9.0277777781011537E-3</v>
      </c>
      <c r="F206" s="1250">
        <v>42589.591666666667</v>
      </c>
      <c r="G206" s="1250">
        <v>42589.600694444445</v>
      </c>
      <c r="J206" s="975">
        <f>IFERROR(INDEX(Programa!$6:$6,MATCH(D206,Programa!$3:$3,0)),"")</f>
        <v>17</v>
      </c>
      <c r="K206" s="841" t="str">
        <f t="shared" si="27"/>
        <v>agosto</v>
      </c>
    </row>
    <row r="207" spans="1:11" x14ac:dyDescent="0.25">
      <c r="A207" s="1480">
        <f t="shared" si="26"/>
        <v>17</v>
      </c>
      <c r="B207" s="1950"/>
      <c r="C207" s="1951" t="s">
        <v>358</v>
      </c>
      <c r="D207" s="1248">
        <v>42589</v>
      </c>
      <c r="E207" s="1249">
        <v>1.0416666664241347E-2</v>
      </c>
      <c r="F207" s="1250">
        <v>42589.833333333336</v>
      </c>
      <c r="G207" s="1250">
        <v>42589.84375</v>
      </c>
      <c r="J207" s="975">
        <f>IFERROR(INDEX(Programa!$6:$6,MATCH(D207,Programa!$3:$3,0)),"")</f>
        <v>17</v>
      </c>
      <c r="K207" s="841" t="str">
        <f t="shared" si="27"/>
        <v>agosto</v>
      </c>
    </row>
    <row r="208" spans="1:11" x14ac:dyDescent="0.25">
      <c r="A208" s="1480">
        <f t="shared" si="26"/>
        <v>17</v>
      </c>
      <c r="B208" s="1950"/>
      <c r="C208" s="1951" t="s">
        <v>358</v>
      </c>
      <c r="D208" s="1248">
        <v>42589</v>
      </c>
      <c r="E208" s="1249">
        <v>1.3888888890505768E-2</v>
      </c>
      <c r="F208" s="1250">
        <v>42589.845138888886</v>
      </c>
      <c r="G208" s="1250">
        <v>42589.859027777777</v>
      </c>
      <c r="J208" s="975">
        <f>IFERROR(INDEX(Programa!$6:$6,MATCH(D208,Programa!$3:$3,0)),"")</f>
        <v>17</v>
      </c>
      <c r="K208" s="841" t="str">
        <f t="shared" si="27"/>
        <v>agosto</v>
      </c>
    </row>
    <row r="209" spans="1:11" x14ac:dyDescent="0.25">
      <c r="A209" s="1480">
        <f t="shared" si="26"/>
        <v>17</v>
      </c>
      <c r="B209" s="1950"/>
      <c r="C209" s="1951" t="s">
        <v>358</v>
      </c>
      <c r="D209" s="1248">
        <v>42589</v>
      </c>
      <c r="E209" s="1249">
        <v>1.3194444443797693E-2</v>
      </c>
      <c r="F209" s="1250">
        <v>42590.019444444442</v>
      </c>
      <c r="G209" s="1250">
        <v>42590.032638888886</v>
      </c>
      <c r="J209" s="975">
        <f>IFERROR(INDEX(Programa!$6:$6,MATCH(D209,Programa!$3:$3,0)),"")</f>
        <v>17</v>
      </c>
      <c r="K209" s="841" t="str">
        <f t="shared" si="27"/>
        <v>agosto</v>
      </c>
    </row>
    <row r="210" spans="1:11" x14ac:dyDescent="0.25">
      <c r="A210" s="1480">
        <f t="shared" si="26"/>
        <v>18</v>
      </c>
      <c r="B210" s="1950"/>
      <c r="C210" s="1951" t="s">
        <v>342</v>
      </c>
      <c r="D210" s="1248">
        <v>42590</v>
      </c>
      <c r="E210" s="1249">
        <v>3.6111111112404615E-2</v>
      </c>
      <c r="F210" s="1250">
        <v>42590.375</v>
      </c>
      <c r="G210" s="1250">
        <v>42590.411111111112</v>
      </c>
      <c r="J210" s="975">
        <f>IFERROR(INDEX(Programa!$6:$6,MATCH(D210,Programa!$3:$3,0)),"")</f>
        <v>18</v>
      </c>
      <c r="K210" s="841" t="str">
        <f t="shared" si="27"/>
        <v>agosto</v>
      </c>
    </row>
    <row r="211" spans="1:11" x14ac:dyDescent="0.25">
      <c r="A211" s="1480">
        <f t="shared" si="26"/>
        <v>18</v>
      </c>
      <c r="B211" s="1950"/>
      <c r="C211" s="1951" t="s">
        <v>358</v>
      </c>
      <c r="D211" s="1248">
        <v>42590</v>
      </c>
      <c r="E211" s="1249">
        <v>7.6388888919609599E-3</v>
      </c>
      <c r="F211" s="1250">
        <v>42590.650694444441</v>
      </c>
      <c r="G211" s="1250">
        <v>42590.658333333333</v>
      </c>
      <c r="J211" s="975">
        <f>IFERROR(INDEX(Programa!$6:$6,MATCH(D211,Programa!$3:$3,0)),"")</f>
        <v>18</v>
      </c>
      <c r="K211" s="841" t="str">
        <f t="shared" si="27"/>
        <v>agosto</v>
      </c>
    </row>
    <row r="212" spans="1:11" x14ac:dyDescent="0.25">
      <c r="A212" s="1480">
        <f t="shared" si="26"/>
        <v>18</v>
      </c>
      <c r="B212" s="1950"/>
      <c r="C212" s="1951" t="s">
        <v>358</v>
      </c>
      <c r="D212" s="1248">
        <v>42590</v>
      </c>
      <c r="E212" s="1249">
        <v>1.4583333329937886E-2</v>
      </c>
      <c r="F212" s="1250">
        <v>42590.72152777778</v>
      </c>
      <c r="G212" s="1250">
        <v>42590.736111111109</v>
      </c>
      <c r="J212" s="975">
        <f>IFERROR(INDEX(Programa!$6:$6,MATCH(D212,Programa!$3:$3,0)),"")</f>
        <v>18</v>
      </c>
      <c r="K212" s="841" t="str">
        <f t="shared" si="27"/>
        <v>agosto</v>
      </c>
    </row>
    <row r="213" spans="1:11" x14ac:dyDescent="0.25">
      <c r="A213" s="1480">
        <f t="shared" si="26"/>
        <v>18</v>
      </c>
      <c r="B213" s="1950"/>
      <c r="C213" s="1951" t="s">
        <v>358</v>
      </c>
      <c r="D213" s="1248">
        <v>42591</v>
      </c>
      <c r="E213" s="1249">
        <v>6.9444444452528842E-3</v>
      </c>
      <c r="F213" s="1250">
        <v>42591.290972222225</v>
      </c>
      <c r="G213" s="1250">
        <v>42591.29791666667</v>
      </c>
      <c r="J213" s="975">
        <f>IFERROR(INDEX(Programa!$6:$6,MATCH(D213,Programa!$3:$3,0)),"")</f>
        <v>18</v>
      </c>
      <c r="K213" s="841" t="str">
        <f t="shared" si="27"/>
        <v>agosto</v>
      </c>
    </row>
    <row r="214" spans="1:11" x14ac:dyDescent="0.25">
      <c r="A214" s="1480">
        <f t="shared" si="26"/>
        <v>18</v>
      </c>
      <c r="B214" s="1950"/>
      <c r="C214" s="1951" t="s">
        <v>334</v>
      </c>
      <c r="D214" s="1248">
        <v>42591</v>
      </c>
      <c r="E214" s="1249">
        <v>0.23958333332848269</v>
      </c>
      <c r="F214" s="1250">
        <v>42591.333333333336</v>
      </c>
      <c r="G214" s="1250">
        <v>42591.572916666664</v>
      </c>
      <c r="J214" s="975">
        <f>IFERROR(INDEX(Programa!$6:$6,MATCH(D214,Programa!$3:$3,0)),"")</f>
        <v>18</v>
      </c>
      <c r="K214" s="841" t="str">
        <f t="shared" si="27"/>
        <v>agosto</v>
      </c>
    </row>
    <row r="215" spans="1:11" x14ac:dyDescent="0.25">
      <c r="A215" s="1480">
        <f t="shared" si="26"/>
        <v>18</v>
      </c>
      <c r="B215" s="1950"/>
      <c r="C215" s="1951" t="s">
        <v>358</v>
      </c>
      <c r="D215" s="1248">
        <v>42591</v>
      </c>
      <c r="E215" s="1249">
        <v>7.6388888919609599E-3</v>
      </c>
      <c r="F215" s="1250">
        <v>42591.806944444441</v>
      </c>
      <c r="G215" s="1250">
        <v>42591.814583333333</v>
      </c>
      <c r="J215" s="975">
        <f>IFERROR(INDEX(Programa!$6:$6,MATCH(D215,Programa!$3:$3,0)),"")</f>
        <v>18</v>
      </c>
      <c r="K215" s="841" t="str">
        <f t="shared" si="27"/>
        <v>agosto</v>
      </c>
    </row>
    <row r="216" spans="1:11" x14ac:dyDescent="0.25">
      <c r="A216" s="1480">
        <f t="shared" si="26"/>
        <v>18</v>
      </c>
      <c r="B216" s="1950"/>
      <c r="C216" s="1951" t="s">
        <v>358</v>
      </c>
      <c r="D216" s="1248">
        <v>42592</v>
      </c>
      <c r="E216" s="1249">
        <v>6.9444444452528842E-3</v>
      </c>
      <c r="F216" s="1250">
        <v>42592.357638888891</v>
      </c>
      <c r="G216" s="1250">
        <v>42592.364583333336</v>
      </c>
      <c r="J216" s="975">
        <f>IFERROR(INDEX(Programa!$6:$6,MATCH(D216,Programa!$3:$3,0)),"")</f>
        <v>18</v>
      </c>
      <c r="K216" s="841" t="str">
        <f t="shared" si="27"/>
        <v>agosto</v>
      </c>
    </row>
    <row r="217" spans="1:11" x14ac:dyDescent="0.25">
      <c r="A217" s="1480">
        <f t="shared" si="26"/>
        <v>18</v>
      </c>
      <c r="B217" s="1950"/>
      <c r="C217" s="1951" t="s">
        <v>358</v>
      </c>
      <c r="D217" s="1248">
        <v>42592</v>
      </c>
      <c r="E217" s="1249">
        <v>1.7361111109494232E-2</v>
      </c>
      <c r="F217" s="1250">
        <v>42592.500694444447</v>
      </c>
      <c r="G217" s="1250">
        <v>42592.518055555556</v>
      </c>
      <c r="J217" s="975">
        <f>IFERROR(INDEX(Programa!$6:$6,MATCH(D217,Programa!$3:$3,0)),"")</f>
        <v>18</v>
      </c>
      <c r="K217" s="841" t="str">
        <f t="shared" si="27"/>
        <v>agosto</v>
      </c>
    </row>
    <row r="218" spans="1:11" x14ac:dyDescent="0.25">
      <c r="A218" s="1480">
        <f t="shared" si="26"/>
        <v>18</v>
      </c>
      <c r="B218" s="1950"/>
      <c r="C218" s="1951" t="s">
        <v>358</v>
      </c>
      <c r="D218" s="1248">
        <v>42592</v>
      </c>
      <c r="E218" s="1249">
        <v>6.9444444452528842E-3</v>
      </c>
      <c r="F218" s="1250">
        <v>42592.85</v>
      </c>
      <c r="G218" s="1250">
        <v>42592.856944444444</v>
      </c>
      <c r="J218" s="975">
        <f>IFERROR(INDEX(Programa!$6:$6,MATCH(D218,Programa!$3:$3,0)),"")</f>
        <v>18</v>
      </c>
      <c r="K218" s="841" t="str">
        <f t="shared" si="27"/>
        <v>agosto</v>
      </c>
    </row>
    <row r="219" spans="1:11" x14ac:dyDescent="0.25">
      <c r="A219" s="1480">
        <f t="shared" si="26"/>
        <v>18</v>
      </c>
      <c r="B219" s="1950"/>
      <c r="C219" s="1951" t="s">
        <v>358</v>
      </c>
      <c r="D219" s="1248">
        <v>42592</v>
      </c>
      <c r="E219" s="1249">
        <v>1.1805555557657499E-2</v>
      </c>
      <c r="F219" s="1250">
        <v>42593</v>
      </c>
      <c r="G219" s="1250">
        <v>42593.011805555558</v>
      </c>
      <c r="J219" s="975">
        <f>IFERROR(INDEX(Programa!$6:$6,MATCH(D219,Programa!$3:$3,0)),"")</f>
        <v>18</v>
      </c>
      <c r="K219" s="841" t="str">
        <f t="shared" si="27"/>
        <v>agosto</v>
      </c>
    </row>
    <row r="220" spans="1:11" x14ac:dyDescent="0.25">
      <c r="A220" s="1480">
        <f t="shared" si="26"/>
        <v>18</v>
      </c>
      <c r="B220" s="1950"/>
      <c r="C220" s="1951" t="s">
        <v>358</v>
      </c>
      <c r="D220" s="1248">
        <v>42592</v>
      </c>
      <c r="E220" s="1249">
        <v>1.4583333329937886E-2</v>
      </c>
      <c r="F220" s="1250">
        <v>42593.067361111112</v>
      </c>
      <c r="G220" s="1250">
        <v>42593.081944444442</v>
      </c>
      <c r="J220" s="975">
        <f>IFERROR(INDEX(Programa!$6:$6,MATCH(D220,Programa!$3:$3,0)),"")</f>
        <v>18</v>
      </c>
      <c r="K220" s="841" t="str">
        <f t="shared" si="27"/>
        <v>agosto</v>
      </c>
    </row>
    <row r="221" spans="1:11" x14ac:dyDescent="0.25">
      <c r="A221" s="1480">
        <f t="shared" si="26"/>
        <v>18</v>
      </c>
      <c r="B221" s="1950"/>
      <c r="C221" s="1951" t="s">
        <v>358</v>
      </c>
      <c r="D221" s="1248">
        <v>42592</v>
      </c>
      <c r="E221" s="1249">
        <v>9.7222222175332718E-3</v>
      </c>
      <c r="F221" s="1250">
        <v>42593.217361111114</v>
      </c>
      <c r="G221" s="1250">
        <v>42593.227083333331</v>
      </c>
      <c r="J221" s="975">
        <f>IFERROR(INDEX(Programa!$6:$6,MATCH(D221,Programa!$3:$3,0)),"")</f>
        <v>18</v>
      </c>
      <c r="K221" s="841" t="str">
        <f t="shared" si="27"/>
        <v>agosto</v>
      </c>
    </row>
    <row r="222" spans="1:11" x14ac:dyDescent="0.25">
      <c r="A222" s="1480">
        <f t="shared" si="26"/>
        <v>18</v>
      </c>
      <c r="B222" s="1950"/>
      <c r="C222" s="1951" t="s">
        <v>358</v>
      </c>
      <c r="D222" s="1248">
        <v>42593</v>
      </c>
      <c r="E222" s="1249">
        <v>1.8750000002910383E-2</v>
      </c>
      <c r="F222" s="1250">
        <v>42593.347222222219</v>
      </c>
      <c r="G222" s="1250">
        <v>42593.365972222222</v>
      </c>
      <c r="J222" s="975">
        <f>IFERROR(INDEX(Programa!$6:$6,MATCH(D222,Programa!$3:$3,0)),"")</f>
        <v>18</v>
      </c>
      <c r="K222" s="841" t="str">
        <f t="shared" si="27"/>
        <v>agosto</v>
      </c>
    </row>
    <row r="223" spans="1:11" x14ac:dyDescent="0.25">
      <c r="A223" s="1480">
        <f t="shared" si="26"/>
        <v>18</v>
      </c>
      <c r="B223" s="1950"/>
      <c r="C223" s="1951" t="s">
        <v>358</v>
      </c>
      <c r="D223" s="1248">
        <v>42593</v>
      </c>
      <c r="E223" s="1249">
        <v>6.9444444379769266E-3</v>
      </c>
      <c r="F223" s="1250">
        <v>42594.226388888892</v>
      </c>
      <c r="G223" s="1250">
        <v>42594.23333333333</v>
      </c>
      <c r="J223" s="975">
        <f>IFERROR(INDEX(Programa!$6:$6,MATCH(D223,Programa!$3:$3,0)),"")</f>
        <v>18</v>
      </c>
      <c r="K223" s="841" t="str">
        <f t="shared" si="27"/>
        <v>agosto</v>
      </c>
    </row>
    <row r="224" spans="1:11" x14ac:dyDescent="0.25">
      <c r="A224" s="1480">
        <f t="shared" si="26"/>
        <v>18</v>
      </c>
      <c r="B224" s="1950"/>
      <c r="C224" s="1951" t="s">
        <v>358</v>
      </c>
      <c r="D224" s="1248">
        <v>42594</v>
      </c>
      <c r="E224" s="1249">
        <v>1.3194444443797693E-2</v>
      </c>
      <c r="F224" s="1250">
        <v>42594.552777777775</v>
      </c>
      <c r="G224" s="1250">
        <v>42594.565972222219</v>
      </c>
      <c r="J224" s="975">
        <f>IFERROR(INDEX(Programa!$6:$6,MATCH(D224,Programa!$3:$3,0)),"")</f>
        <v>18</v>
      </c>
      <c r="K224" s="841" t="str">
        <f t="shared" si="27"/>
        <v>agosto</v>
      </c>
    </row>
    <row r="225" spans="1:11" x14ac:dyDescent="0.25">
      <c r="A225" s="1480">
        <f t="shared" si="26"/>
        <v>18</v>
      </c>
      <c r="B225" s="1950"/>
      <c r="C225" s="1951" t="s">
        <v>359</v>
      </c>
      <c r="D225" s="1248">
        <v>42594</v>
      </c>
      <c r="E225" s="1249">
        <v>6.9444444452528842E-3</v>
      </c>
      <c r="F225" s="1250">
        <v>42594.592361111114</v>
      </c>
      <c r="G225" s="1250">
        <v>42594.599305555559</v>
      </c>
      <c r="J225" s="975">
        <f>IFERROR(INDEX(Programa!$6:$6,MATCH(D225,Programa!$3:$3,0)),"")</f>
        <v>18</v>
      </c>
      <c r="K225" s="841" t="str">
        <f t="shared" si="27"/>
        <v>agosto</v>
      </c>
    </row>
    <row r="226" spans="1:11" x14ac:dyDescent="0.25">
      <c r="A226" s="1480">
        <f t="shared" si="26"/>
        <v>18</v>
      </c>
      <c r="B226" s="1950"/>
      <c r="C226" s="1951" t="s">
        <v>342</v>
      </c>
      <c r="D226" s="1248">
        <v>42594</v>
      </c>
      <c r="E226" s="1249">
        <v>9.0277777781011537E-3</v>
      </c>
      <c r="F226" s="1250">
        <v>42595.195833333331</v>
      </c>
      <c r="G226" s="1250">
        <v>42595.204861111109</v>
      </c>
      <c r="J226" s="975">
        <f>IFERROR(INDEX(Programa!$6:$6,MATCH(D226,Programa!$3:$3,0)),"")</f>
        <v>18</v>
      </c>
      <c r="K226" s="841" t="str">
        <f t="shared" si="27"/>
        <v>agosto</v>
      </c>
    </row>
    <row r="227" spans="1:11" x14ac:dyDescent="0.25">
      <c r="A227" s="1480">
        <f t="shared" si="26"/>
        <v>18</v>
      </c>
      <c r="B227" s="1950"/>
      <c r="C227" s="1951" t="s">
        <v>358</v>
      </c>
      <c r="D227" s="1248">
        <v>42596</v>
      </c>
      <c r="E227" s="1249">
        <v>2.1527777782466728E-2</v>
      </c>
      <c r="F227" s="1250">
        <v>42596.253472222219</v>
      </c>
      <c r="G227" s="1250">
        <v>42596.275000000001</v>
      </c>
      <c r="J227" s="975">
        <f>IFERROR(INDEX(Programa!$6:$6,MATCH(D227,Programa!$3:$3,0)),"")</f>
        <v>18</v>
      </c>
      <c r="K227" s="841" t="str">
        <f t="shared" si="27"/>
        <v>agosto</v>
      </c>
    </row>
    <row r="228" spans="1:11" x14ac:dyDescent="0.25">
      <c r="A228" s="1480">
        <f t="shared" si="26"/>
        <v>18</v>
      </c>
      <c r="B228" s="1950"/>
      <c r="C228" s="1951" t="s">
        <v>342</v>
      </c>
      <c r="D228" s="1248">
        <v>42596</v>
      </c>
      <c r="E228" s="1249">
        <v>6.9444444379769266E-3</v>
      </c>
      <c r="F228" s="1250">
        <v>42596.64166666667</v>
      </c>
      <c r="G228" s="1250">
        <v>42596.648611111108</v>
      </c>
      <c r="J228" s="975">
        <f>IFERROR(INDEX(Programa!$6:$6,MATCH(D228,Programa!$3:$3,0)),"")</f>
        <v>18</v>
      </c>
      <c r="K228" s="841" t="str">
        <f t="shared" si="27"/>
        <v>agosto</v>
      </c>
    </row>
    <row r="229" spans="1:11" x14ac:dyDescent="0.25">
      <c r="A229" s="1480">
        <f t="shared" ref="A229:A277" si="28">WEEKNUM(D229,2)-15</f>
        <v>18</v>
      </c>
      <c r="B229" s="1950"/>
      <c r="C229" s="1951" t="s">
        <v>358</v>
      </c>
      <c r="D229" s="1248">
        <v>42596</v>
      </c>
      <c r="E229" s="1249">
        <v>1.9444444442342501E-2</v>
      </c>
      <c r="F229" s="1250">
        <v>42597.018055555556</v>
      </c>
      <c r="G229" s="1250">
        <v>42597.037499999999</v>
      </c>
      <c r="J229" s="975">
        <f>IFERROR(INDEX(Programa!$6:$6,MATCH(D229,Programa!$3:$3,0)),"")</f>
        <v>18</v>
      </c>
      <c r="K229" s="841" t="str">
        <f t="shared" si="27"/>
        <v>agosto</v>
      </c>
    </row>
    <row r="230" spans="1:11" x14ac:dyDescent="0.25">
      <c r="A230" s="1480">
        <f t="shared" si="28"/>
        <v>18</v>
      </c>
      <c r="B230" s="1950"/>
      <c r="C230" s="1951" t="s">
        <v>358</v>
      </c>
      <c r="D230" s="1248">
        <v>42596</v>
      </c>
      <c r="E230" s="1249">
        <v>1.4583333337213844E-2</v>
      </c>
      <c r="F230" s="1250">
        <v>42597.133333333331</v>
      </c>
      <c r="G230" s="1250">
        <v>42597.147916666669</v>
      </c>
      <c r="J230" s="975">
        <f>IFERROR(INDEX(Programa!$6:$6,MATCH(D230,Programa!$3:$3,0)),"")</f>
        <v>18</v>
      </c>
      <c r="K230" s="841" t="str">
        <f t="shared" si="27"/>
        <v>agosto</v>
      </c>
    </row>
    <row r="231" spans="1:11" x14ac:dyDescent="0.25">
      <c r="A231" s="1480">
        <f t="shared" si="28"/>
        <v>19</v>
      </c>
      <c r="B231" s="1950"/>
      <c r="C231" s="1951" t="s">
        <v>358</v>
      </c>
      <c r="D231" s="1248">
        <v>42597</v>
      </c>
      <c r="E231" s="1249">
        <v>2.0833333328482695E-2</v>
      </c>
      <c r="F231" s="1250">
        <v>42597.520833333336</v>
      </c>
      <c r="G231" s="1250">
        <v>42597.541666666664</v>
      </c>
      <c r="J231" s="975">
        <f>IFERROR(INDEX(Programa!$6:$6,MATCH(D231,Programa!$3:$3,0)),"")</f>
        <v>19</v>
      </c>
      <c r="K231" s="841" t="str">
        <f t="shared" si="27"/>
        <v>agosto</v>
      </c>
    </row>
    <row r="232" spans="1:11" x14ac:dyDescent="0.25">
      <c r="A232" s="1480">
        <f t="shared" si="28"/>
        <v>19</v>
      </c>
      <c r="B232" s="1950"/>
      <c r="C232" s="1951" t="s">
        <v>358</v>
      </c>
      <c r="D232" s="1248">
        <v>42597</v>
      </c>
      <c r="E232" s="1249">
        <v>6.9444444452528842E-3</v>
      </c>
      <c r="F232" s="1250">
        <v>42597.676388888889</v>
      </c>
      <c r="G232" s="1250">
        <v>42597.683333333334</v>
      </c>
      <c r="J232" s="975">
        <f>IFERROR(INDEX(Programa!$6:$6,MATCH(D232,Programa!$3:$3,0)),"")</f>
        <v>19</v>
      </c>
      <c r="K232" s="841" t="str">
        <f t="shared" si="27"/>
        <v>agosto</v>
      </c>
    </row>
    <row r="233" spans="1:11" x14ac:dyDescent="0.25">
      <c r="A233" s="1480">
        <f t="shared" si="28"/>
        <v>19</v>
      </c>
      <c r="B233" s="1950"/>
      <c r="C233" s="1951" t="s">
        <v>358</v>
      </c>
      <c r="D233" s="1248">
        <v>42597</v>
      </c>
      <c r="E233" s="1249">
        <v>9.7222222248092294E-3</v>
      </c>
      <c r="F233" s="1250">
        <v>42597.888194444444</v>
      </c>
      <c r="G233" s="1250">
        <v>42597.897916666669</v>
      </c>
      <c r="J233" s="975">
        <f>IFERROR(INDEX(Programa!$6:$6,MATCH(D233,Programa!$3:$3,0)),"")</f>
        <v>19</v>
      </c>
      <c r="K233" s="841" t="str">
        <f t="shared" si="27"/>
        <v>agosto</v>
      </c>
    </row>
    <row r="234" spans="1:11" x14ac:dyDescent="0.25">
      <c r="A234" s="1480">
        <f t="shared" si="28"/>
        <v>19</v>
      </c>
      <c r="B234" s="1950"/>
      <c r="C234" s="1951" t="s">
        <v>358</v>
      </c>
      <c r="D234" s="1248">
        <v>42597</v>
      </c>
      <c r="E234" s="1249">
        <v>1.597222221607808E-2</v>
      </c>
      <c r="F234" s="1250">
        <v>42597.996527777781</v>
      </c>
      <c r="G234" s="1250">
        <v>42598.012499999997</v>
      </c>
      <c r="J234" s="975">
        <f>IFERROR(INDEX(Programa!$6:$6,MATCH(D234,Programa!$3:$3,0)),"")</f>
        <v>19</v>
      </c>
      <c r="K234" s="841" t="str">
        <f t="shared" si="27"/>
        <v>agosto</v>
      </c>
    </row>
    <row r="235" spans="1:11" x14ac:dyDescent="0.25">
      <c r="A235" s="1480">
        <f t="shared" si="28"/>
        <v>19</v>
      </c>
      <c r="B235" s="1950"/>
      <c r="C235" s="1951" t="s">
        <v>358</v>
      </c>
      <c r="D235" s="1248">
        <v>42598</v>
      </c>
      <c r="E235" s="1249">
        <v>1.1111111118225381E-2</v>
      </c>
      <c r="F235" s="1250">
        <v>42598.369444444441</v>
      </c>
      <c r="G235" s="1250">
        <v>42598.380555555559</v>
      </c>
      <c r="J235" s="975">
        <f>IFERROR(INDEX(Programa!$6:$6,MATCH(D235,Programa!$3:$3,0)),"")</f>
        <v>19</v>
      </c>
      <c r="K235" s="841" t="str">
        <f t="shared" si="27"/>
        <v>agosto</v>
      </c>
    </row>
    <row r="236" spans="1:11" x14ac:dyDescent="0.25">
      <c r="A236" s="1480">
        <f t="shared" si="28"/>
        <v>19</v>
      </c>
      <c r="B236" s="1950"/>
      <c r="C236" s="1951" t="s">
        <v>358</v>
      </c>
      <c r="D236" s="1248">
        <v>42599</v>
      </c>
      <c r="E236" s="1249">
        <v>9.0277777781011537E-3</v>
      </c>
      <c r="F236" s="1250">
        <v>42599.52847222222</v>
      </c>
      <c r="G236" s="1250">
        <v>42599.537499999999</v>
      </c>
      <c r="J236" s="975">
        <f>IFERROR(INDEX(Programa!$6:$6,MATCH(D236,Programa!$3:$3,0)),"")</f>
        <v>19</v>
      </c>
      <c r="K236" s="841" t="str">
        <f t="shared" si="27"/>
        <v>agosto</v>
      </c>
    </row>
    <row r="237" spans="1:11" x14ac:dyDescent="0.25">
      <c r="A237" s="1480">
        <f t="shared" si="28"/>
        <v>19</v>
      </c>
      <c r="B237" s="1950"/>
      <c r="C237" s="1951" t="s">
        <v>358</v>
      </c>
      <c r="D237" s="1248">
        <v>42601</v>
      </c>
      <c r="E237" s="1249">
        <v>1.5277777776645962E-2</v>
      </c>
      <c r="F237" s="1250">
        <v>42601.670138888891</v>
      </c>
      <c r="G237" s="1250">
        <v>42601.685416666667</v>
      </c>
      <c r="J237" s="975">
        <f>IFERROR(INDEX(Programa!$6:$6,MATCH(D237,Programa!$3:$3,0)),"")</f>
        <v>19</v>
      </c>
      <c r="K237" s="841" t="str">
        <f t="shared" si="27"/>
        <v>agosto</v>
      </c>
    </row>
    <row r="238" spans="1:11" x14ac:dyDescent="0.25">
      <c r="A238" s="1480">
        <f t="shared" si="28"/>
        <v>19</v>
      </c>
      <c r="B238" s="1950"/>
      <c r="C238" s="1951" t="s">
        <v>358</v>
      </c>
      <c r="D238" s="1248">
        <v>42601</v>
      </c>
      <c r="E238" s="1249">
        <v>1.0416666664241347E-2</v>
      </c>
      <c r="F238" s="1250">
        <v>42602.024305555555</v>
      </c>
      <c r="G238" s="1250">
        <v>42602.034722222219</v>
      </c>
      <c r="J238" s="975">
        <f>IFERROR(INDEX(Programa!$6:$6,MATCH(D238,Programa!$3:$3,0)),"")</f>
        <v>19</v>
      </c>
      <c r="K238" s="841" t="str">
        <f t="shared" si="27"/>
        <v>agosto</v>
      </c>
    </row>
    <row r="239" spans="1:11" x14ac:dyDescent="0.25">
      <c r="A239" s="1480">
        <f t="shared" si="28"/>
        <v>19</v>
      </c>
      <c r="B239" s="1950"/>
      <c r="C239" s="1951" t="s">
        <v>336</v>
      </c>
      <c r="D239" s="1248">
        <v>42602</v>
      </c>
      <c r="E239" s="1249">
        <v>1.4583333329937886E-2</v>
      </c>
      <c r="F239" s="1250">
        <v>42602.863888888889</v>
      </c>
      <c r="G239" s="1250">
        <v>42602.878472222219</v>
      </c>
      <c r="J239" s="975">
        <f>IFERROR(INDEX(Programa!$6:$6,MATCH(D239,Programa!$3:$3,0)),"")</f>
        <v>19</v>
      </c>
      <c r="K239" s="841" t="str">
        <f t="shared" si="27"/>
        <v>agosto</v>
      </c>
    </row>
    <row r="240" spans="1:11" x14ac:dyDescent="0.25">
      <c r="A240" s="1480">
        <f t="shared" si="28"/>
        <v>19</v>
      </c>
      <c r="B240" s="1950"/>
      <c r="C240" s="1951" t="s">
        <v>336</v>
      </c>
      <c r="D240" s="1248">
        <v>42602</v>
      </c>
      <c r="E240" s="1249">
        <v>4.7222222223354038E-2</v>
      </c>
      <c r="F240" s="1250">
        <v>42602.988888888889</v>
      </c>
      <c r="G240" s="1250">
        <v>42603.036111111112</v>
      </c>
      <c r="J240" s="975">
        <f>IFERROR(INDEX(Programa!$6:$6,MATCH(D240,Programa!$3:$3,0)),"")</f>
        <v>19</v>
      </c>
      <c r="K240" s="841" t="str">
        <f t="shared" si="27"/>
        <v>agosto</v>
      </c>
    </row>
    <row r="241" spans="1:11" x14ac:dyDescent="0.25">
      <c r="A241" s="1480">
        <f t="shared" si="28"/>
        <v>19</v>
      </c>
      <c r="B241" s="1950"/>
      <c r="C241" s="1951" t="s">
        <v>336</v>
      </c>
      <c r="D241" s="1248">
        <v>42602</v>
      </c>
      <c r="E241" s="1249">
        <v>0.16388888889196096</v>
      </c>
      <c r="F241" s="1250">
        <v>42603.086111111108</v>
      </c>
      <c r="G241" s="1250">
        <v>42603.25</v>
      </c>
      <c r="J241" s="975">
        <f>IFERROR(INDEX(Programa!$6:$6,MATCH(D241,Programa!$3:$3,0)),"")</f>
        <v>19</v>
      </c>
      <c r="K241" s="841" t="str">
        <f t="shared" si="27"/>
        <v>agosto</v>
      </c>
    </row>
    <row r="242" spans="1:11" x14ac:dyDescent="0.25">
      <c r="A242" s="1480">
        <f t="shared" si="28"/>
        <v>19</v>
      </c>
      <c r="B242" s="1950"/>
      <c r="C242" s="1951" t="s">
        <v>336</v>
      </c>
      <c r="D242" s="1248">
        <v>42603</v>
      </c>
      <c r="E242" s="1249">
        <v>1</v>
      </c>
      <c r="F242" s="1250">
        <v>42603.25</v>
      </c>
      <c r="G242" s="1250">
        <v>42604.25</v>
      </c>
      <c r="J242" s="975">
        <f>IFERROR(INDEX(Programa!$6:$6,MATCH(D242,Programa!$3:$3,0)),"")</f>
        <v>19</v>
      </c>
      <c r="K242" s="841" t="str">
        <f t="shared" si="27"/>
        <v>agosto</v>
      </c>
    </row>
    <row r="243" spans="1:11" x14ac:dyDescent="0.25">
      <c r="A243" s="1480">
        <f t="shared" si="28"/>
        <v>20</v>
      </c>
      <c r="B243" s="1950"/>
      <c r="C243" s="1951" t="s">
        <v>336</v>
      </c>
      <c r="D243" s="1248">
        <v>42604</v>
      </c>
      <c r="E243" s="1249">
        <v>0.27777777778101154</v>
      </c>
      <c r="F243" s="1250">
        <v>42604.25</v>
      </c>
      <c r="G243" s="1250">
        <v>42604.527777777781</v>
      </c>
      <c r="J243" s="975">
        <f>IFERROR(INDEX(Programa!$6:$6,MATCH(D243,Programa!$3:$3,0)),"")</f>
        <v>20</v>
      </c>
      <c r="K243" s="841" t="str">
        <f t="shared" si="27"/>
        <v>agosto</v>
      </c>
    </row>
    <row r="244" spans="1:11" x14ac:dyDescent="0.25">
      <c r="A244" s="1480">
        <f t="shared" si="28"/>
        <v>20</v>
      </c>
      <c r="B244" s="1950"/>
      <c r="C244" s="1951" t="s">
        <v>359</v>
      </c>
      <c r="D244" s="1248">
        <v>42604</v>
      </c>
      <c r="E244" s="1249">
        <v>3.1944444446708076E-2</v>
      </c>
      <c r="F244" s="1250">
        <v>42604.654166666667</v>
      </c>
      <c r="G244" s="1250">
        <v>42604.686111111114</v>
      </c>
      <c r="J244" s="975">
        <f>IFERROR(INDEX(Programa!$6:$6,MATCH(D244,Programa!$3:$3,0)),"")</f>
        <v>20</v>
      </c>
      <c r="K244" s="841" t="str">
        <f t="shared" si="27"/>
        <v>agosto</v>
      </c>
    </row>
    <row r="245" spans="1:11" x14ac:dyDescent="0.25">
      <c r="A245" s="1480">
        <f t="shared" si="28"/>
        <v>20</v>
      </c>
      <c r="B245" s="1950"/>
      <c r="C245" s="1951" t="s">
        <v>358</v>
      </c>
      <c r="D245" s="1248">
        <v>42605</v>
      </c>
      <c r="E245" s="1249">
        <v>6.9444444379769266E-3</v>
      </c>
      <c r="F245" s="1250">
        <v>42605.371527777781</v>
      </c>
      <c r="G245" s="1250">
        <v>42605.378472222219</v>
      </c>
      <c r="J245" s="975">
        <f>IFERROR(INDEX(Programa!$6:$6,MATCH(D245,Programa!$3:$3,0)),"")</f>
        <v>20</v>
      </c>
      <c r="K245" s="841" t="str">
        <f t="shared" si="27"/>
        <v>agosto</v>
      </c>
    </row>
    <row r="246" spans="1:11" x14ac:dyDescent="0.25">
      <c r="A246" s="1480">
        <f t="shared" si="28"/>
        <v>20</v>
      </c>
      <c r="B246" s="1950"/>
      <c r="C246" s="1951" t="s">
        <v>358</v>
      </c>
      <c r="D246" s="1248">
        <v>42605</v>
      </c>
      <c r="E246" s="1249">
        <v>1.3194444443797693E-2</v>
      </c>
      <c r="F246" s="1250">
        <v>42605.675694444442</v>
      </c>
      <c r="G246" s="1250">
        <v>42605.688888888886</v>
      </c>
      <c r="J246" s="975">
        <f>IFERROR(INDEX(Programa!$6:$6,MATCH(D246,Programa!$3:$3,0)),"")</f>
        <v>20</v>
      </c>
      <c r="K246" s="841" t="str">
        <f t="shared" si="27"/>
        <v>agosto</v>
      </c>
    </row>
    <row r="247" spans="1:11" x14ac:dyDescent="0.25">
      <c r="A247" s="1480">
        <f t="shared" si="28"/>
        <v>20</v>
      </c>
      <c r="B247" s="1950"/>
      <c r="C247" s="1951" t="s">
        <v>358</v>
      </c>
      <c r="D247" s="1248">
        <v>42605</v>
      </c>
      <c r="E247" s="1249">
        <v>1.1111111110949423E-2</v>
      </c>
      <c r="F247" s="1250">
        <v>42606.213888888888</v>
      </c>
      <c r="G247" s="1250">
        <v>42606.224999999999</v>
      </c>
      <c r="J247" s="975">
        <f>IFERROR(INDEX(Programa!$6:$6,MATCH(D247,Programa!$3:$3,0)),"")</f>
        <v>20</v>
      </c>
      <c r="K247" s="841" t="str">
        <f t="shared" si="27"/>
        <v>agosto</v>
      </c>
    </row>
    <row r="248" spans="1:11" x14ac:dyDescent="0.25">
      <c r="A248" s="1480">
        <f t="shared" si="28"/>
        <v>20</v>
      </c>
      <c r="B248" s="1950"/>
      <c r="C248" s="1951" t="s">
        <v>358</v>
      </c>
      <c r="D248" s="1248">
        <v>42606</v>
      </c>
      <c r="E248" s="1249">
        <v>2.2916666668606922E-2</v>
      </c>
      <c r="F248" s="1250">
        <v>42606.602083333331</v>
      </c>
      <c r="G248" s="1250">
        <v>42606.625</v>
      </c>
      <c r="J248" s="975">
        <f>IFERROR(INDEX(Programa!$6:$6,MATCH(D248,Programa!$3:$3,0)),"")</f>
        <v>20</v>
      </c>
      <c r="K248" s="841" t="str">
        <f t="shared" si="27"/>
        <v>agosto</v>
      </c>
    </row>
    <row r="249" spans="1:11" x14ac:dyDescent="0.25">
      <c r="A249" s="1480">
        <f t="shared" si="28"/>
        <v>20</v>
      </c>
      <c r="B249" s="1950"/>
      <c r="C249" s="1951" t="s">
        <v>358</v>
      </c>
      <c r="D249" s="1248">
        <v>42606</v>
      </c>
      <c r="E249" s="1249">
        <v>9.7222222248092294E-3</v>
      </c>
      <c r="F249" s="1250">
        <v>42606.736111111109</v>
      </c>
      <c r="G249" s="1250">
        <v>42606.745833333334</v>
      </c>
      <c r="J249" s="975">
        <f>IFERROR(INDEX(Programa!$6:$6,MATCH(D249,Programa!$3:$3,0)),"")</f>
        <v>20</v>
      </c>
      <c r="K249" s="841" t="str">
        <f t="shared" si="27"/>
        <v>agosto</v>
      </c>
    </row>
    <row r="250" spans="1:11" x14ac:dyDescent="0.25">
      <c r="A250" s="1480">
        <f t="shared" si="28"/>
        <v>20</v>
      </c>
      <c r="B250" s="1950"/>
      <c r="C250" s="1951" t="s">
        <v>358</v>
      </c>
      <c r="D250" s="1248">
        <v>42607</v>
      </c>
      <c r="E250" s="1249">
        <v>1.8749999995634425E-2</v>
      </c>
      <c r="F250" s="1250">
        <v>42607.373611111114</v>
      </c>
      <c r="G250" s="1250">
        <v>42607.392361111109</v>
      </c>
      <c r="J250" s="975">
        <f>IFERROR(INDEX(Programa!$6:$6,MATCH(D250,Programa!$3:$3,0)),"")</f>
        <v>20</v>
      </c>
      <c r="K250" s="841" t="str">
        <f t="shared" si="27"/>
        <v>agosto</v>
      </c>
    </row>
    <row r="251" spans="1:11" x14ac:dyDescent="0.25">
      <c r="A251" s="1480">
        <f t="shared" si="28"/>
        <v>20</v>
      </c>
      <c r="B251" s="1950"/>
      <c r="C251" s="1951" t="s">
        <v>358</v>
      </c>
      <c r="D251" s="1248">
        <v>42607</v>
      </c>
      <c r="E251" s="1249">
        <v>6.2499999985448085E-3</v>
      </c>
      <c r="F251" s="1250">
        <v>42607.422222222223</v>
      </c>
      <c r="G251" s="1250">
        <v>42607.428472222222</v>
      </c>
      <c r="J251" s="975">
        <f>IFERROR(INDEX(Programa!$6:$6,MATCH(D251,Programa!$3:$3,0)),"")</f>
        <v>20</v>
      </c>
      <c r="K251" s="841" t="str">
        <f t="shared" si="27"/>
        <v>agosto</v>
      </c>
    </row>
    <row r="252" spans="1:11" x14ac:dyDescent="0.25">
      <c r="A252" s="1480">
        <f t="shared" si="28"/>
        <v>20</v>
      </c>
      <c r="B252" s="1950"/>
      <c r="C252" s="1951" t="s">
        <v>358</v>
      </c>
      <c r="D252" s="1248">
        <v>42607</v>
      </c>
      <c r="E252" s="1249">
        <v>2.4999999994179234E-2</v>
      </c>
      <c r="F252" s="1250">
        <v>42607.630555555559</v>
      </c>
      <c r="G252" s="1250">
        <v>42607.655555555553</v>
      </c>
      <c r="J252" s="975">
        <f>IFERROR(INDEX(Programa!$6:$6,MATCH(D252,Programa!$3:$3,0)),"")</f>
        <v>20</v>
      </c>
      <c r="K252" s="841" t="str">
        <f t="shared" si="27"/>
        <v>agosto</v>
      </c>
    </row>
    <row r="253" spans="1:11" x14ac:dyDescent="0.25">
      <c r="A253" s="1480">
        <f t="shared" si="28"/>
        <v>20</v>
      </c>
      <c r="B253" s="1950"/>
      <c r="C253" s="1951" t="s">
        <v>358</v>
      </c>
      <c r="D253" s="1248">
        <v>42608</v>
      </c>
      <c r="E253" s="1249">
        <v>1.4583333329937886E-2</v>
      </c>
      <c r="F253" s="1250">
        <v>42608.850694444445</v>
      </c>
      <c r="G253" s="1250">
        <v>42608.865277777775</v>
      </c>
      <c r="J253" s="975">
        <f>IFERROR(INDEX(Programa!$6:$6,MATCH(D253,Programa!$3:$3,0)),"")</f>
        <v>20</v>
      </c>
      <c r="K253" s="841" t="str">
        <f t="shared" si="27"/>
        <v>agosto</v>
      </c>
    </row>
    <row r="254" spans="1:11" x14ac:dyDescent="0.25">
      <c r="A254" s="1480">
        <f t="shared" si="28"/>
        <v>20</v>
      </c>
      <c r="B254" s="1950"/>
      <c r="C254" s="1951" t="s">
        <v>342</v>
      </c>
      <c r="D254" s="1248">
        <v>42609</v>
      </c>
      <c r="E254" s="1249">
        <v>6.9444444452528842E-3</v>
      </c>
      <c r="F254" s="1250">
        <v>42609.618055555555</v>
      </c>
      <c r="G254" s="1250">
        <v>42609.625</v>
      </c>
      <c r="J254" s="975">
        <f>IFERROR(INDEX(Programa!$6:$6,MATCH(D254,Programa!$3:$3,0)),"")</f>
        <v>20</v>
      </c>
      <c r="K254" s="841" t="str">
        <f t="shared" si="27"/>
        <v>agosto</v>
      </c>
    </row>
    <row r="255" spans="1:11" x14ac:dyDescent="0.25">
      <c r="A255" s="1480">
        <f t="shared" si="28"/>
        <v>20</v>
      </c>
      <c r="B255" s="1950"/>
      <c r="C255" s="1951" t="s">
        <v>342</v>
      </c>
      <c r="D255" s="1248">
        <v>42609</v>
      </c>
      <c r="E255" s="1249">
        <v>2.4305555562023073E-2</v>
      </c>
      <c r="F255" s="1250">
        <v>42609.628472222219</v>
      </c>
      <c r="G255" s="1250">
        <v>42609.652777777781</v>
      </c>
      <c r="J255" s="975">
        <f>IFERROR(INDEX(Programa!$6:$6,MATCH(D255,Programa!$3:$3,0)),"")</f>
        <v>20</v>
      </c>
      <c r="K255" s="841" t="str">
        <f t="shared" si="27"/>
        <v>agosto</v>
      </c>
    </row>
    <row r="256" spans="1:11" x14ac:dyDescent="0.25">
      <c r="A256" s="1480">
        <f t="shared" si="28"/>
        <v>20</v>
      </c>
      <c r="B256" s="1950"/>
      <c r="C256" s="1951" t="s">
        <v>358</v>
      </c>
      <c r="D256" s="1248">
        <v>42609</v>
      </c>
      <c r="E256" s="1249">
        <v>9.0277777781011537E-3</v>
      </c>
      <c r="F256" s="1250">
        <v>42609.915277777778</v>
      </c>
      <c r="G256" s="1250">
        <v>42609.924305555556</v>
      </c>
      <c r="J256" s="975">
        <f>IFERROR(INDEX(Programa!$6:$6,MATCH(D256,Programa!$3:$3,0)),"")</f>
        <v>20</v>
      </c>
      <c r="K256" s="841" t="str">
        <f t="shared" si="27"/>
        <v>agosto</v>
      </c>
    </row>
    <row r="257" spans="1:11" x14ac:dyDescent="0.25">
      <c r="A257" s="1480">
        <f t="shared" si="28"/>
        <v>20</v>
      </c>
      <c r="B257" s="1950"/>
      <c r="C257" s="1951" t="s">
        <v>358</v>
      </c>
      <c r="D257" s="1248">
        <v>42609</v>
      </c>
      <c r="E257" s="1249">
        <v>2.5000000001455192E-2</v>
      </c>
      <c r="F257" s="1250">
        <v>42609.997916666667</v>
      </c>
      <c r="G257" s="1250">
        <v>42610.022916666669</v>
      </c>
      <c r="J257" s="975">
        <f>IFERROR(INDEX(Programa!$6:$6,MATCH(D257,Programa!$3:$3,0)),"")</f>
        <v>20</v>
      </c>
      <c r="K257" s="841" t="str">
        <f t="shared" si="27"/>
        <v>agosto</v>
      </c>
    </row>
    <row r="258" spans="1:11" x14ac:dyDescent="0.25">
      <c r="A258" s="1480">
        <f t="shared" si="28"/>
        <v>20</v>
      </c>
      <c r="B258" s="1950"/>
      <c r="C258" s="1951" t="s">
        <v>358</v>
      </c>
      <c r="D258" s="1248">
        <v>42609</v>
      </c>
      <c r="E258" s="1249">
        <v>8.333333331393078E-3</v>
      </c>
      <c r="F258" s="1250">
        <v>42610.184027777781</v>
      </c>
      <c r="G258" s="1250">
        <v>42610.192361111112</v>
      </c>
      <c r="J258" s="975">
        <f>IFERROR(INDEX(Programa!$6:$6,MATCH(D258,Programa!$3:$3,0)),"")</f>
        <v>20</v>
      </c>
      <c r="K258" s="841" t="str">
        <f t="shared" si="27"/>
        <v>agosto</v>
      </c>
    </row>
    <row r="259" spans="1:11" x14ac:dyDescent="0.25">
      <c r="A259" s="1480">
        <f t="shared" si="28"/>
        <v>20</v>
      </c>
      <c r="B259" s="1950"/>
      <c r="C259" s="1951" t="s">
        <v>358</v>
      </c>
      <c r="D259" s="1248">
        <v>42610</v>
      </c>
      <c r="E259" s="1249">
        <v>6.2499999985448085E-3</v>
      </c>
      <c r="F259" s="1250">
        <v>42610.324305555558</v>
      </c>
      <c r="G259" s="1250">
        <v>42610.330555555556</v>
      </c>
      <c r="J259" s="975">
        <f>IFERROR(INDEX(Programa!$6:$6,MATCH(D259,Programa!$3:$3,0)),"")</f>
        <v>20</v>
      </c>
      <c r="K259" s="841" t="str">
        <f t="shared" si="27"/>
        <v>agosto</v>
      </c>
    </row>
    <row r="260" spans="1:11" x14ac:dyDescent="0.25">
      <c r="A260" s="1480">
        <f t="shared" si="28"/>
        <v>20</v>
      </c>
      <c r="B260" s="1950"/>
      <c r="C260" s="1951" t="s">
        <v>358</v>
      </c>
      <c r="D260" s="1248">
        <v>42610</v>
      </c>
      <c r="E260" s="1249">
        <v>6.9444444452528842E-3</v>
      </c>
      <c r="F260" s="1250">
        <v>42610.331944444442</v>
      </c>
      <c r="G260" s="1250">
        <v>42610.338888888888</v>
      </c>
      <c r="J260" s="975">
        <f>IFERROR(INDEX(Programa!$6:$6,MATCH(D260,Programa!$3:$3,0)),"")</f>
        <v>20</v>
      </c>
      <c r="K260" s="841" t="str">
        <f t="shared" si="27"/>
        <v>agosto</v>
      </c>
    </row>
    <row r="261" spans="1:11" x14ac:dyDescent="0.25">
      <c r="A261" s="1480">
        <f t="shared" si="28"/>
        <v>20</v>
      </c>
      <c r="B261" s="1950"/>
      <c r="C261" s="1951" t="s">
        <v>358</v>
      </c>
      <c r="D261" s="1248">
        <v>42610</v>
      </c>
      <c r="E261" s="1249">
        <v>8.333333331393078E-3</v>
      </c>
      <c r="F261" s="1250">
        <v>42610.680555555555</v>
      </c>
      <c r="G261" s="1250">
        <v>42610.688888888886</v>
      </c>
      <c r="J261" s="975">
        <f>IFERROR(INDEX(Programa!$6:$6,MATCH(D261,Programa!$3:$3,0)),"")</f>
        <v>20</v>
      </c>
      <c r="K261" s="841" t="str">
        <f t="shared" si="27"/>
        <v>agosto</v>
      </c>
    </row>
    <row r="262" spans="1:11" x14ac:dyDescent="0.25">
      <c r="A262" s="1480">
        <f t="shared" si="28"/>
        <v>20</v>
      </c>
      <c r="B262" s="1950"/>
      <c r="C262" s="1951" t="s">
        <v>358</v>
      </c>
      <c r="D262" s="1248">
        <v>42610</v>
      </c>
      <c r="E262" s="1249">
        <v>1.1111111110949423E-2</v>
      </c>
      <c r="F262" s="1250">
        <v>42610.872916666667</v>
      </c>
      <c r="G262" s="1250">
        <v>42610.884027777778</v>
      </c>
      <c r="J262" s="975">
        <f>IFERROR(INDEX(Programa!$6:$6,MATCH(D262,Programa!$3:$3,0)),"")</f>
        <v>20</v>
      </c>
      <c r="K262" s="841" t="str">
        <f t="shared" ref="K262:K325" si="29">IF(D262="","",TEXT(D262,"MMMM"))</f>
        <v>agosto</v>
      </c>
    </row>
    <row r="263" spans="1:11" x14ac:dyDescent="0.25">
      <c r="A263" s="1480">
        <f t="shared" si="28"/>
        <v>21</v>
      </c>
      <c r="B263" s="1950"/>
      <c r="C263" s="1951" t="s">
        <v>358</v>
      </c>
      <c r="D263" s="1248">
        <v>42611</v>
      </c>
      <c r="E263" s="1249">
        <v>1.9444444449618459E-2</v>
      </c>
      <c r="F263" s="1250">
        <v>42611.251388888886</v>
      </c>
      <c r="G263" s="1250">
        <v>42611.270833333336</v>
      </c>
      <c r="J263" s="975">
        <f>IFERROR(INDEX(Programa!$6:$6,MATCH(D263,Programa!$3:$3,0)),"")</f>
        <v>21</v>
      </c>
      <c r="K263" s="841" t="str">
        <f t="shared" si="29"/>
        <v>agosto</v>
      </c>
    </row>
    <row r="264" spans="1:11" x14ac:dyDescent="0.25">
      <c r="A264" s="1480">
        <f t="shared" si="28"/>
        <v>21</v>
      </c>
      <c r="B264" s="1950"/>
      <c r="C264" s="1951" t="s">
        <v>358</v>
      </c>
      <c r="D264" s="1248">
        <v>42611</v>
      </c>
      <c r="E264" s="1249">
        <v>1.2500000004365575E-2</v>
      </c>
      <c r="F264" s="1250">
        <v>42611.320833333331</v>
      </c>
      <c r="G264" s="1250">
        <v>42611.333333333336</v>
      </c>
      <c r="J264" s="975">
        <f>IFERROR(INDEX(Programa!$6:$6,MATCH(D264,Programa!$3:$3,0)),"")</f>
        <v>21</v>
      </c>
      <c r="K264" s="841" t="str">
        <f t="shared" si="29"/>
        <v>agosto</v>
      </c>
    </row>
    <row r="265" spans="1:11" x14ac:dyDescent="0.25">
      <c r="A265" s="1480">
        <f t="shared" si="28"/>
        <v>21</v>
      </c>
      <c r="B265" s="1950"/>
      <c r="C265" s="1951" t="s">
        <v>358</v>
      </c>
      <c r="D265" s="1248">
        <v>42611</v>
      </c>
      <c r="E265" s="1249">
        <v>6.2500000058207661E-3</v>
      </c>
      <c r="F265" s="1250">
        <v>42611.561805555553</v>
      </c>
      <c r="G265" s="1250">
        <v>42611.568055555559</v>
      </c>
      <c r="J265" s="975">
        <f>IFERROR(INDEX(Programa!$6:$6,MATCH(D265,Programa!$3:$3,0)),"")</f>
        <v>21</v>
      </c>
      <c r="K265" s="841" t="str">
        <f t="shared" si="29"/>
        <v>agosto</v>
      </c>
    </row>
    <row r="266" spans="1:11" x14ac:dyDescent="0.25">
      <c r="A266" s="1480">
        <f t="shared" si="28"/>
        <v>21</v>
      </c>
      <c r="B266" s="1950"/>
      <c r="C266" s="1951" t="s">
        <v>336</v>
      </c>
      <c r="D266" s="1248">
        <v>42611</v>
      </c>
      <c r="E266" s="1249">
        <v>0.34027777778101154</v>
      </c>
      <c r="F266" s="1250">
        <v>42611.909722222219</v>
      </c>
      <c r="G266" s="1250">
        <v>42612.25</v>
      </c>
      <c r="J266" s="975">
        <f>IFERROR(INDEX(Programa!$6:$6,MATCH(D266,Programa!$3:$3,0)),"")</f>
        <v>21</v>
      </c>
      <c r="K266" s="841" t="str">
        <f t="shared" si="29"/>
        <v>agosto</v>
      </c>
    </row>
    <row r="267" spans="1:11" x14ac:dyDescent="0.25">
      <c r="A267" s="1480">
        <f t="shared" si="28"/>
        <v>21</v>
      </c>
      <c r="B267" s="1950"/>
      <c r="C267" s="1951" t="s">
        <v>336</v>
      </c>
      <c r="D267" s="1248">
        <v>42612</v>
      </c>
      <c r="E267" s="1249">
        <v>1</v>
      </c>
      <c r="F267" s="1250">
        <v>42612.25</v>
      </c>
      <c r="G267" s="1250">
        <v>42613.25</v>
      </c>
      <c r="J267" s="975">
        <f>IFERROR(INDEX(Programa!$6:$6,MATCH(D267,Programa!$3:$3,0)),"")</f>
        <v>21</v>
      </c>
      <c r="K267" s="841" t="str">
        <f t="shared" si="29"/>
        <v>agosto</v>
      </c>
    </row>
    <row r="268" spans="1:11" x14ac:dyDescent="0.25">
      <c r="A268" s="1480">
        <f t="shared" si="28"/>
        <v>21</v>
      </c>
      <c r="B268" s="1950"/>
      <c r="C268" s="1951" t="s">
        <v>336</v>
      </c>
      <c r="D268" s="1248">
        <v>42613</v>
      </c>
      <c r="E268" s="1249">
        <v>1</v>
      </c>
      <c r="F268" s="1250">
        <v>42613.25</v>
      </c>
      <c r="G268" s="1250">
        <v>42614.25</v>
      </c>
      <c r="J268" s="975">
        <f>IFERROR(INDEX(Programa!$6:$6,MATCH(D268,Programa!$3:$3,0)),"")</f>
        <v>21</v>
      </c>
      <c r="K268" s="841" t="str">
        <f t="shared" si="29"/>
        <v>agosto</v>
      </c>
    </row>
    <row r="269" spans="1:11" x14ac:dyDescent="0.25">
      <c r="A269" s="1480">
        <f t="shared" si="28"/>
        <v>21</v>
      </c>
      <c r="B269" s="1950"/>
      <c r="C269" s="1951" t="s">
        <v>336</v>
      </c>
      <c r="D269" s="1248">
        <v>42614</v>
      </c>
      <c r="E269" s="1249">
        <v>0.39583333333575865</v>
      </c>
      <c r="F269" s="1250">
        <v>42614.25</v>
      </c>
      <c r="G269" s="1250">
        <v>42614.645833333336</v>
      </c>
      <c r="J269" s="975">
        <f>IFERROR(INDEX(Programa!$6:$6,MATCH(D269,Programa!$3:$3,0)),"")</f>
        <v>21</v>
      </c>
      <c r="K269" s="841" t="str">
        <f t="shared" si="29"/>
        <v>setembro</v>
      </c>
    </row>
    <row r="270" spans="1:11" x14ac:dyDescent="0.25">
      <c r="A270" s="1480">
        <f t="shared" si="28"/>
        <v>21</v>
      </c>
      <c r="B270" s="1950"/>
      <c r="C270" s="1951" t="s">
        <v>336</v>
      </c>
      <c r="D270" s="1248">
        <v>42614</v>
      </c>
      <c r="E270" s="1249">
        <v>2.5000000001455192E-2</v>
      </c>
      <c r="F270" s="1250">
        <v>42615.143055555556</v>
      </c>
      <c r="G270" s="1250">
        <v>42615.168055555558</v>
      </c>
      <c r="J270" s="975">
        <f>IFERROR(INDEX(Programa!$6:$6,MATCH(D270,Programa!$3:$3,0)),"")</f>
        <v>21</v>
      </c>
      <c r="K270" s="841" t="str">
        <f t="shared" si="29"/>
        <v>setembro</v>
      </c>
    </row>
    <row r="271" spans="1:11" x14ac:dyDescent="0.25">
      <c r="A271" s="1480">
        <f t="shared" si="28"/>
        <v>21</v>
      </c>
      <c r="B271" s="1950"/>
      <c r="C271" s="1951" t="s">
        <v>336</v>
      </c>
      <c r="D271" s="1248">
        <v>42614</v>
      </c>
      <c r="E271" s="1249">
        <v>1.3888888890505768E-2</v>
      </c>
      <c r="F271" s="1250">
        <v>42615.209722222222</v>
      </c>
      <c r="G271" s="1250">
        <v>42615.223611111112</v>
      </c>
      <c r="J271" s="975">
        <f>IFERROR(INDEX(Programa!$6:$6,MATCH(D271,Programa!$3:$3,0)),"")</f>
        <v>21</v>
      </c>
      <c r="K271" s="841" t="str">
        <f t="shared" si="29"/>
        <v>setembro</v>
      </c>
    </row>
    <row r="272" spans="1:11" x14ac:dyDescent="0.25">
      <c r="A272" s="1480">
        <f t="shared" si="28"/>
        <v>21</v>
      </c>
      <c r="B272" s="1950"/>
      <c r="C272" s="1951" t="s">
        <v>336</v>
      </c>
      <c r="D272" s="1248">
        <v>42615</v>
      </c>
      <c r="E272" s="1249">
        <v>1.2500000004365575E-2</v>
      </c>
      <c r="F272" s="1250">
        <v>42615.260416666664</v>
      </c>
      <c r="G272" s="1250">
        <v>42615.272916666669</v>
      </c>
      <c r="J272" s="975">
        <f>IFERROR(INDEX(Programa!$6:$6,MATCH(D272,Programa!$3:$3,0)),"")</f>
        <v>21</v>
      </c>
      <c r="K272" s="841" t="str">
        <f t="shared" si="29"/>
        <v>setembro</v>
      </c>
    </row>
    <row r="273" spans="1:11" x14ac:dyDescent="0.25">
      <c r="A273" s="1480">
        <f t="shared" si="28"/>
        <v>21</v>
      </c>
      <c r="B273" s="1950"/>
      <c r="C273" s="1951" t="s">
        <v>336</v>
      </c>
      <c r="D273" s="1248">
        <v>42615</v>
      </c>
      <c r="E273" s="1249">
        <v>3.0555555560567882E-2</v>
      </c>
      <c r="F273" s="1250">
        <v>42616.195833333331</v>
      </c>
      <c r="G273" s="1250">
        <v>42616.226388888892</v>
      </c>
      <c r="J273" s="975">
        <f>IFERROR(INDEX(Programa!$6:$6,MATCH(D273,Programa!$3:$3,0)),"")</f>
        <v>21</v>
      </c>
      <c r="K273" s="841" t="str">
        <f t="shared" si="29"/>
        <v>setembro</v>
      </c>
    </row>
    <row r="274" spans="1:11" x14ac:dyDescent="0.25">
      <c r="A274" s="1480">
        <f t="shared" si="28"/>
        <v>21</v>
      </c>
      <c r="B274" s="1950"/>
      <c r="C274" s="1951" t="s">
        <v>336</v>
      </c>
      <c r="D274" s="1248">
        <v>42616</v>
      </c>
      <c r="E274" s="1249">
        <v>1.2500000004365575E-2</v>
      </c>
      <c r="F274" s="1250">
        <v>42616.329861111109</v>
      </c>
      <c r="G274" s="1250">
        <v>42616.342361111114</v>
      </c>
      <c r="J274" s="975">
        <f>IFERROR(INDEX(Programa!$6:$6,MATCH(D274,Programa!$3:$3,0)),"")</f>
        <v>21</v>
      </c>
      <c r="K274" s="841" t="str">
        <f t="shared" si="29"/>
        <v>setembro</v>
      </c>
    </row>
    <row r="275" spans="1:11" x14ac:dyDescent="0.25">
      <c r="A275" s="1480">
        <f t="shared" si="28"/>
        <v>21</v>
      </c>
      <c r="B275" s="1950"/>
      <c r="C275" s="1951" t="s">
        <v>336</v>
      </c>
      <c r="D275" s="1248">
        <v>42616</v>
      </c>
      <c r="E275" s="1249">
        <v>0.73194444444379769</v>
      </c>
      <c r="F275" s="1250">
        <v>42616.518055555556</v>
      </c>
      <c r="G275" s="1250">
        <v>42617.25</v>
      </c>
      <c r="J275" s="975">
        <f>IFERROR(INDEX(Programa!$6:$6,MATCH(D275,Programa!$3:$3,0)),"")</f>
        <v>21</v>
      </c>
      <c r="K275" s="841" t="str">
        <f t="shared" si="29"/>
        <v>setembro</v>
      </c>
    </row>
    <row r="276" spans="1:11" x14ac:dyDescent="0.25">
      <c r="A276" s="1480">
        <f t="shared" si="28"/>
        <v>21</v>
      </c>
      <c r="B276" s="1950"/>
      <c r="C276" s="1951" t="s">
        <v>336</v>
      </c>
      <c r="D276" s="1248">
        <v>42617</v>
      </c>
      <c r="E276" s="1249">
        <v>1</v>
      </c>
      <c r="F276" s="1250">
        <v>42617.25</v>
      </c>
      <c r="G276" s="1250">
        <v>42618.25</v>
      </c>
      <c r="J276" s="975">
        <f>IFERROR(INDEX(Programa!$6:$6,MATCH(D276,Programa!$3:$3,0)),"")</f>
        <v>21</v>
      </c>
      <c r="K276" s="841" t="str">
        <f t="shared" si="29"/>
        <v>setembro</v>
      </c>
    </row>
    <row r="277" spans="1:11" x14ac:dyDescent="0.25">
      <c r="A277" s="1480">
        <f t="shared" si="28"/>
        <v>22</v>
      </c>
      <c r="B277" s="1950"/>
      <c r="C277" s="1951" t="s">
        <v>336</v>
      </c>
      <c r="D277" s="1248">
        <v>42618</v>
      </c>
      <c r="E277" s="1249">
        <v>1</v>
      </c>
      <c r="F277" s="1250">
        <v>42618.25</v>
      </c>
      <c r="G277" s="1250">
        <v>42619.25</v>
      </c>
      <c r="J277" s="975">
        <f>IFERROR(INDEX(Programa!$6:$6,MATCH(D277,Programa!$3:$3,0)),"")</f>
        <v>22</v>
      </c>
      <c r="K277" s="841" t="str">
        <f t="shared" si="29"/>
        <v>setembro</v>
      </c>
    </row>
    <row r="278" spans="1:11" x14ac:dyDescent="0.25">
      <c r="A278" s="1480">
        <v>22</v>
      </c>
      <c r="B278" s="1950"/>
      <c r="C278" s="1951" t="s">
        <v>336</v>
      </c>
      <c r="D278" s="1248">
        <v>42619</v>
      </c>
      <c r="E278" s="1249">
        <v>1</v>
      </c>
      <c r="F278" s="1250">
        <v>42619.25</v>
      </c>
      <c r="G278" s="1250">
        <v>42620.25</v>
      </c>
      <c r="J278" s="975">
        <f>IFERROR(INDEX(Programa!$6:$6,MATCH(D278,Programa!$3:$3,0)),"")</f>
        <v>22</v>
      </c>
      <c r="K278" s="841" t="str">
        <f t="shared" si="29"/>
        <v>setembro</v>
      </c>
    </row>
    <row r="279" spans="1:11" x14ac:dyDescent="0.25">
      <c r="A279" s="1480">
        <v>22</v>
      </c>
      <c r="B279" s="1950"/>
      <c r="C279" s="1951" t="s">
        <v>336</v>
      </c>
      <c r="D279" s="1248">
        <v>42620</v>
      </c>
      <c r="E279" s="1249">
        <v>0.5625</v>
      </c>
      <c r="F279" s="1250">
        <v>42620.25</v>
      </c>
      <c r="G279" s="1250">
        <v>42620.8125</v>
      </c>
      <c r="J279" s="975">
        <f>IFERROR(INDEX(Programa!$6:$6,MATCH(D279,Programa!$3:$3,0)),"")</f>
        <v>22</v>
      </c>
      <c r="K279" s="841" t="str">
        <f t="shared" si="29"/>
        <v>setembro</v>
      </c>
    </row>
    <row r="280" spans="1:11" x14ac:dyDescent="0.25">
      <c r="A280" s="1480">
        <v>22</v>
      </c>
      <c r="B280" s="1950"/>
      <c r="C280" s="1951" t="s">
        <v>336</v>
      </c>
      <c r="D280" s="1248">
        <v>42620</v>
      </c>
      <c r="E280" s="1249">
        <v>5.2083333333333336E-2</v>
      </c>
      <c r="F280" s="1250">
        <v>42620.9375</v>
      </c>
      <c r="G280" s="1250">
        <v>42620.989583333336</v>
      </c>
      <c r="J280" s="975">
        <f>IFERROR(INDEX(Programa!$6:$6,MATCH(D280,Programa!$3:$3,0)),"")</f>
        <v>22</v>
      </c>
      <c r="K280" s="841" t="str">
        <f t="shared" si="29"/>
        <v>setembro</v>
      </c>
    </row>
    <row r="281" spans="1:11" x14ac:dyDescent="0.25">
      <c r="A281" s="1480">
        <v>22</v>
      </c>
      <c r="B281" s="1950"/>
      <c r="C281" s="1951" t="s">
        <v>336</v>
      </c>
      <c r="D281" s="1248">
        <v>42620</v>
      </c>
      <c r="E281" s="1249">
        <v>0.23611111111111113</v>
      </c>
      <c r="F281" s="1250">
        <v>42621.013888888891</v>
      </c>
      <c r="G281" s="1250">
        <v>42621.25</v>
      </c>
      <c r="J281" s="975">
        <f>IFERROR(INDEX(Programa!$6:$6,MATCH(D281,Programa!$3:$3,0)),"")</f>
        <v>22</v>
      </c>
      <c r="K281" s="841" t="str">
        <f t="shared" si="29"/>
        <v>setembro</v>
      </c>
    </row>
    <row r="282" spans="1:11" x14ac:dyDescent="0.25">
      <c r="A282" s="1480">
        <v>22</v>
      </c>
      <c r="B282" s="1950"/>
      <c r="C282" s="1951" t="s">
        <v>336</v>
      </c>
      <c r="D282" s="1248">
        <v>42621</v>
      </c>
      <c r="E282" s="1249">
        <v>0.20833333333333334</v>
      </c>
      <c r="F282" s="1250">
        <v>42621.25</v>
      </c>
      <c r="G282" s="1250">
        <v>42621.458333333336</v>
      </c>
      <c r="J282" s="975">
        <f>IFERROR(INDEX(Programa!$6:$6,MATCH(D282,Programa!$3:$3,0)),"")</f>
        <v>22</v>
      </c>
      <c r="K282" s="841" t="str">
        <f t="shared" si="29"/>
        <v>setembro</v>
      </c>
    </row>
    <row r="283" spans="1:11" x14ac:dyDescent="0.25">
      <c r="A283" s="1480">
        <v>22</v>
      </c>
      <c r="B283" s="1950"/>
      <c r="C283" s="1951" t="s">
        <v>357</v>
      </c>
      <c r="D283" s="1248">
        <v>42621</v>
      </c>
      <c r="E283" s="1249">
        <v>2.1527777777777781E-2</v>
      </c>
      <c r="F283" s="1250">
        <v>42621.836111111108</v>
      </c>
      <c r="G283" s="1250">
        <v>42621.857638888891</v>
      </c>
      <c r="J283" s="975">
        <f>IFERROR(INDEX(Programa!$6:$6,MATCH(D283,Programa!$3:$3,0)),"")</f>
        <v>22</v>
      </c>
      <c r="K283" s="841" t="str">
        <f t="shared" si="29"/>
        <v>setembro</v>
      </c>
    </row>
    <row r="284" spans="1:11" x14ac:dyDescent="0.25">
      <c r="A284" s="1480">
        <v>22</v>
      </c>
      <c r="B284" s="1950"/>
      <c r="C284" s="1951" t="s">
        <v>342</v>
      </c>
      <c r="D284" s="1248">
        <v>42621</v>
      </c>
      <c r="E284" s="1249">
        <v>1.8055555555555557E-2</v>
      </c>
      <c r="F284" s="1250">
        <v>42622.144444444442</v>
      </c>
      <c r="G284" s="1250">
        <v>42622.162499999999</v>
      </c>
      <c r="J284" s="975">
        <f>IFERROR(INDEX(Programa!$6:$6,MATCH(D284,Programa!$3:$3,0)),"")</f>
        <v>22</v>
      </c>
      <c r="K284" s="841" t="str">
        <f t="shared" si="29"/>
        <v>setembro</v>
      </c>
    </row>
    <row r="285" spans="1:11" x14ac:dyDescent="0.25">
      <c r="A285" s="1480">
        <v>22</v>
      </c>
      <c r="B285" s="1950"/>
      <c r="C285" s="1951" t="s">
        <v>358</v>
      </c>
      <c r="D285" s="1248">
        <v>42623</v>
      </c>
      <c r="E285" s="1249">
        <v>4.5833333333333337E-2</v>
      </c>
      <c r="F285" s="1250">
        <v>42623.345138888886</v>
      </c>
      <c r="G285" s="1250">
        <v>42623.390972222223</v>
      </c>
      <c r="J285" s="975">
        <f>IFERROR(INDEX(Programa!$6:$6,MATCH(D285,Programa!$3:$3,0)),"")</f>
        <v>22</v>
      </c>
      <c r="K285" s="841" t="str">
        <f t="shared" si="29"/>
        <v>setembro</v>
      </c>
    </row>
    <row r="286" spans="1:11" x14ac:dyDescent="0.25">
      <c r="A286" s="1480">
        <v>22</v>
      </c>
      <c r="B286" s="1950"/>
      <c r="C286" s="1951" t="s">
        <v>358</v>
      </c>
      <c r="D286" s="1248">
        <v>42623</v>
      </c>
      <c r="E286" s="1249">
        <v>1.1805555555555555E-2</v>
      </c>
      <c r="F286" s="1250">
        <v>42624.01458333333</v>
      </c>
      <c r="G286" s="1250">
        <v>42624.026388888888</v>
      </c>
      <c r="J286" s="975">
        <f>IFERROR(INDEX(Programa!$6:$6,MATCH(D286,Programa!$3:$3,0)),"")</f>
        <v>22</v>
      </c>
      <c r="K286" s="841" t="str">
        <f t="shared" si="29"/>
        <v>setembro</v>
      </c>
    </row>
    <row r="287" spans="1:11" x14ac:dyDescent="0.25">
      <c r="A287" s="1480">
        <v>22</v>
      </c>
      <c r="B287" s="1950"/>
      <c r="C287" s="1951" t="s">
        <v>336</v>
      </c>
      <c r="D287" s="1248">
        <v>42623</v>
      </c>
      <c r="E287" s="1249">
        <v>9.0277777777777787E-3</v>
      </c>
      <c r="F287" s="1250">
        <v>42624.070138888892</v>
      </c>
      <c r="G287" s="1250">
        <v>42624.07916666667</v>
      </c>
      <c r="J287" s="975">
        <f>IFERROR(INDEX(Programa!$6:$6,MATCH(D287,Programa!$3:$3,0)),"")</f>
        <v>22</v>
      </c>
      <c r="K287" s="841" t="str">
        <f t="shared" si="29"/>
        <v>setembro</v>
      </c>
    </row>
    <row r="288" spans="1:11" x14ac:dyDescent="0.25">
      <c r="A288" s="1480">
        <v>22</v>
      </c>
      <c r="B288" s="1950"/>
      <c r="C288" s="1951" t="s">
        <v>336</v>
      </c>
      <c r="D288" s="1248">
        <v>42623</v>
      </c>
      <c r="E288" s="1249">
        <v>8.3333333333333332E-3</v>
      </c>
      <c r="F288" s="1250">
        <v>42624.206944444442</v>
      </c>
      <c r="G288" s="1250">
        <v>42624.215277777781</v>
      </c>
      <c r="J288" s="975">
        <f>IFERROR(INDEX(Programa!$6:$6,MATCH(D288,Programa!$3:$3,0)),"")</f>
        <v>22</v>
      </c>
      <c r="K288" s="841" t="str">
        <f t="shared" si="29"/>
        <v>setembro</v>
      </c>
    </row>
    <row r="289" spans="1:11" x14ac:dyDescent="0.25">
      <c r="A289" s="1480">
        <v>23</v>
      </c>
      <c r="B289" s="1950"/>
      <c r="C289" s="1951" t="s">
        <v>359</v>
      </c>
      <c r="D289" s="1248">
        <v>42626</v>
      </c>
      <c r="E289" s="1249">
        <v>5.0694444444444452E-2</v>
      </c>
      <c r="F289" s="1250">
        <v>42626.428472222222</v>
      </c>
      <c r="G289" s="1250">
        <v>42626.479166666664</v>
      </c>
      <c r="J289" s="975">
        <f>IFERROR(INDEX(Programa!$6:$6,MATCH(D289,Programa!$3:$3,0)),"")</f>
        <v>23</v>
      </c>
      <c r="K289" s="841" t="str">
        <f t="shared" si="29"/>
        <v>setembro</v>
      </c>
    </row>
    <row r="290" spans="1:11" x14ac:dyDescent="0.25">
      <c r="A290" s="1480">
        <v>23</v>
      </c>
      <c r="B290" s="1950"/>
      <c r="C290" s="1951" t="s">
        <v>359</v>
      </c>
      <c r="D290" s="1248">
        <v>42626</v>
      </c>
      <c r="E290" s="1249">
        <v>1.0416666666666666E-2</v>
      </c>
      <c r="F290" s="1250">
        <v>42626.654166666667</v>
      </c>
      <c r="G290" s="1250">
        <v>42626.664583333331</v>
      </c>
      <c r="J290" s="975">
        <f>IFERROR(INDEX(Programa!$6:$6,MATCH(D290,Programa!$3:$3,0)),"")</f>
        <v>23</v>
      </c>
      <c r="K290" s="841" t="str">
        <f t="shared" si="29"/>
        <v>setembro</v>
      </c>
    </row>
    <row r="291" spans="1:11" x14ac:dyDescent="0.25">
      <c r="A291" s="1480">
        <v>23</v>
      </c>
      <c r="B291" s="1950"/>
      <c r="C291" s="1951" t="s">
        <v>359</v>
      </c>
      <c r="D291" s="1248">
        <v>42626</v>
      </c>
      <c r="E291" s="1249">
        <v>7.6388888888888886E-3</v>
      </c>
      <c r="F291" s="1250">
        <v>42627.011805555558</v>
      </c>
      <c r="G291" s="1250">
        <v>42627.019444444442</v>
      </c>
      <c r="J291" s="975">
        <f>IFERROR(INDEX(Programa!$6:$6,MATCH(D291,Programa!$3:$3,0)),"")</f>
        <v>23</v>
      </c>
      <c r="K291" s="841" t="str">
        <f t="shared" si="29"/>
        <v>setembro</v>
      </c>
    </row>
    <row r="292" spans="1:11" x14ac:dyDescent="0.25">
      <c r="A292" s="1480">
        <v>23</v>
      </c>
      <c r="B292" s="1950"/>
      <c r="C292" s="1951" t="s">
        <v>357</v>
      </c>
      <c r="D292" s="1248">
        <v>42627</v>
      </c>
      <c r="E292" s="1249">
        <v>8.3333333333333332E-3</v>
      </c>
      <c r="F292" s="1250">
        <v>42627.347222222219</v>
      </c>
      <c r="G292" s="1250">
        <v>42627.355555555558</v>
      </c>
      <c r="J292" s="975">
        <f>IFERROR(INDEX(Programa!$6:$6,MATCH(D292,Programa!$3:$3,0)),"")</f>
        <v>23</v>
      </c>
      <c r="K292" s="841" t="str">
        <f t="shared" si="29"/>
        <v>setembro</v>
      </c>
    </row>
    <row r="293" spans="1:11" x14ac:dyDescent="0.25">
      <c r="A293" s="1480">
        <v>23</v>
      </c>
      <c r="B293" s="1950"/>
      <c r="C293" s="1951" t="s">
        <v>358</v>
      </c>
      <c r="D293" s="1248">
        <v>42628</v>
      </c>
      <c r="E293" s="1249">
        <v>9.7222222222222224E-3</v>
      </c>
      <c r="F293" s="1250">
        <v>42629.032638888886</v>
      </c>
      <c r="G293" s="1250">
        <v>42629.042361111111</v>
      </c>
      <c r="J293" s="975">
        <f>IFERROR(INDEX(Programa!$6:$6,MATCH(D293,Programa!$3:$3,0)),"")</f>
        <v>23</v>
      </c>
      <c r="K293" s="841" t="str">
        <f t="shared" si="29"/>
        <v>setembro</v>
      </c>
    </row>
    <row r="294" spans="1:11" x14ac:dyDescent="0.25">
      <c r="A294" s="1480">
        <v>23</v>
      </c>
      <c r="B294" s="1950"/>
      <c r="C294" s="1951" t="s">
        <v>358</v>
      </c>
      <c r="D294" s="1248">
        <v>42629</v>
      </c>
      <c r="E294" s="1249">
        <v>1.7361111111111112E-2</v>
      </c>
      <c r="F294" s="1250">
        <v>42629.304861111108</v>
      </c>
      <c r="G294" s="1250">
        <v>42629.322222222225</v>
      </c>
      <c r="J294" s="975">
        <f>IFERROR(INDEX(Programa!$6:$6,MATCH(D294,Programa!$3:$3,0)),"")</f>
        <v>23</v>
      </c>
      <c r="K294" s="841" t="str">
        <f t="shared" si="29"/>
        <v>setembro</v>
      </c>
    </row>
    <row r="295" spans="1:11" x14ac:dyDescent="0.25">
      <c r="A295" s="1480">
        <v>23</v>
      </c>
      <c r="B295" s="1950"/>
      <c r="C295" s="1951" t="s">
        <v>358</v>
      </c>
      <c r="D295" s="1248">
        <v>42629</v>
      </c>
      <c r="E295" s="1249">
        <v>9.7222222222222224E-3</v>
      </c>
      <c r="F295" s="1250">
        <v>42630.012499999997</v>
      </c>
      <c r="G295" s="1250">
        <v>42630.022222222222</v>
      </c>
      <c r="J295" s="975">
        <f>IFERROR(INDEX(Programa!$6:$6,MATCH(D295,Programa!$3:$3,0)),"")</f>
        <v>23</v>
      </c>
      <c r="K295" s="841" t="str">
        <f t="shared" si="29"/>
        <v>setembro</v>
      </c>
    </row>
    <row r="296" spans="1:11" x14ac:dyDescent="0.25">
      <c r="A296" s="1480">
        <v>23</v>
      </c>
      <c r="B296" s="1950"/>
      <c r="C296" s="1951" t="s">
        <v>358</v>
      </c>
      <c r="D296" s="1248">
        <v>42629</v>
      </c>
      <c r="E296" s="1249">
        <v>1.3888888888888888E-2</v>
      </c>
      <c r="F296" s="1250">
        <v>42630.121527777781</v>
      </c>
      <c r="G296" s="1250">
        <v>42630.135416666664</v>
      </c>
      <c r="J296" s="975">
        <f>IFERROR(INDEX(Programa!$6:$6,MATCH(D296,Programa!$3:$3,0)),"")</f>
        <v>23</v>
      </c>
      <c r="K296" s="841" t="str">
        <f t="shared" si="29"/>
        <v>setembro</v>
      </c>
    </row>
    <row r="297" spans="1:11" x14ac:dyDescent="0.25">
      <c r="A297" s="1480">
        <v>23</v>
      </c>
      <c r="B297" s="1950"/>
      <c r="C297" s="1951" t="s">
        <v>358</v>
      </c>
      <c r="D297" s="1248">
        <v>42629</v>
      </c>
      <c r="E297" s="1249">
        <v>1.0416666666666666E-2</v>
      </c>
      <c r="F297" s="1250">
        <v>42630.239583333336</v>
      </c>
      <c r="G297" s="1250">
        <v>42630.25</v>
      </c>
      <c r="J297" s="975">
        <f>IFERROR(INDEX(Programa!$6:$6,MATCH(D297,Programa!$3:$3,0)),"")</f>
        <v>23</v>
      </c>
      <c r="K297" s="841" t="str">
        <f t="shared" si="29"/>
        <v>setembro</v>
      </c>
    </row>
    <row r="298" spans="1:11" x14ac:dyDescent="0.25">
      <c r="A298" s="1480">
        <v>23</v>
      </c>
      <c r="B298" s="1950"/>
      <c r="C298" s="1951" t="s">
        <v>358</v>
      </c>
      <c r="D298" s="1248">
        <v>42630</v>
      </c>
      <c r="E298" s="1249">
        <v>8.3333333333333332E-3</v>
      </c>
      <c r="F298" s="1250">
        <v>42630.25</v>
      </c>
      <c r="G298" s="1250">
        <v>42630.258333333331</v>
      </c>
      <c r="J298" s="975">
        <f>IFERROR(INDEX(Programa!$6:$6,MATCH(D298,Programa!$3:$3,0)),"")</f>
        <v>23</v>
      </c>
      <c r="K298" s="841" t="str">
        <f t="shared" si="29"/>
        <v>setembro</v>
      </c>
    </row>
    <row r="299" spans="1:11" x14ac:dyDescent="0.25">
      <c r="A299" s="1480">
        <v>23</v>
      </c>
      <c r="B299" s="1950"/>
      <c r="C299" s="1951" t="s">
        <v>358</v>
      </c>
      <c r="D299" s="1248">
        <v>42630</v>
      </c>
      <c r="E299" s="1249">
        <v>2.0833333333333332E-2</v>
      </c>
      <c r="F299" s="1250">
        <v>42630.155555555553</v>
      </c>
      <c r="G299" s="1250">
        <v>42630.176388888889</v>
      </c>
      <c r="J299" s="975">
        <f>IFERROR(INDEX(Programa!$6:$6,MATCH(D299,Programa!$3:$3,0)),"")</f>
        <v>23</v>
      </c>
      <c r="K299" s="841" t="str">
        <f t="shared" si="29"/>
        <v>setembro</v>
      </c>
    </row>
    <row r="300" spans="1:11" x14ac:dyDescent="0.25">
      <c r="A300" s="1480">
        <v>23</v>
      </c>
      <c r="B300" s="1950"/>
      <c r="C300" s="1951" t="s">
        <v>342</v>
      </c>
      <c r="D300" s="1248">
        <v>42631</v>
      </c>
      <c r="E300" s="1249">
        <v>6.9444444444444434E-2</v>
      </c>
      <c r="F300" s="1250">
        <v>42631.333333333336</v>
      </c>
      <c r="G300" s="1250">
        <v>42631.402777777781</v>
      </c>
      <c r="J300" s="975">
        <f>IFERROR(INDEX(Programa!$6:$6,MATCH(D300,Programa!$3:$3,0)),"")</f>
        <v>23</v>
      </c>
      <c r="K300" s="841" t="str">
        <f t="shared" si="29"/>
        <v>setembro</v>
      </c>
    </row>
    <row r="301" spans="1:11" x14ac:dyDescent="0.25">
      <c r="A301" s="1480">
        <v>23</v>
      </c>
      <c r="B301" s="1950"/>
      <c r="C301" s="1951" t="s">
        <v>358</v>
      </c>
      <c r="D301" s="1248">
        <v>42631</v>
      </c>
      <c r="E301" s="1249">
        <v>1.0416666666666666E-2</v>
      </c>
      <c r="F301" s="1250">
        <v>42631.879861111112</v>
      </c>
      <c r="G301" s="1250">
        <v>42631.890277777777</v>
      </c>
      <c r="J301" s="975">
        <f>IFERROR(INDEX(Programa!$6:$6,MATCH(D301,Programa!$3:$3,0)),"")</f>
        <v>23</v>
      </c>
      <c r="K301" s="841" t="str">
        <f t="shared" si="29"/>
        <v>setembro</v>
      </c>
    </row>
    <row r="302" spans="1:11" x14ac:dyDescent="0.25">
      <c r="A302" s="1480">
        <v>23</v>
      </c>
      <c r="B302" s="1950"/>
      <c r="C302" s="1951" t="s">
        <v>342</v>
      </c>
      <c r="D302" s="1248">
        <v>42631</v>
      </c>
      <c r="E302" s="1249">
        <v>2.2916666666666669E-2</v>
      </c>
      <c r="F302" s="1250">
        <v>42632.21597222222</v>
      </c>
      <c r="G302" s="1250">
        <v>42632.238888888889</v>
      </c>
      <c r="J302" s="975">
        <f>IFERROR(INDEX(Programa!$6:$6,MATCH(D302,Programa!$3:$3,0)),"")</f>
        <v>23</v>
      </c>
      <c r="K302" s="841" t="str">
        <f t="shared" si="29"/>
        <v>setembro</v>
      </c>
    </row>
    <row r="303" spans="1:11" x14ac:dyDescent="0.25">
      <c r="A303" s="1480">
        <v>24</v>
      </c>
      <c r="B303" s="1950"/>
      <c r="C303" s="1951" t="s">
        <v>342</v>
      </c>
      <c r="D303" s="1248">
        <v>42632</v>
      </c>
      <c r="E303" s="1249">
        <v>1.1111111111111112E-2</v>
      </c>
      <c r="F303" s="1250">
        <v>42632.45208333333</v>
      </c>
      <c r="G303" s="1250">
        <v>42632.463194444441</v>
      </c>
      <c r="J303" s="975">
        <f>IFERROR(INDEX(Programa!$6:$6,MATCH(D303,Programa!$3:$3,0)),"")</f>
        <v>24</v>
      </c>
      <c r="K303" s="841" t="str">
        <f t="shared" si="29"/>
        <v>setembro</v>
      </c>
    </row>
    <row r="304" spans="1:11" x14ac:dyDescent="0.25">
      <c r="A304" s="1480">
        <v>24</v>
      </c>
      <c r="B304" s="1950"/>
      <c r="C304" s="1951" t="s">
        <v>342</v>
      </c>
      <c r="D304" s="1248">
        <v>42632</v>
      </c>
      <c r="E304" s="1249">
        <v>3.125E-2</v>
      </c>
      <c r="F304" s="1250">
        <v>42632.506944444445</v>
      </c>
      <c r="G304" s="1250">
        <v>42632.538194444445</v>
      </c>
      <c r="J304" s="975">
        <f>IFERROR(INDEX(Programa!$6:$6,MATCH(D304,Programa!$3:$3,0)),"")</f>
        <v>24</v>
      </c>
      <c r="K304" s="841" t="str">
        <f t="shared" si="29"/>
        <v>setembro</v>
      </c>
    </row>
    <row r="305" spans="1:11" x14ac:dyDescent="0.25">
      <c r="A305" s="1480">
        <v>24</v>
      </c>
      <c r="B305" s="1950"/>
      <c r="C305" s="1951" t="s">
        <v>336</v>
      </c>
      <c r="D305" s="1248">
        <v>42632</v>
      </c>
      <c r="E305" s="1249">
        <v>8.2638888888888887E-2</v>
      </c>
      <c r="F305" s="1250">
        <v>42632.722916666666</v>
      </c>
      <c r="G305" s="1250">
        <v>42632.805555555555</v>
      </c>
      <c r="J305" s="975">
        <f>IFERROR(INDEX(Programa!$6:$6,MATCH(D305,Programa!$3:$3,0)),"")</f>
        <v>24</v>
      </c>
      <c r="K305" s="841" t="str">
        <f t="shared" si="29"/>
        <v>setembro</v>
      </c>
    </row>
    <row r="306" spans="1:11" x14ac:dyDescent="0.25">
      <c r="A306" s="1480">
        <v>24</v>
      </c>
      <c r="B306" s="1950"/>
      <c r="C306" s="1951" t="s">
        <v>336</v>
      </c>
      <c r="D306" s="1248">
        <v>42632</v>
      </c>
      <c r="E306" s="1249">
        <v>0.3972222222222222</v>
      </c>
      <c r="F306" s="1250">
        <v>42632.852777777778</v>
      </c>
      <c r="G306" s="1250">
        <v>42633.25</v>
      </c>
      <c r="J306" s="975">
        <f>IFERROR(INDEX(Programa!$6:$6,MATCH(D306,Programa!$3:$3,0)),"")</f>
        <v>24</v>
      </c>
      <c r="K306" s="841" t="str">
        <f t="shared" si="29"/>
        <v>setembro</v>
      </c>
    </row>
    <row r="307" spans="1:11" x14ac:dyDescent="0.25">
      <c r="A307" s="1480">
        <v>24</v>
      </c>
      <c r="B307" s="1950"/>
      <c r="C307" s="1951" t="s">
        <v>336</v>
      </c>
      <c r="D307" s="1248">
        <v>42633</v>
      </c>
      <c r="E307" s="1249">
        <v>0.14583333333333334</v>
      </c>
      <c r="F307" s="1250">
        <v>42633.25</v>
      </c>
      <c r="G307" s="1250">
        <v>42633.395833333336</v>
      </c>
      <c r="J307" s="975">
        <f>IFERROR(INDEX(Programa!$6:$6,MATCH(D307,Programa!$3:$3,0)),"")</f>
        <v>24</v>
      </c>
      <c r="K307" s="841" t="str">
        <f t="shared" si="29"/>
        <v>setembro</v>
      </c>
    </row>
    <row r="308" spans="1:11" x14ac:dyDescent="0.25">
      <c r="A308" s="1480">
        <v>24</v>
      </c>
      <c r="B308" s="1950"/>
      <c r="C308" s="1951" t="s">
        <v>359</v>
      </c>
      <c r="D308" s="1248">
        <v>42633</v>
      </c>
      <c r="E308" s="1249">
        <v>9.375E-2</v>
      </c>
      <c r="F308" s="1250">
        <v>42633.520833333336</v>
      </c>
      <c r="G308" s="1250">
        <v>42633.614583333336</v>
      </c>
      <c r="J308" s="975">
        <f>IFERROR(INDEX(Programa!$6:$6,MATCH(D308,Programa!$3:$3,0)),"")</f>
        <v>24</v>
      </c>
      <c r="K308" s="841" t="str">
        <f t="shared" si="29"/>
        <v>setembro</v>
      </c>
    </row>
    <row r="309" spans="1:11" x14ac:dyDescent="0.25">
      <c r="A309" s="1480">
        <v>24</v>
      </c>
      <c r="B309" s="1950"/>
      <c r="C309" s="1951" t="s">
        <v>336</v>
      </c>
      <c r="D309" s="1248">
        <v>42633</v>
      </c>
      <c r="E309" s="1249">
        <v>1.4583333333333332E-2</v>
      </c>
      <c r="F309" s="1250">
        <v>42634.143750000003</v>
      </c>
      <c r="G309" s="1250">
        <v>42634.158333333333</v>
      </c>
      <c r="J309" s="975">
        <f>IFERROR(INDEX(Programa!$6:$6,MATCH(D309,Programa!$3:$3,0)),"")</f>
        <v>24</v>
      </c>
      <c r="K309" s="841" t="str">
        <f t="shared" si="29"/>
        <v>setembro</v>
      </c>
    </row>
    <row r="310" spans="1:11" x14ac:dyDescent="0.25">
      <c r="A310" s="1480">
        <v>24</v>
      </c>
      <c r="B310" s="1950"/>
      <c r="C310" s="1951" t="s">
        <v>358</v>
      </c>
      <c r="D310" s="1248">
        <v>42634</v>
      </c>
      <c r="E310" s="1249">
        <v>7.6388888888888886E-3</v>
      </c>
      <c r="F310" s="1250">
        <v>42634.543055555558</v>
      </c>
      <c r="G310" s="1250">
        <v>42634.550694444442</v>
      </c>
      <c r="J310" s="975">
        <f>IFERROR(INDEX(Programa!$6:$6,MATCH(D310,Programa!$3:$3,0)),"")</f>
        <v>24</v>
      </c>
      <c r="K310" s="841" t="str">
        <f t="shared" si="29"/>
        <v>setembro</v>
      </c>
    </row>
    <row r="311" spans="1:11" x14ac:dyDescent="0.25">
      <c r="A311" s="1480">
        <v>24</v>
      </c>
      <c r="B311" s="1950"/>
      <c r="C311" s="1951" t="s">
        <v>358</v>
      </c>
      <c r="D311" s="1248">
        <v>42634</v>
      </c>
      <c r="E311" s="1249">
        <v>1.3194444444444444E-2</v>
      </c>
      <c r="F311" s="1250">
        <v>42635.184027777781</v>
      </c>
      <c r="G311" s="1250">
        <v>42635.197222222225</v>
      </c>
      <c r="J311" s="975">
        <f>IFERROR(INDEX(Programa!$6:$6,MATCH(D311,Programa!$3:$3,0)),"")</f>
        <v>24</v>
      </c>
      <c r="K311" s="841" t="str">
        <f t="shared" si="29"/>
        <v>setembro</v>
      </c>
    </row>
    <row r="312" spans="1:11" x14ac:dyDescent="0.25">
      <c r="A312" s="1480">
        <v>24</v>
      </c>
      <c r="B312" s="1950"/>
      <c r="C312" s="1951" t="s">
        <v>342</v>
      </c>
      <c r="D312" s="1248">
        <v>42635</v>
      </c>
      <c r="E312" s="1249">
        <v>1.7361111111111112E-2</v>
      </c>
      <c r="F312" s="1250">
        <v>42635.552083333336</v>
      </c>
      <c r="G312" s="1250">
        <v>42635.569444444445</v>
      </c>
      <c r="J312" s="975">
        <f>IFERROR(INDEX(Programa!$6:$6,MATCH(D312,Programa!$3:$3,0)),"")</f>
        <v>24</v>
      </c>
      <c r="K312" s="841" t="str">
        <f t="shared" si="29"/>
        <v>setembro</v>
      </c>
    </row>
    <row r="313" spans="1:11" x14ac:dyDescent="0.25">
      <c r="A313" s="1480">
        <v>24</v>
      </c>
      <c r="B313" s="1950"/>
      <c r="C313" s="1951" t="s">
        <v>362</v>
      </c>
      <c r="D313" s="1248">
        <v>42635</v>
      </c>
      <c r="E313" s="1249">
        <v>9.0277777777777787E-3</v>
      </c>
      <c r="F313" s="1250">
        <v>42635.814583333333</v>
      </c>
      <c r="G313" s="1250">
        <v>42635.823611111111</v>
      </c>
      <c r="J313" s="975">
        <f>IFERROR(INDEX(Programa!$6:$6,MATCH(D313,Programa!$3:$3,0)),"")</f>
        <v>24</v>
      </c>
      <c r="K313" s="841" t="str">
        <f t="shared" si="29"/>
        <v>setembro</v>
      </c>
    </row>
    <row r="314" spans="1:11" x14ac:dyDescent="0.25">
      <c r="A314" s="1480">
        <v>24</v>
      </c>
      <c r="B314" s="1950"/>
      <c r="C314" s="1951" t="s">
        <v>358</v>
      </c>
      <c r="D314" s="1248">
        <v>42636</v>
      </c>
      <c r="E314" s="1249">
        <v>8.3333333333333332E-3</v>
      </c>
      <c r="F314" s="1250">
        <v>42636.352777777778</v>
      </c>
      <c r="G314" s="1250">
        <v>42636.361111111109</v>
      </c>
      <c r="J314" s="975">
        <f>IFERROR(INDEX(Programa!$6:$6,MATCH(D314,Programa!$3:$3,0)),"")</f>
        <v>24</v>
      </c>
      <c r="K314" s="841" t="str">
        <f t="shared" si="29"/>
        <v>setembro</v>
      </c>
    </row>
    <row r="315" spans="1:11" x14ac:dyDescent="0.25">
      <c r="A315" s="1480">
        <v>24</v>
      </c>
      <c r="B315" s="1950"/>
      <c r="C315" s="1951" t="s">
        <v>358</v>
      </c>
      <c r="D315" s="1248">
        <v>42636</v>
      </c>
      <c r="E315" s="1249">
        <v>2.0833333333333332E-2</v>
      </c>
      <c r="F315" s="1250">
        <v>42636.420138888891</v>
      </c>
      <c r="G315" s="1250">
        <v>42636.440972222219</v>
      </c>
      <c r="J315" s="975">
        <f>IFERROR(INDEX(Programa!$6:$6,MATCH(D315,Programa!$3:$3,0)),"")</f>
        <v>24</v>
      </c>
      <c r="K315" s="841" t="str">
        <f t="shared" si="29"/>
        <v>setembro</v>
      </c>
    </row>
    <row r="316" spans="1:11" x14ac:dyDescent="0.25">
      <c r="A316" s="1480">
        <v>24</v>
      </c>
      <c r="B316" s="1950"/>
      <c r="C316" s="1951" t="s">
        <v>358</v>
      </c>
      <c r="D316" s="1248">
        <v>42636</v>
      </c>
      <c r="E316" s="1249">
        <v>1.1805555555555555E-2</v>
      </c>
      <c r="F316" s="1250">
        <v>42637.057638888888</v>
      </c>
      <c r="G316" s="1250">
        <v>42637.069444444445</v>
      </c>
      <c r="J316" s="975">
        <f>IFERROR(INDEX(Programa!$6:$6,MATCH(D316,Programa!$3:$3,0)),"")</f>
        <v>24</v>
      </c>
      <c r="K316" s="841" t="str">
        <f t="shared" si="29"/>
        <v>setembro</v>
      </c>
    </row>
    <row r="317" spans="1:11" x14ac:dyDescent="0.25">
      <c r="A317" s="1480">
        <v>24</v>
      </c>
      <c r="B317" s="1950"/>
      <c r="C317" s="1951" t="s">
        <v>358</v>
      </c>
      <c r="D317" s="1248">
        <v>42636</v>
      </c>
      <c r="E317" s="1249">
        <v>1.1111111111111112E-2</v>
      </c>
      <c r="F317" s="1250">
        <v>42637.211111111108</v>
      </c>
      <c r="G317" s="1250">
        <v>42637.222222222219</v>
      </c>
      <c r="J317" s="975">
        <f>IFERROR(INDEX(Programa!$6:$6,MATCH(D317,Programa!$3:$3,0)),"")</f>
        <v>24</v>
      </c>
      <c r="K317" s="841" t="str">
        <f t="shared" si="29"/>
        <v>setembro</v>
      </c>
    </row>
    <row r="318" spans="1:11" x14ac:dyDescent="0.25">
      <c r="A318" s="1480">
        <v>24</v>
      </c>
      <c r="B318" s="1950"/>
      <c r="C318" s="1951" t="s">
        <v>358</v>
      </c>
      <c r="D318" s="1248">
        <v>42637</v>
      </c>
      <c r="E318" s="1249">
        <v>1.7361111111111112E-2</v>
      </c>
      <c r="F318" s="1250">
        <v>42638.195833333331</v>
      </c>
      <c r="G318" s="1250">
        <v>42638.213194444441</v>
      </c>
      <c r="J318" s="975">
        <f>IFERROR(INDEX(Programa!$6:$6,MATCH(D318,Programa!$3:$3,0)),"")</f>
        <v>24</v>
      </c>
      <c r="K318" s="841" t="str">
        <f t="shared" si="29"/>
        <v>setembro</v>
      </c>
    </row>
    <row r="319" spans="1:11" x14ac:dyDescent="0.25">
      <c r="A319" s="1480">
        <v>25</v>
      </c>
      <c r="B319" s="1950"/>
      <c r="C319" s="1951" t="s">
        <v>358</v>
      </c>
      <c r="D319" s="1248">
        <v>42641</v>
      </c>
      <c r="E319" s="1249">
        <v>4.8611111111111112E-3</v>
      </c>
      <c r="F319" s="1250">
        <v>42641.663888888892</v>
      </c>
      <c r="G319" s="1250">
        <v>42641.668749999997</v>
      </c>
      <c r="J319" s="975">
        <f>IFERROR(INDEX(Programa!$6:$6,MATCH(D319,Programa!$3:$3,0)),"")</f>
        <v>25</v>
      </c>
      <c r="K319" s="841" t="str">
        <f t="shared" si="29"/>
        <v>setembro</v>
      </c>
    </row>
    <row r="320" spans="1:11" x14ac:dyDescent="0.25">
      <c r="A320" s="1480">
        <v>25</v>
      </c>
      <c r="B320" s="1950"/>
      <c r="C320" s="1951" t="s">
        <v>358</v>
      </c>
      <c r="D320" s="1248">
        <v>42641</v>
      </c>
      <c r="E320" s="1249">
        <v>7.6388888888888886E-3</v>
      </c>
      <c r="F320" s="1250">
        <v>42641.813194444447</v>
      </c>
      <c r="G320" s="1250">
        <v>42641.820833333331</v>
      </c>
      <c r="J320" s="975">
        <f>IFERROR(INDEX(Programa!$6:$6,MATCH(D320,Programa!$3:$3,0)),"")</f>
        <v>25</v>
      </c>
      <c r="K320" s="841" t="str">
        <f t="shared" si="29"/>
        <v>setembro</v>
      </c>
    </row>
    <row r="321" spans="1:11" x14ac:dyDescent="0.25">
      <c r="A321" s="1480">
        <v>25</v>
      </c>
      <c r="B321" s="1950"/>
      <c r="C321" s="1951" t="s">
        <v>358</v>
      </c>
      <c r="D321" s="1248">
        <v>42641</v>
      </c>
      <c r="E321" s="1249">
        <v>2.4999999999999998E-2</v>
      </c>
      <c r="F321" s="1250">
        <v>42642.078472222223</v>
      </c>
      <c r="G321" s="1250">
        <v>42642.103472222225</v>
      </c>
      <c r="J321" s="975">
        <f>IFERROR(INDEX(Programa!$6:$6,MATCH(D321,Programa!$3:$3,0)),"")</f>
        <v>25</v>
      </c>
      <c r="K321" s="841" t="str">
        <f t="shared" si="29"/>
        <v>setembro</v>
      </c>
    </row>
    <row r="322" spans="1:11" x14ac:dyDescent="0.25">
      <c r="A322" s="1480">
        <v>25</v>
      </c>
      <c r="B322" s="1950"/>
      <c r="C322" s="1951" t="s">
        <v>358</v>
      </c>
      <c r="D322" s="1248">
        <v>42642</v>
      </c>
      <c r="E322" s="1249">
        <v>9.7222222222222224E-3</v>
      </c>
      <c r="F322" s="1250">
        <v>42642.276388888888</v>
      </c>
      <c r="G322" s="1250">
        <v>42642.286111111112</v>
      </c>
      <c r="J322" s="975">
        <f>IFERROR(INDEX(Programa!$6:$6,MATCH(D322,Programa!$3:$3,0)),"")</f>
        <v>25</v>
      </c>
      <c r="K322" s="841" t="str">
        <f t="shared" si="29"/>
        <v>setembro</v>
      </c>
    </row>
    <row r="323" spans="1:11" x14ac:dyDescent="0.25">
      <c r="A323" s="1480">
        <v>25</v>
      </c>
      <c r="B323" s="1950"/>
      <c r="C323" s="1951" t="s">
        <v>358</v>
      </c>
      <c r="D323" s="1248">
        <v>42642</v>
      </c>
      <c r="E323" s="1249">
        <v>1.5277777777777777E-2</v>
      </c>
      <c r="F323" s="1250">
        <v>42643.063888888886</v>
      </c>
      <c r="G323" s="1250">
        <v>42643.07916666667</v>
      </c>
      <c r="J323" s="975">
        <f>IFERROR(INDEX(Programa!$6:$6,MATCH(D323,Programa!$3:$3,0)),"")</f>
        <v>25</v>
      </c>
      <c r="K323" s="841" t="str">
        <f t="shared" si="29"/>
        <v>setembro</v>
      </c>
    </row>
    <row r="324" spans="1:11" x14ac:dyDescent="0.25">
      <c r="A324" s="1480">
        <v>25</v>
      </c>
      <c r="B324" s="1950"/>
      <c r="C324" s="1951" t="s">
        <v>358</v>
      </c>
      <c r="D324" s="1248">
        <v>42642</v>
      </c>
      <c r="E324" s="1249">
        <v>1.1805555555555555E-2</v>
      </c>
      <c r="F324" s="1250">
        <v>42643.175694444442</v>
      </c>
      <c r="G324" s="1250">
        <v>42643.1875</v>
      </c>
      <c r="J324" s="975">
        <f>IFERROR(INDEX(Programa!$6:$6,MATCH(D324,Programa!$3:$3,0)),"")</f>
        <v>25</v>
      </c>
      <c r="K324" s="841" t="str">
        <f t="shared" si="29"/>
        <v>setembro</v>
      </c>
    </row>
    <row r="325" spans="1:11" x14ac:dyDescent="0.25">
      <c r="A325" s="1480">
        <v>25</v>
      </c>
      <c r="B325" s="1950"/>
      <c r="C325" s="1951" t="s">
        <v>358</v>
      </c>
      <c r="D325" s="1248">
        <v>42645</v>
      </c>
      <c r="E325" s="1249">
        <v>1.6666666666666666E-2</v>
      </c>
      <c r="F325" s="1250">
        <v>42646.058333333334</v>
      </c>
      <c r="G325" s="1250">
        <v>42646.074999999997</v>
      </c>
      <c r="J325" s="975">
        <f>IFERROR(INDEX(Programa!$6:$6,MATCH(D325,Programa!$3:$3,0)),"")</f>
        <v>25</v>
      </c>
      <c r="K325" s="841" t="str">
        <f t="shared" si="29"/>
        <v>outubro</v>
      </c>
    </row>
    <row r="326" spans="1:11" x14ac:dyDescent="0.25">
      <c r="A326" s="1480">
        <v>25</v>
      </c>
      <c r="B326" s="1950"/>
      <c r="C326" s="1951" t="s">
        <v>358</v>
      </c>
      <c r="D326" s="1248">
        <v>42645</v>
      </c>
      <c r="E326" s="1249">
        <v>2.1527777777777781E-2</v>
      </c>
      <c r="F326" s="1250">
        <v>42646.20208333333</v>
      </c>
      <c r="G326" s="1250">
        <v>42646.223611111112</v>
      </c>
      <c r="J326" s="975">
        <f>IFERROR(INDEX(Programa!$6:$6,MATCH(D326,Programa!$3:$3,0)),"")</f>
        <v>25</v>
      </c>
      <c r="K326" s="841" t="str">
        <f t="shared" ref="K326:K389" si="30">IF(D326="","",TEXT(D326,"MMMM"))</f>
        <v>outubro</v>
      </c>
    </row>
    <row r="327" spans="1:11" x14ac:dyDescent="0.25">
      <c r="A327" s="1480">
        <v>26</v>
      </c>
      <c r="B327" s="1950"/>
      <c r="C327" s="1951" t="s">
        <v>358</v>
      </c>
      <c r="D327" s="1248">
        <v>42646</v>
      </c>
      <c r="E327" s="1249">
        <v>1.3888888888888888E-2</v>
      </c>
      <c r="F327" s="1250">
        <v>42646.355555555558</v>
      </c>
      <c r="G327" s="1250">
        <v>42646.369444444441</v>
      </c>
      <c r="J327" s="975">
        <f>IFERROR(INDEX(Programa!$6:$6,MATCH(D327,Programa!$3:$3,0)),"")</f>
        <v>26</v>
      </c>
      <c r="K327" s="841" t="str">
        <f t="shared" si="30"/>
        <v>outubro</v>
      </c>
    </row>
    <row r="328" spans="1:11" x14ac:dyDescent="0.25">
      <c r="A328" s="1480">
        <v>26</v>
      </c>
      <c r="B328" s="1950"/>
      <c r="C328" s="1951" t="s">
        <v>336</v>
      </c>
      <c r="D328" s="1248">
        <v>42646</v>
      </c>
      <c r="E328" s="1249">
        <v>3.125E-2</v>
      </c>
      <c r="F328" s="1250">
        <v>42647.086805555555</v>
      </c>
      <c r="G328" s="1250">
        <v>42647.118055555555</v>
      </c>
      <c r="J328" s="975">
        <f>IFERROR(INDEX(Programa!$6:$6,MATCH(D328,Programa!$3:$3,0)),"")</f>
        <v>26</v>
      </c>
      <c r="K328" s="841" t="str">
        <f t="shared" si="30"/>
        <v>outubro</v>
      </c>
    </row>
    <row r="329" spans="1:11" x14ac:dyDescent="0.25">
      <c r="A329" s="1480">
        <v>26</v>
      </c>
      <c r="B329" s="1950"/>
      <c r="C329" s="1951" t="s">
        <v>336</v>
      </c>
      <c r="D329" s="1248">
        <v>42646</v>
      </c>
      <c r="E329" s="1249">
        <v>2.7777777777777776E-2</v>
      </c>
      <c r="F329" s="1250">
        <v>42647.219444444447</v>
      </c>
      <c r="G329" s="1250">
        <v>42647.24722222222</v>
      </c>
      <c r="J329" s="975">
        <f>IFERROR(INDEX(Programa!$6:$6,MATCH(D329,Programa!$3:$3,0)),"")</f>
        <v>26</v>
      </c>
      <c r="K329" s="841" t="str">
        <f t="shared" si="30"/>
        <v>outubro</v>
      </c>
    </row>
    <row r="330" spans="1:11" x14ac:dyDescent="0.25">
      <c r="A330" s="1480">
        <v>26</v>
      </c>
      <c r="B330" s="1950"/>
      <c r="C330" s="1951" t="s">
        <v>336</v>
      </c>
      <c r="D330" s="1248">
        <v>42647</v>
      </c>
      <c r="E330" s="1249">
        <v>9.0277777777777787E-3</v>
      </c>
      <c r="F330" s="1250">
        <v>42647.3</v>
      </c>
      <c r="G330" s="1250">
        <v>42647.309027777781</v>
      </c>
      <c r="J330" s="975">
        <f>IFERROR(INDEX(Programa!$6:$6,MATCH(D330,Programa!$3:$3,0)),"")</f>
        <v>26</v>
      </c>
      <c r="K330" s="841" t="str">
        <f t="shared" si="30"/>
        <v>outubro</v>
      </c>
    </row>
    <row r="331" spans="1:11" x14ac:dyDescent="0.25">
      <c r="A331" s="1480">
        <v>26</v>
      </c>
      <c r="B331" s="1950"/>
      <c r="C331" s="1951" t="s">
        <v>336</v>
      </c>
      <c r="D331" s="1248">
        <v>42647</v>
      </c>
      <c r="E331" s="1249">
        <v>2.4305555555555556E-2</v>
      </c>
      <c r="F331" s="1250">
        <v>42647.333333333336</v>
      </c>
      <c r="G331" s="1250">
        <v>42647.357638888891</v>
      </c>
      <c r="J331" s="975">
        <f>IFERROR(INDEX(Programa!$6:$6,MATCH(D331,Programa!$3:$3,0)),"")</f>
        <v>26</v>
      </c>
      <c r="K331" s="841" t="str">
        <f t="shared" si="30"/>
        <v>outubro</v>
      </c>
    </row>
    <row r="332" spans="1:11" x14ac:dyDescent="0.25">
      <c r="A332" s="1480">
        <v>26</v>
      </c>
      <c r="B332" s="1950"/>
      <c r="C332" s="1951" t="s">
        <v>336</v>
      </c>
      <c r="D332" s="1248">
        <v>42647</v>
      </c>
      <c r="E332" s="1249">
        <v>2.0833333333333332E-2</v>
      </c>
      <c r="F332" s="1250">
        <v>42648.023611111108</v>
      </c>
      <c r="G332" s="1250">
        <v>42648.044444444444</v>
      </c>
      <c r="J332" s="975">
        <f>IFERROR(INDEX(Programa!$6:$6,MATCH(D332,Programa!$3:$3,0)),"")</f>
        <v>26</v>
      </c>
      <c r="K332" s="841" t="str">
        <f t="shared" si="30"/>
        <v>outubro</v>
      </c>
    </row>
    <row r="333" spans="1:11" x14ac:dyDescent="0.25">
      <c r="A333" s="1480">
        <v>26</v>
      </c>
      <c r="B333" s="1950"/>
      <c r="C333" s="1951" t="s">
        <v>336</v>
      </c>
      <c r="D333" s="1248">
        <v>42647</v>
      </c>
      <c r="E333" s="1249">
        <v>2.5694444444444447E-2</v>
      </c>
      <c r="F333" s="1250">
        <v>42648.134722222225</v>
      </c>
      <c r="G333" s="1250">
        <v>42648.160416666666</v>
      </c>
      <c r="J333" s="975">
        <f>IFERROR(INDEX(Programa!$6:$6,MATCH(D333,Programa!$3:$3,0)),"")</f>
        <v>26</v>
      </c>
      <c r="K333" s="841" t="str">
        <f t="shared" si="30"/>
        <v>outubro</v>
      </c>
    </row>
    <row r="334" spans="1:11" x14ac:dyDescent="0.25">
      <c r="A334" s="1480">
        <v>26</v>
      </c>
      <c r="B334" s="1950"/>
      <c r="C334" s="1951" t="s">
        <v>357</v>
      </c>
      <c r="D334" s="1248">
        <v>42648</v>
      </c>
      <c r="E334" s="1249">
        <v>2.9166666666666664E-2</v>
      </c>
      <c r="F334" s="1250">
        <v>42649.134027777778</v>
      </c>
      <c r="G334" s="1250">
        <v>42649.163194444445</v>
      </c>
      <c r="J334" s="975">
        <f>IFERROR(INDEX(Programa!$6:$6,MATCH(D334,Programa!$3:$3,0)),"")</f>
        <v>26</v>
      </c>
      <c r="K334" s="841" t="str">
        <f t="shared" si="30"/>
        <v>outubro</v>
      </c>
    </row>
    <row r="335" spans="1:11" x14ac:dyDescent="0.25">
      <c r="A335" s="1480">
        <v>26</v>
      </c>
      <c r="B335" s="1950"/>
      <c r="C335" s="1951" t="s">
        <v>358</v>
      </c>
      <c r="D335" s="1248">
        <v>42650</v>
      </c>
      <c r="E335" s="1249">
        <v>1.3888888888888888E-2</v>
      </c>
      <c r="F335" s="1250">
        <v>42651.161111111112</v>
      </c>
      <c r="G335" s="1250">
        <v>42651.175000000003</v>
      </c>
      <c r="J335" s="975">
        <f>IFERROR(INDEX(Programa!$6:$6,MATCH(D335,Programa!$3:$3,0)),"")</f>
        <v>26</v>
      </c>
      <c r="K335" s="841" t="str">
        <f t="shared" si="30"/>
        <v>outubro</v>
      </c>
    </row>
    <row r="336" spans="1:11" x14ac:dyDescent="0.25">
      <c r="A336" s="1480">
        <v>26</v>
      </c>
      <c r="B336" s="1950"/>
      <c r="C336" s="1951" t="s">
        <v>358</v>
      </c>
      <c r="D336" s="1248">
        <v>42651</v>
      </c>
      <c r="E336" s="1249">
        <v>2.2916666666666669E-2</v>
      </c>
      <c r="F336" s="1250">
        <v>42651.369444444441</v>
      </c>
      <c r="G336" s="1250">
        <v>42651.392361111109</v>
      </c>
      <c r="J336" s="975">
        <f>IFERROR(INDEX(Programa!$6:$6,MATCH(D336,Programa!$3:$3,0)),"")</f>
        <v>26</v>
      </c>
      <c r="K336" s="841" t="str">
        <f t="shared" si="30"/>
        <v>outubro</v>
      </c>
    </row>
    <row r="337" spans="1:11" x14ac:dyDescent="0.25">
      <c r="A337" s="1480">
        <v>26</v>
      </c>
      <c r="B337" s="1950"/>
      <c r="C337" s="1951" t="s">
        <v>358</v>
      </c>
      <c r="D337" s="1248">
        <v>42651</v>
      </c>
      <c r="E337" s="1249">
        <v>2.5694444444444447E-2</v>
      </c>
      <c r="F337" s="1250">
        <v>42651.870138888888</v>
      </c>
      <c r="G337" s="1250">
        <v>42651.895833333336</v>
      </c>
      <c r="J337" s="975">
        <f>IFERROR(INDEX(Programa!$6:$6,MATCH(D337,Programa!$3:$3,0)),"")</f>
        <v>26</v>
      </c>
      <c r="K337" s="841" t="str">
        <f t="shared" si="30"/>
        <v>outubro</v>
      </c>
    </row>
    <row r="338" spans="1:11" x14ac:dyDescent="0.25">
      <c r="A338" s="1480">
        <v>27</v>
      </c>
      <c r="B338" s="1950"/>
      <c r="C338" s="1951" t="s">
        <v>358</v>
      </c>
      <c r="D338" s="1248">
        <v>42653</v>
      </c>
      <c r="E338" s="1249">
        <v>7.6388888888888886E-3</v>
      </c>
      <c r="F338" s="1250">
        <v>42653.540972222225</v>
      </c>
      <c r="G338" s="1250">
        <v>42653.548611111109</v>
      </c>
      <c r="J338" s="975">
        <f>IFERROR(INDEX(Programa!$6:$6,MATCH(D338,Programa!$3:$3,0)),"")</f>
        <v>27</v>
      </c>
      <c r="K338" s="841" t="str">
        <f t="shared" si="30"/>
        <v>outubro</v>
      </c>
    </row>
    <row r="339" spans="1:11" x14ac:dyDescent="0.25">
      <c r="A339" s="1480">
        <v>27</v>
      </c>
      <c r="B339" s="1950"/>
      <c r="C339" s="1951" t="s">
        <v>358</v>
      </c>
      <c r="D339" s="1248">
        <v>42653</v>
      </c>
      <c r="E339" s="1249">
        <v>1.2499999999999999E-2</v>
      </c>
      <c r="F339" s="1250">
        <v>42654.152777777781</v>
      </c>
      <c r="G339" s="1250">
        <v>42654.165277777778</v>
      </c>
      <c r="J339" s="975">
        <f>IFERROR(INDEX(Programa!$6:$6,MATCH(D339,Programa!$3:$3,0)),"")</f>
        <v>27</v>
      </c>
      <c r="K339" s="841" t="str">
        <f t="shared" si="30"/>
        <v>outubro</v>
      </c>
    </row>
    <row r="340" spans="1:11" x14ac:dyDescent="0.25">
      <c r="A340" s="1480">
        <v>27</v>
      </c>
      <c r="B340" s="1950"/>
      <c r="C340" s="1951" t="s">
        <v>358</v>
      </c>
      <c r="D340" s="1248">
        <v>42654</v>
      </c>
      <c r="E340" s="1249">
        <v>1.8055555555555557E-2</v>
      </c>
      <c r="F340" s="1250">
        <v>42655.027083333334</v>
      </c>
      <c r="G340" s="1250">
        <v>42655.045138888891</v>
      </c>
      <c r="J340" s="975">
        <f>IFERROR(INDEX(Programa!$6:$6,MATCH(D340,Programa!$3:$3,0)),"")</f>
        <v>27</v>
      </c>
      <c r="K340" s="841" t="str">
        <f t="shared" si="30"/>
        <v>outubro</v>
      </c>
    </row>
    <row r="341" spans="1:11" x14ac:dyDescent="0.25">
      <c r="A341" s="1480">
        <v>27</v>
      </c>
      <c r="B341" s="1950"/>
      <c r="C341" s="1951" t="s">
        <v>361</v>
      </c>
      <c r="D341" s="1248">
        <v>42655</v>
      </c>
      <c r="E341" s="1249">
        <v>6.9444444444444441E-3</v>
      </c>
      <c r="F341" s="1250">
        <v>42655.493055555555</v>
      </c>
      <c r="G341" s="1250">
        <v>42655.5</v>
      </c>
      <c r="J341" s="975">
        <f>IFERROR(INDEX(Programa!$6:$6,MATCH(D341,Programa!$3:$3,0)),"")</f>
        <v>27</v>
      </c>
      <c r="K341" s="841" t="str">
        <f t="shared" si="30"/>
        <v>outubro</v>
      </c>
    </row>
    <row r="342" spans="1:11" x14ac:dyDescent="0.25">
      <c r="A342" s="1480">
        <v>27</v>
      </c>
      <c r="B342" s="1950"/>
      <c r="C342" s="1951" t="s">
        <v>336</v>
      </c>
      <c r="D342" s="1248">
        <v>42657</v>
      </c>
      <c r="E342" s="1249">
        <v>0.67361111111111116</v>
      </c>
      <c r="F342" s="1250">
        <v>42657.576388888891</v>
      </c>
      <c r="G342" s="1250">
        <v>42658.25</v>
      </c>
      <c r="J342" s="975">
        <f>IFERROR(INDEX(Programa!$6:$6,MATCH(D342,Programa!$3:$3,0)),"")</f>
        <v>27</v>
      </c>
      <c r="K342" s="841" t="str">
        <f t="shared" si="30"/>
        <v>outubro</v>
      </c>
    </row>
    <row r="343" spans="1:11" x14ac:dyDescent="0.25">
      <c r="A343" s="1480">
        <v>27</v>
      </c>
      <c r="B343" s="1950"/>
      <c r="C343" s="1951" t="s">
        <v>336</v>
      </c>
      <c r="D343" s="1248">
        <v>42658</v>
      </c>
      <c r="E343" s="1249">
        <v>0.3125</v>
      </c>
      <c r="F343" s="1250">
        <v>42658.25</v>
      </c>
      <c r="G343" s="1250">
        <v>42658.5625</v>
      </c>
      <c r="J343" s="975">
        <f>IFERROR(INDEX(Programa!$6:$6,MATCH(D343,Programa!$3:$3,0)),"")</f>
        <v>27</v>
      </c>
      <c r="K343" s="841" t="str">
        <f t="shared" si="30"/>
        <v>outubro</v>
      </c>
    </row>
    <row r="344" spans="1:11" x14ac:dyDescent="0.25">
      <c r="A344" s="1480">
        <v>28</v>
      </c>
      <c r="B344" s="1950"/>
      <c r="C344" s="1951" t="s">
        <v>358</v>
      </c>
      <c r="D344" s="1248">
        <v>42661</v>
      </c>
      <c r="E344" s="1249">
        <v>1.0416666666666666E-2</v>
      </c>
      <c r="F344" s="1250">
        <v>42662.134027777778</v>
      </c>
      <c r="G344" s="1250">
        <v>42662.144444444442</v>
      </c>
      <c r="J344" s="975">
        <f>IFERROR(INDEX(Programa!$6:$6,MATCH(D344,Programa!$3:$3,0)),"")</f>
        <v>28</v>
      </c>
      <c r="K344" s="841" t="str">
        <f t="shared" si="30"/>
        <v>outubro</v>
      </c>
    </row>
    <row r="345" spans="1:11" x14ac:dyDescent="0.25">
      <c r="A345" s="1480">
        <v>28</v>
      </c>
      <c r="B345" s="1950"/>
      <c r="C345" s="1951" t="s">
        <v>358</v>
      </c>
      <c r="D345" s="1248">
        <v>42661</v>
      </c>
      <c r="E345" s="1249">
        <v>1.3888888888888888E-2</v>
      </c>
      <c r="F345" s="1250">
        <v>42662.208333333336</v>
      </c>
      <c r="G345" s="1250">
        <v>42662.222222222219</v>
      </c>
      <c r="J345" s="975">
        <f>IFERROR(INDEX(Programa!$6:$6,MATCH(D345,Programa!$3:$3,0)),"")</f>
        <v>28</v>
      </c>
      <c r="K345" s="841" t="str">
        <f t="shared" si="30"/>
        <v>outubro</v>
      </c>
    </row>
    <row r="346" spans="1:11" x14ac:dyDescent="0.25">
      <c r="A346" s="1480">
        <v>28</v>
      </c>
      <c r="B346" s="1950"/>
      <c r="C346" s="1951" t="s">
        <v>358</v>
      </c>
      <c r="D346" s="1248">
        <v>42662</v>
      </c>
      <c r="E346" s="1249">
        <v>9.0277777777777787E-3</v>
      </c>
      <c r="F346" s="1250">
        <v>42663.038194444445</v>
      </c>
      <c r="G346" s="1250">
        <v>42663.047222222223</v>
      </c>
      <c r="J346" s="975">
        <f>IFERROR(INDEX(Programa!$6:$6,MATCH(D346,Programa!$3:$3,0)),"")</f>
        <v>28</v>
      </c>
      <c r="K346" s="841" t="str">
        <f t="shared" si="30"/>
        <v>outubro</v>
      </c>
    </row>
    <row r="347" spans="1:11" x14ac:dyDescent="0.25">
      <c r="A347" s="1480">
        <v>28</v>
      </c>
      <c r="B347" s="1950"/>
      <c r="C347" s="1951" t="s">
        <v>358</v>
      </c>
      <c r="D347" s="1248">
        <v>42662</v>
      </c>
      <c r="E347" s="1249">
        <v>2.2916666666666669E-2</v>
      </c>
      <c r="F347" s="1250">
        <v>42663.214583333334</v>
      </c>
      <c r="G347" s="1250">
        <v>42663.237500000003</v>
      </c>
      <c r="J347" s="975">
        <f>IFERROR(INDEX(Programa!$6:$6,MATCH(D347,Programa!$3:$3,0)),"")</f>
        <v>28</v>
      </c>
      <c r="K347" s="841" t="str">
        <f t="shared" si="30"/>
        <v>outubro</v>
      </c>
    </row>
    <row r="348" spans="1:11" x14ac:dyDescent="0.25">
      <c r="A348" s="1480">
        <v>28</v>
      </c>
      <c r="B348" s="1950"/>
      <c r="C348" s="1951" t="s">
        <v>336</v>
      </c>
      <c r="D348" s="1248">
        <v>42663</v>
      </c>
      <c r="E348" s="1249">
        <v>0.13194444444444445</v>
      </c>
      <c r="F348" s="1250">
        <v>42663.701388888891</v>
      </c>
      <c r="G348" s="1250">
        <v>42663.833333333336</v>
      </c>
      <c r="J348" s="975">
        <f>IFERROR(INDEX(Programa!$6:$6,MATCH(D348,Programa!$3:$3,0)),"")</f>
        <v>28</v>
      </c>
      <c r="K348" s="841" t="str">
        <f t="shared" si="30"/>
        <v>outubro</v>
      </c>
    </row>
    <row r="349" spans="1:11" x14ac:dyDescent="0.25">
      <c r="A349" s="1480">
        <v>28</v>
      </c>
      <c r="B349" s="1950"/>
      <c r="C349" s="1951" t="s">
        <v>336</v>
      </c>
      <c r="D349" s="1248">
        <v>42663</v>
      </c>
      <c r="E349" s="1249">
        <v>1.8749999999999999E-2</v>
      </c>
      <c r="F349" s="1250">
        <v>42664.231249999997</v>
      </c>
      <c r="G349" s="1250">
        <v>42664.25</v>
      </c>
      <c r="J349" s="975">
        <f>IFERROR(INDEX(Programa!$6:$6,MATCH(D349,Programa!$3:$3,0)),"")</f>
        <v>28</v>
      </c>
      <c r="K349" s="841" t="str">
        <f t="shared" si="30"/>
        <v>outubro</v>
      </c>
    </row>
    <row r="350" spans="1:11" x14ac:dyDescent="0.25">
      <c r="A350" s="1480">
        <v>28</v>
      </c>
      <c r="B350" s="1950"/>
      <c r="C350" s="1951" t="s">
        <v>336</v>
      </c>
      <c r="D350" s="1248">
        <v>42664</v>
      </c>
      <c r="E350" s="1249">
        <v>6.25E-2</v>
      </c>
      <c r="F350" s="1250">
        <v>42664.25</v>
      </c>
      <c r="G350" s="1250">
        <v>42664.3125</v>
      </c>
      <c r="J350" s="975">
        <f>IFERROR(INDEX(Programa!$6:$6,MATCH(D350,Programa!$3:$3,0)),"")</f>
        <v>28</v>
      </c>
      <c r="K350" s="841" t="str">
        <f t="shared" si="30"/>
        <v>outubro</v>
      </c>
    </row>
    <row r="351" spans="1:11" x14ac:dyDescent="0.25">
      <c r="A351" s="1480">
        <v>28</v>
      </c>
      <c r="B351" s="1950"/>
      <c r="C351" s="1951" t="s">
        <v>359</v>
      </c>
      <c r="D351" s="1248">
        <v>42664</v>
      </c>
      <c r="E351" s="1249">
        <v>1.4583333333333332E-2</v>
      </c>
      <c r="F351" s="1250">
        <v>42664.428472222222</v>
      </c>
      <c r="G351" s="1250">
        <v>42664.443055555559</v>
      </c>
      <c r="J351" s="975">
        <f>IFERROR(INDEX(Programa!$6:$6,MATCH(D351,Programa!$3:$3,0)),"")</f>
        <v>28</v>
      </c>
      <c r="K351" s="841" t="str">
        <f t="shared" si="30"/>
        <v>outubro</v>
      </c>
    </row>
    <row r="352" spans="1:11" x14ac:dyDescent="0.25">
      <c r="A352" s="1480">
        <v>29</v>
      </c>
      <c r="B352" s="1950"/>
      <c r="C352" s="1951" t="s">
        <v>336</v>
      </c>
      <c r="D352" s="1248">
        <v>42668</v>
      </c>
      <c r="E352" s="1249">
        <v>0.4236111111111111</v>
      </c>
      <c r="F352" s="1250">
        <v>40476.388888888891</v>
      </c>
      <c r="G352" s="1250">
        <v>40476.8125</v>
      </c>
      <c r="J352" s="975">
        <f>IFERROR(INDEX(Programa!$6:$6,MATCH(D352,Programa!$3:$3,0)),"")</f>
        <v>29</v>
      </c>
      <c r="K352" s="841" t="str">
        <f t="shared" si="30"/>
        <v>outubro</v>
      </c>
    </row>
    <row r="353" spans="1:11" x14ac:dyDescent="0.25">
      <c r="A353" s="1480">
        <v>29</v>
      </c>
      <c r="B353" s="1950"/>
      <c r="C353" s="1951" t="s">
        <v>362</v>
      </c>
      <c r="D353" s="1248">
        <v>42668</v>
      </c>
      <c r="E353" s="1249">
        <v>2.4305555555555556E-2</v>
      </c>
      <c r="F353" s="1250">
        <v>40476.895833333336</v>
      </c>
      <c r="G353" s="1250">
        <v>40476.920138888891</v>
      </c>
      <c r="J353" s="975">
        <f>IFERROR(INDEX(Programa!$6:$6,MATCH(D353,Programa!$3:$3,0)),"")</f>
        <v>29</v>
      </c>
      <c r="K353" s="841" t="str">
        <f t="shared" si="30"/>
        <v>outubro</v>
      </c>
    </row>
    <row r="354" spans="1:11" x14ac:dyDescent="0.25">
      <c r="A354" s="1480">
        <v>29</v>
      </c>
      <c r="B354" s="1950"/>
      <c r="C354" s="1951" t="s">
        <v>359</v>
      </c>
      <c r="D354" s="1248">
        <v>42669</v>
      </c>
      <c r="E354" s="1249">
        <v>8.3333333333333332E-3</v>
      </c>
      <c r="F354" s="1250">
        <v>40477.324999999997</v>
      </c>
      <c r="G354" s="1250">
        <v>40477.333333333336</v>
      </c>
      <c r="J354" s="975">
        <f>IFERROR(INDEX(Programa!$6:$6,MATCH(D354,Programa!$3:$3,0)),"")</f>
        <v>29</v>
      </c>
      <c r="K354" s="841" t="str">
        <f t="shared" si="30"/>
        <v>outubro</v>
      </c>
    </row>
    <row r="355" spans="1:11" x14ac:dyDescent="0.25">
      <c r="A355" s="1480">
        <v>29</v>
      </c>
      <c r="B355" s="1950"/>
      <c r="C355" s="1951" t="s">
        <v>336</v>
      </c>
      <c r="D355" s="1248">
        <v>42669</v>
      </c>
      <c r="E355" s="1249">
        <v>0.47222222222222227</v>
      </c>
      <c r="F355" s="1250">
        <v>40477.777777777781</v>
      </c>
      <c r="G355" s="1250">
        <v>40478.25</v>
      </c>
      <c r="J355" s="975">
        <f>IFERROR(INDEX(Programa!$6:$6,MATCH(D355,Programa!$3:$3,0)),"")</f>
        <v>29</v>
      </c>
      <c r="K355" s="841" t="str">
        <f t="shared" si="30"/>
        <v>outubro</v>
      </c>
    </row>
    <row r="356" spans="1:11" x14ac:dyDescent="0.25">
      <c r="A356" s="1480">
        <v>29</v>
      </c>
      <c r="B356" s="1950"/>
      <c r="C356" s="1951" t="s">
        <v>336</v>
      </c>
      <c r="D356" s="1248">
        <v>42670</v>
      </c>
      <c r="E356" s="1249">
        <v>1</v>
      </c>
      <c r="F356" s="1250">
        <v>40478.25</v>
      </c>
      <c r="G356" s="1250">
        <v>40479.25</v>
      </c>
      <c r="J356" s="975">
        <f>IFERROR(INDEX(Programa!$6:$6,MATCH(D356,Programa!$3:$3,0)),"")</f>
        <v>29</v>
      </c>
      <c r="K356" s="841" t="str">
        <f t="shared" si="30"/>
        <v>outubro</v>
      </c>
    </row>
    <row r="357" spans="1:11" x14ac:dyDescent="0.25">
      <c r="A357" s="1480">
        <v>30</v>
      </c>
      <c r="B357" s="1950"/>
      <c r="C357" s="1951" t="s">
        <v>336</v>
      </c>
      <c r="D357" s="1248">
        <v>42674</v>
      </c>
      <c r="E357" s="1249">
        <v>0.30208333333333331</v>
      </c>
      <c r="F357" s="1250">
        <v>40482.947916666664</v>
      </c>
      <c r="G357" s="1250">
        <v>40483.25</v>
      </c>
      <c r="J357" s="975">
        <f>IFERROR(INDEX(Programa!$6:$6,MATCH(D357,Programa!$3:$3,0)),"")</f>
        <v>30</v>
      </c>
      <c r="K357" s="841" t="str">
        <f t="shared" si="30"/>
        <v>outubro</v>
      </c>
    </row>
    <row r="358" spans="1:11" x14ac:dyDescent="0.25">
      <c r="A358" s="1480">
        <v>30</v>
      </c>
      <c r="B358" s="1950"/>
      <c r="C358" s="1951" t="s">
        <v>336</v>
      </c>
      <c r="D358" s="1248">
        <v>42675</v>
      </c>
      <c r="E358" s="1249">
        <v>0.21527777777777779</v>
      </c>
      <c r="F358" s="1250">
        <v>40483.25</v>
      </c>
      <c r="G358" s="1250">
        <v>40483.465277777781</v>
      </c>
      <c r="J358" s="975">
        <f>IFERROR(INDEX(Programa!$6:$6,MATCH(D358,Programa!$3:$3,0)),"")</f>
        <v>30</v>
      </c>
      <c r="K358" s="841" t="str">
        <f t="shared" si="30"/>
        <v>novembro</v>
      </c>
    </row>
    <row r="359" spans="1:11" x14ac:dyDescent="0.25">
      <c r="A359" s="1480">
        <v>30</v>
      </c>
      <c r="B359" s="1950"/>
      <c r="C359" s="1951" t="s">
        <v>342</v>
      </c>
      <c r="D359" s="1248">
        <v>42675</v>
      </c>
      <c r="E359" s="1249">
        <v>7.2222222222222229E-2</v>
      </c>
      <c r="F359" s="1250">
        <v>40483.511111111111</v>
      </c>
      <c r="G359" s="1250">
        <v>40483.583333333336</v>
      </c>
      <c r="J359" s="975">
        <f>IFERROR(INDEX(Programa!$6:$6,MATCH(D359,Programa!$3:$3,0)),"")</f>
        <v>30</v>
      </c>
      <c r="K359" s="841" t="str">
        <f t="shared" si="30"/>
        <v>novembro</v>
      </c>
    </row>
    <row r="360" spans="1:11" x14ac:dyDescent="0.25">
      <c r="A360" s="1480">
        <v>30</v>
      </c>
      <c r="B360" s="1950"/>
      <c r="C360" s="1951" t="s">
        <v>357</v>
      </c>
      <c r="D360" s="1248">
        <v>42675</v>
      </c>
      <c r="E360" s="1249">
        <v>3.4027777777777775E-2</v>
      </c>
      <c r="F360" s="1250">
        <v>42676.21597222222</v>
      </c>
      <c r="G360" s="1250">
        <v>42676.25</v>
      </c>
      <c r="J360" s="975">
        <f>IFERROR(INDEX(Programa!$6:$6,MATCH(D360,Programa!$3:$3,0)),"")</f>
        <v>30</v>
      </c>
      <c r="K360" s="841" t="str">
        <f t="shared" si="30"/>
        <v>novembro</v>
      </c>
    </row>
    <row r="361" spans="1:11" x14ac:dyDescent="0.25">
      <c r="J361" s="975" t="str">
        <f>IFERROR(INDEX(Programa!$6:$6,MATCH(D361,Programa!$3:$3,0)),"")</f>
        <v/>
      </c>
      <c r="K361" s="841" t="str">
        <f t="shared" si="30"/>
        <v/>
      </c>
    </row>
    <row r="362" spans="1:11" x14ac:dyDescent="0.25">
      <c r="H362" s="263">
        <v>42.143055555555556</v>
      </c>
      <c r="J362" s="975" t="str">
        <f>IFERROR(INDEX(Programa!$6:$6,MATCH(D362,Programa!$3:$3,0)),"")</f>
        <v/>
      </c>
      <c r="K362" s="841" t="str">
        <f t="shared" si="30"/>
        <v/>
      </c>
    </row>
    <row r="363" spans="1:11" x14ac:dyDescent="0.25">
      <c r="J363" s="975" t="str">
        <f>IFERROR(INDEX(Programa!$6:$6,MATCH(D363,Programa!$3:$3,0)),"")</f>
        <v/>
      </c>
      <c r="K363" s="841" t="str">
        <f t="shared" si="30"/>
        <v/>
      </c>
    </row>
    <row r="364" spans="1:11" x14ac:dyDescent="0.25">
      <c r="H364" s="263">
        <f>H362-E3</f>
        <v>0.96597222220393064</v>
      </c>
      <c r="J364" s="975" t="str">
        <f>IFERROR(INDEX(Programa!$6:$6,MATCH(D364,Programa!$3:$3,0)),"")</f>
        <v/>
      </c>
      <c r="K364" s="841" t="str">
        <f t="shared" si="30"/>
        <v/>
      </c>
    </row>
    <row r="365" spans="1:11" x14ac:dyDescent="0.25">
      <c r="J365" s="975" t="str">
        <f>IFERROR(INDEX(Programa!$6:$6,MATCH(D365,Programa!$3:$3,0)),"")</f>
        <v/>
      </c>
      <c r="K365" s="841" t="str">
        <f t="shared" si="30"/>
        <v/>
      </c>
    </row>
    <row r="366" spans="1:11" x14ac:dyDescent="0.25">
      <c r="J366" s="975" t="str">
        <f>IFERROR(INDEX(Programa!$6:$6,MATCH(D366,Programa!$3:$3,0)),"")</f>
        <v/>
      </c>
      <c r="K366" s="841" t="str">
        <f t="shared" si="30"/>
        <v/>
      </c>
    </row>
    <row r="367" spans="1:11" x14ac:dyDescent="0.25">
      <c r="J367" s="975" t="str">
        <f>IFERROR(INDEX(Programa!$6:$6,MATCH(D367,Programa!$3:$3,0)),"")</f>
        <v/>
      </c>
      <c r="K367" s="841" t="str">
        <f t="shared" si="30"/>
        <v/>
      </c>
    </row>
    <row r="368" spans="1:11" x14ac:dyDescent="0.25">
      <c r="J368" s="975" t="str">
        <f>IFERROR(INDEX(Programa!$6:$6,MATCH(D368,Programa!$3:$3,0)),"")</f>
        <v/>
      </c>
      <c r="K368" s="841" t="str">
        <f t="shared" si="30"/>
        <v/>
      </c>
    </row>
    <row r="369" spans="10:11" x14ac:dyDescent="0.25">
      <c r="J369" s="975" t="str">
        <f>IFERROR(INDEX(Programa!$6:$6,MATCH(D369,Programa!$3:$3,0)),"")</f>
        <v/>
      </c>
      <c r="K369" s="841" t="str">
        <f t="shared" si="30"/>
        <v/>
      </c>
    </row>
    <row r="370" spans="10:11" x14ac:dyDescent="0.25">
      <c r="J370" s="975" t="str">
        <f>IFERROR(INDEX(Programa!$6:$6,MATCH(D370,Programa!$3:$3,0)),"")</f>
        <v/>
      </c>
      <c r="K370" s="841" t="str">
        <f t="shared" si="30"/>
        <v/>
      </c>
    </row>
    <row r="371" spans="10:11" x14ac:dyDescent="0.25">
      <c r="J371" s="975" t="str">
        <f>IFERROR(INDEX(Programa!$6:$6,MATCH(D371,Programa!$3:$3,0)),"")</f>
        <v/>
      </c>
      <c r="K371" s="841" t="str">
        <f t="shared" si="30"/>
        <v/>
      </c>
    </row>
    <row r="372" spans="10:11" x14ac:dyDescent="0.25">
      <c r="J372" s="975" t="str">
        <f>IFERROR(INDEX(Programa!$6:$6,MATCH(D372,Programa!$3:$3,0)),"")</f>
        <v/>
      </c>
      <c r="K372" s="841" t="str">
        <f t="shared" si="30"/>
        <v/>
      </c>
    </row>
    <row r="373" spans="10:11" x14ac:dyDescent="0.25">
      <c r="J373" s="975" t="str">
        <f>IFERROR(INDEX(Programa!$6:$6,MATCH(D373,Programa!$3:$3,0)),"")</f>
        <v/>
      </c>
      <c r="K373" s="841" t="str">
        <f t="shared" si="30"/>
        <v/>
      </c>
    </row>
    <row r="374" spans="10:11" x14ac:dyDescent="0.25">
      <c r="J374" s="975" t="str">
        <f>IFERROR(INDEX(Programa!$6:$6,MATCH(D374,Programa!$3:$3,0)),"")</f>
        <v/>
      </c>
      <c r="K374" s="841" t="str">
        <f t="shared" si="30"/>
        <v/>
      </c>
    </row>
    <row r="375" spans="10:11" x14ac:dyDescent="0.25">
      <c r="J375" s="975" t="str">
        <f>IFERROR(INDEX(Programa!$6:$6,MATCH(D375,Programa!$3:$3,0)),"")</f>
        <v/>
      </c>
      <c r="K375" s="841" t="str">
        <f t="shared" si="30"/>
        <v/>
      </c>
    </row>
    <row r="376" spans="10:11" x14ac:dyDescent="0.25">
      <c r="J376" s="975" t="str">
        <f>IFERROR(INDEX(Programa!$6:$6,MATCH(D376,Programa!$3:$3,0)),"")</f>
        <v/>
      </c>
      <c r="K376" s="841" t="str">
        <f t="shared" si="30"/>
        <v/>
      </c>
    </row>
    <row r="377" spans="10:11" x14ac:dyDescent="0.25">
      <c r="J377" s="975" t="str">
        <f>IFERROR(INDEX(Programa!$6:$6,MATCH(D377,Programa!$3:$3,0)),"")</f>
        <v/>
      </c>
      <c r="K377" s="841" t="str">
        <f t="shared" si="30"/>
        <v/>
      </c>
    </row>
    <row r="378" spans="10:11" x14ac:dyDescent="0.25">
      <c r="J378" s="975" t="str">
        <f>IFERROR(INDEX(Programa!$6:$6,MATCH(D378,Programa!$3:$3,0)),"")</f>
        <v/>
      </c>
      <c r="K378" s="841" t="str">
        <f t="shared" si="30"/>
        <v/>
      </c>
    </row>
    <row r="379" spans="10:11" x14ac:dyDescent="0.25">
      <c r="J379" s="975" t="str">
        <f>IFERROR(INDEX(Programa!$6:$6,MATCH(D379,Programa!$3:$3,0)),"")</f>
        <v/>
      </c>
      <c r="K379" s="841" t="str">
        <f t="shared" si="30"/>
        <v/>
      </c>
    </row>
    <row r="380" spans="10:11" x14ac:dyDescent="0.25">
      <c r="J380" s="975" t="str">
        <f>IFERROR(INDEX(Programa!$6:$6,MATCH(D380,Programa!$3:$3,0)),"")</f>
        <v/>
      </c>
      <c r="K380" s="841" t="str">
        <f t="shared" si="30"/>
        <v/>
      </c>
    </row>
    <row r="381" spans="10:11" x14ac:dyDescent="0.25">
      <c r="J381" s="975" t="str">
        <f>IFERROR(INDEX(Programa!$6:$6,MATCH(D381,Programa!$3:$3,0)),"")</f>
        <v/>
      </c>
      <c r="K381" s="841" t="str">
        <f t="shared" si="30"/>
        <v/>
      </c>
    </row>
    <row r="382" spans="10:11" x14ac:dyDescent="0.25">
      <c r="J382" s="975" t="str">
        <f>IFERROR(INDEX(Programa!$6:$6,MATCH(D382,Programa!$3:$3,0)),"")</f>
        <v/>
      </c>
      <c r="K382" s="841" t="str">
        <f t="shared" si="30"/>
        <v/>
      </c>
    </row>
    <row r="383" spans="10:11" x14ac:dyDescent="0.25">
      <c r="J383" s="975" t="str">
        <f>IFERROR(INDEX(Programa!$6:$6,MATCH(D383,Programa!$3:$3,0)),"")</f>
        <v/>
      </c>
      <c r="K383" s="841" t="str">
        <f t="shared" si="30"/>
        <v/>
      </c>
    </row>
    <row r="384" spans="10:11" x14ac:dyDescent="0.25">
      <c r="J384" s="975" t="str">
        <f>IFERROR(INDEX(Programa!$6:$6,MATCH(D384,Programa!$3:$3,0)),"")</f>
        <v/>
      </c>
      <c r="K384" s="841" t="str">
        <f t="shared" si="30"/>
        <v/>
      </c>
    </row>
    <row r="385" spans="10:11" x14ac:dyDescent="0.25">
      <c r="J385" s="975" t="str">
        <f>IFERROR(INDEX(Programa!$6:$6,MATCH(D385,Programa!$3:$3,0)),"")</f>
        <v/>
      </c>
      <c r="K385" s="841" t="str">
        <f t="shared" si="30"/>
        <v/>
      </c>
    </row>
    <row r="386" spans="10:11" x14ac:dyDescent="0.25">
      <c r="J386" s="975" t="str">
        <f>IFERROR(INDEX(Programa!$6:$6,MATCH(D386,Programa!$3:$3,0)),"")</f>
        <v/>
      </c>
      <c r="K386" s="841" t="str">
        <f t="shared" si="30"/>
        <v/>
      </c>
    </row>
    <row r="387" spans="10:11" x14ac:dyDescent="0.25">
      <c r="J387" s="975" t="str">
        <f>IFERROR(INDEX(Programa!$6:$6,MATCH(D387,Programa!$3:$3,0)),"")</f>
        <v/>
      </c>
      <c r="K387" s="841" t="str">
        <f t="shared" si="30"/>
        <v/>
      </c>
    </row>
    <row r="388" spans="10:11" x14ac:dyDescent="0.25">
      <c r="J388" s="975" t="str">
        <f>IFERROR(INDEX(Programa!$6:$6,MATCH(D388,Programa!$3:$3,0)),"")</f>
        <v/>
      </c>
      <c r="K388" s="841" t="str">
        <f t="shared" si="30"/>
        <v/>
      </c>
    </row>
    <row r="389" spans="10:11" x14ac:dyDescent="0.25">
      <c r="J389" s="975" t="str">
        <f>IFERROR(INDEX(Programa!$6:$6,MATCH(D389,Programa!$3:$3,0)),"")</f>
        <v/>
      </c>
      <c r="K389" s="841" t="str">
        <f t="shared" si="30"/>
        <v/>
      </c>
    </row>
    <row r="390" spans="10:11" x14ac:dyDescent="0.25">
      <c r="J390" s="975" t="str">
        <f>IFERROR(INDEX(Programa!$6:$6,MATCH(D390,Programa!$3:$3,0)),"")</f>
        <v/>
      </c>
      <c r="K390" s="841" t="str">
        <f t="shared" ref="K390:K453" si="31">IF(D390="","",TEXT(D390,"MMMM"))</f>
        <v/>
      </c>
    </row>
    <row r="391" spans="10:11" x14ac:dyDescent="0.25">
      <c r="J391" s="975" t="str">
        <f>IFERROR(INDEX(Programa!$6:$6,MATCH(D391,Programa!$3:$3,0)),"")</f>
        <v/>
      </c>
      <c r="K391" s="841" t="str">
        <f t="shared" si="31"/>
        <v/>
      </c>
    </row>
    <row r="392" spans="10:11" x14ac:dyDescent="0.25">
      <c r="J392" s="975" t="str">
        <f>IFERROR(INDEX(Programa!$6:$6,MATCH(D392,Programa!$3:$3,0)),"")</f>
        <v/>
      </c>
      <c r="K392" s="841" t="str">
        <f t="shared" si="31"/>
        <v/>
      </c>
    </row>
    <row r="393" spans="10:11" x14ac:dyDescent="0.25">
      <c r="J393" s="975" t="str">
        <f>IFERROR(INDEX(Programa!$6:$6,MATCH(D393,Programa!$3:$3,0)),"")</f>
        <v/>
      </c>
      <c r="K393" s="841" t="str">
        <f t="shared" si="31"/>
        <v/>
      </c>
    </row>
    <row r="394" spans="10:11" x14ac:dyDescent="0.25">
      <c r="J394" s="975" t="str">
        <f>IFERROR(INDEX(Programa!$6:$6,MATCH(D394,Programa!$3:$3,0)),"")</f>
        <v/>
      </c>
      <c r="K394" s="841" t="str">
        <f t="shared" si="31"/>
        <v/>
      </c>
    </row>
    <row r="395" spans="10:11" x14ac:dyDescent="0.25">
      <c r="J395" s="975" t="str">
        <f>IFERROR(INDEX(Programa!$6:$6,MATCH(D395,Programa!$3:$3,0)),"")</f>
        <v/>
      </c>
      <c r="K395" s="841" t="str">
        <f t="shared" si="31"/>
        <v/>
      </c>
    </row>
    <row r="396" spans="10:11" x14ac:dyDescent="0.25">
      <c r="J396" s="975" t="str">
        <f>IFERROR(INDEX(Programa!$6:$6,MATCH(D396,Programa!$3:$3,0)),"")</f>
        <v/>
      </c>
      <c r="K396" s="841" t="str">
        <f t="shared" si="31"/>
        <v/>
      </c>
    </row>
    <row r="397" spans="10:11" x14ac:dyDescent="0.25">
      <c r="J397" s="975" t="str">
        <f>IFERROR(INDEX(Programa!$6:$6,MATCH(D397,Programa!$3:$3,0)),"")</f>
        <v/>
      </c>
      <c r="K397" s="841" t="str">
        <f t="shared" si="31"/>
        <v/>
      </c>
    </row>
    <row r="398" spans="10:11" x14ac:dyDescent="0.25">
      <c r="J398" s="975" t="str">
        <f>IFERROR(INDEX(Programa!$6:$6,MATCH(D398,Programa!$3:$3,0)),"")</f>
        <v/>
      </c>
      <c r="K398" s="841" t="str">
        <f t="shared" si="31"/>
        <v/>
      </c>
    </row>
    <row r="399" spans="10:11" x14ac:dyDescent="0.25">
      <c r="J399" s="975" t="str">
        <f>IFERROR(INDEX(Programa!$6:$6,MATCH(D399,Programa!$3:$3,0)),"")</f>
        <v/>
      </c>
      <c r="K399" s="841" t="str">
        <f t="shared" si="31"/>
        <v/>
      </c>
    </row>
    <row r="400" spans="10:11" x14ac:dyDescent="0.25">
      <c r="J400" s="975" t="str">
        <f>IFERROR(INDEX(Programa!$6:$6,MATCH(D400,Programa!$3:$3,0)),"")</f>
        <v/>
      </c>
      <c r="K400" s="841" t="str">
        <f t="shared" si="31"/>
        <v/>
      </c>
    </row>
    <row r="401" spans="10:11" x14ac:dyDescent="0.25">
      <c r="J401" s="975" t="str">
        <f>IFERROR(INDEX(Programa!$6:$6,MATCH(D401,Programa!$3:$3,0)),"")</f>
        <v/>
      </c>
      <c r="K401" s="841" t="str">
        <f t="shared" si="31"/>
        <v/>
      </c>
    </row>
    <row r="402" spans="10:11" x14ac:dyDescent="0.25">
      <c r="J402" s="975" t="str">
        <f>IFERROR(INDEX(Programa!$6:$6,MATCH(D402,Programa!$3:$3,0)),"")</f>
        <v/>
      </c>
      <c r="K402" s="841" t="str">
        <f t="shared" si="31"/>
        <v/>
      </c>
    </row>
    <row r="403" spans="10:11" x14ac:dyDescent="0.25">
      <c r="J403" s="975" t="str">
        <f>IFERROR(INDEX(Programa!$6:$6,MATCH(D403,Programa!$3:$3,0)),"")</f>
        <v/>
      </c>
      <c r="K403" s="841" t="str">
        <f t="shared" si="31"/>
        <v/>
      </c>
    </row>
    <row r="404" spans="10:11" x14ac:dyDescent="0.25">
      <c r="J404" s="975" t="str">
        <f>IFERROR(INDEX(Programa!$6:$6,MATCH(D404,Programa!$3:$3,0)),"")</f>
        <v/>
      </c>
      <c r="K404" s="841" t="str">
        <f t="shared" si="31"/>
        <v/>
      </c>
    </row>
    <row r="405" spans="10:11" x14ac:dyDescent="0.25">
      <c r="J405" s="975" t="str">
        <f>IFERROR(INDEX(Programa!$6:$6,MATCH(D405,Programa!$3:$3,0)),"")</f>
        <v/>
      </c>
      <c r="K405" s="841" t="str">
        <f t="shared" si="31"/>
        <v/>
      </c>
    </row>
    <row r="406" spans="10:11" x14ac:dyDescent="0.25">
      <c r="J406" s="975" t="str">
        <f>IFERROR(INDEX(Programa!$6:$6,MATCH(D406,Programa!$3:$3,0)),"")</f>
        <v/>
      </c>
      <c r="K406" s="841" t="str">
        <f t="shared" si="31"/>
        <v/>
      </c>
    </row>
    <row r="407" spans="10:11" x14ac:dyDescent="0.25">
      <c r="J407" s="975" t="str">
        <f>IFERROR(INDEX(Programa!$6:$6,MATCH(D407,Programa!$3:$3,0)),"")</f>
        <v/>
      </c>
      <c r="K407" s="841" t="str">
        <f t="shared" si="31"/>
        <v/>
      </c>
    </row>
    <row r="408" spans="10:11" x14ac:dyDescent="0.25">
      <c r="J408" s="975" t="str">
        <f>IFERROR(INDEX(Programa!$6:$6,MATCH(D408,Programa!$3:$3,0)),"")</f>
        <v/>
      </c>
      <c r="K408" s="841" t="str">
        <f t="shared" si="31"/>
        <v/>
      </c>
    </row>
    <row r="409" spans="10:11" x14ac:dyDescent="0.25">
      <c r="J409" s="975" t="str">
        <f>IFERROR(INDEX(Programa!$6:$6,MATCH(D409,Programa!$3:$3,0)),"")</f>
        <v/>
      </c>
      <c r="K409" s="841" t="str">
        <f t="shared" si="31"/>
        <v/>
      </c>
    </row>
    <row r="410" spans="10:11" x14ac:dyDescent="0.25">
      <c r="J410" s="975" t="str">
        <f>IFERROR(INDEX(Programa!$6:$6,MATCH(D410,Programa!$3:$3,0)),"")</f>
        <v/>
      </c>
      <c r="K410" s="841" t="str">
        <f t="shared" si="31"/>
        <v/>
      </c>
    </row>
    <row r="411" spans="10:11" x14ac:dyDescent="0.25">
      <c r="J411" s="975" t="str">
        <f>IFERROR(INDEX(Programa!$6:$6,MATCH(D411,Programa!$3:$3,0)),"")</f>
        <v/>
      </c>
      <c r="K411" s="841" t="str">
        <f t="shared" si="31"/>
        <v/>
      </c>
    </row>
    <row r="412" spans="10:11" x14ac:dyDescent="0.25">
      <c r="J412" s="975" t="str">
        <f>IFERROR(INDEX(Programa!$6:$6,MATCH(D412,Programa!$3:$3,0)),"")</f>
        <v/>
      </c>
      <c r="K412" s="841" t="str">
        <f t="shared" si="31"/>
        <v/>
      </c>
    </row>
    <row r="413" spans="10:11" x14ac:dyDescent="0.25">
      <c r="J413" s="975" t="str">
        <f>IFERROR(INDEX(Programa!$6:$6,MATCH(D413,Programa!$3:$3,0)),"")</f>
        <v/>
      </c>
      <c r="K413" s="841" t="str">
        <f t="shared" si="31"/>
        <v/>
      </c>
    </row>
    <row r="414" spans="10:11" x14ac:dyDescent="0.25">
      <c r="J414" s="975" t="str">
        <f>IFERROR(INDEX(Programa!$6:$6,MATCH(D414,Programa!$3:$3,0)),"")</f>
        <v/>
      </c>
      <c r="K414" s="841" t="str">
        <f t="shared" si="31"/>
        <v/>
      </c>
    </row>
    <row r="415" spans="10:11" x14ac:dyDescent="0.25">
      <c r="J415" s="975" t="str">
        <f>IFERROR(INDEX(Programa!$6:$6,MATCH(D415,Programa!$3:$3,0)),"")</f>
        <v/>
      </c>
      <c r="K415" s="841" t="str">
        <f t="shared" si="31"/>
        <v/>
      </c>
    </row>
    <row r="416" spans="10:11" x14ac:dyDescent="0.25">
      <c r="J416" s="975" t="str">
        <f>IFERROR(INDEX(Programa!$6:$6,MATCH(D416,Programa!$3:$3,0)),"")</f>
        <v/>
      </c>
      <c r="K416" s="841" t="str">
        <f t="shared" si="31"/>
        <v/>
      </c>
    </row>
    <row r="417" spans="10:11" x14ac:dyDescent="0.25">
      <c r="J417" s="975" t="str">
        <f>IFERROR(INDEX(Programa!$6:$6,MATCH(D417,Programa!$3:$3,0)),"")</f>
        <v/>
      </c>
      <c r="K417" s="841" t="str">
        <f t="shared" si="31"/>
        <v/>
      </c>
    </row>
    <row r="418" spans="10:11" x14ac:dyDescent="0.25">
      <c r="J418" s="975" t="str">
        <f>IFERROR(INDEX(Programa!$6:$6,MATCH(D418,Programa!$3:$3,0)),"")</f>
        <v/>
      </c>
      <c r="K418" s="841" t="str">
        <f t="shared" si="31"/>
        <v/>
      </c>
    </row>
    <row r="419" spans="10:11" x14ac:dyDescent="0.25">
      <c r="J419" s="975" t="str">
        <f>IFERROR(INDEX(Programa!$6:$6,MATCH(D419,Programa!$3:$3,0)),"")</f>
        <v/>
      </c>
      <c r="K419" s="841" t="str">
        <f t="shared" si="31"/>
        <v/>
      </c>
    </row>
    <row r="420" spans="10:11" x14ac:dyDescent="0.25">
      <c r="J420" s="975" t="str">
        <f>IFERROR(INDEX(Programa!$6:$6,MATCH(D420,Programa!$3:$3,0)),"")</f>
        <v/>
      </c>
      <c r="K420" s="841" t="str">
        <f t="shared" si="31"/>
        <v/>
      </c>
    </row>
    <row r="421" spans="10:11" x14ac:dyDescent="0.25">
      <c r="J421" s="975" t="str">
        <f>IFERROR(INDEX(Programa!$6:$6,MATCH(D421,Programa!$3:$3,0)),"")</f>
        <v/>
      </c>
      <c r="K421" s="841" t="str">
        <f t="shared" si="31"/>
        <v/>
      </c>
    </row>
    <row r="422" spans="10:11" x14ac:dyDescent="0.25">
      <c r="J422" s="975" t="str">
        <f>IFERROR(INDEX(Programa!$6:$6,MATCH(D422,Programa!$3:$3,0)),"")</f>
        <v/>
      </c>
      <c r="K422" s="841" t="str">
        <f t="shared" si="31"/>
        <v/>
      </c>
    </row>
    <row r="423" spans="10:11" x14ac:dyDescent="0.25">
      <c r="J423" s="975" t="str">
        <f>IFERROR(INDEX(Programa!$6:$6,MATCH(D423,Programa!$3:$3,0)),"")</f>
        <v/>
      </c>
      <c r="K423" s="841" t="str">
        <f t="shared" si="31"/>
        <v/>
      </c>
    </row>
    <row r="424" spans="10:11" x14ac:dyDescent="0.25">
      <c r="J424" s="975" t="str">
        <f>IFERROR(INDEX(Programa!$6:$6,MATCH(D424,Programa!$3:$3,0)),"")</f>
        <v/>
      </c>
      <c r="K424" s="841" t="str">
        <f t="shared" si="31"/>
        <v/>
      </c>
    </row>
    <row r="425" spans="10:11" x14ac:dyDescent="0.25">
      <c r="J425" s="975" t="str">
        <f>IFERROR(INDEX(Programa!$6:$6,MATCH(D425,Programa!$3:$3,0)),"")</f>
        <v/>
      </c>
      <c r="K425" s="841" t="str">
        <f t="shared" si="31"/>
        <v/>
      </c>
    </row>
    <row r="426" spans="10:11" x14ac:dyDescent="0.25">
      <c r="J426" s="975" t="str">
        <f>IFERROR(INDEX(Programa!$6:$6,MATCH(D426,Programa!$3:$3,0)),"")</f>
        <v/>
      </c>
      <c r="K426" s="841" t="str">
        <f t="shared" si="31"/>
        <v/>
      </c>
    </row>
    <row r="427" spans="10:11" x14ac:dyDescent="0.25">
      <c r="J427" s="975" t="str">
        <f>IFERROR(INDEX(Programa!$6:$6,MATCH(D427,Programa!$3:$3,0)),"")</f>
        <v/>
      </c>
      <c r="K427" s="841" t="str">
        <f t="shared" si="31"/>
        <v/>
      </c>
    </row>
    <row r="428" spans="10:11" x14ac:dyDescent="0.25">
      <c r="J428" s="975" t="str">
        <f>IFERROR(INDEX(Programa!$6:$6,MATCH(D428,Programa!$3:$3,0)),"")</f>
        <v/>
      </c>
      <c r="K428" s="841" t="str">
        <f t="shared" si="31"/>
        <v/>
      </c>
    </row>
    <row r="429" spans="10:11" x14ac:dyDescent="0.25">
      <c r="J429" s="975" t="str">
        <f>IFERROR(INDEX(Programa!$6:$6,MATCH(D429,Programa!$3:$3,0)),"")</f>
        <v/>
      </c>
      <c r="K429" s="841" t="str">
        <f t="shared" si="31"/>
        <v/>
      </c>
    </row>
    <row r="430" spans="10:11" x14ac:dyDescent="0.25">
      <c r="J430" s="975" t="str">
        <f>IFERROR(INDEX(Programa!$6:$6,MATCH(D430,Programa!$3:$3,0)),"")</f>
        <v/>
      </c>
      <c r="K430" s="841" t="str">
        <f t="shared" si="31"/>
        <v/>
      </c>
    </row>
    <row r="431" spans="10:11" x14ac:dyDescent="0.25">
      <c r="J431" s="975" t="str">
        <f>IFERROR(INDEX(Programa!$6:$6,MATCH(D431,Programa!$3:$3,0)),"")</f>
        <v/>
      </c>
      <c r="K431" s="841" t="str">
        <f t="shared" si="31"/>
        <v/>
      </c>
    </row>
    <row r="432" spans="10:11" x14ac:dyDescent="0.25">
      <c r="J432" s="975" t="str">
        <f>IFERROR(INDEX(Programa!$6:$6,MATCH(D432,Programa!$3:$3,0)),"")</f>
        <v/>
      </c>
      <c r="K432" s="841" t="str">
        <f t="shared" si="31"/>
        <v/>
      </c>
    </row>
    <row r="433" spans="10:11" x14ac:dyDescent="0.25">
      <c r="J433" s="975" t="str">
        <f>IFERROR(INDEX(Programa!$6:$6,MATCH(D433,Programa!$3:$3,0)),"")</f>
        <v/>
      </c>
      <c r="K433" s="841" t="str">
        <f t="shared" si="31"/>
        <v/>
      </c>
    </row>
    <row r="434" spans="10:11" x14ac:dyDescent="0.25">
      <c r="J434" s="975" t="str">
        <f>IFERROR(INDEX(Programa!$6:$6,MATCH(D434,Programa!$3:$3,0)),"")</f>
        <v/>
      </c>
      <c r="K434" s="841" t="str">
        <f t="shared" si="31"/>
        <v/>
      </c>
    </row>
    <row r="435" spans="10:11" x14ac:dyDescent="0.25">
      <c r="J435" s="975" t="str">
        <f>IFERROR(INDEX(Programa!$6:$6,MATCH(D435,Programa!$3:$3,0)),"")</f>
        <v/>
      </c>
      <c r="K435" s="841" t="str">
        <f t="shared" si="31"/>
        <v/>
      </c>
    </row>
    <row r="436" spans="10:11" x14ac:dyDescent="0.25">
      <c r="J436" s="975" t="str">
        <f>IFERROR(INDEX(Programa!$6:$6,MATCH(D436,Programa!$3:$3,0)),"")</f>
        <v/>
      </c>
      <c r="K436" s="841" t="str">
        <f t="shared" si="31"/>
        <v/>
      </c>
    </row>
    <row r="437" spans="10:11" x14ac:dyDescent="0.25">
      <c r="J437" s="975" t="str">
        <f>IFERROR(INDEX(Programa!$6:$6,MATCH(D437,Programa!$3:$3,0)),"")</f>
        <v/>
      </c>
      <c r="K437" s="841" t="str">
        <f t="shared" si="31"/>
        <v/>
      </c>
    </row>
    <row r="438" spans="10:11" x14ac:dyDescent="0.25">
      <c r="J438" s="975" t="str">
        <f>IFERROR(INDEX(Programa!$6:$6,MATCH(D438,Programa!$3:$3,0)),"")</f>
        <v/>
      </c>
      <c r="K438" s="841" t="str">
        <f t="shared" si="31"/>
        <v/>
      </c>
    </row>
    <row r="439" spans="10:11" x14ac:dyDescent="0.25">
      <c r="J439" s="975" t="str">
        <f>IFERROR(INDEX(Programa!$6:$6,MATCH(D439,Programa!$3:$3,0)),"")</f>
        <v/>
      </c>
      <c r="K439" s="841" t="str">
        <f t="shared" si="31"/>
        <v/>
      </c>
    </row>
    <row r="440" spans="10:11" x14ac:dyDescent="0.25">
      <c r="J440" s="975" t="str">
        <f>IFERROR(INDEX(Programa!$6:$6,MATCH(D440,Programa!$3:$3,0)),"")</f>
        <v/>
      </c>
      <c r="K440" s="841" t="str">
        <f t="shared" si="31"/>
        <v/>
      </c>
    </row>
    <row r="441" spans="10:11" x14ac:dyDescent="0.25">
      <c r="J441" s="975" t="str">
        <f>IFERROR(INDEX(Programa!$6:$6,MATCH(D441,Programa!$3:$3,0)),"")</f>
        <v/>
      </c>
      <c r="K441" s="841" t="str">
        <f t="shared" si="31"/>
        <v/>
      </c>
    </row>
    <row r="442" spans="10:11" x14ac:dyDescent="0.25">
      <c r="J442" s="975" t="str">
        <f>IFERROR(INDEX(Programa!$6:$6,MATCH(D442,Programa!$3:$3,0)),"")</f>
        <v/>
      </c>
      <c r="K442" s="841" t="str">
        <f t="shared" si="31"/>
        <v/>
      </c>
    </row>
    <row r="443" spans="10:11" x14ac:dyDescent="0.25">
      <c r="J443" s="975" t="str">
        <f>IFERROR(INDEX(Programa!$6:$6,MATCH(D443,Programa!$3:$3,0)),"")</f>
        <v/>
      </c>
      <c r="K443" s="841" t="str">
        <f t="shared" si="31"/>
        <v/>
      </c>
    </row>
    <row r="444" spans="10:11" x14ac:dyDescent="0.25">
      <c r="J444" s="975" t="str">
        <f>IFERROR(INDEX(Programa!$6:$6,MATCH(D444,Programa!$3:$3,0)),"")</f>
        <v/>
      </c>
      <c r="K444" s="841" t="str">
        <f t="shared" si="31"/>
        <v/>
      </c>
    </row>
    <row r="445" spans="10:11" x14ac:dyDescent="0.25">
      <c r="J445" s="975" t="str">
        <f>IFERROR(INDEX(Programa!$6:$6,MATCH(D445,Programa!$3:$3,0)),"")</f>
        <v/>
      </c>
      <c r="K445" s="841" t="str">
        <f t="shared" si="31"/>
        <v/>
      </c>
    </row>
    <row r="446" spans="10:11" x14ac:dyDescent="0.25">
      <c r="J446" s="975" t="str">
        <f>IFERROR(INDEX(Programa!$6:$6,MATCH(D446,Programa!$3:$3,0)),"")</f>
        <v/>
      </c>
      <c r="K446" s="841" t="str">
        <f t="shared" si="31"/>
        <v/>
      </c>
    </row>
    <row r="447" spans="10:11" x14ac:dyDescent="0.25">
      <c r="J447" s="975" t="str">
        <f>IFERROR(INDEX(Programa!$6:$6,MATCH(D447,Programa!$3:$3,0)),"")</f>
        <v/>
      </c>
      <c r="K447" s="841" t="str">
        <f t="shared" si="31"/>
        <v/>
      </c>
    </row>
    <row r="448" spans="10:11" x14ac:dyDescent="0.25">
      <c r="J448" s="975" t="str">
        <f>IFERROR(INDEX(Programa!$6:$6,MATCH(D448,Programa!$3:$3,0)),"")</f>
        <v/>
      </c>
      <c r="K448" s="841" t="str">
        <f t="shared" si="31"/>
        <v/>
      </c>
    </row>
    <row r="449" spans="10:11" x14ac:dyDescent="0.25">
      <c r="J449" s="975" t="str">
        <f>IFERROR(INDEX(Programa!$6:$6,MATCH(D449,Programa!$3:$3,0)),"")</f>
        <v/>
      </c>
      <c r="K449" s="841" t="str">
        <f t="shared" si="31"/>
        <v/>
      </c>
    </row>
    <row r="450" spans="10:11" x14ac:dyDescent="0.25">
      <c r="J450" s="975" t="str">
        <f>IFERROR(INDEX(Programa!$6:$6,MATCH(D450,Programa!$3:$3,0)),"")</f>
        <v/>
      </c>
      <c r="K450" s="841" t="str">
        <f t="shared" si="31"/>
        <v/>
      </c>
    </row>
    <row r="451" spans="10:11" x14ac:dyDescent="0.25">
      <c r="J451" s="975" t="str">
        <f>IFERROR(INDEX(Programa!$6:$6,MATCH(D451,Programa!$3:$3,0)),"")</f>
        <v/>
      </c>
      <c r="K451" s="841" t="str">
        <f t="shared" si="31"/>
        <v/>
      </c>
    </row>
    <row r="452" spans="10:11" x14ac:dyDescent="0.25">
      <c r="J452" s="975" t="str">
        <f>IFERROR(INDEX(Programa!$6:$6,MATCH(D452,Programa!$3:$3,0)),"")</f>
        <v/>
      </c>
      <c r="K452" s="841" t="str">
        <f t="shared" si="31"/>
        <v/>
      </c>
    </row>
    <row r="453" spans="10:11" x14ac:dyDescent="0.25">
      <c r="J453" s="975" t="str">
        <f>IFERROR(INDEX(Programa!$6:$6,MATCH(D453,Programa!$3:$3,0)),"")</f>
        <v/>
      </c>
      <c r="K453" s="841" t="str">
        <f t="shared" si="31"/>
        <v/>
      </c>
    </row>
    <row r="454" spans="10:11" x14ac:dyDescent="0.25">
      <c r="J454" s="975" t="str">
        <f>IFERROR(INDEX(Programa!$6:$6,MATCH(D454,Programa!$3:$3,0)),"")</f>
        <v/>
      </c>
      <c r="K454" s="841" t="str">
        <f t="shared" ref="K454:K517" si="32">IF(D454="","",TEXT(D454,"MMMM"))</f>
        <v/>
      </c>
    </row>
    <row r="455" spans="10:11" x14ac:dyDescent="0.25">
      <c r="J455" s="975" t="str">
        <f>IFERROR(INDEX(Programa!$6:$6,MATCH(D455,Programa!$3:$3,0)),"")</f>
        <v/>
      </c>
      <c r="K455" s="841" t="str">
        <f t="shared" si="32"/>
        <v/>
      </c>
    </row>
    <row r="456" spans="10:11" x14ac:dyDescent="0.25">
      <c r="J456" s="975" t="str">
        <f>IFERROR(INDEX(Programa!$6:$6,MATCH(D456,Programa!$3:$3,0)),"")</f>
        <v/>
      </c>
      <c r="K456" s="841" t="str">
        <f t="shared" si="32"/>
        <v/>
      </c>
    </row>
    <row r="457" spans="10:11" x14ac:dyDescent="0.25">
      <c r="J457" s="975" t="str">
        <f>IFERROR(INDEX(Programa!$6:$6,MATCH(D457,Programa!$3:$3,0)),"")</f>
        <v/>
      </c>
      <c r="K457" s="841" t="str">
        <f t="shared" si="32"/>
        <v/>
      </c>
    </row>
    <row r="458" spans="10:11" x14ac:dyDescent="0.25">
      <c r="J458" s="975" t="str">
        <f>IFERROR(INDEX(Programa!$6:$6,MATCH(D458,Programa!$3:$3,0)),"")</f>
        <v/>
      </c>
      <c r="K458" s="841" t="str">
        <f t="shared" si="32"/>
        <v/>
      </c>
    </row>
    <row r="459" spans="10:11" x14ac:dyDescent="0.25">
      <c r="J459" s="975" t="str">
        <f>IFERROR(INDEX(Programa!$6:$6,MATCH(D459,Programa!$3:$3,0)),"")</f>
        <v/>
      </c>
      <c r="K459" s="841" t="str">
        <f t="shared" si="32"/>
        <v/>
      </c>
    </row>
    <row r="460" spans="10:11" x14ac:dyDescent="0.25">
      <c r="J460" s="975" t="str">
        <f>IFERROR(INDEX(Programa!$6:$6,MATCH(D460,Programa!$3:$3,0)),"")</f>
        <v/>
      </c>
      <c r="K460" s="841" t="str">
        <f t="shared" si="32"/>
        <v/>
      </c>
    </row>
    <row r="461" spans="10:11" x14ac:dyDescent="0.25">
      <c r="J461" s="975" t="str">
        <f>IFERROR(INDEX(Programa!$6:$6,MATCH(D461,Programa!$3:$3,0)),"")</f>
        <v/>
      </c>
      <c r="K461" s="841" t="str">
        <f t="shared" si="32"/>
        <v/>
      </c>
    </row>
    <row r="462" spans="10:11" x14ac:dyDescent="0.25">
      <c r="J462" s="975" t="str">
        <f>IFERROR(INDEX(Programa!$6:$6,MATCH(D462,Programa!$3:$3,0)),"")</f>
        <v/>
      </c>
      <c r="K462" s="841" t="str">
        <f t="shared" si="32"/>
        <v/>
      </c>
    </row>
    <row r="463" spans="10:11" x14ac:dyDescent="0.25">
      <c r="J463" s="975" t="str">
        <f>IFERROR(INDEX(Programa!$6:$6,MATCH(D463,Programa!$3:$3,0)),"")</f>
        <v/>
      </c>
      <c r="K463" s="841" t="str">
        <f t="shared" si="32"/>
        <v/>
      </c>
    </row>
    <row r="464" spans="10:11" x14ac:dyDescent="0.25">
      <c r="J464" s="975" t="str">
        <f>IFERROR(INDEX(Programa!$6:$6,MATCH(D464,Programa!$3:$3,0)),"")</f>
        <v/>
      </c>
      <c r="K464" s="841" t="str">
        <f t="shared" si="32"/>
        <v/>
      </c>
    </row>
    <row r="465" spans="10:11" x14ac:dyDescent="0.25">
      <c r="J465" s="975" t="str">
        <f>IFERROR(INDEX(Programa!$6:$6,MATCH(D465,Programa!$3:$3,0)),"")</f>
        <v/>
      </c>
      <c r="K465" s="841" t="str">
        <f t="shared" si="32"/>
        <v/>
      </c>
    </row>
    <row r="466" spans="10:11" x14ac:dyDescent="0.25">
      <c r="J466" s="975" t="str">
        <f>IFERROR(INDEX(Programa!$6:$6,MATCH(D466,Programa!$3:$3,0)),"")</f>
        <v/>
      </c>
      <c r="K466" s="841" t="str">
        <f t="shared" si="32"/>
        <v/>
      </c>
    </row>
    <row r="467" spans="10:11" x14ac:dyDescent="0.25">
      <c r="J467" s="975" t="str">
        <f>IFERROR(INDEX(Programa!$6:$6,MATCH(D467,Programa!$3:$3,0)),"")</f>
        <v/>
      </c>
      <c r="K467" s="841" t="str">
        <f t="shared" si="32"/>
        <v/>
      </c>
    </row>
    <row r="468" spans="10:11" x14ac:dyDescent="0.25">
      <c r="J468" s="975" t="str">
        <f>IFERROR(INDEX(Programa!$6:$6,MATCH(D468,Programa!$3:$3,0)),"")</f>
        <v/>
      </c>
      <c r="K468" s="841" t="str">
        <f t="shared" si="32"/>
        <v/>
      </c>
    </row>
    <row r="469" spans="10:11" x14ac:dyDescent="0.25">
      <c r="J469" s="975" t="str">
        <f>IFERROR(INDEX(Programa!$6:$6,MATCH(D469,Programa!$3:$3,0)),"")</f>
        <v/>
      </c>
      <c r="K469" s="841" t="str">
        <f t="shared" si="32"/>
        <v/>
      </c>
    </row>
    <row r="470" spans="10:11" x14ac:dyDescent="0.25">
      <c r="J470" s="975" t="str">
        <f>IFERROR(INDEX(Programa!$6:$6,MATCH(D470,Programa!$3:$3,0)),"")</f>
        <v/>
      </c>
      <c r="K470" s="841" t="str">
        <f t="shared" si="32"/>
        <v/>
      </c>
    </row>
    <row r="471" spans="10:11" x14ac:dyDescent="0.25">
      <c r="J471" s="975" t="str">
        <f>IFERROR(INDEX(Programa!$6:$6,MATCH(D471,Programa!$3:$3,0)),"")</f>
        <v/>
      </c>
      <c r="K471" s="841" t="str">
        <f t="shared" si="32"/>
        <v/>
      </c>
    </row>
    <row r="472" spans="10:11" x14ac:dyDescent="0.25">
      <c r="J472" s="975" t="str">
        <f>IFERROR(INDEX(Programa!$6:$6,MATCH(D472,Programa!$3:$3,0)),"")</f>
        <v/>
      </c>
      <c r="K472" s="841" t="str">
        <f t="shared" si="32"/>
        <v/>
      </c>
    </row>
    <row r="473" spans="10:11" x14ac:dyDescent="0.25">
      <c r="J473" s="975" t="str">
        <f>IFERROR(INDEX(Programa!$6:$6,MATCH(D473,Programa!$3:$3,0)),"")</f>
        <v/>
      </c>
      <c r="K473" s="841" t="str">
        <f t="shared" si="32"/>
        <v/>
      </c>
    </row>
    <row r="474" spans="10:11" x14ac:dyDescent="0.25">
      <c r="J474" s="975" t="str">
        <f>IFERROR(INDEX(Programa!$6:$6,MATCH(D474,Programa!$3:$3,0)),"")</f>
        <v/>
      </c>
      <c r="K474" s="841" t="str">
        <f t="shared" si="32"/>
        <v/>
      </c>
    </row>
    <row r="475" spans="10:11" x14ac:dyDescent="0.25">
      <c r="J475" s="975" t="str">
        <f>IFERROR(INDEX(Programa!$6:$6,MATCH(D475,Programa!$3:$3,0)),"")</f>
        <v/>
      </c>
      <c r="K475" s="841" t="str">
        <f t="shared" si="32"/>
        <v/>
      </c>
    </row>
    <row r="476" spans="10:11" x14ac:dyDescent="0.25">
      <c r="J476" s="975" t="str">
        <f>IFERROR(INDEX(Programa!$6:$6,MATCH(D476,Programa!$3:$3,0)),"")</f>
        <v/>
      </c>
      <c r="K476" s="841" t="str">
        <f t="shared" si="32"/>
        <v/>
      </c>
    </row>
    <row r="477" spans="10:11" x14ac:dyDescent="0.25">
      <c r="J477" s="975" t="str">
        <f>IFERROR(INDEX(Programa!$6:$6,MATCH(D477,Programa!$3:$3,0)),"")</f>
        <v/>
      </c>
      <c r="K477" s="841" t="str">
        <f t="shared" si="32"/>
        <v/>
      </c>
    </row>
    <row r="478" spans="10:11" x14ac:dyDescent="0.25">
      <c r="J478" s="975" t="str">
        <f>IFERROR(INDEX(Programa!$6:$6,MATCH(D478,Programa!$3:$3,0)),"")</f>
        <v/>
      </c>
      <c r="K478" s="841" t="str">
        <f t="shared" si="32"/>
        <v/>
      </c>
    </row>
    <row r="479" spans="10:11" x14ac:dyDescent="0.25">
      <c r="J479" s="975" t="str">
        <f>IFERROR(INDEX(Programa!$6:$6,MATCH(D479,Programa!$3:$3,0)),"")</f>
        <v/>
      </c>
      <c r="K479" s="841" t="str">
        <f t="shared" si="32"/>
        <v/>
      </c>
    </row>
    <row r="480" spans="10:11" x14ac:dyDescent="0.25">
      <c r="J480" s="975" t="str">
        <f>IFERROR(INDEX(Programa!$6:$6,MATCH(D480,Programa!$3:$3,0)),"")</f>
        <v/>
      </c>
      <c r="K480" s="841" t="str">
        <f t="shared" si="32"/>
        <v/>
      </c>
    </row>
    <row r="481" spans="10:11" x14ac:dyDescent="0.25">
      <c r="J481" s="975" t="str">
        <f>IFERROR(INDEX(Programa!$6:$6,MATCH(D481,Programa!$3:$3,0)),"")</f>
        <v/>
      </c>
      <c r="K481" s="841" t="str">
        <f t="shared" si="32"/>
        <v/>
      </c>
    </row>
    <row r="482" spans="10:11" x14ac:dyDescent="0.25">
      <c r="J482" s="975" t="str">
        <f>IFERROR(INDEX(Programa!$6:$6,MATCH(D482,Programa!$3:$3,0)),"")</f>
        <v/>
      </c>
      <c r="K482" s="841" t="str">
        <f t="shared" si="32"/>
        <v/>
      </c>
    </row>
    <row r="483" spans="10:11" x14ac:dyDescent="0.25">
      <c r="J483" s="975" t="str">
        <f>IFERROR(INDEX(Programa!$6:$6,MATCH(D483,Programa!$3:$3,0)),"")</f>
        <v/>
      </c>
      <c r="K483" s="841" t="str">
        <f t="shared" si="32"/>
        <v/>
      </c>
    </row>
    <row r="484" spans="10:11" x14ac:dyDescent="0.25">
      <c r="J484" s="975" t="str">
        <f>IFERROR(INDEX(Programa!$6:$6,MATCH(D484,Programa!$3:$3,0)),"")</f>
        <v/>
      </c>
      <c r="K484" s="841" t="str">
        <f t="shared" si="32"/>
        <v/>
      </c>
    </row>
    <row r="485" spans="10:11" x14ac:dyDescent="0.25">
      <c r="J485" s="975" t="str">
        <f>IFERROR(INDEX(Programa!$6:$6,MATCH(D485,Programa!$3:$3,0)),"")</f>
        <v/>
      </c>
      <c r="K485" s="841" t="str">
        <f t="shared" si="32"/>
        <v/>
      </c>
    </row>
    <row r="486" spans="10:11" x14ac:dyDescent="0.25">
      <c r="J486" s="975" t="str">
        <f>IFERROR(INDEX(Programa!$6:$6,MATCH(D486,Programa!$3:$3,0)),"")</f>
        <v/>
      </c>
      <c r="K486" s="841" t="str">
        <f t="shared" si="32"/>
        <v/>
      </c>
    </row>
    <row r="487" spans="10:11" x14ac:dyDescent="0.25">
      <c r="J487" s="975" t="str">
        <f>IFERROR(INDEX(Programa!$6:$6,MATCH(D487,Programa!$3:$3,0)),"")</f>
        <v/>
      </c>
      <c r="K487" s="841" t="str">
        <f t="shared" si="32"/>
        <v/>
      </c>
    </row>
    <row r="488" spans="10:11" x14ac:dyDescent="0.25">
      <c r="J488" s="975" t="str">
        <f>IFERROR(INDEX(Programa!$6:$6,MATCH(D488,Programa!$3:$3,0)),"")</f>
        <v/>
      </c>
      <c r="K488" s="841" t="str">
        <f t="shared" si="32"/>
        <v/>
      </c>
    </row>
    <row r="489" spans="10:11" x14ac:dyDescent="0.25">
      <c r="J489" s="975" t="str">
        <f>IFERROR(INDEX(Programa!$6:$6,MATCH(D489,Programa!$3:$3,0)),"")</f>
        <v/>
      </c>
      <c r="K489" s="841" t="str">
        <f t="shared" si="32"/>
        <v/>
      </c>
    </row>
    <row r="490" spans="10:11" x14ac:dyDescent="0.25">
      <c r="J490" s="975" t="str">
        <f>IFERROR(INDEX(Programa!$6:$6,MATCH(D490,Programa!$3:$3,0)),"")</f>
        <v/>
      </c>
      <c r="K490" s="841" t="str">
        <f t="shared" si="32"/>
        <v/>
      </c>
    </row>
    <row r="491" spans="10:11" x14ac:dyDescent="0.25">
      <c r="J491" s="975" t="str">
        <f>IFERROR(INDEX(Programa!$6:$6,MATCH(D491,Programa!$3:$3,0)),"")</f>
        <v/>
      </c>
      <c r="K491" s="841" t="str">
        <f t="shared" si="32"/>
        <v/>
      </c>
    </row>
    <row r="492" spans="10:11" x14ac:dyDescent="0.25">
      <c r="J492" s="975" t="str">
        <f>IFERROR(INDEX(Programa!$6:$6,MATCH(D492,Programa!$3:$3,0)),"")</f>
        <v/>
      </c>
      <c r="K492" s="841" t="str">
        <f t="shared" si="32"/>
        <v/>
      </c>
    </row>
    <row r="493" spans="10:11" x14ac:dyDescent="0.25">
      <c r="J493" s="975" t="str">
        <f>IFERROR(INDEX(Programa!$6:$6,MATCH(D493,Programa!$3:$3,0)),"")</f>
        <v/>
      </c>
      <c r="K493" s="841" t="str">
        <f t="shared" si="32"/>
        <v/>
      </c>
    </row>
    <row r="494" spans="10:11" x14ac:dyDescent="0.25">
      <c r="J494" s="975" t="str">
        <f>IFERROR(INDEX(Programa!$6:$6,MATCH(D494,Programa!$3:$3,0)),"")</f>
        <v/>
      </c>
      <c r="K494" s="841" t="str">
        <f t="shared" si="32"/>
        <v/>
      </c>
    </row>
    <row r="495" spans="10:11" x14ac:dyDescent="0.25">
      <c r="J495" s="975" t="str">
        <f>IFERROR(INDEX(Programa!$6:$6,MATCH(D495,Programa!$3:$3,0)),"")</f>
        <v/>
      </c>
      <c r="K495" s="841" t="str">
        <f t="shared" si="32"/>
        <v/>
      </c>
    </row>
    <row r="496" spans="10:11" x14ac:dyDescent="0.25">
      <c r="J496" s="975" t="str">
        <f>IFERROR(INDEX(Programa!$6:$6,MATCH(D496,Programa!$3:$3,0)),"")</f>
        <v/>
      </c>
      <c r="K496" s="841" t="str">
        <f t="shared" si="32"/>
        <v/>
      </c>
    </row>
    <row r="497" spans="10:11" x14ac:dyDescent="0.25">
      <c r="J497" s="975" t="str">
        <f>IFERROR(INDEX(Programa!$6:$6,MATCH(D497,Programa!$3:$3,0)),"")</f>
        <v/>
      </c>
      <c r="K497" s="841" t="str">
        <f t="shared" si="32"/>
        <v/>
      </c>
    </row>
    <row r="498" spans="10:11" x14ac:dyDescent="0.25">
      <c r="J498" s="975" t="str">
        <f>IFERROR(INDEX(Programa!$6:$6,MATCH(D498,Programa!$3:$3,0)),"")</f>
        <v/>
      </c>
      <c r="K498" s="841" t="str">
        <f t="shared" si="32"/>
        <v/>
      </c>
    </row>
    <row r="499" spans="10:11" x14ac:dyDescent="0.25">
      <c r="J499" s="975" t="str">
        <f>IFERROR(INDEX(Programa!$6:$6,MATCH(D499,Programa!$3:$3,0)),"")</f>
        <v/>
      </c>
      <c r="K499" s="841" t="str">
        <f t="shared" si="32"/>
        <v/>
      </c>
    </row>
    <row r="500" spans="10:11" x14ac:dyDescent="0.25">
      <c r="J500" s="975" t="str">
        <f>IFERROR(INDEX(Programa!$6:$6,MATCH(D500,Programa!$3:$3,0)),"")</f>
        <v/>
      </c>
      <c r="K500" s="841" t="str">
        <f t="shared" si="32"/>
        <v/>
      </c>
    </row>
    <row r="501" spans="10:11" x14ac:dyDescent="0.25">
      <c r="J501" s="975" t="str">
        <f>IFERROR(INDEX(Programa!$6:$6,MATCH(D501,Programa!$3:$3,0)),"")</f>
        <v/>
      </c>
      <c r="K501" s="841" t="str">
        <f t="shared" si="32"/>
        <v/>
      </c>
    </row>
    <row r="502" spans="10:11" x14ac:dyDescent="0.25">
      <c r="J502" s="975" t="str">
        <f>IFERROR(INDEX(Programa!$6:$6,MATCH(D502,Programa!$3:$3,0)),"")</f>
        <v/>
      </c>
      <c r="K502" s="841" t="str">
        <f t="shared" si="32"/>
        <v/>
      </c>
    </row>
    <row r="503" spans="10:11" x14ac:dyDescent="0.25">
      <c r="J503" s="975" t="str">
        <f>IFERROR(INDEX(Programa!$6:$6,MATCH(D503,Programa!$3:$3,0)),"")</f>
        <v/>
      </c>
      <c r="K503" s="841" t="str">
        <f t="shared" si="32"/>
        <v/>
      </c>
    </row>
    <row r="504" spans="10:11" x14ac:dyDescent="0.25">
      <c r="J504" s="975" t="str">
        <f>IFERROR(INDEX(Programa!$6:$6,MATCH(D504,Programa!$3:$3,0)),"")</f>
        <v/>
      </c>
      <c r="K504" s="841" t="str">
        <f t="shared" si="32"/>
        <v/>
      </c>
    </row>
    <row r="505" spans="10:11" x14ac:dyDescent="0.25">
      <c r="J505" s="975" t="str">
        <f>IFERROR(INDEX(Programa!$6:$6,MATCH(D505,Programa!$3:$3,0)),"")</f>
        <v/>
      </c>
      <c r="K505" s="841" t="str">
        <f t="shared" si="32"/>
        <v/>
      </c>
    </row>
    <row r="506" spans="10:11" x14ac:dyDescent="0.25">
      <c r="J506" s="975" t="str">
        <f>IFERROR(INDEX(Programa!$6:$6,MATCH(D506,Programa!$3:$3,0)),"")</f>
        <v/>
      </c>
      <c r="K506" s="841" t="str">
        <f t="shared" si="32"/>
        <v/>
      </c>
    </row>
    <row r="507" spans="10:11" x14ac:dyDescent="0.25">
      <c r="J507" s="975" t="str">
        <f>IFERROR(INDEX(Programa!$6:$6,MATCH(D507,Programa!$3:$3,0)),"")</f>
        <v/>
      </c>
      <c r="K507" s="841" t="str">
        <f t="shared" si="32"/>
        <v/>
      </c>
    </row>
    <row r="508" spans="10:11" x14ac:dyDescent="0.25">
      <c r="J508" s="975" t="str">
        <f>IFERROR(INDEX(Programa!$6:$6,MATCH(D508,Programa!$3:$3,0)),"")</f>
        <v/>
      </c>
      <c r="K508" s="841" t="str">
        <f t="shared" si="32"/>
        <v/>
      </c>
    </row>
    <row r="509" spans="10:11" x14ac:dyDescent="0.25">
      <c r="J509" s="975" t="str">
        <f>IFERROR(INDEX(Programa!$6:$6,MATCH(D509,Programa!$3:$3,0)),"")</f>
        <v/>
      </c>
      <c r="K509" s="841" t="str">
        <f t="shared" si="32"/>
        <v/>
      </c>
    </row>
    <row r="510" spans="10:11" x14ac:dyDescent="0.25">
      <c r="J510" s="975" t="str">
        <f>IFERROR(INDEX(Programa!$6:$6,MATCH(D510,Programa!$3:$3,0)),"")</f>
        <v/>
      </c>
      <c r="K510" s="841" t="str">
        <f t="shared" si="32"/>
        <v/>
      </c>
    </row>
    <row r="511" spans="10:11" x14ac:dyDescent="0.25">
      <c r="J511" s="975" t="str">
        <f>IFERROR(INDEX(Programa!$6:$6,MATCH(D511,Programa!$3:$3,0)),"")</f>
        <v/>
      </c>
      <c r="K511" s="841" t="str">
        <f t="shared" si="32"/>
        <v/>
      </c>
    </row>
    <row r="512" spans="10:11" x14ac:dyDescent="0.25">
      <c r="J512" s="975" t="str">
        <f>IFERROR(INDEX(Programa!$6:$6,MATCH(D512,Programa!$3:$3,0)),"")</f>
        <v/>
      </c>
      <c r="K512" s="841" t="str">
        <f t="shared" si="32"/>
        <v/>
      </c>
    </row>
    <row r="513" spans="10:11" x14ac:dyDescent="0.25">
      <c r="J513" s="975" t="str">
        <f>IFERROR(INDEX(Programa!$6:$6,MATCH(D513,Programa!$3:$3,0)),"")</f>
        <v/>
      </c>
      <c r="K513" s="841" t="str">
        <f t="shared" si="32"/>
        <v/>
      </c>
    </row>
    <row r="514" spans="10:11" x14ac:dyDescent="0.25">
      <c r="J514" s="975" t="str">
        <f>IFERROR(INDEX(Programa!$6:$6,MATCH(D514,Programa!$3:$3,0)),"")</f>
        <v/>
      </c>
      <c r="K514" s="841" t="str">
        <f t="shared" si="32"/>
        <v/>
      </c>
    </row>
    <row r="515" spans="10:11" x14ac:dyDescent="0.25">
      <c r="J515" s="975" t="str">
        <f>IFERROR(INDEX(Programa!$6:$6,MATCH(D515,Programa!$3:$3,0)),"")</f>
        <v/>
      </c>
      <c r="K515" s="841" t="str">
        <f t="shared" si="32"/>
        <v/>
      </c>
    </row>
    <row r="516" spans="10:11" x14ac:dyDescent="0.25">
      <c r="J516" s="975" t="str">
        <f>IFERROR(INDEX(Programa!$6:$6,MATCH(D516,Programa!$3:$3,0)),"")</f>
        <v/>
      </c>
      <c r="K516" s="841" t="str">
        <f t="shared" si="32"/>
        <v/>
      </c>
    </row>
    <row r="517" spans="10:11" x14ac:dyDescent="0.25">
      <c r="J517" s="975" t="str">
        <f>IFERROR(INDEX(Programa!$6:$6,MATCH(D517,Programa!$3:$3,0)),"")</f>
        <v/>
      </c>
      <c r="K517" s="841" t="str">
        <f t="shared" si="32"/>
        <v/>
      </c>
    </row>
    <row r="518" spans="10:11" x14ac:dyDescent="0.25">
      <c r="J518" s="975" t="str">
        <f>IFERROR(INDEX(Programa!$6:$6,MATCH(D518,Programa!$3:$3,0)),"")</f>
        <v/>
      </c>
      <c r="K518" s="841" t="str">
        <f t="shared" ref="K518:K581" si="33">IF(D518="","",TEXT(D518,"MMMM"))</f>
        <v/>
      </c>
    </row>
    <row r="519" spans="10:11" x14ac:dyDescent="0.25">
      <c r="J519" s="975" t="str">
        <f>IFERROR(INDEX(Programa!$6:$6,MATCH(D519,Programa!$3:$3,0)),"")</f>
        <v/>
      </c>
      <c r="K519" s="841" t="str">
        <f t="shared" si="33"/>
        <v/>
      </c>
    </row>
    <row r="520" spans="10:11" x14ac:dyDescent="0.25">
      <c r="J520" s="975" t="str">
        <f>IFERROR(INDEX(Programa!$6:$6,MATCH(D520,Programa!$3:$3,0)),"")</f>
        <v/>
      </c>
      <c r="K520" s="841" t="str">
        <f t="shared" si="33"/>
        <v/>
      </c>
    </row>
    <row r="521" spans="10:11" x14ac:dyDescent="0.25">
      <c r="J521" s="975" t="str">
        <f>IFERROR(INDEX(Programa!$6:$6,MATCH(D521,Programa!$3:$3,0)),"")</f>
        <v/>
      </c>
      <c r="K521" s="841" t="str">
        <f t="shared" si="33"/>
        <v/>
      </c>
    </row>
    <row r="522" spans="10:11" x14ac:dyDescent="0.25">
      <c r="J522" s="975" t="str">
        <f>IFERROR(INDEX(Programa!$6:$6,MATCH(D522,Programa!$3:$3,0)),"")</f>
        <v/>
      </c>
      <c r="K522" s="841" t="str">
        <f t="shared" si="33"/>
        <v/>
      </c>
    </row>
    <row r="523" spans="10:11" x14ac:dyDescent="0.25">
      <c r="J523" s="975" t="str">
        <f>IFERROR(INDEX(Programa!$6:$6,MATCH(D523,Programa!$3:$3,0)),"")</f>
        <v/>
      </c>
      <c r="K523" s="841" t="str">
        <f t="shared" si="33"/>
        <v/>
      </c>
    </row>
    <row r="524" spans="10:11" x14ac:dyDescent="0.25">
      <c r="J524" s="975" t="str">
        <f>IFERROR(INDEX(Programa!$6:$6,MATCH(D524,Programa!$3:$3,0)),"")</f>
        <v/>
      </c>
      <c r="K524" s="841" t="str">
        <f t="shared" si="33"/>
        <v/>
      </c>
    </row>
    <row r="525" spans="10:11" x14ac:dyDescent="0.25">
      <c r="J525" s="975" t="str">
        <f>IFERROR(INDEX(Programa!$6:$6,MATCH(D525,Programa!$3:$3,0)),"")</f>
        <v/>
      </c>
      <c r="K525" s="841" t="str">
        <f t="shared" si="33"/>
        <v/>
      </c>
    </row>
    <row r="526" spans="10:11" x14ac:dyDescent="0.25">
      <c r="J526" s="975" t="str">
        <f>IFERROR(INDEX(Programa!$6:$6,MATCH(D526,Programa!$3:$3,0)),"")</f>
        <v/>
      </c>
      <c r="K526" s="841" t="str">
        <f t="shared" si="33"/>
        <v/>
      </c>
    </row>
    <row r="527" spans="10:11" x14ac:dyDescent="0.25">
      <c r="J527" s="975" t="str">
        <f>IFERROR(INDEX(Programa!$6:$6,MATCH(D527,Programa!$3:$3,0)),"")</f>
        <v/>
      </c>
      <c r="K527" s="841" t="str">
        <f t="shared" si="33"/>
        <v/>
      </c>
    </row>
    <row r="528" spans="10:11" x14ac:dyDescent="0.25">
      <c r="J528" s="975" t="str">
        <f>IFERROR(INDEX(Programa!$6:$6,MATCH(D528,Programa!$3:$3,0)),"")</f>
        <v/>
      </c>
      <c r="K528" s="841" t="str">
        <f t="shared" si="33"/>
        <v/>
      </c>
    </row>
    <row r="529" spans="10:11" x14ac:dyDescent="0.25">
      <c r="J529" s="975" t="str">
        <f>IFERROR(INDEX(Programa!$6:$6,MATCH(D529,Programa!$3:$3,0)),"")</f>
        <v/>
      </c>
      <c r="K529" s="841" t="str">
        <f t="shared" si="33"/>
        <v/>
      </c>
    </row>
    <row r="530" spans="10:11" x14ac:dyDescent="0.25">
      <c r="J530" s="975" t="str">
        <f>IFERROR(INDEX(Programa!$6:$6,MATCH(D530,Programa!$3:$3,0)),"")</f>
        <v/>
      </c>
      <c r="K530" s="841" t="str">
        <f t="shared" si="33"/>
        <v/>
      </c>
    </row>
    <row r="531" spans="10:11" x14ac:dyDescent="0.25">
      <c r="J531" s="975" t="str">
        <f>IFERROR(INDEX(Programa!$6:$6,MATCH(D531,Programa!$3:$3,0)),"")</f>
        <v/>
      </c>
      <c r="K531" s="841" t="str">
        <f t="shared" si="33"/>
        <v/>
      </c>
    </row>
    <row r="532" spans="10:11" x14ac:dyDescent="0.25">
      <c r="J532" s="975" t="str">
        <f>IFERROR(INDEX(Programa!$6:$6,MATCH(D532,Programa!$3:$3,0)),"")</f>
        <v/>
      </c>
      <c r="K532" s="841" t="str">
        <f t="shared" si="33"/>
        <v/>
      </c>
    </row>
    <row r="533" spans="10:11" x14ac:dyDescent="0.25">
      <c r="J533" s="975" t="str">
        <f>IFERROR(INDEX(Programa!$6:$6,MATCH(D533,Programa!$3:$3,0)),"")</f>
        <v/>
      </c>
      <c r="K533" s="841" t="str">
        <f t="shared" si="33"/>
        <v/>
      </c>
    </row>
    <row r="534" spans="10:11" x14ac:dyDescent="0.25">
      <c r="J534" s="975" t="str">
        <f>IFERROR(INDEX(Programa!$6:$6,MATCH(D534,Programa!$3:$3,0)),"")</f>
        <v/>
      </c>
      <c r="K534" s="841" t="str">
        <f t="shared" si="33"/>
        <v/>
      </c>
    </row>
    <row r="535" spans="10:11" x14ac:dyDescent="0.25">
      <c r="J535" s="975" t="str">
        <f>IFERROR(INDEX(Programa!$6:$6,MATCH(D535,Programa!$3:$3,0)),"")</f>
        <v/>
      </c>
      <c r="K535" s="841" t="str">
        <f t="shared" si="33"/>
        <v/>
      </c>
    </row>
    <row r="536" spans="10:11" x14ac:dyDescent="0.25">
      <c r="J536" s="975" t="str">
        <f>IFERROR(INDEX(Programa!$6:$6,MATCH(D536,Programa!$3:$3,0)),"")</f>
        <v/>
      </c>
      <c r="K536" s="841" t="str">
        <f t="shared" si="33"/>
        <v/>
      </c>
    </row>
    <row r="537" spans="10:11" x14ac:dyDescent="0.25">
      <c r="J537" s="975" t="str">
        <f>IFERROR(INDEX(Programa!$6:$6,MATCH(D537,Programa!$3:$3,0)),"")</f>
        <v/>
      </c>
      <c r="K537" s="841" t="str">
        <f t="shared" si="33"/>
        <v/>
      </c>
    </row>
    <row r="538" spans="10:11" x14ac:dyDescent="0.25">
      <c r="J538" s="975" t="str">
        <f>IFERROR(INDEX(Programa!$6:$6,MATCH(D538,Programa!$3:$3,0)),"")</f>
        <v/>
      </c>
      <c r="K538" s="841" t="str">
        <f t="shared" si="33"/>
        <v/>
      </c>
    </row>
    <row r="539" spans="10:11" x14ac:dyDescent="0.25">
      <c r="J539" s="975" t="str">
        <f>IFERROR(INDEX(Programa!$6:$6,MATCH(D539,Programa!$3:$3,0)),"")</f>
        <v/>
      </c>
      <c r="K539" s="841" t="str">
        <f t="shared" si="33"/>
        <v/>
      </c>
    </row>
    <row r="540" spans="10:11" x14ac:dyDescent="0.25">
      <c r="J540" s="975" t="str">
        <f>IFERROR(INDEX(Programa!$6:$6,MATCH(D540,Programa!$3:$3,0)),"")</f>
        <v/>
      </c>
      <c r="K540" s="841" t="str">
        <f t="shared" si="33"/>
        <v/>
      </c>
    </row>
    <row r="541" spans="10:11" x14ac:dyDescent="0.25">
      <c r="J541" s="975" t="str">
        <f>IFERROR(INDEX(Programa!$6:$6,MATCH(D541,Programa!$3:$3,0)),"")</f>
        <v/>
      </c>
      <c r="K541" s="841" t="str">
        <f t="shared" si="33"/>
        <v/>
      </c>
    </row>
    <row r="542" spans="10:11" x14ac:dyDescent="0.25">
      <c r="J542" s="975" t="str">
        <f>IFERROR(INDEX(Programa!$6:$6,MATCH(D542,Programa!$3:$3,0)),"")</f>
        <v/>
      </c>
      <c r="K542" s="841" t="str">
        <f t="shared" si="33"/>
        <v/>
      </c>
    </row>
    <row r="543" spans="10:11" x14ac:dyDescent="0.25">
      <c r="J543" s="975" t="str">
        <f>IFERROR(INDEX(Programa!$6:$6,MATCH(D543,Programa!$3:$3,0)),"")</f>
        <v/>
      </c>
      <c r="K543" s="841" t="str">
        <f t="shared" si="33"/>
        <v/>
      </c>
    </row>
    <row r="544" spans="10:11" x14ac:dyDescent="0.25">
      <c r="J544" s="975" t="str">
        <f>IFERROR(INDEX(Programa!$6:$6,MATCH(D544,Programa!$3:$3,0)),"")</f>
        <v/>
      </c>
      <c r="K544" s="841" t="str">
        <f t="shared" si="33"/>
        <v/>
      </c>
    </row>
    <row r="545" spans="10:11" x14ac:dyDescent="0.25">
      <c r="J545" s="975" t="str">
        <f>IFERROR(INDEX(Programa!$6:$6,MATCH(D545,Programa!$3:$3,0)),"")</f>
        <v/>
      </c>
      <c r="K545" s="841" t="str">
        <f t="shared" si="33"/>
        <v/>
      </c>
    </row>
    <row r="546" spans="10:11" x14ac:dyDescent="0.25">
      <c r="J546" s="975" t="str">
        <f>IFERROR(INDEX(Programa!$6:$6,MATCH(D546,Programa!$3:$3,0)),"")</f>
        <v/>
      </c>
      <c r="K546" s="841" t="str">
        <f t="shared" si="33"/>
        <v/>
      </c>
    </row>
    <row r="547" spans="10:11" x14ac:dyDescent="0.25">
      <c r="J547" s="975" t="str">
        <f>IFERROR(INDEX(Programa!$6:$6,MATCH(D547,Programa!$3:$3,0)),"")</f>
        <v/>
      </c>
      <c r="K547" s="841" t="str">
        <f t="shared" si="33"/>
        <v/>
      </c>
    </row>
    <row r="548" spans="10:11" x14ac:dyDescent="0.25">
      <c r="J548" s="975" t="str">
        <f>IFERROR(INDEX(Programa!$6:$6,MATCH(D548,Programa!$3:$3,0)),"")</f>
        <v/>
      </c>
      <c r="K548" s="841" t="str">
        <f t="shared" si="33"/>
        <v/>
      </c>
    </row>
    <row r="549" spans="10:11" x14ac:dyDescent="0.25">
      <c r="J549" s="975" t="str">
        <f>IFERROR(INDEX(Programa!$6:$6,MATCH(D549,Programa!$3:$3,0)),"")</f>
        <v/>
      </c>
      <c r="K549" s="841" t="str">
        <f t="shared" si="33"/>
        <v/>
      </c>
    </row>
    <row r="550" spans="10:11" x14ac:dyDescent="0.25">
      <c r="J550" s="975" t="str">
        <f>IFERROR(INDEX(Programa!$6:$6,MATCH(D550,Programa!$3:$3,0)),"")</f>
        <v/>
      </c>
      <c r="K550" s="841" t="str">
        <f t="shared" si="33"/>
        <v/>
      </c>
    </row>
    <row r="551" spans="10:11" x14ac:dyDescent="0.25">
      <c r="J551" s="975" t="str">
        <f>IFERROR(INDEX(Programa!$6:$6,MATCH(D551,Programa!$3:$3,0)),"")</f>
        <v/>
      </c>
      <c r="K551" s="841" t="str">
        <f t="shared" si="33"/>
        <v/>
      </c>
    </row>
    <row r="552" spans="10:11" x14ac:dyDescent="0.25">
      <c r="J552" s="975" t="str">
        <f>IFERROR(INDEX(Programa!$6:$6,MATCH(D552,Programa!$3:$3,0)),"")</f>
        <v/>
      </c>
      <c r="K552" s="841" t="str">
        <f t="shared" si="33"/>
        <v/>
      </c>
    </row>
    <row r="553" spans="10:11" x14ac:dyDescent="0.25">
      <c r="J553" s="975" t="str">
        <f>IFERROR(INDEX(Programa!$6:$6,MATCH(D553,Programa!$3:$3,0)),"")</f>
        <v/>
      </c>
      <c r="K553" s="841" t="str">
        <f t="shared" si="33"/>
        <v/>
      </c>
    </row>
    <row r="554" spans="10:11" x14ac:dyDescent="0.25">
      <c r="J554" s="975" t="str">
        <f>IFERROR(INDEX(Programa!$6:$6,MATCH(D554,Programa!$3:$3,0)),"")</f>
        <v/>
      </c>
      <c r="K554" s="841" t="str">
        <f t="shared" si="33"/>
        <v/>
      </c>
    </row>
    <row r="555" spans="10:11" x14ac:dyDescent="0.25">
      <c r="J555" s="975" t="str">
        <f>IFERROR(INDEX(Programa!$6:$6,MATCH(D555,Programa!$3:$3,0)),"")</f>
        <v/>
      </c>
      <c r="K555" s="841" t="str">
        <f t="shared" si="33"/>
        <v/>
      </c>
    </row>
    <row r="556" spans="10:11" x14ac:dyDescent="0.25">
      <c r="J556" s="975" t="str">
        <f>IFERROR(INDEX(Programa!$6:$6,MATCH(D556,Programa!$3:$3,0)),"")</f>
        <v/>
      </c>
      <c r="K556" s="841" t="str">
        <f t="shared" si="33"/>
        <v/>
      </c>
    </row>
    <row r="557" spans="10:11" x14ac:dyDescent="0.25">
      <c r="J557" s="975" t="str">
        <f>IFERROR(INDEX(Programa!$6:$6,MATCH(D557,Programa!$3:$3,0)),"")</f>
        <v/>
      </c>
      <c r="K557" s="841" t="str">
        <f t="shared" si="33"/>
        <v/>
      </c>
    </row>
    <row r="558" spans="10:11" x14ac:dyDescent="0.25">
      <c r="J558" s="975" t="str">
        <f>IFERROR(INDEX(Programa!$6:$6,MATCH(D558,Programa!$3:$3,0)),"")</f>
        <v/>
      </c>
      <c r="K558" s="841" t="str">
        <f t="shared" si="33"/>
        <v/>
      </c>
    </row>
    <row r="559" spans="10:11" x14ac:dyDescent="0.25">
      <c r="J559" s="975" t="str">
        <f>IFERROR(INDEX(Programa!$6:$6,MATCH(D559,Programa!$3:$3,0)),"")</f>
        <v/>
      </c>
      <c r="K559" s="841" t="str">
        <f t="shared" si="33"/>
        <v/>
      </c>
    </row>
    <row r="560" spans="10:11" x14ac:dyDescent="0.25">
      <c r="J560" s="975" t="str">
        <f>IFERROR(INDEX(Programa!$6:$6,MATCH(D560,Programa!$3:$3,0)),"")</f>
        <v/>
      </c>
      <c r="K560" s="841" t="str">
        <f t="shared" si="33"/>
        <v/>
      </c>
    </row>
    <row r="561" spans="10:11" x14ac:dyDescent="0.25">
      <c r="J561" s="975" t="str">
        <f>IFERROR(INDEX(Programa!$6:$6,MATCH(D561,Programa!$3:$3,0)),"")</f>
        <v/>
      </c>
      <c r="K561" s="841" t="str">
        <f t="shared" si="33"/>
        <v/>
      </c>
    </row>
    <row r="562" spans="10:11" x14ac:dyDescent="0.25">
      <c r="J562" s="975" t="str">
        <f>IFERROR(INDEX(Programa!$6:$6,MATCH(D562,Programa!$3:$3,0)),"")</f>
        <v/>
      </c>
      <c r="K562" s="841" t="str">
        <f t="shared" si="33"/>
        <v/>
      </c>
    </row>
    <row r="563" spans="10:11" x14ac:dyDescent="0.25">
      <c r="J563" s="975" t="str">
        <f>IFERROR(INDEX(Programa!$6:$6,MATCH(D563,Programa!$3:$3,0)),"")</f>
        <v/>
      </c>
      <c r="K563" s="841" t="str">
        <f t="shared" si="33"/>
        <v/>
      </c>
    </row>
    <row r="564" spans="10:11" x14ac:dyDescent="0.25">
      <c r="J564" s="975" t="str">
        <f>IFERROR(INDEX(Programa!$6:$6,MATCH(D564,Programa!$3:$3,0)),"")</f>
        <v/>
      </c>
      <c r="K564" s="841" t="str">
        <f t="shared" si="33"/>
        <v/>
      </c>
    </row>
    <row r="565" spans="10:11" x14ac:dyDescent="0.25">
      <c r="J565" s="975" t="str">
        <f>IFERROR(INDEX(Programa!$6:$6,MATCH(D565,Programa!$3:$3,0)),"")</f>
        <v/>
      </c>
      <c r="K565" s="841" t="str">
        <f t="shared" si="33"/>
        <v/>
      </c>
    </row>
    <row r="566" spans="10:11" x14ac:dyDescent="0.25">
      <c r="J566" s="975" t="str">
        <f>IFERROR(INDEX(Programa!$6:$6,MATCH(D566,Programa!$3:$3,0)),"")</f>
        <v/>
      </c>
      <c r="K566" s="841" t="str">
        <f t="shared" si="33"/>
        <v/>
      </c>
    </row>
    <row r="567" spans="10:11" x14ac:dyDescent="0.25">
      <c r="J567" s="975" t="str">
        <f>IFERROR(INDEX(Programa!$6:$6,MATCH(D567,Programa!$3:$3,0)),"")</f>
        <v/>
      </c>
      <c r="K567" s="841" t="str">
        <f t="shared" si="33"/>
        <v/>
      </c>
    </row>
    <row r="568" spans="10:11" x14ac:dyDescent="0.25">
      <c r="J568" s="975" t="str">
        <f>IFERROR(INDEX(Programa!$6:$6,MATCH(D568,Programa!$3:$3,0)),"")</f>
        <v/>
      </c>
      <c r="K568" s="841" t="str">
        <f t="shared" si="33"/>
        <v/>
      </c>
    </row>
    <row r="569" spans="10:11" x14ac:dyDescent="0.25">
      <c r="J569" s="975" t="str">
        <f>IFERROR(INDEX(Programa!$6:$6,MATCH(D569,Programa!$3:$3,0)),"")</f>
        <v/>
      </c>
      <c r="K569" s="841" t="str">
        <f t="shared" si="33"/>
        <v/>
      </c>
    </row>
    <row r="570" spans="10:11" x14ac:dyDescent="0.25">
      <c r="J570" s="975" t="str">
        <f>IFERROR(INDEX(Programa!$6:$6,MATCH(D570,Programa!$3:$3,0)),"")</f>
        <v/>
      </c>
      <c r="K570" s="841" t="str">
        <f t="shared" si="33"/>
        <v/>
      </c>
    </row>
    <row r="571" spans="10:11" x14ac:dyDescent="0.25">
      <c r="J571" s="975" t="str">
        <f>IFERROR(INDEX(Programa!$6:$6,MATCH(D571,Programa!$3:$3,0)),"")</f>
        <v/>
      </c>
      <c r="K571" s="841" t="str">
        <f t="shared" si="33"/>
        <v/>
      </c>
    </row>
    <row r="572" spans="10:11" x14ac:dyDescent="0.25">
      <c r="J572" s="975" t="str">
        <f>IFERROR(INDEX(Programa!$6:$6,MATCH(D572,Programa!$3:$3,0)),"")</f>
        <v/>
      </c>
      <c r="K572" s="841" t="str">
        <f t="shared" si="33"/>
        <v/>
      </c>
    </row>
    <row r="573" spans="10:11" x14ac:dyDescent="0.25">
      <c r="J573" s="975" t="str">
        <f>IFERROR(INDEX(Programa!$6:$6,MATCH(D573,Programa!$3:$3,0)),"")</f>
        <v/>
      </c>
      <c r="K573" s="841" t="str">
        <f t="shared" si="33"/>
        <v/>
      </c>
    </row>
    <row r="574" spans="10:11" x14ac:dyDescent="0.25">
      <c r="J574" s="975" t="str">
        <f>IFERROR(INDEX(Programa!$6:$6,MATCH(D574,Programa!$3:$3,0)),"")</f>
        <v/>
      </c>
      <c r="K574" s="841" t="str">
        <f t="shared" si="33"/>
        <v/>
      </c>
    </row>
    <row r="575" spans="10:11" x14ac:dyDescent="0.25">
      <c r="J575" s="975" t="str">
        <f>IFERROR(INDEX(Programa!$6:$6,MATCH(D575,Programa!$3:$3,0)),"")</f>
        <v/>
      </c>
      <c r="K575" s="841" t="str">
        <f t="shared" si="33"/>
        <v/>
      </c>
    </row>
    <row r="576" spans="10:11" x14ac:dyDescent="0.25">
      <c r="J576" s="975" t="str">
        <f>IFERROR(INDEX(Programa!$6:$6,MATCH(D576,Programa!$3:$3,0)),"")</f>
        <v/>
      </c>
      <c r="K576" s="841" t="str">
        <f t="shared" si="33"/>
        <v/>
      </c>
    </row>
    <row r="577" spans="10:11" x14ac:dyDescent="0.25">
      <c r="J577" s="975" t="str">
        <f>IFERROR(INDEX(Programa!$6:$6,MATCH(D577,Programa!$3:$3,0)),"")</f>
        <v/>
      </c>
      <c r="K577" s="841" t="str">
        <f t="shared" si="33"/>
        <v/>
      </c>
    </row>
    <row r="578" spans="10:11" x14ac:dyDescent="0.25">
      <c r="J578" s="975" t="str">
        <f>IFERROR(INDEX(Programa!$6:$6,MATCH(D578,Programa!$3:$3,0)),"")</f>
        <v/>
      </c>
      <c r="K578" s="841" t="str">
        <f t="shared" si="33"/>
        <v/>
      </c>
    </row>
    <row r="579" spans="10:11" x14ac:dyDescent="0.25">
      <c r="J579" s="975" t="str">
        <f>IFERROR(INDEX(Programa!$6:$6,MATCH(D579,Programa!$3:$3,0)),"")</f>
        <v/>
      </c>
      <c r="K579" s="841" t="str">
        <f t="shared" si="33"/>
        <v/>
      </c>
    </row>
    <row r="580" spans="10:11" x14ac:dyDescent="0.25">
      <c r="J580" s="975" t="str">
        <f>IFERROR(INDEX(Programa!$6:$6,MATCH(D580,Programa!$3:$3,0)),"")</f>
        <v/>
      </c>
      <c r="K580" s="841" t="str">
        <f t="shared" si="33"/>
        <v/>
      </c>
    </row>
    <row r="581" spans="10:11" x14ac:dyDescent="0.25">
      <c r="J581" s="975" t="str">
        <f>IFERROR(INDEX(Programa!$6:$6,MATCH(D581,Programa!$3:$3,0)),"")</f>
        <v/>
      </c>
      <c r="K581" s="841" t="str">
        <f t="shared" si="33"/>
        <v/>
      </c>
    </row>
    <row r="582" spans="10:11" x14ac:dyDescent="0.25">
      <c r="J582" s="975" t="str">
        <f>IFERROR(INDEX(Programa!$6:$6,MATCH(D582,Programa!$3:$3,0)),"")</f>
        <v/>
      </c>
      <c r="K582" s="841" t="str">
        <f t="shared" ref="K582:K645" si="34">IF(D582="","",TEXT(D582,"MMMM"))</f>
        <v/>
      </c>
    </row>
    <row r="583" spans="10:11" x14ac:dyDescent="0.25">
      <c r="J583" s="975" t="str">
        <f>IFERROR(INDEX(Programa!$6:$6,MATCH(D583,Programa!$3:$3,0)),"")</f>
        <v/>
      </c>
      <c r="K583" s="841" t="str">
        <f t="shared" si="34"/>
        <v/>
      </c>
    </row>
    <row r="584" spans="10:11" x14ac:dyDescent="0.25">
      <c r="J584" s="975" t="str">
        <f>IFERROR(INDEX(Programa!$6:$6,MATCH(D584,Programa!$3:$3,0)),"")</f>
        <v/>
      </c>
      <c r="K584" s="841" t="str">
        <f t="shared" si="34"/>
        <v/>
      </c>
    </row>
    <row r="585" spans="10:11" x14ac:dyDescent="0.25">
      <c r="J585" s="975" t="str">
        <f>IFERROR(INDEX(Programa!$6:$6,MATCH(D585,Programa!$3:$3,0)),"")</f>
        <v/>
      </c>
      <c r="K585" s="841" t="str">
        <f t="shared" si="34"/>
        <v/>
      </c>
    </row>
    <row r="586" spans="10:11" x14ac:dyDescent="0.25">
      <c r="J586" s="975" t="str">
        <f>IFERROR(INDEX(Programa!$6:$6,MATCH(D586,Programa!$3:$3,0)),"")</f>
        <v/>
      </c>
      <c r="K586" s="841" t="str">
        <f t="shared" si="34"/>
        <v/>
      </c>
    </row>
    <row r="587" spans="10:11" x14ac:dyDescent="0.25">
      <c r="J587" s="975" t="str">
        <f>IFERROR(INDEX(Programa!$6:$6,MATCH(D587,Programa!$3:$3,0)),"")</f>
        <v/>
      </c>
      <c r="K587" s="841" t="str">
        <f t="shared" si="34"/>
        <v/>
      </c>
    </row>
    <row r="588" spans="10:11" x14ac:dyDescent="0.25">
      <c r="J588" s="975" t="str">
        <f>IFERROR(INDEX(Programa!$6:$6,MATCH(D588,Programa!$3:$3,0)),"")</f>
        <v/>
      </c>
      <c r="K588" s="841" t="str">
        <f t="shared" si="34"/>
        <v/>
      </c>
    </row>
    <row r="589" spans="10:11" x14ac:dyDescent="0.25">
      <c r="J589" s="975" t="str">
        <f>IFERROR(INDEX(Programa!$6:$6,MATCH(D589,Programa!$3:$3,0)),"")</f>
        <v/>
      </c>
      <c r="K589" s="841" t="str">
        <f t="shared" si="34"/>
        <v/>
      </c>
    </row>
    <row r="590" spans="10:11" x14ac:dyDescent="0.25">
      <c r="J590" s="975" t="str">
        <f>IFERROR(INDEX(Programa!$6:$6,MATCH(D590,Programa!$3:$3,0)),"")</f>
        <v/>
      </c>
      <c r="K590" s="841" t="str">
        <f t="shared" si="34"/>
        <v/>
      </c>
    </row>
    <row r="591" spans="10:11" x14ac:dyDescent="0.25">
      <c r="J591" s="975" t="str">
        <f>IFERROR(INDEX(Programa!$6:$6,MATCH(D591,Programa!$3:$3,0)),"")</f>
        <v/>
      </c>
      <c r="K591" s="841" t="str">
        <f t="shared" si="34"/>
        <v/>
      </c>
    </row>
    <row r="592" spans="10:11" x14ac:dyDescent="0.25">
      <c r="J592" s="975" t="str">
        <f>IFERROR(INDEX(Programa!$6:$6,MATCH(D592,Programa!$3:$3,0)),"")</f>
        <v/>
      </c>
      <c r="K592" s="841" t="str">
        <f t="shared" si="34"/>
        <v/>
      </c>
    </row>
    <row r="593" spans="10:11" x14ac:dyDescent="0.25">
      <c r="J593" s="975" t="str">
        <f>IFERROR(INDEX(Programa!$6:$6,MATCH(D593,Programa!$3:$3,0)),"")</f>
        <v/>
      </c>
      <c r="K593" s="841" t="str">
        <f t="shared" si="34"/>
        <v/>
      </c>
    </row>
    <row r="594" spans="10:11" x14ac:dyDescent="0.25">
      <c r="J594" s="975" t="str">
        <f>IFERROR(INDEX(Programa!$6:$6,MATCH(D594,Programa!$3:$3,0)),"")</f>
        <v/>
      </c>
      <c r="K594" s="841" t="str">
        <f t="shared" si="34"/>
        <v/>
      </c>
    </row>
    <row r="595" spans="10:11" x14ac:dyDescent="0.25">
      <c r="J595" s="975" t="str">
        <f>IFERROR(INDEX(Programa!$6:$6,MATCH(D595,Programa!$3:$3,0)),"")</f>
        <v/>
      </c>
      <c r="K595" s="841" t="str">
        <f t="shared" si="34"/>
        <v/>
      </c>
    </row>
    <row r="596" spans="10:11" x14ac:dyDescent="0.25">
      <c r="J596" s="975" t="str">
        <f>IFERROR(INDEX(Programa!$6:$6,MATCH(D596,Programa!$3:$3,0)),"")</f>
        <v/>
      </c>
      <c r="K596" s="841" t="str">
        <f t="shared" si="34"/>
        <v/>
      </c>
    </row>
    <row r="597" spans="10:11" x14ac:dyDescent="0.25">
      <c r="J597" s="975" t="str">
        <f>IFERROR(INDEX(Programa!$6:$6,MATCH(D597,Programa!$3:$3,0)),"")</f>
        <v/>
      </c>
      <c r="K597" s="841" t="str">
        <f t="shared" si="34"/>
        <v/>
      </c>
    </row>
    <row r="598" spans="10:11" x14ac:dyDescent="0.25">
      <c r="J598" s="975" t="str">
        <f>IFERROR(INDEX(Programa!$6:$6,MATCH(D598,Programa!$3:$3,0)),"")</f>
        <v/>
      </c>
      <c r="K598" s="841" t="str">
        <f t="shared" si="34"/>
        <v/>
      </c>
    </row>
    <row r="599" spans="10:11" x14ac:dyDescent="0.25">
      <c r="J599" s="975" t="str">
        <f>IFERROR(INDEX(Programa!$6:$6,MATCH(D599,Programa!$3:$3,0)),"")</f>
        <v/>
      </c>
      <c r="K599" s="841" t="str">
        <f t="shared" si="34"/>
        <v/>
      </c>
    </row>
    <row r="600" spans="10:11" x14ac:dyDescent="0.25">
      <c r="J600" s="975" t="str">
        <f>IFERROR(INDEX(Programa!$6:$6,MATCH(D600,Programa!$3:$3,0)),"")</f>
        <v/>
      </c>
      <c r="K600" s="841" t="str">
        <f t="shared" si="34"/>
        <v/>
      </c>
    </row>
    <row r="601" spans="10:11" x14ac:dyDescent="0.25">
      <c r="J601" s="975" t="str">
        <f>IFERROR(INDEX(Programa!$6:$6,MATCH(D601,Programa!$3:$3,0)),"")</f>
        <v/>
      </c>
      <c r="K601" s="841" t="str">
        <f t="shared" si="34"/>
        <v/>
      </c>
    </row>
    <row r="602" spans="10:11" x14ac:dyDescent="0.25">
      <c r="J602" s="975" t="str">
        <f>IFERROR(INDEX(Programa!$6:$6,MATCH(D602,Programa!$3:$3,0)),"")</f>
        <v/>
      </c>
      <c r="K602" s="841" t="str">
        <f t="shared" si="34"/>
        <v/>
      </c>
    </row>
    <row r="603" spans="10:11" x14ac:dyDescent="0.25">
      <c r="J603" s="975" t="str">
        <f>IFERROR(INDEX(Programa!$6:$6,MATCH(D603,Programa!$3:$3,0)),"")</f>
        <v/>
      </c>
      <c r="K603" s="841" t="str">
        <f t="shared" si="34"/>
        <v/>
      </c>
    </row>
    <row r="604" spans="10:11" x14ac:dyDescent="0.25">
      <c r="J604" s="975" t="str">
        <f>IFERROR(INDEX(Programa!$6:$6,MATCH(D604,Programa!$3:$3,0)),"")</f>
        <v/>
      </c>
      <c r="K604" s="841" t="str">
        <f t="shared" si="34"/>
        <v/>
      </c>
    </row>
    <row r="605" spans="10:11" x14ac:dyDescent="0.25">
      <c r="J605" s="975" t="str">
        <f>IFERROR(INDEX(Programa!$6:$6,MATCH(D605,Programa!$3:$3,0)),"")</f>
        <v/>
      </c>
      <c r="K605" s="841" t="str">
        <f t="shared" si="34"/>
        <v/>
      </c>
    </row>
    <row r="606" spans="10:11" x14ac:dyDescent="0.25">
      <c r="J606" s="975" t="str">
        <f>IFERROR(INDEX(Programa!$6:$6,MATCH(D606,Programa!$3:$3,0)),"")</f>
        <v/>
      </c>
      <c r="K606" s="841" t="str">
        <f t="shared" si="34"/>
        <v/>
      </c>
    </row>
    <row r="607" spans="10:11" x14ac:dyDescent="0.25">
      <c r="J607" s="975" t="str">
        <f>IFERROR(INDEX(Programa!$6:$6,MATCH(D607,Programa!$3:$3,0)),"")</f>
        <v/>
      </c>
      <c r="K607" s="841" t="str">
        <f t="shared" si="34"/>
        <v/>
      </c>
    </row>
    <row r="608" spans="10:11" x14ac:dyDescent="0.25">
      <c r="J608" s="975" t="str">
        <f>IFERROR(INDEX(Programa!$6:$6,MATCH(D608,Programa!$3:$3,0)),"")</f>
        <v/>
      </c>
      <c r="K608" s="841" t="str">
        <f t="shared" si="34"/>
        <v/>
      </c>
    </row>
    <row r="609" spans="10:11" x14ac:dyDescent="0.25">
      <c r="J609" s="975" t="str">
        <f>IFERROR(INDEX(Programa!$6:$6,MATCH(D609,Programa!$3:$3,0)),"")</f>
        <v/>
      </c>
      <c r="K609" s="841" t="str">
        <f t="shared" si="34"/>
        <v/>
      </c>
    </row>
    <row r="610" spans="10:11" x14ac:dyDescent="0.25">
      <c r="J610" s="975" t="str">
        <f>IFERROR(INDEX(Programa!$6:$6,MATCH(D610,Programa!$3:$3,0)),"")</f>
        <v/>
      </c>
      <c r="K610" s="841" t="str">
        <f t="shared" si="34"/>
        <v/>
      </c>
    </row>
    <row r="611" spans="10:11" x14ac:dyDescent="0.25">
      <c r="J611" s="975" t="str">
        <f>IFERROR(INDEX(Programa!$6:$6,MATCH(D611,Programa!$3:$3,0)),"")</f>
        <v/>
      </c>
      <c r="K611" s="841" t="str">
        <f t="shared" si="34"/>
        <v/>
      </c>
    </row>
    <row r="612" spans="10:11" x14ac:dyDescent="0.25">
      <c r="J612" s="975" t="str">
        <f>IFERROR(INDEX(Programa!$6:$6,MATCH(D612,Programa!$3:$3,0)),"")</f>
        <v/>
      </c>
      <c r="K612" s="841" t="str">
        <f t="shared" si="34"/>
        <v/>
      </c>
    </row>
    <row r="613" spans="10:11" x14ac:dyDescent="0.25">
      <c r="J613" s="975" t="str">
        <f>IFERROR(INDEX(Programa!$6:$6,MATCH(D613,Programa!$3:$3,0)),"")</f>
        <v/>
      </c>
      <c r="K613" s="841" t="str">
        <f t="shared" si="34"/>
        <v/>
      </c>
    </row>
    <row r="614" spans="10:11" x14ac:dyDescent="0.25">
      <c r="J614" s="975" t="str">
        <f>IFERROR(INDEX(Programa!$6:$6,MATCH(D614,Programa!$3:$3,0)),"")</f>
        <v/>
      </c>
      <c r="K614" s="841" t="str">
        <f t="shared" si="34"/>
        <v/>
      </c>
    </row>
    <row r="615" spans="10:11" x14ac:dyDescent="0.25">
      <c r="J615" s="975" t="str">
        <f>IFERROR(INDEX(Programa!$6:$6,MATCH(D615,Programa!$3:$3,0)),"")</f>
        <v/>
      </c>
      <c r="K615" s="841" t="str">
        <f t="shared" si="34"/>
        <v/>
      </c>
    </row>
    <row r="616" spans="10:11" x14ac:dyDescent="0.25">
      <c r="J616" s="975" t="str">
        <f>IFERROR(INDEX(Programa!$6:$6,MATCH(D616,Programa!$3:$3,0)),"")</f>
        <v/>
      </c>
      <c r="K616" s="841" t="str">
        <f t="shared" si="34"/>
        <v/>
      </c>
    </row>
    <row r="617" spans="10:11" x14ac:dyDescent="0.25">
      <c r="J617" s="975" t="str">
        <f>IFERROR(INDEX(Programa!$6:$6,MATCH(D617,Programa!$3:$3,0)),"")</f>
        <v/>
      </c>
      <c r="K617" s="841" t="str">
        <f t="shared" si="34"/>
        <v/>
      </c>
    </row>
    <row r="618" spans="10:11" x14ac:dyDescent="0.25">
      <c r="J618" s="975" t="str">
        <f>IFERROR(INDEX(Programa!$6:$6,MATCH(D618,Programa!$3:$3,0)),"")</f>
        <v/>
      </c>
      <c r="K618" s="841" t="str">
        <f t="shared" si="34"/>
        <v/>
      </c>
    </row>
    <row r="619" spans="10:11" x14ac:dyDescent="0.25">
      <c r="J619" s="975" t="str">
        <f>IFERROR(INDEX(Programa!$6:$6,MATCH(D619,Programa!$3:$3,0)),"")</f>
        <v/>
      </c>
      <c r="K619" s="841" t="str">
        <f t="shared" si="34"/>
        <v/>
      </c>
    </row>
    <row r="620" spans="10:11" x14ac:dyDescent="0.25">
      <c r="J620" s="975" t="str">
        <f>IFERROR(INDEX(Programa!$6:$6,MATCH(D620,Programa!$3:$3,0)),"")</f>
        <v/>
      </c>
      <c r="K620" s="841" t="str">
        <f t="shared" si="34"/>
        <v/>
      </c>
    </row>
    <row r="621" spans="10:11" x14ac:dyDescent="0.25">
      <c r="J621" s="975" t="str">
        <f>IFERROR(INDEX(Programa!$6:$6,MATCH(D621,Programa!$3:$3,0)),"")</f>
        <v/>
      </c>
      <c r="K621" s="841" t="str">
        <f t="shared" si="34"/>
        <v/>
      </c>
    </row>
    <row r="622" spans="10:11" x14ac:dyDescent="0.25">
      <c r="J622" s="975" t="str">
        <f>IFERROR(INDEX(Programa!$6:$6,MATCH(D622,Programa!$3:$3,0)),"")</f>
        <v/>
      </c>
      <c r="K622" s="841" t="str">
        <f t="shared" si="34"/>
        <v/>
      </c>
    </row>
    <row r="623" spans="10:11" x14ac:dyDescent="0.25">
      <c r="J623" s="975" t="str">
        <f>IFERROR(INDEX(Programa!$6:$6,MATCH(D623,Programa!$3:$3,0)),"")</f>
        <v/>
      </c>
      <c r="K623" s="841" t="str">
        <f t="shared" si="34"/>
        <v/>
      </c>
    </row>
    <row r="624" spans="10:11" x14ac:dyDescent="0.25">
      <c r="J624" s="975" t="str">
        <f>IFERROR(INDEX(Programa!$6:$6,MATCH(D624,Programa!$3:$3,0)),"")</f>
        <v/>
      </c>
      <c r="K624" s="841" t="str">
        <f t="shared" si="34"/>
        <v/>
      </c>
    </row>
    <row r="625" spans="10:11" x14ac:dyDescent="0.25">
      <c r="J625" s="975" t="str">
        <f>IFERROR(INDEX(Programa!$6:$6,MATCH(D625,Programa!$3:$3,0)),"")</f>
        <v/>
      </c>
      <c r="K625" s="841" t="str">
        <f t="shared" si="34"/>
        <v/>
      </c>
    </row>
    <row r="626" spans="10:11" x14ac:dyDescent="0.25">
      <c r="J626" s="975" t="str">
        <f>IFERROR(INDEX(Programa!$6:$6,MATCH(D626,Programa!$3:$3,0)),"")</f>
        <v/>
      </c>
      <c r="K626" s="841" t="str">
        <f t="shared" si="34"/>
        <v/>
      </c>
    </row>
    <row r="627" spans="10:11" x14ac:dyDescent="0.25">
      <c r="J627" s="975" t="str">
        <f>IFERROR(INDEX(Programa!$6:$6,MATCH(D627,Programa!$3:$3,0)),"")</f>
        <v/>
      </c>
      <c r="K627" s="841" t="str">
        <f t="shared" si="34"/>
        <v/>
      </c>
    </row>
    <row r="628" spans="10:11" x14ac:dyDescent="0.25">
      <c r="J628" s="975" t="str">
        <f>IFERROR(INDEX(Programa!$6:$6,MATCH(D628,Programa!$3:$3,0)),"")</f>
        <v/>
      </c>
      <c r="K628" s="841" t="str">
        <f t="shared" si="34"/>
        <v/>
      </c>
    </row>
    <row r="629" spans="10:11" x14ac:dyDescent="0.25">
      <c r="J629" s="975" t="str">
        <f>IFERROR(INDEX(Programa!$6:$6,MATCH(D629,Programa!$3:$3,0)),"")</f>
        <v/>
      </c>
      <c r="K629" s="841" t="str">
        <f t="shared" si="34"/>
        <v/>
      </c>
    </row>
    <row r="630" spans="10:11" x14ac:dyDescent="0.25">
      <c r="J630" s="975" t="str">
        <f>IFERROR(INDEX(Programa!$6:$6,MATCH(D630,Programa!$3:$3,0)),"")</f>
        <v/>
      </c>
      <c r="K630" s="841" t="str">
        <f t="shared" si="34"/>
        <v/>
      </c>
    </row>
    <row r="631" spans="10:11" x14ac:dyDescent="0.25">
      <c r="J631" s="975" t="str">
        <f>IFERROR(INDEX(Programa!$6:$6,MATCH(D631,Programa!$3:$3,0)),"")</f>
        <v/>
      </c>
      <c r="K631" s="841" t="str">
        <f t="shared" si="34"/>
        <v/>
      </c>
    </row>
    <row r="632" spans="10:11" x14ac:dyDescent="0.25">
      <c r="J632" s="975" t="str">
        <f>IFERROR(INDEX(Programa!$6:$6,MATCH(D632,Programa!$3:$3,0)),"")</f>
        <v/>
      </c>
      <c r="K632" s="841" t="str">
        <f t="shared" si="34"/>
        <v/>
      </c>
    </row>
    <row r="633" spans="10:11" x14ac:dyDescent="0.25">
      <c r="J633" s="975" t="str">
        <f>IFERROR(INDEX(Programa!$6:$6,MATCH(D633,Programa!$3:$3,0)),"")</f>
        <v/>
      </c>
      <c r="K633" s="841" t="str">
        <f t="shared" si="34"/>
        <v/>
      </c>
    </row>
    <row r="634" spans="10:11" x14ac:dyDescent="0.25">
      <c r="J634" s="975" t="str">
        <f>IFERROR(INDEX(Programa!$6:$6,MATCH(D634,Programa!$3:$3,0)),"")</f>
        <v/>
      </c>
      <c r="K634" s="841" t="str">
        <f t="shared" si="34"/>
        <v/>
      </c>
    </row>
    <row r="635" spans="10:11" x14ac:dyDescent="0.25">
      <c r="J635" s="975" t="str">
        <f>IFERROR(INDEX(Programa!$6:$6,MATCH(D635,Programa!$3:$3,0)),"")</f>
        <v/>
      </c>
      <c r="K635" s="841" t="str">
        <f t="shared" si="34"/>
        <v/>
      </c>
    </row>
    <row r="636" spans="10:11" x14ac:dyDescent="0.25">
      <c r="J636" s="975" t="str">
        <f>IFERROR(INDEX(Programa!$6:$6,MATCH(D636,Programa!$3:$3,0)),"")</f>
        <v/>
      </c>
      <c r="K636" s="841" t="str">
        <f t="shared" si="34"/>
        <v/>
      </c>
    </row>
    <row r="637" spans="10:11" x14ac:dyDescent="0.25">
      <c r="J637" s="975" t="str">
        <f>IFERROR(INDEX(Programa!$6:$6,MATCH(D637,Programa!$3:$3,0)),"")</f>
        <v/>
      </c>
      <c r="K637" s="841" t="str">
        <f t="shared" si="34"/>
        <v/>
      </c>
    </row>
    <row r="638" spans="10:11" x14ac:dyDescent="0.25">
      <c r="J638" s="975" t="str">
        <f>IFERROR(INDEX(Programa!$6:$6,MATCH(D638,Programa!$3:$3,0)),"")</f>
        <v/>
      </c>
      <c r="K638" s="841" t="str">
        <f t="shared" si="34"/>
        <v/>
      </c>
    </row>
    <row r="639" spans="10:11" x14ac:dyDescent="0.25">
      <c r="J639" s="975" t="str">
        <f>IFERROR(INDEX(Programa!$6:$6,MATCH(D639,Programa!$3:$3,0)),"")</f>
        <v/>
      </c>
      <c r="K639" s="841" t="str">
        <f t="shared" si="34"/>
        <v/>
      </c>
    </row>
    <row r="640" spans="10:11" x14ac:dyDescent="0.25">
      <c r="J640" s="975" t="str">
        <f>IFERROR(INDEX(Programa!$6:$6,MATCH(D640,Programa!$3:$3,0)),"")</f>
        <v/>
      </c>
      <c r="K640" s="841" t="str">
        <f t="shared" si="34"/>
        <v/>
      </c>
    </row>
    <row r="641" spans="10:11" x14ac:dyDescent="0.25">
      <c r="J641" s="975" t="str">
        <f>IFERROR(INDEX(Programa!$6:$6,MATCH(D641,Programa!$3:$3,0)),"")</f>
        <v/>
      </c>
      <c r="K641" s="841" t="str">
        <f t="shared" si="34"/>
        <v/>
      </c>
    </row>
    <row r="642" spans="10:11" x14ac:dyDescent="0.25">
      <c r="J642" s="975" t="str">
        <f>IFERROR(INDEX(Programa!$6:$6,MATCH(D642,Programa!$3:$3,0)),"")</f>
        <v/>
      </c>
      <c r="K642" s="841" t="str">
        <f t="shared" si="34"/>
        <v/>
      </c>
    </row>
    <row r="643" spans="10:11" x14ac:dyDescent="0.25">
      <c r="J643" s="975" t="str">
        <f>IFERROR(INDEX(Programa!$6:$6,MATCH(D643,Programa!$3:$3,0)),"")</f>
        <v/>
      </c>
      <c r="K643" s="841" t="str">
        <f t="shared" si="34"/>
        <v/>
      </c>
    </row>
    <row r="644" spans="10:11" x14ac:dyDescent="0.25">
      <c r="J644" s="975" t="str">
        <f>IFERROR(INDEX(Programa!$6:$6,MATCH(D644,Programa!$3:$3,0)),"")</f>
        <v/>
      </c>
      <c r="K644" s="841" t="str">
        <f t="shared" si="34"/>
        <v/>
      </c>
    </row>
    <row r="645" spans="10:11" x14ac:dyDescent="0.25">
      <c r="J645" s="975" t="str">
        <f>IFERROR(INDEX(Programa!$6:$6,MATCH(D645,Programa!$3:$3,0)),"")</f>
        <v/>
      </c>
      <c r="K645" s="841" t="str">
        <f t="shared" si="34"/>
        <v/>
      </c>
    </row>
    <row r="646" spans="10:11" x14ac:dyDescent="0.25">
      <c r="J646" s="975" t="str">
        <f>IFERROR(INDEX(Programa!$6:$6,MATCH(D646,Programa!$3:$3,0)),"")</f>
        <v/>
      </c>
      <c r="K646" s="841" t="str">
        <f t="shared" ref="K646:K709" si="35">IF(D646="","",TEXT(D646,"MMMM"))</f>
        <v/>
      </c>
    </row>
    <row r="647" spans="10:11" x14ac:dyDescent="0.25">
      <c r="J647" s="975" t="str">
        <f>IFERROR(INDEX(Programa!$6:$6,MATCH(D647,Programa!$3:$3,0)),"")</f>
        <v/>
      </c>
      <c r="K647" s="841" t="str">
        <f t="shared" si="35"/>
        <v/>
      </c>
    </row>
    <row r="648" spans="10:11" x14ac:dyDescent="0.25">
      <c r="J648" s="975" t="str">
        <f>IFERROR(INDEX(Programa!$6:$6,MATCH(D648,Programa!$3:$3,0)),"")</f>
        <v/>
      </c>
      <c r="K648" s="841" t="str">
        <f t="shared" si="35"/>
        <v/>
      </c>
    </row>
    <row r="649" spans="10:11" x14ac:dyDescent="0.25">
      <c r="J649" s="975" t="str">
        <f>IFERROR(INDEX(Programa!$6:$6,MATCH(D649,Programa!$3:$3,0)),"")</f>
        <v/>
      </c>
      <c r="K649" s="841" t="str">
        <f t="shared" si="35"/>
        <v/>
      </c>
    </row>
    <row r="650" spans="10:11" x14ac:dyDescent="0.25">
      <c r="J650" s="975" t="str">
        <f>IFERROR(INDEX(Programa!$6:$6,MATCH(D650,Programa!$3:$3,0)),"")</f>
        <v/>
      </c>
      <c r="K650" s="841" t="str">
        <f t="shared" si="35"/>
        <v/>
      </c>
    </row>
    <row r="651" spans="10:11" x14ac:dyDescent="0.25">
      <c r="J651" s="975" t="str">
        <f>IFERROR(INDEX(Programa!$6:$6,MATCH(D651,Programa!$3:$3,0)),"")</f>
        <v/>
      </c>
      <c r="K651" s="841" t="str">
        <f t="shared" si="35"/>
        <v/>
      </c>
    </row>
    <row r="652" spans="10:11" x14ac:dyDescent="0.25">
      <c r="J652" s="975" t="str">
        <f>IFERROR(INDEX(Programa!$6:$6,MATCH(D652,Programa!$3:$3,0)),"")</f>
        <v/>
      </c>
      <c r="K652" s="841" t="str">
        <f t="shared" si="35"/>
        <v/>
      </c>
    </row>
    <row r="653" spans="10:11" x14ac:dyDescent="0.25">
      <c r="J653" s="975" t="str">
        <f>IFERROR(INDEX(Programa!$6:$6,MATCH(D653,Programa!$3:$3,0)),"")</f>
        <v/>
      </c>
      <c r="K653" s="841" t="str">
        <f t="shared" si="35"/>
        <v/>
      </c>
    </row>
    <row r="654" spans="10:11" x14ac:dyDescent="0.25">
      <c r="J654" s="975" t="str">
        <f>IFERROR(INDEX(Programa!$6:$6,MATCH(D654,Programa!$3:$3,0)),"")</f>
        <v/>
      </c>
      <c r="K654" s="841" t="str">
        <f t="shared" si="35"/>
        <v/>
      </c>
    </row>
    <row r="655" spans="10:11" x14ac:dyDescent="0.25">
      <c r="J655" s="975" t="str">
        <f>IFERROR(INDEX(Programa!$6:$6,MATCH(D655,Programa!$3:$3,0)),"")</f>
        <v/>
      </c>
      <c r="K655" s="841" t="str">
        <f t="shared" si="35"/>
        <v/>
      </c>
    </row>
    <row r="656" spans="10:11" x14ac:dyDescent="0.25">
      <c r="J656" s="975" t="str">
        <f>IFERROR(INDEX(Programa!$6:$6,MATCH(D656,Programa!$3:$3,0)),"")</f>
        <v/>
      </c>
      <c r="K656" s="841" t="str">
        <f t="shared" si="35"/>
        <v/>
      </c>
    </row>
    <row r="657" spans="10:11" x14ac:dyDescent="0.25">
      <c r="J657" s="975" t="str">
        <f>IFERROR(INDEX(Programa!$6:$6,MATCH(D657,Programa!$3:$3,0)),"")</f>
        <v/>
      </c>
      <c r="K657" s="841" t="str">
        <f t="shared" si="35"/>
        <v/>
      </c>
    </row>
    <row r="658" spans="10:11" x14ac:dyDescent="0.25">
      <c r="J658" s="975" t="str">
        <f>IFERROR(INDEX(Programa!$6:$6,MATCH(D658,Programa!$3:$3,0)),"")</f>
        <v/>
      </c>
      <c r="K658" s="841" t="str">
        <f t="shared" si="35"/>
        <v/>
      </c>
    </row>
    <row r="659" spans="10:11" x14ac:dyDescent="0.25">
      <c r="J659" s="975" t="str">
        <f>IFERROR(INDEX(Programa!$6:$6,MATCH(D659,Programa!$3:$3,0)),"")</f>
        <v/>
      </c>
      <c r="K659" s="841" t="str">
        <f t="shared" si="35"/>
        <v/>
      </c>
    </row>
    <row r="660" spans="10:11" x14ac:dyDescent="0.25">
      <c r="J660" s="975" t="str">
        <f>IFERROR(INDEX(Programa!$6:$6,MATCH(D660,Programa!$3:$3,0)),"")</f>
        <v/>
      </c>
      <c r="K660" s="841" t="str">
        <f t="shared" si="35"/>
        <v/>
      </c>
    </row>
    <row r="661" spans="10:11" x14ac:dyDescent="0.25">
      <c r="J661" s="975" t="str">
        <f>IFERROR(INDEX(Programa!$6:$6,MATCH(D661,Programa!$3:$3,0)),"")</f>
        <v/>
      </c>
      <c r="K661" s="841" t="str">
        <f t="shared" si="35"/>
        <v/>
      </c>
    </row>
    <row r="662" spans="10:11" x14ac:dyDescent="0.25">
      <c r="J662" s="975" t="str">
        <f>IFERROR(INDEX(Programa!$6:$6,MATCH(D662,Programa!$3:$3,0)),"")</f>
        <v/>
      </c>
      <c r="K662" s="841" t="str">
        <f t="shared" si="35"/>
        <v/>
      </c>
    </row>
    <row r="663" spans="10:11" x14ac:dyDescent="0.25">
      <c r="J663" s="975" t="str">
        <f>IFERROR(INDEX(Programa!$6:$6,MATCH(D663,Programa!$3:$3,0)),"")</f>
        <v/>
      </c>
      <c r="K663" s="841" t="str">
        <f t="shared" si="35"/>
        <v/>
      </c>
    </row>
    <row r="664" spans="10:11" x14ac:dyDescent="0.25">
      <c r="J664" s="975" t="str">
        <f>IFERROR(INDEX(Programa!$6:$6,MATCH(D664,Programa!$3:$3,0)),"")</f>
        <v/>
      </c>
      <c r="K664" s="841" t="str">
        <f t="shared" si="35"/>
        <v/>
      </c>
    </row>
    <row r="665" spans="10:11" x14ac:dyDescent="0.25">
      <c r="J665" s="975" t="str">
        <f>IFERROR(INDEX(Programa!$6:$6,MATCH(D665,Programa!$3:$3,0)),"")</f>
        <v/>
      </c>
      <c r="K665" s="841" t="str">
        <f t="shared" si="35"/>
        <v/>
      </c>
    </row>
    <row r="666" spans="10:11" x14ac:dyDescent="0.25">
      <c r="J666" s="975" t="str">
        <f>IFERROR(INDEX(Programa!$6:$6,MATCH(D666,Programa!$3:$3,0)),"")</f>
        <v/>
      </c>
      <c r="K666" s="841" t="str">
        <f t="shared" si="35"/>
        <v/>
      </c>
    </row>
    <row r="667" spans="10:11" x14ac:dyDescent="0.25">
      <c r="J667" s="975" t="str">
        <f>IFERROR(INDEX(Programa!$6:$6,MATCH(D667,Programa!$3:$3,0)),"")</f>
        <v/>
      </c>
      <c r="K667" s="841" t="str">
        <f t="shared" si="35"/>
        <v/>
      </c>
    </row>
    <row r="668" spans="10:11" x14ac:dyDescent="0.25">
      <c r="J668" s="975" t="str">
        <f>IFERROR(INDEX(Programa!$6:$6,MATCH(D668,Programa!$3:$3,0)),"")</f>
        <v/>
      </c>
      <c r="K668" s="841" t="str">
        <f t="shared" si="35"/>
        <v/>
      </c>
    </row>
    <row r="669" spans="10:11" x14ac:dyDescent="0.25">
      <c r="J669" s="975" t="str">
        <f>IFERROR(INDEX(Programa!$6:$6,MATCH(D669,Programa!$3:$3,0)),"")</f>
        <v/>
      </c>
      <c r="K669" s="841" t="str">
        <f t="shared" si="35"/>
        <v/>
      </c>
    </row>
    <row r="670" spans="10:11" x14ac:dyDescent="0.25">
      <c r="J670" s="975" t="str">
        <f>IFERROR(INDEX(Programa!$6:$6,MATCH(D670,Programa!$3:$3,0)),"")</f>
        <v/>
      </c>
      <c r="K670" s="841" t="str">
        <f t="shared" si="35"/>
        <v/>
      </c>
    </row>
    <row r="671" spans="10:11" x14ac:dyDescent="0.25">
      <c r="J671" s="975" t="str">
        <f>IFERROR(INDEX(Programa!$6:$6,MATCH(D671,Programa!$3:$3,0)),"")</f>
        <v/>
      </c>
      <c r="K671" s="841" t="str">
        <f t="shared" si="35"/>
        <v/>
      </c>
    </row>
    <row r="672" spans="10:11" x14ac:dyDescent="0.25">
      <c r="J672" s="975" t="str">
        <f>IFERROR(INDEX(Programa!$6:$6,MATCH(D672,Programa!$3:$3,0)),"")</f>
        <v/>
      </c>
      <c r="K672" s="841" t="str">
        <f t="shared" si="35"/>
        <v/>
      </c>
    </row>
    <row r="673" spans="10:11" x14ac:dyDescent="0.25">
      <c r="J673" s="975" t="str">
        <f>IFERROR(INDEX(Programa!$6:$6,MATCH(D673,Programa!$3:$3,0)),"")</f>
        <v/>
      </c>
      <c r="K673" s="841" t="str">
        <f t="shared" si="35"/>
        <v/>
      </c>
    </row>
    <row r="674" spans="10:11" x14ac:dyDescent="0.25">
      <c r="J674" s="975" t="str">
        <f>IFERROR(INDEX(Programa!$6:$6,MATCH(D674,Programa!$3:$3,0)),"")</f>
        <v/>
      </c>
      <c r="K674" s="841" t="str">
        <f t="shared" si="35"/>
        <v/>
      </c>
    </row>
    <row r="675" spans="10:11" x14ac:dyDescent="0.25">
      <c r="J675" s="975" t="str">
        <f>IFERROR(INDEX(Programa!$6:$6,MATCH(D675,Programa!$3:$3,0)),"")</f>
        <v/>
      </c>
      <c r="K675" s="841" t="str">
        <f t="shared" si="35"/>
        <v/>
      </c>
    </row>
    <row r="676" spans="10:11" x14ac:dyDescent="0.25">
      <c r="J676" s="975" t="str">
        <f>IFERROR(INDEX(Programa!$6:$6,MATCH(D676,Programa!$3:$3,0)),"")</f>
        <v/>
      </c>
      <c r="K676" s="841" t="str">
        <f t="shared" si="35"/>
        <v/>
      </c>
    </row>
    <row r="677" spans="10:11" x14ac:dyDescent="0.25">
      <c r="J677" s="975" t="str">
        <f>IFERROR(INDEX(Programa!$6:$6,MATCH(D677,Programa!$3:$3,0)),"")</f>
        <v/>
      </c>
      <c r="K677" s="841" t="str">
        <f t="shared" si="35"/>
        <v/>
      </c>
    </row>
    <row r="678" spans="10:11" x14ac:dyDescent="0.25">
      <c r="J678" s="975" t="str">
        <f>IFERROR(INDEX(Programa!$6:$6,MATCH(D678,Programa!$3:$3,0)),"")</f>
        <v/>
      </c>
      <c r="K678" s="841" t="str">
        <f t="shared" si="35"/>
        <v/>
      </c>
    </row>
    <row r="679" spans="10:11" x14ac:dyDescent="0.25">
      <c r="J679" s="975" t="str">
        <f>IFERROR(INDEX(Programa!$6:$6,MATCH(D679,Programa!$3:$3,0)),"")</f>
        <v/>
      </c>
      <c r="K679" s="841" t="str">
        <f t="shared" si="35"/>
        <v/>
      </c>
    </row>
    <row r="680" spans="10:11" x14ac:dyDescent="0.25">
      <c r="J680" s="975" t="str">
        <f>IFERROR(INDEX(Programa!$6:$6,MATCH(D680,Programa!$3:$3,0)),"")</f>
        <v/>
      </c>
      <c r="K680" s="841" t="str">
        <f t="shared" si="35"/>
        <v/>
      </c>
    </row>
    <row r="681" spans="10:11" x14ac:dyDescent="0.25">
      <c r="J681" s="975" t="str">
        <f>IFERROR(INDEX(Programa!$6:$6,MATCH(D681,Programa!$3:$3,0)),"")</f>
        <v/>
      </c>
      <c r="K681" s="841" t="str">
        <f t="shared" si="35"/>
        <v/>
      </c>
    </row>
    <row r="682" spans="10:11" x14ac:dyDescent="0.25">
      <c r="J682" s="975" t="str">
        <f>IFERROR(INDEX(Programa!$6:$6,MATCH(D682,Programa!$3:$3,0)),"")</f>
        <v/>
      </c>
      <c r="K682" s="841" t="str">
        <f t="shared" si="35"/>
        <v/>
      </c>
    </row>
    <row r="683" spans="10:11" x14ac:dyDescent="0.25">
      <c r="J683" s="975" t="str">
        <f>IFERROR(INDEX(Programa!$6:$6,MATCH(D683,Programa!$3:$3,0)),"")</f>
        <v/>
      </c>
      <c r="K683" s="841" t="str">
        <f t="shared" si="35"/>
        <v/>
      </c>
    </row>
    <row r="684" spans="10:11" x14ac:dyDescent="0.25">
      <c r="J684" s="975" t="str">
        <f>IFERROR(INDEX(Programa!$6:$6,MATCH(D684,Programa!$3:$3,0)),"")</f>
        <v/>
      </c>
      <c r="K684" s="841" t="str">
        <f t="shared" si="35"/>
        <v/>
      </c>
    </row>
    <row r="685" spans="10:11" x14ac:dyDescent="0.25">
      <c r="J685" s="975" t="str">
        <f>IFERROR(INDEX(Programa!$6:$6,MATCH(D685,Programa!$3:$3,0)),"")</f>
        <v/>
      </c>
      <c r="K685" s="841" t="str">
        <f t="shared" si="35"/>
        <v/>
      </c>
    </row>
    <row r="686" spans="10:11" x14ac:dyDescent="0.25">
      <c r="J686" s="975" t="str">
        <f>IFERROR(INDEX(Programa!$6:$6,MATCH(D686,Programa!$3:$3,0)),"")</f>
        <v/>
      </c>
      <c r="K686" s="841" t="str">
        <f t="shared" si="35"/>
        <v/>
      </c>
    </row>
    <row r="687" spans="10:11" x14ac:dyDescent="0.25">
      <c r="J687" s="975" t="str">
        <f>IFERROR(INDEX(Programa!$6:$6,MATCH(D687,Programa!$3:$3,0)),"")</f>
        <v/>
      </c>
      <c r="K687" s="841" t="str">
        <f t="shared" si="35"/>
        <v/>
      </c>
    </row>
    <row r="688" spans="10:11" x14ac:dyDescent="0.25">
      <c r="J688" s="975" t="str">
        <f>IFERROR(INDEX(Programa!$6:$6,MATCH(D688,Programa!$3:$3,0)),"")</f>
        <v/>
      </c>
      <c r="K688" s="841" t="str">
        <f t="shared" si="35"/>
        <v/>
      </c>
    </row>
    <row r="689" spans="10:11" x14ac:dyDescent="0.25">
      <c r="J689" s="975" t="str">
        <f>IFERROR(INDEX(Programa!$6:$6,MATCH(D689,Programa!$3:$3,0)),"")</f>
        <v/>
      </c>
      <c r="K689" s="841" t="str">
        <f t="shared" si="35"/>
        <v/>
      </c>
    </row>
    <row r="690" spans="10:11" x14ac:dyDescent="0.25">
      <c r="J690" s="975" t="str">
        <f>IFERROR(INDEX(Programa!$6:$6,MATCH(D690,Programa!$3:$3,0)),"")</f>
        <v/>
      </c>
      <c r="K690" s="841" t="str">
        <f t="shared" si="35"/>
        <v/>
      </c>
    </row>
    <row r="691" spans="10:11" x14ac:dyDescent="0.25">
      <c r="J691" s="975" t="str">
        <f>IFERROR(INDEX(Programa!$6:$6,MATCH(D691,Programa!$3:$3,0)),"")</f>
        <v/>
      </c>
      <c r="K691" s="841" t="str">
        <f t="shared" si="35"/>
        <v/>
      </c>
    </row>
    <row r="692" spans="10:11" x14ac:dyDescent="0.25">
      <c r="J692" s="975" t="str">
        <f>IFERROR(INDEX(Programa!$6:$6,MATCH(D692,Programa!$3:$3,0)),"")</f>
        <v/>
      </c>
      <c r="K692" s="841" t="str">
        <f t="shared" si="35"/>
        <v/>
      </c>
    </row>
    <row r="693" spans="10:11" x14ac:dyDescent="0.25">
      <c r="J693" s="975" t="str">
        <f>IFERROR(INDEX(Programa!$6:$6,MATCH(D693,Programa!$3:$3,0)),"")</f>
        <v/>
      </c>
      <c r="K693" s="841" t="str">
        <f t="shared" si="35"/>
        <v/>
      </c>
    </row>
    <row r="694" spans="10:11" x14ac:dyDescent="0.25">
      <c r="J694" s="975" t="str">
        <f>IFERROR(INDEX(Programa!$6:$6,MATCH(D694,Programa!$3:$3,0)),"")</f>
        <v/>
      </c>
      <c r="K694" s="841" t="str">
        <f t="shared" si="35"/>
        <v/>
      </c>
    </row>
    <row r="695" spans="10:11" x14ac:dyDescent="0.25">
      <c r="J695" s="975" t="str">
        <f>IFERROR(INDEX(Programa!$6:$6,MATCH(D695,Programa!$3:$3,0)),"")</f>
        <v/>
      </c>
      <c r="K695" s="841" t="str">
        <f t="shared" si="35"/>
        <v/>
      </c>
    </row>
    <row r="696" spans="10:11" x14ac:dyDescent="0.25">
      <c r="J696" s="975" t="str">
        <f>IFERROR(INDEX(Programa!$6:$6,MATCH(D696,Programa!$3:$3,0)),"")</f>
        <v/>
      </c>
      <c r="K696" s="841" t="str">
        <f t="shared" si="35"/>
        <v/>
      </c>
    </row>
    <row r="697" spans="10:11" x14ac:dyDescent="0.25">
      <c r="J697" s="975" t="str">
        <f>IFERROR(INDEX(Programa!$6:$6,MATCH(D697,Programa!$3:$3,0)),"")</f>
        <v/>
      </c>
      <c r="K697" s="841" t="str">
        <f t="shared" si="35"/>
        <v/>
      </c>
    </row>
    <row r="698" spans="10:11" x14ac:dyDescent="0.25">
      <c r="J698" s="975" t="str">
        <f>IFERROR(INDEX(Programa!$6:$6,MATCH(D698,Programa!$3:$3,0)),"")</f>
        <v/>
      </c>
      <c r="K698" s="841" t="str">
        <f t="shared" si="35"/>
        <v/>
      </c>
    </row>
    <row r="699" spans="10:11" x14ac:dyDescent="0.25">
      <c r="J699" s="975" t="str">
        <f>IFERROR(INDEX(Programa!$6:$6,MATCH(D699,Programa!$3:$3,0)),"")</f>
        <v/>
      </c>
      <c r="K699" s="841" t="str">
        <f t="shared" si="35"/>
        <v/>
      </c>
    </row>
    <row r="700" spans="10:11" x14ac:dyDescent="0.25">
      <c r="J700" s="975" t="str">
        <f>IFERROR(INDEX(Programa!$6:$6,MATCH(D700,Programa!$3:$3,0)),"")</f>
        <v/>
      </c>
      <c r="K700" s="841" t="str">
        <f t="shared" si="35"/>
        <v/>
      </c>
    </row>
    <row r="701" spans="10:11" x14ac:dyDescent="0.25">
      <c r="J701" s="975" t="str">
        <f>IFERROR(INDEX(Programa!$6:$6,MATCH(D701,Programa!$3:$3,0)),"")</f>
        <v/>
      </c>
      <c r="K701" s="841" t="str">
        <f t="shared" si="35"/>
        <v/>
      </c>
    </row>
    <row r="702" spans="10:11" x14ac:dyDescent="0.25">
      <c r="J702" s="975" t="str">
        <f>IFERROR(INDEX(Programa!$6:$6,MATCH(D702,Programa!$3:$3,0)),"")</f>
        <v/>
      </c>
      <c r="K702" s="841" t="str">
        <f t="shared" si="35"/>
        <v/>
      </c>
    </row>
    <row r="703" spans="10:11" x14ac:dyDescent="0.25">
      <c r="J703" s="975" t="str">
        <f>IFERROR(INDEX(Programa!$6:$6,MATCH(D703,Programa!$3:$3,0)),"")</f>
        <v/>
      </c>
      <c r="K703" s="841" t="str">
        <f t="shared" si="35"/>
        <v/>
      </c>
    </row>
    <row r="704" spans="10:11" x14ac:dyDescent="0.25">
      <c r="J704" s="975" t="str">
        <f>IFERROR(INDEX(Programa!$6:$6,MATCH(D704,Programa!$3:$3,0)),"")</f>
        <v/>
      </c>
      <c r="K704" s="841" t="str">
        <f t="shared" si="35"/>
        <v/>
      </c>
    </row>
    <row r="705" spans="10:11" x14ac:dyDescent="0.25">
      <c r="J705" s="975" t="str">
        <f>IFERROR(INDEX(Programa!$6:$6,MATCH(D705,Programa!$3:$3,0)),"")</f>
        <v/>
      </c>
      <c r="K705" s="841" t="str">
        <f t="shared" si="35"/>
        <v/>
      </c>
    </row>
    <row r="706" spans="10:11" x14ac:dyDescent="0.25">
      <c r="J706" s="975" t="str">
        <f>IFERROR(INDEX(Programa!$6:$6,MATCH(D706,Programa!$3:$3,0)),"")</f>
        <v/>
      </c>
      <c r="K706" s="841" t="str">
        <f t="shared" si="35"/>
        <v/>
      </c>
    </row>
    <row r="707" spans="10:11" x14ac:dyDescent="0.25">
      <c r="J707" s="975" t="str">
        <f>IFERROR(INDEX(Programa!$6:$6,MATCH(D707,Programa!$3:$3,0)),"")</f>
        <v/>
      </c>
      <c r="K707" s="841" t="str">
        <f t="shared" si="35"/>
        <v/>
      </c>
    </row>
    <row r="708" spans="10:11" x14ac:dyDescent="0.25">
      <c r="J708" s="975" t="str">
        <f>IFERROR(INDEX(Programa!$6:$6,MATCH(D708,Programa!$3:$3,0)),"")</f>
        <v/>
      </c>
      <c r="K708" s="841" t="str">
        <f t="shared" si="35"/>
        <v/>
      </c>
    </row>
    <row r="709" spans="10:11" x14ac:dyDescent="0.25">
      <c r="J709" s="975" t="str">
        <f>IFERROR(INDEX(Programa!$6:$6,MATCH(D709,Programa!$3:$3,0)),"")</f>
        <v/>
      </c>
      <c r="K709" s="841" t="str">
        <f t="shared" si="35"/>
        <v/>
      </c>
    </row>
    <row r="710" spans="10:11" x14ac:dyDescent="0.25">
      <c r="J710" s="975" t="str">
        <f>IFERROR(INDEX(Programa!$6:$6,MATCH(D710,Programa!$3:$3,0)),"")</f>
        <v/>
      </c>
      <c r="K710" s="841" t="str">
        <f t="shared" ref="K710:K773" si="36">IF(D710="","",TEXT(D710,"MMMM"))</f>
        <v/>
      </c>
    </row>
    <row r="711" spans="10:11" x14ac:dyDescent="0.25">
      <c r="J711" s="975" t="str">
        <f>IFERROR(INDEX(Programa!$6:$6,MATCH(D711,Programa!$3:$3,0)),"")</f>
        <v/>
      </c>
      <c r="K711" s="841" t="str">
        <f t="shared" si="36"/>
        <v/>
      </c>
    </row>
    <row r="712" spans="10:11" x14ac:dyDescent="0.25">
      <c r="J712" s="975" t="str">
        <f>IFERROR(INDEX(Programa!$6:$6,MATCH(D712,Programa!$3:$3,0)),"")</f>
        <v/>
      </c>
      <c r="K712" s="841" t="str">
        <f t="shared" si="36"/>
        <v/>
      </c>
    </row>
    <row r="713" spans="10:11" x14ac:dyDescent="0.25">
      <c r="J713" s="975" t="str">
        <f>IFERROR(INDEX(Programa!$6:$6,MATCH(D713,Programa!$3:$3,0)),"")</f>
        <v/>
      </c>
      <c r="K713" s="841" t="str">
        <f t="shared" si="36"/>
        <v/>
      </c>
    </row>
    <row r="714" spans="10:11" x14ac:dyDescent="0.25">
      <c r="J714" s="975" t="str">
        <f>IFERROR(INDEX(Programa!$6:$6,MATCH(D714,Programa!$3:$3,0)),"")</f>
        <v/>
      </c>
      <c r="K714" s="841" t="str">
        <f t="shared" si="36"/>
        <v/>
      </c>
    </row>
    <row r="715" spans="10:11" x14ac:dyDescent="0.25">
      <c r="J715" s="975" t="str">
        <f>IFERROR(INDEX(Programa!$6:$6,MATCH(D715,Programa!$3:$3,0)),"")</f>
        <v/>
      </c>
      <c r="K715" s="841" t="str">
        <f t="shared" si="36"/>
        <v/>
      </c>
    </row>
    <row r="716" spans="10:11" x14ac:dyDescent="0.25">
      <c r="J716" s="975" t="str">
        <f>IFERROR(INDEX(Programa!$6:$6,MATCH(D716,Programa!$3:$3,0)),"")</f>
        <v/>
      </c>
      <c r="K716" s="841" t="str">
        <f t="shared" si="36"/>
        <v/>
      </c>
    </row>
    <row r="717" spans="10:11" x14ac:dyDescent="0.25">
      <c r="J717" s="975" t="str">
        <f>IFERROR(INDEX(Programa!$6:$6,MATCH(D717,Programa!$3:$3,0)),"")</f>
        <v/>
      </c>
      <c r="K717" s="841" t="str">
        <f t="shared" si="36"/>
        <v/>
      </c>
    </row>
    <row r="718" spans="10:11" x14ac:dyDescent="0.25">
      <c r="J718" s="975" t="str">
        <f>IFERROR(INDEX(Programa!$6:$6,MATCH(D718,Programa!$3:$3,0)),"")</f>
        <v/>
      </c>
      <c r="K718" s="841" t="str">
        <f t="shared" si="36"/>
        <v/>
      </c>
    </row>
    <row r="719" spans="10:11" x14ac:dyDescent="0.25">
      <c r="J719" s="975" t="str">
        <f>IFERROR(INDEX(Programa!$6:$6,MATCH(D719,Programa!$3:$3,0)),"")</f>
        <v/>
      </c>
      <c r="K719" s="841" t="str">
        <f t="shared" si="36"/>
        <v/>
      </c>
    </row>
    <row r="720" spans="10:11" x14ac:dyDescent="0.25">
      <c r="J720" s="975" t="str">
        <f>IFERROR(INDEX(Programa!$6:$6,MATCH(D720,Programa!$3:$3,0)),"")</f>
        <v/>
      </c>
      <c r="K720" s="841" t="str">
        <f t="shared" si="36"/>
        <v/>
      </c>
    </row>
    <row r="721" spans="10:11" x14ac:dyDescent="0.25">
      <c r="J721" s="975" t="str">
        <f>IFERROR(INDEX(Programa!$6:$6,MATCH(D721,Programa!$3:$3,0)),"")</f>
        <v/>
      </c>
      <c r="K721" s="841" t="str">
        <f t="shared" si="36"/>
        <v/>
      </c>
    </row>
    <row r="722" spans="10:11" x14ac:dyDescent="0.25">
      <c r="J722" s="975" t="str">
        <f>IFERROR(INDEX(Programa!$6:$6,MATCH(D722,Programa!$3:$3,0)),"")</f>
        <v/>
      </c>
      <c r="K722" s="841" t="str">
        <f t="shared" si="36"/>
        <v/>
      </c>
    </row>
    <row r="723" spans="10:11" x14ac:dyDescent="0.25">
      <c r="J723" s="975" t="str">
        <f>IFERROR(INDEX(Programa!$6:$6,MATCH(D723,Programa!$3:$3,0)),"")</f>
        <v/>
      </c>
      <c r="K723" s="841" t="str">
        <f t="shared" si="36"/>
        <v/>
      </c>
    </row>
    <row r="724" spans="10:11" x14ac:dyDescent="0.25">
      <c r="J724" s="975" t="str">
        <f>IFERROR(INDEX(Programa!$6:$6,MATCH(D724,Programa!$3:$3,0)),"")</f>
        <v/>
      </c>
      <c r="K724" s="841" t="str">
        <f t="shared" si="36"/>
        <v/>
      </c>
    </row>
    <row r="725" spans="10:11" x14ac:dyDescent="0.25">
      <c r="J725" s="975" t="str">
        <f>IFERROR(INDEX(Programa!$6:$6,MATCH(D725,Programa!$3:$3,0)),"")</f>
        <v/>
      </c>
      <c r="K725" s="841" t="str">
        <f t="shared" si="36"/>
        <v/>
      </c>
    </row>
    <row r="726" spans="10:11" x14ac:dyDescent="0.25">
      <c r="J726" s="975" t="str">
        <f>IFERROR(INDEX(Programa!$6:$6,MATCH(D726,Programa!$3:$3,0)),"")</f>
        <v/>
      </c>
      <c r="K726" s="841" t="str">
        <f t="shared" si="36"/>
        <v/>
      </c>
    </row>
    <row r="727" spans="10:11" x14ac:dyDescent="0.25">
      <c r="J727" s="975" t="str">
        <f>IFERROR(INDEX(Programa!$6:$6,MATCH(D727,Programa!$3:$3,0)),"")</f>
        <v/>
      </c>
      <c r="K727" s="841" t="str">
        <f t="shared" si="36"/>
        <v/>
      </c>
    </row>
    <row r="728" spans="10:11" x14ac:dyDescent="0.25">
      <c r="J728" s="975" t="str">
        <f>IFERROR(INDEX(Programa!$6:$6,MATCH(D728,Programa!$3:$3,0)),"")</f>
        <v/>
      </c>
      <c r="K728" s="841" t="str">
        <f t="shared" si="36"/>
        <v/>
      </c>
    </row>
    <row r="729" spans="10:11" x14ac:dyDescent="0.25">
      <c r="J729" s="975" t="str">
        <f>IFERROR(INDEX(Programa!$6:$6,MATCH(D729,Programa!$3:$3,0)),"")</f>
        <v/>
      </c>
      <c r="K729" s="841" t="str">
        <f t="shared" si="36"/>
        <v/>
      </c>
    </row>
    <row r="730" spans="10:11" x14ac:dyDescent="0.25">
      <c r="J730" s="975" t="str">
        <f>IFERROR(INDEX(Programa!$6:$6,MATCH(D730,Programa!$3:$3,0)),"")</f>
        <v/>
      </c>
      <c r="K730" s="841" t="str">
        <f t="shared" si="36"/>
        <v/>
      </c>
    </row>
    <row r="731" spans="10:11" x14ac:dyDescent="0.25">
      <c r="J731" s="975" t="str">
        <f>IFERROR(INDEX(Programa!$6:$6,MATCH(D731,Programa!$3:$3,0)),"")</f>
        <v/>
      </c>
      <c r="K731" s="841" t="str">
        <f t="shared" si="36"/>
        <v/>
      </c>
    </row>
    <row r="732" spans="10:11" x14ac:dyDescent="0.25">
      <c r="J732" s="975" t="str">
        <f>IFERROR(INDEX(Programa!$6:$6,MATCH(D732,Programa!$3:$3,0)),"")</f>
        <v/>
      </c>
      <c r="K732" s="841" t="str">
        <f t="shared" si="36"/>
        <v/>
      </c>
    </row>
    <row r="733" spans="10:11" x14ac:dyDescent="0.25">
      <c r="J733" s="975" t="str">
        <f>IFERROR(INDEX(Programa!$6:$6,MATCH(D733,Programa!$3:$3,0)),"")</f>
        <v/>
      </c>
      <c r="K733" s="841" t="str">
        <f t="shared" si="36"/>
        <v/>
      </c>
    </row>
    <row r="734" spans="10:11" x14ac:dyDescent="0.25">
      <c r="J734" s="975" t="str">
        <f>IFERROR(INDEX(Programa!$6:$6,MATCH(D734,Programa!$3:$3,0)),"")</f>
        <v/>
      </c>
      <c r="K734" s="841" t="str">
        <f t="shared" si="36"/>
        <v/>
      </c>
    </row>
    <row r="735" spans="10:11" x14ac:dyDescent="0.25">
      <c r="J735" s="975" t="str">
        <f>IFERROR(INDEX(Programa!$6:$6,MATCH(D735,Programa!$3:$3,0)),"")</f>
        <v/>
      </c>
      <c r="K735" s="841" t="str">
        <f t="shared" si="36"/>
        <v/>
      </c>
    </row>
    <row r="736" spans="10:11" x14ac:dyDescent="0.25">
      <c r="J736" s="975" t="str">
        <f>IFERROR(INDEX(Programa!$6:$6,MATCH(D736,Programa!$3:$3,0)),"")</f>
        <v/>
      </c>
      <c r="K736" s="841" t="str">
        <f t="shared" si="36"/>
        <v/>
      </c>
    </row>
    <row r="737" spans="10:11" x14ac:dyDescent="0.25">
      <c r="J737" s="975" t="str">
        <f>IFERROR(INDEX(Programa!$6:$6,MATCH(D737,Programa!$3:$3,0)),"")</f>
        <v/>
      </c>
      <c r="K737" s="841" t="str">
        <f t="shared" si="36"/>
        <v/>
      </c>
    </row>
    <row r="738" spans="10:11" x14ac:dyDescent="0.25">
      <c r="J738" s="975" t="str">
        <f>IFERROR(INDEX(Programa!$6:$6,MATCH(D738,Programa!$3:$3,0)),"")</f>
        <v/>
      </c>
      <c r="K738" s="841" t="str">
        <f t="shared" si="36"/>
        <v/>
      </c>
    </row>
    <row r="739" spans="10:11" x14ac:dyDescent="0.25">
      <c r="J739" s="975" t="str">
        <f>IFERROR(INDEX(Programa!$6:$6,MATCH(D739,Programa!$3:$3,0)),"")</f>
        <v/>
      </c>
      <c r="K739" s="841" t="str">
        <f t="shared" si="36"/>
        <v/>
      </c>
    </row>
    <row r="740" spans="10:11" x14ac:dyDescent="0.25">
      <c r="J740" s="975" t="str">
        <f>IFERROR(INDEX(Programa!$6:$6,MATCH(D740,Programa!$3:$3,0)),"")</f>
        <v/>
      </c>
      <c r="K740" s="841" t="str">
        <f t="shared" si="36"/>
        <v/>
      </c>
    </row>
    <row r="741" spans="10:11" x14ac:dyDescent="0.25">
      <c r="J741" s="975" t="str">
        <f>IFERROR(INDEX(Programa!$6:$6,MATCH(D741,Programa!$3:$3,0)),"")</f>
        <v/>
      </c>
      <c r="K741" s="841" t="str">
        <f t="shared" si="36"/>
        <v/>
      </c>
    </row>
    <row r="742" spans="10:11" x14ac:dyDescent="0.25">
      <c r="J742" s="975" t="str">
        <f>IFERROR(INDEX(Programa!$6:$6,MATCH(D742,Programa!$3:$3,0)),"")</f>
        <v/>
      </c>
      <c r="K742" s="841" t="str">
        <f t="shared" si="36"/>
        <v/>
      </c>
    </row>
    <row r="743" spans="10:11" x14ac:dyDescent="0.25">
      <c r="J743" s="975" t="str">
        <f>IFERROR(INDEX(Programa!$6:$6,MATCH(D743,Programa!$3:$3,0)),"")</f>
        <v/>
      </c>
      <c r="K743" s="841" t="str">
        <f t="shared" si="36"/>
        <v/>
      </c>
    </row>
    <row r="744" spans="10:11" x14ac:dyDescent="0.25">
      <c r="J744" s="975" t="str">
        <f>IFERROR(INDEX(Programa!$6:$6,MATCH(D744,Programa!$3:$3,0)),"")</f>
        <v/>
      </c>
      <c r="K744" s="841" t="str">
        <f t="shared" si="36"/>
        <v/>
      </c>
    </row>
    <row r="745" spans="10:11" x14ac:dyDescent="0.25">
      <c r="J745" s="975" t="str">
        <f>IFERROR(INDEX(Programa!$6:$6,MATCH(D745,Programa!$3:$3,0)),"")</f>
        <v/>
      </c>
      <c r="K745" s="841" t="str">
        <f t="shared" si="36"/>
        <v/>
      </c>
    </row>
    <row r="746" spans="10:11" x14ac:dyDescent="0.25">
      <c r="J746" s="975" t="str">
        <f>IFERROR(INDEX(Programa!$6:$6,MATCH(D746,Programa!$3:$3,0)),"")</f>
        <v/>
      </c>
      <c r="K746" s="841" t="str">
        <f t="shared" si="36"/>
        <v/>
      </c>
    </row>
    <row r="747" spans="10:11" x14ac:dyDescent="0.25">
      <c r="J747" s="975" t="str">
        <f>IFERROR(INDEX(Programa!$6:$6,MATCH(D747,Programa!$3:$3,0)),"")</f>
        <v/>
      </c>
      <c r="K747" s="841" t="str">
        <f t="shared" si="36"/>
        <v/>
      </c>
    </row>
    <row r="748" spans="10:11" x14ac:dyDescent="0.25">
      <c r="J748" s="975" t="str">
        <f>IFERROR(INDEX(Programa!$6:$6,MATCH(D748,Programa!$3:$3,0)),"")</f>
        <v/>
      </c>
      <c r="K748" s="841" t="str">
        <f t="shared" si="36"/>
        <v/>
      </c>
    </row>
    <row r="749" spans="10:11" x14ac:dyDescent="0.25">
      <c r="J749" s="975" t="str">
        <f>IFERROR(INDEX(Programa!$6:$6,MATCH(D749,Programa!$3:$3,0)),"")</f>
        <v/>
      </c>
      <c r="K749" s="841" t="str">
        <f t="shared" si="36"/>
        <v/>
      </c>
    </row>
    <row r="750" spans="10:11" x14ac:dyDescent="0.25">
      <c r="J750" s="975" t="str">
        <f>IFERROR(INDEX(Programa!$6:$6,MATCH(D750,Programa!$3:$3,0)),"")</f>
        <v/>
      </c>
      <c r="K750" s="841" t="str">
        <f t="shared" si="36"/>
        <v/>
      </c>
    </row>
    <row r="751" spans="10:11" x14ac:dyDescent="0.25">
      <c r="J751" s="975" t="str">
        <f>IFERROR(INDEX(Programa!$6:$6,MATCH(D751,Programa!$3:$3,0)),"")</f>
        <v/>
      </c>
      <c r="K751" s="841" t="str">
        <f t="shared" si="36"/>
        <v/>
      </c>
    </row>
    <row r="752" spans="10:11" x14ac:dyDescent="0.25">
      <c r="J752" s="975" t="str">
        <f>IFERROR(INDEX(Programa!$6:$6,MATCH(D752,Programa!$3:$3,0)),"")</f>
        <v/>
      </c>
      <c r="K752" s="841" t="str">
        <f t="shared" si="36"/>
        <v/>
      </c>
    </row>
    <row r="753" spans="10:11" x14ac:dyDescent="0.25">
      <c r="J753" s="975" t="str">
        <f>IFERROR(INDEX(Programa!$6:$6,MATCH(D753,Programa!$3:$3,0)),"")</f>
        <v/>
      </c>
      <c r="K753" s="841" t="str">
        <f t="shared" si="36"/>
        <v/>
      </c>
    </row>
    <row r="754" spans="10:11" x14ac:dyDescent="0.25">
      <c r="J754" s="975" t="str">
        <f>IFERROR(INDEX(Programa!$6:$6,MATCH(D754,Programa!$3:$3,0)),"")</f>
        <v/>
      </c>
      <c r="K754" s="841" t="str">
        <f t="shared" si="36"/>
        <v/>
      </c>
    </row>
    <row r="755" spans="10:11" x14ac:dyDescent="0.25">
      <c r="J755" s="975" t="str">
        <f>IFERROR(INDEX(Programa!$6:$6,MATCH(D755,Programa!$3:$3,0)),"")</f>
        <v/>
      </c>
      <c r="K755" s="841" t="str">
        <f t="shared" si="36"/>
        <v/>
      </c>
    </row>
    <row r="756" spans="10:11" x14ac:dyDescent="0.25">
      <c r="J756" s="975" t="str">
        <f>IFERROR(INDEX(Programa!$6:$6,MATCH(D756,Programa!$3:$3,0)),"")</f>
        <v/>
      </c>
      <c r="K756" s="841" t="str">
        <f t="shared" si="36"/>
        <v/>
      </c>
    </row>
    <row r="757" spans="10:11" x14ac:dyDescent="0.25">
      <c r="J757" s="975" t="str">
        <f>IFERROR(INDEX(Programa!$6:$6,MATCH(D757,Programa!$3:$3,0)),"")</f>
        <v/>
      </c>
      <c r="K757" s="841" t="str">
        <f t="shared" si="36"/>
        <v/>
      </c>
    </row>
    <row r="758" spans="10:11" x14ac:dyDescent="0.25">
      <c r="J758" s="975" t="str">
        <f>IFERROR(INDEX(Programa!$6:$6,MATCH(D758,Programa!$3:$3,0)),"")</f>
        <v/>
      </c>
      <c r="K758" s="841" t="str">
        <f t="shared" si="36"/>
        <v/>
      </c>
    </row>
    <row r="759" spans="10:11" x14ac:dyDescent="0.25">
      <c r="J759" s="975" t="str">
        <f>IFERROR(INDEX(Programa!$6:$6,MATCH(D759,Programa!$3:$3,0)),"")</f>
        <v/>
      </c>
      <c r="K759" s="841" t="str">
        <f t="shared" si="36"/>
        <v/>
      </c>
    </row>
    <row r="760" spans="10:11" x14ac:dyDescent="0.25">
      <c r="J760" s="975" t="str">
        <f>IFERROR(INDEX(Programa!$6:$6,MATCH(D760,Programa!$3:$3,0)),"")</f>
        <v/>
      </c>
      <c r="K760" s="841" t="str">
        <f t="shared" si="36"/>
        <v/>
      </c>
    </row>
    <row r="761" spans="10:11" x14ac:dyDescent="0.25">
      <c r="J761" s="975" t="str">
        <f>IFERROR(INDEX(Programa!$6:$6,MATCH(D761,Programa!$3:$3,0)),"")</f>
        <v/>
      </c>
      <c r="K761" s="841" t="str">
        <f t="shared" si="36"/>
        <v/>
      </c>
    </row>
    <row r="762" spans="10:11" x14ac:dyDescent="0.25">
      <c r="J762" s="975" t="str">
        <f>IFERROR(INDEX(Programa!$6:$6,MATCH(D762,Programa!$3:$3,0)),"")</f>
        <v/>
      </c>
      <c r="K762" s="841" t="str">
        <f t="shared" si="36"/>
        <v/>
      </c>
    </row>
    <row r="763" spans="10:11" x14ac:dyDescent="0.25">
      <c r="J763" s="975" t="str">
        <f>IFERROR(INDEX(Programa!$6:$6,MATCH(D763,Programa!$3:$3,0)),"")</f>
        <v/>
      </c>
      <c r="K763" s="841" t="str">
        <f t="shared" si="36"/>
        <v/>
      </c>
    </row>
    <row r="764" spans="10:11" x14ac:dyDescent="0.25">
      <c r="J764" s="975" t="str">
        <f>IFERROR(INDEX(Programa!$6:$6,MATCH(D764,Programa!$3:$3,0)),"")</f>
        <v/>
      </c>
      <c r="K764" s="841" t="str">
        <f t="shared" si="36"/>
        <v/>
      </c>
    </row>
    <row r="765" spans="10:11" x14ac:dyDescent="0.25">
      <c r="J765" s="975" t="str">
        <f>IFERROR(INDEX(Programa!$6:$6,MATCH(D765,Programa!$3:$3,0)),"")</f>
        <v/>
      </c>
      <c r="K765" s="841" t="str">
        <f t="shared" si="36"/>
        <v/>
      </c>
    </row>
    <row r="766" spans="10:11" x14ac:dyDescent="0.25">
      <c r="J766" s="975" t="str">
        <f>IFERROR(INDEX(Programa!$6:$6,MATCH(D766,Programa!$3:$3,0)),"")</f>
        <v/>
      </c>
      <c r="K766" s="841" t="str">
        <f t="shared" si="36"/>
        <v/>
      </c>
    </row>
    <row r="767" spans="10:11" x14ac:dyDescent="0.25">
      <c r="J767" s="975" t="str">
        <f>IFERROR(INDEX(Programa!$6:$6,MATCH(D767,Programa!$3:$3,0)),"")</f>
        <v/>
      </c>
      <c r="K767" s="841" t="str">
        <f t="shared" si="36"/>
        <v/>
      </c>
    </row>
    <row r="768" spans="10:11" x14ac:dyDescent="0.25">
      <c r="J768" s="975" t="str">
        <f>IFERROR(INDEX(Programa!$6:$6,MATCH(D768,Programa!$3:$3,0)),"")</f>
        <v/>
      </c>
      <c r="K768" s="841" t="str">
        <f t="shared" si="36"/>
        <v/>
      </c>
    </row>
    <row r="769" spans="10:11" x14ac:dyDescent="0.25">
      <c r="J769" s="975" t="str">
        <f>IFERROR(INDEX(Programa!$6:$6,MATCH(D769,Programa!$3:$3,0)),"")</f>
        <v/>
      </c>
      <c r="K769" s="841" t="str">
        <f t="shared" si="36"/>
        <v/>
      </c>
    </row>
    <row r="770" spans="10:11" x14ac:dyDescent="0.25">
      <c r="J770" s="975" t="str">
        <f>IFERROR(INDEX(Programa!$6:$6,MATCH(D770,Programa!$3:$3,0)),"")</f>
        <v/>
      </c>
      <c r="K770" s="841" t="str">
        <f t="shared" si="36"/>
        <v/>
      </c>
    </row>
    <row r="771" spans="10:11" x14ac:dyDescent="0.25">
      <c r="J771" s="975" t="str">
        <f>IFERROR(INDEX(Programa!$6:$6,MATCH(D771,Programa!$3:$3,0)),"")</f>
        <v/>
      </c>
      <c r="K771" s="841" t="str">
        <f t="shared" si="36"/>
        <v/>
      </c>
    </row>
    <row r="772" spans="10:11" x14ac:dyDescent="0.25">
      <c r="J772" s="975" t="str">
        <f>IFERROR(INDEX(Programa!$6:$6,MATCH(D772,Programa!$3:$3,0)),"")</f>
        <v/>
      </c>
      <c r="K772" s="841" t="str">
        <f t="shared" si="36"/>
        <v/>
      </c>
    </row>
    <row r="773" spans="10:11" x14ac:dyDescent="0.25">
      <c r="J773" s="975" t="str">
        <f>IFERROR(INDEX(Programa!$6:$6,MATCH(D773,Programa!$3:$3,0)),"")</f>
        <v/>
      </c>
      <c r="K773" s="841" t="str">
        <f t="shared" si="36"/>
        <v/>
      </c>
    </row>
    <row r="774" spans="10:11" x14ac:dyDescent="0.25">
      <c r="J774" s="975" t="str">
        <f>IFERROR(INDEX(Programa!$6:$6,MATCH(D774,Programa!$3:$3,0)),"")</f>
        <v/>
      </c>
      <c r="K774" s="841" t="str">
        <f t="shared" ref="K774:K785" si="37">IF(D774="","",TEXT(D774,"MMMM"))</f>
        <v/>
      </c>
    </row>
    <row r="775" spans="10:11" x14ac:dyDescent="0.25">
      <c r="J775" s="975" t="str">
        <f>IFERROR(INDEX(Programa!$6:$6,MATCH(D775,Programa!$3:$3,0)),"")</f>
        <v/>
      </c>
      <c r="K775" s="841" t="str">
        <f t="shared" si="37"/>
        <v/>
      </c>
    </row>
    <row r="776" spans="10:11" x14ac:dyDescent="0.25">
      <c r="J776" s="975" t="str">
        <f>IFERROR(INDEX(Programa!$6:$6,MATCH(D776,Programa!$3:$3,0)),"")</f>
        <v/>
      </c>
      <c r="K776" s="841" t="str">
        <f t="shared" si="37"/>
        <v/>
      </c>
    </row>
    <row r="777" spans="10:11" x14ac:dyDescent="0.25">
      <c r="J777" s="975" t="str">
        <f>IFERROR(INDEX(Programa!$6:$6,MATCH(D777,Programa!$3:$3,0)),"")</f>
        <v/>
      </c>
      <c r="K777" s="841" t="str">
        <f t="shared" si="37"/>
        <v/>
      </c>
    </row>
    <row r="778" spans="10:11" x14ac:dyDescent="0.25">
      <c r="J778" s="975" t="str">
        <f>IFERROR(INDEX(Programa!$6:$6,MATCH(D778,Programa!$3:$3,0)),"")</f>
        <v/>
      </c>
      <c r="K778" s="841" t="str">
        <f t="shared" si="37"/>
        <v/>
      </c>
    </row>
    <row r="779" spans="10:11" x14ac:dyDescent="0.25">
      <c r="J779" s="975" t="str">
        <f>IFERROR(INDEX(Programa!$6:$6,MATCH(D779,Programa!$3:$3,0)),"")</f>
        <v/>
      </c>
      <c r="K779" s="841" t="str">
        <f t="shared" si="37"/>
        <v/>
      </c>
    </row>
    <row r="780" spans="10:11" x14ac:dyDescent="0.25">
      <c r="J780" s="975" t="str">
        <f>IFERROR(INDEX(Programa!$6:$6,MATCH(D780,Programa!$3:$3,0)),"")</f>
        <v/>
      </c>
      <c r="K780" s="841" t="str">
        <f t="shared" si="37"/>
        <v/>
      </c>
    </row>
    <row r="781" spans="10:11" x14ac:dyDescent="0.25">
      <c r="J781" s="975" t="str">
        <f>IFERROR(INDEX(Programa!$6:$6,MATCH(D781,Programa!$3:$3,0)),"")</f>
        <v/>
      </c>
      <c r="K781" s="841" t="str">
        <f t="shared" si="37"/>
        <v/>
      </c>
    </row>
    <row r="782" spans="10:11" x14ac:dyDescent="0.25">
      <c r="J782" s="975" t="str">
        <f>IFERROR(INDEX(Programa!$6:$6,MATCH(D782,Programa!$3:$3,0)),"")</f>
        <v/>
      </c>
      <c r="K782" s="841" t="str">
        <f t="shared" si="37"/>
        <v/>
      </c>
    </row>
    <row r="783" spans="10:11" x14ac:dyDescent="0.25">
      <c r="J783" s="975" t="str">
        <f>IFERROR(INDEX(Programa!$6:$6,MATCH(D783,Programa!$3:$3,0)),"")</f>
        <v/>
      </c>
      <c r="K783" s="841" t="str">
        <f t="shared" si="37"/>
        <v/>
      </c>
    </row>
    <row r="784" spans="10:11" x14ac:dyDescent="0.25">
      <c r="J784" s="975" t="str">
        <f>IFERROR(INDEX(Programa!$6:$6,MATCH(D784,Programa!$3:$3,0)),"")</f>
        <v/>
      </c>
      <c r="K784" s="841" t="str">
        <f t="shared" si="37"/>
        <v/>
      </c>
    </row>
    <row r="785" spans="10:11" x14ac:dyDescent="0.25">
      <c r="J785" s="975" t="str">
        <f>IFERROR(INDEX(Programa!$6:$6,MATCH(D785,Programa!$3:$3,0)),"")</f>
        <v/>
      </c>
      <c r="K785" s="841" t="str">
        <f t="shared" si="37"/>
        <v/>
      </c>
    </row>
  </sheetData>
  <autoFilter ref="A4:G229"/>
  <mergeCells count="1">
    <mergeCell ref="A1:G1"/>
  </mergeCells>
  <conditionalFormatting sqref="V20:BE20">
    <cfRule type="cellIs" dxfId="67" priority="10" operator="equal">
      <formula>0</formula>
    </cfRule>
  </conditionalFormatting>
  <conditionalFormatting sqref="M4">
    <cfRule type="expression" dxfId="66" priority="9">
      <formula>$M$4&lt;&gt;$C$3</formula>
    </cfRule>
  </conditionalFormatting>
  <conditionalFormatting sqref="N18:AE18">
    <cfRule type="cellIs" dxfId="65" priority="7" operator="notEqual">
      <formula>0</formula>
    </cfRule>
  </conditionalFormatting>
  <conditionalFormatting sqref="C3">
    <cfRule type="expression" dxfId="64" priority="5">
      <formula>$C$3&lt;&gt;$M$4</formula>
    </cfRule>
  </conditionalFormatting>
  <conditionalFormatting sqref="H4">
    <cfRule type="cellIs" dxfId="63" priority="4" operator="equal">
      <formula>"Atualiza Semana ==&gt;&gt;"</formula>
    </cfRule>
  </conditionalFormatting>
  <conditionalFormatting sqref="AF18:AG18">
    <cfRule type="cellIs" dxfId="62" priority="3" operator="notEqual">
      <formula>0</formula>
    </cfRule>
  </conditionalFormatting>
  <conditionalFormatting sqref="AH18:AP18">
    <cfRule type="cellIs" dxfId="61" priority="1" operator="notEqual">
      <formula>0</formula>
    </cfRule>
  </conditionalFormatting>
  <dataValidations count="3">
    <dataValidation allowBlank="1" sqref="D4:D360"/>
    <dataValidation allowBlank="1" showInputMessage="1" showErrorMessage="1" errorTitle="Ops!!!" error="Você deve informar uma data Valida de 2015!" sqref="F5:G360"/>
    <dataValidation type="list" allowBlank="1" showInputMessage="1" showErrorMessage="1" sqref="C6:C360">
      <formula1>$M$4:$M$14</formula1>
    </dataValidation>
  </dataValidations>
  <pageMargins left="0.19685039370078741" right="0.19685039370078741" top="0.39370078740157483" bottom="0.39370078740157483" header="0.59055118110236227" footer="0.59055118110236227"/>
  <pageSetup paperSize="9" scale="35" orientation="portrait" useFirstPageNumber="1" horizontalDpi="300" verticalDpi="300" r:id="rId1"/>
  <headerFooter alignWithMargins="0">
    <oddHeader>&amp;C&amp;A</oddHeader>
    <oddFooter>&amp;CPage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>
    <tabColor rgb="FFFF0000"/>
  </sheetPr>
  <dimension ref="A1:P268"/>
  <sheetViews>
    <sheetView workbookViewId="0">
      <pane ySplit="2" topLeftCell="A3" activePane="bottomLeft" state="frozen"/>
      <selection activeCell="I33" sqref="I33"/>
      <selection pane="bottomLeft" activeCell="G10" sqref="G10"/>
    </sheetView>
  </sheetViews>
  <sheetFormatPr defaultRowHeight="12.75" x14ac:dyDescent="0.2"/>
  <cols>
    <col min="1" max="1" width="3.5" style="1252" bestFit="1" customWidth="1"/>
    <col min="2" max="2" width="8.875" style="1252" bestFit="1" customWidth="1"/>
    <col min="3" max="3" width="9.125" style="1263" customWidth="1"/>
    <col min="4" max="4" width="10.625" style="1263" customWidth="1"/>
    <col min="5" max="5" width="9.375" style="1263" bestFit="1" customWidth="1"/>
    <col min="6" max="6" width="10.75" style="1252" customWidth="1"/>
    <col min="7" max="7" width="14.125" style="1252" bestFit="1" customWidth="1"/>
    <col min="8" max="11" width="9" style="1252"/>
    <col min="12" max="12" width="13.25" style="1252" bestFit="1" customWidth="1"/>
    <col min="13" max="13" width="13.5" style="1252" customWidth="1"/>
    <col min="14" max="14" width="8.875" style="1252" bestFit="1" customWidth="1"/>
    <col min="15" max="15" width="9" style="1252"/>
    <col min="16" max="16" width="11.625" style="1252" bestFit="1" customWidth="1"/>
    <col min="17" max="16384" width="9" style="1252"/>
  </cols>
  <sheetData>
    <row r="1" spans="1:16" x14ac:dyDescent="0.2">
      <c r="B1" s="1262" t="s">
        <v>373</v>
      </c>
      <c r="C1" s="1263">
        <f>SUM(C3:C65495)</f>
        <v>33.181250000024576</v>
      </c>
      <c r="D1" s="1263">
        <f>SUM(D3:D65495)</f>
        <v>5.7090277777839225</v>
      </c>
      <c r="E1" s="1263">
        <f>SUM(E3:E65495)</f>
        <v>2.2868055555431055</v>
      </c>
      <c r="F1" s="1264">
        <f>SUM(F3:F65495)</f>
        <v>41.177083333351618</v>
      </c>
      <c r="L1" s="1265" t="s">
        <v>374</v>
      </c>
      <c r="M1" s="1266">
        <f>PARADAS!C3</f>
        <v>42680</v>
      </c>
      <c r="N1" s="1266">
        <f>INDEX(B:B,MATCH(M5,A:A,0))</f>
        <v>42676</v>
      </c>
      <c r="O1" s="1267" t="str">
        <f>IF(N1&gt;M1,"Base de dados atualizada até "&amp;TEXT(M1,"dd/mm/aa"),"")</f>
        <v/>
      </c>
    </row>
    <row r="2" spans="1:16" ht="13.5" thickBot="1" x14ac:dyDescent="0.25">
      <c r="B2" s="1268" t="s">
        <v>77</v>
      </c>
      <c r="C2" s="1269" t="s">
        <v>97</v>
      </c>
      <c r="D2" s="1269" t="s">
        <v>101</v>
      </c>
      <c r="E2" s="1269" t="s">
        <v>370</v>
      </c>
      <c r="F2" s="1270" t="s">
        <v>79</v>
      </c>
      <c r="G2" s="1269" t="s">
        <v>299</v>
      </c>
    </row>
    <row r="3" spans="1:16" ht="13.5" thickTop="1" x14ac:dyDescent="0.2">
      <c r="B3" s="1271"/>
      <c r="C3" s="1272"/>
      <c r="D3" s="1272"/>
      <c r="E3" s="1272"/>
      <c r="F3" s="1272"/>
      <c r="G3" s="1272"/>
      <c r="L3" s="1273" t="s">
        <v>310</v>
      </c>
      <c r="M3" s="1273">
        <v>206</v>
      </c>
      <c r="P3" s="1265"/>
    </row>
    <row r="4" spans="1:16" x14ac:dyDescent="0.2">
      <c r="A4" s="1274">
        <v>1</v>
      </c>
      <c r="B4" s="1275">
        <v>42471</v>
      </c>
      <c r="C4" s="1276">
        <f>IF($M$9=FALSE,0,SUMIFS(PARADAS!E:E,PARADAS!C:C,"Chuva",PARADAS!D:D,B4))</f>
        <v>0</v>
      </c>
      <c r="D4" s="1276">
        <f>IF($M$7=FALSE,0,SUMIFS(PARADAS!E:E,PARADAS!D:D,B4)-SUMIFS(PARADAS!E:E,PARADAS!C:C,"Chuva",PARADAS!D:D,B4)-SUMIFS(PARADAS!E:E,PARADAS!C:C,"Transporte",PARADAS!D:D,B4))</f>
        <v>0.12361111111385981</v>
      </c>
      <c r="E4" s="1276">
        <f>IF($M$8=FALSE,0,SUMIFS(PARADAS!E:E,PARADAS!C:C,"Transporte",PARADAS!D:D,B4))</f>
        <v>1.5277777776645962E-2</v>
      </c>
      <c r="F4" s="1277">
        <f>SUMIFS(PARADAS!E:E,PARADAS!D:D,B4)</f>
        <v>0.13888888889050577</v>
      </c>
      <c r="G4" s="1276">
        <f>IF(B.Gráfico!$B4&lt;=$M$1,1-B.Gráfico!$F4,0)</f>
        <v>0.86111111110949423</v>
      </c>
      <c r="L4" s="1273" t="s">
        <v>375</v>
      </c>
      <c r="M4" s="1273">
        <v>1</v>
      </c>
    </row>
    <row r="5" spans="1:16" x14ac:dyDescent="0.2">
      <c r="A5" s="1274">
        <f>A4+1</f>
        <v>2</v>
      </c>
      <c r="B5" s="1275">
        <f t="shared" ref="B5:B68" si="0">B4+1</f>
        <v>42472</v>
      </c>
      <c r="C5" s="1276">
        <f>IF($M$9=FALSE,0,SUMIFS(PARADAS!E:E,PARADAS!C:C,"Chuva",PARADAS!D:D,B5))</f>
        <v>0</v>
      </c>
      <c r="D5" s="1276">
        <f>IF($M$7=FALSE,0,SUMIFS(PARADAS!E:E,PARADAS!D:D,B5)-SUMIFS(PARADAS!E:E,PARADAS!C:C,"Chuva",PARADAS!D:D,B5)-SUMIFS(PARADAS!E:E,PARADAS!C:C,"Transporte",PARADAS!D:D,B5))</f>
        <v>0.24791666666715173</v>
      </c>
      <c r="E5" s="1276">
        <f>IF($M$8=FALSE,0,SUMIFS(PARADAS!E:E,PARADAS!C:C,"Transporte",PARADAS!D:D,B5))</f>
        <v>0</v>
      </c>
      <c r="F5" s="1277">
        <f>SUMIFS(PARADAS!E:E,PARADAS!D:D,B5)</f>
        <v>0.24791666666715173</v>
      </c>
      <c r="G5" s="1276">
        <f>IF(B.Gráfico!$B5&lt;=$M$1,1-B.Gráfico!$F5,0)</f>
        <v>0.75208333333284827</v>
      </c>
      <c r="L5" s="1278"/>
      <c r="M5" s="1262">
        <f>M3+M4-1</f>
        <v>206</v>
      </c>
    </row>
    <row r="6" spans="1:16" x14ac:dyDescent="0.2">
      <c r="A6" s="1274">
        <f t="shared" ref="A6:A67" si="1">A5+1</f>
        <v>3</v>
      </c>
      <c r="B6" s="1275">
        <f t="shared" si="0"/>
        <v>42473</v>
      </c>
      <c r="C6" s="1276">
        <f>IF($M$9=FALSE,0,SUMIFS(PARADAS!E:E,PARADAS!C:C,"Chuva",PARADAS!D:D,B6))</f>
        <v>0</v>
      </c>
      <c r="D6" s="1276">
        <f>IF($M$7=FALSE,0,SUMIFS(PARADAS!E:E,PARADAS!D:D,B6)-SUMIFS(PARADAS!E:E,PARADAS!C:C,"Chuva",PARADAS!D:D,B6)-SUMIFS(PARADAS!E:E,PARADAS!C:C,"Transporte",PARADAS!D:D,B6))</f>
        <v>0</v>
      </c>
      <c r="E6" s="1276">
        <f>IF($M$8=FALSE,0,SUMIFS(PARADAS!E:E,PARADAS!C:C,"Transporte",PARADAS!D:D,B6))</f>
        <v>0</v>
      </c>
      <c r="F6" s="1277">
        <f>SUMIFS(PARADAS!E:E,PARADAS!D:D,B6)</f>
        <v>0</v>
      </c>
      <c r="G6" s="1276">
        <f>IF(B.Gráfico!$B6&lt;=$M$1,1-B.Gráfico!$F6,0)</f>
        <v>1</v>
      </c>
    </row>
    <row r="7" spans="1:16" x14ac:dyDescent="0.2">
      <c r="A7" s="1274">
        <f t="shared" si="1"/>
        <v>4</v>
      </c>
      <c r="B7" s="1275">
        <f t="shared" si="0"/>
        <v>42474</v>
      </c>
      <c r="C7" s="1276">
        <f>IF($M$9=FALSE,0,SUMIFS(PARADAS!E:E,PARADAS!C:C,"Chuva",PARADAS!D:D,B7))</f>
        <v>0</v>
      </c>
      <c r="D7" s="1276">
        <f>IF($M$7=FALSE,0,SUMIFS(PARADAS!E:E,PARADAS!D:D,B7)-SUMIFS(PARADAS!E:E,PARADAS!C:C,"Chuva",PARADAS!D:D,B7)-SUMIFS(PARADAS!E:E,PARADAS!C:C,"Transporte",PARADAS!D:D,B7))</f>
        <v>6.9444444452528842E-3</v>
      </c>
      <c r="E7" s="1276">
        <f>IF($M$8=FALSE,0,SUMIFS(PARADAS!E:E,PARADAS!C:C,"Transporte",PARADAS!D:D,B7))</f>
        <v>0</v>
      </c>
      <c r="F7" s="1277">
        <f>SUMIFS(PARADAS!E:E,PARADAS!D:D,B7)</f>
        <v>6.9444444452528842E-3</v>
      </c>
      <c r="G7" s="1276">
        <f>IF(B.Gráfico!$B7&lt;=$M$1,1-B.Gráfico!$F7,0)</f>
        <v>0.99305555555474712</v>
      </c>
      <c r="K7" s="1279">
        <v>1</v>
      </c>
      <c r="L7" s="1280" t="s">
        <v>101</v>
      </c>
      <c r="M7" s="1281" t="b">
        <v>1</v>
      </c>
    </row>
    <row r="8" spans="1:16" x14ac:dyDescent="0.2">
      <c r="A8" s="1274">
        <f t="shared" si="1"/>
        <v>5</v>
      </c>
      <c r="B8" s="1275">
        <f t="shared" si="0"/>
        <v>42475</v>
      </c>
      <c r="C8" s="1276">
        <f>IF($M$9=FALSE,0,SUMIFS(PARADAS!E:E,PARADAS!C:C,"Chuva",PARADAS!D:D,B8))</f>
        <v>0</v>
      </c>
      <c r="D8" s="1276">
        <f>IF($M$7=FALSE,0,SUMIFS(PARADAS!E:E,PARADAS!D:D,B8)-SUMIFS(PARADAS!E:E,PARADAS!C:C,"Chuva",PARADAS!D:D,B8)-SUMIFS(PARADAS!E:E,PARADAS!C:C,"Transporte",PARADAS!D:D,B8))</f>
        <v>9.7916666672972497E-2</v>
      </c>
      <c r="E8" s="1276">
        <f>IF($M$8=FALSE,0,SUMIFS(PARADAS!E:E,PARADAS!C:C,"Transporte",PARADAS!D:D,B8))</f>
        <v>0</v>
      </c>
      <c r="F8" s="1277">
        <f>SUMIFS(PARADAS!E:E,PARADAS!D:D,B8)</f>
        <v>9.7916666672972497E-2</v>
      </c>
      <c r="G8" s="1276">
        <f>IF(B.Gráfico!$B8&lt;=$M$1,1-B.Gráfico!$F8,0)</f>
        <v>0.9020833333270275</v>
      </c>
      <c r="K8" s="1282">
        <v>2</v>
      </c>
      <c r="L8" s="1283" t="s">
        <v>376</v>
      </c>
      <c r="M8" s="1284" t="b">
        <v>1</v>
      </c>
    </row>
    <row r="9" spans="1:16" x14ac:dyDescent="0.2">
      <c r="A9" s="1274">
        <f t="shared" si="1"/>
        <v>6</v>
      </c>
      <c r="B9" s="1275">
        <f t="shared" si="0"/>
        <v>42476</v>
      </c>
      <c r="C9" s="1276">
        <f>IF($M$9=FALSE,0,SUMIFS(PARADAS!E:E,PARADAS!C:C,"Chuva",PARADAS!D:D,B9))</f>
        <v>0</v>
      </c>
      <c r="D9" s="1276">
        <f>IF($M$7=FALSE,0,SUMIFS(PARADAS!E:E,PARADAS!D:D,B9)-SUMIFS(PARADAS!E:E,PARADAS!C:C,"Chuva",PARADAS!D:D,B9)-SUMIFS(PARADAS!E:E,PARADAS!C:C,"Transporte",PARADAS!D:D,B9))</f>
        <v>3.4722222218988463E-2</v>
      </c>
      <c r="E9" s="1276">
        <f>IF($M$8=FALSE,0,SUMIFS(PARADAS!E:E,PARADAS!C:C,"Transporte",PARADAS!D:D,B9))</f>
        <v>0</v>
      </c>
      <c r="F9" s="1277">
        <f>SUMIFS(PARADAS!E:E,PARADAS!D:D,B9)</f>
        <v>3.4722222218988463E-2</v>
      </c>
      <c r="G9" s="1276">
        <f>IF(B.Gráfico!$B9&lt;=$M$1,1-B.Gráfico!$F9,0)</f>
        <v>0.96527777778101154</v>
      </c>
      <c r="K9" s="1285">
        <v>3</v>
      </c>
      <c r="L9" s="1286" t="s">
        <v>97</v>
      </c>
      <c r="M9" s="1287" t="b">
        <v>1</v>
      </c>
    </row>
    <row r="10" spans="1:16" x14ac:dyDescent="0.2">
      <c r="A10" s="1274">
        <f t="shared" si="1"/>
        <v>7</v>
      </c>
      <c r="B10" s="1275">
        <f t="shared" si="0"/>
        <v>42477</v>
      </c>
      <c r="C10" s="1276">
        <f>IF($M$9=FALSE,0,SUMIFS(PARADAS!E:E,PARADAS!C:C,"Chuva",PARADAS!D:D,B10))</f>
        <v>0</v>
      </c>
      <c r="D10" s="1276">
        <f>IF($M$7=FALSE,0,SUMIFS(PARADAS!E:E,PARADAS!D:D,B10)-SUMIFS(PARADAS!E:E,PARADAS!C:C,"Chuva",PARADAS!D:D,B10)-SUMIFS(PARADAS!E:E,PARADAS!C:C,"Transporte",PARADAS!D:D,B10))</f>
        <v>0</v>
      </c>
      <c r="E10" s="1276">
        <f>IF($M$8=FALSE,0,SUMIFS(PARADAS!E:E,PARADAS!C:C,"Transporte",PARADAS!D:D,B10))</f>
        <v>6.9444444452528842E-3</v>
      </c>
      <c r="F10" s="1277">
        <f>SUMIFS(PARADAS!E:E,PARADAS!D:D,B10)</f>
        <v>6.9444444452528842E-3</v>
      </c>
      <c r="G10" s="1276">
        <f>IF(B.Gráfico!$B10&lt;=$M$1,1-B.Gráfico!$F10,0)</f>
        <v>0.99305555555474712</v>
      </c>
    </row>
    <row r="11" spans="1:16" x14ac:dyDescent="0.2">
      <c r="A11" s="1274">
        <f t="shared" si="1"/>
        <v>8</v>
      </c>
      <c r="B11" s="1275">
        <f t="shared" si="0"/>
        <v>42478</v>
      </c>
      <c r="C11" s="1276">
        <f>IF($M$9=FALSE,0,SUMIFS(PARADAS!E:E,PARADAS!C:C,"Chuva",PARADAS!D:D,B11))</f>
        <v>0</v>
      </c>
      <c r="D11" s="1276">
        <f>IF($M$7=FALSE,0,SUMIFS(PARADAS!E:E,PARADAS!D:D,B11)-SUMIFS(PARADAS!E:E,PARADAS!C:C,"Chuva",PARADAS!D:D,B11)-SUMIFS(PARADAS!E:E,PARADAS!C:C,"Transporte",PARADAS!D:D,B11))</f>
        <v>4.1666666671517305E-2</v>
      </c>
      <c r="E11" s="1276">
        <f>IF($M$8=FALSE,0,SUMIFS(PARADAS!E:E,PARADAS!C:C,"Transporte",PARADAS!D:D,B11))</f>
        <v>1.0416666664241347E-2</v>
      </c>
      <c r="F11" s="1277">
        <f>SUMIFS(PARADAS!E:E,PARADAS!D:D,B11)</f>
        <v>5.2083333335758653E-2</v>
      </c>
      <c r="G11" s="1276">
        <f>IF(B.Gráfico!$B11&lt;=$M$1,1-B.Gráfico!$F11,0)</f>
        <v>0.94791666666424135</v>
      </c>
    </row>
    <row r="12" spans="1:16" x14ac:dyDescent="0.2">
      <c r="A12" s="1274">
        <f t="shared" si="1"/>
        <v>9</v>
      </c>
      <c r="B12" s="1275">
        <f t="shared" si="0"/>
        <v>42479</v>
      </c>
      <c r="C12" s="1276">
        <f>IF($M$9=FALSE,0,SUMIFS(PARADAS!E:E,PARADAS!C:C,"Chuva",PARADAS!D:D,B12))</f>
        <v>0</v>
      </c>
      <c r="D12" s="1276">
        <f>IF($M$7=FALSE,0,SUMIFS(PARADAS!E:E,PARADAS!D:D,B12)-SUMIFS(PARADAS!E:E,PARADAS!C:C,"Chuva",PARADAS!D:D,B12)-SUMIFS(PARADAS!E:E,PARADAS!C:C,"Transporte",PARADAS!D:D,B12))</f>
        <v>1.2500000004365575E-2</v>
      </c>
      <c r="E12" s="1276">
        <f>IF($M$8=FALSE,0,SUMIFS(PARADAS!E:E,PARADAS!C:C,"Transporte",PARADAS!D:D,B12))</f>
        <v>0</v>
      </c>
      <c r="F12" s="1277">
        <f>SUMIFS(PARADAS!E:E,PARADAS!D:D,B12)</f>
        <v>1.2500000004365575E-2</v>
      </c>
      <c r="G12" s="1276">
        <f>IF(B.Gráfico!$B12&lt;=$M$1,1-B.Gráfico!$F12,0)</f>
        <v>0.98749999999563443</v>
      </c>
    </row>
    <row r="13" spans="1:16" x14ac:dyDescent="0.2">
      <c r="A13" s="1274">
        <f t="shared" si="1"/>
        <v>10</v>
      </c>
      <c r="B13" s="1275">
        <f t="shared" si="0"/>
        <v>42480</v>
      </c>
      <c r="C13" s="1276">
        <f>IF($M$9=FALSE,0,SUMIFS(PARADAS!E:E,PARADAS!C:C,"Chuva",PARADAS!D:D,B13))</f>
        <v>0</v>
      </c>
      <c r="D13" s="1276">
        <f>IF($M$7=FALSE,0,SUMIFS(PARADAS!E:E,PARADAS!D:D,B13)-SUMIFS(PARADAS!E:E,PARADAS!C:C,"Chuva",PARADAS!D:D,B13)-SUMIFS(PARADAS!E:E,PARADAS!C:C,"Transporte",PARADAS!D:D,B13))</f>
        <v>7.2916666664241347E-2</v>
      </c>
      <c r="E13" s="1276">
        <f>IF($M$8=FALSE,0,SUMIFS(PARADAS!E:E,PARADAS!C:C,"Transporte",PARADAS!D:D,B13))</f>
        <v>0</v>
      </c>
      <c r="F13" s="1277">
        <f>SUMIFS(PARADAS!E:E,PARADAS!D:D,B13)</f>
        <v>7.2916666664241347E-2</v>
      </c>
      <c r="G13" s="1276">
        <f>IF(B.Gráfico!$B13&lt;=$M$1,1-B.Gráfico!$F13,0)</f>
        <v>0.92708333333575865</v>
      </c>
    </row>
    <row r="14" spans="1:16" x14ac:dyDescent="0.2">
      <c r="A14" s="1274">
        <f t="shared" si="1"/>
        <v>11</v>
      </c>
      <c r="B14" s="1275">
        <f t="shared" si="0"/>
        <v>42481</v>
      </c>
      <c r="C14" s="1276">
        <f>IF($M$9=FALSE,0,SUMIFS(PARADAS!E:E,PARADAS!C:C,"Chuva",PARADAS!D:D,B14))</f>
        <v>0</v>
      </c>
      <c r="D14" s="1276">
        <f>IF($M$7=FALSE,0,SUMIFS(PARADAS!E:E,PARADAS!D:D,B14)-SUMIFS(PARADAS!E:E,PARADAS!C:C,"Chuva",PARADAS!D:D,B14)-SUMIFS(PARADAS!E:E,PARADAS!C:C,"Transporte",PARADAS!D:D,B14))</f>
        <v>0</v>
      </c>
      <c r="E14" s="1276">
        <f>IF($M$8=FALSE,0,SUMIFS(PARADAS!E:E,PARADAS!C:C,"Transporte",PARADAS!D:D,B14))</f>
        <v>2.2222222221898846E-2</v>
      </c>
      <c r="F14" s="1277">
        <f>SUMIFS(PARADAS!E:E,PARADAS!D:D,B14)</f>
        <v>2.2222222221898846E-2</v>
      </c>
      <c r="G14" s="1276">
        <f>IF(B.Gráfico!$B14&lt;=$M$1,1-B.Gráfico!$F14,0)</f>
        <v>0.97777777777810115</v>
      </c>
    </row>
    <row r="15" spans="1:16" x14ac:dyDescent="0.2">
      <c r="A15" s="1274">
        <f t="shared" si="1"/>
        <v>12</v>
      </c>
      <c r="B15" s="1275">
        <f t="shared" si="0"/>
        <v>42482</v>
      </c>
      <c r="C15" s="1276">
        <f>IF($M$9=FALSE,0,SUMIFS(PARADAS!E:E,PARADAS!C:C,"Chuva",PARADAS!D:D,B15))</f>
        <v>0</v>
      </c>
      <c r="D15" s="1276">
        <f>IF($M$7=FALSE,0,SUMIFS(PARADAS!E:E,PARADAS!D:D,B15)-SUMIFS(PARADAS!E:E,PARADAS!C:C,"Chuva",PARADAS!D:D,B15)-SUMIFS(PARADAS!E:E,PARADAS!C:C,"Transporte",PARADAS!D:D,B15))</f>
        <v>2.6388888887595385E-2</v>
      </c>
      <c r="E15" s="1276">
        <f>IF($M$8=FALSE,0,SUMIFS(PARADAS!E:E,PARADAS!C:C,"Transporte",PARADAS!D:D,B15))</f>
        <v>5.2083333335758653E-2</v>
      </c>
      <c r="F15" s="1277">
        <f>SUMIFS(PARADAS!E:E,PARADAS!D:D,B15)</f>
        <v>7.8472222223354038E-2</v>
      </c>
      <c r="G15" s="1276">
        <f>IF(B.Gráfico!$B15&lt;=$M$1,1-B.Gráfico!$F15,0)</f>
        <v>0.92152777777664596</v>
      </c>
    </row>
    <row r="16" spans="1:16" x14ac:dyDescent="0.2">
      <c r="A16" s="1274">
        <f t="shared" si="1"/>
        <v>13</v>
      </c>
      <c r="B16" s="1275">
        <f t="shared" si="0"/>
        <v>42483</v>
      </c>
      <c r="C16" s="1276">
        <f>IF($M$9=FALSE,0,SUMIFS(PARADAS!E:E,PARADAS!C:C,"Chuva",PARADAS!D:D,B16))</f>
        <v>0</v>
      </c>
      <c r="D16" s="1276">
        <f>IF($M$7=FALSE,0,SUMIFS(PARADAS!E:E,PARADAS!D:D,B16)-SUMIFS(PARADAS!E:E,PARADAS!C:C,"Chuva",PARADAS!D:D,B16)-SUMIFS(PARADAS!E:E,PARADAS!C:C,"Transporte",PARADAS!D:D,B16))</f>
        <v>0</v>
      </c>
      <c r="E16" s="1276">
        <f>IF($M$8=FALSE,0,SUMIFS(PARADAS!E:E,PARADAS!C:C,"Transporte",PARADAS!D:D,B16))</f>
        <v>2.2222222221898846E-2</v>
      </c>
      <c r="F16" s="1277">
        <f>SUMIFS(PARADAS!E:E,PARADAS!D:D,B16)</f>
        <v>2.2222222221898846E-2</v>
      </c>
      <c r="G16" s="1276">
        <f>IF(B.Gráfico!$B16&lt;=$M$1,1-B.Gráfico!$F16,0)</f>
        <v>0.97777777777810115</v>
      </c>
    </row>
    <row r="17" spans="1:12" x14ac:dyDescent="0.2">
      <c r="A17" s="1274">
        <f t="shared" si="1"/>
        <v>14</v>
      </c>
      <c r="B17" s="1275">
        <f t="shared" si="0"/>
        <v>42484</v>
      </c>
      <c r="C17" s="1276">
        <f>IF($M$9=FALSE,0,SUMIFS(PARADAS!E:E,PARADAS!C:C,"Chuva",PARADAS!D:D,B17))</f>
        <v>0</v>
      </c>
      <c r="D17" s="1276">
        <f>IF($M$7=FALSE,0,SUMIFS(PARADAS!E:E,PARADAS!D:D,B17)-SUMIFS(PARADAS!E:E,PARADAS!C:C,"Chuva",PARADAS!D:D,B17)-SUMIFS(PARADAS!E:E,PARADAS!C:C,"Transporte",PARADAS!D:D,B17))</f>
        <v>0</v>
      </c>
      <c r="E17" s="1276">
        <f>IF($M$8=FALSE,0,SUMIFS(PARADAS!E:E,PARADAS!C:C,"Transporte",PARADAS!D:D,B17))</f>
        <v>3.4722222226264421E-2</v>
      </c>
      <c r="F17" s="1277">
        <f>SUMIFS(PARADAS!E:E,PARADAS!D:D,B17)</f>
        <v>3.4722222226264421E-2</v>
      </c>
      <c r="G17" s="1276">
        <f>IF(B.Gráfico!$B17&lt;=$M$1,1-B.Gráfico!$F17,0)</f>
        <v>0.96527777777373558</v>
      </c>
    </row>
    <row r="18" spans="1:12" x14ac:dyDescent="0.2">
      <c r="A18" s="1274">
        <f t="shared" si="1"/>
        <v>15</v>
      </c>
      <c r="B18" s="1275">
        <f t="shared" si="0"/>
        <v>42485</v>
      </c>
      <c r="C18" s="1276">
        <f>IF($M$9=FALSE,0,SUMIFS(PARADAS!E:E,PARADAS!C:C,"Chuva",PARADAS!D:D,B18))</f>
        <v>7.0833333331393078E-2</v>
      </c>
      <c r="D18" s="1276">
        <f>IF($M$7=FALSE,0,SUMIFS(PARADAS!E:E,PARADAS!D:D,B18)-SUMIFS(PARADAS!E:E,PARADAS!C:C,"Chuva",PARADAS!D:D,B18)-SUMIFS(PARADAS!E:E,PARADAS!C:C,"Transporte",PARADAS!D:D,B18))</f>
        <v>0</v>
      </c>
      <c r="E18" s="1276">
        <f>IF($M$8=FALSE,0,SUMIFS(PARADAS!E:E,PARADAS!C:C,"Transporte",PARADAS!D:D,B18))</f>
        <v>5.6250000001455192E-2</v>
      </c>
      <c r="F18" s="1277">
        <f>SUMIFS(PARADAS!E:E,PARADAS!D:D,B18)</f>
        <v>0.12708333333284827</v>
      </c>
      <c r="G18" s="1276">
        <f>IF(B.Gráfico!$B18&lt;=$M$1,1-B.Gráfico!$F18,0)</f>
        <v>0.87291666666715173</v>
      </c>
    </row>
    <row r="19" spans="1:12" x14ac:dyDescent="0.2">
      <c r="A19" s="1274">
        <f t="shared" si="1"/>
        <v>16</v>
      </c>
      <c r="B19" s="1275">
        <f t="shared" si="0"/>
        <v>42486</v>
      </c>
      <c r="C19" s="1276">
        <f>IF($M$9=FALSE,0,SUMIFS(PARADAS!E:E,PARADAS!C:C,"Chuva",PARADAS!D:D,B19))</f>
        <v>1</v>
      </c>
      <c r="D19" s="1276">
        <f>IF($M$7=FALSE,0,SUMIFS(PARADAS!E:E,PARADAS!D:D,B19)-SUMIFS(PARADAS!E:E,PARADAS!C:C,"Chuva",PARADAS!D:D,B19)-SUMIFS(PARADAS!E:E,PARADAS!C:C,"Transporte",PARADAS!D:D,B19))</f>
        <v>0</v>
      </c>
      <c r="E19" s="1276">
        <f>IF($M$8=FALSE,0,SUMIFS(PARADAS!E:E,PARADAS!C:C,"Transporte",PARADAS!D:D,B19))</f>
        <v>0</v>
      </c>
      <c r="F19" s="1277">
        <f>SUMIFS(PARADAS!E:E,PARADAS!D:D,B19)</f>
        <v>1</v>
      </c>
      <c r="G19" s="1276">
        <f>IF(B.Gráfico!$B19&lt;=$M$1,1-B.Gráfico!$F19,0)</f>
        <v>0</v>
      </c>
    </row>
    <row r="20" spans="1:12" x14ac:dyDescent="0.2">
      <c r="A20" s="1274">
        <f t="shared" si="1"/>
        <v>17</v>
      </c>
      <c r="B20" s="1275">
        <f t="shared" si="0"/>
        <v>42487</v>
      </c>
      <c r="C20" s="1276">
        <f>IF($M$9=FALSE,0,SUMIFS(PARADAS!E:E,PARADAS!C:C,"Chuva",PARADAS!D:D,B20))</f>
        <v>1</v>
      </c>
      <c r="D20" s="1276">
        <f>IF($M$7=FALSE,0,SUMIFS(PARADAS!E:E,PARADAS!D:D,B20)-SUMIFS(PARADAS!E:E,PARADAS!C:C,"Chuva",PARADAS!D:D,B20)-SUMIFS(PARADAS!E:E,PARADAS!C:C,"Transporte",PARADAS!D:D,B20))</f>
        <v>0</v>
      </c>
      <c r="E20" s="1276">
        <f>IF($M$8=FALSE,0,SUMIFS(PARADAS!E:E,PARADAS!C:C,"Transporte",PARADAS!D:D,B20))</f>
        <v>0</v>
      </c>
      <c r="F20" s="1277">
        <f>SUMIFS(PARADAS!E:E,PARADAS!D:D,B20)</f>
        <v>1</v>
      </c>
      <c r="G20" s="1276">
        <f>IF(B.Gráfico!$B20&lt;=$M$1,1-B.Gráfico!$F20,0)</f>
        <v>0</v>
      </c>
      <c r="L20" s="1847" t="s">
        <v>384</v>
      </c>
    </row>
    <row r="21" spans="1:12" x14ac:dyDescent="0.2">
      <c r="A21" s="1274">
        <f t="shared" si="1"/>
        <v>18</v>
      </c>
      <c r="B21" s="1275">
        <f t="shared" si="0"/>
        <v>42488</v>
      </c>
      <c r="C21" s="1276">
        <f>IF($M$9=FALSE,0,SUMIFS(PARADAS!E:E,PARADAS!C:C,"Chuva",PARADAS!D:D,B21))</f>
        <v>0.47916666666424135</v>
      </c>
      <c r="D21" s="1276">
        <f>IF($M$7=FALSE,0,SUMIFS(PARADAS!E:E,PARADAS!D:D,B21)-SUMIFS(PARADAS!E:E,PARADAS!C:C,"Chuva",PARADAS!D:D,B21)-SUMIFS(PARADAS!E:E,PARADAS!C:C,"Transporte",PARADAS!D:D,B21))</f>
        <v>0</v>
      </c>
      <c r="E21" s="1276">
        <f>IF($M$8=FALSE,0,SUMIFS(PARADAS!E:E,PARADAS!C:C,"Transporte",PARADAS!D:D,B21))</f>
        <v>0</v>
      </c>
      <c r="F21" s="1277">
        <f>SUMIFS(PARADAS!E:E,PARADAS!D:D,B21)</f>
        <v>0.47916666666424135</v>
      </c>
      <c r="G21" s="1276">
        <f>IF(B.Gráfico!$B21&lt;=$M$1,1-B.Gráfico!$F21,0)</f>
        <v>0.52083333333575865</v>
      </c>
    </row>
    <row r="22" spans="1:12" x14ac:dyDescent="0.2">
      <c r="A22" s="1274">
        <f t="shared" si="1"/>
        <v>19</v>
      </c>
      <c r="B22" s="1275">
        <f t="shared" si="0"/>
        <v>42489</v>
      </c>
      <c r="C22" s="1276">
        <f>IF($M$9=FALSE,0,SUMIFS(PARADAS!E:E,PARADAS!C:C,"Chuva",PARADAS!D:D,B22))</f>
        <v>0.94097222222626442</v>
      </c>
      <c r="D22" s="1276">
        <f>IF($M$7=FALSE,0,SUMIFS(PARADAS!E:E,PARADAS!D:D,B22)-SUMIFS(PARADAS!E:E,PARADAS!C:C,"Chuva",PARADAS!D:D,B22)-SUMIFS(PARADAS!E:E,PARADAS!C:C,"Transporte",PARADAS!D:D,B22))</f>
        <v>0</v>
      </c>
      <c r="E22" s="1276">
        <f>IF($M$8=FALSE,0,SUMIFS(PARADAS!E:E,PARADAS!C:C,"Transporte",PARADAS!D:D,B22))</f>
        <v>0</v>
      </c>
      <c r="F22" s="1277">
        <f>SUMIFS(PARADAS!E:E,PARADAS!D:D,B22)</f>
        <v>0.94097222222626442</v>
      </c>
      <c r="G22" s="1276">
        <f>IF(B.Gráfico!$B22&lt;=$M$1,1-B.Gráfico!$F22,0)</f>
        <v>5.9027777773735579E-2</v>
      </c>
    </row>
    <row r="23" spans="1:12" x14ac:dyDescent="0.2">
      <c r="A23" s="1274">
        <f t="shared" si="1"/>
        <v>20</v>
      </c>
      <c r="B23" s="1275">
        <f t="shared" si="0"/>
        <v>42490</v>
      </c>
      <c r="C23" s="1276">
        <f>IF($M$9=FALSE,0,SUMIFS(PARADAS!E:E,PARADAS!C:C,"Chuva",PARADAS!D:D,B23))</f>
        <v>0.40277777778101154</v>
      </c>
      <c r="D23" s="1276">
        <f>IF($M$7=FALSE,0,SUMIFS(PARADAS!E:E,PARADAS!D:D,B23)-SUMIFS(PARADAS!E:E,PARADAS!C:C,"Chuva",PARADAS!D:D,B23)-SUMIFS(PARADAS!E:E,PARADAS!C:C,"Transporte",PARADAS!D:D,B23))</f>
        <v>0</v>
      </c>
      <c r="E23" s="1276">
        <f>IF($M$8=FALSE,0,SUMIFS(PARADAS!E:E,PARADAS!C:C,"Transporte",PARADAS!D:D,B23))</f>
        <v>0</v>
      </c>
      <c r="F23" s="1277">
        <f>SUMIFS(PARADAS!E:E,PARADAS!D:D,B23)</f>
        <v>0.40277777778101154</v>
      </c>
      <c r="G23" s="1276">
        <f>IF(B.Gráfico!$B23&lt;=$M$1,1-B.Gráfico!$F23,0)</f>
        <v>0.59722222221898846</v>
      </c>
    </row>
    <row r="24" spans="1:12" x14ac:dyDescent="0.2">
      <c r="A24" s="1274">
        <f t="shared" si="1"/>
        <v>21</v>
      </c>
      <c r="B24" s="1275">
        <f t="shared" si="0"/>
        <v>42491</v>
      </c>
      <c r="C24" s="1276">
        <f>IF($M$9=FALSE,0,SUMIFS(PARADAS!E:E,PARADAS!C:C,"Chuva",PARADAS!D:D,B24))</f>
        <v>0</v>
      </c>
      <c r="D24" s="1276">
        <f>IF($M$7=FALSE,0,SUMIFS(PARADAS!E:E,PARADAS!D:D,B24)-SUMIFS(PARADAS!E:E,PARADAS!C:C,"Chuva",PARADAS!D:D,B24)-SUMIFS(PARADAS!E:E,PARADAS!C:C,"Transporte",PARADAS!D:D,B24))</f>
        <v>3.8194444437976927E-2</v>
      </c>
      <c r="E24" s="1276">
        <f>IF($M$8=FALSE,0,SUMIFS(PARADAS!E:E,PARADAS!C:C,"Transporte",PARADAS!D:D,B24))</f>
        <v>0</v>
      </c>
      <c r="F24" s="1277">
        <f>SUMIFS(PARADAS!E:E,PARADAS!D:D,B24)</f>
        <v>3.8194444437976927E-2</v>
      </c>
      <c r="G24" s="1276">
        <f>IF(B.Gráfico!$B24&lt;=$M$1,1-B.Gráfico!$F24,0)</f>
        <v>0.96180555556202307</v>
      </c>
    </row>
    <row r="25" spans="1:12" x14ac:dyDescent="0.2">
      <c r="A25" s="1274">
        <f t="shared" si="1"/>
        <v>22</v>
      </c>
      <c r="B25" s="1275">
        <f t="shared" si="0"/>
        <v>42492</v>
      </c>
      <c r="C25" s="1276">
        <f>IF($M$9=FALSE,0,SUMIFS(PARADAS!E:E,PARADAS!C:C,"Chuva",PARADAS!D:D,B25))</f>
        <v>0</v>
      </c>
      <c r="D25" s="1276">
        <f>IF($M$7=FALSE,0,SUMIFS(PARADAS!E:E,PARADAS!D:D,B25)-SUMIFS(PARADAS!E:E,PARADAS!C:C,"Chuva",PARADAS!D:D,B25)-SUMIFS(PARADAS!E:E,PARADAS!C:C,"Transporte",PARADAS!D:D,B25))</f>
        <v>0</v>
      </c>
      <c r="E25" s="1276">
        <f>IF($M$8=FALSE,0,SUMIFS(PARADAS!E:E,PARADAS!C:C,"Transporte",PARADAS!D:D,B25))</f>
        <v>0</v>
      </c>
      <c r="F25" s="1277">
        <f>SUMIFS(PARADAS!E:E,PARADAS!D:D,B25)</f>
        <v>0</v>
      </c>
      <c r="G25" s="1276">
        <f>IF(B.Gráfico!$B25&lt;=$M$1,1-B.Gráfico!$F25,0)</f>
        <v>1</v>
      </c>
    </row>
    <row r="26" spans="1:12" x14ac:dyDescent="0.2">
      <c r="A26" s="1274">
        <f t="shared" si="1"/>
        <v>23</v>
      </c>
      <c r="B26" s="1275">
        <f t="shared" si="0"/>
        <v>42493</v>
      </c>
      <c r="C26" s="1276">
        <f>IF($M$9=FALSE,0,SUMIFS(PARADAS!E:E,PARADAS!C:C,"Chuva",PARADAS!D:D,B26))</f>
        <v>0</v>
      </c>
      <c r="D26" s="1276">
        <f>IF($M$7=FALSE,0,SUMIFS(PARADAS!E:E,PARADAS!D:D,B26)-SUMIFS(PARADAS!E:E,PARADAS!C:C,"Chuva",PARADAS!D:D,B26)-SUMIFS(PARADAS!E:E,PARADAS!C:C,"Transporte",PARADAS!D:D,B26))</f>
        <v>0.17013888889050577</v>
      </c>
      <c r="E26" s="1276">
        <f>IF($M$8=FALSE,0,SUMIFS(PARADAS!E:E,PARADAS!C:C,"Transporte",PARADAS!D:D,B26))</f>
        <v>0</v>
      </c>
      <c r="F26" s="1277">
        <f>SUMIFS(PARADAS!E:E,PARADAS!D:D,B26)</f>
        <v>0.17013888889050577</v>
      </c>
      <c r="G26" s="1276">
        <f>IF(B.Gráfico!$B26&lt;=$M$1,1-B.Gráfico!$F26,0)</f>
        <v>0.82986111110949423</v>
      </c>
    </row>
    <row r="27" spans="1:12" x14ac:dyDescent="0.2">
      <c r="A27" s="1274">
        <f t="shared" si="1"/>
        <v>24</v>
      </c>
      <c r="B27" s="1275">
        <f t="shared" si="0"/>
        <v>42494</v>
      </c>
      <c r="C27" s="1276">
        <f>IF($M$9=FALSE,0,SUMIFS(PARADAS!E:E,PARADAS!C:C,"Chuva",PARADAS!D:D,B27))</f>
        <v>0</v>
      </c>
      <c r="D27" s="1276">
        <f>IF($M$7=FALSE,0,SUMIFS(PARADAS!E:E,PARADAS!D:D,B27)-SUMIFS(PARADAS!E:E,PARADAS!C:C,"Chuva",PARADAS!D:D,B27)-SUMIFS(PARADAS!E:E,PARADAS!C:C,"Transporte",PARADAS!D:D,B27))</f>
        <v>0</v>
      </c>
      <c r="E27" s="1276">
        <f>IF($M$8=FALSE,0,SUMIFS(PARADAS!E:E,PARADAS!C:C,"Transporte",PARADAS!D:D,B27))</f>
        <v>0</v>
      </c>
      <c r="F27" s="1277">
        <f>SUMIFS(PARADAS!E:E,PARADAS!D:D,B27)</f>
        <v>0</v>
      </c>
      <c r="G27" s="1276">
        <f>IF(B.Gráfico!$B27&lt;=$M$1,1-B.Gráfico!$F27,0)</f>
        <v>1</v>
      </c>
    </row>
    <row r="28" spans="1:12" x14ac:dyDescent="0.2">
      <c r="A28" s="1274">
        <f t="shared" si="1"/>
        <v>25</v>
      </c>
      <c r="B28" s="1275">
        <f t="shared" si="0"/>
        <v>42495</v>
      </c>
      <c r="C28" s="1276">
        <f>IF($M$9=FALSE,0,SUMIFS(PARADAS!E:E,PARADAS!C:C,"Chuva",PARADAS!D:D,B28))</f>
        <v>0</v>
      </c>
      <c r="D28" s="1276">
        <f>IF($M$7=FALSE,0,SUMIFS(PARADAS!E:E,PARADAS!D:D,B28)-SUMIFS(PARADAS!E:E,PARADAS!C:C,"Chuva",PARADAS!D:D,B28)-SUMIFS(PARADAS!E:E,PARADAS!C:C,"Transporte",PARADAS!D:D,B28))</f>
        <v>0</v>
      </c>
      <c r="E28" s="1276">
        <f>IF($M$8=FALSE,0,SUMIFS(PARADAS!E:E,PARADAS!C:C,"Transporte",PARADAS!D:D,B28))</f>
        <v>1.8750000002910383E-2</v>
      </c>
      <c r="F28" s="1277">
        <f>SUMIFS(PARADAS!E:E,PARADAS!D:D,B28)</f>
        <v>1.8750000002910383E-2</v>
      </c>
      <c r="G28" s="1276">
        <f>IF(B.Gráfico!$B28&lt;=$M$1,1-B.Gráfico!$F28,0)</f>
        <v>0.98124999999708962</v>
      </c>
    </row>
    <row r="29" spans="1:12" x14ac:dyDescent="0.2">
      <c r="A29" s="1274">
        <f t="shared" si="1"/>
        <v>26</v>
      </c>
      <c r="B29" s="1275">
        <f t="shared" si="0"/>
        <v>42496</v>
      </c>
      <c r="C29" s="1276">
        <f>IF($M$9=FALSE,0,SUMIFS(PARADAS!E:E,PARADAS!C:C,"Chuva",PARADAS!D:D,B29))</f>
        <v>0</v>
      </c>
      <c r="D29" s="1276">
        <f>IF($M$7=FALSE,0,SUMIFS(PARADAS!E:E,PARADAS!D:D,B29)-SUMIFS(PARADAS!E:E,PARADAS!C:C,"Chuva",PARADAS!D:D,B29)-SUMIFS(PARADAS!E:E,PARADAS!C:C,"Transporte",PARADAS!D:D,B29))</f>
        <v>0</v>
      </c>
      <c r="E29" s="1276">
        <f>IF($M$8=FALSE,0,SUMIFS(PARADAS!E:E,PARADAS!C:C,"Transporte",PARADAS!D:D,B29))</f>
        <v>0</v>
      </c>
      <c r="F29" s="1277">
        <f>SUMIFS(PARADAS!E:E,PARADAS!D:D,B29)</f>
        <v>0</v>
      </c>
      <c r="G29" s="1276">
        <f>IF(B.Gráfico!$B29&lt;=$M$1,1-B.Gráfico!$F29,0)</f>
        <v>1</v>
      </c>
    </row>
    <row r="30" spans="1:12" x14ac:dyDescent="0.2">
      <c r="A30" s="1274">
        <f t="shared" si="1"/>
        <v>27</v>
      </c>
      <c r="B30" s="1275">
        <f t="shared" si="0"/>
        <v>42497</v>
      </c>
      <c r="C30" s="1276">
        <f>IF($M$9=FALSE,0,SUMIFS(PARADAS!E:E,PARADAS!C:C,"Chuva",PARADAS!D:D,B30))</f>
        <v>0</v>
      </c>
      <c r="D30" s="1276">
        <f>IF($M$7=FALSE,0,SUMIFS(PARADAS!E:E,PARADAS!D:D,B30)-SUMIFS(PARADAS!E:E,PARADAS!C:C,"Chuva",PARADAS!D:D,B30)-SUMIFS(PARADAS!E:E,PARADAS!C:C,"Transporte",PARADAS!D:D,B30))</f>
        <v>0</v>
      </c>
      <c r="E30" s="1276">
        <f>IF($M$8=FALSE,0,SUMIFS(PARADAS!E:E,PARADAS!C:C,"Transporte",PARADAS!D:D,B30))</f>
        <v>0</v>
      </c>
      <c r="F30" s="1277">
        <f>SUMIFS(PARADAS!E:E,PARADAS!D:D,B30)</f>
        <v>0</v>
      </c>
      <c r="G30" s="1276">
        <f>IF(B.Gráfico!$B30&lt;=$M$1,1-B.Gráfico!$F30,0)</f>
        <v>1</v>
      </c>
    </row>
    <row r="31" spans="1:12" x14ac:dyDescent="0.2">
      <c r="A31" s="1274">
        <f t="shared" si="1"/>
        <v>28</v>
      </c>
      <c r="B31" s="1275">
        <f t="shared" si="0"/>
        <v>42498</v>
      </c>
      <c r="C31" s="1276">
        <f>IF($M$9=FALSE,0,SUMIFS(PARADAS!E:E,PARADAS!C:C,"Chuva",PARADAS!D:D,B31))</f>
        <v>0</v>
      </c>
      <c r="D31" s="1276">
        <f>IF($M$7=FALSE,0,SUMIFS(PARADAS!E:E,PARADAS!D:D,B31)-SUMIFS(PARADAS!E:E,PARADAS!C:C,"Chuva",PARADAS!D:D,B31)-SUMIFS(PARADAS!E:E,PARADAS!C:C,"Transporte",PARADAS!D:D,B31))</f>
        <v>0</v>
      </c>
      <c r="E31" s="1276">
        <f>IF($M$8=FALSE,0,SUMIFS(PARADAS!E:E,PARADAS!C:C,"Transporte",PARADAS!D:D,B31))</f>
        <v>0</v>
      </c>
      <c r="F31" s="1277">
        <f>SUMIFS(PARADAS!E:E,PARADAS!D:D,B31)</f>
        <v>0</v>
      </c>
      <c r="G31" s="1276">
        <f>IF(B.Gráfico!$B31&lt;=$M$1,1-B.Gráfico!$F31,0)</f>
        <v>1</v>
      </c>
    </row>
    <row r="32" spans="1:12" x14ac:dyDescent="0.2">
      <c r="A32" s="1274">
        <f t="shared" si="1"/>
        <v>29</v>
      </c>
      <c r="B32" s="1275">
        <f t="shared" si="0"/>
        <v>42499</v>
      </c>
      <c r="C32" s="1276">
        <f>IF($M$9=FALSE,0,SUMIFS(PARADAS!E:E,PARADAS!C:C,"Chuva",PARADAS!D:D,B32))</f>
        <v>0.25555555555911269</v>
      </c>
      <c r="D32" s="1276">
        <f>IF($M$7=FALSE,0,SUMIFS(PARADAS!E:E,PARADAS!D:D,B32)-SUMIFS(PARADAS!E:E,PARADAS!C:C,"Chuva",PARADAS!D:D,B32)-SUMIFS(PARADAS!E:E,PARADAS!C:C,"Transporte",PARADAS!D:D,B32))</f>
        <v>0</v>
      </c>
      <c r="E32" s="1276">
        <f>IF($M$8=FALSE,0,SUMIFS(PARADAS!E:E,PARADAS!C:C,"Transporte",PARADAS!D:D,B32))</f>
        <v>0</v>
      </c>
      <c r="F32" s="1277">
        <f>SUMIFS(PARADAS!E:E,PARADAS!D:D,B32)</f>
        <v>0.25555555555911269</v>
      </c>
      <c r="G32" s="1276">
        <f>IF(B.Gráfico!$B32&lt;=$M$1,1-B.Gráfico!$F32,0)</f>
        <v>0.74444444444088731</v>
      </c>
    </row>
    <row r="33" spans="1:7" x14ac:dyDescent="0.2">
      <c r="A33" s="1274">
        <f t="shared" si="1"/>
        <v>30</v>
      </c>
      <c r="B33" s="1275">
        <f t="shared" si="0"/>
        <v>42500</v>
      </c>
      <c r="C33" s="1276">
        <f>IF($M$9=FALSE,0,SUMIFS(PARADAS!E:E,PARADAS!C:C,"Chuva",PARADAS!D:D,B33))</f>
        <v>1</v>
      </c>
      <c r="D33" s="1276">
        <f>IF($M$7=FALSE,0,SUMIFS(PARADAS!E:E,PARADAS!D:D,B33)-SUMIFS(PARADAS!E:E,PARADAS!C:C,"Chuva",PARADAS!D:D,B33)-SUMIFS(PARADAS!E:E,PARADAS!C:C,"Transporte",PARADAS!D:D,B33))</f>
        <v>0</v>
      </c>
      <c r="E33" s="1276">
        <f>IF($M$8=FALSE,0,SUMIFS(PARADAS!E:E,PARADAS!C:C,"Transporte",PARADAS!D:D,B33))</f>
        <v>0</v>
      </c>
      <c r="F33" s="1277">
        <f>SUMIFS(PARADAS!E:E,PARADAS!D:D,B33)</f>
        <v>1</v>
      </c>
      <c r="G33" s="1276">
        <f>IF(B.Gráfico!$B33&lt;=$M$1,1-B.Gráfico!$F33,0)</f>
        <v>0</v>
      </c>
    </row>
    <row r="34" spans="1:7" x14ac:dyDescent="0.2">
      <c r="A34" s="1274">
        <f t="shared" si="1"/>
        <v>31</v>
      </c>
      <c r="B34" s="1275">
        <f t="shared" si="0"/>
        <v>42501</v>
      </c>
      <c r="C34" s="1276">
        <f>IF($M$9=FALSE,0,SUMIFS(PARADAS!E:E,PARADAS!C:C,"Chuva",PARADAS!D:D,B34))</f>
        <v>1</v>
      </c>
      <c r="D34" s="1276">
        <f>IF($M$7=FALSE,0,SUMIFS(PARADAS!E:E,PARADAS!D:D,B34)-SUMIFS(PARADAS!E:E,PARADAS!C:C,"Chuva",PARADAS!D:D,B34)-SUMIFS(PARADAS!E:E,PARADAS!C:C,"Transporte",PARADAS!D:D,B34))</f>
        <v>0</v>
      </c>
      <c r="E34" s="1276">
        <f>IF($M$8=FALSE,0,SUMIFS(PARADAS!E:E,PARADAS!C:C,"Transporte",PARADAS!D:D,B34))</f>
        <v>0</v>
      </c>
      <c r="F34" s="1277">
        <f>SUMIFS(PARADAS!E:E,PARADAS!D:D,B34)</f>
        <v>1</v>
      </c>
      <c r="G34" s="1276">
        <f>IF(B.Gráfico!$B34&lt;=$M$1,1-B.Gráfico!$F34,0)</f>
        <v>0</v>
      </c>
    </row>
    <row r="35" spans="1:7" x14ac:dyDescent="0.2">
      <c r="A35" s="1274">
        <f t="shared" si="1"/>
        <v>32</v>
      </c>
      <c r="B35" s="1275">
        <f t="shared" si="0"/>
        <v>42502</v>
      </c>
      <c r="C35" s="1276">
        <f>IF($M$9=FALSE,0,SUMIFS(PARADAS!E:E,PARADAS!C:C,"Chuva",PARADAS!D:D,B35))</f>
        <v>0.88194444444525288</v>
      </c>
      <c r="D35" s="1276">
        <f>IF($M$7=FALSE,0,SUMIFS(PARADAS!E:E,PARADAS!D:D,B35)-SUMIFS(PARADAS!E:E,PARADAS!C:C,"Chuva",PARADAS!D:D,B35)-SUMIFS(PARADAS!E:E,PARADAS!C:C,"Transporte",PARADAS!D:D,B35))</f>
        <v>0</v>
      </c>
      <c r="E35" s="1276">
        <f>IF($M$8=FALSE,0,SUMIFS(PARADAS!E:E,PARADAS!C:C,"Transporte",PARADAS!D:D,B35))</f>
        <v>0</v>
      </c>
      <c r="F35" s="1277">
        <f>SUMIFS(PARADAS!E:E,PARADAS!D:D,B35)</f>
        <v>0.88194444444525288</v>
      </c>
      <c r="G35" s="1276">
        <f>IF(B.Gráfico!$B35&lt;=$M$1,1-B.Gráfico!$F35,0)</f>
        <v>0.11805555555474712</v>
      </c>
    </row>
    <row r="36" spans="1:7" x14ac:dyDescent="0.2">
      <c r="A36" s="1274">
        <f t="shared" si="1"/>
        <v>33</v>
      </c>
      <c r="B36" s="1275">
        <f t="shared" si="0"/>
        <v>42503</v>
      </c>
      <c r="C36" s="1276">
        <f>IF($M$9=FALSE,0,SUMIFS(PARADAS!E:E,PARADAS!C:C,"Chuva",PARADAS!D:D,B36))</f>
        <v>1</v>
      </c>
      <c r="D36" s="1276">
        <f>IF($M$7=FALSE,0,SUMIFS(PARADAS!E:E,PARADAS!D:D,B36)-SUMIFS(PARADAS!E:E,PARADAS!C:C,"Chuva",PARADAS!D:D,B36)-SUMIFS(PARADAS!E:E,PARADAS!C:C,"Transporte",PARADAS!D:D,B36))</f>
        <v>0</v>
      </c>
      <c r="E36" s="1276">
        <f>IF($M$8=FALSE,0,SUMIFS(PARADAS!E:E,PARADAS!C:C,"Transporte",PARADAS!D:D,B36))</f>
        <v>0</v>
      </c>
      <c r="F36" s="1277">
        <f>SUMIFS(PARADAS!E:E,PARADAS!D:D,B36)</f>
        <v>1</v>
      </c>
      <c r="G36" s="1276">
        <f>IF(B.Gráfico!$B36&lt;=$M$1,1-B.Gráfico!$F36,0)</f>
        <v>0</v>
      </c>
    </row>
    <row r="37" spans="1:7" x14ac:dyDescent="0.2">
      <c r="A37" s="1274">
        <f t="shared" si="1"/>
        <v>34</v>
      </c>
      <c r="B37" s="1275">
        <f t="shared" si="0"/>
        <v>42504</v>
      </c>
      <c r="C37" s="1276">
        <f>IF($M$9=FALSE,0,SUMIFS(PARADAS!E:E,PARADAS!C:C,"Chuva",PARADAS!D:D,B37))</f>
        <v>1</v>
      </c>
      <c r="D37" s="1276">
        <f>IF($M$7=FALSE,0,SUMIFS(PARADAS!E:E,PARADAS!D:D,B37)-SUMIFS(PARADAS!E:E,PARADAS!C:C,"Chuva",PARADAS!D:D,B37)-SUMIFS(PARADAS!E:E,PARADAS!C:C,"Transporte",PARADAS!D:D,B37))</f>
        <v>0</v>
      </c>
      <c r="E37" s="1276">
        <f>IF($M$8=FALSE,0,SUMIFS(PARADAS!E:E,PARADAS!C:C,"Transporte",PARADAS!D:D,B37))</f>
        <v>0</v>
      </c>
      <c r="F37" s="1277">
        <f>SUMIFS(PARADAS!E:E,PARADAS!D:D,B37)</f>
        <v>1</v>
      </c>
      <c r="G37" s="1276">
        <f>IF(B.Gráfico!$B37&lt;=$M$1,1-B.Gráfico!$F37,0)</f>
        <v>0</v>
      </c>
    </row>
    <row r="38" spans="1:7" x14ac:dyDescent="0.2">
      <c r="A38" s="1274">
        <f t="shared" si="1"/>
        <v>35</v>
      </c>
      <c r="B38" s="1275">
        <f t="shared" si="0"/>
        <v>42505</v>
      </c>
      <c r="C38" s="1276">
        <f>IF($M$9=FALSE,0,SUMIFS(PARADAS!E:E,PARADAS!C:C,"Chuva",PARADAS!D:D,B38))</f>
        <v>0.20833333333575865</v>
      </c>
      <c r="D38" s="1276">
        <f>IF($M$7=FALSE,0,SUMIFS(PARADAS!E:E,PARADAS!D:D,B38)-SUMIFS(PARADAS!E:E,PARADAS!C:C,"Chuva",PARADAS!D:D,B38)-SUMIFS(PARADAS!E:E,PARADAS!C:C,"Transporte",PARADAS!D:D,B38))</f>
        <v>0.10902777778392192</v>
      </c>
      <c r="E38" s="1276">
        <f>IF($M$8=FALSE,0,SUMIFS(PARADAS!E:E,PARADAS!C:C,"Transporte",PARADAS!D:D,B38))</f>
        <v>0</v>
      </c>
      <c r="F38" s="1277">
        <f>SUMIFS(PARADAS!E:E,PARADAS!D:D,B38)</f>
        <v>0.31736111111968057</v>
      </c>
      <c r="G38" s="1276">
        <f>IF(B.Gráfico!$B38&lt;=$M$1,1-B.Gráfico!$F38,0)</f>
        <v>0.68263888888031943</v>
      </c>
    </row>
    <row r="39" spans="1:7" x14ac:dyDescent="0.2">
      <c r="A39" s="1274">
        <f t="shared" si="1"/>
        <v>36</v>
      </c>
      <c r="B39" s="1275">
        <f t="shared" si="0"/>
        <v>42506</v>
      </c>
      <c r="C39" s="1276">
        <f>IF($M$9=FALSE,0,SUMIFS(PARADAS!E:E,PARADAS!C:C,"Chuva",PARADAS!D:D,B39))</f>
        <v>0</v>
      </c>
      <c r="D39" s="1276">
        <f>IF($M$7=FALSE,0,SUMIFS(PARADAS!E:E,PARADAS!D:D,B39)-SUMIFS(PARADAS!E:E,PARADAS!C:C,"Chuva",PARADAS!D:D,B39)-SUMIFS(PARADAS!E:E,PARADAS!C:C,"Transporte",PARADAS!D:D,B39))</f>
        <v>0.5965277777868323</v>
      </c>
      <c r="E39" s="1276">
        <f>IF($M$8=FALSE,0,SUMIFS(PARADAS!E:E,PARADAS!C:C,"Transporte",PARADAS!D:D,B39))</f>
        <v>0</v>
      </c>
      <c r="F39" s="1277">
        <f>SUMIFS(PARADAS!E:E,PARADAS!D:D,B39)</f>
        <v>0.5965277777868323</v>
      </c>
      <c r="G39" s="1276">
        <f>IF(B.Gráfico!$B39&lt;=$M$1,1-B.Gráfico!$F39,0)</f>
        <v>0.4034722222131677</v>
      </c>
    </row>
    <row r="40" spans="1:7" x14ac:dyDescent="0.2">
      <c r="A40" s="1274">
        <f t="shared" si="1"/>
        <v>37</v>
      </c>
      <c r="B40" s="1275">
        <f t="shared" si="0"/>
        <v>42507</v>
      </c>
      <c r="C40" s="1276">
        <f>IF($M$9=FALSE,0,SUMIFS(PARADAS!E:E,PARADAS!C:C,"Chuva",PARADAS!D:D,B40))</f>
        <v>0</v>
      </c>
      <c r="D40" s="1276">
        <f>IF($M$7=FALSE,0,SUMIFS(PARADAS!E:E,PARADAS!D:D,B40)-SUMIFS(PARADAS!E:E,PARADAS!C:C,"Chuva",PARADAS!D:D,B40)-SUMIFS(PARADAS!E:E,PARADAS!C:C,"Transporte",PARADAS!D:D,B40))</f>
        <v>0.11666666666860692</v>
      </c>
      <c r="E40" s="1276">
        <f>IF($M$8=FALSE,0,SUMIFS(PARADAS!E:E,PARADAS!C:C,"Transporte",PARADAS!D:D,B40))</f>
        <v>0</v>
      </c>
      <c r="F40" s="1277">
        <f>SUMIFS(PARADAS!E:E,PARADAS!D:D,B40)</f>
        <v>0.11666666666860692</v>
      </c>
      <c r="G40" s="1276">
        <f>IF(B.Gráfico!$B40&lt;=$M$1,1-B.Gráfico!$F40,0)</f>
        <v>0.88333333333139308</v>
      </c>
    </row>
    <row r="41" spans="1:7" x14ac:dyDescent="0.2">
      <c r="A41" s="1274">
        <f t="shared" si="1"/>
        <v>38</v>
      </c>
      <c r="B41" s="1275">
        <f t="shared" si="0"/>
        <v>42508</v>
      </c>
      <c r="C41" s="1276">
        <f>IF($M$9=FALSE,0,SUMIFS(PARADAS!E:E,PARADAS!C:C,"Chuva",PARADAS!D:D,B41))</f>
        <v>0</v>
      </c>
      <c r="D41" s="1276">
        <f>IF($M$7=FALSE,0,SUMIFS(PARADAS!E:E,PARADAS!D:D,B41)-SUMIFS(PARADAS!E:E,PARADAS!C:C,"Chuva",PARADAS!D:D,B41)-SUMIFS(PARADAS!E:E,PARADAS!C:C,"Transporte",PARADAS!D:D,B41))</f>
        <v>6.5972222218988463E-2</v>
      </c>
      <c r="E41" s="1276">
        <f>IF($M$8=FALSE,0,SUMIFS(PARADAS!E:E,PARADAS!C:C,"Transporte",PARADAS!D:D,B41))</f>
        <v>0</v>
      </c>
      <c r="F41" s="1277">
        <f>SUMIFS(PARADAS!E:E,PARADAS!D:D,B41)</f>
        <v>6.5972222218988463E-2</v>
      </c>
      <c r="G41" s="1276">
        <f>IF(B.Gráfico!$B41&lt;=$M$1,1-B.Gráfico!$F41,0)</f>
        <v>0.93402777778101154</v>
      </c>
    </row>
    <row r="42" spans="1:7" x14ac:dyDescent="0.2">
      <c r="A42" s="1274">
        <f t="shared" si="1"/>
        <v>39</v>
      </c>
      <c r="B42" s="1275">
        <f t="shared" si="0"/>
        <v>42509</v>
      </c>
      <c r="C42" s="1276">
        <f>IF($M$9=FALSE,0,SUMIFS(PARADAS!E:E,PARADAS!C:C,"Chuva",PARADAS!D:D,B42))</f>
        <v>0</v>
      </c>
      <c r="D42" s="1276">
        <f>IF($M$7=FALSE,0,SUMIFS(PARADAS!E:E,PARADAS!D:D,B42)-SUMIFS(PARADAS!E:E,PARADAS!C:C,"Chuva",PARADAS!D:D,B42)-SUMIFS(PARADAS!E:E,PARADAS!C:C,"Transporte",PARADAS!D:D,B42))</f>
        <v>0</v>
      </c>
      <c r="E42" s="1276">
        <f>IF($M$8=FALSE,0,SUMIFS(PARADAS!E:E,PARADAS!C:C,"Transporte",PARADAS!D:D,B42))</f>
        <v>1.1805555557657499E-2</v>
      </c>
      <c r="F42" s="1277">
        <f>SUMIFS(PARADAS!E:E,PARADAS!D:D,B42)</f>
        <v>1.1805555557657499E-2</v>
      </c>
      <c r="G42" s="1276">
        <f>IF(B.Gráfico!$B42&lt;=$M$1,1-B.Gráfico!$F42,0)</f>
        <v>0.9881944444423425</v>
      </c>
    </row>
    <row r="43" spans="1:7" x14ac:dyDescent="0.2">
      <c r="A43" s="1274">
        <f t="shared" si="1"/>
        <v>40</v>
      </c>
      <c r="B43" s="1275">
        <f t="shared" si="0"/>
        <v>42510</v>
      </c>
      <c r="C43" s="1276">
        <f>IF($M$9=FALSE,0,SUMIFS(PARADAS!E:E,PARADAS!C:C,"Chuva",PARADAS!D:D,B43))</f>
        <v>0.16666666666424135</v>
      </c>
      <c r="D43" s="1276">
        <f>IF($M$7=FALSE,0,SUMIFS(PARADAS!E:E,PARADAS!D:D,B43)-SUMIFS(PARADAS!E:E,PARADAS!C:C,"Chuva",PARADAS!D:D,B43)-SUMIFS(PARADAS!E:E,PARADAS!C:C,"Transporte",PARADAS!D:D,B43))</f>
        <v>0</v>
      </c>
      <c r="E43" s="1276">
        <f>IF($M$8=FALSE,0,SUMIFS(PARADAS!E:E,PARADAS!C:C,"Transporte",PARADAS!D:D,B43))</f>
        <v>2.9861111113859806E-2</v>
      </c>
      <c r="F43" s="1277">
        <f>SUMIFS(PARADAS!E:E,PARADAS!D:D,B43)</f>
        <v>0.19652777777810115</v>
      </c>
      <c r="G43" s="1276">
        <f>IF(B.Gráfico!$B43&lt;=$M$1,1-B.Gráfico!$F43,0)</f>
        <v>0.80347222222189885</v>
      </c>
    </row>
    <row r="44" spans="1:7" x14ac:dyDescent="0.2">
      <c r="A44" s="1274">
        <f t="shared" si="1"/>
        <v>41</v>
      </c>
      <c r="B44" s="1275">
        <f t="shared" si="0"/>
        <v>42511</v>
      </c>
      <c r="C44" s="1276">
        <f>IF($M$9=FALSE,0,SUMIFS(PARADAS!E:E,PARADAS!C:C,"Chuva",PARADAS!D:D,B44))</f>
        <v>1</v>
      </c>
      <c r="D44" s="1276">
        <f>IF($M$7=FALSE,0,SUMIFS(PARADAS!E:E,PARADAS!D:D,B44)-SUMIFS(PARADAS!E:E,PARADAS!C:C,"Chuva",PARADAS!D:D,B44)-SUMIFS(PARADAS!E:E,PARADAS!C:C,"Transporte",PARADAS!D:D,B44))</f>
        <v>0</v>
      </c>
      <c r="E44" s="1276">
        <f>IF($M$8=FALSE,0,SUMIFS(PARADAS!E:E,PARADAS!C:C,"Transporte",PARADAS!D:D,B44))</f>
        <v>0</v>
      </c>
      <c r="F44" s="1277">
        <f>SUMIFS(PARADAS!E:E,PARADAS!D:D,B44)</f>
        <v>1</v>
      </c>
      <c r="G44" s="1276">
        <f>IF(B.Gráfico!$B44&lt;=$M$1,1-B.Gráfico!$F44,0)</f>
        <v>0</v>
      </c>
    </row>
    <row r="45" spans="1:7" x14ac:dyDescent="0.2">
      <c r="A45" s="1274">
        <f t="shared" si="1"/>
        <v>42</v>
      </c>
      <c r="B45" s="1275">
        <f t="shared" si="0"/>
        <v>42512</v>
      </c>
      <c r="C45" s="1276">
        <f>IF($M$9=FALSE,0,SUMIFS(PARADAS!E:E,PARADAS!C:C,"Chuva",PARADAS!D:D,B45))</f>
        <v>0.58680555556202307</v>
      </c>
      <c r="D45" s="1276">
        <f>IF($M$7=FALSE,0,SUMIFS(PARADAS!E:E,PARADAS!D:D,B45)-SUMIFS(PARADAS!E:E,PARADAS!C:C,"Chuva",PARADAS!D:D,B45)-SUMIFS(PARADAS!E:E,PARADAS!C:C,"Transporte",PARADAS!D:D,B45))</f>
        <v>0</v>
      </c>
      <c r="E45" s="1276">
        <f>IF($M$8=FALSE,0,SUMIFS(PARADAS!E:E,PARADAS!C:C,"Transporte",PARADAS!D:D,B45))</f>
        <v>0</v>
      </c>
      <c r="F45" s="1277">
        <f>SUMIFS(PARADAS!E:E,PARADAS!D:D,B45)</f>
        <v>0.58680555556202307</v>
      </c>
      <c r="G45" s="1276">
        <f>IF(B.Gráfico!$B45&lt;=$M$1,1-B.Gráfico!$F45,0)</f>
        <v>0.41319444443797693</v>
      </c>
    </row>
    <row r="46" spans="1:7" x14ac:dyDescent="0.2">
      <c r="A46" s="1274">
        <f t="shared" si="1"/>
        <v>43</v>
      </c>
      <c r="B46" s="1275">
        <f t="shared" si="0"/>
        <v>42513</v>
      </c>
      <c r="C46" s="1276">
        <f>IF($M$9=FALSE,0,SUMIFS(PARADAS!E:E,PARADAS!C:C,"Chuva",PARADAS!D:D,B46))</f>
        <v>3.2638888886140194E-2</v>
      </c>
      <c r="D46" s="1276">
        <f>IF($M$7=FALSE,0,SUMIFS(PARADAS!E:E,PARADAS!D:D,B46)-SUMIFS(PARADAS!E:E,PARADAS!C:C,"Chuva",PARADAS!D:D,B46)-SUMIFS(PARADAS!E:E,PARADAS!C:C,"Transporte",PARADAS!D:D,B46))</f>
        <v>0</v>
      </c>
      <c r="E46" s="1276">
        <f>IF($M$8=FALSE,0,SUMIFS(PARADAS!E:E,PARADAS!C:C,"Transporte",PARADAS!D:D,B46))</f>
        <v>3.7499999998544808E-2</v>
      </c>
      <c r="F46" s="1277">
        <f>SUMIFS(PARADAS!E:E,PARADAS!D:D,B46)</f>
        <v>7.0138888884685002E-2</v>
      </c>
      <c r="G46" s="1276">
        <f>IF(B.Gráfico!$B46&lt;=$M$1,1-B.Gráfico!$F46,0)</f>
        <v>0.929861111115315</v>
      </c>
    </row>
    <row r="47" spans="1:7" x14ac:dyDescent="0.2">
      <c r="A47" s="1274">
        <f t="shared" si="1"/>
        <v>44</v>
      </c>
      <c r="B47" s="1275">
        <f t="shared" si="0"/>
        <v>42514</v>
      </c>
      <c r="C47" s="1276">
        <f>IF($M$9=FALSE,0,SUMIFS(PARADAS!E:E,PARADAS!C:C,"Chuva",PARADAS!D:D,B47))</f>
        <v>9.0277777781011537E-3</v>
      </c>
      <c r="D47" s="1276">
        <f>IF($M$7=FALSE,0,SUMIFS(PARADAS!E:E,PARADAS!D:D,B47)-SUMIFS(PARADAS!E:E,PARADAS!C:C,"Chuva",PARADAS!D:D,B47)-SUMIFS(PARADAS!E:E,PARADAS!C:C,"Transporte",PARADAS!D:D,B47))</f>
        <v>4.9999999995634425E-2</v>
      </c>
      <c r="E47" s="1276">
        <f>IF($M$8=FALSE,0,SUMIFS(PARADAS!E:E,PARADAS!C:C,"Transporte",PARADAS!D:D,B47))</f>
        <v>0</v>
      </c>
      <c r="F47" s="1277">
        <f>SUMIFS(PARADAS!E:E,PARADAS!D:D,B47)</f>
        <v>5.9027777773735579E-2</v>
      </c>
      <c r="G47" s="1276">
        <f>IF(B.Gráfico!$B47&lt;=$M$1,1-B.Gráfico!$F47,0)</f>
        <v>0.94097222222626442</v>
      </c>
    </row>
    <row r="48" spans="1:7" x14ac:dyDescent="0.2">
      <c r="A48" s="1274">
        <f t="shared" si="1"/>
        <v>45</v>
      </c>
      <c r="B48" s="1275">
        <f t="shared" si="0"/>
        <v>42515</v>
      </c>
      <c r="C48" s="1276">
        <f>IF($M$9=FALSE,0,SUMIFS(PARADAS!E:E,PARADAS!C:C,"Chuva",PARADAS!D:D,B48))</f>
        <v>0</v>
      </c>
      <c r="D48" s="1276">
        <f>IF($M$7=FALSE,0,SUMIFS(PARADAS!E:E,PARADAS!D:D,B48)-SUMIFS(PARADAS!E:E,PARADAS!C:C,"Chuva",PARADAS!D:D,B48)-SUMIFS(PARADAS!E:E,PARADAS!C:C,"Transporte",PARADAS!D:D,B48))</f>
        <v>4.3055555557657499E-2</v>
      </c>
      <c r="E48" s="1276">
        <f>IF($M$8=FALSE,0,SUMIFS(PARADAS!E:E,PARADAS!C:C,"Transporte",PARADAS!D:D,B48))</f>
        <v>4.2361111110949423E-2</v>
      </c>
      <c r="F48" s="1277">
        <f>SUMIFS(PARADAS!E:E,PARADAS!D:D,B48)</f>
        <v>8.5416666668606922E-2</v>
      </c>
      <c r="G48" s="1276">
        <f>IF(B.Gráfico!$B48&lt;=$M$1,1-B.Gráfico!$F48,0)</f>
        <v>0.91458333333139308</v>
      </c>
    </row>
    <row r="49" spans="1:7" x14ac:dyDescent="0.2">
      <c r="A49" s="1274">
        <f t="shared" si="1"/>
        <v>46</v>
      </c>
      <c r="B49" s="1275">
        <f t="shared" si="0"/>
        <v>42516</v>
      </c>
      <c r="C49" s="1276">
        <f>IF($M$9=FALSE,0,SUMIFS(PARADAS!E:E,PARADAS!C:C,"Chuva",PARADAS!D:D,B49))</f>
        <v>0</v>
      </c>
      <c r="D49" s="1276">
        <f>IF($M$7=FALSE,0,SUMIFS(PARADAS!E:E,PARADAS!D:D,B49)-SUMIFS(PARADAS!E:E,PARADAS!C:C,"Chuva",PARADAS!D:D,B49)-SUMIFS(PARADAS!E:E,PARADAS!C:C,"Transporte",PARADAS!D:D,B49))</f>
        <v>1.6666666670062114E-2</v>
      </c>
      <c r="E49" s="1276">
        <f>IF($M$8=FALSE,0,SUMIFS(PARADAS!E:E,PARADAS!C:C,"Transporte",PARADAS!D:D,B49))</f>
        <v>6.9444444452528842E-3</v>
      </c>
      <c r="F49" s="1277">
        <f>SUMIFS(PARADAS!E:E,PARADAS!D:D,B49)</f>
        <v>2.3611111115314998E-2</v>
      </c>
      <c r="G49" s="1276">
        <f>IF(B.Gráfico!$B49&lt;=$M$1,1-B.Gráfico!$F49,0)</f>
        <v>0.976388888884685</v>
      </c>
    </row>
    <row r="50" spans="1:7" x14ac:dyDescent="0.2">
      <c r="A50" s="1274">
        <f t="shared" si="1"/>
        <v>47</v>
      </c>
      <c r="B50" s="1275">
        <f t="shared" si="0"/>
        <v>42517</v>
      </c>
      <c r="C50" s="1276">
        <f>IF($M$9=FALSE,0,SUMIFS(PARADAS!E:E,PARADAS!C:C,"Chuva",PARADAS!D:D,B50))</f>
        <v>0</v>
      </c>
      <c r="D50" s="1276">
        <f>IF($M$7=FALSE,0,SUMIFS(PARADAS!E:E,PARADAS!D:D,B50)-SUMIFS(PARADAS!E:E,PARADAS!C:C,"Chuva",PARADAS!D:D,B50)-SUMIFS(PARADAS!E:E,PARADAS!C:C,"Transporte",PARADAS!D:D,B50))</f>
        <v>9.0277777781011537E-3</v>
      </c>
      <c r="E50" s="1276">
        <f>IF($M$8=FALSE,0,SUMIFS(PARADAS!E:E,PARADAS!C:C,"Transporte",PARADAS!D:D,B50))</f>
        <v>3.4722222189884633E-3</v>
      </c>
      <c r="F50" s="1277">
        <f>SUMIFS(PARADAS!E:E,PARADAS!D:D,B50)</f>
        <v>1.2499999997089617E-2</v>
      </c>
      <c r="G50" s="1276">
        <f>IF(B.Gráfico!$B50&lt;=$M$1,1-B.Gráfico!$F50,0)</f>
        <v>0.98750000000291038</v>
      </c>
    </row>
    <row r="51" spans="1:7" x14ac:dyDescent="0.2">
      <c r="A51" s="1274">
        <f t="shared" si="1"/>
        <v>48</v>
      </c>
      <c r="B51" s="1275">
        <f t="shared" si="0"/>
        <v>42518</v>
      </c>
      <c r="C51" s="1276">
        <f>IF($M$9=FALSE,0,SUMIFS(PARADAS!E:E,PARADAS!C:C,"Chuva",PARADAS!D:D,B51))</f>
        <v>6.6666666665696539E-2</v>
      </c>
      <c r="D51" s="1276">
        <f>IF($M$7=FALSE,0,SUMIFS(PARADAS!E:E,PARADAS!D:D,B51)-SUMIFS(PARADAS!E:E,PARADAS!C:C,"Chuva",PARADAS!D:D,B51)-SUMIFS(PARADAS!E:E,PARADAS!C:C,"Transporte",PARADAS!D:D,B51))</f>
        <v>0</v>
      </c>
      <c r="E51" s="1276">
        <f>IF($M$8=FALSE,0,SUMIFS(PARADAS!E:E,PARADAS!C:C,"Transporte",PARADAS!D:D,B51))</f>
        <v>5.9722222213167697E-2</v>
      </c>
      <c r="F51" s="1277">
        <f>SUMIFS(PARADAS!E:E,PARADAS!D:D,B51)</f>
        <v>0.12638888887886424</v>
      </c>
      <c r="G51" s="1276">
        <f>IF(B.Gráfico!$B51&lt;=$M$1,1-B.Gráfico!$F51,0)</f>
        <v>0.87361111112113576</v>
      </c>
    </row>
    <row r="52" spans="1:7" x14ac:dyDescent="0.2">
      <c r="A52" s="1274">
        <f t="shared" si="1"/>
        <v>49</v>
      </c>
      <c r="B52" s="1275">
        <f t="shared" si="0"/>
        <v>42519</v>
      </c>
      <c r="C52" s="1276">
        <f>IF($M$9=FALSE,0,SUMIFS(PARADAS!E:E,PARADAS!C:C,"Chuva",PARADAS!D:D,B52))</f>
        <v>1</v>
      </c>
      <c r="D52" s="1276">
        <f>IF($M$7=FALSE,0,SUMIFS(PARADAS!E:E,PARADAS!D:D,B52)-SUMIFS(PARADAS!E:E,PARADAS!C:C,"Chuva",PARADAS!D:D,B52)-SUMIFS(PARADAS!E:E,PARADAS!C:C,"Transporte",PARADAS!D:D,B52))</f>
        <v>0</v>
      </c>
      <c r="E52" s="1276">
        <f>IF($M$8=FALSE,0,SUMIFS(PARADAS!E:E,PARADAS!C:C,"Transporte",PARADAS!D:D,B52))</f>
        <v>0</v>
      </c>
      <c r="F52" s="1277">
        <f>SUMIFS(PARADAS!E:E,PARADAS!D:D,B52)</f>
        <v>1</v>
      </c>
      <c r="G52" s="1276">
        <f>IF(B.Gráfico!$B52&lt;=$M$1,1-B.Gráfico!$F52,0)</f>
        <v>0</v>
      </c>
    </row>
    <row r="53" spans="1:7" x14ac:dyDescent="0.2">
      <c r="A53" s="1274">
        <f t="shared" si="1"/>
        <v>50</v>
      </c>
      <c r="B53" s="1275">
        <f t="shared" si="0"/>
        <v>42520</v>
      </c>
      <c r="C53" s="1276">
        <f>IF($M$9=FALSE,0,SUMIFS(PARADAS!E:E,PARADAS!C:C,"Chuva",PARADAS!D:D,B53))</f>
        <v>0.90972222221898846</v>
      </c>
      <c r="D53" s="1276">
        <f>IF($M$7=FALSE,0,SUMIFS(PARADAS!E:E,PARADAS!D:D,B53)-SUMIFS(PARADAS!E:E,PARADAS!C:C,"Chuva",PARADAS!D:D,B53)-SUMIFS(PARADAS!E:E,PARADAS!C:C,"Transporte",PARADAS!D:D,B53))</f>
        <v>0</v>
      </c>
      <c r="E53" s="1276">
        <f>IF($M$8=FALSE,0,SUMIFS(PARADAS!E:E,PARADAS!C:C,"Transporte",PARADAS!D:D,B53))</f>
        <v>0</v>
      </c>
      <c r="F53" s="1277">
        <f>SUMIFS(PARADAS!E:E,PARADAS!D:D,B53)</f>
        <v>0.90972222221898846</v>
      </c>
      <c r="G53" s="1276">
        <f>IF(B.Gráfico!$B53&lt;=$M$1,1-B.Gráfico!$F53,0)</f>
        <v>9.0277777781011537E-2</v>
      </c>
    </row>
    <row r="54" spans="1:7" x14ac:dyDescent="0.2">
      <c r="A54" s="1274">
        <f t="shared" si="1"/>
        <v>51</v>
      </c>
      <c r="B54" s="1275">
        <f t="shared" si="0"/>
        <v>42521</v>
      </c>
      <c r="C54" s="1276">
        <f>IF($M$9=FALSE,0,SUMIFS(PARADAS!E:E,PARADAS!C:C,"Chuva",PARADAS!D:D,B54))</f>
        <v>1</v>
      </c>
      <c r="D54" s="1276">
        <f>IF($M$7=FALSE,0,SUMIFS(PARADAS!E:E,PARADAS!D:D,B54)-SUMIFS(PARADAS!E:E,PARADAS!C:C,"Chuva",PARADAS!D:D,B54)-SUMIFS(PARADAS!E:E,PARADAS!C:C,"Transporte",PARADAS!D:D,B54))</f>
        <v>0</v>
      </c>
      <c r="E54" s="1276">
        <f>IF($M$8=FALSE,0,SUMIFS(PARADAS!E:E,PARADAS!C:C,"Transporte",PARADAS!D:D,B54))</f>
        <v>0</v>
      </c>
      <c r="F54" s="1277">
        <f>SUMIFS(PARADAS!E:E,PARADAS!D:D,B54)</f>
        <v>1</v>
      </c>
      <c r="G54" s="1276">
        <f>IF(B.Gráfico!$B54&lt;=$M$1,1-B.Gráfico!$F54,0)</f>
        <v>0</v>
      </c>
    </row>
    <row r="55" spans="1:7" x14ac:dyDescent="0.2">
      <c r="A55" s="1274">
        <f t="shared" si="1"/>
        <v>52</v>
      </c>
      <c r="B55" s="1275">
        <f t="shared" si="0"/>
        <v>42522</v>
      </c>
      <c r="C55" s="1276">
        <f>IF($M$9=FALSE,0,SUMIFS(PARADAS!E:E,PARADAS!C:C,"Chuva",PARADAS!D:D,B55))</f>
        <v>1</v>
      </c>
      <c r="D55" s="1276">
        <f>IF($M$7=FALSE,0,SUMIFS(PARADAS!E:E,PARADAS!D:D,B55)-SUMIFS(PARADAS!E:E,PARADAS!C:C,"Chuva",PARADAS!D:D,B55)-SUMIFS(PARADAS!E:E,PARADAS!C:C,"Transporte",PARADAS!D:D,B55))</f>
        <v>0</v>
      </c>
      <c r="E55" s="1276">
        <f>IF($M$8=FALSE,0,SUMIFS(PARADAS!E:E,PARADAS!C:C,"Transporte",PARADAS!D:D,B55))</f>
        <v>0</v>
      </c>
      <c r="F55" s="1277">
        <f>SUMIFS(PARADAS!E:E,PARADAS!D:D,B55)</f>
        <v>1</v>
      </c>
      <c r="G55" s="1276">
        <f>IF(B.Gráfico!$B55&lt;=$M$1,1-B.Gráfico!$F55,0)</f>
        <v>0</v>
      </c>
    </row>
    <row r="56" spans="1:7" x14ac:dyDescent="0.2">
      <c r="A56" s="1274">
        <f t="shared" si="1"/>
        <v>53</v>
      </c>
      <c r="B56" s="1275">
        <f t="shared" si="0"/>
        <v>42523</v>
      </c>
      <c r="C56" s="1276">
        <f>IF($M$9=FALSE,0,SUMIFS(PARADAS!E:E,PARADAS!C:C,"Chuva",PARADAS!D:D,B56))</f>
        <v>1</v>
      </c>
      <c r="D56" s="1276">
        <f>IF($M$7=FALSE,0,SUMIFS(PARADAS!E:E,PARADAS!D:D,B56)-SUMIFS(PARADAS!E:E,PARADAS!C:C,"Chuva",PARADAS!D:D,B56)-SUMIFS(PARADAS!E:E,PARADAS!C:C,"Transporte",PARADAS!D:D,B56))</f>
        <v>0</v>
      </c>
      <c r="E56" s="1276">
        <f>IF($M$8=FALSE,0,SUMIFS(PARADAS!E:E,PARADAS!C:C,"Transporte",PARADAS!D:D,B56))</f>
        <v>0</v>
      </c>
      <c r="F56" s="1277">
        <f>SUMIFS(PARADAS!E:E,PARADAS!D:D,B56)</f>
        <v>1</v>
      </c>
      <c r="G56" s="1276">
        <f>IF(B.Gráfico!$B56&lt;=$M$1,1-B.Gráfico!$F56,0)</f>
        <v>0</v>
      </c>
    </row>
    <row r="57" spans="1:7" x14ac:dyDescent="0.2">
      <c r="A57" s="1274">
        <f t="shared" si="1"/>
        <v>54</v>
      </c>
      <c r="B57" s="1275">
        <f t="shared" si="0"/>
        <v>42524</v>
      </c>
      <c r="C57" s="1276">
        <f>IF($M$9=FALSE,0,SUMIFS(PARADAS!E:E,PARADAS!C:C,"Chuva",PARADAS!D:D,B57))</f>
        <v>1</v>
      </c>
      <c r="D57" s="1276">
        <f>IF($M$7=FALSE,0,SUMIFS(PARADAS!E:E,PARADAS!D:D,B57)-SUMIFS(PARADAS!E:E,PARADAS!C:C,"Chuva",PARADAS!D:D,B57)-SUMIFS(PARADAS!E:E,PARADAS!C:C,"Transporte",PARADAS!D:D,B57))</f>
        <v>0</v>
      </c>
      <c r="E57" s="1276">
        <f>IF($M$8=FALSE,0,SUMIFS(PARADAS!E:E,PARADAS!C:C,"Transporte",PARADAS!D:D,B57))</f>
        <v>0</v>
      </c>
      <c r="F57" s="1277">
        <f>SUMIFS(PARADAS!E:E,PARADAS!D:D,B57)</f>
        <v>1</v>
      </c>
      <c r="G57" s="1276">
        <f>IF(B.Gráfico!$B57&lt;=$M$1,1-B.Gráfico!$F57,0)</f>
        <v>0</v>
      </c>
    </row>
    <row r="58" spans="1:7" x14ac:dyDescent="0.2">
      <c r="A58" s="1274">
        <f t="shared" si="1"/>
        <v>55</v>
      </c>
      <c r="B58" s="1275">
        <f t="shared" si="0"/>
        <v>42525</v>
      </c>
      <c r="C58" s="1276">
        <f>IF($M$9=FALSE,0,SUMIFS(PARADAS!E:E,PARADAS!C:C,"Chuva",PARADAS!D:D,B58))</f>
        <v>1</v>
      </c>
      <c r="D58" s="1276">
        <f>IF($M$7=FALSE,0,SUMIFS(PARADAS!E:E,PARADAS!D:D,B58)-SUMIFS(PARADAS!E:E,PARADAS!C:C,"Chuva",PARADAS!D:D,B58)-SUMIFS(PARADAS!E:E,PARADAS!C:C,"Transporte",PARADAS!D:D,B58))</f>
        <v>0</v>
      </c>
      <c r="E58" s="1276">
        <f>IF($M$8=FALSE,0,SUMIFS(PARADAS!E:E,PARADAS!C:C,"Transporte",PARADAS!D:D,B58))</f>
        <v>0</v>
      </c>
      <c r="F58" s="1277">
        <f>SUMIFS(PARADAS!E:E,PARADAS!D:D,B58)</f>
        <v>1</v>
      </c>
      <c r="G58" s="1276">
        <f>IF(B.Gráfico!$B58&lt;=$M$1,1-B.Gráfico!$F58,0)</f>
        <v>0</v>
      </c>
    </row>
    <row r="59" spans="1:7" x14ac:dyDescent="0.2">
      <c r="A59" s="1274">
        <f t="shared" si="1"/>
        <v>56</v>
      </c>
      <c r="B59" s="1275">
        <f t="shared" si="0"/>
        <v>42526</v>
      </c>
      <c r="C59" s="1276">
        <f>IF($M$9=FALSE,0,SUMIFS(PARADAS!E:E,PARADAS!C:C,"Chuva",PARADAS!D:D,B59))</f>
        <v>5.8333333333333327E-2</v>
      </c>
      <c r="D59" s="1276">
        <f>IF($M$7=FALSE,0,SUMIFS(PARADAS!E:E,PARADAS!D:D,B59)-SUMIFS(PARADAS!E:E,PARADAS!C:C,"Chuva",PARADAS!D:D,B59)-SUMIFS(PARADAS!E:E,PARADAS!C:C,"Transporte",PARADAS!D:D,B59))</f>
        <v>0.16388888888888889</v>
      </c>
      <c r="E59" s="1276">
        <f>IF($M$8=FALSE,0,SUMIFS(PARADAS!E:E,PARADAS!C:C,"Transporte",PARADAS!D:D,B59))</f>
        <v>0</v>
      </c>
      <c r="F59" s="1277">
        <f>SUMIFS(PARADAS!E:E,PARADAS!D:D,B59)</f>
        <v>0.22222222222222221</v>
      </c>
      <c r="G59" s="1276">
        <f>IF(B.Gráfico!$B59&lt;=$M$1,1-B.Gráfico!$F59,0)</f>
        <v>0.77777777777777779</v>
      </c>
    </row>
    <row r="60" spans="1:7" x14ac:dyDescent="0.2">
      <c r="A60" s="1274">
        <f t="shared" si="1"/>
        <v>57</v>
      </c>
      <c r="B60" s="1275">
        <f t="shared" si="0"/>
        <v>42527</v>
      </c>
      <c r="C60" s="1276">
        <f>IF($M$9=FALSE,0,SUMIFS(PARADAS!E:E,PARADAS!C:C,"Chuva",PARADAS!D:D,B60))</f>
        <v>0</v>
      </c>
      <c r="D60" s="1276">
        <f>IF($M$7=FALSE,0,SUMIFS(PARADAS!E:E,PARADAS!D:D,B60)-SUMIFS(PARADAS!E:E,PARADAS!C:C,"Chuva",PARADAS!D:D,B60)-SUMIFS(PARADAS!E:E,PARADAS!C:C,"Transporte",PARADAS!D:D,B60))</f>
        <v>0.77569444444088731</v>
      </c>
      <c r="E60" s="1276">
        <f>IF($M$8=FALSE,0,SUMIFS(PARADAS!E:E,PARADAS!C:C,"Transporte",PARADAS!D:D,B60))</f>
        <v>0</v>
      </c>
      <c r="F60" s="1277">
        <f>SUMIFS(PARADAS!E:E,PARADAS!D:D,B60)</f>
        <v>0.77569444444088731</v>
      </c>
      <c r="G60" s="1276">
        <f>IF(B.Gráfico!$B60&lt;=$M$1,1-B.Gráfico!$F60,0)</f>
        <v>0.22430555555911269</v>
      </c>
    </row>
    <row r="61" spans="1:7" x14ac:dyDescent="0.2">
      <c r="A61" s="1274">
        <f t="shared" si="1"/>
        <v>58</v>
      </c>
      <c r="B61" s="1275">
        <f t="shared" si="0"/>
        <v>42528</v>
      </c>
      <c r="C61" s="1276">
        <f>IF($M$9=FALSE,0,SUMIFS(PARADAS!E:E,PARADAS!C:C,"Chuva",PARADAS!D:D,B61))</f>
        <v>0.86388888888905058</v>
      </c>
      <c r="D61" s="1276">
        <f>IF($M$7=FALSE,0,SUMIFS(PARADAS!E:E,PARADAS!D:D,B61)-SUMIFS(PARADAS!E:E,PARADAS!C:C,"Chuva",PARADAS!D:D,B61)-SUMIFS(PARADAS!E:E,PARADAS!C:C,"Transporte",PARADAS!D:D,B61))</f>
        <v>8.3333333335758653E-2</v>
      </c>
      <c r="E61" s="1276">
        <f>IF($M$8=FALSE,0,SUMIFS(PARADAS!E:E,PARADAS!C:C,"Transporte",PARADAS!D:D,B61))</f>
        <v>0</v>
      </c>
      <c r="F61" s="1277">
        <f>SUMIFS(PARADAS!E:E,PARADAS!D:D,B61)</f>
        <v>0.94722222222480923</v>
      </c>
      <c r="G61" s="1276">
        <f>IF(B.Gráfico!$B61&lt;=$M$1,1-B.Gráfico!$F61,0)</f>
        <v>5.2777777775190771E-2</v>
      </c>
    </row>
    <row r="62" spans="1:7" x14ac:dyDescent="0.2">
      <c r="A62" s="1274">
        <f t="shared" si="1"/>
        <v>59</v>
      </c>
      <c r="B62" s="1275">
        <f t="shared" si="0"/>
        <v>42529</v>
      </c>
      <c r="C62" s="1276">
        <f>IF($M$9=FALSE,0,SUMIFS(PARADAS!E:E,PARADAS!C:C,"Chuva",PARADAS!D:D,B62))</f>
        <v>0.6444444444423425</v>
      </c>
      <c r="D62" s="1276">
        <f>IF($M$7=FALSE,0,SUMIFS(PARADAS!E:E,PARADAS!D:D,B62)-SUMIFS(PARADAS!E:E,PARADAS!C:C,"Chuva",PARADAS!D:D,B62)-SUMIFS(PARADAS!E:E,PARADAS!C:C,"Transporte",PARADAS!D:D,B62))</f>
        <v>5.9722222220443655E-2</v>
      </c>
      <c r="E62" s="1276">
        <f>IF($M$8=FALSE,0,SUMIFS(PARADAS!E:E,PARADAS!C:C,"Transporte",PARADAS!D:D,B62))</f>
        <v>0</v>
      </c>
      <c r="F62" s="1277">
        <f>SUMIFS(PARADAS!E:E,PARADAS!D:D,B62)</f>
        <v>0.70416666666278616</v>
      </c>
      <c r="G62" s="1276">
        <f>IF(B.Gráfico!$B62&lt;=$M$1,1-B.Gráfico!$F62,0)</f>
        <v>0.29583333333721384</v>
      </c>
    </row>
    <row r="63" spans="1:7" x14ac:dyDescent="0.2">
      <c r="A63" s="1274">
        <f t="shared" si="1"/>
        <v>60</v>
      </c>
      <c r="B63" s="1275">
        <f t="shared" si="0"/>
        <v>42530</v>
      </c>
      <c r="C63" s="1276">
        <f>IF($M$9=FALSE,0,SUMIFS(PARADAS!E:E,PARADAS!C:C,"Chuva",PARADAS!D:D,B63))</f>
        <v>0</v>
      </c>
      <c r="D63" s="1276">
        <f>IF($M$7=FALSE,0,SUMIFS(PARADAS!E:E,PARADAS!D:D,B63)-SUMIFS(PARADAS!E:E,PARADAS!C:C,"Chuva",PARADAS!D:D,B63)-SUMIFS(PARADAS!E:E,PARADAS!C:C,"Transporte",PARADAS!D:D,B63))</f>
        <v>0.33541666666860692</v>
      </c>
      <c r="E63" s="1276">
        <f>IF($M$8=FALSE,0,SUMIFS(PARADAS!E:E,PARADAS!C:C,"Transporte",PARADAS!D:D,B63))</f>
        <v>0</v>
      </c>
      <c r="F63" s="1277">
        <f>SUMIFS(PARADAS!E:E,PARADAS!D:D,B63)</f>
        <v>0.33541666666860692</v>
      </c>
      <c r="G63" s="1276">
        <f>IF(B.Gráfico!$B63&lt;=$M$1,1-B.Gráfico!$F63,0)</f>
        <v>0.66458333333139308</v>
      </c>
    </row>
    <row r="64" spans="1:7" x14ac:dyDescent="0.2">
      <c r="A64" s="1274">
        <f t="shared" si="1"/>
        <v>61</v>
      </c>
      <c r="B64" s="1275">
        <f t="shared" si="0"/>
        <v>42531</v>
      </c>
      <c r="C64" s="1276">
        <f>IF($M$9=FALSE,0,SUMIFS(PARADAS!E:E,PARADAS!C:C,"Chuva",PARADAS!D:D,B64))</f>
        <v>0</v>
      </c>
      <c r="D64" s="1276">
        <f>IF($M$7=FALSE,0,SUMIFS(PARADAS!E:E,PARADAS!D:D,B64)-SUMIFS(PARADAS!E:E,PARADAS!C:C,"Chuva",PARADAS!D:D,B64)-SUMIFS(PARADAS!E:E,PARADAS!C:C,"Transporte",PARADAS!D:D,B64))</f>
        <v>0</v>
      </c>
      <c r="E64" s="1276">
        <f>IF($M$8=FALSE,0,SUMIFS(PARADAS!E:E,PARADAS!C:C,"Transporte",PARADAS!D:D,B64))</f>
        <v>0</v>
      </c>
      <c r="F64" s="1277">
        <f>SUMIFS(PARADAS!E:E,PARADAS!D:D,B64)</f>
        <v>0</v>
      </c>
      <c r="G64" s="1276">
        <f>IF(B.Gráfico!$B64&lt;=$M$1,1-B.Gráfico!$F64,0)</f>
        <v>1</v>
      </c>
    </row>
    <row r="65" spans="1:7" x14ac:dyDescent="0.2">
      <c r="A65" s="1274">
        <f t="shared" si="1"/>
        <v>62</v>
      </c>
      <c r="B65" s="1275">
        <f t="shared" si="0"/>
        <v>42532</v>
      </c>
      <c r="C65" s="1276">
        <f>IF($M$9=FALSE,0,SUMIFS(PARADAS!E:E,PARADAS!C:C,"Chuva",PARADAS!D:D,B65))</f>
        <v>0</v>
      </c>
      <c r="D65" s="1276">
        <f>IF($M$7=FALSE,0,SUMIFS(PARADAS!E:E,PARADAS!D:D,B65)-SUMIFS(PARADAS!E:E,PARADAS!C:C,"Chuva",PARADAS!D:D,B65)-SUMIFS(PARADAS!E:E,PARADAS!C:C,"Transporte",PARADAS!D:D,B65))</f>
        <v>0</v>
      </c>
      <c r="E65" s="1276">
        <f>IF($M$8=FALSE,0,SUMIFS(PARADAS!E:E,PARADAS!C:C,"Transporte",PARADAS!D:D,B65))</f>
        <v>0</v>
      </c>
      <c r="F65" s="1277">
        <f>SUMIFS(PARADAS!E:E,PARADAS!D:D,B65)</f>
        <v>0</v>
      </c>
      <c r="G65" s="1276">
        <f>IF(B.Gráfico!$B65&lt;=$M$1,1-B.Gráfico!$F65,0)</f>
        <v>1</v>
      </c>
    </row>
    <row r="66" spans="1:7" x14ac:dyDescent="0.2">
      <c r="A66" s="1274">
        <f t="shared" si="1"/>
        <v>63</v>
      </c>
      <c r="B66" s="1275">
        <f t="shared" si="0"/>
        <v>42533</v>
      </c>
      <c r="C66" s="1276">
        <f>IF($M$9=FALSE,0,SUMIFS(PARADAS!E:E,PARADAS!C:C,"Chuva",PARADAS!D:D,B66))</f>
        <v>4.2361111110949423E-2</v>
      </c>
      <c r="D66" s="1276">
        <f>IF($M$7=FALSE,0,SUMIFS(PARADAS!E:E,PARADAS!D:D,B66)-SUMIFS(PARADAS!E:E,PARADAS!C:C,"Chuva",PARADAS!D:D,B66)-SUMIFS(PARADAS!E:E,PARADAS!C:C,"Transporte",PARADAS!D:D,B66))</f>
        <v>0</v>
      </c>
      <c r="E66" s="1276">
        <f>IF($M$8=FALSE,0,SUMIFS(PARADAS!E:E,PARADAS!C:C,"Transporte",PARADAS!D:D,B66))</f>
        <v>0</v>
      </c>
      <c r="F66" s="1277">
        <f>SUMIFS(PARADAS!E:E,PARADAS!D:D,B66)</f>
        <v>4.2361111110949423E-2</v>
      </c>
      <c r="G66" s="1276">
        <f>IF(B.Gráfico!$B66&lt;=$M$1,1-B.Gráfico!$F66,0)</f>
        <v>0.95763888888905058</v>
      </c>
    </row>
    <row r="67" spans="1:7" x14ac:dyDescent="0.2">
      <c r="A67" s="1274">
        <f t="shared" si="1"/>
        <v>64</v>
      </c>
      <c r="B67" s="1275">
        <f t="shared" si="0"/>
        <v>42534</v>
      </c>
      <c r="C67" s="1276">
        <f>IF($M$9=FALSE,0,SUMIFS(PARADAS!E:E,PARADAS!C:C,"Chuva",PARADAS!D:D,B67))</f>
        <v>2.7083333327027503E-2</v>
      </c>
      <c r="D67" s="1276">
        <f>IF($M$7=FALSE,0,SUMIFS(PARADAS!E:E,PARADAS!D:D,B67)-SUMIFS(PARADAS!E:E,PARADAS!C:C,"Chuva",PARADAS!D:D,B67)-SUMIFS(PARADAS!E:E,PARADAS!C:C,"Transporte",PARADAS!D:D,B67))</f>
        <v>0</v>
      </c>
      <c r="E67" s="1276">
        <f>IF($M$8=FALSE,0,SUMIFS(PARADAS!E:E,PARADAS!C:C,"Transporte",PARADAS!D:D,B67))</f>
        <v>0</v>
      </c>
      <c r="F67" s="1277">
        <f>SUMIFS(PARADAS!E:E,PARADAS!D:D,B67)</f>
        <v>2.7083333327027503E-2</v>
      </c>
      <c r="G67" s="1276">
        <f>IF(B.Gráfico!$B67&lt;=$M$1,1-B.Gráfico!$F67,0)</f>
        <v>0.9729166666729725</v>
      </c>
    </row>
    <row r="68" spans="1:7" x14ac:dyDescent="0.2">
      <c r="A68" s="1274">
        <f>IF(B68="x",0,A67+1)</f>
        <v>65</v>
      </c>
      <c r="B68" s="1275">
        <f t="shared" si="0"/>
        <v>42535</v>
      </c>
      <c r="C68" s="1276">
        <f>IF($M$9=FALSE,0,SUMIFS(PARADAS!E:E,PARADAS!C:C,"Chuva",PARADAS!D:D,B68))</f>
        <v>0</v>
      </c>
      <c r="D68" s="1276">
        <f>IF($M$7=FALSE,0,SUMIFS(PARADAS!E:E,PARADAS!D:D,B68)-SUMIFS(PARADAS!E:E,PARADAS!C:C,"Chuva",PARADAS!D:D,B68)-SUMIFS(PARADAS!E:E,PARADAS!C:C,"Transporte",PARADAS!D:D,B68))</f>
        <v>6.9444444452528842E-3</v>
      </c>
      <c r="E68" s="1276">
        <f>IF($M$8=FALSE,0,SUMIFS(PARADAS!E:E,PARADAS!C:C,"Transporte",PARADAS!D:D,B68))</f>
        <v>1.4583333329937886E-2</v>
      </c>
      <c r="F68" s="1277">
        <f>SUMIFS(PARADAS!E:E,PARADAS!D:D,B68)</f>
        <v>2.1527777775190771E-2</v>
      </c>
      <c r="G68" s="1276">
        <f>IF(B.Gráfico!$B68&lt;=$M$1,1-B.Gráfico!$F68,0)</f>
        <v>0.97847222222480923</v>
      </c>
    </row>
    <row r="69" spans="1:7" x14ac:dyDescent="0.2">
      <c r="A69" s="1274">
        <f t="shared" ref="A69:A132" si="2">IF(B69="x",0,A68+1)</f>
        <v>66</v>
      </c>
      <c r="B69" s="1275">
        <f t="shared" ref="B69:B132" si="3">B68+1</f>
        <v>42536</v>
      </c>
      <c r="C69" s="1276">
        <f>IF($M$9=FALSE,0,SUMIFS(PARADAS!E:E,PARADAS!C:C,"Chuva",PARADAS!D:D,B69))</f>
        <v>0</v>
      </c>
      <c r="D69" s="1276">
        <f>IF($M$7=FALSE,0,SUMIFS(PARADAS!E:E,PARADAS!D:D,B69)-SUMIFS(PARADAS!E:E,PARADAS!C:C,"Chuva",PARADAS!D:D,B69)-SUMIFS(PARADAS!E:E,PARADAS!C:C,"Transporte",PARADAS!D:D,B69))</f>
        <v>0</v>
      </c>
      <c r="E69" s="1276">
        <f>IF($M$8=FALSE,0,SUMIFS(PARADAS!E:E,PARADAS!C:C,"Transporte",PARADAS!D:D,B69))</f>
        <v>9.0277777781011537E-3</v>
      </c>
      <c r="F69" s="1277">
        <f>SUMIFS(PARADAS!E:E,PARADAS!D:D,B69)</f>
        <v>9.0277777781011537E-3</v>
      </c>
      <c r="G69" s="1276">
        <f>IF(B.Gráfico!$B69&lt;=$M$1,1-B.Gráfico!$F69,0)</f>
        <v>0.99097222222189885</v>
      </c>
    </row>
    <row r="70" spans="1:7" x14ac:dyDescent="0.2">
      <c r="A70" s="1274">
        <f t="shared" si="2"/>
        <v>67</v>
      </c>
      <c r="B70" s="1275">
        <f t="shared" si="3"/>
        <v>42537</v>
      </c>
      <c r="C70" s="1276">
        <f>IF($M$9=FALSE,0,SUMIFS(PARADAS!E:E,PARADAS!C:C,"Chuva",PARADAS!D:D,B70))</f>
        <v>0</v>
      </c>
      <c r="D70" s="1276">
        <f>IF($M$7=FALSE,0,SUMIFS(PARADAS!E:E,PARADAS!D:D,B70)-SUMIFS(PARADAS!E:E,PARADAS!C:C,"Chuva",PARADAS!D:D,B70)-SUMIFS(PARADAS!E:E,PARADAS!C:C,"Transporte",PARADAS!D:D,B70))</f>
        <v>0</v>
      </c>
      <c r="E70" s="1276">
        <f>IF($M$8=FALSE,0,SUMIFS(PARADAS!E:E,PARADAS!C:C,"Transporte",PARADAS!D:D,B70))</f>
        <v>1.3194444444444444E-2</v>
      </c>
      <c r="F70" s="1277">
        <f>SUMIFS(PARADAS!E:E,PARADAS!D:D,B70)</f>
        <v>1.3194444444444444E-2</v>
      </c>
      <c r="G70" s="1276">
        <f>IF(B.Gráfico!$B70&lt;=$M$1,1-B.Gráfico!$F70,0)</f>
        <v>0.9868055555555556</v>
      </c>
    </row>
    <row r="71" spans="1:7" x14ac:dyDescent="0.2">
      <c r="A71" s="1274">
        <f t="shared" si="2"/>
        <v>68</v>
      </c>
      <c r="B71" s="1275">
        <f t="shared" si="3"/>
        <v>42538</v>
      </c>
      <c r="C71" s="1276">
        <f>IF($M$9=FALSE,0,SUMIFS(PARADAS!E:E,PARADAS!C:C,"Chuva",PARADAS!D:D,B71))</f>
        <v>0</v>
      </c>
      <c r="D71" s="1276">
        <f>IF($M$7=FALSE,0,SUMIFS(PARADAS!E:E,PARADAS!D:D,B71)-SUMIFS(PARADAS!E:E,PARADAS!C:C,"Chuva",PARADAS!D:D,B71)-SUMIFS(PARADAS!E:E,PARADAS!C:C,"Transporte",PARADAS!D:D,B71))</f>
        <v>0</v>
      </c>
      <c r="E71" s="1276">
        <f>IF($M$8=FALSE,0,SUMIFS(PARADAS!E:E,PARADAS!C:C,"Transporte",PARADAS!D:D,B71))</f>
        <v>0</v>
      </c>
      <c r="F71" s="1277">
        <f>SUMIFS(PARADAS!E:E,PARADAS!D:D,B71)</f>
        <v>0</v>
      </c>
      <c r="G71" s="1276">
        <f>IF(B.Gráfico!$B71&lt;=$M$1,1-B.Gráfico!$F71,0)</f>
        <v>1</v>
      </c>
    </row>
    <row r="72" spans="1:7" x14ac:dyDescent="0.2">
      <c r="A72" s="1274">
        <f t="shared" si="2"/>
        <v>69</v>
      </c>
      <c r="B72" s="1275">
        <f t="shared" si="3"/>
        <v>42539</v>
      </c>
      <c r="C72" s="1276">
        <f>IF($M$9=FALSE,0,SUMIFS(PARADAS!E:E,PARADAS!C:C,"Chuva",PARADAS!D:D,B72))</f>
        <v>0</v>
      </c>
      <c r="D72" s="1276">
        <f>IF($M$7=FALSE,0,SUMIFS(PARADAS!E:E,PARADAS!D:D,B72)-SUMIFS(PARADAS!E:E,PARADAS!C:C,"Chuva",PARADAS!D:D,B72)-SUMIFS(PARADAS!E:E,PARADAS!C:C,"Transporte",PARADAS!D:D,B72))</f>
        <v>0</v>
      </c>
      <c r="E72" s="1276">
        <f>IF($M$8=FALSE,0,SUMIFS(PARADAS!E:E,PARADAS!C:C,"Transporte",PARADAS!D:D,B72))</f>
        <v>1.3888888890505768E-2</v>
      </c>
      <c r="F72" s="1277">
        <f>SUMIFS(PARADAS!E:E,PARADAS!D:D,B72)</f>
        <v>1.3888888890505768E-2</v>
      </c>
      <c r="G72" s="1276">
        <f>IF(B.Gráfico!$B72&lt;=$M$1,1-B.Gráfico!$F72,0)</f>
        <v>0.98611111110949423</v>
      </c>
    </row>
    <row r="73" spans="1:7" x14ac:dyDescent="0.2">
      <c r="A73" s="1274">
        <f t="shared" si="2"/>
        <v>70</v>
      </c>
      <c r="B73" s="1275">
        <f t="shared" si="3"/>
        <v>42540</v>
      </c>
      <c r="C73" s="1276">
        <f>IF($M$9=FALSE,0,SUMIFS(PARADAS!E:E,PARADAS!C:C,"Chuva",PARADAS!D:D,B73))</f>
        <v>0</v>
      </c>
      <c r="D73" s="1276">
        <f>IF($M$7=FALSE,0,SUMIFS(PARADAS!E:E,PARADAS!D:D,B73)-SUMIFS(PARADAS!E:E,PARADAS!C:C,"Chuva",PARADAS!D:D,B73)-SUMIFS(PARADAS!E:E,PARADAS!C:C,"Transporte",PARADAS!D:D,B73))</f>
        <v>0</v>
      </c>
      <c r="E73" s="1276">
        <f>IF($M$8=FALSE,0,SUMIFS(PARADAS!E:E,PARADAS!C:C,"Transporte",PARADAS!D:D,B73))</f>
        <v>0</v>
      </c>
      <c r="F73" s="1277">
        <f>SUMIFS(PARADAS!E:E,PARADAS!D:D,B73)</f>
        <v>0</v>
      </c>
      <c r="G73" s="1276">
        <f>IF(B.Gráfico!$B73&lt;=$M$1,1-B.Gráfico!$F73,0)</f>
        <v>1</v>
      </c>
    </row>
    <row r="74" spans="1:7" x14ac:dyDescent="0.2">
      <c r="A74" s="1274">
        <f t="shared" si="2"/>
        <v>71</v>
      </c>
      <c r="B74" s="1275">
        <f t="shared" si="3"/>
        <v>42541</v>
      </c>
      <c r="C74" s="1276">
        <f>IF($M$9=FALSE,0,SUMIFS(PARADAS!E:E,PARADAS!C:C,"Chuva",PARADAS!D:D,B74))</f>
        <v>0</v>
      </c>
      <c r="D74" s="1276">
        <f>IF($M$7=FALSE,0,SUMIFS(PARADAS!E:E,PARADAS!D:D,B74)-SUMIFS(PARADAS!E:E,PARADAS!C:C,"Chuva",PARADAS!D:D,B74)-SUMIFS(PARADAS!E:E,PARADAS!C:C,"Transporte",PARADAS!D:D,B74))</f>
        <v>0</v>
      </c>
      <c r="E74" s="1276">
        <f>IF($M$8=FALSE,0,SUMIFS(PARADAS!E:E,PARADAS!C:C,"Transporte",PARADAS!D:D,B74))</f>
        <v>0</v>
      </c>
      <c r="F74" s="1277">
        <f>SUMIFS(PARADAS!E:E,PARADAS!D:D,B74)</f>
        <v>0</v>
      </c>
      <c r="G74" s="1276">
        <f>IF(B.Gráfico!$B74&lt;=$M$1,1-B.Gráfico!$F74,0)</f>
        <v>1</v>
      </c>
    </row>
    <row r="75" spans="1:7" x14ac:dyDescent="0.2">
      <c r="A75" s="1274">
        <f t="shared" si="2"/>
        <v>72</v>
      </c>
      <c r="B75" s="1275">
        <f t="shared" si="3"/>
        <v>42542</v>
      </c>
      <c r="C75" s="1276">
        <f>IF($M$9=FALSE,0,SUMIFS(PARADAS!E:E,PARADAS!C:C,"Chuva",PARADAS!D:D,B75))</f>
        <v>0</v>
      </c>
      <c r="D75" s="1276">
        <f>IF($M$7=FALSE,0,SUMIFS(PARADAS!E:E,PARADAS!D:D,B75)-SUMIFS(PARADAS!E:E,PARADAS!C:C,"Chuva",PARADAS!D:D,B75)-SUMIFS(PARADAS!E:E,PARADAS!C:C,"Transporte",PARADAS!D:D,B75))</f>
        <v>0</v>
      </c>
      <c r="E75" s="1276">
        <f>IF($M$8=FALSE,0,SUMIFS(PARADAS!E:E,PARADAS!C:C,"Transporte",PARADAS!D:D,B75))</f>
        <v>2.7777777781011537E-2</v>
      </c>
      <c r="F75" s="1277">
        <f>SUMIFS(PARADAS!E:E,PARADAS!D:D,B75)</f>
        <v>2.7777777781011537E-2</v>
      </c>
      <c r="G75" s="1276">
        <f>IF(B.Gráfico!$B75&lt;=$M$1,1-B.Gráfico!$F75,0)</f>
        <v>0.97222222221898846</v>
      </c>
    </row>
    <row r="76" spans="1:7" x14ac:dyDescent="0.2">
      <c r="A76" s="1274">
        <f t="shared" si="2"/>
        <v>73</v>
      </c>
      <c r="B76" s="1275">
        <f t="shared" si="3"/>
        <v>42543</v>
      </c>
      <c r="C76" s="1276">
        <f>IF($M$9=FALSE,0,SUMIFS(PARADAS!E:E,PARADAS!C:C,"Chuva",PARADAS!D:D,B76))</f>
        <v>0</v>
      </c>
      <c r="D76" s="1276">
        <f>IF($M$7=FALSE,0,SUMIFS(PARADAS!E:E,PARADAS!D:D,B76)-SUMIFS(PARADAS!E:E,PARADAS!C:C,"Chuva",PARADAS!D:D,B76)-SUMIFS(PARADAS!E:E,PARADAS!C:C,"Transporte",PARADAS!D:D,B76))</f>
        <v>0</v>
      </c>
      <c r="E76" s="1276">
        <f>IF($M$8=FALSE,0,SUMIFS(PARADAS!E:E,PARADAS!C:C,"Transporte",PARADAS!D:D,B76))</f>
        <v>0</v>
      </c>
      <c r="F76" s="1277">
        <f>SUMIFS(PARADAS!E:E,PARADAS!D:D,B76)</f>
        <v>0</v>
      </c>
      <c r="G76" s="1276">
        <f>IF(B.Gráfico!$B76&lt;=$M$1,1-B.Gráfico!$F76,0)</f>
        <v>1</v>
      </c>
    </row>
    <row r="77" spans="1:7" x14ac:dyDescent="0.2">
      <c r="A77" s="1274">
        <f t="shared" si="2"/>
        <v>74</v>
      </c>
      <c r="B77" s="1275">
        <f t="shared" si="3"/>
        <v>42544</v>
      </c>
      <c r="C77" s="1276">
        <f>IF($M$9=FALSE,0,SUMIFS(PARADAS!E:E,PARADAS!C:C,"Chuva",PARADAS!D:D,B77))</f>
        <v>0</v>
      </c>
      <c r="D77" s="1276">
        <f>IF($M$7=FALSE,0,SUMIFS(PARADAS!E:E,PARADAS!D:D,B77)-SUMIFS(PARADAS!E:E,PARADAS!C:C,"Chuva",PARADAS!D:D,B77)-SUMIFS(PARADAS!E:E,PARADAS!C:C,"Transporte",PARADAS!D:D,B77))</f>
        <v>6.1111111106583849E-2</v>
      </c>
      <c r="E77" s="1276">
        <f>IF($M$8=FALSE,0,SUMIFS(PARADAS!E:E,PARADAS!C:C,"Transporte",PARADAS!D:D,B77))</f>
        <v>0</v>
      </c>
      <c r="F77" s="1277">
        <f>SUMIFS(PARADAS!E:E,PARADAS!D:D,B77)</f>
        <v>6.1111111106583849E-2</v>
      </c>
      <c r="G77" s="1276">
        <f>IF(B.Gráfico!$B77&lt;=$M$1,1-B.Gráfico!$F77,0)</f>
        <v>0.93888888889341615</v>
      </c>
    </row>
    <row r="78" spans="1:7" x14ac:dyDescent="0.2">
      <c r="A78" s="1274">
        <f t="shared" si="2"/>
        <v>75</v>
      </c>
      <c r="B78" s="1275">
        <f t="shared" si="3"/>
        <v>42545</v>
      </c>
      <c r="C78" s="1276">
        <f>IF($M$9=FALSE,0,SUMIFS(PARADAS!E:E,PARADAS!C:C,"Chuva",PARADAS!D:D,B78))</f>
        <v>0</v>
      </c>
      <c r="D78" s="1276">
        <f>IF($M$7=FALSE,0,SUMIFS(PARADAS!E:E,PARADAS!D:D,B78)-SUMIFS(PARADAS!E:E,PARADAS!C:C,"Chuva",PARADAS!D:D,B78)-SUMIFS(PARADAS!E:E,PARADAS!C:C,"Transporte",PARADAS!D:D,B78))</f>
        <v>0</v>
      </c>
      <c r="E78" s="1276">
        <f>IF($M$8=FALSE,0,SUMIFS(PARADAS!E:E,PARADAS!C:C,"Transporte",PARADAS!D:D,B78))</f>
        <v>0</v>
      </c>
      <c r="F78" s="1277">
        <f>SUMIFS(PARADAS!E:E,PARADAS!D:D,B78)</f>
        <v>0</v>
      </c>
      <c r="G78" s="1276">
        <f>IF(B.Gráfico!$B78&lt;=$M$1,1-B.Gráfico!$F78,0)</f>
        <v>1</v>
      </c>
    </row>
    <row r="79" spans="1:7" x14ac:dyDescent="0.2">
      <c r="A79" s="1274">
        <f t="shared" si="2"/>
        <v>76</v>
      </c>
      <c r="B79" s="1275">
        <f t="shared" si="3"/>
        <v>42546</v>
      </c>
      <c r="C79" s="1276">
        <f>IF($M$9=FALSE,0,SUMIFS(PARADAS!E:E,PARADAS!C:C,"Chuva",PARADAS!D:D,B79))</f>
        <v>0</v>
      </c>
      <c r="D79" s="1276">
        <f>IF($M$7=FALSE,0,SUMIFS(PARADAS!E:E,PARADAS!D:D,B79)-SUMIFS(PARADAS!E:E,PARADAS!C:C,"Chuva",PARADAS!D:D,B79)-SUMIFS(PARADAS!E:E,PARADAS!C:C,"Transporte",PARADAS!D:D,B79))</f>
        <v>6.9444444452528842E-3</v>
      </c>
      <c r="E79" s="1276">
        <f>IF($M$8=FALSE,0,SUMIFS(PARADAS!E:E,PARADAS!C:C,"Transporte",PARADAS!D:D,B79))</f>
        <v>0</v>
      </c>
      <c r="F79" s="1277">
        <f>SUMIFS(PARADAS!E:E,PARADAS!D:D,B79)</f>
        <v>6.9444444452528842E-3</v>
      </c>
      <c r="G79" s="1276">
        <f>IF(B.Gráfico!$B79&lt;=$M$1,1-B.Gráfico!$F79,0)</f>
        <v>0.99305555555474712</v>
      </c>
    </row>
    <row r="80" spans="1:7" x14ac:dyDescent="0.2">
      <c r="A80" s="1274">
        <f t="shared" si="2"/>
        <v>77</v>
      </c>
      <c r="B80" s="1275">
        <f t="shared" si="3"/>
        <v>42547</v>
      </c>
      <c r="C80" s="1276">
        <f>IF($M$9=FALSE,0,SUMIFS(PARADAS!E:E,PARADAS!C:C,"Chuva",PARADAS!D:D,B80))</f>
        <v>0</v>
      </c>
      <c r="D80" s="1276">
        <f>IF($M$7=FALSE,0,SUMIFS(PARADAS!E:E,PARADAS!D:D,B80)-SUMIFS(PARADAS!E:E,PARADAS!C:C,"Chuva",PARADAS!D:D,B80)-SUMIFS(PARADAS!E:E,PARADAS!C:C,"Transporte",PARADAS!D:D,B80))</f>
        <v>0</v>
      </c>
      <c r="E80" s="1276">
        <f>IF($M$8=FALSE,0,SUMIFS(PARADAS!E:E,PARADAS!C:C,"Transporte",PARADAS!D:D,B80))</f>
        <v>0</v>
      </c>
      <c r="F80" s="1277">
        <f>SUMIFS(PARADAS!E:E,PARADAS!D:D,B80)</f>
        <v>0</v>
      </c>
      <c r="G80" s="1276">
        <f>IF(B.Gráfico!$B80&lt;=$M$1,1-B.Gráfico!$F80,0)</f>
        <v>1</v>
      </c>
    </row>
    <row r="81" spans="1:7" x14ac:dyDescent="0.2">
      <c r="A81" s="1274">
        <f t="shared" si="2"/>
        <v>78</v>
      </c>
      <c r="B81" s="1275">
        <f t="shared" si="3"/>
        <v>42548</v>
      </c>
      <c r="C81" s="1276">
        <f>IF($M$9=FALSE,0,SUMIFS(PARADAS!E:E,PARADAS!C:C,"Chuva",PARADAS!D:D,B81))</f>
        <v>0</v>
      </c>
      <c r="D81" s="1276">
        <f>IF($M$7=FALSE,0,SUMIFS(PARADAS!E:E,PARADAS!D:D,B81)-SUMIFS(PARADAS!E:E,PARADAS!C:C,"Chuva",PARADAS!D:D,B81)-SUMIFS(PARADAS!E:E,PARADAS!C:C,"Transporte",PARADAS!D:D,B81))</f>
        <v>0</v>
      </c>
      <c r="E81" s="1276">
        <f>IF($M$8=FALSE,0,SUMIFS(PARADAS!E:E,PARADAS!C:C,"Transporte",PARADAS!D:D,B81))</f>
        <v>0</v>
      </c>
      <c r="F81" s="1277">
        <f>SUMIFS(PARADAS!E:E,PARADAS!D:D,B81)</f>
        <v>0</v>
      </c>
      <c r="G81" s="1276">
        <f>IF(B.Gráfico!$B81&lt;=$M$1,1-B.Gráfico!$F81,0)</f>
        <v>1</v>
      </c>
    </row>
    <row r="82" spans="1:7" x14ac:dyDescent="0.2">
      <c r="A82" s="1274">
        <f t="shared" si="2"/>
        <v>79</v>
      </c>
      <c r="B82" s="1275">
        <f t="shared" si="3"/>
        <v>42549</v>
      </c>
      <c r="C82" s="1276">
        <f>IF($M$9=FALSE,0,SUMIFS(PARADAS!E:E,PARADAS!C:C,"Chuva",PARADAS!D:D,B82))</f>
        <v>0</v>
      </c>
      <c r="D82" s="1276">
        <f>IF($M$7=FALSE,0,SUMIFS(PARADAS!E:E,PARADAS!D:D,B82)-SUMIFS(PARADAS!E:E,PARADAS!C:C,"Chuva",PARADAS!D:D,B82)-SUMIFS(PARADAS!E:E,PARADAS!C:C,"Transporte",PARADAS!D:D,B82))</f>
        <v>0.18958333332557231</v>
      </c>
      <c r="E82" s="1276">
        <f>IF($M$8=FALSE,0,SUMIFS(PARADAS!E:E,PARADAS!C:C,"Transporte",PARADAS!D:D,B82))</f>
        <v>1.8750000002910383E-2</v>
      </c>
      <c r="F82" s="1277">
        <f>SUMIFS(PARADAS!E:E,PARADAS!D:D,B82)</f>
        <v>0.20833333332848269</v>
      </c>
      <c r="G82" s="1276">
        <f>IF(B.Gráfico!$B82&lt;=$M$1,1-B.Gráfico!$F82,0)</f>
        <v>0.79166666667151731</v>
      </c>
    </row>
    <row r="83" spans="1:7" x14ac:dyDescent="0.2">
      <c r="A83" s="1274">
        <f t="shared" si="2"/>
        <v>80</v>
      </c>
      <c r="B83" s="1275">
        <f t="shared" si="3"/>
        <v>42550</v>
      </c>
      <c r="C83" s="1276">
        <f>IF($M$9=FALSE,0,SUMIFS(PARADAS!E:E,PARADAS!C:C,"Chuva",PARADAS!D:D,B83))</f>
        <v>0</v>
      </c>
      <c r="D83" s="1276">
        <f>IF($M$7=FALSE,0,SUMIFS(PARADAS!E:E,PARADAS!D:D,B83)-SUMIFS(PARADAS!E:E,PARADAS!C:C,"Chuva",PARADAS!D:D,B83)-SUMIFS(PARADAS!E:E,PARADAS!C:C,"Transporte",PARADAS!D:D,B83))</f>
        <v>0</v>
      </c>
      <c r="E83" s="1276">
        <f>IF($M$8=FALSE,0,SUMIFS(PARADAS!E:E,PARADAS!C:C,"Transporte",PARADAS!D:D,B83))</f>
        <v>0</v>
      </c>
      <c r="F83" s="1277">
        <f>SUMIFS(PARADAS!E:E,PARADAS!D:D,B83)</f>
        <v>0</v>
      </c>
      <c r="G83" s="1276">
        <f>IF(B.Gráfico!$B83&lt;=$M$1,1-B.Gráfico!$F83,0)</f>
        <v>1</v>
      </c>
    </row>
    <row r="84" spans="1:7" x14ac:dyDescent="0.2">
      <c r="A84" s="1274">
        <f t="shared" si="2"/>
        <v>81</v>
      </c>
      <c r="B84" s="1275">
        <f t="shared" si="3"/>
        <v>42551</v>
      </c>
      <c r="C84" s="1276">
        <f>IF($M$9=FALSE,0,SUMIFS(PARADAS!E:E,PARADAS!C:C,"Chuva",PARADAS!D:D,B84))</f>
        <v>0</v>
      </c>
      <c r="D84" s="1276">
        <f>IF($M$7=FALSE,0,SUMIFS(PARADAS!E:E,PARADAS!D:D,B84)-SUMIFS(PARADAS!E:E,PARADAS!C:C,"Chuva",PARADAS!D:D,B84)-SUMIFS(PARADAS!E:E,PARADAS!C:C,"Transporte",PARADAS!D:D,B84))</f>
        <v>0</v>
      </c>
      <c r="E84" s="1276">
        <f>IF($M$8=FALSE,0,SUMIFS(PARADAS!E:E,PARADAS!C:C,"Transporte",PARADAS!D:D,B84))</f>
        <v>0</v>
      </c>
      <c r="F84" s="1277">
        <f>SUMIFS(PARADAS!E:E,PARADAS!D:D,B84)</f>
        <v>0</v>
      </c>
      <c r="G84" s="1276">
        <f>IF(B.Gráfico!$B84&lt;=$M$1,1-B.Gráfico!$F84,0)</f>
        <v>1</v>
      </c>
    </row>
    <row r="85" spans="1:7" x14ac:dyDescent="0.2">
      <c r="A85" s="1274">
        <f t="shared" si="2"/>
        <v>82</v>
      </c>
      <c r="B85" s="1275">
        <f t="shared" si="3"/>
        <v>42552</v>
      </c>
      <c r="C85" s="1276">
        <f>IF($M$9=FALSE,0,SUMIFS(PARADAS!E:E,PARADAS!C:C,"Chuva",PARADAS!D:D,B85))</f>
        <v>0</v>
      </c>
      <c r="D85" s="1276">
        <f>IF($M$7=FALSE,0,SUMIFS(PARADAS!E:E,PARADAS!D:D,B85)-SUMIFS(PARADAS!E:E,PARADAS!C:C,"Chuva",PARADAS!D:D,B85)-SUMIFS(PARADAS!E:E,PARADAS!C:C,"Transporte",PARADAS!D:D,B85))</f>
        <v>0.11805555555474712</v>
      </c>
      <c r="E85" s="1276">
        <f>IF($M$8=FALSE,0,SUMIFS(PARADAS!E:E,PARADAS!C:C,"Transporte",PARADAS!D:D,B85))</f>
        <v>0</v>
      </c>
      <c r="F85" s="1277">
        <f>SUMIFS(PARADAS!E:E,PARADAS!D:D,B85)</f>
        <v>0.11805555555474712</v>
      </c>
      <c r="G85" s="1276">
        <f>IF(B.Gráfico!$B85&lt;=$M$1,1-B.Gráfico!$F85,0)</f>
        <v>0.88194444444525288</v>
      </c>
    </row>
    <row r="86" spans="1:7" x14ac:dyDescent="0.2">
      <c r="A86" s="1274">
        <f t="shared" si="2"/>
        <v>83</v>
      </c>
      <c r="B86" s="1275">
        <f t="shared" si="3"/>
        <v>42553</v>
      </c>
      <c r="C86" s="1276">
        <f>IF($M$9=FALSE,0,SUMIFS(PARADAS!E:E,PARADAS!C:C,"Chuva",PARADAS!D:D,B86))</f>
        <v>0</v>
      </c>
      <c r="D86" s="1276">
        <f>IF($M$7=FALSE,0,SUMIFS(PARADAS!E:E,PARADAS!D:D,B86)-SUMIFS(PARADAS!E:E,PARADAS!C:C,"Chuva",PARADAS!D:D,B86)-SUMIFS(PARADAS!E:E,PARADAS!C:C,"Transporte",PARADAS!D:D,B86))</f>
        <v>0.20277777778392192</v>
      </c>
      <c r="E86" s="1276">
        <f>IF($M$8=FALSE,0,SUMIFS(PARADAS!E:E,PARADAS!C:C,"Transporte",PARADAS!D:D,B86))</f>
        <v>3.1250000007275958E-2</v>
      </c>
      <c r="F86" s="1277">
        <f>SUMIFS(PARADAS!E:E,PARADAS!D:D,B86)</f>
        <v>0.23402777779119788</v>
      </c>
      <c r="G86" s="1276">
        <f>IF(B.Gráfico!$B86&lt;=$M$1,1-B.Gráfico!$F86,0)</f>
        <v>0.76597222220880212</v>
      </c>
    </row>
    <row r="87" spans="1:7" x14ac:dyDescent="0.2">
      <c r="A87" s="1274">
        <f t="shared" si="2"/>
        <v>84</v>
      </c>
      <c r="B87" s="1275">
        <f t="shared" si="3"/>
        <v>42554</v>
      </c>
      <c r="C87" s="1276">
        <f>IF($M$9=FALSE,0,SUMIFS(PARADAS!E:E,PARADAS!C:C,"Chuva",PARADAS!D:D,B87))</f>
        <v>0</v>
      </c>
      <c r="D87" s="1276">
        <f>IF($M$7=FALSE,0,SUMIFS(PARADAS!E:E,PARADAS!D:D,B87)-SUMIFS(PARADAS!E:E,PARADAS!C:C,"Chuva",PARADAS!D:D,B87)-SUMIFS(PARADAS!E:E,PARADAS!C:C,"Transporte",PARADAS!D:D,B87))</f>
        <v>0</v>
      </c>
      <c r="E87" s="1276">
        <f>IF($M$8=FALSE,0,SUMIFS(PARADAS!E:E,PARADAS!C:C,"Transporte",PARADAS!D:D,B87))</f>
        <v>0</v>
      </c>
      <c r="F87" s="1277">
        <f>SUMIFS(PARADAS!E:E,PARADAS!D:D,B87)</f>
        <v>0</v>
      </c>
      <c r="G87" s="1276">
        <f>IF(B.Gráfico!$B87&lt;=$M$1,1-B.Gráfico!$F87,0)</f>
        <v>1</v>
      </c>
    </row>
    <row r="88" spans="1:7" x14ac:dyDescent="0.2">
      <c r="A88" s="1274">
        <f t="shared" si="2"/>
        <v>85</v>
      </c>
      <c r="B88" s="1275">
        <f t="shared" si="3"/>
        <v>42555</v>
      </c>
      <c r="C88" s="1276">
        <f>IF($M$9=FALSE,0,SUMIFS(PARADAS!E:E,PARADAS!C:C,"Chuva",PARADAS!D:D,B88))</f>
        <v>0</v>
      </c>
      <c r="D88" s="1276">
        <f>IF($M$7=FALSE,0,SUMIFS(PARADAS!E:E,PARADAS!D:D,B88)-SUMIFS(PARADAS!E:E,PARADAS!C:C,"Chuva",PARADAS!D:D,B88)-SUMIFS(PARADAS!E:E,PARADAS!C:C,"Transporte",PARADAS!D:D,B88))</f>
        <v>5.694444444088731E-2</v>
      </c>
      <c r="E88" s="1276">
        <f>IF($M$8=FALSE,0,SUMIFS(PARADAS!E:E,PARADAS!C:C,"Transporte",PARADAS!D:D,B88))</f>
        <v>4.652777778392192E-2</v>
      </c>
      <c r="F88" s="1277">
        <f>SUMIFS(PARADAS!E:E,PARADAS!D:D,B88)</f>
        <v>0.10347222222480923</v>
      </c>
      <c r="G88" s="1276">
        <f>IF(B.Gráfico!$B88&lt;=$M$1,1-B.Gráfico!$F88,0)</f>
        <v>0.89652777777519077</v>
      </c>
    </row>
    <row r="89" spans="1:7" x14ac:dyDescent="0.2">
      <c r="A89" s="1274">
        <f t="shared" si="2"/>
        <v>86</v>
      </c>
      <c r="B89" s="1275">
        <f t="shared" si="3"/>
        <v>42556</v>
      </c>
      <c r="C89" s="1276">
        <f>IF($M$9=FALSE,0,SUMIFS(PARADAS!E:E,PARADAS!C:C,"Chuva",PARADAS!D:D,B89))</f>
        <v>0</v>
      </c>
      <c r="D89" s="1276">
        <f>IF($M$7=FALSE,0,SUMIFS(PARADAS!E:E,PARADAS!D:D,B89)-SUMIFS(PARADAS!E:E,PARADAS!C:C,"Chuva",PARADAS!D:D,B89)-SUMIFS(PARADAS!E:E,PARADAS!C:C,"Transporte",PARADAS!D:D,B89))</f>
        <v>0</v>
      </c>
      <c r="E89" s="1276">
        <f>IF($M$8=FALSE,0,SUMIFS(PARADAS!E:E,PARADAS!C:C,"Transporte",PARADAS!D:D,B89))</f>
        <v>5.8333333334303461E-2</v>
      </c>
      <c r="F89" s="1277">
        <f>SUMIFS(PARADAS!E:E,PARADAS!D:D,B89)</f>
        <v>5.8333333334303461E-2</v>
      </c>
      <c r="G89" s="1276">
        <f>IF(B.Gráfico!$B89&lt;=$M$1,1-B.Gráfico!$F89,0)</f>
        <v>0.94166666666569654</v>
      </c>
    </row>
    <row r="90" spans="1:7" x14ac:dyDescent="0.2">
      <c r="A90" s="1274">
        <f t="shared" si="2"/>
        <v>87</v>
      </c>
      <c r="B90" s="1275">
        <f t="shared" si="3"/>
        <v>42557</v>
      </c>
      <c r="C90" s="1276">
        <f>IF($M$9=FALSE,0,SUMIFS(PARADAS!E:E,PARADAS!C:C,"Chuva",PARADAS!D:D,B90))</f>
        <v>0</v>
      </c>
      <c r="D90" s="1276">
        <f>IF($M$7=FALSE,0,SUMIFS(PARADAS!E:E,PARADAS!D:D,B90)-SUMIFS(PARADAS!E:E,PARADAS!C:C,"Chuva",PARADAS!D:D,B90)-SUMIFS(PARADAS!E:E,PARADAS!C:C,"Transporte",PARADAS!D:D,B90))</f>
        <v>0</v>
      </c>
      <c r="E90" s="1276">
        <f>IF($M$8=FALSE,0,SUMIFS(PARADAS!E:E,PARADAS!C:C,"Transporte",PARADAS!D:D,B90))</f>
        <v>3.1944444446708076E-2</v>
      </c>
      <c r="F90" s="1277">
        <f>SUMIFS(PARADAS!E:E,PARADAS!D:D,B90)</f>
        <v>3.1944444446708076E-2</v>
      </c>
      <c r="G90" s="1276">
        <f>IF(B.Gráfico!$B90&lt;=$M$1,1-B.Gráfico!$F90,0)</f>
        <v>0.96805555555329192</v>
      </c>
    </row>
    <row r="91" spans="1:7" x14ac:dyDescent="0.2">
      <c r="A91" s="1274">
        <f t="shared" si="2"/>
        <v>88</v>
      </c>
      <c r="B91" s="1275">
        <f t="shared" si="3"/>
        <v>42558</v>
      </c>
      <c r="C91" s="1276">
        <f>IF($M$9=FALSE,0,SUMIFS(PARADAS!E:E,PARADAS!C:C,"Chuva",PARADAS!D:D,B91))</f>
        <v>0</v>
      </c>
      <c r="D91" s="1276">
        <f>IF($M$7=FALSE,0,SUMIFS(PARADAS!E:E,PARADAS!D:D,B91)-SUMIFS(PARADAS!E:E,PARADAS!C:C,"Chuva",PARADAS!D:D,B91)-SUMIFS(PARADAS!E:E,PARADAS!C:C,"Transporte",PARADAS!D:D,B91))</f>
        <v>0</v>
      </c>
      <c r="E91" s="1276">
        <f>IF($M$8=FALSE,0,SUMIFS(PARADAS!E:E,PARADAS!C:C,"Transporte",PARADAS!D:D,B91))</f>
        <v>1.5972222223354038E-2</v>
      </c>
      <c r="F91" s="1277">
        <f>SUMIFS(PARADAS!E:E,PARADAS!D:D,B91)</f>
        <v>1.5972222223354038E-2</v>
      </c>
      <c r="G91" s="1276">
        <f>IF(B.Gráfico!$B91&lt;=$M$1,1-B.Gráfico!$F91,0)</f>
        <v>0.98402777777664596</v>
      </c>
    </row>
    <row r="92" spans="1:7" x14ac:dyDescent="0.2">
      <c r="A92" s="1274">
        <f t="shared" si="2"/>
        <v>89</v>
      </c>
      <c r="B92" s="1275">
        <f t="shared" si="3"/>
        <v>42559</v>
      </c>
      <c r="C92" s="1276">
        <f>IF($M$9=FALSE,0,SUMIFS(PARADAS!E:E,PARADAS!C:C,"Chuva",PARADAS!D:D,B92))</f>
        <v>0</v>
      </c>
      <c r="D92" s="1276">
        <f>IF($M$7=FALSE,0,SUMIFS(PARADAS!E:E,PARADAS!D:D,B92)-SUMIFS(PARADAS!E:E,PARADAS!C:C,"Chuva",PARADAS!D:D,B92)-SUMIFS(PARADAS!E:E,PARADAS!C:C,"Transporte",PARADAS!D:D,B92))</f>
        <v>0</v>
      </c>
      <c r="E92" s="1276">
        <f>IF($M$8=FALSE,0,SUMIFS(PARADAS!E:E,PARADAS!C:C,"Transporte",PARADAS!D:D,B92))</f>
        <v>0</v>
      </c>
      <c r="F92" s="1277">
        <f>SUMIFS(PARADAS!E:E,PARADAS!D:D,B92)</f>
        <v>0</v>
      </c>
      <c r="G92" s="1276">
        <f>IF(B.Gráfico!$B92&lt;=$M$1,1-B.Gráfico!$F92,0)</f>
        <v>1</v>
      </c>
    </row>
    <row r="93" spans="1:7" x14ac:dyDescent="0.2">
      <c r="A93" s="1274">
        <f t="shared" si="2"/>
        <v>90</v>
      </c>
      <c r="B93" s="1275">
        <f t="shared" si="3"/>
        <v>42560</v>
      </c>
      <c r="C93" s="1276">
        <f>IF($M$9=FALSE,0,SUMIFS(PARADAS!E:E,PARADAS!C:C,"Chuva",PARADAS!D:D,B93))</f>
        <v>0</v>
      </c>
      <c r="D93" s="1276">
        <f>IF($M$7=FALSE,0,SUMIFS(PARADAS!E:E,PARADAS!D:D,B93)-SUMIFS(PARADAS!E:E,PARADAS!C:C,"Chuva",PARADAS!D:D,B93)-SUMIFS(PARADAS!E:E,PARADAS!C:C,"Transporte",PARADAS!D:D,B93))</f>
        <v>0</v>
      </c>
      <c r="E93" s="1276">
        <f>IF($M$8=FALSE,0,SUMIFS(PARADAS!E:E,PARADAS!C:C,"Transporte",PARADAS!D:D,B93))</f>
        <v>1.1111111111111112E-2</v>
      </c>
      <c r="F93" s="1277">
        <f>SUMIFS(PARADAS!E:E,PARADAS!D:D,B93)</f>
        <v>1.1111111111111112E-2</v>
      </c>
      <c r="G93" s="1276">
        <f>IF(B.Gráfico!$B93&lt;=$M$1,1-B.Gráfico!$F93,0)</f>
        <v>0.98888888888888893</v>
      </c>
    </row>
    <row r="94" spans="1:7" x14ac:dyDescent="0.2">
      <c r="A94" s="1274">
        <f t="shared" si="2"/>
        <v>91</v>
      </c>
      <c r="B94" s="1275">
        <f t="shared" si="3"/>
        <v>42561</v>
      </c>
      <c r="C94" s="1276">
        <f>IF($M$9=FALSE,0,SUMIFS(PARADAS!E:E,PARADAS!C:C,"Chuva",PARADAS!D:D,B94))</f>
        <v>0</v>
      </c>
      <c r="D94" s="1276">
        <f>IF($M$7=FALSE,0,SUMIFS(PARADAS!E:E,PARADAS!D:D,B94)-SUMIFS(PARADAS!E:E,PARADAS!C:C,"Chuva",PARADAS!D:D,B94)-SUMIFS(PARADAS!E:E,PARADAS!C:C,"Transporte",PARADAS!D:D,B94))</f>
        <v>0</v>
      </c>
      <c r="E94" s="1276">
        <f>IF($M$8=FALSE,0,SUMIFS(PARADAS!E:E,PARADAS!C:C,"Transporte",PARADAS!D:D,B94))</f>
        <v>0</v>
      </c>
      <c r="F94" s="1277">
        <f>SUMIFS(PARADAS!E:E,PARADAS!D:D,B94)</f>
        <v>0</v>
      </c>
      <c r="G94" s="1276">
        <f>IF(B.Gráfico!$B94&lt;=$M$1,1-B.Gráfico!$F94,0)</f>
        <v>1</v>
      </c>
    </row>
    <row r="95" spans="1:7" x14ac:dyDescent="0.2">
      <c r="A95" s="1274">
        <f t="shared" si="2"/>
        <v>92</v>
      </c>
      <c r="B95" s="1275">
        <f t="shared" si="3"/>
        <v>42562</v>
      </c>
      <c r="C95" s="1276">
        <f>IF($M$9=FALSE,0,SUMIFS(PARADAS!E:E,PARADAS!C:C,"Chuva",PARADAS!D:D,B95))</f>
        <v>0</v>
      </c>
      <c r="D95" s="1276">
        <f>IF($M$7=FALSE,0,SUMIFS(PARADAS!E:E,PARADAS!D:D,B95)-SUMIFS(PARADAS!E:E,PARADAS!C:C,"Chuva",PARADAS!D:D,B95)-SUMIFS(PARADAS!E:E,PARADAS!C:C,"Transporte",PARADAS!D:D,B95))</f>
        <v>0</v>
      </c>
      <c r="E95" s="1276">
        <f>IF($M$8=FALSE,0,SUMIFS(PARADAS!E:E,PARADAS!C:C,"Transporte",PARADAS!D:D,B95))</f>
        <v>2.1527777775190771E-2</v>
      </c>
      <c r="F95" s="1277">
        <f>SUMIFS(PARADAS!E:E,PARADAS!D:D,B95)</f>
        <v>2.1527777775190771E-2</v>
      </c>
      <c r="G95" s="1276">
        <f>IF(B.Gráfico!$B95&lt;=$M$1,1-B.Gráfico!$F95,0)</f>
        <v>0.97847222222480923</v>
      </c>
    </row>
    <row r="96" spans="1:7" x14ac:dyDescent="0.2">
      <c r="A96" s="1274">
        <f t="shared" si="2"/>
        <v>93</v>
      </c>
      <c r="B96" s="1275">
        <f t="shared" si="3"/>
        <v>42563</v>
      </c>
      <c r="C96" s="1276">
        <f>IF($M$9=FALSE,0,SUMIFS(PARADAS!E:E,PARADAS!C:C,"Chuva",PARADAS!D:D,B96))</f>
        <v>0</v>
      </c>
      <c r="D96" s="1276">
        <f>IF($M$7=FALSE,0,SUMIFS(PARADAS!E:E,PARADAS!D:D,B96)-SUMIFS(PARADAS!E:E,PARADAS!C:C,"Chuva",PARADAS!D:D,B96)-SUMIFS(PARADAS!E:E,PARADAS!C:C,"Transporte",PARADAS!D:D,B96))</f>
        <v>2.2916666668606922E-2</v>
      </c>
      <c r="E96" s="1276">
        <f>IF($M$8=FALSE,0,SUMIFS(PARADAS!E:E,PARADAS!C:C,"Transporte",PARADAS!D:D,B96))</f>
        <v>0</v>
      </c>
      <c r="F96" s="1277">
        <f>SUMIFS(PARADAS!E:E,PARADAS!D:D,B96)</f>
        <v>2.2916666668606922E-2</v>
      </c>
      <c r="G96" s="1276">
        <f>IF(B.Gráfico!$B96&lt;=$M$1,1-B.Gráfico!$F96,0)</f>
        <v>0.97708333333139308</v>
      </c>
    </row>
    <row r="97" spans="1:7" x14ac:dyDescent="0.2">
      <c r="A97" s="1274">
        <f t="shared" si="2"/>
        <v>94</v>
      </c>
      <c r="B97" s="1275">
        <f t="shared" si="3"/>
        <v>42564</v>
      </c>
      <c r="C97" s="1276">
        <f>IF($M$9=FALSE,0,SUMIFS(PARADAS!E:E,PARADAS!C:C,"Chuva",PARADAS!D:D,B97))</f>
        <v>0</v>
      </c>
      <c r="D97" s="1276">
        <f>IF($M$7=FALSE,0,SUMIFS(PARADAS!E:E,PARADAS!D:D,B97)-SUMIFS(PARADAS!E:E,PARADAS!C:C,"Chuva",PARADAS!D:D,B97)-SUMIFS(PARADAS!E:E,PARADAS!C:C,"Transporte",PARADAS!D:D,B97))</f>
        <v>0</v>
      </c>
      <c r="E97" s="1276">
        <f>IF($M$8=FALSE,0,SUMIFS(PARADAS!E:E,PARADAS!C:C,"Transporte",PARADAS!D:D,B97))</f>
        <v>4.2361111110949423E-2</v>
      </c>
      <c r="F97" s="1277">
        <f>SUMIFS(PARADAS!E:E,PARADAS!D:D,B97)</f>
        <v>4.2361111110949423E-2</v>
      </c>
      <c r="G97" s="1276">
        <f>IF(B.Gráfico!$B97&lt;=$M$1,1-B.Gráfico!$F97,0)</f>
        <v>0.95763888888905058</v>
      </c>
    </row>
    <row r="98" spans="1:7" x14ac:dyDescent="0.2">
      <c r="A98" s="1274">
        <f t="shared" si="2"/>
        <v>95</v>
      </c>
      <c r="B98" s="1275">
        <f t="shared" si="3"/>
        <v>42565</v>
      </c>
      <c r="C98" s="1276">
        <f>IF($M$9=FALSE,0,SUMIFS(PARADAS!E:E,PARADAS!C:C,"Chuva",PARADAS!D:D,B98))</f>
        <v>0</v>
      </c>
      <c r="D98" s="1276">
        <f>IF($M$7=FALSE,0,SUMIFS(PARADAS!E:E,PARADAS!D:D,B98)-SUMIFS(PARADAS!E:E,PARADAS!C:C,"Chuva",PARADAS!D:D,B98)-SUMIFS(PARADAS!E:E,PARADAS!C:C,"Transporte",PARADAS!D:D,B98))</f>
        <v>0</v>
      </c>
      <c r="E98" s="1276">
        <f>IF($M$8=FALSE,0,SUMIFS(PARADAS!E:E,PARADAS!C:C,"Transporte",PARADAS!D:D,B98))</f>
        <v>2.7083333334303461E-2</v>
      </c>
      <c r="F98" s="1277">
        <f>SUMIFS(PARADAS!E:E,PARADAS!D:D,B98)</f>
        <v>2.7083333334303461E-2</v>
      </c>
      <c r="G98" s="1276">
        <f>IF(B.Gráfico!$B98&lt;=$M$1,1-B.Gráfico!$F98,0)</f>
        <v>0.97291666666569654</v>
      </c>
    </row>
    <row r="99" spans="1:7" x14ac:dyDescent="0.2">
      <c r="A99" s="1274">
        <f t="shared" si="2"/>
        <v>96</v>
      </c>
      <c r="B99" s="1275">
        <f t="shared" si="3"/>
        <v>42566</v>
      </c>
      <c r="C99" s="1276">
        <f>IF($M$9=FALSE,0,SUMIFS(PARADAS!E:E,PARADAS!C:C,"Chuva",PARADAS!D:D,B99))</f>
        <v>0</v>
      </c>
      <c r="D99" s="1276">
        <f>IF($M$7=FALSE,0,SUMIFS(PARADAS!E:E,PARADAS!D:D,B99)-SUMIFS(PARADAS!E:E,PARADAS!C:C,"Chuva",PARADAS!D:D,B99)-SUMIFS(PARADAS!E:E,PARADAS!C:C,"Transporte",PARADAS!D:D,B99))</f>
        <v>0</v>
      </c>
      <c r="E99" s="1276">
        <f>IF($M$8=FALSE,0,SUMIFS(PARADAS!E:E,PARADAS!C:C,"Transporte",PARADAS!D:D,B99))</f>
        <v>6.1111111113859806E-2</v>
      </c>
      <c r="F99" s="1277">
        <f>SUMIFS(PARADAS!E:E,PARADAS!D:D,B99)</f>
        <v>6.1111111113859806E-2</v>
      </c>
      <c r="G99" s="1276">
        <f>IF(B.Gráfico!$B99&lt;=$M$1,1-B.Gráfico!$F99,0)</f>
        <v>0.93888888888614019</v>
      </c>
    </row>
    <row r="100" spans="1:7" x14ac:dyDescent="0.2">
      <c r="A100" s="1274">
        <f t="shared" si="2"/>
        <v>97</v>
      </c>
      <c r="B100" s="1275">
        <f t="shared" si="3"/>
        <v>42567</v>
      </c>
      <c r="C100" s="1276">
        <f>IF($M$9=FALSE,0,SUMIFS(PARADAS!E:E,PARADAS!C:C,"Chuva",PARADAS!D:D,B100))</f>
        <v>0</v>
      </c>
      <c r="D100" s="1276">
        <f>IF($M$7=FALSE,0,SUMIFS(PARADAS!E:E,PARADAS!D:D,B100)-SUMIFS(PARADAS!E:E,PARADAS!C:C,"Chuva",PARADAS!D:D,B100)-SUMIFS(PARADAS!E:E,PARADAS!C:C,"Transporte",PARADAS!D:D,B100))</f>
        <v>0</v>
      </c>
      <c r="E100" s="1276">
        <f>IF($M$8=FALSE,0,SUMIFS(PARADAS!E:E,PARADAS!C:C,"Transporte",PARADAS!D:D,B100))</f>
        <v>0</v>
      </c>
      <c r="F100" s="1277">
        <f>SUMIFS(PARADAS!E:E,PARADAS!D:D,B100)</f>
        <v>0</v>
      </c>
      <c r="G100" s="1276">
        <f>IF(B.Gráfico!$B100&lt;=$M$1,1-B.Gráfico!$F100,0)</f>
        <v>1</v>
      </c>
    </row>
    <row r="101" spans="1:7" x14ac:dyDescent="0.2">
      <c r="A101" s="1274">
        <f t="shared" si="2"/>
        <v>98</v>
      </c>
      <c r="B101" s="1275">
        <f t="shared" si="3"/>
        <v>42568</v>
      </c>
      <c r="C101" s="1276">
        <f>IF($M$9=FALSE,0,SUMIFS(PARADAS!E:E,PARADAS!C:C,"Chuva",PARADAS!D:D,B101))</f>
        <v>0</v>
      </c>
      <c r="D101" s="1276">
        <f>IF($M$7=FALSE,0,SUMIFS(PARADAS!E:E,PARADAS!D:D,B101)-SUMIFS(PARADAS!E:E,PARADAS!C:C,"Chuva",PARADAS!D:D,B101)-SUMIFS(PARADAS!E:E,PARADAS!C:C,"Transporte",PARADAS!D:D,B101))</f>
        <v>3.680555555911269E-2</v>
      </c>
      <c r="E101" s="1276">
        <f>IF($M$8=FALSE,0,SUMIFS(PARADAS!E:E,PARADAS!C:C,"Transporte",PARADAS!D:D,B101))</f>
        <v>0</v>
      </c>
      <c r="F101" s="1277">
        <f>SUMIFS(PARADAS!E:E,PARADAS!D:D,B101)</f>
        <v>3.680555555911269E-2</v>
      </c>
      <c r="G101" s="1276">
        <f>IF(B.Gráfico!$B101&lt;=$M$1,1-B.Gráfico!$F101,0)</f>
        <v>0.96319444444088731</v>
      </c>
    </row>
    <row r="102" spans="1:7" x14ac:dyDescent="0.2">
      <c r="A102" s="1274">
        <f t="shared" si="2"/>
        <v>99</v>
      </c>
      <c r="B102" s="1275">
        <f t="shared" si="3"/>
        <v>42569</v>
      </c>
      <c r="C102" s="1276">
        <f>IF($M$9=FALSE,0,SUMIFS(PARADAS!E:E,PARADAS!C:C,"Chuva",PARADAS!D:D,B102))</f>
        <v>0</v>
      </c>
      <c r="D102" s="1276">
        <f>IF($M$7=FALSE,0,SUMIFS(PARADAS!E:E,PARADAS!D:D,B102)-SUMIFS(PARADAS!E:E,PARADAS!C:C,"Chuva",PARADAS!D:D,B102)-SUMIFS(PARADAS!E:E,PARADAS!C:C,"Transporte",PARADAS!D:D,B102))</f>
        <v>0.10277777777810115</v>
      </c>
      <c r="E102" s="1276">
        <f>IF($M$8=FALSE,0,SUMIFS(PARADAS!E:E,PARADAS!C:C,"Transporte",PARADAS!D:D,B102))</f>
        <v>3.4722222189884633E-3</v>
      </c>
      <c r="F102" s="1277">
        <f>SUMIFS(PARADAS!E:E,PARADAS!D:D,B102)</f>
        <v>0.10624999999708962</v>
      </c>
      <c r="G102" s="1276">
        <f>IF(B.Gráfico!$B102&lt;=$M$1,1-B.Gráfico!$F102,0)</f>
        <v>0.89375000000291038</v>
      </c>
    </row>
    <row r="103" spans="1:7" x14ac:dyDescent="0.2">
      <c r="A103" s="1274">
        <f t="shared" si="2"/>
        <v>100</v>
      </c>
      <c r="B103" s="1275">
        <f t="shared" si="3"/>
        <v>42570</v>
      </c>
      <c r="C103" s="1276">
        <f>IF($M$9=FALSE,0,SUMIFS(PARADAS!E:E,PARADAS!C:C,"Chuva",PARADAS!D:D,B103))</f>
        <v>0</v>
      </c>
      <c r="D103" s="1276">
        <f>IF($M$7=FALSE,0,SUMIFS(PARADAS!E:E,PARADAS!D:D,B103)-SUMIFS(PARADAS!E:E,PARADAS!C:C,"Chuva",PARADAS!D:D,B103)-SUMIFS(PARADAS!E:E,PARADAS!C:C,"Transporte",PARADAS!D:D,B103))</f>
        <v>0.3555555555576575</v>
      </c>
      <c r="E103" s="1276">
        <f>IF($M$8=FALSE,0,SUMIFS(PARADAS!E:E,PARADAS!C:C,"Transporte",PARADAS!D:D,B103))</f>
        <v>0</v>
      </c>
      <c r="F103" s="1277">
        <f>SUMIFS(PARADAS!E:E,PARADAS!D:D,B103)</f>
        <v>0.3555555555576575</v>
      </c>
      <c r="G103" s="1276">
        <f>IF(B.Gráfico!$B103&lt;=$M$1,1-B.Gráfico!$F103,0)</f>
        <v>0.6444444444423425</v>
      </c>
    </row>
    <row r="104" spans="1:7" x14ac:dyDescent="0.2">
      <c r="A104" s="1274">
        <f t="shared" si="2"/>
        <v>101</v>
      </c>
      <c r="B104" s="1275">
        <f t="shared" si="3"/>
        <v>42571</v>
      </c>
      <c r="C104" s="1276">
        <f>IF($M$9=FALSE,0,SUMIFS(PARADAS!E:E,PARADAS!C:C,"Chuva",PARADAS!D:D,B104))</f>
        <v>0</v>
      </c>
      <c r="D104" s="1276">
        <f>IF($M$7=FALSE,0,SUMIFS(PARADAS!E:E,PARADAS!D:D,B104)-SUMIFS(PARADAS!E:E,PARADAS!C:C,"Chuva",PARADAS!D:D,B104)-SUMIFS(PARADAS!E:E,PARADAS!C:C,"Transporte",PARADAS!D:D,B104))</f>
        <v>0</v>
      </c>
      <c r="E104" s="1276">
        <f>IF($M$8=FALSE,0,SUMIFS(PARADAS!E:E,PARADAS!C:C,"Transporte",PARADAS!D:D,B104))</f>
        <v>8.3333333313930797E-3</v>
      </c>
      <c r="F104" s="1277">
        <f>SUMIFS(PARADAS!E:E,PARADAS!D:D,B104)</f>
        <v>8.3333333313930797E-3</v>
      </c>
      <c r="G104" s="1276">
        <f>IF(B.Gráfico!$B104&lt;=$M$1,1-B.Gráfico!$F104,0)</f>
        <v>0.99166666666860692</v>
      </c>
    </row>
    <row r="105" spans="1:7" x14ac:dyDescent="0.2">
      <c r="A105" s="1274">
        <f t="shared" si="2"/>
        <v>102</v>
      </c>
      <c r="B105" s="1275">
        <f t="shared" si="3"/>
        <v>42572</v>
      </c>
      <c r="C105" s="1276">
        <f>IF($M$9=FALSE,0,SUMIFS(PARADAS!E:E,PARADAS!C:C,"Chuva",PARADAS!D:D,B105))</f>
        <v>0</v>
      </c>
      <c r="D105" s="1276">
        <f>IF($M$7=FALSE,0,SUMIFS(PARADAS!E:E,PARADAS!D:D,B105)-SUMIFS(PARADAS!E:E,PARADAS!C:C,"Chuva",PARADAS!D:D,B105)-SUMIFS(PARADAS!E:E,PARADAS!C:C,"Transporte",PARADAS!D:D,B105))</f>
        <v>0</v>
      </c>
      <c r="E105" s="1276">
        <f>IF($M$8=FALSE,0,SUMIFS(PARADAS!E:E,PARADAS!C:C,"Transporte",PARADAS!D:D,B105))</f>
        <v>0</v>
      </c>
      <c r="F105" s="1277">
        <f>SUMIFS(PARADAS!E:E,PARADAS!D:D,B105)</f>
        <v>0</v>
      </c>
      <c r="G105" s="1276">
        <f>IF(B.Gráfico!$B105&lt;=$M$1,1-B.Gráfico!$F105,0)</f>
        <v>1</v>
      </c>
    </row>
    <row r="106" spans="1:7" x14ac:dyDescent="0.2">
      <c r="A106" s="1274">
        <f t="shared" si="2"/>
        <v>103</v>
      </c>
      <c r="B106" s="1275">
        <f t="shared" si="3"/>
        <v>42573</v>
      </c>
      <c r="C106" s="1276">
        <f>IF($M$9=FALSE,0,SUMIFS(PARADAS!E:E,PARADAS!C:C,"Chuva",PARADAS!D:D,B106))</f>
        <v>0</v>
      </c>
      <c r="D106" s="1276">
        <f>IF($M$7=FALSE,0,SUMIFS(PARADAS!E:E,PARADAS!D:D,B106)-SUMIFS(PARADAS!E:E,PARADAS!C:C,"Chuva",PARADAS!D:D,B106)-SUMIFS(PARADAS!E:E,PARADAS!C:C,"Transporte",PARADAS!D:D,B106))</f>
        <v>0.19097222221898846</v>
      </c>
      <c r="E106" s="1276">
        <f>IF($M$8=FALSE,0,SUMIFS(PARADAS!E:E,PARADAS!C:C,"Transporte",PARADAS!D:D,B106))</f>
        <v>0</v>
      </c>
      <c r="F106" s="1277">
        <f>SUMIFS(PARADAS!E:E,PARADAS!D:D,B106)</f>
        <v>0.19097222221898846</v>
      </c>
      <c r="G106" s="1276">
        <f>IF(B.Gráfico!$B106&lt;=$M$1,1-B.Gráfico!$F106,0)</f>
        <v>0.80902777778101154</v>
      </c>
    </row>
    <row r="107" spans="1:7" x14ac:dyDescent="0.2">
      <c r="A107" s="1274">
        <f t="shared" si="2"/>
        <v>104</v>
      </c>
      <c r="B107" s="1275">
        <f t="shared" si="3"/>
        <v>42574</v>
      </c>
      <c r="C107" s="1276">
        <f>IF($M$9=FALSE,0,SUMIFS(PARADAS!E:E,PARADAS!C:C,"Chuva",PARADAS!D:D,B107))</f>
        <v>0</v>
      </c>
      <c r="D107" s="1276">
        <f>IF($M$7=FALSE,0,SUMIFS(PARADAS!E:E,PARADAS!D:D,B107)-SUMIFS(PARADAS!E:E,PARADAS!C:C,"Chuva",PARADAS!D:D,B107)-SUMIFS(PARADAS!E:E,PARADAS!C:C,"Transporte",PARADAS!D:D,B107))</f>
        <v>0</v>
      </c>
      <c r="E107" s="1276">
        <f>IF($M$8=FALSE,0,SUMIFS(PARADAS!E:E,PARADAS!C:C,"Transporte",PARADAS!D:D,B107))</f>
        <v>1.3194444443797693E-2</v>
      </c>
      <c r="F107" s="1277">
        <f>SUMIFS(PARADAS!E:E,PARADAS!D:D,B107)</f>
        <v>1.3194444443797693E-2</v>
      </c>
      <c r="G107" s="1276">
        <f>IF(B.Gráfico!$B107&lt;=$M$1,1-B.Gráfico!$F107,0)</f>
        <v>0.98680555555620231</v>
      </c>
    </row>
    <row r="108" spans="1:7" x14ac:dyDescent="0.2">
      <c r="A108" s="1274">
        <f t="shared" si="2"/>
        <v>105</v>
      </c>
      <c r="B108" s="1275">
        <f t="shared" si="3"/>
        <v>42575</v>
      </c>
      <c r="C108" s="1276">
        <f>IF($M$9=FALSE,0,SUMIFS(PARADAS!E:E,PARADAS!C:C,"Chuva",PARADAS!D:D,B108))</f>
        <v>0</v>
      </c>
      <c r="D108" s="1276">
        <f>IF($M$7=FALSE,0,SUMIFS(PARADAS!E:E,PARADAS!D:D,B108)-SUMIFS(PARADAS!E:E,PARADAS!C:C,"Chuva",PARADAS!D:D,B108)-SUMIFS(PARADAS!E:E,PARADAS!C:C,"Transporte",PARADAS!D:D,B108))</f>
        <v>0</v>
      </c>
      <c r="E108" s="1276">
        <f>IF($M$8=FALSE,0,SUMIFS(PARADAS!E:E,PARADAS!C:C,"Transporte",PARADAS!D:D,B108))</f>
        <v>0</v>
      </c>
      <c r="F108" s="1277">
        <f>SUMIFS(PARADAS!E:E,PARADAS!D:D,B108)</f>
        <v>0</v>
      </c>
      <c r="G108" s="1276">
        <f>IF(B.Gráfico!$B108&lt;=$M$1,1-B.Gráfico!$F108,0)</f>
        <v>1</v>
      </c>
    </row>
    <row r="109" spans="1:7" x14ac:dyDescent="0.2">
      <c r="A109" s="1274">
        <f t="shared" si="2"/>
        <v>106</v>
      </c>
      <c r="B109" s="1275">
        <f t="shared" si="3"/>
        <v>42576</v>
      </c>
      <c r="C109" s="1276">
        <f>IF($M$9=FALSE,0,SUMIFS(PARADAS!E:E,PARADAS!C:C,"Chuva",PARADAS!D:D,B109))</f>
        <v>0</v>
      </c>
      <c r="D109" s="1276">
        <f>IF($M$7=FALSE,0,SUMIFS(PARADAS!E:E,PARADAS!D:D,B109)-SUMIFS(PARADAS!E:E,PARADAS!C:C,"Chuva",PARADAS!D:D,B109)-SUMIFS(PARADAS!E:E,PARADAS!C:C,"Transporte",PARADAS!D:D,B109))</f>
        <v>2.6388888887595385E-2</v>
      </c>
      <c r="E109" s="1276">
        <f>IF($M$8=FALSE,0,SUMIFS(PARADAS!E:E,PARADAS!C:C,"Transporte",PARADAS!D:D,B109))</f>
        <v>0</v>
      </c>
      <c r="F109" s="1277">
        <f>SUMIFS(PARADAS!E:E,PARADAS!D:D,B109)</f>
        <v>2.6388888887595385E-2</v>
      </c>
      <c r="G109" s="1276">
        <f>IF(B.Gráfico!$B109&lt;=$M$1,1-B.Gráfico!$F109,0)</f>
        <v>0.97361111111240461</v>
      </c>
    </row>
    <row r="110" spans="1:7" x14ac:dyDescent="0.2">
      <c r="A110" s="1274">
        <f t="shared" si="2"/>
        <v>107</v>
      </c>
      <c r="B110" s="1275">
        <f t="shared" si="3"/>
        <v>42577</v>
      </c>
      <c r="C110" s="1276">
        <f>IF($M$9=FALSE,0,SUMIFS(PARADAS!E:E,PARADAS!C:C,"Chuva",PARADAS!D:D,B110))</f>
        <v>0</v>
      </c>
      <c r="D110" s="1276">
        <f>IF($M$7=FALSE,0,SUMIFS(PARADAS!E:E,PARADAS!D:D,B110)-SUMIFS(PARADAS!E:E,PARADAS!C:C,"Chuva",PARADAS!D:D,B110)-SUMIFS(PARADAS!E:E,PARADAS!C:C,"Transporte",PARADAS!D:D,B110))</f>
        <v>2.7777777773735579E-2</v>
      </c>
      <c r="E110" s="1276">
        <f>IF($M$8=FALSE,0,SUMIFS(PARADAS!E:E,PARADAS!C:C,"Transporte",PARADAS!D:D,B110))</f>
        <v>0</v>
      </c>
      <c r="F110" s="1277">
        <f>SUMIFS(PARADAS!E:E,PARADAS!D:D,B110)</f>
        <v>2.7777777773735579E-2</v>
      </c>
      <c r="G110" s="1276">
        <f>IF(B.Gráfico!$B110&lt;=$M$1,1-B.Gráfico!$F110,0)</f>
        <v>0.97222222222626442</v>
      </c>
    </row>
    <row r="111" spans="1:7" x14ac:dyDescent="0.2">
      <c r="A111" s="1274">
        <f t="shared" si="2"/>
        <v>108</v>
      </c>
      <c r="B111" s="1275">
        <f t="shared" si="3"/>
        <v>42578</v>
      </c>
      <c r="C111" s="1276">
        <f>IF($M$9=FALSE,0,SUMIFS(PARADAS!E:E,PARADAS!C:C,"Chuva",PARADAS!D:D,B111))</f>
        <v>0</v>
      </c>
      <c r="D111" s="1276">
        <f>IF($M$7=FALSE,0,SUMIFS(PARADAS!E:E,PARADAS!D:D,B111)-SUMIFS(PARADAS!E:E,PARADAS!C:C,"Chuva",PARADAS!D:D,B111)-SUMIFS(PARADAS!E:E,PARADAS!C:C,"Transporte",PARADAS!D:D,B111))</f>
        <v>0</v>
      </c>
      <c r="E111" s="1276">
        <f>IF($M$8=FALSE,0,SUMIFS(PARADAS!E:E,PARADAS!C:C,"Transporte",PARADAS!D:D,B111))</f>
        <v>0</v>
      </c>
      <c r="F111" s="1277">
        <f>SUMIFS(PARADAS!E:E,PARADAS!D:D,B111)</f>
        <v>0</v>
      </c>
      <c r="G111" s="1276">
        <f>IF(B.Gráfico!$B111&lt;=$M$1,1-B.Gráfico!$F111,0)</f>
        <v>1</v>
      </c>
    </row>
    <row r="112" spans="1:7" x14ac:dyDescent="0.2">
      <c r="A112" s="1274">
        <f t="shared" si="2"/>
        <v>109</v>
      </c>
      <c r="B112" s="1275">
        <f t="shared" si="3"/>
        <v>42579</v>
      </c>
      <c r="C112" s="1276">
        <f>IF($M$9=FALSE,0,SUMIFS(PARADAS!E:E,PARADAS!C:C,"Chuva",PARADAS!D:D,B112))</f>
        <v>0</v>
      </c>
      <c r="D112" s="1276">
        <f>IF($M$7=FALSE,0,SUMIFS(PARADAS!E:E,PARADAS!D:D,B112)-SUMIFS(PARADAS!E:E,PARADAS!C:C,"Chuva",PARADAS!D:D,B112)-SUMIFS(PARADAS!E:E,PARADAS!C:C,"Transporte",PARADAS!D:D,B112))</f>
        <v>5.5555555591126904E-3</v>
      </c>
      <c r="E112" s="1276">
        <f>IF($M$8=FALSE,0,SUMIFS(PARADAS!E:E,PARADAS!C:C,"Transporte",PARADAS!D:D,B112))</f>
        <v>5.4166666668606922E-2</v>
      </c>
      <c r="F112" s="1277">
        <f>SUMIFS(PARADAS!E:E,PARADAS!D:D,B112)</f>
        <v>5.9722222227719612E-2</v>
      </c>
      <c r="G112" s="1276">
        <f>IF(B.Gráfico!$B112&lt;=$M$1,1-B.Gráfico!$F112,0)</f>
        <v>0.94027777777228039</v>
      </c>
    </row>
    <row r="113" spans="1:7" x14ac:dyDescent="0.2">
      <c r="A113" s="1274">
        <f t="shared" si="2"/>
        <v>110</v>
      </c>
      <c r="B113" s="1275">
        <f t="shared" si="3"/>
        <v>42580</v>
      </c>
      <c r="C113" s="1276">
        <f>IF($M$9=FALSE,0,SUMIFS(PARADAS!E:E,PARADAS!C:C,"Chuva",PARADAS!D:D,B113))</f>
        <v>0</v>
      </c>
      <c r="D113" s="1276">
        <f>IF($M$7=FALSE,0,SUMIFS(PARADAS!E:E,PARADAS!D:D,B113)-SUMIFS(PARADAS!E:E,PARADAS!C:C,"Chuva",PARADAS!D:D,B113)-SUMIFS(PARADAS!E:E,PARADAS!C:C,"Transporte",PARADAS!D:D,B113))</f>
        <v>0</v>
      </c>
      <c r="E113" s="1276">
        <f>IF($M$8=FALSE,0,SUMIFS(PARADAS!E:E,PARADAS!C:C,"Transporte",PARADAS!D:D,B113))</f>
        <v>2.7083333334303461E-2</v>
      </c>
      <c r="F113" s="1277">
        <f>SUMIFS(PARADAS!E:E,PARADAS!D:D,B113)</f>
        <v>2.7083333334303461E-2</v>
      </c>
      <c r="G113" s="1276">
        <f>IF(B.Gráfico!$B113&lt;=$M$1,1-B.Gráfico!$F113,0)</f>
        <v>0.97291666666569654</v>
      </c>
    </row>
    <row r="114" spans="1:7" x14ac:dyDescent="0.2">
      <c r="A114" s="1274">
        <f t="shared" si="2"/>
        <v>111</v>
      </c>
      <c r="B114" s="1275">
        <f t="shared" si="3"/>
        <v>42581</v>
      </c>
      <c r="C114" s="1276">
        <f>IF($M$9=FALSE,0,SUMIFS(PARADAS!E:E,PARADAS!C:C,"Chuva",PARADAS!D:D,B114))</f>
        <v>0</v>
      </c>
      <c r="D114" s="1276">
        <f>IF($M$7=FALSE,0,SUMIFS(PARADAS!E:E,PARADAS!D:D,B114)-SUMIFS(PARADAS!E:E,PARADAS!C:C,"Chuva",PARADAS!D:D,B114)-SUMIFS(PARADAS!E:E,PARADAS!C:C,"Transporte",PARADAS!D:D,B114))</f>
        <v>0</v>
      </c>
      <c r="E114" s="1276">
        <f>IF($M$8=FALSE,0,SUMIFS(PARADAS!E:E,PARADAS!C:C,"Transporte",PARADAS!D:D,B114))</f>
        <v>2.7083333334303461E-2</v>
      </c>
      <c r="F114" s="1277">
        <f>SUMIFS(PARADAS!E:E,PARADAS!D:D,B114)</f>
        <v>2.7083333334303461E-2</v>
      </c>
      <c r="G114" s="1276">
        <f>IF(B.Gráfico!$B114&lt;=$M$1,1-B.Gráfico!$F114,0)</f>
        <v>0.97291666666569654</v>
      </c>
    </row>
    <row r="115" spans="1:7" x14ac:dyDescent="0.2">
      <c r="A115" s="1274">
        <f t="shared" si="2"/>
        <v>112</v>
      </c>
      <c r="B115" s="1275">
        <f t="shared" si="3"/>
        <v>42582</v>
      </c>
      <c r="C115" s="1276">
        <f>IF($M$9=FALSE,0,SUMIFS(PARADAS!E:E,PARADAS!C:C,"Chuva",PARADAS!D:D,B115))</f>
        <v>0</v>
      </c>
      <c r="D115" s="1276">
        <f>IF($M$7=FALSE,0,SUMIFS(PARADAS!E:E,PARADAS!D:D,B115)-SUMIFS(PARADAS!E:E,PARADAS!C:C,"Chuva",PARADAS!D:D,B115)-SUMIFS(PARADAS!E:E,PARADAS!C:C,"Transporte",PARADAS!D:D,B115))</f>
        <v>0</v>
      </c>
      <c r="E115" s="1276">
        <f>IF($M$8=FALSE,0,SUMIFS(PARADAS!E:E,PARADAS!C:C,"Transporte",PARADAS!D:D,B115))</f>
        <v>0</v>
      </c>
      <c r="F115" s="1277">
        <f>SUMIFS(PARADAS!E:E,PARADAS!D:D,B115)</f>
        <v>0</v>
      </c>
      <c r="G115" s="1276">
        <f>IF(B.Gráfico!$B115&lt;=$M$1,1-B.Gráfico!$F115,0)</f>
        <v>1</v>
      </c>
    </row>
    <row r="116" spans="1:7" x14ac:dyDescent="0.2">
      <c r="A116" s="1274">
        <f t="shared" si="2"/>
        <v>113</v>
      </c>
      <c r="B116" s="1275">
        <f t="shared" si="3"/>
        <v>42583</v>
      </c>
      <c r="C116" s="1276">
        <f>IF($M$9=FALSE,0,SUMIFS(PARADAS!E:E,PARADAS!C:C,"Chuva",PARADAS!D:D,B116))</f>
        <v>0</v>
      </c>
      <c r="D116" s="1276">
        <f>IF($M$7=FALSE,0,SUMIFS(PARADAS!E:E,PARADAS!D:D,B116)-SUMIFS(PARADAS!E:E,PARADAS!C:C,"Chuva",PARADAS!D:D,B116)-SUMIFS(PARADAS!E:E,PARADAS!C:C,"Transporte",PARADAS!D:D,B116))</f>
        <v>1.2499999997089617E-2</v>
      </c>
      <c r="E116" s="1276">
        <f>IF($M$8=FALSE,0,SUMIFS(PARADAS!E:E,PARADAS!C:C,"Transporte",PARADAS!D:D,B116))</f>
        <v>2.1527777775190771E-2</v>
      </c>
      <c r="F116" s="1277">
        <f>SUMIFS(PARADAS!E:E,PARADAS!D:D,B116)</f>
        <v>3.4027777772280388E-2</v>
      </c>
      <c r="G116" s="1276">
        <f>IF(B.Gráfico!$B116&lt;=$M$1,1-B.Gráfico!$F116,0)</f>
        <v>0.96597222222771961</v>
      </c>
    </row>
    <row r="117" spans="1:7" x14ac:dyDescent="0.2">
      <c r="A117" s="1274">
        <f t="shared" si="2"/>
        <v>114</v>
      </c>
      <c r="B117" s="1275">
        <f t="shared" si="3"/>
        <v>42584</v>
      </c>
      <c r="C117" s="1276">
        <f>IF($M$9=FALSE,0,SUMIFS(PARADAS!E:E,PARADAS!C:C,"Chuva",PARADAS!D:D,B117))</f>
        <v>0</v>
      </c>
      <c r="D117" s="1276">
        <f>IF($M$7=FALSE,0,SUMIFS(PARADAS!E:E,PARADAS!D:D,B117)-SUMIFS(PARADAS!E:E,PARADAS!C:C,"Chuva",PARADAS!D:D,B117)-SUMIFS(PARADAS!E:E,PARADAS!C:C,"Transporte",PARADAS!D:D,B117))</f>
        <v>0</v>
      </c>
      <c r="E117" s="1276">
        <f>IF($M$8=FALSE,0,SUMIFS(PARADAS!E:E,PARADAS!C:C,"Transporte",PARADAS!D:D,B117))</f>
        <v>9.7222222248092294E-3</v>
      </c>
      <c r="F117" s="1277">
        <f>SUMIFS(PARADAS!E:E,PARADAS!D:D,B117)</f>
        <v>9.7222222248092294E-3</v>
      </c>
      <c r="G117" s="1276">
        <f>IF(B.Gráfico!$B117&lt;=$M$1,1-B.Gráfico!$F117,0)</f>
        <v>0.99027777777519077</v>
      </c>
    </row>
    <row r="118" spans="1:7" x14ac:dyDescent="0.2">
      <c r="A118" s="1274">
        <f t="shared" si="2"/>
        <v>115</v>
      </c>
      <c r="B118" s="1275">
        <f t="shared" si="3"/>
        <v>42585</v>
      </c>
      <c r="C118" s="1276">
        <f>IF($M$9=FALSE,0,SUMIFS(PARADAS!E:E,PARADAS!C:C,"Chuva",PARADAS!D:D,B118))</f>
        <v>0</v>
      </c>
      <c r="D118" s="1276">
        <f>IF($M$7=FALSE,0,SUMIFS(PARADAS!E:E,PARADAS!D:D,B118)-SUMIFS(PARADAS!E:E,PARADAS!C:C,"Chuva",PARADAS!D:D,B118)-SUMIFS(PARADAS!E:E,PARADAS!C:C,"Transporte",PARADAS!D:D,B118))</f>
        <v>0</v>
      </c>
      <c r="E118" s="1276">
        <f>IF($M$8=FALSE,0,SUMIFS(PARADAS!E:E,PARADAS!C:C,"Transporte",PARADAS!D:D,B118))</f>
        <v>3.1249999992724042E-2</v>
      </c>
      <c r="F118" s="1277">
        <f>SUMIFS(PARADAS!E:E,PARADAS!D:D,B118)</f>
        <v>3.1249999992724042E-2</v>
      </c>
      <c r="G118" s="1276">
        <f>IF(B.Gráfico!$B118&lt;=$M$1,1-B.Gráfico!$F118,0)</f>
        <v>0.96875000000727596</v>
      </c>
    </row>
    <row r="119" spans="1:7" x14ac:dyDescent="0.2">
      <c r="A119" s="1274">
        <f t="shared" si="2"/>
        <v>116</v>
      </c>
      <c r="B119" s="1275">
        <f t="shared" si="3"/>
        <v>42586</v>
      </c>
      <c r="C119" s="1276">
        <f>IF($M$9=FALSE,0,SUMIFS(PARADAS!E:E,PARADAS!C:C,"Chuva",PARADAS!D:D,B119))</f>
        <v>0</v>
      </c>
      <c r="D119" s="1276">
        <f>IF($M$7=FALSE,0,SUMIFS(PARADAS!E:E,PARADAS!D:D,B119)-SUMIFS(PARADAS!E:E,PARADAS!C:C,"Chuva",PARADAS!D:D,B119)-SUMIFS(PARADAS!E:E,PARADAS!C:C,"Transporte",PARADAS!D:D,B119))</f>
        <v>3.6111111105128657E-2</v>
      </c>
      <c r="E119" s="1276">
        <f>IF($M$8=FALSE,0,SUMIFS(PARADAS!E:E,PARADAS!C:C,"Transporte",PARADAS!D:D,B119))</f>
        <v>1.7361111109494232E-2</v>
      </c>
      <c r="F119" s="1277">
        <f>SUMIFS(PARADAS!E:E,PARADAS!D:D,B119)</f>
        <v>5.3472222214622889E-2</v>
      </c>
      <c r="G119" s="1276">
        <f>IF(B.Gráfico!$B119&lt;=$M$1,1-B.Gráfico!$F119,0)</f>
        <v>0.94652777778537711</v>
      </c>
    </row>
    <row r="120" spans="1:7" x14ac:dyDescent="0.2">
      <c r="A120" s="1274">
        <f t="shared" si="2"/>
        <v>117</v>
      </c>
      <c r="B120" s="1275">
        <f t="shared" si="3"/>
        <v>42587</v>
      </c>
      <c r="C120" s="1276">
        <f>IF($M$9=FALSE,0,SUMIFS(PARADAS!E:E,PARADAS!C:C,"Chuva",PARADAS!D:D,B120))</f>
        <v>0</v>
      </c>
      <c r="D120" s="1276">
        <f>IF($M$7=FALSE,0,SUMIFS(PARADAS!E:E,PARADAS!D:D,B120)-SUMIFS(PARADAS!E:E,PARADAS!C:C,"Chuva",PARADAS!D:D,B120)-SUMIFS(PARADAS!E:E,PARADAS!C:C,"Transporte",PARADAS!D:D,B120))</f>
        <v>2.8472222220443655E-2</v>
      </c>
      <c r="E120" s="1276">
        <f>IF($M$8=FALSE,0,SUMIFS(PARADAS!E:E,PARADAS!C:C,"Transporte",PARADAS!D:D,B120))</f>
        <v>9.0277777781011537E-3</v>
      </c>
      <c r="F120" s="1277">
        <f>SUMIFS(PARADAS!E:E,PARADAS!D:D,B120)</f>
        <v>3.7499999998544808E-2</v>
      </c>
      <c r="G120" s="1276">
        <f>IF(B.Gráfico!$B120&lt;=$M$1,1-B.Gráfico!$F120,0)</f>
        <v>0.96250000000145519</v>
      </c>
    </row>
    <row r="121" spans="1:7" x14ac:dyDescent="0.2">
      <c r="A121" s="1274">
        <f t="shared" si="2"/>
        <v>118</v>
      </c>
      <c r="B121" s="1275">
        <f t="shared" si="3"/>
        <v>42588</v>
      </c>
      <c r="C121" s="1276">
        <f>IF($M$9=FALSE,0,SUMIFS(PARADAS!E:E,PARADAS!C:C,"Chuva",PARADAS!D:D,B121))</f>
        <v>0</v>
      </c>
      <c r="D121" s="1276">
        <f>IF($M$7=FALSE,0,SUMIFS(PARADAS!E:E,PARADAS!D:D,B121)-SUMIFS(PARADAS!E:E,PARADAS!C:C,"Chuva",PARADAS!D:D,B121)-SUMIFS(PARADAS!E:E,PARADAS!C:C,"Transporte",PARADAS!D:D,B121))</f>
        <v>0</v>
      </c>
      <c r="E121" s="1276">
        <f>IF($M$8=FALSE,0,SUMIFS(PARADAS!E:E,PARADAS!C:C,"Transporte",PARADAS!D:D,B121))</f>
        <v>5.4166666646779049E-2</v>
      </c>
      <c r="F121" s="1277">
        <f>SUMIFS(PARADAS!E:E,PARADAS!D:D,B121)</f>
        <v>5.4166666646779049E-2</v>
      </c>
      <c r="G121" s="1276">
        <f>IF(B.Gráfico!$B121&lt;=$M$1,1-B.Gráfico!$F121,0)</f>
        <v>0.94583333335322095</v>
      </c>
    </row>
    <row r="122" spans="1:7" x14ac:dyDescent="0.2">
      <c r="A122" s="1274">
        <f t="shared" si="2"/>
        <v>119</v>
      </c>
      <c r="B122" s="1275">
        <f t="shared" si="3"/>
        <v>42589</v>
      </c>
      <c r="C122" s="1276">
        <f>IF($M$9=FALSE,0,SUMIFS(PARADAS!E:E,PARADAS!C:C,"Chuva",PARADAS!D:D,B122))</f>
        <v>0</v>
      </c>
      <c r="D122" s="1276">
        <f>IF($M$7=FALSE,0,SUMIFS(PARADAS!E:E,PARADAS!D:D,B122)-SUMIFS(PARADAS!E:E,PARADAS!C:C,"Chuva",PARADAS!D:D,B122)-SUMIFS(PARADAS!E:E,PARADAS!C:C,"Transporte",PARADAS!D:D,B122))</f>
        <v>0</v>
      </c>
      <c r="E122" s="1276">
        <f>IF($M$8=FALSE,0,SUMIFS(PARADAS!E:E,PARADAS!C:C,"Transporte",PARADAS!D:D,B122))</f>
        <v>6.3888888893416151E-2</v>
      </c>
      <c r="F122" s="1277">
        <f>SUMIFS(PARADAS!E:E,PARADAS!D:D,B122)</f>
        <v>6.3888888893416151E-2</v>
      </c>
      <c r="G122" s="1276">
        <f>IF(B.Gráfico!$B122&lt;=$M$1,1-B.Gráfico!$F122,0)</f>
        <v>0.93611111110658385</v>
      </c>
    </row>
    <row r="123" spans="1:7" x14ac:dyDescent="0.2">
      <c r="A123" s="1274">
        <f t="shared" si="2"/>
        <v>120</v>
      </c>
      <c r="B123" s="1275">
        <f t="shared" si="3"/>
        <v>42590</v>
      </c>
      <c r="C123" s="1276">
        <f>IF($M$9=FALSE,0,SUMIFS(PARADAS!E:E,PARADAS!C:C,"Chuva",PARADAS!D:D,B123))</f>
        <v>0</v>
      </c>
      <c r="D123" s="1276">
        <f>IF($M$7=FALSE,0,SUMIFS(PARADAS!E:E,PARADAS!D:D,B123)-SUMIFS(PARADAS!E:E,PARADAS!C:C,"Chuva",PARADAS!D:D,B123)-SUMIFS(PARADAS!E:E,PARADAS!C:C,"Transporte",PARADAS!D:D,B123))</f>
        <v>3.6111111112404615E-2</v>
      </c>
      <c r="E123" s="1276">
        <f>IF($M$8=FALSE,0,SUMIFS(PARADAS!E:E,PARADAS!C:C,"Transporte",PARADAS!D:D,B123))</f>
        <v>2.2222222221898846E-2</v>
      </c>
      <c r="F123" s="1277">
        <f>SUMIFS(PARADAS!E:E,PARADAS!D:D,B123)</f>
        <v>5.8333333334303461E-2</v>
      </c>
      <c r="G123" s="1276">
        <f>IF(B.Gráfico!$B123&lt;=$M$1,1-B.Gráfico!$F123,0)</f>
        <v>0.94166666666569654</v>
      </c>
    </row>
    <row r="124" spans="1:7" x14ac:dyDescent="0.2">
      <c r="A124" s="1274">
        <f t="shared" si="2"/>
        <v>121</v>
      </c>
      <c r="B124" s="1275">
        <f t="shared" si="3"/>
        <v>42591</v>
      </c>
      <c r="C124" s="1276">
        <f>IF($M$9=FALSE,0,SUMIFS(PARADAS!E:E,PARADAS!C:C,"Chuva",PARADAS!D:D,B124))</f>
        <v>0</v>
      </c>
      <c r="D124" s="1276">
        <f>IF($M$7=FALSE,0,SUMIFS(PARADAS!E:E,PARADAS!D:D,B124)-SUMIFS(PARADAS!E:E,PARADAS!C:C,"Chuva",PARADAS!D:D,B124)-SUMIFS(PARADAS!E:E,PARADAS!C:C,"Transporte",PARADAS!D:D,B124))</f>
        <v>0.23958333332848269</v>
      </c>
      <c r="E124" s="1276">
        <f>IF($M$8=FALSE,0,SUMIFS(PARADAS!E:E,PARADAS!C:C,"Transporte",PARADAS!D:D,B124))</f>
        <v>1.4583333337213844E-2</v>
      </c>
      <c r="F124" s="1277">
        <f>SUMIFS(PARADAS!E:E,PARADAS!D:D,B124)</f>
        <v>0.25416666666569654</v>
      </c>
      <c r="G124" s="1276">
        <f>IF(B.Gráfico!$B124&lt;=$M$1,1-B.Gráfico!$F124,0)</f>
        <v>0.74583333333430346</v>
      </c>
    </row>
    <row r="125" spans="1:7" x14ac:dyDescent="0.2">
      <c r="A125" s="1274">
        <f t="shared" si="2"/>
        <v>122</v>
      </c>
      <c r="B125" s="1275">
        <f t="shared" si="3"/>
        <v>42592</v>
      </c>
      <c r="C125" s="1276">
        <f>IF($M$9=FALSE,0,SUMIFS(PARADAS!E:E,PARADAS!C:C,"Chuva",PARADAS!D:D,B125))</f>
        <v>0</v>
      </c>
      <c r="D125" s="1276">
        <f>IF($M$7=FALSE,0,SUMIFS(PARADAS!E:E,PARADAS!D:D,B125)-SUMIFS(PARADAS!E:E,PARADAS!C:C,"Chuva",PARADAS!D:D,B125)-SUMIFS(PARADAS!E:E,PARADAS!C:C,"Transporte",PARADAS!D:D,B125))</f>
        <v>0</v>
      </c>
      <c r="E125" s="1276">
        <f>IF($M$8=FALSE,0,SUMIFS(PARADAS!E:E,PARADAS!C:C,"Transporte",PARADAS!D:D,B125))</f>
        <v>6.7361111105128657E-2</v>
      </c>
      <c r="F125" s="1277">
        <f>SUMIFS(PARADAS!E:E,PARADAS!D:D,B125)</f>
        <v>6.7361111105128657E-2</v>
      </c>
      <c r="G125" s="1276">
        <f>IF(B.Gráfico!$B125&lt;=$M$1,1-B.Gráfico!$F125,0)</f>
        <v>0.93263888889487134</v>
      </c>
    </row>
    <row r="126" spans="1:7" x14ac:dyDescent="0.2">
      <c r="A126" s="1274">
        <f t="shared" si="2"/>
        <v>123</v>
      </c>
      <c r="B126" s="1275">
        <f t="shared" si="3"/>
        <v>42593</v>
      </c>
      <c r="C126" s="1276">
        <f>IF($M$9=FALSE,0,SUMIFS(PARADAS!E:E,PARADAS!C:C,"Chuva",PARADAS!D:D,B126))</f>
        <v>0</v>
      </c>
      <c r="D126" s="1276">
        <f>IF($M$7=FALSE,0,SUMIFS(PARADAS!E:E,PARADAS!D:D,B126)-SUMIFS(PARADAS!E:E,PARADAS!C:C,"Chuva",PARADAS!D:D,B126)-SUMIFS(PARADAS!E:E,PARADAS!C:C,"Transporte",PARADAS!D:D,B126))</f>
        <v>0</v>
      </c>
      <c r="E126" s="1276">
        <f>IF($M$8=FALSE,0,SUMIFS(PARADAS!E:E,PARADAS!C:C,"Transporte",PARADAS!D:D,B126))</f>
        <v>2.569444444088731E-2</v>
      </c>
      <c r="F126" s="1277">
        <f>SUMIFS(PARADAS!E:E,PARADAS!D:D,B126)</f>
        <v>2.569444444088731E-2</v>
      </c>
      <c r="G126" s="1276">
        <f>IF(B.Gráfico!$B126&lt;=$M$1,1-B.Gráfico!$F126,0)</f>
        <v>0.97430555555911269</v>
      </c>
    </row>
    <row r="127" spans="1:7" x14ac:dyDescent="0.2">
      <c r="A127" s="1274">
        <f t="shared" si="2"/>
        <v>124</v>
      </c>
      <c r="B127" s="1275">
        <f t="shared" si="3"/>
        <v>42594</v>
      </c>
      <c r="C127" s="1276">
        <f>IF($M$9=FALSE,0,SUMIFS(PARADAS!E:E,PARADAS!C:C,"Chuva",PARADAS!D:D,B127))</f>
        <v>0</v>
      </c>
      <c r="D127" s="1276">
        <f>IF($M$7=FALSE,0,SUMIFS(PARADAS!E:E,PARADAS!D:D,B127)-SUMIFS(PARADAS!E:E,PARADAS!C:C,"Chuva",PARADAS!D:D,B127)-SUMIFS(PARADAS!E:E,PARADAS!C:C,"Transporte",PARADAS!D:D,B127))</f>
        <v>1.5972222223354038E-2</v>
      </c>
      <c r="E127" s="1276">
        <f>IF($M$8=FALSE,0,SUMIFS(PARADAS!E:E,PARADAS!C:C,"Transporte",PARADAS!D:D,B127))</f>
        <v>1.3194444443797693E-2</v>
      </c>
      <c r="F127" s="1277">
        <f>SUMIFS(PARADAS!E:E,PARADAS!D:D,B127)</f>
        <v>2.9166666667151731E-2</v>
      </c>
      <c r="G127" s="1276">
        <f>IF(B.Gráfico!$B127&lt;=$M$1,1-B.Gráfico!$F127,0)</f>
        <v>0.97083333333284827</v>
      </c>
    </row>
    <row r="128" spans="1:7" x14ac:dyDescent="0.2">
      <c r="A128" s="1274">
        <f t="shared" si="2"/>
        <v>125</v>
      </c>
      <c r="B128" s="1275">
        <f t="shared" si="3"/>
        <v>42595</v>
      </c>
      <c r="C128" s="1276">
        <f>IF($M$9=FALSE,0,SUMIFS(PARADAS!E:E,PARADAS!C:C,"Chuva",PARADAS!D:D,B128))</f>
        <v>0</v>
      </c>
      <c r="D128" s="1276">
        <f>IF($M$7=FALSE,0,SUMIFS(PARADAS!E:E,PARADAS!D:D,B128)-SUMIFS(PARADAS!E:E,PARADAS!C:C,"Chuva",PARADAS!D:D,B128)-SUMIFS(PARADAS!E:E,PARADAS!C:C,"Transporte",PARADAS!D:D,B128))</f>
        <v>0</v>
      </c>
      <c r="E128" s="1276">
        <f>IF($M$8=FALSE,0,SUMIFS(PARADAS!E:E,PARADAS!C:C,"Transporte",PARADAS!D:D,B128))</f>
        <v>0</v>
      </c>
      <c r="F128" s="1277">
        <f>SUMIFS(PARADAS!E:E,PARADAS!D:D,B128)</f>
        <v>0</v>
      </c>
      <c r="G128" s="1276">
        <f>IF(B.Gráfico!$B128&lt;=$M$1,1-B.Gráfico!$F128,0)</f>
        <v>1</v>
      </c>
    </row>
    <row r="129" spans="1:7" x14ac:dyDescent="0.2">
      <c r="A129" s="1274">
        <f t="shared" si="2"/>
        <v>126</v>
      </c>
      <c r="B129" s="1275">
        <f t="shared" si="3"/>
        <v>42596</v>
      </c>
      <c r="C129" s="1276">
        <f>IF($M$9=FALSE,0,SUMIFS(PARADAS!E:E,PARADAS!C:C,"Chuva",PARADAS!D:D,B129))</f>
        <v>0</v>
      </c>
      <c r="D129" s="1276">
        <f>IF($M$7=FALSE,0,SUMIFS(PARADAS!E:E,PARADAS!D:D,B129)-SUMIFS(PARADAS!E:E,PARADAS!C:C,"Chuva",PARADAS!D:D,B129)-SUMIFS(PARADAS!E:E,PARADAS!C:C,"Transporte",PARADAS!D:D,B129))</f>
        <v>6.9444444379769266E-3</v>
      </c>
      <c r="E129" s="1276">
        <f>IF($M$8=FALSE,0,SUMIFS(PARADAS!E:E,PARADAS!C:C,"Transporte",PARADAS!D:D,B129))</f>
        <v>5.5555555562023073E-2</v>
      </c>
      <c r="F129" s="1277">
        <f>SUMIFS(PARADAS!E:E,PARADAS!D:D,B129)</f>
        <v>6.25E-2</v>
      </c>
      <c r="G129" s="1276">
        <f>IF(B.Gráfico!$B129&lt;=$M$1,1-B.Gráfico!$F129,0)</f>
        <v>0.9375</v>
      </c>
    </row>
    <row r="130" spans="1:7" x14ac:dyDescent="0.2">
      <c r="A130" s="1274">
        <f t="shared" si="2"/>
        <v>127</v>
      </c>
      <c r="B130" s="1275">
        <f t="shared" si="3"/>
        <v>42597</v>
      </c>
      <c r="C130" s="1276">
        <f>IF($M$9=FALSE,0,SUMIFS(PARADAS!E:E,PARADAS!C:C,"Chuva",PARADAS!D:D,B130))</f>
        <v>0</v>
      </c>
      <c r="D130" s="1276">
        <f>IF($M$7=FALSE,0,SUMIFS(PARADAS!E:E,PARADAS!D:D,B130)-SUMIFS(PARADAS!E:E,PARADAS!C:C,"Chuva",PARADAS!D:D,B130)-SUMIFS(PARADAS!E:E,PARADAS!C:C,"Transporte",PARADAS!D:D,B130))</f>
        <v>0</v>
      </c>
      <c r="E130" s="1276">
        <f>IF($M$8=FALSE,0,SUMIFS(PARADAS!E:E,PARADAS!C:C,"Transporte",PARADAS!D:D,B130))</f>
        <v>5.3472222214622889E-2</v>
      </c>
      <c r="F130" s="1277">
        <f>SUMIFS(PARADAS!E:E,PARADAS!D:D,B130)</f>
        <v>5.3472222214622889E-2</v>
      </c>
      <c r="G130" s="1276">
        <f>IF(B.Gráfico!$B130&lt;=$M$1,1-B.Gráfico!$F130,0)</f>
        <v>0.94652777778537711</v>
      </c>
    </row>
    <row r="131" spans="1:7" x14ac:dyDescent="0.2">
      <c r="A131" s="1274">
        <f t="shared" si="2"/>
        <v>128</v>
      </c>
      <c r="B131" s="1275">
        <f t="shared" si="3"/>
        <v>42598</v>
      </c>
      <c r="C131" s="1276">
        <f>IF($M$9=FALSE,0,SUMIFS(PARADAS!E:E,PARADAS!C:C,"Chuva",PARADAS!D:D,B131))</f>
        <v>0</v>
      </c>
      <c r="D131" s="1276">
        <f>IF($M$7=FALSE,0,SUMIFS(PARADAS!E:E,PARADAS!D:D,B131)-SUMIFS(PARADAS!E:E,PARADAS!C:C,"Chuva",PARADAS!D:D,B131)-SUMIFS(PARADAS!E:E,PARADAS!C:C,"Transporte",PARADAS!D:D,B131))</f>
        <v>0</v>
      </c>
      <c r="E131" s="1276">
        <f>IF($M$8=FALSE,0,SUMIFS(PARADAS!E:E,PARADAS!C:C,"Transporte",PARADAS!D:D,B131))</f>
        <v>1.1111111118225381E-2</v>
      </c>
      <c r="F131" s="1277">
        <f>SUMIFS(PARADAS!E:E,PARADAS!D:D,B131)</f>
        <v>1.1111111118225381E-2</v>
      </c>
      <c r="G131" s="1276">
        <f>IF(B.Gráfico!$B131&lt;=$M$1,1-B.Gráfico!$F131,0)</f>
        <v>0.98888888888177462</v>
      </c>
    </row>
    <row r="132" spans="1:7" x14ac:dyDescent="0.2">
      <c r="A132" s="1274">
        <f t="shared" si="2"/>
        <v>129</v>
      </c>
      <c r="B132" s="1275">
        <f t="shared" si="3"/>
        <v>42599</v>
      </c>
      <c r="C132" s="1276">
        <f>IF($M$9=FALSE,0,SUMIFS(PARADAS!E:E,PARADAS!C:C,"Chuva",PARADAS!D:D,B132))</f>
        <v>0</v>
      </c>
      <c r="D132" s="1276">
        <f>IF($M$7=FALSE,0,SUMIFS(PARADAS!E:E,PARADAS!D:D,B132)-SUMIFS(PARADAS!E:E,PARADAS!C:C,"Chuva",PARADAS!D:D,B132)-SUMIFS(PARADAS!E:E,PARADAS!C:C,"Transporte",PARADAS!D:D,B132))</f>
        <v>0</v>
      </c>
      <c r="E132" s="1276">
        <f>IF($M$8=FALSE,0,SUMIFS(PARADAS!E:E,PARADAS!C:C,"Transporte",PARADAS!D:D,B132))</f>
        <v>9.0277777781011537E-3</v>
      </c>
      <c r="F132" s="1277">
        <f>SUMIFS(PARADAS!E:E,PARADAS!D:D,B132)</f>
        <v>9.0277777781011537E-3</v>
      </c>
      <c r="G132" s="1276">
        <f>IF(B.Gráfico!$B132&lt;=$M$1,1-B.Gráfico!$F132,0)</f>
        <v>0.99097222222189885</v>
      </c>
    </row>
    <row r="133" spans="1:7" x14ac:dyDescent="0.2">
      <c r="A133" s="1274">
        <f t="shared" ref="A133:A196" si="4">IF(B133="x",0,A132+1)</f>
        <v>130</v>
      </c>
      <c r="B133" s="1275">
        <f t="shared" ref="B133:B196" si="5">B132+1</f>
        <v>42600</v>
      </c>
      <c r="C133" s="1276">
        <f>IF($M$9=FALSE,0,SUMIFS(PARADAS!E:E,PARADAS!C:C,"Chuva",PARADAS!D:D,B133))</f>
        <v>0</v>
      </c>
      <c r="D133" s="1276">
        <f>IF($M$7=FALSE,0,SUMIFS(PARADAS!E:E,PARADAS!D:D,B133)-SUMIFS(PARADAS!E:E,PARADAS!C:C,"Chuva",PARADAS!D:D,B133)-SUMIFS(PARADAS!E:E,PARADAS!C:C,"Transporte",PARADAS!D:D,B133))</f>
        <v>0</v>
      </c>
      <c r="E133" s="1276">
        <f>IF($M$8=FALSE,0,SUMIFS(PARADAS!E:E,PARADAS!C:C,"Transporte",PARADAS!D:D,B133))</f>
        <v>0</v>
      </c>
      <c r="F133" s="1277">
        <f>SUMIFS(PARADAS!E:E,PARADAS!D:D,B133)</f>
        <v>0</v>
      </c>
      <c r="G133" s="1276">
        <f>IF(B.Gráfico!$B133&lt;=$M$1,1-B.Gráfico!$F133,0)</f>
        <v>1</v>
      </c>
    </row>
    <row r="134" spans="1:7" x14ac:dyDescent="0.2">
      <c r="A134" s="1274">
        <f t="shared" si="4"/>
        <v>131</v>
      </c>
      <c r="B134" s="1275">
        <f t="shared" si="5"/>
        <v>42601</v>
      </c>
      <c r="C134" s="1276">
        <f>IF($M$9=FALSE,0,SUMIFS(PARADAS!E:E,PARADAS!C:C,"Chuva",PARADAS!D:D,B134))</f>
        <v>0</v>
      </c>
      <c r="D134" s="1276">
        <f>IF($M$7=FALSE,0,SUMIFS(PARADAS!E:E,PARADAS!D:D,B134)-SUMIFS(PARADAS!E:E,PARADAS!C:C,"Chuva",PARADAS!D:D,B134)-SUMIFS(PARADAS!E:E,PARADAS!C:C,"Transporte",PARADAS!D:D,B134))</f>
        <v>0</v>
      </c>
      <c r="E134" s="1276">
        <f>IF($M$8=FALSE,0,SUMIFS(PARADAS!E:E,PARADAS!C:C,"Transporte",PARADAS!D:D,B134))</f>
        <v>2.569444444088731E-2</v>
      </c>
      <c r="F134" s="1277">
        <f>SUMIFS(PARADAS!E:E,PARADAS!D:D,B134)</f>
        <v>2.569444444088731E-2</v>
      </c>
      <c r="G134" s="1276">
        <f>IF(B.Gráfico!$B134&lt;=$M$1,1-B.Gráfico!$F134,0)</f>
        <v>0.97430555555911269</v>
      </c>
    </row>
    <row r="135" spans="1:7" x14ac:dyDescent="0.2">
      <c r="A135" s="1274">
        <f t="shared" si="4"/>
        <v>132</v>
      </c>
      <c r="B135" s="1275">
        <f t="shared" si="5"/>
        <v>42602</v>
      </c>
      <c r="C135" s="1276">
        <f>IF($M$9=FALSE,0,SUMIFS(PARADAS!E:E,PARADAS!C:C,"Chuva",PARADAS!D:D,B135))</f>
        <v>0.22569444444525288</v>
      </c>
      <c r="D135" s="1276">
        <f>IF($M$7=FALSE,0,SUMIFS(PARADAS!E:E,PARADAS!D:D,B135)-SUMIFS(PARADAS!E:E,PARADAS!C:C,"Chuva",PARADAS!D:D,B135)-SUMIFS(PARADAS!E:E,PARADAS!C:C,"Transporte",PARADAS!D:D,B135))</f>
        <v>0</v>
      </c>
      <c r="E135" s="1276">
        <f>IF($M$8=FALSE,0,SUMIFS(PARADAS!E:E,PARADAS!C:C,"Transporte",PARADAS!D:D,B135))</f>
        <v>0</v>
      </c>
      <c r="F135" s="1277">
        <f>SUMIFS(PARADAS!E:E,PARADAS!D:D,B135)</f>
        <v>0.22569444444525288</v>
      </c>
      <c r="G135" s="1276">
        <f>IF(B.Gráfico!$B135&lt;=$M$1,1-B.Gráfico!$F135,0)</f>
        <v>0.77430555555474712</v>
      </c>
    </row>
    <row r="136" spans="1:7" x14ac:dyDescent="0.2">
      <c r="A136" s="1274">
        <f t="shared" si="4"/>
        <v>133</v>
      </c>
      <c r="B136" s="1275">
        <f t="shared" si="5"/>
        <v>42603</v>
      </c>
      <c r="C136" s="1276">
        <f>IF($M$9=FALSE,0,SUMIFS(PARADAS!E:E,PARADAS!C:C,"Chuva",PARADAS!D:D,B136))</f>
        <v>1</v>
      </c>
      <c r="D136" s="1276">
        <f>IF($M$7=FALSE,0,SUMIFS(PARADAS!E:E,PARADAS!D:D,B136)-SUMIFS(PARADAS!E:E,PARADAS!C:C,"Chuva",PARADAS!D:D,B136)-SUMIFS(PARADAS!E:E,PARADAS!C:C,"Transporte",PARADAS!D:D,B136))</f>
        <v>0</v>
      </c>
      <c r="E136" s="1276">
        <f>IF($M$8=FALSE,0,SUMIFS(PARADAS!E:E,PARADAS!C:C,"Transporte",PARADAS!D:D,B136))</f>
        <v>0</v>
      </c>
      <c r="F136" s="1277">
        <f>SUMIFS(PARADAS!E:E,PARADAS!D:D,B136)</f>
        <v>1</v>
      </c>
      <c r="G136" s="1276">
        <f>IF(B.Gráfico!$B136&lt;=$M$1,1-B.Gráfico!$F136,0)</f>
        <v>0</v>
      </c>
    </row>
    <row r="137" spans="1:7" x14ac:dyDescent="0.2">
      <c r="A137" s="1274">
        <f t="shared" si="4"/>
        <v>134</v>
      </c>
      <c r="B137" s="1275">
        <f t="shared" si="5"/>
        <v>42604</v>
      </c>
      <c r="C137" s="1276">
        <f>IF($M$9=FALSE,0,SUMIFS(PARADAS!E:E,PARADAS!C:C,"Chuva",PARADAS!D:D,B137))</f>
        <v>0.27777777778101154</v>
      </c>
      <c r="D137" s="1276">
        <f>IF($M$7=FALSE,0,SUMIFS(PARADAS!E:E,PARADAS!D:D,B137)-SUMIFS(PARADAS!E:E,PARADAS!C:C,"Chuva",PARADAS!D:D,B137)-SUMIFS(PARADAS!E:E,PARADAS!C:C,"Transporte",PARADAS!D:D,B137))</f>
        <v>3.1944444446708076E-2</v>
      </c>
      <c r="E137" s="1276">
        <f>IF($M$8=FALSE,0,SUMIFS(PARADAS!E:E,PARADAS!C:C,"Transporte",PARADAS!D:D,B137))</f>
        <v>0</v>
      </c>
      <c r="F137" s="1277">
        <f>SUMIFS(PARADAS!E:E,PARADAS!D:D,B137)</f>
        <v>0.30972222222771961</v>
      </c>
      <c r="G137" s="1276">
        <f>IF(B.Gráfico!$B137&lt;=$M$1,1-B.Gráfico!$F137,0)</f>
        <v>0.69027777777228039</v>
      </c>
    </row>
    <row r="138" spans="1:7" x14ac:dyDescent="0.2">
      <c r="A138" s="1274">
        <f t="shared" si="4"/>
        <v>135</v>
      </c>
      <c r="B138" s="1275">
        <f t="shared" si="5"/>
        <v>42605</v>
      </c>
      <c r="C138" s="1276">
        <f>IF($M$9=FALSE,0,SUMIFS(PARADAS!E:E,PARADAS!C:C,"Chuva",PARADAS!D:D,B138))</f>
        <v>0</v>
      </c>
      <c r="D138" s="1276">
        <f>IF($M$7=FALSE,0,SUMIFS(PARADAS!E:E,PARADAS!D:D,B138)-SUMIFS(PARADAS!E:E,PARADAS!C:C,"Chuva",PARADAS!D:D,B138)-SUMIFS(PARADAS!E:E,PARADAS!C:C,"Transporte",PARADAS!D:D,B138))</f>
        <v>0</v>
      </c>
      <c r="E138" s="1276">
        <f>IF($M$8=FALSE,0,SUMIFS(PARADAS!E:E,PARADAS!C:C,"Transporte",PARADAS!D:D,B138))</f>
        <v>3.1249999992724042E-2</v>
      </c>
      <c r="F138" s="1277">
        <f>SUMIFS(PARADAS!E:E,PARADAS!D:D,B138)</f>
        <v>3.1249999992724042E-2</v>
      </c>
      <c r="G138" s="1276">
        <f>IF(B.Gráfico!$B138&lt;=$M$1,1-B.Gráfico!$F138,0)</f>
        <v>0.96875000000727596</v>
      </c>
    </row>
    <row r="139" spans="1:7" x14ac:dyDescent="0.2">
      <c r="A139" s="1274">
        <f t="shared" si="4"/>
        <v>136</v>
      </c>
      <c r="B139" s="1275">
        <f t="shared" si="5"/>
        <v>42606</v>
      </c>
      <c r="C139" s="1276">
        <f>IF($M$9=FALSE,0,SUMIFS(PARADAS!E:E,PARADAS!C:C,"Chuva",PARADAS!D:D,B139))</f>
        <v>0</v>
      </c>
      <c r="D139" s="1276">
        <f>IF($M$7=FALSE,0,SUMIFS(PARADAS!E:E,PARADAS!D:D,B139)-SUMIFS(PARADAS!E:E,PARADAS!C:C,"Chuva",PARADAS!D:D,B139)-SUMIFS(PARADAS!E:E,PARADAS!C:C,"Transporte",PARADAS!D:D,B139))</f>
        <v>0</v>
      </c>
      <c r="E139" s="1276">
        <f>IF($M$8=FALSE,0,SUMIFS(PARADAS!E:E,PARADAS!C:C,"Transporte",PARADAS!D:D,B139))</f>
        <v>3.2638888893416151E-2</v>
      </c>
      <c r="F139" s="1277">
        <f>SUMIFS(PARADAS!E:E,PARADAS!D:D,B139)</f>
        <v>3.2638888893416151E-2</v>
      </c>
      <c r="G139" s="1276">
        <f>IF(B.Gráfico!$B139&lt;=$M$1,1-B.Gráfico!$F139,0)</f>
        <v>0.96736111110658385</v>
      </c>
    </row>
    <row r="140" spans="1:7" x14ac:dyDescent="0.2">
      <c r="A140" s="1274">
        <f t="shared" si="4"/>
        <v>137</v>
      </c>
      <c r="B140" s="1275">
        <f t="shared" si="5"/>
        <v>42607</v>
      </c>
      <c r="C140" s="1276">
        <f>IF($M$9=FALSE,0,SUMIFS(PARADAS!E:E,PARADAS!C:C,"Chuva",PARADAS!D:D,B140))</f>
        <v>0</v>
      </c>
      <c r="D140" s="1276">
        <f>IF($M$7=FALSE,0,SUMIFS(PARADAS!E:E,PARADAS!D:D,B140)-SUMIFS(PARADAS!E:E,PARADAS!C:C,"Chuva",PARADAS!D:D,B140)-SUMIFS(PARADAS!E:E,PARADAS!C:C,"Transporte",PARADAS!D:D,B140))</f>
        <v>0</v>
      </c>
      <c r="E140" s="1276">
        <f>IF($M$8=FALSE,0,SUMIFS(PARADAS!E:E,PARADAS!C:C,"Transporte",PARADAS!D:D,B140))</f>
        <v>4.9999999988358468E-2</v>
      </c>
      <c r="F140" s="1277">
        <f>SUMIFS(PARADAS!E:E,PARADAS!D:D,B140)</f>
        <v>4.9999999988358468E-2</v>
      </c>
      <c r="G140" s="1276">
        <f>IF(B.Gráfico!$B140&lt;=$M$1,1-B.Gráfico!$F140,0)</f>
        <v>0.95000000001164153</v>
      </c>
    </row>
    <row r="141" spans="1:7" x14ac:dyDescent="0.2">
      <c r="A141" s="1274">
        <f t="shared" si="4"/>
        <v>138</v>
      </c>
      <c r="B141" s="1275">
        <f t="shared" si="5"/>
        <v>42608</v>
      </c>
      <c r="C141" s="1276">
        <f>IF($M$9=FALSE,0,SUMIFS(PARADAS!E:E,PARADAS!C:C,"Chuva",PARADAS!D:D,B141))</f>
        <v>0</v>
      </c>
      <c r="D141" s="1276">
        <f>IF($M$7=FALSE,0,SUMIFS(PARADAS!E:E,PARADAS!D:D,B141)-SUMIFS(PARADAS!E:E,PARADAS!C:C,"Chuva",PARADAS!D:D,B141)-SUMIFS(PARADAS!E:E,PARADAS!C:C,"Transporte",PARADAS!D:D,B141))</f>
        <v>0</v>
      </c>
      <c r="E141" s="1276">
        <f>IF($M$8=FALSE,0,SUMIFS(PARADAS!E:E,PARADAS!C:C,"Transporte",PARADAS!D:D,B141))</f>
        <v>1.4583333329937886E-2</v>
      </c>
      <c r="F141" s="1277">
        <f>SUMIFS(PARADAS!E:E,PARADAS!D:D,B141)</f>
        <v>1.4583333329937886E-2</v>
      </c>
      <c r="G141" s="1276">
        <f>IF(B.Gráfico!$B141&lt;=$M$1,1-B.Gráfico!$F141,0)</f>
        <v>0.98541666667006211</v>
      </c>
    </row>
    <row r="142" spans="1:7" x14ac:dyDescent="0.2">
      <c r="A142" s="1274">
        <f t="shared" si="4"/>
        <v>139</v>
      </c>
      <c r="B142" s="1275">
        <f t="shared" si="5"/>
        <v>42609</v>
      </c>
      <c r="C142" s="1276">
        <f>IF($M$9=FALSE,0,SUMIFS(PARADAS!E:E,PARADAS!C:C,"Chuva",PARADAS!D:D,B142))</f>
        <v>0</v>
      </c>
      <c r="D142" s="1276">
        <f>IF($M$7=FALSE,0,SUMIFS(PARADAS!E:E,PARADAS!D:D,B142)-SUMIFS(PARADAS!E:E,PARADAS!C:C,"Chuva",PARADAS!D:D,B142)-SUMIFS(PARADAS!E:E,PARADAS!C:C,"Transporte",PARADAS!D:D,B142))</f>
        <v>3.1250000007275958E-2</v>
      </c>
      <c r="E142" s="1276">
        <f>IF($M$8=FALSE,0,SUMIFS(PARADAS!E:E,PARADAS!C:C,"Transporte",PARADAS!D:D,B142))</f>
        <v>4.2361111110949423E-2</v>
      </c>
      <c r="F142" s="1277">
        <f>SUMIFS(PARADAS!E:E,PARADAS!D:D,B142)</f>
        <v>7.3611111118225381E-2</v>
      </c>
      <c r="G142" s="1276">
        <f>IF(B.Gráfico!$B142&lt;=$M$1,1-B.Gráfico!$F142,0)</f>
        <v>0.92638888888177462</v>
      </c>
    </row>
    <row r="143" spans="1:7" x14ac:dyDescent="0.2">
      <c r="A143" s="1274">
        <f t="shared" si="4"/>
        <v>140</v>
      </c>
      <c r="B143" s="1275">
        <f t="shared" si="5"/>
        <v>42610</v>
      </c>
      <c r="C143" s="1276">
        <f>IF($M$9=FALSE,0,SUMIFS(PARADAS!E:E,PARADAS!C:C,"Chuva",PARADAS!D:D,B143))</f>
        <v>0</v>
      </c>
      <c r="D143" s="1276">
        <f>IF($M$7=FALSE,0,SUMIFS(PARADAS!E:E,PARADAS!D:D,B143)-SUMIFS(PARADAS!E:E,PARADAS!C:C,"Chuva",PARADAS!D:D,B143)-SUMIFS(PARADAS!E:E,PARADAS!C:C,"Transporte",PARADAS!D:D,B143))</f>
        <v>0</v>
      </c>
      <c r="E143" s="1276">
        <f>IF($M$8=FALSE,0,SUMIFS(PARADAS!E:E,PARADAS!C:C,"Transporte",PARADAS!D:D,B143))</f>
        <v>3.2638888886140194E-2</v>
      </c>
      <c r="F143" s="1277">
        <f>SUMIFS(PARADAS!E:E,PARADAS!D:D,B143)</f>
        <v>3.2638888886140194E-2</v>
      </c>
      <c r="G143" s="1276">
        <f>IF(B.Gráfico!$B143&lt;=$M$1,1-B.Gráfico!$F143,0)</f>
        <v>0.96736111111385981</v>
      </c>
    </row>
    <row r="144" spans="1:7" x14ac:dyDescent="0.2">
      <c r="A144" s="1274">
        <f t="shared" si="4"/>
        <v>141</v>
      </c>
      <c r="B144" s="1275">
        <f t="shared" si="5"/>
        <v>42611</v>
      </c>
      <c r="C144" s="1276">
        <f>IF($M$9=FALSE,0,SUMIFS(PARADAS!E:E,PARADAS!C:C,"Chuva",PARADAS!D:D,B144))</f>
        <v>0.34027777778101154</v>
      </c>
      <c r="D144" s="1276">
        <f>IF($M$7=FALSE,0,SUMIFS(PARADAS!E:E,PARADAS!D:D,B144)-SUMIFS(PARADAS!E:E,PARADAS!C:C,"Chuva",PARADAS!D:D,B144)-SUMIFS(PARADAS!E:E,PARADAS!C:C,"Transporte",PARADAS!D:D,B144))</f>
        <v>0</v>
      </c>
      <c r="E144" s="1276">
        <f>IF($M$8=FALSE,0,SUMIFS(PARADAS!E:E,PARADAS!C:C,"Transporte",PARADAS!D:D,B144))</f>
        <v>3.8194444459804799E-2</v>
      </c>
      <c r="F144" s="1277">
        <f>SUMIFS(PARADAS!E:E,PARADAS!D:D,B144)</f>
        <v>0.37847222224081634</v>
      </c>
      <c r="G144" s="1276">
        <f>IF(B.Gráfico!$B144&lt;=$M$1,1-B.Gráfico!$F144,0)</f>
        <v>0.62152777775918366</v>
      </c>
    </row>
    <row r="145" spans="1:7" x14ac:dyDescent="0.2">
      <c r="A145" s="1274">
        <f t="shared" si="4"/>
        <v>142</v>
      </c>
      <c r="B145" s="1275">
        <f t="shared" si="5"/>
        <v>42612</v>
      </c>
      <c r="C145" s="1276">
        <f>IF($M$9=FALSE,0,SUMIFS(PARADAS!E:E,PARADAS!C:C,"Chuva",PARADAS!D:D,B145))</f>
        <v>1</v>
      </c>
      <c r="D145" s="1276">
        <f>IF($M$7=FALSE,0,SUMIFS(PARADAS!E:E,PARADAS!D:D,B145)-SUMIFS(PARADAS!E:E,PARADAS!C:C,"Chuva",PARADAS!D:D,B145)-SUMIFS(PARADAS!E:E,PARADAS!C:C,"Transporte",PARADAS!D:D,B145))</f>
        <v>0</v>
      </c>
      <c r="E145" s="1276">
        <f>IF($M$8=FALSE,0,SUMIFS(PARADAS!E:E,PARADAS!C:C,"Transporte",PARADAS!D:D,B145))</f>
        <v>0</v>
      </c>
      <c r="F145" s="1277">
        <f>SUMIFS(PARADAS!E:E,PARADAS!D:D,B145)</f>
        <v>1</v>
      </c>
      <c r="G145" s="1276">
        <f>IF(B.Gráfico!$B145&lt;=$M$1,1-B.Gráfico!$F145,0)</f>
        <v>0</v>
      </c>
    </row>
    <row r="146" spans="1:7" x14ac:dyDescent="0.2">
      <c r="A146" s="1274">
        <f t="shared" si="4"/>
        <v>143</v>
      </c>
      <c r="B146" s="1275">
        <f t="shared" si="5"/>
        <v>42613</v>
      </c>
      <c r="C146" s="1276">
        <f>IF($M$9=FALSE,0,SUMIFS(PARADAS!E:E,PARADAS!C:C,"Chuva",PARADAS!D:D,B146))</f>
        <v>1</v>
      </c>
      <c r="D146" s="1276">
        <f>IF($M$7=FALSE,0,SUMIFS(PARADAS!E:E,PARADAS!D:D,B146)-SUMIFS(PARADAS!E:E,PARADAS!C:C,"Chuva",PARADAS!D:D,B146)-SUMIFS(PARADAS!E:E,PARADAS!C:C,"Transporte",PARADAS!D:D,B146))</f>
        <v>0</v>
      </c>
      <c r="E146" s="1276">
        <f>IF($M$8=FALSE,0,SUMIFS(PARADAS!E:E,PARADAS!C:C,"Transporte",PARADAS!D:D,B146))</f>
        <v>0</v>
      </c>
      <c r="F146" s="1277">
        <f>SUMIFS(PARADAS!E:E,PARADAS!D:D,B146)</f>
        <v>1</v>
      </c>
      <c r="G146" s="1276">
        <f>IF(B.Gráfico!$B146&lt;=$M$1,1-B.Gráfico!$F146,0)</f>
        <v>0</v>
      </c>
    </row>
    <row r="147" spans="1:7" x14ac:dyDescent="0.2">
      <c r="A147" s="1274">
        <f t="shared" si="4"/>
        <v>144</v>
      </c>
      <c r="B147" s="1275">
        <f t="shared" si="5"/>
        <v>42614</v>
      </c>
      <c r="C147" s="1276">
        <f>IF($M$9=FALSE,0,SUMIFS(PARADAS!E:E,PARADAS!C:C,"Chuva",PARADAS!D:D,B147))</f>
        <v>0.43472222222771961</v>
      </c>
      <c r="D147" s="1276">
        <f>IF($M$7=FALSE,0,SUMIFS(PARADAS!E:E,PARADAS!D:D,B147)-SUMIFS(PARADAS!E:E,PARADAS!C:C,"Chuva",PARADAS!D:D,B147)-SUMIFS(PARADAS!E:E,PARADAS!C:C,"Transporte",PARADAS!D:D,B147))</f>
        <v>0</v>
      </c>
      <c r="E147" s="1276">
        <f>IF($M$8=FALSE,0,SUMIFS(PARADAS!E:E,PARADAS!C:C,"Transporte",PARADAS!D:D,B147))</f>
        <v>0</v>
      </c>
      <c r="F147" s="1277">
        <f>SUMIFS(PARADAS!E:E,PARADAS!D:D,B147)</f>
        <v>0.43472222222771961</v>
      </c>
      <c r="G147" s="1276">
        <f>IF(B.Gráfico!$B147&lt;=$M$1,1-B.Gráfico!$F147,0)</f>
        <v>0.56527777777228039</v>
      </c>
    </row>
    <row r="148" spans="1:7" x14ac:dyDescent="0.2">
      <c r="A148" s="1274">
        <f t="shared" si="4"/>
        <v>145</v>
      </c>
      <c r="B148" s="1275">
        <f t="shared" si="5"/>
        <v>42615</v>
      </c>
      <c r="C148" s="1276">
        <f>IF($M$9=FALSE,0,SUMIFS(PARADAS!E:E,PARADAS!C:C,"Chuva",PARADAS!D:D,B148))</f>
        <v>4.3055555564933456E-2</v>
      </c>
      <c r="D148" s="1276">
        <f>IF($M$7=FALSE,0,SUMIFS(PARADAS!E:E,PARADAS!D:D,B148)-SUMIFS(PARADAS!E:E,PARADAS!C:C,"Chuva",PARADAS!D:D,B148)-SUMIFS(PARADAS!E:E,PARADAS!C:C,"Transporte",PARADAS!D:D,B148))</f>
        <v>0</v>
      </c>
      <c r="E148" s="1276">
        <f>IF($M$8=FALSE,0,SUMIFS(PARADAS!E:E,PARADAS!C:C,"Transporte",PARADAS!D:D,B148))</f>
        <v>0</v>
      </c>
      <c r="F148" s="1277">
        <f>SUMIFS(PARADAS!E:E,PARADAS!D:D,B148)</f>
        <v>4.3055555564933456E-2</v>
      </c>
      <c r="G148" s="1276">
        <f>IF(B.Gráfico!$B148&lt;=$M$1,1-B.Gráfico!$F148,0)</f>
        <v>0.95694444443506654</v>
      </c>
    </row>
    <row r="149" spans="1:7" x14ac:dyDescent="0.2">
      <c r="A149" s="1274">
        <f t="shared" si="4"/>
        <v>146</v>
      </c>
      <c r="B149" s="1275">
        <f t="shared" si="5"/>
        <v>42616</v>
      </c>
      <c r="C149" s="1276">
        <f>IF($M$9=FALSE,0,SUMIFS(PARADAS!E:E,PARADAS!C:C,"Chuva",PARADAS!D:D,B149))</f>
        <v>0.74444444444816327</v>
      </c>
      <c r="D149" s="1276">
        <f>IF($M$7=FALSE,0,SUMIFS(PARADAS!E:E,PARADAS!D:D,B149)-SUMIFS(PARADAS!E:E,PARADAS!C:C,"Chuva",PARADAS!D:D,B149)-SUMIFS(PARADAS!E:E,PARADAS!C:C,"Transporte",PARADAS!D:D,B149))</f>
        <v>0</v>
      </c>
      <c r="E149" s="1276">
        <f>IF($M$8=FALSE,0,SUMIFS(PARADAS!E:E,PARADAS!C:C,"Transporte",PARADAS!D:D,B149))</f>
        <v>0</v>
      </c>
      <c r="F149" s="1277">
        <f>SUMIFS(PARADAS!E:E,PARADAS!D:D,B149)</f>
        <v>0.74444444444816327</v>
      </c>
      <c r="G149" s="1276">
        <f>IF(B.Gráfico!$B149&lt;=$M$1,1-B.Gráfico!$F149,0)</f>
        <v>0.25555555555183673</v>
      </c>
    </row>
    <row r="150" spans="1:7" x14ac:dyDescent="0.2">
      <c r="A150" s="1274">
        <f t="shared" si="4"/>
        <v>147</v>
      </c>
      <c r="B150" s="1275">
        <f t="shared" si="5"/>
        <v>42617</v>
      </c>
      <c r="C150" s="1276">
        <f>IF($M$9=FALSE,0,SUMIFS(PARADAS!E:E,PARADAS!C:C,"Chuva",PARADAS!D:D,B150))</f>
        <v>1</v>
      </c>
      <c r="D150" s="1276">
        <f>IF($M$7=FALSE,0,SUMIFS(PARADAS!E:E,PARADAS!D:D,B150)-SUMIFS(PARADAS!E:E,PARADAS!C:C,"Chuva",PARADAS!D:D,B150)-SUMIFS(PARADAS!E:E,PARADAS!C:C,"Transporte",PARADAS!D:D,B150))</f>
        <v>0</v>
      </c>
      <c r="E150" s="1276">
        <f>IF($M$8=FALSE,0,SUMIFS(PARADAS!E:E,PARADAS!C:C,"Transporte",PARADAS!D:D,B150))</f>
        <v>0</v>
      </c>
      <c r="F150" s="1277">
        <f>SUMIFS(PARADAS!E:E,PARADAS!D:D,B150)</f>
        <v>1</v>
      </c>
      <c r="G150" s="1276">
        <f>IF(B.Gráfico!$B150&lt;=$M$1,1-B.Gráfico!$F150,0)</f>
        <v>0</v>
      </c>
    </row>
    <row r="151" spans="1:7" x14ac:dyDescent="0.2">
      <c r="A151" s="1274">
        <f t="shared" si="4"/>
        <v>148</v>
      </c>
      <c r="B151" s="1275">
        <f t="shared" si="5"/>
        <v>42618</v>
      </c>
      <c r="C151" s="1276">
        <f>IF($M$9=FALSE,0,SUMIFS(PARADAS!E:E,PARADAS!C:C,"Chuva",PARADAS!D:D,B151))</f>
        <v>1</v>
      </c>
      <c r="D151" s="1276">
        <f>IF($M$7=FALSE,0,SUMIFS(PARADAS!E:E,PARADAS!D:D,B151)-SUMIFS(PARADAS!E:E,PARADAS!C:C,"Chuva",PARADAS!D:D,B151)-SUMIFS(PARADAS!E:E,PARADAS!C:C,"Transporte",PARADAS!D:D,B151))</f>
        <v>0</v>
      </c>
      <c r="E151" s="1276">
        <f>IF($M$8=FALSE,0,SUMIFS(PARADAS!E:E,PARADAS!C:C,"Transporte",PARADAS!D:D,B151))</f>
        <v>0</v>
      </c>
      <c r="F151" s="1277">
        <f>SUMIFS(PARADAS!E:E,PARADAS!D:D,B151)</f>
        <v>1</v>
      </c>
      <c r="G151" s="1276">
        <f>IF(B.Gráfico!$B151&lt;=$M$1,1-B.Gráfico!$F151,0)</f>
        <v>0</v>
      </c>
    </row>
    <row r="152" spans="1:7" x14ac:dyDescent="0.2">
      <c r="A152" s="1274">
        <f t="shared" si="4"/>
        <v>149</v>
      </c>
      <c r="B152" s="1275">
        <f t="shared" si="5"/>
        <v>42619</v>
      </c>
      <c r="C152" s="1276">
        <f>IF($M$9=FALSE,0,SUMIFS(PARADAS!E:E,PARADAS!C:C,"Chuva",PARADAS!D:D,B152))</f>
        <v>1</v>
      </c>
      <c r="D152" s="1276">
        <f>IF($M$7=FALSE,0,SUMIFS(PARADAS!E:E,PARADAS!D:D,B152)-SUMIFS(PARADAS!E:E,PARADAS!C:C,"Chuva",PARADAS!D:D,B152)-SUMIFS(PARADAS!E:E,PARADAS!C:C,"Transporte",PARADAS!D:D,B152))</f>
        <v>0</v>
      </c>
      <c r="E152" s="1276">
        <f>IF($M$8=FALSE,0,SUMIFS(PARADAS!E:E,PARADAS!C:C,"Transporte",PARADAS!D:D,B152))</f>
        <v>0</v>
      </c>
      <c r="F152" s="1277">
        <f>SUMIFS(PARADAS!E:E,PARADAS!D:D,B152)</f>
        <v>1</v>
      </c>
      <c r="G152" s="1276">
        <f>IF(B.Gráfico!$B152&lt;=$M$1,1-B.Gráfico!$F152,0)</f>
        <v>0</v>
      </c>
    </row>
    <row r="153" spans="1:7" x14ac:dyDescent="0.2">
      <c r="A153" s="1274">
        <f t="shared" si="4"/>
        <v>150</v>
      </c>
      <c r="B153" s="1275">
        <f t="shared" si="5"/>
        <v>42620</v>
      </c>
      <c r="C153" s="1276">
        <f>IF($M$9=FALSE,0,SUMIFS(PARADAS!E:E,PARADAS!C:C,"Chuva",PARADAS!D:D,B153))</f>
        <v>0.85069444444444453</v>
      </c>
      <c r="D153" s="1276">
        <f>IF($M$7=FALSE,0,SUMIFS(PARADAS!E:E,PARADAS!D:D,B153)-SUMIFS(PARADAS!E:E,PARADAS!C:C,"Chuva",PARADAS!D:D,B153)-SUMIFS(PARADAS!E:E,PARADAS!C:C,"Transporte",PARADAS!D:D,B153))</f>
        <v>0</v>
      </c>
      <c r="E153" s="1276">
        <f>IF($M$8=FALSE,0,SUMIFS(PARADAS!E:E,PARADAS!C:C,"Transporte",PARADAS!D:D,B153))</f>
        <v>0</v>
      </c>
      <c r="F153" s="1277">
        <f>SUMIFS(PARADAS!E:E,PARADAS!D:D,B153)</f>
        <v>0.85069444444444453</v>
      </c>
      <c r="G153" s="1276">
        <f>IF(B.Gráfico!$B153&lt;=$M$1,1-B.Gráfico!$F153,0)</f>
        <v>0.14930555555555547</v>
      </c>
    </row>
    <row r="154" spans="1:7" x14ac:dyDescent="0.2">
      <c r="A154" s="1274">
        <f t="shared" si="4"/>
        <v>151</v>
      </c>
      <c r="B154" s="1275">
        <f t="shared" si="5"/>
        <v>42621</v>
      </c>
      <c r="C154" s="1276">
        <f>IF($M$9=FALSE,0,SUMIFS(PARADAS!E:E,PARADAS!C:C,"Chuva",PARADAS!D:D,B154))</f>
        <v>0.20833333333333334</v>
      </c>
      <c r="D154" s="1276">
        <f>IF($M$7=FALSE,0,SUMIFS(PARADAS!E:E,PARADAS!D:D,B154)-SUMIFS(PARADAS!E:E,PARADAS!C:C,"Chuva",PARADAS!D:D,B154)-SUMIFS(PARADAS!E:E,PARADAS!C:C,"Transporte",PARADAS!D:D,B154))</f>
        <v>3.9583333333333331E-2</v>
      </c>
      <c r="E154" s="1276">
        <f>IF($M$8=FALSE,0,SUMIFS(PARADAS!E:E,PARADAS!C:C,"Transporte",PARADAS!D:D,B154))</f>
        <v>0</v>
      </c>
      <c r="F154" s="1277">
        <f>SUMIFS(PARADAS!E:E,PARADAS!D:D,B154)</f>
        <v>0.24791666666666667</v>
      </c>
      <c r="G154" s="1276">
        <f>IF(B.Gráfico!$B154&lt;=$M$1,1-B.Gráfico!$F154,0)</f>
        <v>0.75208333333333333</v>
      </c>
    </row>
    <row r="155" spans="1:7" x14ac:dyDescent="0.2">
      <c r="A155" s="1274">
        <f t="shared" si="4"/>
        <v>152</v>
      </c>
      <c r="B155" s="1275">
        <f t="shared" si="5"/>
        <v>42622</v>
      </c>
      <c r="C155" s="1276">
        <f>IF($M$9=FALSE,0,SUMIFS(PARADAS!E:E,PARADAS!C:C,"Chuva",PARADAS!D:D,B155))</f>
        <v>0</v>
      </c>
      <c r="D155" s="1276">
        <f>IF($M$7=FALSE,0,SUMIFS(PARADAS!E:E,PARADAS!D:D,B155)-SUMIFS(PARADAS!E:E,PARADAS!C:C,"Chuva",PARADAS!D:D,B155)-SUMIFS(PARADAS!E:E,PARADAS!C:C,"Transporte",PARADAS!D:D,B155))</f>
        <v>0</v>
      </c>
      <c r="E155" s="1276">
        <f>IF($M$8=FALSE,0,SUMIFS(PARADAS!E:E,PARADAS!C:C,"Transporte",PARADAS!D:D,B155))</f>
        <v>0</v>
      </c>
      <c r="F155" s="1277">
        <f>SUMIFS(PARADAS!E:E,PARADAS!D:D,B155)</f>
        <v>0</v>
      </c>
      <c r="G155" s="1276">
        <f>IF(B.Gráfico!$B155&lt;=$M$1,1-B.Gráfico!$F155,0)</f>
        <v>1</v>
      </c>
    </row>
    <row r="156" spans="1:7" x14ac:dyDescent="0.2">
      <c r="A156" s="1274">
        <f t="shared" si="4"/>
        <v>153</v>
      </c>
      <c r="B156" s="1275">
        <f t="shared" si="5"/>
        <v>42623</v>
      </c>
      <c r="C156" s="1276">
        <f>IF($M$9=FALSE,0,SUMIFS(PARADAS!E:E,PARADAS!C:C,"Chuva",PARADAS!D:D,B156))</f>
        <v>1.7361111111111112E-2</v>
      </c>
      <c r="D156" s="1276">
        <f>IF($M$7=FALSE,0,SUMIFS(PARADAS!E:E,PARADAS!D:D,B156)-SUMIFS(PARADAS!E:E,PARADAS!C:C,"Chuva",PARADAS!D:D,B156)-SUMIFS(PARADAS!E:E,PARADAS!C:C,"Transporte",PARADAS!D:D,B156))</f>
        <v>-6.9388939039072284E-18</v>
      </c>
      <c r="E156" s="1276">
        <f>IF($M$8=FALSE,0,SUMIFS(PARADAS!E:E,PARADAS!C:C,"Transporte",PARADAS!D:D,B156))</f>
        <v>5.7638888888888892E-2</v>
      </c>
      <c r="F156" s="1277">
        <f>SUMIFS(PARADAS!E:E,PARADAS!D:D,B156)</f>
        <v>7.4999999999999997E-2</v>
      </c>
      <c r="G156" s="1276">
        <f>IF(B.Gráfico!$B156&lt;=$M$1,1-B.Gráfico!$F156,0)</f>
        <v>0.92500000000000004</v>
      </c>
    </row>
    <row r="157" spans="1:7" x14ac:dyDescent="0.2">
      <c r="A157" s="1274">
        <f t="shared" si="4"/>
        <v>154</v>
      </c>
      <c r="B157" s="1275">
        <f t="shared" si="5"/>
        <v>42624</v>
      </c>
      <c r="C157" s="1276">
        <f>IF($M$9=FALSE,0,SUMIFS(PARADAS!E:E,PARADAS!C:C,"Chuva",PARADAS!D:D,B157))</f>
        <v>0</v>
      </c>
      <c r="D157" s="1276">
        <f>IF($M$7=FALSE,0,SUMIFS(PARADAS!E:E,PARADAS!D:D,B157)-SUMIFS(PARADAS!E:E,PARADAS!C:C,"Chuva",PARADAS!D:D,B157)-SUMIFS(PARADAS!E:E,PARADAS!C:C,"Transporte",PARADAS!D:D,B157))</f>
        <v>0</v>
      </c>
      <c r="E157" s="1276">
        <f>IF($M$8=FALSE,0,SUMIFS(PARADAS!E:E,PARADAS!C:C,"Transporte",PARADAS!D:D,B157))</f>
        <v>0</v>
      </c>
      <c r="F157" s="1277">
        <f>SUMIFS(PARADAS!E:E,PARADAS!D:D,B157)</f>
        <v>0</v>
      </c>
      <c r="G157" s="1276">
        <f>IF(B.Gráfico!$B157&lt;=$M$1,1-B.Gráfico!$F157,0)</f>
        <v>1</v>
      </c>
    </row>
    <row r="158" spans="1:7" x14ac:dyDescent="0.2">
      <c r="A158" s="1274">
        <f t="shared" si="4"/>
        <v>155</v>
      </c>
      <c r="B158" s="1275">
        <f t="shared" si="5"/>
        <v>42625</v>
      </c>
      <c r="C158" s="1276">
        <f>IF($M$9=FALSE,0,SUMIFS(PARADAS!E:E,PARADAS!C:C,"Chuva",PARADAS!D:D,B158))</f>
        <v>0</v>
      </c>
      <c r="D158" s="1276">
        <f>IF($M$7=FALSE,0,SUMIFS(PARADAS!E:E,PARADAS!D:D,B158)-SUMIFS(PARADAS!E:E,PARADAS!C:C,"Chuva",PARADAS!D:D,B158)-SUMIFS(PARADAS!E:E,PARADAS!C:C,"Transporte",PARADAS!D:D,B158))</f>
        <v>0</v>
      </c>
      <c r="E158" s="1276">
        <f>IF($M$8=FALSE,0,SUMIFS(PARADAS!E:E,PARADAS!C:C,"Transporte",PARADAS!D:D,B158))</f>
        <v>0</v>
      </c>
      <c r="F158" s="1277">
        <f>SUMIFS(PARADAS!E:E,PARADAS!D:D,B158)</f>
        <v>0</v>
      </c>
      <c r="G158" s="1276">
        <f>IF(B.Gráfico!$B158&lt;=$M$1,1-B.Gráfico!$F158,0)</f>
        <v>1</v>
      </c>
    </row>
    <row r="159" spans="1:7" x14ac:dyDescent="0.2">
      <c r="A159" s="1274">
        <f t="shared" si="4"/>
        <v>156</v>
      </c>
      <c r="B159" s="1275">
        <f t="shared" si="5"/>
        <v>42626</v>
      </c>
      <c r="C159" s="1276">
        <f>IF($M$9=FALSE,0,SUMIFS(PARADAS!E:E,PARADAS!C:C,"Chuva",PARADAS!D:D,B159))</f>
        <v>0</v>
      </c>
      <c r="D159" s="1276">
        <f>IF($M$7=FALSE,0,SUMIFS(PARADAS!E:E,PARADAS!D:D,B159)-SUMIFS(PARADAS!E:E,PARADAS!C:C,"Chuva",PARADAS!D:D,B159)-SUMIFS(PARADAS!E:E,PARADAS!C:C,"Transporte",PARADAS!D:D,B159))</f>
        <v>6.8750000000000006E-2</v>
      </c>
      <c r="E159" s="1276">
        <f>IF($M$8=FALSE,0,SUMIFS(PARADAS!E:E,PARADAS!C:C,"Transporte",PARADAS!D:D,B159))</f>
        <v>0</v>
      </c>
      <c r="F159" s="1277">
        <f>SUMIFS(PARADAS!E:E,PARADAS!D:D,B159)</f>
        <v>6.8750000000000006E-2</v>
      </c>
      <c r="G159" s="1276">
        <f>IF(B.Gráfico!$B159&lt;=$M$1,1-B.Gráfico!$F159,0)</f>
        <v>0.93125000000000002</v>
      </c>
    </row>
    <row r="160" spans="1:7" x14ac:dyDescent="0.2">
      <c r="A160" s="1274">
        <f t="shared" si="4"/>
        <v>157</v>
      </c>
      <c r="B160" s="1275">
        <f t="shared" si="5"/>
        <v>42627</v>
      </c>
      <c r="C160" s="1276">
        <f>IF($M$9=FALSE,0,SUMIFS(PARADAS!E:E,PARADAS!C:C,"Chuva",PARADAS!D:D,B160))</f>
        <v>0</v>
      </c>
      <c r="D160" s="1276">
        <f>IF($M$7=FALSE,0,SUMIFS(PARADAS!E:E,PARADAS!D:D,B160)-SUMIFS(PARADAS!E:E,PARADAS!C:C,"Chuva",PARADAS!D:D,B160)-SUMIFS(PARADAS!E:E,PARADAS!C:C,"Transporte",PARADAS!D:D,B160))</f>
        <v>8.3333333333333332E-3</v>
      </c>
      <c r="E160" s="1276">
        <f>IF($M$8=FALSE,0,SUMIFS(PARADAS!E:E,PARADAS!C:C,"Transporte",PARADAS!D:D,B160))</f>
        <v>0</v>
      </c>
      <c r="F160" s="1277">
        <f>SUMIFS(PARADAS!E:E,PARADAS!D:D,B160)</f>
        <v>8.3333333333333332E-3</v>
      </c>
      <c r="G160" s="1276">
        <f>IF(B.Gráfico!$B160&lt;=$M$1,1-B.Gráfico!$F160,0)</f>
        <v>0.9916666666666667</v>
      </c>
    </row>
    <row r="161" spans="1:7" x14ac:dyDescent="0.2">
      <c r="A161" s="1274">
        <f t="shared" si="4"/>
        <v>158</v>
      </c>
      <c r="B161" s="1275">
        <f t="shared" si="5"/>
        <v>42628</v>
      </c>
      <c r="C161" s="1276">
        <f>IF($M$9=FALSE,0,SUMIFS(PARADAS!E:E,PARADAS!C:C,"Chuva",PARADAS!D:D,B161))</f>
        <v>0</v>
      </c>
      <c r="D161" s="1276">
        <f>IF($M$7=FALSE,0,SUMIFS(PARADAS!E:E,PARADAS!D:D,B161)-SUMIFS(PARADAS!E:E,PARADAS!C:C,"Chuva",PARADAS!D:D,B161)-SUMIFS(PARADAS!E:E,PARADAS!C:C,"Transporte",PARADAS!D:D,B161))</f>
        <v>0</v>
      </c>
      <c r="E161" s="1276">
        <f>IF($M$8=FALSE,0,SUMIFS(PARADAS!E:E,PARADAS!C:C,"Transporte",PARADAS!D:D,B161))</f>
        <v>9.7222222222222224E-3</v>
      </c>
      <c r="F161" s="1277">
        <f>SUMIFS(PARADAS!E:E,PARADAS!D:D,B161)</f>
        <v>9.7222222222222224E-3</v>
      </c>
      <c r="G161" s="1276">
        <f>IF(B.Gráfico!$B161&lt;=$M$1,1-B.Gráfico!$F161,0)</f>
        <v>0.99027777777777781</v>
      </c>
    </row>
    <row r="162" spans="1:7" x14ac:dyDescent="0.2">
      <c r="A162" s="1274">
        <f t="shared" si="4"/>
        <v>159</v>
      </c>
      <c r="B162" s="1275">
        <f t="shared" si="5"/>
        <v>42629</v>
      </c>
      <c r="C162" s="1276">
        <f>IF($M$9=FALSE,0,SUMIFS(PARADAS!E:E,PARADAS!C:C,"Chuva",PARADAS!D:D,B162))</f>
        <v>0</v>
      </c>
      <c r="D162" s="1276">
        <f>IF($M$7=FALSE,0,SUMIFS(PARADAS!E:E,PARADAS!D:D,B162)-SUMIFS(PARADAS!E:E,PARADAS!C:C,"Chuva",PARADAS!D:D,B162)-SUMIFS(PARADAS!E:E,PARADAS!C:C,"Transporte",PARADAS!D:D,B162))</f>
        <v>0</v>
      </c>
      <c r="E162" s="1276">
        <f>IF($M$8=FALSE,0,SUMIFS(PARADAS!E:E,PARADAS!C:C,"Transporte",PARADAS!D:D,B162))</f>
        <v>5.1388888888888887E-2</v>
      </c>
      <c r="F162" s="1277">
        <f>SUMIFS(PARADAS!E:E,PARADAS!D:D,B162)</f>
        <v>5.1388888888888887E-2</v>
      </c>
      <c r="G162" s="1276">
        <f>IF(B.Gráfico!$B162&lt;=$M$1,1-B.Gráfico!$F162,0)</f>
        <v>0.94861111111111107</v>
      </c>
    </row>
    <row r="163" spans="1:7" x14ac:dyDescent="0.2">
      <c r="A163" s="1274">
        <f t="shared" si="4"/>
        <v>160</v>
      </c>
      <c r="B163" s="1275">
        <f t="shared" si="5"/>
        <v>42630</v>
      </c>
      <c r="C163" s="1276">
        <f>IF($M$9=FALSE,0,SUMIFS(PARADAS!E:E,PARADAS!C:C,"Chuva",PARADAS!D:D,B163))</f>
        <v>0</v>
      </c>
      <c r="D163" s="1276">
        <f>IF($M$7=FALSE,0,SUMIFS(PARADAS!E:E,PARADAS!D:D,B163)-SUMIFS(PARADAS!E:E,PARADAS!C:C,"Chuva",PARADAS!D:D,B163)-SUMIFS(PARADAS!E:E,PARADAS!C:C,"Transporte",PARADAS!D:D,B163))</f>
        <v>0</v>
      </c>
      <c r="E163" s="1276">
        <f>IF($M$8=FALSE,0,SUMIFS(PARADAS!E:E,PARADAS!C:C,"Transporte",PARADAS!D:D,B163))</f>
        <v>2.9166666666666667E-2</v>
      </c>
      <c r="F163" s="1277">
        <f>SUMIFS(PARADAS!E:E,PARADAS!D:D,B163)</f>
        <v>2.9166666666666667E-2</v>
      </c>
      <c r="G163" s="1276">
        <f>IF(B.Gráfico!$B163&lt;=$M$1,1-B.Gráfico!$F163,0)</f>
        <v>0.97083333333333333</v>
      </c>
    </row>
    <row r="164" spans="1:7" x14ac:dyDescent="0.2">
      <c r="A164" s="1274">
        <f t="shared" si="4"/>
        <v>161</v>
      </c>
      <c r="B164" s="1275">
        <f t="shared" si="5"/>
        <v>42631</v>
      </c>
      <c r="C164" s="1276">
        <f>IF($M$9=FALSE,0,SUMIFS(PARADAS!E:E,PARADAS!C:C,"Chuva",PARADAS!D:D,B164))</f>
        <v>0</v>
      </c>
      <c r="D164" s="1276">
        <f>IF($M$7=FALSE,0,SUMIFS(PARADAS!E:E,PARADAS!D:D,B164)-SUMIFS(PARADAS!E:E,PARADAS!C:C,"Chuva",PARADAS!D:D,B164)-SUMIFS(PARADAS!E:E,PARADAS!C:C,"Transporte",PARADAS!D:D,B164))</f>
        <v>9.2361111111111102E-2</v>
      </c>
      <c r="E164" s="1276">
        <f>IF($M$8=FALSE,0,SUMIFS(PARADAS!E:E,PARADAS!C:C,"Transporte",PARADAS!D:D,B164))</f>
        <v>1.0416666666666666E-2</v>
      </c>
      <c r="F164" s="1277">
        <f>SUMIFS(PARADAS!E:E,PARADAS!D:D,B164)</f>
        <v>0.10277777777777777</v>
      </c>
      <c r="G164" s="1276">
        <f>IF(B.Gráfico!$B164&lt;=$M$1,1-B.Gráfico!$F164,0)</f>
        <v>0.89722222222222225</v>
      </c>
    </row>
    <row r="165" spans="1:7" x14ac:dyDescent="0.2">
      <c r="A165" s="1274">
        <f t="shared" si="4"/>
        <v>162</v>
      </c>
      <c r="B165" s="1275">
        <f t="shared" si="5"/>
        <v>42632</v>
      </c>
      <c r="C165" s="1276">
        <f>IF($M$9=FALSE,0,SUMIFS(PARADAS!E:E,PARADAS!C:C,"Chuva",PARADAS!D:D,B165))</f>
        <v>0.47986111111111107</v>
      </c>
      <c r="D165" s="1276">
        <f>IF($M$7=FALSE,0,SUMIFS(PARADAS!E:E,PARADAS!D:D,B165)-SUMIFS(PARADAS!E:E,PARADAS!C:C,"Chuva",PARADAS!D:D,B165)-SUMIFS(PARADAS!E:E,PARADAS!C:C,"Transporte",PARADAS!D:D,B165))</f>
        <v>4.2361111111111072E-2</v>
      </c>
      <c r="E165" s="1276">
        <f>IF($M$8=FALSE,0,SUMIFS(PARADAS!E:E,PARADAS!C:C,"Transporte",PARADAS!D:D,B165))</f>
        <v>0</v>
      </c>
      <c r="F165" s="1277">
        <f>SUMIFS(PARADAS!E:E,PARADAS!D:D,B165)</f>
        <v>0.52222222222222214</v>
      </c>
      <c r="G165" s="1276">
        <f>IF(B.Gráfico!$B165&lt;=$M$1,1-B.Gráfico!$F165,0)</f>
        <v>0.47777777777777786</v>
      </c>
    </row>
    <row r="166" spans="1:7" x14ac:dyDescent="0.2">
      <c r="A166" s="1274">
        <f t="shared" si="4"/>
        <v>163</v>
      </c>
      <c r="B166" s="1275">
        <f t="shared" si="5"/>
        <v>42633</v>
      </c>
      <c r="C166" s="1276">
        <f>IF($M$9=FALSE,0,SUMIFS(PARADAS!E:E,PARADAS!C:C,"Chuva",PARADAS!D:D,B166))</f>
        <v>0.16041666666666668</v>
      </c>
      <c r="D166" s="1276">
        <f>IF($M$7=FALSE,0,SUMIFS(PARADAS!E:E,PARADAS!D:D,B166)-SUMIFS(PARADAS!E:E,PARADAS!C:C,"Chuva",PARADAS!D:D,B166)-SUMIFS(PARADAS!E:E,PARADAS!C:C,"Transporte",PARADAS!D:D,B166))</f>
        <v>9.3749999999999972E-2</v>
      </c>
      <c r="E166" s="1276">
        <f>IF($M$8=FALSE,0,SUMIFS(PARADAS!E:E,PARADAS!C:C,"Transporte",PARADAS!D:D,B166))</f>
        <v>0</v>
      </c>
      <c r="F166" s="1277">
        <f>SUMIFS(PARADAS!E:E,PARADAS!D:D,B166)</f>
        <v>0.25416666666666665</v>
      </c>
      <c r="G166" s="1276">
        <f>IF(B.Gráfico!$B166&lt;=$M$1,1-B.Gráfico!$F166,0)</f>
        <v>0.74583333333333335</v>
      </c>
    </row>
    <row r="167" spans="1:7" x14ac:dyDescent="0.2">
      <c r="A167" s="1274">
        <f t="shared" si="4"/>
        <v>164</v>
      </c>
      <c r="B167" s="1275">
        <f t="shared" si="5"/>
        <v>42634</v>
      </c>
      <c r="C167" s="1276">
        <f>IF($M$9=FALSE,0,SUMIFS(PARADAS!E:E,PARADAS!C:C,"Chuva",PARADAS!D:D,B167))</f>
        <v>0</v>
      </c>
      <c r="D167" s="1276">
        <f>IF($M$7=FALSE,0,SUMIFS(PARADAS!E:E,PARADAS!D:D,B167)-SUMIFS(PARADAS!E:E,PARADAS!C:C,"Chuva",PARADAS!D:D,B167)-SUMIFS(PARADAS!E:E,PARADAS!C:C,"Transporte",PARADAS!D:D,B167))</f>
        <v>0</v>
      </c>
      <c r="E167" s="1276">
        <f>IF($M$8=FALSE,0,SUMIFS(PARADAS!E:E,PARADAS!C:C,"Transporte",PARADAS!D:D,B167))</f>
        <v>2.0833333333333332E-2</v>
      </c>
      <c r="F167" s="1277">
        <f>SUMIFS(PARADAS!E:E,PARADAS!D:D,B167)</f>
        <v>2.0833333333333332E-2</v>
      </c>
      <c r="G167" s="1276">
        <f>IF(B.Gráfico!$B167&lt;=$M$1,1-B.Gráfico!$F167,0)</f>
        <v>0.97916666666666663</v>
      </c>
    </row>
    <row r="168" spans="1:7" x14ac:dyDescent="0.2">
      <c r="A168" s="1274">
        <f t="shared" si="4"/>
        <v>165</v>
      </c>
      <c r="B168" s="1275">
        <f t="shared" si="5"/>
        <v>42635</v>
      </c>
      <c r="C168" s="1276">
        <f>IF($M$9=FALSE,0,SUMIFS(PARADAS!E:E,PARADAS!C:C,"Chuva",PARADAS!D:D,B168))</f>
        <v>0</v>
      </c>
      <c r="D168" s="1276">
        <f>IF($M$7=FALSE,0,SUMIFS(PARADAS!E:E,PARADAS!D:D,B168)-SUMIFS(PARADAS!E:E,PARADAS!C:C,"Chuva",PARADAS!D:D,B168)-SUMIFS(PARADAS!E:E,PARADAS!C:C,"Transporte",PARADAS!D:D,B168))</f>
        <v>2.6388888888888892E-2</v>
      </c>
      <c r="E168" s="1276">
        <f>IF($M$8=FALSE,0,SUMIFS(PARADAS!E:E,PARADAS!C:C,"Transporte",PARADAS!D:D,B168))</f>
        <v>0</v>
      </c>
      <c r="F168" s="1277">
        <f>SUMIFS(PARADAS!E:E,PARADAS!D:D,B168)</f>
        <v>2.6388888888888892E-2</v>
      </c>
      <c r="G168" s="1276">
        <f>IF(B.Gráfico!$B168&lt;=$M$1,1-B.Gráfico!$F168,0)</f>
        <v>0.97361111111111109</v>
      </c>
    </row>
    <row r="169" spans="1:7" x14ac:dyDescent="0.2">
      <c r="A169" s="1274">
        <f t="shared" si="4"/>
        <v>166</v>
      </c>
      <c r="B169" s="1275">
        <f t="shared" si="5"/>
        <v>42636</v>
      </c>
      <c r="C169" s="1276">
        <f>IF($M$9=FALSE,0,SUMIFS(PARADAS!E:E,PARADAS!C:C,"Chuva",PARADAS!D:D,B169))</f>
        <v>0</v>
      </c>
      <c r="D169" s="1276">
        <f>IF($M$7=FALSE,0,SUMIFS(PARADAS!E:E,PARADAS!D:D,B169)-SUMIFS(PARADAS!E:E,PARADAS!C:C,"Chuva",PARADAS!D:D,B169)-SUMIFS(PARADAS!E:E,PARADAS!C:C,"Transporte",PARADAS!D:D,B169))</f>
        <v>0</v>
      </c>
      <c r="E169" s="1276">
        <f>IF($M$8=FALSE,0,SUMIFS(PARADAS!E:E,PARADAS!C:C,"Transporte",PARADAS!D:D,B169))</f>
        <v>5.2083333333333336E-2</v>
      </c>
      <c r="F169" s="1277">
        <f>SUMIFS(PARADAS!E:E,PARADAS!D:D,B169)</f>
        <v>5.2083333333333336E-2</v>
      </c>
      <c r="G169" s="1276">
        <f>IF(B.Gráfico!$B169&lt;=$M$1,1-B.Gráfico!$F169,0)</f>
        <v>0.94791666666666663</v>
      </c>
    </row>
    <row r="170" spans="1:7" x14ac:dyDescent="0.2">
      <c r="A170" s="1274">
        <f t="shared" si="4"/>
        <v>167</v>
      </c>
      <c r="B170" s="1275">
        <f t="shared" si="5"/>
        <v>42637</v>
      </c>
      <c r="C170" s="1276">
        <f>IF($M$9=FALSE,0,SUMIFS(PARADAS!E:E,PARADAS!C:C,"Chuva",PARADAS!D:D,B170))</f>
        <v>0</v>
      </c>
      <c r="D170" s="1276">
        <f>IF($M$7=FALSE,0,SUMIFS(PARADAS!E:E,PARADAS!D:D,B170)-SUMIFS(PARADAS!E:E,PARADAS!C:C,"Chuva",PARADAS!D:D,B170)-SUMIFS(PARADAS!E:E,PARADAS!C:C,"Transporte",PARADAS!D:D,B170))</f>
        <v>0</v>
      </c>
      <c r="E170" s="1276">
        <f>IF($M$8=FALSE,0,SUMIFS(PARADAS!E:E,PARADAS!C:C,"Transporte",PARADAS!D:D,B170))</f>
        <v>1.7361111111111112E-2</v>
      </c>
      <c r="F170" s="1277">
        <f>SUMIFS(PARADAS!E:E,PARADAS!D:D,B170)</f>
        <v>1.7361111111111112E-2</v>
      </c>
      <c r="G170" s="1276">
        <f>IF(B.Gráfico!$B170&lt;=$M$1,1-B.Gráfico!$F170,0)</f>
        <v>0.98263888888888884</v>
      </c>
    </row>
    <row r="171" spans="1:7" x14ac:dyDescent="0.2">
      <c r="A171" s="1274">
        <f t="shared" si="4"/>
        <v>168</v>
      </c>
      <c r="B171" s="1275">
        <f t="shared" si="5"/>
        <v>42638</v>
      </c>
      <c r="C171" s="1276">
        <f>IF($M$9=FALSE,0,SUMIFS(PARADAS!E:E,PARADAS!C:C,"Chuva",PARADAS!D:D,B171))</f>
        <v>0</v>
      </c>
      <c r="D171" s="1276">
        <f>IF($M$7=FALSE,0,SUMIFS(PARADAS!E:E,PARADAS!D:D,B171)-SUMIFS(PARADAS!E:E,PARADAS!C:C,"Chuva",PARADAS!D:D,B171)-SUMIFS(PARADAS!E:E,PARADAS!C:C,"Transporte",PARADAS!D:D,B171))</f>
        <v>0</v>
      </c>
      <c r="E171" s="1276">
        <f>IF($M$8=FALSE,0,SUMIFS(PARADAS!E:E,PARADAS!C:C,"Transporte",PARADAS!D:D,B171))</f>
        <v>0</v>
      </c>
      <c r="F171" s="1277">
        <f>SUMIFS(PARADAS!E:E,PARADAS!D:D,B171)</f>
        <v>0</v>
      </c>
      <c r="G171" s="1276">
        <f>IF(B.Gráfico!$B171&lt;=$M$1,1-B.Gráfico!$F171,0)</f>
        <v>1</v>
      </c>
    </row>
    <row r="172" spans="1:7" x14ac:dyDescent="0.2">
      <c r="A172" s="1274">
        <f t="shared" si="4"/>
        <v>169</v>
      </c>
      <c r="B172" s="1275">
        <f t="shared" si="5"/>
        <v>42639</v>
      </c>
      <c r="C172" s="1276">
        <f>IF($M$9=FALSE,0,SUMIFS(PARADAS!E:E,PARADAS!C:C,"Chuva",PARADAS!D:D,B172))</f>
        <v>0</v>
      </c>
      <c r="D172" s="1276">
        <f>IF($M$7=FALSE,0,SUMIFS(PARADAS!E:E,PARADAS!D:D,B172)-SUMIFS(PARADAS!E:E,PARADAS!C:C,"Chuva",PARADAS!D:D,B172)-SUMIFS(PARADAS!E:E,PARADAS!C:C,"Transporte",PARADAS!D:D,B172))</f>
        <v>0</v>
      </c>
      <c r="E172" s="1276">
        <f>IF($M$8=FALSE,0,SUMIFS(PARADAS!E:E,PARADAS!C:C,"Transporte",PARADAS!D:D,B172))</f>
        <v>0</v>
      </c>
      <c r="F172" s="1277">
        <f>SUMIFS(PARADAS!E:E,PARADAS!D:D,B172)</f>
        <v>0</v>
      </c>
      <c r="G172" s="1276">
        <f>IF(B.Gráfico!$B172&lt;=$M$1,1-B.Gráfico!$F172,0)</f>
        <v>1</v>
      </c>
    </row>
    <row r="173" spans="1:7" x14ac:dyDescent="0.2">
      <c r="A173" s="1274">
        <f t="shared" si="4"/>
        <v>170</v>
      </c>
      <c r="B173" s="1275">
        <f t="shared" si="5"/>
        <v>42640</v>
      </c>
      <c r="C173" s="1276">
        <f>IF($M$9=FALSE,0,SUMIFS(PARADAS!E:E,PARADAS!C:C,"Chuva",PARADAS!D:D,B173))</f>
        <v>0</v>
      </c>
      <c r="D173" s="1276">
        <f>IF($M$7=FALSE,0,SUMIFS(PARADAS!E:E,PARADAS!D:D,B173)-SUMIFS(PARADAS!E:E,PARADAS!C:C,"Chuva",PARADAS!D:D,B173)-SUMIFS(PARADAS!E:E,PARADAS!C:C,"Transporte",PARADAS!D:D,B173))</f>
        <v>0</v>
      </c>
      <c r="E173" s="1276">
        <f>IF($M$8=FALSE,0,SUMIFS(PARADAS!E:E,PARADAS!C:C,"Transporte",PARADAS!D:D,B173))</f>
        <v>0</v>
      </c>
      <c r="F173" s="1277">
        <f>SUMIFS(PARADAS!E:E,PARADAS!D:D,B173)</f>
        <v>0</v>
      </c>
      <c r="G173" s="1276">
        <f>IF(B.Gráfico!$B173&lt;=$M$1,1-B.Gráfico!$F173,0)</f>
        <v>1</v>
      </c>
    </row>
    <row r="174" spans="1:7" x14ac:dyDescent="0.2">
      <c r="A174" s="1274">
        <f t="shared" si="4"/>
        <v>171</v>
      </c>
      <c r="B174" s="1275">
        <f t="shared" si="5"/>
        <v>42641</v>
      </c>
      <c r="C174" s="1276">
        <f>IF($M$9=FALSE,0,SUMIFS(PARADAS!E:E,PARADAS!C:C,"Chuva",PARADAS!D:D,B174))</f>
        <v>0</v>
      </c>
      <c r="D174" s="1276">
        <f>IF($M$7=FALSE,0,SUMIFS(PARADAS!E:E,PARADAS!D:D,B174)-SUMIFS(PARADAS!E:E,PARADAS!C:C,"Chuva",PARADAS!D:D,B174)-SUMIFS(PARADAS!E:E,PARADAS!C:C,"Transporte",PARADAS!D:D,B174))</f>
        <v>0</v>
      </c>
      <c r="E174" s="1276">
        <f>IF($M$8=FALSE,0,SUMIFS(PARADAS!E:E,PARADAS!C:C,"Transporte",PARADAS!D:D,B174))</f>
        <v>3.7499999999999999E-2</v>
      </c>
      <c r="F174" s="1277">
        <f>SUMIFS(PARADAS!E:E,PARADAS!D:D,B174)</f>
        <v>3.7499999999999999E-2</v>
      </c>
      <c r="G174" s="1276">
        <f>IF(B.Gráfico!$B174&lt;=$M$1,1-B.Gráfico!$F174,0)</f>
        <v>0.96250000000000002</v>
      </c>
    </row>
    <row r="175" spans="1:7" x14ac:dyDescent="0.2">
      <c r="A175" s="1274">
        <f t="shared" si="4"/>
        <v>172</v>
      </c>
      <c r="B175" s="1275">
        <f t="shared" si="5"/>
        <v>42642</v>
      </c>
      <c r="C175" s="1276">
        <f>IF($M$9=FALSE,0,SUMIFS(PARADAS!E:E,PARADAS!C:C,"Chuva",PARADAS!D:D,B175))</f>
        <v>0</v>
      </c>
      <c r="D175" s="1276">
        <f>IF($M$7=FALSE,0,SUMIFS(PARADAS!E:E,PARADAS!D:D,B175)-SUMIFS(PARADAS!E:E,PARADAS!C:C,"Chuva",PARADAS!D:D,B175)-SUMIFS(PARADAS!E:E,PARADAS!C:C,"Transporte",PARADAS!D:D,B175))</f>
        <v>0</v>
      </c>
      <c r="E175" s="1276">
        <f>IF($M$8=FALSE,0,SUMIFS(PARADAS!E:E,PARADAS!C:C,"Transporte",PARADAS!D:D,B175))</f>
        <v>3.6805555555555557E-2</v>
      </c>
      <c r="F175" s="1277">
        <f>SUMIFS(PARADAS!E:E,PARADAS!D:D,B175)</f>
        <v>3.6805555555555557E-2</v>
      </c>
      <c r="G175" s="1276">
        <f>IF(B.Gráfico!$B175&lt;=$M$1,1-B.Gráfico!$F175,0)</f>
        <v>0.96319444444444446</v>
      </c>
    </row>
    <row r="176" spans="1:7" x14ac:dyDescent="0.2">
      <c r="A176" s="1274">
        <f t="shared" si="4"/>
        <v>173</v>
      </c>
      <c r="B176" s="1275">
        <f t="shared" si="5"/>
        <v>42643</v>
      </c>
      <c r="C176" s="1276">
        <f>IF($M$9=FALSE,0,SUMIFS(PARADAS!E:E,PARADAS!C:C,"Chuva",PARADAS!D:D,B176))</f>
        <v>0</v>
      </c>
      <c r="D176" s="1276">
        <f>IF($M$7=FALSE,0,SUMIFS(PARADAS!E:E,PARADAS!D:D,B176)-SUMIFS(PARADAS!E:E,PARADAS!C:C,"Chuva",PARADAS!D:D,B176)-SUMIFS(PARADAS!E:E,PARADAS!C:C,"Transporte",PARADAS!D:D,B176))</f>
        <v>0</v>
      </c>
      <c r="E176" s="1276">
        <f>IF($M$8=FALSE,0,SUMIFS(PARADAS!E:E,PARADAS!C:C,"Transporte",PARADAS!D:D,B176))</f>
        <v>0</v>
      </c>
      <c r="F176" s="1277">
        <f>SUMIFS(PARADAS!E:E,PARADAS!D:D,B176)</f>
        <v>0</v>
      </c>
      <c r="G176" s="1276">
        <f>IF(B.Gráfico!$B176&lt;=$M$1,1-B.Gráfico!$F176,0)</f>
        <v>1</v>
      </c>
    </row>
    <row r="177" spans="1:7" x14ac:dyDescent="0.2">
      <c r="A177" s="1274">
        <f t="shared" si="4"/>
        <v>174</v>
      </c>
      <c r="B177" s="1275">
        <f t="shared" si="5"/>
        <v>42644</v>
      </c>
      <c r="C177" s="1276">
        <f>IF($M$9=FALSE,0,SUMIFS(PARADAS!E:E,PARADAS!C:C,"Chuva",PARADAS!D:D,B177))</f>
        <v>0</v>
      </c>
      <c r="D177" s="1276">
        <f>IF($M$7=FALSE,0,SUMIFS(PARADAS!E:E,PARADAS!D:D,B177)-SUMIFS(PARADAS!E:E,PARADAS!C:C,"Chuva",PARADAS!D:D,B177)-SUMIFS(PARADAS!E:E,PARADAS!C:C,"Transporte",PARADAS!D:D,B177))</f>
        <v>0</v>
      </c>
      <c r="E177" s="1276">
        <f>IF($M$8=FALSE,0,SUMIFS(PARADAS!E:E,PARADAS!C:C,"Transporte",PARADAS!D:D,B177))</f>
        <v>0</v>
      </c>
      <c r="F177" s="1277">
        <f>SUMIFS(PARADAS!E:E,PARADAS!D:D,B177)</f>
        <v>0</v>
      </c>
      <c r="G177" s="1276">
        <f>IF(B.Gráfico!$B177&lt;=$M$1,1-B.Gráfico!$F177,0)</f>
        <v>1</v>
      </c>
    </row>
    <row r="178" spans="1:7" x14ac:dyDescent="0.2">
      <c r="A178" s="1274">
        <f t="shared" si="4"/>
        <v>175</v>
      </c>
      <c r="B178" s="1275">
        <f t="shared" si="5"/>
        <v>42645</v>
      </c>
      <c r="C178" s="1276">
        <f>IF($M$9=FALSE,0,SUMIFS(PARADAS!E:E,PARADAS!C:C,"Chuva",PARADAS!D:D,B178))</f>
        <v>0</v>
      </c>
      <c r="D178" s="1276">
        <f>IF($M$7=FALSE,0,SUMIFS(PARADAS!E:E,PARADAS!D:D,B178)-SUMIFS(PARADAS!E:E,PARADAS!C:C,"Chuva",PARADAS!D:D,B178)-SUMIFS(PARADAS!E:E,PARADAS!C:C,"Transporte",PARADAS!D:D,B178))</f>
        <v>0</v>
      </c>
      <c r="E178" s="1276">
        <f>IF($M$8=FALSE,0,SUMIFS(PARADAS!E:E,PARADAS!C:C,"Transporte",PARADAS!D:D,B178))</f>
        <v>3.8194444444444448E-2</v>
      </c>
      <c r="F178" s="1277">
        <f>SUMIFS(PARADAS!E:E,PARADAS!D:D,B178)</f>
        <v>3.8194444444444448E-2</v>
      </c>
      <c r="G178" s="1276">
        <f>IF(B.Gráfico!$B178&lt;=$M$1,1-B.Gráfico!$F178,0)</f>
        <v>0.96180555555555558</v>
      </c>
    </row>
    <row r="179" spans="1:7" x14ac:dyDescent="0.2">
      <c r="A179" s="1274">
        <f t="shared" si="4"/>
        <v>176</v>
      </c>
      <c r="B179" s="1275">
        <f t="shared" si="5"/>
        <v>42646</v>
      </c>
      <c r="C179" s="1276">
        <f>IF($M$9=FALSE,0,SUMIFS(PARADAS!E:E,PARADAS!C:C,"Chuva",PARADAS!D:D,B179))</f>
        <v>5.9027777777777776E-2</v>
      </c>
      <c r="D179" s="1276">
        <f>IF($M$7=FALSE,0,SUMIFS(PARADAS!E:E,PARADAS!D:D,B179)-SUMIFS(PARADAS!E:E,PARADAS!C:C,"Chuva",PARADAS!D:D,B179)-SUMIFS(PARADAS!E:E,PARADAS!C:C,"Transporte",PARADAS!D:D,B179))</f>
        <v>-6.9388939039072284E-18</v>
      </c>
      <c r="E179" s="1276">
        <f>IF($M$8=FALSE,0,SUMIFS(PARADAS!E:E,PARADAS!C:C,"Transporte",PARADAS!D:D,B179))</f>
        <v>1.3888888888888888E-2</v>
      </c>
      <c r="F179" s="1277">
        <f>SUMIFS(PARADAS!E:E,PARADAS!D:D,B179)</f>
        <v>7.2916666666666657E-2</v>
      </c>
      <c r="G179" s="1276">
        <f>IF(B.Gráfico!$B179&lt;=$M$1,1-B.Gráfico!$F179,0)</f>
        <v>0.92708333333333337</v>
      </c>
    </row>
    <row r="180" spans="1:7" x14ac:dyDescent="0.2">
      <c r="A180" s="1274">
        <f t="shared" si="4"/>
        <v>177</v>
      </c>
      <c r="B180" s="1275">
        <f t="shared" si="5"/>
        <v>42647</v>
      </c>
      <c r="C180" s="1276">
        <f>IF($M$9=FALSE,0,SUMIFS(PARADAS!E:E,PARADAS!C:C,"Chuva",PARADAS!D:D,B180))</f>
        <v>7.9861111111111119E-2</v>
      </c>
      <c r="D180" s="1276">
        <f>IF($M$7=FALSE,0,SUMIFS(PARADAS!E:E,PARADAS!D:D,B180)-SUMIFS(PARADAS!E:E,PARADAS!C:C,"Chuva",PARADAS!D:D,B180)-SUMIFS(PARADAS!E:E,PARADAS!C:C,"Transporte",PARADAS!D:D,B180))</f>
        <v>0</v>
      </c>
      <c r="E180" s="1276">
        <f>IF($M$8=FALSE,0,SUMIFS(PARADAS!E:E,PARADAS!C:C,"Transporte",PARADAS!D:D,B180))</f>
        <v>0</v>
      </c>
      <c r="F180" s="1277">
        <f>SUMIFS(PARADAS!E:E,PARADAS!D:D,B180)</f>
        <v>7.9861111111111119E-2</v>
      </c>
      <c r="G180" s="1276">
        <f>IF(B.Gráfico!$B180&lt;=$M$1,1-B.Gráfico!$F180,0)</f>
        <v>0.92013888888888884</v>
      </c>
    </row>
    <row r="181" spans="1:7" x14ac:dyDescent="0.2">
      <c r="A181" s="1274">
        <f t="shared" si="4"/>
        <v>178</v>
      </c>
      <c r="B181" s="1275">
        <f t="shared" si="5"/>
        <v>42648</v>
      </c>
      <c r="C181" s="1276">
        <f>IF($M$9=FALSE,0,SUMIFS(PARADAS!E:E,PARADAS!C:C,"Chuva",PARADAS!D:D,B181))</f>
        <v>0</v>
      </c>
      <c r="D181" s="1276">
        <f>IF($M$7=FALSE,0,SUMIFS(PARADAS!E:E,PARADAS!D:D,B181)-SUMIFS(PARADAS!E:E,PARADAS!C:C,"Chuva",PARADAS!D:D,B181)-SUMIFS(PARADAS!E:E,PARADAS!C:C,"Transporte",PARADAS!D:D,B181))</f>
        <v>2.9166666666666664E-2</v>
      </c>
      <c r="E181" s="1276">
        <f>IF($M$8=FALSE,0,SUMIFS(PARADAS!E:E,PARADAS!C:C,"Transporte",PARADAS!D:D,B181))</f>
        <v>0</v>
      </c>
      <c r="F181" s="1277">
        <f>SUMIFS(PARADAS!E:E,PARADAS!D:D,B181)</f>
        <v>2.9166666666666664E-2</v>
      </c>
      <c r="G181" s="1276">
        <f>IF(B.Gráfico!$B181&lt;=$M$1,1-B.Gráfico!$F181,0)</f>
        <v>0.97083333333333333</v>
      </c>
    </row>
    <row r="182" spans="1:7" x14ac:dyDescent="0.2">
      <c r="A182" s="1274">
        <f t="shared" si="4"/>
        <v>179</v>
      </c>
      <c r="B182" s="1275">
        <f t="shared" si="5"/>
        <v>42649</v>
      </c>
      <c r="C182" s="1276">
        <f>IF($M$9=FALSE,0,SUMIFS(PARADAS!E:E,PARADAS!C:C,"Chuva",PARADAS!D:D,B182))</f>
        <v>0</v>
      </c>
      <c r="D182" s="1276">
        <f>IF($M$7=FALSE,0,SUMIFS(PARADAS!E:E,PARADAS!D:D,B182)-SUMIFS(PARADAS!E:E,PARADAS!C:C,"Chuva",PARADAS!D:D,B182)-SUMIFS(PARADAS!E:E,PARADAS!C:C,"Transporte",PARADAS!D:D,B182))</f>
        <v>0</v>
      </c>
      <c r="E182" s="1276">
        <f>IF($M$8=FALSE,0,SUMIFS(PARADAS!E:E,PARADAS!C:C,"Transporte",PARADAS!D:D,B182))</f>
        <v>0</v>
      </c>
      <c r="F182" s="1277">
        <f>SUMIFS(PARADAS!E:E,PARADAS!D:D,B182)</f>
        <v>0</v>
      </c>
      <c r="G182" s="1276">
        <f>IF(B.Gráfico!$B182&lt;=$M$1,1-B.Gráfico!$F182,0)</f>
        <v>1</v>
      </c>
    </row>
    <row r="183" spans="1:7" x14ac:dyDescent="0.2">
      <c r="A183" s="1274">
        <f t="shared" si="4"/>
        <v>180</v>
      </c>
      <c r="B183" s="1275">
        <f t="shared" si="5"/>
        <v>42650</v>
      </c>
      <c r="C183" s="1276">
        <f>IF($M$9=FALSE,0,SUMIFS(PARADAS!E:E,PARADAS!C:C,"Chuva",PARADAS!D:D,B183))</f>
        <v>0</v>
      </c>
      <c r="D183" s="1276">
        <f>IF($M$7=FALSE,0,SUMIFS(PARADAS!E:E,PARADAS!D:D,B183)-SUMIFS(PARADAS!E:E,PARADAS!C:C,"Chuva",PARADAS!D:D,B183)-SUMIFS(PARADAS!E:E,PARADAS!C:C,"Transporte",PARADAS!D:D,B183))</f>
        <v>0</v>
      </c>
      <c r="E183" s="1276">
        <f>IF($M$8=FALSE,0,SUMIFS(PARADAS!E:E,PARADAS!C:C,"Transporte",PARADAS!D:D,B183))</f>
        <v>1.3888888888888888E-2</v>
      </c>
      <c r="F183" s="1277">
        <f>SUMIFS(PARADAS!E:E,PARADAS!D:D,B183)</f>
        <v>1.3888888888888888E-2</v>
      </c>
      <c r="G183" s="1276">
        <f>IF(B.Gráfico!$B183&lt;=$M$1,1-B.Gráfico!$F183,0)</f>
        <v>0.98611111111111116</v>
      </c>
    </row>
    <row r="184" spans="1:7" x14ac:dyDescent="0.2">
      <c r="A184" s="1274">
        <f t="shared" si="4"/>
        <v>181</v>
      </c>
      <c r="B184" s="1275">
        <f t="shared" si="5"/>
        <v>42651</v>
      </c>
      <c r="C184" s="1276">
        <f>IF($M$9=FALSE,0,SUMIFS(PARADAS!E:E,PARADAS!C:C,"Chuva",PARADAS!D:D,B184))</f>
        <v>0</v>
      </c>
      <c r="D184" s="1276">
        <f>IF($M$7=FALSE,0,SUMIFS(PARADAS!E:E,PARADAS!D:D,B184)-SUMIFS(PARADAS!E:E,PARADAS!C:C,"Chuva",PARADAS!D:D,B184)-SUMIFS(PARADAS!E:E,PARADAS!C:C,"Transporte",PARADAS!D:D,B184))</f>
        <v>0</v>
      </c>
      <c r="E184" s="1276">
        <f>IF($M$8=FALSE,0,SUMIFS(PARADAS!E:E,PARADAS!C:C,"Transporte",PARADAS!D:D,B184))</f>
        <v>4.8611111111111119E-2</v>
      </c>
      <c r="F184" s="1277">
        <f>SUMIFS(PARADAS!E:E,PARADAS!D:D,B184)</f>
        <v>4.8611111111111119E-2</v>
      </c>
      <c r="G184" s="1276">
        <f>IF(B.Gráfico!$B184&lt;=$M$1,1-B.Gráfico!$F184,0)</f>
        <v>0.95138888888888884</v>
      </c>
    </row>
    <row r="185" spans="1:7" x14ac:dyDescent="0.2">
      <c r="A185" s="1274">
        <f t="shared" si="4"/>
        <v>182</v>
      </c>
      <c r="B185" s="1275">
        <f t="shared" si="5"/>
        <v>42652</v>
      </c>
      <c r="C185" s="1276">
        <f>IF($M$9=FALSE,0,SUMIFS(PARADAS!E:E,PARADAS!C:C,"Chuva",PARADAS!D:D,B185))</f>
        <v>0</v>
      </c>
      <c r="D185" s="1276">
        <f>IF($M$7=FALSE,0,SUMIFS(PARADAS!E:E,PARADAS!D:D,B185)-SUMIFS(PARADAS!E:E,PARADAS!C:C,"Chuva",PARADAS!D:D,B185)-SUMIFS(PARADAS!E:E,PARADAS!C:C,"Transporte",PARADAS!D:D,B185))</f>
        <v>0</v>
      </c>
      <c r="E185" s="1276">
        <f>IF($M$8=FALSE,0,SUMIFS(PARADAS!E:E,PARADAS!C:C,"Transporte",PARADAS!D:D,B185))</f>
        <v>0</v>
      </c>
      <c r="F185" s="1277">
        <f>SUMIFS(PARADAS!E:E,PARADAS!D:D,B185)</f>
        <v>0</v>
      </c>
      <c r="G185" s="1276">
        <f>IF(B.Gráfico!$B185&lt;=$M$1,1-B.Gráfico!$F185,0)</f>
        <v>1</v>
      </c>
    </row>
    <row r="186" spans="1:7" x14ac:dyDescent="0.2">
      <c r="A186" s="1274">
        <f t="shared" si="4"/>
        <v>183</v>
      </c>
      <c r="B186" s="1275">
        <f t="shared" si="5"/>
        <v>42653</v>
      </c>
      <c r="C186" s="1276">
        <f>IF($M$9=FALSE,0,SUMIFS(PARADAS!E:E,PARADAS!C:C,"Chuva",PARADAS!D:D,B186))</f>
        <v>0</v>
      </c>
      <c r="D186" s="1276">
        <f>IF($M$7=FALSE,0,SUMIFS(PARADAS!E:E,PARADAS!D:D,B186)-SUMIFS(PARADAS!E:E,PARADAS!C:C,"Chuva",PARADAS!D:D,B186)-SUMIFS(PARADAS!E:E,PARADAS!C:C,"Transporte",PARADAS!D:D,B186))</f>
        <v>0</v>
      </c>
      <c r="E186" s="1276">
        <f>IF($M$8=FALSE,0,SUMIFS(PARADAS!E:E,PARADAS!C:C,"Transporte",PARADAS!D:D,B186))</f>
        <v>2.0138888888888887E-2</v>
      </c>
      <c r="F186" s="1277">
        <f>SUMIFS(PARADAS!E:E,PARADAS!D:D,B186)</f>
        <v>2.0138888888888887E-2</v>
      </c>
      <c r="G186" s="1276">
        <f>IF(B.Gráfico!$B186&lt;=$M$1,1-B.Gráfico!$F186,0)</f>
        <v>0.97986111111111107</v>
      </c>
    </row>
    <row r="187" spans="1:7" x14ac:dyDescent="0.2">
      <c r="A187" s="1274">
        <f t="shared" si="4"/>
        <v>184</v>
      </c>
      <c r="B187" s="1275">
        <f t="shared" si="5"/>
        <v>42654</v>
      </c>
      <c r="C187" s="1276">
        <f>IF($M$9=FALSE,0,SUMIFS(PARADAS!E:E,PARADAS!C:C,"Chuva",PARADAS!D:D,B187))</f>
        <v>0</v>
      </c>
      <c r="D187" s="1276">
        <f>IF($M$7=FALSE,0,SUMIFS(PARADAS!E:E,PARADAS!D:D,B187)-SUMIFS(PARADAS!E:E,PARADAS!C:C,"Chuva",PARADAS!D:D,B187)-SUMIFS(PARADAS!E:E,PARADAS!C:C,"Transporte",PARADAS!D:D,B187))</f>
        <v>0</v>
      </c>
      <c r="E187" s="1276">
        <f>IF($M$8=FALSE,0,SUMIFS(PARADAS!E:E,PARADAS!C:C,"Transporte",PARADAS!D:D,B187))</f>
        <v>1.8055555555555557E-2</v>
      </c>
      <c r="F187" s="1277">
        <f>SUMIFS(PARADAS!E:E,PARADAS!D:D,B187)</f>
        <v>1.8055555555555557E-2</v>
      </c>
      <c r="G187" s="1276">
        <f>IF(B.Gráfico!$B187&lt;=$M$1,1-B.Gráfico!$F187,0)</f>
        <v>0.9819444444444444</v>
      </c>
    </row>
    <row r="188" spans="1:7" x14ac:dyDescent="0.2">
      <c r="A188" s="1274">
        <f t="shared" si="4"/>
        <v>185</v>
      </c>
      <c r="B188" s="1275">
        <f t="shared" si="5"/>
        <v>42655</v>
      </c>
      <c r="C188" s="1276">
        <f>IF($M$9=FALSE,0,SUMIFS(PARADAS!E:E,PARADAS!C:C,"Chuva",PARADAS!D:D,B188))</f>
        <v>0</v>
      </c>
      <c r="D188" s="1276">
        <f>IF($M$7=FALSE,0,SUMIFS(PARADAS!E:E,PARADAS!D:D,B188)-SUMIFS(PARADAS!E:E,PARADAS!C:C,"Chuva",PARADAS!D:D,B188)-SUMIFS(PARADAS!E:E,PARADAS!C:C,"Transporte",PARADAS!D:D,B188))</f>
        <v>6.9444444444444441E-3</v>
      </c>
      <c r="E188" s="1276">
        <f>IF($M$8=FALSE,0,SUMIFS(PARADAS!E:E,PARADAS!C:C,"Transporte",PARADAS!D:D,B188))</f>
        <v>0</v>
      </c>
      <c r="F188" s="1277">
        <f>SUMIFS(PARADAS!E:E,PARADAS!D:D,B188)</f>
        <v>6.9444444444444441E-3</v>
      </c>
      <c r="G188" s="1276">
        <f>IF(B.Gráfico!$B188&lt;=$M$1,1-B.Gráfico!$F188,0)</f>
        <v>0.99305555555555558</v>
      </c>
    </row>
    <row r="189" spans="1:7" x14ac:dyDescent="0.2">
      <c r="A189" s="1274">
        <f t="shared" si="4"/>
        <v>186</v>
      </c>
      <c r="B189" s="1275">
        <f t="shared" si="5"/>
        <v>42656</v>
      </c>
      <c r="C189" s="1276">
        <f>IF($M$9=FALSE,0,SUMIFS(PARADAS!E:E,PARADAS!C:C,"Chuva",PARADAS!D:D,B189))</f>
        <v>0</v>
      </c>
      <c r="D189" s="1276">
        <f>IF($M$7=FALSE,0,SUMIFS(PARADAS!E:E,PARADAS!D:D,B189)-SUMIFS(PARADAS!E:E,PARADAS!C:C,"Chuva",PARADAS!D:D,B189)-SUMIFS(PARADAS!E:E,PARADAS!C:C,"Transporte",PARADAS!D:D,B189))</f>
        <v>0</v>
      </c>
      <c r="E189" s="1276">
        <f>IF($M$8=FALSE,0,SUMIFS(PARADAS!E:E,PARADAS!C:C,"Transporte",PARADAS!D:D,B189))</f>
        <v>0</v>
      </c>
      <c r="F189" s="1277">
        <f>SUMIFS(PARADAS!E:E,PARADAS!D:D,B189)</f>
        <v>0</v>
      </c>
      <c r="G189" s="1276">
        <f>IF(B.Gráfico!$B189&lt;=$M$1,1-B.Gráfico!$F189,0)</f>
        <v>1</v>
      </c>
    </row>
    <row r="190" spans="1:7" x14ac:dyDescent="0.2">
      <c r="A190" s="1274">
        <f t="shared" si="4"/>
        <v>187</v>
      </c>
      <c r="B190" s="1275">
        <f t="shared" si="5"/>
        <v>42657</v>
      </c>
      <c r="C190" s="1276">
        <f>IF($M$9=FALSE,0,SUMIFS(PARADAS!E:E,PARADAS!C:C,"Chuva",PARADAS!D:D,B190))</f>
        <v>0.67361111111111116</v>
      </c>
      <c r="D190" s="1276">
        <f>IF($M$7=FALSE,0,SUMIFS(PARADAS!E:E,PARADAS!D:D,B190)-SUMIFS(PARADAS!E:E,PARADAS!C:C,"Chuva",PARADAS!D:D,B190)-SUMIFS(PARADAS!E:E,PARADAS!C:C,"Transporte",PARADAS!D:D,B190))</f>
        <v>0</v>
      </c>
      <c r="E190" s="1276">
        <f>IF($M$8=FALSE,0,SUMIFS(PARADAS!E:E,PARADAS!C:C,"Transporte",PARADAS!D:D,B190))</f>
        <v>0</v>
      </c>
      <c r="F190" s="1277">
        <f>SUMIFS(PARADAS!E:E,PARADAS!D:D,B190)</f>
        <v>0.67361111111111116</v>
      </c>
      <c r="G190" s="1276">
        <f>IF(B.Gráfico!$B190&lt;=$M$1,1-B.Gráfico!$F190,0)</f>
        <v>0.32638888888888884</v>
      </c>
    </row>
    <row r="191" spans="1:7" x14ac:dyDescent="0.2">
      <c r="A191" s="1274">
        <f t="shared" si="4"/>
        <v>188</v>
      </c>
      <c r="B191" s="1275">
        <f t="shared" si="5"/>
        <v>42658</v>
      </c>
      <c r="C191" s="1276">
        <f>IF($M$9=FALSE,0,SUMIFS(PARADAS!E:E,PARADAS!C:C,"Chuva",PARADAS!D:D,B191))</f>
        <v>0.3125</v>
      </c>
      <c r="D191" s="1276">
        <f>IF($M$7=FALSE,0,SUMIFS(PARADAS!E:E,PARADAS!D:D,B191)-SUMIFS(PARADAS!E:E,PARADAS!C:C,"Chuva",PARADAS!D:D,B191)-SUMIFS(PARADAS!E:E,PARADAS!C:C,"Transporte",PARADAS!D:D,B191))</f>
        <v>0</v>
      </c>
      <c r="E191" s="1276">
        <f>IF($M$8=FALSE,0,SUMIFS(PARADAS!E:E,PARADAS!C:C,"Transporte",PARADAS!D:D,B191))</f>
        <v>0</v>
      </c>
      <c r="F191" s="1277">
        <f>SUMIFS(PARADAS!E:E,PARADAS!D:D,B191)</f>
        <v>0.3125</v>
      </c>
      <c r="G191" s="1276">
        <f>IF(B.Gráfico!$B191&lt;=$M$1,1-B.Gráfico!$F191,0)</f>
        <v>0.6875</v>
      </c>
    </row>
    <row r="192" spans="1:7" x14ac:dyDescent="0.2">
      <c r="A192" s="1274">
        <f t="shared" si="4"/>
        <v>189</v>
      </c>
      <c r="B192" s="1275">
        <f t="shared" si="5"/>
        <v>42659</v>
      </c>
      <c r="C192" s="1276">
        <f>IF($M$9=FALSE,0,SUMIFS(PARADAS!E:E,PARADAS!C:C,"Chuva",PARADAS!D:D,B192))</f>
        <v>0</v>
      </c>
      <c r="D192" s="1276">
        <f>IF($M$7=FALSE,0,SUMIFS(PARADAS!E:E,PARADAS!D:D,B192)-SUMIFS(PARADAS!E:E,PARADAS!C:C,"Chuva",PARADAS!D:D,B192)-SUMIFS(PARADAS!E:E,PARADAS!C:C,"Transporte",PARADAS!D:D,B192))</f>
        <v>0</v>
      </c>
      <c r="E192" s="1276">
        <f>IF($M$8=FALSE,0,SUMIFS(PARADAS!E:E,PARADAS!C:C,"Transporte",PARADAS!D:D,B192))</f>
        <v>0</v>
      </c>
      <c r="F192" s="1277">
        <f>SUMIFS(PARADAS!E:E,PARADAS!D:D,B192)</f>
        <v>0</v>
      </c>
      <c r="G192" s="1276">
        <f>IF(B.Gráfico!$B192&lt;=$M$1,1-B.Gráfico!$F192,0)</f>
        <v>1</v>
      </c>
    </row>
    <row r="193" spans="1:7" x14ac:dyDescent="0.2">
      <c r="A193" s="1274">
        <f t="shared" si="4"/>
        <v>190</v>
      </c>
      <c r="B193" s="1275">
        <f t="shared" si="5"/>
        <v>42660</v>
      </c>
      <c r="C193" s="1276">
        <f>IF($M$9=FALSE,0,SUMIFS(PARADAS!E:E,PARADAS!C:C,"Chuva",PARADAS!D:D,B193))</f>
        <v>0</v>
      </c>
      <c r="D193" s="1276">
        <f>IF($M$7=FALSE,0,SUMIFS(PARADAS!E:E,PARADAS!D:D,B193)-SUMIFS(PARADAS!E:E,PARADAS!C:C,"Chuva",PARADAS!D:D,B193)-SUMIFS(PARADAS!E:E,PARADAS!C:C,"Transporte",PARADAS!D:D,B193))</f>
        <v>0</v>
      </c>
      <c r="E193" s="1276">
        <f>IF($M$8=FALSE,0,SUMIFS(PARADAS!E:E,PARADAS!C:C,"Transporte",PARADAS!D:D,B193))</f>
        <v>0</v>
      </c>
      <c r="F193" s="1277">
        <f>SUMIFS(PARADAS!E:E,PARADAS!D:D,B193)</f>
        <v>0</v>
      </c>
      <c r="G193" s="1276">
        <f>IF(B.Gráfico!$B193&lt;=$M$1,1-B.Gráfico!$F193,0)</f>
        <v>1</v>
      </c>
    </row>
    <row r="194" spans="1:7" x14ac:dyDescent="0.2">
      <c r="A194" s="1274">
        <f t="shared" si="4"/>
        <v>191</v>
      </c>
      <c r="B194" s="1275">
        <f t="shared" si="5"/>
        <v>42661</v>
      </c>
      <c r="C194" s="1276">
        <f>IF($M$9=FALSE,0,SUMIFS(PARADAS!E:E,PARADAS!C:C,"Chuva",PARADAS!D:D,B194))</f>
        <v>0</v>
      </c>
      <c r="D194" s="1276">
        <f>IF($M$7=FALSE,0,SUMIFS(PARADAS!E:E,PARADAS!D:D,B194)-SUMIFS(PARADAS!E:E,PARADAS!C:C,"Chuva",PARADAS!D:D,B194)-SUMIFS(PARADAS!E:E,PARADAS!C:C,"Transporte",PARADAS!D:D,B194))</f>
        <v>0</v>
      </c>
      <c r="E194" s="1276">
        <f>IF($M$8=FALSE,0,SUMIFS(PARADAS!E:E,PARADAS!C:C,"Transporte",PARADAS!D:D,B194))</f>
        <v>2.4305555555555552E-2</v>
      </c>
      <c r="F194" s="1277">
        <f>SUMIFS(PARADAS!E:E,PARADAS!D:D,B194)</f>
        <v>2.4305555555555552E-2</v>
      </c>
      <c r="G194" s="1276">
        <f>IF(B.Gráfico!$B194&lt;=$M$1,1-B.Gráfico!$F194,0)</f>
        <v>0.97569444444444442</v>
      </c>
    </row>
    <row r="195" spans="1:7" x14ac:dyDescent="0.2">
      <c r="A195" s="1274">
        <f t="shared" si="4"/>
        <v>192</v>
      </c>
      <c r="B195" s="1275">
        <f t="shared" si="5"/>
        <v>42662</v>
      </c>
      <c r="C195" s="1276">
        <f>IF($M$9=FALSE,0,SUMIFS(PARADAS!E:E,PARADAS!C:C,"Chuva",PARADAS!D:D,B195))</f>
        <v>0</v>
      </c>
      <c r="D195" s="1276">
        <f>IF($M$7=FALSE,0,SUMIFS(PARADAS!E:E,PARADAS!D:D,B195)-SUMIFS(PARADAS!E:E,PARADAS!C:C,"Chuva",PARADAS!D:D,B195)-SUMIFS(PARADAS!E:E,PARADAS!C:C,"Transporte",PARADAS!D:D,B195))</f>
        <v>0</v>
      </c>
      <c r="E195" s="1276">
        <f>IF($M$8=FALSE,0,SUMIFS(PARADAS!E:E,PARADAS!C:C,"Transporte",PARADAS!D:D,B195))</f>
        <v>3.1944444444444449E-2</v>
      </c>
      <c r="F195" s="1277">
        <f>SUMIFS(PARADAS!E:E,PARADAS!D:D,B195)</f>
        <v>3.1944444444444449E-2</v>
      </c>
      <c r="G195" s="1276">
        <f>IF(B.Gráfico!$B195&lt;=$M$1,1-B.Gráfico!$F195,0)</f>
        <v>0.96805555555555556</v>
      </c>
    </row>
    <row r="196" spans="1:7" x14ac:dyDescent="0.2">
      <c r="A196" s="1274">
        <f t="shared" si="4"/>
        <v>193</v>
      </c>
      <c r="B196" s="1275">
        <f t="shared" si="5"/>
        <v>42663</v>
      </c>
      <c r="C196" s="1276">
        <f>IF($M$9=FALSE,0,SUMIFS(PARADAS!E:E,PARADAS!C:C,"Chuva",PARADAS!D:D,B196))</f>
        <v>0.15069444444444444</v>
      </c>
      <c r="D196" s="1276">
        <f>IF($M$7=FALSE,0,SUMIFS(PARADAS!E:E,PARADAS!D:D,B196)-SUMIFS(PARADAS!E:E,PARADAS!C:C,"Chuva",PARADAS!D:D,B196)-SUMIFS(PARADAS!E:E,PARADAS!C:C,"Transporte",PARADAS!D:D,B196))</f>
        <v>0</v>
      </c>
      <c r="E196" s="1276">
        <f>IF($M$8=FALSE,0,SUMIFS(PARADAS!E:E,PARADAS!C:C,"Transporte",PARADAS!D:D,B196))</f>
        <v>0</v>
      </c>
      <c r="F196" s="1277">
        <f>SUMIFS(PARADAS!E:E,PARADAS!D:D,B196)</f>
        <v>0.15069444444444444</v>
      </c>
      <c r="G196" s="1276">
        <f>IF(B.Gráfico!$B196&lt;=$M$1,1-B.Gráfico!$F196,0)</f>
        <v>0.84930555555555554</v>
      </c>
    </row>
    <row r="197" spans="1:7" x14ac:dyDescent="0.2">
      <c r="A197" s="1274">
        <f t="shared" ref="A197:A260" si="6">IF(B197="x",0,A196+1)</f>
        <v>194</v>
      </c>
      <c r="B197" s="1275">
        <f t="shared" ref="B197:B260" si="7">B196+1</f>
        <v>42664</v>
      </c>
      <c r="C197" s="1276">
        <f>IF($M$9=FALSE,0,SUMIFS(PARADAS!E:E,PARADAS!C:C,"Chuva",PARADAS!D:D,B197))</f>
        <v>6.25E-2</v>
      </c>
      <c r="D197" s="1276">
        <f>IF($M$7=FALSE,0,SUMIFS(PARADAS!E:E,PARADAS!D:D,B197)-SUMIFS(PARADAS!E:E,PARADAS!C:C,"Chuva",PARADAS!D:D,B197)-SUMIFS(PARADAS!E:E,PARADAS!C:C,"Transporte",PARADAS!D:D,B197))</f>
        <v>1.4583333333333337E-2</v>
      </c>
      <c r="E197" s="1276">
        <f>IF($M$8=FALSE,0,SUMIFS(PARADAS!E:E,PARADAS!C:C,"Transporte",PARADAS!D:D,B197))</f>
        <v>0</v>
      </c>
      <c r="F197" s="1277">
        <f>SUMIFS(PARADAS!E:E,PARADAS!D:D,B197)</f>
        <v>7.7083333333333337E-2</v>
      </c>
      <c r="G197" s="1276">
        <f>IF(B.Gráfico!$B197&lt;=$M$1,1-B.Gráfico!$F197,0)</f>
        <v>0.92291666666666661</v>
      </c>
    </row>
    <row r="198" spans="1:7" x14ac:dyDescent="0.2">
      <c r="A198" s="1274">
        <f t="shared" si="6"/>
        <v>195</v>
      </c>
      <c r="B198" s="1275">
        <f t="shared" si="7"/>
        <v>42665</v>
      </c>
      <c r="C198" s="1276">
        <f>IF($M$9=FALSE,0,SUMIFS(PARADAS!E:E,PARADAS!C:C,"Chuva",PARADAS!D:D,B198))</f>
        <v>0</v>
      </c>
      <c r="D198" s="1276">
        <f>IF($M$7=FALSE,0,SUMIFS(PARADAS!E:E,PARADAS!D:D,B198)-SUMIFS(PARADAS!E:E,PARADAS!C:C,"Chuva",PARADAS!D:D,B198)-SUMIFS(PARADAS!E:E,PARADAS!C:C,"Transporte",PARADAS!D:D,B198))</f>
        <v>0</v>
      </c>
      <c r="E198" s="1276">
        <f>IF($M$8=FALSE,0,SUMIFS(PARADAS!E:E,PARADAS!C:C,"Transporte",PARADAS!D:D,B198))</f>
        <v>0</v>
      </c>
      <c r="F198" s="1277">
        <f>SUMIFS(PARADAS!E:E,PARADAS!D:D,B198)</f>
        <v>0</v>
      </c>
      <c r="G198" s="1276">
        <f>IF(B.Gráfico!$B198&lt;=$M$1,1-B.Gráfico!$F198,0)</f>
        <v>1</v>
      </c>
    </row>
    <row r="199" spans="1:7" x14ac:dyDescent="0.2">
      <c r="A199" s="1274">
        <f t="shared" si="6"/>
        <v>196</v>
      </c>
      <c r="B199" s="1275">
        <f t="shared" si="7"/>
        <v>42666</v>
      </c>
      <c r="C199" s="1276">
        <f>IF($M$9=FALSE,0,SUMIFS(PARADAS!E:E,PARADAS!C:C,"Chuva",PARADAS!D:D,B199))</f>
        <v>0</v>
      </c>
      <c r="D199" s="1276">
        <f>IF($M$7=FALSE,0,SUMIFS(PARADAS!E:E,PARADAS!D:D,B199)-SUMIFS(PARADAS!E:E,PARADAS!C:C,"Chuva",PARADAS!D:D,B199)-SUMIFS(PARADAS!E:E,PARADAS!C:C,"Transporte",PARADAS!D:D,B199))</f>
        <v>0</v>
      </c>
      <c r="E199" s="1276">
        <f>IF($M$8=FALSE,0,SUMIFS(PARADAS!E:E,PARADAS!C:C,"Transporte",PARADAS!D:D,B199))</f>
        <v>0</v>
      </c>
      <c r="F199" s="1277">
        <f>SUMIFS(PARADAS!E:E,PARADAS!D:D,B199)</f>
        <v>0</v>
      </c>
      <c r="G199" s="1276">
        <f>IF(B.Gráfico!$B199&lt;=$M$1,1-B.Gráfico!$F199,0)</f>
        <v>1</v>
      </c>
    </row>
    <row r="200" spans="1:7" x14ac:dyDescent="0.2">
      <c r="A200" s="1274">
        <f t="shared" si="6"/>
        <v>197</v>
      </c>
      <c r="B200" s="1275">
        <f t="shared" si="7"/>
        <v>42667</v>
      </c>
      <c r="C200" s="1276">
        <f>IF($M$9=FALSE,0,SUMIFS(PARADAS!E:E,PARADAS!C:C,"Chuva",PARADAS!D:D,B200))</f>
        <v>0</v>
      </c>
      <c r="D200" s="1276">
        <f>IF($M$7=FALSE,0,SUMIFS(PARADAS!E:E,PARADAS!D:D,B200)-SUMIFS(PARADAS!E:E,PARADAS!C:C,"Chuva",PARADAS!D:D,B200)-SUMIFS(PARADAS!E:E,PARADAS!C:C,"Transporte",PARADAS!D:D,B200))</f>
        <v>0</v>
      </c>
      <c r="E200" s="1276">
        <f>IF($M$8=FALSE,0,SUMIFS(PARADAS!E:E,PARADAS!C:C,"Transporte",PARADAS!D:D,B200))</f>
        <v>0</v>
      </c>
      <c r="F200" s="1277">
        <f>SUMIFS(PARADAS!E:E,PARADAS!D:D,B200)</f>
        <v>0</v>
      </c>
      <c r="G200" s="1276">
        <f>IF(B.Gráfico!$B200&lt;=$M$1,1-B.Gráfico!$F200,0)</f>
        <v>1</v>
      </c>
    </row>
    <row r="201" spans="1:7" x14ac:dyDescent="0.2">
      <c r="A201" s="1274">
        <f t="shared" si="6"/>
        <v>198</v>
      </c>
      <c r="B201" s="1275">
        <f t="shared" si="7"/>
        <v>42668</v>
      </c>
      <c r="C201" s="1276">
        <f>IF($M$9=FALSE,0,SUMIFS(PARADAS!E:E,PARADAS!C:C,"Chuva",PARADAS!D:D,B201))</f>
        <v>0.4236111111111111</v>
      </c>
      <c r="D201" s="1276">
        <f>IF($M$7=FALSE,0,SUMIFS(PARADAS!E:E,PARADAS!D:D,B201)-SUMIFS(PARADAS!E:E,PARADAS!C:C,"Chuva",PARADAS!D:D,B201)-SUMIFS(PARADAS!E:E,PARADAS!C:C,"Transporte",PARADAS!D:D,B201))</f>
        <v>2.430555555555558E-2</v>
      </c>
      <c r="E201" s="1276">
        <f>IF($M$8=FALSE,0,SUMIFS(PARADAS!E:E,PARADAS!C:C,"Transporte",PARADAS!D:D,B201))</f>
        <v>0</v>
      </c>
      <c r="F201" s="1277">
        <f>SUMIFS(PARADAS!E:E,PARADAS!D:D,B201)</f>
        <v>0.44791666666666669</v>
      </c>
      <c r="G201" s="1276">
        <f>IF(B.Gráfico!$B201&lt;=$M$1,1-B.Gráfico!$F201,0)</f>
        <v>0.55208333333333326</v>
      </c>
    </row>
    <row r="202" spans="1:7" x14ac:dyDescent="0.2">
      <c r="A202" s="1274">
        <f t="shared" si="6"/>
        <v>199</v>
      </c>
      <c r="B202" s="1275">
        <f t="shared" si="7"/>
        <v>42669</v>
      </c>
      <c r="C202" s="1276">
        <f>IF($M$9=FALSE,0,SUMIFS(PARADAS!E:E,PARADAS!C:C,"Chuva",PARADAS!D:D,B202))</f>
        <v>0.47222222222222227</v>
      </c>
      <c r="D202" s="1276">
        <f>IF($M$7=FALSE,0,SUMIFS(PARADAS!E:E,PARADAS!D:D,B202)-SUMIFS(PARADAS!E:E,PARADAS!C:C,"Chuva",PARADAS!D:D,B202)-SUMIFS(PARADAS!E:E,PARADAS!C:C,"Transporte",PARADAS!D:D,B202))</f>
        <v>8.3333333333333592E-3</v>
      </c>
      <c r="E202" s="1276">
        <f>IF($M$8=FALSE,0,SUMIFS(PARADAS!E:E,PARADAS!C:C,"Transporte",PARADAS!D:D,B202))</f>
        <v>0</v>
      </c>
      <c r="F202" s="1277">
        <f>SUMIFS(PARADAS!E:E,PARADAS!D:D,B202)</f>
        <v>0.48055555555555562</v>
      </c>
      <c r="G202" s="1276">
        <f>IF(B.Gráfico!$B202&lt;=$M$1,1-B.Gráfico!$F202,0)</f>
        <v>0.51944444444444438</v>
      </c>
    </row>
    <row r="203" spans="1:7" x14ac:dyDescent="0.2">
      <c r="A203" s="1274">
        <f t="shared" si="6"/>
        <v>200</v>
      </c>
      <c r="B203" s="1275">
        <f t="shared" si="7"/>
        <v>42670</v>
      </c>
      <c r="C203" s="1276">
        <f>IF($M$9=FALSE,0,SUMIFS(PARADAS!E:E,PARADAS!C:C,"Chuva",PARADAS!D:D,B203))</f>
        <v>1</v>
      </c>
      <c r="D203" s="1276">
        <f>IF($M$7=FALSE,0,SUMIFS(PARADAS!E:E,PARADAS!D:D,B203)-SUMIFS(PARADAS!E:E,PARADAS!C:C,"Chuva",PARADAS!D:D,B203)-SUMIFS(PARADAS!E:E,PARADAS!C:C,"Transporte",PARADAS!D:D,B203))</f>
        <v>0</v>
      </c>
      <c r="E203" s="1276">
        <f>IF($M$8=FALSE,0,SUMIFS(PARADAS!E:E,PARADAS!C:C,"Transporte",PARADAS!D:D,B203))</f>
        <v>0</v>
      </c>
      <c r="F203" s="1277">
        <f>SUMIFS(PARADAS!E:E,PARADAS!D:D,B203)</f>
        <v>1</v>
      </c>
      <c r="G203" s="1276">
        <f>IF(B.Gráfico!$B203&lt;=$M$1,1-B.Gráfico!$F203,0)</f>
        <v>0</v>
      </c>
    </row>
    <row r="204" spans="1:7" x14ac:dyDescent="0.2">
      <c r="A204" s="1274">
        <f t="shared" si="6"/>
        <v>201</v>
      </c>
      <c r="B204" s="1275">
        <f t="shared" si="7"/>
        <v>42671</v>
      </c>
      <c r="C204" s="1276">
        <f>IF($M$9=FALSE,0,SUMIFS(PARADAS!E:E,PARADAS!C:C,"Chuva",PARADAS!D:D,B204))</f>
        <v>0</v>
      </c>
      <c r="D204" s="1276">
        <f>IF($M$7=FALSE,0,SUMIFS(PARADAS!E:E,PARADAS!D:D,B204)-SUMIFS(PARADAS!E:E,PARADAS!C:C,"Chuva",PARADAS!D:D,B204)-SUMIFS(PARADAS!E:E,PARADAS!C:C,"Transporte",PARADAS!D:D,B204))</f>
        <v>0</v>
      </c>
      <c r="E204" s="1276">
        <f>IF($M$8=FALSE,0,SUMIFS(PARADAS!E:E,PARADAS!C:C,"Transporte",PARADAS!D:D,B204))</f>
        <v>0</v>
      </c>
      <c r="F204" s="1277">
        <f>SUMIFS(PARADAS!E:E,PARADAS!D:D,B204)</f>
        <v>0</v>
      </c>
      <c r="G204" s="1276">
        <f>IF(B.Gráfico!$B204&lt;=$M$1,1-B.Gráfico!$F204,0)</f>
        <v>1</v>
      </c>
    </row>
    <row r="205" spans="1:7" x14ac:dyDescent="0.2">
      <c r="A205" s="1274">
        <f t="shared" si="6"/>
        <v>202</v>
      </c>
      <c r="B205" s="1275">
        <f t="shared" si="7"/>
        <v>42672</v>
      </c>
      <c r="C205" s="1276">
        <f>IF($M$9=FALSE,0,SUMIFS(PARADAS!E:E,PARADAS!C:C,"Chuva",PARADAS!D:D,B205))</f>
        <v>0</v>
      </c>
      <c r="D205" s="1276">
        <f>IF($M$7=FALSE,0,SUMIFS(PARADAS!E:E,PARADAS!D:D,B205)-SUMIFS(PARADAS!E:E,PARADAS!C:C,"Chuva",PARADAS!D:D,B205)-SUMIFS(PARADAS!E:E,PARADAS!C:C,"Transporte",PARADAS!D:D,B205))</f>
        <v>0</v>
      </c>
      <c r="E205" s="1276">
        <f>IF($M$8=FALSE,0,SUMIFS(PARADAS!E:E,PARADAS!C:C,"Transporte",PARADAS!D:D,B205))</f>
        <v>0</v>
      </c>
      <c r="F205" s="1277">
        <f>SUMIFS(PARADAS!E:E,PARADAS!D:D,B205)</f>
        <v>0</v>
      </c>
      <c r="G205" s="1276">
        <f>IF(B.Gráfico!$B205&lt;=$M$1,1-B.Gráfico!$F205,0)</f>
        <v>1</v>
      </c>
    </row>
    <row r="206" spans="1:7" x14ac:dyDescent="0.2">
      <c r="A206" s="1274">
        <f t="shared" si="6"/>
        <v>203</v>
      </c>
      <c r="B206" s="1275">
        <f t="shared" si="7"/>
        <v>42673</v>
      </c>
      <c r="C206" s="1276">
        <f>IF($M$9=FALSE,0,SUMIFS(PARADAS!E:E,PARADAS!C:C,"Chuva",PARADAS!D:D,B206))</f>
        <v>0</v>
      </c>
      <c r="D206" s="1276">
        <f>IF($M$7=FALSE,0,SUMIFS(PARADAS!E:E,PARADAS!D:D,B206)-SUMIFS(PARADAS!E:E,PARADAS!C:C,"Chuva",PARADAS!D:D,B206)-SUMIFS(PARADAS!E:E,PARADAS!C:C,"Transporte",PARADAS!D:D,B206))</f>
        <v>0</v>
      </c>
      <c r="E206" s="1276">
        <f>IF($M$8=FALSE,0,SUMIFS(PARADAS!E:E,PARADAS!C:C,"Transporte",PARADAS!D:D,B206))</f>
        <v>0</v>
      </c>
      <c r="F206" s="1277">
        <f>SUMIFS(PARADAS!E:E,PARADAS!D:D,B206)</f>
        <v>0</v>
      </c>
      <c r="G206" s="1276">
        <f>IF(B.Gráfico!$B206&lt;=$M$1,1-B.Gráfico!$F206,0)</f>
        <v>1</v>
      </c>
    </row>
    <row r="207" spans="1:7" x14ac:dyDescent="0.2">
      <c r="A207" s="1274">
        <f t="shared" si="6"/>
        <v>204</v>
      </c>
      <c r="B207" s="1275">
        <f t="shared" si="7"/>
        <v>42674</v>
      </c>
      <c r="C207" s="1276">
        <f>IF($M$9=FALSE,0,SUMIFS(PARADAS!E:E,PARADAS!C:C,"Chuva",PARADAS!D:D,B207))</f>
        <v>0.30208333333333331</v>
      </c>
      <c r="D207" s="1276">
        <f>IF($M$7=FALSE,0,SUMIFS(PARADAS!E:E,PARADAS!D:D,B207)-SUMIFS(PARADAS!E:E,PARADAS!C:C,"Chuva",PARADAS!D:D,B207)-SUMIFS(PARADAS!E:E,PARADAS!C:C,"Transporte",PARADAS!D:D,B207))</f>
        <v>0</v>
      </c>
      <c r="E207" s="1276">
        <f>IF($M$8=FALSE,0,SUMIFS(PARADAS!E:E,PARADAS!C:C,"Transporte",PARADAS!D:D,B207))</f>
        <v>0</v>
      </c>
      <c r="F207" s="1277">
        <f>SUMIFS(PARADAS!E:E,PARADAS!D:D,B207)</f>
        <v>0.30208333333333331</v>
      </c>
      <c r="G207" s="1276">
        <f>IF(B.Gráfico!$B207&lt;=$M$1,1-B.Gráfico!$F207,0)</f>
        <v>0.69791666666666674</v>
      </c>
    </row>
    <row r="208" spans="1:7" x14ac:dyDescent="0.2">
      <c r="A208" s="1274">
        <f t="shared" si="6"/>
        <v>205</v>
      </c>
      <c r="B208" s="1275">
        <f t="shared" si="7"/>
        <v>42675</v>
      </c>
      <c r="C208" s="1276">
        <f>IF($M$9=FALSE,0,SUMIFS(PARADAS!E:E,PARADAS!C:C,"Chuva",PARADAS!D:D,B208))</f>
        <v>0.21527777777777779</v>
      </c>
      <c r="D208" s="1276">
        <f>IF($M$7=FALSE,0,SUMIFS(PARADAS!E:E,PARADAS!D:D,B208)-SUMIFS(PARADAS!E:E,PARADAS!C:C,"Chuva",PARADAS!D:D,B208)-SUMIFS(PARADAS!E:E,PARADAS!C:C,"Transporte",PARADAS!D:D,B208))</f>
        <v>0.10625000000000001</v>
      </c>
      <c r="E208" s="1276">
        <f>IF($M$8=FALSE,0,SUMIFS(PARADAS!E:E,PARADAS!C:C,"Transporte",PARADAS!D:D,B208))</f>
        <v>0</v>
      </c>
      <c r="F208" s="1277">
        <f>SUMIFS(PARADAS!E:E,PARADAS!D:D,B208)</f>
        <v>0.3215277777777778</v>
      </c>
      <c r="G208" s="1276">
        <f>IF(B.Gráfico!$B208&lt;=$M$1,1-B.Gráfico!$F208,0)</f>
        <v>0.67847222222222214</v>
      </c>
    </row>
    <row r="209" spans="1:7" x14ac:dyDescent="0.2">
      <c r="A209" s="1274">
        <f t="shared" si="6"/>
        <v>206</v>
      </c>
      <c r="B209" s="1275">
        <f t="shared" si="7"/>
        <v>42676</v>
      </c>
      <c r="C209" s="1276">
        <f>IF($M$9=FALSE,0,SUMIFS(PARADAS!E:E,PARADAS!C:C,"Chuva",PARADAS!D:D,B209))</f>
        <v>0</v>
      </c>
      <c r="D209" s="1276">
        <f>IF($M$7=FALSE,0,SUMIFS(PARADAS!E:E,PARADAS!D:D,B209)-SUMIFS(PARADAS!E:E,PARADAS!C:C,"Chuva",PARADAS!D:D,B209)-SUMIFS(PARADAS!E:E,PARADAS!C:C,"Transporte",PARADAS!D:D,B209))</f>
        <v>0</v>
      </c>
      <c r="E209" s="1276">
        <f>IF($M$8=FALSE,0,SUMIFS(PARADAS!E:E,PARADAS!C:C,"Transporte",PARADAS!D:D,B209))</f>
        <v>0</v>
      </c>
      <c r="F209" s="1277">
        <f>SUMIFS(PARADAS!E:E,PARADAS!D:D,B209)</f>
        <v>0</v>
      </c>
      <c r="G209" s="1276">
        <f>IF(B.Gráfico!$B209&lt;=$M$1,1-B.Gráfico!$F209,0)</f>
        <v>1</v>
      </c>
    </row>
    <row r="210" spans="1:7" x14ac:dyDescent="0.2">
      <c r="A210" s="1274">
        <f t="shared" si="6"/>
        <v>207</v>
      </c>
      <c r="B210" s="1275">
        <f t="shared" si="7"/>
        <v>42677</v>
      </c>
      <c r="C210" s="1276">
        <f>IF($M$9=FALSE,0,SUMIFS(PARADAS!E:E,PARADAS!C:C,"Chuva",PARADAS!D:D,B210))</f>
        <v>0</v>
      </c>
      <c r="D210" s="1276">
        <f>IF($M$7=FALSE,0,SUMIFS(PARADAS!E:E,PARADAS!D:D,B210)-SUMIFS(PARADAS!E:E,PARADAS!C:C,"Chuva",PARADAS!D:D,B210)-SUMIFS(PARADAS!E:E,PARADAS!C:C,"Transporte",PARADAS!D:D,B210))</f>
        <v>0</v>
      </c>
      <c r="E210" s="1276">
        <f>IF($M$8=FALSE,0,SUMIFS(PARADAS!E:E,PARADAS!C:C,"Transporte",PARADAS!D:D,B210))</f>
        <v>0</v>
      </c>
      <c r="F210" s="1277">
        <f>SUMIFS(PARADAS!E:E,PARADAS!D:D,B210)</f>
        <v>0</v>
      </c>
      <c r="G210" s="1276">
        <f>IF(B.Gráfico!$B210&lt;=$M$1,1-B.Gráfico!$F210,0)</f>
        <v>1</v>
      </c>
    </row>
    <row r="211" spans="1:7" x14ac:dyDescent="0.2">
      <c r="A211" s="1274">
        <f t="shared" si="6"/>
        <v>208</v>
      </c>
      <c r="B211" s="1275">
        <f t="shared" si="7"/>
        <v>42678</v>
      </c>
      <c r="C211" s="1276">
        <f>IF($M$9=FALSE,0,SUMIFS(PARADAS!E:E,PARADAS!C:C,"Chuva",PARADAS!D:D,B211))</f>
        <v>0</v>
      </c>
      <c r="D211" s="1276">
        <f>IF($M$7=FALSE,0,SUMIFS(PARADAS!E:E,PARADAS!D:D,B211)-SUMIFS(PARADAS!E:E,PARADAS!C:C,"Chuva",PARADAS!D:D,B211)-SUMIFS(PARADAS!E:E,PARADAS!C:C,"Transporte",PARADAS!D:D,B211))</f>
        <v>0</v>
      </c>
      <c r="E211" s="1276">
        <f>IF($M$8=FALSE,0,SUMIFS(PARADAS!E:E,PARADAS!C:C,"Transporte",PARADAS!D:D,B211))</f>
        <v>0</v>
      </c>
      <c r="F211" s="1277">
        <f>SUMIFS(PARADAS!E:E,PARADAS!D:D,B211)</f>
        <v>0</v>
      </c>
      <c r="G211" s="1276">
        <f>IF(B.Gráfico!$B211&lt;=$M$1,1-B.Gráfico!$F211,0)</f>
        <v>1</v>
      </c>
    </row>
    <row r="212" spans="1:7" x14ac:dyDescent="0.2">
      <c r="A212" s="1274">
        <f t="shared" si="6"/>
        <v>209</v>
      </c>
      <c r="B212" s="1275">
        <f t="shared" si="7"/>
        <v>42679</v>
      </c>
      <c r="C212" s="1276">
        <f>IF($M$9=FALSE,0,SUMIFS(PARADAS!E:E,PARADAS!C:C,"Chuva",PARADAS!D:D,B212))</f>
        <v>0</v>
      </c>
      <c r="D212" s="1276">
        <f>IF($M$7=FALSE,0,SUMIFS(PARADAS!E:E,PARADAS!D:D,B212)-SUMIFS(PARADAS!E:E,PARADAS!C:C,"Chuva",PARADAS!D:D,B212)-SUMIFS(PARADAS!E:E,PARADAS!C:C,"Transporte",PARADAS!D:D,B212))</f>
        <v>0</v>
      </c>
      <c r="E212" s="1276">
        <f>IF($M$8=FALSE,0,SUMIFS(PARADAS!E:E,PARADAS!C:C,"Transporte",PARADAS!D:D,B212))</f>
        <v>0</v>
      </c>
      <c r="F212" s="1277">
        <f>SUMIFS(PARADAS!E:E,PARADAS!D:D,B212)</f>
        <v>0</v>
      </c>
      <c r="G212" s="1276">
        <f>IF(B.Gráfico!$B212&lt;=$M$1,1-B.Gráfico!$F212,0)</f>
        <v>1</v>
      </c>
    </row>
    <row r="213" spans="1:7" x14ac:dyDescent="0.2">
      <c r="A213" s="1274">
        <f t="shared" si="6"/>
        <v>210</v>
      </c>
      <c r="B213" s="1275">
        <f t="shared" si="7"/>
        <v>42680</v>
      </c>
      <c r="C213" s="1276">
        <f>IF($M$9=FALSE,0,SUMIFS(PARADAS!E:E,PARADAS!C:C,"Chuva",PARADAS!D:D,B213))</f>
        <v>0</v>
      </c>
      <c r="D213" s="1276">
        <f>IF($M$7=FALSE,0,SUMIFS(PARADAS!E:E,PARADAS!D:D,B213)-SUMIFS(PARADAS!E:E,PARADAS!C:C,"Chuva",PARADAS!D:D,B213)-SUMIFS(PARADAS!E:E,PARADAS!C:C,"Transporte",PARADAS!D:D,B213))</f>
        <v>0</v>
      </c>
      <c r="E213" s="1276">
        <f>IF($M$8=FALSE,0,SUMIFS(PARADAS!E:E,PARADAS!C:C,"Transporte",PARADAS!D:D,B213))</f>
        <v>0</v>
      </c>
      <c r="F213" s="1277">
        <f>SUMIFS(PARADAS!E:E,PARADAS!D:D,B213)</f>
        <v>0</v>
      </c>
      <c r="G213" s="1276">
        <f>IF(B.Gráfico!$B213&lt;=$M$1,1-B.Gráfico!$F213,0)</f>
        <v>1</v>
      </c>
    </row>
    <row r="214" spans="1:7" x14ac:dyDescent="0.2">
      <c r="A214" s="1274">
        <f t="shared" si="6"/>
        <v>211</v>
      </c>
      <c r="B214" s="1275">
        <f t="shared" si="7"/>
        <v>42681</v>
      </c>
      <c r="C214" s="1276">
        <f>IF($M$9=FALSE,0,SUMIFS(PARADAS!E:E,PARADAS!C:C,"Chuva",PARADAS!D:D,B214))</f>
        <v>0</v>
      </c>
      <c r="D214" s="1276">
        <f>IF($M$7=FALSE,0,SUMIFS(PARADAS!E:E,PARADAS!D:D,B214)-SUMIFS(PARADAS!E:E,PARADAS!C:C,"Chuva",PARADAS!D:D,B214)-SUMIFS(PARADAS!E:E,PARADAS!C:C,"Transporte",PARADAS!D:D,B214))</f>
        <v>0</v>
      </c>
      <c r="E214" s="1276">
        <f>IF($M$8=FALSE,0,SUMIFS(PARADAS!E:E,PARADAS!C:C,"Transporte",PARADAS!D:D,B214))</f>
        <v>0</v>
      </c>
      <c r="F214" s="1277">
        <f>SUMIFS(PARADAS!E:E,PARADAS!D:D,B214)</f>
        <v>0</v>
      </c>
      <c r="G214" s="1276">
        <f>IF(B.Gráfico!$B214&lt;=$M$1,1-B.Gráfico!$F214,0)</f>
        <v>0</v>
      </c>
    </row>
    <row r="215" spans="1:7" x14ac:dyDescent="0.2">
      <c r="A215" s="1274">
        <f t="shared" si="6"/>
        <v>212</v>
      </c>
      <c r="B215" s="1275">
        <f t="shared" si="7"/>
        <v>42682</v>
      </c>
      <c r="C215" s="1276">
        <f>IF($M$9=FALSE,0,SUMIFS(PARADAS!E:E,PARADAS!C:C,"Chuva",PARADAS!D:D,B215))</f>
        <v>0</v>
      </c>
      <c r="D215" s="1276">
        <f>IF($M$7=FALSE,0,SUMIFS(PARADAS!E:E,PARADAS!D:D,B215)-SUMIFS(PARADAS!E:E,PARADAS!C:C,"Chuva",PARADAS!D:D,B215)-SUMIFS(PARADAS!E:E,PARADAS!C:C,"Transporte",PARADAS!D:D,B215))</f>
        <v>0</v>
      </c>
      <c r="E215" s="1276">
        <f>IF($M$8=FALSE,0,SUMIFS(PARADAS!E:E,PARADAS!C:C,"Transporte",PARADAS!D:D,B215))</f>
        <v>0</v>
      </c>
      <c r="F215" s="1277">
        <f>SUMIFS(PARADAS!E:E,PARADAS!D:D,B215)</f>
        <v>0</v>
      </c>
      <c r="G215" s="1276">
        <f>IF(B.Gráfico!$B215&lt;=$M$1,1-B.Gráfico!$F215,0)</f>
        <v>0</v>
      </c>
    </row>
    <row r="216" spans="1:7" x14ac:dyDescent="0.2">
      <c r="A216" s="1274">
        <f t="shared" si="6"/>
        <v>213</v>
      </c>
      <c r="B216" s="1275">
        <f t="shared" si="7"/>
        <v>42683</v>
      </c>
      <c r="C216" s="1276">
        <f>IF($M$9=FALSE,0,SUMIFS(PARADAS!E:E,PARADAS!C:C,"Chuva",PARADAS!D:D,B216))</f>
        <v>0</v>
      </c>
      <c r="D216" s="1276">
        <f>IF($M$7=FALSE,0,SUMIFS(PARADAS!E:E,PARADAS!D:D,B216)-SUMIFS(PARADAS!E:E,PARADAS!C:C,"Chuva",PARADAS!D:D,B216)-SUMIFS(PARADAS!E:E,PARADAS!C:C,"Transporte",PARADAS!D:D,B216))</f>
        <v>0</v>
      </c>
      <c r="E216" s="1276">
        <f>IF($M$8=FALSE,0,SUMIFS(PARADAS!E:E,PARADAS!C:C,"Transporte",PARADAS!D:D,B216))</f>
        <v>0</v>
      </c>
      <c r="F216" s="1277">
        <f>SUMIFS(PARADAS!E:E,PARADAS!D:D,B216)</f>
        <v>0</v>
      </c>
      <c r="G216" s="1276">
        <f>IF(B.Gráfico!$B216&lt;=$M$1,1-B.Gráfico!$F216,0)</f>
        <v>0</v>
      </c>
    </row>
    <row r="217" spans="1:7" x14ac:dyDescent="0.2">
      <c r="A217" s="1274">
        <f t="shared" si="6"/>
        <v>214</v>
      </c>
      <c r="B217" s="1275">
        <f t="shared" si="7"/>
        <v>42684</v>
      </c>
      <c r="C217" s="1276">
        <f>IF($M$9=FALSE,0,SUMIFS(PARADAS!E:E,PARADAS!C:C,"Chuva",PARADAS!D:D,B217))</f>
        <v>0</v>
      </c>
      <c r="D217" s="1276">
        <f>IF($M$7=FALSE,0,SUMIFS(PARADAS!E:E,PARADAS!D:D,B217)-SUMIFS(PARADAS!E:E,PARADAS!C:C,"Chuva",PARADAS!D:D,B217)-SUMIFS(PARADAS!E:E,PARADAS!C:C,"Transporte",PARADAS!D:D,B217))</f>
        <v>0</v>
      </c>
      <c r="E217" s="1276">
        <f>IF($M$8=FALSE,0,SUMIFS(PARADAS!E:E,PARADAS!C:C,"Transporte",PARADAS!D:D,B217))</f>
        <v>0</v>
      </c>
      <c r="F217" s="1277">
        <f>SUMIFS(PARADAS!E:E,PARADAS!D:D,B217)</f>
        <v>0</v>
      </c>
      <c r="G217" s="1276">
        <f>IF(B.Gráfico!$B217&lt;=$M$1,1-B.Gráfico!$F217,0)</f>
        <v>0</v>
      </c>
    </row>
    <row r="218" spans="1:7" x14ac:dyDescent="0.2">
      <c r="A218" s="1274">
        <f t="shared" si="6"/>
        <v>215</v>
      </c>
      <c r="B218" s="1275">
        <f t="shared" si="7"/>
        <v>42685</v>
      </c>
      <c r="C218" s="1276">
        <f>IF($M$9=FALSE,0,SUMIFS(PARADAS!E:E,PARADAS!C:C,"Chuva",PARADAS!D:D,B218))</f>
        <v>0</v>
      </c>
      <c r="D218" s="1276">
        <f>IF($M$7=FALSE,0,SUMIFS(PARADAS!E:E,PARADAS!D:D,B218)-SUMIFS(PARADAS!E:E,PARADAS!C:C,"Chuva",PARADAS!D:D,B218)-SUMIFS(PARADAS!E:E,PARADAS!C:C,"Transporte",PARADAS!D:D,B218))</f>
        <v>0</v>
      </c>
      <c r="E218" s="1276">
        <f>IF($M$8=FALSE,0,SUMIFS(PARADAS!E:E,PARADAS!C:C,"Transporte",PARADAS!D:D,B218))</f>
        <v>0</v>
      </c>
      <c r="F218" s="1277">
        <f>SUMIFS(PARADAS!E:E,PARADAS!D:D,B218)</f>
        <v>0</v>
      </c>
      <c r="G218" s="1276">
        <f>IF(B.Gráfico!$B218&lt;=$M$1,1-B.Gráfico!$F218,0)</f>
        <v>0</v>
      </c>
    </row>
    <row r="219" spans="1:7" x14ac:dyDescent="0.2">
      <c r="A219" s="1274">
        <f t="shared" si="6"/>
        <v>216</v>
      </c>
      <c r="B219" s="1275">
        <f t="shared" si="7"/>
        <v>42686</v>
      </c>
      <c r="C219" s="1276">
        <f>IF($M$9=FALSE,0,SUMIFS(PARADAS!E:E,PARADAS!C:C,"Chuva",PARADAS!D:D,B219))</f>
        <v>0</v>
      </c>
      <c r="D219" s="1276">
        <f>IF($M$7=FALSE,0,SUMIFS(PARADAS!E:E,PARADAS!D:D,B219)-SUMIFS(PARADAS!E:E,PARADAS!C:C,"Chuva",PARADAS!D:D,B219)-SUMIFS(PARADAS!E:E,PARADAS!C:C,"Transporte",PARADAS!D:D,B219))</f>
        <v>0</v>
      </c>
      <c r="E219" s="1276">
        <f>IF($M$8=FALSE,0,SUMIFS(PARADAS!E:E,PARADAS!C:C,"Transporte",PARADAS!D:D,B219))</f>
        <v>0</v>
      </c>
      <c r="F219" s="1277">
        <f>SUMIFS(PARADAS!E:E,PARADAS!D:D,B219)</f>
        <v>0</v>
      </c>
      <c r="G219" s="1276">
        <f>IF(B.Gráfico!$B219&lt;=$M$1,1-B.Gráfico!$F219,0)</f>
        <v>0</v>
      </c>
    </row>
    <row r="220" spans="1:7" x14ac:dyDescent="0.2">
      <c r="A220" s="1274">
        <f t="shared" si="6"/>
        <v>217</v>
      </c>
      <c r="B220" s="1275">
        <f t="shared" si="7"/>
        <v>42687</v>
      </c>
      <c r="C220" s="1276">
        <f>IF($M$9=FALSE,0,SUMIFS(PARADAS!E:E,PARADAS!C:C,"Chuva",PARADAS!D:D,B220))</f>
        <v>0</v>
      </c>
      <c r="D220" s="1276">
        <f>IF($M$7=FALSE,0,SUMIFS(PARADAS!E:E,PARADAS!D:D,B220)-SUMIFS(PARADAS!E:E,PARADAS!C:C,"Chuva",PARADAS!D:D,B220)-SUMIFS(PARADAS!E:E,PARADAS!C:C,"Transporte",PARADAS!D:D,B220))</f>
        <v>0</v>
      </c>
      <c r="E220" s="1276">
        <f>IF($M$8=FALSE,0,SUMIFS(PARADAS!E:E,PARADAS!C:C,"Transporte",PARADAS!D:D,B220))</f>
        <v>0</v>
      </c>
      <c r="F220" s="1277">
        <f>SUMIFS(PARADAS!E:E,PARADAS!D:D,B220)</f>
        <v>0</v>
      </c>
      <c r="G220" s="1276">
        <f>IF(B.Gráfico!$B220&lt;=$M$1,1-B.Gráfico!$F220,0)</f>
        <v>0</v>
      </c>
    </row>
    <row r="221" spans="1:7" x14ac:dyDescent="0.2">
      <c r="A221" s="1274">
        <f t="shared" si="6"/>
        <v>218</v>
      </c>
      <c r="B221" s="1275">
        <f t="shared" si="7"/>
        <v>42688</v>
      </c>
      <c r="C221" s="1276">
        <f>IF($M$9=FALSE,0,SUMIFS(PARADAS!E:E,PARADAS!C:C,"Chuva",PARADAS!D:D,B221))</f>
        <v>0</v>
      </c>
      <c r="D221" s="1276">
        <f>IF($M$7=FALSE,0,SUMIFS(PARADAS!E:E,PARADAS!D:D,B221)-SUMIFS(PARADAS!E:E,PARADAS!C:C,"Chuva",PARADAS!D:D,B221)-SUMIFS(PARADAS!E:E,PARADAS!C:C,"Transporte",PARADAS!D:D,B221))</f>
        <v>0</v>
      </c>
      <c r="E221" s="1276">
        <f>IF($M$8=FALSE,0,SUMIFS(PARADAS!E:E,PARADAS!C:C,"Transporte",PARADAS!D:D,B221))</f>
        <v>0</v>
      </c>
      <c r="F221" s="1277">
        <f>SUMIFS(PARADAS!E:E,PARADAS!D:D,B221)</f>
        <v>0</v>
      </c>
      <c r="G221" s="1276">
        <f>IF(B.Gráfico!$B221&lt;=$M$1,1-B.Gráfico!$F221,0)</f>
        <v>0</v>
      </c>
    </row>
    <row r="222" spans="1:7" x14ac:dyDescent="0.2">
      <c r="A222" s="1274">
        <f t="shared" si="6"/>
        <v>219</v>
      </c>
      <c r="B222" s="1275">
        <f t="shared" si="7"/>
        <v>42689</v>
      </c>
      <c r="C222" s="1276">
        <f>IF($M$9=FALSE,0,SUMIFS(PARADAS!E:E,PARADAS!C:C,"Chuva",PARADAS!D:D,B222))</f>
        <v>0</v>
      </c>
      <c r="D222" s="1276">
        <f>IF($M$7=FALSE,0,SUMIFS(PARADAS!E:E,PARADAS!D:D,B222)-SUMIFS(PARADAS!E:E,PARADAS!C:C,"Chuva",PARADAS!D:D,B222)-SUMIFS(PARADAS!E:E,PARADAS!C:C,"Transporte",PARADAS!D:D,B222))</f>
        <v>0</v>
      </c>
      <c r="E222" s="1276">
        <f>IF($M$8=FALSE,0,SUMIFS(PARADAS!E:E,PARADAS!C:C,"Transporte",PARADAS!D:D,B222))</f>
        <v>0</v>
      </c>
      <c r="F222" s="1277">
        <f>SUMIFS(PARADAS!E:E,PARADAS!D:D,B222)</f>
        <v>0</v>
      </c>
      <c r="G222" s="1276">
        <f>IF(B.Gráfico!$B222&lt;=$M$1,1-B.Gráfico!$F222,0)</f>
        <v>0</v>
      </c>
    </row>
    <row r="223" spans="1:7" x14ac:dyDescent="0.2">
      <c r="A223" s="1274">
        <f t="shared" si="6"/>
        <v>220</v>
      </c>
      <c r="B223" s="1275">
        <f t="shared" si="7"/>
        <v>42690</v>
      </c>
      <c r="C223" s="1276">
        <f>IF($M$9=FALSE,0,SUMIFS(PARADAS!E:E,PARADAS!C:C,"Chuva",PARADAS!D:D,B223))</f>
        <v>0</v>
      </c>
      <c r="D223" s="1276">
        <f>IF($M$7=FALSE,0,SUMIFS(PARADAS!E:E,PARADAS!D:D,B223)-SUMIFS(PARADAS!E:E,PARADAS!C:C,"Chuva",PARADAS!D:D,B223)-SUMIFS(PARADAS!E:E,PARADAS!C:C,"Transporte",PARADAS!D:D,B223))</f>
        <v>0</v>
      </c>
      <c r="E223" s="1276">
        <f>IF($M$8=FALSE,0,SUMIFS(PARADAS!E:E,PARADAS!C:C,"Transporte",PARADAS!D:D,B223))</f>
        <v>0</v>
      </c>
      <c r="F223" s="1277">
        <f>SUMIFS(PARADAS!E:E,PARADAS!D:D,B223)</f>
        <v>0</v>
      </c>
      <c r="G223" s="1276">
        <f>IF(B.Gráfico!$B223&lt;=$M$1,1-B.Gráfico!$F223,0)</f>
        <v>0</v>
      </c>
    </row>
    <row r="224" spans="1:7" x14ac:dyDescent="0.2">
      <c r="A224" s="1274">
        <f t="shared" si="6"/>
        <v>221</v>
      </c>
      <c r="B224" s="1275">
        <f t="shared" si="7"/>
        <v>42691</v>
      </c>
      <c r="C224" s="1276">
        <f>IF($M$9=FALSE,0,SUMIFS(PARADAS!E:E,PARADAS!C:C,"Chuva",PARADAS!D:D,B224))</f>
        <v>0</v>
      </c>
      <c r="D224" s="1276">
        <f>IF($M$7=FALSE,0,SUMIFS(PARADAS!E:E,PARADAS!D:D,B224)-SUMIFS(PARADAS!E:E,PARADAS!C:C,"Chuva",PARADAS!D:D,B224)-SUMIFS(PARADAS!E:E,PARADAS!C:C,"Transporte",PARADAS!D:D,B224))</f>
        <v>0</v>
      </c>
      <c r="E224" s="1276">
        <f>IF($M$8=FALSE,0,SUMIFS(PARADAS!E:E,PARADAS!C:C,"Transporte",PARADAS!D:D,B224))</f>
        <v>0</v>
      </c>
      <c r="F224" s="1277">
        <f>SUMIFS(PARADAS!E:E,PARADAS!D:D,B224)</f>
        <v>0</v>
      </c>
      <c r="G224" s="1276">
        <f>IF(B.Gráfico!$B224&lt;=$M$1,1-B.Gráfico!$F224,0)</f>
        <v>0</v>
      </c>
    </row>
    <row r="225" spans="1:7" x14ac:dyDescent="0.2">
      <c r="A225" s="1274">
        <f t="shared" si="6"/>
        <v>222</v>
      </c>
      <c r="B225" s="1275">
        <f t="shared" si="7"/>
        <v>42692</v>
      </c>
      <c r="C225" s="1276">
        <f>IF($M$9=FALSE,0,SUMIFS(PARADAS!E:E,PARADAS!C:C,"Chuva",PARADAS!D:D,B225))</f>
        <v>0</v>
      </c>
      <c r="D225" s="1276">
        <f>IF($M$7=FALSE,0,SUMIFS(PARADAS!E:E,PARADAS!D:D,B225)-SUMIFS(PARADAS!E:E,PARADAS!C:C,"Chuva",PARADAS!D:D,B225)-SUMIFS(PARADAS!E:E,PARADAS!C:C,"Transporte",PARADAS!D:D,B225))</f>
        <v>0</v>
      </c>
      <c r="E225" s="1276">
        <f>IF($M$8=FALSE,0,SUMIFS(PARADAS!E:E,PARADAS!C:C,"Transporte",PARADAS!D:D,B225))</f>
        <v>0</v>
      </c>
      <c r="F225" s="1277">
        <f>SUMIFS(PARADAS!E:E,PARADAS!D:D,B225)</f>
        <v>0</v>
      </c>
      <c r="G225" s="1276">
        <f>IF(B.Gráfico!$B225&lt;=$M$1,1-B.Gráfico!$F225,0)</f>
        <v>0</v>
      </c>
    </row>
    <row r="226" spans="1:7" x14ac:dyDescent="0.2">
      <c r="A226" s="1274">
        <f t="shared" si="6"/>
        <v>223</v>
      </c>
      <c r="B226" s="1275">
        <f t="shared" si="7"/>
        <v>42693</v>
      </c>
      <c r="C226" s="1276">
        <f>IF($M$9=FALSE,0,SUMIFS(PARADAS!E:E,PARADAS!C:C,"Chuva",PARADAS!D:D,B226))</f>
        <v>0</v>
      </c>
      <c r="D226" s="1276">
        <f>IF($M$7=FALSE,0,SUMIFS(PARADAS!E:E,PARADAS!D:D,B226)-SUMIFS(PARADAS!E:E,PARADAS!C:C,"Chuva",PARADAS!D:D,B226)-SUMIFS(PARADAS!E:E,PARADAS!C:C,"Transporte",PARADAS!D:D,B226))</f>
        <v>0</v>
      </c>
      <c r="E226" s="1276">
        <f>IF($M$8=FALSE,0,SUMIFS(PARADAS!E:E,PARADAS!C:C,"Transporte",PARADAS!D:D,B226))</f>
        <v>0</v>
      </c>
      <c r="F226" s="1277">
        <f>SUMIFS(PARADAS!E:E,PARADAS!D:D,B226)</f>
        <v>0</v>
      </c>
      <c r="G226" s="1276">
        <f>IF(B.Gráfico!$B226&lt;=$M$1,1-B.Gráfico!$F226,0)</f>
        <v>0</v>
      </c>
    </row>
    <row r="227" spans="1:7" x14ac:dyDescent="0.2">
      <c r="A227" s="1274">
        <f t="shared" si="6"/>
        <v>224</v>
      </c>
      <c r="B227" s="1275">
        <f t="shared" si="7"/>
        <v>42694</v>
      </c>
      <c r="C227" s="1276">
        <f>IF($M$9=FALSE,0,SUMIFS(PARADAS!E:E,PARADAS!C:C,"Chuva",PARADAS!D:D,B227))</f>
        <v>0</v>
      </c>
      <c r="D227" s="1276">
        <f>IF($M$7=FALSE,0,SUMIFS(PARADAS!E:E,PARADAS!D:D,B227)-SUMIFS(PARADAS!E:E,PARADAS!C:C,"Chuva",PARADAS!D:D,B227)-SUMIFS(PARADAS!E:E,PARADAS!C:C,"Transporte",PARADAS!D:D,B227))</f>
        <v>0</v>
      </c>
      <c r="E227" s="1276">
        <f>IF($M$8=FALSE,0,SUMIFS(PARADAS!E:E,PARADAS!C:C,"Transporte",PARADAS!D:D,B227))</f>
        <v>0</v>
      </c>
      <c r="F227" s="1277">
        <f>SUMIFS(PARADAS!E:E,PARADAS!D:D,B227)</f>
        <v>0</v>
      </c>
      <c r="G227" s="1276">
        <f>IF(B.Gráfico!$B227&lt;=$M$1,1-B.Gráfico!$F227,0)</f>
        <v>0</v>
      </c>
    </row>
    <row r="228" spans="1:7" x14ac:dyDescent="0.2">
      <c r="A228" s="1274">
        <f t="shared" si="6"/>
        <v>225</v>
      </c>
      <c r="B228" s="1275">
        <f t="shared" si="7"/>
        <v>42695</v>
      </c>
      <c r="C228" s="1276">
        <f>IF($M$9=FALSE,0,SUMIFS(PARADAS!E:E,PARADAS!C:C,"Chuva",PARADAS!D:D,B228))</f>
        <v>0</v>
      </c>
      <c r="D228" s="1276">
        <f>IF($M$7=FALSE,0,SUMIFS(PARADAS!E:E,PARADAS!D:D,B228)-SUMIFS(PARADAS!E:E,PARADAS!C:C,"Chuva",PARADAS!D:D,B228)-SUMIFS(PARADAS!E:E,PARADAS!C:C,"Transporte",PARADAS!D:D,B228))</f>
        <v>0</v>
      </c>
      <c r="E228" s="1276">
        <f>IF($M$8=FALSE,0,SUMIFS(PARADAS!E:E,PARADAS!C:C,"Transporte",PARADAS!D:D,B228))</f>
        <v>0</v>
      </c>
      <c r="F228" s="1277">
        <f>SUMIFS(PARADAS!E:E,PARADAS!D:D,B228)</f>
        <v>0</v>
      </c>
      <c r="G228" s="1276">
        <f>IF(B.Gráfico!$B228&lt;=$M$1,1-B.Gráfico!$F228,0)</f>
        <v>0</v>
      </c>
    </row>
    <row r="229" spans="1:7" x14ac:dyDescent="0.2">
      <c r="A229" s="1274">
        <f t="shared" si="6"/>
        <v>226</v>
      </c>
      <c r="B229" s="1275">
        <f t="shared" si="7"/>
        <v>42696</v>
      </c>
      <c r="C229" s="1276">
        <f>IF($M$9=FALSE,0,SUMIFS(PARADAS!E:E,PARADAS!C:C,"Chuva",PARADAS!D:D,B229))</f>
        <v>0</v>
      </c>
      <c r="D229" s="1276">
        <f>IF($M$7=FALSE,0,SUMIFS(PARADAS!E:E,PARADAS!D:D,B229)-SUMIFS(PARADAS!E:E,PARADAS!C:C,"Chuva",PARADAS!D:D,B229)-SUMIFS(PARADAS!E:E,PARADAS!C:C,"Transporte",PARADAS!D:D,B229))</f>
        <v>0</v>
      </c>
      <c r="E229" s="1276">
        <f>IF($M$8=FALSE,0,SUMIFS(PARADAS!E:E,PARADAS!C:C,"Transporte",PARADAS!D:D,B229))</f>
        <v>0</v>
      </c>
      <c r="F229" s="1277">
        <f>SUMIFS(PARADAS!E:E,PARADAS!D:D,B229)</f>
        <v>0</v>
      </c>
      <c r="G229" s="1276">
        <f>IF(B.Gráfico!$B229&lt;=$M$1,1-B.Gráfico!$F229,0)</f>
        <v>0</v>
      </c>
    </row>
    <row r="230" spans="1:7" x14ac:dyDescent="0.2">
      <c r="A230" s="1274">
        <f t="shared" si="6"/>
        <v>227</v>
      </c>
      <c r="B230" s="1275">
        <f t="shared" si="7"/>
        <v>42697</v>
      </c>
      <c r="C230" s="1276">
        <f>IF($M$9=FALSE,0,SUMIFS(PARADAS!E:E,PARADAS!C:C,"Chuva",PARADAS!D:D,B230))</f>
        <v>0</v>
      </c>
      <c r="D230" s="1276">
        <f>IF($M$7=FALSE,0,SUMIFS(PARADAS!E:E,PARADAS!D:D,B230)-SUMIFS(PARADAS!E:E,PARADAS!C:C,"Chuva",PARADAS!D:D,B230)-SUMIFS(PARADAS!E:E,PARADAS!C:C,"Transporte",PARADAS!D:D,B230))</f>
        <v>0</v>
      </c>
      <c r="E230" s="1276">
        <f>IF($M$8=FALSE,0,SUMIFS(PARADAS!E:E,PARADAS!C:C,"Transporte",PARADAS!D:D,B230))</f>
        <v>0</v>
      </c>
      <c r="F230" s="1277">
        <f>SUMIFS(PARADAS!E:E,PARADAS!D:D,B230)</f>
        <v>0</v>
      </c>
      <c r="G230" s="1276">
        <f>IF(B.Gráfico!$B230&lt;=$M$1,1-B.Gráfico!$F230,0)</f>
        <v>0</v>
      </c>
    </row>
    <row r="231" spans="1:7" x14ac:dyDescent="0.2">
      <c r="A231" s="1274">
        <f t="shared" si="6"/>
        <v>228</v>
      </c>
      <c r="B231" s="1275">
        <f t="shared" si="7"/>
        <v>42698</v>
      </c>
      <c r="C231" s="1276">
        <f>IF($M$9=FALSE,0,SUMIFS(PARADAS!E:E,PARADAS!C:C,"Chuva",PARADAS!D:D,B231))</f>
        <v>0</v>
      </c>
      <c r="D231" s="1276">
        <f>IF($M$7=FALSE,0,SUMIFS(PARADAS!E:E,PARADAS!D:D,B231)-SUMIFS(PARADAS!E:E,PARADAS!C:C,"Chuva",PARADAS!D:D,B231)-SUMIFS(PARADAS!E:E,PARADAS!C:C,"Transporte",PARADAS!D:D,B231))</f>
        <v>0</v>
      </c>
      <c r="E231" s="1276">
        <f>IF($M$8=FALSE,0,SUMIFS(PARADAS!E:E,PARADAS!C:C,"Transporte",PARADAS!D:D,B231))</f>
        <v>0</v>
      </c>
      <c r="F231" s="1277">
        <f>SUMIFS(PARADAS!E:E,PARADAS!D:D,B231)</f>
        <v>0</v>
      </c>
      <c r="G231" s="1276">
        <f>IF(B.Gráfico!$B231&lt;=$M$1,1-B.Gráfico!$F231,0)</f>
        <v>0</v>
      </c>
    </row>
    <row r="232" spans="1:7" x14ac:dyDescent="0.2">
      <c r="A232" s="1274">
        <f t="shared" si="6"/>
        <v>229</v>
      </c>
      <c r="B232" s="1275">
        <f t="shared" si="7"/>
        <v>42699</v>
      </c>
      <c r="C232" s="1276">
        <f>IF($M$9=FALSE,0,SUMIFS(PARADAS!E:E,PARADAS!C:C,"Chuva",PARADAS!D:D,B232))</f>
        <v>0</v>
      </c>
      <c r="D232" s="1276">
        <f>IF($M$7=FALSE,0,SUMIFS(PARADAS!E:E,PARADAS!D:D,B232)-SUMIFS(PARADAS!E:E,PARADAS!C:C,"Chuva",PARADAS!D:D,B232)-SUMIFS(PARADAS!E:E,PARADAS!C:C,"Transporte",PARADAS!D:D,B232))</f>
        <v>0</v>
      </c>
      <c r="E232" s="1276">
        <f>IF($M$8=FALSE,0,SUMIFS(PARADAS!E:E,PARADAS!C:C,"Transporte",PARADAS!D:D,B232))</f>
        <v>0</v>
      </c>
      <c r="F232" s="1277">
        <f>SUMIFS(PARADAS!E:E,PARADAS!D:D,B232)</f>
        <v>0</v>
      </c>
      <c r="G232" s="1276">
        <f>IF(B.Gráfico!$B232&lt;=$M$1,1-B.Gráfico!$F232,0)</f>
        <v>0</v>
      </c>
    </row>
    <row r="233" spans="1:7" x14ac:dyDescent="0.2">
      <c r="A233" s="1274">
        <f t="shared" si="6"/>
        <v>230</v>
      </c>
      <c r="B233" s="1275">
        <f t="shared" si="7"/>
        <v>42700</v>
      </c>
      <c r="C233" s="1276">
        <f>IF($M$9=FALSE,0,SUMIFS(PARADAS!E:E,PARADAS!C:C,"Chuva",PARADAS!D:D,B233))</f>
        <v>0</v>
      </c>
      <c r="D233" s="1276">
        <f>IF($M$7=FALSE,0,SUMIFS(PARADAS!E:E,PARADAS!D:D,B233)-SUMIFS(PARADAS!E:E,PARADAS!C:C,"Chuva",PARADAS!D:D,B233)-SUMIFS(PARADAS!E:E,PARADAS!C:C,"Transporte",PARADAS!D:D,B233))</f>
        <v>0</v>
      </c>
      <c r="E233" s="1276">
        <f>IF($M$8=FALSE,0,SUMIFS(PARADAS!E:E,PARADAS!C:C,"Transporte",PARADAS!D:D,B233))</f>
        <v>0</v>
      </c>
      <c r="F233" s="1277">
        <f>SUMIFS(PARADAS!E:E,PARADAS!D:D,B233)</f>
        <v>0</v>
      </c>
      <c r="G233" s="1276">
        <f>IF(B.Gráfico!$B233&lt;=$M$1,1-B.Gráfico!$F233,0)</f>
        <v>0</v>
      </c>
    </row>
    <row r="234" spans="1:7" x14ac:dyDescent="0.2">
      <c r="A234" s="1274">
        <f t="shared" si="6"/>
        <v>231</v>
      </c>
      <c r="B234" s="1275">
        <f t="shared" si="7"/>
        <v>42701</v>
      </c>
      <c r="C234" s="1276">
        <f>IF($M$9=FALSE,0,SUMIFS(PARADAS!E:E,PARADAS!C:C,"Chuva",PARADAS!D:D,B234))</f>
        <v>0</v>
      </c>
      <c r="D234" s="1276">
        <f>IF($M$7=FALSE,0,SUMIFS(PARADAS!E:E,PARADAS!D:D,B234)-SUMIFS(PARADAS!E:E,PARADAS!C:C,"Chuva",PARADAS!D:D,B234)-SUMIFS(PARADAS!E:E,PARADAS!C:C,"Transporte",PARADAS!D:D,B234))</f>
        <v>0</v>
      </c>
      <c r="E234" s="1276">
        <f>IF($M$8=FALSE,0,SUMIFS(PARADAS!E:E,PARADAS!C:C,"Transporte",PARADAS!D:D,B234))</f>
        <v>0</v>
      </c>
      <c r="F234" s="1277">
        <f>SUMIFS(PARADAS!E:E,PARADAS!D:D,B234)</f>
        <v>0</v>
      </c>
      <c r="G234" s="1276">
        <f>IF(B.Gráfico!$B234&lt;=$M$1,1-B.Gráfico!$F234,0)</f>
        <v>0</v>
      </c>
    </row>
    <row r="235" spans="1:7" x14ac:dyDescent="0.2">
      <c r="A235" s="1274">
        <f t="shared" si="6"/>
        <v>232</v>
      </c>
      <c r="B235" s="1275">
        <f t="shared" si="7"/>
        <v>42702</v>
      </c>
      <c r="C235" s="1276">
        <f>IF($M$9=FALSE,0,SUMIFS(PARADAS!E:E,PARADAS!C:C,"Chuva",PARADAS!D:D,B235))</f>
        <v>0</v>
      </c>
      <c r="D235" s="1276">
        <f>IF($M$7=FALSE,0,SUMIFS(PARADAS!E:E,PARADAS!D:D,B235)-SUMIFS(PARADAS!E:E,PARADAS!C:C,"Chuva",PARADAS!D:D,B235)-SUMIFS(PARADAS!E:E,PARADAS!C:C,"Transporte",PARADAS!D:D,B235))</f>
        <v>0</v>
      </c>
      <c r="E235" s="1276">
        <f>IF($M$8=FALSE,0,SUMIFS(PARADAS!E:E,PARADAS!C:C,"Transporte",PARADAS!D:D,B235))</f>
        <v>0</v>
      </c>
      <c r="F235" s="1277">
        <f>SUMIFS(PARADAS!E:E,PARADAS!D:D,B235)</f>
        <v>0</v>
      </c>
      <c r="G235" s="1276">
        <f>IF(B.Gráfico!$B235&lt;=$M$1,1-B.Gráfico!$F235,0)</f>
        <v>0</v>
      </c>
    </row>
    <row r="236" spans="1:7" x14ac:dyDescent="0.2">
      <c r="A236" s="1274">
        <f t="shared" si="6"/>
        <v>233</v>
      </c>
      <c r="B236" s="1275">
        <f t="shared" si="7"/>
        <v>42703</v>
      </c>
      <c r="C236" s="1276">
        <f>IF($M$9=FALSE,0,SUMIFS(PARADAS!E:E,PARADAS!C:C,"Chuva",PARADAS!D:D,B236))</f>
        <v>0</v>
      </c>
      <c r="D236" s="1276">
        <f>IF($M$7=FALSE,0,SUMIFS(PARADAS!E:E,PARADAS!D:D,B236)-SUMIFS(PARADAS!E:E,PARADAS!C:C,"Chuva",PARADAS!D:D,B236)-SUMIFS(PARADAS!E:E,PARADAS!C:C,"Transporte",PARADAS!D:D,B236))</f>
        <v>0</v>
      </c>
      <c r="E236" s="1276">
        <f>IF($M$8=FALSE,0,SUMIFS(PARADAS!E:E,PARADAS!C:C,"Transporte",PARADAS!D:D,B236))</f>
        <v>0</v>
      </c>
      <c r="F236" s="1277">
        <f>SUMIFS(PARADAS!E:E,PARADAS!D:D,B236)</f>
        <v>0</v>
      </c>
      <c r="G236" s="1276">
        <f>IF(B.Gráfico!$B236&lt;=$M$1,1-B.Gráfico!$F236,0)</f>
        <v>0</v>
      </c>
    </row>
    <row r="237" spans="1:7" x14ac:dyDescent="0.2">
      <c r="A237" s="1274">
        <f t="shared" si="6"/>
        <v>234</v>
      </c>
      <c r="B237" s="1275">
        <f t="shared" si="7"/>
        <v>42704</v>
      </c>
      <c r="C237" s="1276">
        <f>IF($M$9=FALSE,0,SUMIFS(PARADAS!E:E,PARADAS!C:C,"Chuva",PARADAS!D:D,B237))</f>
        <v>0</v>
      </c>
      <c r="D237" s="1276">
        <f>IF($M$7=FALSE,0,SUMIFS(PARADAS!E:E,PARADAS!D:D,B237)-SUMIFS(PARADAS!E:E,PARADAS!C:C,"Chuva",PARADAS!D:D,B237)-SUMIFS(PARADAS!E:E,PARADAS!C:C,"Transporte",PARADAS!D:D,B237))</f>
        <v>0</v>
      </c>
      <c r="E237" s="1276">
        <f>IF($M$8=FALSE,0,SUMIFS(PARADAS!E:E,PARADAS!C:C,"Transporte",PARADAS!D:D,B237))</f>
        <v>0</v>
      </c>
      <c r="F237" s="1277">
        <f>SUMIFS(PARADAS!E:E,PARADAS!D:D,B237)</f>
        <v>0</v>
      </c>
      <c r="G237" s="1276">
        <f>IF(B.Gráfico!$B237&lt;=$M$1,1-B.Gráfico!$F237,0)</f>
        <v>0</v>
      </c>
    </row>
    <row r="238" spans="1:7" x14ac:dyDescent="0.2">
      <c r="A238" s="1274">
        <f t="shared" si="6"/>
        <v>235</v>
      </c>
      <c r="B238" s="1275">
        <f t="shared" si="7"/>
        <v>42705</v>
      </c>
      <c r="C238" s="1276">
        <f>IF($M$9=FALSE,0,SUMIFS(PARADAS!E:E,PARADAS!C:C,"Chuva",PARADAS!D:D,B238))</f>
        <v>0</v>
      </c>
      <c r="D238" s="1276">
        <f>IF($M$7=FALSE,0,SUMIFS(PARADAS!E:E,PARADAS!D:D,B238)-SUMIFS(PARADAS!E:E,PARADAS!C:C,"Chuva",PARADAS!D:D,B238)-SUMIFS(PARADAS!E:E,PARADAS!C:C,"Transporte",PARADAS!D:D,B238))</f>
        <v>0</v>
      </c>
      <c r="E238" s="1276">
        <f>IF($M$8=FALSE,0,SUMIFS(PARADAS!E:E,PARADAS!C:C,"Transporte",PARADAS!D:D,B238))</f>
        <v>0</v>
      </c>
      <c r="F238" s="1277">
        <f>SUMIFS(PARADAS!E:E,PARADAS!D:D,B238)</f>
        <v>0</v>
      </c>
      <c r="G238" s="1276">
        <f>IF(B.Gráfico!$B238&lt;=$M$1,1-B.Gráfico!$F238,0)</f>
        <v>0</v>
      </c>
    </row>
    <row r="239" spans="1:7" x14ac:dyDescent="0.2">
      <c r="A239" s="1274">
        <f t="shared" si="6"/>
        <v>236</v>
      </c>
      <c r="B239" s="1275">
        <f t="shared" si="7"/>
        <v>42706</v>
      </c>
      <c r="C239" s="1276">
        <f>IF($M$9=FALSE,0,SUMIFS(PARADAS!E:E,PARADAS!C:C,"Chuva",PARADAS!D:D,B239))</f>
        <v>0</v>
      </c>
      <c r="D239" s="1276">
        <f>IF($M$7=FALSE,0,SUMIFS(PARADAS!E:E,PARADAS!D:D,B239)-SUMIFS(PARADAS!E:E,PARADAS!C:C,"Chuva",PARADAS!D:D,B239)-SUMIFS(PARADAS!E:E,PARADAS!C:C,"Transporte",PARADAS!D:D,B239))</f>
        <v>0</v>
      </c>
      <c r="E239" s="1276">
        <f>IF($M$8=FALSE,0,SUMIFS(PARADAS!E:E,PARADAS!C:C,"Transporte",PARADAS!D:D,B239))</f>
        <v>0</v>
      </c>
      <c r="F239" s="1277">
        <f>SUMIFS(PARADAS!E:E,PARADAS!D:D,B239)</f>
        <v>0</v>
      </c>
      <c r="G239" s="1276">
        <f>IF(B.Gráfico!$B239&lt;=$M$1,1-B.Gráfico!$F239,0)</f>
        <v>0</v>
      </c>
    </row>
    <row r="240" spans="1:7" x14ac:dyDescent="0.2">
      <c r="A240" s="1274">
        <f t="shared" si="6"/>
        <v>237</v>
      </c>
      <c r="B240" s="1275">
        <f t="shared" si="7"/>
        <v>42707</v>
      </c>
      <c r="C240" s="1276">
        <f>IF($M$9=FALSE,0,SUMIFS(PARADAS!E:E,PARADAS!C:C,"Chuva",PARADAS!D:D,B240))</f>
        <v>0</v>
      </c>
      <c r="D240" s="1276">
        <f>IF($M$7=FALSE,0,SUMIFS(PARADAS!E:E,PARADAS!D:D,B240)-SUMIFS(PARADAS!E:E,PARADAS!C:C,"Chuva",PARADAS!D:D,B240)-SUMIFS(PARADAS!E:E,PARADAS!C:C,"Transporte",PARADAS!D:D,B240))</f>
        <v>0</v>
      </c>
      <c r="E240" s="1276">
        <f>IF($M$8=FALSE,0,SUMIFS(PARADAS!E:E,PARADAS!C:C,"Transporte",PARADAS!D:D,B240))</f>
        <v>0</v>
      </c>
      <c r="F240" s="1277">
        <f>SUMIFS(PARADAS!E:E,PARADAS!D:D,B240)</f>
        <v>0</v>
      </c>
      <c r="G240" s="1276">
        <f>IF(B.Gráfico!$B240&lt;=$M$1,1-B.Gráfico!$F240,0)</f>
        <v>0</v>
      </c>
    </row>
    <row r="241" spans="1:7" x14ac:dyDescent="0.2">
      <c r="A241" s="1274">
        <f t="shared" si="6"/>
        <v>238</v>
      </c>
      <c r="B241" s="1275">
        <f t="shared" si="7"/>
        <v>42708</v>
      </c>
      <c r="C241" s="1276">
        <f>IF($M$9=FALSE,0,SUMIFS(PARADAS!E:E,PARADAS!C:C,"Chuva",PARADAS!D:D,B241))</f>
        <v>0</v>
      </c>
      <c r="D241" s="1276">
        <f>IF($M$7=FALSE,0,SUMIFS(PARADAS!E:E,PARADAS!D:D,B241)-SUMIFS(PARADAS!E:E,PARADAS!C:C,"Chuva",PARADAS!D:D,B241)-SUMIFS(PARADAS!E:E,PARADAS!C:C,"Transporte",PARADAS!D:D,B241))</f>
        <v>0</v>
      </c>
      <c r="E241" s="1276">
        <f>IF($M$8=FALSE,0,SUMIFS(PARADAS!E:E,PARADAS!C:C,"Transporte",PARADAS!D:D,B241))</f>
        <v>0</v>
      </c>
      <c r="F241" s="1277">
        <f>SUMIFS(PARADAS!E:E,PARADAS!D:D,B241)</f>
        <v>0</v>
      </c>
      <c r="G241" s="1276">
        <f>IF(B.Gráfico!$B241&lt;=$M$1,1-B.Gráfico!$F241,0)</f>
        <v>0</v>
      </c>
    </row>
    <row r="242" spans="1:7" x14ac:dyDescent="0.2">
      <c r="A242" s="1274">
        <f t="shared" si="6"/>
        <v>239</v>
      </c>
      <c r="B242" s="1275">
        <f t="shared" si="7"/>
        <v>42709</v>
      </c>
      <c r="C242" s="1276">
        <f>IF($M$9=FALSE,0,SUMIFS(PARADAS!E:E,PARADAS!C:C,"Chuva",PARADAS!D:D,B242))</f>
        <v>0</v>
      </c>
      <c r="D242" s="1276">
        <f>IF($M$7=FALSE,0,SUMIFS(PARADAS!E:E,PARADAS!D:D,B242)-SUMIFS(PARADAS!E:E,PARADAS!C:C,"Chuva",PARADAS!D:D,B242)-SUMIFS(PARADAS!E:E,PARADAS!C:C,"Transporte",PARADAS!D:D,B242))</f>
        <v>0</v>
      </c>
      <c r="E242" s="1276">
        <f>IF($M$8=FALSE,0,SUMIFS(PARADAS!E:E,PARADAS!C:C,"Transporte",PARADAS!D:D,B242))</f>
        <v>0</v>
      </c>
      <c r="F242" s="1277">
        <f>SUMIFS(PARADAS!E:E,PARADAS!D:D,B242)</f>
        <v>0</v>
      </c>
      <c r="G242" s="1276">
        <f>IF(B.Gráfico!$B242&lt;=$M$1,1-B.Gráfico!$F242,0)</f>
        <v>0</v>
      </c>
    </row>
    <row r="243" spans="1:7" x14ac:dyDescent="0.2">
      <c r="A243" s="1274">
        <f t="shared" si="6"/>
        <v>240</v>
      </c>
      <c r="B243" s="1275">
        <f t="shared" si="7"/>
        <v>42710</v>
      </c>
      <c r="C243" s="1276">
        <f>IF($M$9=FALSE,0,SUMIFS(PARADAS!E:E,PARADAS!C:C,"Chuva",PARADAS!D:D,B243))</f>
        <v>0</v>
      </c>
      <c r="D243" s="1276">
        <f>IF($M$7=FALSE,0,SUMIFS(PARADAS!E:E,PARADAS!D:D,B243)-SUMIFS(PARADAS!E:E,PARADAS!C:C,"Chuva",PARADAS!D:D,B243)-SUMIFS(PARADAS!E:E,PARADAS!C:C,"Transporte",PARADAS!D:D,B243))</f>
        <v>0</v>
      </c>
      <c r="E243" s="1276">
        <f>IF($M$8=FALSE,0,SUMIFS(PARADAS!E:E,PARADAS!C:C,"Transporte",PARADAS!D:D,B243))</f>
        <v>0</v>
      </c>
      <c r="F243" s="1277">
        <f>SUMIFS(PARADAS!E:E,PARADAS!D:D,B243)</f>
        <v>0</v>
      </c>
      <c r="G243" s="1276">
        <f>IF(B.Gráfico!$B243&lt;=$M$1,1-B.Gráfico!$F243,0)</f>
        <v>0</v>
      </c>
    </row>
    <row r="244" spans="1:7" x14ac:dyDescent="0.2">
      <c r="A244" s="1274">
        <f t="shared" si="6"/>
        <v>241</v>
      </c>
      <c r="B244" s="1275">
        <f t="shared" si="7"/>
        <v>42711</v>
      </c>
      <c r="C244" s="1276">
        <f>IF($M$9=FALSE,0,SUMIFS(PARADAS!E:E,PARADAS!C:C,"Chuva",PARADAS!D:D,B244))</f>
        <v>0</v>
      </c>
      <c r="D244" s="1276">
        <f>IF($M$7=FALSE,0,SUMIFS(PARADAS!E:E,PARADAS!D:D,B244)-SUMIFS(PARADAS!E:E,PARADAS!C:C,"Chuva",PARADAS!D:D,B244)-SUMIFS(PARADAS!E:E,PARADAS!C:C,"Transporte",PARADAS!D:D,B244))</f>
        <v>0</v>
      </c>
      <c r="E244" s="1276">
        <f>IF($M$8=FALSE,0,SUMIFS(PARADAS!E:E,PARADAS!C:C,"Transporte",PARADAS!D:D,B244))</f>
        <v>0</v>
      </c>
      <c r="F244" s="1277">
        <f>SUMIFS(PARADAS!E:E,PARADAS!D:D,B244)</f>
        <v>0</v>
      </c>
      <c r="G244" s="1276">
        <f>IF(B.Gráfico!$B244&lt;=$M$1,1-B.Gráfico!$F244,0)</f>
        <v>0</v>
      </c>
    </row>
    <row r="245" spans="1:7" x14ac:dyDescent="0.2">
      <c r="A245" s="1274">
        <f t="shared" si="6"/>
        <v>242</v>
      </c>
      <c r="B245" s="1275">
        <f t="shared" si="7"/>
        <v>42712</v>
      </c>
      <c r="C245" s="1276">
        <f>IF($M$9=FALSE,0,SUMIFS(PARADAS!E:E,PARADAS!C:C,"Chuva",PARADAS!D:D,B245))</f>
        <v>0</v>
      </c>
      <c r="D245" s="1276">
        <f>IF($M$7=FALSE,0,SUMIFS(PARADAS!E:E,PARADAS!D:D,B245)-SUMIFS(PARADAS!E:E,PARADAS!C:C,"Chuva",PARADAS!D:D,B245)-SUMIFS(PARADAS!E:E,PARADAS!C:C,"Transporte",PARADAS!D:D,B245))</f>
        <v>0</v>
      </c>
      <c r="E245" s="1276">
        <f>IF($M$8=FALSE,0,SUMIFS(PARADAS!E:E,PARADAS!C:C,"Transporte",PARADAS!D:D,B245))</f>
        <v>0</v>
      </c>
      <c r="F245" s="1277">
        <f>SUMIFS(PARADAS!E:E,PARADAS!D:D,B245)</f>
        <v>0</v>
      </c>
      <c r="G245" s="1276">
        <f>IF(B.Gráfico!$B245&lt;=$M$1,1-B.Gráfico!$F245,0)</f>
        <v>0</v>
      </c>
    </row>
    <row r="246" spans="1:7" x14ac:dyDescent="0.2">
      <c r="A246" s="1274">
        <f t="shared" si="6"/>
        <v>243</v>
      </c>
      <c r="B246" s="1275">
        <f t="shared" si="7"/>
        <v>42713</v>
      </c>
      <c r="C246" s="1276">
        <f>IF($M$9=FALSE,0,SUMIFS(PARADAS!E:E,PARADAS!C:C,"Chuva",PARADAS!D:D,B246))</f>
        <v>0</v>
      </c>
      <c r="D246" s="1276">
        <f>IF($M$7=FALSE,0,SUMIFS(PARADAS!E:E,PARADAS!D:D,B246)-SUMIFS(PARADAS!E:E,PARADAS!C:C,"Chuva",PARADAS!D:D,B246)-SUMIFS(PARADAS!E:E,PARADAS!C:C,"Transporte",PARADAS!D:D,B246))</f>
        <v>0</v>
      </c>
      <c r="E246" s="1276">
        <f>IF($M$8=FALSE,0,SUMIFS(PARADAS!E:E,PARADAS!C:C,"Transporte",PARADAS!D:D,B246))</f>
        <v>0</v>
      </c>
      <c r="F246" s="1277">
        <f>SUMIFS(PARADAS!E:E,PARADAS!D:D,B246)</f>
        <v>0</v>
      </c>
      <c r="G246" s="1276">
        <f>IF(B.Gráfico!$B246&lt;=$M$1,1-B.Gráfico!$F246,0)</f>
        <v>0</v>
      </c>
    </row>
    <row r="247" spans="1:7" x14ac:dyDescent="0.2">
      <c r="A247" s="1274">
        <f t="shared" si="6"/>
        <v>244</v>
      </c>
      <c r="B247" s="1275">
        <f t="shared" si="7"/>
        <v>42714</v>
      </c>
      <c r="C247" s="1276">
        <f>IF($M$9=FALSE,0,SUMIFS(PARADAS!E:E,PARADAS!C:C,"Chuva",PARADAS!D:D,B247))</f>
        <v>0</v>
      </c>
      <c r="D247" s="1276">
        <f>IF($M$7=FALSE,0,SUMIFS(PARADAS!E:E,PARADAS!D:D,B247)-SUMIFS(PARADAS!E:E,PARADAS!C:C,"Chuva",PARADAS!D:D,B247)-SUMIFS(PARADAS!E:E,PARADAS!C:C,"Transporte",PARADAS!D:D,B247))</f>
        <v>0</v>
      </c>
      <c r="E247" s="1276">
        <f>IF($M$8=FALSE,0,SUMIFS(PARADAS!E:E,PARADAS!C:C,"Transporte",PARADAS!D:D,B247))</f>
        <v>0</v>
      </c>
      <c r="F247" s="1277">
        <f>SUMIFS(PARADAS!E:E,PARADAS!D:D,B247)</f>
        <v>0</v>
      </c>
      <c r="G247" s="1276">
        <f>IF(B.Gráfico!$B247&lt;=$M$1,1-B.Gráfico!$F247,0)</f>
        <v>0</v>
      </c>
    </row>
    <row r="248" spans="1:7" x14ac:dyDescent="0.2">
      <c r="A248" s="1274">
        <f t="shared" si="6"/>
        <v>245</v>
      </c>
      <c r="B248" s="1275">
        <f t="shared" si="7"/>
        <v>42715</v>
      </c>
      <c r="C248" s="1276">
        <f>IF($M$9=FALSE,0,SUMIFS(PARADAS!E:E,PARADAS!C:C,"Chuva",PARADAS!D:D,B248))</f>
        <v>0</v>
      </c>
      <c r="D248" s="1276">
        <f>IF($M$7=FALSE,0,SUMIFS(PARADAS!E:E,PARADAS!D:D,B248)-SUMIFS(PARADAS!E:E,PARADAS!C:C,"Chuva",PARADAS!D:D,B248)-SUMIFS(PARADAS!E:E,PARADAS!C:C,"Transporte",PARADAS!D:D,B248))</f>
        <v>0</v>
      </c>
      <c r="E248" s="1276">
        <f>IF($M$8=FALSE,0,SUMIFS(PARADAS!E:E,PARADAS!C:C,"Transporte",PARADAS!D:D,B248))</f>
        <v>0</v>
      </c>
      <c r="F248" s="1277">
        <f>SUMIFS(PARADAS!E:E,PARADAS!D:D,B248)</f>
        <v>0</v>
      </c>
      <c r="G248" s="1276">
        <f>IF(B.Gráfico!$B248&lt;=$M$1,1-B.Gráfico!$F248,0)</f>
        <v>0</v>
      </c>
    </row>
    <row r="249" spans="1:7" x14ac:dyDescent="0.2">
      <c r="A249" s="1274">
        <f t="shared" si="6"/>
        <v>246</v>
      </c>
      <c r="B249" s="1275">
        <f t="shared" si="7"/>
        <v>42716</v>
      </c>
      <c r="C249" s="1276">
        <f>IF($M$9=FALSE,0,SUMIFS(PARADAS!E:E,PARADAS!C:C,"Chuva",PARADAS!D:D,B249))</f>
        <v>0</v>
      </c>
      <c r="D249" s="1276">
        <f>IF($M$7=FALSE,0,SUMIFS(PARADAS!E:E,PARADAS!D:D,B249)-SUMIFS(PARADAS!E:E,PARADAS!C:C,"Chuva",PARADAS!D:D,B249)-SUMIFS(PARADAS!E:E,PARADAS!C:C,"Transporte",PARADAS!D:D,B249))</f>
        <v>0</v>
      </c>
      <c r="E249" s="1276">
        <f>IF($M$8=FALSE,0,SUMIFS(PARADAS!E:E,PARADAS!C:C,"Transporte",PARADAS!D:D,B249))</f>
        <v>0</v>
      </c>
      <c r="F249" s="1277">
        <f>SUMIFS(PARADAS!E:E,PARADAS!D:D,B249)</f>
        <v>0</v>
      </c>
      <c r="G249" s="1276">
        <f>IF(B.Gráfico!$B249&lt;=$M$1,1-B.Gráfico!$F249,0)</f>
        <v>0</v>
      </c>
    </row>
    <row r="250" spans="1:7" x14ac:dyDescent="0.2">
      <c r="A250" s="1274">
        <f t="shared" si="6"/>
        <v>247</v>
      </c>
      <c r="B250" s="1275">
        <f t="shared" si="7"/>
        <v>42717</v>
      </c>
      <c r="C250" s="1276">
        <f>IF($M$9=FALSE,0,SUMIFS(PARADAS!E:E,PARADAS!C:C,"Chuva",PARADAS!D:D,B250))</f>
        <v>0</v>
      </c>
      <c r="D250" s="1276">
        <f>IF($M$7=FALSE,0,SUMIFS(PARADAS!E:E,PARADAS!D:D,B250)-SUMIFS(PARADAS!E:E,PARADAS!C:C,"Chuva",PARADAS!D:D,B250)-SUMIFS(PARADAS!E:E,PARADAS!C:C,"Transporte",PARADAS!D:D,B250))</f>
        <v>0</v>
      </c>
      <c r="E250" s="1276">
        <f>IF($M$8=FALSE,0,SUMIFS(PARADAS!E:E,PARADAS!C:C,"Transporte",PARADAS!D:D,B250))</f>
        <v>0</v>
      </c>
      <c r="F250" s="1277">
        <f>SUMIFS(PARADAS!E:E,PARADAS!D:D,B250)</f>
        <v>0</v>
      </c>
      <c r="G250" s="1276">
        <f>IF(B.Gráfico!$B250&lt;=$M$1,1-B.Gráfico!$F250,0)</f>
        <v>0</v>
      </c>
    </row>
    <row r="251" spans="1:7" x14ac:dyDescent="0.2">
      <c r="A251" s="1274">
        <f t="shared" si="6"/>
        <v>248</v>
      </c>
      <c r="B251" s="1275">
        <f t="shared" si="7"/>
        <v>42718</v>
      </c>
      <c r="C251" s="1276">
        <f>IF($M$9=FALSE,0,SUMIFS(PARADAS!E:E,PARADAS!C:C,"Chuva",PARADAS!D:D,B251))</f>
        <v>0</v>
      </c>
      <c r="D251" s="1276">
        <f>IF($M$7=FALSE,0,SUMIFS(PARADAS!E:E,PARADAS!D:D,B251)-SUMIFS(PARADAS!E:E,PARADAS!C:C,"Chuva",PARADAS!D:D,B251)-SUMIFS(PARADAS!E:E,PARADAS!C:C,"Transporte",PARADAS!D:D,B251))</f>
        <v>0</v>
      </c>
      <c r="E251" s="1276">
        <f>IF($M$8=FALSE,0,SUMIFS(PARADAS!E:E,PARADAS!C:C,"Transporte",PARADAS!D:D,B251))</f>
        <v>0</v>
      </c>
      <c r="F251" s="1277">
        <f>SUMIFS(PARADAS!E:E,PARADAS!D:D,B251)</f>
        <v>0</v>
      </c>
      <c r="G251" s="1276">
        <f>IF(B.Gráfico!$B251&lt;=$M$1,1-B.Gráfico!$F251,0)</f>
        <v>0</v>
      </c>
    </row>
    <row r="252" spans="1:7" x14ac:dyDescent="0.2">
      <c r="A252" s="1274">
        <f t="shared" si="6"/>
        <v>249</v>
      </c>
      <c r="B252" s="1275">
        <f t="shared" si="7"/>
        <v>42719</v>
      </c>
      <c r="C252" s="1276">
        <f>IF($M$9=FALSE,0,SUMIFS(PARADAS!E:E,PARADAS!C:C,"Chuva",PARADAS!D:D,B252))</f>
        <v>0</v>
      </c>
      <c r="D252" s="1276">
        <f>IF($M$7=FALSE,0,SUMIFS(PARADAS!E:E,PARADAS!D:D,B252)-SUMIFS(PARADAS!E:E,PARADAS!C:C,"Chuva",PARADAS!D:D,B252)-SUMIFS(PARADAS!E:E,PARADAS!C:C,"Transporte",PARADAS!D:D,B252))</f>
        <v>0</v>
      </c>
      <c r="E252" s="1276">
        <f>IF($M$8=FALSE,0,SUMIFS(PARADAS!E:E,PARADAS!C:C,"Transporte",PARADAS!D:D,B252))</f>
        <v>0</v>
      </c>
      <c r="F252" s="1277">
        <f>SUMIFS(PARADAS!E:E,PARADAS!D:D,B252)</f>
        <v>0</v>
      </c>
      <c r="G252" s="1276">
        <f>IF(B.Gráfico!$B252&lt;=$M$1,1-B.Gráfico!$F252,0)</f>
        <v>0</v>
      </c>
    </row>
    <row r="253" spans="1:7" x14ac:dyDescent="0.2">
      <c r="A253" s="1274">
        <f t="shared" si="6"/>
        <v>250</v>
      </c>
      <c r="B253" s="1275">
        <f t="shared" si="7"/>
        <v>42720</v>
      </c>
      <c r="C253" s="1276">
        <f>IF($M$9=FALSE,0,SUMIFS(PARADAS!E:E,PARADAS!C:C,"Chuva",PARADAS!D:D,B253))</f>
        <v>0</v>
      </c>
      <c r="D253" s="1276">
        <f>IF($M$7=FALSE,0,SUMIFS(PARADAS!E:E,PARADAS!D:D,B253)-SUMIFS(PARADAS!E:E,PARADAS!C:C,"Chuva",PARADAS!D:D,B253)-SUMIFS(PARADAS!E:E,PARADAS!C:C,"Transporte",PARADAS!D:D,B253))</f>
        <v>0</v>
      </c>
      <c r="E253" s="1276">
        <f>IF($M$8=FALSE,0,SUMIFS(PARADAS!E:E,PARADAS!C:C,"Transporte",PARADAS!D:D,B253))</f>
        <v>0</v>
      </c>
      <c r="F253" s="1277">
        <f>SUMIFS(PARADAS!E:E,PARADAS!D:D,B253)</f>
        <v>0</v>
      </c>
      <c r="G253" s="1276">
        <f>IF(B.Gráfico!$B253&lt;=$M$1,1-B.Gráfico!$F253,0)</f>
        <v>0</v>
      </c>
    </row>
    <row r="254" spans="1:7" x14ac:dyDescent="0.2">
      <c r="A254" s="1274">
        <f t="shared" si="6"/>
        <v>251</v>
      </c>
      <c r="B254" s="1275">
        <f t="shared" si="7"/>
        <v>42721</v>
      </c>
      <c r="C254" s="1276">
        <f>IF($M$9=FALSE,0,SUMIFS(PARADAS!E:E,PARADAS!C:C,"Chuva",PARADAS!D:D,B254))</f>
        <v>0</v>
      </c>
      <c r="D254" s="1276">
        <f>IF($M$7=FALSE,0,SUMIFS(PARADAS!E:E,PARADAS!D:D,B254)-SUMIFS(PARADAS!E:E,PARADAS!C:C,"Chuva",PARADAS!D:D,B254)-SUMIFS(PARADAS!E:E,PARADAS!C:C,"Transporte",PARADAS!D:D,B254))</f>
        <v>0</v>
      </c>
      <c r="E254" s="1276">
        <f>IF($M$8=FALSE,0,SUMIFS(PARADAS!E:E,PARADAS!C:C,"Transporte",PARADAS!D:D,B254))</f>
        <v>0</v>
      </c>
      <c r="F254" s="1277">
        <f>SUMIFS(PARADAS!E:E,PARADAS!D:D,B254)</f>
        <v>0</v>
      </c>
      <c r="G254" s="1276">
        <f>IF(B.Gráfico!$B254&lt;=$M$1,1-B.Gráfico!$F254,0)</f>
        <v>0</v>
      </c>
    </row>
    <row r="255" spans="1:7" x14ac:dyDescent="0.2">
      <c r="A255" s="1274">
        <f t="shared" si="6"/>
        <v>252</v>
      </c>
      <c r="B255" s="1275">
        <f t="shared" si="7"/>
        <v>42722</v>
      </c>
      <c r="C255" s="1276">
        <f>IF($M$9=FALSE,0,SUMIFS(PARADAS!E:E,PARADAS!C:C,"Chuva",PARADAS!D:D,B255))</f>
        <v>0</v>
      </c>
      <c r="D255" s="1276">
        <f>IF($M$7=FALSE,0,SUMIFS(PARADAS!E:E,PARADAS!D:D,B255)-SUMIFS(PARADAS!E:E,PARADAS!C:C,"Chuva",PARADAS!D:D,B255)-SUMIFS(PARADAS!E:E,PARADAS!C:C,"Transporte",PARADAS!D:D,B255))</f>
        <v>0</v>
      </c>
      <c r="E255" s="1276">
        <f>IF($M$8=FALSE,0,SUMIFS(PARADAS!E:E,PARADAS!C:C,"Transporte",PARADAS!D:D,B255))</f>
        <v>0</v>
      </c>
      <c r="F255" s="1277">
        <f>SUMIFS(PARADAS!E:E,PARADAS!D:D,B255)</f>
        <v>0</v>
      </c>
      <c r="G255" s="1276">
        <f>IF(B.Gráfico!$B255&lt;=$M$1,1-B.Gráfico!$F255,0)</f>
        <v>0</v>
      </c>
    </row>
    <row r="256" spans="1:7" x14ac:dyDescent="0.2">
      <c r="A256" s="1274">
        <f t="shared" si="6"/>
        <v>253</v>
      </c>
      <c r="B256" s="1275">
        <f t="shared" si="7"/>
        <v>42723</v>
      </c>
      <c r="C256" s="1276">
        <f>IF($M$9=FALSE,0,SUMIFS(PARADAS!E:E,PARADAS!C:C,"Chuva",PARADAS!D:D,B256))</f>
        <v>0</v>
      </c>
      <c r="D256" s="1276">
        <f>IF($M$7=FALSE,0,SUMIFS(PARADAS!E:E,PARADAS!D:D,B256)-SUMIFS(PARADAS!E:E,PARADAS!C:C,"Chuva",PARADAS!D:D,B256)-SUMIFS(PARADAS!E:E,PARADAS!C:C,"Transporte",PARADAS!D:D,B256))</f>
        <v>0</v>
      </c>
      <c r="E256" s="1276">
        <f>IF($M$8=FALSE,0,SUMIFS(PARADAS!E:E,PARADAS!C:C,"Transporte",PARADAS!D:D,B256))</f>
        <v>0</v>
      </c>
      <c r="F256" s="1277">
        <f>SUMIFS(PARADAS!E:E,PARADAS!D:D,B256)</f>
        <v>0</v>
      </c>
      <c r="G256" s="1276">
        <f>IF(B.Gráfico!$B256&lt;=$M$1,1-B.Gráfico!$F256,0)</f>
        <v>0</v>
      </c>
    </row>
    <row r="257" spans="1:7" x14ac:dyDescent="0.2">
      <c r="A257" s="1274">
        <f t="shared" si="6"/>
        <v>254</v>
      </c>
      <c r="B257" s="1275">
        <f t="shared" si="7"/>
        <v>42724</v>
      </c>
      <c r="C257" s="1276">
        <f>IF($M$9=FALSE,0,SUMIFS(PARADAS!E:E,PARADAS!C:C,"Chuva",PARADAS!D:D,B257))</f>
        <v>0</v>
      </c>
      <c r="D257" s="1276">
        <f>IF($M$7=FALSE,0,SUMIFS(PARADAS!E:E,PARADAS!D:D,B257)-SUMIFS(PARADAS!E:E,PARADAS!C:C,"Chuva",PARADAS!D:D,B257)-SUMIFS(PARADAS!E:E,PARADAS!C:C,"Transporte",PARADAS!D:D,B257))</f>
        <v>0</v>
      </c>
      <c r="E257" s="1276">
        <f>IF($M$8=FALSE,0,SUMIFS(PARADAS!E:E,PARADAS!C:C,"Transporte",PARADAS!D:D,B257))</f>
        <v>0</v>
      </c>
      <c r="F257" s="1277">
        <f>SUMIFS(PARADAS!E:E,PARADAS!D:D,B257)</f>
        <v>0</v>
      </c>
      <c r="G257" s="1276">
        <f>IF(B.Gráfico!$B257&lt;=$M$1,1-B.Gráfico!$F257,0)</f>
        <v>0</v>
      </c>
    </row>
    <row r="258" spans="1:7" x14ac:dyDescent="0.2">
      <c r="A258" s="1274">
        <f t="shared" si="6"/>
        <v>255</v>
      </c>
      <c r="B258" s="1275">
        <f t="shared" si="7"/>
        <v>42725</v>
      </c>
      <c r="C258" s="1276">
        <f>IF($M$9=FALSE,0,SUMIFS(PARADAS!E:E,PARADAS!C:C,"Chuva",PARADAS!D:D,B258))</f>
        <v>0</v>
      </c>
      <c r="D258" s="1276">
        <f>IF($M$7=FALSE,0,SUMIFS(PARADAS!E:E,PARADAS!D:D,B258)-SUMIFS(PARADAS!E:E,PARADAS!C:C,"Chuva",PARADAS!D:D,B258)-SUMIFS(PARADAS!E:E,PARADAS!C:C,"Transporte",PARADAS!D:D,B258))</f>
        <v>0</v>
      </c>
      <c r="E258" s="1276">
        <f>IF($M$8=FALSE,0,SUMIFS(PARADAS!E:E,PARADAS!C:C,"Transporte",PARADAS!D:D,B258))</f>
        <v>0</v>
      </c>
      <c r="F258" s="1277">
        <f>SUMIFS(PARADAS!E:E,PARADAS!D:D,B258)</f>
        <v>0</v>
      </c>
      <c r="G258" s="1276">
        <f>IF(B.Gráfico!$B258&lt;=$M$1,1-B.Gráfico!$F258,0)</f>
        <v>0</v>
      </c>
    </row>
    <row r="259" spans="1:7" x14ac:dyDescent="0.2">
      <c r="A259" s="1274">
        <f t="shared" si="6"/>
        <v>256</v>
      </c>
      <c r="B259" s="1275">
        <f t="shared" si="7"/>
        <v>42726</v>
      </c>
      <c r="C259" s="1276">
        <f>IF($M$9=FALSE,0,SUMIFS(PARADAS!E:E,PARADAS!C:C,"Chuva",PARADAS!D:D,B259))</f>
        <v>0</v>
      </c>
      <c r="D259" s="1276">
        <f>IF($M$7=FALSE,0,SUMIFS(PARADAS!E:E,PARADAS!D:D,B259)-SUMIFS(PARADAS!E:E,PARADAS!C:C,"Chuva",PARADAS!D:D,B259)-SUMIFS(PARADAS!E:E,PARADAS!C:C,"Transporte",PARADAS!D:D,B259))</f>
        <v>0</v>
      </c>
      <c r="E259" s="1276">
        <f>IF($M$8=FALSE,0,SUMIFS(PARADAS!E:E,PARADAS!C:C,"Transporte",PARADAS!D:D,B259))</f>
        <v>0</v>
      </c>
      <c r="F259" s="1277">
        <f>SUMIFS(PARADAS!E:E,PARADAS!D:D,B259)</f>
        <v>0</v>
      </c>
      <c r="G259" s="1276">
        <f>IF(B.Gráfico!$B259&lt;=$M$1,1-B.Gráfico!$F259,0)</f>
        <v>0</v>
      </c>
    </row>
    <row r="260" spans="1:7" x14ac:dyDescent="0.2">
      <c r="A260" s="1274">
        <f t="shared" si="6"/>
        <v>257</v>
      </c>
      <c r="B260" s="1275">
        <f t="shared" si="7"/>
        <v>42727</v>
      </c>
      <c r="C260" s="1276">
        <f>IF($M$9=FALSE,0,SUMIFS(PARADAS!E:E,PARADAS!C:C,"Chuva",PARADAS!D:D,B260))</f>
        <v>0</v>
      </c>
      <c r="D260" s="1276">
        <f>IF($M$7=FALSE,0,SUMIFS(PARADAS!E:E,PARADAS!D:D,B260)-SUMIFS(PARADAS!E:E,PARADAS!C:C,"Chuva",PARADAS!D:D,B260)-SUMIFS(PARADAS!E:E,PARADAS!C:C,"Transporte",PARADAS!D:D,B260))</f>
        <v>0</v>
      </c>
      <c r="E260" s="1276">
        <f>IF($M$8=FALSE,0,SUMIFS(PARADAS!E:E,PARADAS!C:C,"Transporte",PARADAS!D:D,B260))</f>
        <v>0</v>
      </c>
      <c r="F260" s="1277">
        <f>SUMIFS(PARADAS!E:E,PARADAS!D:D,B260)</f>
        <v>0</v>
      </c>
      <c r="G260" s="1276">
        <f>IF(B.Gráfico!$B260&lt;=$M$1,1-B.Gráfico!$F260,0)</f>
        <v>0</v>
      </c>
    </row>
    <row r="261" spans="1:7" x14ac:dyDescent="0.2">
      <c r="A261" s="1274">
        <f t="shared" ref="A261:A268" si="8">IF(B261="x",0,A260+1)</f>
        <v>258</v>
      </c>
      <c r="B261" s="1275">
        <f t="shared" ref="B261:B268" si="9">B260+1</f>
        <v>42728</v>
      </c>
      <c r="C261" s="1276">
        <f>IF($M$9=FALSE,0,SUMIFS(PARADAS!E:E,PARADAS!C:C,"Chuva",PARADAS!D:D,B261))</f>
        <v>0</v>
      </c>
      <c r="D261" s="1276">
        <f>IF($M$7=FALSE,0,SUMIFS(PARADAS!E:E,PARADAS!D:D,B261)-SUMIFS(PARADAS!E:E,PARADAS!C:C,"Chuva",PARADAS!D:D,B261)-SUMIFS(PARADAS!E:E,PARADAS!C:C,"Transporte",PARADAS!D:D,B261))</f>
        <v>0</v>
      </c>
      <c r="E261" s="1276">
        <f>IF($M$8=FALSE,0,SUMIFS(PARADAS!E:E,PARADAS!C:C,"Transporte",PARADAS!D:D,B261))</f>
        <v>0</v>
      </c>
      <c r="F261" s="1277">
        <f>SUMIFS(PARADAS!E:E,PARADAS!D:D,B261)</f>
        <v>0</v>
      </c>
      <c r="G261" s="1276">
        <f>IF(B.Gráfico!$B261&lt;=$M$1,1-B.Gráfico!$F261,0)</f>
        <v>0</v>
      </c>
    </row>
    <row r="262" spans="1:7" x14ac:dyDescent="0.2">
      <c r="A262" s="1274">
        <f t="shared" si="8"/>
        <v>259</v>
      </c>
      <c r="B262" s="1275">
        <f t="shared" si="9"/>
        <v>42729</v>
      </c>
      <c r="C262" s="1276">
        <f>IF($M$9=FALSE,0,SUMIFS(PARADAS!E:E,PARADAS!C:C,"Chuva",PARADAS!D:D,B262))</f>
        <v>0</v>
      </c>
      <c r="D262" s="1276">
        <f>IF($M$7=FALSE,0,SUMIFS(PARADAS!E:E,PARADAS!D:D,B262)-SUMIFS(PARADAS!E:E,PARADAS!C:C,"Chuva",PARADAS!D:D,B262)-SUMIFS(PARADAS!E:E,PARADAS!C:C,"Transporte",PARADAS!D:D,B262))</f>
        <v>0</v>
      </c>
      <c r="E262" s="1276">
        <f>IF($M$8=FALSE,0,SUMIFS(PARADAS!E:E,PARADAS!C:C,"Transporte",PARADAS!D:D,B262))</f>
        <v>0</v>
      </c>
      <c r="F262" s="1277">
        <f>SUMIFS(PARADAS!E:E,PARADAS!D:D,B262)</f>
        <v>0</v>
      </c>
      <c r="G262" s="1276">
        <f>IF(B.Gráfico!$B262&lt;=$M$1,1-B.Gráfico!$F262,0)</f>
        <v>0</v>
      </c>
    </row>
    <row r="263" spans="1:7" x14ac:dyDescent="0.2">
      <c r="A263" s="1274">
        <f t="shared" si="8"/>
        <v>260</v>
      </c>
      <c r="B263" s="1275">
        <f t="shared" si="9"/>
        <v>42730</v>
      </c>
      <c r="C263" s="1276">
        <f>IF($M$9=FALSE,0,SUMIFS(PARADAS!E:E,PARADAS!C:C,"Chuva",PARADAS!D:D,B263))</f>
        <v>0</v>
      </c>
      <c r="D263" s="1276">
        <f>IF($M$7=FALSE,0,SUMIFS(PARADAS!E:E,PARADAS!D:D,B263)-SUMIFS(PARADAS!E:E,PARADAS!C:C,"Chuva",PARADAS!D:D,B263)-SUMIFS(PARADAS!E:E,PARADAS!C:C,"Transporte",PARADAS!D:D,B263))</f>
        <v>0</v>
      </c>
      <c r="E263" s="1276">
        <f>IF($M$8=FALSE,0,SUMIFS(PARADAS!E:E,PARADAS!C:C,"Transporte",PARADAS!D:D,B263))</f>
        <v>0</v>
      </c>
      <c r="F263" s="1277">
        <f>SUMIFS(PARADAS!E:E,PARADAS!D:D,B263)</f>
        <v>0</v>
      </c>
      <c r="G263" s="1276">
        <f>IF(B.Gráfico!$B263&lt;=$M$1,1-B.Gráfico!$F263,0)</f>
        <v>0</v>
      </c>
    </row>
    <row r="264" spans="1:7" x14ac:dyDescent="0.2">
      <c r="A264" s="1274">
        <f t="shared" si="8"/>
        <v>261</v>
      </c>
      <c r="B264" s="1275">
        <f t="shared" si="9"/>
        <v>42731</v>
      </c>
      <c r="C264" s="1276">
        <f>IF($M$9=FALSE,0,SUMIFS(PARADAS!E:E,PARADAS!C:C,"Chuva",PARADAS!D:D,B264))</f>
        <v>0</v>
      </c>
      <c r="D264" s="1276">
        <f>IF($M$7=FALSE,0,SUMIFS(PARADAS!E:E,PARADAS!D:D,B264)-SUMIFS(PARADAS!E:E,PARADAS!C:C,"Chuva",PARADAS!D:D,B264)-SUMIFS(PARADAS!E:E,PARADAS!C:C,"Transporte",PARADAS!D:D,B264))</f>
        <v>0</v>
      </c>
      <c r="E264" s="1276">
        <f>IF($M$8=FALSE,0,SUMIFS(PARADAS!E:E,PARADAS!C:C,"Transporte",PARADAS!D:D,B264))</f>
        <v>0</v>
      </c>
      <c r="F264" s="1277">
        <f>SUMIFS(PARADAS!E:E,PARADAS!D:D,B264)</f>
        <v>0</v>
      </c>
      <c r="G264" s="1276">
        <f>IF(B.Gráfico!$B264&lt;=$M$1,1-B.Gráfico!$F264,0)</f>
        <v>0</v>
      </c>
    </row>
    <row r="265" spans="1:7" x14ac:dyDescent="0.2">
      <c r="A265" s="1274">
        <f t="shared" si="8"/>
        <v>262</v>
      </c>
      <c r="B265" s="1275">
        <f t="shared" si="9"/>
        <v>42732</v>
      </c>
      <c r="C265" s="1276">
        <f>IF($M$9=FALSE,0,SUMIFS(PARADAS!E:E,PARADAS!C:C,"Chuva",PARADAS!D:D,B265))</f>
        <v>0</v>
      </c>
      <c r="D265" s="1276">
        <f>IF($M$7=FALSE,0,SUMIFS(PARADAS!E:E,PARADAS!D:D,B265)-SUMIFS(PARADAS!E:E,PARADAS!C:C,"Chuva",PARADAS!D:D,B265)-SUMIFS(PARADAS!E:E,PARADAS!C:C,"Transporte",PARADAS!D:D,B265))</f>
        <v>0</v>
      </c>
      <c r="E265" s="1276">
        <f>IF($M$8=FALSE,0,SUMIFS(PARADAS!E:E,PARADAS!C:C,"Transporte",PARADAS!D:D,B265))</f>
        <v>0</v>
      </c>
      <c r="F265" s="1277">
        <f>SUMIFS(PARADAS!E:E,PARADAS!D:D,B265)</f>
        <v>0</v>
      </c>
      <c r="G265" s="1276">
        <f>IF(B.Gráfico!$B265&lt;=$M$1,1-B.Gráfico!$F265,0)</f>
        <v>0</v>
      </c>
    </row>
    <row r="266" spans="1:7" x14ac:dyDescent="0.2">
      <c r="A266" s="1274">
        <f t="shared" si="8"/>
        <v>263</v>
      </c>
      <c r="B266" s="1275">
        <f t="shared" si="9"/>
        <v>42733</v>
      </c>
      <c r="C266" s="1276">
        <f>IF($M$9=FALSE,0,SUMIFS(PARADAS!E:E,PARADAS!C:C,"Chuva",PARADAS!D:D,B266))</f>
        <v>0</v>
      </c>
      <c r="D266" s="1276">
        <f>IF($M$7=FALSE,0,SUMIFS(PARADAS!E:E,PARADAS!D:D,B266)-SUMIFS(PARADAS!E:E,PARADAS!C:C,"Chuva",PARADAS!D:D,B266)-SUMIFS(PARADAS!E:E,PARADAS!C:C,"Transporte",PARADAS!D:D,B266))</f>
        <v>0</v>
      </c>
      <c r="E266" s="1276">
        <f>IF($M$8=FALSE,0,SUMIFS(PARADAS!E:E,PARADAS!C:C,"Transporte",PARADAS!D:D,B266))</f>
        <v>0</v>
      </c>
      <c r="F266" s="1277">
        <f>SUMIFS(PARADAS!E:E,PARADAS!D:D,B266)</f>
        <v>0</v>
      </c>
      <c r="G266" s="1276">
        <f>IF(B.Gráfico!$B266&lt;=$M$1,1-B.Gráfico!$F266,0)</f>
        <v>0</v>
      </c>
    </row>
    <row r="267" spans="1:7" x14ac:dyDescent="0.2">
      <c r="A267" s="1274">
        <f t="shared" si="8"/>
        <v>264</v>
      </c>
      <c r="B267" s="1275">
        <f t="shared" si="9"/>
        <v>42734</v>
      </c>
      <c r="C267" s="1276">
        <f>IF($M$9=FALSE,0,SUMIFS(PARADAS!E:E,PARADAS!C:C,"Chuva",PARADAS!D:D,B267))</f>
        <v>0</v>
      </c>
      <c r="D267" s="1276">
        <f>IF($M$7=FALSE,0,SUMIFS(PARADAS!E:E,PARADAS!D:D,B267)-SUMIFS(PARADAS!E:E,PARADAS!C:C,"Chuva",PARADAS!D:D,B267)-SUMIFS(PARADAS!E:E,PARADAS!C:C,"Transporte",PARADAS!D:D,B267))</f>
        <v>0</v>
      </c>
      <c r="E267" s="1276">
        <f>IF($M$8=FALSE,0,SUMIFS(PARADAS!E:E,PARADAS!C:C,"Transporte",PARADAS!D:D,B267))</f>
        <v>0</v>
      </c>
      <c r="F267" s="1277">
        <f>SUMIFS(PARADAS!E:E,PARADAS!D:D,B267)</f>
        <v>0</v>
      </c>
      <c r="G267" s="1276">
        <f>IF(B.Gráfico!$B267&lt;=$M$1,1-B.Gráfico!$F267,0)</f>
        <v>0</v>
      </c>
    </row>
    <row r="268" spans="1:7" x14ac:dyDescent="0.2">
      <c r="A268" s="1274">
        <f t="shared" si="8"/>
        <v>265</v>
      </c>
      <c r="B268" s="1275">
        <f t="shared" si="9"/>
        <v>42735</v>
      </c>
      <c r="C268" s="1276">
        <f>IF($M$9=FALSE,0,SUMIFS(PARADAS!E:E,PARADAS!C:C,"Chuva",PARADAS!D:D,B268))</f>
        <v>0</v>
      </c>
      <c r="D268" s="1276">
        <f>IF($M$7=FALSE,0,SUMIFS(PARADAS!E:E,PARADAS!D:D,B268)-SUMIFS(PARADAS!E:E,PARADAS!C:C,"Chuva",PARADAS!D:D,B268)-SUMIFS(PARADAS!E:E,PARADAS!C:C,"Transporte",PARADAS!D:D,B268))</f>
        <v>0</v>
      </c>
      <c r="E268" s="1276">
        <f>IF($M$8=FALSE,0,SUMIFS(PARADAS!E:E,PARADAS!C:C,"Transporte",PARADAS!D:D,B268))</f>
        <v>0</v>
      </c>
      <c r="F268" s="1277">
        <f>SUMIFS(PARADAS!E:E,PARADAS!D:D,B268)</f>
        <v>0</v>
      </c>
      <c r="G268" s="1276">
        <f>IF(B.Gráfico!$B268&lt;=$M$1,1-B.Gráfico!$F268,0)</f>
        <v>0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9">
    <tabColor rgb="FFFF0000"/>
  </sheetPr>
  <dimension ref="A1:HF199"/>
  <sheetViews>
    <sheetView zoomScale="90" zoomScaleNormal="90" workbookViewId="0">
      <pane xSplit="4" ySplit="2" topLeftCell="HB120" activePane="bottomRight" state="frozen"/>
      <selection activeCell="E199" sqref="C199:E199"/>
      <selection pane="topRight" activeCell="E199" sqref="C199:E199"/>
      <selection pane="bottomLeft" activeCell="E199" sqref="C199:E199"/>
      <selection pane="bottomRight" activeCell="HF2" sqref="HF2"/>
    </sheetView>
  </sheetViews>
  <sheetFormatPr defaultColWidth="9" defaultRowHeight="15.75" x14ac:dyDescent="0.25"/>
  <cols>
    <col min="1" max="1" width="7" style="83" bestFit="1" customWidth="1"/>
    <col min="2" max="2" width="5.5" style="77" hidden="1" customWidth="1"/>
    <col min="3" max="3" width="31.375" style="77" customWidth="1"/>
    <col min="4" max="4" width="10.625" style="77" bestFit="1" customWidth="1"/>
    <col min="5" max="5" width="13.375" style="83" bestFit="1" customWidth="1"/>
    <col min="6" max="6" width="13.375" style="77" bestFit="1" customWidth="1"/>
    <col min="7" max="8" width="13.375" style="83" bestFit="1" customWidth="1"/>
    <col min="9" max="12" width="13.375" style="85" bestFit="1" customWidth="1"/>
    <col min="13" max="13" width="12.75" style="85" customWidth="1"/>
    <col min="14" max="15" width="13.375" style="85" bestFit="1" customWidth="1"/>
    <col min="16" max="16" width="13.875" style="512" customWidth="1"/>
    <col min="17" max="17" width="13.375" style="85" bestFit="1" customWidth="1"/>
    <col min="18" max="18" width="14.5" style="85" bestFit="1" customWidth="1"/>
    <col min="19" max="19" width="12.5" bestFit="1" customWidth="1"/>
    <col min="20" max="20" width="11.5" style="276" bestFit="1" customWidth="1"/>
    <col min="21" max="21" width="12.625" style="276" bestFit="1" customWidth="1"/>
    <col min="22" max="23" width="12.5" style="276" bestFit="1" customWidth="1"/>
    <col min="24" max="31" width="12.875" style="276" customWidth="1"/>
    <col min="32" max="32" width="12.5" bestFit="1" customWidth="1"/>
    <col min="33" max="33" width="12.5" style="276" bestFit="1" customWidth="1"/>
    <col min="34" max="35" width="12.375" bestFit="1" customWidth="1"/>
    <col min="36" max="36" width="13.375" customWidth="1"/>
    <col min="37" max="37" width="14.25" customWidth="1"/>
    <col min="38" max="38" width="13.625" customWidth="1"/>
    <col min="39" max="39" width="12.375" bestFit="1" customWidth="1"/>
    <col min="40" max="42" width="13.5" style="276" bestFit="1" customWidth="1"/>
    <col min="43" max="44" width="14.875" style="85" bestFit="1" customWidth="1"/>
    <col min="45" max="46" width="13.5" style="85" bestFit="1" customWidth="1"/>
    <col min="47" max="47" width="13.5" style="240" bestFit="1" customWidth="1"/>
    <col min="48" max="49" width="13.5" style="85" bestFit="1" customWidth="1"/>
    <col min="50" max="50" width="15.125" style="307" bestFit="1" customWidth="1"/>
    <col min="51" max="51" width="14.75" bestFit="1" customWidth="1"/>
    <col min="52" max="53" width="12.375" bestFit="1" customWidth="1"/>
    <col min="54" max="54" width="12.25" style="77" customWidth="1"/>
    <col min="55" max="55" width="13" style="77" customWidth="1"/>
    <col min="56" max="56" width="14.125" style="77" customWidth="1"/>
    <col min="57" max="60" width="12.375" style="77" bestFit="1" customWidth="1"/>
    <col min="61" max="64" width="11.125" style="77" bestFit="1" customWidth="1"/>
    <col min="65" max="66" width="13.125" style="77" bestFit="1" customWidth="1"/>
    <col min="67" max="67" width="15.125" style="77" bestFit="1" customWidth="1"/>
    <col min="68" max="69" width="14.75" style="77" bestFit="1" customWidth="1"/>
    <col min="70" max="70" width="15.5" style="77" bestFit="1" customWidth="1"/>
    <col min="71" max="71" width="14.75" style="77" bestFit="1" customWidth="1"/>
    <col min="72" max="72" width="15.125" style="77" bestFit="1" customWidth="1"/>
    <col min="73" max="73" width="15.5" style="77" bestFit="1" customWidth="1"/>
    <col min="74" max="74" width="15.125" style="77" bestFit="1" customWidth="1"/>
    <col min="75" max="75" width="14.75" style="77" bestFit="1" customWidth="1"/>
    <col min="76" max="77" width="15.125" style="77" bestFit="1" customWidth="1"/>
    <col min="78" max="79" width="15.5" style="77" bestFit="1" customWidth="1"/>
    <col min="80" max="80" width="15.75" style="77" bestFit="1" customWidth="1"/>
    <col min="81" max="81" width="13.125" bestFit="1" customWidth="1"/>
    <col min="82" max="82" width="13.125" style="77" bestFit="1" customWidth="1"/>
    <col min="83" max="83" width="13.75" style="77" bestFit="1" customWidth="1"/>
    <col min="84" max="84" width="13.125" style="77" bestFit="1" customWidth="1"/>
    <col min="85" max="85" width="13.625" style="77" customWidth="1"/>
    <col min="86" max="99" width="13.125" style="77" bestFit="1" customWidth="1"/>
    <col min="100" max="108" width="13.75" style="77" bestFit="1" customWidth="1"/>
    <col min="109" max="116" width="13.125" style="77" bestFit="1" customWidth="1"/>
    <col min="117" max="122" width="13.125" style="83" customWidth="1"/>
    <col min="123" max="151" width="13.125" style="77" bestFit="1" customWidth="1"/>
    <col min="152" max="152" width="13.75" style="77" bestFit="1" customWidth="1"/>
    <col min="153" max="159" width="13.125" style="77" bestFit="1" customWidth="1"/>
    <col min="160" max="210" width="14.125" style="77" bestFit="1" customWidth="1"/>
    <col min="211" max="211" width="14" bestFit="1" customWidth="1"/>
    <col min="212" max="214" width="14.125" style="77" bestFit="1" customWidth="1"/>
    <col min="215" max="16384" width="9" style="77"/>
  </cols>
  <sheetData>
    <row r="1" spans="1:214" customFormat="1" x14ac:dyDescent="0.25">
      <c r="A1" s="2401" t="s">
        <v>294</v>
      </c>
      <c r="B1" s="2401"/>
      <c r="C1" s="2401"/>
      <c r="D1" s="591">
        <f>MAX(F19:XFD19)-SUM(B.Diario!E19:IB19)</f>
        <v>0</v>
      </c>
      <c r="E1" s="582">
        <v>1</v>
      </c>
      <c r="F1" s="582">
        <v>1</v>
      </c>
      <c r="G1" s="582">
        <v>1</v>
      </c>
      <c r="H1" s="582">
        <v>1</v>
      </c>
      <c r="I1" s="582">
        <v>1</v>
      </c>
      <c r="J1" s="582">
        <v>1</v>
      </c>
      <c r="K1" s="787">
        <v>1</v>
      </c>
      <c r="L1" s="582">
        <v>2</v>
      </c>
      <c r="M1" s="582">
        <v>2</v>
      </c>
      <c r="N1" s="582">
        <v>2</v>
      </c>
      <c r="O1" s="582">
        <v>2</v>
      </c>
      <c r="P1" s="583">
        <v>2</v>
      </c>
      <c r="Q1" s="582">
        <v>2</v>
      </c>
      <c r="R1" s="787">
        <v>2</v>
      </c>
      <c r="S1" s="582">
        <v>3</v>
      </c>
      <c r="T1">
        <v>3</v>
      </c>
      <c r="U1">
        <v>3</v>
      </c>
      <c r="V1">
        <v>3</v>
      </c>
      <c r="W1">
        <v>3</v>
      </c>
      <c r="X1">
        <v>3</v>
      </c>
      <c r="Y1" s="786">
        <v>3</v>
      </c>
      <c r="Z1">
        <v>4</v>
      </c>
      <c r="AA1">
        <v>4</v>
      </c>
      <c r="AB1">
        <v>4</v>
      </c>
      <c r="AC1">
        <v>4</v>
      </c>
      <c r="AD1">
        <v>4</v>
      </c>
      <c r="AE1">
        <v>4</v>
      </c>
      <c r="AF1" s="786">
        <v>4</v>
      </c>
      <c r="AG1" s="667">
        <v>5</v>
      </c>
      <c r="AH1" s="667">
        <v>5</v>
      </c>
      <c r="AI1" s="667">
        <v>5</v>
      </c>
      <c r="AJ1" s="667">
        <v>5</v>
      </c>
      <c r="AK1" s="667">
        <v>5</v>
      </c>
      <c r="AL1" s="667">
        <v>5</v>
      </c>
      <c r="AM1" s="786">
        <v>5</v>
      </c>
      <c r="AN1" s="667">
        <v>6</v>
      </c>
      <c r="AO1" s="667">
        <v>6</v>
      </c>
      <c r="AP1" s="667">
        <v>6</v>
      </c>
      <c r="AQ1" s="667">
        <v>6</v>
      </c>
      <c r="AR1" s="667">
        <v>6</v>
      </c>
      <c r="AS1" s="667">
        <v>6</v>
      </c>
      <c r="AT1" s="947">
        <f>WEEKNUM(AT2,2)-15</f>
        <v>6</v>
      </c>
      <c r="AU1" s="947">
        <f t="shared" ref="AU1:DF1" si="0">WEEKNUM(AU2,2)-15</f>
        <v>7</v>
      </c>
      <c r="AV1" s="947">
        <f t="shared" si="0"/>
        <v>7</v>
      </c>
      <c r="AW1" s="947">
        <f t="shared" si="0"/>
        <v>7</v>
      </c>
      <c r="AX1" s="947">
        <f t="shared" si="0"/>
        <v>7</v>
      </c>
      <c r="AY1" s="947">
        <f t="shared" si="0"/>
        <v>7</v>
      </c>
      <c r="AZ1" s="947">
        <f t="shared" si="0"/>
        <v>7</v>
      </c>
      <c r="BA1" s="947">
        <f t="shared" si="0"/>
        <v>7</v>
      </c>
      <c r="BB1" s="947">
        <f t="shared" si="0"/>
        <v>8</v>
      </c>
      <c r="BC1" s="947">
        <f t="shared" si="0"/>
        <v>8</v>
      </c>
      <c r="BD1" s="947">
        <f t="shared" si="0"/>
        <v>8</v>
      </c>
      <c r="BE1" s="947">
        <f t="shared" si="0"/>
        <v>8</v>
      </c>
      <c r="BF1" s="947">
        <f t="shared" si="0"/>
        <v>8</v>
      </c>
      <c r="BG1" s="947">
        <f t="shared" si="0"/>
        <v>8</v>
      </c>
      <c r="BH1" s="947">
        <f t="shared" si="0"/>
        <v>8</v>
      </c>
      <c r="BI1" s="947">
        <f t="shared" si="0"/>
        <v>9</v>
      </c>
      <c r="BJ1" s="947">
        <f t="shared" si="0"/>
        <v>9</v>
      </c>
      <c r="BK1" s="947">
        <f t="shared" si="0"/>
        <v>9</v>
      </c>
      <c r="BL1" s="947">
        <f t="shared" si="0"/>
        <v>9</v>
      </c>
      <c r="BM1" s="947">
        <f t="shared" si="0"/>
        <v>9</v>
      </c>
      <c r="BN1" s="947">
        <f t="shared" si="0"/>
        <v>9</v>
      </c>
      <c r="BO1" s="947">
        <f t="shared" si="0"/>
        <v>9</v>
      </c>
      <c r="BP1" s="947">
        <f t="shared" si="0"/>
        <v>10</v>
      </c>
      <c r="BQ1" s="947">
        <f t="shared" si="0"/>
        <v>10</v>
      </c>
      <c r="BR1" s="947">
        <f t="shared" si="0"/>
        <v>10</v>
      </c>
      <c r="BS1" s="947">
        <f t="shared" si="0"/>
        <v>10</v>
      </c>
      <c r="BT1" s="947">
        <f t="shared" si="0"/>
        <v>10</v>
      </c>
      <c r="BU1" s="947">
        <f t="shared" si="0"/>
        <v>10</v>
      </c>
      <c r="BV1" s="947">
        <f t="shared" si="0"/>
        <v>10</v>
      </c>
      <c r="BW1" s="947">
        <f t="shared" si="0"/>
        <v>11</v>
      </c>
      <c r="BX1" s="947">
        <f t="shared" si="0"/>
        <v>11</v>
      </c>
      <c r="BY1" s="947">
        <f t="shared" si="0"/>
        <v>11</v>
      </c>
      <c r="BZ1" s="947">
        <f t="shared" si="0"/>
        <v>11</v>
      </c>
      <c r="CA1" s="947">
        <f t="shared" si="0"/>
        <v>11</v>
      </c>
      <c r="CB1" s="947">
        <f t="shared" si="0"/>
        <v>11</v>
      </c>
      <c r="CC1" s="947">
        <f t="shared" si="0"/>
        <v>11</v>
      </c>
      <c r="CD1" s="947">
        <f t="shared" si="0"/>
        <v>12</v>
      </c>
      <c r="CE1" s="947">
        <f t="shared" si="0"/>
        <v>12</v>
      </c>
      <c r="CF1" s="947">
        <f t="shared" si="0"/>
        <v>12</v>
      </c>
      <c r="CG1" s="947">
        <f t="shared" si="0"/>
        <v>12</v>
      </c>
      <c r="CH1" s="947">
        <f t="shared" si="0"/>
        <v>12</v>
      </c>
      <c r="CI1" s="947">
        <f t="shared" si="0"/>
        <v>12</v>
      </c>
      <c r="CJ1" s="947">
        <f t="shared" si="0"/>
        <v>12</v>
      </c>
      <c r="CK1" s="947">
        <f t="shared" si="0"/>
        <v>13</v>
      </c>
      <c r="CL1" s="947">
        <f t="shared" si="0"/>
        <v>13</v>
      </c>
      <c r="CM1" s="947">
        <f t="shared" si="0"/>
        <v>13</v>
      </c>
      <c r="CN1" s="947">
        <f t="shared" si="0"/>
        <v>13</v>
      </c>
      <c r="CO1" s="947">
        <f t="shared" si="0"/>
        <v>13</v>
      </c>
      <c r="CP1" s="947">
        <f t="shared" si="0"/>
        <v>13</v>
      </c>
      <c r="CQ1" s="947">
        <f t="shared" si="0"/>
        <v>13</v>
      </c>
      <c r="CR1" s="947">
        <f t="shared" si="0"/>
        <v>14</v>
      </c>
      <c r="CS1" s="947">
        <f t="shared" si="0"/>
        <v>14</v>
      </c>
      <c r="CT1" s="947">
        <f t="shared" si="0"/>
        <v>14</v>
      </c>
      <c r="CU1" s="947">
        <f t="shared" si="0"/>
        <v>14</v>
      </c>
      <c r="CV1" s="947">
        <f t="shared" si="0"/>
        <v>14</v>
      </c>
      <c r="CW1" s="947">
        <f t="shared" si="0"/>
        <v>14</v>
      </c>
      <c r="CX1" s="947">
        <f t="shared" si="0"/>
        <v>14</v>
      </c>
      <c r="CY1" s="947">
        <f t="shared" si="0"/>
        <v>15</v>
      </c>
      <c r="CZ1" s="947">
        <f t="shared" si="0"/>
        <v>15</v>
      </c>
      <c r="DA1" s="947">
        <f t="shared" si="0"/>
        <v>15</v>
      </c>
      <c r="DB1" s="947">
        <f t="shared" si="0"/>
        <v>15</v>
      </c>
      <c r="DC1" s="947">
        <f t="shared" si="0"/>
        <v>15</v>
      </c>
      <c r="DD1" s="947">
        <f t="shared" si="0"/>
        <v>15</v>
      </c>
      <c r="DE1" s="947">
        <f t="shared" si="0"/>
        <v>15</v>
      </c>
      <c r="DF1" s="947">
        <f t="shared" si="0"/>
        <v>16</v>
      </c>
      <c r="DG1" s="947">
        <f t="shared" ref="DG1:FF1" si="1">WEEKNUM(DG2,2)-15</f>
        <v>16</v>
      </c>
      <c r="DH1" s="947">
        <f t="shared" si="1"/>
        <v>16</v>
      </c>
      <c r="DI1" s="947">
        <f t="shared" si="1"/>
        <v>16</v>
      </c>
      <c r="DJ1" s="947">
        <f t="shared" si="1"/>
        <v>16</v>
      </c>
      <c r="DK1" s="947">
        <f t="shared" si="1"/>
        <v>16</v>
      </c>
      <c r="DL1" s="947">
        <f t="shared" si="1"/>
        <v>16</v>
      </c>
      <c r="DM1" s="947">
        <f t="shared" si="1"/>
        <v>17</v>
      </c>
      <c r="DN1" s="947">
        <f t="shared" si="1"/>
        <v>17</v>
      </c>
      <c r="DO1" s="947">
        <f t="shared" si="1"/>
        <v>17</v>
      </c>
      <c r="DP1" s="947">
        <f t="shared" si="1"/>
        <v>17</v>
      </c>
      <c r="DQ1" s="947">
        <f t="shared" si="1"/>
        <v>17</v>
      </c>
      <c r="DR1" s="947">
        <f t="shared" si="1"/>
        <v>17</v>
      </c>
      <c r="DS1" s="947">
        <f t="shared" si="1"/>
        <v>17</v>
      </c>
      <c r="DT1" s="947">
        <f t="shared" si="1"/>
        <v>18</v>
      </c>
      <c r="DU1" s="947">
        <f t="shared" si="1"/>
        <v>18</v>
      </c>
      <c r="DV1" s="947">
        <f t="shared" si="1"/>
        <v>18</v>
      </c>
      <c r="DW1" s="947">
        <f t="shared" si="1"/>
        <v>18</v>
      </c>
      <c r="DX1" s="947">
        <f t="shared" si="1"/>
        <v>18</v>
      </c>
      <c r="DY1" s="947">
        <f t="shared" si="1"/>
        <v>18</v>
      </c>
      <c r="DZ1" s="947">
        <f t="shared" si="1"/>
        <v>18</v>
      </c>
      <c r="EA1" s="947">
        <f t="shared" si="1"/>
        <v>19</v>
      </c>
      <c r="EB1" s="947">
        <f t="shared" si="1"/>
        <v>19</v>
      </c>
      <c r="EC1" s="947">
        <f t="shared" si="1"/>
        <v>19</v>
      </c>
      <c r="ED1" s="947">
        <f t="shared" si="1"/>
        <v>19</v>
      </c>
      <c r="EE1" s="947">
        <f t="shared" si="1"/>
        <v>19</v>
      </c>
      <c r="EF1" s="947">
        <f t="shared" si="1"/>
        <v>19</v>
      </c>
      <c r="EG1" s="947">
        <f t="shared" si="1"/>
        <v>19</v>
      </c>
      <c r="EH1" s="947">
        <f t="shared" si="1"/>
        <v>20</v>
      </c>
      <c r="EI1" s="947">
        <f t="shared" si="1"/>
        <v>20</v>
      </c>
      <c r="EJ1" s="947">
        <f t="shared" si="1"/>
        <v>20</v>
      </c>
      <c r="EK1" s="947">
        <f t="shared" si="1"/>
        <v>20</v>
      </c>
      <c r="EL1" s="947">
        <f t="shared" si="1"/>
        <v>20</v>
      </c>
      <c r="EM1" s="947">
        <f t="shared" si="1"/>
        <v>20</v>
      </c>
      <c r="EN1" s="947">
        <f t="shared" si="1"/>
        <v>20</v>
      </c>
      <c r="EO1" s="947">
        <f t="shared" si="1"/>
        <v>21</v>
      </c>
      <c r="EP1" s="947">
        <f t="shared" si="1"/>
        <v>21</v>
      </c>
      <c r="EQ1" s="947">
        <f t="shared" si="1"/>
        <v>21</v>
      </c>
      <c r="ER1" s="947">
        <f t="shared" si="1"/>
        <v>21</v>
      </c>
      <c r="ES1" s="947">
        <f t="shared" si="1"/>
        <v>21</v>
      </c>
      <c r="ET1" s="947">
        <f t="shared" si="1"/>
        <v>21</v>
      </c>
      <c r="EU1" s="947">
        <f t="shared" si="1"/>
        <v>21</v>
      </c>
      <c r="EV1" s="947">
        <f t="shared" si="1"/>
        <v>22</v>
      </c>
      <c r="EW1" s="947">
        <f t="shared" si="1"/>
        <v>22</v>
      </c>
      <c r="EX1" s="947">
        <f t="shared" si="1"/>
        <v>22</v>
      </c>
      <c r="EY1" s="947">
        <f t="shared" si="1"/>
        <v>22</v>
      </c>
      <c r="EZ1" s="947">
        <f t="shared" si="1"/>
        <v>22</v>
      </c>
      <c r="FA1" s="947">
        <f t="shared" si="1"/>
        <v>22</v>
      </c>
      <c r="FB1" s="947">
        <f t="shared" si="1"/>
        <v>22</v>
      </c>
      <c r="FC1" s="947">
        <f t="shared" si="1"/>
        <v>23</v>
      </c>
      <c r="FD1" s="947">
        <f t="shared" si="1"/>
        <v>23</v>
      </c>
      <c r="FE1" s="947">
        <f t="shared" si="1"/>
        <v>23</v>
      </c>
      <c r="FF1" s="947">
        <f t="shared" si="1"/>
        <v>23</v>
      </c>
      <c r="FG1" s="947">
        <f t="shared" ref="FG1:HF1" si="2">WEEKNUM(FG2,2)-15</f>
        <v>23</v>
      </c>
      <c r="FH1" s="947">
        <f t="shared" si="2"/>
        <v>23</v>
      </c>
      <c r="FI1" s="947">
        <f t="shared" si="2"/>
        <v>23</v>
      </c>
      <c r="FJ1" s="947">
        <f t="shared" si="2"/>
        <v>24</v>
      </c>
      <c r="FK1" s="947">
        <f t="shared" si="2"/>
        <v>24</v>
      </c>
      <c r="FL1" s="947">
        <f t="shared" si="2"/>
        <v>24</v>
      </c>
      <c r="FM1" s="947">
        <f t="shared" si="2"/>
        <v>24</v>
      </c>
      <c r="FN1" s="947">
        <f t="shared" si="2"/>
        <v>24</v>
      </c>
      <c r="FO1" s="947">
        <f t="shared" si="2"/>
        <v>24</v>
      </c>
      <c r="FP1" s="947">
        <f t="shared" si="2"/>
        <v>24</v>
      </c>
      <c r="FQ1" s="947">
        <f t="shared" si="2"/>
        <v>25</v>
      </c>
      <c r="FR1" s="947">
        <f t="shared" si="2"/>
        <v>25</v>
      </c>
      <c r="FS1" s="947">
        <f t="shared" si="2"/>
        <v>25</v>
      </c>
      <c r="FT1" s="947">
        <f t="shared" si="2"/>
        <v>25</v>
      </c>
      <c r="FU1" s="947">
        <f t="shared" si="2"/>
        <v>25</v>
      </c>
      <c r="FV1" s="947">
        <f t="shared" si="2"/>
        <v>25</v>
      </c>
      <c r="FW1" s="947">
        <f t="shared" si="2"/>
        <v>25</v>
      </c>
      <c r="FX1" s="947">
        <f t="shared" si="2"/>
        <v>26</v>
      </c>
      <c r="FY1" s="947">
        <f t="shared" si="2"/>
        <v>26</v>
      </c>
      <c r="FZ1" s="947">
        <f t="shared" si="2"/>
        <v>26</v>
      </c>
      <c r="GA1" s="947">
        <f t="shared" si="2"/>
        <v>26</v>
      </c>
      <c r="GB1" s="947">
        <f t="shared" si="2"/>
        <v>26</v>
      </c>
      <c r="GC1" s="947">
        <f t="shared" si="2"/>
        <v>26</v>
      </c>
      <c r="GD1" s="947">
        <f t="shared" si="2"/>
        <v>26</v>
      </c>
      <c r="GE1" s="947">
        <f t="shared" si="2"/>
        <v>27</v>
      </c>
      <c r="GF1" s="947">
        <f t="shared" si="2"/>
        <v>27</v>
      </c>
      <c r="GG1" s="947">
        <f t="shared" si="2"/>
        <v>27</v>
      </c>
      <c r="GH1" s="947">
        <f t="shared" si="2"/>
        <v>27</v>
      </c>
      <c r="GI1" s="947">
        <f t="shared" si="2"/>
        <v>27</v>
      </c>
      <c r="GJ1" s="947">
        <f t="shared" si="2"/>
        <v>27</v>
      </c>
      <c r="GK1" s="947">
        <f t="shared" si="2"/>
        <v>27</v>
      </c>
      <c r="GL1" s="947">
        <f t="shared" si="2"/>
        <v>28</v>
      </c>
      <c r="GM1" s="947">
        <f t="shared" si="2"/>
        <v>28</v>
      </c>
      <c r="GN1" s="947">
        <f t="shared" si="2"/>
        <v>28</v>
      </c>
      <c r="GO1" s="947">
        <f t="shared" si="2"/>
        <v>28</v>
      </c>
      <c r="GP1" s="947">
        <f t="shared" si="2"/>
        <v>28</v>
      </c>
      <c r="GQ1" s="947">
        <f t="shared" si="2"/>
        <v>28</v>
      </c>
      <c r="GR1" s="947">
        <f t="shared" si="2"/>
        <v>28</v>
      </c>
      <c r="GS1" s="947">
        <f t="shared" si="2"/>
        <v>29</v>
      </c>
      <c r="GT1" s="947">
        <f t="shared" si="2"/>
        <v>29</v>
      </c>
      <c r="GU1" s="947">
        <f t="shared" si="2"/>
        <v>29</v>
      </c>
      <c r="GV1" s="947">
        <f t="shared" si="2"/>
        <v>29</v>
      </c>
      <c r="GW1" s="947">
        <f t="shared" si="2"/>
        <v>29</v>
      </c>
      <c r="GX1" s="947">
        <f t="shared" si="2"/>
        <v>29</v>
      </c>
      <c r="GY1" s="947">
        <f t="shared" si="2"/>
        <v>29</v>
      </c>
      <c r="GZ1" s="947">
        <f t="shared" si="2"/>
        <v>30</v>
      </c>
      <c r="HA1" s="947">
        <f t="shared" si="2"/>
        <v>30</v>
      </c>
      <c r="HB1" s="947">
        <f t="shared" si="2"/>
        <v>30</v>
      </c>
      <c r="HC1" s="947">
        <f t="shared" si="2"/>
        <v>30</v>
      </c>
      <c r="HD1" s="947">
        <f t="shared" si="2"/>
        <v>30</v>
      </c>
      <c r="HE1" s="947">
        <f t="shared" si="2"/>
        <v>30</v>
      </c>
      <c r="HF1" s="947">
        <f t="shared" si="2"/>
        <v>30</v>
      </c>
    </row>
    <row r="2" spans="1:214" s="51" customFormat="1" x14ac:dyDescent="0.25">
      <c r="A2" s="948"/>
      <c r="B2" s="278" t="s">
        <v>69</v>
      </c>
      <c r="C2" s="117" t="s">
        <v>68</v>
      </c>
      <c r="D2" s="127">
        <v>42471</v>
      </c>
      <c r="E2" s="949">
        <v>42471</v>
      </c>
      <c r="F2" s="949">
        <f t="shared" ref="F2:K2" si="3">E2+1</f>
        <v>42472</v>
      </c>
      <c r="G2" s="949">
        <f t="shared" si="3"/>
        <v>42473</v>
      </c>
      <c r="H2" s="949">
        <f t="shared" si="3"/>
        <v>42474</v>
      </c>
      <c r="I2" s="949">
        <f t="shared" si="3"/>
        <v>42475</v>
      </c>
      <c r="J2" s="949">
        <f t="shared" si="3"/>
        <v>42476</v>
      </c>
      <c r="K2" s="950">
        <f t="shared" si="3"/>
        <v>42477</v>
      </c>
      <c r="L2" s="949">
        <v>42478</v>
      </c>
      <c r="M2" s="949">
        <v>42479</v>
      </c>
      <c r="N2" s="949">
        <v>42480</v>
      </c>
      <c r="O2" s="949">
        <v>42481</v>
      </c>
      <c r="P2" s="949">
        <v>42482</v>
      </c>
      <c r="Q2" s="949">
        <v>42483</v>
      </c>
      <c r="R2" s="950">
        <v>42484</v>
      </c>
      <c r="S2" s="949">
        <f>R2+1</f>
        <v>42485</v>
      </c>
      <c r="T2" s="949">
        <f>S2+1</f>
        <v>42486</v>
      </c>
      <c r="U2" s="951">
        <v>42487</v>
      </c>
      <c r="V2" s="951">
        <v>42488</v>
      </c>
      <c r="W2" s="952">
        <v>42489</v>
      </c>
      <c r="X2" s="952">
        <v>42490</v>
      </c>
      <c r="Y2" s="953">
        <v>42491</v>
      </c>
      <c r="Z2" s="952">
        <v>42492</v>
      </c>
      <c r="AA2" s="952">
        <v>42493</v>
      </c>
      <c r="AB2" s="952">
        <v>42494</v>
      </c>
      <c r="AC2" s="952">
        <v>42495</v>
      </c>
      <c r="AD2" s="952">
        <v>42496</v>
      </c>
      <c r="AE2" s="952">
        <v>42497</v>
      </c>
      <c r="AF2" s="953">
        <v>42498</v>
      </c>
      <c r="AG2" s="952">
        <v>42499</v>
      </c>
      <c r="AH2" s="952">
        <v>42500</v>
      </c>
      <c r="AI2" s="952">
        <v>42501</v>
      </c>
      <c r="AJ2" s="952">
        <v>42502</v>
      </c>
      <c r="AK2" s="952">
        <v>42503</v>
      </c>
      <c r="AL2" s="952">
        <v>42504</v>
      </c>
      <c r="AM2" s="953">
        <v>42505</v>
      </c>
      <c r="AN2" s="952">
        <v>42506</v>
      </c>
      <c r="AO2" s="952">
        <v>42507</v>
      </c>
      <c r="AP2" s="952">
        <v>42508</v>
      </c>
      <c r="AQ2" s="952">
        <v>42509</v>
      </c>
      <c r="AR2" s="952">
        <v>42510</v>
      </c>
      <c r="AS2" s="952">
        <v>42511</v>
      </c>
      <c r="AT2" s="952">
        <v>42512</v>
      </c>
      <c r="AU2" s="952">
        <v>42513</v>
      </c>
      <c r="AV2" s="952">
        <v>42514</v>
      </c>
      <c r="AW2" s="952">
        <v>42515</v>
      </c>
      <c r="AX2" s="952">
        <v>42516</v>
      </c>
      <c r="AY2" s="952">
        <v>42517</v>
      </c>
      <c r="AZ2" s="952">
        <f t="shared" ref="AZ2:BH2" si="4">AY2+1</f>
        <v>42518</v>
      </c>
      <c r="BA2" s="952">
        <f t="shared" si="4"/>
        <v>42519</v>
      </c>
      <c r="BB2" s="952">
        <f t="shared" si="4"/>
        <v>42520</v>
      </c>
      <c r="BC2" s="952">
        <f t="shared" si="4"/>
        <v>42521</v>
      </c>
      <c r="BD2" s="952">
        <f t="shared" si="4"/>
        <v>42522</v>
      </c>
      <c r="BE2" s="952">
        <f t="shared" si="4"/>
        <v>42523</v>
      </c>
      <c r="BF2" s="952">
        <f t="shared" si="4"/>
        <v>42524</v>
      </c>
      <c r="BG2" s="952">
        <f t="shared" si="4"/>
        <v>42525</v>
      </c>
      <c r="BH2" s="952">
        <f t="shared" si="4"/>
        <v>42526</v>
      </c>
      <c r="BI2" s="952">
        <f t="shared" ref="BI2:CN2" si="5">BH2+1</f>
        <v>42527</v>
      </c>
      <c r="BJ2" s="952">
        <f t="shared" si="5"/>
        <v>42528</v>
      </c>
      <c r="BK2" s="952">
        <f t="shared" si="5"/>
        <v>42529</v>
      </c>
      <c r="BL2" s="952">
        <f t="shared" si="5"/>
        <v>42530</v>
      </c>
      <c r="BM2" s="952">
        <f t="shared" si="5"/>
        <v>42531</v>
      </c>
      <c r="BN2" s="952">
        <f t="shared" si="5"/>
        <v>42532</v>
      </c>
      <c r="BO2" s="952">
        <f t="shared" si="5"/>
        <v>42533</v>
      </c>
      <c r="BP2" s="952">
        <f t="shared" si="5"/>
        <v>42534</v>
      </c>
      <c r="BQ2" s="952">
        <f t="shared" si="5"/>
        <v>42535</v>
      </c>
      <c r="BR2" s="952">
        <f t="shared" si="5"/>
        <v>42536</v>
      </c>
      <c r="BS2" s="952">
        <f t="shared" si="5"/>
        <v>42537</v>
      </c>
      <c r="BT2" s="952">
        <f t="shared" si="5"/>
        <v>42538</v>
      </c>
      <c r="BU2" s="952">
        <f t="shared" si="5"/>
        <v>42539</v>
      </c>
      <c r="BV2" s="952">
        <f t="shared" si="5"/>
        <v>42540</v>
      </c>
      <c r="BW2" s="952">
        <f t="shared" si="5"/>
        <v>42541</v>
      </c>
      <c r="BX2" s="952">
        <f t="shared" si="5"/>
        <v>42542</v>
      </c>
      <c r="BY2" s="952">
        <f t="shared" si="5"/>
        <v>42543</v>
      </c>
      <c r="BZ2" s="952">
        <f t="shared" si="5"/>
        <v>42544</v>
      </c>
      <c r="CA2" s="952">
        <f t="shared" si="5"/>
        <v>42545</v>
      </c>
      <c r="CB2" s="952">
        <f t="shared" si="5"/>
        <v>42546</v>
      </c>
      <c r="CC2" s="952">
        <f t="shared" si="5"/>
        <v>42547</v>
      </c>
      <c r="CD2" s="952">
        <f t="shared" si="5"/>
        <v>42548</v>
      </c>
      <c r="CE2" s="952">
        <f t="shared" si="5"/>
        <v>42549</v>
      </c>
      <c r="CF2" s="952">
        <f t="shared" si="5"/>
        <v>42550</v>
      </c>
      <c r="CG2" s="952">
        <f t="shared" si="5"/>
        <v>42551</v>
      </c>
      <c r="CH2" s="952">
        <f t="shared" si="5"/>
        <v>42552</v>
      </c>
      <c r="CI2" s="952">
        <f t="shared" si="5"/>
        <v>42553</v>
      </c>
      <c r="CJ2" s="952">
        <f t="shared" si="5"/>
        <v>42554</v>
      </c>
      <c r="CK2" s="952">
        <f t="shared" si="5"/>
        <v>42555</v>
      </c>
      <c r="CL2" s="952">
        <f t="shared" si="5"/>
        <v>42556</v>
      </c>
      <c r="CM2" s="952">
        <f t="shared" si="5"/>
        <v>42557</v>
      </c>
      <c r="CN2" s="952">
        <f t="shared" si="5"/>
        <v>42558</v>
      </c>
      <c r="CO2" s="952">
        <f t="shared" ref="CO2:DT2" si="6">CN2+1</f>
        <v>42559</v>
      </c>
      <c r="CP2" s="952">
        <f t="shared" si="6"/>
        <v>42560</v>
      </c>
      <c r="CQ2" s="952">
        <f t="shared" si="6"/>
        <v>42561</v>
      </c>
      <c r="CR2" s="952">
        <f t="shared" si="6"/>
        <v>42562</v>
      </c>
      <c r="CS2" s="952">
        <f t="shared" si="6"/>
        <v>42563</v>
      </c>
      <c r="CT2" s="952">
        <f t="shared" si="6"/>
        <v>42564</v>
      </c>
      <c r="CU2" s="952">
        <f t="shared" si="6"/>
        <v>42565</v>
      </c>
      <c r="CV2" s="952">
        <f t="shared" si="6"/>
        <v>42566</v>
      </c>
      <c r="CW2" s="952">
        <f t="shared" si="6"/>
        <v>42567</v>
      </c>
      <c r="CX2" s="952">
        <f t="shared" si="6"/>
        <v>42568</v>
      </c>
      <c r="CY2" s="952">
        <f t="shared" si="6"/>
        <v>42569</v>
      </c>
      <c r="CZ2" s="952">
        <f t="shared" si="6"/>
        <v>42570</v>
      </c>
      <c r="DA2" s="952">
        <f t="shared" si="6"/>
        <v>42571</v>
      </c>
      <c r="DB2" s="952">
        <f t="shared" si="6"/>
        <v>42572</v>
      </c>
      <c r="DC2" s="952">
        <f t="shared" si="6"/>
        <v>42573</v>
      </c>
      <c r="DD2" s="952">
        <f t="shared" si="6"/>
        <v>42574</v>
      </c>
      <c r="DE2" s="952">
        <f t="shared" si="6"/>
        <v>42575</v>
      </c>
      <c r="DF2" s="952">
        <f t="shared" si="6"/>
        <v>42576</v>
      </c>
      <c r="DG2" s="952">
        <f t="shared" si="6"/>
        <v>42577</v>
      </c>
      <c r="DH2" s="952">
        <f t="shared" si="6"/>
        <v>42578</v>
      </c>
      <c r="DI2" s="952">
        <f t="shared" si="6"/>
        <v>42579</v>
      </c>
      <c r="DJ2" s="952">
        <f t="shared" si="6"/>
        <v>42580</v>
      </c>
      <c r="DK2" s="952">
        <f t="shared" si="6"/>
        <v>42581</v>
      </c>
      <c r="DL2" s="952">
        <f t="shared" si="6"/>
        <v>42582</v>
      </c>
      <c r="DM2" s="952">
        <f t="shared" si="6"/>
        <v>42583</v>
      </c>
      <c r="DN2" s="952">
        <f t="shared" si="6"/>
        <v>42584</v>
      </c>
      <c r="DO2" s="952">
        <f t="shared" si="6"/>
        <v>42585</v>
      </c>
      <c r="DP2" s="952">
        <f t="shared" si="6"/>
        <v>42586</v>
      </c>
      <c r="DQ2" s="952">
        <f t="shared" si="6"/>
        <v>42587</v>
      </c>
      <c r="DR2" s="952">
        <f t="shared" si="6"/>
        <v>42588</v>
      </c>
      <c r="DS2" s="952">
        <f t="shared" si="6"/>
        <v>42589</v>
      </c>
      <c r="DT2" s="952">
        <f t="shared" si="6"/>
        <v>42590</v>
      </c>
      <c r="DU2" s="952">
        <f t="shared" ref="DU2:DZ2" si="7">DT2+1</f>
        <v>42591</v>
      </c>
      <c r="DV2" s="952">
        <f t="shared" si="7"/>
        <v>42592</v>
      </c>
      <c r="DW2" s="952">
        <f t="shared" si="7"/>
        <v>42593</v>
      </c>
      <c r="DX2" s="952">
        <f t="shared" si="7"/>
        <v>42594</v>
      </c>
      <c r="DY2" s="952">
        <f t="shared" si="7"/>
        <v>42595</v>
      </c>
      <c r="DZ2" s="952">
        <f t="shared" si="7"/>
        <v>42596</v>
      </c>
      <c r="EA2" s="952">
        <f t="shared" ref="EA2:EG2" si="8">DZ2+1</f>
        <v>42597</v>
      </c>
      <c r="EB2" s="952">
        <f t="shared" si="8"/>
        <v>42598</v>
      </c>
      <c r="EC2" s="952">
        <f t="shared" si="8"/>
        <v>42599</v>
      </c>
      <c r="ED2" s="952">
        <f t="shared" si="8"/>
        <v>42600</v>
      </c>
      <c r="EE2" s="952">
        <f t="shared" si="8"/>
        <v>42601</v>
      </c>
      <c r="EF2" s="952">
        <f t="shared" si="8"/>
        <v>42602</v>
      </c>
      <c r="EG2" s="952">
        <f t="shared" si="8"/>
        <v>42603</v>
      </c>
      <c r="EH2" s="952">
        <f t="shared" ref="EH2:EN2" si="9">EG2+1</f>
        <v>42604</v>
      </c>
      <c r="EI2" s="952">
        <f t="shared" si="9"/>
        <v>42605</v>
      </c>
      <c r="EJ2" s="952">
        <f t="shared" si="9"/>
        <v>42606</v>
      </c>
      <c r="EK2" s="952">
        <f t="shared" si="9"/>
        <v>42607</v>
      </c>
      <c r="EL2" s="952">
        <f t="shared" si="9"/>
        <v>42608</v>
      </c>
      <c r="EM2" s="952">
        <f t="shared" si="9"/>
        <v>42609</v>
      </c>
      <c r="EN2" s="952">
        <f t="shared" si="9"/>
        <v>42610</v>
      </c>
      <c r="EO2" s="952">
        <f t="shared" ref="EO2:EQ2" si="10">EN2+1</f>
        <v>42611</v>
      </c>
      <c r="EP2" s="952">
        <f t="shared" si="10"/>
        <v>42612</v>
      </c>
      <c r="EQ2" s="952">
        <f t="shared" si="10"/>
        <v>42613</v>
      </c>
      <c r="ER2" s="952">
        <f t="shared" ref="ER2:EU2" si="11">EQ2+1</f>
        <v>42614</v>
      </c>
      <c r="ES2" s="952">
        <f t="shared" si="11"/>
        <v>42615</v>
      </c>
      <c r="ET2" s="952">
        <f t="shared" si="11"/>
        <v>42616</v>
      </c>
      <c r="EU2" s="952">
        <f t="shared" si="11"/>
        <v>42617</v>
      </c>
      <c r="EV2" s="952">
        <f t="shared" ref="EV2" si="12">EU2+1</f>
        <v>42618</v>
      </c>
      <c r="EW2" s="952">
        <f t="shared" ref="EW2" si="13">EV2+1</f>
        <v>42619</v>
      </c>
      <c r="EX2" s="952">
        <f t="shared" ref="EX2" si="14">EW2+1</f>
        <v>42620</v>
      </c>
      <c r="EY2" s="952">
        <f t="shared" ref="EY2" si="15">EX2+1</f>
        <v>42621</v>
      </c>
      <c r="EZ2" s="952">
        <f t="shared" ref="EZ2" si="16">EY2+1</f>
        <v>42622</v>
      </c>
      <c r="FA2" s="952">
        <f t="shared" ref="FA2:FB2" si="17">EZ2+1</f>
        <v>42623</v>
      </c>
      <c r="FB2" s="952">
        <f t="shared" si="17"/>
        <v>42624</v>
      </c>
      <c r="FC2" s="952">
        <f t="shared" ref="FC2" si="18">FB2+1</f>
        <v>42625</v>
      </c>
      <c r="FD2" s="952">
        <f t="shared" ref="FD2" si="19">FC2+1</f>
        <v>42626</v>
      </c>
      <c r="FE2" s="952">
        <f t="shared" ref="FE2" si="20">FD2+1</f>
        <v>42627</v>
      </c>
      <c r="FF2" s="952">
        <f t="shared" ref="FF2" si="21">FE2+1</f>
        <v>42628</v>
      </c>
      <c r="FG2" s="952">
        <f t="shared" ref="FG2" si="22">FF2+1</f>
        <v>42629</v>
      </c>
      <c r="FH2" s="952">
        <f t="shared" ref="FH2" si="23">FG2+1</f>
        <v>42630</v>
      </c>
      <c r="FI2" s="952">
        <f t="shared" ref="FI2" si="24">FH2+1</f>
        <v>42631</v>
      </c>
      <c r="FJ2" s="952">
        <f t="shared" ref="FJ2" si="25">FI2+1</f>
        <v>42632</v>
      </c>
      <c r="FK2" s="952">
        <f t="shared" ref="FK2" si="26">FJ2+1</f>
        <v>42633</v>
      </c>
      <c r="FL2" s="952">
        <f t="shared" ref="FL2" si="27">FK2+1</f>
        <v>42634</v>
      </c>
      <c r="FM2" s="952">
        <f t="shared" ref="FM2" si="28">FL2+1</f>
        <v>42635</v>
      </c>
      <c r="FN2" s="952">
        <f t="shared" ref="FN2" si="29">FM2+1</f>
        <v>42636</v>
      </c>
      <c r="FO2" s="952">
        <f t="shared" ref="FO2:FP2" si="30">FN2+1</f>
        <v>42637</v>
      </c>
      <c r="FP2" s="952">
        <f t="shared" si="30"/>
        <v>42638</v>
      </c>
      <c r="FQ2" s="952">
        <f t="shared" ref="FQ2" si="31">FP2+1</f>
        <v>42639</v>
      </c>
      <c r="FR2" s="952">
        <f t="shared" ref="FR2" si="32">FQ2+1</f>
        <v>42640</v>
      </c>
      <c r="FS2" s="952">
        <f t="shared" ref="FS2" si="33">FR2+1</f>
        <v>42641</v>
      </c>
      <c r="FT2" s="952">
        <f t="shared" ref="FT2" si="34">FS2+1</f>
        <v>42642</v>
      </c>
      <c r="FU2" s="952">
        <f t="shared" ref="FU2" si="35">FT2+1</f>
        <v>42643</v>
      </c>
      <c r="FV2" s="952">
        <f t="shared" ref="FV2" si="36">FU2+1</f>
        <v>42644</v>
      </c>
      <c r="FW2" s="952">
        <f t="shared" ref="FW2" si="37">FV2+1</f>
        <v>42645</v>
      </c>
      <c r="FX2" s="952">
        <f t="shared" ref="FX2" si="38">FW2+1</f>
        <v>42646</v>
      </c>
      <c r="FY2" s="952">
        <f t="shared" ref="FY2" si="39">FX2+1</f>
        <v>42647</v>
      </c>
      <c r="FZ2" s="952">
        <f t="shared" ref="FZ2" si="40">FY2+1</f>
        <v>42648</v>
      </c>
      <c r="GA2" s="952">
        <f t="shared" ref="GA2" si="41">FZ2+1</f>
        <v>42649</v>
      </c>
      <c r="GB2" s="952">
        <f t="shared" ref="GB2" si="42">GA2+1</f>
        <v>42650</v>
      </c>
      <c r="GC2" s="952">
        <f t="shared" ref="GC2" si="43">GB2+1</f>
        <v>42651</v>
      </c>
      <c r="GD2" s="952">
        <f t="shared" ref="GD2" si="44">GC2+1</f>
        <v>42652</v>
      </c>
      <c r="GE2" s="952">
        <f t="shared" ref="GE2" si="45">GD2+1</f>
        <v>42653</v>
      </c>
      <c r="GF2" s="952">
        <f t="shared" ref="GF2" si="46">GE2+1</f>
        <v>42654</v>
      </c>
      <c r="GG2" s="952">
        <f t="shared" ref="GG2" si="47">GF2+1</f>
        <v>42655</v>
      </c>
      <c r="GH2" s="952">
        <f t="shared" ref="GH2" si="48">GG2+1</f>
        <v>42656</v>
      </c>
      <c r="GI2" s="952">
        <f t="shared" ref="GI2" si="49">GH2+1</f>
        <v>42657</v>
      </c>
      <c r="GJ2" s="952">
        <f t="shared" ref="GJ2:GK2" si="50">GI2+1</f>
        <v>42658</v>
      </c>
      <c r="GK2" s="952">
        <f t="shared" si="50"/>
        <v>42659</v>
      </c>
      <c r="GL2" s="952">
        <f t="shared" ref="GL2" si="51">GK2+1</f>
        <v>42660</v>
      </c>
      <c r="GM2" s="952">
        <f t="shared" ref="GM2" si="52">GL2+1</f>
        <v>42661</v>
      </c>
      <c r="GN2" s="952">
        <f t="shared" ref="GN2" si="53">GM2+1</f>
        <v>42662</v>
      </c>
      <c r="GO2" s="952">
        <f t="shared" ref="GO2" si="54">GN2+1</f>
        <v>42663</v>
      </c>
      <c r="GP2" s="952">
        <f t="shared" ref="GP2" si="55">GO2+1</f>
        <v>42664</v>
      </c>
      <c r="GQ2" s="952">
        <f t="shared" ref="GQ2:GS2" si="56">GP2+1</f>
        <v>42665</v>
      </c>
      <c r="GR2" s="952">
        <f t="shared" si="56"/>
        <v>42666</v>
      </c>
      <c r="GS2" s="952">
        <f t="shared" si="56"/>
        <v>42667</v>
      </c>
      <c r="GT2" s="952">
        <f t="shared" ref="GT2" si="57">GS2+1</f>
        <v>42668</v>
      </c>
      <c r="GU2" s="952">
        <f t="shared" ref="GU2" si="58">GT2+1</f>
        <v>42669</v>
      </c>
      <c r="GV2" s="952">
        <f t="shared" ref="GV2" si="59">GU2+1</f>
        <v>42670</v>
      </c>
      <c r="GW2" s="952">
        <f t="shared" ref="GW2" si="60">GV2+1</f>
        <v>42671</v>
      </c>
      <c r="GX2" s="952">
        <f t="shared" ref="GX2" si="61">GW2+1</f>
        <v>42672</v>
      </c>
      <c r="GY2" s="952">
        <f t="shared" ref="GY2" si="62">GX2+1</f>
        <v>42673</v>
      </c>
      <c r="GZ2" s="952">
        <f t="shared" ref="GZ2" si="63">GY2+1</f>
        <v>42674</v>
      </c>
      <c r="HA2" s="952">
        <f t="shared" ref="HA2" si="64">GZ2+1</f>
        <v>42675</v>
      </c>
      <c r="HB2" s="952">
        <f t="shared" ref="HB2" si="65">HA2+1</f>
        <v>42676</v>
      </c>
      <c r="HC2" s="952">
        <f t="shared" ref="HC2" si="66">HB2+1</f>
        <v>42677</v>
      </c>
      <c r="HD2" s="952">
        <f t="shared" ref="HD2" si="67">HC2+1</f>
        <v>42678</v>
      </c>
      <c r="HE2" s="952">
        <f t="shared" ref="HE2" si="68">HD2+1</f>
        <v>42679</v>
      </c>
      <c r="HF2" s="952">
        <f t="shared" ref="HF2" si="69">HE2+1</f>
        <v>42680</v>
      </c>
    </row>
    <row r="3" spans="1:214" x14ac:dyDescent="0.25">
      <c r="A3" s="423">
        <v>2</v>
      </c>
      <c r="B3" s="66">
        <f>B.Diario!B3</f>
        <v>0</v>
      </c>
      <c r="C3" s="66"/>
      <c r="D3" s="66"/>
      <c r="E3" s="120"/>
      <c r="F3" s="120"/>
      <c r="G3" s="120"/>
      <c r="H3" s="120"/>
      <c r="R3" s="484"/>
      <c r="S3" s="590"/>
      <c r="AF3" s="756"/>
      <c r="AG3" s="296"/>
      <c r="AH3" s="756"/>
      <c r="AI3" s="756"/>
      <c r="AJ3" s="756"/>
      <c r="AK3" s="756"/>
      <c r="AL3" s="756"/>
      <c r="AM3" s="756"/>
      <c r="AQ3" s="187"/>
      <c r="AR3" s="187"/>
      <c r="AT3" s="294"/>
      <c r="AX3" s="306"/>
      <c r="BP3" s="1241"/>
      <c r="BQ3" s="1241"/>
      <c r="BR3" s="1241"/>
      <c r="BS3" s="1241"/>
      <c r="BT3" s="1241"/>
      <c r="BU3" s="1241"/>
      <c r="BV3" s="1241"/>
      <c r="CC3" s="83"/>
      <c r="CV3" s="1613"/>
      <c r="CW3" s="1606"/>
      <c r="CX3" s="1606"/>
      <c r="CY3" s="1627"/>
      <c r="CZ3" s="1627"/>
      <c r="DA3" s="1627"/>
      <c r="DB3" s="1627"/>
      <c r="DC3" s="1627"/>
      <c r="DD3" s="1627"/>
      <c r="DE3" s="1656"/>
      <c r="DF3" s="1685"/>
      <c r="DG3" s="1685"/>
      <c r="DH3" s="1685"/>
      <c r="DI3" s="1692"/>
      <c r="DJ3" s="1692"/>
      <c r="DK3" s="1692"/>
      <c r="DL3" s="1692"/>
      <c r="DM3"/>
      <c r="DN3"/>
      <c r="DO3"/>
      <c r="DP3"/>
      <c r="DQ3" s="1793"/>
      <c r="DR3" s="1793"/>
      <c r="DS3" s="1793"/>
      <c r="DT3" s="1793"/>
      <c r="DU3" s="1793"/>
      <c r="DV3" s="1793"/>
      <c r="DW3" s="1800"/>
      <c r="DX3" s="1800"/>
      <c r="DY3" s="1800"/>
      <c r="DZ3" s="1800"/>
      <c r="EH3" s="1889"/>
      <c r="EI3" s="1889"/>
      <c r="EJ3" s="1889"/>
      <c r="EK3" s="1896"/>
      <c r="EL3" s="1896"/>
      <c r="EM3" s="1896"/>
      <c r="EN3" s="1896"/>
      <c r="EV3" s="1966"/>
      <c r="EW3" s="1966"/>
      <c r="EX3" s="1966"/>
      <c r="EY3" s="1973"/>
      <c r="EZ3" s="1973"/>
      <c r="FA3" s="1973"/>
      <c r="FB3" s="1973"/>
      <c r="FC3" s="2015"/>
      <c r="FD3" s="2015"/>
      <c r="FE3" s="2015"/>
      <c r="FF3" s="2022"/>
      <c r="FG3" s="2022"/>
      <c r="FH3" s="2022"/>
      <c r="FI3" s="2022"/>
      <c r="FJ3" s="2057"/>
      <c r="FK3" s="2057"/>
      <c r="FL3" s="2057"/>
      <c r="FM3" s="2057"/>
      <c r="FN3" s="2064"/>
      <c r="FO3" s="2064"/>
      <c r="FP3" s="2064"/>
      <c r="FQ3" s="2088"/>
      <c r="FR3" s="2088"/>
      <c r="FS3" s="2088"/>
      <c r="FT3" s="2095"/>
      <c r="FU3" s="2095"/>
      <c r="FV3" s="2095"/>
      <c r="FW3" s="2095"/>
      <c r="FX3" s="2144"/>
      <c r="FY3" s="2144"/>
      <c r="FZ3" s="2144"/>
      <c r="GA3" s="2151"/>
      <c r="GB3" s="2151"/>
      <c r="GC3" s="2151"/>
      <c r="GD3" s="2151"/>
      <c r="GE3" s="2187"/>
      <c r="GF3" s="2187"/>
      <c r="GG3" s="2187"/>
      <c r="GH3" s="2194"/>
      <c r="GI3" s="2194"/>
      <c r="GJ3" s="2194"/>
      <c r="GK3" s="2194"/>
      <c r="GL3" s="2230"/>
      <c r="GM3" s="2230"/>
      <c r="GN3" s="2230"/>
      <c r="GO3" s="2237"/>
      <c r="GP3" s="2237"/>
      <c r="GQ3" s="2237"/>
      <c r="GR3" s="2237"/>
      <c r="GS3" s="2256"/>
      <c r="GT3" s="2256"/>
      <c r="GU3" s="2256"/>
      <c r="GV3" s="2256"/>
      <c r="GW3" s="2256"/>
      <c r="GX3" s="2256"/>
      <c r="GY3"/>
      <c r="GZ3" s="2276"/>
      <c r="HA3" s="2276"/>
      <c r="HB3" s="2276"/>
      <c r="HC3" s="2299"/>
      <c r="HD3" s="2300"/>
      <c r="HE3" s="2300"/>
      <c r="HF3" s="2300"/>
    </row>
    <row r="4" spans="1:214" x14ac:dyDescent="0.25">
      <c r="A4" s="423">
        <f t="shared" ref="A4:A34" si="70">A3+1</f>
        <v>3</v>
      </c>
      <c r="B4" s="83">
        <f>B.Diario!B4</f>
        <v>0</v>
      </c>
      <c r="C4" s="66"/>
      <c r="D4" s="66"/>
      <c r="E4" s="438">
        <v>3227.2</v>
      </c>
      <c r="F4" s="438">
        <v>8091.6</v>
      </c>
      <c r="G4" s="438">
        <v>15187.96</v>
      </c>
      <c r="H4" s="438">
        <v>22811.7</v>
      </c>
      <c r="I4" s="438">
        <v>30010.76</v>
      </c>
      <c r="J4" s="438">
        <v>38434.199999999997</v>
      </c>
      <c r="K4" s="438">
        <v>46972.02</v>
      </c>
      <c r="L4" s="442">
        <v>55241.04</v>
      </c>
      <c r="M4" s="436">
        <v>64497.48</v>
      </c>
      <c r="N4" s="465">
        <v>73878.960000000006</v>
      </c>
      <c r="O4" s="478">
        <v>83360.66</v>
      </c>
      <c r="P4" s="512">
        <v>91599.18</v>
      </c>
      <c r="Q4" s="436">
        <v>100775.98</v>
      </c>
      <c r="R4" s="543">
        <v>110001.1</v>
      </c>
      <c r="S4" s="585">
        <v>117880.94</v>
      </c>
      <c r="T4" s="593">
        <v>117880.94</v>
      </c>
      <c r="U4" s="597">
        <v>117880.94</v>
      </c>
      <c r="V4" s="593">
        <v>122201</v>
      </c>
      <c r="W4" s="625">
        <v>122604.92</v>
      </c>
      <c r="X4" s="631">
        <v>127481.58</v>
      </c>
      <c r="Y4" s="637">
        <v>136576.18</v>
      </c>
      <c r="Z4" s="673">
        <v>147454.70000000001</v>
      </c>
      <c r="AA4" s="649">
        <v>156628.5</v>
      </c>
      <c r="AB4" s="701">
        <v>167146.46</v>
      </c>
      <c r="AC4" s="714">
        <v>176860.14</v>
      </c>
      <c r="AD4" s="736">
        <v>187251.4</v>
      </c>
      <c r="AE4" s="743">
        <v>198424.2</v>
      </c>
      <c r="AF4" s="750">
        <v>209707.7</v>
      </c>
      <c r="AG4" s="772">
        <v>217042.04</v>
      </c>
      <c r="AH4" s="780">
        <v>217042.04</v>
      </c>
      <c r="AI4" s="793">
        <v>217042.04</v>
      </c>
      <c r="AJ4" s="772">
        <v>218053.38</v>
      </c>
      <c r="AK4" s="833">
        <v>218053.38</v>
      </c>
      <c r="AL4" s="833">
        <v>218053.38</v>
      </c>
      <c r="AM4" s="793">
        <v>221776.78</v>
      </c>
      <c r="AN4" s="772">
        <v>224018.58</v>
      </c>
      <c r="AO4" s="876">
        <v>230133.84</v>
      </c>
      <c r="AP4" s="876">
        <v>238282.32</v>
      </c>
      <c r="AQ4" s="772">
        <v>248745.24</v>
      </c>
      <c r="AR4" s="883">
        <v>256485.62</v>
      </c>
      <c r="AS4" s="897">
        <v>256485.62</v>
      </c>
      <c r="AT4" s="910">
        <v>259252.56</v>
      </c>
      <c r="AU4" s="941">
        <v>266869.18</v>
      </c>
      <c r="AV4" s="955">
        <v>277418.18</v>
      </c>
      <c r="AW4" s="436">
        <v>287090.65999999997</v>
      </c>
      <c r="AX4" s="1011">
        <v>297291.65999999997</v>
      </c>
      <c r="AY4" s="1018">
        <v>307312.65999999997</v>
      </c>
      <c r="AZ4" s="1039">
        <v>315230.08000000002</v>
      </c>
      <c r="BA4" s="1053">
        <v>315230.08000000002</v>
      </c>
      <c r="BB4" s="1101">
        <v>315839.48</v>
      </c>
      <c r="BC4" s="1107">
        <v>315839.48</v>
      </c>
      <c r="BD4" s="1113">
        <v>315839.48</v>
      </c>
      <c r="BE4" s="1148">
        <v>315839.48</v>
      </c>
      <c r="BF4" s="1155">
        <v>315839.48</v>
      </c>
      <c r="BG4" s="78">
        <v>315839.48</v>
      </c>
      <c r="BH4" s="1170">
        <v>317402.26</v>
      </c>
      <c r="BI4" s="1201">
        <v>318710.09999999998</v>
      </c>
      <c r="BJ4" s="1201">
        <v>318977.09999999998</v>
      </c>
      <c r="BK4" s="1201">
        <v>320833.68</v>
      </c>
      <c r="BL4" s="1201">
        <v>324789.12</v>
      </c>
      <c r="BM4" s="1201">
        <v>331367.32</v>
      </c>
      <c r="BN4" s="1201">
        <v>339738.4</v>
      </c>
      <c r="BO4" s="1201">
        <v>349502.92</v>
      </c>
      <c r="BP4" s="1242">
        <v>359434.6</v>
      </c>
      <c r="BQ4" s="1242">
        <v>369229.94</v>
      </c>
      <c r="BR4" s="1242">
        <v>379257.92</v>
      </c>
      <c r="BS4" s="1242">
        <v>388347.99</v>
      </c>
      <c r="BT4" s="1242">
        <v>396055.49</v>
      </c>
      <c r="BU4" s="1242">
        <v>403556.43</v>
      </c>
      <c r="BV4" s="1242">
        <v>412038.61</v>
      </c>
      <c r="BW4" s="1297">
        <v>419915.05</v>
      </c>
      <c r="BX4" s="78">
        <v>427674.91</v>
      </c>
      <c r="BY4" s="78">
        <v>435594.17</v>
      </c>
      <c r="BZ4" s="78">
        <v>443193.05</v>
      </c>
      <c r="CA4" s="78">
        <v>451311.85</v>
      </c>
      <c r="CB4" s="78">
        <v>458647.15</v>
      </c>
      <c r="CC4" s="1307">
        <v>466790.45</v>
      </c>
      <c r="CD4" s="1377">
        <v>474866.67</v>
      </c>
      <c r="CE4" s="1390">
        <v>481831.61</v>
      </c>
      <c r="CF4" s="1404">
        <v>492386.15</v>
      </c>
      <c r="CG4" s="1418">
        <v>503599.45</v>
      </c>
      <c r="CH4" s="1432">
        <v>512304.67</v>
      </c>
      <c r="CI4" s="1446">
        <v>519359.25</v>
      </c>
      <c r="CJ4" s="1460">
        <v>529351.61</v>
      </c>
      <c r="CK4" s="1485">
        <v>538452.85</v>
      </c>
      <c r="CL4" s="1485">
        <v>547472.27</v>
      </c>
      <c r="CM4" s="1485">
        <v>556292.99</v>
      </c>
      <c r="CN4" s="1500">
        <v>565033.55000000005</v>
      </c>
      <c r="CO4" s="1507">
        <v>573534.39</v>
      </c>
      <c r="CP4" s="1514">
        <v>581006.73</v>
      </c>
      <c r="CQ4" s="1528">
        <v>588727.01</v>
      </c>
      <c r="CR4" s="1564">
        <v>597548.05000000005</v>
      </c>
      <c r="CS4" s="1579">
        <v>606630.05000000005</v>
      </c>
      <c r="CT4" s="1579">
        <v>615763.97</v>
      </c>
      <c r="CU4" s="1579">
        <v>625616.79</v>
      </c>
      <c r="CV4" s="1614">
        <v>634731.81000000006</v>
      </c>
      <c r="CW4" s="1607">
        <v>644397.63</v>
      </c>
      <c r="CX4" s="1607">
        <v>654456.44999999995</v>
      </c>
      <c r="CY4" s="1628">
        <v>664151.39</v>
      </c>
      <c r="CZ4" s="1628">
        <v>670724.31000000006</v>
      </c>
      <c r="DA4" s="1628">
        <v>679560.99</v>
      </c>
      <c r="DB4" s="1628">
        <v>687307.71</v>
      </c>
      <c r="DC4" s="1628">
        <v>694132.37</v>
      </c>
      <c r="DD4" s="1628">
        <v>701022.17</v>
      </c>
      <c r="DE4" s="1657">
        <v>708081.27</v>
      </c>
      <c r="DF4" s="1686">
        <v>713001.85</v>
      </c>
      <c r="DG4" s="1686">
        <v>717876.21</v>
      </c>
      <c r="DH4" s="1686">
        <v>723281.17</v>
      </c>
      <c r="DI4" s="1693">
        <v>727971.43</v>
      </c>
      <c r="DJ4" s="1693">
        <v>732579.63</v>
      </c>
      <c r="DK4" s="1693">
        <v>736685.07</v>
      </c>
      <c r="DL4" s="1693">
        <v>741714.95</v>
      </c>
      <c r="DM4" s="772">
        <v>746829.75</v>
      </c>
      <c r="DN4" s="772">
        <v>752598.89</v>
      </c>
      <c r="DO4" s="772">
        <v>758465.35</v>
      </c>
      <c r="DP4" s="772">
        <v>764424.57</v>
      </c>
      <c r="DQ4" s="1794">
        <v>770196.57</v>
      </c>
      <c r="DR4" s="1794">
        <v>775792.39</v>
      </c>
      <c r="DS4" s="1794">
        <v>780675.23</v>
      </c>
      <c r="DT4" s="1794">
        <v>786281.89</v>
      </c>
      <c r="DU4" s="1794">
        <v>790536.71</v>
      </c>
      <c r="DV4" s="1794">
        <v>795313.67</v>
      </c>
      <c r="DW4" s="1801">
        <v>801146.21</v>
      </c>
      <c r="DX4" s="1801">
        <v>807562.93</v>
      </c>
      <c r="DY4" s="1801">
        <v>814389.19</v>
      </c>
      <c r="DZ4" s="1801">
        <v>822309.95</v>
      </c>
      <c r="EA4" s="78">
        <v>829040.21</v>
      </c>
      <c r="EB4" s="78">
        <v>834314.41</v>
      </c>
      <c r="EC4" s="78">
        <v>840696.17</v>
      </c>
      <c r="ED4" s="78">
        <v>847052.71</v>
      </c>
      <c r="EE4" s="78">
        <v>853972.59</v>
      </c>
      <c r="EF4" s="78">
        <v>858820.05</v>
      </c>
      <c r="EG4" s="1822">
        <v>858820.05</v>
      </c>
      <c r="EH4" s="1890">
        <v>862595.27</v>
      </c>
      <c r="EI4" s="1890">
        <v>868668.93</v>
      </c>
      <c r="EJ4" s="1890">
        <v>875372.85</v>
      </c>
      <c r="EK4" s="1897">
        <v>883633.67</v>
      </c>
      <c r="EL4" s="1897">
        <v>890623.05</v>
      </c>
      <c r="EM4" s="1897">
        <v>898311.09</v>
      </c>
      <c r="EN4" s="1897">
        <v>906229.11</v>
      </c>
      <c r="EO4" s="1937">
        <v>910957.65</v>
      </c>
      <c r="EP4" s="1944">
        <v>910957.65</v>
      </c>
      <c r="EQ4" s="1944">
        <v>910957.65</v>
      </c>
      <c r="ER4" s="78">
        <v>914740.59</v>
      </c>
      <c r="ES4" s="78">
        <v>921504.43</v>
      </c>
      <c r="ET4" s="78">
        <v>922753.67</v>
      </c>
      <c r="EU4" s="78">
        <v>922753.67</v>
      </c>
      <c r="EV4" s="1967">
        <v>922753.67</v>
      </c>
      <c r="EW4" s="1967">
        <v>922753.67</v>
      </c>
      <c r="EX4" s="1967">
        <v>923588.87</v>
      </c>
      <c r="EY4" s="1974">
        <v>929010.33</v>
      </c>
      <c r="EZ4" s="1974">
        <v>936627.89</v>
      </c>
      <c r="FA4" s="1974">
        <v>944481.39</v>
      </c>
      <c r="FB4" s="1974">
        <v>952636.71</v>
      </c>
      <c r="FC4" s="2016">
        <v>962607.99</v>
      </c>
      <c r="FD4" s="2016">
        <v>972059.43</v>
      </c>
      <c r="FE4" s="2016">
        <v>980963.63</v>
      </c>
      <c r="FF4" s="2024">
        <v>989518.75</v>
      </c>
      <c r="FG4" s="2024">
        <v>997266.39</v>
      </c>
      <c r="FH4" s="2024">
        <v>1005461.73</v>
      </c>
      <c r="FI4" s="2024">
        <v>1013283.81</v>
      </c>
      <c r="FJ4" s="2058">
        <v>1017468.77</v>
      </c>
      <c r="FK4" s="2058">
        <v>1023745.89</v>
      </c>
      <c r="FL4" s="2058">
        <v>1032416.89</v>
      </c>
      <c r="FM4" s="2058">
        <v>1039954.89</v>
      </c>
      <c r="FN4" s="2065">
        <v>1047567.21</v>
      </c>
      <c r="FO4" s="2065">
        <v>1055090.43</v>
      </c>
      <c r="FP4" s="2065">
        <v>1063207.8899999999</v>
      </c>
      <c r="FQ4" s="2089">
        <v>1070416.19</v>
      </c>
      <c r="FR4" s="2089">
        <v>1076962.9099999999</v>
      </c>
      <c r="FS4" s="2089">
        <v>1083227.25</v>
      </c>
      <c r="FT4" s="2096">
        <v>1089681.07</v>
      </c>
      <c r="FU4" s="2096">
        <v>1096764.6100000001</v>
      </c>
      <c r="FV4" s="2096">
        <v>1104839.3500000001</v>
      </c>
      <c r="FW4" s="2096">
        <v>1112028.19</v>
      </c>
      <c r="FX4" s="2145">
        <v>1118613.97</v>
      </c>
      <c r="FY4" s="2145">
        <v>1124895.6499999999</v>
      </c>
      <c r="FZ4" s="2145">
        <v>1131630.29</v>
      </c>
      <c r="GA4" s="2152">
        <v>1139786.8899999999</v>
      </c>
      <c r="GB4" s="2152">
        <v>1149348.31</v>
      </c>
      <c r="GC4" s="2152">
        <v>1158008.17</v>
      </c>
      <c r="GD4" s="2152">
        <v>1167691.31</v>
      </c>
      <c r="GE4" s="2188">
        <v>1177070.95</v>
      </c>
      <c r="GF4" s="2188">
        <v>1186109.1299999999</v>
      </c>
      <c r="GG4" s="2188">
        <v>1195219.07</v>
      </c>
      <c r="GH4" s="2195">
        <v>1204661.93</v>
      </c>
      <c r="GI4" s="2195">
        <v>1207371.79</v>
      </c>
      <c r="GJ4" s="2195">
        <v>1213182.81</v>
      </c>
      <c r="GK4" s="2195">
        <v>1223523.47</v>
      </c>
      <c r="GL4" s="2231">
        <v>1233582.77</v>
      </c>
      <c r="GM4" s="2231">
        <v>1242813.1299999999</v>
      </c>
      <c r="GN4" s="2231">
        <v>1251896.79</v>
      </c>
      <c r="GO4" s="2238">
        <v>1258810.57</v>
      </c>
      <c r="GP4" s="2238">
        <v>1267379.6299999999</v>
      </c>
      <c r="GQ4" s="2238">
        <v>1278185.03</v>
      </c>
      <c r="GR4" s="2238">
        <v>1288636.75</v>
      </c>
      <c r="GS4" s="2257">
        <v>1298469.29</v>
      </c>
      <c r="GT4" s="2257">
        <v>1302843.67</v>
      </c>
      <c r="GU4" s="2257">
        <v>1306899.9099999999</v>
      </c>
      <c r="GV4" s="2257">
        <v>1306899.9099999999</v>
      </c>
      <c r="GW4" s="2257">
        <v>1313949.55</v>
      </c>
      <c r="GX4" s="2257">
        <v>1324174.1299999999</v>
      </c>
      <c r="GY4" s="772">
        <v>1334999.53</v>
      </c>
      <c r="GZ4" s="2277">
        <v>1341486.01</v>
      </c>
      <c r="HA4" s="2277">
        <v>1348241.43</v>
      </c>
      <c r="HB4" s="2277">
        <v>1348241.43</v>
      </c>
      <c r="HC4" s="2301">
        <v>1348241.43</v>
      </c>
      <c r="HD4" s="2301">
        <v>1348241.43</v>
      </c>
      <c r="HE4" s="2301">
        <v>1348241.43</v>
      </c>
      <c r="HF4" s="2301">
        <v>1348241.43</v>
      </c>
    </row>
    <row r="5" spans="1:214" x14ac:dyDescent="0.25">
      <c r="A5" s="423">
        <f t="shared" si="70"/>
        <v>4</v>
      </c>
      <c r="B5" s="83">
        <f>B.Diario!B5</f>
        <v>0</v>
      </c>
      <c r="C5" s="66"/>
      <c r="D5" s="66"/>
      <c r="E5" s="437"/>
      <c r="F5" s="437"/>
      <c r="G5" s="437"/>
      <c r="H5" s="437"/>
      <c r="I5" s="437"/>
      <c r="J5" s="437"/>
      <c r="K5" s="437"/>
      <c r="L5" s="441"/>
      <c r="N5" s="464"/>
      <c r="O5" s="477"/>
      <c r="R5" s="542"/>
      <c r="S5" s="584"/>
      <c r="U5" s="596"/>
      <c r="W5" s="624"/>
      <c r="X5" s="630"/>
      <c r="Y5" s="636"/>
      <c r="Z5" s="671"/>
      <c r="AA5" s="648"/>
      <c r="AB5" s="700"/>
      <c r="AC5" s="713"/>
      <c r="AD5" s="735"/>
      <c r="AE5" s="742"/>
      <c r="AF5" s="749"/>
      <c r="AG5"/>
      <c r="AH5" s="779"/>
      <c r="AI5" s="792"/>
      <c r="AK5" s="832"/>
      <c r="AL5" s="832"/>
      <c r="AM5" s="793"/>
      <c r="AN5"/>
      <c r="AO5" s="875"/>
      <c r="AP5" s="875"/>
      <c r="AQ5"/>
      <c r="AR5" s="882"/>
      <c r="AS5" s="896"/>
      <c r="AT5" s="909"/>
      <c r="AU5" s="940"/>
      <c r="AV5" s="954"/>
      <c r="AX5" s="1010"/>
      <c r="AY5" s="1017"/>
      <c r="AZ5" s="1038"/>
      <c r="BA5" s="1052"/>
      <c r="BB5" s="1100"/>
      <c r="BC5" s="1106"/>
      <c r="BD5" s="1112"/>
      <c r="BE5" s="1147"/>
      <c r="BF5" s="1154"/>
      <c r="BG5" s="83"/>
      <c r="BH5" s="1169"/>
      <c r="BI5" s="1200"/>
      <c r="BJ5" s="1200"/>
      <c r="BK5" s="1200"/>
      <c r="BL5" s="1200"/>
      <c r="BM5" s="1200"/>
      <c r="BN5" s="1200"/>
      <c r="BO5" s="1200"/>
      <c r="BP5" s="1241"/>
      <c r="BQ5" s="1241"/>
      <c r="BR5" s="1241"/>
      <c r="BS5" s="1241"/>
      <c r="BT5" s="1241"/>
      <c r="BU5" s="1241"/>
      <c r="BV5" s="1241"/>
      <c r="BW5" s="1296"/>
      <c r="BX5" s="83"/>
      <c r="BY5" s="83"/>
      <c r="BZ5" s="83"/>
      <c r="CA5" s="83"/>
      <c r="CB5" s="83"/>
      <c r="CC5" s="1306"/>
      <c r="CD5" s="1376"/>
      <c r="CE5" s="1389"/>
      <c r="CF5" s="1403"/>
      <c r="CG5" s="1417"/>
      <c r="CH5" s="1431"/>
      <c r="CI5" s="1445"/>
      <c r="CJ5" s="1459"/>
      <c r="CK5" s="1484"/>
      <c r="CL5" s="1484"/>
      <c r="CM5" s="1484"/>
      <c r="CN5" s="1499"/>
      <c r="CO5" s="1506"/>
      <c r="CP5" s="1513"/>
      <c r="CQ5" s="1527"/>
      <c r="CR5" s="1563"/>
      <c r="CS5" s="1578"/>
      <c r="CT5" s="1578"/>
      <c r="CU5" s="1578"/>
      <c r="CV5" s="1613"/>
      <c r="CW5" s="1606"/>
      <c r="CX5" s="1606"/>
      <c r="CY5" s="1627"/>
      <c r="CZ5" s="1627"/>
      <c r="DA5" s="1627"/>
      <c r="DB5" s="1627"/>
      <c r="DC5" s="1627"/>
      <c r="DD5" s="1627"/>
      <c r="DE5" s="1656"/>
      <c r="DF5" s="1685"/>
      <c r="DG5" s="1685"/>
      <c r="DH5" s="1685"/>
      <c r="DI5" s="1692"/>
      <c r="DJ5" s="1692"/>
      <c r="DK5" s="1692"/>
      <c r="DL5" s="1692"/>
      <c r="DM5"/>
      <c r="DN5"/>
      <c r="DO5"/>
      <c r="DP5"/>
      <c r="DQ5" s="1793"/>
      <c r="DR5" s="1793"/>
      <c r="DS5" s="1793"/>
      <c r="DT5" s="1793"/>
      <c r="DU5" s="1793"/>
      <c r="DV5" s="1793"/>
      <c r="DW5" s="1800"/>
      <c r="DX5" s="1800"/>
      <c r="DY5" s="1800"/>
      <c r="DZ5" s="1800"/>
      <c r="EA5" s="83"/>
      <c r="EB5" s="83"/>
      <c r="EC5" s="83"/>
      <c r="ED5" s="83"/>
      <c r="EE5" s="83"/>
      <c r="EF5" s="83"/>
      <c r="EG5" s="1821"/>
      <c r="EH5" s="1889"/>
      <c r="EI5" s="1889"/>
      <c r="EJ5" s="1889"/>
      <c r="EK5" s="1896"/>
      <c r="EL5" s="1896"/>
      <c r="EM5" s="1896"/>
      <c r="EN5" s="1896"/>
      <c r="EO5" s="1936"/>
      <c r="EP5" s="1943"/>
      <c r="EQ5" s="1943"/>
      <c r="ER5" s="83"/>
      <c r="ES5" s="83"/>
      <c r="ET5" s="83"/>
      <c r="EU5" s="83"/>
      <c r="EV5" s="1966"/>
      <c r="EW5" s="1966"/>
      <c r="EX5" s="1966"/>
      <c r="EY5" s="1973"/>
      <c r="EZ5" s="1973"/>
      <c r="FA5" s="1973"/>
      <c r="FB5" s="1973"/>
      <c r="FC5" s="2015"/>
      <c r="FD5" s="2015"/>
      <c r="FE5" s="2015"/>
      <c r="FF5" s="2022"/>
      <c r="FG5" s="2022"/>
      <c r="FH5" s="2022"/>
      <c r="FI5" s="2022"/>
      <c r="FJ5" s="2057"/>
      <c r="FK5" s="2057"/>
      <c r="FL5" s="2057"/>
      <c r="FM5" s="2057"/>
      <c r="FN5" s="2064"/>
      <c r="FO5" s="2064"/>
      <c r="FP5" s="2064"/>
      <c r="FQ5" s="2088"/>
      <c r="FR5" s="2088"/>
      <c r="FS5" s="2088"/>
      <c r="FT5" s="2095"/>
      <c r="FU5" s="2095"/>
      <c r="FV5" s="2095"/>
      <c r="FW5" s="2095"/>
      <c r="FX5" s="2144"/>
      <c r="FY5" s="2144"/>
      <c r="FZ5" s="2144"/>
      <c r="GA5" s="2151"/>
      <c r="GB5" s="2151"/>
      <c r="GC5" s="2151"/>
      <c r="GD5" s="2151"/>
      <c r="GE5" s="2187"/>
      <c r="GF5" s="2187"/>
      <c r="GG5" s="2187"/>
      <c r="GH5" s="2194"/>
      <c r="GI5" s="2194"/>
      <c r="GJ5" s="2194"/>
      <c r="GK5" s="2194"/>
      <c r="GL5" s="2230"/>
      <c r="GM5" s="2230"/>
      <c r="GN5" s="2230"/>
      <c r="GO5" s="2237"/>
      <c r="GP5" s="2237"/>
      <c r="GQ5" s="2237"/>
      <c r="GR5" s="2237"/>
      <c r="GS5" s="2256"/>
      <c r="GT5" s="2256"/>
      <c r="GU5" s="2256"/>
      <c r="GV5" s="2256"/>
      <c r="GW5" s="2256"/>
      <c r="GX5" s="2256"/>
      <c r="GY5"/>
      <c r="GZ5" s="2276"/>
      <c r="HA5" s="2276"/>
      <c r="HB5" s="2276"/>
      <c r="HC5" s="2300"/>
      <c r="HD5" s="2300"/>
      <c r="HE5" s="2300"/>
      <c r="HF5" s="2300"/>
    </row>
    <row r="6" spans="1:214" x14ac:dyDescent="0.25">
      <c r="A6" s="423">
        <f t="shared" si="70"/>
        <v>5</v>
      </c>
      <c r="B6" s="83">
        <f>B.Diario!B6</f>
        <v>0</v>
      </c>
      <c r="C6" s="66"/>
      <c r="D6" s="66"/>
      <c r="E6" s="437"/>
      <c r="F6" s="437"/>
      <c r="G6" s="437"/>
      <c r="H6" s="437"/>
      <c r="I6" s="437"/>
      <c r="J6" s="437"/>
      <c r="K6" s="437"/>
      <c r="L6" s="441"/>
      <c r="N6" s="464"/>
      <c r="O6" s="477"/>
      <c r="R6" s="542"/>
      <c r="S6" s="584"/>
      <c r="U6" s="596"/>
      <c r="W6" s="624"/>
      <c r="X6" s="630"/>
      <c r="Y6" s="636"/>
      <c r="Z6" s="671"/>
      <c r="AA6" s="648"/>
      <c r="AB6" s="700"/>
      <c r="AC6" s="713"/>
      <c r="AD6" s="735"/>
      <c r="AE6" s="742"/>
      <c r="AF6" s="749"/>
      <c r="AG6"/>
      <c r="AH6" s="779"/>
      <c r="AI6" s="792"/>
      <c r="AK6" s="832"/>
      <c r="AL6" s="832"/>
      <c r="AM6" s="793"/>
      <c r="AN6"/>
      <c r="AO6" s="875"/>
      <c r="AP6" s="875"/>
      <c r="AQ6"/>
      <c r="AR6" s="882"/>
      <c r="AS6" s="896"/>
      <c r="AT6" s="909"/>
      <c r="AU6" s="940"/>
      <c r="AV6" s="954"/>
      <c r="AX6" s="1010"/>
      <c r="AY6" s="1017"/>
      <c r="AZ6" s="1038"/>
      <c r="BA6" s="1052"/>
      <c r="BB6" s="1100"/>
      <c r="BC6" s="1106"/>
      <c r="BD6" s="1112"/>
      <c r="BE6" s="1147"/>
      <c r="BF6" s="1154"/>
      <c r="BG6" s="83"/>
      <c r="BH6" s="1169"/>
      <c r="BI6" s="1200"/>
      <c r="BJ6" s="1200"/>
      <c r="BK6" s="1200"/>
      <c r="BL6" s="1200"/>
      <c r="BM6" s="1200"/>
      <c r="BN6" s="1200"/>
      <c r="BO6" s="1200"/>
      <c r="BP6" s="1241"/>
      <c r="BQ6" s="1241"/>
      <c r="BR6" s="1241"/>
      <c r="BS6" s="1242">
        <v>914.95</v>
      </c>
      <c r="BT6" s="1242">
        <v>2748.49</v>
      </c>
      <c r="BU6" s="1242">
        <v>4609.3500000000004</v>
      </c>
      <c r="BV6" s="1242">
        <v>6315.63</v>
      </c>
      <c r="BW6" s="1297">
        <v>8493.11</v>
      </c>
      <c r="BX6" s="78">
        <v>10760.57</v>
      </c>
      <c r="BY6" s="78">
        <v>12940.33</v>
      </c>
      <c r="BZ6" s="78">
        <v>14872.03</v>
      </c>
      <c r="CA6" s="78">
        <v>17179.53</v>
      </c>
      <c r="CB6" s="78">
        <v>19926.310000000001</v>
      </c>
      <c r="CC6" s="1307">
        <v>22000.55</v>
      </c>
      <c r="CD6" s="1377">
        <v>24296.05</v>
      </c>
      <c r="CE6" s="1390">
        <v>25802.23</v>
      </c>
      <c r="CF6" s="1404">
        <v>26061.57</v>
      </c>
      <c r="CG6" s="1418">
        <v>26061.57</v>
      </c>
      <c r="CH6" s="1432">
        <v>26061.57</v>
      </c>
      <c r="CI6" s="1446">
        <v>26061.57</v>
      </c>
      <c r="CJ6" s="1460">
        <v>26061.57</v>
      </c>
      <c r="CK6" s="1485">
        <v>26061.57</v>
      </c>
      <c r="CL6" s="1485">
        <v>26061.57</v>
      </c>
      <c r="CM6" s="1485">
        <v>26061.57</v>
      </c>
      <c r="CN6" s="1500">
        <v>26061.57</v>
      </c>
      <c r="CO6" s="1507">
        <v>26061.57</v>
      </c>
      <c r="CP6" s="1514">
        <v>26061.57</v>
      </c>
      <c r="CQ6" s="1528">
        <v>26061.57</v>
      </c>
      <c r="CR6" s="1564">
        <v>26061.57</v>
      </c>
      <c r="CS6" s="1579">
        <v>26061.57</v>
      </c>
      <c r="CT6" s="1579">
        <v>26061.57</v>
      </c>
      <c r="CU6" s="1579">
        <v>26061.57</v>
      </c>
      <c r="CV6" s="1614">
        <v>26061.57</v>
      </c>
      <c r="CW6" s="1607">
        <v>26061.57</v>
      </c>
      <c r="CX6" s="1607">
        <v>26061.57</v>
      </c>
      <c r="CY6" s="1628">
        <v>26061.57</v>
      </c>
      <c r="CZ6" s="1628">
        <v>26061.57</v>
      </c>
      <c r="DA6" s="1628">
        <v>27722.41</v>
      </c>
      <c r="DB6" s="1628">
        <v>30171.31</v>
      </c>
      <c r="DC6" s="1628">
        <v>31840.17</v>
      </c>
      <c r="DD6" s="1628">
        <v>35764.33</v>
      </c>
      <c r="DE6" s="1657">
        <v>39616.85</v>
      </c>
      <c r="DF6" s="1686">
        <v>44028.51</v>
      </c>
      <c r="DG6" s="1686">
        <v>49684.57</v>
      </c>
      <c r="DH6" s="1686">
        <v>55390.97</v>
      </c>
      <c r="DI6" s="1693">
        <v>61040.37</v>
      </c>
      <c r="DJ6" s="1693">
        <v>67086.87</v>
      </c>
      <c r="DK6" s="1693">
        <v>73441.929999999993</v>
      </c>
      <c r="DL6" s="1693">
        <v>79556.289999999994</v>
      </c>
      <c r="DM6" s="772">
        <v>83279.289999999994</v>
      </c>
      <c r="DN6" s="772">
        <v>85678.93</v>
      </c>
      <c r="DO6" s="772">
        <v>87338.43</v>
      </c>
      <c r="DP6" s="772">
        <v>89243.75</v>
      </c>
      <c r="DQ6" s="1794">
        <v>91423.97</v>
      </c>
      <c r="DR6" s="1794">
        <v>93417.43</v>
      </c>
      <c r="DS6" s="1794">
        <v>95706.19</v>
      </c>
      <c r="DT6" s="1794">
        <v>98081.41</v>
      </c>
      <c r="DU6" s="1794">
        <v>99702.29</v>
      </c>
      <c r="DV6" s="1794">
        <v>102011.55</v>
      </c>
      <c r="DW6" s="1801">
        <v>103690.19</v>
      </c>
      <c r="DX6" s="1801">
        <v>105350.35</v>
      </c>
      <c r="DY6" s="1801">
        <v>107440.39</v>
      </c>
      <c r="DZ6" s="1801">
        <v>109306.29</v>
      </c>
      <c r="EA6" s="78">
        <v>111135.11</v>
      </c>
      <c r="EB6" s="78">
        <v>112938.93</v>
      </c>
      <c r="EC6" s="78">
        <v>114170.25</v>
      </c>
      <c r="ED6" s="78">
        <v>115600.17</v>
      </c>
      <c r="EE6" s="78">
        <v>117000.15</v>
      </c>
      <c r="EF6" s="78">
        <v>117637.79</v>
      </c>
      <c r="EG6" s="1822">
        <v>117637.79</v>
      </c>
      <c r="EH6" s="1890">
        <v>118816.83</v>
      </c>
      <c r="EI6" s="1890">
        <v>120464.07</v>
      </c>
      <c r="EJ6" s="1890">
        <v>121634.21</v>
      </c>
      <c r="EK6" s="1897">
        <v>123025.01</v>
      </c>
      <c r="EL6" s="1897">
        <v>126305.99</v>
      </c>
      <c r="EM6" s="1897">
        <v>128649.21</v>
      </c>
      <c r="EN6" s="1897">
        <v>130338.69</v>
      </c>
      <c r="EO6" s="1937">
        <v>131030.79</v>
      </c>
      <c r="EP6" s="1944">
        <v>131030.79</v>
      </c>
      <c r="EQ6" s="1944">
        <v>131030.79</v>
      </c>
      <c r="ER6" s="78">
        <v>131030.79</v>
      </c>
      <c r="ES6" s="78">
        <v>131030.79</v>
      </c>
      <c r="ET6" s="78">
        <v>131030.79</v>
      </c>
      <c r="EU6" s="78">
        <v>131030.79</v>
      </c>
      <c r="EV6" s="1967">
        <v>131030.79</v>
      </c>
      <c r="EW6" s="1967">
        <v>131030.79</v>
      </c>
      <c r="EX6" s="1967">
        <v>131030.79</v>
      </c>
      <c r="EY6" s="1974">
        <v>131030.79</v>
      </c>
      <c r="EZ6" s="1974">
        <v>131030.79</v>
      </c>
      <c r="FA6" s="1974">
        <v>131030.79</v>
      </c>
      <c r="FB6" s="1974">
        <v>131030.79</v>
      </c>
      <c r="FC6" s="2016">
        <v>131030.79</v>
      </c>
      <c r="FD6" s="2016">
        <v>131185.65</v>
      </c>
      <c r="FE6" s="2016">
        <v>133119.47</v>
      </c>
      <c r="FF6" s="2024">
        <v>135107.89000000001</v>
      </c>
      <c r="FG6" s="2024">
        <v>137515.85</v>
      </c>
      <c r="FH6" s="2024">
        <v>139840.23000000001</v>
      </c>
      <c r="FI6" s="2024">
        <v>141539.76999999999</v>
      </c>
      <c r="FJ6" s="2058">
        <v>142209.87</v>
      </c>
      <c r="FK6" s="2058">
        <v>143248.59</v>
      </c>
      <c r="FL6" s="2058">
        <v>144576.17000000001</v>
      </c>
      <c r="FM6" s="2058">
        <v>145752.91</v>
      </c>
      <c r="FN6" s="2065">
        <v>147147.19</v>
      </c>
      <c r="FO6" s="2065">
        <v>148712.10999999999</v>
      </c>
      <c r="FP6" s="2065">
        <v>150423.23000000001</v>
      </c>
      <c r="FQ6" s="2089">
        <v>152457.37</v>
      </c>
      <c r="FR6" s="2089">
        <v>154192.01</v>
      </c>
      <c r="FS6" s="2089">
        <v>155576.37</v>
      </c>
      <c r="FT6" s="2096">
        <v>156901.73000000001</v>
      </c>
      <c r="FU6" s="2096">
        <v>158449.13</v>
      </c>
      <c r="FV6" s="2096">
        <v>159964.65</v>
      </c>
      <c r="FW6" s="2096">
        <v>161694.97</v>
      </c>
      <c r="FX6" s="2145">
        <v>163224.69</v>
      </c>
      <c r="FY6" s="2145">
        <v>164699.10999999999</v>
      </c>
      <c r="FZ6" s="2145">
        <v>166659.45000000001</v>
      </c>
      <c r="GA6" s="2152">
        <v>167986.31</v>
      </c>
      <c r="GB6" s="2152">
        <v>168049.47</v>
      </c>
      <c r="GC6" s="2152">
        <v>168049.47</v>
      </c>
      <c r="GD6" s="2152">
        <v>168049.47</v>
      </c>
      <c r="GE6" s="2188">
        <v>168049.47</v>
      </c>
      <c r="GF6" s="2188">
        <v>168049.47</v>
      </c>
      <c r="GG6" s="2188">
        <v>168049.47</v>
      </c>
      <c r="GH6" s="2195">
        <v>168049.47</v>
      </c>
      <c r="GI6" s="2195">
        <v>168049.47</v>
      </c>
      <c r="GJ6" s="2195">
        <v>168049.47</v>
      </c>
      <c r="GK6" s="2195">
        <v>168049.47</v>
      </c>
      <c r="GL6" s="2231">
        <v>168049.47</v>
      </c>
      <c r="GM6" s="2231">
        <v>168049.47</v>
      </c>
      <c r="GN6" s="2231">
        <v>168049.47</v>
      </c>
      <c r="GO6" s="2238">
        <v>168049.47</v>
      </c>
      <c r="GP6" s="2238">
        <v>168049.47</v>
      </c>
      <c r="GQ6" s="2238">
        <v>168049.47</v>
      </c>
      <c r="GR6" s="2238">
        <v>168049.47</v>
      </c>
      <c r="GS6" s="2257">
        <v>168049.47</v>
      </c>
      <c r="GT6" s="2257">
        <v>168049.47</v>
      </c>
      <c r="GU6" s="2257">
        <v>168049.47</v>
      </c>
      <c r="GV6" s="2257">
        <v>168049.47</v>
      </c>
      <c r="GW6" s="2257">
        <v>168049.47</v>
      </c>
      <c r="GX6" s="2257">
        <v>168049.47</v>
      </c>
      <c r="GY6" s="772">
        <v>168049.47</v>
      </c>
      <c r="GZ6" s="2277">
        <v>168049.47</v>
      </c>
      <c r="HA6" s="2277">
        <v>168049.47</v>
      </c>
      <c r="HB6" s="2277">
        <v>168049.47</v>
      </c>
      <c r="HC6" s="2301">
        <v>168049.47</v>
      </c>
      <c r="HD6" s="2301">
        <v>168049.47</v>
      </c>
      <c r="HE6" s="2301">
        <v>168049.47</v>
      </c>
      <c r="HF6" s="2301">
        <v>168049.47</v>
      </c>
    </row>
    <row r="7" spans="1:214" x14ac:dyDescent="0.25">
      <c r="A7" s="423">
        <f t="shared" si="70"/>
        <v>6</v>
      </c>
      <c r="B7" s="77">
        <f>B.Diario!B7</f>
        <v>0</v>
      </c>
      <c r="C7" s="66"/>
      <c r="D7" s="66"/>
      <c r="E7" s="437"/>
      <c r="F7" s="437"/>
      <c r="G7" s="437"/>
      <c r="H7" s="437"/>
      <c r="I7" s="437"/>
      <c r="J7" s="437"/>
      <c r="K7" s="437"/>
      <c r="L7" s="441"/>
      <c r="N7" s="464"/>
      <c r="O7" s="477"/>
      <c r="R7" s="542"/>
      <c r="S7" s="584"/>
      <c r="U7" s="596"/>
      <c r="W7" s="624"/>
      <c r="X7" s="630"/>
      <c r="Y7" s="636"/>
      <c r="Z7" s="671"/>
      <c r="AA7" s="648"/>
      <c r="AB7" s="700"/>
      <c r="AC7" s="713"/>
      <c r="AD7" s="735"/>
      <c r="AE7" s="742"/>
      <c r="AF7" s="749"/>
      <c r="AG7"/>
      <c r="AH7" s="779"/>
      <c r="AI7" s="792"/>
      <c r="AK7" s="832"/>
      <c r="AL7" s="832"/>
      <c r="AM7" s="793"/>
      <c r="AN7"/>
      <c r="AO7" s="875"/>
      <c r="AP7" s="875"/>
      <c r="AQ7"/>
      <c r="AR7" s="882"/>
      <c r="AS7" s="896"/>
      <c r="AT7" s="909"/>
      <c r="AU7" s="940"/>
      <c r="AV7" s="954"/>
      <c r="AX7" s="1010"/>
      <c r="AY7" s="1017"/>
      <c r="AZ7" s="1038"/>
      <c r="BA7" s="1052"/>
      <c r="BB7" s="1100"/>
      <c r="BC7" s="1106"/>
      <c r="BD7" s="1112"/>
      <c r="BE7" s="1147"/>
      <c r="BF7" s="1154"/>
      <c r="BG7" s="83"/>
      <c r="BH7" s="1169"/>
      <c r="BI7" s="1200"/>
      <c r="BJ7" s="1200"/>
      <c r="BK7" s="1200"/>
      <c r="BL7" s="1200"/>
      <c r="BM7" s="1200"/>
      <c r="BN7" s="1200"/>
      <c r="BO7" s="1200"/>
      <c r="BP7" s="1241"/>
      <c r="BQ7" s="1241"/>
      <c r="BR7" s="1241"/>
      <c r="BS7" s="1241"/>
      <c r="BT7" s="1241"/>
      <c r="BU7" s="1241"/>
      <c r="BV7" s="1241"/>
      <c r="BW7" s="1296"/>
      <c r="BX7" s="83"/>
      <c r="BY7" s="83"/>
      <c r="BZ7" s="83"/>
      <c r="CA7" s="83"/>
      <c r="CB7" s="83"/>
      <c r="CC7" s="1306"/>
      <c r="CD7" s="1376"/>
      <c r="CE7" s="1389"/>
      <c r="CF7" s="1403"/>
      <c r="CG7" s="1417"/>
      <c r="CH7" s="1431"/>
      <c r="CI7" s="1445"/>
      <c r="CJ7" s="1459"/>
      <c r="CK7" s="1484"/>
      <c r="CL7" s="1484"/>
      <c r="CM7" s="1484"/>
      <c r="CN7" s="1500">
        <v>426.72</v>
      </c>
      <c r="CO7" s="1507">
        <v>1401.08</v>
      </c>
      <c r="CP7" s="1514">
        <v>2793.88</v>
      </c>
      <c r="CQ7" s="1528">
        <v>4360.24</v>
      </c>
      <c r="CR7" s="1564">
        <v>4360.24</v>
      </c>
      <c r="CS7" s="1579">
        <v>4360.24</v>
      </c>
      <c r="CT7" s="1579">
        <v>4360.24</v>
      </c>
      <c r="CU7" s="1579">
        <v>4360.24</v>
      </c>
      <c r="CV7" s="1614">
        <v>4360.24</v>
      </c>
      <c r="CW7" s="1607">
        <v>4360.24</v>
      </c>
      <c r="CX7" s="1607">
        <v>4360.24</v>
      </c>
      <c r="CY7" s="1628">
        <v>4360.24</v>
      </c>
      <c r="CZ7" s="1628">
        <v>4360.24</v>
      </c>
      <c r="DA7" s="1628">
        <v>4360.24</v>
      </c>
      <c r="DB7" s="1628">
        <v>4360.24</v>
      </c>
      <c r="DC7" s="1628">
        <v>4360.24</v>
      </c>
      <c r="DD7" s="1628">
        <v>4360.24</v>
      </c>
      <c r="DE7" s="1657">
        <v>4360.24</v>
      </c>
      <c r="DF7" s="1686">
        <v>4360.24</v>
      </c>
      <c r="DG7" s="1686">
        <v>4360.24</v>
      </c>
      <c r="DH7" s="1686">
        <v>4360.24</v>
      </c>
      <c r="DI7" s="1693">
        <v>4360.24</v>
      </c>
      <c r="DJ7" s="1693">
        <v>4360.24</v>
      </c>
      <c r="DK7" s="1693">
        <v>4360.24</v>
      </c>
      <c r="DL7" s="1693">
        <v>4360.24</v>
      </c>
      <c r="DM7" s="772">
        <v>6167.02</v>
      </c>
      <c r="DN7" s="772">
        <v>8945.1200000000008</v>
      </c>
      <c r="DO7" s="772">
        <v>11485.66</v>
      </c>
      <c r="DP7" s="772">
        <v>13786.24</v>
      </c>
      <c r="DQ7" s="1794">
        <v>16048.14</v>
      </c>
      <c r="DR7" s="1794">
        <v>18287.939999999999</v>
      </c>
      <c r="DS7" s="1794">
        <v>20654.099999999999</v>
      </c>
      <c r="DT7" s="1794">
        <v>22760.34</v>
      </c>
      <c r="DU7" s="1794">
        <v>23973.58</v>
      </c>
      <c r="DV7" s="1794">
        <v>26162.7</v>
      </c>
      <c r="DW7" s="1801">
        <v>28200.58</v>
      </c>
      <c r="DX7" s="1801">
        <v>30390.26</v>
      </c>
      <c r="DY7" s="1801">
        <v>32449.42</v>
      </c>
      <c r="DZ7" s="1801">
        <v>32449.42</v>
      </c>
      <c r="EA7" s="78">
        <v>32449.42</v>
      </c>
      <c r="EB7" s="78">
        <v>34791.74</v>
      </c>
      <c r="EC7" s="78">
        <v>37440.46</v>
      </c>
      <c r="ED7" s="78">
        <v>40302.6</v>
      </c>
      <c r="EE7" s="78">
        <v>42570.78</v>
      </c>
      <c r="EF7" s="78">
        <v>43783.74</v>
      </c>
      <c r="EG7" s="1822">
        <v>43783.74</v>
      </c>
      <c r="EH7" s="1890">
        <v>45000.639999999999</v>
      </c>
      <c r="EI7" s="1890">
        <v>47592.639999999999</v>
      </c>
      <c r="EJ7" s="1890">
        <v>49285.48</v>
      </c>
      <c r="EK7" s="1897">
        <v>49389.18</v>
      </c>
      <c r="EL7" s="1897">
        <v>49389.18</v>
      </c>
      <c r="EM7" s="1897">
        <v>49389.18</v>
      </c>
      <c r="EN7" s="1897">
        <v>49389.18</v>
      </c>
      <c r="EO7" s="1937">
        <v>49905.06</v>
      </c>
      <c r="EP7" s="1944">
        <v>49905.06</v>
      </c>
      <c r="EQ7" s="1944">
        <v>49905.06</v>
      </c>
      <c r="ER7" s="78">
        <v>49939.08</v>
      </c>
      <c r="ES7" s="78">
        <v>51057.84</v>
      </c>
      <c r="ET7" s="78">
        <v>51544.06</v>
      </c>
      <c r="EU7" s="78">
        <v>51544.06</v>
      </c>
      <c r="EV7" s="1967">
        <v>51544.06</v>
      </c>
      <c r="EW7" s="1967">
        <v>51544.06</v>
      </c>
      <c r="EX7" s="1967">
        <v>51544.06</v>
      </c>
      <c r="EY7" s="1974">
        <v>52400.959999999999</v>
      </c>
      <c r="EZ7" s="1974">
        <v>53927.7</v>
      </c>
      <c r="FA7" s="1974">
        <v>55755.12</v>
      </c>
      <c r="FB7" s="1974">
        <v>57779.1</v>
      </c>
      <c r="FC7" s="2016">
        <v>58034.64</v>
      </c>
      <c r="FD7" s="2016">
        <v>58034.64</v>
      </c>
      <c r="FE7" s="2016">
        <v>58034.64</v>
      </c>
      <c r="FF7" s="2024">
        <v>58034.64</v>
      </c>
      <c r="FG7" s="2024">
        <v>58034.64</v>
      </c>
      <c r="FH7" s="2024">
        <v>58034.64</v>
      </c>
      <c r="FI7" s="2024">
        <v>58034.64</v>
      </c>
      <c r="FJ7" s="2058">
        <v>58034.64</v>
      </c>
      <c r="FK7" s="2058">
        <v>58034.64</v>
      </c>
      <c r="FL7" s="2058">
        <v>58034.64</v>
      </c>
      <c r="FM7" s="2058">
        <v>58034.64</v>
      </c>
      <c r="FN7" s="2065">
        <v>58034.64</v>
      </c>
      <c r="FO7" s="2065">
        <v>58034.64</v>
      </c>
      <c r="FP7" s="2065">
        <v>58034.64</v>
      </c>
      <c r="FQ7" s="2089">
        <v>58795.26</v>
      </c>
      <c r="FR7" s="2089">
        <v>59924.56</v>
      </c>
      <c r="FS7" s="2089">
        <v>60900.2</v>
      </c>
      <c r="FT7" s="2096">
        <v>61938.98</v>
      </c>
      <c r="FU7" s="2096">
        <v>62204.34</v>
      </c>
      <c r="FV7" s="2096">
        <v>62204.34</v>
      </c>
      <c r="FW7" s="2096">
        <v>62204.34</v>
      </c>
      <c r="FX7" s="2145">
        <v>62204.34</v>
      </c>
      <c r="FY7" s="2145">
        <v>62204.34</v>
      </c>
      <c r="FZ7" s="2145">
        <v>62204.34</v>
      </c>
      <c r="GA7" s="2152">
        <v>62204.34</v>
      </c>
      <c r="GB7" s="2152">
        <v>62204.34</v>
      </c>
      <c r="GC7" s="2152">
        <v>62204.34</v>
      </c>
      <c r="GD7" s="2152">
        <v>62204.34</v>
      </c>
      <c r="GE7" s="2188">
        <v>62204.34</v>
      </c>
      <c r="GF7" s="2188">
        <v>62204.34</v>
      </c>
      <c r="GG7" s="2188">
        <v>62204.34</v>
      </c>
      <c r="GH7" s="2195">
        <v>62204.34</v>
      </c>
      <c r="GI7" s="2195">
        <v>62204.34</v>
      </c>
      <c r="GJ7" s="2195">
        <v>62204.34</v>
      </c>
      <c r="GK7" s="2195">
        <v>62204.34</v>
      </c>
      <c r="GL7" s="2231">
        <v>62204.34</v>
      </c>
      <c r="GM7" s="2231">
        <v>62204.34</v>
      </c>
      <c r="GN7" s="2231">
        <v>62204.34</v>
      </c>
      <c r="GO7" s="2238">
        <v>62204.34</v>
      </c>
      <c r="GP7" s="2238">
        <v>62204.34</v>
      </c>
      <c r="GQ7" s="2238">
        <v>62204.34</v>
      </c>
      <c r="GR7" s="2238">
        <v>62204.34</v>
      </c>
      <c r="GS7" s="2257">
        <v>62204.34</v>
      </c>
      <c r="GT7" s="2257">
        <v>62204.34</v>
      </c>
      <c r="GU7" s="2257">
        <v>62456.54</v>
      </c>
      <c r="GV7" s="2257">
        <v>62456.54</v>
      </c>
      <c r="GW7" s="2257">
        <v>62705.08</v>
      </c>
      <c r="GX7" s="2257">
        <v>62705.08</v>
      </c>
      <c r="GY7" s="772">
        <v>62705.08</v>
      </c>
      <c r="GZ7" s="2277">
        <v>62705.08</v>
      </c>
      <c r="HA7" s="2277">
        <v>62705.08</v>
      </c>
      <c r="HB7" s="2277">
        <v>62705.08</v>
      </c>
      <c r="HC7" s="2301">
        <v>62705.08</v>
      </c>
      <c r="HD7" s="2301">
        <v>62705.08</v>
      </c>
      <c r="HE7" s="2301">
        <v>62705.08</v>
      </c>
      <c r="HF7" s="2301">
        <v>62705.08</v>
      </c>
    </row>
    <row r="8" spans="1:214" x14ac:dyDescent="0.25">
      <c r="A8" s="423">
        <f t="shared" si="70"/>
        <v>7</v>
      </c>
      <c r="B8" s="77">
        <f>B.Diario!B8</f>
        <v>0</v>
      </c>
      <c r="C8" s="66"/>
      <c r="D8" s="66"/>
      <c r="E8" s="483">
        <v>3227.2</v>
      </c>
      <c r="F8" s="483">
        <v>8091.6</v>
      </c>
      <c r="G8" s="483">
        <v>15187.96</v>
      </c>
      <c r="H8" s="483">
        <v>22811.7</v>
      </c>
      <c r="I8" s="483">
        <v>30010.76</v>
      </c>
      <c r="J8" s="483">
        <v>38434.199999999997</v>
      </c>
      <c r="K8" s="483">
        <v>46972.02</v>
      </c>
      <c r="L8" s="442">
        <v>55241.04</v>
      </c>
      <c r="M8" s="436">
        <v>64497.48</v>
      </c>
      <c r="N8" s="465">
        <v>73878.960000000006</v>
      </c>
      <c r="O8" s="478">
        <v>83360.66</v>
      </c>
      <c r="P8" s="512">
        <v>91599.18</v>
      </c>
      <c r="Q8" s="436">
        <v>100775.98</v>
      </c>
      <c r="R8" s="543">
        <v>110001.1</v>
      </c>
      <c r="S8" s="585">
        <v>117880.94</v>
      </c>
      <c r="T8" s="593">
        <v>117880.94</v>
      </c>
      <c r="U8" s="597">
        <v>117880.94</v>
      </c>
      <c r="V8" s="593">
        <v>122201</v>
      </c>
      <c r="W8" s="625">
        <v>122604.92</v>
      </c>
      <c r="X8" s="631">
        <v>127481.58</v>
      </c>
      <c r="Y8" s="637">
        <v>136576.18</v>
      </c>
      <c r="Z8" s="673">
        <v>147454.70000000001</v>
      </c>
      <c r="AA8" s="649">
        <v>156628.5</v>
      </c>
      <c r="AB8" s="701">
        <v>167146.46</v>
      </c>
      <c r="AC8" s="714">
        <v>176860.14</v>
      </c>
      <c r="AD8" s="736">
        <v>187251.4</v>
      </c>
      <c r="AE8" s="743">
        <v>198424.2</v>
      </c>
      <c r="AF8" s="750">
        <v>209707.7</v>
      </c>
      <c r="AG8" s="772">
        <v>217042.04</v>
      </c>
      <c r="AH8" s="780">
        <v>217042.04</v>
      </c>
      <c r="AI8" s="793">
        <v>217042.04</v>
      </c>
      <c r="AJ8" s="772">
        <v>218053.38</v>
      </c>
      <c r="AK8" s="833">
        <v>218053.38</v>
      </c>
      <c r="AL8" s="833">
        <v>218053.38</v>
      </c>
      <c r="AM8" s="793">
        <v>221776.78</v>
      </c>
      <c r="AN8" s="772">
        <v>224018.58</v>
      </c>
      <c r="AO8" s="876">
        <v>230133.84</v>
      </c>
      <c r="AP8" s="876">
        <v>238282.32</v>
      </c>
      <c r="AQ8" s="772">
        <v>248745.24</v>
      </c>
      <c r="AR8" s="883">
        <v>256485.62</v>
      </c>
      <c r="AS8" s="897">
        <v>256485.62</v>
      </c>
      <c r="AT8" s="910">
        <v>259252.56</v>
      </c>
      <c r="AU8" s="941">
        <v>266869.18</v>
      </c>
      <c r="AV8" s="955">
        <v>277418.18</v>
      </c>
      <c r="AW8" s="436">
        <v>287090.65999999997</v>
      </c>
      <c r="AX8" s="1011">
        <v>297291.65999999997</v>
      </c>
      <c r="AY8" s="1018">
        <v>307312.65999999997</v>
      </c>
      <c r="AZ8" s="1039">
        <v>315230.08000000002</v>
      </c>
      <c r="BA8" s="1053">
        <v>315230.08000000002</v>
      </c>
      <c r="BB8" s="1101">
        <v>315839.48</v>
      </c>
      <c r="BC8" s="1107">
        <v>315839.48</v>
      </c>
      <c r="BD8" s="1113">
        <v>315839.48</v>
      </c>
      <c r="BE8" s="1148">
        <v>315839.48</v>
      </c>
      <c r="BF8" s="1155">
        <v>315839.48</v>
      </c>
      <c r="BG8" s="78">
        <v>315839.48</v>
      </c>
      <c r="BH8" s="1170">
        <v>317402.26</v>
      </c>
      <c r="BI8" s="1201">
        <v>318710.09999999998</v>
      </c>
      <c r="BJ8" s="1201">
        <v>318977.09999999998</v>
      </c>
      <c r="BK8" s="1201">
        <v>320833.68</v>
      </c>
      <c r="BL8" s="1201">
        <v>324789.12</v>
      </c>
      <c r="BM8" s="1201">
        <v>331367.32</v>
      </c>
      <c r="BN8" s="1201">
        <v>339738.4</v>
      </c>
      <c r="BO8" s="1201">
        <v>349502.92</v>
      </c>
      <c r="BP8" s="1242">
        <v>359434.6</v>
      </c>
      <c r="BQ8" s="1242">
        <v>369229.94</v>
      </c>
      <c r="BR8" s="1242">
        <v>379257.92</v>
      </c>
      <c r="BS8" s="1242">
        <v>389262.94</v>
      </c>
      <c r="BT8" s="1242">
        <v>398803.98</v>
      </c>
      <c r="BU8" s="1242">
        <v>408165.78</v>
      </c>
      <c r="BV8" s="1242">
        <v>418354.24</v>
      </c>
      <c r="BW8" s="1297">
        <v>428408.16</v>
      </c>
      <c r="BX8" s="78">
        <v>438435.48</v>
      </c>
      <c r="BY8" s="78">
        <v>448534.5</v>
      </c>
      <c r="BZ8" s="78">
        <v>458065.08</v>
      </c>
      <c r="CA8" s="78">
        <v>468491.38</v>
      </c>
      <c r="CB8" s="78">
        <v>478573.46</v>
      </c>
      <c r="CC8" s="1307">
        <v>488791</v>
      </c>
      <c r="CD8" s="1377">
        <v>499162.72</v>
      </c>
      <c r="CE8" s="1390">
        <v>507633.84</v>
      </c>
      <c r="CF8" s="1404">
        <v>518447.72</v>
      </c>
      <c r="CG8" s="1418">
        <v>529661.02</v>
      </c>
      <c r="CH8" s="1432">
        <v>538366.24</v>
      </c>
      <c r="CI8" s="1446">
        <v>545420.81999999995</v>
      </c>
      <c r="CJ8" s="1460">
        <v>555413.18000000005</v>
      </c>
      <c r="CK8" s="1485">
        <v>564514.42000000004</v>
      </c>
      <c r="CL8" s="1485">
        <v>573533.84</v>
      </c>
      <c r="CM8" s="1485">
        <v>582354.56000000006</v>
      </c>
      <c r="CN8" s="1500">
        <v>591521.84</v>
      </c>
      <c r="CO8" s="1507">
        <v>600997.04</v>
      </c>
      <c r="CP8" s="1514">
        <v>609862.18000000005</v>
      </c>
      <c r="CQ8" s="1528">
        <v>619148.81999999995</v>
      </c>
      <c r="CR8" s="1564">
        <v>627969.86</v>
      </c>
      <c r="CS8" s="1579">
        <v>637051.86</v>
      </c>
      <c r="CT8" s="1579">
        <v>646185.78</v>
      </c>
      <c r="CU8" s="1579">
        <v>656038.6</v>
      </c>
      <c r="CV8" s="1614">
        <v>665153.62</v>
      </c>
      <c r="CW8" s="1607">
        <v>674819.44</v>
      </c>
      <c r="CX8" s="1607">
        <v>684878.26</v>
      </c>
      <c r="CY8" s="1628">
        <v>694573.2</v>
      </c>
      <c r="CZ8" s="1628">
        <v>701146.12</v>
      </c>
      <c r="DA8" s="1628">
        <v>711643.64</v>
      </c>
      <c r="DB8" s="1628">
        <v>721839.26</v>
      </c>
      <c r="DC8" s="1628">
        <v>730332.78</v>
      </c>
      <c r="DD8" s="1628">
        <v>741146.74</v>
      </c>
      <c r="DE8" s="1657">
        <v>752058.36</v>
      </c>
      <c r="DF8" s="1686">
        <v>761390.6</v>
      </c>
      <c r="DG8" s="1686">
        <v>771921.02</v>
      </c>
      <c r="DH8" s="1686">
        <v>783032.38</v>
      </c>
      <c r="DI8" s="1693">
        <v>793372.04</v>
      </c>
      <c r="DJ8" s="1693">
        <v>804026.74</v>
      </c>
      <c r="DK8" s="1693">
        <v>814487.24</v>
      </c>
      <c r="DL8" s="1693">
        <v>825631.48</v>
      </c>
      <c r="DM8" s="772">
        <v>836276.06</v>
      </c>
      <c r="DN8" s="772">
        <v>847222.94</v>
      </c>
      <c r="DO8" s="772">
        <v>857289.44</v>
      </c>
      <c r="DP8" s="772">
        <v>867454.56</v>
      </c>
      <c r="DQ8" s="1794">
        <v>877668.68</v>
      </c>
      <c r="DR8" s="1794">
        <v>887497.76</v>
      </c>
      <c r="DS8" s="1794">
        <v>897035.52</v>
      </c>
      <c r="DT8" s="1794">
        <v>907123.64</v>
      </c>
      <c r="DU8" s="1794">
        <v>914212.58</v>
      </c>
      <c r="DV8" s="1794">
        <v>923487.92</v>
      </c>
      <c r="DW8" s="1801">
        <v>933036.98</v>
      </c>
      <c r="DX8" s="1801">
        <v>943303.54</v>
      </c>
      <c r="DY8" s="1801">
        <v>954279</v>
      </c>
      <c r="DZ8" s="1801">
        <v>964065.66</v>
      </c>
      <c r="EA8" s="78">
        <v>972624.74</v>
      </c>
      <c r="EB8" s="78">
        <v>982045.08</v>
      </c>
      <c r="EC8" s="78">
        <v>992306.88</v>
      </c>
      <c r="ED8" s="78">
        <v>1002955.48</v>
      </c>
      <c r="EE8" s="78">
        <v>1013543.52</v>
      </c>
      <c r="EF8" s="78">
        <v>1020241.58</v>
      </c>
      <c r="EG8" s="1822">
        <v>1020241.58</v>
      </c>
      <c r="EH8" s="1890">
        <v>1026412.74</v>
      </c>
      <c r="EI8" s="1890">
        <v>1036725.64</v>
      </c>
      <c r="EJ8" s="1890">
        <v>1046292.54</v>
      </c>
      <c r="EK8" s="1897">
        <v>1056047.8600000001</v>
      </c>
      <c r="EL8" s="1897">
        <v>1066318.22</v>
      </c>
      <c r="EM8" s="1897">
        <v>1076349.48</v>
      </c>
      <c r="EN8" s="1897">
        <v>1085956.98</v>
      </c>
      <c r="EO8" s="1937">
        <v>1091893.5</v>
      </c>
      <c r="EP8" s="1944">
        <v>1091893.5</v>
      </c>
      <c r="EQ8" s="1944">
        <v>1091893.5</v>
      </c>
      <c r="ER8" s="78">
        <v>1095710.46</v>
      </c>
      <c r="ES8" s="78">
        <v>1103593.06</v>
      </c>
      <c r="ET8" s="78">
        <v>1105328.52</v>
      </c>
      <c r="EU8" s="78">
        <v>1105328.52</v>
      </c>
      <c r="EV8" s="1967">
        <v>1105328.52</v>
      </c>
      <c r="EW8" s="1967">
        <v>1105328.52</v>
      </c>
      <c r="EX8" s="1967">
        <v>1106163.72</v>
      </c>
      <c r="EY8" s="1974">
        <v>1112442.08</v>
      </c>
      <c r="EZ8" s="1974">
        <v>1121586.3799999999</v>
      </c>
      <c r="FA8" s="1974">
        <v>1131267.3</v>
      </c>
      <c r="FB8" s="1974">
        <v>1141446.6000000001</v>
      </c>
      <c r="FC8" s="2016">
        <v>1151673.42</v>
      </c>
      <c r="FD8" s="2016">
        <v>1161279.72</v>
      </c>
      <c r="FE8" s="2016">
        <v>1172117.74</v>
      </c>
      <c r="FF8" s="2024">
        <v>1182661.28</v>
      </c>
      <c r="FG8" s="2024">
        <v>1192816.8799999999</v>
      </c>
      <c r="FH8" s="2024">
        <v>1203336.6000000001</v>
      </c>
      <c r="FI8" s="2024">
        <v>1212858.22</v>
      </c>
      <c r="FJ8" s="2058">
        <v>1217713.28</v>
      </c>
      <c r="FK8" s="2058">
        <v>1225029.1200000001</v>
      </c>
      <c r="FL8" s="2058">
        <v>1235027.7</v>
      </c>
      <c r="FM8" s="2058">
        <v>1243742.44</v>
      </c>
      <c r="FN8" s="2065">
        <v>1252749.04</v>
      </c>
      <c r="FO8" s="2065">
        <v>1261837.18</v>
      </c>
      <c r="FP8" s="2065">
        <v>1271665.76</v>
      </c>
      <c r="FQ8" s="2089">
        <v>1281668.82</v>
      </c>
      <c r="FR8" s="2089">
        <v>1291079.48</v>
      </c>
      <c r="FS8" s="2089">
        <v>1299703.82</v>
      </c>
      <c r="FT8" s="2096">
        <v>1308521.78</v>
      </c>
      <c r="FU8" s="2096">
        <v>1317418.08</v>
      </c>
      <c r="FV8" s="2096">
        <v>1327008.3400000001</v>
      </c>
      <c r="FW8" s="2096">
        <v>1335927.5</v>
      </c>
      <c r="FX8" s="2145">
        <v>1344043</v>
      </c>
      <c r="FY8" s="2145">
        <v>1351799.1</v>
      </c>
      <c r="FZ8" s="2145">
        <v>1360494.08</v>
      </c>
      <c r="GA8" s="2152">
        <v>1369977.54</v>
      </c>
      <c r="GB8" s="2152">
        <v>1379602.12</v>
      </c>
      <c r="GC8" s="2152">
        <v>1388261.98</v>
      </c>
      <c r="GD8" s="2152">
        <v>1397945.12</v>
      </c>
      <c r="GE8" s="2188">
        <v>1407324.76</v>
      </c>
      <c r="GF8" s="2188">
        <v>1416362.94</v>
      </c>
      <c r="GG8" s="2188">
        <v>1425472.88</v>
      </c>
      <c r="GH8" s="2195">
        <v>1434915.74</v>
      </c>
      <c r="GI8" s="2195">
        <v>1437625.6</v>
      </c>
      <c r="GJ8" s="2195">
        <v>1443436.62</v>
      </c>
      <c r="GK8" s="2195">
        <v>1453777.28</v>
      </c>
      <c r="GL8" s="2231">
        <v>1463836.58</v>
      </c>
      <c r="GM8" s="2231">
        <v>1473066.94</v>
      </c>
      <c r="GN8" s="2231">
        <v>1482150.6</v>
      </c>
      <c r="GO8" s="2238">
        <v>1489064.38</v>
      </c>
      <c r="GP8" s="2238">
        <v>1497633.44</v>
      </c>
      <c r="GQ8" s="2238">
        <v>1508438.84</v>
      </c>
      <c r="GR8" s="2238">
        <v>1518890.56</v>
      </c>
      <c r="GS8" s="2257">
        <v>1528723.1</v>
      </c>
      <c r="GT8" s="2257">
        <v>1533097.48</v>
      </c>
      <c r="GU8" s="2257">
        <v>1537405.92</v>
      </c>
      <c r="GV8" s="2257">
        <v>1537405.92</v>
      </c>
      <c r="GW8" s="2257">
        <v>1544704.1</v>
      </c>
      <c r="GX8" s="2257">
        <v>1554928.68</v>
      </c>
      <c r="GY8" s="772">
        <v>1565754.08</v>
      </c>
      <c r="GZ8" s="2277">
        <v>1572240.56</v>
      </c>
      <c r="HA8" s="2277">
        <v>1578995.98</v>
      </c>
      <c r="HB8" s="2277">
        <v>1578995.98</v>
      </c>
      <c r="HC8" s="2301">
        <v>1578995.98</v>
      </c>
      <c r="HD8" s="2301">
        <v>1578995.98</v>
      </c>
      <c r="HE8" s="2301">
        <v>1578995.98</v>
      </c>
      <c r="HF8" s="2301">
        <v>1578995.98</v>
      </c>
    </row>
    <row r="9" spans="1:214" x14ac:dyDescent="0.25">
      <c r="A9" s="423">
        <f t="shared" si="70"/>
        <v>8</v>
      </c>
      <c r="B9" s="77">
        <f>B.Diario!B9</f>
        <v>0</v>
      </c>
      <c r="C9" s="66"/>
      <c r="D9" s="66"/>
      <c r="E9" s="438">
        <v>100</v>
      </c>
      <c r="F9" s="438">
        <v>100</v>
      </c>
      <c r="G9" s="438">
        <v>100</v>
      </c>
      <c r="H9" s="438">
        <v>100</v>
      </c>
      <c r="I9" s="438">
        <v>100</v>
      </c>
      <c r="J9" s="438">
        <v>100</v>
      </c>
      <c r="K9" s="438">
        <v>100</v>
      </c>
      <c r="L9" s="443">
        <v>100</v>
      </c>
      <c r="M9" s="85">
        <v>100</v>
      </c>
      <c r="N9" s="466">
        <v>100</v>
      </c>
      <c r="O9" s="479">
        <v>100</v>
      </c>
      <c r="P9" s="512">
        <v>100</v>
      </c>
      <c r="Q9" s="85">
        <v>100</v>
      </c>
      <c r="R9" s="544">
        <v>100</v>
      </c>
      <c r="S9" s="586">
        <v>100</v>
      </c>
      <c r="T9" s="276">
        <v>100</v>
      </c>
      <c r="U9" s="598">
        <v>100</v>
      </c>
      <c r="V9" s="276">
        <v>100</v>
      </c>
      <c r="W9" s="626">
        <v>100</v>
      </c>
      <c r="X9" s="632">
        <v>100</v>
      </c>
      <c r="Y9" s="638">
        <v>100</v>
      </c>
      <c r="Z9" s="674">
        <v>100</v>
      </c>
      <c r="AA9" s="650">
        <v>100</v>
      </c>
      <c r="AB9" s="702">
        <v>100</v>
      </c>
      <c r="AC9" s="715">
        <v>100</v>
      </c>
      <c r="AD9" s="737">
        <v>100</v>
      </c>
      <c r="AE9" s="744">
        <v>100</v>
      </c>
      <c r="AF9" s="751">
        <v>100</v>
      </c>
      <c r="AG9" s="299">
        <v>100</v>
      </c>
      <c r="AH9" s="781">
        <v>100</v>
      </c>
      <c r="AI9" s="794">
        <v>100</v>
      </c>
      <c r="AJ9" s="299">
        <v>100</v>
      </c>
      <c r="AK9" s="834">
        <v>100</v>
      </c>
      <c r="AL9" s="834">
        <v>100</v>
      </c>
      <c r="AM9" s="793">
        <v>100</v>
      </c>
      <c r="AN9" s="299">
        <v>100</v>
      </c>
      <c r="AO9" s="877">
        <v>100</v>
      </c>
      <c r="AP9" s="877">
        <v>100</v>
      </c>
      <c r="AQ9" s="299">
        <v>100</v>
      </c>
      <c r="AR9" s="884">
        <v>100</v>
      </c>
      <c r="AS9" s="898">
        <v>100</v>
      </c>
      <c r="AT9" s="911">
        <v>100</v>
      </c>
      <c r="AU9" s="942">
        <v>100</v>
      </c>
      <c r="AV9" s="956">
        <v>100</v>
      </c>
      <c r="AW9" s="85">
        <v>100</v>
      </c>
      <c r="AX9" s="1012">
        <v>100</v>
      </c>
      <c r="AY9" s="1019">
        <v>100</v>
      </c>
      <c r="AZ9" s="1040">
        <v>100</v>
      </c>
      <c r="BA9" s="1054">
        <v>100</v>
      </c>
      <c r="BB9" s="1102">
        <v>100</v>
      </c>
      <c r="BC9" s="1108">
        <v>100</v>
      </c>
      <c r="BD9" s="1114">
        <v>100</v>
      </c>
      <c r="BE9" s="1149">
        <v>100</v>
      </c>
      <c r="BF9" s="1156">
        <v>100</v>
      </c>
      <c r="BG9" s="83">
        <v>100</v>
      </c>
      <c r="BH9" s="1171">
        <v>100</v>
      </c>
      <c r="BI9" s="1202">
        <v>100</v>
      </c>
      <c r="BJ9" s="1202">
        <v>100</v>
      </c>
      <c r="BK9" s="1202">
        <v>100</v>
      </c>
      <c r="BL9" s="1202">
        <v>100</v>
      </c>
      <c r="BM9" s="1202">
        <v>100</v>
      </c>
      <c r="BN9" s="1202">
        <v>100</v>
      </c>
      <c r="BO9" s="1202">
        <v>100</v>
      </c>
      <c r="BP9" s="1243">
        <v>100</v>
      </c>
      <c r="BQ9" s="1243">
        <v>100</v>
      </c>
      <c r="BR9" s="1243">
        <v>100</v>
      </c>
      <c r="BS9" s="1243">
        <v>100</v>
      </c>
      <c r="BT9" s="1243">
        <v>100</v>
      </c>
      <c r="BU9" s="1243">
        <v>100</v>
      </c>
      <c r="BV9" s="1243">
        <v>100</v>
      </c>
      <c r="BW9" s="1298">
        <v>100</v>
      </c>
      <c r="BX9" s="83">
        <v>100</v>
      </c>
      <c r="BY9" s="83">
        <v>100</v>
      </c>
      <c r="BZ9" s="83">
        <v>100</v>
      </c>
      <c r="CA9" s="83">
        <v>100</v>
      </c>
      <c r="CB9" s="83">
        <v>100</v>
      </c>
      <c r="CC9" s="1308">
        <v>100</v>
      </c>
      <c r="CD9" s="1378">
        <v>100</v>
      </c>
      <c r="CE9" s="1391">
        <v>100</v>
      </c>
      <c r="CF9" s="1405">
        <v>100</v>
      </c>
      <c r="CG9" s="1419">
        <v>100</v>
      </c>
      <c r="CH9" s="1433">
        <v>100</v>
      </c>
      <c r="CI9" s="1447">
        <v>100</v>
      </c>
      <c r="CJ9" s="1461">
        <v>100</v>
      </c>
      <c r="CK9" s="1486">
        <v>100</v>
      </c>
      <c r="CL9" s="1486">
        <v>100</v>
      </c>
      <c r="CM9" s="1486">
        <v>100</v>
      </c>
      <c r="CN9" s="1501">
        <v>100</v>
      </c>
      <c r="CO9" s="1508">
        <v>100</v>
      </c>
      <c r="CP9" s="1515">
        <v>100</v>
      </c>
      <c r="CQ9" s="1529">
        <v>100</v>
      </c>
      <c r="CR9" s="1565">
        <v>100</v>
      </c>
      <c r="CS9" s="1580">
        <v>100</v>
      </c>
      <c r="CT9" s="1580">
        <v>100</v>
      </c>
      <c r="CU9" s="1580">
        <v>100</v>
      </c>
      <c r="CV9" s="1615">
        <v>100</v>
      </c>
      <c r="CW9" s="1608">
        <v>100</v>
      </c>
      <c r="CX9" s="1608">
        <v>100</v>
      </c>
      <c r="CY9" s="1629">
        <v>100</v>
      </c>
      <c r="CZ9" s="1629">
        <v>100</v>
      </c>
      <c r="DA9" s="1629">
        <v>100</v>
      </c>
      <c r="DB9" s="1629">
        <v>100</v>
      </c>
      <c r="DC9" s="1629">
        <v>100</v>
      </c>
      <c r="DD9" s="1629">
        <v>100</v>
      </c>
      <c r="DE9" s="1658">
        <v>100</v>
      </c>
      <c r="DF9" s="1687">
        <v>100</v>
      </c>
      <c r="DG9" s="1687">
        <v>100</v>
      </c>
      <c r="DH9" s="1687">
        <v>100</v>
      </c>
      <c r="DI9" s="1694">
        <v>100</v>
      </c>
      <c r="DJ9" s="1694">
        <v>100</v>
      </c>
      <c r="DK9" s="1694">
        <v>100</v>
      </c>
      <c r="DL9" s="1694">
        <v>100</v>
      </c>
      <c r="DM9" s="299">
        <v>100</v>
      </c>
      <c r="DN9" s="299">
        <v>100</v>
      </c>
      <c r="DO9" s="299">
        <v>100</v>
      </c>
      <c r="DP9" s="299">
        <v>100</v>
      </c>
      <c r="DQ9" s="1795">
        <v>100</v>
      </c>
      <c r="DR9" s="1795">
        <v>100</v>
      </c>
      <c r="DS9" s="1795">
        <v>100</v>
      </c>
      <c r="DT9" s="1795">
        <v>100</v>
      </c>
      <c r="DU9" s="1795">
        <v>100</v>
      </c>
      <c r="DV9" s="1795">
        <v>100</v>
      </c>
      <c r="DW9" s="1802">
        <v>100</v>
      </c>
      <c r="DX9" s="1802">
        <v>100</v>
      </c>
      <c r="DY9" s="1802">
        <v>100</v>
      </c>
      <c r="DZ9" s="1802">
        <v>100</v>
      </c>
      <c r="EA9" s="83">
        <v>100</v>
      </c>
      <c r="EB9" s="83">
        <v>100</v>
      </c>
      <c r="EC9" s="83">
        <v>100</v>
      </c>
      <c r="ED9" s="83">
        <v>100</v>
      </c>
      <c r="EE9" s="83">
        <v>100</v>
      </c>
      <c r="EF9" s="83">
        <v>100</v>
      </c>
      <c r="EG9" s="1823">
        <v>100</v>
      </c>
      <c r="EH9" s="1891">
        <v>100</v>
      </c>
      <c r="EI9" s="1891">
        <v>100</v>
      </c>
      <c r="EJ9" s="1891">
        <v>100</v>
      </c>
      <c r="EK9" s="1898">
        <v>100</v>
      </c>
      <c r="EL9" s="1898">
        <v>100</v>
      </c>
      <c r="EM9" s="1898">
        <v>100</v>
      </c>
      <c r="EN9" s="1898">
        <v>100</v>
      </c>
      <c r="EO9" s="1938">
        <v>100</v>
      </c>
      <c r="EP9" s="1945">
        <v>100</v>
      </c>
      <c r="EQ9" s="1945">
        <v>100</v>
      </c>
      <c r="ER9" s="83">
        <v>100</v>
      </c>
      <c r="ES9" s="83">
        <v>100</v>
      </c>
      <c r="ET9" s="83">
        <v>100</v>
      </c>
      <c r="EU9" s="83">
        <v>100</v>
      </c>
      <c r="EV9" s="1968">
        <v>100</v>
      </c>
      <c r="EW9" s="1968">
        <v>100</v>
      </c>
      <c r="EX9" s="1968">
        <v>100</v>
      </c>
      <c r="EY9" s="1975">
        <v>100</v>
      </c>
      <c r="EZ9" s="1975">
        <v>100</v>
      </c>
      <c r="FA9" s="1975">
        <v>100</v>
      </c>
      <c r="FB9" s="1975">
        <v>100</v>
      </c>
      <c r="FC9" s="2017">
        <v>100</v>
      </c>
      <c r="FD9" s="2017">
        <v>100</v>
      </c>
      <c r="FE9" s="2017">
        <v>100</v>
      </c>
      <c r="FF9" s="2025">
        <v>100</v>
      </c>
      <c r="FG9" s="2025">
        <v>100</v>
      </c>
      <c r="FH9" s="2025">
        <v>100</v>
      </c>
      <c r="FI9" s="2025">
        <v>100</v>
      </c>
      <c r="FJ9" s="2059">
        <v>100</v>
      </c>
      <c r="FK9" s="2059">
        <v>100</v>
      </c>
      <c r="FL9" s="2059">
        <v>100</v>
      </c>
      <c r="FM9" s="2059">
        <v>100</v>
      </c>
      <c r="FN9" s="2066">
        <v>100</v>
      </c>
      <c r="FO9" s="2066">
        <v>100</v>
      </c>
      <c r="FP9" s="2066">
        <v>100</v>
      </c>
      <c r="FQ9" s="2090">
        <v>100</v>
      </c>
      <c r="FR9" s="2090">
        <v>100</v>
      </c>
      <c r="FS9" s="2090">
        <v>100</v>
      </c>
      <c r="FT9" s="2097">
        <v>100</v>
      </c>
      <c r="FU9" s="2097">
        <v>100</v>
      </c>
      <c r="FV9" s="2097">
        <v>100</v>
      </c>
      <c r="FW9" s="2097">
        <v>100</v>
      </c>
      <c r="FX9" s="2146">
        <v>100</v>
      </c>
      <c r="FY9" s="2146">
        <v>100</v>
      </c>
      <c r="FZ9" s="2146">
        <v>100</v>
      </c>
      <c r="GA9" s="2153">
        <v>100</v>
      </c>
      <c r="GB9" s="2153">
        <v>100</v>
      </c>
      <c r="GC9" s="2153">
        <v>100</v>
      </c>
      <c r="GD9" s="2153">
        <v>100</v>
      </c>
      <c r="GE9" s="2189">
        <v>100</v>
      </c>
      <c r="GF9" s="2189">
        <v>100</v>
      </c>
      <c r="GG9" s="2189">
        <v>100</v>
      </c>
      <c r="GH9" s="2196">
        <v>100</v>
      </c>
      <c r="GI9" s="2196">
        <v>100</v>
      </c>
      <c r="GJ9" s="2196">
        <v>100</v>
      </c>
      <c r="GK9" s="2196">
        <v>100</v>
      </c>
      <c r="GL9" s="2232">
        <v>100</v>
      </c>
      <c r="GM9" s="2232">
        <v>100</v>
      </c>
      <c r="GN9" s="2232">
        <v>100</v>
      </c>
      <c r="GO9" s="2239">
        <v>100</v>
      </c>
      <c r="GP9" s="2239">
        <v>100</v>
      </c>
      <c r="GQ9" s="2239">
        <v>100</v>
      </c>
      <c r="GR9" s="2239">
        <v>100</v>
      </c>
      <c r="GS9" s="2258">
        <v>100</v>
      </c>
      <c r="GT9" s="2258">
        <v>100</v>
      </c>
      <c r="GU9" s="2258">
        <v>100</v>
      </c>
      <c r="GV9" s="2258">
        <v>100</v>
      </c>
      <c r="GW9" s="2258">
        <v>100</v>
      </c>
      <c r="GX9" s="2258">
        <v>100</v>
      </c>
      <c r="GY9" s="299">
        <v>100</v>
      </c>
      <c r="GZ9" s="2278">
        <v>100</v>
      </c>
      <c r="HA9" s="2278">
        <v>100</v>
      </c>
      <c r="HB9" s="2278">
        <v>100</v>
      </c>
      <c r="HC9" s="2302">
        <v>100</v>
      </c>
      <c r="HD9" s="2302">
        <v>100</v>
      </c>
      <c r="HE9" s="2302">
        <v>100</v>
      </c>
      <c r="HF9" s="2302">
        <v>100</v>
      </c>
    </row>
    <row r="10" spans="1:214" x14ac:dyDescent="0.25">
      <c r="A10" s="423">
        <f t="shared" si="70"/>
        <v>9</v>
      </c>
      <c r="B10" s="77">
        <f>B.Diario!B10</f>
        <v>0</v>
      </c>
      <c r="C10" s="66"/>
      <c r="D10" s="66"/>
      <c r="E10" s="437"/>
      <c r="F10" s="437"/>
      <c r="G10" s="437"/>
      <c r="H10" s="437"/>
      <c r="I10" s="437"/>
      <c r="J10" s="437"/>
      <c r="K10" s="437"/>
      <c r="L10" s="441"/>
      <c r="N10" s="464"/>
      <c r="O10" s="477"/>
      <c r="R10" s="542"/>
      <c r="S10" s="584"/>
      <c r="U10" s="596"/>
      <c r="W10" s="624"/>
      <c r="X10" s="630"/>
      <c r="Y10" s="636"/>
      <c r="Z10" s="671"/>
      <c r="AA10" s="648"/>
      <c r="AB10" s="700"/>
      <c r="AC10" s="713"/>
      <c r="AD10" s="735"/>
      <c r="AE10" s="742"/>
      <c r="AF10" s="749"/>
      <c r="AG10"/>
      <c r="AH10" s="779"/>
      <c r="AI10" s="792"/>
      <c r="AK10" s="832"/>
      <c r="AL10" s="832"/>
      <c r="AM10" s="793"/>
      <c r="AN10"/>
      <c r="AO10" s="875"/>
      <c r="AP10" s="875"/>
      <c r="AQ10"/>
      <c r="AR10" s="882"/>
      <c r="AS10" s="896"/>
      <c r="AT10" s="909"/>
      <c r="AU10" s="940"/>
      <c r="AV10" s="954"/>
      <c r="AX10" s="1010"/>
      <c r="AY10" s="1017"/>
      <c r="AZ10" s="1038"/>
      <c r="BA10" s="1052"/>
      <c r="BB10" s="1100"/>
      <c r="BC10" s="1106"/>
      <c r="BD10" s="1112"/>
      <c r="BE10" s="1147"/>
      <c r="BF10" s="1154"/>
      <c r="BG10" s="83"/>
      <c r="BH10" s="1169"/>
      <c r="BI10" s="1200"/>
      <c r="BJ10" s="1200"/>
      <c r="BK10" s="1200"/>
      <c r="BL10" s="1200"/>
      <c r="BM10" s="1200"/>
      <c r="BN10" s="1200"/>
      <c r="BO10" s="1200"/>
      <c r="BP10" s="1241"/>
      <c r="BQ10" s="1241"/>
      <c r="BR10" s="1241"/>
      <c r="BS10" s="1241"/>
      <c r="BT10" s="1241"/>
      <c r="BU10" s="1241"/>
      <c r="BV10" s="1241"/>
      <c r="BW10" s="1296"/>
      <c r="BX10" s="83"/>
      <c r="BY10" s="83"/>
      <c r="BZ10" s="83"/>
      <c r="CA10" s="83"/>
      <c r="CB10" s="83"/>
      <c r="CC10" s="1306"/>
      <c r="CD10" s="1376"/>
      <c r="CE10" s="1389"/>
      <c r="CF10" s="1403"/>
      <c r="CG10" s="1417"/>
      <c r="CH10" s="1431"/>
      <c r="CI10" s="1445"/>
      <c r="CJ10" s="1459"/>
      <c r="CK10" s="1484"/>
      <c r="CL10" s="1484"/>
      <c r="CM10" s="1484"/>
      <c r="CN10" s="1499"/>
      <c r="CO10" s="1506"/>
      <c r="CP10" s="1513"/>
      <c r="CQ10" s="1527"/>
      <c r="CR10" s="1563"/>
      <c r="CS10" s="1578"/>
      <c r="CT10" s="1578"/>
      <c r="CU10" s="1578"/>
      <c r="CV10" s="1613"/>
      <c r="CW10" s="1606"/>
      <c r="CX10" s="1606"/>
      <c r="CY10" s="1627"/>
      <c r="CZ10" s="1627"/>
      <c r="DA10" s="1627"/>
      <c r="DB10" s="1627"/>
      <c r="DC10" s="1627"/>
      <c r="DD10" s="1627"/>
      <c r="DE10" s="1656"/>
      <c r="DF10" s="1685"/>
      <c r="DG10" s="1685"/>
      <c r="DH10" s="1685"/>
      <c r="DI10" s="1692"/>
      <c r="DJ10" s="1692"/>
      <c r="DK10" s="1692"/>
      <c r="DL10" s="1692"/>
      <c r="DM10"/>
      <c r="DN10"/>
      <c r="DO10"/>
      <c r="DP10"/>
      <c r="DQ10" s="1793"/>
      <c r="DR10" s="1793"/>
      <c r="DS10" s="1793"/>
      <c r="DT10" s="1793"/>
      <c r="DU10" s="1793"/>
      <c r="DV10" s="1793"/>
      <c r="DW10" s="1800"/>
      <c r="DX10" s="1800"/>
      <c r="DY10" s="1800"/>
      <c r="DZ10" s="1800"/>
      <c r="EA10" s="83"/>
      <c r="EB10" s="83"/>
      <c r="EC10" s="83"/>
      <c r="ED10" s="83"/>
      <c r="EE10" s="83"/>
      <c r="EF10" s="83"/>
      <c r="EG10" s="1821"/>
      <c r="EH10" s="1889"/>
      <c r="EI10" s="1889"/>
      <c r="EJ10" s="1889"/>
      <c r="EK10" s="1896"/>
      <c r="EL10" s="1896"/>
      <c r="EM10" s="1896"/>
      <c r="EN10" s="1896"/>
      <c r="EO10" s="1936"/>
      <c r="EP10" s="1943"/>
      <c r="EQ10" s="1943"/>
      <c r="ER10" s="83"/>
      <c r="ES10" s="83"/>
      <c r="ET10" s="83"/>
      <c r="EU10" s="83"/>
      <c r="EV10" s="1966"/>
      <c r="EW10" s="1966"/>
      <c r="EX10" s="1966"/>
      <c r="EY10" s="1973"/>
      <c r="EZ10" s="1973"/>
      <c r="FA10" s="1973"/>
      <c r="FB10" s="1973"/>
      <c r="FC10" s="2015"/>
      <c r="FD10" s="2015"/>
      <c r="FE10" s="2015"/>
      <c r="FF10" s="2022"/>
      <c r="FG10" s="2022"/>
      <c r="FH10" s="2022"/>
      <c r="FI10" s="2022"/>
      <c r="FJ10" s="2057"/>
      <c r="FK10" s="2057"/>
      <c r="FL10" s="2057"/>
      <c r="FM10" s="2057"/>
      <c r="FN10" s="2064"/>
      <c r="FO10" s="2064"/>
      <c r="FP10" s="2064"/>
      <c r="FQ10" s="2088"/>
      <c r="FR10" s="2088"/>
      <c r="FS10" s="2088"/>
      <c r="FT10" s="2095"/>
      <c r="FU10" s="2095"/>
      <c r="FV10" s="2095"/>
      <c r="FW10" s="2095"/>
      <c r="FX10" s="2144"/>
      <c r="FY10" s="2144"/>
      <c r="FZ10" s="2144"/>
      <c r="GA10" s="2151"/>
      <c r="GB10" s="2151"/>
      <c r="GC10" s="2151"/>
      <c r="GD10" s="2151"/>
      <c r="GE10" s="2187"/>
      <c r="GF10" s="2187"/>
      <c r="GG10" s="2187"/>
      <c r="GH10" s="2194"/>
      <c r="GI10" s="2194"/>
      <c r="GJ10" s="2194"/>
      <c r="GK10" s="2194"/>
      <c r="GL10" s="2230"/>
      <c r="GM10" s="2230"/>
      <c r="GN10" s="2230"/>
      <c r="GO10" s="2237"/>
      <c r="GP10" s="2237"/>
      <c r="GQ10" s="2237"/>
      <c r="GR10" s="2237"/>
      <c r="GS10" s="2256"/>
      <c r="GT10" s="2256"/>
      <c r="GU10" s="2256"/>
      <c r="GV10" s="2256"/>
      <c r="GW10" s="2256"/>
      <c r="GX10" s="2256"/>
      <c r="GY10"/>
      <c r="GZ10" s="2276"/>
      <c r="HA10" s="2276"/>
      <c r="HB10" s="2276"/>
      <c r="HC10" s="2300"/>
      <c r="HD10" s="2300"/>
      <c r="HE10" s="2300"/>
      <c r="HF10" s="2300"/>
    </row>
    <row r="11" spans="1:214" x14ac:dyDescent="0.25">
      <c r="A11" s="423">
        <f t="shared" si="70"/>
        <v>10</v>
      </c>
      <c r="B11" s="77">
        <f>B.Diario!B11</f>
        <v>0</v>
      </c>
      <c r="C11" s="68"/>
      <c r="D11" s="68"/>
      <c r="E11" s="437"/>
      <c r="F11" s="437"/>
      <c r="G11" s="477"/>
      <c r="H11" s="477"/>
      <c r="I11" s="477"/>
      <c r="J11" s="477"/>
      <c r="K11" s="477"/>
      <c r="L11" s="477"/>
      <c r="M11" s="477"/>
      <c r="N11" s="477"/>
      <c r="O11" s="477"/>
      <c r="P11" s="477"/>
      <c r="Q11" s="477"/>
      <c r="R11" s="477"/>
      <c r="S11" s="584"/>
      <c r="U11" s="596"/>
      <c r="W11" s="624"/>
      <c r="X11" s="630"/>
      <c r="Y11" s="636"/>
      <c r="Z11" s="671"/>
      <c r="AA11" s="648"/>
      <c r="AB11" s="700"/>
      <c r="AC11" s="713"/>
      <c r="AD11" s="735"/>
      <c r="AE11" s="742"/>
      <c r="AF11" s="749"/>
      <c r="AG11"/>
      <c r="AH11" s="779"/>
      <c r="AI11" s="792"/>
      <c r="AK11" s="832"/>
      <c r="AL11" s="832"/>
      <c r="AM11" s="793"/>
      <c r="AN11"/>
      <c r="AO11" s="875"/>
      <c r="AP11" s="875"/>
      <c r="AQ11"/>
      <c r="AR11" s="882"/>
      <c r="AS11" s="896"/>
      <c r="AT11" s="909"/>
      <c r="AU11" s="940"/>
      <c r="AV11" s="954"/>
      <c r="AX11" s="1010"/>
      <c r="AY11" s="1017"/>
      <c r="AZ11" s="1038"/>
      <c r="BA11" s="1052"/>
      <c r="BB11" s="1100"/>
      <c r="BC11" s="1106"/>
      <c r="BD11" s="1112"/>
      <c r="BE11" s="1147"/>
      <c r="BF11" s="1154"/>
      <c r="BG11" s="83"/>
      <c r="BH11" s="1169"/>
      <c r="BI11" s="1200"/>
      <c r="BJ11" s="1200"/>
      <c r="BK11" s="1200"/>
      <c r="BL11" s="1200"/>
      <c r="BM11" s="1200"/>
      <c r="BN11" s="1200"/>
      <c r="BO11" s="1200"/>
      <c r="BP11" s="1241"/>
      <c r="BQ11" s="1241"/>
      <c r="BR11" s="1241"/>
      <c r="BS11" s="1241"/>
      <c r="BT11" s="1241"/>
      <c r="BU11" s="1241"/>
      <c r="BV11" s="1241"/>
      <c r="BW11" s="1296"/>
      <c r="BX11" s="83"/>
      <c r="BY11" s="83"/>
      <c r="BZ11" s="83"/>
      <c r="CA11" s="83"/>
      <c r="CB11" s="83"/>
      <c r="CC11" s="1306"/>
      <c r="CD11" s="1376"/>
      <c r="CE11" s="1389"/>
      <c r="CF11" s="1403"/>
      <c r="CG11" s="1417"/>
      <c r="CH11" s="1431"/>
      <c r="CI11" s="1445"/>
      <c r="CJ11" s="1459"/>
      <c r="CK11" s="1484"/>
      <c r="CL11" s="1484"/>
      <c r="CM11" s="1484"/>
      <c r="CN11" s="1499"/>
      <c r="CO11" s="1506"/>
      <c r="CP11" s="1513"/>
      <c r="CQ11" s="1527"/>
      <c r="CR11" s="1563"/>
      <c r="CS11" s="1578"/>
      <c r="CT11" s="1578"/>
      <c r="CU11" s="1578"/>
      <c r="CV11" s="1613"/>
      <c r="CW11" s="1606"/>
      <c r="CX11" s="1606"/>
      <c r="CY11" s="1627"/>
      <c r="CZ11" s="1627"/>
      <c r="DA11" s="1627"/>
      <c r="DB11" s="1627"/>
      <c r="DC11" s="1627"/>
      <c r="DD11" s="1627"/>
      <c r="DE11" s="1656"/>
      <c r="DF11" s="1685"/>
      <c r="DG11" s="1685"/>
      <c r="DH11" s="1685"/>
      <c r="DI11" s="1692"/>
      <c r="DJ11" s="1692"/>
      <c r="DK11" s="1692"/>
      <c r="DL11" s="1692"/>
      <c r="DM11"/>
      <c r="DN11"/>
      <c r="DO11"/>
      <c r="DP11"/>
      <c r="DQ11" s="1793"/>
      <c r="DR11" s="1793"/>
      <c r="DS11" s="1793"/>
      <c r="DT11" s="1793"/>
      <c r="DU11" s="1793"/>
      <c r="DV11" s="1793"/>
      <c r="DW11" s="1800"/>
      <c r="DX11" s="1800"/>
      <c r="DY11" s="1800"/>
      <c r="DZ11" s="1800"/>
      <c r="EA11" s="83"/>
      <c r="EB11" s="83"/>
      <c r="EC11" s="83"/>
      <c r="ED11" s="83"/>
      <c r="EE11" s="83"/>
      <c r="EF11" s="83"/>
      <c r="EG11" s="1821"/>
      <c r="EH11" s="1889"/>
      <c r="EI11" s="1889"/>
      <c r="EJ11" s="1889"/>
      <c r="EK11" s="1896"/>
      <c r="EL11" s="1896"/>
      <c r="EM11" s="1896"/>
      <c r="EN11" s="1896"/>
      <c r="EO11" s="1936"/>
      <c r="EP11" s="1943"/>
      <c r="EQ11" s="1943"/>
      <c r="ER11" s="83"/>
      <c r="ES11" s="83"/>
      <c r="ET11" s="83"/>
      <c r="EU11" s="83"/>
      <c r="EV11" s="1966"/>
      <c r="EW11" s="1966"/>
      <c r="EX11" s="1966"/>
      <c r="EY11" s="1973"/>
      <c r="EZ11" s="1973"/>
      <c r="FA11" s="1973"/>
      <c r="FB11" s="1973"/>
      <c r="FC11" s="2015"/>
      <c r="FD11" s="2015"/>
      <c r="FE11" s="2015"/>
      <c r="FF11" s="2022"/>
      <c r="FG11" s="2022"/>
      <c r="FH11" s="2022"/>
      <c r="FI11" s="2022"/>
      <c r="FJ11" s="2057"/>
      <c r="FK11" s="2057"/>
      <c r="FL11" s="2057"/>
      <c r="FM11" s="2057"/>
      <c r="FN11" s="2064"/>
      <c r="FO11" s="2064"/>
      <c r="FP11" s="2064"/>
      <c r="FQ11" s="2088"/>
      <c r="FR11" s="2088"/>
      <c r="FS11" s="2088"/>
      <c r="FT11" s="2095"/>
      <c r="FU11" s="2095"/>
      <c r="FV11" s="2095"/>
      <c r="FW11" s="2095"/>
      <c r="FX11" s="2144"/>
      <c r="FY11" s="2144"/>
      <c r="FZ11" s="2144"/>
      <c r="GA11" s="2151"/>
      <c r="GB11" s="2151"/>
      <c r="GC11" s="2151"/>
      <c r="GD11" s="2151"/>
      <c r="GE11" s="2187"/>
      <c r="GF11" s="2187"/>
      <c r="GG11" s="2187"/>
      <c r="GH11" s="2194"/>
      <c r="GI11" s="2194"/>
      <c r="GJ11" s="2194"/>
      <c r="GK11" s="2194"/>
      <c r="GL11" s="2230"/>
      <c r="GM11" s="2230"/>
      <c r="GN11" s="2230"/>
      <c r="GO11" s="2237"/>
      <c r="GP11" s="2237"/>
      <c r="GQ11" s="2237"/>
      <c r="GR11" s="2237"/>
      <c r="GS11" s="2256"/>
      <c r="GT11" s="2256"/>
      <c r="GU11" s="2256"/>
      <c r="GV11" s="2256"/>
      <c r="GW11" s="2256"/>
      <c r="GX11" s="2256"/>
      <c r="GY11"/>
      <c r="GZ11" s="2276"/>
      <c r="HA11" s="2276"/>
      <c r="HB11" s="2276"/>
      <c r="HC11" s="2300"/>
      <c r="HD11" s="2300"/>
      <c r="HE11" s="2300"/>
      <c r="HF11" s="2300"/>
    </row>
    <row r="12" spans="1:214" x14ac:dyDescent="0.25">
      <c r="A12" s="423">
        <f t="shared" si="70"/>
        <v>11</v>
      </c>
      <c r="B12" s="77">
        <f>B.Diario!B12</f>
        <v>0</v>
      </c>
      <c r="C12" s="66"/>
      <c r="D12" s="66"/>
      <c r="E12" s="438">
        <v>1</v>
      </c>
      <c r="F12" s="438">
        <v>2</v>
      </c>
      <c r="G12" s="438">
        <v>3</v>
      </c>
      <c r="H12" s="438">
        <v>4</v>
      </c>
      <c r="I12" s="438">
        <v>5</v>
      </c>
      <c r="J12" s="438">
        <v>6</v>
      </c>
      <c r="K12" s="438">
        <v>7</v>
      </c>
      <c r="L12" s="444">
        <v>8</v>
      </c>
      <c r="M12" s="85">
        <v>9</v>
      </c>
      <c r="N12" s="467">
        <v>10</v>
      </c>
      <c r="O12" s="480">
        <v>11</v>
      </c>
      <c r="P12" s="512">
        <v>12</v>
      </c>
      <c r="Q12" s="85">
        <v>13</v>
      </c>
      <c r="R12" s="545">
        <v>14</v>
      </c>
      <c r="S12" s="587">
        <v>15</v>
      </c>
      <c r="T12" s="276">
        <v>16</v>
      </c>
      <c r="U12" s="599">
        <v>17</v>
      </c>
      <c r="V12" s="276">
        <v>18</v>
      </c>
      <c r="W12" s="627">
        <v>19</v>
      </c>
      <c r="X12" s="633">
        <v>20</v>
      </c>
      <c r="Y12" s="639">
        <v>21</v>
      </c>
      <c r="Z12" s="675">
        <v>22</v>
      </c>
      <c r="AA12" s="651">
        <v>23</v>
      </c>
      <c r="AB12" s="703">
        <v>24</v>
      </c>
      <c r="AC12" s="716">
        <v>25</v>
      </c>
      <c r="AD12" s="738">
        <v>26</v>
      </c>
      <c r="AE12" s="745">
        <v>27</v>
      </c>
      <c r="AF12" s="752">
        <v>28</v>
      </c>
      <c r="AG12" s="54">
        <v>29</v>
      </c>
      <c r="AH12" s="782">
        <v>30</v>
      </c>
      <c r="AI12" s="795">
        <v>31</v>
      </c>
      <c r="AJ12" s="54">
        <v>32</v>
      </c>
      <c r="AK12" s="835">
        <v>33</v>
      </c>
      <c r="AL12" s="835">
        <v>34</v>
      </c>
      <c r="AM12" s="793">
        <v>35</v>
      </c>
      <c r="AN12" s="54">
        <v>36</v>
      </c>
      <c r="AO12" s="878">
        <v>37</v>
      </c>
      <c r="AP12" s="878">
        <v>38</v>
      </c>
      <c r="AQ12" s="54">
        <v>39</v>
      </c>
      <c r="AR12" s="885">
        <v>40</v>
      </c>
      <c r="AS12" s="899">
        <v>41</v>
      </c>
      <c r="AT12" s="912">
        <v>42</v>
      </c>
      <c r="AU12" s="943">
        <v>43</v>
      </c>
      <c r="AV12" s="957">
        <v>44</v>
      </c>
      <c r="AW12" s="85">
        <v>45</v>
      </c>
      <c r="AX12" s="1013">
        <v>46</v>
      </c>
      <c r="AY12" s="1020">
        <v>47</v>
      </c>
      <c r="AZ12" s="1157">
        <v>48</v>
      </c>
      <c r="BA12" s="1157">
        <v>49</v>
      </c>
      <c r="BB12" s="1157">
        <v>50</v>
      </c>
      <c r="BC12" s="1157">
        <v>51</v>
      </c>
      <c r="BD12" s="1157">
        <v>52</v>
      </c>
      <c r="BE12" s="1157">
        <v>53</v>
      </c>
      <c r="BF12" s="1157">
        <v>54</v>
      </c>
      <c r="BG12" s="1157">
        <v>55</v>
      </c>
      <c r="BH12" s="1172">
        <v>56</v>
      </c>
      <c r="BI12" s="1203">
        <v>57</v>
      </c>
      <c r="BJ12" s="1203">
        <v>58</v>
      </c>
      <c r="BK12" s="1203">
        <v>59</v>
      </c>
      <c r="BL12" s="1203">
        <v>60</v>
      </c>
      <c r="BM12" s="1203">
        <v>61</v>
      </c>
      <c r="BN12" s="1203">
        <v>62</v>
      </c>
      <c r="BO12" s="1203">
        <v>63</v>
      </c>
      <c r="BP12" s="1244">
        <v>64</v>
      </c>
      <c r="BQ12" s="1244">
        <v>65</v>
      </c>
      <c r="BR12" s="1244">
        <v>66</v>
      </c>
      <c r="BS12" s="1244">
        <v>67</v>
      </c>
      <c r="BT12" s="1244">
        <v>68</v>
      </c>
      <c r="BU12" s="1244">
        <v>69</v>
      </c>
      <c r="BV12" s="1244">
        <v>70</v>
      </c>
      <c r="BW12" s="1299">
        <v>71</v>
      </c>
      <c r="BX12" s="1172">
        <v>72</v>
      </c>
      <c r="BY12" s="1172">
        <v>73</v>
      </c>
      <c r="BZ12" s="1172">
        <v>74</v>
      </c>
      <c r="CA12" s="1172">
        <v>75</v>
      </c>
      <c r="CB12" s="1172">
        <v>76</v>
      </c>
      <c r="CC12" s="1309">
        <v>77</v>
      </c>
      <c r="CD12" s="1379">
        <v>78</v>
      </c>
      <c r="CE12" s="1392">
        <v>79</v>
      </c>
      <c r="CF12" s="1406">
        <v>80</v>
      </c>
      <c r="CG12" s="1420">
        <v>81</v>
      </c>
      <c r="CH12" s="1434">
        <v>82</v>
      </c>
      <c r="CI12" s="1448">
        <v>83</v>
      </c>
      <c r="CJ12" s="1462">
        <v>84</v>
      </c>
      <c r="CK12" s="1487">
        <v>85</v>
      </c>
      <c r="CL12" s="1487">
        <v>86</v>
      </c>
      <c r="CM12" s="1487">
        <v>87</v>
      </c>
      <c r="CN12" s="1502">
        <v>88</v>
      </c>
      <c r="CO12" s="1509">
        <v>89</v>
      </c>
      <c r="CP12" s="1516">
        <v>90</v>
      </c>
      <c r="CQ12" s="1530">
        <v>91</v>
      </c>
      <c r="CR12" s="1566">
        <v>92</v>
      </c>
      <c r="CS12" s="1581">
        <v>93</v>
      </c>
      <c r="CT12" s="1581">
        <v>94</v>
      </c>
      <c r="CU12" s="1581">
        <v>95</v>
      </c>
      <c r="CV12" s="1616">
        <v>96</v>
      </c>
      <c r="CW12" s="1609">
        <v>97</v>
      </c>
      <c r="CX12" s="1609">
        <v>98</v>
      </c>
      <c r="CY12" s="1630">
        <v>99</v>
      </c>
      <c r="CZ12" s="1630">
        <v>100</v>
      </c>
      <c r="DA12" s="1630">
        <v>101</v>
      </c>
      <c r="DB12" s="1630">
        <v>102</v>
      </c>
      <c r="DC12" s="1630">
        <v>103</v>
      </c>
      <c r="DD12" s="1630">
        <v>104</v>
      </c>
      <c r="DE12" s="1659">
        <v>105</v>
      </c>
      <c r="DF12" s="1688">
        <v>106</v>
      </c>
      <c r="DG12" s="1688">
        <v>107</v>
      </c>
      <c r="DH12" s="1688">
        <v>108</v>
      </c>
      <c r="DI12" s="1695">
        <v>109</v>
      </c>
      <c r="DJ12" s="1695">
        <v>110</v>
      </c>
      <c r="DK12" s="1695">
        <v>111</v>
      </c>
      <c r="DL12" s="1695">
        <v>112</v>
      </c>
      <c r="DM12" s="1695">
        <v>113</v>
      </c>
      <c r="DN12" s="1695">
        <v>114</v>
      </c>
      <c r="DO12" s="1695">
        <v>115</v>
      </c>
      <c r="DP12" s="1695">
        <v>116</v>
      </c>
      <c r="DQ12" s="1796">
        <v>117</v>
      </c>
      <c r="DR12" s="1796">
        <v>118</v>
      </c>
      <c r="DS12" s="1796">
        <v>119</v>
      </c>
      <c r="DT12" s="1796">
        <v>120</v>
      </c>
      <c r="DU12" s="1796">
        <v>121</v>
      </c>
      <c r="DV12" s="1796">
        <v>122</v>
      </c>
      <c r="DW12" s="1803">
        <v>123</v>
      </c>
      <c r="DX12" s="1803">
        <v>124</v>
      </c>
      <c r="DY12" s="1803">
        <v>125</v>
      </c>
      <c r="DZ12" s="1803">
        <v>126</v>
      </c>
      <c r="EA12" s="1172">
        <v>127</v>
      </c>
      <c r="EB12" s="1172">
        <v>128</v>
      </c>
      <c r="EC12" s="1172">
        <v>129</v>
      </c>
      <c r="ED12" s="1172">
        <v>130</v>
      </c>
      <c r="EE12" s="1172">
        <v>131</v>
      </c>
      <c r="EF12" s="1172">
        <v>132</v>
      </c>
      <c r="EG12" s="1824">
        <v>133</v>
      </c>
      <c r="EH12" s="1892">
        <v>134</v>
      </c>
      <c r="EI12" s="1892">
        <v>135</v>
      </c>
      <c r="EJ12" s="1892">
        <v>136</v>
      </c>
      <c r="EK12" s="1899">
        <v>137</v>
      </c>
      <c r="EL12" s="1899">
        <v>138</v>
      </c>
      <c r="EM12" s="1899">
        <v>139</v>
      </c>
      <c r="EN12" s="1899">
        <v>140</v>
      </c>
      <c r="EO12" s="1939">
        <v>141</v>
      </c>
      <c r="EP12" s="1946">
        <v>142</v>
      </c>
      <c r="EQ12" s="1946">
        <v>143</v>
      </c>
      <c r="ER12" s="1172">
        <v>144</v>
      </c>
      <c r="ES12" s="1172">
        <v>145</v>
      </c>
      <c r="ET12" s="1172">
        <v>146</v>
      </c>
      <c r="EU12" s="1172">
        <v>147</v>
      </c>
      <c r="EV12" s="1969">
        <v>148</v>
      </c>
      <c r="EW12" s="1969">
        <v>149</v>
      </c>
      <c r="EX12" s="1969">
        <v>150</v>
      </c>
      <c r="EY12" s="1976">
        <v>151</v>
      </c>
      <c r="EZ12" s="1976">
        <v>152</v>
      </c>
      <c r="FA12" s="1976">
        <v>153</v>
      </c>
      <c r="FB12" s="1976">
        <v>154</v>
      </c>
      <c r="FC12" s="2018">
        <v>155</v>
      </c>
      <c r="FD12" s="2018">
        <v>156</v>
      </c>
      <c r="FE12" s="2018">
        <v>157</v>
      </c>
      <c r="FF12" s="2026">
        <v>158</v>
      </c>
      <c r="FG12" s="2026">
        <v>159</v>
      </c>
      <c r="FH12" s="2026">
        <v>160</v>
      </c>
      <c r="FI12" s="2026">
        <v>161</v>
      </c>
      <c r="FJ12" s="2060">
        <v>162</v>
      </c>
      <c r="FK12" s="2060">
        <v>163</v>
      </c>
      <c r="FL12" s="2060">
        <v>164</v>
      </c>
      <c r="FM12" s="2060">
        <v>165</v>
      </c>
      <c r="FN12" s="2067">
        <v>166</v>
      </c>
      <c r="FO12" s="2067">
        <v>167</v>
      </c>
      <c r="FP12" s="2067">
        <v>168</v>
      </c>
      <c r="FQ12" s="2091">
        <v>169</v>
      </c>
      <c r="FR12" s="2091">
        <v>170</v>
      </c>
      <c r="FS12" s="2091">
        <v>171</v>
      </c>
      <c r="FT12" s="2098">
        <v>172</v>
      </c>
      <c r="FU12" s="2098">
        <v>173</v>
      </c>
      <c r="FV12" s="2098">
        <v>174</v>
      </c>
      <c r="FW12" s="2098">
        <v>175</v>
      </c>
      <c r="FX12" s="2147">
        <v>176</v>
      </c>
      <c r="FY12" s="2147">
        <v>177</v>
      </c>
      <c r="FZ12" s="2147">
        <v>178</v>
      </c>
      <c r="GA12" s="2154">
        <v>179</v>
      </c>
      <c r="GB12" s="2154">
        <v>180</v>
      </c>
      <c r="GC12" s="2154">
        <v>181</v>
      </c>
      <c r="GD12" s="2154">
        <v>182</v>
      </c>
      <c r="GE12" s="2190">
        <v>183</v>
      </c>
      <c r="GF12" s="2190">
        <v>184</v>
      </c>
      <c r="GG12" s="2190">
        <v>185</v>
      </c>
      <c r="GH12" s="2197">
        <v>186</v>
      </c>
      <c r="GI12" s="2197">
        <v>187</v>
      </c>
      <c r="GJ12" s="2197">
        <v>188</v>
      </c>
      <c r="GK12" s="2197">
        <v>189</v>
      </c>
      <c r="GL12" s="2233">
        <v>190</v>
      </c>
      <c r="GM12" s="2233">
        <v>191</v>
      </c>
      <c r="GN12" s="2233">
        <v>192</v>
      </c>
      <c r="GO12" s="2240">
        <v>193</v>
      </c>
      <c r="GP12" s="2240">
        <v>194</v>
      </c>
      <c r="GQ12" s="2240">
        <v>195</v>
      </c>
      <c r="GR12" s="2240">
        <v>196</v>
      </c>
      <c r="GS12" s="2259">
        <v>197</v>
      </c>
      <c r="GT12" s="2259">
        <v>198</v>
      </c>
      <c r="GU12" s="2259">
        <v>199</v>
      </c>
      <c r="GV12" s="2259">
        <v>200</v>
      </c>
      <c r="GW12" s="2259">
        <v>201</v>
      </c>
      <c r="GX12" s="2259">
        <v>202</v>
      </c>
      <c r="GY12" s="54">
        <v>203</v>
      </c>
      <c r="GZ12" s="2279">
        <v>204</v>
      </c>
      <c r="HA12" s="2279">
        <v>205</v>
      </c>
      <c r="HB12" s="2279">
        <v>206</v>
      </c>
      <c r="HC12" s="2303">
        <v>206</v>
      </c>
      <c r="HD12" s="2303">
        <v>206</v>
      </c>
      <c r="HE12" s="2303">
        <v>206</v>
      </c>
      <c r="HF12" s="2303">
        <v>206</v>
      </c>
    </row>
    <row r="13" spans="1:214" x14ac:dyDescent="0.25">
      <c r="A13" s="423">
        <f t="shared" si="70"/>
        <v>12</v>
      </c>
      <c r="B13" s="77">
        <f>B.Diario!B13</f>
        <v>0</v>
      </c>
      <c r="C13" s="66"/>
      <c r="D13" s="66"/>
      <c r="E13" s="438">
        <v>0.86</v>
      </c>
      <c r="F13" s="438">
        <v>1.61</v>
      </c>
      <c r="G13" s="438">
        <v>2.61</v>
      </c>
      <c r="H13" s="438">
        <v>3.61</v>
      </c>
      <c r="I13" s="438">
        <v>4.51</v>
      </c>
      <c r="J13" s="438">
        <v>5.47</v>
      </c>
      <c r="K13" s="438">
        <v>6.47</v>
      </c>
      <c r="L13" s="443">
        <v>7.41</v>
      </c>
      <c r="M13" s="85">
        <v>8.4</v>
      </c>
      <c r="N13" s="466">
        <v>9.33</v>
      </c>
      <c r="O13" s="479">
        <v>10.31</v>
      </c>
      <c r="P13" s="512">
        <v>11.23</v>
      </c>
      <c r="Q13" s="85">
        <v>12.21</v>
      </c>
      <c r="R13" s="544">
        <v>13.17</v>
      </c>
      <c r="S13" s="586">
        <v>14.05</v>
      </c>
      <c r="T13" s="276">
        <v>14.05</v>
      </c>
      <c r="U13" s="598">
        <v>14.05</v>
      </c>
      <c r="V13" s="276">
        <v>14.57</v>
      </c>
      <c r="W13" s="626">
        <v>14.63</v>
      </c>
      <c r="X13" s="632">
        <v>15.22</v>
      </c>
      <c r="Y13" s="638">
        <v>16.18</v>
      </c>
      <c r="Z13" s="674">
        <v>17.18</v>
      </c>
      <c r="AA13" s="650">
        <v>18.010000000000002</v>
      </c>
      <c r="AB13" s="702">
        <v>19.010000000000002</v>
      </c>
      <c r="AC13" s="719">
        <v>20</v>
      </c>
      <c r="AD13" s="737">
        <v>21</v>
      </c>
      <c r="AE13" s="744">
        <v>22</v>
      </c>
      <c r="AF13" s="751">
        <v>23</v>
      </c>
      <c r="AG13" s="299">
        <v>23.74</v>
      </c>
      <c r="AH13" s="781">
        <v>23.74</v>
      </c>
      <c r="AI13" s="794">
        <v>23.74</v>
      </c>
      <c r="AJ13" s="299">
        <v>23.86</v>
      </c>
      <c r="AK13" s="834">
        <v>23.86</v>
      </c>
      <c r="AL13" s="834">
        <v>23.86</v>
      </c>
      <c r="AM13" s="793">
        <v>24.54</v>
      </c>
      <c r="AN13" s="299">
        <v>24.94</v>
      </c>
      <c r="AO13" s="877">
        <v>25.83</v>
      </c>
      <c r="AP13" s="877">
        <v>26.76</v>
      </c>
      <c r="AQ13" s="299">
        <v>27.75</v>
      </c>
      <c r="AR13" s="884">
        <v>28.55</v>
      </c>
      <c r="AS13" s="898">
        <v>28.55</v>
      </c>
      <c r="AT13" s="911">
        <v>28.97</v>
      </c>
      <c r="AU13" s="942">
        <v>29.9</v>
      </c>
      <c r="AV13" s="956">
        <v>30.84</v>
      </c>
      <c r="AW13" s="85">
        <v>31.75</v>
      </c>
      <c r="AX13" s="1012">
        <v>32.729999999999997</v>
      </c>
      <c r="AY13" s="1019">
        <v>33.72</v>
      </c>
      <c r="AZ13" s="1040">
        <v>34.590000000000003</v>
      </c>
      <c r="BA13" s="1054">
        <v>34.590000000000003</v>
      </c>
      <c r="BB13" s="1102">
        <v>34.68</v>
      </c>
      <c r="BC13" s="1108">
        <v>34.68</v>
      </c>
      <c r="BD13" s="1114">
        <v>34.68</v>
      </c>
      <c r="BE13" s="1149">
        <v>34.68</v>
      </c>
      <c r="BF13" s="1156">
        <v>34.68</v>
      </c>
      <c r="BG13" s="83">
        <v>34.68</v>
      </c>
      <c r="BH13" s="1171">
        <v>35.46</v>
      </c>
      <c r="BI13" s="1202">
        <v>35.68</v>
      </c>
      <c r="BJ13" s="1202">
        <v>35.729999999999997</v>
      </c>
      <c r="BK13" s="1202">
        <v>36.03</v>
      </c>
      <c r="BL13" s="1202">
        <v>36.69</v>
      </c>
      <c r="BM13" s="1202">
        <v>37.69</v>
      </c>
      <c r="BN13" s="1202">
        <v>38.69</v>
      </c>
      <c r="BO13" s="1202">
        <v>39.65</v>
      </c>
      <c r="BP13" s="1243">
        <v>40.630000000000003</v>
      </c>
      <c r="BQ13" s="1243">
        <v>41.6</v>
      </c>
      <c r="BR13" s="1243">
        <v>42.59</v>
      </c>
      <c r="BS13" s="1243">
        <v>43.58</v>
      </c>
      <c r="BT13" s="1243">
        <v>44.58</v>
      </c>
      <c r="BU13" s="1243">
        <v>45.57</v>
      </c>
      <c r="BV13" s="1243">
        <v>46.57</v>
      </c>
      <c r="BW13" s="1298">
        <v>47.57</v>
      </c>
      <c r="BX13" s="83">
        <v>48.54</v>
      </c>
      <c r="BY13" s="83">
        <v>49.54</v>
      </c>
      <c r="BZ13" s="83">
        <v>50.48</v>
      </c>
      <c r="CA13" s="83">
        <v>51.48</v>
      </c>
      <c r="CB13" s="83">
        <v>52.47</v>
      </c>
      <c r="CC13" s="1308">
        <v>53.47</v>
      </c>
      <c r="CD13" s="1378">
        <v>54.47</v>
      </c>
      <c r="CE13" s="1391">
        <v>55.26</v>
      </c>
      <c r="CF13" s="1405">
        <v>56.26</v>
      </c>
      <c r="CG13" s="1419">
        <v>57.26</v>
      </c>
      <c r="CH13" s="1433">
        <v>58.14</v>
      </c>
      <c r="CI13" s="1447">
        <v>58.91</v>
      </c>
      <c r="CJ13" s="1461">
        <v>59.91</v>
      </c>
      <c r="CK13" s="1486">
        <v>60.81</v>
      </c>
      <c r="CL13" s="1486">
        <v>61.75</v>
      </c>
      <c r="CM13" s="1486">
        <v>62.72</v>
      </c>
      <c r="CN13" s="1501">
        <v>63.7</v>
      </c>
      <c r="CO13" s="1508">
        <v>64.7</v>
      </c>
      <c r="CP13" s="1515">
        <v>65.69</v>
      </c>
      <c r="CQ13" s="1529">
        <v>66.69</v>
      </c>
      <c r="CR13" s="1565">
        <v>67.67</v>
      </c>
      <c r="CS13" s="1580">
        <v>68.650000000000006</v>
      </c>
      <c r="CT13" s="1580">
        <v>69.599999999999994</v>
      </c>
      <c r="CU13" s="1580">
        <v>70.599999999999994</v>
      </c>
      <c r="CV13" s="1615">
        <v>71.540000000000006</v>
      </c>
      <c r="CW13" s="1608">
        <v>72.540000000000006</v>
      </c>
      <c r="CX13" s="1608">
        <v>73.5</v>
      </c>
      <c r="CY13" s="1629">
        <v>74.400000000000006</v>
      </c>
      <c r="CZ13" s="1629">
        <v>75.040000000000006</v>
      </c>
      <c r="DA13" s="1629">
        <v>76.03</v>
      </c>
      <c r="DB13" s="1629">
        <v>77.03</v>
      </c>
      <c r="DC13" s="1629">
        <v>77.84</v>
      </c>
      <c r="DD13" s="1629">
        <v>78.84</v>
      </c>
      <c r="DE13" s="1658">
        <v>79.84</v>
      </c>
      <c r="DF13" s="1687">
        <v>80.78</v>
      </c>
      <c r="DG13" s="1687">
        <v>81.75</v>
      </c>
      <c r="DH13" s="1687">
        <v>82.75</v>
      </c>
      <c r="DI13" s="1694">
        <v>83.69</v>
      </c>
      <c r="DJ13" s="1694">
        <v>84.66</v>
      </c>
      <c r="DK13" s="1694">
        <v>85.64</v>
      </c>
      <c r="DL13" s="1694">
        <v>86.64</v>
      </c>
      <c r="DM13" s="299">
        <v>87.6</v>
      </c>
      <c r="DN13" s="299">
        <v>88.59</v>
      </c>
      <c r="DO13" s="299">
        <v>89.56</v>
      </c>
      <c r="DP13" s="299">
        <v>90.51</v>
      </c>
      <c r="DQ13" s="1795">
        <v>91.47</v>
      </c>
      <c r="DR13" s="1795">
        <v>92.42</v>
      </c>
      <c r="DS13" s="1795">
        <v>93.35</v>
      </c>
      <c r="DT13" s="1795">
        <v>94.29</v>
      </c>
      <c r="DU13" s="1795">
        <v>95.04</v>
      </c>
      <c r="DV13" s="1795">
        <v>95.97</v>
      </c>
      <c r="DW13" s="1802">
        <v>96.95</v>
      </c>
      <c r="DX13" s="1802">
        <v>97.92</v>
      </c>
      <c r="DY13" s="1802">
        <v>98.92</v>
      </c>
      <c r="DZ13" s="1802">
        <v>99.85</v>
      </c>
      <c r="EA13" s="83">
        <v>100.8</v>
      </c>
      <c r="EB13" s="83">
        <v>101.79</v>
      </c>
      <c r="EC13" s="83">
        <v>102.78</v>
      </c>
      <c r="ED13" s="83">
        <v>103.78</v>
      </c>
      <c r="EE13" s="83">
        <v>104.75</v>
      </c>
      <c r="EF13" s="83">
        <v>105.53</v>
      </c>
      <c r="EG13" s="1823">
        <v>105.53</v>
      </c>
      <c r="EH13" s="1891">
        <v>106.22</v>
      </c>
      <c r="EI13" s="1891">
        <v>107.19</v>
      </c>
      <c r="EJ13" s="1891">
        <v>108.16</v>
      </c>
      <c r="EK13" s="1898">
        <v>109.11</v>
      </c>
      <c r="EL13" s="1898">
        <v>110.09</v>
      </c>
      <c r="EM13" s="1898">
        <v>111.02</v>
      </c>
      <c r="EN13" s="1898">
        <v>111.98</v>
      </c>
      <c r="EO13" s="1938">
        <v>112.61</v>
      </c>
      <c r="EP13" s="1945">
        <v>112.61</v>
      </c>
      <c r="EQ13" s="1945">
        <v>112.61</v>
      </c>
      <c r="ER13" s="83">
        <v>113.17</v>
      </c>
      <c r="ES13" s="83">
        <v>114.13</v>
      </c>
      <c r="ET13" s="83">
        <v>114.38</v>
      </c>
      <c r="EU13" s="83">
        <v>114.38</v>
      </c>
      <c r="EV13" s="1968">
        <v>114.38</v>
      </c>
      <c r="EW13" s="1968">
        <v>114.38</v>
      </c>
      <c r="EX13" s="1968">
        <v>114.53</v>
      </c>
      <c r="EY13" s="1975">
        <v>115.29</v>
      </c>
      <c r="EZ13" s="1975">
        <v>116.29</v>
      </c>
      <c r="FA13" s="1975">
        <v>117.21</v>
      </c>
      <c r="FB13" s="1975">
        <v>118.21</v>
      </c>
      <c r="FC13" s="2017">
        <v>119.21</v>
      </c>
      <c r="FD13" s="2017">
        <v>120.14</v>
      </c>
      <c r="FE13" s="2017">
        <v>121.13</v>
      </c>
      <c r="FF13" s="2025">
        <v>122.12</v>
      </c>
      <c r="FG13" s="2025">
        <v>123.07</v>
      </c>
      <c r="FH13" s="2025">
        <v>124.04</v>
      </c>
      <c r="FI13" s="2025">
        <v>124.94</v>
      </c>
      <c r="FJ13" s="2059">
        <v>125.42</v>
      </c>
      <c r="FK13" s="2059">
        <v>126.16</v>
      </c>
      <c r="FL13" s="2059">
        <v>127.14</v>
      </c>
      <c r="FM13" s="2059">
        <v>128.12</v>
      </c>
      <c r="FN13" s="2066">
        <v>129.07</v>
      </c>
      <c r="FO13" s="2066">
        <v>130.05000000000001</v>
      </c>
      <c r="FP13" s="2066">
        <v>131.05000000000001</v>
      </c>
      <c r="FQ13" s="2090">
        <v>132.05000000000001</v>
      </c>
      <c r="FR13" s="2090">
        <v>133.05000000000001</v>
      </c>
      <c r="FS13" s="2090">
        <v>134.01</v>
      </c>
      <c r="FT13" s="2097">
        <v>134.97</v>
      </c>
      <c r="FU13" s="2097">
        <v>135.97</v>
      </c>
      <c r="FV13" s="2097">
        <v>136.97</v>
      </c>
      <c r="FW13" s="2097">
        <v>137.97</v>
      </c>
      <c r="FX13" s="2146">
        <v>138.86000000000001</v>
      </c>
      <c r="FY13" s="2146">
        <v>139.78</v>
      </c>
      <c r="FZ13" s="2146">
        <v>140.75</v>
      </c>
      <c r="GA13" s="2153">
        <v>141.75</v>
      </c>
      <c r="GB13" s="2153">
        <v>142.74</v>
      </c>
      <c r="GC13" s="2153">
        <v>143.69</v>
      </c>
      <c r="GD13" s="2153">
        <v>144.69</v>
      </c>
      <c r="GE13" s="2189">
        <v>145.66999999999999</v>
      </c>
      <c r="GF13" s="2189">
        <v>146.65</v>
      </c>
      <c r="GG13" s="2189">
        <v>147.65</v>
      </c>
      <c r="GH13" s="2196">
        <v>148.65</v>
      </c>
      <c r="GI13" s="2196">
        <v>148.97</v>
      </c>
      <c r="GJ13" s="2196">
        <v>149.66</v>
      </c>
      <c r="GK13" s="2196">
        <v>150.66</v>
      </c>
      <c r="GL13" s="2232">
        <v>151.66</v>
      </c>
      <c r="GM13" s="2232">
        <v>152.63999999999999</v>
      </c>
      <c r="GN13" s="2232">
        <v>153.6</v>
      </c>
      <c r="GO13" s="2239">
        <v>154.44999999999999</v>
      </c>
      <c r="GP13" s="2239">
        <v>155.38</v>
      </c>
      <c r="GQ13" s="2239">
        <v>156.38</v>
      </c>
      <c r="GR13" s="2239">
        <v>157.38</v>
      </c>
      <c r="GS13" s="2258">
        <v>158.38</v>
      </c>
      <c r="GT13" s="2258">
        <v>158.93</v>
      </c>
      <c r="GU13" s="2258">
        <v>159.44999999999999</v>
      </c>
      <c r="GV13" s="2258">
        <v>159.44999999999999</v>
      </c>
      <c r="GW13" s="2258">
        <v>160.44999999999999</v>
      </c>
      <c r="GX13" s="2258">
        <v>161.44999999999999</v>
      </c>
      <c r="GY13" s="299">
        <v>162.44999999999999</v>
      </c>
      <c r="GZ13" s="2278">
        <v>163.13999999999999</v>
      </c>
      <c r="HA13" s="2278">
        <v>163.86</v>
      </c>
      <c r="HB13" s="2278">
        <v>163.86</v>
      </c>
      <c r="HC13" s="2302">
        <v>163.86</v>
      </c>
      <c r="HD13" s="2302">
        <v>163.86</v>
      </c>
      <c r="HE13" s="2302">
        <v>163.86</v>
      </c>
      <c r="HF13" s="2302">
        <v>163.86</v>
      </c>
    </row>
    <row r="14" spans="1:214" s="654" customFormat="1" x14ac:dyDescent="0.25">
      <c r="A14" s="423">
        <f t="shared" si="70"/>
        <v>13</v>
      </c>
      <c r="B14" s="654">
        <f>B.Diario!B14</f>
        <v>0</v>
      </c>
      <c r="C14" s="655"/>
      <c r="D14" s="655"/>
      <c r="E14" s="439">
        <v>0.86111111111111116</v>
      </c>
      <c r="F14" s="439">
        <v>1.6131944444444446</v>
      </c>
      <c r="G14" s="439">
        <v>2.6131944444444444</v>
      </c>
      <c r="H14" s="439">
        <v>3.6062499999999997</v>
      </c>
      <c r="I14" s="439">
        <v>4.5083333333333337</v>
      </c>
      <c r="J14" s="439">
        <v>5.4736111111111114</v>
      </c>
      <c r="K14" s="439">
        <v>6.4666666666666659</v>
      </c>
      <c r="L14" s="439">
        <v>7.4145833333333329</v>
      </c>
      <c r="M14" s="439">
        <v>8.4020833333333336</v>
      </c>
      <c r="N14" s="439">
        <v>9.3291666666666675</v>
      </c>
      <c r="O14" s="439">
        <v>10.306944444444445</v>
      </c>
      <c r="P14" s="439">
        <v>11.228472222222223</v>
      </c>
      <c r="Q14" s="439">
        <v>12.206944444444444</v>
      </c>
      <c r="R14" s="592">
        <v>13.172222222222222</v>
      </c>
      <c r="S14" s="592">
        <v>14.045138888888888</v>
      </c>
      <c r="T14" s="592">
        <v>14.045138888888889</v>
      </c>
      <c r="U14" s="592">
        <v>14.045138888888888</v>
      </c>
      <c r="V14" s="657">
        <v>14.565972222222221</v>
      </c>
      <c r="W14" s="658">
        <v>14.625</v>
      </c>
      <c r="X14" s="658">
        <v>15.222222222222221</v>
      </c>
      <c r="Y14" s="658">
        <v>16.184027777777779</v>
      </c>
      <c r="Z14" s="672" t="s">
        <v>308</v>
      </c>
      <c r="AA14" s="658">
        <v>18.013888888888889</v>
      </c>
      <c r="AB14" s="706">
        <v>19.013888888888889</v>
      </c>
      <c r="AC14" s="720">
        <v>19.995138888888889</v>
      </c>
      <c r="AD14" s="741">
        <v>20.995138888888889</v>
      </c>
      <c r="AE14" s="748">
        <v>21.995138888888889</v>
      </c>
      <c r="AF14" s="755">
        <v>22.995138888888889</v>
      </c>
      <c r="AG14" s="604">
        <v>23.739583333333332</v>
      </c>
      <c r="AH14" s="785">
        <v>23.739583333333332</v>
      </c>
      <c r="AI14" s="798">
        <v>23.739583333333332</v>
      </c>
      <c r="AJ14" s="798">
        <v>23.857638888888889</v>
      </c>
      <c r="AK14" s="798">
        <v>23.857638888888889</v>
      </c>
      <c r="AL14" s="798">
        <v>23.857638888888889</v>
      </c>
      <c r="AM14" s="798">
        <v>24.540277777777778</v>
      </c>
      <c r="AN14" s="798">
        <v>24.943055555555556</v>
      </c>
      <c r="AO14" s="798">
        <v>25.826388888888889</v>
      </c>
      <c r="AP14" s="798">
        <v>26.761111111111109</v>
      </c>
      <c r="AQ14" s="604">
        <v>27.749305555555555</v>
      </c>
      <c r="AR14" s="604">
        <v>28.552777777777777</v>
      </c>
      <c r="AS14" s="604">
        <v>28.552777777777777</v>
      </c>
      <c r="AT14" s="915">
        <v>28.96597222222222</v>
      </c>
      <c r="AU14" s="946">
        <v>29.895833333333332</v>
      </c>
      <c r="AV14" s="960">
        <v>30.836805555555557</v>
      </c>
      <c r="AW14" s="659">
        <v>31.751388888888886</v>
      </c>
      <c r="AX14" s="1016">
        <v>32.727777777777781</v>
      </c>
      <c r="AY14" s="1023">
        <v>33.715277777777779</v>
      </c>
      <c r="AZ14" s="1044">
        <v>34.588888888888889</v>
      </c>
      <c r="BA14" s="1058">
        <v>34.588888888888889</v>
      </c>
      <c r="BB14" s="1058">
        <v>34.679166666666667</v>
      </c>
      <c r="BC14" s="1058">
        <v>34.679166666666667</v>
      </c>
      <c r="BD14" s="1058">
        <v>34.679166666666667</v>
      </c>
      <c r="BE14" s="1153">
        <v>34.679166666666667</v>
      </c>
      <c r="BF14" s="1160">
        <v>34.679166666666667</v>
      </c>
      <c r="BG14" s="654">
        <v>34.679166666666667</v>
      </c>
      <c r="BH14" s="1175">
        <v>35.456944444444446</v>
      </c>
      <c r="BI14" s="1206">
        <v>35.681249999999999</v>
      </c>
      <c r="BJ14" s="1206">
        <v>35.734027777777776</v>
      </c>
      <c r="BK14" s="1206">
        <v>36.02986111111111</v>
      </c>
      <c r="BL14" s="1206">
        <v>36.694444444444443</v>
      </c>
      <c r="BM14" s="1206">
        <v>37.694444444444443</v>
      </c>
      <c r="BN14" s="1206">
        <v>38.694444444444443</v>
      </c>
      <c r="BO14" s="1206">
        <v>39.65208333333333</v>
      </c>
      <c r="BP14" s="1247">
        <v>40.625</v>
      </c>
      <c r="BQ14" s="1247">
        <v>41.603472222222223</v>
      </c>
      <c r="BR14" s="1247">
        <v>42.594444444444441</v>
      </c>
      <c r="BS14" s="1247">
        <v>43.580555555555556</v>
      </c>
      <c r="BT14" s="1247">
        <v>44.580555555555556</v>
      </c>
      <c r="BU14" s="1247">
        <v>45.567361111111104</v>
      </c>
      <c r="BV14" s="1247">
        <v>46.567361111111104</v>
      </c>
      <c r="BW14" s="1302">
        <v>47.567361111111104</v>
      </c>
      <c r="BX14" s="654">
        <v>48.538888888888891</v>
      </c>
      <c r="BY14" s="654">
        <v>49.538888888888891</v>
      </c>
      <c r="BZ14" s="654">
        <v>50.477777777777781</v>
      </c>
      <c r="CA14" s="654">
        <v>51.477777777777781</v>
      </c>
      <c r="CB14" s="654">
        <v>52.470833333333331</v>
      </c>
      <c r="CC14" s="1312">
        <v>53.470833333333331</v>
      </c>
      <c r="CD14" s="1326">
        <v>54.470833333333331</v>
      </c>
      <c r="CE14" s="1326">
        <v>55.262499999999996</v>
      </c>
      <c r="CF14" s="1409">
        <v>56.262499999999996</v>
      </c>
      <c r="CG14" s="1423">
        <v>57.262499999999996</v>
      </c>
      <c r="CH14" s="1437">
        <v>58.144444444444446</v>
      </c>
      <c r="CI14" s="1451">
        <v>58.910416666666663</v>
      </c>
      <c r="CJ14" s="1465">
        <v>59.910416666666663</v>
      </c>
      <c r="CK14" s="1490">
        <v>60.80694444444444</v>
      </c>
      <c r="CL14" s="1490">
        <v>61.74861111111111</v>
      </c>
      <c r="CM14" s="1490">
        <v>62.716666666666669</v>
      </c>
      <c r="CN14" s="1505">
        <v>63.700694444444444</v>
      </c>
      <c r="CO14" s="1512">
        <v>64.700694444444437</v>
      </c>
      <c r="CP14" s="1519">
        <v>65.689583333333331</v>
      </c>
      <c r="CQ14" s="1533">
        <v>66.689583333333331</v>
      </c>
      <c r="CR14" s="1569">
        <v>67.668055555555554</v>
      </c>
      <c r="CS14" s="1584">
        <v>68.645138888888894</v>
      </c>
      <c r="CT14" s="1584">
        <v>69.602777777777774</v>
      </c>
      <c r="CU14" s="1584">
        <v>70.602777777777774</v>
      </c>
      <c r="CV14" s="1619">
        <v>71.540972222222223</v>
      </c>
      <c r="CW14" s="1612">
        <v>72.540972222222223</v>
      </c>
      <c r="CX14" s="1612">
        <v>73.504861111111111</v>
      </c>
      <c r="CY14" s="1633">
        <v>74.398611111111109</v>
      </c>
      <c r="CZ14" s="1633">
        <v>75.043055555555554</v>
      </c>
      <c r="DA14" s="1633">
        <v>76.034722222222214</v>
      </c>
      <c r="DB14" s="1633">
        <v>77.034722222222214</v>
      </c>
      <c r="DC14" s="1633">
        <v>77.84375</v>
      </c>
      <c r="DD14" s="1633">
        <v>78.84375</v>
      </c>
      <c r="DE14" s="1662">
        <v>79.84375</v>
      </c>
      <c r="DF14" s="1691">
        <v>80.777083333333337</v>
      </c>
      <c r="DG14" s="1691">
        <v>81.749305555555551</v>
      </c>
      <c r="DH14" s="1691">
        <v>82.749305555555551</v>
      </c>
      <c r="DI14" s="1698">
        <v>83.689583333333331</v>
      </c>
      <c r="DJ14" s="1698">
        <v>84.662500000000009</v>
      </c>
      <c r="DK14" s="1698">
        <v>85.635416666666671</v>
      </c>
      <c r="DL14" s="1698">
        <v>86.635416666666671</v>
      </c>
      <c r="DM14" s="1234">
        <v>87.601388888888891</v>
      </c>
      <c r="DN14" s="1234">
        <v>88.591666666666654</v>
      </c>
      <c r="DO14" s="1234">
        <v>89.560416666666654</v>
      </c>
      <c r="DP14" s="1234">
        <v>90.506944444444443</v>
      </c>
      <c r="DQ14" s="1799">
        <v>91.469444444444449</v>
      </c>
      <c r="DR14" s="1799">
        <v>92.415277777777774</v>
      </c>
      <c r="DS14" s="1799">
        <v>93.351388888888891</v>
      </c>
      <c r="DT14" s="1799">
        <v>94.293055555555554</v>
      </c>
      <c r="DU14" s="1799">
        <v>95.038888888888891</v>
      </c>
      <c r="DV14" s="1799">
        <v>95.97152777777778</v>
      </c>
      <c r="DW14" s="1806">
        <v>96.945833333333326</v>
      </c>
      <c r="DX14" s="1806">
        <v>97.916666666666671</v>
      </c>
      <c r="DY14" s="1806">
        <v>98.916666666666671</v>
      </c>
      <c r="DZ14" s="1806">
        <v>99.854166666666671</v>
      </c>
      <c r="EA14" s="654">
        <v>100.80069444444445</v>
      </c>
      <c r="EB14" s="654">
        <v>101.78958333333333</v>
      </c>
      <c r="EC14" s="654">
        <v>102.78055555555555</v>
      </c>
      <c r="ED14" s="654">
        <v>103.78055555555555</v>
      </c>
      <c r="EE14" s="654">
        <v>104.75486111111111</v>
      </c>
      <c r="EF14" s="654">
        <v>105.52847222222222</v>
      </c>
      <c r="EG14" s="1827">
        <v>105.52847222222222</v>
      </c>
      <c r="EH14" s="1895">
        <v>106.21944444444445</v>
      </c>
      <c r="EI14" s="1895">
        <v>107.18819444444445</v>
      </c>
      <c r="EJ14" s="1895">
        <v>108.15555555555555</v>
      </c>
      <c r="EK14" s="1902">
        <v>109.10555555555555</v>
      </c>
      <c r="EL14" s="1902">
        <v>110.09097222222222</v>
      </c>
      <c r="EM14" s="1902">
        <v>111.0173611111111</v>
      </c>
      <c r="EN14" s="1902">
        <v>111.98472222222222</v>
      </c>
      <c r="EO14" s="1942">
        <v>112.60625</v>
      </c>
      <c r="EP14" s="1949">
        <v>112.60625</v>
      </c>
      <c r="EQ14" s="1949">
        <v>112.60625</v>
      </c>
      <c r="ER14" s="654">
        <v>113.17152777777778</v>
      </c>
      <c r="ES14" s="654">
        <v>114.12847222222223</v>
      </c>
      <c r="ET14" s="654">
        <v>114.38402777777777</v>
      </c>
      <c r="EU14" s="654">
        <v>114.38402777777777</v>
      </c>
      <c r="EV14" s="1972">
        <v>114.38402777777777</v>
      </c>
      <c r="EW14" s="1972">
        <v>114.38402777777777</v>
      </c>
      <c r="EX14" s="1972">
        <v>114.53333333333333</v>
      </c>
      <c r="EY14" s="1979">
        <v>115.28541666666666</v>
      </c>
      <c r="EZ14" s="1979">
        <v>116.28541666666666</v>
      </c>
      <c r="FA14" s="1979">
        <v>117.21041666666667</v>
      </c>
      <c r="FB14" s="1979">
        <v>118.21041666666667</v>
      </c>
      <c r="FC14" s="2021">
        <v>119.21041666666667</v>
      </c>
      <c r="FD14" s="2021">
        <v>120.14166666666667</v>
      </c>
      <c r="FE14" s="2021">
        <v>121.13333333333333</v>
      </c>
      <c r="FF14" s="2023" t="s">
        <v>402</v>
      </c>
      <c r="FG14" s="2023" t="s">
        <v>403</v>
      </c>
      <c r="FH14" s="2023" t="s">
        <v>404</v>
      </c>
      <c r="FI14" s="2023" t="s">
        <v>405</v>
      </c>
      <c r="FJ14" s="2063">
        <v>125.41805555555555</v>
      </c>
      <c r="FK14" s="2063">
        <v>126.16388888888889</v>
      </c>
      <c r="FL14" s="2063">
        <v>127.14305555555556</v>
      </c>
      <c r="FM14" s="2063">
        <v>128.11736111111111</v>
      </c>
      <c r="FN14" s="2070">
        <v>129.06527777777777</v>
      </c>
      <c r="FO14" s="2070">
        <v>130.04722222222222</v>
      </c>
      <c r="FP14" s="2070">
        <v>131.04722222222222</v>
      </c>
      <c r="FQ14" s="2094">
        <v>132.04722222222222</v>
      </c>
      <c r="FR14" s="2094">
        <v>133.04722222222222</v>
      </c>
      <c r="FS14" s="2094">
        <v>134.00972222222222</v>
      </c>
      <c r="FT14" s="2101">
        <v>134.97361111111113</v>
      </c>
      <c r="FU14" s="2101">
        <v>135.97361111111113</v>
      </c>
      <c r="FV14" s="2101">
        <v>136.97361111111113</v>
      </c>
      <c r="FW14" s="2101">
        <v>137.97361111111113</v>
      </c>
      <c r="FX14" s="2150">
        <v>138.86180555555555</v>
      </c>
      <c r="FY14" s="2150">
        <v>139.78194444444443</v>
      </c>
      <c r="FZ14" s="2150">
        <v>140.75277777777777</v>
      </c>
      <c r="GA14" s="2157">
        <v>141.75277777777777</v>
      </c>
      <c r="GB14" s="2157">
        <v>142.73888888888888</v>
      </c>
      <c r="GC14" s="2157">
        <v>143.69027777777777</v>
      </c>
      <c r="GD14" s="2157">
        <v>144.69027777777777</v>
      </c>
      <c r="GE14" s="2193">
        <v>145.67013888888889</v>
      </c>
      <c r="GF14" s="2193">
        <v>146.65277777777777</v>
      </c>
      <c r="GG14" s="2193">
        <v>147.64513888888888</v>
      </c>
      <c r="GH14" s="2200">
        <v>148.64513888888888</v>
      </c>
      <c r="GI14" s="2200">
        <v>148.97152777777777</v>
      </c>
      <c r="GJ14" s="2200">
        <v>149.65902777777777</v>
      </c>
      <c r="GK14" s="2200">
        <v>150.65902777777777</v>
      </c>
      <c r="GL14" s="2236">
        <v>151.65902777777777</v>
      </c>
      <c r="GM14" s="2236">
        <v>152.63472222222222</v>
      </c>
      <c r="GN14" s="2236">
        <v>153.60277777777779</v>
      </c>
      <c r="GO14" s="2243">
        <v>154.45208333333332</v>
      </c>
      <c r="GP14" s="2243">
        <v>155.375</v>
      </c>
      <c r="GQ14" s="2243">
        <v>156.375</v>
      </c>
      <c r="GR14" s="2243">
        <v>157.375</v>
      </c>
      <c r="GS14" s="2262">
        <v>158.375</v>
      </c>
      <c r="GT14" s="2262">
        <v>158.92708333333334</v>
      </c>
      <c r="GU14" s="2262">
        <v>159.44652777777779</v>
      </c>
      <c r="GV14" s="2262">
        <v>159.44652777777779</v>
      </c>
      <c r="GW14" s="2262">
        <v>160.44652777777779</v>
      </c>
      <c r="GX14" s="2262">
        <v>161.44652777777779</v>
      </c>
      <c r="GY14" s="604">
        <v>162.44652777777779</v>
      </c>
      <c r="GZ14" s="2282">
        <v>163.14444444444445</v>
      </c>
      <c r="HA14" s="2282">
        <v>163.85694444444445</v>
      </c>
      <c r="HB14" s="2282">
        <v>163.85694444444445</v>
      </c>
      <c r="HC14" s="2306">
        <v>163.85694444444445</v>
      </c>
      <c r="HD14" s="2306">
        <v>163.85694444444445</v>
      </c>
      <c r="HE14" s="2306">
        <v>163.85694444444445</v>
      </c>
      <c r="HF14" s="2306">
        <v>163.85694444444445</v>
      </c>
    </row>
    <row r="15" spans="1:214" s="654" customFormat="1" x14ac:dyDescent="0.25">
      <c r="A15" s="423">
        <f t="shared" si="70"/>
        <v>14</v>
      </c>
      <c r="B15" s="654">
        <f>B.Diario!B15</f>
        <v>0</v>
      </c>
      <c r="C15" s="655"/>
      <c r="D15" s="655"/>
      <c r="E15" s="439">
        <v>0.1388888888888889</v>
      </c>
      <c r="F15" s="439">
        <v>0.38680555555555557</v>
      </c>
      <c r="G15" s="439">
        <v>0.38680555555555557</v>
      </c>
      <c r="H15" s="439">
        <v>0.39374999999999999</v>
      </c>
      <c r="I15" s="439">
        <v>0.4916666666666667</v>
      </c>
      <c r="J15" s="439">
        <v>0.52638888888888891</v>
      </c>
      <c r="K15" s="439">
        <v>0.53333333333333333</v>
      </c>
      <c r="L15" s="439">
        <v>0.5854166666666667</v>
      </c>
      <c r="M15" s="659">
        <v>0.59791666666666665</v>
      </c>
      <c r="N15" s="439">
        <v>0.67083333333333339</v>
      </c>
      <c r="O15" s="439">
        <v>0.69305555555555554</v>
      </c>
      <c r="P15" s="439">
        <v>0.7715277777777777</v>
      </c>
      <c r="Q15" s="439">
        <v>0.79305555555555562</v>
      </c>
      <c r="R15" s="592">
        <v>0.82777777777777783</v>
      </c>
      <c r="S15" s="592">
        <v>0.95486111111111116</v>
      </c>
      <c r="T15" s="657">
        <v>1.9548611111111109</v>
      </c>
      <c r="U15" s="657" t="s">
        <v>297</v>
      </c>
      <c r="V15" s="657">
        <v>3.4340277777777781</v>
      </c>
      <c r="W15" s="658">
        <v>4.375</v>
      </c>
      <c r="X15" s="658">
        <v>4.7777777777777777</v>
      </c>
      <c r="Y15" s="658">
        <v>4.8159722222222223</v>
      </c>
      <c r="Z15" s="672" t="s">
        <v>309</v>
      </c>
      <c r="AA15" s="658">
        <v>4.9861111111111116</v>
      </c>
      <c r="AB15" s="706">
        <v>4.9861111111111116</v>
      </c>
      <c r="AC15" s="720">
        <v>5.0048611111111105</v>
      </c>
      <c r="AD15" s="741">
        <v>5.0048611111111105</v>
      </c>
      <c r="AE15" s="748">
        <v>5.0048611111111105</v>
      </c>
      <c r="AF15" s="755">
        <v>5.0048611111111105</v>
      </c>
      <c r="AG15" s="604">
        <v>5.260416666666667</v>
      </c>
      <c r="AH15" s="785">
        <v>6.260416666666667</v>
      </c>
      <c r="AI15" s="798">
        <v>7.260416666666667</v>
      </c>
      <c r="AJ15" s="798">
        <v>8.1423611111111107</v>
      </c>
      <c r="AK15" s="798">
        <v>9.1423611111111107</v>
      </c>
      <c r="AL15" s="798">
        <v>10.142361111111111</v>
      </c>
      <c r="AM15" s="798">
        <v>10.459722222222222</v>
      </c>
      <c r="AN15" s="798">
        <v>11.056944444444445</v>
      </c>
      <c r="AO15" s="798">
        <v>11.173611111111112</v>
      </c>
      <c r="AP15" s="798">
        <v>11.238888888888889</v>
      </c>
      <c r="AQ15" s="604">
        <v>11.250694444444443</v>
      </c>
      <c r="AR15" s="604">
        <v>11.447222222222223</v>
      </c>
      <c r="AS15" s="604">
        <v>12.447222222222223</v>
      </c>
      <c r="AT15" s="915">
        <v>13.034027777777778</v>
      </c>
      <c r="AU15" s="946">
        <v>13.104166666666666</v>
      </c>
      <c r="AV15" s="960">
        <v>13.163194444444445</v>
      </c>
      <c r="AW15" s="659">
        <v>13.24861111111111</v>
      </c>
      <c r="AX15" s="1016">
        <v>13.272222222222224</v>
      </c>
      <c r="AY15" s="1023">
        <v>13.284722222222221</v>
      </c>
      <c r="AZ15" s="1044">
        <v>13.411111111111111</v>
      </c>
      <c r="BA15" s="1058">
        <v>14.411111111111111</v>
      </c>
      <c r="BB15" s="1058">
        <v>15.320833333333333</v>
      </c>
      <c r="BC15" s="1058">
        <v>16.320833333333333</v>
      </c>
      <c r="BD15" s="1058">
        <v>17.320833333333333</v>
      </c>
      <c r="BE15" s="1153">
        <v>18.320833333333333</v>
      </c>
      <c r="BF15" s="1160">
        <v>19.320833333333333</v>
      </c>
      <c r="BG15" s="654">
        <v>20.320833333333333</v>
      </c>
      <c r="BH15" s="1175">
        <v>20.543055555555558</v>
      </c>
      <c r="BI15" s="1206">
        <v>21.318749999999998</v>
      </c>
      <c r="BJ15" s="1206">
        <v>22.265972222222221</v>
      </c>
      <c r="BK15" s="1206">
        <v>22.970138888888886</v>
      </c>
      <c r="BL15" s="1206">
        <v>23.305555555555557</v>
      </c>
      <c r="BM15" s="1206">
        <v>23.305555555555557</v>
      </c>
      <c r="BN15" s="1206">
        <v>23.305555555555557</v>
      </c>
      <c r="BO15" s="1206">
        <v>23.347916666666666</v>
      </c>
      <c r="BP15" s="1247">
        <v>23.375</v>
      </c>
      <c r="BQ15" s="1247">
        <v>23.396527777777777</v>
      </c>
      <c r="BR15" s="1247">
        <v>23.405555555555555</v>
      </c>
      <c r="BS15" s="1247">
        <v>23.419444444444444</v>
      </c>
      <c r="BT15" s="1247">
        <v>23.419444444444448</v>
      </c>
      <c r="BU15" s="1247">
        <v>23.432638888888889</v>
      </c>
      <c r="BV15" s="1247">
        <v>23.432638888888889</v>
      </c>
      <c r="BW15" s="1302">
        <v>23.432638888888889</v>
      </c>
      <c r="BX15" s="654">
        <v>23.461111111111112</v>
      </c>
      <c r="BY15" s="654">
        <v>23.461111111111112</v>
      </c>
      <c r="BZ15" s="654">
        <v>23.522222222222222</v>
      </c>
      <c r="CA15" s="654">
        <v>23.522222222222222</v>
      </c>
      <c r="CB15" s="654">
        <v>23.529166666666669</v>
      </c>
      <c r="CC15" s="1312">
        <v>23.529166666666669</v>
      </c>
      <c r="CD15" s="1326">
        <v>23.529166666666669</v>
      </c>
      <c r="CE15" s="1326">
        <v>23.737500000000001</v>
      </c>
      <c r="CF15" s="1409">
        <v>23.737500000000001</v>
      </c>
      <c r="CG15" s="1423">
        <v>23.737500000000001</v>
      </c>
      <c r="CH15" s="1437">
        <v>23.855555555555554</v>
      </c>
      <c r="CI15" s="1451">
        <v>24.089583333333334</v>
      </c>
      <c r="CJ15" s="1465">
        <v>24.089583333333334</v>
      </c>
      <c r="CK15" s="1490">
        <v>24.193055555555556</v>
      </c>
      <c r="CL15" s="1490">
        <v>24.251388888888886</v>
      </c>
      <c r="CM15" s="1490">
        <v>24.283333333333331</v>
      </c>
      <c r="CN15" s="1505">
        <v>24.299305555555552</v>
      </c>
      <c r="CO15" s="1512">
        <v>24.299305555555552</v>
      </c>
      <c r="CP15" s="1519">
        <v>24.310416666666669</v>
      </c>
      <c r="CQ15" s="1533">
        <v>24.310416666666669</v>
      </c>
      <c r="CR15" s="1569">
        <v>24.331944444444446</v>
      </c>
      <c r="CS15" s="1584">
        <v>24.354861111111109</v>
      </c>
      <c r="CT15" s="1584">
        <v>24.397222222222222</v>
      </c>
      <c r="CU15" s="1584">
        <v>24.397222222222222</v>
      </c>
      <c r="CV15" s="1619">
        <v>24.459027777777777</v>
      </c>
      <c r="CW15" s="1612">
        <v>24.459027777777777</v>
      </c>
      <c r="CX15" s="1612">
        <v>24.495138888888889</v>
      </c>
      <c r="CY15" s="1633">
        <v>24.601388888888888</v>
      </c>
      <c r="CZ15" s="1633">
        <v>24.956944444444446</v>
      </c>
      <c r="DA15" s="1633">
        <v>24.965277777777775</v>
      </c>
      <c r="DB15" s="1633">
        <v>24.965277777777775</v>
      </c>
      <c r="DC15" s="1633">
        <v>25.15625</v>
      </c>
      <c r="DD15" s="1633">
        <v>25.15625</v>
      </c>
      <c r="DE15" s="1662">
        <v>25.196527777777778</v>
      </c>
      <c r="DF15" s="1691">
        <v>25.222916666666666</v>
      </c>
      <c r="DG15" s="1691">
        <v>25.250694444444445</v>
      </c>
      <c r="DH15" s="1691">
        <v>25.250694444444445</v>
      </c>
      <c r="DI15" s="1698">
        <v>25.310416666666669</v>
      </c>
      <c r="DJ15" s="1698">
        <v>25.337500000000002</v>
      </c>
      <c r="DK15" s="1698">
        <v>25.364583333333332</v>
      </c>
      <c r="DL15" s="1698">
        <v>25.364583333333332</v>
      </c>
      <c r="DM15" s="1234">
        <v>25.398611111111112</v>
      </c>
      <c r="DN15" s="1234">
        <v>25.408333333333331</v>
      </c>
      <c r="DO15" s="1234">
        <v>25.439583333333331</v>
      </c>
      <c r="DP15" s="1234">
        <v>25.493055555555557</v>
      </c>
      <c r="DQ15" s="1799">
        <v>25.530555555555555</v>
      </c>
      <c r="DR15" s="1799">
        <v>25.584722222222222</v>
      </c>
      <c r="DS15" s="1799">
        <v>25.648611111111112</v>
      </c>
      <c r="DT15" s="1799">
        <v>25.706944444444446</v>
      </c>
      <c r="DU15" s="1799">
        <v>25.961111111111112</v>
      </c>
      <c r="DV15" s="1799">
        <v>26.02847222222222</v>
      </c>
      <c r="DW15" s="1806">
        <v>26.054166666666664</v>
      </c>
      <c r="DX15" s="1806">
        <v>26.083333333333332</v>
      </c>
      <c r="DY15" s="1806">
        <v>26.083333333333332</v>
      </c>
      <c r="DZ15" s="1806">
        <v>26.145833333333332</v>
      </c>
      <c r="EA15" s="654">
        <v>26.199305555555554</v>
      </c>
      <c r="EB15" s="654">
        <v>26.210416666666664</v>
      </c>
      <c r="EC15" s="654">
        <v>26.219444444444445</v>
      </c>
      <c r="ED15" s="654">
        <v>26.219444444444445</v>
      </c>
      <c r="EE15" s="654">
        <v>26.245138888888889</v>
      </c>
      <c r="EF15" s="654">
        <v>26.47152777777778</v>
      </c>
      <c r="EG15" s="1827">
        <v>27.47152777777778</v>
      </c>
      <c r="EH15" s="1895">
        <v>27.780555555555555</v>
      </c>
      <c r="EI15" s="1895">
        <v>27.811805555555555</v>
      </c>
      <c r="EJ15" s="1895">
        <v>27.844444444444445</v>
      </c>
      <c r="EK15" s="1902">
        <v>27.894444444444446</v>
      </c>
      <c r="EL15" s="1902">
        <v>27.90902777777778</v>
      </c>
      <c r="EM15" s="1902">
        <v>27.982638888888889</v>
      </c>
      <c r="EN15" s="1902">
        <v>28.015277777777779</v>
      </c>
      <c r="EO15" s="1942">
        <v>28.393750000000001</v>
      </c>
      <c r="EP15" s="1949">
        <v>29.393750000000001</v>
      </c>
      <c r="EQ15" s="1949">
        <v>30.393750000000001</v>
      </c>
      <c r="ER15" s="654">
        <v>30.828472222222221</v>
      </c>
      <c r="ES15" s="654">
        <v>30.871527777777775</v>
      </c>
      <c r="ET15" s="654">
        <v>31.615972222222222</v>
      </c>
      <c r="EU15" s="654">
        <v>32.615972222222219</v>
      </c>
      <c r="EV15" s="1972">
        <v>33.615972222222226</v>
      </c>
      <c r="EW15" s="1972">
        <v>34.615972222222226</v>
      </c>
      <c r="EX15" s="1972">
        <v>35.466666666666669</v>
      </c>
      <c r="EY15" s="1979">
        <v>35.71458333333333</v>
      </c>
      <c r="EZ15" s="1979">
        <v>35.71458333333333</v>
      </c>
      <c r="FA15" s="1979">
        <v>35.789583333333333</v>
      </c>
      <c r="FB15" s="1979">
        <v>35.789583333333333</v>
      </c>
      <c r="FC15" s="2021">
        <v>35.789583333333333</v>
      </c>
      <c r="FD15" s="2021">
        <v>35.858333333333334</v>
      </c>
      <c r="FE15" s="2021">
        <v>35.866666666666667</v>
      </c>
      <c r="FF15" s="2023" t="s">
        <v>406</v>
      </c>
      <c r="FG15" s="2023" t="s">
        <v>407</v>
      </c>
      <c r="FH15" s="2023" t="s">
        <v>408</v>
      </c>
      <c r="FI15" s="2023" t="s">
        <v>409</v>
      </c>
      <c r="FJ15" s="2063">
        <v>36.581944444444446</v>
      </c>
      <c r="FK15" s="2063">
        <v>36.836111111111116</v>
      </c>
      <c r="FL15" s="2063">
        <v>36.856944444444444</v>
      </c>
      <c r="FM15" s="2063">
        <v>36.882638888888884</v>
      </c>
      <c r="FN15" s="2070">
        <v>36.93472222222222</v>
      </c>
      <c r="FO15" s="2070">
        <v>36.952777777777776</v>
      </c>
      <c r="FP15" s="2070">
        <v>36.952777777777776</v>
      </c>
      <c r="FQ15" s="2094">
        <v>36.952777777777776</v>
      </c>
      <c r="FR15" s="2094">
        <v>36.952777777777776</v>
      </c>
      <c r="FS15" s="2094">
        <v>36.990277777777777</v>
      </c>
      <c r="FT15" s="2101">
        <v>37.026388888888889</v>
      </c>
      <c r="FU15" s="2101">
        <v>37.026388888888889</v>
      </c>
      <c r="FV15" s="2101">
        <v>37.026388888888889</v>
      </c>
      <c r="FW15" s="2101">
        <v>37.026388888888889</v>
      </c>
      <c r="FX15" s="2150">
        <v>37.138194444444444</v>
      </c>
      <c r="FY15" s="2150">
        <v>37.218055555555559</v>
      </c>
      <c r="FZ15" s="2150">
        <v>37.24722222222222</v>
      </c>
      <c r="GA15" s="2157">
        <v>37.24722222222222</v>
      </c>
      <c r="GB15" s="2157" t="s">
        <v>410</v>
      </c>
      <c r="GC15" s="2157" t="s">
        <v>411</v>
      </c>
      <c r="GD15" s="2157">
        <v>37.30972222222222</v>
      </c>
      <c r="GE15" s="2193">
        <v>37.329861111111107</v>
      </c>
      <c r="GF15" s="2193">
        <v>37.347222222222221</v>
      </c>
      <c r="GG15" s="2193" t="s">
        <v>412</v>
      </c>
      <c r="GH15" s="2200">
        <v>37.354861111111113</v>
      </c>
      <c r="GI15" s="2200" t="s">
        <v>413</v>
      </c>
      <c r="GJ15" s="2200" t="s">
        <v>414</v>
      </c>
      <c r="GK15" s="2200">
        <v>38.34097222222222</v>
      </c>
      <c r="GL15" s="2236">
        <v>38.34097222222222</v>
      </c>
      <c r="GM15" s="2236">
        <v>38.365277777777777</v>
      </c>
      <c r="GN15" s="2236">
        <v>38.397222222222219</v>
      </c>
      <c r="GO15" s="2243">
        <v>38.547916666666666</v>
      </c>
      <c r="GP15" s="2243">
        <v>38.625</v>
      </c>
      <c r="GQ15" s="2243">
        <v>38.625</v>
      </c>
      <c r="GR15" s="2243">
        <v>38.625</v>
      </c>
      <c r="GS15" s="2262">
        <v>38.625</v>
      </c>
      <c r="GT15" s="2262">
        <v>39.072916666666664</v>
      </c>
      <c r="GU15" s="2262">
        <v>39.553472222222219</v>
      </c>
      <c r="GV15" s="2262">
        <v>40.553472222222219</v>
      </c>
      <c r="GW15" s="2262">
        <v>40.553472222222219</v>
      </c>
      <c r="GX15" s="2262">
        <v>40.553472222222219</v>
      </c>
      <c r="GY15" s="604">
        <v>40.553472222222219</v>
      </c>
      <c r="GZ15" s="604">
        <v>40.855555555555554</v>
      </c>
      <c r="HA15" s="604">
        <v>41.143055555555556</v>
      </c>
      <c r="HB15" s="604">
        <v>42.143055555555556</v>
      </c>
      <c r="HC15" s="604">
        <v>42.143055555555556</v>
      </c>
      <c r="HD15" s="604">
        <v>42.143055555555556</v>
      </c>
      <c r="HE15" s="604">
        <v>42.143055555555556</v>
      </c>
      <c r="HF15" s="604">
        <v>42.143055555555556</v>
      </c>
    </row>
    <row r="16" spans="1:214" x14ac:dyDescent="0.25">
      <c r="A16" s="423">
        <f t="shared" si="70"/>
        <v>15</v>
      </c>
      <c r="B16" s="77">
        <f>B.Diario!B16</f>
        <v>0</v>
      </c>
      <c r="C16" s="66"/>
      <c r="D16" s="66"/>
      <c r="E16" s="438">
        <v>86.13</v>
      </c>
      <c r="F16" s="438">
        <v>80.67</v>
      </c>
      <c r="G16" s="438">
        <v>87.11</v>
      </c>
      <c r="H16" s="438">
        <v>90.16</v>
      </c>
      <c r="I16" s="438">
        <v>90.17</v>
      </c>
      <c r="J16" s="438">
        <v>91.23</v>
      </c>
      <c r="K16" s="438">
        <v>92.38</v>
      </c>
      <c r="L16" s="443">
        <v>92.68</v>
      </c>
      <c r="M16" s="85">
        <v>93.36</v>
      </c>
      <c r="N16" s="466">
        <v>93.29</v>
      </c>
      <c r="O16" s="479">
        <v>93.7</v>
      </c>
      <c r="P16" s="512">
        <v>93.57</v>
      </c>
      <c r="Q16" s="85">
        <v>93.9</v>
      </c>
      <c r="R16" s="544">
        <v>94.09</v>
      </c>
      <c r="S16" s="586">
        <v>93.63</v>
      </c>
      <c r="T16" s="276">
        <v>87.78</v>
      </c>
      <c r="U16" s="598">
        <v>82.62</v>
      </c>
      <c r="V16" s="276">
        <v>80.92</v>
      </c>
      <c r="W16" s="626">
        <v>76.97</v>
      </c>
      <c r="X16" s="632">
        <v>76.11</v>
      </c>
      <c r="Y16" s="638">
        <v>77.069999999999993</v>
      </c>
      <c r="Z16" s="674">
        <v>78.11</v>
      </c>
      <c r="AA16" s="650">
        <v>78.319999999999993</v>
      </c>
      <c r="AB16" s="702">
        <v>79.22</v>
      </c>
      <c r="AC16" s="715">
        <v>79.98</v>
      </c>
      <c r="AD16" s="737">
        <v>80.75</v>
      </c>
      <c r="AE16" s="744">
        <v>81.459999999999994</v>
      </c>
      <c r="AF16" s="751">
        <v>82.13</v>
      </c>
      <c r="AG16" s="299">
        <v>81.86</v>
      </c>
      <c r="AH16" s="781">
        <v>79.13</v>
      </c>
      <c r="AI16" s="794">
        <v>76.58</v>
      </c>
      <c r="AJ16" s="299">
        <v>74.55</v>
      </c>
      <c r="AK16" s="834">
        <v>72.3</v>
      </c>
      <c r="AL16" s="834">
        <v>70.17</v>
      </c>
      <c r="AM16" s="793">
        <v>70.11</v>
      </c>
      <c r="AN16" s="299">
        <v>69.290000000000006</v>
      </c>
      <c r="AO16" s="877">
        <v>69.8</v>
      </c>
      <c r="AP16" s="877">
        <v>70.42</v>
      </c>
      <c r="AQ16" s="299">
        <v>71.150000000000006</v>
      </c>
      <c r="AR16" s="884">
        <v>71.38</v>
      </c>
      <c r="AS16" s="898">
        <v>69.64</v>
      </c>
      <c r="AT16" s="911">
        <v>68.97</v>
      </c>
      <c r="AU16" s="942">
        <v>69.53</v>
      </c>
      <c r="AV16" s="956">
        <v>70.08</v>
      </c>
      <c r="AW16" s="85">
        <v>70.56</v>
      </c>
      <c r="AX16" s="1012">
        <v>71.150000000000006</v>
      </c>
      <c r="AY16" s="1019">
        <v>71.73</v>
      </c>
      <c r="AZ16" s="1040">
        <v>72.06</v>
      </c>
      <c r="BA16" s="1054">
        <v>70.59</v>
      </c>
      <c r="BB16" s="1102">
        <v>69.36</v>
      </c>
      <c r="BC16" s="1108">
        <v>68</v>
      </c>
      <c r="BD16" s="1114">
        <v>66.69</v>
      </c>
      <c r="BE16" s="1149">
        <v>65.430000000000007</v>
      </c>
      <c r="BF16" s="1156">
        <v>64.22</v>
      </c>
      <c r="BG16" s="83">
        <v>63.05</v>
      </c>
      <c r="BH16" s="1171">
        <v>63.32</v>
      </c>
      <c r="BI16" s="1202">
        <v>62.6</v>
      </c>
      <c r="BJ16" s="1202">
        <v>61.61</v>
      </c>
      <c r="BK16" s="1202">
        <v>61.07</v>
      </c>
      <c r="BL16" s="1202">
        <v>61.16</v>
      </c>
      <c r="BM16" s="1202">
        <v>61.79</v>
      </c>
      <c r="BN16" s="1202">
        <v>62.41</v>
      </c>
      <c r="BO16" s="1202">
        <v>62.94</v>
      </c>
      <c r="BP16" s="1243">
        <v>63.48</v>
      </c>
      <c r="BQ16" s="1243">
        <v>64.010000000000005</v>
      </c>
      <c r="BR16" s="1243">
        <v>64.540000000000006</v>
      </c>
      <c r="BS16" s="1243">
        <v>65.05</v>
      </c>
      <c r="BT16" s="1243">
        <v>65.56</v>
      </c>
      <c r="BU16" s="1243">
        <v>66.040000000000006</v>
      </c>
      <c r="BV16" s="1243">
        <v>66.52</v>
      </c>
      <c r="BW16" s="1298">
        <v>67</v>
      </c>
      <c r="BX16" s="83">
        <v>67.42</v>
      </c>
      <c r="BY16" s="83">
        <v>67.86</v>
      </c>
      <c r="BZ16" s="83">
        <v>68.209999999999994</v>
      </c>
      <c r="CA16" s="83">
        <v>68.64</v>
      </c>
      <c r="CB16" s="83">
        <v>69.040000000000006</v>
      </c>
      <c r="CC16" s="1308">
        <v>69.44</v>
      </c>
      <c r="CD16" s="1378">
        <v>69.83</v>
      </c>
      <c r="CE16" s="1391">
        <v>69.95</v>
      </c>
      <c r="CF16" s="1405">
        <v>70.33</v>
      </c>
      <c r="CG16" s="1419">
        <v>70.69</v>
      </c>
      <c r="CH16" s="1433">
        <v>70.91</v>
      </c>
      <c r="CI16" s="1447">
        <v>70.98</v>
      </c>
      <c r="CJ16" s="1461">
        <v>71.319999999999993</v>
      </c>
      <c r="CK16" s="1486">
        <v>71.540000000000006</v>
      </c>
      <c r="CL16" s="1486">
        <v>71.8</v>
      </c>
      <c r="CM16" s="1486">
        <v>72.09</v>
      </c>
      <c r="CN16" s="1501">
        <v>72.39</v>
      </c>
      <c r="CO16" s="1508">
        <v>72.7</v>
      </c>
      <c r="CP16" s="1515">
        <v>72.989999999999995</v>
      </c>
      <c r="CQ16" s="1529">
        <v>73.290000000000006</v>
      </c>
      <c r="CR16" s="1565">
        <v>73.55</v>
      </c>
      <c r="CS16" s="1580">
        <v>73.81</v>
      </c>
      <c r="CT16" s="1580">
        <v>74.05</v>
      </c>
      <c r="CU16" s="1580">
        <v>74.319999999999993</v>
      </c>
      <c r="CV16" s="1615">
        <v>74.52</v>
      </c>
      <c r="CW16" s="1608">
        <v>74.78</v>
      </c>
      <c r="CX16" s="1608">
        <v>75</v>
      </c>
      <c r="CY16" s="1629">
        <v>75.150000000000006</v>
      </c>
      <c r="CZ16" s="1629">
        <v>75.040000000000006</v>
      </c>
      <c r="DA16" s="1629">
        <v>75.28</v>
      </c>
      <c r="DB16" s="1629">
        <v>75.52</v>
      </c>
      <c r="DC16" s="1629">
        <v>75.58</v>
      </c>
      <c r="DD16" s="1629">
        <v>75.81</v>
      </c>
      <c r="DE16" s="1658">
        <v>76.040000000000006</v>
      </c>
      <c r="DF16" s="1687">
        <v>76.2</v>
      </c>
      <c r="DG16" s="1687">
        <v>76.400000000000006</v>
      </c>
      <c r="DH16" s="1687">
        <v>76.62</v>
      </c>
      <c r="DI16" s="1694">
        <v>76.78</v>
      </c>
      <c r="DJ16" s="1694">
        <v>76.97</v>
      </c>
      <c r="DK16" s="1694">
        <v>77.150000000000006</v>
      </c>
      <c r="DL16" s="1694">
        <v>77.349999999999994</v>
      </c>
      <c r="DM16" s="299">
        <v>77.52</v>
      </c>
      <c r="DN16" s="299">
        <v>77.709999999999994</v>
      </c>
      <c r="DO16" s="299">
        <v>77.88</v>
      </c>
      <c r="DP16" s="299">
        <v>78.02</v>
      </c>
      <c r="DQ16" s="1795">
        <v>78.180000000000007</v>
      </c>
      <c r="DR16" s="1795">
        <v>78.319999999999993</v>
      </c>
      <c r="DS16" s="1795">
        <v>78.45</v>
      </c>
      <c r="DT16" s="1795">
        <v>78.58</v>
      </c>
      <c r="DU16" s="1795">
        <v>78.540000000000006</v>
      </c>
      <c r="DV16" s="1795">
        <v>78.67</v>
      </c>
      <c r="DW16" s="1802">
        <v>78.819999999999993</v>
      </c>
      <c r="DX16" s="1802">
        <v>78.97</v>
      </c>
      <c r="DY16" s="1802">
        <v>79.13</v>
      </c>
      <c r="DZ16" s="1802">
        <v>79.25</v>
      </c>
      <c r="EA16" s="83">
        <v>79.37</v>
      </c>
      <c r="EB16" s="83">
        <v>79.52</v>
      </c>
      <c r="EC16" s="83">
        <v>79.67</v>
      </c>
      <c r="ED16" s="83">
        <v>79.83</v>
      </c>
      <c r="EE16" s="83">
        <v>79.97</v>
      </c>
      <c r="EF16" s="83">
        <v>79.95</v>
      </c>
      <c r="EG16" s="1823">
        <v>79.34</v>
      </c>
      <c r="EH16" s="1891">
        <v>79.27</v>
      </c>
      <c r="EI16" s="1891">
        <v>79.400000000000006</v>
      </c>
      <c r="EJ16" s="1891">
        <v>79.53</v>
      </c>
      <c r="EK16" s="1898">
        <v>79.64</v>
      </c>
      <c r="EL16" s="1898">
        <v>79.78</v>
      </c>
      <c r="EM16" s="1898">
        <v>79.87</v>
      </c>
      <c r="EN16" s="1898">
        <v>79.989999999999995</v>
      </c>
      <c r="EO16" s="1938">
        <v>79.86</v>
      </c>
      <c r="EP16" s="1945">
        <v>79.3</v>
      </c>
      <c r="EQ16" s="1945">
        <v>78.75</v>
      </c>
      <c r="ER16" s="83">
        <v>78.59</v>
      </c>
      <c r="ES16" s="83">
        <v>78.709999999999994</v>
      </c>
      <c r="ET16" s="83">
        <v>78.349999999999994</v>
      </c>
      <c r="EU16" s="83">
        <v>77.81</v>
      </c>
      <c r="EV16" s="1968">
        <v>77.290000000000006</v>
      </c>
      <c r="EW16" s="1968">
        <v>76.77</v>
      </c>
      <c r="EX16" s="1968">
        <v>76.36</v>
      </c>
      <c r="EY16" s="1975">
        <v>76.349999999999994</v>
      </c>
      <c r="EZ16" s="1975">
        <v>76.5</v>
      </c>
      <c r="FA16" s="1975">
        <v>76.61</v>
      </c>
      <c r="FB16" s="1975">
        <v>76.760000000000005</v>
      </c>
      <c r="FC16" s="2017">
        <v>76.91</v>
      </c>
      <c r="FD16" s="2017">
        <v>77.010000000000005</v>
      </c>
      <c r="FE16" s="2017">
        <v>77.150000000000006</v>
      </c>
      <c r="FF16" s="2025">
        <v>77.290000000000006</v>
      </c>
      <c r="FG16" s="2025">
        <v>77.400000000000006</v>
      </c>
      <c r="FH16" s="2025">
        <v>77.53</v>
      </c>
      <c r="FI16" s="2025">
        <v>77.599999999999994</v>
      </c>
      <c r="FJ16" s="2059">
        <v>77.42</v>
      </c>
      <c r="FK16" s="2059">
        <v>77.400000000000006</v>
      </c>
      <c r="FL16" s="2059">
        <v>77.53</v>
      </c>
      <c r="FM16" s="2059">
        <v>77.650000000000006</v>
      </c>
      <c r="FN16" s="2066">
        <v>77.75</v>
      </c>
      <c r="FO16" s="2066">
        <v>77.87</v>
      </c>
      <c r="FP16" s="2066">
        <v>78</v>
      </c>
      <c r="FQ16" s="2090">
        <v>78.13</v>
      </c>
      <c r="FR16" s="2090">
        <v>78.260000000000005</v>
      </c>
      <c r="FS16" s="2090">
        <v>78.37</v>
      </c>
      <c r="FT16" s="2097">
        <v>78.47</v>
      </c>
      <c r="FU16" s="2097">
        <v>78.599999999999994</v>
      </c>
      <c r="FV16" s="2097">
        <v>78.72</v>
      </c>
      <c r="FW16" s="2097">
        <v>78.84</v>
      </c>
      <c r="FX16" s="2146">
        <v>78.900000000000006</v>
      </c>
      <c r="FY16" s="2146">
        <v>78.97</v>
      </c>
      <c r="FZ16" s="2146">
        <v>79.069999999999993</v>
      </c>
      <c r="GA16" s="2153">
        <v>79.19</v>
      </c>
      <c r="GB16" s="2153">
        <v>79.3</v>
      </c>
      <c r="GC16" s="2153">
        <v>79.39</v>
      </c>
      <c r="GD16" s="2153">
        <v>79.5</v>
      </c>
      <c r="GE16" s="2189">
        <v>79.599999999999994</v>
      </c>
      <c r="GF16" s="2189">
        <v>79.7</v>
      </c>
      <c r="GG16" s="2189">
        <v>79.81</v>
      </c>
      <c r="GH16" s="2196">
        <v>79.92</v>
      </c>
      <c r="GI16" s="2196">
        <v>79.66</v>
      </c>
      <c r="GJ16" s="2196">
        <v>79.61</v>
      </c>
      <c r="GK16" s="2196">
        <v>79.709999999999994</v>
      </c>
      <c r="GL16" s="2232">
        <v>79.819999999999993</v>
      </c>
      <c r="GM16" s="2232">
        <v>79.91</v>
      </c>
      <c r="GN16" s="2232">
        <v>80</v>
      </c>
      <c r="GO16" s="2239">
        <v>80.03</v>
      </c>
      <c r="GP16" s="2239">
        <v>80.09</v>
      </c>
      <c r="GQ16" s="2239">
        <v>80.19</v>
      </c>
      <c r="GR16" s="2239">
        <v>80.290000000000006</v>
      </c>
      <c r="GS16" s="2258">
        <v>80.39</v>
      </c>
      <c r="GT16" s="2258">
        <v>80.27</v>
      </c>
      <c r="GU16" s="2258">
        <v>80.12</v>
      </c>
      <c r="GV16" s="2258">
        <v>79.72</v>
      </c>
      <c r="GW16" s="2258">
        <v>79.819999999999993</v>
      </c>
      <c r="GX16" s="2258">
        <v>79.92</v>
      </c>
      <c r="GY16" s="299">
        <v>80.02</v>
      </c>
      <c r="GZ16" s="2278">
        <v>79.97</v>
      </c>
      <c r="HA16" s="2278">
        <v>79.930000000000007</v>
      </c>
      <c r="HB16" s="2278">
        <v>79.540000000000006</v>
      </c>
      <c r="HC16" s="2302">
        <v>79.540000000000006</v>
      </c>
      <c r="HD16" s="2302">
        <v>79.540000000000006</v>
      </c>
      <c r="HE16" s="2302">
        <v>79.540000000000006</v>
      </c>
      <c r="HF16" s="2302">
        <v>79.540000000000006</v>
      </c>
    </row>
    <row r="17" spans="1:214" x14ac:dyDescent="0.25">
      <c r="A17" s="423">
        <f t="shared" si="70"/>
        <v>16</v>
      </c>
      <c r="B17" s="77">
        <f>B.Diario!B17</f>
        <v>0</v>
      </c>
      <c r="C17" s="66"/>
      <c r="D17" s="66"/>
      <c r="E17" s="438">
        <v>98.47</v>
      </c>
      <c r="F17" s="438">
        <v>99.24</v>
      </c>
      <c r="G17" s="438">
        <v>99.49</v>
      </c>
      <c r="H17" s="438">
        <v>99.62</v>
      </c>
      <c r="I17" s="438">
        <v>99.69</v>
      </c>
      <c r="J17" s="438">
        <v>99.75</v>
      </c>
      <c r="K17" s="438">
        <v>99.68</v>
      </c>
      <c r="L17" s="443">
        <v>99.59</v>
      </c>
      <c r="M17" s="85">
        <v>99.64</v>
      </c>
      <c r="N17" s="466">
        <v>99.67</v>
      </c>
      <c r="O17" s="479">
        <v>99.5</v>
      </c>
      <c r="P17" s="512">
        <v>99.11</v>
      </c>
      <c r="Q17" s="85">
        <v>99.01</v>
      </c>
      <c r="R17" s="544">
        <v>98.83</v>
      </c>
      <c r="S17" s="586">
        <v>98.53</v>
      </c>
      <c r="T17" s="276">
        <v>98.62</v>
      </c>
      <c r="U17" s="598">
        <v>98.71</v>
      </c>
      <c r="V17" s="276">
        <v>98.78</v>
      </c>
      <c r="W17" s="626">
        <v>98.84</v>
      </c>
      <c r="X17" s="632">
        <v>98.9</v>
      </c>
      <c r="Y17" s="638">
        <v>98.95</v>
      </c>
      <c r="Z17" s="674">
        <v>99</v>
      </c>
      <c r="AA17" s="650">
        <v>99.04</v>
      </c>
      <c r="AB17" s="702">
        <v>99.08</v>
      </c>
      <c r="AC17" s="715">
        <v>99.04</v>
      </c>
      <c r="AD17" s="737">
        <v>99.08</v>
      </c>
      <c r="AE17" s="744">
        <v>99.12</v>
      </c>
      <c r="AF17" s="751">
        <v>99.15</v>
      </c>
      <c r="AG17" s="299">
        <v>99.18</v>
      </c>
      <c r="AH17" s="781">
        <v>99.2</v>
      </c>
      <c r="AI17" s="794">
        <v>99.23</v>
      </c>
      <c r="AJ17" s="299">
        <v>99.25</v>
      </c>
      <c r="AK17" s="834">
        <v>99.28</v>
      </c>
      <c r="AL17" s="834">
        <v>99.3</v>
      </c>
      <c r="AM17" s="793">
        <v>99.32</v>
      </c>
      <c r="AN17" s="299">
        <v>99.34</v>
      </c>
      <c r="AO17" s="877">
        <v>99.35</v>
      </c>
      <c r="AP17" s="877">
        <v>99.37</v>
      </c>
      <c r="AQ17" s="299">
        <v>99.36</v>
      </c>
      <c r="AR17" s="884">
        <v>99.3</v>
      </c>
      <c r="AS17" s="898">
        <v>99.32</v>
      </c>
      <c r="AT17" s="911">
        <v>99.33</v>
      </c>
      <c r="AU17" s="942">
        <v>99.26</v>
      </c>
      <c r="AV17" s="956">
        <v>99.28</v>
      </c>
      <c r="AW17" s="85">
        <v>99.2</v>
      </c>
      <c r="AX17" s="1012">
        <v>99.2</v>
      </c>
      <c r="AY17" s="1019">
        <v>99.21</v>
      </c>
      <c r="AZ17" s="1040">
        <v>99.1</v>
      </c>
      <c r="BA17" s="1054">
        <v>99.12</v>
      </c>
      <c r="BB17" s="1102">
        <v>99.14</v>
      </c>
      <c r="BC17" s="1108">
        <v>99.16</v>
      </c>
      <c r="BD17" s="1114">
        <v>99.17</v>
      </c>
      <c r="BE17" s="1149">
        <v>99.19</v>
      </c>
      <c r="BF17" s="1156">
        <v>99.2</v>
      </c>
      <c r="BG17" s="83">
        <v>99.22</v>
      </c>
      <c r="BH17" s="1171">
        <v>99.23</v>
      </c>
      <c r="BI17" s="1202">
        <v>99.24</v>
      </c>
      <c r="BJ17" s="1202">
        <v>99.26</v>
      </c>
      <c r="BK17" s="1202">
        <v>98.89</v>
      </c>
      <c r="BL17" s="1202">
        <v>98.91</v>
      </c>
      <c r="BM17" s="1202">
        <v>98.93</v>
      </c>
      <c r="BN17" s="1202">
        <v>98.94</v>
      </c>
      <c r="BO17" s="1202">
        <v>98.89</v>
      </c>
      <c r="BP17" s="1243">
        <v>98.87</v>
      </c>
      <c r="BQ17" s="1243">
        <v>98.86</v>
      </c>
      <c r="BR17" s="1243">
        <v>98.87</v>
      </c>
      <c r="BS17" s="1243">
        <v>98.86</v>
      </c>
      <c r="BT17" s="1243">
        <v>98.88</v>
      </c>
      <c r="BU17" s="1243">
        <v>98.88</v>
      </c>
      <c r="BV17" s="1243">
        <v>98.89</v>
      </c>
      <c r="BW17" s="1298">
        <v>98.91</v>
      </c>
      <c r="BX17" s="83">
        <v>98.88</v>
      </c>
      <c r="BY17" s="83">
        <v>98.9</v>
      </c>
      <c r="BZ17" s="83">
        <v>98.91</v>
      </c>
      <c r="CA17" s="83">
        <v>98.93</v>
      </c>
      <c r="CB17" s="83">
        <v>98.94</v>
      </c>
      <c r="CC17" s="1308">
        <v>98.96</v>
      </c>
      <c r="CD17" s="1378">
        <v>98.97</v>
      </c>
      <c r="CE17" s="1391">
        <v>98.96</v>
      </c>
      <c r="CF17" s="1405">
        <v>98.97</v>
      </c>
      <c r="CG17" s="1419">
        <v>98.98</v>
      </c>
      <c r="CH17" s="1433">
        <v>99</v>
      </c>
      <c r="CI17" s="1447">
        <v>98.97</v>
      </c>
      <c r="CJ17" s="1461">
        <v>98.98</v>
      </c>
      <c r="CK17" s="1486">
        <v>98.94</v>
      </c>
      <c r="CL17" s="1486">
        <v>98.89</v>
      </c>
      <c r="CM17" s="1486">
        <v>98.86</v>
      </c>
      <c r="CN17" s="1501">
        <v>98.86</v>
      </c>
      <c r="CO17" s="1508">
        <v>98.87</v>
      </c>
      <c r="CP17" s="1515">
        <v>98.87</v>
      </c>
      <c r="CQ17" s="1529">
        <v>98.88</v>
      </c>
      <c r="CR17" s="1565">
        <v>98.87</v>
      </c>
      <c r="CS17" s="1580">
        <v>98.88</v>
      </c>
      <c r="CT17" s="1580">
        <v>98.85</v>
      </c>
      <c r="CU17" s="1580">
        <v>98.86</v>
      </c>
      <c r="CV17" s="1615">
        <v>98.78</v>
      </c>
      <c r="CW17" s="1608">
        <v>98.79</v>
      </c>
      <c r="CX17" s="1608">
        <v>98.81</v>
      </c>
      <c r="CY17" s="1629">
        <v>98.82</v>
      </c>
      <c r="CZ17" s="1629">
        <v>98.83</v>
      </c>
      <c r="DA17" s="1629">
        <v>98.83</v>
      </c>
      <c r="DB17" s="1629">
        <v>98.84</v>
      </c>
      <c r="DC17" s="1629">
        <v>98.85</v>
      </c>
      <c r="DD17" s="1629">
        <v>98.85</v>
      </c>
      <c r="DE17" s="1658">
        <v>98.86</v>
      </c>
      <c r="DF17" s="1687">
        <v>98.87</v>
      </c>
      <c r="DG17" s="1687">
        <v>98.88</v>
      </c>
      <c r="DH17" s="1687">
        <v>98.89</v>
      </c>
      <c r="DI17" s="1694">
        <v>98.85</v>
      </c>
      <c r="DJ17" s="1694">
        <v>98.84</v>
      </c>
      <c r="DK17" s="1694">
        <v>98.83</v>
      </c>
      <c r="DL17" s="1694">
        <v>98.84</v>
      </c>
      <c r="DM17" s="299">
        <v>98.83</v>
      </c>
      <c r="DN17" s="299">
        <v>98.83</v>
      </c>
      <c r="DO17" s="299">
        <v>98.81</v>
      </c>
      <c r="DP17" s="299">
        <v>98.81</v>
      </c>
      <c r="DQ17" s="1795">
        <v>98.81</v>
      </c>
      <c r="DR17" s="1795">
        <v>98.77</v>
      </c>
      <c r="DS17" s="1795">
        <v>98.73</v>
      </c>
      <c r="DT17" s="1795">
        <v>98.72</v>
      </c>
      <c r="DU17" s="1795">
        <v>98.72</v>
      </c>
      <c r="DV17" s="1795">
        <v>98.68</v>
      </c>
      <c r="DW17" s="1802">
        <v>98.67</v>
      </c>
      <c r="DX17" s="1802">
        <v>98.67</v>
      </c>
      <c r="DY17" s="1802">
        <v>98.68</v>
      </c>
      <c r="DZ17" s="1802">
        <v>98.64</v>
      </c>
      <c r="EA17" s="83">
        <v>98.61</v>
      </c>
      <c r="EB17" s="83">
        <v>98.62</v>
      </c>
      <c r="EC17" s="83">
        <v>98.63</v>
      </c>
      <c r="ED17" s="83">
        <v>98.64</v>
      </c>
      <c r="EE17" s="83">
        <v>98.63</v>
      </c>
      <c r="EF17" s="83">
        <v>98.64</v>
      </c>
      <c r="EG17" s="1823">
        <v>98.65</v>
      </c>
      <c r="EH17" s="1891">
        <v>98.66</v>
      </c>
      <c r="EI17" s="1891">
        <v>98.65</v>
      </c>
      <c r="EJ17" s="1891">
        <v>98.63</v>
      </c>
      <c r="EK17" s="1898">
        <v>98.61</v>
      </c>
      <c r="EL17" s="1898">
        <v>98.61</v>
      </c>
      <c r="EM17" s="1898">
        <v>98.58</v>
      </c>
      <c r="EN17" s="1898">
        <v>98.57</v>
      </c>
      <c r="EO17" s="1938">
        <v>98.55</v>
      </c>
      <c r="EP17" s="1945">
        <v>98.56</v>
      </c>
      <c r="EQ17" s="1945">
        <v>98.57</v>
      </c>
      <c r="ER17" s="83">
        <v>98.58</v>
      </c>
      <c r="ES17" s="83">
        <v>98.59</v>
      </c>
      <c r="ET17" s="83">
        <v>98.6</v>
      </c>
      <c r="EU17" s="83">
        <v>98.61</v>
      </c>
      <c r="EV17" s="1968">
        <v>98.62</v>
      </c>
      <c r="EW17" s="1968">
        <v>98.63</v>
      </c>
      <c r="EX17" s="1968">
        <v>98.64</v>
      </c>
      <c r="EY17" s="1975">
        <v>98.65</v>
      </c>
      <c r="EZ17" s="1975">
        <v>98.66</v>
      </c>
      <c r="FA17" s="1975">
        <v>98.62</v>
      </c>
      <c r="FB17" s="1975">
        <v>98.63</v>
      </c>
      <c r="FC17" s="2017">
        <v>98.64</v>
      </c>
      <c r="FD17" s="2017">
        <v>98.65</v>
      </c>
      <c r="FE17" s="2017">
        <v>98.65</v>
      </c>
      <c r="FF17" s="2025">
        <v>98.66</v>
      </c>
      <c r="FG17" s="2025">
        <v>98.63</v>
      </c>
      <c r="FH17" s="2025">
        <v>98.62</v>
      </c>
      <c r="FI17" s="2025">
        <v>98.62</v>
      </c>
      <c r="FJ17" s="2059">
        <v>98.63</v>
      </c>
      <c r="FK17" s="2059">
        <v>98.63</v>
      </c>
      <c r="FL17" s="2059">
        <v>98.63</v>
      </c>
      <c r="FM17" s="2059">
        <v>98.64</v>
      </c>
      <c r="FN17" s="2066">
        <v>98.61</v>
      </c>
      <c r="FO17" s="2066">
        <v>98.61</v>
      </c>
      <c r="FP17" s="2066">
        <v>98.62</v>
      </c>
      <c r="FQ17" s="2090">
        <v>98.63</v>
      </c>
      <c r="FR17" s="2090">
        <v>98.64</v>
      </c>
      <c r="FS17" s="2090">
        <v>98.62</v>
      </c>
      <c r="FT17" s="2097">
        <v>98.61</v>
      </c>
      <c r="FU17" s="2097">
        <v>98.62</v>
      </c>
      <c r="FV17" s="2097">
        <v>98.62</v>
      </c>
      <c r="FW17" s="2097">
        <v>98.63</v>
      </c>
      <c r="FX17" s="2146">
        <v>98.61</v>
      </c>
      <c r="FY17" s="2146">
        <v>98.62</v>
      </c>
      <c r="FZ17" s="2146">
        <v>98.63</v>
      </c>
      <c r="GA17" s="2153">
        <v>98.63</v>
      </c>
      <c r="GB17" s="2153">
        <v>98.63</v>
      </c>
      <c r="GC17" s="2153">
        <v>98.61</v>
      </c>
      <c r="GD17" s="2153">
        <v>98.62</v>
      </c>
      <c r="GE17" s="2189">
        <v>98.62</v>
      </c>
      <c r="GF17" s="2189">
        <v>98.62</v>
      </c>
      <c r="GG17" s="2189">
        <v>98.62</v>
      </c>
      <c r="GH17" s="2196">
        <v>98.63</v>
      </c>
      <c r="GI17" s="2196">
        <v>98.64</v>
      </c>
      <c r="GJ17" s="2196">
        <v>98.65</v>
      </c>
      <c r="GK17" s="2196">
        <v>98.65</v>
      </c>
      <c r="GL17" s="2232">
        <v>98.66</v>
      </c>
      <c r="GM17" s="2232">
        <v>98.65</v>
      </c>
      <c r="GN17" s="2232">
        <v>98.64</v>
      </c>
      <c r="GO17" s="2239">
        <v>98.65</v>
      </c>
      <c r="GP17" s="2239">
        <v>98.66</v>
      </c>
      <c r="GQ17" s="2239">
        <v>98.67</v>
      </c>
      <c r="GR17" s="2239">
        <v>98.67</v>
      </c>
      <c r="GS17" s="2258">
        <v>98.68</v>
      </c>
      <c r="GT17" s="2258">
        <v>98.69</v>
      </c>
      <c r="GU17" s="2258">
        <v>98.69</v>
      </c>
      <c r="GV17" s="2258">
        <v>98.7</v>
      </c>
      <c r="GW17" s="2258">
        <v>98.71</v>
      </c>
      <c r="GX17" s="2258">
        <v>98.71</v>
      </c>
      <c r="GY17" s="299">
        <v>98.72</v>
      </c>
      <c r="GZ17" s="2278">
        <v>98.72</v>
      </c>
      <c r="HA17" s="2278">
        <v>98.73</v>
      </c>
      <c r="HB17" s="2278">
        <v>98.74</v>
      </c>
      <c r="HC17" s="2302">
        <v>98.74</v>
      </c>
      <c r="HD17" s="2302">
        <v>98.74</v>
      </c>
      <c r="HE17" s="2302">
        <v>98.74</v>
      </c>
      <c r="HF17" s="2302">
        <v>98.74</v>
      </c>
    </row>
    <row r="18" spans="1:214" x14ac:dyDescent="0.25">
      <c r="A18" s="423">
        <f t="shared" si="70"/>
        <v>17</v>
      </c>
      <c r="B18" s="77">
        <f>B.Diario!B18</f>
        <v>0</v>
      </c>
      <c r="C18" s="66"/>
      <c r="D18" s="66"/>
      <c r="E18" s="438">
        <v>87.65</v>
      </c>
      <c r="F18" s="438">
        <v>81.430000000000007</v>
      </c>
      <c r="G18" s="438">
        <v>87.62</v>
      </c>
      <c r="H18" s="438">
        <v>90.54</v>
      </c>
      <c r="I18" s="438">
        <v>90.47</v>
      </c>
      <c r="J18" s="438">
        <v>91.48</v>
      </c>
      <c r="K18" s="438">
        <v>92.7</v>
      </c>
      <c r="L18" s="443">
        <v>93.09</v>
      </c>
      <c r="M18" s="85">
        <v>93.72</v>
      </c>
      <c r="N18" s="466">
        <v>93.62</v>
      </c>
      <c r="O18" s="479">
        <v>94.2</v>
      </c>
      <c r="P18" s="513">
        <v>94.46</v>
      </c>
      <c r="Q18" s="484">
        <v>94.89</v>
      </c>
      <c r="R18" s="544">
        <v>95.26</v>
      </c>
      <c r="S18" s="586">
        <v>95.57</v>
      </c>
      <c r="T18" s="276">
        <v>95.85</v>
      </c>
      <c r="U18" s="598">
        <v>96.09</v>
      </c>
      <c r="V18" s="276">
        <v>96.31</v>
      </c>
      <c r="W18" s="626">
        <v>96.51</v>
      </c>
      <c r="X18" s="632">
        <v>96.68</v>
      </c>
      <c r="Y18" s="638">
        <v>96.66</v>
      </c>
      <c r="Z18" s="674">
        <v>96.81</v>
      </c>
      <c r="AA18" s="650">
        <v>96.21</v>
      </c>
      <c r="AB18" s="702">
        <v>96.37</v>
      </c>
      <c r="AC18" s="715">
        <v>96.51</v>
      </c>
      <c r="AD18" s="737">
        <v>96.64</v>
      </c>
      <c r="AE18" s="744">
        <v>96.77</v>
      </c>
      <c r="AF18" s="751">
        <v>96.88</v>
      </c>
      <c r="AG18" s="299">
        <v>96.99</v>
      </c>
      <c r="AH18" s="781">
        <v>97.09</v>
      </c>
      <c r="AI18" s="794">
        <v>97.19</v>
      </c>
      <c r="AJ18" s="299">
        <v>97.27</v>
      </c>
      <c r="AK18" s="834">
        <v>97.36</v>
      </c>
      <c r="AL18" s="834">
        <v>97.43</v>
      </c>
      <c r="AM18" s="793">
        <v>97.2</v>
      </c>
      <c r="AN18" s="299">
        <v>95.62</v>
      </c>
      <c r="AO18" s="877">
        <v>95.42</v>
      </c>
      <c r="AP18" s="877">
        <v>95.37</v>
      </c>
      <c r="AQ18" s="299">
        <v>95.49</v>
      </c>
      <c r="AR18" s="884">
        <v>95.6</v>
      </c>
      <c r="AS18" s="898">
        <v>95.71</v>
      </c>
      <c r="AT18" s="911">
        <v>95.81</v>
      </c>
      <c r="AU18" s="942">
        <v>95.91</v>
      </c>
      <c r="AV18" s="956">
        <v>95.89</v>
      </c>
      <c r="AW18" s="85">
        <v>95.88</v>
      </c>
      <c r="AX18" s="1012">
        <v>95.93</v>
      </c>
      <c r="AY18" s="1019">
        <v>96</v>
      </c>
      <c r="AZ18" s="1040">
        <v>96.08</v>
      </c>
      <c r="BA18" s="1054">
        <v>96.16</v>
      </c>
      <c r="BB18" s="1102">
        <v>96.24</v>
      </c>
      <c r="BC18" s="1108">
        <v>96.32</v>
      </c>
      <c r="BD18" s="1114">
        <v>96.39</v>
      </c>
      <c r="BE18" s="1149">
        <v>96.45</v>
      </c>
      <c r="BF18" s="1156">
        <v>96.52</v>
      </c>
      <c r="BG18" s="83">
        <v>96.58</v>
      </c>
      <c r="BH18" s="1171">
        <v>96.35</v>
      </c>
      <c r="BI18" s="1202">
        <v>95.05</v>
      </c>
      <c r="BJ18" s="1202">
        <v>95</v>
      </c>
      <c r="BK18" s="1202">
        <v>95.08</v>
      </c>
      <c r="BL18" s="1202">
        <v>94.6</v>
      </c>
      <c r="BM18" s="1202">
        <v>94.69</v>
      </c>
      <c r="BN18" s="1202">
        <v>94.78</v>
      </c>
      <c r="BO18" s="1202">
        <v>94.86</v>
      </c>
      <c r="BP18" s="1243">
        <v>94.94</v>
      </c>
      <c r="BQ18" s="1243">
        <v>95.01</v>
      </c>
      <c r="BR18" s="1243">
        <v>95.08</v>
      </c>
      <c r="BS18" s="1243">
        <v>95.16</v>
      </c>
      <c r="BT18" s="1243">
        <v>95.23</v>
      </c>
      <c r="BU18" s="1243">
        <v>95.3</v>
      </c>
      <c r="BV18" s="1243">
        <v>95.36</v>
      </c>
      <c r="BW18" s="1298">
        <v>95.43</v>
      </c>
      <c r="BX18" s="83">
        <v>95.49</v>
      </c>
      <c r="BY18" s="83">
        <v>95.55</v>
      </c>
      <c r="BZ18" s="83">
        <v>95.53</v>
      </c>
      <c r="CA18" s="83">
        <v>95.59</v>
      </c>
      <c r="CB18" s="83">
        <v>95.64</v>
      </c>
      <c r="CC18" s="1308">
        <v>95.7</v>
      </c>
      <c r="CD18" s="1378">
        <v>95.75</v>
      </c>
      <c r="CE18" s="1391">
        <v>95.57</v>
      </c>
      <c r="CF18" s="1405">
        <v>95.62</v>
      </c>
      <c r="CG18" s="1419">
        <v>95.68</v>
      </c>
      <c r="CH18" s="1433">
        <v>95.58</v>
      </c>
      <c r="CI18" s="1447">
        <v>95.39</v>
      </c>
      <c r="CJ18" s="1461">
        <v>95.45</v>
      </c>
      <c r="CK18" s="1486">
        <v>95.43</v>
      </c>
      <c r="CL18" s="1486">
        <v>95.49</v>
      </c>
      <c r="CM18" s="1486">
        <v>95.54</v>
      </c>
      <c r="CN18" s="1501">
        <v>95.59</v>
      </c>
      <c r="CO18" s="1508">
        <v>95.64</v>
      </c>
      <c r="CP18" s="1515">
        <v>95.69</v>
      </c>
      <c r="CQ18" s="1529">
        <v>95.74</v>
      </c>
      <c r="CR18" s="1565">
        <v>95.78</v>
      </c>
      <c r="CS18" s="1580">
        <v>95.8</v>
      </c>
      <c r="CT18" s="1580">
        <v>95.85</v>
      </c>
      <c r="CU18" s="1580">
        <v>95.89</v>
      </c>
      <c r="CV18" s="1615">
        <v>95.96</v>
      </c>
      <c r="CW18" s="1608">
        <v>96</v>
      </c>
      <c r="CX18" s="1608">
        <v>96.01</v>
      </c>
      <c r="CY18" s="1629">
        <v>95.94</v>
      </c>
      <c r="CZ18" s="1629">
        <v>95.63</v>
      </c>
      <c r="DA18" s="1629">
        <v>95.67</v>
      </c>
      <c r="DB18" s="1629">
        <v>95.71</v>
      </c>
      <c r="DC18" s="1629">
        <v>95.57</v>
      </c>
      <c r="DD18" s="1629">
        <v>95.63</v>
      </c>
      <c r="DE18" s="1658">
        <v>95.63</v>
      </c>
      <c r="DF18" s="1687">
        <v>95.65</v>
      </c>
      <c r="DG18" s="1687">
        <v>95.66</v>
      </c>
      <c r="DH18" s="1687">
        <v>95.7</v>
      </c>
      <c r="DI18" s="1694">
        <v>95.73</v>
      </c>
      <c r="DJ18" s="1694">
        <v>95.77</v>
      </c>
      <c r="DK18" s="1694">
        <v>95.81</v>
      </c>
      <c r="DL18" s="1694">
        <v>95.85</v>
      </c>
      <c r="DM18" s="299">
        <v>95.87</v>
      </c>
      <c r="DN18" s="299">
        <v>95.91</v>
      </c>
      <c r="DO18" s="299">
        <v>95.95</v>
      </c>
      <c r="DP18" s="299">
        <v>95.95</v>
      </c>
      <c r="DQ18" s="1795">
        <v>95.96</v>
      </c>
      <c r="DR18" s="1795">
        <v>95.99</v>
      </c>
      <c r="DS18" s="1795">
        <v>96.03</v>
      </c>
      <c r="DT18" s="1795">
        <v>96.03</v>
      </c>
      <c r="DU18" s="1795">
        <v>95.87</v>
      </c>
      <c r="DV18" s="1795">
        <v>95.9</v>
      </c>
      <c r="DW18" s="1802">
        <v>95.93</v>
      </c>
      <c r="DX18" s="1802">
        <v>95.95</v>
      </c>
      <c r="DY18" s="1802">
        <v>95.99</v>
      </c>
      <c r="DZ18" s="1802">
        <v>96.01</v>
      </c>
      <c r="EA18" s="83">
        <v>96.04</v>
      </c>
      <c r="EB18" s="83">
        <v>96.07</v>
      </c>
      <c r="EC18" s="83">
        <v>96.1</v>
      </c>
      <c r="ED18" s="83">
        <v>96.13</v>
      </c>
      <c r="EE18" s="83">
        <v>96.16</v>
      </c>
      <c r="EF18" s="83">
        <v>96.19</v>
      </c>
      <c r="EG18" s="1823">
        <v>96.22</v>
      </c>
      <c r="EH18" s="1891">
        <v>96.23</v>
      </c>
      <c r="EI18" s="1891">
        <v>96.25</v>
      </c>
      <c r="EJ18" s="1891">
        <v>96.28</v>
      </c>
      <c r="EK18" s="1898">
        <v>96.31</v>
      </c>
      <c r="EL18" s="1898">
        <v>96.34</v>
      </c>
      <c r="EM18" s="1898">
        <v>96.34</v>
      </c>
      <c r="EN18" s="1898">
        <v>96.37</v>
      </c>
      <c r="EO18" s="1938">
        <v>96.39</v>
      </c>
      <c r="EP18" s="1945">
        <v>96.42</v>
      </c>
      <c r="EQ18" s="1945">
        <v>96.44</v>
      </c>
      <c r="ER18" s="83">
        <v>96.47</v>
      </c>
      <c r="ES18" s="83">
        <v>96.49</v>
      </c>
      <c r="ET18" s="83">
        <v>96.52</v>
      </c>
      <c r="EU18" s="83">
        <v>96.54</v>
      </c>
      <c r="EV18" s="1968">
        <v>96.56</v>
      </c>
      <c r="EW18" s="1968">
        <v>96.59</v>
      </c>
      <c r="EX18" s="1968">
        <v>96.61</v>
      </c>
      <c r="EY18" s="1975">
        <v>96.6</v>
      </c>
      <c r="EZ18" s="1975">
        <v>96.63</v>
      </c>
      <c r="FA18" s="1975">
        <v>96.65</v>
      </c>
      <c r="FB18" s="1975">
        <v>96.67</v>
      </c>
      <c r="FC18" s="2017">
        <v>96.69</v>
      </c>
      <c r="FD18" s="2017">
        <v>96.67</v>
      </c>
      <c r="FE18" s="2017">
        <v>96.68</v>
      </c>
      <c r="FF18" s="2025">
        <v>96.71</v>
      </c>
      <c r="FG18" s="2025">
        <v>96.73</v>
      </c>
      <c r="FH18" s="2025">
        <v>96.75</v>
      </c>
      <c r="FI18" s="2025">
        <v>96.71</v>
      </c>
      <c r="FJ18" s="2059">
        <v>96.7</v>
      </c>
      <c r="FK18" s="2059">
        <v>96.67</v>
      </c>
      <c r="FL18" s="2059">
        <v>96.69</v>
      </c>
      <c r="FM18" s="2059">
        <v>96.69</v>
      </c>
      <c r="FN18" s="2066">
        <v>96.71</v>
      </c>
      <c r="FO18" s="2066">
        <v>96.73</v>
      </c>
      <c r="FP18" s="2066">
        <v>96.75</v>
      </c>
      <c r="FQ18" s="2090">
        <v>96.77</v>
      </c>
      <c r="FR18" s="2090">
        <v>96.79</v>
      </c>
      <c r="FS18" s="2090">
        <v>96.81</v>
      </c>
      <c r="FT18" s="2097">
        <v>96.83</v>
      </c>
      <c r="FU18" s="2097">
        <v>96.84</v>
      </c>
      <c r="FV18" s="2097">
        <v>96.86</v>
      </c>
      <c r="FW18" s="2097">
        <v>96.88</v>
      </c>
      <c r="FX18" s="2146">
        <v>96.9</v>
      </c>
      <c r="FY18" s="2146">
        <v>96.92</v>
      </c>
      <c r="FZ18" s="2146">
        <v>96.92</v>
      </c>
      <c r="GA18" s="2153">
        <v>96.93</v>
      </c>
      <c r="GB18" s="2153">
        <v>96.95</v>
      </c>
      <c r="GC18" s="2153">
        <v>96.97</v>
      </c>
      <c r="GD18" s="2153">
        <v>96.98</v>
      </c>
      <c r="GE18" s="2189">
        <v>97</v>
      </c>
      <c r="GF18" s="2189">
        <v>97.02</v>
      </c>
      <c r="GG18" s="2189">
        <v>97.03</v>
      </c>
      <c r="GH18" s="2196">
        <v>97.05</v>
      </c>
      <c r="GI18" s="2196">
        <v>97.06</v>
      </c>
      <c r="GJ18" s="2196">
        <v>97.08</v>
      </c>
      <c r="GK18" s="2196">
        <v>97.09</v>
      </c>
      <c r="GL18" s="2232">
        <v>97.11</v>
      </c>
      <c r="GM18" s="2232">
        <v>97.12</v>
      </c>
      <c r="GN18" s="2232">
        <v>97.14</v>
      </c>
      <c r="GO18" s="2239">
        <v>97.15</v>
      </c>
      <c r="GP18" s="2239">
        <v>97.16</v>
      </c>
      <c r="GQ18" s="2239">
        <v>97.17</v>
      </c>
      <c r="GR18" s="2239">
        <v>97.19</v>
      </c>
      <c r="GS18" s="2258">
        <v>97.2</v>
      </c>
      <c r="GT18" s="2258">
        <v>97.2</v>
      </c>
      <c r="GU18" s="2258">
        <v>97.21</v>
      </c>
      <c r="GV18" s="2258">
        <v>97.23</v>
      </c>
      <c r="GW18" s="2258">
        <v>97.24</v>
      </c>
      <c r="GX18" s="2258">
        <v>97.26</v>
      </c>
      <c r="GY18" s="299">
        <v>97.27</v>
      </c>
      <c r="GZ18" s="2278">
        <v>97.28</v>
      </c>
      <c r="HA18" s="2278">
        <v>97.26</v>
      </c>
      <c r="HB18" s="2278">
        <v>97.27</v>
      </c>
      <c r="HC18" s="2302">
        <v>97.27</v>
      </c>
      <c r="HD18" s="2302">
        <v>97.27</v>
      </c>
      <c r="HE18" s="2302">
        <v>97.27</v>
      </c>
      <c r="HF18" s="2302">
        <v>97.27</v>
      </c>
    </row>
    <row r="19" spans="1:214" x14ac:dyDescent="0.25">
      <c r="A19" s="423">
        <f t="shared" si="70"/>
        <v>18</v>
      </c>
      <c r="B19" s="77" t="str">
        <f>B.Diario!B19</f>
        <v>Indicador 1</v>
      </c>
      <c r="C19" s="66"/>
      <c r="D19" s="66"/>
      <c r="E19" s="438">
        <v>3227.2</v>
      </c>
      <c r="F19" s="438">
        <v>8091.6</v>
      </c>
      <c r="G19" s="438">
        <v>15187.96</v>
      </c>
      <c r="H19" s="438">
        <v>22811.7</v>
      </c>
      <c r="I19" s="438">
        <v>30010.76</v>
      </c>
      <c r="J19" s="438">
        <v>38434.199999999997</v>
      </c>
      <c r="K19" s="438">
        <v>46972.02</v>
      </c>
      <c r="L19" s="442">
        <v>55241.04</v>
      </c>
      <c r="M19" s="436">
        <v>64497.48</v>
      </c>
      <c r="N19" s="465">
        <v>73878.960000000006</v>
      </c>
      <c r="O19" s="478">
        <v>83360.66</v>
      </c>
      <c r="P19" s="514">
        <v>91599.18</v>
      </c>
      <c r="Q19" s="511">
        <v>100775.98</v>
      </c>
      <c r="R19" s="710">
        <v>110001.1</v>
      </c>
      <c r="S19" s="585">
        <v>117880.94</v>
      </c>
      <c r="T19" s="593">
        <v>117880.94</v>
      </c>
      <c r="U19" s="597">
        <v>117880.94</v>
      </c>
      <c r="V19" s="593">
        <v>122201</v>
      </c>
      <c r="W19" s="625">
        <v>122604.92</v>
      </c>
      <c r="X19" s="631">
        <v>127481.58</v>
      </c>
      <c r="Y19" s="637">
        <v>136576.18</v>
      </c>
      <c r="Z19" s="673">
        <v>147454.70000000001</v>
      </c>
      <c r="AA19" s="649">
        <v>156628.5</v>
      </c>
      <c r="AB19" s="701">
        <v>167146.46</v>
      </c>
      <c r="AC19" s="714">
        <v>176860.14</v>
      </c>
      <c r="AD19" s="736">
        <v>187251.4</v>
      </c>
      <c r="AE19" s="743">
        <v>198424.2</v>
      </c>
      <c r="AF19" s="750">
        <v>209707.7</v>
      </c>
      <c r="AG19" s="772">
        <v>217042.04</v>
      </c>
      <c r="AH19" s="780">
        <v>217042.04</v>
      </c>
      <c r="AI19" s="793">
        <v>217042.04</v>
      </c>
      <c r="AJ19" s="772">
        <v>218053.38</v>
      </c>
      <c r="AK19" s="833">
        <v>218053.38</v>
      </c>
      <c r="AL19" s="833">
        <v>218053.38</v>
      </c>
      <c r="AM19" s="793">
        <v>221776.78</v>
      </c>
      <c r="AN19" s="772">
        <v>224018.58</v>
      </c>
      <c r="AO19" s="876">
        <v>230133.84</v>
      </c>
      <c r="AP19" s="876">
        <v>238282.32</v>
      </c>
      <c r="AQ19" s="772">
        <v>248745.24</v>
      </c>
      <c r="AR19" s="883">
        <v>256485.62</v>
      </c>
      <c r="AS19" s="897">
        <v>256485.62</v>
      </c>
      <c r="AT19" s="910">
        <v>259252.56</v>
      </c>
      <c r="AU19" s="941">
        <v>266869.18</v>
      </c>
      <c r="AV19" s="955">
        <v>277418.18</v>
      </c>
      <c r="AW19" s="436">
        <v>287090.65999999997</v>
      </c>
      <c r="AX19" s="1011">
        <v>297291.65999999997</v>
      </c>
      <c r="AY19" s="1018">
        <v>307312.65999999997</v>
      </c>
      <c r="AZ19" s="1039">
        <v>315230.08000000002</v>
      </c>
      <c r="BA19" s="1053">
        <v>315230.08000000002</v>
      </c>
      <c r="BB19" s="1101">
        <v>315839.48</v>
      </c>
      <c r="BC19" s="1107">
        <v>315839.48</v>
      </c>
      <c r="BD19" s="1113">
        <v>315839.48</v>
      </c>
      <c r="BE19" s="1148">
        <v>315839.48</v>
      </c>
      <c r="BF19" s="1155">
        <v>315839.48</v>
      </c>
      <c r="BG19" s="78">
        <v>315839.48</v>
      </c>
      <c r="BH19" s="1170">
        <v>317402.26</v>
      </c>
      <c r="BI19" s="1201">
        <v>318710.09999999998</v>
      </c>
      <c r="BJ19" s="1201">
        <v>318977.09999999998</v>
      </c>
      <c r="BK19" s="1201">
        <v>320833.68</v>
      </c>
      <c r="BL19" s="1201">
        <v>324789.12</v>
      </c>
      <c r="BM19" s="1201">
        <v>331367.32</v>
      </c>
      <c r="BN19" s="1201">
        <v>339738.4</v>
      </c>
      <c r="BO19" s="1201">
        <v>349502.92</v>
      </c>
      <c r="BP19" s="1242">
        <v>359434.6</v>
      </c>
      <c r="BQ19" s="1242">
        <v>369229.94</v>
      </c>
      <c r="BR19" s="1242">
        <v>379257.92</v>
      </c>
      <c r="BS19" s="1242">
        <v>389262.94</v>
      </c>
      <c r="BT19" s="1242">
        <v>398803.98</v>
      </c>
      <c r="BU19" s="1242">
        <v>408165.78</v>
      </c>
      <c r="BV19" s="1242">
        <v>418354.24</v>
      </c>
      <c r="BW19" s="1297">
        <v>428408.16</v>
      </c>
      <c r="BX19" s="78">
        <v>438435.48</v>
      </c>
      <c r="BY19" s="78">
        <v>448534.5</v>
      </c>
      <c r="BZ19" s="78">
        <v>458065.08</v>
      </c>
      <c r="CA19" s="78">
        <v>468491.38</v>
      </c>
      <c r="CB19" s="78">
        <v>478573.46</v>
      </c>
      <c r="CC19" s="1307">
        <v>488791</v>
      </c>
      <c r="CD19" s="1377">
        <v>499162.72</v>
      </c>
      <c r="CE19" s="1390">
        <v>507633.84</v>
      </c>
      <c r="CF19" s="1404">
        <v>518447.72</v>
      </c>
      <c r="CG19" s="1418">
        <v>529661.02</v>
      </c>
      <c r="CH19" s="1432">
        <v>538366.24</v>
      </c>
      <c r="CI19" s="1446">
        <v>545420.81999999995</v>
      </c>
      <c r="CJ19" s="1460">
        <v>555413.18000000005</v>
      </c>
      <c r="CK19" s="1485">
        <v>564514.42000000004</v>
      </c>
      <c r="CL19" s="1485">
        <v>573533.84</v>
      </c>
      <c r="CM19" s="1485">
        <v>582354.56000000006</v>
      </c>
      <c r="CN19" s="1500">
        <v>591521.84</v>
      </c>
      <c r="CO19" s="1507">
        <v>600997.04</v>
      </c>
      <c r="CP19" s="1514">
        <v>609862.18000000005</v>
      </c>
      <c r="CQ19" s="1528">
        <v>619148.81999999995</v>
      </c>
      <c r="CR19" s="1564">
        <v>627969.86</v>
      </c>
      <c r="CS19" s="1579">
        <v>637051.86</v>
      </c>
      <c r="CT19" s="1579">
        <v>646185.78</v>
      </c>
      <c r="CU19" s="1579">
        <v>656038.6</v>
      </c>
      <c r="CV19" s="1614">
        <v>665153.62</v>
      </c>
      <c r="CW19" s="1607">
        <v>674819.44</v>
      </c>
      <c r="CX19" s="1607">
        <v>684878.26</v>
      </c>
      <c r="CY19" s="1628">
        <v>694573.2</v>
      </c>
      <c r="CZ19" s="1628">
        <v>701146.12</v>
      </c>
      <c r="DA19" s="1628">
        <v>711643.64</v>
      </c>
      <c r="DB19" s="1628">
        <v>721839.26</v>
      </c>
      <c r="DC19" s="1628">
        <v>730332.78</v>
      </c>
      <c r="DD19" s="1628">
        <v>741146.74</v>
      </c>
      <c r="DE19" s="1657">
        <v>752058.36</v>
      </c>
      <c r="DF19" s="1686">
        <v>761390.6</v>
      </c>
      <c r="DG19" s="1686">
        <v>771921.02</v>
      </c>
      <c r="DH19" s="1686">
        <v>783032.38</v>
      </c>
      <c r="DI19" s="1693">
        <v>793372.04</v>
      </c>
      <c r="DJ19" s="1693">
        <v>804026.74</v>
      </c>
      <c r="DK19" s="1693">
        <v>814487.24</v>
      </c>
      <c r="DL19" s="1693">
        <v>825631.48</v>
      </c>
      <c r="DM19" s="772">
        <v>836276.06</v>
      </c>
      <c r="DN19" s="772">
        <v>847222.94</v>
      </c>
      <c r="DO19" s="772">
        <v>857289.44</v>
      </c>
      <c r="DP19" s="772">
        <v>867454.56</v>
      </c>
      <c r="DQ19" s="1794">
        <v>877668.68</v>
      </c>
      <c r="DR19" s="1794">
        <v>887497.76</v>
      </c>
      <c r="DS19" s="1794">
        <v>897035.52</v>
      </c>
      <c r="DT19" s="1794">
        <v>907123.64</v>
      </c>
      <c r="DU19" s="1794">
        <v>914212.58</v>
      </c>
      <c r="DV19" s="1794">
        <v>923487.92</v>
      </c>
      <c r="DW19" s="1801">
        <v>933036.98</v>
      </c>
      <c r="DX19" s="1801">
        <v>943303.54</v>
      </c>
      <c r="DY19" s="1801">
        <v>954279</v>
      </c>
      <c r="DZ19" s="1801">
        <v>964065.66</v>
      </c>
      <c r="EA19" s="78">
        <v>972624.74</v>
      </c>
      <c r="EB19" s="78">
        <v>982045.08</v>
      </c>
      <c r="EC19" s="78">
        <v>992306.88</v>
      </c>
      <c r="ED19" s="78">
        <v>1002955.48</v>
      </c>
      <c r="EE19" s="78">
        <v>1013543.52</v>
      </c>
      <c r="EF19" s="78">
        <v>1020241.58</v>
      </c>
      <c r="EG19" s="1822">
        <v>1020241.58</v>
      </c>
      <c r="EH19" s="1890">
        <v>1026412.74</v>
      </c>
      <c r="EI19" s="1890">
        <v>1036725.64</v>
      </c>
      <c r="EJ19" s="1890">
        <v>1046292.54</v>
      </c>
      <c r="EK19" s="1897">
        <v>1056047.8600000001</v>
      </c>
      <c r="EL19" s="1897">
        <v>1066318.22</v>
      </c>
      <c r="EM19" s="1897">
        <v>1076349.48</v>
      </c>
      <c r="EN19" s="1897">
        <v>1085956.98</v>
      </c>
      <c r="EO19" s="1937">
        <v>1091893.5</v>
      </c>
      <c r="EP19" s="1944">
        <v>1091893.5</v>
      </c>
      <c r="EQ19" s="1944">
        <v>1091893.5</v>
      </c>
      <c r="ER19" s="78">
        <v>1095710.46</v>
      </c>
      <c r="ES19" s="78">
        <v>1103593.06</v>
      </c>
      <c r="ET19" s="78">
        <v>1105328.52</v>
      </c>
      <c r="EU19" s="78">
        <v>1105328.52</v>
      </c>
      <c r="EV19" s="1967">
        <v>1105328.52</v>
      </c>
      <c r="EW19" s="1967">
        <v>1105328.52</v>
      </c>
      <c r="EX19" s="1967">
        <v>1106163.72</v>
      </c>
      <c r="EY19" s="1974">
        <v>1112442.08</v>
      </c>
      <c r="EZ19" s="1974">
        <v>1121586.3799999999</v>
      </c>
      <c r="FA19" s="1974">
        <v>1131267.3</v>
      </c>
      <c r="FB19" s="1974">
        <v>1141446.6000000001</v>
      </c>
      <c r="FC19" s="2016">
        <v>1151673.42</v>
      </c>
      <c r="FD19" s="2016">
        <v>1161279.72</v>
      </c>
      <c r="FE19" s="2016">
        <v>1172117.74</v>
      </c>
      <c r="FF19" s="2024">
        <v>1182661.28</v>
      </c>
      <c r="FG19" s="2024">
        <v>1192816.8799999999</v>
      </c>
      <c r="FH19" s="2024">
        <v>1203336.6000000001</v>
      </c>
      <c r="FI19" s="2024">
        <v>1212858.22</v>
      </c>
      <c r="FJ19" s="2058">
        <v>1217713.28</v>
      </c>
      <c r="FK19" s="2058">
        <v>1225029.1200000001</v>
      </c>
      <c r="FL19" s="2058">
        <v>1235027.7</v>
      </c>
      <c r="FM19" s="2058">
        <v>1243742.44</v>
      </c>
      <c r="FN19" s="2065">
        <v>1252749.04</v>
      </c>
      <c r="FO19" s="2065">
        <v>1261837.18</v>
      </c>
      <c r="FP19" s="2065">
        <v>1271665.76</v>
      </c>
      <c r="FQ19" s="2089">
        <v>1281668.82</v>
      </c>
      <c r="FR19" s="2089">
        <v>1291079.48</v>
      </c>
      <c r="FS19" s="2089">
        <v>1299703.82</v>
      </c>
      <c r="FT19" s="2096">
        <v>1308521.78</v>
      </c>
      <c r="FU19" s="2096">
        <v>1317418.08</v>
      </c>
      <c r="FV19" s="2096">
        <v>1327008.3400000001</v>
      </c>
      <c r="FW19" s="2096">
        <v>1335927.5</v>
      </c>
      <c r="FX19" s="2145">
        <v>1344043</v>
      </c>
      <c r="FY19" s="2145">
        <v>1351799.1</v>
      </c>
      <c r="FZ19" s="2145">
        <v>1360494.08</v>
      </c>
      <c r="GA19" s="2152">
        <v>1369977.54</v>
      </c>
      <c r="GB19" s="2152">
        <v>1379602.12</v>
      </c>
      <c r="GC19" s="2152">
        <v>1388261.98</v>
      </c>
      <c r="GD19" s="2152">
        <v>1397945.12</v>
      </c>
      <c r="GE19" s="2188">
        <v>1407324.76</v>
      </c>
      <c r="GF19" s="2188">
        <v>1416362.94</v>
      </c>
      <c r="GG19" s="2188">
        <v>1425472.88</v>
      </c>
      <c r="GH19" s="2195">
        <v>1434915.74</v>
      </c>
      <c r="GI19" s="2195">
        <v>1437625.6</v>
      </c>
      <c r="GJ19" s="2195">
        <v>1443436.62</v>
      </c>
      <c r="GK19" s="2195">
        <v>1453777.28</v>
      </c>
      <c r="GL19" s="2231">
        <v>1463836.58</v>
      </c>
      <c r="GM19" s="2231">
        <v>1473066.94</v>
      </c>
      <c r="GN19" s="2231">
        <v>1482150.6</v>
      </c>
      <c r="GO19" s="2238">
        <v>1489064.38</v>
      </c>
      <c r="GP19" s="2238">
        <v>1497633.44</v>
      </c>
      <c r="GQ19" s="2238">
        <v>1508438.84</v>
      </c>
      <c r="GR19" s="2238">
        <v>1518890.56</v>
      </c>
      <c r="GS19" s="2257">
        <v>1528723.1</v>
      </c>
      <c r="GT19" s="2257">
        <v>1533097.48</v>
      </c>
      <c r="GU19" s="2257">
        <v>1537405.92</v>
      </c>
      <c r="GV19" s="2257">
        <v>1537405.92</v>
      </c>
      <c r="GW19" s="2257">
        <v>1544704.1</v>
      </c>
      <c r="GX19" s="2257">
        <v>1554928.68</v>
      </c>
      <c r="GY19" s="772">
        <v>1565754.08</v>
      </c>
      <c r="GZ19" s="2277">
        <v>1572240.56</v>
      </c>
      <c r="HA19" s="2277">
        <v>1578995.98</v>
      </c>
      <c r="HB19" s="2277">
        <v>1578995.98</v>
      </c>
      <c r="HC19" s="2301">
        <v>1578995.98</v>
      </c>
      <c r="HD19" s="2301">
        <v>1578995.98</v>
      </c>
      <c r="HE19" s="2301">
        <v>1578995.98</v>
      </c>
      <c r="HF19" s="2301">
        <v>1578995.98</v>
      </c>
    </row>
    <row r="20" spans="1:214" x14ac:dyDescent="0.25">
      <c r="A20" s="423">
        <f t="shared" si="70"/>
        <v>19</v>
      </c>
      <c r="B20" s="77">
        <f>B.Diario!B20</f>
        <v>0</v>
      </c>
      <c r="C20" s="66"/>
      <c r="D20" s="66"/>
      <c r="E20" s="438">
        <v>3227.2</v>
      </c>
      <c r="F20" s="438">
        <v>8091.6</v>
      </c>
      <c r="G20" s="438">
        <v>15187.96</v>
      </c>
      <c r="H20" s="438">
        <v>22811.7</v>
      </c>
      <c r="I20" s="438">
        <v>30010.76</v>
      </c>
      <c r="J20" s="438">
        <v>38434.199999999997</v>
      </c>
      <c r="K20" s="438">
        <v>46972.02</v>
      </c>
      <c r="L20" s="442">
        <v>55241.04</v>
      </c>
      <c r="M20" s="436">
        <v>64497.48</v>
      </c>
      <c r="N20" s="465">
        <v>73878.960000000006</v>
      </c>
      <c r="O20" s="478">
        <v>83360.66</v>
      </c>
      <c r="P20" s="513">
        <v>91599.18</v>
      </c>
      <c r="Q20" s="511">
        <v>100775.98</v>
      </c>
      <c r="R20" s="543">
        <v>110001.1</v>
      </c>
      <c r="S20" s="585">
        <v>117880.94</v>
      </c>
      <c r="T20" s="593">
        <v>117880.94</v>
      </c>
      <c r="U20" s="597">
        <v>117880.94</v>
      </c>
      <c r="V20" s="593">
        <v>122201</v>
      </c>
      <c r="W20" s="625">
        <v>122604.92</v>
      </c>
      <c r="X20" s="631">
        <v>127481.58</v>
      </c>
      <c r="Y20" s="637">
        <v>136576.18</v>
      </c>
      <c r="Z20" s="673">
        <v>147454.70000000001</v>
      </c>
      <c r="AA20" s="649">
        <v>156628.5</v>
      </c>
      <c r="AB20" s="701">
        <v>167146.46</v>
      </c>
      <c r="AC20" s="714">
        <v>176860.14</v>
      </c>
      <c r="AD20" s="736">
        <v>187251.4</v>
      </c>
      <c r="AE20" s="743">
        <v>198424.2</v>
      </c>
      <c r="AF20" s="750">
        <v>209707.7</v>
      </c>
      <c r="AG20" s="772">
        <v>217042.04</v>
      </c>
      <c r="AH20" s="780">
        <v>217042.04</v>
      </c>
      <c r="AI20" s="793">
        <v>217042.04</v>
      </c>
      <c r="AJ20" s="772">
        <v>218053.38</v>
      </c>
      <c r="AK20" s="833">
        <v>218053.38</v>
      </c>
      <c r="AL20" s="833">
        <v>218053.38</v>
      </c>
      <c r="AM20" s="793">
        <v>221776.78</v>
      </c>
      <c r="AN20" s="772">
        <v>224018.58</v>
      </c>
      <c r="AO20" s="876">
        <v>230133.84</v>
      </c>
      <c r="AP20" s="876">
        <v>238282.32</v>
      </c>
      <c r="AQ20" s="772">
        <v>248745.24</v>
      </c>
      <c r="AR20" s="883">
        <v>256485.62</v>
      </c>
      <c r="AS20" s="897">
        <v>256485.62</v>
      </c>
      <c r="AT20" s="910">
        <v>259252.56</v>
      </c>
      <c r="AU20" s="941">
        <v>266869.18</v>
      </c>
      <c r="AV20" s="955">
        <v>277418.18</v>
      </c>
      <c r="AW20" s="436">
        <v>287090.65999999997</v>
      </c>
      <c r="AX20" s="1011">
        <v>297291.65999999997</v>
      </c>
      <c r="AY20" s="1018">
        <v>307312.65999999997</v>
      </c>
      <c r="AZ20" s="1039">
        <v>315230.08000000002</v>
      </c>
      <c r="BA20" s="1053">
        <v>315230.08000000002</v>
      </c>
      <c r="BB20" s="1101">
        <v>315839.48</v>
      </c>
      <c r="BC20" s="1107">
        <v>315839.48</v>
      </c>
      <c r="BD20" s="1113">
        <v>315839.48</v>
      </c>
      <c r="BE20" s="1148">
        <v>315839.48</v>
      </c>
      <c r="BF20" s="1155">
        <v>315839.48</v>
      </c>
      <c r="BG20" s="78">
        <v>315839.48</v>
      </c>
      <c r="BH20" s="1170">
        <v>317402.26</v>
      </c>
      <c r="BI20" s="1201">
        <v>318710.09999999998</v>
      </c>
      <c r="BJ20" s="1201">
        <v>318977.09999999998</v>
      </c>
      <c r="BK20" s="1201">
        <v>320833.68</v>
      </c>
      <c r="BL20" s="1201">
        <v>324789.12</v>
      </c>
      <c r="BM20" s="1201">
        <v>331367.32</v>
      </c>
      <c r="BN20" s="1201">
        <v>339738.4</v>
      </c>
      <c r="BO20" s="1201">
        <v>349502.92</v>
      </c>
      <c r="BP20" s="1242">
        <v>359434.6</v>
      </c>
      <c r="BQ20" s="1242">
        <v>369229.94</v>
      </c>
      <c r="BR20" s="1242">
        <v>379257.92</v>
      </c>
      <c r="BS20" s="1242">
        <v>389262.94</v>
      </c>
      <c r="BT20" s="1242">
        <v>398803.98</v>
      </c>
      <c r="BU20" s="1242">
        <v>408165.78</v>
      </c>
      <c r="BV20" s="1242">
        <v>418354.24</v>
      </c>
      <c r="BW20" s="1297">
        <v>428408.16</v>
      </c>
      <c r="BX20" s="78">
        <v>438435.48</v>
      </c>
      <c r="BY20" s="78">
        <v>448534.5</v>
      </c>
      <c r="BZ20" s="78">
        <v>458065.08</v>
      </c>
      <c r="CA20" s="78">
        <v>468491.38</v>
      </c>
      <c r="CB20" s="78">
        <v>478573.46</v>
      </c>
      <c r="CC20" s="1307">
        <v>488791</v>
      </c>
      <c r="CD20" s="1377">
        <v>499162.72</v>
      </c>
      <c r="CE20" s="1390">
        <v>507633.84</v>
      </c>
      <c r="CF20" s="1404">
        <v>518447.72</v>
      </c>
      <c r="CG20" s="1418">
        <v>529661.02</v>
      </c>
      <c r="CH20" s="1432">
        <v>538366.24</v>
      </c>
      <c r="CI20" s="1446">
        <v>545420.81999999995</v>
      </c>
      <c r="CJ20" s="1460">
        <v>555413.18000000005</v>
      </c>
      <c r="CK20" s="1485">
        <v>564514.42000000004</v>
      </c>
      <c r="CL20" s="1485">
        <v>573533.84</v>
      </c>
      <c r="CM20" s="1485">
        <v>582354.56000000006</v>
      </c>
      <c r="CN20" s="1500">
        <v>591521.84</v>
      </c>
      <c r="CO20" s="1507">
        <v>600997.04</v>
      </c>
      <c r="CP20" s="1514">
        <v>609862.18000000005</v>
      </c>
      <c r="CQ20" s="1528">
        <v>619148.81999999995</v>
      </c>
      <c r="CR20" s="1564">
        <v>627969.86</v>
      </c>
      <c r="CS20" s="1579">
        <v>637051.86</v>
      </c>
      <c r="CT20" s="1579">
        <v>646185.78</v>
      </c>
      <c r="CU20" s="1579">
        <v>656038.6</v>
      </c>
      <c r="CV20" s="1614">
        <v>665153.62</v>
      </c>
      <c r="CW20" s="1607">
        <v>674819.44</v>
      </c>
      <c r="CX20" s="1607">
        <v>684878.26</v>
      </c>
      <c r="CY20" s="1628">
        <v>694573.2</v>
      </c>
      <c r="CZ20" s="1628">
        <v>701146.12</v>
      </c>
      <c r="DA20" s="1628">
        <v>711643.64</v>
      </c>
      <c r="DB20" s="1628">
        <v>721839.26</v>
      </c>
      <c r="DC20" s="1628">
        <v>730332.78</v>
      </c>
      <c r="DD20" s="1628">
        <v>741146.74</v>
      </c>
      <c r="DE20" s="1657">
        <v>752058.36</v>
      </c>
      <c r="DF20" s="1686">
        <v>761390.6</v>
      </c>
      <c r="DG20" s="1686">
        <v>771921.02</v>
      </c>
      <c r="DH20" s="1686">
        <v>783032.38</v>
      </c>
      <c r="DI20" s="1693">
        <v>793372.04</v>
      </c>
      <c r="DJ20" s="1693">
        <v>804026.74</v>
      </c>
      <c r="DK20" s="1693">
        <v>814487.24</v>
      </c>
      <c r="DL20" s="1693">
        <v>825631.48</v>
      </c>
      <c r="DM20" s="772">
        <v>836276.06</v>
      </c>
      <c r="DN20" s="772">
        <v>847222.94</v>
      </c>
      <c r="DO20" s="772">
        <v>857289.44</v>
      </c>
      <c r="DP20" s="772">
        <v>867454.56</v>
      </c>
      <c r="DQ20" s="1794">
        <v>877668.68</v>
      </c>
      <c r="DR20" s="1794">
        <v>887497.76</v>
      </c>
      <c r="DS20" s="1794">
        <v>897035.52</v>
      </c>
      <c r="DT20" s="1794">
        <v>907123.64</v>
      </c>
      <c r="DU20" s="1794">
        <v>914212.58</v>
      </c>
      <c r="DV20" s="1794">
        <v>923487.92</v>
      </c>
      <c r="DW20" s="1801">
        <v>933036.98</v>
      </c>
      <c r="DX20" s="1801">
        <v>943303.54</v>
      </c>
      <c r="DY20" s="1801">
        <v>954279</v>
      </c>
      <c r="DZ20" s="1801">
        <v>964065.66</v>
      </c>
      <c r="EA20" s="78">
        <v>972624.74</v>
      </c>
      <c r="EB20" s="78">
        <v>982045.08</v>
      </c>
      <c r="EC20" s="78">
        <v>992306.88</v>
      </c>
      <c r="ED20" s="78">
        <v>1002955.48</v>
      </c>
      <c r="EE20" s="78">
        <v>1013543.52</v>
      </c>
      <c r="EF20" s="78">
        <v>1020241.58</v>
      </c>
      <c r="EG20" s="1822">
        <v>1020241.58</v>
      </c>
      <c r="EH20" s="1890">
        <v>1026412.74</v>
      </c>
      <c r="EI20" s="1890">
        <v>1036725.64</v>
      </c>
      <c r="EJ20" s="1890">
        <v>1046292.54</v>
      </c>
      <c r="EK20" s="1897">
        <v>1056047.8600000001</v>
      </c>
      <c r="EL20" s="1897">
        <v>1066318.22</v>
      </c>
      <c r="EM20" s="1897">
        <v>1076349.48</v>
      </c>
      <c r="EN20" s="1897">
        <v>1085956.98</v>
      </c>
      <c r="EO20" s="1937">
        <v>1091893.5</v>
      </c>
      <c r="EP20" s="1944">
        <v>1091893.5</v>
      </c>
      <c r="EQ20" s="1944">
        <v>1091893.5</v>
      </c>
      <c r="ER20" s="78">
        <v>1095710.46</v>
      </c>
      <c r="ES20" s="78">
        <v>1103593.06</v>
      </c>
      <c r="ET20" s="78">
        <v>1105328.52</v>
      </c>
      <c r="EU20" s="78">
        <v>1105328.52</v>
      </c>
      <c r="EV20" s="1967">
        <v>1105328.52</v>
      </c>
      <c r="EW20" s="1967">
        <v>1105328.52</v>
      </c>
      <c r="EX20" s="1967">
        <v>1106163.72</v>
      </c>
      <c r="EY20" s="1974">
        <v>1112442.08</v>
      </c>
      <c r="EZ20" s="1974">
        <v>1121586.3799999999</v>
      </c>
      <c r="FA20" s="1974">
        <v>1131267.3</v>
      </c>
      <c r="FB20" s="1974">
        <v>1141446.6000000001</v>
      </c>
      <c r="FC20" s="2016">
        <v>1151673.42</v>
      </c>
      <c r="FD20" s="2016">
        <v>1161279.72</v>
      </c>
      <c r="FE20" s="2016">
        <v>1172117.74</v>
      </c>
      <c r="FF20" s="2024">
        <v>1182661.28</v>
      </c>
      <c r="FG20" s="2024">
        <v>1192816.8799999999</v>
      </c>
      <c r="FH20" s="2024">
        <v>1203336.6000000001</v>
      </c>
      <c r="FI20" s="2024">
        <v>1212858.22</v>
      </c>
      <c r="FJ20" s="2058">
        <v>1217713.28</v>
      </c>
      <c r="FK20" s="2058">
        <v>1225029.1200000001</v>
      </c>
      <c r="FL20" s="2058">
        <v>1235027.7</v>
      </c>
      <c r="FM20" s="2058">
        <v>1243742.44</v>
      </c>
      <c r="FN20" s="2065">
        <v>1252749.04</v>
      </c>
      <c r="FO20" s="2065">
        <v>1261837.18</v>
      </c>
      <c r="FP20" s="2065">
        <v>1271665.76</v>
      </c>
      <c r="FQ20" s="2089">
        <v>1281668.82</v>
      </c>
      <c r="FR20" s="2089">
        <v>1291079.48</v>
      </c>
      <c r="FS20" s="2089">
        <v>1299703.82</v>
      </c>
      <c r="FT20" s="2096">
        <v>1308521.78</v>
      </c>
      <c r="FU20" s="2096">
        <v>1317418.08</v>
      </c>
      <c r="FV20" s="2096">
        <v>1327008.3400000001</v>
      </c>
      <c r="FW20" s="2096">
        <v>1335927.5</v>
      </c>
      <c r="FX20" s="2145">
        <v>1344043</v>
      </c>
      <c r="FY20" s="2145">
        <v>1351799.1</v>
      </c>
      <c r="FZ20" s="2145">
        <v>1360494.08</v>
      </c>
      <c r="GA20" s="2152">
        <v>1369977.54</v>
      </c>
      <c r="GB20" s="2152">
        <v>1379602.12</v>
      </c>
      <c r="GC20" s="2152">
        <v>1388261.98</v>
      </c>
      <c r="GD20" s="2152">
        <v>1397945.12</v>
      </c>
      <c r="GE20" s="2188">
        <v>1407324.76</v>
      </c>
      <c r="GF20" s="2188">
        <v>1416362.94</v>
      </c>
      <c r="GG20" s="2188">
        <v>1425472.88</v>
      </c>
      <c r="GH20" s="2195">
        <v>1434915.74</v>
      </c>
      <c r="GI20" s="2195">
        <v>1437625.6</v>
      </c>
      <c r="GJ20" s="2195">
        <v>1443436.62</v>
      </c>
      <c r="GK20" s="2195">
        <v>1453777.28</v>
      </c>
      <c r="GL20" s="2231">
        <v>1463836.58</v>
      </c>
      <c r="GM20" s="2231">
        <v>1473066.94</v>
      </c>
      <c r="GN20" s="2231">
        <v>1482150.6</v>
      </c>
      <c r="GO20" s="2238">
        <v>1489064.38</v>
      </c>
      <c r="GP20" s="2238">
        <v>1497633.44</v>
      </c>
      <c r="GQ20" s="2238">
        <v>1508438.84</v>
      </c>
      <c r="GR20" s="2238">
        <v>1518890.56</v>
      </c>
      <c r="GS20" s="2257">
        <v>1528723.1</v>
      </c>
      <c r="GT20" s="2257">
        <v>1533097.48</v>
      </c>
      <c r="GU20" s="2257">
        <v>1537405.92</v>
      </c>
      <c r="GV20" s="2257">
        <v>1537405.92</v>
      </c>
      <c r="GW20" s="2257">
        <v>1544704.1</v>
      </c>
      <c r="GX20" s="2257">
        <v>1554928.68</v>
      </c>
      <c r="GY20" s="772">
        <v>1565754.08</v>
      </c>
      <c r="GZ20" s="2277">
        <v>1572240.56</v>
      </c>
      <c r="HA20" s="2277">
        <v>1578995.98</v>
      </c>
      <c r="HB20" s="2277">
        <v>1578995.98</v>
      </c>
      <c r="HC20" s="2301">
        <v>1578995.98</v>
      </c>
      <c r="HD20" s="2301">
        <v>1578995.98</v>
      </c>
      <c r="HE20" s="2301">
        <v>1578995.98</v>
      </c>
      <c r="HF20" s="2301">
        <v>1578995.98</v>
      </c>
    </row>
    <row r="21" spans="1:214" x14ac:dyDescent="0.25">
      <c r="A21" s="423">
        <f t="shared" si="70"/>
        <v>20</v>
      </c>
      <c r="B21" s="77">
        <f>B.Diario!B21</f>
        <v>0</v>
      </c>
      <c r="C21" s="66"/>
      <c r="D21" s="66"/>
      <c r="E21" s="438">
        <v>3227</v>
      </c>
      <c r="F21" s="438">
        <v>4046</v>
      </c>
      <c r="G21" s="438">
        <v>5063</v>
      </c>
      <c r="H21" s="438">
        <v>5703</v>
      </c>
      <c r="I21" s="438">
        <v>6002</v>
      </c>
      <c r="J21" s="438">
        <v>6406</v>
      </c>
      <c r="K21" s="438">
        <v>6710</v>
      </c>
      <c r="L21" s="444">
        <v>6905</v>
      </c>
      <c r="M21" s="440">
        <v>7166</v>
      </c>
      <c r="N21" s="467">
        <v>7388</v>
      </c>
      <c r="O21" s="480">
        <v>7578</v>
      </c>
      <c r="P21" s="512">
        <v>7633</v>
      </c>
      <c r="Q21" s="440">
        <v>7752</v>
      </c>
      <c r="R21" s="545">
        <v>7857</v>
      </c>
      <c r="S21" s="587">
        <v>7859</v>
      </c>
      <c r="T21" s="594">
        <v>7368</v>
      </c>
      <c r="U21" s="599">
        <v>6934</v>
      </c>
      <c r="V21" s="594">
        <v>6789</v>
      </c>
      <c r="W21" s="627">
        <v>6453</v>
      </c>
      <c r="X21" s="633">
        <v>6374</v>
      </c>
      <c r="Y21" s="639">
        <v>6504</v>
      </c>
      <c r="Z21" s="675">
        <v>6702</v>
      </c>
      <c r="AA21" s="651">
        <v>6810</v>
      </c>
      <c r="AB21" s="703">
        <v>6964</v>
      </c>
      <c r="AC21" s="716">
        <v>7074</v>
      </c>
      <c r="AD21" s="738">
        <v>7202</v>
      </c>
      <c r="AE21" s="745">
        <v>7349</v>
      </c>
      <c r="AF21" s="752">
        <v>7490</v>
      </c>
      <c r="AG21" s="54">
        <v>7484</v>
      </c>
      <c r="AH21" s="782">
        <v>7235</v>
      </c>
      <c r="AI21" s="795">
        <v>7001</v>
      </c>
      <c r="AJ21" s="54">
        <v>6814</v>
      </c>
      <c r="AK21" s="835">
        <v>6608</v>
      </c>
      <c r="AL21" s="835">
        <v>6413</v>
      </c>
      <c r="AM21" s="793">
        <v>6336</v>
      </c>
      <c r="AN21" s="54">
        <v>6223</v>
      </c>
      <c r="AO21" s="878">
        <v>6220</v>
      </c>
      <c r="AP21" s="878">
        <v>6271</v>
      </c>
      <c r="AQ21" s="54">
        <v>6378</v>
      </c>
      <c r="AR21" s="885">
        <v>6412</v>
      </c>
      <c r="AS21" s="899">
        <v>6256</v>
      </c>
      <c r="AT21" s="912">
        <v>6173</v>
      </c>
      <c r="AU21" s="943">
        <v>6206</v>
      </c>
      <c r="AV21" s="957">
        <v>6305</v>
      </c>
      <c r="AW21" s="440">
        <v>6380</v>
      </c>
      <c r="AX21" s="1013">
        <v>6463</v>
      </c>
      <c r="AY21" s="1020">
        <v>6539</v>
      </c>
      <c r="AZ21" s="1041">
        <v>6567</v>
      </c>
      <c r="BA21" s="1055">
        <v>6433</v>
      </c>
      <c r="BB21" s="1103">
        <v>6317</v>
      </c>
      <c r="BC21" s="1109">
        <v>6193</v>
      </c>
      <c r="BD21" s="1115">
        <v>6074</v>
      </c>
      <c r="BE21" s="1150">
        <v>5959</v>
      </c>
      <c r="BF21" s="1157">
        <v>5849</v>
      </c>
      <c r="BG21" s="82">
        <v>5743</v>
      </c>
      <c r="BH21" s="1172">
        <v>5668</v>
      </c>
      <c r="BI21" s="1203">
        <v>5591</v>
      </c>
      <c r="BJ21" s="1203">
        <v>5500</v>
      </c>
      <c r="BK21" s="1203">
        <v>5438</v>
      </c>
      <c r="BL21" s="1203">
        <v>5413</v>
      </c>
      <c r="BM21" s="1203">
        <v>5432</v>
      </c>
      <c r="BN21" s="1203">
        <v>5480</v>
      </c>
      <c r="BO21" s="1203">
        <v>5548</v>
      </c>
      <c r="BP21" s="1244">
        <v>5616</v>
      </c>
      <c r="BQ21" s="1244">
        <v>5680</v>
      </c>
      <c r="BR21" s="1244">
        <v>5746</v>
      </c>
      <c r="BS21" s="1244">
        <v>5810</v>
      </c>
      <c r="BT21" s="1244">
        <v>5865</v>
      </c>
      <c r="BU21" s="1244">
        <v>5915</v>
      </c>
      <c r="BV21" s="1244">
        <v>5976</v>
      </c>
      <c r="BW21" s="1299">
        <v>6034</v>
      </c>
      <c r="BX21" s="82">
        <v>6089</v>
      </c>
      <c r="BY21" s="82">
        <v>6144</v>
      </c>
      <c r="BZ21" s="82">
        <v>6190</v>
      </c>
      <c r="CA21" s="82">
        <v>6247</v>
      </c>
      <c r="CB21" s="82">
        <v>6297</v>
      </c>
      <c r="CC21" s="1309">
        <v>6348</v>
      </c>
      <c r="CD21" s="1379">
        <v>6400</v>
      </c>
      <c r="CE21" s="1392">
        <v>6426</v>
      </c>
      <c r="CF21" s="1406">
        <v>6481</v>
      </c>
      <c r="CG21" s="1420">
        <v>6539</v>
      </c>
      <c r="CH21" s="1434">
        <v>6565</v>
      </c>
      <c r="CI21" s="1448">
        <v>6571</v>
      </c>
      <c r="CJ21" s="1462">
        <v>6612</v>
      </c>
      <c r="CK21" s="1487">
        <v>6641</v>
      </c>
      <c r="CL21" s="1487">
        <v>6669</v>
      </c>
      <c r="CM21" s="1487">
        <v>6694</v>
      </c>
      <c r="CN21" s="1502">
        <v>6722</v>
      </c>
      <c r="CO21" s="1509">
        <v>6753</v>
      </c>
      <c r="CP21" s="1516">
        <v>6776</v>
      </c>
      <c r="CQ21" s="1530">
        <v>6804</v>
      </c>
      <c r="CR21" s="1566">
        <v>6826</v>
      </c>
      <c r="CS21" s="1581">
        <v>6850</v>
      </c>
      <c r="CT21" s="1581">
        <v>6874</v>
      </c>
      <c r="CU21" s="1581">
        <v>6906</v>
      </c>
      <c r="CV21" s="1616">
        <v>6929</v>
      </c>
      <c r="CW21" s="1609">
        <v>6957</v>
      </c>
      <c r="CX21" s="1609">
        <v>6989</v>
      </c>
      <c r="CY21" s="1630">
        <v>7016</v>
      </c>
      <c r="CZ21" s="1630">
        <v>7011</v>
      </c>
      <c r="DA21" s="1630">
        <v>7046</v>
      </c>
      <c r="DB21" s="1630">
        <v>7077</v>
      </c>
      <c r="DC21" s="1630">
        <v>7091</v>
      </c>
      <c r="DD21" s="1630">
        <v>7126</v>
      </c>
      <c r="DE21" s="1659">
        <v>7162</v>
      </c>
      <c r="DF21" s="1688">
        <v>7183</v>
      </c>
      <c r="DG21" s="1688">
        <v>7214</v>
      </c>
      <c r="DH21" s="1688">
        <v>7250</v>
      </c>
      <c r="DI21" s="1695">
        <v>7279</v>
      </c>
      <c r="DJ21" s="1695">
        <v>7309</v>
      </c>
      <c r="DK21" s="1695">
        <v>7338</v>
      </c>
      <c r="DL21" s="1695">
        <v>7372</v>
      </c>
      <c r="DM21" s="54">
        <v>7401</v>
      </c>
      <c r="DN21" s="54">
        <v>7432</v>
      </c>
      <c r="DO21" s="54">
        <v>7455</v>
      </c>
      <c r="DP21" s="54">
        <v>7478</v>
      </c>
      <c r="DQ21" s="1796">
        <v>7501</v>
      </c>
      <c r="DR21" s="1796">
        <v>7521</v>
      </c>
      <c r="DS21" s="1796">
        <v>7538</v>
      </c>
      <c r="DT21" s="1796">
        <v>7559</v>
      </c>
      <c r="DU21" s="1796">
        <v>7555</v>
      </c>
      <c r="DV21" s="1796">
        <v>7570</v>
      </c>
      <c r="DW21" s="1803">
        <v>7586</v>
      </c>
      <c r="DX21" s="1803">
        <v>7607</v>
      </c>
      <c r="DY21" s="1803">
        <v>7634</v>
      </c>
      <c r="DZ21" s="1803">
        <v>7651</v>
      </c>
      <c r="EA21" s="82">
        <v>7658</v>
      </c>
      <c r="EB21" s="82">
        <v>7672</v>
      </c>
      <c r="EC21" s="82">
        <v>7692</v>
      </c>
      <c r="ED21" s="82">
        <v>7715</v>
      </c>
      <c r="EE21" s="82">
        <v>7737</v>
      </c>
      <c r="EF21" s="82">
        <v>7729</v>
      </c>
      <c r="EG21" s="1824">
        <v>7671</v>
      </c>
      <c r="EH21" s="1892">
        <v>7660</v>
      </c>
      <c r="EI21" s="1892">
        <v>7679</v>
      </c>
      <c r="EJ21" s="1892">
        <v>7693</v>
      </c>
      <c r="EK21" s="1899">
        <v>7708</v>
      </c>
      <c r="EL21" s="1899">
        <v>7727</v>
      </c>
      <c r="EM21" s="1899">
        <v>7744</v>
      </c>
      <c r="EN21" s="1899">
        <v>7757</v>
      </c>
      <c r="EO21" s="1939">
        <v>7744</v>
      </c>
      <c r="EP21" s="1946">
        <v>7689</v>
      </c>
      <c r="EQ21" s="1946">
        <v>7636</v>
      </c>
      <c r="ER21" s="82">
        <v>7609</v>
      </c>
      <c r="ES21" s="82">
        <v>7611</v>
      </c>
      <c r="ET21" s="82">
        <v>7571</v>
      </c>
      <c r="EU21" s="82">
        <v>7519</v>
      </c>
      <c r="EV21" s="1969">
        <v>7468</v>
      </c>
      <c r="EW21" s="1969">
        <v>7418</v>
      </c>
      <c r="EX21" s="1969">
        <v>7374</v>
      </c>
      <c r="EY21" s="1976">
        <v>7367</v>
      </c>
      <c r="EZ21" s="1976">
        <v>7379</v>
      </c>
      <c r="FA21" s="1976">
        <v>7394</v>
      </c>
      <c r="FB21" s="1976">
        <v>7412</v>
      </c>
      <c r="FC21" s="2018">
        <v>7430</v>
      </c>
      <c r="FD21" s="2018">
        <v>7444</v>
      </c>
      <c r="FE21" s="2018">
        <v>7466</v>
      </c>
      <c r="FF21" s="2026">
        <v>7485</v>
      </c>
      <c r="FG21" s="2026">
        <v>7502</v>
      </c>
      <c r="FH21" s="2026">
        <v>7521</v>
      </c>
      <c r="FI21" s="2026">
        <v>7533</v>
      </c>
      <c r="FJ21" s="2060">
        <v>7517</v>
      </c>
      <c r="FK21" s="2060">
        <v>7516</v>
      </c>
      <c r="FL21" s="2060">
        <v>7531</v>
      </c>
      <c r="FM21" s="2060">
        <v>7538</v>
      </c>
      <c r="FN21" s="2067">
        <v>7547</v>
      </c>
      <c r="FO21" s="2067">
        <v>7556</v>
      </c>
      <c r="FP21" s="2067">
        <v>7569</v>
      </c>
      <c r="FQ21" s="2091">
        <v>7584</v>
      </c>
      <c r="FR21" s="2091">
        <v>7595</v>
      </c>
      <c r="FS21" s="2091">
        <v>7601</v>
      </c>
      <c r="FT21" s="2098">
        <v>7608</v>
      </c>
      <c r="FU21" s="2098">
        <v>7615</v>
      </c>
      <c r="FV21" s="2098">
        <v>7626</v>
      </c>
      <c r="FW21" s="2098">
        <v>7634</v>
      </c>
      <c r="FX21" s="2147">
        <v>7637</v>
      </c>
      <c r="FY21" s="2147">
        <v>7637</v>
      </c>
      <c r="FZ21" s="2147">
        <v>7643</v>
      </c>
      <c r="GA21" s="2154">
        <v>7654</v>
      </c>
      <c r="GB21" s="2154">
        <v>7664</v>
      </c>
      <c r="GC21" s="2154">
        <v>7670</v>
      </c>
      <c r="GD21" s="2154">
        <v>7681</v>
      </c>
      <c r="GE21" s="2190">
        <v>7690</v>
      </c>
      <c r="GF21" s="2190">
        <v>7698</v>
      </c>
      <c r="GG21" s="2190">
        <v>7705</v>
      </c>
      <c r="GH21" s="2197">
        <v>7715</v>
      </c>
      <c r="GI21" s="2197">
        <v>7688</v>
      </c>
      <c r="GJ21" s="2197">
        <v>7678</v>
      </c>
      <c r="GK21" s="2197">
        <v>7692</v>
      </c>
      <c r="GL21" s="2233">
        <v>7704</v>
      </c>
      <c r="GM21" s="2233">
        <v>7712</v>
      </c>
      <c r="GN21" s="2233">
        <v>7720</v>
      </c>
      <c r="GO21" s="2240">
        <v>7715</v>
      </c>
      <c r="GP21" s="2240">
        <v>7720</v>
      </c>
      <c r="GQ21" s="2240">
        <v>7736</v>
      </c>
      <c r="GR21" s="2240">
        <v>7749</v>
      </c>
      <c r="GS21" s="2259">
        <v>7760</v>
      </c>
      <c r="GT21" s="2259">
        <v>7743</v>
      </c>
      <c r="GU21" s="2259">
        <v>7726</v>
      </c>
      <c r="GV21" s="2259">
        <v>7687</v>
      </c>
      <c r="GW21" s="2259">
        <v>7685</v>
      </c>
      <c r="GX21" s="2259">
        <v>7698</v>
      </c>
      <c r="GY21" s="54">
        <v>7713</v>
      </c>
      <c r="GZ21" s="2279">
        <v>7707</v>
      </c>
      <c r="HA21" s="2279">
        <v>7702</v>
      </c>
      <c r="HB21" s="2279">
        <v>7665</v>
      </c>
      <c r="HC21" s="2303">
        <v>7665</v>
      </c>
      <c r="HD21" s="2303">
        <v>7665</v>
      </c>
      <c r="HE21" s="2303">
        <v>7665</v>
      </c>
      <c r="HF21" s="2303">
        <v>7665</v>
      </c>
    </row>
    <row r="22" spans="1:214" x14ac:dyDescent="0.25">
      <c r="A22" s="423">
        <f t="shared" si="70"/>
        <v>21</v>
      </c>
      <c r="B22" s="77">
        <f>B.Diario!B22</f>
        <v>0</v>
      </c>
      <c r="C22" s="66"/>
      <c r="D22" s="66"/>
      <c r="E22" s="438">
        <v>3747</v>
      </c>
      <c r="F22" s="438">
        <v>5016</v>
      </c>
      <c r="G22" s="438">
        <v>5812</v>
      </c>
      <c r="H22" s="438">
        <v>6326</v>
      </c>
      <c r="I22" s="438">
        <v>6657</v>
      </c>
      <c r="J22" s="438">
        <v>7021</v>
      </c>
      <c r="K22" s="438">
        <v>7264</v>
      </c>
      <c r="L22" s="444">
        <v>7450</v>
      </c>
      <c r="M22" s="440">
        <v>7676</v>
      </c>
      <c r="N22" s="467">
        <v>7919</v>
      </c>
      <c r="O22" s="480">
        <v>8088</v>
      </c>
      <c r="P22" s="512">
        <v>8158</v>
      </c>
      <c r="Q22" s="440">
        <v>8256</v>
      </c>
      <c r="R22" s="545">
        <v>8351</v>
      </c>
      <c r="S22" s="587">
        <v>8393</v>
      </c>
      <c r="T22" s="594">
        <v>8393</v>
      </c>
      <c r="U22" s="599">
        <v>8393</v>
      </c>
      <c r="V22" s="594">
        <v>8390</v>
      </c>
      <c r="W22" s="627">
        <v>8383</v>
      </c>
      <c r="X22" s="633">
        <v>8375</v>
      </c>
      <c r="Y22" s="639">
        <v>8439</v>
      </c>
      <c r="Z22" s="675">
        <v>8581</v>
      </c>
      <c r="AA22" s="651">
        <v>8695</v>
      </c>
      <c r="AB22" s="703">
        <v>8791</v>
      </c>
      <c r="AC22" s="716">
        <v>8845</v>
      </c>
      <c r="AD22" s="738">
        <v>8919</v>
      </c>
      <c r="AE22" s="745">
        <v>9021</v>
      </c>
      <c r="AF22" s="752">
        <v>9120</v>
      </c>
      <c r="AG22" s="54">
        <v>9143</v>
      </c>
      <c r="AH22" s="782">
        <v>9143</v>
      </c>
      <c r="AI22" s="795">
        <v>9143</v>
      </c>
      <c r="AJ22" s="54">
        <v>9140</v>
      </c>
      <c r="AK22" s="835">
        <v>9140</v>
      </c>
      <c r="AL22" s="835">
        <v>9140</v>
      </c>
      <c r="AM22" s="793">
        <v>9037</v>
      </c>
      <c r="AN22" s="54">
        <v>8981</v>
      </c>
      <c r="AO22" s="878">
        <v>8911</v>
      </c>
      <c r="AP22" s="878">
        <v>8904</v>
      </c>
      <c r="AQ22" s="54">
        <v>8964</v>
      </c>
      <c r="AR22" s="885">
        <v>8983</v>
      </c>
      <c r="AS22" s="899">
        <v>8983</v>
      </c>
      <c r="AT22" s="912">
        <v>8950</v>
      </c>
      <c r="AU22" s="943">
        <v>8927</v>
      </c>
      <c r="AV22" s="957">
        <v>8996</v>
      </c>
      <c r="AW22" s="440">
        <v>9042</v>
      </c>
      <c r="AX22" s="1013">
        <v>9084</v>
      </c>
      <c r="AY22" s="1020">
        <v>9115</v>
      </c>
      <c r="AZ22" s="1041">
        <v>9114</v>
      </c>
      <c r="BA22" s="1055">
        <v>9114</v>
      </c>
      <c r="BB22" s="1103">
        <v>9108</v>
      </c>
      <c r="BC22" s="1109">
        <v>9108</v>
      </c>
      <c r="BD22" s="1115">
        <v>9108</v>
      </c>
      <c r="BE22" s="1150">
        <v>9108</v>
      </c>
      <c r="BF22" s="1157">
        <v>9108</v>
      </c>
      <c r="BG22" s="82">
        <v>9108</v>
      </c>
      <c r="BH22" s="1172">
        <v>8952</v>
      </c>
      <c r="BI22" s="1203">
        <v>8932</v>
      </c>
      <c r="BJ22" s="1203">
        <v>8926</v>
      </c>
      <c r="BK22" s="1203">
        <v>8905</v>
      </c>
      <c r="BL22" s="1203">
        <v>8851</v>
      </c>
      <c r="BM22" s="1203">
        <v>8791</v>
      </c>
      <c r="BN22" s="1203">
        <v>8780</v>
      </c>
      <c r="BO22" s="1203">
        <v>8814</v>
      </c>
      <c r="BP22" s="1244">
        <v>8848</v>
      </c>
      <c r="BQ22" s="1244">
        <v>8875</v>
      </c>
      <c r="BR22" s="1244">
        <v>8904</v>
      </c>
      <c r="BS22" s="1244">
        <v>8932</v>
      </c>
      <c r="BT22" s="1244">
        <v>8946</v>
      </c>
      <c r="BU22" s="1244">
        <v>8958</v>
      </c>
      <c r="BV22" s="1244">
        <v>8984</v>
      </c>
      <c r="BW22" s="1299">
        <v>9006</v>
      </c>
      <c r="BX22" s="82">
        <v>9033</v>
      </c>
      <c r="BY22" s="82">
        <v>9054</v>
      </c>
      <c r="BZ22" s="82">
        <v>9075</v>
      </c>
      <c r="CA22" s="82">
        <v>9101</v>
      </c>
      <c r="CB22" s="82">
        <v>9121</v>
      </c>
      <c r="CC22" s="1309">
        <v>9141</v>
      </c>
      <c r="CD22" s="1379">
        <v>9164</v>
      </c>
      <c r="CE22" s="1392">
        <v>9186</v>
      </c>
      <c r="CF22" s="1406">
        <v>9215</v>
      </c>
      <c r="CG22" s="1420">
        <v>9250</v>
      </c>
      <c r="CH22" s="1434">
        <v>9259</v>
      </c>
      <c r="CI22" s="1448">
        <v>9258</v>
      </c>
      <c r="CJ22" s="1462">
        <v>9271</v>
      </c>
      <c r="CK22" s="1487">
        <v>9284</v>
      </c>
      <c r="CL22" s="1487">
        <v>9288</v>
      </c>
      <c r="CM22" s="1487">
        <v>9286</v>
      </c>
      <c r="CN22" s="1502">
        <v>9286</v>
      </c>
      <c r="CO22" s="1509">
        <v>9289</v>
      </c>
      <c r="CP22" s="1516">
        <v>9284</v>
      </c>
      <c r="CQ22" s="1530">
        <v>9284</v>
      </c>
      <c r="CR22" s="1566">
        <v>9280</v>
      </c>
      <c r="CS22" s="1581">
        <v>9280</v>
      </c>
      <c r="CT22" s="1581">
        <v>9284</v>
      </c>
      <c r="CU22" s="1581">
        <v>9292</v>
      </c>
      <c r="CV22" s="1616">
        <v>9298</v>
      </c>
      <c r="CW22" s="1609">
        <v>9303</v>
      </c>
      <c r="CX22" s="1609">
        <v>9318</v>
      </c>
      <c r="CY22" s="1630">
        <v>9336</v>
      </c>
      <c r="CZ22" s="1630">
        <v>9343</v>
      </c>
      <c r="DA22" s="1630">
        <v>9360</v>
      </c>
      <c r="DB22" s="1630">
        <v>9370</v>
      </c>
      <c r="DC22" s="1630">
        <v>9382</v>
      </c>
      <c r="DD22" s="1630">
        <v>9400</v>
      </c>
      <c r="DE22" s="1659">
        <v>9419</v>
      </c>
      <c r="DF22" s="1688">
        <v>9426</v>
      </c>
      <c r="DG22" s="1688">
        <v>9443</v>
      </c>
      <c r="DH22" s="1688">
        <v>9463</v>
      </c>
      <c r="DI22" s="1695">
        <v>9480</v>
      </c>
      <c r="DJ22" s="1695">
        <v>9497</v>
      </c>
      <c r="DK22" s="1695">
        <v>9511</v>
      </c>
      <c r="DL22" s="1695">
        <v>9530</v>
      </c>
      <c r="DM22" s="54">
        <v>9546</v>
      </c>
      <c r="DN22" s="54">
        <v>9563</v>
      </c>
      <c r="DO22" s="54">
        <v>9572</v>
      </c>
      <c r="DP22" s="54">
        <v>9584</v>
      </c>
      <c r="DQ22" s="1796">
        <v>9595</v>
      </c>
      <c r="DR22" s="1796">
        <v>9603</v>
      </c>
      <c r="DS22" s="1796">
        <v>9609</v>
      </c>
      <c r="DT22" s="1796">
        <v>9620</v>
      </c>
      <c r="DU22" s="1796">
        <v>9619</v>
      </c>
      <c r="DV22" s="1796">
        <v>9623</v>
      </c>
      <c r="DW22" s="1803">
        <v>9624</v>
      </c>
      <c r="DX22" s="1803">
        <v>9634</v>
      </c>
      <c r="DY22" s="1803">
        <v>9647</v>
      </c>
      <c r="DZ22" s="1803">
        <v>9655</v>
      </c>
      <c r="EA22" s="82">
        <v>9649</v>
      </c>
      <c r="EB22" s="82">
        <v>9648</v>
      </c>
      <c r="EC22" s="82">
        <v>9655</v>
      </c>
      <c r="ED22" s="82">
        <v>9664</v>
      </c>
      <c r="EE22" s="82">
        <v>9675</v>
      </c>
      <c r="EF22" s="82">
        <v>9668</v>
      </c>
      <c r="EG22" s="1824">
        <v>9668</v>
      </c>
      <c r="EH22" s="1892">
        <v>9663</v>
      </c>
      <c r="EI22" s="1892">
        <v>9672</v>
      </c>
      <c r="EJ22" s="1892">
        <v>9674</v>
      </c>
      <c r="EK22" s="1899">
        <v>9679</v>
      </c>
      <c r="EL22" s="1899">
        <v>9686</v>
      </c>
      <c r="EM22" s="1899">
        <v>9695</v>
      </c>
      <c r="EN22" s="1899">
        <v>9697</v>
      </c>
      <c r="EO22" s="1939">
        <v>9696</v>
      </c>
      <c r="EP22" s="1946">
        <v>9696</v>
      </c>
      <c r="EQ22" s="1946">
        <v>9696</v>
      </c>
      <c r="ER22" s="82">
        <v>9682</v>
      </c>
      <c r="ES22" s="82">
        <v>9670</v>
      </c>
      <c r="ET22" s="82">
        <v>9663</v>
      </c>
      <c r="EU22" s="82">
        <v>9663</v>
      </c>
      <c r="EV22" s="1969">
        <v>9663</v>
      </c>
      <c r="EW22" s="1969">
        <v>9663</v>
      </c>
      <c r="EX22" s="1969">
        <v>9658</v>
      </c>
      <c r="EY22" s="1976">
        <v>9649</v>
      </c>
      <c r="EZ22" s="1976">
        <v>9645</v>
      </c>
      <c r="FA22" s="1976">
        <v>9652</v>
      </c>
      <c r="FB22" s="1976">
        <v>9656</v>
      </c>
      <c r="FC22" s="2018">
        <v>9661</v>
      </c>
      <c r="FD22" s="2018">
        <v>9666</v>
      </c>
      <c r="FE22" s="2018">
        <v>9676</v>
      </c>
      <c r="FF22" s="2026">
        <v>9684</v>
      </c>
      <c r="FG22" s="2026">
        <v>9692</v>
      </c>
      <c r="FH22" s="2026">
        <v>9701</v>
      </c>
      <c r="FI22" s="2026">
        <v>9708</v>
      </c>
      <c r="FJ22" s="2060">
        <v>9709</v>
      </c>
      <c r="FK22" s="2060">
        <v>9710</v>
      </c>
      <c r="FL22" s="2060">
        <v>9714</v>
      </c>
      <c r="FM22" s="2060">
        <v>9708</v>
      </c>
      <c r="FN22" s="2067">
        <v>9706</v>
      </c>
      <c r="FO22" s="2067">
        <v>9703</v>
      </c>
      <c r="FP22" s="2067">
        <v>9704</v>
      </c>
      <c r="FQ22" s="2091">
        <v>9706</v>
      </c>
      <c r="FR22" s="2091">
        <v>9704</v>
      </c>
      <c r="FS22" s="2091">
        <v>9699</v>
      </c>
      <c r="FT22" s="2098">
        <v>9695</v>
      </c>
      <c r="FU22" s="2098">
        <v>9689</v>
      </c>
      <c r="FV22" s="2098">
        <v>9688</v>
      </c>
      <c r="FW22" s="2098">
        <v>9683</v>
      </c>
      <c r="FX22" s="2147">
        <v>9679</v>
      </c>
      <c r="FY22" s="2147">
        <v>9671</v>
      </c>
      <c r="FZ22" s="2147">
        <v>9666</v>
      </c>
      <c r="GA22" s="2154">
        <v>9665</v>
      </c>
      <c r="GB22" s="2154">
        <v>9665</v>
      </c>
      <c r="GC22" s="2154">
        <v>9661</v>
      </c>
      <c r="GD22" s="2154">
        <v>9662</v>
      </c>
      <c r="GE22" s="2190">
        <v>9661</v>
      </c>
      <c r="GF22" s="2190">
        <v>9658</v>
      </c>
      <c r="GG22" s="2190">
        <v>9655</v>
      </c>
      <c r="GH22" s="2197">
        <v>9653</v>
      </c>
      <c r="GI22" s="2197">
        <v>9650</v>
      </c>
      <c r="GJ22" s="2197">
        <v>9645</v>
      </c>
      <c r="GK22" s="2197">
        <v>9649</v>
      </c>
      <c r="GL22" s="2233">
        <v>9652</v>
      </c>
      <c r="GM22" s="2233">
        <v>9651</v>
      </c>
      <c r="GN22" s="2233">
        <v>9649</v>
      </c>
      <c r="GO22" s="2240">
        <v>9641</v>
      </c>
      <c r="GP22" s="2240">
        <v>9639</v>
      </c>
      <c r="GQ22" s="2240">
        <v>9646</v>
      </c>
      <c r="GR22" s="2240">
        <v>9651</v>
      </c>
      <c r="GS22" s="2259">
        <v>9653</v>
      </c>
      <c r="GT22" s="2259">
        <v>9647</v>
      </c>
      <c r="GU22" s="2259">
        <v>9642</v>
      </c>
      <c r="GV22" s="2259">
        <v>9642</v>
      </c>
      <c r="GW22" s="2259">
        <v>9628</v>
      </c>
      <c r="GX22" s="2259">
        <v>9631</v>
      </c>
      <c r="GY22" s="54">
        <v>9639</v>
      </c>
      <c r="GZ22" s="2279">
        <v>9637</v>
      </c>
      <c r="HA22" s="2279">
        <v>9636</v>
      </c>
      <c r="HB22" s="2279">
        <v>9636</v>
      </c>
      <c r="HC22" s="2303">
        <v>9636</v>
      </c>
      <c r="HD22" s="2303">
        <v>9636</v>
      </c>
      <c r="HE22" s="2303">
        <v>9636</v>
      </c>
      <c r="HF22" s="2303">
        <v>9636</v>
      </c>
    </row>
    <row r="23" spans="1:214" x14ac:dyDescent="0.25">
      <c r="A23" s="423">
        <f t="shared" si="70"/>
        <v>22</v>
      </c>
      <c r="B23" s="77" t="str">
        <f>B.Diario!B23</f>
        <v>Indicador 2</v>
      </c>
      <c r="C23" s="66"/>
      <c r="D23" s="66"/>
      <c r="E23" s="438">
        <v>156.13</v>
      </c>
      <c r="F23" s="438">
        <v>208.98</v>
      </c>
      <c r="G23" s="438">
        <v>242.15</v>
      </c>
      <c r="H23" s="438">
        <v>263.57</v>
      </c>
      <c r="I23" s="438">
        <v>277.36</v>
      </c>
      <c r="J23" s="438">
        <v>292.56</v>
      </c>
      <c r="K23" s="438">
        <v>302.64999999999998</v>
      </c>
      <c r="L23" s="443">
        <v>310.43</v>
      </c>
      <c r="M23" s="85">
        <v>319.85000000000002</v>
      </c>
      <c r="N23" s="466">
        <v>329.96</v>
      </c>
      <c r="O23" s="479">
        <v>336.99</v>
      </c>
      <c r="P23" s="512">
        <v>339.9</v>
      </c>
      <c r="Q23" s="85">
        <v>343.99</v>
      </c>
      <c r="R23" s="544">
        <v>347.96</v>
      </c>
      <c r="S23" s="586">
        <v>349.71</v>
      </c>
      <c r="T23" s="276">
        <v>349.71</v>
      </c>
      <c r="U23" s="598">
        <v>349.71</v>
      </c>
      <c r="V23" s="276">
        <v>349.57</v>
      </c>
      <c r="W23" s="626">
        <v>349.3</v>
      </c>
      <c r="X23" s="632">
        <v>348.95</v>
      </c>
      <c r="Y23" s="638">
        <v>351.63</v>
      </c>
      <c r="Z23" s="674">
        <v>357.54</v>
      </c>
      <c r="AA23" s="650">
        <v>362.29</v>
      </c>
      <c r="AB23" s="702">
        <v>366.28</v>
      </c>
      <c r="AC23" s="715">
        <v>368.55</v>
      </c>
      <c r="AD23" s="737">
        <v>371.62</v>
      </c>
      <c r="AE23" s="744">
        <v>375.89</v>
      </c>
      <c r="AF23" s="751">
        <v>379.99</v>
      </c>
      <c r="AG23" s="299">
        <v>380.94</v>
      </c>
      <c r="AH23" s="781">
        <v>380.94</v>
      </c>
      <c r="AI23" s="794">
        <v>380.94</v>
      </c>
      <c r="AJ23" s="299">
        <v>380.83</v>
      </c>
      <c r="AK23" s="834">
        <v>380.83</v>
      </c>
      <c r="AL23" s="834">
        <v>380.83</v>
      </c>
      <c r="AM23" s="793">
        <v>376.56</v>
      </c>
      <c r="AN23" s="299">
        <v>374.21</v>
      </c>
      <c r="AO23" s="877">
        <v>371.28</v>
      </c>
      <c r="AP23" s="877">
        <v>371.01</v>
      </c>
      <c r="AQ23" s="299">
        <v>373.5</v>
      </c>
      <c r="AR23" s="884">
        <v>374.29</v>
      </c>
      <c r="AS23" s="898">
        <v>374.29</v>
      </c>
      <c r="AT23" s="911">
        <v>372.93</v>
      </c>
      <c r="AU23" s="942">
        <v>371.94</v>
      </c>
      <c r="AV23" s="956">
        <v>374.85</v>
      </c>
      <c r="AW23" s="85">
        <v>376.74</v>
      </c>
      <c r="AX23" s="1012">
        <v>378.49</v>
      </c>
      <c r="AY23" s="1019">
        <v>379.79</v>
      </c>
      <c r="AZ23" s="1040">
        <v>379.74</v>
      </c>
      <c r="BA23" s="1054">
        <v>379.74</v>
      </c>
      <c r="BB23" s="1102">
        <v>379.48</v>
      </c>
      <c r="BC23" s="1108">
        <v>379.48</v>
      </c>
      <c r="BD23" s="1114">
        <v>379.48</v>
      </c>
      <c r="BE23" s="1149">
        <v>379.48</v>
      </c>
      <c r="BF23" s="1156">
        <v>379.48</v>
      </c>
      <c r="BG23" s="83">
        <v>379.48</v>
      </c>
      <c r="BH23" s="1171">
        <v>372.99</v>
      </c>
      <c r="BI23" s="1202">
        <v>372.17</v>
      </c>
      <c r="BJ23" s="1202">
        <v>371.93</v>
      </c>
      <c r="BK23" s="1202">
        <v>371.03</v>
      </c>
      <c r="BL23" s="1202">
        <v>368.8</v>
      </c>
      <c r="BM23" s="1202">
        <v>366.29</v>
      </c>
      <c r="BN23" s="1202">
        <v>365.83</v>
      </c>
      <c r="BO23" s="1202">
        <v>367.26</v>
      </c>
      <c r="BP23" s="1243">
        <v>368.65</v>
      </c>
      <c r="BQ23" s="1243">
        <v>369.79</v>
      </c>
      <c r="BR23" s="1243">
        <v>371</v>
      </c>
      <c r="BS23" s="1243">
        <v>372.17</v>
      </c>
      <c r="BT23" s="1243">
        <v>372.73</v>
      </c>
      <c r="BU23" s="1243">
        <v>373.23</v>
      </c>
      <c r="BV23" s="1243">
        <v>374.33</v>
      </c>
      <c r="BW23" s="1298">
        <v>375.27</v>
      </c>
      <c r="BX23" s="83">
        <v>376.36</v>
      </c>
      <c r="BY23" s="83">
        <v>377.26</v>
      </c>
      <c r="BZ23" s="83">
        <v>378.11</v>
      </c>
      <c r="CA23" s="83">
        <v>379.2</v>
      </c>
      <c r="CB23" s="83">
        <v>380.03</v>
      </c>
      <c r="CC23" s="1308">
        <v>380.89</v>
      </c>
      <c r="CD23" s="1378">
        <v>381.83</v>
      </c>
      <c r="CE23" s="1391">
        <v>382.74</v>
      </c>
      <c r="CF23" s="1405">
        <v>383.95</v>
      </c>
      <c r="CG23" s="1419">
        <v>385.4</v>
      </c>
      <c r="CH23" s="1433">
        <v>385.8</v>
      </c>
      <c r="CI23" s="1447">
        <v>385.77</v>
      </c>
      <c r="CJ23" s="1461">
        <v>386.28</v>
      </c>
      <c r="CK23" s="1486">
        <v>386.82</v>
      </c>
      <c r="CL23" s="1486">
        <v>387.01</v>
      </c>
      <c r="CM23" s="1486">
        <v>386.9</v>
      </c>
      <c r="CN23" s="1501">
        <v>386.91</v>
      </c>
      <c r="CO23" s="1508">
        <v>387.04</v>
      </c>
      <c r="CP23" s="1515">
        <v>386.83</v>
      </c>
      <c r="CQ23" s="1529">
        <v>386.84</v>
      </c>
      <c r="CR23" s="1565">
        <v>386.67</v>
      </c>
      <c r="CS23" s="1580">
        <v>386.68</v>
      </c>
      <c r="CT23" s="1580">
        <v>386.83</v>
      </c>
      <c r="CU23" s="1580">
        <v>387.17</v>
      </c>
      <c r="CV23" s="1615">
        <v>387.4</v>
      </c>
      <c r="CW23" s="1608">
        <v>387.61</v>
      </c>
      <c r="CX23" s="1608">
        <v>388.23</v>
      </c>
      <c r="CY23" s="1629">
        <v>388.99</v>
      </c>
      <c r="CZ23" s="1629">
        <v>389.3</v>
      </c>
      <c r="DA23" s="1629">
        <v>389.98</v>
      </c>
      <c r="DB23" s="1629">
        <v>390.43</v>
      </c>
      <c r="DC23" s="1629">
        <v>390.92</v>
      </c>
      <c r="DD23" s="1629">
        <v>391.67</v>
      </c>
      <c r="DE23" s="1658">
        <v>392.46</v>
      </c>
      <c r="DF23" s="1687">
        <v>392.74</v>
      </c>
      <c r="DG23" s="1687">
        <v>393.44</v>
      </c>
      <c r="DH23" s="1687">
        <v>394.28</v>
      </c>
      <c r="DI23" s="1694">
        <v>395</v>
      </c>
      <c r="DJ23" s="1694">
        <v>395.7</v>
      </c>
      <c r="DK23" s="1694">
        <v>396.3</v>
      </c>
      <c r="DL23" s="1694">
        <v>397.08</v>
      </c>
      <c r="DM23" s="299">
        <v>397.77</v>
      </c>
      <c r="DN23" s="299">
        <v>398.47</v>
      </c>
      <c r="DO23" s="299">
        <v>398.84</v>
      </c>
      <c r="DP23" s="299">
        <v>399.35</v>
      </c>
      <c r="DQ23" s="1795">
        <v>399.8</v>
      </c>
      <c r="DR23" s="1795">
        <v>400.14</v>
      </c>
      <c r="DS23" s="1795">
        <v>400.38</v>
      </c>
      <c r="DT23" s="1795">
        <v>400.84</v>
      </c>
      <c r="DU23" s="1795">
        <v>400.81</v>
      </c>
      <c r="DV23" s="1795">
        <v>400.94</v>
      </c>
      <c r="DW23" s="1802">
        <v>401.01</v>
      </c>
      <c r="DX23" s="1802">
        <v>401.41</v>
      </c>
      <c r="DY23" s="1802">
        <v>401.97</v>
      </c>
      <c r="DZ23" s="1802">
        <v>402.28</v>
      </c>
      <c r="EA23" s="83">
        <v>402.04</v>
      </c>
      <c r="EB23" s="83">
        <v>401.99</v>
      </c>
      <c r="EC23" s="83">
        <v>402.28</v>
      </c>
      <c r="ED23" s="83">
        <v>402.68</v>
      </c>
      <c r="EE23" s="83">
        <v>403.14</v>
      </c>
      <c r="EF23" s="83">
        <v>402.83</v>
      </c>
      <c r="EG23" s="1823">
        <v>402.83</v>
      </c>
      <c r="EH23" s="1891">
        <v>402.63</v>
      </c>
      <c r="EI23" s="1891">
        <v>403</v>
      </c>
      <c r="EJ23" s="1891">
        <v>403.08</v>
      </c>
      <c r="EK23" s="1898">
        <v>403.3</v>
      </c>
      <c r="EL23" s="1898">
        <v>403.58</v>
      </c>
      <c r="EM23" s="1898">
        <v>403.97</v>
      </c>
      <c r="EN23" s="1898">
        <v>404.06</v>
      </c>
      <c r="EO23" s="1938">
        <v>404.02</v>
      </c>
      <c r="EP23" s="1945">
        <v>404.02</v>
      </c>
      <c r="EQ23" s="1945">
        <v>404.02</v>
      </c>
      <c r="ER23" s="83">
        <v>403.41</v>
      </c>
      <c r="ES23" s="83">
        <v>402.91</v>
      </c>
      <c r="ET23" s="83">
        <v>402.64</v>
      </c>
      <c r="EU23" s="83">
        <v>402.64</v>
      </c>
      <c r="EV23" s="1968">
        <v>402.64</v>
      </c>
      <c r="EW23" s="1968">
        <v>402.64</v>
      </c>
      <c r="EX23" s="1968">
        <v>402.42</v>
      </c>
      <c r="EY23" s="1975">
        <v>402.06</v>
      </c>
      <c r="EZ23" s="1975">
        <v>401.88</v>
      </c>
      <c r="FA23" s="1975">
        <v>402.15</v>
      </c>
      <c r="FB23" s="1975">
        <v>402.34</v>
      </c>
      <c r="FC23" s="2017">
        <v>402.54</v>
      </c>
      <c r="FD23" s="2017">
        <v>402.75</v>
      </c>
      <c r="FE23" s="2017">
        <v>403.18</v>
      </c>
      <c r="FF23" s="2025">
        <v>403.51</v>
      </c>
      <c r="FG23" s="2025">
        <v>403.83</v>
      </c>
      <c r="FH23" s="2025">
        <v>404.21</v>
      </c>
      <c r="FI23" s="2025">
        <v>404.48</v>
      </c>
      <c r="FJ23" s="2059">
        <v>404.55</v>
      </c>
      <c r="FK23" s="2059">
        <v>404.58</v>
      </c>
      <c r="FL23" s="2059">
        <v>404.74</v>
      </c>
      <c r="FM23" s="2059">
        <v>404.49</v>
      </c>
      <c r="FN23" s="2066">
        <v>404.43</v>
      </c>
      <c r="FO23" s="2066">
        <v>404.29</v>
      </c>
      <c r="FP23" s="2066">
        <v>404.33</v>
      </c>
      <c r="FQ23" s="2090">
        <v>404.42</v>
      </c>
      <c r="FR23" s="2090">
        <v>404.33</v>
      </c>
      <c r="FS23" s="2090">
        <v>404.11</v>
      </c>
      <c r="FT23" s="2097">
        <v>403.94</v>
      </c>
      <c r="FU23" s="2097">
        <v>403.7</v>
      </c>
      <c r="FV23" s="2097">
        <v>403.67</v>
      </c>
      <c r="FW23" s="2097">
        <v>403.44</v>
      </c>
      <c r="FX23" s="2146">
        <v>403.29</v>
      </c>
      <c r="FY23" s="2146">
        <v>402.95</v>
      </c>
      <c r="FZ23" s="2146">
        <v>402.74</v>
      </c>
      <c r="GA23" s="2153">
        <v>402.69</v>
      </c>
      <c r="GB23" s="2153">
        <v>402.72</v>
      </c>
      <c r="GC23" s="2153">
        <v>402.56</v>
      </c>
      <c r="GD23" s="2153">
        <v>402.57</v>
      </c>
      <c r="GE23" s="2189">
        <v>402.54</v>
      </c>
      <c r="GF23" s="2189">
        <v>402.41</v>
      </c>
      <c r="GG23" s="2189">
        <v>402.28</v>
      </c>
      <c r="GH23" s="2196">
        <v>402.22</v>
      </c>
      <c r="GI23" s="2196">
        <v>402.1</v>
      </c>
      <c r="GJ23" s="2196">
        <v>401.87</v>
      </c>
      <c r="GK23" s="2196">
        <v>402.06</v>
      </c>
      <c r="GL23" s="2232">
        <v>402.17</v>
      </c>
      <c r="GM23" s="2232">
        <v>402.12</v>
      </c>
      <c r="GN23" s="2232">
        <v>402.05</v>
      </c>
      <c r="GO23" s="2239">
        <v>401.71</v>
      </c>
      <c r="GP23" s="2239">
        <v>401.62</v>
      </c>
      <c r="GQ23" s="2239">
        <v>401.93</v>
      </c>
      <c r="GR23" s="2239">
        <v>402.14</v>
      </c>
      <c r="GS23" s="2258">
        <v>402.19</v>
      </c>
      <c r="GT23" s="2258">
        <v>401.94</v>
      </c>
      <c r="GU23" s="2258">
        <v>401.76</v>
      </c>
      <c r="GV23" s="2258">
        <v>401.76</v>
      </c>
      <c r="GW23" s="2258">
        <v>401.15</v>
      </c>
      <c r="GX23" s="2258">
        <v>401.3</v>
      </c>
      <c r="GY23" s="299">
        <v>401.61</v>
      </c>
      <c r="GZ23" s="2278">
        <v>401.55</v>
      </c>
      <c r="HA23" s="2278">
        <v>401.52</v>
      </c>
      <c r="HB23" s="2278">
        <v>401.52</v>
      </c>
      <c r="HC23" s="2302">
        <v>401.52</v>
      </c>
      <c r="HD23" s="2302">
        <v>401.52</v>
      </c>
      <c r="HE23" s="2302">
        <v>401.52</v>
      </c>
      <c r="HF23" s="2302">
        <v>401.52</v>
      </c>
    </row>
    <row r="24" spans="1:214" x14ac:dyDescent="0.25">
      <c r="A24" s="423">
        <f t="shared" si="70"/>
        <v>23</v>
      </c>
      <c r="B24" s="77" t="str">
        <f>B.Diario!B24</f>
        <v>Indicador 10</v>
      </c>
      <c r="C24" s="66"/>
      <c r="D24" s="66"/>
      <c r="E24" s="438">
        <v>97.25</v>
      </c>
      <c r="F24" s="438">
        <v>97.89</v>
      </c>
      <c r="G24" s="438">
        <v>98.01</v>
      </c>
      <c r="H24" s="438">
        <v>98.04</v>
      </c>
      <c r="I24" s="438">
        <v>98.13</v>
      </c>
      <c r="J24" s="438">
        <v>98.2</v>
      </c>
      <c r="K24" s="438">
        <v>98.28</v>
      </c>
      <c r="L24" s="443">
        <v>98.27</v>
      </c>
      <c r="M24" s="85">
        <v>98.29</v>
      </c>
      <c r="N24" s="466">
        <v>98.3</v>
      </c>
      <c r="O24" s="479">
        <v>98.29</v>
      </c>
      <c r="P24" s="512">
        <v>98.27</v>
      </c>
      <c r="Q24" s="85">
        <v>98.25</v>
      </c>
      <c r="R24" s="544">
        <v>98.21</v>
      </c>
      <c r="S24" s="586">
        <v>98.21</v>
      </c>
      <c r="T24" s="276">
        <v>98.21</v>
      </c>
      <c r="U24" s="598">
        <v>98.21</v>
      </c>
      <c r="V24" s="276">
        <v>98.18</v>
      </c>
      <c r="W24" s="626">
        <v>98.18</v>
      </c>
      <c r="X24" s="632">
        <v>98.19</v>
      </c>
      <c r="Y24" s="638">
        <v>98.19</v>
      </c>
      <c r="Z24" s="674">
        <v>98.19</v>
      </c>
      <c r="AA24" s="650">
        <v>98.16</v>
      </c>
      <c r="AB24" s="702">
        <v>98.11</v>
      </c>
      <c r="AC24" s="715">
        <v>98.09</v>
      </c>
      <c r="AD24" s="737">
        <v>98.06</v>
      </c>
      <c r="AE24" s="744">
        <v>98.04</v>
      </c>
      <c r="AF24" s="751">
        <v>98.02</v>
      </c>
      <c r="AG24" s="299">
        <v>98.01</v>
      </c>
      <c r="AH24" s="781">
        <v>98.01</v>
      </c>
      <c r="AI24" s="794">
        <v>98.01</v>
      </c>
      <c r="AJ24" s="299">
        <v>98.02</v>
      </c>
      <c r="AK24" s="834">
        <v>98.02</v>
      </c>
      <c r="AL24" s="834">
        <v>98.02</v>
      </c>
      <c r="AM24" s="793">
        <v>98.02</v>
      </c>
      <c r="AN24" s="299">
        <v>98.02</v>
      </c>
      <c r="AO24" s="877">
        <v>98.04</v>
      </c>
      <c r="AP24" s="877">
        <v>98.04</v>
      </c>
      <c r="AQ24" s="299">
        <v>98</v>
      </c>
      <c r="AR24" s="884">
        <v>98</v>
      </c>
      <c r="AS24" s="898">
        <v>98</v>
      </c>
      <c r="AT24" s="911">
        <v>98</v>
      </c>
      <c r="AU24" s="942">
        <v>98.02</v>
      </c>
      <c r="AV24" s="956">
        <v>98.01</v>
      </c>
      <c r="AW24" s="85">
        <v>98.01</v>
      </c>
      <c r="AX24" s="1012">
        <v>98</v>
      </c>
      <c r="AY24" s="1019">
        <v>98</v>
      </c>
      <c r="AZ24" s="1040">
        <v>98</v>
      </c>
      <c r="BA24" s="1054">
        <v>98</v>
      </c>
      <c r="BB24" s="1102">
        <v>98</v>
      </c>
      <c r="BC24" s="1108">
        <v>98</v>
      </c>
      <c r="BD24" s="1114">
        <v>98</v>
      </c>
      <c r="BE24" s="1149">
        <v>98</v>
      </c>
      <c r="BF24" s="1156">
        <v>98</v>
      </c>
      <c r="BG24" s="83">
        <v>98</v>
      </c>
      <c r="BH24" s="1171">
        <v>98</v>
      </c>
      <c r="BI24" s="1202">
        <v>98.02</v>
      </c>
      <c r="BJ24" s="1202">
        <v>98.02</v>
      </c>
      <c r="BK24" s="1202">
        <v>98.02</v>
      </c>
      <c r="BL24" s="1202">
        <v>98.02</v>
      </c>
      <c r="BM24" s="1202">
        <v>98.04</v>
      </c>
      <c r="BN24" s="1202">
        <v>98.04</v>
      </c>
      <c r="BO24" s="1202">
        <v>98.03</v>
      </c>
      <c r="BP24" s="1243">
        <v>98.03</v>
      </c>
      <c r="BQ24" s="1243">
        <v>98.03</v>
      </c>
      <c r="BR24" s="1243">
        <v>98.03</v>
      </c>
      <c r="BS24" s="1243">
        <v>98.01</v>
      </c>
      <c r="BT24" s="1243">
        <v>98.01</v>
      </c>
      <c r="BU24" s="1243">
        <v>98.01</v>
      </c>
      <c r="BV24" s="1243">
        <v>98.03</v>
      </c>
      <c r="BW24" s="1298">
        <v>98.03</v>
      </c>
      <c r="BX24" s="83">
        <v>98.03</v>
      </c>
      <c r="BY24" s="83">
        <v>98.03</v>
      </c>
      <c r="BZ24" s="83">
        <v>98.02</v>
      </c>
      <c r="CA24" s="83">
        <v>98.02</v>
      </c>
      <c r="CB24" s="83">
        <v>98.02</v>
      </c>
      <c r="CC24" s="1308">
        <v>98.04</v>
      </c>
      <c r="CD24" s="1378">
        <v>98.03</v>
      </c>
      <c r="CE24" s="1391">
        <v>98.03</v>
      </c>
      <c r="CF24" s="1405">
        <v>98.01</v>
      </c>
      <c r="CG24" s="1419">
        <v>98.01</v>
      </c>
      <c r="CH24" s="1433">
        <v>98.01</v>
      </c>
      <c r="CI24" s="1447">
        <v>98.01</v>
      </c>
      <c r="CJ24" s="1461">
        <v>98.01</v>
      </c>
      <c r="CK24" s="1486">
        <v>98.02</v>
      </c>
      <c r="CL24" s="1486">
        <v>98.02</v>
      </c>
      <c r="CM24" s="1486">
        <v>98.02</v>
      </c>
      <c r="CN24" s="1501">
        <v>98.02</v>
      </c>
      <c r="CO24" s="1508">
        <v>98.04</v>
      </c>
      <c r="CP24" s="1515">
        <v>98.04</v>
      </c>
      <c r="CQ24" s="1529">
        <v>98.04</v>
      </c>
      <c r="CR24" s="1565">
        <v>98.04</v>
      </c>
      <c r="CS24" s="1580">
        <v>98.04</v>
      </c>
      <c r="CT24" s="1580">
        <v>98.04</v>
      </c>
      <c r="CU24" s="1580">
        <v>98.04</v>
      </c>
      <c r="CV24" s="1615">
        <v>98.04</v>
      </c>
      <c r="CW24" s="1608">
        <v>98.04</v>
      </c>
      <c r="CX24" s="1608">
        <v>98.04</v>
      </c>
      <c r="CY24" s="1629">
        <v>98.04</v>
      </c>
      <c r="CZ24" s="1629">
        <v>98.04</v>
      </c>
      <c r="DA24" s="1629">
        <v>98.04</v>
      </c>
      <c r="DB24" s="1629">
        <v>98.04</v>
      </c>
      <c r="DC24" s="1629">
        <v>98.04</v>
      </c>
      <c r="DD24" s="1629">
        <v>98.04</v>
      </c>
      <c r="DE24" s="1658">
        <v>98.04</v>
      </c>
      <c r="DF24" s="1687">
        <v>98.06</v>
      </c>
      <c r="DG24" s="1687">
        <v>98.06</v>
      </c>
      <c r="DH24" s="1687">
        <v>98.07</v>
      </c>
      <c r="DI24" s="1694">
        <v>98.07</v>
      </c>
      <c r="DJ24" s="1694">
        <v>98.07</v>
      </c>
      <c r="DK24" s="1694">
        <v>98.07</v>
      </c>
      <c r="DL24" s="1694">
        <v>98.07</v>
      </c>
      <c r="DM24" s="299">
        <v>98.07</v>
      </c>
      <c r="DN24" s="299">
        <v>98.07</v>
      </c>
      <c r="DO24" s="299">
        <v>98.05</v>
      </c>
      <c r="DP24" s="299">
        <v>98.05</v>
      </c>
      <c r="DQ24" s="1795">
        <v>98.06</v>
      </c>
      <c r="DR24" s="1795">
        <v>98.04</v>
      </c>
      <c r="DS24" s="1795">
        <v>98.06</v>
      </c>
      <c r="DT24" s="1795">
        <v>98.06</v>
      </c>
      <c r="DU24" s="1795">
        <v>98.04</v>
      </c>
      <c r="DV24" s="1795">
        <v>98.04</v>
      </c>
      <c r="DW24" s="1802">
        <v>98.06</v>
      </c>
      <c r="DX24" s="1802">
        <v>98.06</v>
      </c>
      <c r="DY24" s="1802">
        <v>98.06</v>
      </c>
      <c r="DZ24" s="1802">
        <v>98.06</v>
      </c>
      <c r="EA24" s="83">
        <v>98.06</v>
      </c>
      <c r="EB24" s="83">
        <v>98.06</v>
      </c>
      <c r="EC24" s="83">
        <v>98.06</v>
      </c>
      <c r="ED24" s="83">
        <v>98.06</v>
      </c>
      <c r="EE24" s="83">
        <v>98.05</v>
      </c>
      <c r="EF24" s="83">
        <v>98.05</v>
      </c>
      <c r="EG24" s="1823">
        <v>98.05</v>
      </c>
      <c r="EH24" s="1891">
        <v>98.05</v>
      </c>
      <c r="EI24" s="1891">
        <v>98.05</v>
      </c>
      <c r="EJ24" s="1891">
        <v>98.05</v>
      </c>
      <c r="EK24" s="1898">
        <v>98.05</v>
      </c>
      <c r="EL24" s="1898">
        <v>98.07</v>
      </c>
      <c r="EM24" s="1898">
        <v>98.07</v>
      </c>
      <c r="EN24" s="1898">
        <v>98.07</v>
      </c>
      <c r="EO24" s="1938">
        <v>98.07</v>
      </c>
      <c r="EP24" s="1945">
        <v>98.07</v>
      </c>
      <c r="EQ24" s="1945">
        <v>98.07</v>
      </c>
      <c r="ER24" s="83">
        <v>98.07</v>
      </c>
      <c r="ES24" s="83">
        <v>98.07</v>
      </c>
      <c r="ET24" s="83">
        <v>98.07</v>
      </c>
      <c r="EU24" s="83">
        <v>98.07</v>
      </c>
      <c r="EV24" s="1968">
        <v>98.07</v>
      </c>
      <c r="EW24" s="1968">
        <v>98.07</v>
      </c>
      <c r="EX24" s="1968">
        <v>98.07</v>
      </c>
      <c r="EY24" s="1975">
        <v>98.07</v>
      </c>
      <c r="EZ24" s="1975">
        <v>98.07</v>
      </c>
      <c r="FA24" s="1975">
        <v>98.06</v>
      </c>
      <c r="FB24" s="1975">
        <v>98.08</v>
      </c>
      <c r="FC24" s="2017">
        <v>98.08</v>
      </c>
      <c r="FD24" s="2017">
        <v>98.08</v>
      </c>
      <c r="FE24" s="2017">
        <v>98.08</v>
      </c>
      <c r="FF24" s="2025">
        <v>98.06</v>
      </c>
      <c r="FG24" s="2025">
        <v>98.06</v>
      </c>
      <c r="FH24" s="2025">
        <v>98.06</v>
      </c>
      <c r="FI24" s="2025">
        <v>98.06</v>
      </c>
      <c r="FJ24" s="2059">
        <v>98.05</v>
      </c>
      <c r="FK24" s="2059">
        <v>98.05</v>
      </c>
      <c r="FL24" s="2059">
        <v>98.05</v>
      </c>
      <c r="FM24" s="2059">
        <v>98.05</v>
      </c>
      <c r="FN24" s="2066">
        <v>98.05</v>
      </c>
      <c r="FO24" s="2066">
        <v>98.05</v>
      </c>
      <c r="FP24" s="2066">
        <v>98.05</v>
      </c>
      <c r="FQ24" s="2090">
        <v>98.05</v>
      </c>
      <c r="FR24" s="2090">
        <v>98.07</v>
      </c>
      <c r="FS24" s="2090">
        <v>98.07</v>
      </c>
      <c r="FT24" s="2097">
        <v>98.07</v>
      </c>
      <c r="FU24" s="2097">
        <v>98.07</v>
      </c>
      <c r="FV24" s="2097">
        <v>98.07</v>
      </c>
      <c r="FW24" s="2097">
        <v>98.07</v>
      </c>
      <c r="FX24" s="2146">
        <v>98.07</v>
      </c>
      <c r="FY24" s="2146">
        <v>98.06</v>
      </c>
      <c r="FZ24" s="2146">
        <v>98.06</v>
      </c>
      <c r="GA24" s="2153">
        <v>98.06</v>
      </c>
      <c r="GB24" s="2153">
        <v>98.06</v>
      </c>
      <c r="GC24" s="2153">
        <v>98.06</v>
      </c>
      <c r="GD24" s="2153">
        <v>98.06</v>
      </c>
      <c r="GE24" s="2189">
        <v>98.06</v>
      </c>
      <c r="GF24" s="2189">
        <v>98.06</v>
      </c>
      <c r="GG24" s="2189">
        <v>98.06</v>
      </c>
      <c r="GH24" s="2196">
        <v>98.06</v>
      </c>
      <c r="GI24" s="2196">
        <v>98.06</v>
      </c>
      <c r="GJ24" s="2196">
        <v>98.06</v>
      </c>
      <c r="GK24" s="2196">
        <v>98.06</v>
      </c>
      <c r="GL24" s="2232">
        <v>98.06</v>
      </c>
      <c r="GM24" s="2232">
        <v>98.05</v>
      </c>
      <c r="GN24" s="2232">
        <v>98.05</v>
      </c>
      <c r="GO24" s="2239">
        <v>98.05</v>
      </c>
      <c r="GP24" s="2239">
        <v>98.05</v>
      </c>
      <c r="GQ24" s="2239">
        <v>98.05</v>
      </c>
      <c r="GR24" s="2239">
        <v>98.05</v>
      </c>
      <c r="GS24" s="2258">
        <v>98.05</v>
      </c>
      <c r="GT24" s="2258">
        <v>98.05</v>
      </c>
      <c r="GU24" s="2258">
        <v>98.05</v>
      </c>
      <c r="GV24" s="2258">
        <v>98.05</v>
      </c>
      <c r="GW24" s="2258">
        <v>98.05</v>
      </c>
      <c r="GX24" s="2258">
        <v>98.05</v>
      </c>
      <c r="GY24" s="299">
        <v>98.05</v>
      </c>
      <c r="GZ24" s="2278">
        <v>98.05</v>
      </c>
      <c r="HA24" s="2278">
        <v>98.05</v>
      </c>
      <c r="HB24" s="2278">
        <v>98.05</v>
      </c>
      <c r="HC24" s="2302">
        <v>98.05</v>
      </c>
      <c r="HD24" s="2302">
        <v>98.05</v>
      </c>
      <c r="HE24" s="2302">
        <v>98.05</v>
      </c>
      <c r="HF24" s="2302">
        <v>98.05</v>
      </c>
    </row>
    <row r="25" spans="1:214" x14ac:dyDescent="0.25">
      <c r="A25" s="423">
        <f t="shared" si="70"/>
        <v>24</v>
      </c>
      <c r="B25" s="77">
        <f>B.Diario!B25</f>
        <v>0</v>
      </c>
      <c r="C25" s="66"/>
      <c r="D25" s="66"/>
      <c r="E25" s="438">
        <v>97.04</v>
      </c>
      <c r="F25" s="438">
        <v>97.71</v>
      </c>
      <c r="G25" s="438">
        <v>97.82</v>
      </c>
      <c r="H25" s="438">
        <v>97.85</v>
      </c>
      <c r="I25" s="438">
        <v>97.97</v>
      </c>
      <c r="J25" s="438">
        <v>98.03</v>
      </c>
      <c r="K25" s="438">
        <v>98.1</v>
      </c>
      <c r="L25" s="443">
        <v>98.09</v>
      </c>
      <c r="M25" s="85">
        <v>98.12</v>
      </c>
      <c r="N25" s="466">
        <v>98.13</v>
      </c>
      <c r="O25" s="479">
        <v>98.12</v>
      </c>
      <c r="P25" s="512">
        <v>98.1</v>
      </c>
      <c r="Q25" s="85">
        <v>98.08</v>
      </c>
      <c r="R25" s="544">
        <v>98.04</v>
      </c>
      <c r="S25" s="586">
        <v>98.04</v>
      </c>
      <c r="T25" s="276">
        <v>98.04</v>
      </c>
      <c r="U25" s="598">
        <v>98.04</v>
      </c>
      <c r="V25" s="276">
        <v>98</v>
      </c>
      <c r="W25" s="626">
        <v>98</v>
      </c>
      <c r="X25" s="632">
        <v>98.01</v>
      </c>
      <c r="Y25" s="638">
        <v>98.01</v>
      </c>
      <c r="Z25" s="674">
        <v>98</v>
      </c>
      <c r="AA25" s="650">
        <v>97.97</v>
      </c>
      <c r="AB25" s="702">
        <v>97.91</v>
      </c>
      <c r="AC25" s="715">
        <v>97.89</v>
      </c>
      <c r="AD25" s="737">
        <v>97.85</v>
      </c>
      <c r="AE25" s="744">
        <v>97.83</v>
      </c>
      <c r="AF25" s="751">
        <v>97.81</v>
      </c>
      <c r="AG25" s="299">
        <v>97.8</v>
      </c>
      <c r="AH25" s="781">
        <v>97.8</v>
      </c>
      <c r="AI25" s="794">
        <v>97.8</v>
      </c>
      <c r="AJ25" s="299">
        <v>97.81</v>
      </c>
      <c r="AK25" s="834">
        <v>97.81</v>
      </c>
      <c r="AL25" s="834">
        <v>97.81</v>
      </c>
      <c r="AM25" s="793">
        <v>97.81</v>
      </c>
      <c r="AN25" s="299">
        <v>97.81</v>
      </c>
      <c r="AO25" s="877">
        <v>97.83</v>
      </c>
      <c r="AP25" s="877">
        <v>97.84</v>
      </c>
      <c r="AQ25" s="299">
        <v>97.8</v>
      </c>
      <c r="AR25" s="884">
        <v>97.8</v>
      </c>
      <c r="AS25" s="898">
        <v>97.8</v>
      </c>
      <c r="AT25" s="911">
        <v>97.8</v>
      </c>
      <c r="AU25" s="942">
        <v>97.82</v>
      </c>
      <c r="AV25" s="956">
        <v>97.81</v>
      </c>
      <c r="AW25" s="85">
        <v>97.81</v>
      </c>
      <c r="AX25" s="1012">
        <v>97.8</v>
      </c>
      <c r="AY25" s="1019">
        <v>97.8</v>
      </c>
      <c r="AZ25" s="1040">
        <v>97.81</v>
      </c>
      <c r="BA25" s="1054">
        <v>97.81</v>
      </c>
      <c r="BB25" s="1102">
        <v>97.81</v>
      </c>
      <c r="BC25" s="1108">
        <v>97.81</v>
      </c>
      <c r="BD25" s="1114">
        <v>97.81</v>
      </c>
      <c r="BE25" s="1149">
        <v>97.81</v>
      </c>
      <c r="BF25" s="1156">
        <v>97.81</v>
      </c>
      <c r="BG25" s="83">
        <v>97.81</v>
      </c>
      <c r="BH25" s="1171">
        <v>97.81</v>
      </c>
      <c r="BI25" s="1202">
        <v>97.83</v>
      </c>
      <c r="BJ25" s="1202">
        <v>97.83</v>
      </c>
      <c r="BK25" s="1202">
        <v>97.83</v>
      </c>
      <c r="BL25" s="1202">
        <v>97.83</v>
      </c>
      <c r="BM25" s="1202">
        <v>97.85</v>
      </c>
      <c r="BN25" s="1202">
        <v>97.86</v>
      </c>
      <c r="BO25" s="1202">
        <v>97.85</v>
      </c>
      <c r="BP25" s="1243">
        <v>97.85</v>
      </c>
      <c r="BQ25" s="1243">
        <v>97.85</v>
      </c>
      <c r="BR25" s="1243">
        <v>97.86</v>
      </c>
      <c r="BS25" s="1243">
        <v>97.84</v>
      </c>
      <c r="BT25" s="1243">
        <v>97.84</v>
      </c>
      <c r="BU25" s="1243">
        <v>97.84</v>
      </c>
      <c r="BV25" s="1243">
        <v>97.87</v>
      </c>
      <c r="BW25" s="1298">
        <v>97.87</v>
      </c>
      <c r="BX25" s="83">
        <v>97.87</v>
      </c>
      <c r="BY25" s="83">
        <v>97.87</v>
      </c>
      <c r="BZ25" s="83">
        <v>97.87</v>
      </c>
      <c r="CA25" s="83">
        <v>97.87</v>
      </c>
      <c r="CB25" s="83">
        <v>97.87</v>
      </c>
      <c r="CC25" s="1308">
        <v>97.89</v>
      </c>
      <c r="CD25" s="1378">
        <v>97.88</v>
      </c>
      <c r="CE25" s="1391">
        <v>97.88</v>
      </c>
      <c r="CF25" s="1405">
        <v>97.85</v>
      </c>
      <c r="CG25" s="1419">
        <v>97.85</v>
      </c>
      <c r="CH25" s="1433">
        <v>97.85</v>
      </c>
      <c r="CI25" s="1447">
        <v>97.85</v>
      </c>
      <c r="CJ25" s="1461">
        <v>97.85</v>
      </c>
      <c r="CK25" s="1486">
        <v>97.86</v>
      </c>
      <c r="CL25" s="1486">
        <v>97.86</v>
      </c>
      <c r="CM25" s="1486">
        <v>97.86</v>
      </c>
      <c r="CN25" s="1501">
        <v>97.86</v>
      </c>
      <c r="CO25" s="1508">
        <v>97.88</v>
      </c>
      <c r="CP25" s="1515">
        <v>97.88</v>
      </c>
      <c r="CQ25" s="1529">
        <v>97.89</v>
      </c>
      <c r="CR25" s="1565">
        <v>97.89</v>
      </c>
      <c r="CS25" s="1580">
        <v>97.89</v>
      </c>
      <c r="CT25" s="1580">
        <v>97.89</v>
      </c>
      <c r="CU25" s="1580">
        <v>97.89</v>
      </c>
      <c r="CV25" s="1615">
        <v>97.89</v>
      </c>
      <c r="CW25" s="1608">
        <v>97.89</v>
      </c>
      <c r="CX25" s="1608">
        <v>97.89</v>
      </c>
      <c r="CY25" s="1629">
        <v>97.89</v>
      </c>
      <c r="CZ25" s="1629">
        <v>97.89</v>
      </c>
      <c r="DA25" s="1629">
        <v>97.89</v>
      </c>
      <c r="DB25" s="1629">
        <v>97.89</v>
      </c>
      <c r="DC25" s="1629">
        <v>97.89</v>
      </c>
      <c r="DD25" s="1629">
        <v>97.89</v>
      </c>
      <c r="DE25" s="1658">
        <v>97.89</v>
      </c>
      <c r="DF25" s="1687">
        <v>97.91</v>
      </c>
      <c r="DG25" s="1687">
        <v>97.91</v>
      </c>
      <c r="DH25" s="1687">
        <v>97.92</v>
      </c>
      <c r="DI25" s="1694">
        <v>97.92</v>
      </c>
      <c r="DJ25" s="1694">
        <v>97.92</v>
      </c>
      <c r="DK25" s="1694">
        <v>97.92</v>
      </c>
      <c r="DL25" s="1694">
        <v>97.92</v>
      </c>
      <c r="DM25" s="299">
        <v>97.92</v>
      </c>
      <c r="DN25" s="299">
        <v>97.92</v>
      </c>
      <c r="DO25" s="299">
        <v>97.9</v>
      </c>
      <c r="DP25" s="299">
        <v>97.9</v>
      </c>
      <c r="DQ25" s="1795">
        <v>97.92</v>
      </c>
      <c r="DR25" s="1795">
        <v>97.9</v>
      </c>
      <c r="DS25" s="1795">
        <v>97.92</v>
      </c>
      <c r="DT25" s="1795">
        <v>97.92</v>
      </c>
      <c r="DU25" s="1795">
        <v>97.9</v>
      </c>
      <c r="DV25" s="1795">
        <v>97.9</v>
      </c>
      <c r="DW25" s="1802">
        <v>97.92</v>
      </c>
      <c r="DX25" s="1802">
        <v>97.92</v>
      </c>
      <c r="DY25" s="1802">
        <v>97.92</v>
      </c>
      <c r="DZ25" s="1802">
        <v>97.92</v>
      </c>
      <c r="EA25" s="83">
        <v>97.93</v>
      </c>
      <c r="EB25" s="83">
        <v>97.93</v>
      </c>
      <c r="EC25" s="83">
        <v>97.93</v>
      </c>
      <c r="ED25" s="83">
        <v>97.93</v>
      </c>
      <c r="EE25" s="83">
        <v>97.92</v>
      </c>
      <c r="EF25" s="83">
        <v>97.92</v>
      </c>
      <c r="EG25" s="1823">
        <v>97.92</v>
      </c>
      <c r="EH25" s="1891">
        <v>97.92</v>
      </c>
      <c r="EI25" s="1891">
        <v>97.92</v>
      </c>
      <c r="EJ25" s="1891">
        <v>97.92</v>
      </c>
      <c r="EK25" s="1898">
        <v>97.92</v>
      </c>
      <c r="EL25" s="1898">
        <v>97.95</v>
      </c>
      <c r="EM25" s="1898">
        <v>97.95</v>
      </c>
      <c r="EN25" s="1898">
        <v>97.95</v>
      </c>
      <c r="EO25" s="1938">
        <v>97.95</v>
      </c>
      <c r="EP25" s="1945">
        <v>97.95</v>
      </c>
      <c r="EQ25" s="1945">
        <v>97.95</v>
      </c>
      <c r="ER25" s="83">
        <v>97.95</v>
      </c>
      <c r="ES25" s="83">
        <v>97.95</v>
      </c>
      <c r="ET25" s="83">
        <v>97.95</v>
      </c>
      <c r="EU25" s="83">
        <v>97.95</v>
      </c>
      <c r="EV25" s="1968">
        <v>97.95</v>
      </c>
      <c r="EW25" s="1968">
        <v>97.95</v>
      </c>
      <c r="EX25" s="1968">
        <v>97.95</v>
      </c>
      <c r="EY25" s="1975">
        <v>97.95</v>
      </c>
      <c r="EZ25" s="1975">
        <v>97.95</v>
      </c>
      <c r="FA25" s="1975">
        <v>97.94</v>
      </c>
      <c r="FB25" s="1975">
        <v>97.97</v>
      </c>
      <c r="FC25" s="2017">
        <v>97.97</v>
      </c>
      <c r="FD25" s="2017">
        <v>97.97</v>
      </c>
      <c r="FE25" s="2017">
        <v>97.97</v>
      </c>
      <c r="FF25" s="2025">
        <v>97.95</v>
      </c>
      <c r="FG25" s="2025">
        <v>97.95</v>
      </c>
      <c r="FH25" s="2025">
        <v>97.95</v>
      </c>
      <c r="FI25" s="2025">
        <v>97.95</v>
      </c>
      <c r="FJ25" s="2059">
        <v>97.94</v>
      </c>
      <c r="FK25" s="2059">
        <v>97.94</v>
      </c>
      <c r="FL25" s="2059">
        <v>97.94</v>
      </c>
      <c r="FM25" s="2059">
        <v>97.95</v>
      </c>
      <c r="FN25" s="2066">
        <v>97.95</v>
      </c>
      <c r="FO25" s="2066">
        <v>97.95</v>
      </c>
      <c r="FP25" s="2066">
        <v>97.95</v>
      </c>
      <c r="FQ25" s="2090">
        <v>97.95</v>
      </c>
      <c r="FR25" s="2090">
        <v>97.97</v>
      </c>
      <c r="FS25" s="2090">
        <v>97.97</v>
      </c>
      <c r="FT25" s="2097">
        <v>97.97</v>
      </c>
      <c r="FU25" s="2097">
        <v>97.97</v>
      </c>
      <c r="FV25" s="2097">
        <v>97.98</v>
      </c>
      <c r="FW25" s="2097">
        <v>97.98</v>
      </c>
      <c r="FX25" s="2146">
        <v>97.98</v>
      </c>
      <c r="FY25" s="2146">
        <v>97.97</v>
      </c>
      <c r="FZ25" s="2146">
        <v>97.97</v>
      </c>
      <c r="GA25" s="2153">
        <v>97.97</v>
      </c>
      <c r="GB25" s="2153">
        <v>97.97</v>
      </c>
      <c r="GC25" s="2153">
        <v>97.97</v>
      </c>
      <c r="GD25" s="2153">
        <v>97.97</v>
      </c>
      <c r="GE25" s="2189">
        <v>97.98</v>
      </c>
      <c r="GF25" s="2189">
        <v>97.98</v>
      </c>
      <c r="GG25" s="2189">
        <v>97.98</v>
      </c>
      <c r="GH25" s="2196">
        <v>97.98</v>
      </c>
      <c r="GI25" s="2196">
        <v>97.98</v>
      </c>
      <c r="GJ25" s="2196">
        <v>97.98</v>
      </c>
      <c r="GK25" s="2196">
        <v>97.98</v>
      </c>
      <c r="GL25" s="2232">
        <v>97.98</v>
      </c>
      <c r="GM25" s="2232">
        <v>97.98</v>
      </c>
      <c r="GN25" s="2232">
        <v>97.98</v>
      </c>
      <c r="GO25" s="2239">
        <v>97.98</v>
      </c>
      <c r="GP25" s="2239">
        <v>97.98</v>
      </c>
      <c r="GQ25" s="2239">
        <v>97.98</v>
      </c>
      <c r="GR25" s="2239">
        <v>97.98</v>
      </c>
      <c r="GS25" s="2258">
        <v>97.99</v>
      </c>
      <c r="GT25" s="2258">
        <v>97.99</v>
      </c>
      <c r="GU25" s="2258">
        <v>97.99</v>
      </c>
      <c r="GV25" s="2258">
        <v>97.99</v>
      </c>
      <c r="GW25" s="2258">
        <v>97.99</v>
      </c>
      <c r="GX25" s="2258">
        <v>97.99</v>
      </c>
      <c r="GY25" s="299">
        <v>97.99</v>
      </c>
      <c r="GZ25" s="2278">
        <v>97.99</v>
      </c>
      <c r="HA25" s="2278">
        <v>97.99</v>
      </c>
      <c r="HB25" s="2278">
        <v>97.99</v>
      </c>
      <c r="HC25" s="2302">
        <v>97.99</v>
      </c>
      <c r="HD25" s="2302">
        <v>97.99</v>
      </c>
      <c r="HE25" s="2302">
        <v>97.99</v>
      </c>
      <c r="HF25" s="2302">
        <v>97.99</v>
      </c>
    </row>
    <row r="26" spans="1:214" x14ac:dyDescent="0.25">
      <c r="A26" s="423">
        <f t="shared" si="70"/>
        <v>25</v>
      </c>
      <c r="B26" s="77">
        <f>B.Diario!B26</f>
        <v>0</v>
      </c>
      <c r="C26" s="66"/>
      <c r="D26" s="66"/>
      <c r="E26" s="438">
        <v>61.43</v>
      </c>
      <c r="F26" s="438">
        <v>62.84</v>
      </c>
      <c r="G26" s="438">
        <v>58.79</v>
      </c>
      <c r="H26" s="438">
        <v>56.8</v>
      </c>
      <c r="I26" s="438">
        <v>55.28</v>
      </c>
      <c r="J26" s="438">
        <v>50.83</v>
      </c>
      <c r="K26" s="438">
        <v>50.6</v>
      </c>
      <c r="L26" s="443">
        <v>49.61</v>
      </c>
      <c r="M26" s="85">
        <v>49.52</v>
      </c>
      <c r="N26" s="466">
        <v>47.7</v>
      </c>
      <c r="O26" s="479">
        <v>47.53</v>
      </c>
      <c r="P26" s="512">
        <v>47.4</v>
      </c>
      <c r="Q26" s="85">
        <v>47.76</v>
      </c>
      <c r="R26" s="544">
        <v>47.83</v>
      </c>
      <c r="S26" s="586">
        <v>47.67</v>
      </c>
      <c r="T26" s="276">
        <v>47.57</v>
      </c>
      <c r="U26" s="598">
        <v>47.47</v>
      </c>
      <c r="V26" s="276">
        <v>48.27</v>
      </c>
      <c r="W26" s="626">
        <v>49.74</v>
      </c>
      <c r="X26" s="632">
        <v>49.47</v>
      </c>
      <c r="Y26" s="638">
        <v>50.21</v>
      </c>
      <c r="Z26" s="674">
        <v>49.97</v>
      </c>
      <c r="AA26" s="650">
        <v>49.41</v>
      </c>
      <c r="AB26" s="702">
        <v>49.21</v>
      </c>
      <c r="AC26" s="715">
        <v>48.72</v>
      </c>
      <c r="AD26" s="737">
        <v>49.09</v>
      </c>
      <c r="AE26" s="744">
        <v>48.99</v>
      </c>
      <c r="AF26" s="751">
        <v>48.73</v>
      </c>
      <c r="AG26" s="299">
        <v>48.57</v>
      </c>
      <c r="AH26" s="781">
        <v>48.28</v>
      </c>
      <c r="AI26" s="794">
        <v>48.08</v>
      </c>
      <c r="AJ26" s="299">
        <v>48.69</v>
      </c>
      <c r="AK26" s="834">
        <v>49.3</v>
      </c>
      <c r="AL26" s="834">
        <v>49.8</v>
      </c>
      <c r="AM26" s="793">
        <v>50.07</v>
      </c>
      <c r="AN26" s="299">
        <v>51.21</v>
      </c>
      <c r="AO26" s="877">
        <v>50.92</v>
      </c>
      <c r="AP26" s="877">
        <v>50.92</v>
      </c>
      <c r="AQ26" s="299">
        <v>51.08</v>
      </c>
      <c r="AR26" s="884">
        <v>50.55</v>
      </c>
      <c r="AS26" s="898">
        <v>50.55</v>
      </c>
      <c r="AT26" s="911">
        <v>50.56</v>
      </c>
      <c r="AU26" s="942">
        <v>50.94</v>
      </c>
      <c r="AV26" s="956">
        <v>50.35</v>
      </c>
      <c r="AW26" s="85">
        <v>49.97</v>
      </c>
      <c r="AX26" s="1012">
        <v>50.02</v>
      </c>
      <c r="AY26" s="1019">
        <v>50.02</v>
      </c>
      <c r="AZ26" s="1040">
        <v>50.12</v>
      </c>
      <c r="BA26" s="1054">
        <v>50.12</v>
      </c>
      <c r="BB26" s="1102">
        <v>50.04</v>
      </c>
      <c r="BC26" s="1108">
        <v>49.94</v>
      </c>
      <c r="BD26" s="1114">
        <v>49.84</v>
      </c>
      <c r="BE26" s="1149">
        <v>49.74</v>
      </c>
      <c r="BF26" s="1156">
        <v>49.64</v>
      </c>
      <c r="BG26" s="83">
        <v>49.53</v>
      </c>
      <c r="BH26" s="1171">
        <v>49.65</v>
      </c>
      <c r="BI26" s="1202">
        <v>50.3</v>
      </c>
      <c r="BJ26" s="1202">
        <v>51.07</v>
      </c>
      <c r="BK26" s="1202">
        <v>51.31</v>
      </c>
      <c r="BL26" s="1202">
        <v>51.59</v>
      </c>
      <c r="BM26" s="1202">
        <v>51.46</v>
      </c>
      <c r="BN26" s="1202">
        <v>51.15</v>
      </c>
      <c r="BO26" s="1202">
        <v>50.98</v>
      </c>
      <c r="BP26" s="1243">
        <v>51.08</v>
      </c>
      <c r="BQ26" s="1243">
        <v>50.88</v>
      </c>
      <c r="BR26" s="1243">
        <v>50.94</v>
      </c>
      <c r="BS26" s="1243">
        <v>50.99</v>
      </c>
      <c r="BT26" s="1243">
        <v>51.23</v>
      </c>
      <c r="BU26" s="1243">
        <v>51.25</v>
      </c>
      <c r="BV26" s="1243">
        <v>51.27</v>
      </c>
      <c r="BW26" s="1298">
        <v>51.45</v>
      </c>
      <c r="BX26" s="83">
        <v>51.36</v>
      </c>
      <c r="BY26" s="83">
        <v>51.4</v>
      </c>
      <c r="BZ26" s="83">
        <v>51.5</v>
      </c>
      <c r="CA26" s="83">
        <v>51.27</v>
      </c>
      <c r="CB26" s="83">
        <v>50.93</v>
      </c>
      <c r="CC26" s="1308">
        <v>50.71</v>
      </c>
      <c r="CD26" s="1378">
        <v>50.65</v>
      </c>
      <c r="CE26" s="1391">
        <v>50.69</v>
      </c>
      <c r="CF26" s="1405">
        <v>50.43</v>
      </c>
      <c r="CG26" s="1419">
        <v>50.32</v>
      </c>
      <c r="CH26" s="1433">
        <v>50.52</v>
      </c>
      <c r="CI26" s="1447">
        <v>50.52</v>
      </c>
      <c r="CJ26" s="1461">
        <v>50.54</v>
      </c>
      <c r="CK26" s="1486">
        <v>50.36</v>
      </c>
      <c r="CL26" s="1486">
        <v>50.48</v>
      </c>
      <c r="CM26" s="1486">
        <v>50.48</v>
      </c>
      <c r="CN26" s="1501">
        <v>50.46</v>
      </c>
      <c r="CO26" s="1508">
        <v>50.59</v>
      </c>
      <c r="CP26" s="1515">
        <v>50.67</v>
      </c>
      <c r="CQ26" s="1529">
        <v>50.88</v>
      </c>
      <c r="CR26" s="1565">
        <v>50.96</v>
      </c>
      <c r="CS26" s="1580">
        <v>51.15</v>
      </c>
      <c r="CT26" s="1580">
        <v>51.32</v>
      </c>
      <c r="CU26" s="1580">
        <v>51.38</v>
      </c>
      <c r="CV26" s="1615">
        <v>51.39</v>
      </c>
      <c r="CW26" s="1608">
        <v>51.41</v>
      </c>
      <c r="CX26" s="1608">
        <v>51.39</v>
      </c>
      <c r="CY26" s="1629">
        <v>51.4</v>
      </c>
      <c r="CZ26" s="1629">
        <v>51.27</v>
      </c>
      <c r="DA26" s="1629">
        <v>51.18</v>
      </c>
      <c r="DB26" s="1629">
        <v>50.99</v>
      </c>
      <c r="DC26" s="1629">
        <v>50.83</v>
      </c>
      <c r="DD26" s="1629">
        <v>50.76</v>
      </c>
      <c r="DE26" s="1658">
        <v>50.68</v>
      </c>
      <c r="DF26" s="1687">
        <v>50.65</v>
      </c>
      <c r="DG26" s="1687">
        <v>50.63</v>
      </c>
      <c r="DH26" s="1687">
        <v>50.7</v>
      </c>
      <c r="DI26" s="1694">
        <v>50.61</v>
      </c>
      <c r="DJ26" s="1694">
        <v>50.59</v>
      </c>
      <c r="DK26" s="1694">
        <v>50.48</v>
      </c>
      <c r="DL26" s="1694">
        <v>50.47</v>
      </c>
      <c r="DM26" s="299">
        <v>50.48</v>
      </c>
      <c r="DN26" s="299">
        <v>50.4</v>
      </c>
      <c r="DO26" s="299">
        <v>50.4</v>
      </c>
      <c r="DP26" s="299">
        <v>50.41</v>
      </c>
      <c r="DQ26" s="1795">
        <v>50.49</v>
      </c>
      <c r="DR26" s="1795">
        <v>50.53</v>
      </c>
      <c r="DS26" s="1795">
        <v>50.46</v>
      </c>
      <c r="DT26" s="1795">
        <v>50.66</v>
      </c>
      <c r="DU26" s="1795">
        <v>50.36</v>
      </c>
      <c r="DV26" s="1795">
        <v>50.36</v>
      </c>
      <c r="DW26" s="1802">
        <v>50.46</v>
      </c>
      <c r="DX26" s="1802">
        <v>50.44</v>
      </c>
      <c r="DY26" s="1802">
        <v>50.42</v>
      </c>
      <c r="DZ26" s="1802">
        <v>50.42</v>
      </c>
      <c r="EA26" s="83">
        <v>50.43</v>
      </c>
      <c r="EB26" s="83">
        <v>50.51</v>
      </c>
      <c r="EC26" s="83">
        <v>50.51</v>
      </c>
      <c r="ED26" s="83">
        <v>50.52</v>
      </c>
      <c r="EE26" s="83">
        <v>50.25</v>
      </c>
      <c r="EF26" s="83">
        <v>50.38</v>
      </c>
      <c r="EG26" s="1823">
        <v>50.48</v>
      </c>
      <c r="EH26" s="1891">
        <v>50.47</v>
      </c>
      <c r="EI26" s="1891">
        <v>50.38</v>
      </c>
      <c r="EJ26" s="1891">
        <v>50.4</v>
      </c>
      <c r="EK26" s="1898">
        <v>50.39</v>
      </c>
      <c r="EL26" s="1898">
        <v>50.39</v>
      </c>
      <c r="EM26" s="1898">
        <v>50.4</v>
      </c>
      <c r="EN26" s="1898">
        <v>50.58</v>
      </c>
      <c r="EO26" s="1938">
        <v>50.68</v>
      </c>
      <c r="EP26" s="1945">
        <v>50.68</v>
      </c>
      <c r="EQ26" s="1945">
        <v>50.68</v>
      </c>
      <c r="ER26" s="83">
        <v>50.71</v>
      </c>
      <c r="ES26" s="83">
        <v>50.8</v>
      </c>
      <c r="ET26" s="83">
        <v>50.91</v>
      </c>
      <c r="EU26" s="83">
        <v>51.01</v>
      </c>
      <c r="EV26" s="1968">
        <v>51.01</v>
      </c>
      <c r="EW26" s="1968">
        <v>51.11</v>
      </c>
      <c r="EX26" s="1968">
        <v>51.21</v>
      </c>
      <c r="EY26" s="1975">
        <v>51.26</v>
      </c>
      <c r="EZ26" s="1975">
        <v>51.35</v>
      </c>
      <c r="FA26" s="1975">
        <v>51.28</v>
      </c>
      <c r="FB26" s="1975">
        <v>51.38</v>
      </c>
      <c r="FC26" s="2017">
        <v>51.48</v>
      </c>
      <c r="FD26" s="2017">
        <v>51.59</v>
      </c>
      <c r="FE26" s="2017">
        <v>51.51</v>
      </c>
      <c r="FF26" s="2025">
        <v>51.58</v>
      </c>
      <c r="FG26" s="2025">
        <v>51.6</v>
      </c>
      <c r="FH26" s="2025">
        <v>51.6</v>
      </c>
      <c r="FI26" s="2025">
        <v>51.52</v>
      </c>
      <c r="FJ26" s="2059">
        <v>51.52</v>
      </c>
      <c r="FK26" s="2059">
        <v>51.47</v>
      </c>
      <c r="FL26" s="2059">
        <v>51.5</v>
      </c>
      <c r="FM26" s="2059">
        <v>51.34</v>
      </c>
      <c r="FN26" s="2066">
        <v>51.36</v>
      </c>
      <c r="FO26" s="2066">
        <v>51.45</v>
      </c>
      <c r="FP26" s="2066">
        <v>51.47</v>
      </c>
      <c r="FQ26" s="2090">
        <v>51.48</v>
      </c>
      <c r="FR26" s="2090">
        <v>51.54</v>
      </c>
      <c r="FS26" s="2090">
        <v>51.64</v>
      </c>
      <c r="FT26" s="2097">
        <v>51.74</v>
      </c>
      <c r="FU26" s="2097">
        <v>51.63</v>
      </c>
      <c r="FV26" s="2097">
        <v>51.74</v>
      </c>
      <c r="FW26" s="2097">
        <v>51.83</v>
      </c>
      <c r="FX26" s="2146">
        <v>51.75</v>
      </c>
      <c r="FY26" s="2146">
        <v>51.87</v>
      </c>
      <c r="FZ26" s="2146">
        <v>51.98</v>
      </c>
      <c r="GA26" s="2153">
        <v>51.9</v>
      </c>
      <c r="GB26" s="2153">
        <v>51.98</v>
      </c>
      <c r="GC26" s="2153">
        <v>51.91</v>
      </c>
      <c r="GD26" s="2153">
        <v>52</v>
      </c>
      <c r="GE26" s="2189">
        <v>51.92</v>
      </c>
      <c r="GF26" s="2189">
        <v>51.92</v>
      </c>
      <c r="GG26" s="2189">
        <v>51.88</v>
      </c>
      <c r="GH26" s="2196">
        <v>51.93</v>
      </c>
      <c r="GI26" s="2196">
        <v>52.04</v>
      </c>
      <c r="GJ26" s="2196">
        <v>52.04</v>
      </c>
      <c r="GK26" s="2196">
        <v>52.03</v>
      </c>
      <c r="GL26" s="2232">
        <v>52.11</v>
      </c>
      <c r="GM26" s="2232">
        <v>52.03</v>
      </c>
      <c r="GN26" s="2232">
        <v>52.21</v>
      </c>
      <c r="GO26" s="2239">
        <v>52.34</v>
      </c>
      <c r="GP26" s="2239">
        <v>52.34</v>
      </c>
      <c r="GQ26" s="2239">
        <v>52.44</v>
      </c>
      <c r="GR26" s="2239">
        <v>52.33</v>
      </c>
      <c r="GS26" s="2258">
        <v>52.59</v>
      </c>
      <c r="GT26" s="2258">
        <v>52.5</v>
      </c>
      <c r="GU26" s="2258">
        <v>52.52</v>
      </c>
      <c r="GV26" s="2258">
        <v>52.52</v>
      </c>
      <c r="GW26" s="2258">
        <v>52.49</v>
      </c>
      <c r="GX26" s="2258">
        <v>52.5</v>
      </c>
      <c r="GY26" s="299">
        <v>52.5</v>
      </c>
      <c r="GZ26" s="2278">
        <v>52.49</v>
      </c>
      <c r="HA26" s="2278">
        <v>52.4</v>
      </c>
      <c r="HB26" s="2278">
        <v>52.3</v>
      </c>
      <c r="HC26" s="2302">
        <v>52.3</v>
      </c>
      <c r="HD26" s="2302">
        <v>52.3</v>
      </c>
      <c r="HE26" s="2302">
        <v>52.3</v>
      </c>
      <c r="HF26" s="2302">
        <v>52.3</v>
      </c>
    </row>
    <row r="27" spans="1:214" x14ac:dyDescent="0.25">
      <c r="A27" s="423">
        <f t="shared" si="70"/>
        <v>26</v>
      </c>
      <c r="B27" s="77">
        <f>B.Diario!B27</f>
        <v>0</v>
      </c>
      <c r="C27" s="66"/>
      <c r="D27" s="66"/>
      <c r="E27" s="438">
        <v>525.04</v>
      </c>
      <c r="F27" s="438">
        <v>539.4</v>
      </c>
      <c r="G27" s="438">
        <v>510.33</v>
      </c>
      <c r="H27" s="438">
        <v>493.06</v>
      </c>
      <c r="I27" s="438">
        <v>474.51</v>
      </c>
      <c r="J27" s="438">
        <v>439.71</v>
      </c>
      <c r="K27" s="438">
        <v>441.15</v>
      </c>
      <c r="L27" s="443">
        <v>432.52</v>
      </c>
      <c r="M27" s="85">
        <v>430.98</v>
      </c>
      <c r="N27" s="466">
        <v>415.51</v>
      </c>
      <c r="O27" s="479">
        <v>414.02</v>
      </c>
      <c r="P27" s="512">
        <v>412.17</v>
      </c>
      <c r="Q27" s="85">
        <v>415.3</v>
      </c>
      <c r="R27" s="544">
        <v>415.19</v>
      </c>
      <c r="S27" s="586">
        <v>413.8</v>
      </c>
      <c r="T27" s="276">
        <v>412.93</v>
      </c>
      <c r="U27" s="598">
        <v>412.07</v>
      </c>
      <c r="V27" s="276">
        <v>419.37</v>
      </c>
      <c r="W27" s="626">
        <v>432.15</v>
      </c>
      <c r="X27" s="632">
        <v>430.17</v>
      </c>
      <c r="Y27" s="638">
        <v>436.99</v>
      </c>
      <c r="Z27" s="674">
        <v>436.04</v>
      </c>
      <c r="AA27" s="650">
        <v>431.53</v>
      </c>
      <c r="AB27" s="702">
        <v>430.16</v>
      </c>
      <c r="AC27" s="715">
        <v>425.87</v>
      </c>
      <c r="AD27" s="737">
        <v>429.48</v>
      </c>
      <c r="AE27" s="744">
        <v>428.98</v>
      </c>
      <c r="AF27" s="751">
        <v>426.33</v>
      </c>
      <c r="AG27" s="299">
        <v>424.56</v>
      </c>
      <c r="AH27" s="781">
        <v>422.03</v>
      </c>
      <c r="AI27" s="794">
        <v>420.28</v>
      </c>
      <c r="AJ27" s="299">
        <v>425.24</v>
      </c>
      <c r="AK27" s="834">
        <v>430.57</v>
      </c>
      <c r="AL27" s="834">
        <v>434.93</v>
      </c>
      <c r="AM27" s="793">
        <v>437.29</v>
      </c>
      <c r="AN27" s="299">
        <v>447.25</v>
      </c>
      <c r="AO27" s="877">
        <v>444.72</v>
      </c>
      <c r="AP27" s="877">
        <v>444.33</v>
      </c>
      <c r="AQ27" s="299">
        <v>444.95</v>
      </c>
      <c r="AR27" s="884">
        <v>440.33</v>
      </c>
      <c r="AS27" s="898">
        <v>440.33</v>
      </c>
      <c r="AT27" s="911">
        <v>440.42</v>
      </c>
      <c r="AU27" s="942">
        <v>443.73</v>
      </c>
      <c r="AV27" s="956">
        <v>438.59</v>
      </c>
      <c r="AW27" s="85">
        <v>434.9</v>
      </c>
      <c r="AX27" s="1012">
        <v>434.96</v>
      </c>
      <c r="AY27" s="1019">
        <v>434.58</v>
      </c>
      <c r="AZ27" s="1040">
        <v>435.07</v>
      </c>
      <c r="BA27" s="1054">
        <v>435.07</v>
      </c>
      <c r="BB27" s="1102">
        <v>434.38</v>
      </c>
      <c r="BC27" s="1108">
        <v>433.51</v>
      </c>
      <c r="BD27" s="1114">
        <v>432.64</v>
      </c>
      <c r="BE27" s="1149">
        <v>431.77</v>
      </c>
      <c r="BF27" s="1156">
        <v>430.9</v>
      </c>
      <c r="BG27" s="83">
        <v>429.95</v>
      </c>
      <c r="BH27" s="1171">
        <v>430.99</v>
      </c>
      <c r="BI27" s="1202">
        <v>436.63</v>
      </c>
      <c r="BJ27" s="1202">
        <v>443.32</v>
      </c>
      <c r="BK27" s="1202">
        <v>445.01</v>
      </c>
      <c r="BL27" s="1202">
        <v>447.44</v>
      </c>
      <c r="BM27" s="1202">
        <v>445.93</v>
      </c>
      <c r="BN27" s="1202">
        <v>442.86</v>
      </c>
      <c r="BO27" s="1202">
        <v>441</v>
      </c>
      <c r="BP27" s="1243">
        <v>441.49</v>
      </c>
      <c r="BQ27" s="1243">
        <v>439</v>
      </c>
      <c r="BR27" s="1243">
        <v>439.14</v>
      </c>
      <c r="BS27" s="1243">
        <v>438.81</v>
      </c>
      <c r="BT27" s="1243">
        <v>440.5</v>
      </c>
      <c r="BU27" s="1243">
        <v>440.29</v>
      </c>
      <c r="BV27" s="1243">
        <v>439.71</v>
      </c>
      <c r="BW27" s="1298">
        <v>440.87</v>
      </c>
      <c r="BX27" s="83">
        <v>439.73</v>
      </c>
      <c r="BY27" s="83">
        <v>439.69</v>
      </c>
      <c r="BZ27" s="83">
        <v>440.17</v>
      </c>
      <c r="CA27" s="83">
        <v>437.83</v>
      </c>
      <c r="CB27" s="83">
        <v>435.3</v>
      </c>
      <c r="CC27" s="1308">
        <v>433.42</v>
      </c>
      <c r="CD27" s="1378">
        <v>432.91</v>
      </c>
      <c r="CE27" s="1391">
        <v>433.25</v>
      </c>
      <c r="CF27" s="1405">
        <v>431.39</v>
      </c>
      <c r="CG27" s="1419">
        <v>430.45</v>
      </c>
      <c r="CH27" s="1433">
        <v>431.79</v>
      </c>
      <c r="CI27" s="1447">
        <v>431.79</v>
      </c>
      <c r="CJ27" s="1461">
        <v>431.97</v>
      </c>
      <c r="CK27" s="1486">
        <v>430.8</v>
      </c>
      <c r="CL27" s="1486">
        <v>431.82</v>
      </c>
      <c r="CM27" s="1486">
        <v>431.82</v>
      </c>
      <c r="CN27" s="1501">
        <v>431.65</v>
      </c>
      <c r="CO27" s="1508">
        <v>432.76</v>
      </c>
      <c r="CP27" s="1515">
        <v>433.45</v>
      </c>
      <c r="CQ27" s="1529">
        <v>434.87</v>
      </c>
      <c r="CR27" s="1565">
        <v>435.56</v>
      </c>
      <c r="CS27" s="1580">
        <v>437.18</v>
      </c>
      <c r="CT27" s="1580">
        <v>438.26</v>
      </c>
      <c r="CU27" s="1580">
        <v>438.77</v>
      </c>
      <c r="CV27" s="1615">
        <v>438.86</v>
      </c>
      <c r="CW27" s="1608">
        <v>439.03</v>
      </c>
      <c r="CX27" s="1608">
        <v>438.86</v>
      </c>
      <c r="CY27" s="1629">
        <v>438.94</v>
      </c>
      <c r="CZ27" s="1629">
        <v>438.21</v>
      </c>
      <c r="DA27" s="1629">
        <v>437.44</v>
      </c>
      <c r="DB27" s="1629">
        <v>435.81</v>
      </c>
      <c r="DC27" s="1629">
        <v>434.44</v>
      </c>
      <c r="DD27" s="1629">
        <v>433.85</v>
      </c>
      <c r="DE27" s="1658">
        <v>432.79</v>
      </c>
      <c r="DF27" s="1687">
        <v>432.54</v>
      </c>
      <c r="DG27" s="1687">
        <v>432.37</v>
      </c>
      <c r="DH27" s="1687">
        <v>432.96</v>
      </c>
      <c r="DI27" s="1694">
        <v>432.19</v>
      </c>
      <c r="DJ27" s="1694">
        <v>432.02</v>
      </c>
      <c r="DK27" s="1694">
        <v>431.08</v>
      </c>
      <c r="DL27" s="1694">
        <v>431</v>
      </c>
      <c r="DM27" s="299">
        <v>431.08</v>
      </c>
      <c r="DN27" s="299">
        <v>430.03</v>
      </c>
      <c r="DO27" s="299">
        <v>430.03</v>
      </c>
      <c r="DP27" s="299">
        <v>429.75</v>
      </c>
      <c r="DQ27" s="1795">
        <v>430.07</v>
      </c>
      <c r="DR27" s="1795">
        <v>430.04</v>
      </c>
      <c r="DS27" s="1795">
        <v>429.45</v>
      </c>
      <c r="DT27" s="1795">
        <v>430.78</v>
      </c>
      <c r="DU27" s="1795">
        <v>428.23</v>
      </c>
      <c r="DV27" s="1795">
        <v>428.23</v>
      </c>
      <c r="DW27" s="1802">
        <v>428.72</v>
      </c>
      <c r="DX27" s="1802">
        <v>428.55</v>
      </c>
      <c r="DY27" s="1802">
        <v>428.38</v>
      </c>
      <c r="DZ27" s="1802">
        <v>428.01</v>
      </c>
      <c r="EA27" s="83">
        <v>427.74</v>
      </c>
      <c r="EB27" s="83">
        <v>428.41</v>
      </c>
      <c r="EC27" s="83">
        <v>428.05</v>
      </c>
      <c r="ED27" s="83">
        <v>428.14</v>
      </c>
      <c r="EE27" s="83">
        <v>425.85</v>
      </c>
      <c r="EF27" s="83">
        <v>426.59</v>
      </c>
      <c r="EG27" s="1823">
        <v>427.43</v>
      </c>
      <c r="EH27" s="1891">
        <v>427.35</v>
      </c>
      <c r="EI27" s="1891">
        <v>426.59</v>
      </c>
      <c r="EJ27" s="1891">
        <v>426.4</v>
      </c>
      <c r="EK27" s="1898">
        <v>425.95</v>
      </c>
      <c r="EL27" s="1898">
        <v>425.95</v>
      </c>
      <c r="EM27" s="1898">
        <v>425.68</v>
      </c>
      <c r="EN27" s="1898">
        <v>427.2</v>
      </c>
      <c r="EO27" s="1938">
        <v>427.68</v>
      </c>
      <c r="EP27" s="1945">
        <v>427.68</v>
      </c>
      <c r="EQ27" s="1945">
        <v>427.68</v>
      </c>
      <c r="ER27" s="83">
        <v>427.93</v>
      </c>
      <c r="ES27" s="83">
        <v>428.33</v>
      </c>
      <c r="ET27" s="83">
        <v>429.26</v>
      </c>
      <c r="EU27" s="83">
        <v>430.1</v>
      </c>
      <c r="EV27" s="1968">
        <v>430.1</v>
      </c>
      <c r="EW27" s="1968">
        <v>430.94</v>
      </c>
      <c r="EX27" s="1968">
        <v>431.79</v>
      </c>
      <c r="EY27" s="1975">
        <v>431.84</v>
      </c>
      <c r="EZ27" s="1975">
        <v>432.6</v>
      </c>
      <c r="FA27" s="1975">
        <v>431.65</v>
      </c>
      <c r="FB27" s="1975">
        <v>432.49</v>
      </c>
      <c r="FC27" s="2017">
        <v>432.97</v>
      </c>
      <c r="FD27" s="2017">
        <v>433.53</v>
      </c>
      <c r="FE27" s="2017">
        <v>432.86</v>
      </c>
      <c r="FF27" s="2025">
        <v>433.45</v>
      </c>
      <c r="FG27" s="2025">
        <v>433.25</v>
      </c>
      <c r="FH27" s="2025">
        <v>433.25</v>
      </c>
      <c r="FI27" s="2025">
        <v>432.21</v>
      </c>
      <c r="FJ27" s="2059">
        <v>432.21</v>
      </c>
      <c r="FK27" s="2059">
        <v>431.43</v>
      </c>
      <c r="FL27" s="2059">
        <v>431.68</v>
      </c>
      <c r="FM27" s="2059">
        <v>429.98</v>
      </c>
      <c r="FN27" s="2066">
        <v>430.15</v>
      </c>
      <c r="FO27" s="2066">
        <v>430.9</v>
      </c>
      <c r="FP27" s="2066">
        <v>430.71</v>
      </c>
      <c r="FQ27" s="2090">
        <v>430.43</v>
      </c>
      <c r="FR27" s="2090">
        <v>430.94</v>
      </c>
      <c r="FS27" s="2090">
        <v>431.41</v>
      </c>
      <c r="FT27" s="2097">
        <v>431.89</v>
      </c>
      <c r="FU27" s="2097">
        <v>430.97</v>
      </c>
      <c r="FV27" s="2097">
        <v>431.53</v>
      </c>
      <c r="FW27" s="2097">
        <v>431.92</v>
      </c>
      <c r="FX27" s="2146">
        <v>431.25</v>
      </c>
      <c r="FY27" s="2146">
        <v>431.89</v>
      </c>
      <c r="FZ27" s="2146">
        <v>432.81</v>
      </c>
      <c r="GA27" s="2153">
        <v>431.78</v>
      </c>
      <c r="GB27" s="2153">
        <v>432.45</v>
      </c>
      <c r="GC27" s="2153">
        <v>431.5</v>
      </c>
      <c r="GD27" s="2153">
        <v>432.25</v>
      </c>
      <c r="GE27" s="2189">
        <v>431.23</v>
      </c>
      <c r="GF27" s="2189">
        <v>430.87</v>
      </c>
      <c r="GG27" s="2189">
        <v>430.54</v>
      </c>
      <c r="GH27" s="2196">
        <v>430.6</v>
      </c>
      <c r="GI27" s="2196">
        <v>431.51</v>
      </c>
      <c r="GJ27" s="2196">
        <v>431.15</v>
      </c>
      <c r="GK27" s="2196">
        <v>430.71</v>
      </c>
      <c r="GL27" s="2232">
        <v>431.02</v>
      </c>
      <c r="GM27" s="2232">
        <v>430</v>
      </c>
      <c r="GN27" s="2232">
        <v>431.13</v>
      </c>
      <c r="GO27" s="2239">
        <v>431.85</v>
      </c>
      <c r="GP27" s="2239">
        <v>431.85</v>
      </c>
      <c r="GQ27" s="2239">
        <v>432.32</v>
      </c>
      <c r="GR27" s="2239">
        <v>431.05</v>
      </c>
      <c r="GS27" s="2258">
        <v>432.84</v>
      </c>
      <c r="GT27" s="2258">
        <v>432.1</v>
      </c>
      <c r="GU27" s="2258">
        <v>431.91</v>
      </c>
      <c r="GV27" s="2258">
        <v>431.91</v>
      </c>
      <c r="GW27" s="2258">
        <v>431.66</v>
      </c>
      <c r="GX27" s="2258">
        <v>431.39</v>
      </c>
      <c r="GY27" s="299">
        <v>431.03</v>
      </c>
      <c r="GZ27" s="2278">
        <v>430.95</v>
      </c>
      <c r="HA27" s="2278">
        <v>429.86</v>
      </c>
      <c r="HB27" s="2278">
        <v>429.04</v>
      </c>
      <c r="HC27" s="2302">
        <v>429.04</v>
      </c>
      <c r="HD27" s="2302">
        <v>429.04</v>
      </c>
      <c r="HE27" s="2302">
        <v>429.04</v>
      </c>
      <c r="HF27" s="2302">
        <v>429.04</v>
      </c>
    </row>
    <row r="28" spans="1:214" x14ac:dyDescent="0.25">
      <c r="A28" s="423">
        <f t="shared" si="70"/>
        <v>27</v>
      </c>
      <c r="B28" s="77">
        <f>B.Diario!B28</f>
        <v>0</v>
      </c>
      <c r="C28" s="68"/>
      <c r="D28" s="68"/>
      <c r="E28" s="437"/>
      <c r="F28" s="437"/>
      <c r="G28" s="437"/>
      <c r="H28" s="437"/>
      <c r="I28" s="437"/>
      <c r="J28" s="437"/>
      <c r="K28" s="437"/>
      <c r="L28" s="441"/>
      <c r="N28" s="464"/>
      <c r="O28" s="477"/>
      <c r="R28" s="542"/>
      <c r="S28" s="584"/>
      <c r="U28" s="596"/>
      <c r="W28" s="624"/>
      <c r="X28" s="630"/>
      <c r="Y28" s="636"/>
      <c r="Z28" s="671"/>
      <c r="AA28" s="648"/>
      <c r="AB28" s="700"/>
      <c r="AC28" s="713"/>
      <c r="AD28" s="735"/>
      <c r="AE28" s="742"/>
      <c r="AF28" s="749"/>
      <c r="AG28"/>
      <c r="AH28" s="779"/>
      <c r="AI28" s="792"/>
      <c r="AK28" s="832"/>
      <c r="AL28" s="832"/>
      <c r="AM28" s="793"/>
      <c r="AN28"/>
      <c r="AO28" s="875"/>
      <c r="AP28" s="875"/>
      <c r="AQ28"/>
      <c r="AR28" s="882"/>
      <c r="AS28" s="896"/>
      <c r="AT28" s="909"/>
      <c r="AU28" s="940"/>
      <c r="AV28" s="954"/>
      <c r="AX28" s="1010"/>
      <c r="AY28" s="1017"/>
      <c r="AZ28" s="1038"/>
      <c r="BA28" s="1052"/>
      <c r="BB28" s="1100"/>
      <c r="BC28" s="1106"/>
      <c r="BD28" s="1112"/>
      <c r="BE28" s="1147"/>
      <c r="BF28" s="1154"/>
      <c r="BG28" s="83"/>
      <c r="BH28" s="1169"/>
      <c r="BI28" s="1200"/>
      <c r="BJ28" s="1200"/>
      <c r="BK28" s="1200"/>
      <c r="BL28" s="1200"/>
      <c r="BM28" s="1200"/>
      <c r="BN28" s="1200"/>
      <c r="BO28" s="1200"/>
      <c r="BP28" s="1241"/>
      <c r="BQ28" s="1241"/>
      <c r="BR28" s="1241"/>
      <c r="BS28" s="1241"/>
      <c r="BT28" s="1241"/>
      <c r="BU28" s="1241"/>
      <c r="BV28" s="1241"/>
      <c r="BW28" s="1296"/>
      <c r="BX28" s="83"/>
      <c r="BY28" s="83"/>
      <c r="BZ28" s="83"/>
      <c r="CA28" s="83"/>
      <c r="CB28" s="83"/>
      <c r="CC28" s="1306"/>
      <c r="CD28" s="1376"/>
      <c r="CE28" s="1389"/>
      <c r="CF28" s="1403"/>
      <c r="CG28" s="1417"/>
      <c r="CH28" s="1431"/>
      <c r="CI28" s="1445"/>
      <c r="CJ28" s="1459"/>
      <c r="CK28" s="1484"/>
      <c r="CL28" s="1484"/>
      <c r="CM28" s="1484"/>
      <c r="CN28" s="1499"/>
      <c r="CO28" s="1506"/>
      <c r="CP28" s="1513"/>
      <c r="CQ28" s="1527"/>
      <c r="CR28" s="1563"/>
      <c r="CS28" s="1578"/>
      <c r="CT28" s="1578"/>
      <c r="CU28" s="1578"/>
      <c r="CV28" s="1613"/>
      <c r="CW28" s="1606"/>
      <c r="CX28" s="1606"/>
      <c r="CY28" s="1627"/>
      <c r="CZ28" s="1627"/>
      <c r="DA28" s="1627"/>
      <c r="DB28" s="1627"/>
      <c r="DC28" s="1627"/>
      <c r="DD28" s="1627"/>
      <c r="DE28" s="1656"/>
      <c r="DF28" s="1685"/>
      <c r="DG28" s="1685"/>
      <c r="DH28" s="1685"/>
      <c r="DI28" s="1692"/>
      <c r="DJ28" s="1692"/>
      <c r="DK28" s="1692"/>
      <c r="DL28" s="1692"/>
      <c r="DM28"/>
      <c r="DN28"/>
      <c r="DO28"/>
      <c r="DP28"/>
      <c r="DQ28" s="1793"/>
      <c r="DR28" s="1793"/>
      <c r="DS28" s="1793"/>
      <c r="DT28" s="1793"/>
      <c r="DU28" s="1793"/>
      <c r="DV28" s="1793"/>
      <c r="DW28" s="1800"/>
      <c r="DX28" s="1800"/>
      <c r="DY28" s="1800"/>
      <c r="DZ28" s="1800"/>
      <c r="EA28" s="83"/>
      <c r="EB28" s="83"/>
      <c r="EC28" s="83"/>
      <c r="ED28" s="83"/>
      <c r="EE28" s="83"/>
      <c r="EF28" s="83"/>
      <c r="EG28" s="1821"/>
      <c r="EH28" s="1889"/>
      <c r="EI28" s="1889"/>
      <c r="EJ28" s="1889"/>
      <c r="EK28" s="1896"/>
      <c r="EL28" s="1896"/>
      <c r="EM28" s="1896"/>
      <c r="EN28" s="1896"/>
      <c r="EO28" s="1936"/>
      <c r="EP28" s="1943"/>
      <c r="EQ28" s="1943"/>
      <c r="ER28" s="83"/>
      <c r="ES28" s="83"/>
      <c r="ET28" s="83"/>
      <c r="EU28" s="83"/>
      <c r="EV28" s="1966"/>
      <c r="EW28" s="1966"/>
      <c r="EX28" s="1966"/>
      <c r="EY28" s="1973"/>
      <c r="EZ28" s="1973"/>
      <c r="FA28" s="1973"/>
      <c r="FB28" s="1973"/>
      <c r="FC28" s="2015"/>
      <c r="FD28" s="2015"/>
      <c r="FE28" s="2015"/>
      <c r="FF28" s="2022"/>
      <c r="FG28" s="2022"/>
      <c r="FH28" s="2022"/>
      <c r="FI28" s="2022"/>
      <c r="FJ28" s="2057"/>
      <c r="FK28" s="2057"/>
      <c r="FL28" s="2057"/>
      <c r="FM28" s="2057"/>
      <c r="FN28" s="2064"/>
      <c r="FO28" s="2064"/>
      <c r="FP28" s="2064"/>
      <c r="FQ28" s="2088"/>
      <c r="FR28" s="2088"/>
      <c r="FS28" s="2088"/>
      <c r="FT28" s="2095"/>
      <c r="FU28" s="2095"/>
      <c r="FV28" s="2095"/>
      <c r="FW28" s="2095"/>
      <c r="FX28" s="2144"/>
      <c r="FY28" s="2144"/>
      <c r="FZ28" s="2144"/>
      <c r="GA28" s="2151"/>
      <c r="GB28" s="2151"/>
      <c r="GC28" s="2151"/>
      <c r="GD28" s="2151"/>
      <c r="GE28" s="2187"/>
      <c r="GF28" s="2187"/>
      <c r="GG28" s="2187"/>
      <c r="GH28" s="2194"/>
      <c r="GI28" s="2194"/>
      <c r="GJ28" s="2194"/>
      <c r="GK28" s="2194"/>
      <c r="GL28" s="2230"/>
      <c r="GM28" s="2230"/>
      <c r="GN28" s="2230"/>
      <c r="GO28" s="2237"/>
      <c r="GP28" s="2237"/>
      <c r="GQ28" s="2237"/>
      <c r="GR28" s="2237"/>
      <c r="GS28" s="2256"/>
      <c r="GT28" s="2256"/>
      <c r="GU28" s="2256"/>
      <c r="GV28" s="2256"/>
      <c r="GW28" s="2256"/>
      <c r="GX28" s="2256"/>
      <c r="GY28"/>
      <c r="GZ28" s="2276"/>
      <c r="HA28" s="2276"/>
      <c r="HB28" s="2276"/>
      <c r="HC28" s="2300"/>
      <c r="HD28" s="2300"/>
      <c r="HE28" s="2300"/>
      <c r="HF28" s="2300"/>
    </row>
    <row r="29" spans="1:214" x14ac:dyDescent="0.25">
      <c r="A29" s="423">
        <f t="shared" si="70"/>
        <v>28</v>
      </c>
      <c r="B29" s="77">
        <f>B.Diario!B29</f>
        <v>0</v>
      </c>
      <c r="C29" s="66"/>
      <c r="D29" s="66"/>
      <c r="E29" s="438">
        <v>17.97</v>
      </c>
      <c r="F29" s="438">
        <v>17.95</v>
      </c>
      <c r="G29" s="438">
        <v>17.7</v>
      </c>
      <c r="H29" s="438">
        <v>17.920000000000002</v>
      </c>
      <c r="I29" s="438">
        <v>18.3</v>
      </c>
      <c r="J29" s="438">
        <v>18.510000000000002</v>
      </c>
      <c r="K29" s="438">
        <v>18.420000000000002</v>
      </c>
      <c r="L29" s="443">
        <v>18.399999999999999</v>
      </c>
      <c r="M29" s="85">
        <v>18.39</v>
      </c>
      <c r="N29" s="466">
        <v>18.37</v>
      </c>
      <c r="O29" s="479">
        <v>18.37</v>
      </c>
      <c r="P29" s="512">
        <v>18.39</v>
      </c>
      <c r="Q29" s="85">
        <v>18.38</v>
      </c>
      <c r="R29" s="544">
        <v>18.41</v>
      </c>
      <c r="S29" s="586">
        <v>18.43</v>
      </c>
      <c r="T29" s="276">
        <v>18.43</v>
      </c>
      <c r="U29" s="598">
        <v>18.43</v>
      </c>
      <c r="V29" s="276">
        <v>18.399999999999999</v>
      </c>
      <c r="W29" s="626">
        <v>18.399999999999999</v>
      </c>
      <c r="X29" s="632">
        <v>18.420000000000002</v>
      </c>
      <c r="Y29" s="638">
        <v>18.46</v>
      </c>
      <c r="Z29" s="674">
        <v>18.5</v>
      </c>
      <c r="AA29" s="650">
        <v>18.510000000000002</v>
      </c>
      <c r="AB29" s="702">
        <v>18.55</v>
      </c>
      <c r="AC29" s="715">
        <v>18.559999999999999</v>
      </c>
      <c r="AD29" s="737">
        <v>18.55</v>
      </c>
      <c r="AE29" s="744">
        <v>18.52</v>
      </c>
      <c r="AF29" s="751">
        <v>18.52</v>
      </c>
      <c r="AG29" s="299">
        <v>18.52</v>
      </c>
      <c r="AH29" s="781">
        <v>18.52</v>
      </c>
      <c r="AI29" s="794">
        <v>18.52</v>
      </c>
      <c r="AJ29" s="299">
        <v>18.510000000000002</v>
      </c>
      <c r="AK29" s="834">
        <v>18.510000000000002</v>
      </c>
      <c r="AL29" s="834">
        <v>18.510000000000002</v>
      </c>
      <c r="AM29" s="793">
        <v>18.510000000000002</v>
      </c>
      <c r="AN29" s="299">
        <v>18.510000000000002</v>
      </c>
      <c r="AO29" s="877">
        <v>18.489999999999998</v>
      </c>
      <c r="AP29" s="877">
        <v>18.46</v>
      </c>
      <c r="AQ29" s="299">
        <v>18.420000000000002</v>
      </c>
      <c r="AR29" s="884">
        <v>18.41</v>
      </c>
      <c r="AS29" s="898">
        <v>18.41</v>
      </c>
      <c r="AT29" s="911">
        <v>18.41</v>
      </c>
      <c r="AU29" s="942">
        <v>18.399999999999999</v>
      </c>
      <c r="AV29" s="956">
        <v>18.38</v>
      </c>
      <c r="AW29" s="85">
        <v>18.36</v>
      </c>
      <c r="AX29" s="1012">
        <v>18.34</v>
      </c>
      <c r="AY29" s="1019">
        <v>18.350000000000001</v>
      </c>
      <c r="AZ29" s="1040">
        <v>18.350000000000001</v>
      </c>
      <c r="BA29" s="1054">
        <v>18.350000000000001</v>
      </c>
      <c r="BB29" s="1102">
        <v>18.350000000000001</v>
      </c>
      <c r="BC29" s="1108">
        <v>18.350000000000001</v>
      </c>
      <c r="BD29" s="1114">
        <v>18.350000000000001</v>
      </c>
      <c r="BE29" s="1149">
        <v>18.350000000000001</v>
      </c>
      <c r="BF29" s="1156">
        <v>18.350000000000001</v>
      </c>
      <c r="BG29" s="83">
        <v>18.350000000000001</v>
      </c>
      <c r="BH29" s="1171">
        <v>18.34</v>
      </c>
      <c r="BI29" s="1202">
        <v>18.34</v>
      </c>
      <c r="BJ29" s="1202">
        <v>18.34</v>
      </c>
      <c r="BK29" s="1202">
        <v>18.34</v>
      </c>
      <c r="BL29" s="1202">
        <v>18.34</v>
      </c>
      <c r="BM29" s="1202">
        <v>18.34</v>
      </c>
      <c r="BN29" s="1202">
        <v>18.34</v>
      </c>
      <c r="BO29" s="1202">
        <v>18.329999999999998</v>
      </c>
      <c r="BP29" s="1243">
        <v>18.32</v>
      </c>
      <c r="BQ29" s="1243">
        <v>18.329999999999998</v>
      </c>
      <c r="BR29" s="1243">
        <v>18.329999999999998</v>
      </c>
      <c r="BS29" s="1243">
        <v>18.34</v>
      </c>
      <c r="BT29" s="1243">
        <v>18.37</v>
      </c>
      <c r="BU29" s="1243">
        <v>18.38</v>
      </c>
      <c r="BV29" s="1243">
        <v>18.399999999999999</v>
      </c>
      <c r="BW29" s="1298">
        <v>18.41</v>
      </c>
      <c r="BX29" s="83">
        <v>18.399999999999999</v>
      </c>
      <c r="BY29" s="83">
        <v>18.41</v>
      </c>
      <c r="BZ29" s="83">
        <v>18.399999999999999</v>
      </c>
      <c r="CA29" s="83">
        <v>18.38</v>
      </c>
      <c r="CB29" s="83">
        <v>18.36</v>
      </c>
      <c r="CC29" s="1308">
        <v>18.329999999999998</v>
      </c>
      <c r="CD29" s="1378">
        <v>18.32</v>
      </c>
      <c r="CE29" s="1391">
        <v>18.3</v>
      </c>
      <c r="CF29" s="1405">
        <v>18.29</v>
      </c>
      <c r="CG29" s="1419">
        <v>18.28</v>
      </c>
      <c r="CH29" s="1433">
        <v>18.28</v>
      </c>
      <c r="CI29" s="1447">
        <v>18.28</v>
      </c>
      <c r="CJ29" s="1461">
        <v>18.27</v>
      </c>
      <c r="CK29" s="1486">
        <v>18.25</v>
      </c>
      <c r="CL29" s="1486">
        <v>18.239999999999998</v>
      </c>
      <c r="CM29" s="1486">
        <v>18.239999999999998</v>
      </c>
      <c r="CN29" s="1501">
        <v>18.239999999999998</v>
      </c>
      <c r="CO29" s="1508">
        <v>18.23</v>
      </c>
      <c r="CP29" s="1515">
        <v>18.23</v>
      </c>
      <c r="CQ29" s="1529">
        <v>18.239999999999998</v>
      </c>
      <c r="CR29" s="1565">
        <v>18.25</v>
      </c>
      <c r="CS29" s="1580">
        <v>18.260000000000002</v>
      </c>
      <c r="CT29" s="1580">
        <v>18.27</v>
      </c>
      <c r="CU29" s="1580">
        <v>18.28</v>
      </c>
      <c r="CV29" s="1615">
        <v>18.28</v>
      </c>
      <c r="CW29" s="1608">
        <v>18.28</v>
      </c>
      <c r="CX29" s="1608">
        <v>18.28</v>
      </c>
      <c r="CY29" s="1629">
        <v>18.28</v>
      </c>
      <c r="CZ29" s="1629">
        <v>18.27</v>
      </c>
      <c r="DA29" s="1629">
        <v>18.27</v>
      </c>
      <c r="DB29" s="1629">
        <v>18.27</v>
      </c>
      <c r="DC29" s="1629">
        <v>18.27</v>
      </c>
      <c r="DD29" s="1629">
        <v>18.28</v>
      </c>
      <c r="DE29" s="1658">
        <v>18.3</v>
      </c>
      <c r="DF29" s="1687">
        <v>18.32</v>
      </c>
      <c r="DG29" s="1687">
        <v>18.34</v>
      </c>
      <c r="DH29" s="1687">
        <v>18.350000000000001</v>
      </c>
      <c r="DI29" s="1694">
        <v>18.36</v>
      </c>
      <c r="DJ29" s="1694">
        <v>18.37</v>
      </c>
      <c r="DK29" s="1694">
        <v>18.38</v>
      </c>
      <c r="DL29" s="1694">
        <v>18.39</v>
      </c>
      <c r="DM29" s="299">
        <v>18.39</v>
      </c>
      <c r="DN29" s="299">
        <v>18.399999999999999</v>
      </c>
      <c r="DO29" s="299">
        <v>18.41</v>
      </c>
      <c r="DP29" s="299">
        <v>18.420000000000002</v>
      </c>
      <c r="DQ29" s="1795">
        <v>18.440000000000001</v>
      </c>
      <c r="DR29" s="1795">
        <v>18.440000000000001</v>
      </c>
      <c r="DS29" s="1795">
        <v>18.440000000000001</v>
      </c>
      <c r="DT29" s="1795">
        <v>18.45</v>
      </c>
      <c r="DU29" s="1795">
        <v>18.46</v>
      </c>
      <c r="DV29" s="1795">
        <v>18.47</v>
      </c>
      <c r="DW29" s="1802">
        <v>18.48</v>
      </c>
      <c r="DX29" s="1802">
        <v>18.489999999999998</v>
      </c>
      <c r="DY29" s="1802">
        <v>18.5</v>
      </c>
      <c r="DZ29" s="1802">
        <v>18.510000000000002</v>
      </c>
      <c r="EA29" s="83">
        <v>18.510000000000002</v>
      </c>
      <c r="EB29" s="83">
        <v>18.510000000000002</v>
      </c>
      <c r="EC29" s="83">
        <v>18.52</v>
      </c>
      <c r="ED29" s="83">
        <v>18.52</v>
      </c>
      <c r="EE29" s="83">
        <v>18.52</v>
      </c>
      <c r="EF29" s="83">
        <v>18.52</v>
      </c>
      <c r="EG29" s="1823">
        <v>18.52</v>
      </c>
      <c r="EH29" s="1891">
        <v>18.52</v>
      </c>
      <c r="EI29" s="1891">
        <v>18.53</v>
      </c>
      <c r="EJ29" s="1891">
        <v>18.54</v>
      </c>
      <c r="EK29" s="1898">
        <v>18.54</v>
      </c>
      <c r="EL29" s="1898">
        <v>18.55</v>
      </c>
      <c r="EM29" s="1898">
        <v>18.559999999999999</v>
      </c>
      <c r="EN29" s="1898">
        <v>18.559999999999999</v>
      </c>
      <c r="EO29" s="1938">
        <v>18.57</v>
      </c>
      <c r="EP29" s="1945">
        <v>18.57</v>
      </c>
      <c r="EQ29" s="1945">
        <v>18.57</v>
      </c>
      <c r="ER29" s="83">
        <v>18.579999999999998</v>
      </c>
      <c r="ES29" s="83">
        <v>18.59</v>
      </c>
      <c r="ET29" s="83">
        <v>18.59</v>
      </c>
      <c r="EU29" s="83">
        <v>18.59</v>
      </c>
      <c r="EV29" s="1968">
        <v>18.59</v>
      </c>
      <c r="EW29" s="1968">
        <v>18.59</v>
      </c>
      <c r="EX29" s="1968">
        <v>18.59</v>
      </c>
      <c r="EY29" s="1975">
        <v>18.59</v>
      </c>
      <c r="EZ29" s="1975">
        <v>18.600000000000001</v>
      </c>
      <c r="FA29" s="1975">
        <v>18.600000000000001</v>
      </c>
      <c r="FB29" s="1975">
        <v>18.61</v>
      </c>
      <c r="FC29" s="2017">
        <v>18.62</v>
      </c>
      <c r="FD29" s="2017">
        <v>18.62</v>
      </c>
      <c r="FE29" s="2017">
        <v>18.63</v>
      </c>
      <c r="FF29" s="2025">
        <v>18.63</v>
      </c>
      <c r="FG29" s="2025">
        <v>18.63</v>
      </c>
      <c r="FH29" s="2025">
        <v>18.63</v>
      </c>
      <c r="FI29" s="2025">
        <v>18.63</v>
      </c>
      <c r="FJ29" s="2059">
        <v>18.63</v>
      </c>
      <c r="FK29" s="2059">
        <v>18.63</v>
      </c>
      <c r="FL29" s="2059">
        <v>18.63</v>
      </c>
      <c r="FM29" s="2059">
        <v>18.63</v>
      </c>
      <c r="FN29" s="2066">
        <v>18.63</v>
      </c>
      <c r="FO29" s="2066">
        <v>18.63</v>
      </c>
      <c r="FP29" s="2066">
        <v>18.64</v>
      </c>
      <c r="FQ29" s="2090">
        <v>18.649999999999999</v>
      </c>
      <c r="FR29" s="2090">
        <v>18.66</v>
      </c>
      <c r="FS29" s="2090">
        <v>18.670000000000002</v>
      </c>
      <c r="FT29" s="2097">
        <v>18.68</v>
      </c>
      <c r="FU29" s="2097">
        <v>18.690000000000001</v>
      </c>
      <c r="FV29" s="2097">
        <v>18.71</v>
      </c>
      <c r="FW29" s="2097">
        <v>18.71</v>
      </c>
      <c r="FX29" s="2146">
        <v>18.71</v>
      </c>
      <c r="FY29" s="2146">
        <v>18.71</v>
      </c>
      <c r="FZ29" s="2146">
        <v>18.71</v>
      </c>
      <c r="GA29" s="2153">
        <v>18.71</v>
      </c>
      <c r="GB29" s="2153">
        <v>18.72</v>
      </c>
      <c r="GC29" s="2153">
        <v>18.72</v>
      </c>
      <c r="GD29" s="2153">
        <v>18.73</v>
      </c>
      <c r="GE29" s="2189">
        <v>18.739999999999998</v>
      </c>
      <c r="GF29" s="2189">
        <v>18.75</v>
      </c>
      <c r="GG29" s="2189">
        <v>18.760000000000002</v>
      </c>
      <c r="GH29" s="2196">
        <v>18.77</v>
      </c>
      <c r="GI29" s="2196">
        <v>18.77</v>
      </c>
      <c r="GJ29" s="2196">
        <v>18.77</v>
      </c>
      <c r="GK29" s="2196">
        <v>18.79</v>
      </c>
      <c r="GL29" s="2232">
        <v>18.8</v>
      </c>
      <c r="GM29" s="2232">
        <v>18.809999999999999</v>
      </c>
      <c r="GN29" s="2232">
        <v>18.82</v>
      </c>
      <c r="GO29" s="2239">
        <v>18.829999999999998</v>
      </c>
      <c r="GP29" s="2239">
        <v>18.829999999999998</v>
      </c>
      <c r="GQ29" s="2239">
        <v>18.84</v>
      </c>
      <c r="GR29" s="2239">
        <v>18.86</v>
      </c>
      <c r="GS29" s="2258">
        <v>18.86</v>
      </c>
      <c r="GT29" s="2258">
        <v>18.87</v>
      </c>
      <c r="GU29" s="2258">
        <v>18.87</v>
      </c>
      <c r="GV29" s="2258">
        <v>18.87</v>
      </c>
      <c r="GW29" s="2258">
        <v>18.88</v>
      </c>
      <c r="GX29" s="2258">
        <v>18.899999999999999</v>
      </c>
      <c r="GY29" s="299">
        <v>18.91</v>
      </c>
      <c r="GZ29" s="2278">
        <v>18.920000000000002</v>
      </c>
      <c r="HA29" s="2278">
        <v>18.93</v>
      </c>
      <c r="HB29" s="2278">
        <v>18.93</v>
      </c>
      <c r="HC29" s="2302">
        <v>18.93</v>
      </c>
      <c r="HD29" s="2302">
        <v>18.93</v>
      </c>
      <c r="HE29" s="2302">
        <v>18.93</v>
      </c>
      <c r="HF29" s="2302">
        <v>18.93</v>
      </c>
    </row>
    <row r="30" spans="1:214" x14ac:dyDescent="0.25">
      <c r="A30" s="423">
        <f t="shared" si="70"/>
        <v>29</v>
      </c>
      <c r="B30" s="77">
        <f>B.Diario!B30</f>
        <v>0</v>
      </c>
      <c r="C30" s="73"/>
      <c r="D30" s="73"/>
      <c r="E30" s="438">
        <v>12.8451</v>
      </c>
      <c r="F30" s="438">
        <v>13.005800000000001</v>
      </c>
      <c r="G30" s="438">
        <v>12.877000000000001</v>
      </c>
      <c r="H30" s="438">
        <v>13.110099999999999</v>
      </c>
      <c r="I30" s="438">
        <v>13.426299999999999</v>
      </c>
      <c r="J30" s="438">
        <v>13.629200000000001</v>
      </c>
      <c r="K30" s="438">
        <v>13.560700000000001</v>
      </c>
      <c r="L30" s="445">
        <v>13.5382</v>
      </c>
      <c r="M30" s="85">
        <v>13.524900000000001</v>
      </c>
      <c r="N30" s="468">
        <v>13.519299999999999</v>
      </c>
      <c r="O30" s="481">
        <v>13.5031</v>
      </c>
      <c r="P30" s="512">
        <v>13.5212</v>
      </c>
      <c r="Q30" s="85">
        <v>13.5084</v>
      </c>
      <c r="R30" s="546">
        <v>13.531499999999999</v>
      </c>
      <c r="S30" s="588">
        <v>13.551299999999999</v>
      </c>
      <c r="T30" s="276">
        <v>13.551299999999999</v>
      </c>
      <c r="U30" s="600">
        <v>13.551299999999999</v>
      </c>
      <c r="V30" s="276">
        <v>13.523999999999999</v>
      </c>
      <c r="W30" s="628">
        <v>13.52</v>
      </c>
      <c r="X30" s="634">
        <v>13.5426</v>
      </c>
      <c r="Y30" s="640">
        <v>13.5928</v>
      </c>
      <c r="Z30" s="676">
        <v>13.6333</v>
      </c>
      <c r="AA30" s="652">
        <v>13.645099999999999</v>
      </c>
      <c r="AB30" s="704">
        <v>13.670199999999999</v>
      </c>
      <c r="AC30" s="717">
        <v>13.6775</v>
      </c>
      <c r="AD30" s="739">
        <v>13.678100000000001</v>
      </c>
      <c r="AE30" s="746">
        <v>13.656599999999999</v>
      </c>
      <c r="AF30" s="753">
        <v>13.6549</v>
      </c>
      <c r="AG30" s="773">
        <v>13.6533</v>
      </c>
      <c r="AH30" s="783">
        <v>13.6533</v>
      </c>
      <c r="AI30" s="796">
        <v>13.6533</v>
      </c>
      <c r="AJ30" s="773">
        <v>13.652699999999999</v>
      </c>
      <c r="AK30" s="836">
        <v>13.652699999999999</v>
      </c>
      <c r="AL30" s="836">
        <v>13.652699999999999</v>
      </c>
      <c r="AM30" s="793">
        <v>13.653499999999999</v>
      </c>
      <c r="AN30" s="773">
        <v>13.6517</v>
      </c>
      <c r="AO30" s="879">
        <v>13.6439</v>
      </c>
      <c r="AP30" s="879">
        <v>13.619899999999999</v>
      </c>
      <c r="AQ30" s="773">
        <v>13.5968</v>
      </c>
      <c r="AR30" s="886">
        <v>13.5951</v>
      </c>
      <c r="AS30" s="900">
        <v>13.5951</v>
      </c>
      <c r="AT30" s="913">
        <v>13.5977</v>
      </c>
      <c r="AU30" s="944">
        <v>13.601699999999999</v>
      </c>
      <c r="AV30" s="958">
        <v>13.592499999999999</v>
      </c>
      <c r="AW30" s="85">
        <v>13.5723</v>
      </c>
      <c r="AX30" s="1014">
        <v>13.565200000000001</v>
      </c>
      <c r="AY30" s="1021">
        <v>13.5763</v>
      </c>
      <c r="AZ30" s="1042">
        <v>13.582100000000001</v>
      </c>
      <c r="BA30" s="1056">
        <v>13.582100000000001</v>
      </c>
      <c r="BB30" s="1104">
        <v>13.579499999999999</v>
      </c>
      <c r="BC30" s="1110">
        <v>13.579499999999999</v>
      </c>
      <c r="BD30" s="1116">
        <v>13.579499999999999</v>
      </c>
      <c r="BE30" s="1151">
        <v>13.579499999999999</v>
      </c>
      <c r="BF30" s="1158">
        <v>13.579499999999999</v>
      </c>
      <c r="BG30" s="83">
        <v>13.579499999999999</v>
      </c>
      <c r="BH30" s="1173">
        <v>13.5717</v>
      </c>
      <c r="BI30" s="1204">
        <v>13.5679</v>
      </c>
      <c r="BJ30" s="1204">
        <v>13.567299999999999</v>
      </c>
      <c r="BK30" s="1204">
        <v>13.5687</v>
      </c>
      <c r="BL30" s="1204">
        <v>13.5731</v>
      </c>
      <c r="BM30" s="1204">
        <v>13.583500000000001</v>
      </c>
      <c r="BN30" s="1204">
        <v>13.579800000000001</v>
      </c>
      <c r="BO30" s="1204">
        <v>13.574299999999999</v>
      </c>
      <c r="BP30" s="1245">
        <v>13.5762</v>
      </c>
      <c r="BQ30" s="1245">
        <v>13.5832</v>
      </c>
      <c r="BR30" s="1245">
        <v>13.5921</v>
      </c>
      <c r="BS30" s="1245">
        <v>13.6008</v>
      </c>
      <c r="BT30" s="1245">
        <v>13.623100000000001</v>
      </c>
      <c r="BU30" s="1245">
        <v>13.633800000000001</v>
      </c>
      <c r="BV30" s="1245">
        <v>13.6455</v>
      </c>
      <c r="BW30" s="1300">
        <v>13.655900000000001</v>
      </c>
      <c r="BX30" s="83">
        <v>13.6534</v>
      </c>
      <c r="BY30" s="83">
        <v>13.657999999999999</v>
      </c>
      <c r="BZ30" s="83">
        <v>13.652200000000001</v>
      </c>
      <c r="CA30" s="83">
        <v>13.637700000000001</v>
      </c>
      <c r="CB30" s="83">
        <v>13.617000000000001</v>
      </c>
      <c r="CC30" s="1310">
        <v>13.598699999999999</v>
      </c>
      <c r="CD30" s="1380">
        <v>13.5863</v>
      </c>
      <c r="CE30" s="1393">
        <v>13.576700000000001</v>
      </c>
      <c r="CF30" s="1407">
        <v>13.572900000000001</v>
      </c>
      <c r="CG30" s="1421">
        <v>13.5627</v>
      </c>
      <c r="CH30" s="1435">
        <v>13.567399999999999</v>
      </c>
      <c r="CI30" s="1449">
        <v>13.564</v>
      </c>
      <c r="CJ30" s="1463">
        <v>13.555099999999999</v>
      </c>
      <c r="CK30" s="1488">
        <v>13.543799999999999</v>
      </c>
      <c r="CL30" s="1488">
        <v>13.537100000000001</v>
      </c>
      <c r="CM30" s="1488">
        <v>13.529400000000001</v>
      </c>
      <c r="CN30" s="1503">
        <v>13.534000000000001</v>
      </c>
      <c r="CO30" s="1510">
        <v>13.5267</v>
      </c>
      <c r="CP30" s="1517">
        <v>13.5314</v>
      </c>
      <c r="CQ30" s="1531">
        <v>13.5341</v>
      </c>
      <c r="CR30" s="1567">
        <v>13.5436</v>
      </c>
      <c r="CS30" s="1582">
        <v>13.553100000000001</v>
      </c>
      <c r="CT30" s="1582">
        <v>13.565300000000001</v>
      </c>
      <c r="CU30" s="1582">
        <v>13.574400000000001</v>
      </c>
      <c r="CV30" s="1617">
        <v>13.5753</v>
      </c>
      <c r="CW30" s="1610">
        <v>13.577</v>
      </c>
      <c r="CX30" s="1610">
        <v>13.5779</v>
      </c>
      <c r="CY30" s="1631">
        <v>13.5723</v>
      </c>
      <c r="CZ30" s="1631">
        <v>13.568099999999999</v>
      </c>
      <c r="DA30" s="1631">
        <v>13.566700000000001</v>
      </c>
      <c r="DB30" s="1631">
        <v>13.563800000000001</v>
      </c>
      <c r="DC30" s="1631">
        <v>13.5661</v>
      </c>
      <c r="DD30" s="1631">
        <v>13.572699999999999</v>
      </c>
      <c r="DE30" s="1660">
        <v>13.5839</v>
      </c>
      <c r="DF30" s="1689">
        <v>13.600199999999999</v>
      </c>
      <c r="DG30" s="1689">
        <v>13.620200000000001</v>
      </c>
      <c r="DH30" s="1689">
        <v>13.6351</v>
      </c>
      <c r="DI30" s="1696">
        <v>13.643700000000001</v>
      </c>
      <c r="DJ30" s="1696">
        <v>13.6539</v>
      </c>
      <c r="DK30" s="1696">
        <v>13.661899999999999</v>
      </c>
      <c r="DL30" s="1696">
        <v>13.6709</v>
      </c>
      <c r="DM30" s="773">
        <v>13.671799999999999</v>
      </c>
      <c r="DN30" s="773">
        <v>13.676399999999999</v>
      </c>
      <c r="DO30" s="773">
        <v>13.6836</v>
      </c>
      <c r="DP30" s="773">
        <v>13.694900000000001</v>
      </c>
      <c r="DQ30" s="1797">
        <v>13.7073</v>
      </c>
      <c r="DR30" s="1797">
        <v>13.705299999999999</v>
      </c>
      <c r="DS30" s="1797">
        <v>13.704700000000001</v>
      </c>
      <c r="DT30" s="1797">
        <v>13.709899999999999</v>
      </c>
      <c r="DU30" s="1797">
        <v>13.714700000000001</v>
      </c>
      <c r="DV30" s="1797">
        <v>13.7193</v>
      </c>
      <c r="DW30" s="1804">
        <v>13.7273</v>
      </c>
      <c r="DX30" s="1804">
        <v>13.735300000000001</v>
      </c>
      <c r="DY30" s="1804">
        <v>13.7433</v>
      </c>
      <c r="DZ30" s="1804">
        <v>13.7506</v>
      </c>
      <c r="EA30" s="83">
        <v>13.746700000000001</v>
      </c>
      <c r="EB30" s="83">
        <v>13.7446</v>
      </c>
      <c r="EC30" s="83">
        <v>13.7517</v>
      </c>
      <c r="ED30" s="83">
        <v>13.7521</v>
      </c>
      <c r="EE30" s="83">
        <v>13.750500000000001</v>
      </c>
      <c r="EF30" s="83">
        <v>13.7446</v>
      </c>
      <c r="EG30" s="1825">
        <v>13.7446</v>
      </c>
      <c r="EH30" s="1893">
        <v>13.745100000000001</v>
      </c>
      <c r="EI30" s="1893">
        <v>13.749499999999999</v>
      </c>
      <c r="EJ30" s="1893">
        <v>13.7536</v>
      </c>
      <c r="EK30" s="1900">
        <v>13.7552</v>
      </c>
      <c r="EL30" s="1900">
        <v>13.7584</v>
      </c>
      <c r="EM30" s="1900">
        <v>13.761699999999999</v>
      </c>
      <c r="EN30" s="1900">
        <v>13.7623</v>
      </c>
      <c r="EO30" s="1940">
        <v>13.766999999999999</v>
      </c>
      <c r="EP30" s="1947">
        <v>13.766999999999999</v>
      </c>
      <c r="EQ30" s="1947">
        <v>13.766999999999999</v>
      </c>
      <c r="ER30" s="83">
        <v>13.771000000000001</v>
      </c>
      <c r="ES30" s="83">
        <v>13.775499999999999</v>
      </c>
      <c r="ET30" s="83">
        <v>13.7753</v>
      </c>
      <c r="EU30" s="83">
        <v>13.7753</v>
      </c>
      <c r="EV30" s="1970">
        <v>13.7753</v>
      </c>
      <c r="EW30" s="1970">
        <v>13.7753</v>
      </c>
      <c r="EX30" s="1970">
        <v>13.775700000000001</v>
      </c>
      <c r="EY30" s="1977">
        <v>13.778700000000001</v>
      </c>
      <c r="EZ30" s="1977">
        <v>13.7812</v>
      </c>
      <c r="FA30" s="1977">
        <v>13.7828</v>
      </c>
      <c r="FB30" s="1977">
        <v>13.7874</v>
      </c>
      <c r="FC30" s="2019">
        <v>13.7883</v>
      </c>
      <c r="FD30" s="2019">
        <v>13.788600000000001</v>
      </c>
      <c r="FE30" s="2019">
        <v>13.793200000000001</v>
      </c>
      <c r="FF30" s="2027">
        <v>13.7956</v>
      </c>
      <c r="FG30" s="2027">
        <v>13.7925</v>
      </c>
      <c r="FH30" s="2027">
        <v>13.7921</v>
      </c>
      <c r="FI30" s="2027">
        <v>13.7906</v>
      </c>
      <c r="FJ30" s="2061">
        <v>13.788600000000001</v>
      </c>
      <c r="FK30" s="2061">
        <v>13.784800000000001</v>
      </c>
      <c r="FL30" s="2061">
        <v>13.7844</v>
      </c>
      <c r="FM30" s="2061">
        <v>13.7807</v>
      </c>
      <c r="FN30" s="2068">
        <v>13.778700000000001</v>
      </c>
      <c r="FO30" s="2068">
        <v>13.778700000000001</v>
      </c>
      <c r="FP30" s="2068">
        <v>13.782299999999999</v>
      </c>
      <c r="FQ30" s="2092">
        <v>13.787800000000001</v>
      </c>
      <c r="FR30" s="2092">
        <v>13.7989</v>
      </c>
      <c r="FS30" s="2092">
        <v>13.8049</v>
      </c>
      <c r="FT30" s="2099">
        <v>13.8134</v>
      </c>
      <c r="FU30" s="2099">
        <v>13.820399999999999</v>
      </c>
      <c r="FV30" s="2099">
        <v>13.828099999999999</v>
      </c>
      <c r="FW30" s="2099">
        <v>13.830399999999999</v>
      </c>
      <c r="FX30" s="2148">
        <v>13.83</v>
      </c>
      <c r="FY30" s="2148">
        <v>13.827199999999999</v>
      </c>
      <c r="FZ30" s="2148">
        <v>13.8249</v>
      </c>
      <c r="GA30" s="2155">
        <v>13.824400000000001</v>
      </c>
      <c r="GB30" s="2155">
        <v>13.8264</v>
      </c>
      <c r="GC30" s="2155">
        <v>13.827</v>
      </c>
      <c r="GD30" s="2155">
        <v>13.829800000000001</v>
      </c>
      <c r="GE30" s="2191">
        <v>13.833</v>
      </c>
      <c r="GF30" s="2191">
        <v>13.839600000000001</v>
      </c>
      <c r="GG30" s="2191">
        <v>13.845800000000001</v>
      </c>
      <c r="GH30" s="2198">
        <v>13.851800000000001</v>
      </c>
      <c r="GI30" s="2198">
        <v>13.852</v>
      </c>
      <c r="GJ30" s="2198">
        <v>13.856299999999999</v>
      </c>
      <c r="GK30" s="2198">
        <v>13.8649</v>
      </c>
      <c r="GL30" s="2234">
        <v>13.872</v>
      </c>
      <c r="GM30" s="2234">
        <v>13.8775</v>
      </c>
      <c r="GN30" s="2234">
        <v>13.8849</v>
      </c>
      <c r="GO30" s="2241">
        <v>13.8856</v>
      </c>
      <c r="GP30" s="2241">
        <v>13.8865</v>
      </c>
      <c r="GQ30" s="2241">
        <v>13.8924</v>
      </c>
      <c r="GR30" s="2241">
        <v>13.901400000000001</v>
      </c>
      <c r="GS30" s="2260">
        <v>13.9061</v>
      </c>
      <c r="GT30" s="2260">
        <v>13.907500000000001</v>
      </c>
      <c r="GU30" s="2260">
        <v>13.9094</v>
      </c>
      <c r="GV30" s="2260">
        <v>13.9094</v>
      </c>
      <c r="GW30" s="2260">
        <v>13.9184</v>
      </c>
      <c r="GX30" s="2260">
        <v>13.928599999999999</v>
      </c>
      <c r="GY30" s="773">
        <v>13.9345</v>
      </c>
      <c r="GZ30" s="2280">
        <v>13.9438</v>
      </c>
      <c r="HA30" s="2280">
        <v>13.952299999999999</v>
      </c>
      <c r="HB30" s="2280">
        <v>13.952299999999999</v>
      </c>
      <c r="HC30" s="2304">
        <v>13.952299999999999</v>
      </c>
      <c r="HD30" s="2304">
        <v>13.952299999999999</v>
      </c>
      <c r="HE30" s="2304">
        <v>13.952299999999999</v>
      </c>
      <c r="HF30" s="2304">
        <v>13.952299999999999</v>
      </c>
    </row>
    <row r="31" spans="1:214" x14ac:dyDescent="0.25">
      <c r="A31" s="423">
        <f t="shared" si="70"/>
        <v>30</v>
      </c>
      <c r="B31" s="77">
        <f>B.Diario!B31</f>
        <v>0</v>
      </c>
      <c r="C31" s="66"/>
      <c r="D31" s="66"/>
      <c r="E31" s="438">
        <v>83.97</v>
      </c>
      <c r="F31" s="438">
        <v>85.03</v>
      </c>
      <c r="G31" s="438">
        <v>85.21</v>
      </c>
      <c r="H31" s="438">
        <v>85.69</v>
      </c>
      <c r="I31" s="438">
        <v>86.08</v>
      </c>
      <c r="J31" s="438">
        <v>86.25</v>
      </c>
      <c r="K31" s="438">
        <v>86.12</v>
      </c>
      <c r="L31" s="443">
        <v>86.07</v>
      </c>
      <c r="M31" s="85">
        <v>86.07</v>
      </c>
      <c r="N31" s="466">
        <v>86.09</v>
      </c>
      <c r="O31" s="479">
        <v>86</v>
      </c>
      <c r="P31" s="512">
        <v>86.05</v>
      </c>
      <c r="Q31" s="85">
        <v>86.01</v>
      </c>
      <c r="R31" s="544">
        <v>86.06</v>
      </c>
      <c r="S31" s="586">
        <v>86.1</v>
      </c>
      <c r="T31" s="276">
        <v>86.1</v>
      </c>
      <c r="U31" s="598">
        <v>86.1</v>
      </c>
      <c r="V31" s="276">
        <v>86.04</v>
      </c>
      <c r="W31" s="626">
        <v>86.04</v>
      </c>
      <c r="X31" s="632">
        <v>86.08</v>
      </c>
      <c r="Y31" s="638">
        <v>86.15</v>
      </c>
      <c r="Z31" s="674">
        <v>86.21</v>
      </c>
      <c r="AA31" s="650">
        <v>86.2</v>
      </c>
      <c r="AB31" s="702">
        <v>86.2</v>
      </c>
      <c r="AC31" s="715">
        <v>86.19</v>
      </c>
      <c r="AD31" s="737">
        <v>86.2</v>
      </c>
      <c r="AE31" s="744">
        <v>86.18</v>
      </c>
      <c r="AF31" s="751">
        <v>86.2</v>
      </c>
      <c r="AG31" s="299">
        <v>86.23</v>
      </c>
      <c r="AH31" s="781">
        <v>86.23</v>
      </c>
      <c r="AI31" s="794">
        <v>86.23</v>
      </c>
      <c r="AJ31" s="299">
        <v>86.24</v>
      </c>
      <c r="AK31" s="834">
        <v>86.24</v>
      </c>
      <c r="AL31" s="834">
        <v>86.24</v>
      </c>
      <c r="AM31" s="793">
        <v>86.26</v>
      </c>
      <c r="AN31" s="299">
        <v>86.28</v>
      </c>
      <c r="AO31" s="877">
        <v>86.3</v>
      </c>
      <c r="AP31" s="877">
        <v>86.33</v>
      </c>
      <c r="AQ31" s="299">
        <v>86.37</v>
      </c>
      <c r="AR31" s="884">
        <v>86.44</v>
      </c>
      <c r="AS31" s="898">
        <v>86.44</v>
      </c>
      <c r="AT31" s="911">
        <v>86.45</v>
      </c>
      <c r="AU31" s="942">
        <v>86.49</v>
      </c>
      <c r="AV31" s="956">
        <v>86.54</v>
      </c>
      <c r="AW31" s="85">
        <v>86.54</v>
      </c>
      <c r="AX31" s="1012">
        <v>86.57</v>
      </c>
      <c r="AY31" s="1019">
        <v>86.62</v>
      </c>
      <c r="AZ31" s="1040">
        <v>86.66</v>
      </c>
      <c r="BA31" s="1054">
        <v>86.66</v>
      </c>
      <c r="BB31" s="1102">
        <v>86.66</v>
      </c>
      <c r="BC31" s="1108">
        <v>86.66</v>
      </c>
      <c r="BD31" s="1114">
        <v>86.66</v>
      </c>
      <c r="BE31" s="1149">
        <v>86.66</v>
      </c>
      <c r="BF31" s="1156">
        <v>86.66</v>
      </c>
      <c r="BG31" s="83">
        <v>86.66</v>
      </c>
      <c r="BH31" s="1171">
        <v>86.64</v>
      </c>
      <c r="BI31" s="1202">
        <v>86.63</v>
      </c>
      <c r="BJ31" s="1202">
        <v>86.63</v>
      </c>
      <c r="BK31" s="1202">
        <v>86.65</v>
      </c>
      <c r="BL31" s="1202">
        <v>86.68</v>
      </c>
      <c r="BM31" s="1202">
        <v>86.74</v>
      </c>
      <c r="BN31" s="1202">
        <v>86.77</v>
      </c>
      <c r="BO31" s="1202">
        <v>86.8</v>
      </c>
      <c r="BP31" s="1243">
        <v>86.84</v>
      </c>
      <c r="BQ31" s="1243">
        <v>86.9</v>
      </c>
      <c r="BR31" s="1243">
        <v>86.95</v>
      </c>
      <c r="BS31" s="1243">
        <v>86.97</v>
      </c>
      <c r="BT31" s="1243">
        <v>87.02</v>
      </c>
      <c r="BU31" s="1243">
        <v>87.04</v>
      </c>
      <c r="BV31" s="1243">
        <v>87.07</v>
      </c>
      <c r="BW31" s="1298">
        <v>87.11</v>
      </c>
      <c r="BX31" s="83">
        <v>87.14</v>
      </c>
      <c r="BY31" s="83">
        <v>87.15</v>
      </c>
      <c r="BZ31" s="83">
        <v>87.16</v>
      </c>
      <c r="CA31" s="83">
        <v>87.16</v>
      </c>
      <c r="CB31" s="83">
        <v>87.16</v>
      </c>
      <c r="CC31" s="1308">
        <v>87.14</v>
      </c>
      <c r="CD31" s="1378">
        <v>87.14</v>
      </c>
      <c r="CE31" s="1391">
        <v>87.14</v>
      </c>
      <c r="CF31" s="1405">
        <v>87.16</v>
      </c>
      <c r="CG31" s="1419">
        <v>87.16</v>
      </c>
      <c r="CH31" s="1433">
        <v>87.19</v>
      </c>
      <c r="CI31" s="1447">
        <v>87.18</v>
      </c>
      <c r="CJ31" s="1461">
        <v>87.17</v>
      </c>
      <c r="CK31" s="1486">
        <v>87.16</v>
      </c>
      <c r="CL31" s="1486">
        <v>87.15</v>
      </c>
      <c r="CM31" s="1486">
        <v>87.14</v>
      </c>
      <c r="CN31" s="1501">
        <v>87.16</v>
      </c>
      <c r="CO31" s="1508">
        <v>87.15</v>
      </c>
      <c r="CP31" s="1515">
        <v>87.16</v>
      </c>
      <c r="CQ31" s="1529">
        <v>87.17</v>
      </c>
      <c r="CR31" s="1565">
        <v>87.2</v>
      </c>
      <c r="CS31" s="1580">
        <v>87.21</v>
      </c>
      <c r="CT31" s="1580">
        <v>87.23</v>
      </c>
      <c r="CU31" s="1580">
        <v>87.24</v>
      </c>
      <c r="CV31" s="1615">
        <v>87.24</v>
      </c>
      <c r="CW31" s="1608">
        <v>87.25</v>
      </c>
      <c r="CX31" s="1608">
        <v>87.26</v>
      </c>
      <c r="CY31" s="1629">
        <v>87.24</v>
      </c>
      <c r="CZ31" s="1629">
        <v>87.24</v>
      </c>
      <c r="DA31" s="1629">
        <v>87.23</v>
      </c>
      <c r="DB31" s="1629">
        <v>87.22</v>
      </c>
      <c r="DC31" s="1629">
        <v>87.22</v>
      </c>
      <c r="DD31" s="1629">
        <v>87.22</v>
      </c>
      <c r="DE31" s="1658">
        <v>87.23</v>
      </c>
      <c r="DF31" s="1687">
        <v>87.24</v>
      </c>
      <c r="DG31" s="1687">
        <v>87.26</v>
      </c>
      <c r="DH31" s="1687">
        <v>87.28</v>
      </c>
      <c r="DI31" s="1694">
        <v>87.29</v>
      </c>
      <c r="DJ31" s="1694">
        <v>87.31</v>
      </c>
      <c r="DK31" s="1694">
        <v>87.32</v>
      </c>
      <c r="DL31" s="1694">
        <v>87.34</v>
      </c>
      <c r="DM31" s="299">
        <v>87.34</v>
      </c>
      <c r="DN31" s="299">
        <v>87.35</v>
      </c>
      <c r="DO31" s="299">
        <v>87.35</v>
      </c>
      <c r="DP31" s="299">
        <v>87.36</v>
      </c>
      <c r="DQ31" s="1795">
        <v>87.38</v>
      </c>
      <c r="DR31" s="1795">
        <v>87.37</v>
      </c>
      <c r="DS31" s="1795">
        <v>87.37</v>
      </c>
      <c r="DT31" s="1795">
        <v>87.37</v>
      </c>
      <c r="DU31" s="1795">
        <v>87.36</v>
      </c>
      <c r="DV31" s="1795">
        <v>87.37</v>
      </c>
      <c r="DW31" s="1802">
        <v>87.37</v>
      </c>
      <c r="DX31" s="1802">
        <v>87.38</v>
      </c>
      <c r="DY31" s="1802">
        <v>87.38</v>
      </c>
      <c r="DZ31" s="1802">
        <v>87.38</v>
      </c>
      <c r="EA31" s="83">
        <v>87.37</v>
      </c>
      <c r="EB31" s="83">
        <v>87.36</v>
      </c>
      <c r="EC31" s="83">
        <v>87.36</v>
      </c>
      <c r="ED31" s="83">
        <v>87.36</v>
      </c>
      <c r="EE31" s="83">
        <v>87.35</v>
      </c>
      <c r="EF31" s="83">
        <v>87.35</v>
      </c>
      <c r="EG31" s="1823">
        <v>87.35</v>
      </c>
      <c r="EH31" s="1891">
        <v>87.34</v>
      </c>
      <c r="EI31" s="1891">
        <v>87.34</v>
      </c>
      <c r="EJ31" s="1891">
        <v>87.34</v>
      </c>
      <c r="EK31" s="1898">
        <v>87.33</v>
      </c>
      <c r="EL31" s="1898">
        <v>87.32</v>
      </c>
      <c r="EM31" s="1898">
        <v>87.32</v>
      </c>
      <c r="EN31" s="1898">
        <v>87.31</v>
      </c>
      <c r="EO31" s="1938">
        <v>87.31</v>
      </c>
      <c r="EP31" s="1945">
        <v>87.31</v>
      </c>
      <c r="EQ31" s="1945">
        <v>87.31</v>
      </c>
      <c r="ER31" s="83">
        <v>87.31</v>
      </c>
      <c r="ES31" s="83">
        <v>87.31</v>
      </c>
      <c r="ET31" s="83">
        <v>87.31</v>
      </c>
      <c r="EU31" s="83">
        <v>87.31</v>
      </c>
      <c r="EV31" s="1968">
        <v>87.31</v>
      </c>
      <c r="EW31" s="1968">
        <v>87.31</v>
      </c>
      <c r="EX31" s="1968">
        <v>87.31</v>
      </c>
      <c r="EY31" s="1975">
        <v>87.31</v>
      </c>
      <c r="EZ31" s="1975">
        <v>87.31</v>
      </c>
      <c r="FA31" s="1975">
        <v>87.31</v>
      </c>
      <c r="FB31" s="1975">
        <v>87.31</v>
      </c>
      <c r="FC31" s="2017">
        <v>87.3</v>
      </c>
      <c r="FD31" s="2017">
        <v>87.3</v>
      </c>
      <c r="FE31" s="2017">
        <v>87.3</v>
      </c>
      <c r="FF31" s="2025">
        <v>87.3</v>
      </c>
      <c r="FG31" s="2025">
        <v>87.3</v>
      </c>
      <c r="FH31" s="2025">
        <v>87.29</v>
      </c>
      <c r="FI31" s="2025">
        <v>87.28</v>
      </c>
      <c r="FJ31" s="2059">
        <v>87.28</v>
      </c>
      <c r="FK31" s="2059">
        <v>87.27</v>
      </c>
      <c r="FL31" s="2059">
        <v>87.27</v>
      </c>
      <c r="FM31" s="2059">
        <v>87.26</v>
      </c>
      <c r="FN31" s="2066">
        <v>87.25</v>
      </c>
      <c r="FO31" s="2066">
        <v>87.25</v>
      </c>
      <c r="FP31" s="2066">
        <v>87.26</v>
      </c>
      <c r="FQ31" s="2090">
        <v>87.26</v>
      </c>
      <c r="FR31" s="2090">
        <v>87.27</v>
      </c>
      <c r="FS31" s="2090">
        <v>87.27</v>
      </c>
      <c r="FT31" s="2097">
        <v>87.28</v>
      </c>
      <c r="FU31" s="2097">
        <v>87.28</v>
      </c>
      <c r="FV31" s="2097">
        <v>87.28</v>
      </c>
      <c r="FW31" s="2097">
        <v>87.28</v>
      </c>
      <c r="FX31" s="2146">
        <v>87.28</v>
      </c>
      <c r="FY31" s="2146">
        <v>87.27</v>
      </c>
      <c r="FZ31" s="2146">
        <v>87.27</v>
      </c>
      <c r="GA31" s="2153">
        <v>87.26</v>
      </c>
      <c r="GB31" s="2153">
        <v>87.26</v>
      </c>
      <c r="GC31" s="2153">
        <v>87.26</v>
      </c>
      <c r="GD31" s="2153">
        <v>87.26</v>
      </c>
      <c r="GE31" s="2189">
        <v>87.25</v>
      </c>
      <c r="GF31" s="2189">
        <v>87.25</v>
      </c>
      <c r="GG31" s="2189">
        <v>87.26</v>
      </c>
      <c r="GH31" s="2196">
        <v>87.26</v>
      </c>
      <c r="GI31" s="2196">
        <v>87.26</v>
      </c>
      <c r="GJ31" s="2196">
        <v>87.26</v>
      </c>
      <c r="GK31" s="2196">
        <v>87.27</v>
      </c>
      <c r="GL31" s="2232">
        <v>87.28</v>
      </c>
      <c r="GM31" s="2232">
        <v>87.28</v>
      </c>
      <c r="GN31" s="2232">
        <v>87.28</v>
      </c>
      <c r="GO31" s="2239">
        <v>87.28</v>
      </c>
      <c r="GP31" s="2239">
        <v>87.28</v>
      </c>
      <c r="GQ31" s="2239">
        <v>87.28</v>
      </c>
      <c r="GR31" s="2239">
        <v>87.29</v>
      </c>
      <c r="GS31" s="2258">
        <v>87.29</v>
      </c>
      <c r="GT31" s="2258">
        <v>87.29</v>
      </c>
      <c r="GU31" s="2258">
        <v>87.29</v>
      </c>
      <c r="GV31" s="2258">
        <v>87.29</v>
      </c>
      <c r="GW31" s="2258">
        <v>87.3</v>
      </c>
      <c r="GX31" s="2258">
        <v>87.31</v>
      </c>
      <c r="GY31" s="299">
        <v>87.32</v>
      </c>
      <c r="GZ31" s="2278">
        <v>87.33</v>
      </c>
      <c r="HA31" s="2278">
        <v>87.34</v>
      </c>
      <c r="HB31" s="2278">
        <v>87.34</v>
      </c>
      <c r="HC31" s="2302">
        <v>87.34</v>
      </c>
      <c r="HD31" s="2302">
        <v>87.34</v>
      </c>
      <c r="HE31" s="2302">
        <v>87.34</v>
      </c>
      <c r="HF31" s="2302">
        <v>87.34</v>
      </c>
    </row>
    <row r="32" spans="1:214" x14ac:dyDescent="0.25">
      <c r="A32" s="423">
        <f t="shared" si="70"/>
        <v>31</v>
      </c>
      <c r="B32" s="77">
        <f>B.Diario!B32</f>
        <v>0</v>
      </c>
      <c r="C32" s="66"/>
      <c r="D32" s="66"/>
      <c r="E32" s="438">
        <v>11.7</v>
      </c>
      <c r="F32" s="438">
        <v>11.65</v>
      </c>
      <c r="G32" s="438">
        <v>11.52</v>
      </c>
      <c r="H32" s="438">
        <v>11.52</v>
      </c>
      <c r="I32" s="438">
        <v>11.65</v>
      </c>
      <c r="J32" s="438">
        <v>11.56</v>
      </c>
      <c r="K32" s="438">
        <v>11.47</v>
      </c>
      <c r="L32" s="443">
        <v>11.47</v>
      </c>
      <c r="M32" s="85">
        <v>11.49</v>
      </c>
      <c r="N32" s="466">
        <v>11.48</v>
      </c>
      <c r="O32" s="479">
        <v>11.48</v>
      </c>
      <c r="P32" s="512">
        <v>11.5</v>
      </c>
      <c r="Q32" s="85">
        <v>11.5</v>
      </c>
      <c r="R32" s="544">
        <v>11.52</v>
      </c>
      <c r="S32" s="586">
        <v>11.52</v>
      </c>
      <c r="T32" s="276">
        <v>11.52</v>
      </c>
      <c r="U32" s="598">
        <v>11.52</v>
      </c>
      <c r="V32" s="276">
        <v>11.51</v>
      </c>
      <c r="W32" s="626">
        <v>11.51</v>
      </c>
      <c r="X32" s="632">
        <v>11.5</v>
      </c>
      <c r="Y32" s="638">
        <v>11.49</v>
      </c>
      <c r="Z32" s="674">
        <v>11.46</v>
      </c>
      <c r="AA32" s="650">
        <v>11.45</v>
      </c>
      <c r="AB32" s="702">
        <v>11.44</v>
      </c>
      <c r="AC32" s="715">
        <v>11.44</v>
      </c>
      <c r="AD32" s="737">
        <v>11.43</v>
      </c>
      <c r="AE32" s="744">
        <v>11.42</v>
      </c>
      <c r="AF32" s="751">
        <v>11.43</v>
      </c>
      <c r="AG32" s="299">
        <v>11.44</v>
      </c>
      <c r="AH32" s="781">
        <v>11.44</v>
      </c>
      <c r="AI32" s="794">
        <v>11.44</v>
      </c>
      <c r="AJ32" s="299">
        <v>11.45</v>
      </c>
      <c r="AK32" s="834">
        <v>11.45</v>
      </c>
      <c r="AL32" s="834">
        <v>11.45</v>
      </c>
      <c r="AM32" s="793">
        <v>11.45</v>
      </c>
      <c r="AN32" s="299">
        <v>11.45</v>
      </c>
      <c r="AO32" s="877">
        <v>11.45</v>
      </c>
      <c r="AP32" s="877">
        <v>11.46</v>
      </c>
      <c r="AQ32" s="299">
        <v>11.48</v>
      </c>
      <c r="AR32" s="884">
        <v>11.48</v>
      </c>
      <c r="AS32" s="898">
        <v>11.48</v>
      </c>
      <c r="AT32" s="911">
        <v>11.48</v>
      </c>
      <c r="AU32" s="942">
        <v>11.48</v>
      </c>
      <c r="AV32" s="956">
        <v>11.48</v>
      </c>
      <c r="AW32" s="85">
        <v>11.49</v>
      </c>
      <c r="AX32" s="1012">
        <v>11.5</v>
      </c>
      <c r="AY32" s="1019">
        <v>11.51</v>
      </c>
      <c r="AZ32" s="1040">
        <v>11.52</v>
      </c>
      <c r="BA32" s="1054">
        <v>11.52</v>
      </c>
      <c r="BB32" s="1102">
        <v>11.52</v>
      </c>
      <c r="BC32" s="1108">
        <v>11.52</v>
      </c>
      <c r="BD32" s="1114">
        <v>11.52</v>
      </c>
      <c r="BE32" s="1149">
        <v>11.52</v>
      </c>
      <c r="BF32" s="1156">
        <v>11.52</v>
      </c>
      <c r="BG32" s="83">
        <v>11.52</v>
      </c>
      <c r="BH32" s="1171">
        <v>11.52</v>
      </c>
      <c r="BI32" s="1202">
        <v>11.52</v>
      </c>
      <c r="BJ32" s="1202">
        <v>11.52</v>
      </c>
      <c r="BK32" s="1202">
        <v>11.53</v>
      </c>
      <c r="BL32" s="1202">
        <v>11.53</v>
      </c>
      <c r="BM32" s="1202">
        <v>11.54</v>
      </c>
      <c r="BN32" s="1202">
        <v>11.55</v>
      </c>
      <c r="BO32" s="1202">
        <v>11.56</v>
      </c>
      <c r="BP32" s="1243">
        <v>11.57</v>
      </c>
      <c r="BQ32" s="1243">
        <v>11.59</v>
      </c>
      <c r="BR32" s="1243">
        <v>11.6</v>
      </c>
      <c r="BS32" s="1243">
        <v>11.62</v>
      </c>
      <c r="BT32" s="1243">
        <v>11.63</v>
      </c>
      <c r="BU32" s="1243">
        <v>11.64</v>
      </c>
      <c r="BV32" s="1243">
        <v>11.66</v>
      </c>
      <c r="BW32" s="1298">
        <v>11.67</v>
      </c>
      <c r="BX32" s="83">
        <v>11.68</v>
      </c>
      <c r="BY32" s="83">
        <v>11.69</v>
      </c>
      <c r="BZ32" s="83">
        <v>11.7</v>
      </c>
      <c r="CA32" s="83">
        <v>11.71</v>
      </c>
      <c r="CB32" s="83">
        <v>11.7</v>
      </c>
      <c r="CC32" s="1308">
        <v>11.7</v>
      </c>
      <c r="CD32" s="1378">
        <v>11.7</v>
      </c>
      <c r="CE32" s="1391">
        <v>11.7</v>
      </c>
      <c r="CF32" s="1405">
        <v>11.69</v>
      </c>
      <c r="CG32" s="1419">
        <v>11.69</v>
      </c>
      <c r="CH32" s="1433">
        <v>11.7</v>
      </c>
      <c r="CI32" s="1447">
        <v>11.7</v>
      </c>
      <c r="CJ32" s="1461">
        <v>11.7</v>
      </c>
      <c r="CK32" s="1486">
        <v>11.69</v>
      </c>
      <c r="CL32" s="1486">
        <v>11.69</v>
      </c>
      <c r="CM32" s="1486">
        <v>11.69</v>
      </c>
      <c r="CN32" s="1501">
        <v>11.69</v>
      </c>
      <c r="CO32" s="1508">
        <v>11.69</v>
      </c>
      <c r="CP32" s="1515">
        <v>11.69</v>
      </c>
      <c r="CQ32" s="1529">
        <v>11.7</v>
      </c>
      <c r="CR32" s="1565">
        <v>11.7</v>
      </c>
      <c r="CS32" s="1580">
        <v>11.7</v>
      </c>
      <c r="CT32" s="1580">
        <v>11.71</v>
      </c>
      <c r="CU32" s="1580">
        <v>11.71</v>
      </c>
      <c r="CV32" s="1615">
        <v>11.71</v>
      </c>
      <c r="CW32" s="1608">
        <v>11.71</v>
      </c>
      <c r="CX32" s="1608">
        <v>11.71</v>
      </c>
      <c r="CY32" s="1629">
        <v>11.71</v>
      </c>
      <c r="CZ32" s="1629">
        <v>11.7</v>
      </c>
      <c r="DA32" s="1629">
        <v>11.7</v>
      </c>
      <c r="DB32" s="1629">
        <v>11.7</v>
      </c>
      <c r="DC32" s="1629">
        <v>11.7</v>
      </c>
      <c r="DD32" s="1629">
        <v>11.7</v>
      </c>
      <c r="DE32" s="1658">
        <v>11.71</v>
      </c>
      <c r="DF32" s="1687">
        <v>11.71</v>
      </c>
      <c r="DG32" s="1687">
        <v>11.71</v>
      </c>
      <c r="DH32" s="1687">
        <v>11.71</v>
      </c>
      <c r="DI32" s="1694">
        <v>11.71</v>
      </c>
      <c r="DJ32" s="1694">
        <v>11.71</v>
      </c>
      <c r="DK32" s="1694">
        <v>11.71</v>
      </c>
      <c r="DL32" s="1694">
        <v>11.71</v>
      </c>
      <c r="DM32" s="299">
        <v>11.71</v>
      </c>
      <c r="DN32" s="299">
        <v>11.72</v>
      </c>
      <c r="DO32" s="299">
        <v>11.72</v>
      </c>
      <c r="DP32" s="299">
        <v>11.73</v>
      </c>
      <c r="DQ32" s="1795">
        <v>11.74</v>
      </c>
      <c r="DR32" s="1795">
        <v>11.75</v>
      </c>
      <c r="DS32" s="1795">
        <v>11.75</v>
      </c>
      <c r="DT32" s="1795">
        <v>11.76</v>
      </c>
      <c r="DU32" s="1795">
        <v>11.76</v>
      </c>
      <c r="DV32" s="1795">
        <v>11.76</v>
      </c>
      <c r="DW32" s="1802">
        <v>11.77</v>
      </c>
      <c r="DX32" s="1802">
        <v>11.77</v>
      </c>
      <c r="DY32" s="1802">
        <v>11.77</v>
      </c>
      <c r="DZ32" s="1802">
        <v>11.78</v>
      </c>
      <c r="EA32" s="83">
        <v>11.79</v>
      </c>
      <c r="EB32" s="83">
        <v>11.79</v>
      </c>
      <c r="EC32" s="83">
        <v>11.8</v>
      </c>
      <c r="ED32" s="83">
        <v>11.8</v>
      </c>
      <c r="EE32" s="83">
        <v>11.8</v>
      </c>
      <c r="EF32" s="83">
        <v>11.81</v>
      </c>
      <c r="EG32" s="1823">
        <v>11.81</v>
      </c>
      <c r="EH32" s="1891">
        <v>11.81</v>
      </c>
      <c r="EI32" s="1891">
        <v>11.81</v>
      </c>
      <c r="EJ32" s="1891">
        <v>11.82</v>
      </c>
      <c r="EK32" s="1898">
        <v>11.83</v>
      </c>
      <c r="EL32" s="1898">
        <v>11.83</v>
      </c>
      <c r="EM32" s="1898">
        <v>11.84</v>
      </c>
      <c r="EN32" s="1898">
        <v>11.84</v>
      </c>
      <c r="EO32" s="1938">
        <v>11.85</v>
      </c>
      <c r="EP32" s="1945">
        <v>11.85</v>
      </c>
      <c r="EQ32" s="1945">
        <v>11.85</v>
      </c>
      <c r="ER32" s="83">
        <v>11.85</v>
      </c>
      <c r="ES32" s="83">
        <v>11.86</v>
      </c>
      <c r="ET32" s="83">
        <v>11.86</v>
      </c>
      <c r="EU32" s="83">
        <v>11.86</v>
      </c>
      <c r="EV32" s="1968">
        <v>11.86</v>
      </c>
      <c r="EW32" s="1968">
        <v>11.86</v>
      </c>
      <c r="EX32" s="1968">
        <v>11.86</v>
      </c>
      <c r="EY32" s="1975">
        <v>11.87</v>
      </c>
      <c r="EZ32" s="1975">
        <v>11.87</v>
      </c>
      <c r="FA32" s="1975">
        <v>11.88</v>
      </c>
      <c r="FB32" s="1975">
        <v>11.88</v>
      </c>
      <c r="FC32" s="2017">
        <v>11.89</v>
      </c>
      <c r="FD32" s="2017">
        <v>11.9</v>
      </c>
      <c r="FE32" s="2017">
        <v>11.9</v>
      </c>
      <c r="FF32" s="2025">
        <v>11.9</v>
      </c>
      <c r="FG32" s="2025">
        <v>11.91</v>
      </c>
      <c r="FH32" s="2025">
        <v>11.91</v>
      </c>
      <c r="FI32" s="2025">
        <v>11.92</v>
      </c>
      <c r="FJ32" s="2059">
        <v>11.92</v>
      </c>
      <c r="FK32" s="2059">
        <v>11.93</v>
      </c>
      <c r="FL32" s="2059">
        <v>11.93</v>
      </c>
      <c r="FM32" s="2059">
        <v>11.94</v>
      </c>
      <c r="FN32" s="2066">
        <v>11.94</v>
      </c>
      <c r="FO32" s="2066">
        <v>11.94</v>
      </c>
      <c r="FP32" s="2066">
        <v>11.95</v>
      </c>
      <c r="FQ32" s="2090">
        <v>11.96</v>
      </c>
      <c r="FR32" s="2090">
        <v>11.96</v>
      </c>
      <c r="FS32" s="2090">
        <v>11.97</v>
      </c>
      <c r="FT32" s="2097">
        <v>11.98</v>
      </c>
      <c r="FU32" s="2097">
        <v>11.98</v>
      </c>
      <c r="FV32" s="2097">
        <v>11.99</v>
      </c>
      <c r="FW32" s="2097">
        <v>12</v>
      </c>
      <c r="FX32" s="2146">
        <v>12</v>
      </c>
      <c r="FY32" s="2146">
        <v>12.01</v>
      </c>
      <c r="FZ32" s="2146">
        <v>12.01</v>
      </c>
      <c r="GA32" s="2153">
        <v>12.02</v>
      </c>
      <c r="GB32" s="2153">
        <v>12.02</v>
      </c>
      <c r="GC32" s="2153">
        <v>12.03</v>
      </c>
      <c r="GD32" s="2153">
        <v>12.03</v>
      </c>
      <c r="GE32" s="2189">
        <v>12.04</v>
      </c>
      <c r="GF32" s="2189">
        <v>12.05</v>
      </c>
      <c r="GG32" s="2189">
        <v>12.05</v>
      </c>
      <c r="GH32" s="2196">
        <v>12.06</v>
      </c>
      <c r="GI32" s="2196">
        <v>12.06</v>
      </c>
      <c r="GJ32" s="2196">
        <v>12.07</v>
      </c>
      <c r="GK32" s="2196">
        <v>12.08</v>
      </c>
      <c r="GL32" s="2232">
        <v>12.09</v>
      </c>
      <c r="GM32" s="2232">
        <v>12.1</v>
      </c>
      <c r="GN32" s="2232">
        <v>12.11</v>
      </c>
      <c r="GO32" s="2239">
        <v>12.12</v>
      </c>
      <c r="GP32" s="2239">
        <v>12.12</v>
      </c>
      <c r="GQ32" s="2239">
        <v>12.13</v>
      </c>
      <c r="GR32" s="2239">
        <v>12.14</v>
      </c>
      <c r="GS32" s="2258">
        <v>12.15</v>
      </c>
      <c r="GT32" s="2258">
        <v>12.15</v>
      </c>
      <c r="GU32" s="2258">
        <v>12.16</v>
      </c>
      <c r="GV32" s="2258">
        <v>12.16</v>
      </c>
      <c r="GW32" s="2258">
        <v>12.16</v>
      </c>
      <c r="GX32" s="2258">
        <v>12.17</v>
      </c>
      <c r="GY32" s="299">
        <v>12.18</v>
      </c>
      <c r="GZ32" s="2278">
        <v>12.18</v>
      </c>
      <c r="HA32" s="2278">
        <v>12.19</v>
      </c>
      <c r="HB32" s="2278">
        <v>12.19</v>
      </c>
      <c r="HC32" s="2302">
        <v>12.19</v>
      </c>
      <c r="HD32" s="2302">
        <v>12.19</v>
      </c>
      <c r="HE32" s="2302">
        <v>12.19</v>
      </c>
      <c r="HF32" s="2302">
        <v>12.19</v>
      </c>
    </row>
    <row r="33" spans="1:214" x14ac:dyDescent="0.25">
      <c r="A33" s="423">
        <f t="shared" si="70"/>
        <v>32</v>
      </c>
      <c r="B33" s="77">
        <f>B.Diario!B33</f>
        <v>0</v>
      </c>
      <c r="C33" s="73"/>
      <c r="D33" s="73"/>
      <c r="E33" s="438">
        <v>0.66</v>
      </c>
      <c r="F33" s="438">
        <v>0.62390000000000001</v>
      </c>
      <c r="G33" s="438">
        <v>0.62209999999999999</v>
      </c>
      <c r="H33" s="438">
        <v>0.60470000000000002</v>
      </c>
      <c r="I33" s="438">
        <v>0.59160000000000001</v>
      </c>
      <c r="J33" s="438">
        <v>0.58679999999999999</v>
      </c>
      <c r="K33" s="438">
        <v>0.59099999999999997</v>
      </c>
      <c r="L33" s="445">
        <v>0.59240000000000004</v>
      </c>
      <c r="M33" s="85">
        <v>0.59350000000000003</v>
      </c>
      <c r="N33" s="468">
        <v>0.59299999999999997</v>
      </c>
      <c r="O33" s="481">
        <v>0.59609999999999996</v>
      </c>
      <c r="P33" s="512">
        <v>0.59379999999999999</v>
      </c>
      <c r="Q33" s="85">
        <v>0.59519999999999995</v>
      </c>
      <c r="R33" s="546">
        <v>0.59399999999999997</v>
      </c>
      <c r="S33" s="588">
        <v>0.59240000000000004</v>
      </c>
      <c r="T33" s="276">
        <v>0.59240000000000004</v>
      </c>
      <c r="U33" s="600">
        <v>0.59240000000000004</v>
      </c>
      <c r="V33" s="276">
        <v>0.59399999999999997</v>
      </c>
      <c r="W33" s="628">
        <v>0.59430000000000005</v>
      </c>
      <c r="X33" s="634">
        <v>0.59289999999999998</v>
      </c>
      <c r="Y33" s="640">
        <v>0.59140000000000004</v>
      </c>
      <c r="Z33" s="676">
        <v>0.58979999999999999</v>
      </c>
      <c r="AA33" s="652">
        <v>0.59040000000000004</v>
      </c>
      <c r="AB33" s="704">
        <v>0.59040000000000004</v>
      </c>
      <c r="AC33" s="717">
        <v>0.59089999999999998</v>
      </c>
      <c r="AD33" s="739">
        <v>0.59030000000000005</v>
      </c>
      <c r="AE33" s="746">
        <v>0.59089999999999998</v>
      </c>
      <c r="AF33" s="753">
        <v>0.5897</v>
      </c>
      <c r="AG33" s="773">
        <v>0.5887</v>
      </c>
      <c r="AH33" s="783">
        <v>0.5887</v>
      </c>
      <c r="AI33" s="796">
        <v>0.5887</v>
      </c>
      <c r="AJ33" s="773">
        <v>0.58850000000000002</v>
      </c>
      <c r="AK33" s="836">
        <v>0.58850000000000002</v>
      </c>
      <c r="AL33" s="836">
        <v>0.58850000000000002</v>
      </c>
      <c r="AM33" s="793">
        <v>0.5877</v>
      </c>
      <c r="AN33" s="773">
        <v>0.58730000000000004</v>
      </c>
      <c r="AO33" s="879">
        <v>0.58660000000000001</v>
      </c>
      <c r="AP33" s="879">
        <v>0.5857</v>
      </c>
      <c r="AQ33" s="773">
        <v>0.58420000000000005</v>
      </c>
      <c r="AR33" s="886">
        <v>0.58230000000000004</v>
      </c>
      <c r="AS33" s="900">
        <v>0.58230000000000004</v>
      </c>
      <c r="AT33" s="913">
        <v>0.58179999999999998</v>
      </c>
      <c r="AU33" s="944">
        <v>0.5806</v>
      </c>
      <c r="AV33" s="958">
        <v>0.57909999999999995</v>
      </c>
      <c r="AW33" s="85">
        <v>0.57909999999999995</v>
      </c>
      <c r="AX33" s="1014">
        <v>0.57779999999999998</v>
      </c>
      <c r="AY33" s="1021">
        <v>0.57620000000000005</v>
      </c>
      <c r="AZ33" s="1042">
        <v>0.57499999999999996</v>
      </c>
      <c r="BA33" s="1056">
        <v>0.57499999999999996</v>
      </c>
      <c r="BB33" s="1104">
        <v>0.57499999999999996</v>
      </c>
      <c r="BC33" s="1110">
        <v>0.57499999999999996</v>
      </c>
      <c r="BD33" s="1116">
        <v>0.57499999999999996</v>
      </c>
      <c r="BE33" s="1151">
        <v>0.57499999999999996</v>
      </c>
      <c r="BF33" s="1158">
        <v>0.57499999999999996</v>
      </c>
      <c r="BG33" s="83">
        <v>0.57499999999999996</v>
      </c>
      <c r="BH33" s="1173">
        <v>0.5756</v>
      </c>
      <c r="BI33" s="1204">
        <v>0.57569999999999999</v>
      </c>
      <c r="BJ33" s="1204">
        <v>0.57569999999999999</v>
      </c>
      <c r="BK33" s="1204">
        <v>0.57520000000000004</v>
      </c>
      <c r="BL33" s="1204">
        <v>0.57410000000000005</v>
      </c>
      <c r="BM33" s="1204">
        <v>0.57220000000000004</v>
      </c>
      <c r="BN33" s="1204">
        <v>0.57120000000000004</v>
      </c>
      <c r="BO33" s="1204">
        <v>0.56999999999999995</v>
      </c>
      <c r="BP33" s="1245">
        <v>0.56859999999999999</v>
      </c>
      <c r="BQ33" s="1245">
        <v>0.56679999999999997</v>
      </c>
      <c r="BR33" s="1245">
        <v>0.56530000000000002</v>
      </c>
      <c r="BS33" s="1245">
        <v>0.56440000000000001</v>
      </c>
      <c r="BT33" s="1245">
        <v>0.56289999999999996</v>
      </c>
      <c r="BU33" s="1245">
        <v>0.56210000000000004</v>
      </c>
      <c r="BV33" s="1245">
        <v>0.56059999999999999</v>
      </c>
      <c r="BW33" s="1300">
        <v>0.55940000000000001</v>
      </c>
      <c r="BX33" s="83">
        <v>0.5585</v>
      </c>
      <c r="BY33" s="83">
        <v>0.55789999999999995</v>
      </c>
      <c r="BZ33" s="83">
        <v>0.5575</v>
      </c>
      <c r="CA33" s="83">
        <v>0.55730000000000002</v>
      </c>
      <c r="CB33" s="83">
        <v>0.55759999999999998</v>
      </c>
      <c r="CC33" s="1310">
        <v>0.55810000000000004</v>
      </c>
      <c r="CD33" s="1380">
        <v>0.55810000000000004</v>
      </c>
      <c r="CE33" s="1393">
        <v>0.55810000000000004</v>
      </c>
      <c r="CF33" s="1407">
        <v>0.5575</v>
      </c>
      <c r="CG33" s="1421">
        <v>0.55740000000000001</v>
      </c>
      <c r="CH33" s="1435">
        <v>0.55659999999999998</v>
      </c>
      <c r="CI33" s="1449">
        <v>0.55679999999999996</v>
      </c>
      <c r="CJ33" s="1463">
        <v>0.55700000000000005</v>
      </c>
      <c r="CK33" s="1488">
        <v>0.55759999999999998</v>
      </c>
      <c r="CL33" s="1488">
        <v>0.55779999999999996</v>
      </c>
      <c r="CM33" s="1488">
        <v>0.55789999999999995</v>
      </c>
      <c r="CN33" s="1503">
        <v>0.5575</v>
      </c>
      <c r="CO33" s="1510">
        <v>0.55769999999999997</v>
      </c>
      <c r="CP33" s="1517">
        <v>0.55730000000000002</v>
      </c>
      <c r="CQ33" s="1531">
        <v>0.55689999999999995</v>
      </c>
      <c r="CR33" s="1567">
        <v>0.55620000000000003</v>
      </c>
      <c r="CS33" s="1582">
        <v>0.55589999999999995</v>
      </c>
      <c r="CT33" s="1582">
        <v>0.55530000000000002</v>
      </c>
      <c r="CU33" s="1582">
        <v>0.55500000000000005</v>
      </c>
      <c r="CV33" s="1617">
        <v>0.55489999999999995</v>
      </c>
      <c r="CW33" s="1610">
        <v>0.55469999999999997</v>
      </c>
      <c r="CX33" s="1610">
        <v>0.55449999999999999</v>
      </c>
      <c r="CY33" s="1631">
        <v>0.55479999999999996</v>
      </c>
      <c r="CZ33" s="1631">
        <v>0.55500000000000005</v>
      </c>
      <c r="DA33" s="1631">
        <v>0.55500000000000005</v>
      </c>
      <c r="DB33" s="1631">
        <v>0.5554</v>
      </c>
      <c r="DC33" s="1631">
        <v>0.55559999999999998</v>
      </c>
      <c r="DD33" s="1631">
        <v>0.55530000000000002</v>
      </c>
      <c r="DE33" s="1660">
        <v>0.55510000000000004</v>
      </c>
      <c r="DF33" s="1689">
        <v>0.55469999999999997</v>
      </c>
      <c r="DG33" s="1689">
        <v>0.55410000000000004</v>
      </c>
      <c r="DH33" s="1689">
        <v>0.55349999999999999</v>
      </c>
      <c r="DI33" s="1696">
        <v>0.55310000000000004</v>
      </c>
      <c r="DJ33" s="1696">
        <v>0.5524</v>
      </c>
      <c r="DK33" s="1696">
        <v>0.55220000000000002</v>
      </c>
      <c r="DL33" s="1696">
        <v>0.55169999999999997</v>
      </c>
      <c r="DM33" s="773">
        <v>0.55159999999999998</v>
      </c>
      <c r="DN33" s="773">
        <v>0.5514</v>
      </c>
      <c r="DO33" s="773">
        <v>0.55120000000000002</v>
      </c>
      <c r="DP33" s="773">
        <v>0.55079999999999996</v>
      </c>
      <c r="DQ33" s="1797">
        <v>0.55030000000000001</v>
      </c>
      <c r="DR33" s="1797">
        <v>0.5504</v>
      </c>
      <c r="DS33" s="1797">
        <v>0.5504</v>
      </c>
      <c r="DT33" s="1797">
        <v>0.5504</v>
      </c>
      <c r="DU33" s="1797">
        <v>0.55059999999999998</v>
      </c>
      <c r="DV33" s="1797">
        <v>0.55049999999999999</v>
      </c>
      <c r="DW33" s="1804">
        <v>0.55030000000000001</v>
      </c>
      <c r="DX33" s="1804">
        <v>0.55000000000000004</v>
      </c>
      <c r="DY33" s="1804">
        <v>0.55000000000000004</v>
      </c>
      <c r="DZ33" s="1804">
        <v>0.54979999999999996</v>
      </c>
      <c r="EA33" s="83">
        <v>0.55030000000000001</v>
      </c>
      <c r="EB33" s="83">
        <v>0.55049999999999999</v>
      </c>
      <c r="EC33" s="83">
        <v>0.55030000000000001</v>
      </c>
      <c r="ED33" s="83">
        <v>0.55030000000000001</v>
      </c>
      <c r="EE33" s="83">
        <v>0.55059999999999998</v>
      </c>
      <c r="EF33" s="83">
        <v>0.55069999999999997</v>
      </c>
      <c r="EG33" s="1825">
        <v>0.55069999999999997</v>
      </c>
      <c r="EH33" s="1893">
        <v>0.55069999999999997</v>
      </c>
      <c r="EI33" s="1893">
        <v>0.55059999999999998</v>
      </c>
      <c r="EJ33" s="1893">
        <v>0.55069999999999997</v>
      </c>
      <c r="EK33" s="1900">
        <v>0.55089999999999995</v>
      </c>
      <c r="EL33" s="1900">
        <v>0.55110000000000003</v>
      </c>
      <c r="EM33" s="1900">
        <v>0.55120000000000002</v>
      </c>
      <c r="EN33" s="1900">
        <v>0.55130000000000001</v>
      </c>
      <c r="EO33" s="1940">
        <v>0.55130000000000001</v>
      </c>
      <c r="EP33" s="1947">
        <v>0.55130000000000001</v>
      </c>
      <c r="EQ33" s="1947">
        <v>0.55130000000000001</v>
      </c>
      <c r="ER33" s="83">
        <v>0.55120000000000002</v>
      </c>
      <c r="ES33" s="83">
        <v>0.55110000000000003</v>
      </c>
      <c r="ET33" s="83">
        <v>0.55110000000000003</v>
      </c>
      <c r="EU33" s="83">
        <v>0.55110000000000003</v>
      </c>
      <c r="EV33" s="1970">
        <v>0.55110000000000003</v>
      </c>
      <c r="EW33" s="1970">
        <v>0.55110000000000003</v>
      </c>
      <c r="EX33" s="1970">
        <v>0.55110000000000003</v>
      </c>
      <c r="EY33" s="1977">
        <v>0.55089999999999995</v>
      </c>
      <c r="EZ33" s="1977">
        <v>0.55089999999999995</v>
      </c>
      <c r="FA33" s="1977">
        <v>0.55089999999999995</v>
      </c>
      <c r="FB33" s="1977">
        <v>0.55079999999999996</v>
      </c>
      <c r="FC33" s="2019">
        <v>0.55100000000000005</v>
      </c>
      <c r="FD33" s="2019">
        <v>0.55100000000000005</v>
      </c>
      <c r="FE33" s="2019">
        <v>0.55089999999999995</v>
      </c>
      <c r="FF33" s="2027">
        <v>0.55079999999999996</v>
      </c>
      <c r="FG33" s="2027">
        <v>0.55100000000000005</v>
      </c>
      <c r="FH33" s="2027">
        <v>0.55100000000000005</v>
      </c>
      <c r="FI33" s="2027">
        <v>0.55130000000000001</v>
      </c>
      <c r="FJ33" s="2061">
        <v>0.5514</v>
      </c>
      <c r="FK33" s="2061">
        <v>0.55159999999999998</v>
      </c>
      <c r="FL33" s="2061">
        <v>0.55169999999999997</v>
      </c>
      <c r="FM33" s="2061">
        <v>0.55189999999999995</v>
      </c>
      <c r="FN33" s="2068">
        <v>0.55200000000000005</v>
      </c>
      <c r="FO33" s="2068">
        <v>0.55200000000000005</v>
      </c>
      <c r="FP33" s="2068">
        <v>0.55179999999999996</v>
      </c>
      <c r="FQ33" s="2092">
        <v>0.55159999999999998</v>
      </c>
      <c r="FR33" s="2092">
        <v>0.55130000000000001</v>
      </c>
      <c r="FS33" s="2092">
        <v>0.55120000000000002</v>
      </c>
      <c r="FT33" s="2099">
        <v>0.55089999999999995</v>
      </c>
      <c r="FU33" s="2099">
        <v>0.55079999999999996</v>
      </c>
      <c r="FV33" s="2099">
        <v>0.55059999999999998</v>
      </c>
      <c r="FW33" s="2099">
        <v>0.55059999999999998</v>
      </c>
      <c r="FX33" s="2148">
        <v>0.55059999999999998</v>
      </c>
      <c r="FY33" s="2148">
        <v>0.55069999999999997</v>
      </c>
      <c r="FZ33" s="2148">
        <v>0.55079999999999996</v>
      </c>
      <c r="GA33" s="2155">
        <v>0.55079999999999996</v>
      </c>
      <c r="GB33" s="2155">
        <v>0.55069999999999997</v>
      </c>
      <c r="GC33" s="2155">
        <v>0.55089999999999995</v>
      </c>
      <c r="GD33" s="2155">
        <v>0.55100000000000005</v>
      </c>
      <c r="GE33" s="2191">
        <v>0.55110000000000003</v>
      </c>
      <c r="GF33" s="2191">
        <v>0.55089999999999995</v>
      </c>
      <c r="GG33" s="2191">
        <v>0.55079999999999996</v>
      </c>
      <c r="GH33" s="2198">
        <v>0.55059999999999998</v>
      </c>
      <c r="GI33" s="2198">
        <v>0.55059999999999998</v>
      </c>
      <c r="GJ33" s="2198">
        <v>0.5504</v>
      </c>
      <c r="GK33" s="2198">
        <v>0.55010000000000003</v>
      </c>
      <c r="GL33" s="2234">
        <v>0.54990000000000006</v>
      </c>
      <c r="GM33" s="2234">
        <v>0.54969999999999997</v>
      </c>
      <c r="GN33" s="2234">
        <v>0.54959999999999998</v>
      </c>
      <c r="GO33" s="2241">
        <v>0.54959999999999998</v>
      </c>
      <c r="GP33" s="2241">
        <v>0.54949999999999999</v>
      </c>
      <c r="GQ33" s="2241">
        <v>0.54930000000000001</v>
      </c>
      <c r="GR33" s="2241">
        <v>0.54900000000000004</v>
      </c>
      <c r="GS33" s="2260">
        <v>0.54890000000000005</v>
      </c>
      <c r="GT33" s="2260">
        <v>0.54890000000000005</v>
      </c>
      <c r="GU33" s="2260">
        <v>0.54879999999999995</v>
      </c>
      <c r="GV33" s="2260">
        <v>0.54879999999999995</v>
      </c>
      <c r="GW33" s="2260">
        <v>0.54849999999999999</v>
      </c>
      <c r="GX33" s="2260">
        <v>0.54810000000000003</v>
      </c>
      <c r="GY33" s="773">
        <v>0.54790000000000005</v>
      </c>
      <c r="GZ33" s="2280">
        <v>0.54759999999999998</v>
      </c>
      <c r="HA33" s="2280">
        <v>0.54730000000000001</v>
      </c>
      <c r="HB33" s="2280">
        <v>0.54730000000000001</v>
      </c>
      <c r="HC33" s="2304">
        <v>0.54730000000000001</v>
      </c>
      <c r="HD33" s="2304">
        <v>0.54730000000000001</v>
      </c>
      <c r="HE33" s="2304">
        <v>0.54730000000000001</v>
      </c>
      <c r="HF33" s="2304">
        <v>0.54730000000000001</v>
      </c>
    </row>
    <row r="34" spans="1:214" x14ac:dyDescent="0.25">
      <c r="A34" s="423">
        <f t="shared" si="70"/>
        <v>33</v>
      </c>
      <c r="B34" s="77" t="str">
        <f>B.Diario!B34</f>
        <v>Indicador 3</v>
      </c>
      <c r="C34" s="66"/>
      <c r="D34" s="66"/>
      <c r="E34" s="438">
        <v>141.80000000000001</v>
      </c>
      <c r="F34" s="438">
        <v>143.1</v>
      </c>
      <c r="G34" s="438">
        <v>141.80000000000001</v>
      </c>
      <c r="H34" s="438">
        <v>144</v>
      </c>
      <c r="I34" s="438">
        <v>147.19999999999999</v>
      </c>
      <c r="J34" s="438">
        <v>149.30000000000001</v>
      </c>
      <c r="K34" s="438">
        <v>148.69999999999999</v>
      </c>
      <c r="L34" s="446">
        <v>148.4</v>
      </c>
      <c r="M34" s="85">
        <v>148.30000000000001</v>
      </c>
      <c r="N34" s="469">
        <v>148.19999999999999</v>
      </c>
      <c r="O34" s="482">
        <v>148.1</v>
      </c>
      <c r="P34" s="512">
        <v>148.30000000000001</v>
      </c>
      <c r="Q34" s="85">
        <v>148.19999999999999</v>
      </c>
      <c r="R34" s="547">
        <v>148.4</v>
      </c>
      <c r="S34" s="589">
        <v>148.6</v>
      </c>
      <c r="T34" s="276">
        <v>148.6</v>
      </c>
      <c r="U34" s="601">
        <v>148.6</v>
      </c>
      <c r="V34" s="276">
        <v>148.30000000000001</v>
      </c>
      <c r="W34" s="629">
        <v>148.30000000000001</v>
      </c>
      <c r="X34" s="635">
        <v>148.5</v>
      </c>
      <c r="Y34" s="641">
        <v>149</v>
      </c>
      <c r="Z34" s="677">
        <v>149.4</v>
      </c>
      <c r="AA34" s="653">
        <v>149.5</v>
      </c>
      <c r="AB34" s="705">
        <v>149.80000000000001</v>
      </c>
      <c r="AC34" s="718">
        <v>149.9</v>
      </c>
      <c r="AD34" s="740">
        <v>149.9</v>
      </c>
      <c r="AE34" s="747">
        <v>149.69999999999999</v>
      </c>
      <c r="AF34" s="754">
        <v>149.6</v>
      </c>
      <c r="AG34" s="774">
        <v>149.6</v>
      </c>
      <c r="AH34" s="784">
        <v>149.6</v>
      </c>
      <c r="AI34" s="797">
        <v>149.6</v>
      </c>
      <c r="AJ34" s="774">
        <v>149.6</v>
      </c>
      <c r="AK34" s="837">
        <v>149.6</v>
      </c>
      <c r="AL34" s="837">
        <v>149.6</v>
      </c>
      <c r="AM34" s="793">
        <v>149.6</v>
      </c>
      <c r="AN34" s="774">
        <v>149.6</v>
      </c>
      <c r="AO34" s="880">
        <v>149.5</v>
      </c>
      <c r="AP34" s="880">
        <v>149.19999999999999</v>
      </c>
      <c r="AQ34" s="774">
        <v>149</v>
      </c>
      <c r="AR34" s="887">
        <v>148.9</v>
      </c>
      <c r="AS34" s="901">
        <v>148.9</v>
      </c>
      <c r="AT34" s="914">
        <v>149</v>
      </c>
      <c r="AU34" s="945">
        <v>149</v>
      </c>
      <c r="AV34" s="959">
        <v>148.9</v>
      </c>
      <c r="AW34" s="85">
        <v>148.69999999999999</v>
      </c>
      <c r="AX34" s="1015">
        <v>148.6</v>
      </c>
      <c r="AY34" s="1022">
        <v>148.69999999999999</v>
      </c>
      <c r="AZ34" s="1043">
        <v>148.69999999999999</v>
      </c>
      <c r="BA34" s="1057">
        <v>148.69999999999999</v>
      </c>
      <c r="BB34" s="1105">
        <v>148.69999999999999</v>
      </c>
      <c r="BC34" s="1111">
        <v>148.69999999999999</v>
      </c>
      <c r="BD34" s="1117">
        <v>148.69999999999999</v>
      </c>
      <c r="BE34" s="1152">
        <v>148.69999999999999</v>
      </c>
      <c r="BF34" s="1159">
        <v>148.69999999999999</v>
      </c>
      <c r="BG34" s="83">
        <v>148.69999999999999</v>
      </c>
      <c r="BH34" s="1174">
        <v>148.6</v>
      </c>
      <c r="BI34" s="1205">
        <v>148.6</v>
      </c>
      <c r="BJ34" s="1205">
        <v>148.6</v>
      </c>
      <c r="BK34" s="1205">
        <v>148.6</v>
      </c>
      <c r="BL34" s="1205">
        <v>148.6</v>
      </c>
      <c r="BM34" s="1205">
        <v>148.69999999999999</v>
      </c>
      <c r="BN34" s="1205">
        <v>148.69999999999999</v>
      </c>
      <c r="BO34" s="1205">
        <v>148.6</v>
      </c>
      <c r="BP34" s="1246">
        <v>148.6</v>
      </c>
      <c r="BQ34" s="1246">
        <v>148.69999999999999</v>
      </c>
      <c r="BR34" s="1246">
        <v>148.69999999999999</v>
      </c>
      <c r="BS34" s="1246">
        <v>148.80000000000001</v>
      </c>
      <c r="BT34" s="1246">
        <v>149</v>
      </c>
      <c r="BU34" s="1246">
        <v>149.1</v>
      </c>
      <c r="BV34" s="1246">
        <v>149.19999999999999</v>
      </c>
      <c r="BW34" s="1301">
        <v>149.30000000000001</v>
      </c>
      <c r="BX34" s="83">
        <v>149.30000000000001</v>
      </c>
      <c r="BY34" s="83">
        <v>149.30000000000001</v>
      </c>
      <c r="BZ34" s="83">
        <v>149.30000000000001</v>
      </c>
      <c r="CA34" s="83">
        <v>149.1</v>
      </c>
      <c r="CB34" s="83">
        <v>148.9</v>
      </c>
      <c r="CC34" s="1311">
        <v>148.69999999999999</v>
      </c>
      <c r="CD34" s="1381">
        <v>148.6</v>
      </c>
      <c r="CE34" s="1394">
        <v>148.5</v>
      </c>
      <c r="CF34" s="1408">
        <v>148.4</v>
      </c>
      <c r="CG34" s="1422">
        <v>148.30000000000001</v>
      </c>
      <c r="CH34" s="1436">
        <v>148.4</v>
      </c>
      <c r="CI34" s="1450">
        <v>148.30000000000001</v>
      </c>
      <c r="CJ34" s="1464">
        <v>148.30000000000001</v>
      </c>
      <c r="CK34" s="1489">
        <v>148.1</v>
      </c>
      <c r="CL34" s="1489">
        <v>148.1</v>
      </c>
      <c r="CM34" s="1489">
        <v>148</v>
      </c>
      <c r="CN34" s="1504">
        <v>148</v>
      </c>
      <c r="CO34" s="1511">
        <v>148</v>
      </c>
      <c r="CP34" s="1518">
        <v>148</v>
      </c>
      <c r="CQ34" s="1532">
        <v>148</v>
      </c>
      <c r="CR34" s="1568">
        <v>148.1</v>
      </c>
      <c r="CS34" s="1583">
        <v>148.19999999999999</v>
      </c>
      <c r="CT34" s="1583">
        <v>148.30000000000001</v>
      </c>
      <c r="CU34" s="1583">
        <v>148.4</v>
      </c>
      <c r="CV34" s="1618">
        <v>148.4</v>
      </c>
      <c r="CW34" s="1611">
        <v>148.5</v>
      </c>
      <c r="CX34" s="1611">
        <v>148.5</v>
      </c>
      <c r="CY34" s="1632">
        <v>148.4</v>
      </c>
      <c r="CZ34" s="1632">
        <v>148.4</v>
      </c>
      <c r="DA34" s="1632">
        <v>148.4</v>
      </c>
      <c r="DB34" s="1632">
        <v>148.30000000000001</v>
      </c>
      <c r="DC34" s="1632">
        <v>148.4</v>
      </c>
      <c r="DD34" s="1632">
        <v>148.4</v>
      </c>
      <c r="DE34" s="1661">
        <v>148.5</v>
      </c>
      <c r="DF34" s="1690">
        <v>148.69999999999999</v>
      </c>
      <c r="DG34" s="1690">
        <v>148.9</v>
      </c>
      <c r="DH34" s="1690">
        <v>149.1</v>
      </c>
      <c r="DI34" s="1697">
        <v>149.1</v>
      </c>
      <c r="DJ34" s="1697">
        <v>149.19999999999999</v>
      </c>
      <c r="DK34" s="1697">
        <v>149.30000000000001</v>
      </c>
      <c r="DL34" s="1697">
        <v>149.4</v>
      </c>
      <c r="DM34" s="774">
        <v>149.4</v>
      </c>
      <c r="DN34" s="774">
        <v>149.5</v>
      </c>
      <c r="DO34" s="774">
        <v>149.5</v>
      </c>
      <c r="DP34" s="774">
        <v>149.69999999999999</v>
      </c>
      <c r="DQ34" s="1798">
        <v>149.80000000000001</v>
      </c>
      <c r="DR34" s="1798">
        <v>149.80000000000001</v>
      </c>
      <c r="DS34" s="1798">
        <v>149.80000000000001</v>
      </c>
      <c r="DT34" s="1798">
        <v>149.80000000000001</v>
      </c>
      <c r="DU34" s="1798">
        <v>149.9</v>
      </c>
      <c r="DV34" s="1798">
        <v>149.9</v>
      </c>
      <c r="DW34" s="1805">
        <v>150</v>
      </c>
      <c r="DX34" s="1805">
        <v>150.1</v>
      </c>
      <c r="DY34" s="1805">
        <v>150.19999999999999</v>
      </c>
      <c r="DZ34" s="1805">
        <v>150.19999999999999</v>
      </c>
      <c r="EA34" s="83">
        <v>150.19999999999999</v>
      </c>
      <c r="EB34" s="83">
        <v>150.19999999999999</v>
      </c>
      <c r="EC34" s="83">
        <v>150.30000000000001</v>
      </c>
      <c r="ED34" s="83">
        <v>150.30000000000001</v>
      </c>
      <c r="EE34" s="83">
        <v>150.19999999999999</v>
      </c>
      <c r="EF34" s="83">
        <v>150.19999999999999</v>
      </c>
      <c r="EG34" s="1826">
        <v>150.19999999999999</v>
      </c>
      <c r="EH34" s="1894">
        <v>150.19999999999999</v>
      </c>
      <c r="EI34" s="1894">
        <v>150.19999999999999</v>
      </c>
      <c r="EJ34" s="1894">
        <v>150.30000000000001</v>
      </c>
      <c r="EK34" s="1901">
        <v>150.30000000000001</v>
      </c>
      <c r="EL34" s="1901">
        <v>150.30000000000001</v>
      </c>
      <c r="EM34" s="1901">
        <v>150.4</v>
      </c>
      <c r="EN34" s="1901">
        <v>150.4</v>
      </c>
      <c r="EO34" s="1941">
        <v>150.4</v>
      </c>
      <c r="EP34" s="1948">
        <v>150.4</v>
      </c>
      <c r="EQ34" s="1948">
        <v>150.4</v>
      </c>
      <c r="ER34" s="83">
        <v>150.5</v>
      </c>
      <c r="ES34" s="83">
        <v>150.5</v>
      </c>
      <c r="ET34" s="83">
        <v>150.5</v>
      </c>
      <c r="EU34" s="83">
        <v>150.5</v>
      </c>
      <c r="EV34" s="1971">
        <v>150.5</v>
      </c>
      <c r="EW34" s="1971">
        <v>150.5</v>
      </c>
      <c r="EX34" s="1971">
        <v>150.5</v>
      </c>
      <c r="EY34" s="1978">
        <v>150.5</v>
      </c>
      <c r="EZ34" s="1978">
        <v>150.6</v>
      </c>
      <c r="FA34" s="1978">
        <v>150.6</v>
      </c>
      <c r="FB34" s="1978">
        <v>150.6</v>
      </c>
      <c r="FC34" s="2020">
        <v>150.69999999999999</v>
      </c>
      <c r="FD34" s="2020">
        <v>150.69999999999999</v>
      </c>
      <c r="FE34" s="2020">
        <v>150.69999999999999</v>
      </c>
      <c r="FF34" s="2028">
        <v>150.69999999999999</v>
      </c>
      <c r="FG34" s="2028">
        <v>150.69999999999999</v>
      </c>
      <c r="FH34" s="2028">
        <v>150.69999999999999</v>
      </c>
      <c r="FI34" s="2028">
        <v>150.69999999999999</v>
      </c>
      <c r="FJ34" s="2062">
        <v>150.69999999999999</v>
      </c>
      <c r="FK34" s="2062">
        <v>150.6</v>
      </c>
      <c r="FL34" s="2062">
        <v>150.6</v>
      </c>
      <c r="FM34" s="2062">
        <v>150.6</v>
      </c>
      <c r="FN34" s="2069">
        <v>150.6</v>
      </c>
      <c r="FO34" s="2069">
        <v>150.6</v>
      </c>
      <c r="FP34" s="2069">
        <v>150.6</v>
      </c>
      <c r="FQ34" s="2093">
        <v>150.69999999999999</v>
      </c>
      <c r="FR34" s="2093">
        <v>150.80000000000001</v>
      </c>
      <c r="FS34" s="2093">
        <v>150.80000000000001</v>
      </c>
      <c r="FT34" s="2100">
        <v>150.9</v>
      </c>
      <c r="FU34" s="2100">
        <v>151</v>
      </c>
      <c r="FV34" s="2100">
        <v>151.1</v>
      </c>
      <c r="FW34" s="2100">
        <v>151.1</v>
      </c>
      <c r="FX34" s="2149">
        <v>151.1</v>
      </c>
      <c r="FY34" s="2149">
        <v>151.1</v>
      </c>
      <c r="FZ34" s="2149">
        <v>151</v>
      </c>
      <c r="GA34" s="2156">
        <v>151</v>
      </c>
      <c r="GB34" s="2156">
        <v>151</v>
      </c>
      <c r="GC34" s="2156">
        <v>151.1</v>
      </c>
      <c r="GD34" s="2156">
        <v>151.1</v>
      </c>
      <c r="GE34" s="2192">
        <v>151.1</v>
      </c>
      <c r="GF34" s="2192">
        <v>151.19999999999999</v>
      </c>
      <c r="GG34" s="2192">
        <v>151.30000000000001</v>
      </c>
      <c r="GH34" s="2199">
        <v>151.30000000000001</v>
      </c>
      <c r="GI34" s="2199">
        <v>151.30000000000001</v>
      </c>
      <c r="GJ34" s="2199">
        <v>151.4</v>
      </c>
      <c r="GK34" s="2199">
        <v>151.4</v>
      </c>
      <c r="GL34" s="2235">
        <v>151.5</v>
      </c>
      <c r="GM34" s="2235">
        <v>151.6</v>
      </c>
      <c r="GN34" s="2235">
        <v>151.69999999999999</v>
      </c>
      <c r="GO34" s="2242">
        <v>151.69999999999999</v>
      </c>
      <c r="GP34" s="2242">
        <v>151.69999999999999</v>
      </c>
      <c r="GQ34" s="2242">
        <v>151.69999999999999</v>
      </c>
      <c r="GR34" s="2242">
        <v>151.80000000000001</v>
      </c>
      <c r="GS34" s="2261">
        <v>151.9</v>
      </c>
      <c r="GT34" s="2261">
        <v>151.9</v>
      </c>
      <c r="GU34" s="2261">
        <v>151.9</v>
      </c>
      <c r="GV34" s="2261">
        <v>151.9</v>
      </c>
      <c r="GW34" s="2261">
        <v>152</v>
      </c>
      <c r="GX34" s="2261">
        <v>152.1</v>
      </c>
      <c r="GY34" s="774">
        <v>152.19999999999999</v>
      </c>
      <c r="GZ34" s="2281">
        <v>152.30000000000001</v>
      </c>
      <c r="HA34" s="2281">
        <v>152.30000000000001</v>
      </c>
      <c r="HB34" s="2281">
        <v>152.30000000000001</v>
      </c>
      <c r="HC34" s="2305">
        <v>152.30000000000001</v>
      </c>
      <c r="HD34" s="2305">
        <v>152.30000000000001</v>
      </c>
      <c r="HE34" s="2305">
        <v>152.30000000000001</v>
      </c>
      <c r="HF34" s="2305">
        <v>152.30000000000001</v>
      </c>
    </row>
    <row r="35" spans="1:214" x14ac:dyDescent="0.25">
      <c r="A35" s="423">
        <f t="shared" ref="A35:A66" si="71">A34+1</f>
        <v>34</v>
      </c>
      <c r="B35" s="77" t="str">
        <f>B.Diario!B35</f>
        <v>Indicador 4</v>
      </c>
      <c r="C35" s="66"/>
      <c r="D35" s="66"/>
      <c r="E35" s="438">
        <v>128.74</v>
      </c>
      <c r="F35" s="438">
        <v>129.62370000000001</v>
      </c>
      <c r="G35" s="438">
        <v>128.33709999999999</v>
      </c>
      <c r="H35" s="438">
        <v>130.28980000000001</v>
      </c>
      <c r="I35" s="438">
        <v>133.24760000000001</v>
      </c>
      <c r="J35" s="438">
        <v>135.14169999999999</v>
      </c>
      <c r="K35" s="438">
        <v>134.53980000000001</v>
      </c>
      <c r="L35" s="445">
        <v>134.35120000000001</v>
      </c>
      <c r="M35" s="85">
        <v>134.21899999999999</v>
      </c>
      <c r="N35" s="468">
        <v>134.15819999999999</v>
      </c>
      <c r="O35" s="481">
        <v>134.0367</v>
      </c>
      <c r="P35" s="512">
        <v>134.19980000000001</v>
      </c>
      <c r="Q35" s="85">
        <v>134.06049999999999</v>
      </c>
      <c r="R35" s="546">
        <v>134.22559999999999</v>
      </c>
      <c r="S35" s="588">
        <v>134.40969999999999</v>
      </c>
      <c r="T35" s="276">
        <v>134.40969999999999</v>
      </c>
      <c r="U35" s="600">
        <v>134.40969999999999</v>
      </c>
      <c r="V35" s="276">
        <v>134.16900000000001</v>
      </c>
      <c r="W35" s="628">
        <v>134.1328</v>
      </c>
      <c r="X35" s="634">
        <v>134.3366</v>
      </c>
      <c r="Y35" s="640">
        <v>134.79560000000001</v>
      </c>
      <c r="Z35" s="676">
        <v>135.1611</v>
      </c>
      <c r="AA35" s="652">
        <v>135.2765</v>
      </c>
      <c r="AB35" s="704">
        <v>135.52520000000001</v>
      </c>
      <c r="AC35" s="717">
        <v>135.6156</v>
      </c>
      <c r="AD35" s="739">
        <v>135.61799999999999</v>
      </c>
      <c r="AE35" s="746">
        <v>135.43010000000001</v>
      </c>
      <c r="AF35" s="753">
        <v>135.4032</v>
      </c>
      <c r="AG35" s="773">
        <v>135.39699999999999</v>
      </c>
      <c r="AH35" s="783">
        <v>135.39699999999999</v>
      </c>
      <c r="AI35" s="796">
        <v>135.39699999999999</v>
      </c>
      <c r="AJ35" s="773">
        <v>135.3811</v>
      </c>
      <c r="AK35" s="836">
        <v>135.3811</v>
      </c>
      <c r="AL35" s="836">
        <v>135.3811</v>
      </c>
      <c r="AM35" s="793">
        <v>135.37909999999999</v>
      </c>
      <c r="AN35" s="773">
        <v>135.35480000000001</v>
      </c>
      <c r="AO35" s="879">
        <v>135.2723</v>
      </c>
      <c r="AP35" s="879">
        <v>135.03120000000001</v>
      </c>
      <c r="AQ35" s="773">
        <v>134.804</v>
      </c>
      <c r="AR35" s="886">
        <v>134.7637</v>
      </c>
      <c r="AS35" s="900">
        <v>134.7637</v>
      </c>
      <c r="AT35" s="913">
        <v>134.78219999999999</v>
      </c>
      <c r="AU35" s="944">
        <v>134.80549999999999</v>
      </c>
      <c r="AV35" s="958">
        <v>134.70259999999999</v>
      </c>
      <c r="AW35" s="85">
        <v>134.52430000000001</v>
      </c>
      <c r="AX35" s="1014">
        <v>134.44589999999999</v>
      </c>
      <c r="AY35" s="1021">
        <v>134.5341</v>
      </c>
      <c r="AZ35" s="1042">
        <v>134.5795</v>
      </c>
      <c r="BA35" s="1056">
        <v>134.5795</v>
      </c>
      <c r="BB35" s="1104">
        <v>134.5556</v>
      </c>
      <c r="BC35" s="1110">
        <v>134.5556</v>
      </c>
      <c r="BD35" s="1116">
        <v>134.5556</v>
      </c>
      <c r="BE35" s="1151">
        <v>134.5556</v>
      </c>
      <c r="BF35" s="1158">
        <v>134.5556</v>
      </c>
      <c r="BG35" s="83">
        <v>134.5556</v>
      </c>
      <c r="BH35" s="1173">
        <v>134.4751</v>
      </c>
      <c r="BI35" s="1204">
        <v>134.43940000000001</v>
      </c>
      <c r="BJ35" s="1204">
        <v>134.43350000000001</v>
      </c>
      <c r="BK35" s="1204">
        <v>134.44309999999999</v>
      </c>
      <c r="BL35" s="1204">
        <v>134.477</v>
      </c>
      <c r="BM35" s="1204">
        <v>134.5591</v>
      </c>
      <c r="BN35" s="1204">
        <v>134.51400000000001</v>
      </c>
      <c r="BO35" s="1204">
        <v>134.45050000000001</v>
      </c>
      <c r="BP35" s="1245">
        <v>134.46870000000001</v>
      </c>
      <c r="BQ35" s="1245">
        <v>134.5154</v>
      </c>
      <c r="BR35" s="1245">
        <v>134.58510000000001</v>
      </c>
      <c r="BS35" s="1245">
        <v>134.6634</v>
      </c>
      <c r="BT35" s="1245">
        <v>134.86259999999999</v>
      </c>
      <c r="BU35" s="1245">
        <v>134.96090000000001</v>
      </c>
      <c r="BV35" s="1245">
        <v>135.06219999999999</v>
      </c>
      <c r="BW35" s="1300">
        <v>135.1386</v>
      </c>
      <c r="BX35" s="83">
        <v>135.10480000000001</v>
      </c>
      <c r="BY35" s="83">
        <v>135.1473</v>
      </c>
      <c r="BZ35" s="83">
        <v>135.08869999999999</v>
      </c>
      <c r="CA35" s="83">
        <v>134.95429999999999</v>
      </c>
      <c r="CB35" s="83">
        <v>134.7629</v>
      </c>
      <c r="CC35" s="1310">
        <v>134.59620000000001</v>
      </c>
      <c r="CD35" s="1380">
        <v>134.4812</v>
      </c>
      <c r="CE35" s="1393">
        <v>134.38939999999999</v>
      </c>
      <c r="CF35" s="1407">
        <v>134.3519</v>
      </c>
      <c r="CG35" s="1421">
        <v>134.25149999999999</v>
      </c>
      <c r="CH35" s="1435">
        <v>134.28700000000001</v>
      </c>
      <c r="CI35" s="1449">
        <v>134.24799999999999</v>
      </c>
      <c r="CJ35" s="1463">
        <v>134.16560000000001</v>
      </c>
      <c r="CK35" s="1488">
        <v>134.06299999999999</v>
      </c>
      <c r="CL35" s="1488">
        <v>134.0001</v>
      </c>
      <c r="CM35" s="1488">
        <v>133.92830000000001</v>
      </c>
      <c r="CN35" s="1503">
        <v>133.96639999999999</v>
      </c>
      <c r="CO35" s="1510">
        <v>133.8999</v>
      </c>
      <c r="CP35" s="1517">
        <v>133.9383</v>
      </c>
      <c r="CQ35" s="1531">
        <v>133.96039999999999</v>
      </c>
      <c r="CR35" s="1567">
        <v>134.04470000000001</v>
      </c>
      <c r="CS35" s="1582">
        <v>134.13130000000001</v>
      </c>
      <c r="CT35" s="1582">
        <v>134.24250000000001</v>
      </c>
      <c r="CU35" s="1582">
        <v>134.3252</v>
      </c>
      <c r="CV35" s="1617">
        <v>134.33240000000001</v>
      </c>
      <c r="CW35" s="1610">
        <v>134.3493</v>
      </c>
      <c r="CX35" s="1610">
        <v>134.35429999999999</v>
      </c>
      <c r="CY35" s="1631">
        <v>134.3056</v>
      </c>
      <c r="CZ35" s="1631">
        <v>134.2672</v>
      </c>
      <c r="DA35" s="1631">
        <v>134.2526</v>
      </c>
      <c r="DB35" s="1631">
        <v>134.22999999999999</v>
      </c>
      <c r="DC35" s="1631">
        <v>134.25290000000001</v>
      </c>
      <c r="DD35" s="1631">
        <v>134.31309999999999</v>
      </c>
      <c r="DE35" s="1660">
        <v>134.41999999999999</v>
      </c>
      <c r="DF35" s="1689">
        <v>134.56790000000001</v>
      </c>
      <c r="DG35" s="1689">
        <v>134.75280000000001</v>
      </c>
      <c r="DH35" s="1689">
        <v>134.88999999999999</v>
      </c>
      <c r="DI35" s="1696">
        <v>134.97020000000001</v>
      </c>
      <c r="DJ35" s="1696">
        <v>135.05520000000001</v>
      </c>
      <c r="DK35" s="1696">
        <v>135.12219999999999</v>
      </c>
      <c r="DL35" s="1696">
        <v>135.20500000000001</v>
      </c>
      <c r="DM35" s="773">
        <v>135.19900000000001</v>
      </c>
      <c r="DN35" s="773">
        <v>135.2432</v>
      </c>
      <c r="DO35" s="773">
        <v>135.3125</v>
      </c>
      <c r="DP35" s="773">
        <v>135.41820000000001</v>
      </c>
      <c r="DQ35" s="1797">
        <v>135.53229999999999</v>
      </c>
      <c r="DR35" s="1797">
        <v>135.5196</v>
      </c>
      <c r="DS35" s="1797">
        <v>135.51490000000001</v>
      </c>
      <c r="DT35" s="1797">
        <v>135.56379999999999</v>
      </c>
      <c r="DU35" s="1797">
        <v>135.61259999999999</v>
      </c>
      <c r="DV35" s="1797">
        <v>135.65880000000001</v>
      </c>
      <c r="DW35" s="1804">
        <v>135.73349999999999</v>
      </c>
      <c r="DX35" s="1804">
        <v>135.8065</v>
      </c>
      <c r="DY35" s="1804">
        <v>135.88069999999999</v>
      </c>
      <c r="DZ35" s="1804">
        <v>135.95150000000001</v>
      </c>
      <c r="EA35" s="83">
        <v>135.91900000000001</v>
      </c>
      <c r="EB35" s="83">
        <v>135.90039999999999</v>
      </c>
      <c r="EC35" s="83">
        <v>135.96559999999999</v>
      </c>
      <c r="ED35" s="83">
        <v>135.97020000000001</v>
      </c>
      <c r="EE35" s="83">
        <v>135.9573</v>
      </c>
      <c r="EF35" s="83">
        <v>135.90260000000001</v>
      </c>
      <c r="EG35" s="1825">
        <v>135.90260000000001</v>
      </c>
      <c r="EH35" s="1893">
        <v>135.90649999999999</v>
      </c>
      <c r="EI35" s="1893">
        <v>135.94759999999999</v>
      </c>
      <c r="EJ35" s="1893">
        <v>135.98779999999999</v>
      </c>
      <c r="EK35" s="1900">
        <v>136.00640000000001</v>
      </c>
      <c r="EL35" s="1900">
        <v>136.0377</v>
      </c>
      <c r="EM35" s="1900">
        <v>136.0712</v>
      </c>
      <c r="EN35" s="1900">
        <v>136.07650000000001</v>
      </c>
      <c r="EO35" s="1940">
        <v>136.11969999999999</v>
      </c>
      <c r="EP35" s="1947">
        <v>136.11969999999999</v>
      </c>
      <c r="EQ35" s="1947">
        <v>136.11969999999999</v>
      </c>
      <c r="ER35" s="83">
        <v>136.15520000000001</v>
      </c>
      <c r="ES35" s="83">
        <v>136.1995</v>
      </c>
      <c r="ET35" s="83">
        <v>136.19720000000001</v>
      </c>
      <c r="EU35" s="83">
        <v>136.19720000000001</v>
      </c>
      <c r="EV35" s="1970">
        <v>136.19720000000001</v>
      </c>
      <c r="EW35" s="1970">
        <v>136.19720000000001</v>
      </c>
      <c r="EX35" s="1970">
        <v>136.2013</v>
      </c>
      <c r="EY35" s="1977">
        <v>136.22929999999999</v>
      </c>
      <c r="EZ35" s="1977">
        <v>136.25210000000001</v>
      </c>
      <c r="FA35" s="1977">
        <v>136.2687</v>
      </c>
      <c r="FB35" s="1977">
        <v>136.31209999999999</v>
      </c>
      <c r="FC35" s="2019">
        <v>136.31960000000001</v>
      </c>
      <c r="FD35" s="2019">
        <v>136.32230000000001</v>
      </c>
      <c r="FE35" s="2019">
        <v>136.36420000000001</v>
      </c>
      <c r="FF35" s="2027">
        <v>136.387</v>
      </c>
      <c r="FG35" s="2027">
        <v>136.3571</v>
      </c>
      <c r="FH35" s="2027">
        <v>136.35400000000001</v>
      </c>
      <c r="FI35" s="2027">
        <v>136.34280000000001</v>
      </c>
      <c r="FJ35" s="2061">
        <v>136.32419999999999</v>
      </c>
      <c r="FK35" s="2061">
        <v>136.28819999999999</v>
      </c>
      <c r="FL35" s="2061">
        <v>136.28790000000001</v>
      </c>
      <c r="FM35" s="2061">
        <v>136.2533</v>
      </c>
      <c r="FN35" s="2068">
        <v>136.2355</v>
      </c>
      <c r="FO35" s="2068">
        <v>136.23560000000001</v>
      </c>
      <c r="FP35" s="2068">
        <v>136.26830000000001</v>
      </c>
      <c r="FQ35" s="2092">
        <v>136.3203</v>
      </c>
      <c r="FR35" s="2092">
        <v>136.42410000000001</v>
      </c>
      <c r="FS35" s="2092">
        <v>136.48509999999999</v>
      </c>
      <c r="FT35" s="2099">
        <v>136.56309999999999</v>
      </c>
      <c r="FU35" s="2099">
        <v>136.62970000000001</v>
      </c>
      <c r="FV35" s="2099">
        <v>136.7022</v>
      </c>
      <c r="FW35" s="2099">
        <v>136.72319999999999</v>
      </c>
      <c r="FX35" s="2148">
        <v>136.71979999999999</v>
      </c>
      <c r="FY35" s="2148">
        <v>136.69390000000001</v>
      </c>
      <c r="FZ35" s="2148">
        <v>136.6746</v>
      </c>
      <c r="GA35" s="2155">
        <v>136.66759999999999</v>
      </c>
      <c r="GB35" s="2155">
        <v>136.68459999999999</v>
      </c>
      <c r="GC35" s="2155">
        <v>136.69149999999999</v>
      </c>
      <c r="GD35" s="2155">
        <v>136.72</v>
      </c>
      <c r="GE35" s="2191">
        <v>136.74770000000001</v>
      </c>
      <c r="GF35" s="2191">
        <v>136.8048</v>
      </c>
      <c r="GG35" s="2191">
        <v>136.86150000000001</v>
      </c>
      <c r="GH35" s="2198">
        <v>136.91800000000001</v>
      </c>
      <c r="GI35" s="2198">
        <v>136.91990000000001</v>
      </c>
      <c r="GJ35" s="2198">
        <v>136.95920000000001</v>
      </c>
      <c r="GK35" s="2198">
        <v>137.03399999999999</v>
      </c>
      <c r="GL35" s="2234">
        <v>137.0992</v>
      </c>
      <c r="GM35" s="2234">
        <v>137.1498</v>
      </c>
      <c r="GN35" s="2234">
        <v>137.21709999999999</v>
      </c>
      <c r="GO35" s="2241">
        <v>137.2244</v>
      </c>
      <c r="GP35" s="2241">
        <v>137.23310000000001</v>
      </c>
      <c r="GQ35" s="2241">
        <v>137.2868</v>
      </c>
      <c r="GR35" s="2241">
        <v>137.37110000000001</v>
      </c>
      <c r="GS35" s="2260">
        <v>137.4143</v>
      </c>
      <c r="GT35" s="2260">
        <v>137.4281</v>
      </c>
      <c r="GU35" s="2260">
        <v>137.44470000000001</v>
      </c>
      <c r="GV35" s="2260">
        <v>137.44470000000001</v>
      </c>
      <c r="GW35" s="2260">
        <v>137.52709999999999</v>
      </c>
      <c r="GX35" s="2260">
        <v>137.61779999999999</v>
      </c>
      <c r="GY35" s="773">
        <v>137.67320000000001</v>
      </c>
      <c r="GZ35" s="2280">
        <v>137.75880000000001</v>
      </c>
      <c r="HA35" s="2280">
        <v>137.83709999999999</v>
      </c>
      <c r="HB35" s="2280">
        <v>137.83709999999999</v>
      </c>
      <c r="HC35" s="2304">
        <v>137.83709999999999</v>
      </c>
      <c r="HD35" s="2304">
        <v>137.83709999999999</v>
      </c>
      <c r="HE35" s="2304">
        <v>137.83709999999999</v>
      </c>
      <c r="HF35" s="2304">
        <v>137.83709999999999</v>
      </c>
    </row>
    <row r="36" spans="1:214" x14ac:dyDescent="0.25">
      <c r="A36" s="424">
        <f t="shared" si="71"/>
        <v>35</v>
      </c>
      <c r="B36" s="77">
        <f>B.Diario!B36</f>
        <v>0</v>
      </c>
      <c r="C36" s="66"/>
      <c r="D36" s="66"/>
      <c r="E36" s="438">
        <v>1601</v>
      </c>
      <c r="F36" s="438">
        <v>1629</v>
      </c>
      <c r="G36" s="438">
        <v>1720</v>
      </c>
      <c r="H36" s="438">
        <v>1725</v>
      </c>
      <c r="I36" s="438">
        <v>1578</v>
      </c>
      <c r="J36" s="438">
        <v>1545</v>
      </c>
      <c r="K36" s="707">
        <v>1758</v>
      </c>
      <c r="L36" s="444">
        <v>1664</v>
      </c>
      <c r="M36" s="440">
        <v>1621</v>
      </c>
      <c r="N36" s="467">
        <v>1592</v>
      </c>
      <c r="O36" s="480">
        <v>1566</v>
      </c>
      <c r="P36" s="512">
        <v>1531</v>
      </c>
      <c r="Q36" s="440">
        <v>1505</v>
      </c>
      <c r="R36" s="545">
        <v>1490</v>
      </c>
      <c r="S36" s="587">
        <v>1477</v>
      </c>
      <c r="T36" s="594">
        <v>1477</v>
      </c>
      <c r="U36" s="599">
        <v>1477</v>
      </c>
      <c r="V36" s="594">
        <v>1482</v>
      </c>
      <c r="W36" s="627">
        <v>1507</v>
      </c>
      <c r="X36" s="633">
        <v>1488</v>
      </c>
      <c r="Y36" s="639">
        <v>1497</v>
      </c>
      <c r="Z36" s="675">
        <v>1500</v>
      </c>
      <c r="AA36" s="651">
        <v>1484</v>
      </c>
      <c r="AB36" s="703">
        <v>1466</v>
      </c>
      <c r="AC36" s="716">
        <v>1442</v>
      </c>
      <c r="AD36" s="738">
        <v>1428</v>
      </c>
      <c r="AE36" s="745">
        <v>1430</v>
      </c>
      <c r="AF36" s="752">
        <v>1425</v>
      </c>
      <c r="AG36" s="54">
        <v>1457</v>
      </c>
      <c r="AH36" s="782">
        <v>1457</v>
      </c>
      <c r="AI36" s="795">
        <v>1457</v>
      </c>
      <c r="AJ36" s="54">
        <v>1433</v>
      </c>
      <c r="AK36" s="835">
        <v>1433</v>
      </c>
      <c r="AL36" s="835">
        <v>1433</v>
      </c>
      <c r="AM36" s="793">
        <v>1417</v>
      </c>
      <c r="AN36" s="54">
        <v>1418</v>
      </c>
      <c r="AO36" s="878">
        <v>1406</v>
      </c>
      <c r="AP36" s="878">
        <v>1398</v>
      </c>
      <c r="AQ36" s="54">
        <v>1401</v>
      </c>
      <c r="AR36" s="885">
        <v>1386</v>
      </c>
      <c r="AS36" s="899">
        <v>1386</v>
      </c>
      <c r="AT36" s="912">
        <v>1452</v>
      </c>
      <c r="AU36" s="943">
        <v>1458</v>
      </c>
      <c r="AV36" s="957">
        <v>1446</v>
      </c>
      <c r="AW36" s="440">
        <v>1437</v>
      </c>
      <c r="AX36" s="1013">
        <v>1421</v>
      </c>
      <c r="AY36" s="1020">
        <v>1423</v>
      </c>
      <c r="AZ36" s="1041">
        <v>1408</v>
      </c>
      <c r="BA36" s="1055">
        <v>1408</v>
      </c>
      <c r="BB36" s="1103">
        <v>1436</v>
      </c>
      <c r="BC36" s="1109">
        <v>1436</v>
      </c>
      <c r="BD36" s="1115">
        <v>1436</v>
      </c>
      <c r="BE36" s="1150">
        <v>1436</v>
      </c>
      <c r="BF36" s="1157">
        <v>1436</v>
      </c>
      <c r="BG36" s="82">
        <v>1436</v>
      </c>
      <c r="BH36" s="1172">
        <v>1581</v>
      </c>
      <c r="BI36" s="1203">
        <v>1606</v>
      </c>
      <c r="BJ36" s="1203">
        <v>1623</v>
      </c>
      <c r="BK36" s="1203">
        <v>1617</v>
      </c>
      <c r="BL36" s="1203">
        <v>1606</v>
      </c>
      <c r="BM36" s="1203">
        <v>1603</v>
      </c>
      <c r="BN36" s="1203">
        <v>1590</v>
      </c>
      <c r="BO36" s="1203">
        <v>1580</v>
      </c>
      <c r="BP36" s="1244">
        <v>1570</v>
      </c>
      <c r="BQ36" s="1244">
        <v>1568</v>
      </c>
      <c r="BR36" s="1244">
        <v>1554</v>
      </c>
      <c r="BS36" s="1244">
        <v>1541</v>
      </c>
      <c r="BT36" s="1244">
        <v>1527</v>
      </c>
      <c r="BU36" s="1244">
        <v>1516</v>
      </c>
      <c r="BV36" s="1244">
        <v>1504</v>
      </c>
      <c r="BW36" s="1299">
        <v>1492</v>
      </c>
      <c r="BX36" s="82">
        <v>1486</v>
      </c>
      <c r="BY36" s="82">
        <v>1483</v>
      </c>
      <c r="BZ36" s="82">
        <v>1476</v>
      </c>
      <c r="CA36" s="82">
        <v>1471</v>
      </c>
      <c r="CB36" s="82">
        <v>1473</v>
      </c>
      <c r="CC36" s="1309">
        <v>1467</v>
      </c>
      <c r="CD36" s="1379">
        <v>1462</v>
      </c>
      <c r="CE36" s="1392">
        <v>1455</v>
      </c>
      <c r="CF36" s="1406">
        <v>1446</v>
      </c>
      <c r="CG36" s="1420">
        <v>1439</v>
      </c>
      <c r="CH36" s="1434">
        <v>1428</v>
      </c>
      <c r="CI36" s="1448">
        <v>1422</v>
      </c>
      <c r="CJ36" s="1462">
        <v>1418</v>
      </c>
      <c r="CK36" s="1487">
        <v>1412</v>
      </c>
      <c r="CL36" s="1487">
        <v>1411</v>
      </c>
      <c r="CM36" s="1487">
        <v>1407</v>
      </c>
      <c r="CN36" s="1502">
        <v>1403</v>
      </c>
      <c r="CO36" s="1509">
        <v>1399</v>
      </c>
      <c r="CP36" s="1516">
        <v>1397</v>
      </c>
      <c r="CQ36" s="1530">
        <v>1396</v>
      </c>
      <c r="CR36" s="1566">
        <v>1397</v>
      </c>
      <c r="CS36" s="1581">
        <v>1391</v>
      </c>
      <c r="CT36" s="1581">
        <v>1394</v>
      </c>
      <c r="CU36" s="1581">
        <v>1388</v>
      </c>
      <c r="CV36" s="1616">
        <v>1389</v>
      </c>
      <c r="CW36" s="1609">
        <v>1386</v>
      </c>
      <c r="CX36" s="1609">
        <v>1387</v>
      </c>
      <c r="CY36" s="1630">
        <v>1387</v>
      </c>
      <c r="CZ36" s="1630">
        <v>1382</v>
      </c>
      <c r="DA36" s="1630">
        <v>1376</v>
      </c>
      <c r="DB36" s="1630">
        <v>1379</v>
      </c>
      <c r="DC36" s="1630">
        <v>1377</v>
      </c>
      <c r="DD36" s="1630">
        <v>1373</v>
      </c>
      <c r="DE36" s="1659">
        <v>1368</v>
      </c>
      <c r="DF36" s="1688">
        <v>1359</v>
      </c>
      <c r="DG36" s="1688">
        <v>1355</v>
      </c>
      <c r="DH36" s="1688">
        <v>1350</v>
      </c>
      <c r="DI36" s="1695">
        <v>1345</v>
      </c>
      <c r="DJ36" s="1695">
        <v>1341</v>
      </c>
      <c r="DK36" s="1695">
        <v>1337</v>
      </c>
      <c r="DL36" s="1695">
        <v>1332</v>
      </c>
      <c r="DM36" s="54">
        <v>1327</v>
      </c>
      <c r="DN36" s="54">
        <v>1327</v>
      </c>
      <c r="DO36" s="54">
        <v>1321</v>
      </c>
      <c r="DP36" s="54">
        <v>1315</v>
      </c>
      <c r="DQ36" s="1796">
        <v>1311</v>
      </c>
      <c r="DR36" s="1796">
        <v>1307</v>
      </c>
      <c r="DS36" s="1796">
        <v>1303</v>
      </c>
      <c r="DT36" s="1796">
        <v>1299</v>
      </c>
      <c r="DU36" s="1796">
        <v>1294</v>
      </c>
      <c r="DV36" s="1796">
        <v>1293</v>
      </c>
      <c r="DW36" s="1803">
        <v>1287</v>
      </c>
      <c r="DX36" s="1803">
        <v>1288</v>
      </c>
      <c r="DY36" s="1803">
        <v>1285</v>
      </c>
      <c r="DZ36" s="1803">
        <v>1284</v>
      </c>
      <c r="EA36" s="82">
        <v>1287</v>
      </c>
      <c r="EB36" s="82">
        <v>1287</v>
      </c>
      <c r="EC36" s="82">
        <v>1284</v>
      </c>
      <c r="ED36" s="82">
        <v>1282</v>
      </c>
      <c r="EE36" s="82">
        <v>1280</v>
      </c>
      <c r="EF36" s="82">
        <v>1277</v>
      </c>
      <c r="EG36" s="1824">
        <v>1277</v>
      </c>
      <c r="EH36" s="1892">
        <v>1279</v>
      </c>
      <c r="EI36" s="1892">
        <v>1275</v>
      </c>
      <c r="EJ36" s="1892">
        <v>1271</v>
      </c>
      <c r="EK36" s="1899">
        <v>1271</v>
      </c>
      <c r="EL36" s="1899">
        <v>1270</v>
      </c>
      <c r="EM36" s="1899">
        <v>1266</v>
      </c>
      <c r="EN36" s="1899">
        <v>1263</v>
      </c>
      <c r="EO36" s="1939">
        <v>1260</v>
      </c>
      <c r="EP36" s="1946">
        <v>1260</v>
      </c>
      <c r="EQ36" s="1946">
        <v>1260</v>
      </c>
      <c r="ER36" s="82">
        <v>1263</v>
      </c>
      <c r="ES36" s="82">
        <v>1259</v>
      </c>
      <c r="ET36" s="82">
        <v>1257</v>
      </c>
      <c r="EU36" s="82">
        <v>1257</v>
      </c>
      <c r="EV36" s="1969">
        <v>1257</v>
      </c>
      <c r="EW36" s="1969">
        <v>1257</v>
      </c>
      <c r="EX36" s="1969">
        <v>1254</v>
      </c>
      <c r="EY36" s="1976">
        <v>1255</v>
      </c>
      <c r="EZ36" s="1976">
        <v>1254</v>
      </c>
      <c r="FA36" s="1976">
        <v>1250</v>
      </c>
      <c r="FB36" s="1976">
        <v>1247</v>
      </c>
      <c r="FC36" s="2018">
        <v>1244</v>
      </c>
      <c r="FD36" s="2018">
        <v>1241</v>
      </c>
      <c r="FE36" s="2018">
        <v>1238</v>
      </c>
      <c r="FF36" s="2026">
        <v>1234</v>
      </c>
      <c r="FG36" s="2026">
        <v>1231</v>
      </c>
      <c r="FH36" s="2026">
        <v>1228</v>
      </c>
      <c r="FI36" s="2026">
        <v>1224</v>
      </c>
      <c r="FJ36" s="2060">
        <v>1221</v>
      </c>
      <c r="FK36" s="2060">
        <v>1218</v>
      </c>
      <c r="FL36" s="2060">
        <v>1215</v>
      </c>
      <c r="FM36" s="2060">
        <v>1212</v>
      </c>
      <c r="FN36" s="2067">
        <v>1210</v>
      </c>
      <c r="FO36" s="2067">
        <v>1207</v>
      </c>
      <c r="FP36" s="2067">
        <v>1203</v>
      </c>
      <c r="FQ36" s="2091">
        <v>1199</v>
      </c>
      <c r="FR36" s="2091">
        <v>1194</v>
      </c>
      <c r="FS36" s="2091">
        <v>1190</v>
      </c>
      <c r="FT36" s="2098">
        <v>1187</v>
      </c>
      <c r="FU36" s="2098">
        <v>1183</v>
      </c>
      <c r="FV36" s="2098">
        <v>1179</v>
      </c>
      <c r="FW36" s="2098">
        <v>1176</v>
      </c>
      <c r="FX36" s="2147">
        <v>1173</v>
      </c>
      <c r="FY36" s="2147">
        <v>1172</v>
      </c>
      <c r="FZ36" s="2147">
        <v>1168</v>
      </c>
      <c r="GA36" s="2154">
        <v>1165</v>
      </c>
      <c r="GB36" s="2154">
        <v>1162</v>
      </c>
      <c r="GC36" s="2154">
        <v>1160</v>
      </c>
      <c r="GD36" s="2154">
        <v>1156</v>
      </c>
      <c r="GE36" s="2190">
        <v>1154</v>
      </c>
      <c r="GF36" s="2190">
        <v>1151</v>
      </c>
      <c r="GG36" s="2190">
        <v>1148</v>
      </c>
      <c r="GH36" s="2197">
        <v>1144</v>
      </c>
      <c r="GI36" s="2197">
        <v>1141</v>
      </c>
      <c r="GJ36" s="2197">
        <v>1138</v>
      </c>
      <c r="GK36" s="2197">
        <v>1138</v>
      </c>
      <c r="GL36" s="2233">
        <v>1136</v>
      </c>
      <c r="GM36" s="2233">
        <v>1133</v>
      </c>
      <c r="GN36" s="2233">
        <v>1130</v>
      </c>
      <c r="GO36" s="2240">
        <v>1128</v>
      </c>
      <c r="GP36" s="2240">
        <v>1129</v>
      </c>
      <c r="GQ36" s="2240">
        <v>1127</v>
      </c>
      <c r="GR36" s="2240">
        <v>1125</v>
      </c>
      <c r="GS36" s="2259">
        <v>1124</v>
      </c>
      <c r="GT36" s="2259">
        <v>1124</v>
      </c>
      <c r="GU36" s="2259">
        <v>1122</v>
      </c>
      <c r="GV36" s="2259">
        <v>1122</v>
      </c>
      <c r="GW36" s="2259">
        <v>1120</v>
      </c>
      <c r="GX36" s="2259">
        <v>1118</v>
      </c>
      <c r="GY36" s="54">
        <v>1117</v>
      </c>
      <c r="GZ36" s="2279">
        <v>1115</v>
      </c>
      <c r="HA36" s="2279">
        <v>1115</v>
      </c>
      <c r="HB36" s="2279">
        <v>1115</v>
      </c>
      <c r="HC36" s="2303">
        <v>1115</v>
      </c>
      <c r="HD36" s="2303">
        <v>1115</v>
      </c>
      <c r="HE36" s="2303">
        <v>1115</v>
      </c>
      <c r="HF36" s="2303">
        <v>1115</v>
      </c>
    </row>
    <row r="37" spans="1:214" x14ac:dyDescent="0.25">
      <c r="A37" s="423">
        <f t="shared" si="71"/>
        <v>36</v>
      </c>
      <c r="B37" s="77">
        <f>B.Diario!B37</f>
        <v>0</v>
      </c>
      <c r="C37" s="66"/>
      <c r="D37" s="66"/>
      <c r="E37" s="438">
        <v>12.58</v>
      </c>
      <c r="F37" s="438">
        <v>12.77</v>
      </c>
      <c r="G37" s="438">
        <v>10.8</v>
      </c>
      <c r="H37" s="438">
        <v>12.32</v>
      </c>
      <c r="I37" s="438">
        <v>12.29</v>
      </c>
      <c r="J37" s="438">
        <v>11.99</v>
      </c>
      <c r="K37" s="438">
        <v>12.58</v>
      </c>
      <c r="L37" s="443">
        <v>12.69</v>
      </c>
      <c r="M37" s="85">
        <v>12.21</v>
      </c>
      <c r="N37" s="466">
        <v>12.13</v>
      </c>
      <c r="O37" s="479">
        <v>11.99</v>
      </c>
      <c r="P37" s="512">
        <v>12.17</v>
      </c>
      <c r="Q37" s="85">
        <v>12.4</v>
      </c>
      <c r="R37" s="544">
        <v>12.39</v>
      </c>
      <c r="S37" s="586">
        <v>12.13</v>
      </c>
      <c r="T37" s="276">
        <v>12.13</v>
      </c>
      <c r="U37" s="598">
        <v>12.13</v>
      </c>
      <c r="V37" s="276">
        <v>12.14</v>
      </c>
      <c r="W37" s="626">
        <v>12.16</v>
      </c>
      <c r="X37" s="632">
        <v>12.15</v>
      </c>
      <c r="Y37" s="638">
        <v>11.91</v>
      </c>
      <c r="Z37" s="674">
        <v>11.85</v>
      </c>
      <c r="AA37" s="650">
        <v>11.87</v>
      </c>
      <c r="AB37" s="702">
        <v>11.99</v>
      </c>
      <c r="AC37" s="715">
        <v>12.34</v>
      </c>
      <c r="AD37" s="737">
        <v>12.3</v>
      </c>
      <c r="AE37" s="744">
        <v>12.13</v>
      </c>
      <c r="AF37" s="751">
        <v>11.99</v>
      </c>
      <c r="AG37" s="299">
        <v>12.1</v>
      </c>
      <c r="AH37" s="781">
        <v>12.1</v>
      </c>
      <c r="AI37" s="794">
        <v>12.1</v>
      </c>
      <c r="AJ37" s="299">
        <v>12.1</v>
      </c>
      <c r="AK37" s="834">
        <v>12.1</v>
      </c>
      <c r="AL37" s="834">
        <v>12.1</v>
      </c>
      <c r="AM37" s="793">
        <v>12.11</v>
      </c>
      <c r="AN37" s="299">
        <v>12.1</v>
      </c>
      <c r="AO37" s="877">
        <v>12.16</v>
      </c>
      <c r="AP37" s="877">
        <v>12.29</v>
      </c>
      <c r="AQ37" s="299">
        <v>12.29</v>
      </c>
      <c r="AR37" s="884">
        <v>12.29</v>
      </c>
      <c r="AS37" s="898">
        <v>12.29</v>
      </c>
      <c r="AT37" s="911">
        <v>12.34</v>
      </c>
      <c r="AU37" s="942">
        <v>12.18</v>
      </c>
      <c r="AV37" s="956">
        <v>12.14</v>
      </c>
      <c r="AW37" s="85">
        <v>12.08</v>
      </c>
      <c r="AX37" s="1012">
        <v>12.05</v>
      </c>
      <c r="AY37" s="1019">
        <v>12.24</v>
      </c>
      <c r="AZ37" s="1040">
        <v>12.22</v>
      </c>
      <c r="BA37" s="1054">
        <v>12.22</v>
      </c>
      <c r="BB37" s="1102">
        <v>12.22</v>
      </c>
      <c r="BC37" s="1108">
        <v>12.22</v>
      </c>
      <c r="BD37" s="1114">
        <v>12.22</v>
      </c>
      <c r="BE37" s="1149">
        <v>12.22</v>
      </c>
      <c r="BF37" s="1156">
        <v>12.22</v>
      </c>
      <c r="BG37" s="83">
        <v>12.22</v>
      </c>
      <c r="BH37" s="1171">
        <v>12.2</v>
      </c>
      <c r="BI37" s="1202">
        <v>12.19</v>
      </c>
      <c r="BJ37" s="1202">
        <v>12.19</v>
      </c>
      <c r="BK37" s="1202">
        <v>12.17</v>
      </c>
      <c r="BL37" s="1202">
        <v>12.18</v>
      </c>
      <c r="BM37" s="1202">
        <v>12.17</v>
      </c>
      <c r="BN37" s="1202">
        <v>12.14</v>
      </c>
      <c r="BO37" s="1202">
        <v>12.07</v>
      </c>
      <c r="BP37" s="1243">
        <v>12.03</v>
      </c>
      <c r="BQ37" s="1243">
        <v>11.99</v>
      </c>
      <c r="BR37" s="1243">
        <v>12.06</v>
      </c>
      <c r="BS37" s="1243">
        <v>12.02</v>
      </c>
      <c r="BT37" s="1243">
        <v>12.13</v>
      </c>
      <c r="BU37" s="1243">
        <v>12.05</v>
      </c>
      <c r="BV37" s="1243">
        <v>12.15</v>
      </c>
      <c r="BW37" s="1298">
        <v>12.11</v>
      </c>
      <c r="BX37" s="83">
        <v>12.08</v>
      </c>
      <c r="BY37" s="83">
        <v>12.08</v>
      </c>
      <c r="BZ37" s="83">
        <v>12.11</v>
      </c>
      <c r="CA37" s="83">
        <v>12.09</v>
      </c>
      <c r="CB37" s="83">
        <v>12.08</v>
      </c>
      <c r="CC37" s="1308">
        <v>12.2</v>
      </c>
      <c r="CD37" s="1378">
        <v>12.22</v>
      </c>
      <c r="CE37" s="1391">
        <v>12.19</v>
      </c>
      <c r="CF37" s="1405">
        <v>12.18</v>
      </c>
      <c r="CG37" s="1419">
        <v>12.22</v>
      </c>
      <c r="CH37" s="1433">
        <v>12.19</v>
      </c>
      <c r="CI37" s="1447">
        <v>12.17</v>
      </c>
      <c r="CJ37" s="1461">
        <v>12.19</v>
      </c>
      <c r="CK37" s="1486">
        <v>12.17</v>
      </c>
      <c r="CL37" s="1486">
        <v>12.18</v>
      </c>
      <c r="CM37" s="1486">
        <v>12.15</v>
      </c>
      <c r="CN37" s="1501">
        <v>12.18</v>
      </c>
      <c r="CO37" s="1508">
        <v>12.2</v>
      </c>
      <c r="CP37" s="1515">
        <v>12.22</v>
      </c>
      <c r="CQ37" s="1529">
        <v>12.24</v>
      </c>
      <c r="CR37" s="1565">
        <v>12.26</v>
      </c>
      <c r="CS37" s="1580">
        <v>12.24</v>
      </c>
      <c r="CT37" s="1580">
        <v>12.27</v>
      </c>
      <c r="CU37" s="1580">
        <v>12.29</v>
      </c>
      <c r="CV37" s="1615">
        <v>12.29</v>
      </c>
      <c r="CW37" s="1608">
        <v>12.31</v>
      </c>
      <c r="CX37" s="1608">
        <v>12.35</v>
      </c>
      <c r="CY37" s="1629">
        <v>12.37</v>
      </c>
      <c r="CZ37" s="1629">
        <v>12.38</v>
      </c>
      <c r="DA37" s="1629">
        <v>12.43</v>
      </c>
      <c r="DB37" s="1629">
        <v>12.43</v>
      </c>
      <c r="DC37" s="1629">
        <v>12.43</v>
      </c>
      <c r="DD37" s="1629">
        <v>12.46</v>
      </c>
      <c r="DE37" s="1658">
        <v>12.45</v>
      </c>
      <c r="DF37" s="1687">
        <v>12.46</v>
      </c>
      <c r="DG37" s="1687">
        <v>12.47</v>
      </c>
      <c r="DH37" s="1687">
        <v>12.53</v>
      </c>
      <c r="DI37" s="1694">
        <v>12.55</v>
      </c>
      <c r="DJ37" s="1694">
        <v>12.57</v>
      </c>
      <c r="DK37" s="1694">
        <v>12.55</v>
      </c>
      <c r="DL37" s="1694">
        <v>12.55</v>
      </c>
      <c r="DM37" s="299">
        <v>12.58</v>
      </c>
      <c r="DN37" s="299">
        <v>12.6</v>
      </c>
      <c r="DO37" s="299">
        <v>12.59</v>
      </c>
      <c r="DP37" s="299">
        <v>12.59</v>
      </c>
      <c r="DQ37" s="1795">
        <v>12.56</v>
      </c>
      <c r="DR37" s="1795">
        <v>12.57</v>
      </c>
      <c r="DS37" s="1795">
        <v>12.57</v>
      </c>
      <c r="DT37" s="1795">
        <v>12.55</v>
      </c>
      <c r="DU37" s="1795">
        <v>12.51</v>
      </c>
      <c r="DV37" s="1795">
        <v>12.54</v>
      </c>
      <c r="DW37" s="1802">
        <v>12.55</v>
      </c>
      <c r="DX37" s="1802">
        <v>12.53</v>
      </c>
      <c r="DY37" s="1802">
        <v>12.53</v>
      </c>
      <c r="DZ37" s="1802">
        <v>12.51</v>
      </c>
      <c r="EA37" s="83">
        <v>12.49</v>
      </c>
      <c r="EB37" s="83">
        <v>12.5</v>
      </c>
      <c r="EC37" s="83">
        <v>12.54</v>
      </c>
      <c r="ED37" s="83">
        <v>12.54</v>
      </c>
      <c r="EE37" s="83">
        <v>12.54</v>
      </c>
      <c r="EF37" s="83">
        <v>12.57</v>
      </c>
      <c r="EG37" s="1823">
        <v>12.57</v>
      </c>
      <c r="EH37" s="1891">
        <v>12.56</v>
      </c>
      <c r="EI37" s="1891">
        <v>12.58</v>
      </c>
      <c r="EJ37" s="1891">
        <v>12.59</v>
      </c>
      <c r="EK37" s="1898">
        <v>12.61</v>
      </c>
      <c r="EL37" s="1898">
        <v>12.6</v>
      </c>
      <c r="EM37" s="1898">
        <v>12.58</v>
      </c>
      <c r="EN37" s="1898">
        <v>12.59</v>
      </c>
      <c r="EO37" s="1938">
        <v>12.59</v>
      </c>
      <c r="EP37" s="1945">
        <v>12.59</v>
      </c>
      <c r="EQ37" s="1945">
        <v>12.59</v>
      </c>
      <c r="ER37" s="83">
        <v>12.59</v>
      </c>
      <c r="ES37" s="83">
        <v>12.59</v>
      </c>
      <c r="ET37" s="83">
        <v>12.58</v>
      </c>
      <c r="EU37" s="83">
        <v>12.58</v>
      </c>
      <c r="EV37" s="1968">
        <v>12.58</v>
      </c>
      <c r="EW37" s="1968">
        <v>12.58</v>
      </c>
      <c r="EX37" s="1968">
        <v>12.58</v>
      </c>
      <c r="EY37" s="1975">
        <v>12.58</v>
      </c>
      <c r="EZ37" s="1975">
        <v>12.56</v>
      </c>
      <c r="FA37" s="1975">
        <v>12.57</v>
      </c>
      <c r="FB37" s="1975">
        <v>12.56</v>
      </c>
      <c r="FC37" s="2017">
        <v>12.54</v>
      </c>
      <c r="FD37" s="2017">
        <v>12.54</v>
      </c>
      <c r="FE37" s="2017">
        <v>12.54</v>
      </c>
      <c r="FF37" s="2025">
        <v>12.53</v>
      </c>
      <c r="FG37" s="2025">
        <v>12.48</v>
      </c>
      <c r="FH37" s="2025">
        <v>12.49</v>
      </c>
      <c r="FI37" s="2025">
        <v>12.49</v>
      </c>
      <c r="FJ37" s="2059">
        <v>12.5</v>
      </c>
      <c r="FK37" s="2059">
        <v>12.49</v>
      </c>
      <c r="FL37" s="2059">
        <v>12.49</v>
      </c>
      <c r="FM37" s="2059">
        <v>12.5</v>
      </c>
      <c r="FN37" s="2066">
        <v>12.5</v>
      </c>
      <c r="FO37" s="2066">
        <v>12.5</v>
      </c>
      <c r="FP37" s="2066">
        <v>12.48</v>
      </c>
      <c r="FQ37" s="2090">
        <v>12.47</v>
      </c>
      <c r="FR37" s="2090">
        <v>12.46</v>
      </c>
      <c r="FS37" s="2090">
        <v>12.46</v>
      </c>
      <c r="FT37" s="2097">
        <v>12.46</v>
      </c>
      <c r="FU37" s="2097">
        <v>12.47</v>
      </c>
      <c r="FV37" s="2097">
        <v>12.47</v>
      </c>
      <c r="FW37" s="2097">
        <v>12.46</v>
      </c>
      <c r="FX37" s="2146">
        <v>12.44</v>
      </c>
      <c r="FY37" s="2146">
        <v>12.45</v>
      </c>
      <c r="FZ37" s="2146">
        <v>12.49</v>
      </c>
      <c r="GA37" s="2153">
        <v>12.48</v>
      </c>
      <c r="GB37" s="2153">
        <v>12.47</v>
      </c>
      <c r="GC37" s="2153">
        <v>12.45</v>
      </c>
      <c r="GD37" s="2153">
        <v>12.46</v>
      </c>
      <c r="GE37" s="2189">
        <v>12.46</v>
      </c>
      <c r="GF37" s="2189">
        <v>12.47</v>
      </c>
      <c r="GG37" s="2189">
        <v>12.47</v>
      </c>
      <c r="GH37" s="2196">
        <v>12.47</v>
      </c>
      <c r="GI37" s="2196">
        <v>12.47</v>
      </c>
      <c r="GJ37" s="2196">
        <v>12.46</v>
      </c>
      <c r="GK37" s="2196">
        <v>12.44</v>
      </c>
      <c r="GL37" s="2232">
        <v>12.45</v>
      </c>
      <c r="GM37" s="2232">
        <v>12.44</v>
      </c>
      <c r="GN37" s="2232">
        <v>12.43</v>
      </c>
      <c r="GO37" s="2239">
        <v>12.44</v>
      </c>
      <c r="GP37" s="2239">
        <v>12.43</v>
      </c>
      <c r="GQ37" s="2239">
        <v>12.41</v>
      </c>
      <c r="GR37" s="2239">
        <v>12.42</v>
      </c>
      <c r="GS37" s="2258">
        <v>12.41</v>
      </c>
      <c r="GT37" s="2258">
        <v>12.4</v>
      </c>
      <c r="GU37" s="2258">
        <v>12.41</v>
      </c>
      <c r="GV37" s="2258">
        <v>12.41</v>
      </c>
      <c r="GW37" s="2258">
        <v>12.41</v>
      </c>
      <c r="GX37" s="2258">
        <v>12.44</v>
      </c>
      <c r="GY37" s="299">
        <v>12.42</v>
      </c>
      <c r="GZ37" s="2278">
        <v>12.43</v>
      </c>
      <c r="HA37" s="2278">
        <v>12.42</v>
      </c>
      <c r="HB37" s="2278">
        <v>12.42</v>
      </c>
      <c r="HC37" s="2302">
        <v>12.42</v>
      </c>
      <c r="HD37" s="2302">
        <v>12.42</v>
      </c>
      <c r="HE37" s="2302">
        <v>12.42</v>
      </c>
      <c r="HF37" s="2302">
        <v>12.42</v>
      </c>
    </row>
    <row r="38" spans="1:214" x14ac:dyDescent="0.25">
      <c r="A38" s="423">
        <f t="shared" si="71"/>
        <v>37</v>
      </c>
      <c r="B38" s="77">
        <f>B.Diario!B38</f>
        <v>0</v>
      </c>
      <c r="C38" s="66"/>
      <c r="D38" s="66"/>
      <c r="E38" s="438">
        <v>0.93</v>
      </c>
      <c r="F38" s="438">
        <v>0.85</v>
      </c>
      <c r="G38" s="438">
        <v>0.9</v>
      </c>
      <c r="H38" s="438">
        <v>0.92</v>
      </c>
      <c r="I38" s="438">
        <v>0.88</v>
      </c>
      <c r="J38" s="438">
        <v>0.81</v>
      </c>
      <c r="K38" s="438">
        <v>0.81</v>
      </c>
      <c r="L38" s="443">
        <v>0.79</v>
      </c>
      <c r="M38" s="85">
        <v>0.79</v>
      </c>
      <c r="N38" s="466">
        <v>0.8</v>
      </c>
      <c r="O38" s="479">
        <v>0.8</v>
      </c>
      <c r="P38" s="512">
        <v>0.8</v>
      </c>
      <c r="Q38" s="85">
        <v>0.79</v>
      </c>
      <c r="R38" s="544">
        <v>0.76</v>
      </c>
      <c r="S38" s="586">
        <v>0.75</v>
      </c>
      <c r="T38" s="276">
        <v>0.75</v>
      </c>
      <c r="U38" s="598">
        <v>0.75</v>
      </c>
      <c r="V38" s="276">
        <v>0.77</v>
      </c>
      <c r="W38" s="626">
        <v>0.77</v>
      </c>
      <c r="X38" s="632">
        <v>0.78</v>
      </c>
      <c r="Y38" s="638">
        <v>0.79</v>
      </c>
      <c r="Z38" s="674">
        <v>0.85</v>
      </c>
      <c r="AA38" s="650">
        <v>0.84</v>
      </c>
      <c r="AB38" s="702">
        <v>0.85</v>
      </c>
      <c r="AC38" s="715">
        <v>0.88</v>
      </c>
      <c r="AD38" s="737">
        <v>0.89</v>
      </c>
      <c r="AE38" s="744">
        <v>0.9</v>
      </c>
      <c r="AF38" s="751">
        <v>0.92</v>
      </c>
      <c r="AG38" s="299">
        <v>0.95</v>
      </c>
      <c r="AH38" s="781">
        <v>0.95</v>
      </c>
      <c r="AI38" s="794">
        <v>0.95</v>
      </c>
      <c r="AJ38" s="299">
        <v>0.95</v>
      </c>
      <c r="AK38" s="834">
        <v>0.95</v>
      </c>
      <c r="AL38" s="834">
        <v>0.95</v>
      </c>
      <c r="AM38" s="793">
        <v>0.96</v>
      </c>
      <c r="AN38" s="299">
        <v>0.96</v>
      </c>
      <c r="AO38" s="877">
        <v>0.97</v>
      </c>
      <c r="AP38" s="877">
        <v>1</v>
      </c>
      <c r="AQ38" s="299">
        <v>1.07</v>
      </c>
      <c r="AR38" s="884">
        <v>1.0900000000000001</v>
      </c>
      <c r="AS38" s="898">
        <v>1.0900000000000001</v>
      </c>
      <c r="AT38" s="911">
        <v>1.0900000000000001</v>
      </c>
      <c r="AU38" s="942">
        <v>1.0900000000000001</v>
      </c>
      <c r="AV38" s="956">
        <v>1.1000000000000001</v>
      </c>
      <c r="AW38" s="85">
        <v>1.1100000000000001</v>
      </c>
      <c r="AX38" s="1012">
        <v>1.1200000000000001</v>
      </c>
      <c r="AY38" s="1019">
        <v>1.1200000000000001</v>
      </c>
      <c r="AZ38" s="1040">
        <v>1.1299999999999999</v>
      </c>
      <c r="BA38" s="1054">
        <v>1.1299999999999999</v>
      </c>
      <c r="BB38" s="1102">
        <v>1.1299999999999999</v>
      </c>
      <c r="BC38" s="1108">
        <v>1.1299999999999999</v>
      </c>
      <c r="BD38" s="1114">
        <v>1.1299999999999999</v>
      </c>
      <c r="BE38" s="1149">
        <v>1.1299999999999999</v>
      </c>
      <c r="BF38" s="1156">
        <v>1.1299999999999999</v>
      </c>
      <c r="BG38" s="83">
        <v>1.1299999999999999</v>
      </c>
      <c r="BH38" s="1171">
        <v>1.1299999999999999</v>
      </c>
      <c r="BI38" s="1202">
        <v>1.1299999999999999</v>
      </c>
      <c r="BJ38" s="1202">
        <v>1.1399999999999999</v>
      </c>
      <c r="BK38" s="1202">
        <v>1.1399999999999999</v>
      </c>
      <c r="BL38" s="1202">
        <v>1.1399999999999999</v>
      </c>
      <c r="BM38" s="1202">
        <v>1.1599999999999999</v>
      </c>
      <c r="BN38" s="1202">
        <v>1.17</v>
      </c>
      <c r="BO38" s="1202">
        <v>1.18</v>
      </c>
      <c r="BP38" s="1243">
        <v>1.19</v>
      </c>
      <c r="BQ38" s="1243">
        <v>1.2</v>
      </c>
      <c r="BR38" s="1243">
        <v>1.21</v>
      </c>
      <c r="BS38" s="1243">
        <v>1.22</v>
      </c>
      <c r="BT38" s="1243">
        <v>1.22</v>
      </c>
      <c r="BU38" s="1243">
        <v>1.21</v>
      </c>
      <c r="BV38" s="1243">
        <v>1.21</v>
      </c>
      <c r="BW38" s="1298">
        <v>1.21</v>
      </c>
      <c r="BX38" s="83">
        <v>1.21</v>
      </c>
      <c r="BY38" s="83">
        <v>1.2</v>
      </c>
      <c r="BZ38" s="83">
        <v>1.2</v>
      </c>
      <c r="CA38" s="83">
        <v>1.2</v>
      </c>
      <c r="CB38" s="83">
        <v>1.19</v>
      </c>
      <c r="CC38" s="1308">
        <v>1.18</v>
      </c>
      <c r="CD38" s="1378">
        <v>1.18</v>
      </c>
      <c r="CE38" s="1391">
        <v>1.17</v>
      </c>
      <c r="CF38" s="1405">
        <v>1.17</v>
      </c>
      <c r="CG38" s="1419">
        <v>1.1599999999999999</v>
      </c>
      <c r="CH38" s="1433">
        <v>1.1599999999999999</v>
      </c>
      <c r="CI38" s="1447">
        <v>1.1499999999999999</v>
      </c>
      <c r="CJ38" s="1461">
        <v>1.1499999999999999</v>
      </c>
      <c r="CK38" s="1486">
        <v>1.1399999999999999</v>
      </c>
      <c r="CL38" s="1486">
        <v>1.1399999999999999</v>
      </c>
      <c r="CM38" s="1486">
        <v>1.1399999999999999</v>
      </c>
      <c r="CN38" s="1501">
        <v>1.1399999999999999</v>
      </c>
      <c r="CO38" s="1508">
        <v>1.1399999999999999</v>
      </c>
      <c r="CP38" s="1515">
        <v>1.1299999999999999</v>
      </c>
      <c r="CQ38" s="1529">
        <v>1.1299999999999999</v>
      </c>
      <c r="CR38" s="1565">
        <v>1.1299999999999999</v>
      </c>
      <c r="CS38" s="1580">
        <v>1.1299999999999999</v>
      </c>
      <c r="CT38" s="1580">
        <v>1.1299999999999999</v>
      </c>
      <c r="CU38" s="1580">
        <v>1.1399999999999999</v>
      </c>
      <c r="CV38" s="1615">
        <v>1.1299999999999999</v>
      </c>
      <c r="CW38" s="1608">
        <v>1.1299999999999999</v>
      </c>
      <c r="CX38" s="1608">
        <v>1.1299999999999999</v>
      </c>
      <c r="CY38" s="1629">
        <v>1.1200000000000001</v>
      </c>
      <c r="CZ38" s="1629">
        <v>1.1200000000000001</v>
      </c>
      <c r="DA38" s="1629">
        <v>1.1200000000000001</v>
      </c>
      <c r="DB38" s="1629">
        <v>1.1200000000000001</v>
      </c>
      <c r="DC38" s="1629">
        <v>1.1100000000000001</v>
      </c>
      <c r="DD38" s="1629">
        <v>1.1100000000000001</v>
      </c>
      <c r="DE38" s="1658">
        <v>1.1100000000000001</v>
      </c>
      <c r="DF38" s="1687">
        <v>1.1000000000000001</v>
      </c>
      <c r="DG38" s="1687">
        <v>1.1000000000000001</v>
      </c>
      <c r="DH38" s="1687">
        <v>1.0900000000000001</v>
      </c>
      <c r="DI38" s="1694">
        <v>1.08</v>
      </c>
      <c r="DJ38" s="1694">
        <v>1.08</v>
      </c>
      <c r="DK38" s="1694">
        <v>1.07</v>
      </c>
      <c r="DL38" s="1694">
        <v>1.07</v>
      </c>
      <c r="DM38" s="299">
        <v>1.06</v>
      </c>
      <c r="DN38" s="299">
        <v>1.06</v>
      </c>
      <c r="DO38" s="299">
        <v>1.05</v>
      </c>
      <c r="DP38" s="299">
        <v>1.05</v>
      </c>
      <c r="DQ38" s="1795">
        <v>1.04</v>
      </c>
      <c r="DR38" s="1795">
        <v>1.04</v>
      </c>
      <c r="DS38" s="1795">
        <v>1.04</v>
      </c>
      <c r="DT38" s="1795">
        <v>1.03</v>
      </c>
      <c r="DU38" s="1795">
        <v>1.03</v>
      </c>
      <c r="DV38" s="1795">
        <v>1.03</v>
      </c>
      <c r="DW38" s="1802">
        <v>1.03</v>
      </c>
      <c r="DX38" s="1802">
        <v>1.02</v>
      </c>
      <c r="DY38" s="1802">
        <v>1.02</v>
      </c>
      <c r="DZ38" s="1802">
        <v>1.02</v>
      </c>
      <c r="EA38" s="83">
        <v>1.01</v>
      </c>
      <c r="EB38" s="83">
        <v>1.02</v>
      </c>
      <c r="EC38" s="83">
        <v>1.02</v>
      </c>
      <c r="ED38" s="83">
        <v>1.01</v>
      </c>
      <c r="EE38" s="83">
        <v>1.01</v>
      </c>
      <c r="EF38" s="83">
        <v>1.01</v>
      </c>
      <c r="EG38" s="1823">
        <v>1.01</v>
      </c>
      <c r="EH38" s="1891">
        <v>1.01</v>
      </c>
      <c r="EI38" s="1891">
        <v>1.02</v>
      </c>
      <c r="EJ38" s="1891">
        <v>1.02</v>
      </c>
      <c r="EK38" s="1898">
        <v>1.03</v>
      </c>
      <c r="EL38" s="1898">
        <v>1.03</v>
      </c>
      <c r="EM38" s="1898">
        <v>1.03</v>
      </c>
      <c r="EN38" s="1898">
        <v>1.03</v>
      </c>
      <c r="EO38" s="1938">
        <v>1.03</v>
      </c>
      <c r="EP38" s="1945">
        <v>1.03</v>
      </c>
      <c r="EQ38" s="1945">
        <v>1.03</v>
      </c>
      <c r="ER38" s="83">
        <v>1.04</v>
      </c>
      <c r="ES38" s="83">
        <v>1.04</v>
      </c>
      <c r="ET38" s="83">
        <v>1.04</v>
      </c>
      <c r="EU38" s="83">
        <v>1.04</v>
      </c>
      <c r="EV38" s="1968">
        <v>1.04</v>
      </c>
      <c r="EW38" s="1968">
        <v>1.04</v>
      </c>
      <c r="EX38" s="1968">
        <v>1.04</v>
      </c>
      <c r="EY38" s="1975">
        <v>1.04</v>
      </c>
      <c r="EZ38" s="1975">
        <v>1.05</v>
      </c>
      <c r="FA38" s="1975">
        <v>1.05</v>
      </c>
      <c r="FB38" s="1975">
        <v>1.06</v>
      </c>
      <c r="FC38" s="2017">
        <v>1.06</v>
      </c>
      <c r="FD38" s="2017">
        <v>1.06</v>
      </c>
      <c r="FE38" s="2017">
        <v>1.06</v>
      </c>
      <c r="FF38" s="2025">
        <v>1.06</v>
      </c>
      <c r="FG38" s="2025">
        <v>1.06</v>
      </c>
      <c r="FH38" s="2025">
        <v>1.07</v>
      </c>
      <c r="FI38" s="2025">
        <v>1.07</v>
      </c>
      <c r="FJ38" s="2059">
        <v>1.07</v>
      </c>
      <c r="FK38" s="2059">
        <v>1.07</v>
      </c>
      <c r="FL38" s="2059">
        <v>1.08</v>
      </c>
      <c r="FM38" s="2059">
        <v>1.08</v>
      </c>
      <c r="FN38" s="2066">
        <v>1.08</v>
      </c>
      <c r="FO38" s="2066">
        <v>1.08</v>
      </c>
      <c r="FP38" s="2066">
        <v>1.07</v>
      </c>
      <c r="FQ38" s="2090">
        <v>1.07</v>
      </c>
      <c r="FR38" s="2090">
        <v>1.07</v>
      </c>
      <c r="FS38" s="2090">
        <v>1.07</v>
      </c>
      <c r="FT38" s="2097">
        <v>1.07</v>
      </c>
      <c r="FU38" s="2097">
        <v>1.07</v>
      </c>
      <c r="FV38" s="2097">
        <v>1.07</v>
      </c>
      <c r="FW38" s="2097">
        <v>1.07</v>
      </c>
      <c r="FX38" s="2146">
        <v>1.07</v>
      </c>
      <c r="FY38" s="2146">
        <v>1.07</v>
      </c>
      <c r="FZ38" s="2146">
        <v>1.08</v>
      </c>
      <c r="GA38" s="2153">
        <v>1.07</v>
      </c>
      <c r="GB38" s="2153">
        <v>1.07</v>
      </c>
      <c r="GC38" s="2153">
        <v>1.07</v>
      </c>
      <c r="GD38" s="2153">
        <v>1.07</v>
      </c>
      <c r="GE38" s="2189">
        <v>1.07</v>
      </c>
      <c r="GF38" s="2189">
        <v>1.07</v>
      </c>
      <c r="GG38" s="2189">
        <v>1.07</v>
      </c>
      <c r="GH38" s="2196">
        <v>1.07</v>
      </c>
      <c r="GI38" s="2196">
        <v>1.07</v>
      </c>
      <c r="GJ38" s="2196">
        <v>1.07</v>
      </c>
      <c r="GK38" s="2196">
        <v>1.08</v>
      </c>
      <c r="GL38" s="2232">
        <v>1.08</v>
      </c>
      <c r="GM38" s="2232">
        <v>1.08</v>
      </c>
      <c r="GN38" s="2232">
        <v>1.0900000000000001</v>
      </c>
      <c r="GO38" s="2239">
        <v>1.0900000000000001</v>
      </c>
      <c r="GP38" s="2239">
        <v>1.0900000000000001</v>
      </c>
      <c r="GQ38" s="2239">
        <v>1.0900000000000001</v>
      </c>
      <c r="GR38" s="2239">
        <v>1.0900000000000001</v>
      </c>
      <c r="GS38" s="2258">
        <v>1.0900000000000001</v>
      </c>
      <c r="GT38" s="2258">
        <v>1.0900000000000001</v>
      </c>
      <c r="GU38" s="2258">
        <v>1.1000000000000001</v>
      </c>
      <c r="GV38" s="2258">
        <v>1.1000000000000001</v>
      </c>
      <c r="GW38" s="2258">
        <v>1.1000000000000001</v>
      </c>
      <c r="GX38" s="2258">
        <v>1.1000000000000001</v>
      </c>
      <c r="GY38" s="299">
        <v>1.1000000000000001</v>
      </c>
      <c r="GZ38" s="2278">
        <v>1.1000000000000001</v>
      </c>
      <c r="HA38" s="2278">
        <v>1.1000000000000001</v>
      </c>
      <c r="HB38" s="2278">
        <v>1.1000000000000001</v>
      </c>
      <c r="HC38" s="2302">
        <v>1.1000000000000001</v>
      </c>
      <c r="HD38" s="2302">
        <v>1.1000000000000001</v>
      </c>
      <c r="HE38" s="2302">
        <v>1.1000000000000001</v>
      </c>
      <c r="HF38" s="2302">
        <v>1.1000000000000001</v>
      </c>
    </row>
    <row r="39" spans="1:214" x14ac:dyDescent="0.25">
      <c r="A39" s="423">
        <f t="shared" si="71"/>
        <v>38</v>
      </c>
      <c r="B39" s="77">
        <f>B.Diario!B39</f>
        <v>0</v>
      </c>
      <c r="C39" s="66"/>
      <c r="D39" s="66"/>
      <c r="E39" s="438">
        <v>2</v>
      </c>
      <c r="F39" s="438">
        <v>2</v>
      </c>
      <c r="G39" s="438">
        <v>2</v>
      </c>
      <c r="H39" s="438">
        <v>2</v>
      </c>
      <c r="I39" s="438">
        <v>2</v>
      </c>
      <c r="J39" s="438">
        <v>2.2799999999999998</v>
      </c>
      <c r="K39" s="438">
        <v>3.22</v>
      </c>
      <c r="L39" s="443">
        <v>4.43</v>
      </c>
      <c r="M39" s="85">
        <v>4.84</v>
      </c>
      <c r="N39" s="466">
        <v>6.65</v>
      </c>
      <c r="O39" s="479">
        <v>9.11</v>
      </c>
      <c r="P39" s="512">
        <v>9.07</v>
      </c>
      <c r="Q39" s="85">
        <v>8.42</v>
      </c>
      <c r="R39" s="544">
        <v>7.89</v>
      </c>
      <c r="S39" s="586">
        <v>7.49</v>
      </c>
      <c r="T39" s="276">
        <v>7.49</v>
      </c>
      <c r="U39" s="598">
        <v>7.49</v>
      </c>
      <c r="V39" s="276">
        <v>7.3</v>
      </c>
      <c r="W39" s="626">
        <v>7.28</v>
      </c>
      <c r="X39" s="632">
        <v>7.08</v>
      </c>
      <c r="Y39" s="638">
        <v>6.74</v>
      </c>
      <c r="Z39" s="674">
        <v>6.39</v>
      </c>
      <c r="AA39" s="650">
        <v>6.13</v>
      </c>
      <c r="AB39" s="702">
        <v>5.87</v>
      </c>
      <c r="AC39" s="715">
        <v>5.66</v>
      </c>
      <c r="AD39" s="737">
        <v>5.46</v>
      </c>
      <c r="AE39" s="744">
        <v>5.26</v>
      </c>
      <c r="AF39" s="751">
        <v>5.09</v>
      </c>
      <c r="AG39" s="299">
        <v>4.9800000000000004</v>
      </c>
      <c r="AH39" s="781">
        <v>4.9800000000000004</v>
      </c>
      <c r="AI39" s="794">
        <v>4.9800000000000004</v>
      </c>
      <c r="AJ39" s="299">
        <v>4.97</v>
      </c>
      <c r="AK39" s="834">
        <v>4.97</v>
      </c>
      <c r="AL39" s="834">
        <v>4.97</v>
      </c>
      <c r="AM39" s="793">
        <v>4.92</v>
      </c>
      <c r="AN39" s="299">
        <v>4.8899999999999997</v>
      </c>
      <c r="AO39" s="877">
        <v>4.8099999999999996</v>
      </c>
      <c r="AP39" s="877">
        <v>4.72</v>
      </c>
      <c r="AQ39" s="299">
        <v>4.5999999999999996</v>
      </c>
      <c r="AR39" s="884">
        <v>4.5199999999999996</v>
      </c>
      <c r="AS39" s="898">
        <v>4.5199999999999996</v>
      </c>
      <c r="AT39" s="911">
        <v>4.5</v>
      </c>
      <c r="AU39" s="942">
        <v>4.43</v>
      </c>
      <c r="AV39" s="956">
        <v>4.33</v>
      </c>
      <c r="AW39" s="85">
        <v>4.26</v>
      </c>
      <c r="AX39" s="1012">
        <v>4.18</v>
      </c>
      <c r="AY39" s="1019">
        <v>4.1100000000000003</v>
      </c>
      <c r="AZ39" s="1040">
        <v>4.05</v>
      </c>
      <c r="BA39" s="1054">
        <v>4.05</v>
      </c>
      <c r="BB39" s="1102">
        <v>4.05</v>
      </c>
      <c r="BC39" s="1108">
        <v>4.05</v>
      </c>
      <c r="BD39" s="1114">
        <v>4.05</v>
      </c>
      <c r="BE39" s="1149">
        <v>4.05</v>
      </c>
      <c r="BF39" s="1156">
        <v>4.05</v>
      </c>
      <c r="BG39" s="83">
        <v>4.05</v>
      </c>
      <c r="BH39" s="1171">
        <v>4.04</v>
      </c>
      <c r="BI39" s="1202">
        <v>4.03</v>
      </c>
      <c r="BJ39" s="1202">
        <v>4.03</v>
      </c>
      <c r="BK39" s="1202">
        <v>4.0199999999999996</v>
      </c>
      <c r="BL39" s="1202">
        <v>3.99</v>
      </c>
      <c r="BM39" s="1202">
        <v>3.95</v>
      </c>
      <c r="BN39" s="1202">
        <v>3.91</v>
      </c>
      <c r="BO39" s="1202">
        <v>3.85</v>
      </c>
      <c r="BP39" s="1243">
        <v>3.8</v>
      </c>
      <c r="BQ39" s="1243">
        <v>3.75</v>
      </c>
      <c r="BR39" s="1243">
        <v>3.71</v>
      </c>
      <c r="BS39" s="1243">
        <v>3.66</v>
      </c>
      <c r="BT39" s="1243">
        <v>3.62</v>
      </c>
      <c r="BU39" s="1243">
        <v>3.59</v>
      </c>
      <c r="BV39" s="1243">
        <v>3.55</v>
      </c>
      <c r="BW39" s="1298">
        <v>3.51</v>
      </c>
      <c r="BX39" s="83">
        <v>3.48</v>
      </c>
      <c r="BY39" s="83">
        <v>3.44</v>
      </c>
      <c r="BZ39" s="83">
        <v>3.41</v>
      </c>
      <c r="CA39" s="83">
        <v>3.38</v>
      </c>
      <c r="CB39" s="83">
        <v>3.35</v>
      </c>
      <c r="CC39" s="1308">
        <v>3.32</v>
      </c>
      <c r="CD39" s="1378">
        <v>3.3</v>
      </c>
      <c r="CE39" s="1391">
        <v>3.28</v>
      </c>
      <c r="CF39" s="1405">
        <v>3.25</v>
      </c>
      <c r="CG39" s="1419">
        <v>3.22</v>
      </c>
      <c r="CH39" s="1433">
        <v>3.2</v>
      </c>
      <c r="CI39" s="1447">
        <v>3.19</v>
      </c>
      <c r="CJ39" s="1461">
        <v>3.17</v>
      </c>
      <c r="CK39" s="1486">
        <v>3.15</v>
      </c>
      <c r="CL39" s="1486">
        <v>3.13</v>
      </c>
      <c r="CM39" s="1486">
        <v>3.11</v>
      </c>
      <c r="CN39" s="1501">
        <v>3.1</v>
      </c>
      <c r="CO39" s="1508">
        <v>3.14</v>
      </c>
      <c r="CP39" s="1515">
        <v>3.13</v>
      </c>
      <c r="CQ39" s="1529">
        <v>3.11</v>
      </c>
      <c r="CR39" s="1565">
        <v>3.1</v>
      </c>
      <c r="CS39" s="1580">
        <v>3.08</v>
      </c>
      <c r="CT39" s="1580">
        <v>3.06</v>
      </c>
      <c r="CU39" s="1580">
        <v>3.05</v>
      </c>
      <c r="CV39" s="1615">
        <v>3.03</v>
      </c>
      <c r="CW39" s="1608">
        <v>3.02</v>
      </c>
      <c r="CX39" s="1608">
        <v>3</v>
      </c>
      <c r="CY39" s="1629">
        <v>2.99</v>
      </c>
      <c r="CZ39" s="1629">
        <v>2.98</v>
      </c>
      <c r="DA39" s="1629">
        <v>2.97</v>
      </c>
      <c r="DB39" s="1629">
        <v>2.95</v>
      </c>
      <c r="DC39" s="1629">
        <v>2.94</v>
      </c>
      <c r="DD39" s="1629">
        <v>2.93</v>
      </c>
      <c r="DE39" s="1658">
        <v>2.94</v>
      </c>
      <c r="DF39" s="1687">
        <v>2.94</v>
      </c>
      <c r="DG39" s="1687">
        <v>2.93</v>
      </c>
      <c r="DH39" s="1687">
        <v>2.91</v>
      </c>
      <c r="DI39" s="1694">
        <v>2.9</v>
      </c>
      <c r="DJ39" s="1694">
        <v>2.89</v>
      </c>
      <c r="DK39" s="1694">
        <v>2.88</v>
      </c>
      <c r="DL39" s="1694">
        <v>2.87</v>
      </c>
      <c r="DM39" s="299">
        <v>2.86</v>
      </c>
      <c r="DN39" s="299">
        <v>2.85</v>
      </c>
      <c r="DO39" s="299">
        <v>2.84</v>
      </c>
      <c r="DP39" s="299">
        <v>2.83</v>
      </c>
      <c r="DQ39" s="1795">
        <v>2.82</v>
      </c>
      <c r="DR39" s="1795">
        <v>2.81</v>
      </c>
      <c r="DS39" s="1795">
        <v>2.8</v>
      </c>
      <c r="DT39" s="1795">
        <v>2.79</v>
      </c>
      <c r="DU39" s="1795">
        <v>2.78</v>
      </c>
      <c r="DV39" s="1795">
        <v>2.78</v>
      </c>
      <c r="DW39" s="1802">
        <v>2.77</v>
      </c>
      <c r="DX39" s="1802">
        <v>2.76</v>
      </c>
      <c r="DY39" s="1802">
        <v>2.75</v>
      </c>
      <c r="DZ39" s="1802">
        <v>2.74</v>
      </c>
      <c r="EA39" s="83">
        <v>2.74</v>
      </c>
      <c r="EB39" s="83">
        <v>2.73</v>
      </c>
      <c r="EC39" s="83">
        <v>2.72</v>
      </c>
      <c r="ED39" s="83">
        <v>2.71</v>
      </c>
      <c r="EE39" s="83">
        <v>2.71</v>
      </c>
      <c r="EF39" s="83">
        <v>2.7</v>
      </c>
      <c r="EG39" s="1823">
        <v>2.7</v>
      </c>
      <c r="EH39" s="1891">
        <v>2.7</v>
      </c>
      <c r="EI39" s="1891">
        <v>2.7</v>
      </c>
      <c r="EJ39" s="1891">
        <v>2.69</v>
      </c>
      <c r="EK39" s="1898">
        <v>2.68</v>
      </c>
      <c r="EL39" s="1898">
        <v>2.68</v>
      </c>
      <c r="EM39" s="1898">
        <v>2.67</v>
      </c>
      <c r="EN39" s="1898">
        <v>2.66</v>
      </c>
      <c r="EO39" s="1938">
        <v>2.66</v>
      </c>
      <c r="EP39" s="1945">
        <v>2.66</v>
      </c>
      <c r="EQ39" s="1945">
        <v>2.66</v>
      </c>
      <c r="ER39" s="83">
        <v>2.66</v>
      </c>
      <c r="ES39" s="83">
        <v>2.65</v>
      </c>
      <c r="ET39" s="83">
        <v>2.65</v>
      </c>
      <c r="EU39" s="83">
        <v>2.65</v>
      </c>
      <c r="EV39" s="1968">
        <v>2.65</v>
      </c>
      <c r="EW39" s="1968">
        <v>2.65</v>
      </c>
      <c r="EX39" s="1968">
        <v>2.65</v>
      </c>
      <c r="EY39" s="1975">
        <v>2.65</v>
      </c>
      <c r="EZ39" s="1975">
        <v>2.64</v>
      </c>
      <c r="FA39" s="1975">
        <v>2.64</v>
      </c>
      <c r="FB39" s="1975">
        <v>2.63</v>
      </c>
      <c r="FC39" s="2017">
        <v>2.63</v>
      </c>
      <c r="FD39" s="2017">
        <v>2.62</v>
      </c>
      <c r="FE39" s="2017">
        <v>2.62</v>
      </c>
      <c r="FF39" s="2025">
        <v>2.61</v>
      </c>
      <c r="FG39" s="2025">
        <v>2.61</v>
      </c>
      <c r="FH39" s="2025">
        <v>2.6</v>
      </c>
      <c r="FI39" s="2025">
        <v>2.6</v>
      </c>
      <c r="FJ39" s="2059">
        <v>2.59</v>
      </c>
      <c r="FK39" s="2059">
        <v>2.59</v>
      </c>
      <c r="FL39" s="2059">
        <v>2.58</v>
      </c>
      <c r="FM39" s="2059">
        <v>2.59</v>
      </c>
      <c r="FN39" s="2066">
        <v>2.59</v>
      </c>
      <c r="FO39" s="2066">
        <v>2.58</v>
      </c>
      <c r="FP39" s="2066">
        <v>2.58</v>
      </c>
      <c r="FQ39" s="2090">
        <v>2.59</v>
      </c>
      <c r="FR39" s="2090">
        <v>2.59</v>
      </c>
      <c r="FS39" s="2090">
        <v>2.58</v>
      </c>
      <c r="FT39" s="2097">
        <v>2.58</v>
      </c>
      <c r="FU39" s="2097">
        <v>2.57</v>
      </c>
      <c r="FV39" s="2097">
        <v>2.57</v>
      </c>
      <c r="FW39" s="2097">
        <v>2.57</v>
      </c>
      <c r="FX39" s="2146">
        <v>2.56</v>
      </c>
      <c r="FY39" s="2146">
        <v>2.56</v>
      </c>
      <c r="FZ39" s="2146">
        <v>2.56</v>
      </c>
      <c r="GA39" s="2153">
        <v>2.5499999999999998</v>
      </c>
      <c r="GB39" s="2153">
        <v>2.56</v>
      </c>
      <c r="GC39" s="2153">
        <v>2.61</v>
      </c>
      <c r="GD39" s="2153">
        <v>2.69</v>
      </c>
      <c r="GE39" s="2189">
        <v>2.78</v>
      </c>
      <c r="GF39" s="2189">
        <v>2.92</v>
      </c>
      <c r="GG39" s="2189">
        <v>2.92</v>
      </c>
      <c r="GH39" s="2196">
        <v>2.91</v>
      </c>
      <c r="GI39" s="2196">
        <v>2.91</v>
      </c>
      <c r="GJ39" s="2196">
        <v>2.91</v>
      </c>
      <c r="GK39" s="2196">
        <v>2.9</v>
      </c>
      <c r="GL39" s="2232">
        <v>2.9</v>
      </c>
      <c r="GM39" s="2232">
        <v>2.89</v>
      </c>
      <c r="GN39" s="2232">
        <v>2.88</v>
      </c>
      <c r="GO39" s="2239">
        <v>2.88</v>
      </c>
      <c r="GP39" s="2239">
        <v>2.88</v>
      </c>
      <c r="GQ39" s="2239">
        <v>2.87</v>
      </c>
      <c r="GR39" s="2239">
        <v>2.86</v>
      </c>
      <c r="GS39" s="2258">
        <v>2.86</v>
      </c>
      <c r="GT39" s="2258">
        <v>2.86</v>
      </c>
      <c r="GU39" s="2258">
        <v>2.85</v>
      </c>
      <c r="GV39" s="2258">
        <v>2.85</v>
      </c>
      <c r="GW39" s="2258">
        <v>2.85</v>
      </c>
      <c r="GX39" s="2258">
        <v>2.84</v>
      </c>
      <c r="GY39" s="299">
        <v>2.84</v>
      </c>
      <c r="GZ39" s="2278">
        <v>2.83</v>
      </c>
      <c r="HA39" s="2278">
        <v>2.83</v>
      </c>
      <c r="HB39" s="2278">
        <v>2.83</v>
      </c>
      <c r="HC39" s="2302">
        <v>2.83</v>
      </c>
      <c r="HD39" s="2302">
        <v>2.83</v>
      </c>
      <c r="HE39" s="2302">
        <v>2.83</v>
      </c>
      <c r="HF39" s="2302">
        <v>2.83</v>
      </c>
    </row>
    <row r="40" spans="1:214" x14ac:dyDescent="0.25">
      <c r="A40" s="423">
        <f t="shared" si="71"/>
        <v>39</v>
      </c>
      <c r="B40" s="77">
        <f>B.Diario!B40</f>
        <v>0</v>
      </c>
      <c r="C40" s="66"/>
      <c r="D40" s="66"/>
      <c r="E40" s="438">
        <v>0</v>
      </c>
      <c r="F40" s="438">
        <v>0</v>
      </c>
      <c r="G40" s="438">
        <v>0</v>
      </c>
      <c r="H40" s="438">
        <v>0</v>
      </c>
      <c r="I40" s="438">
        <v>0</v>
      </c>
      <c r="J40" s="438">
        <v>19</v>
      </c>
      <c r="K40" s="438">
        <v>27.17</v>
      </c>
      <c r="L40" s="443">
        <v>36.200000000000003</v>
      </c>
      <c r="M40" s="85">
        <v>31.12</v>
      </c>
      <c r="N40" s="466">
        <v>35.229999999999997</v>
      </c>
      <c r="O40" s="479">
        <v>43.3</v>
      </c>
      <c r="P40" s="512">
        <v>50.62</v>
      </c>
      <c r="Q40" s="85">
        <v>50.62</v>
      </c>
      <c r="R40" s="544">
        <v>50.62</v>
      </c>
      <c r="S40" s="586">
        <v>50.62</v>
      </c>
      <c r="T40" s="276">
        <v>50.62</v>
      </c>
      <c r="U40" s="598">
        <v>50.62</v>
      </c>
      <c r="V40" s="276">
        <v>50.62</v>
      </c>
      <c r="W40" s="626">
        <v>50.62</v>
      </c>
      <c r="X40" s="632">
        <v>50.62</v>
      </c>
      <c r="Y40" s="638">
        <v>50.62</v>
      </c>
      <c r="Z40" s="674">
        <v>50.62</v>
      </c>
      <c r="AA40" s="650">
        <v>50.62</v>
      </c>
      <c r="AB40" s="702">
        <v>50.62</v>
      </c>
      <c r="AC40" s="715">
        <v>50.62</v>
      </c>
      <c r="AD40" s="737">
        <v>50.62</v>
      </c>
      <c r="AE40" s="744">
        <v>50.62</v>
      </c>
      <c r="AF40" s="751">
        <v>50.62</v>
      </c>
      <c r="AG40" s="299">
        <v>50.62</v>
      </c>
      <c r="AH40" s="781">
        <v>50.62</v>
      </c>
      <c r="AI40" s="794">
        <v>50.62</v>
      </c>
      <c r="AJ40" s="299">
        <v>50.62</v>
      </c>
      <c r="AK40" s="834">
        <v>50.62</v>
      </c>
      <c r="AL40" s="834">
        <v>50.62</v>
      </c>
      <c r="AM40" s="793">
        <v>50.62</v>
      </c>
      <c r="AN40" s="299">
        <v>50.62</v>
      </c>
      <c r="AO40" s="877">
        <v>50.62</v>
      </c>
      <c r="AP40" s="877">
        <v>50.62</v>
      </c>
      <c r="AQ40" s="299">
        <v>50.62</v>
      </c>
      <c r="AR40" s="884">
        <v>50.62</v>
      </c>
      <c r="AS40" s="898">
        <v>50.62</v>
      </c>
      <c r="AT40" s="911">
        <v>50.62</v>
      </c>
      <c r="AU40" s="942">
        <v>50.62</v>
      </c>
      <c r="AV40" s="956">
        <v>50.62</v>
      </c>
      <c r="AW40" s="85">
        <v>50.62</v>
      </c>
      <c r="AX40" s="1012">
        <v>50.62</v>
      </c>
      <c r="AY40" s="1019">
        <v>50.62</v>
      </c>
      <c r="AZ40" s="1040">
        <v>50.62</v>
      </c>
      <c r="BA40" s="1054">
        <v>50.62</v>
      </c>
      <c r="BB40" s="1102">
        <v>50.62</v>
      </c>
      <c r="BC40" s="1108">
        <v>50.62</v>
      </c>
      <c r="BD40" s="1114">
        <v>50.62</v>
      </c>
      <c r="BE40" s="1149">
        <v>50.62</v>
      </c>
      <c r="BF40" s="1156">
        <v>50.62</v>
      </c>
      <c r="BG40" s="83">
        <v>50.62</v>
      </c>
      <c r="BH40" s="1171">
        <v>50.62</v>
      </c>
      <c r="BI40" s="1202">
        <v>50.62</v>
      </c>
      <c r="BJ40" s="1202">
        <v>50.62</v>
      </c>
      <c r="BK40" s="1202">
        <v>50.62</v>
      </c>
      <c r="BL40" s="1202">
        <v>50.62</v>
      </c>
      <c r="BM40" s="1202">
        <v>50.62</v>
      </c>
      <c r="BN40" s="1202">
        <v>50.62</v>
      </c>
      <c r="BO40" s="1202">
        <v>50.62</v>
      </c>
      <c r="BP40" s="1243">
        <v>50.62</v>
      </c>
      <c r="BQ40" s="1243">
        <v>50.62</v>
      </c>
      <c r="BR40" s="1243">
        <v>50.62</v>
      </c>
      <c r="BS40" s="1243">
        <v>50.62</v>
      </c>
      <c r="BT40" s="1243">
        <v>50.62</v>
      </c>
      <c r="BU40" s="1243">
        <v>50.62</v>
      </c>
      <c r="BV40" s="1243">
        <v>50.62</v>
      </c>
      <c r="BW40" s="1298">
        <v>50.62</v>
      </c>
      <c r="BX40" s="83">
        <v>50.62</v>
      </c>
      <c r="BY40" s="83">
        <v>50.62</v>
      </c>
      <c r="BZ40" s="83">
        <v>50.62</v>
      </c>
      <c r="CA40" s="83">
        <v>50.62</v>
      </c>
      <c r="CB40" s="83">
        <v>50.62</v>
      </c>
      <c r="CC40" s="1308">
        <v>50.62</v>
      </c>
      <c r="CD40" s="1378">
        <v>50.62</v>
      </c>
      <c r="CE40" s="1391">
        <v>50.62</v>
      </c>
      <c r="CF40" s="1405">
        <v>50.62</v>
      </c>
      <c r="CG40" s="1419">
        <v>50.62</v>
      </c>
      <c r="CH40" s="1433">
        <v>50.62</v>
      </c>
      <c r="CI40" s="1447">
        <v>50.62</v>
      </c>
      <c r="CJ40" s="1461">
        <v>50.62</v>
      </c>
      <c r="CK40" s="1486">
        <v>50.62</v>
      </c>
      <c r="CL40" s="1486">
        <v>50.62</v>
      </c>
      <c r="CM40" s="1486">
        <v>50.62</v>
      </c>
      <c r="CN40" s="1501">
        <v>44.81</v>
      </c>
      <c r="CO40" s="1508">
        <v>41.6</v>
      </c>
      <c r="CP40" s="1515">
        <v>40.549999999999997</v>
      </c>
      <c r="CQ40" s="1529">
        <v>40.549999999999997</v>
      </c>
      <c r="CR40" s="1565">
        <v>40.549999999999997</v>
      </c>
      <c r="CS40" s="1580">
        <v>40.549999999999997</v>
      </c>
      <c r="CT40" s="1580">
        <v>40.549999999999997</v>
      </c>
      <c r="CU40" s="1580">
        <v>40.549999999999997</v>
      </c>
      <c r="CV40" s="1615">
        <v>40.549999999999997</v>
      </c>
      <c r="CW40" s="1608">
        <v>40.549999999999997</v>
      </c>
      <c r="CX40" s="1608">
        <v>40.549999999999997</v>
      </c>
      <c r="CY40" s="1629">
        <v>40.549999999999997</v>
      </c>
      <c r="CZ40" s="1629">
        <v>40.549999999999997</v>
      </c>
      <c r="DA40" s="1629">
        <v>40.549999999999997</v>
      </c>
      <c r="DB40" s="1629">
        <v>40.549999999999997</v>
      </c>
      <c r="DC40" s="1629">
        <v>40.549999999999997</v>
      </c>
      <c r="DD40" s="1629">
        <v>40.549999999999997</v>
      </c>
      <c r="DE40" s="1658">
        <v>37.85</v>
      </c>
      <c r="DF40" s="1687">
        <v>36.67</v>
      </c>
      <c r="DG40" s="1687">
        <v>36.67</v>
      </c>
      <c r="DH40" s="1687">
        <v>36.67</v>
      </c>
      <c r="DI40" s="1694">
        <v>36.67</v>
      </c>
      <c r="DJ40" s="1694">
        <v>36.67</v>
      </c>
      <c r="DK40" s="1694">
        <v>36.67</v>
      </c>
      <c r="DL40" s="1694">
        <v>36.67</v>
      </c>
      <c r="DM40" s="299">
        <v>36.67</v>
      </c>
      <c r="DN40" s="299">
        <v>36.67</v>
      </c>
      <c r="DO40" s="299">
        <v>35.67</v>
      </c>
      <c r="DP40" s="299">
        <v>35.67</v>
      </c>
      <c r="DQ40" s="1795">
        <v>35.67</v>
      </c>
      <c r="DR40" s="1795">
        <v>35.67</v>
      </c>
      <c r="DS40" s="1795">
        <v>35.67</v>
      </c>
      <c r="DT40" s="1795">
        <v>35.67</v>
      </c>
      <c r="DU40" s="1795">
        <v>35.67</v>
      </c>
      <c r="DV40" s="1795">
        <v>35.67</v>
      </c>
      <c r="DW40" s="1802">
        <v>35.67</v>
      </c>
      <c r="DX40" s="1802">
        <v>35.67</v>
      </c>
      <c r="DY40" s="1802">
        <v>35.67</v>
      </c>
      <c r="DZ40" s="1802">
        <v>35.67</v>
      </c>
      <c r="EA40" s="83">
        <v>35.67</v>
      </c>
      <c r="EB40" s="83">
        <v>35.67</v>
      </c>
      <c r="EC40" s="83">
        <v>35.67</v>
      </c>
      <c r="ED40" s="83">
        <v>35.67</v>
      </c>
      <c r="EE40" s="83">
        <v>35.67</v>
      </c>
      <c r="EF40" s="83">
        <v>35.67</v>
      </c>
      <c r="EG40" s="1823">
        <v>35.67</v>
      </c>
      <c r="EH40" s="1891">
        <v>35.67</v>
      </c>
      <c r="EI40" s="1891">
        <v>35.78</v>
      </c>
      <c r="EJ40" s="1891">
        <v>35.78</v>
      </c>
      <c r="EK40" s="1898">
        <v>35.78</v>
      </c>
      <c r="EL40" s="1898">
        <v>35.78</v>
      </c>
      <c r="EM40" s="1898">
        <v>35.78</v>
      </c>
      <c r="EN40" s="1898">
        <v>35.78</v>
      </c>
      <c r="EO40" s="1938">
        <v>35.78</v>
      </c>
      <c r="EP40" s="1945">
        <v>35.78</v>
      </c>
      <c r="EQ40" s="1945">
        <v>35.78</v>
      </c>
      <c r="ER40" s="83">
        <v>35.78</v>
      </c>
      <c r="ES40" s="83">
        <v>35.78</v>
      </c>
      <c r="ET40" s="83">
        <v>35.78</v>
      </c>
      <c r="EU40" s="83">
        <v>35.78</v>
      </c>
      <c r="EV40" s="1968">
        <v>35.78</v>
      </c>
      <c r="EW40" s="1968">
        <v>35.78</v>
      </c>
      <c r="EX40" s="1968">
        <v>35.78</v>
      </c>
      <c r="EY40" s="1975">
        <v>35.78</v>
      </c>
      <c r="EZ40" s="1975">
        <v>35.78</v>
      </c>
      <c r="FA40" s="1975">
        <v>35.78</v>
      </c>
      <c r="FB40" s="1975">
        <v>35.78</v>
      </c>
      <c r="FC40" s="2017">
        <v>35.78</v>
      </c>
      <c r="FD40" s="2017">
        <v>35.78</v>
      </c>
      <c r="FE40" s="2017">
        <v>35.78</v>
      </c>
      <c r="FF40" s="2025">
        <v>35.78</v>
      </c>
      <c r="FG40" s="2025">
        <v>35.78</v>
      </c>
      <c r="FH40" s="2025">
        <v>35.78</v>
      </c>
      <c r="FI40" s="2025">
        <v>35.78</v>
      </c>
      <c r="FJ40" s="2059">
        <v>35.78</v>
      </c>
      <c r="FK40" s="2059">
        <v>35.78</v>
      </c>
      <c r="FL40" s="2059">
        <v>35.78</v>
      </c>
      <c r="FM40" s="2059">
        <v>34.69</v>
      </c>
      <c r="FN40" s="2066">
        <v>34.29</v>
      </c>
      <c r="FO40" s="2066">
        <v>34.29</v>
      </c>
      <c r="FP40" s="2066">
        <v>34.29</v>
      </c>
      <c r="FQ40" s="2090">
        <v>37.07</v>
      </c>
      <c r="FR40" s="2090">
        <v>37.07</v>
      </c>
      <c r="FS40" s="2090">
        <v>37.07</v>
      </c>
      <c r="FT40" s="2097">
        <v>37.07</v>
      </c>
      <c r="FU40" s="2097">
        <v>37.07</v>
      </c>
      <c r="FV40" s="2097">
        <v>37.07</v>
      </c>
      <c r="FW40" s="2097">
        <v>37.07</v>
      </c>
      <c r="FX40" s="2146">
        <v>37.07</v>
      </c>
      <c r="FY40" s="2146">
        <v>37.07</v>
      </c>
      <c r="FZ40" s="2146">
        <v>37.07</v>
      </c>
      <c r="GA40" s="2153">
        <v>37.07</v>
      </c>
      <c r="GB40" s="2153">
        <v>35.950000000000003</v>
      </c>
      <c r="GC40" s="2153">
        <v>35.89</v>
      </c>
      <c r="GD40" s="2153">
        <v>37.17</v>
      </c>
      <c r="GE40" s="2189">
        <v>39.409999999999997</v>
      </c>
      <c r="GF40" s="2189">
        <v>42.38</v>
      </c>
      <c r="GG40" s="2189">
        <v>45.8</v>
      </c>
      <c r="GH40" s="2196">
        <v>45.8</v>
      </c>
      <c r="GI40" s="2196">
        <v>45.8</v>
      </c>
      <c r="GJ40" s="2196">
        <v>45.8</v>
      </c>
      <c r="GK40" s="2196">
        <v>45.8</v>
      </c>
      <c r="GL40" s="2232">
        <v>45.8</v>
      </c>
      <c r="GM40" s="2232">
        <v>45.8</v>
      </c>
      <c r="GN40" s="2232">
        <v>45.8</v>
      </c>
      <c r="GO40" s="2239">
        <v>45.8</v>
      </c>
      <c r="GP40" s="2239">
        <v>45.8</v>
      </c>
      <c r="GQ40" s="2239">
        <v>45.8</v>
      </c>
      <c r="GR40" s="2239">
        <v>45.8</v>
      </c>
      <c r="GS40" s="2258">
        <v>45.8</v>
      </c>
      <c r="GT40" s="2258">
        <v>45.8</v>
      </c>
      <c r="GU40" s="2258">
        <v>45.8</v>
      </c>
      <c r="GV40" s="2258">
        <v>45.8</v>
      </c>
      <c r="GW40" s="2258">
        <v>45.8</v>
      </c>
      <c r="GX40" s="2258">
        <v>45.8</v>
      </c>
      <c r="GY40" s="299">
        <v>45.8</v>
      </c>
      <c r="GZ40" s="2278">
        <v>45.8</v>
      </c>
      <c r="HA40" s="2278">
        <v>45.8</v>
      </c>
      <c r="HB40" s="2278">
        <v>45.8</v>
      </c>
      <c r="HC40" s="2302">
        <v>45.8</v>
      </c>
      <c r="HD40" s="2302">
        <v>45.8</v>
      </c>
      <c r="HE40" s="2302">
        <v>45.8</v>
      </c>
      <c r="HF40" s="2302">
        <v>45.8</v>
      </c>
    </row>
    <row r="41" spans="1:214" x14ac:dyDescent="0.25">
      <c r="A41" s="423">
        <f t="shared" si="71"/>
        <v>40</v>
      </c>
      <c r="B41" s="77">
        <f>B.Diario!B41</f>
        <v>0</v>
      </c>
      <c r="C41" s="68"/>
      <c r="D41" s="68"/>
      <c r="E41" s="437"/>
      <c r="F41" s="437"/>
      <c r="G41" s="437"/>
      <c r="H41" s="437"/>
      <c r="I41" s="437"/>
      <c r="J41" s="437"/>
      <c r="K41" s="437"/>
      <c r="L41" s="441"/>
      <c r="N41" s="464"/>
      <c r="O41" s="477"/>
      <c r="R41" s="542"/>
      <c r="S41" s="584"/>
      <c r="U41" s="596"/>
      <c r="W41" s="624"/>
      <c r="X41" s="630"/>
      <c r="Y41" s="636"/>
      <c r="Z41" s="671"/>
      <c r="AA41" s="648"/>
      <c r="AB41" s="700"/>
      <c r="AC41" s="713"/>
      <c r="AD41" s="735"/>
      <c r="AE41" s="742"/>
      <c r="AF41" s="749"/>
      <c r="AG41"/>
      <c r="AH41" s="779"/>
      <c r="AI41" s="792"/>
      <c r="AK41" s="832"/>
      <c r="AL41" s="832"/>
      <c r="AM41" s="793"/>
      <c r="AN41"/>
      <c r="AO41" s="875"/>
      <c r="AP41" s="875"/>
      <c r="AQ41"/>
      <c r="AR41" s="882"/>
      <c r="AS41" s="896"/>
      <c r="AT41" s="909"/>
      <c r="AU41" s="940"/>
      <c r="AV41" s="954"/>
      <c r="AX41" s="1010"/>
      <c r="AY41" s="1017"/>
      <c r="AZ41" s="1038"/>
      <c r="BA41" s="1052"/>
      <c r="BB41" s="1100"/>
      <c r="BC41" s="1106"/>
      <c r="BD41" s="1112"/>
      <c r="BE41" s="1147"/>
      <c r="BF41" s="1154"/>
      <c r="BG41" s="83"/>
      <c r="BH41" s="1169"/>
      <c r="BI41" s="1200"/>
      <c r="BJ41" s="1200"/>
      <c r="BK41" s="1200"/>
      <c r="BL41" s="1200"/>
      <c r="BM41" s="1200"/>
      <c r="BN41" s="1200"/>
      <c r="BO41" s="1200"/>
      <c r="BP41" s="1241"/>
      <c r="BQ41" s="1241"/>
      <c r="BR41" s="1241"/>
      <c r="BS41" s="1241"/>
      <c r="BT41" s="1241"/>
      <c r="BU41" s="1241"/>
      <c r="BV41" s="1241"/>
      <c r="BW41" s="1296"/>
      <c r="BX41" s="83"/>
      <c r="BY41" s="83"/>
      <c r="BZ41" s="83"/>
      <c r="CA41" s="83"/>
      <c r="CB41" s="83"/>
      <c r="CC41" s="1306"/>
      <c r="CD41" s="1376"/>
      <c r="CE41" s="1389"/>
      <c r="CF41" s="1403"/>
      <c r="CG41" s="1417"/>
      <c r="CH41" s="1431"/>
      <c r="CI41" s="1445"/>
      <c r="CJ41" s="1459"/>
      <c r="CK41" s="1484"/>
      <c r="CL41" s="1484"/>
      <c r="CM41" s="1484"/>
      <c r="CN41" s="1499"/>
      <c r="CO41" s="1506"/>
      <c r="CP41" s="1513"/>
      <c r="CQ41" s="1527"/>
      <c r="CR41" s="1563"/>
      <c r="CS41" s="1578"/>
      <c r="CT41" s="1578"/>
      <c r="CU41" s="1578"/>
      <c r="CV41" s="1613"/>
      <c r="CW41" s="1606"/>
      <c r="CX41" s="1606"/>
      <c r="CY41" s="1627"/>
      <c r="CZ41" s="1627"/>
      <c r="DA41" s="1627"/>
      <c r="DB41" s="1627"/>
      <c r="DC41" s="1627"/>
      <c r="DD41" s="1627"/>
      <c r="DE41" s="1656"/>
      <c r="DF41" s="1685"/>
      <c r="DG41" s="1685"/>
      <c r="DH41" s="1685"/>
      <c r="DI41" s="1692"/>
      <c r="DJ41" s="1692"/>
      <c r="DK41" s="1692"/>
      <c r="DL41" s="1692"/>
      <c r="DM41"/>
      <c r="DN41"/>
      <c r="DO41"/>
      <c r="DP41"/>
      <c r="DQ41" s="1793"/>
      <c r="DR41" s="1793"/>
      <c r="DS41" s="1793"/>
      <c r="DT41" s="1793"/>
      <c r="DU41" s="1793"/>
      <c r="DV41" s="1793"/>
      <c r="DW41" s="1800"/>
      <c r="DX41" s="1800"/>
      <c r="DY41" s="1800"/>
      <c r="DZ41" s="1800"/>
      <c r="EA41" s="83"/>
      <c r="EB41" s="83"/>
      <c r="EC41" s="83"/>
      <c r="ED41" s="83"/>
      <c r="EE41" s="83"/>
      <c r="EF41" s="83"/>
      <c r="EG41" s="1821"/>
      <c r="EH41" s="1889"/>
      <c r="EI41" s="1889"/>
      <c r="EJ41" s="1889"/>
      <c r="EK41" s="1896"/>
      <c r="EL41" s="1896"/>
      <c r="EM41" s="1896"/>
      <c r="EN41" s="1896"/>
      <c r="EO41" s="1936"/>
      <c r="EP41" s="1943"/>
      <c r="EQ41" s="1943"/>
      <c r="ER41" s="83"/>
      <c r="ES41" s="83"/>
      <c r="ET41" s="83"/>
      <c r="EU41" s="83"/>
      <c r="EV41" s="1966"/>
      <c r="EW41" s="1966"/>
      <c r="EX41" s="1966"/>
      <c r="EY41" s="1973"/>
      <c r="EZ41" s="1973"/>
      <c r="FA41" s="1973"/>
      <c r="FB41" s="1973"/>
      <c r="FC41" s="2015"/>
      <c r="FD41" s="2015"/>
      <c r="FE41" s="2015"/>
      <c r="FF41" s="2022"/>
      <c r="FG41" s="2022"/>
      <c r="FH41" s="2022"/>
      <c r="FI41" s="2022"/>
      <c r="FJ41" s="2057"/>
      <c r="FK41" s="2057"/>
      <c r="FL41" s="2057"/>
      <c r="FM41" s="2057"/>
      <c r="FN41" s="2064"/>
      <c r="FO41" s="2064"/>
      <c r="FP41" s="2064"/>
      <c r="FQ41" s="2088"/>
      <c r="FR41" s="2088"/>
      <c r="FS41" s="2088"/>
      <c r="FT41" s="2095"/>
      <c r="FU41" s="2095"/>
      <c r="FV41" s="2095"/>
      <c r="FW41" s="2095"/>
      <c r="FX41" s="2144"/>
      <c r="FY41" s="2144"/>
      <c r="FZ41" s="2144"/>
      <c r="GA41" s="2151"/>
      <c r="GB41" s="2151"/>
      <c r="GC41" s="2151"/>
      <c r="GD41" s="2151"/>
      <c r="GE41" s="2187"/>
      <c r="GF41" s="2187"/>
      <c r="GG41" s="2187"/>
      <c r="GH41" s="2194"/>
      <c r="GI41" s="2194"/>
      <c r="GJ41" s="2194"/>
      <c r="GK41" s="2194"/>
      <c r="GL41" s="2230"/>
      <c r="GM41" s="2230"/>
      <c r="GN41" s="2230"/>
      <c r="GO41" s="2237"/>
      <c r="GP41" s="2237"/>
      <c r="GQ41" s="2237"/>
      <c r="GR41" s="2237"/>
      <c r="GS41" s="2256"/>
      <c r="GT41" s="2256"/>
      <c r="GU41" s="2256"/>
      <c r="GV41" s="2256"/>
      <c r="GW41" s="2256"/>
      <c r="GX41" s="2256"/>
      <c r="GY41"/>
      <c r="GZ41" s="2276"/>
      <c r="HA41" s="2276"/>
      <c r="HB41" s="2276"/>
      <c r="HC41" s="2300"/>
      <c r="HD41" s="2300"/>
      <c r="HE41" s="2300"/>
      <c r="HF41" s="2300"/>
    </row>
    <row r="42" spans="1:214" x14ac:dyDescent="0.25">
      <c r="A42" s="423">
        <f t="shared" si="71"/>
        <v>41</v>
      </c>
      <c r="B42" s="77" t="str">
        <f>B.Diario!B42</f>
        <v>Indicador 5</v>
      </c>
      <c r="C42" s="66"/>
      <c r="D42" s="66"/>
      <c r="E42" s="437"/>
      <c r="F42" s="437"/>
      <c r="G42" s="437"/>
      <c r="H42" s="437"/>
      <c r="I42" s="437"/>
      <c r="J42" s="437"/>
      <c r="K42" s="437"/>
      <c r="L42" s="441"/>
      <c r="N42" s="464"/>
      <c r="O42" s="477"/>
      <c r="R42" s="542"/>
      <c r="S42" s="584"/>
      <c r="U42" s="596"/>
      <c r="W42" s="627">
        <v>117506</v>
      </c>
      <c r="X42" s="633">
        <v>251063</v>
      </c>
      <c r="Y42" s="639">
        <v>644664</v>
      </c>
      <c r="Z42" s="675">
        <v>1160951</v>
      </c>
      <c r="AA42" s="651">
        <v>1465319</v>
      </c>
      <c r="AB42" s="703">
        <v>1975418</v>
      </c>
      <c r="AC42" s="716">
        <v>2465754</v>
      </c>
      <c r="AD42" s="738">
        <v>2974614</v>
      </c>
      <c r="AE42" s="745">
        <v>3490414</v>
      </c>
      <c r="AF42" s="752">
        <v>3982546</v>
      </c>
      <c r="AG42" s="54">
        <v>4493306</v>
      </c>
      <c r="AH42" s="782">
        <v>4493306</v>
      </c>
      <c r="AI42" s="795">
        <v>4493306</v>
      </c>
      <c r="AJ42" s="54">
        <v>4542261</v>
      </c>
      <c r="AK42" s="835">
        <v>4542261</v>
      </c>
      <c r="AL42" s="835">
        <v>4542261</v>
      </c>
      <c r="AM42" s="793">
        <v>4675702</v>
      </c>
      <c r="AN42" s="54">
        <v>4675702</v>
      </c>
      <c r="AO42" s="878">
        <v>4996140</v>
      </c>
      <c r="AP42" s="878">
        <v>5537093</v>
      </c>
      <c r="AQ42" s="54">
        <v>6079209</v>
      </c>
      <c r="AR42" s="885">
        <v>6534201</v>
      </c>
      <c r="AS42" s="899">
        <v>6534201</v>
      </c>
      <c r="AT42" s="912">
        <v>6654244</v>
      </c>
      <c r="AU42" s="943">
        <v>7140927</v>
      </c>
      <c r="AV42" s="957">
        <v>7672256</v>
      </c>
      <c r="AW42" s="440">
        <v>8185114</v>
      </c>
      <c r="AX42" s="1013">
        <v>8679560</v>
      </c>
      <c r="AY42" s="1020">
        <v>9171670</v>
      </c>
      <c r="AZ42" s="1041">
        <v>9677851</v>
      </c>
      <c r="BA42" s="1055">
        <v>9677851</v>
      </c>
      <c r="BB42" s="1103">
        <v>9739541</v>
      </c>
      <c r="BC42" s="1109">
        <v>9739541</v>
      </c>
      <c r="BD42" s="1115">
        <v>9739541</v>
      </c>
      <c r="BE42" s="1150">
        <v>9739541</v>
      </c>
      <c r="BF42" s="1157">
        <v>9739541</v>
      </c>
      <c r="BG42" s="82">
        <v>9739541</v>
      </c>
      <c r="BH42" s="1172">
        <v>9787041</v>
      </c>
      <c r="BI42" s="1203">
        <v>9865856</v>
      </c>
      <c r="BJ42" s="1203">
        <v>9944332</v>
      </c>
      <c r="BK42" s="1203">
        <v>10016316</v>
      </c>
      <c r="BL42" s="1203">
        <v>10048816</v>
      </c>
      <c r="BM42" s="1203">
        <v>10048816</v>
      </c>
      <c r="BN42" s="1203">
        <v>10048816</v>
      </c>
      <c r="BO42" s="1203">
        <v>10048816</v>
      </c>
      <c r="BP42" s="1244">
        <v>10496313</v>
      </c>
      <c r="BQ42" s="1244">
        <v>11006137</v>
      </c>
      <c r="BR42" s="1244">
        <v>11490902</v>
      </c>
      <c r="BS42" s="1244">
        <v>11999931</v>
      </c>
      <c r="BT42" s="1244">
        <v>12519352</v>
      </c>
      <c r="BU42" s="1244">
        <v>13004365</v>
      </c>
      <c r="BV42" s="1244">
        <v>13461542</v>
      </c>
      <c r="BW42" s="1299">
        <v>13972009</v>
      </c>
      <c r="BX42" s="82">
        <v>14485719</v>
      </c>
      <c r="BY42" s="82">
        <v>15006183</v>
      </c>
      <c r="BZ42" s="82">
        <v>15499745</v>
      </c>
      <c r="CA42" s="82">
        <v>16030600</v>
      </c>
      <c r="CB42" s="82">
        <v>16555171</v>
      </c>
      <c r="CC42" s="1309">
        <v>17083116</v>
      </c>
      <c r="CD42" s="1379">
        <v>17611443</v>
      </c>
      <c r="CE42" s="1392">
        <v>18102355</v>
      </c>
      <c r="CF42" s="1406">
        <v>18635634</v>
      </c>
      <c r="CG42" s="1420">
        <v>19149374</v>
      </c>
      <c r="CH42" s="1434">
        <v>19664006</v>
      </c>
      <c r="CI42" s="1448">
        <v>20202318</v>
      </c>
      <c r="CJ42" s="1462">
        <v>20712503</v>
      </c>
      <c r="CK42" s="1487">
        <v>21170949</v>
      </c>
      <c r="CL42" s="1487">
        <v>21705930</v>
      </c>
      <c r="CM42" s="1487">
        <v>22249500</v>
      </c>
      <c r="CN42" s="1502">
        <v>22780545</v>
      </c>
      <c r="CO42" s="1509">
        <v>23351500</v>
      </c>
      <c r="CP42" s="1516">
        <v>23807828</v>
      </c>
      <c r="CQ42" s="1530">
        <v>24304420</v>
      </c>
      <c r="CR42" s="1566">
        <v>24869558</v>
      </c>
      <c r="CS42" s="1581">
        <v>25307520</v>
      </c>
      <c r="CT42" s="1581">
        <v>25834112</v>
      </c>
      <c r="CU42" s="1581">
        <v>26374234</v>
      </c>
      <c r="CV42" s="1616">
        <v>26907861</v>
      </c>
      <c r="CW42" s="1609">
        <v>27345276</v>
      </c>
      <c r="CX42" s="1609">
        <v>27891261</v>
      </c>
      <c r="CY42" s="1630">
        <v>28292378</v>
      </c>
      <c r="CZ42" s="1630">
        <v>28298986</v>
      </c>
      <c r="DA42" s="1630">
        <v>28298986</v>
      </c>
      <c r="DB42" s="1630">
        <v>28298986</v>
      </c>
      <c r="DC42" s="1630">
        <v>28298986</v>
      </c>
      <c r="DD42" s="1630">
        <v>28761045</v>
      </c>
      <c r="DE42" s="1659">
        <v>29270973</v>
      </c>
      <c r="DF42" s="1688">
        <v>29780731</v>
      </c>
      <c r="DG42" s="1688">
        <v>30314060</v>
      </c>
      <c r="DH42" s="1688">
        <v>30858070</v>
      </c>
      <c r="DI42" s="1695">
        <v>31383421</v>
      </c>
      <c r="DJ42" s="1695">
        <v>31887814</v>
      </c>
      <c r="DK42" s="1695">
        <v>32397657</v>
      </c>
      <c r="DL42" s="1695">
        <v>32917975</v>
      </c>
      <c r="DM42" s="54">
        <v>33429426</v>
      </c>
      <c r="DN42" s="54">
        <v>33939488</v>
      </c>
      <c r="DO42" s="54">
        <v>34452125</v>
      </c>
      <c r="DP42" s="54">
        <v>34961666</v>
      </c>
      <c r="DQ42" s="1796">
        <v>35460680</v>
      </c>
      <c r="DR42" s="1796">
        <v>35914718</v>
      </c>
      <c r="DS42" s="1796">
        <v>36389553</v>
      </c>
      <c r="DT42" s="1796">
        <v>36846446</v>
      </c>
      <c r="DU42" s="1796">
        <v>36921818</v>
      </c>
      <c r="DV42" s="1796">
        <v>37411104</v>
      </c>
      <c r="DW42" s="1803">
        <v>37928647</v>
      </c>
      <c r="DX42" s="1803">
        <v>38447048</v>
      </c>
      <c r="DY42" s="1803">
        <v>38955512</v>
      </c>
      <c r="DZ42" s="1803">
        <v>39477768</v>
      </c>
      <c r="EA42" s="82">
        <v>39935168</v>
      </c>
      <c r="EB42" s="82">
        <v>40480066</v>
      </c>
      <c r="EC42" s="82">
        <v>40957485</v>
      </c>
      <c r="ED42" s="82">
        <v>41445934</v>
      </c>
      <c r="EE42" s="82">
        <v>41940534</v>
      </c>
      <c r="EF42" s="82">
        <v>42291134</v>
      </c>
      <c r="EG42" s="1824">
        <v>42291134</v>
      </c>
      <c r="EH42" s="1892">
        <v>42555540</v>
      </c>
      <c r="EI42" s="1892">
        <v>42932906</v>
      </c>
      <c r="EJ42" s="1892">
        <v>43419225</v>
      </c>
      <c r="EK42" s="1899">
        <v>43893370</v>
      </c>
      <c r="EL42" s="1899">
        <v>44406866</v>
      </c>
      <c r="EM42" s="1899">
        <v>44917498</v>
      </c>
      <c r="EN42" s="1899">
        <v>45411920</v>
      </c>
      <c r="EO42" s="1939">
        <v>45788109</v>
      </c>
      <c r="EP42" s="1946">
        <v>45788109</v>
      </c>
      <c r="EQ42" s="1946">
        <v>45788109</v>
      </c>
      <c r="ER42" s="82">
        <v>45977499</v>
      </c>
      <c r="ES42" s="82">
        <v>45977499</v>
      </c>
      <c r="ET42" s="82">
        <v>45977499</v>
      </c>
      <c r="EU42" s="82">
        <v>45977499</v>
      </c>
      <c r="EV42" s="1969">
        <v>45977499</v>
      </c>
      <c r="EW42" s="1969">
        <v>45977499</v>
      </c>
      <c r="EX42" s="1969">
        <v>45977499</v>
      </c>
      <c r="EY42" s="1976">
        <v>45977499</v>
      </c>
      <c r="EZ42" s="1976">
        <v>45977499</v>
      </c>
      <c r="FA42" s="1976">
        <v>46423963</v>
      </c>
      <c r="FB42" s="1976">
        <v>46843161</v>
      </c>
      <c r="FC42" s="2018">
        <v>47245984</v>
      </c>
      <c r="FD42" s="2018">
        <v>47723941</v>
      </c>
      <c r="FE42" s="2018">
        <v>48224750</v>
      </c>
      <c r="FF42" s="2026">
        <v>48705709</v>
      </c>
      <c r="FG42" s="2026">
        <v>49203578</v>
      </c>
      <c r="FH42" s="2026">
        <v>49689948</v>
      </c>
      <c r="FI42" s="2026">
        <v>50162027</v>
      </c>
      <c r="FJ42" s="2060">
        <v>50454588</v>
      </c>
      <c r="FK42" s="2060">
        <v>50576696</v>
      </c>
      <c r="FL42" s="2060">
        <v>50738187</v>
      </c>
      <c r="FM42" s="2060">
        <v>51250822</v>
      </c>
      <c r="FN42" s="2067">
        <v>51779266</v>
      </c>
      <c r="FO42" s="2067">
        <v>52297625</v>
      </c>
      <c r="FP42" s="2067">
        <v>52831148</v>
      </c>
      <c r="FQ42" s="2091">
        <v>53351324</v>
      </c>
      <c r="FR42" s="2091">
        <v>53868142</v>
      </c>
      <c r="FS42" s="2091">
        <v>54381138</v>
      </c>
      <c r="FT42" s="2098">
        <v>54885562</v>
      </c>
      <c r="FU42" s="2098">
        <v>55332542</v>
      </c>
      <c r="FV42" s="2098">
        <v>55794098</v>
      </c>
      <c r="FW42" s="2098">
        <v>56279539</v>
      </c>
      <c r="FX42" s="2147">
        <v>56758070</v>
      </c>
      <c r="FY42" s="2147">
        <v>57216641</v>
      </c>
      <c r="FZ42" s="2147">
        <v>57649310</v>
      </c>
      <c r="GA42" s="2154">
        <v>58124654</v>
      </c>
      <c r="GB42" s="2154">
        <v>58613490</v>
      </c>
      <c r="GC42" s="2154">
        <v>59088447</v>
      </c>
      <c r="GD42" s="2154">
        <v>59522193</v>
      </c>
      <c r="GE42" s="2190">
        <v>60016935</v>
      </c>
      <c r="GF42" s="2190">
        <v>60482185</v>
      </c>
      <c r="GG42" s="2190">
        <v>60928419</v>
      </c>
      <c r="GH42" s="2197">
        <v>61411820</v>
      </c>
      <c r="GI42" s="2197">
        <v>61730336</v>
      </c>
      <c r="GJ42" s="2197">
        <v>61730336</v>
      </c>
      <c r="GK42" s="2197">
        <v>62190447</v>
      </c>
      <c r="GL42" s="2233">
        <v>62686934</v>
      </c>
      <c r="GM42" s="2233">
        <v>63172945</v>
      </c>
      <c r="GN42" s="2233">
        <v>63668873</v>
      </c>
      <c r="GO42" s="2240">
        <v>64164535</v>
      </c>
      <c r="GP42" s="2240">
        <v>64706391</v>
      </c>
      <c r="GQ42" s="2240">
        <v>65239795</v>
      </c>
      <c r="GR42" s="2240">
        <v>65771301</v>
      </c>
      <c r="GS42" s="2259">
        <v>66300801</v>
      </c>
      <c r="GT42" s="2259">
        <v>66754680</v>
      </c>
      <c r="GU42" s="2259">
        <v>67316301</v>
      </c>
      <c r="GV42" s="2259">
        <v>67380221</v>
      </c>
      <c r="GW42" s="2259">
        <v>67623714</v>
      </c>
      <c r="GX42" s="2259">
        <v>68169947</v>
      </c>
      <c r="GY42" s="54">
        <v>68696439</v>
      </c>
      <c r="GZ42" s="2279">
        <v>69137438</v>
      </c>
      <c r="HA42" s="2279">
        <v>69678955</v>
      </c>
      <c r="HB42" s="2279">
        <v>70232509</v>
      </c>
      <c r="HC42" s="2303">
        <v>70232509</v>
      </c>
      <c r="HD42" s="2303">
        <v>70811576</v>
      </c>
      <c r="HE42" s="2303">
        <v>70811576</v>
      </c>
      <c r="HF42" s="2303">
        <v>70811576</v>
      </c>
    </row>
    <row r="43" spans="1:214" x14ac:dyDescent="0.25">
      <c r="A43" s="423">
        <f t="shared" si="71"/>
        <v>42</v>
      </c>
      <c r="B43" s="77">
        <f>B.Diario!B43</f>
        <v>0</v>
      </c>
      <c r="C43" s="66"/>
      <c r="D43" s="66"/>
      <c r="E43" s="438">
        <v>0</v>
      </c>
      <c r="F43" s="438">
        <v>0</v>
      </c>
      <c r="G43" s="438">
        <v>0</v>
      </c>
      <c r="H43" s="438">
        <v>0</v>
      </c>
      <c r="I43" s="438">
        <v>0</v>
      </c>
      <c r="J43" s="438">
        <v>0</v>
      </c>
      <c r="K43" s="438">
        <v>0</v>
      </c>
      <c r="L43" s="444">
        <v>0</v>
      </c>
      <c r="M43" s="85">
        <v>0</v>
      </c>
      <c r="N43" s="467">
        <v>0</v>
      </c>
      <c r="O43" s="480">
        <v>0</v>
      </c>
      <c r="P43" s="512">
        <v>0</v>
      </c>
      <c r="Q43" s="85">
        <v>0</v>
      </c>
      <c r="R43" s="545">
        <v>0</v>
      </c>
      <c r="S43" s="587">
        <v>0</v>
      </c>
      <c r="T43" s="276">
        <v>0</v>
      </c>
      <c r="U43" s="599">
        <v>0</v>
      </c>
      <c r="V43" s="276">
        <v>0</v>
      </c>
      <c r="W43" s="627">
        <v>117009</v>
      </c>
      <c r="X43" s="633">
        <v>250001</v>
      </c>
      <c r="Y43" s="639">
        <v>641937</v>
      </c>
      <c r="Z43" s="675">
        <v>1156040</v>
      </c>
      <c r="AA43" s="651">
        <v>1459121</v>
      </c>
      <c r="AB43" s="703">
        <v>1967062</v>
      </c>
      <c r="AC43" s="716">
        <v>2455324</v>
      </c>
      <c r="AD43" s="738">
        <v>2962032</v>
      </c>
      <c r="AE43" s="745">
        <v>3475650</v>
      </c>
      <c r="AF43" s="752">
        <v>3965700</v>
      </c>
      <c r="AG43" s="54">
        <v>4474299</v>
      </c>
      <c r="AH43" s="782">
        <v>4474299</v>
      </c>
      <c r="AI43" s="795">
        <v>4474299</v>
      </c>
      <c r="AJ43" s="54">
        <v>4523047</v>
      </c>
      <c r="AK43" s="835">
        <v>4523047</v>
      </c>
      <c r="AL43" s="835">
        <v>4523047</v>
      </c>
      <c r="AM43" s="793">
        <v>4655924</v>
      </c>
      <c r="AN43" s="54">
        <v>4655924</v>
      </c>
      <c r="AO43" s="878">
        <v>4975007</v>
      </c>
      <c r="AP43" s="878">
        <v>5513672</v>
      </c>
      <c r="AQ43" s="54">
        <v>6053495</v>
      </c>
      <c r="AR43" s="885">
        <v>6506562</v>
      </c>
      <c r="AS43" s="899">
        <v>6506562</v>
      </c>
      <c r="AT43" s="912">
        <v>6626097</v>
      </c>
      <c r="AU43" s="943">
        <v>7110721</v>
      </c>
      <c r="AV43" s="957">
        <v>7639802</v>
      </c>
      <c r="AW43" s="440">
        <v>8150491</v>
      </c>
      <c r="AX43" s="1013">
        <v>8642845</v>
      </c>
      <c r="AY43" s="1020">
        <v>9132873</v>
      </c>
      <c r="AZ43" s="1041">
        <v>9636913</v>
      </c>
      <c r="BA43" s="1055">
        <v>9636913</v>
      </c>
      <c r="BB43" s="1103">
        <v>9698342</v>
      </c>
      <c r="BC43" s="1109">
        <v>9698342</v>
      </c>
      <c r="BD43" s="1115">
        <v>9698342</v>
      </c>
      <c r="BE43" s="1150">
        <v>9698342</v>
      </c>
      <c r="BF43" s="1157">
        <v>9698342</v>
      </c>
      <c r="BG43" s="82">
        <v>9698342</v>
      </c>
      <c r="BH43" s="1172">
        <v>9745641</v>
      </c>
      <c r="BI43" s="1203">
        <v>9824123</v>
      </c>
      <c r="BJ43" s="1203">
        <v>9902267</v>
      </c>
      <c r="BK43" s="1203">
        <v>9973947</v>
      </c>
      <c r="BL43" s="1203">
        <v>10006310</v>
      </c>
      <c r="BM43" s="1203">
        <v>10006310</v>
      </c>
      <c r="BN43" s="1203">
        <v>10006310</v>
      </c>
      <c r="BO43" s="1203">
        <v>10006310</v>
      </c>
      <c r="BP43" s="1244">
        <v>10451914</v>
      </c>
      <c r="BQ43" s="1244">
        <v>10959581</v>
      </c>
      <c r="BR43" s="1244">
        <v>11442295</v>
      </c>
      <c r="BS43" s="1244">
        <v>11949171</v>
      </c>
      <c r="BT43" s="1244">
        <v>12466395</v>
      </c>
      <c r="BU43" s="1244">
        <v>12949356</v>
      </c>
      <c r="BV43" s="1244">
        <v>13404599</v>
      </c>
      <c r="BW43" s="1299">
        <v>13912907</v>
      </c>
      <c r="BX43" s="82">
        <v>14424444</v>
      </c>
      <c r="BY43" s="82">
        <v>14942706</v>
      </c>
      <c r="BZ43" s="82">
        <v>15434180</v>
      </c>
      <c r="CA43" s="82">
        <v>15962789</v>
      </c>
      <c r="CB43" s="82">
        <v>16485141</v>
      </c>
      <c r="CC43" s="1309">
        <v>17010853</v>
      </c>
      <c r="CD43" s="1379">
        <v>17536945</v>
      </c>
      <c r="CE43" s="1392">
        <v>18025780</v>
      </c>
      <c r="CF43" s="1406">
        <v>18556803</v>
      </c>
      <c r="CG43" s="1420">
        <v>19068370</v>
      </c>
      <c r="CH43" s="1434">
        <v>19580825</v>
      </c>
      <c r="CI43" s="1448">
        <v>20116860</v>
      </c>
      <c r="CJ43" s="1462">
        <v>20624887</v>
      </c>
      <c r="CK43" s="1487">
        <v>21081394</v>
      </c>
      <c r="CL43" s="1487">
        <v>21614112</v>
      </c>
      <c r="CM43" s="1487">
        <v>22155383</v>
      </c>
      <c r="CN43" s="1502">
        <v>22684182</v>
      </c>
      <c r="CO43" s="1509">
        <v>23252722</v>
      </c>
      <c r="CP43" s="1516">
        <v>23707120</v>
      </c>
      <c r="CQ43" s="1530">
        <v>24201611</v>
      </c>
      <c r="CR43" s="1566">
        <v>24764358</v>
      </c>
      <c r="CS43" s="1581">
        <v>25200467</v>
      </c>
      <c r="CT43" s="1581">
        <v>25724832</v>
      </c>
      <c r="CU43" s="1581">
        <v>26262669</v>
      </c>
      <c r="CV43" s="1616">
        <v>26794039</v>
      </c>
      <c r="CW43" s="1609">
        <v>27229604</v>
      </c>
      <c r="CX43" s="1609">
        <v>27773279</v>
      </c>
      <c r="CY43" s="1630">
        <v>28172699</v>
      </c>
      <c r="CZ43" s="1630">
        <v>28179279</v>
      </c>
      <c r="DA43" s="1630">
        <v>28179279</v>
      </c>
      <c r="DB43" s="1630">
        <v>28179279</v>
      </c>
      <c r="DC43" s="1630">
        <v>28179279</v>
      </c>
      <c r="DD43" s="1630">
        <v>28639383</v>
      </c>
      <c r="DE43" s="1659">
        <v>29147154</v>
      </c>
      <c r="DF43" s="1688">
        <v>29654756</v>
      </c>
      <c r="DG43" s="1688">
        <v>30185829</v>
      </c>
      <c r="DH43" s="1688">
        <v>30727538</v>
      </c>
      <c r="DI43" s="1695">
        <v>31250667</v>
      </c>
      <c r="DJ43" s="1695">
        <v>31752926</v>
      </c>
      <c r="DK43" s="1695">
        <v>32260612</v>
      </c>
      <c r="DL43" s="1695">
        <v>32778729</v>
      </c>
      <c r="DM43" s="54">
        <v>33288017</v>
      </c>
      <c r="DN43" s="54">
        <v>33795921</v>
      </c>
      <c r="DO43" s="54">
        <v>34306390</v>
      </c>
      <c r="DP43" s="54">
        <v>34813776</v>
      </c>
      <c r="DQ43" s="1796">
        <v>35310679</v>
      </c>
      <c r="DR43" s="1796">
        <v>35762796</v>
      </c>
      <c r="DS43" s="1796">
        <v>36235622</v>
      </c>
      <c r="DT43" s="1796">
        <v>36690582</v>
      </c>
      <c r="DU43" s="1796">
        <v>36765635</v>
      </c>
      <c r="DV43" s="1796">
        <v>37252851</v>
      </c>
      <c r="DW43" s="1803">
        <v>37768205</v>
      </c>
      <c r="DX43" s="1803">
        <v>38284413</v>
      </c>
      <c r="DY43" s="1803">
        <v>38790726</v>
      </c>
      <c r="DZ43" s="1803">
        <v>39310773</v>
      </c>
      <c r="EA43" s="82">
        <v>39766238</v>
      </c>
      <c r="EB43" s="82">
        <v>40308831</v>
      </c>
      <c r="EC43" s="82">
        <v>40784231</v>
      </c>
      <c r="ED43" s="82">
        <v>41270614</v>
      </c>
      <c r="EE43" s="82">
        <v>41763122</v>
      </c>
      <c r="EF43" s="82">
        <v>42112239</v>
      </c>
      <c r="EG43" s="1824">
        <v>42112239</v>
      </c>
      <c r="EH43" s="1892">
        <v>42375527</v>
      </c>
      <c r="EI43" s="1892">
        <v>42751297</v>
      </c>
      <c r="EJ43" s="1892">
        <v>43235559</v>
      </c>
      <c r="EK43" s="1899">
        <v>43707698</v>
      </c>
      <c r="EL43" s="1899">
        <v>44219022</v>
      </c>
      <c r="EM43" s="1899">
        <v>44727494</v>
      </c>
      <c r="EN43" s="1899">
        <v>45219825</v>
      </c>
      <c r="EO43" s="1939">
        <v>45594423</v>
      </c>
      <c r="EP43" s="1946">
        <v>45594423</v>
      </c>
      <c r="EQ43" s="1946">
        <v>45594423</v>
      </c>
      <c r="ER43" s="82">
        <v>45783012</v>
      </c>
      <c r="ES43" s="82">
        <v>45783012</v>
      </c>
      <c r="ET43" s="82">
        <v>45783012</v>
      </c>
      <c r="EU43" s="82">
        <v>45783012</v>
      </c>
      <c r="EV43" s="1969">
        <v>45783012</v>
      </c>
      <c r="EW43" s="1969">
        <v>45783012</v>
      </c>
      <c r="EX43" s="1969">
        <v>45783012</v>
      </c>
      <c r="EY43" s="1976">
        <v>45783012</v>
      </c>
      <c r="EZ43" s="1976">
        <v>45783012</v>
      </c>
      <c r="FA43" s="1976">
        <v>46227587</v>
      </c>
      <c r="FB43" s="1976">
        <v>46645012</v>
      </c>
      <c r="FC43" s="2018">
        <v>47046131</v>
      </c>
      <c r="FD43" s="2018">
        <v>47522066</v>
      </c>
      <c r="FE43" s="2018">
        <v>48020757</v>
      </c>
      <c r="FF43" s="2026">
        <v>48499682</v>
      </c>
      <c r="FG43" s="2026">
        <v>48995445</v>
      </c>
      <c r="FH43" s="2026">
        <v>49479758</v>
      </c>
      <c r="FI43" s="2026">
        <v>49949840</v>
      </c>
      <c r="FJ43" s="2060">
        <v>50241163</v>
      </c>
      <c r="FK43" s="2060">
        <v>50362754</v>
      </c>
      <c r="FL43" s="2060">
        <v>50523562</v>
      </c>
      <c r="FM43" s="2060">
        <v>51034029</v>
      </c>
      <c r="FN43" s="2067">
        <v>51560238</v>
      </c>
      <c r="FO43" s="2067">
        <v>52076404</v>
      </c>
      <c r="FP43" s="2067">
        <v>52607670</v>
      </c>
      <c r="FQ43" s="2091">
        <v>53125646</v>
      </c>
      <c r="FR43" s="2091">
        <v>53640278</v>
      </c>
      <c r="FS43" s="2091">
        <v>54151104</v>
      </c>
      <c r="FT43" s="2098">
        <v>54653394</v>
      </c>
      <c r="FU43" s="2098">
        <v>55098483</v>
      </c>
      <c r="FV43" s="2098">
        <v>55558087</v>
      </c>
      <c r="FW43" s="2098">
        <v>56041475</v>
      </c>
      <c r="FX43" s="2147">
        <v>56517982</v>
      </c>
      <c r="FY43" s="2147">
        <v>56974613</v>
      </c>
      <c r="FZ43" s="2147">
        <v>57405452</v>
      </c>
      <c r="GA43" s="2154">
        <v>57878785</v>
      </c>
      <c r="GB43" s="2154">
        <v>58365553</v>
      </c>
      <c r="GC43" s="2154">
        <v>58838501</v>
      </c>
      <c r="GD43" s="2154">
        <v>59270412</v>
      </c>
      <c r="GE43" s="2190">
        <v>59763061</v>
      </c>
      <c r="GF43" s="2190">
        <v>60226343</v>
      </c>
      <c r="GG43" s="2190">
        <v>60670689</v>
      </c>
      <c r="GH43" s="2197">
        <v>61152045</v>
      </c>
      <c r="GI43" s="2197">
        <v>61469214</v>
      </c>
      <c r="GJ43" s="2197">
        <v>61469214</v>
      </c>
      <c r="GK43" s="2197">
        <v>61927379</v>
      </c>
      <c r="GL43" s="2233">
        <v>62421766</v>
      </c>
      <c r="GM43" s="2233">
        <v>62905721</v>
      </c>
      <c r="GN43" s="2233">
        <v>63399551</v>
      </c>
      <c r="GO43" s="2240">
        <v>63893116</v>
      </c>
      <c r="GP43" s="2240">
        <v>64432680</v>
      </c>
      <c r="GQ43" s="2240">
        <v>64963828</v>
      </c>
      <c r="GR43" s="2240">
        <v>65493086</v>
      </c>
      <c r="GS43" s="2259">
        <v>66020346</v>
      </c>
      <c r="GT43" s="2259">
        <v>66472305</v>
      </c>
      <c r="GU43" s="2259">
        <v>67031550</v>
      </c>
      <c r="GV43" s="2259">
        <v>67095200</v>
      </c>
      <c r="GW43" s="2259">
        <v>67337663</v>
      </c>
      <c r="GX43" s="2259">
        <v>67881585</v>
      </c>
      <c r="GY43" s="54">
        <v>68405850</v>
      </c>
      <c r="GZ43" s="2279">
        <v>68844984</v>
      </c>
      <c r="HA43" s="2279">
        <v>69384210</v>
      </c>
      <c r="HB43" s="2279">
        <v>69935422</v>
      </c>
      <c r="HC43" s="2303">
        <v>69935422</v>
      </c>
      <c r="HD43" s="2303">
        <v>70512040</v>
      </c>
      <c r="HE43" s="2303">
        <v>70512040</v>
      </c>
      <c r="HF43" s="2303">
        <v>70512040</v>
      </c>
    </row>
    <row r="44" spans="1:214" x14ac:dyDescent="0.25">
      <c r="A44" s="423">
        <f t="shared" si="71"/>
        <v>43</v>
      </c>
      <c r="B44" s="77" t="str">
        <f>B.Diario!B44</f>
        <v>Indicador 6</v>
      </c>
      <c r="C44" s="66"/>
      <c r="D44" s="66"/>
      <c r="E44" s="438">
        <v>0</v>
      </c>
      <c r="F44" s="438">
        <v>306675</v>
      </c>
      <c r="G44" s="438">
        <v>807450</v>
      </c>
      <c r="H44" s="438">
        <v>1332822</v>
      </c>
      <c r="I44" s="438">
        <v>1880910</v>
      </c>
      <c r="J44" s="438">
        <v>2685472</v>
      </c>
      <c r="K44" s="438">
        <v>3447875</v>
      </c>
      <c r="L44" s="444">
        <v>4140006</v>
      </c>
      <c r="M44" s="440">
        <v>4898081</v>
      </c>
      <c r="N44" s="467">
        <v>5629546</v>
      </c>
      <c r="O44" s="480">
        <v>6517407</v>
      </c>
      <c r="P44" s="512">
        <v>7201247</v>
      </c>
      <c r="Q44" s="440">
        <v>7991177</v>
      </c>
      <c r="R44" s="545">
        <v>8869880</v>
      </c>
      <c r="S44" s="587">
        <v>9526474</v>
      </c>
      <c r="T44" s="594">
        <v>9526474</v>
      </c>
      <c r="U44" s="599">
        <v>9526474</v>
      </c>
      <c r="V44" s="594">
        <v>9676562</v>
      </c>
      <c r="W44" s="627">
        <v>9915100</v>
      </c>
      <c r="X44" s="633">
        <v>9915100</v>
      </c>
      <c r="Y44" s="639">
        <v>10239301</v>
      </c>
      <c r="Z44" s="675">
        <v>10575940</v>
      </c>
      <c r="AA44" s="651">
        <v>11026577</v>
      </c>
      <c r="AB44" s="703">
        <v>11494678</v>
      </c>
      <c r="AC44" s="716">
        <v>11966676</v>
      </c>
      <c r="AD44" s="738">
        <v>12311728</v>
      </c>
      <c r="AE44" s="745">
        <v>12646011</v>
      </c>
      <c r="AF44" s="752">
        <v>13067493</v>
      </c>
      <c r="AG44" s="54">
        <v>13486601</v>
      </c>
      <c r="AH44" s="782">
        <v>13486601</v>
      </c>
      <c r="AI44" s="795">
        <v>13486601</v>
      </c>
      <c r="AJ44" s="54">
        <v>13528137</v>
      </c>
      <c r="AK44" s="835">
        <v>13528137</v>
      </c>
      <c r="AL44" s="835">
        <v>13528137</v>
      </c>
      <c r="AM44" s="793">
        <v>13528137</v>
      </c>
      <c r="AN44" s="54">
        <v>13528137</v>
      </c>
      <c r="AO44" s="878">
        <v>13528137</v>
      </c>
      <c r="AP44" s="878">
        <v>13623502</v>
      </c>
      <c r="AQ44" s="54">
        <v>13847301</v>
      </c>
      <c r="AR44" s="885">
        <v>14093564</v>
      </c>
      <c r="AS44" s="899">
        <v>14093564</v>
      </c>
      <c r="AT44" s="912">
        <v>14172351</v>
      </c>
      <c r="AU44" s="943">
        <v>14328435</v>
      </c>
      <c r="AV44" s="957">
        <v>14589954</v>
      </c>
      <c r="AW44" s="440">
        <v>14953379</v>
      </c>
      <c r="AX44" s="1013">
        <v>15248380</v>
      </c>
      <c r="AY44" s="1020">
        <v>15600732</v>
      </c>
      <c r="AZ44" s="1041">
        <v>15795973</v>
      </c>
      <c r="BA44" s="1055">
        <v>15795973</v>
      </c>
      <c r="BB44" s="1103">
        <v>15843473</v>
      </c>
      <c r="BC44" s="1109">
        <v>15843473</v>
      </c>
      <c r="BD44" s="1115">
        <v>15843473</v>
      </c>
      <c r="BE44" s="1150">
        <v>15843473</v>
      </c>
      <c r="BF44" s="1157">
        <v>15843473</v>
      </c>
      <c r="BG44" s="82">
        <v>15843473</v>
      </c>
      <c r="BH44" s="1172">
        <v>15857669</v>
      </c>
      <c r="BI44" s="1203">
        <v>15857669</v>
      </c>
      <c r="BJ44" s="1203">
        <v>15857669</v>
      </c>
      <c r="BK44" s="1203">
        <v>15857669</v>
      </c>
      <c r="BL44" s="1203">
        <v>16182048</v>
      </c>
      <c r="BM44" s="1203">
        <v>16618918</v>
      </c>
      <c r="BN44" s="1203">
        <v>17272348</v>
      </c>
      <c r="BO44" s="1203">
        <v>18063277</v>
      </c>
      <c r="BP44" s="1244">
        <v>18311796</v>
      </c>
      <c r="BQ44" s="1244">
        <v>18589711</v>
      </c>
      <c r="BR44" s="1244">
        <v>18917004</v>
      </c>
      <c r="BS44" s="1244">
        <v>19245262</v>
      </c>
      <c r="BT44" s="1244">
        <v>19576138</v>
      </c>
      <c r="BU44" s="1244">
        <v>19920500</v>
      </c>
      <c r="BV44" s="1244">
        <v>20277986</v>
      </c>
      <c r="BW44" s="1299">
        <v>20618431</v>
      </c>
      <c r="BX44" s="82">
        <v>20954639</v>
      </c>
      <c r="BY44" s="82">
        <v>21318935</v>
      </c>
      <c r="BZ44" s="82">
        <v>21670830</v>
      </c>
      <c r="CA44" s="82">
        <v>21991778</v>
      </c>
      <c r="CB44" s="82">
        <v>22241463</v>
      </c>
      <c r="CC44" s="1309">
        <v>22517313</v>
      </c>
      <c r="CD44" s="1379">
        <v>22819642</v>
      </c>
      <c r="CE44" s="1392">
        <v>22955105</v>
      </c>
      <c r="CF44" s="1406">
        <v>23245869</v>
      </c>
      <c r="CG44" s="1420">
        <v>23612011</v>
      </c>
      <c r="CH44" s="1434">
        <v>23921884</v>
      </c>
      <c r="CI44" s="1448">
        <v>24019497</v>
      </c>
      <c r="CJ44" s="1462">
        <v>24272980</v>
      </c>
      <c r="CK44" s="1487">
        <v>24599917</v>
      </c>
      <c r="CL44" s="1487">
        <v>24820491</v>
      </c>
      <c r="CM44" s="1487">
        <v>24994797</v>
      </c>
      <c r="CN44" s="1502">
        <v>25134088</v>
      </c>
      <c r="CO44" s="1509">
        <v>25441868</v>
      </c>
      <c r="CP44" s="1516">
        <v>25715256</v>
      </c>
      <c r="CQ44" s="1530">
        <v>25893141</v>
      </c>
      <c r="CR44" s="1566">
        <v>26155604</v>
      </c>
      <c r="CS44" s="1581">
        <v>26466938</v>
      </c>
      <c r="CT44" s="1581">
        <v>26797372</v>
      </c>
      <c r="CU44" s="1581">
        <v>27107852</v>
      </c>
      <c r="CV44" s="1616">
        <v>27402182</v>
      </c>
      <c r="CW44" s="1609">
        <v>27768602</v>
      </c>
      <c r="CX44" s="1609">
        <v>28090697</v>
      </c>
      <c r="CY44" s="1630">
        <v>28354659</v>
      </c>
      <c r="CZ44" s="1630">
        <v>28832930</v>
      </c>
      <c r="DA44" s="1630">
        <v>29786022</v>
      </c>
      <c r="DB44" s="1630">
        <v>30739665</v>
      </c>
      <c r="DC44" s="1630">
        <v>31385227</v>
      </c>
      <c r="DD44" s="1630">
        <v>31857786</v>
      </c>
      <c r="DE44" s="1659">
        <v>32337065</v>
      </c>
      <c r="DF44" s="1688">
        <v>32759140</v>
      </c>
      <c r="DG44" s="1688">
        <v>33073881</v>
      </c>
      <c r="DH44" s="1688">
        <v>33531707</v>
      </c>
      <c r="DI44" s="1695">
        <v>34004375</v>
      </c>
      <c r="DJ44" s="1695">
        <v>34459816</v>
      </c>
      <c r="DK44" s="1695">
        <v>34902326</v>
      </c>
      <c r="DL44" s="1695">
        <v>35350053</v>
      </c>
      <c r="DM44" s="54">
        <v>35780763</v>
      </c>
      <c r="DN44" s="54">
        <v>36217001</v>
      </c>
      <c r="DO44" s="54">
        <v>36643637</v>
      </c>
      <c r="DP44" s="54">
        <v>37076550</v>
      </c>
      <c r="DQ44" s="1796">
        <v>37533712</v>
      </c>
      <c r="DR44" s="1796">
        <v>37947003</v>
      </c>
      <c r="DS44" s="1796">
        <v>38312611</v>
      </c>
      <c r="DT44" s="1796">
        <v>38644087</v>
      </c>
      <c r="DU44" s="1796">
        <v>39190459</v>
      </c>
      <c r="DV44" s="1796">
        <v>39577075</v>
      </c>
      <c r="DW44" s="1803">
        <v>39864580</v>
      </c>
      <c r="DX44" s="1803">
        <v>40262134</v>
      </c>
      <c r="DY44" s="1803">
        <v>40708919</v>
      </c>
      <c r="DZ44" s="1803">
        <v>41127063</v>
      </c>
      <c r="EA44" s="82">
        <v>41462186</v>
      </c>
      <c r="EB44" s="82">
        <v>41612971</v>
      </c>
      <c r="EC44" s="82">
        <v>42046522</v>
      </c>
      <c r="ED44" s="82">
        <v>42472771</v>
      </c>
      <c r="EE44" s="82">
        <v>42874415</v>
      </c>
      <c r="EF44" s="82">
        <v>43194315</v>
      </c>
      <c r="EG44" s="1824">
        <v>43194315</v>
      </c>
      <c r="EH44" s="1892">
        <v>43390341</v>
      </c>
      <c r="EI44" s="1892">
        <v>43832759</v>
      </c>
      <c r="EJ44" s="1892">
        <v>44207539</v>
      </c>
      <c r="EK44" s="1899">
        <v>44556225</v>
      </c>
      <c r="EL44" s="1899">
        <v>44967974</v>
      </c>
      <c r="EM44" s="1899">
        <v>45388626</v>
      </c>
      <c r="EN44" s="1899">
        <v>45742999</v>
      </c>
      <c r="EO44" s="1939">
        <v>46075815</v>
      </c>
      <c r="EP44" s="1946">
        <v>46075815</v>
      </c>
      <c r="EQ44" s="1946">
        <v>46075815</v>
      </c>
      <c r="ER44" s="82">
        <v>46235030</v>
      </c>
      <c r="ES44" s="82">
        <v>46854475</v>
      </c>
      <c r="ET44" s="82">
        <v>47125990</v>
      </c>
      <c r="EU44" s="82">
        <v>47125990</v>
      </c>
      <c r="EV44" s="1969">
        <v>47125990</v>
      </c>
      <c r="EW44" s="1969">
        <v>47125990</v>
      </c>
      <c r="EX44" s="1969">
        <v>47125990</v>
      </c>
      <c r="EY44" s="1976">
        <v>47561287</v>
      </c>
      <c r="EZ44" s="1976">
        <v>48372122</v>
      </c>
      <c r="FA44" s="1976">
        <v>48760837</v>
      </c>
      <c r="FB44" s="1976">
        <v>49201087</v>
      </c>
      <c r="FC44" s="2018">
        <v>49696446</v>
      </c>
      <c r="FD44" s="2018">
        <v>50082748</v>
      </c>
      <c r="FE44" s="2018">
        <v>50508337</v>
      </c>
      <c r="FF44" s="2026">
        <v>51002837</v>
      </c>
      <c r="FG44" s="2026">
        <v>51423879</v>
      </c>
      <c r="FH44" s="2026">
        <v>51788896</v>
      </c>
      <c r="FI44" s="2026">
        <v>52157441</v>
      </c>
      <c r="FJ44" s="2060">
        <v>52424318</v>
      </c>
      <c r="FK44" s="2060">
        <v>52871874</v>
      </c>
      <c r="FL44" s="2060">
        <v>53474853</v>
      </c>
      <c r="FM44" s="2060">
        <v>53747518</v>
      </c>
      <c r="FN44" s="2067">
        <v>53953571</v>
      </c>
      <c r="FO44" s="2067">
        <v>54168112</v>
      </c>
      <c r="FP44" s="2067">
        <v>54493800</v>
      </c>
      <c r="FQ44" s="2091">
        <v>54910682</v>
      </c>
      <c r="FR44" s="2091">
        <v>55341256</v>
      </c>
      <c r="FS44" s="2091">
        <v>55691027</v>
      </c>
      <c r="FT44" s="2098">
        <v>55960967</v>
      </c>
      <c r="FU44" s="2098">
        <v>56379242</v>
      </c>
      <c r="FV44" s="2098">
        <v>56755988</v>
      </c>
      <c r="FW44" s="2098">
        <v>57157103</v>
      </c>
      <c r="FX44" s="2147">
        <v>57498030</v>
      </c>
      <c r="FY44" s="2147">
        <v>57661710</v>
      </c>
      <c r="FZ44" s="2147">
        <v>57856135</v>
      </c>
      <c r="GA44" s="2154">
        <v>58272255</v>
      </c>
      <c r="GB44" s="2154">
        <v>58506136</v>
      </c>
      <c r="GC44" s="2154">
        <v>58865143</v>
      </c>
      <c r="GD44" s="2154">
        <v>59210419</v>
      </c>
      <c r="GE44" s="2190">
        <v>59614182</v>
      </c>
      <c r="GF44" s="2190">
        <v>59993836</v>
      </c>
      <c r="GG44" s="2190">
        <v>60356855</v>
      </c>
      <c r="GH44" s="2197">
        <v>60758809</v>
      </c>
      <c r="GI44" s="2197">
        <v>60918805</v>
      </c>
      <c r="GJ44" s="2197">
        <v>61233111</v>
      </c>
      <c r="GK44" s="2197">
        <v>61597514</v>
      </c>
      <c r="GL44" s="2233">
        <v>62091559</v>
      </c>
      <c r="GM44" s="2233">
        <v>62517369</v>
      </c>
      <c r="GN44" s="2233">
        <v>62945257</v>
      </c>
      <c r="GO44" s="2240">
        <v>63152120</v>
      </c>
      <c r="GP44" s="2240">
        <v>63269751</v>
      </c>
      <c r="GQ44" s="2240">
        <v>63646884</v>
      </c>
      <c r="GR44" s="2240">
        <v>64039964</v>
      </c>
      <c r="GS44" s="2259">
        <v>64523466</v>
      </c>
      <c r="GT44" s="2259">
        <v>64548784</v>
      </c>
      <c r="GU44" s="2259">
        <v>64634336</v>
      </c>
      <c r="GV44" s="2259">
        <v>64634336</v>
      </c>
      <c r="GW44" s="2259">
        <v>64652421</v>
      </c>
      <c r="GX44" s="2259">
        <v>64916963</v>
      </c>
      <c r="GY44" s="54">
        <v>65313564</v>
      </c>
      <c r="GZ44" s="2279">
        <v>65634045</v>
      </c>
      <c r="HA44" s="2279">
        <v>65652515</v>
      </c>
      <c r="HB44" s="2279">
        <v>65799087</v>
      </c>
      <c r="HC44" s="2303">
        <v>65799087</v>
      </c>
      <c r="HD44" s="2303">
        <v>65799087</v>
      </c>
      <c r="HE44" s="2303">
        <v>65799087</v>
      </c>
      <c r="HF44" s="2303">
        <v>65799087</v>
      </c>
    </row>
    <row r="45" spans="1:214" x14ac:dyDescent="0.25">
      <c r="A45" s="423">
        <f t="shared" si="71"/>
        <v>44</v>
      </c>
      <c r="B45" s="77">
        <f>B.Diario!B45</f>
        <v>0</v>
      </c>
      <c r="C45" s="66"/>
      <c r="D45" s="66"/>
      <c r="E45" s="438"/>
      <c r="F45" s="438">
        <v>293083</v>
      </c>
      <c r="G45" s="438">
        <v>771664</v>
      </c>
      <c r="H45" s="438">
        <v>1273752</v>
      </c>
      <c r="I45" s="438">
        <v>1797549</v>
      </c>
      <c r="J45" s="438">
        <v>2566453</v>
      </c>
      <c r="K45" s="438">
        <v>3295066</v>
      </c>
      <c r="L45" s="444">
        <v>3956522</v>
      </c>
      <c r="M45" s="440">
        <v>4680999</v>
      </c>
      <c r="N45" s="467">
        <v>5380045</v>
      </c>
      <c r="O45" s="480">
        <v>6228556</v>
      </c>
      <c r="P45" s="512">
        <v>6882088</v>
      </c>
      <c r="Q45" s="440">
        <v>7637008</v>
      </c>
      <c r="R45" s="545">
        <v>8476767</v>
      </c>
      <c r="S45" s="587">
        <v>9104261</v>
      </c>
      <c r="T45" s="594">
        <v>9104261</v>
      </c>
      <c r="U45" s="599">
        <v>9104261</v>
      </c>
      <c r="V45" s="594">
        <v>9247697</v>
      </c>
      <c r="W45" s="627">
        <v>9475663</v>
      </c>
      <c r="X45" s="633">
        <v>9475663</v>
      </c>
      <c r="Y45" s="639">
        <v>9785495</v>
      </c>
      <c r="Z45" s="675">
        <v>10107214</v>
      </c>
      <c r="AA45" s="651">
        <v>10537879</v>
      </c>
      <c r="AB45" s="703">
        <v>10985234</v>
      </c>
      <c r="AC45" s="716">
        <v>11436313</v>
      </c>
      <c r="AD45" s="738">
        <v>11766072</v>
      </c>
      <c r="AE45" s="745">
        <v>12085540</v>
      </c>
      <c r="AF45" s="752">
        <v>12488342</v>
      </c>
      <c r="AG45" s="54">
        <v>12888875</v>
      </c>
      <c r="AH45" s="782">
        <v>12888875</v>
      </c>
      <c r="AI45" s="795">
        <v>12888875</v>
      </c>
      <c r="AJ45" s="54">
        <v>12928570</v>
      </c>
      <c r="AK45" s="835">
        <v>12928570</v>
      </c>
      <c r="AL45" s="835">
        <v>12928570</v>
      </c>
      <c r="AM45" s="793">
        <v>12928570</v>
      </c>
      <c r="AN45" s="54">
        <v>12928570</v>
      </c>
      <c r="AO45" s="878">
        <v>12928570</v>
      </c>
      <c r="AP45" s="878">
        <v>13019708</v>
      </c>
      <c r="AQ45" s="54">
        <v>13233588</v>
      </c>
      <c r="AR45" s="885">
        <v>13468937</v>
      </c>
      <c r="AS45" s="899">
        <v>13468937</v>
      </c>
      <c r="AT45" s="912">
        <v>13544232</v>
      </c>
      <c r="AU45" s="943">
        <v>13693398</v>
      </c>
      <c r="AV45" s="957">
        <v>13943326</v>
      </c>
      <c r="AW45" s="440">
        <v>14290644</v>
      </c>
      <c r="AX45" s="1013">
        <v>14572571</v>
      </c>
      <c r="AY45" s="1020">
        <v>14909307</v>
      </c>
      <c r="AZ45" s="1041">
        <v>15095895</v>
      </c>
      <c r="BA45" s="1055">
        <v>15095895</v>
      </c>
      <c r="BB45" s="1103">
        <v>15141290</v>
      </c>
      <c r="BC45" s="1109">
        <v>15141290</v>
      </c>
      <c r="BD45" s="1115">
        <v>15141290</v>
      </c>
      <c r="BE45" s="1150">
        <v>15141290</v>
      </c>
      <c r="BF45" s="1157">
        <v>15141290</v>
      </c>
      <c r="BG45" s="82">
        <v>15141290</v>
      </c>
      <c r="BH45" s="1172">
        <v>15154857</v>
      </c>
      <c r="BI45" s="1203">
        <v>15154857</v>
      </c>
      <c r="BJ45" s="1203">
        <v>15154857</v>
      </c>
      <c r="BK45" s="1203">
        <v>15154857</v>
      </c>
      <c r="BL45" s="1203">
        <v>15464860</v>
      </c>
      <c r="BM45" s="1203">
        <v>15882368</v>
      </c>
      <c r="BN45" s="1203">
        <v>16506838</v>
      </c>
      <c r="BO45" s="1203">
        <v>17262713</v>
      </c>
      <c r="BP45" s="1244">
        <v>17500218</v>
      </c>
      <c r="BQ45" s="1244">
        <v>17765816</v>
      </c>
      <c r="BR45" s="1244">
        <v>18078603</v>
      </c>
      <c r="BS45" s="1244">
        <v>18392313</v>
      </c>
      <c r="BT45" s="1244">
        <v>18708525</v>
      </c>
      <c r="BU45" s="1244">
        <v>19037625</v>
      </c>
      <c r="BV45" s="1244">
        <v>19379267</v>
      </c>
      <c r="BW45" s="1299">
        <v>19704623</v>
      </c>
      <c r="BX45" s="82">
        <v>20025930</v>
      </c>
      <c r="BY45" s="82">
        <v>20374080</v>
      </c>
      <c r="BZ45" s="82">
        <v>20710379</v>
      </c>
      <c r="CA45" s="82">
        <v>21017103</v>
      </c>
      <c r="CB45" s="82">
        <v>21255722</v>
      </c>
      <c r="CC45" s="1309">
        <v>21519346</v>
      </c>
      <c r="CD45" s="1379">
        <v>21808276</v>
      </c>
      <c r="CE45" s="1392">
        <v>21937735</v>
      </c>
      <c r="CF45" s="1406">
        <v>22215612</v>
      </c>
      <c r="CG45" s="1420">
        <v>22565527</v>
      </c>
      <c r="CH45" s="1434">
        <v>22861666</v>
      </c>
      <c r="CI45" s="1448">
        <v>22954953</v>
      </c>
      <c r="CJ45" s="1462">
        <v>23197202</v>
      </c>
      <c r="CK45" s="1487">
        <v>23509649</v>
      </c>
      <c r="CL45" s="1487">
        <v>23720447</v>
      </c>
      <c r="CM45" s="1487">
        <v>23887028</v>
      </c>
      <c r="CN45" s="1502">
        <v>24020146</v>
      </c>
      <c r="CO45" s="1509">
        <v>24314285</v>
      </c>
      <c r="CP45" s="1516">
        <v>24575556</v>
      </c>
      <c r="CQ45" s="1530">
        <v>24745557</v>
      </c>
      <c r="CR45" s="1566">
        <v>24996388</v>
      </c>
      <c r="CS45" s="1581">
        <v>25293924</v>
      </c>
      <c r="CT45" s="1581">
        <v>25609713</v>
      </c>
      <c r="CU45" s="1581">
        <v>25906433</v>
      </c>
      <c r="CV45" s="1616">
        <v>26187718</v>
      </c>
      <c r="CW45" s="1609">
        <v>26537898</v>
      </c>
      <c r="CX45" s="1609">
        <v>26845718</v>
      </c>
      <c r="CY45" s="1630">
        <v>27097981</v>
      </c>
      <c r="CZ45" s="1630">
        <v>27555055</v>
      </c>
      <c r="DA45" s="1630">
        <v>28465906</v>
      </c>
      <c r="DB45" s="1630">
        <v>29377284</v>
      </c>
      <c r="DC45" s="1630">
        <v>29994235</v>
      </c>
      <c r="DD45" s="1630">
        <v>30445850</v>
      </c>
      <c r="DE45" s="1659">
        <v>30903887</v>
      </c>
      <c r="DF45" s="1688">
        <v>31307256</v>
      </c>
      <c r="DG45" s="1688">
        <v>31608048</v>
      </c>
      <c r="DH45" s="1688">
        <v>32045583</v>
      </c>
      <c r="DI45" s="1695">
        <v>32497302</v>
      </c>
      <c r="DJ45" s="1695">
        <v>32932558</v>
      </c>
      <c r="DK45" s="1695">
        <v>33355456</v>
      </c>
      <c r="DL45" s="1695">
        <v>33783340</v>
      </c>
      <c r="DM45" s="54">
        <v>34194961</v>
      </c>
      <c r="DN45" s="54">
        <v>34611865</v>
      </c>
      <c r="DO45" s="54">
        <v>35019592</v>
      </c>
      <c r="DP45" s="54">
        <v>35433318</v>
      </c>
      <c r="DQ45" s="1796">
        <v>35870219</v>
      </c>
      <c r="DR45" s="1796">
        <v>36265193</v>
      </c>
      <c r="DS45" s="1796">
        <v>36614597</v>
      </c>
      <c r="DT45" s="1796">
        <v>36931382</v>
      </c>
      <c r="DU45" s="1796">
        <v>37453539</v>
      </c>
      <c r="DV45" s="1796">
        <v>37823020</v>
      </c>
      <c r="DW45" s="1803">
        <v>38097783</v>
      </c>
      <c r="DX45" s="1803">
        <v>38477717</v>
      </c>
      <c r="DY45" s="1803">
        <v>38904700</v>
      </c>
      <c r="DZ45" s="1803">
        <v>39304312</v>
      </c>
      <c r="EA45" s="82">
        <v>39624582</v>
      </c>
      <c r="EB45" s="82">
        <v>39768684</v>
      </c>
      <c r="EC45" s="82">
        <v>40183020</v>
      </c>
      <c r="ED45" s="82">
        <v>40590378</v>
      </c>
      <c r="EE45" s="82">
        <v>40974221</v>
      </c>
      <c r="EF45" s="82">
        <v>41279943</v>
      </c>
      <c r="EG45" s="1824">
        <v>41279943</v>
      </c>
      <c r="EH45" s="1892">
        <v>41467281</v>
      </c>
      <c r="EI45" s="1892">
        <v>41890091</v>
      </c>
      <c r="EJ45" s="1892">
        <v>42248261</v>
      </c>
      <c r="EK45" s="1899">
        <v>42581493</v>
      </c>
      <c r="EL45" s="1899">
        <v>42974993</v>
      </c>
      <c r="EM45" s="1899">
        <v>43377002</v>
      </c>
      <c r="EN45" s="1899">
        <v>43715669</v>
      </c>
      <c r="EO45" s="1939">
        <v>44033735</v>
      </c>
      <c r="EP45" s="1946">
        <v>44033735</v>
      </c>
      <c r="EQ45" s="1946">
        <v>44033735</v>
      </c>
      <c r="ER45" s="82">
        <v>44185894</v>
      </c>
      <c r="ES45" s="82">
        <v>44777885</v>
      </c>
      <c r="ET45" s="82">
        <v>45037366</v>
      </c>
      <c r="EU45" s="82">
        <v>45037366</v>
      </c>
      <c r="EV45" s="1969">
        <v>45037366</v>
      </c>
      <c r="EW45" s="1969">
        <v>45037366</v>
      </c>
      <c r="EX45" s="1969">
        <v>45037366</v>
      </c>
      <c r="EY45" s="1976">
        <v>45453371</v>
      </c>
      <c r="EZ45" s="1976">
        <v>46228270</v>
      </c>
      <c r="FA45" s="1976">
        <v>46599757</v>
      </c>
      <c r="FB45" s="1976">
        <v>47020495</v>
      </c>
      <c r="FC45" s="2018">
        <v>47493900</v>
      </c>
      <c r="FD45" s="2018">
        <v>47863081</v>
      </c>
      <c r="FE45" s="2018">
        <v>48269808</v>
      </c>
      <c r="FF45" s="2026">
        <v>48742392</v>
      </c>
      <c r="FG45" s="2026">
        <v>49144773</v>
      </c>
      <c r="FH45" s="2026">
        <v>49493612</v>
      </c>
      <c r="FI45" s="2026">
        <v>49845823</v>
      </c>
      <c r="FJ45" s="2060">
        <v>50100872</v>
      </c>
      <c r="FK45" s="2060">
        <v>50528592</v>
      </c>
      <c r="FL45" s="2060">
        <v>51104847</v>
      </c>
      <c r="FM45" s="2060">
        <v>51365427</v>
      </c>
      <c r="FN45" s="2067">
        <v>51562348</v>
      </c>
      <c r="FO45" s="2067">
        <v>51767381</v>
      </c>
      <c r="FP45" s="2067">
        <v>52078635</v>
      </c>
      <c r="FQ45" s="2091">
        <v>52477041</v>
      </c>
      <c r="FR45" s="2091">
        <v>52888532</v>
      </c>
      <c r="FS45" s="2091">
        <v>53222801</v>
      </c>
      <c r="FT45" s="2098">
        <v>53480777</v>
      </c>
      <c r="FU45" s="2098">
        <v>53880514</v>
      </c>
      <c r="FV45" s="2098">
        <v>54240563</v>
      </c>
      <c r="FW45" s="2098">
        <v>54623901</v>
      </c>
      <c r="FX45" s="2147">
        <v>54949718</v>
      </c>
      <c r="FY45" s="2147">
        <v>55106144</v>
      </c>
      <c r="FZ45" s="2147">
        <v>55291952</v>
      </c>
      <c r="GA45" s="2154">
        <v>55689630</v>
      </c>
      <c r="GB45" s="2154">
        <v>55913145</v>
      </c>
      <c r="GC45" s="2154">
        <v>56256241</v>
      </c>
      <c r="GD45" s="2154">
        <v>56586214</v>
      </c>
      <c r="GE45" s="2190">
        <v>56972082</v>
      </c>
      <c r="GF45" s="2190">
        <v>57334910</v>
      </c>
      <c r="GG45" s="2190">
        <v>57681840</v>
      </c>
      <c r="GH45" s="2197">
        <v>58065979</v>
      </c>
      <c r="GI45" s="2197">
        <v>58218884</v>
      </c>
      <c r="GJ45" s="2197">
        <v>58519260</v>
      </c>
      <c r="GK45" s="2197">
        <v>58867513</v>
      </c>
      <c r="GL45" s="2233">
        <v>59339662</v>
      </c>
      <c r="GM45" s="2233">
        <v>59746600</v>
      </c>
      <c r="GN45" s="2233">
        <v>60155524</v>
      </c>
      <c r="GO45" s="2240">
        <v>60353219</v>
      </c>
      <c r="GP45" s="2240">
        <v>60465637</v>
      </c>
      <c r="GQ45" s="2240">
        <v>60826055</v>
      </c>
      <c r="GR45" s="2240">
        <v>61201714</v>
      </c>
      <c r="GS45" s="2259">
        <v>61663787</v>
      </c>
      <c r="GT45" s="2259">
        <v>61687983</v>
      </c>
      <c r="GU45" s="2259">
        <v>61769743</v>
      </c>
      <c r="GV45" s="2259">
        <v>61769743</v>
      </c>
      <c r="GW45" s="2259">
        <v>61787026</v>
      </c>
      <c r="GX45" s="2259">
        <v>62039843</v>
      </c>
      <c r="GY45" s="54">
        <v>62418867</v>
      </c>
      <c r="GZ45" s="2279">
        <v>62725144</v>
      </c>
      <c r="HA45" s="2279">
        <v>62742795</v>
      </c>
      <c r="HB45" s="2279">
        <v>62882871</v>
      </c>
      <c r="HC45" s="2303">
        <v>62882871</v>
      </c>
      <c r="HD45" s="2303">
        <v>62882871</v>
      </c>
      <c r="HE45" s="2303">
        <v>62882871</v>
      </c>
      <c r="HF45" s="2303">
        <v>62882871</v>
      </c>
    </row>
    <row r="46" spans="1:214" s="166" customFormat="1" ht="15" x14ac:dyDescent="0.25">
      <c r="A46" s="470">
        <f t="shared" si="71"/>
        <v>45</v>
      </c>
      <c r="B46" s="166" t="str">
        <f>B.Diario!B46</f>
        <v>Indicador 7</v>
      </c>
      <c r="C46" s="132"/>
      <c r="D46" s="132"/>
      <c r="E46" s="449">
        <v>179900</v>
      </c>
      <c r="F46" s="449">
        <v>207654</v>
      </c>
      <c r="G46" s="449">
        <v>284538</v>
      </c>
      <c r="H46" s="449">
        <v>333927</v>
      </c>
      <c r="I46" s="449">
        <v>404168</v>
      </c>
      <c r="J46" s="449">
        <v>381041</v>
      </c>
      <c r="K46" s="449">
        <v>373745</v>
      </c>
      <c r="L46" s="449">
        <v>369242</v>
      </c>
      <c r="M46" s="449">
        <v>392549</v>
      </c>
      <c r="N46" s="449">
        <v>454106</v>
      </c>
      <c r="O46" s="449">
        <v>386277</v>
      </c>
      <c r="P46" s="449">
        <v>414916</v>
      </c>
      <c r="Q46" s="449">
        <v>416891</v>
      </c>
      <c r="R46" s="449">
        <v>361653</v>
      </c>
      <c r="S46" s="449">
        <v>401138</v>
      </c>
      <c r="T46" s="449">
        <v>401138</v>
      </c>
      <c r="U46" s="449">
        <v>401138</v>
      </c>
      <c r="V46" s="449">
        <v>453553</v>
      </c>
      <c r="W46" s="449">
        <v>139086</v>
      </c>
      <c r="X46" s="449">
        <v>429376</v>
      </c>
      <c r="Y46" s="449">
        <v>513206</v>
      </c>
      <c r="Z46" s="449">
        <v>608745</v>
      </c>
      <c r="AA46" s="449">
        <v>662495</v>
      </c>
      <c r="AB46" s="449">
        <v>613147</v>
      </c>
      <c r="AC46" s="449">
        <v>502968</v>
      </c>
      <c r="AD46" s="449">
        <v>537826</v>
      </c>
      <c r="AE46" s="449">
        <v>603950</v>
      </c>
      <c r="AF46" s="449">
        <v>634984</v>
      </c>
      <c r="AG46" s="449">
        <v>327555</v>
      </c>
      <c r="AH46" s="449">
        <v>327555</v>
      </c>
      <c r="AI46" s="449">
        <v>327555</v>
      </c>
      <c r="AJ46" s="449">
        <v>269799</v>
      </c>
      <c r="AK46" s="449">
        <v>269799</v>
      </c>
      <c r="AL46" s="449">
        <v>269799</v>
      </c>
      <c r="AM46" s="449">
        <v>245417</v>
      </c>
      <c r="AN46" s="449">
        <v>330460</v>
      </c>
      <c r="AO46" s="449">
        <v>275266</v>
      </c>
      <c r="AP46" s="449">
        <v>283709</v>
      </c>
      <c r="AQ46" s="449">
        <v>364357</v>
      </c>
      <c r="AR46" s="449">
        <v>318727</v>
      </c>
      <c r="AS46" s="449">
        <v>318727</v>
      </c>
      <c r="AT46" s="449">
        <v>328222</v>
      </c>
      <c r="AU46" s="449">
        <v>317158</v>
      </c>
      <c r="AV46" s="449">
        <v>407025</v>
      </c>
      <c r="AW46" s="449">
        <v>330179</v>
      </c>
      <c r="AX46" s="449">
        <v>386207</v>
      </c>
      <c r="AY46" s="449">
        <v>407844</v>
      </c>
      <c r="AZ46" s="449">
        <v>382298</v>
      </c>
      <c r="BA46" s="449">
        <v>382298</v>
      </c>
      <c r="BB46" s="449">
        <v>319397</v>
      </c>
      <c r="BC46" s="449">
        <v>319397</v>
      </c>
      <c r="BD46" s="1099">
        <v>319397</v>
      </c>
      <c r="BE46" s="1099">
        <v>319397</v>
      </c>
      <c r="BF46" s="1099">
        <v>319397</v>
      </c>
      <c r="BG46" s="1099">
        <v>319397</v>
      </c>
      <c r="BH46" s="1099">
        <v>314397</v>
      </c>
      <c r="BI46" s="1099">
        <v>283522</v>
      </c>
      <c r="BJ46" s="1099">
        <v>217617</v>
      </c>
      <c r="BK46" s="1099">
        <v>248805</v>
      </c>
      <c r="BL46" s="1099">
        <v>221543</v>
      </c>
      <c r="BM46" s="1099">
        <v>342352</v>
      </c>
      <c r="BN46" s="1099">
        <v>386587</v>
      </c>
      <c r="BO46" s="1099">
        <v>419469</v>
      </c>
      <c r="BP46" s="1099">
        <v>554661</v>
      </c>
      <c r="BQ46" s="1099">
        <v>555665</v>
      </c>
      <c r="BR46" s="1099">
        <v>580996</v>
      </c>
      <c r="BS46" s="1099">
        <v>580985</v>
      </c>
      <c r="BT46" s="1099">
        <v>577466</v>
      </c>
      <c r="BU46" s="1099">
        <v>561454</v>
      </c>
      <c r="BV46" s="1303">
        <v>626200</v>
      </c>
      <c r="BW46" s="1303">
        <v>591546</v>
      </c>
      <c r="BX46" s="1303">
        <v>575344</v>
      </c>
      <c r="BY46" s="1303">
        <v>550053</v>
      </c>
      <c r="BZ46" s="1303">
        <v>491892</v>
      </c>
      <c r="CA46" s="1303">
        <v>477465</v>
      </c>
      <c r="CB46" s="1303">
        <v>478557</v>
      </c>
      <c r="CC46" s="1303">
        <v>472246</v>
      </c>
      <c r="CD46" s="1303">
        <v>473720</v>
      </c>
      <c r="CE46" s="1303">
        <v>486979</v>
      </c>
      <c r="CF46" s="1303">
        <v>498365</v>
      </c>
      <c r="CG46" s="1303">
        <v>532175</v>
      </c>
      <c r="CH46" s="1303">
        <v>443376</v>
      </c>
      <c r="CI46" s="1303">
        <v>387186</v>
      </c>
      <c r="CJ46" s="1303">
        <v>449607</v>
      </c>
      <c r="CK46" s="1303">
        <v>408956</v>
      </c>
      <c r="CL46" s="1303">
        <v>385888</v>
      </c>
      <c r="CM46" s="1303">
        <v>379080</v>
      </c>
      <c r="CN46" s="1303">
        <v>483124</v>
      </c>
      <c r="CO46" s="1303">
        <f>INDEX(B.Diario!46:46,MATCH(CO2,B.Diario!2:2,0))</f>
        <v>377310</v>
      </c>
      <c r="CP46" s="1303">
        <f>INDEX(B.Diario!46:46,MATCH(CP2,B.Diario!2:2,0))</f>
        <v>378555</v>
      </c>
      <c r="CQ46" s="1303">
        <f>INDEX(B.Diario!46:46,MATCH(CQ2,B.Diario!2:2,0))</f>
        <v>486828</v>
      </c>
      <c r="CR46" s="1303">
        <f>INDEX(B.Diario!46:46,MATCH(CR2,B.Diario!2:2,0))</f>
        <v>440826</v>
      </c>
      <c r="CS46" s="1303">
        <f>INDEX(B.Diario!46:46,MATCH(CS2,B.Diario!2:2,0))</f>
        <v>482337</v>
      </c>
      <c r="CT46" s="1303">
        <f>INDEX(B.Diario!46:46,MATCH(CT2,B.Diario!2:2,0))</f>
        <v>445629</v>
      </c>
      <c r="CU46" s="1303">
        <f>INDEX(B.Diario!46:46,MATCH(CU2,B.Diario!2:2,0))</f>
        <v>459231</v>
      </c>
      <c r="CV46" s="1303">
        <f>INDEX(B.Diario!46:46,MATCH(CV2,B.Diario!2:2,0))</f>
        <v>398804</v>
      </c>
      <c r="CW46" s="1303">
        <f>INDEX(B.Diario!46:46,MATCH(CW2,B.Diario!2:2,0))</f>
        <v>424456</v>
      </c>
      <c r="CX46" s="1303">
        <f>INDEX(B.Diario!46:46,MATCH(CX2,B.Diario!2:2,0))</f>
        <v>414669</v>
      </c>
      <c r="CY46" s="1303">
        <f>INDEX(B.Diario!46:46,MATCH(CY2,B.Diario!2:2,0))</f>
        <v>511449</v>
      </c>
      <c r="CZ46" s="1303">
        <f>INDEX(B.Diario!46:46,MATCH(CZ2,B.Diario!2:2,0))</f>
        <v>486428</v>
      </c>
      <c r="DA46" s="1303">
        <f>INDEX(B.Diario!46:46,MATCH(DA2,B.Diario!2:2,0))</f>
        <v>473696</v>
      </c>
      <c r="DB46" s="1303">
        <f>INDEX(B.Diario!46:46,MATCH(DB2,B.Diario!2:2,0))</f>
        <v>426366</v>
      </c>
      <c r="DC46" s="1303">
        <f>INDEX(B.Diario!46:46,MATCH(DC2,B.Diario!2:2,0))</f>
        <v>531343</v>
      </c>
      <c r="DD46" s="1303">
        <f>INDEX(B.Diario!46:46,MATCH(DD2,B.Diario!2:2,0))</f>
        <v>529837</v>
      </c>
      <c r="DE46" s="1303">
        <f>INDEX(B.Diario!46:46,MATCH(DE2,B.Diario!2:2,0))</f>
        <v>529837</v>
      </c>
      <c r="DF46" s="1303">
        <f>INDEX(B.Diario!46:46,MATCH(DF2,B.Diario!2:2,0))</f>
        <v>460510</v>
      </c>
      <c r="DG46" s="1303">
        <f>INDEX(B.Diario!46:46,MATCH(DG2,B.Diario!2:2,0))</f>
        <v>508319</v>
      </c>
      <c r="DH46" s="1303">
        <f>INDEX(B.Diario!46:46,MATCH(DH2,B.Diario!2:2,0))</f>
        <v>528413</v>
      </c>
      <c r="DI46" s="1303">
        <f>INDEX(B.Diario!46:46,MATCH(DI2,B.Diario!2:2,0))</f>
        <v>472439</v>
      </c>
      <c r="DJ46" s="1303">
        <f>INDEX(B.Diario!46:46,MATCH(DJ2,B.Diario!2:2,0))</f>
        <v>492364</v>
      </c>
      <c r="DK46" s="1303">
        <f>INDEX(B.Diario!46:46,MATCH(DK2,B.Diario!2:2,0))</f>
        <v>511722</v>
      </c>
      <c r="DL46" s="1303">
        <f>INDEX(B.Diario!46:46,MATCH(DL2,B.Diario!2:2,0))</f>
        <v>538596</v>
      </c>
      <c r="DM46" s="1303">
        <f>INDEX(B.Diario!46:46,MATCH(DM2,B.Diario!2:2,0))</f>
        <v>523441</v>
      </c>
      <c r="DN46" s="1303">
        <f>INDEX(B.Diario!46:46,MATCH(DN2,B.Diario!2:2,0))</f>
        <v>538680</v>
      </c>
      <c r="DO46" s="1303">
        <f>INDEX(B.Diario!46:46,MATCH(DO2,B.Diario!2:2,0))</f>
        <v>502425</v>
      </c>
      <c r="DP46" s="1303">
        <f>INDEX(B.Diario!46:46,MATCH(DP2,B.Diario!2:2,0))</f>
        <v>442101</v>
      </c>
      <c r="DQ46" s="1303">
        <f>INDEX(B.Diario!46:46,MATCH(DQ2,B.Diario!2:2,0))</f>
        <v>430573</v>
      </c>
      <c r="DR46" s="1303">
        <f>INDEX(B.Diario!46:46,MATCH(DR2,B.Diario!2:2,0))</f>
        <v>407513</v>
      </c>
      <c r="DS46" s="1303">
        <f>INDEX(B.Diario!46:46,MATCH(DS2,B.Diario!2:2,0))</f>
        <v>402593</v>
      </c>
      <c r="DT46" s="1303">
        <f>INDEX(B.Diario!46:46,MATCH(DT2,B.Diario!2:2,0))</f>
        <v>487661</v>
      </c>
      <c r="DU46" s="1303">
        <f>INDEX(B.Diario!46:46,MATCH(DU2,B.Diario!2:2,0))</f>
        <v>498544</v>
      </c>
      <c r="DV46" s="1303">
        <f>INDEX(B.Diario!46:46,MATCH(DV2,B.Diario!2:2,0))</f>
        <v>443685</v>
      </c>
      <c r="DW46" s="1303">
        <f>INDEX(B.Diario!46:46,MATCH(DW2,B.Diario!2:2,0))</f>
        <v>504474</v>
      </c>
      <c r="DX46" s="1303">
        <f>INDEX(B.Diario!46:46,MATCH(DX2,B.Diario!2:2,0))</f>
        <v>520263</v>
      </c>
      <c r="DY46" s="1303">
        <f>INDEX(B.Diario!46:46,MATCH(DY2,B.Diario!2:2,0))</f>
        <v>507831</v>
      </c>
      <c r="DZ46" s="1303">
        <f>INDEX(B.Diario!46:46,MATCH(DZ2,B.Diario!2:2,0))</f>
        <v>457805</v>
      </c>
      <c r="EA46" s="1303">
        <f>INDEX(B.Diario!46:46,MATCH(EA2,B.Diario!2:2,0))</f>
        <v>391495</v>
      </c>
      <c r="EB46" s="1303">
        <f>INDEX(B.Diario!46:46,MATCH(EB2,B.Diario!2:2,0))</f>
        <v>438561</v>
      </c>
      <c r="EC46" s="1303">
        <f>INDEX(B.Diario!46:46,MATCH(EC2,B.Diario!2:2,0))</f>
        <v>484502</v>
      </c>
      <c r="ED46" s="1303">
        <f>INDEX(B.Diario!46:46,MATCH(ED2,B.Diario!2:2,0))</f>
        <v>497147</v>
      </c>
      <c r="EE46" s="1303">
        <f>INDEX(B.Diario!46:46,MATCH(EE2,B.Diario!2:2,0))</f>
        <v>489343</v>
      </c>
      <c r="EF46" s="1303">
        <f>INDEX(B.Diario!46:46,MATCH(EF2,B.Diario!2:2,0))</f>
        <v>370461</v>
      </c>
      <c r="EG46" s="1303">
        <f>INDEX(B.Diario!46:46,MATCH(EG2,B.Diario!2:2,0))</f>
        <v>370461</v>
      </c>
      <c r="EH46" s="1303">
        <f>INDEX(B.Diario!46:46,MATCH(EH2,B.Diario!2:2,0))</f>
        <v>326853</v>
      </c>
      <c r="EI46" s="1303">
        <f>INDEX(B.Diario!46:46,MATCH(EI2,B.Diario!2:2,0))</f>
        <v>433324</v>
      </c>
      <c r="EJ46" s="1303">
        <f>INDEX(B.Diario!46:46,MATCH(EJ2,B.Diario!2:2,0))</f>
        <v>450004</v>
      </c>
      <c r="EK46" s="1303">
        <f>INDEX(B.Diario!46:46,MATCH(EK2,B.Diario!2:2,0))</f>
        <v>492635</v>
      </c>
      <c r="EL46" s="1303">
        <f>INDEX(B.Diario!46:46,MATCH(EL2,B.Diario!2:2,0))</f>
        <v>490654</v>
      </c>
      <c r="EM46" s="1303">
        <f>INDEX(B.Diario!46:46,MATCH(EM2,B.Diario!2:2,0))</f>
        <v>462307</v>
      </c>
      <c r="EN46" s="1303">
        <f>INDEX(B.Diario!46:46,MATCH(EN2,B.Diario!2:2,0))</f>
        <v>465911</v>
      </c>
      <c r="EO46" s="1303">
        <f>INDEX(B.Diario!46:46,MATCH(EO2,B.Diario!2:2,0))</f>
        <v>309338</v>
      </c>
      <c r="EP46" s="1303">
        <f>INDEX(B.Diario!46:46,MATCH(EP2,B.Diario!2:2,0))</f>
        <v>309338</v>
      </c>
      <c r="EQ46" s="1303">
        <f>INDEX(B.Diario!46:46,MATCH(EQ2,B.Diario!2:2,0))</f>
        <v>309338</v>
      </c>
      <c r="ER46" s="1303">
        <f>INDEX(B.Diario!46:46,MATCH(ER2,B.Diario!2:2,0))</f>
        <v>300054</v>
      </c>
      <c r="ES46" s="1303">
        <f>INDEX(B.Diario!46:46,MATCH(ES2,B.Diario!2:2,0))</f>
        <v>375775</v>
      </c>
      <c r="ET46" s="1303">
        <f>INDEX(B.Diario!46:46,MATCH(ET2,B.Diario!2:2,0))</f>
        <v>264502</v>
      </c>
      <c r="EU46" s="1303">
        <f>INDEX(B.Diario!46:46,MATCH(EU2,B.Diario!2:2,0))</f>
        <v>264502</v>
      </c>
      <c r="EV46" s="1303">
        <f>INDEX(B.Diario!46:46,MATCH(EV2,B.Diario!2:2,0))</f>
        <v>264502</v>
      </c>
      <c r="EW46" s="1303">
        <f>INDEX(B.Diario!46:46,MATCH(EW2,B.Diario!2:2,0))</f>
        <v>264502</v>
      </c>
      <c r="EX46" s="1303">
        <f>INDEX(B.Diario!46:46,MATCH(EX2,B.Diario!2:2,0))</f>
        <v>331891</v>
      </c>
      <c r="EY46" s="1303">
        <f>INDEX(B.Diario!46:46,MATCH(EY2,B.Diario!2:2,0))</f>
        <v>321469</v>
      </c>
      <c r="EZ46" s="1303">
        <f>INDEX(B.Diario!46:46,MATCH(EZ2,B.Diario!2:2,0))</f>
        <v>365403</v>
      </c>
      <c r="FA46" s="1303">
        <f>INDEX(B.Diario!46:46,MATCH(FA2,B.Diario!2:2,0))</f>
        <v>402719</v>
      </c>
      <c r="FB46" s="1303">
        <f>INDEX(B.Diario!46:46,MATCH(FB2,B.Diario!2:2,0))</f>
        <v>466803</v>
      </c>
      <c r="FC46" s="1303">
        <f>INDEX(B.Diario!46:46,MATCH(FC2,B.Diario!2:2,0))</f>
        <v>480187</v>
      </c>
      <c r="FD46" s="1303">
        <f>INDEX(B.Diario!46:46,MATCH(FD2,B.Diario!2:2,0))</f>
        <v>476461</v>
      </c>
      <c r="FE46" s="1303">
        <f>INDEX(B.Diario!46:46,MATCH(FE2,B.Diario!2:2,0))</f>
        <v>514727</v>
      </c>
      <c r="FF46" s="1303">
        <f>INDEX(B.Diario!46:46,MATCH(FF2,B.Diario!2:2,0))</f>
        <v>466025</v>
      </c>
      <c r="FG46" s="1303">
        <f>INDEX(B.Diario!46:46,MATCH(FG2,B.Diario!2:2,0))</f>
        <v>412635</v>
      </c>
      <c r="FH46" s="1303">
        <f>INDEX(B.Diario!46:46,MATCH(FH2,B.Diario!2:2,0))</f>
        <v>456242</v>
      </c>
      <c r="FI46" s="1303">
        <f>INDEX(B.Diario!46:46,MATCH(FI2,B.Diario!2:2,0))</f>
        <v>461617</v>
      </c>
      <c r="FJ46" s="1303">
        <f>INDEX(B.Diario!46:46,MATCH(FJ2,B.Diario!2:2,0))</f>
        <v>311772</v>
      </c>
      <c r="FK46" s="1303">
        <f>INDEX(B.Diario!46:46,MATCH(FK2,B.Diario!2:2,0))</f>
        <v>360083</v>
      </c>
      <c r="FL46" s="1303">
        <f>INDEX(B.Diario!46:46,MATCH(FL2,B.Diario!2:2,0))</f>
        <v>416579</v>
      </c>
      <c r="FM46" s="1303">
        <f>INDEX(B.Diario!46:46,MATCH(FM2,B.Diario!2:2,0))</f>
        <v>430165</v>
      </c>
      <c r="FN46" s="1303">
        <f>INDEX(B.Diario!46:46,MATCH(FN2,B.Diario!2:2,0))</f>
        <v>415467</v>
      </c>
      <c r="FO46" s="1303">
        <f>INDEX(B.Diario!46:46,MATCH(FO2,B.Diario!2:2,0))</f>
        <v>454360</v>
      </c>
      <c r="FP46" s="1303">
        <f>INDEX(B.Diario!46:46,MATCH(FP2,B.Diario!2:2,0))</f>
        <v>552409</v>
      </c>
      <c r="FQ46" s="1303">
        <f>INDEX(B.Diario!46:46,MATCH(FQ2,B.Diario!2:2,0))</f>
        <v>509212</v>
      </c>
      <c r="FR46" s="1303">
        <f>INDEX(B.Diario!46:46,MATCH(FR2,B.Diario!2:2,0))</f>
        <v>475422</v>
      </c>
      <c r="FS46" s="1303">
        <f>INDEX(B.Diario!46:46,MATCH(FS2,B.Diario!2:2,0))</f>
        <v>424577</v>
      </c>
      <c r="FT46" s="1303">
        <f>INDEX(B.Diario!46:46,MATCH(FT2,B.Diario!2:2,0))</f>
        <v>444107</v>
      </c>
      <c r="FU46" s="1303">
        <f>INDEX(B.Diario!46:46,MATCH(FU2,B.Diario!2:2,0))</f>
        <v>449986</v>
      </c>
      <c r="FV46" s="1303">
        <f>INDEX(B.Diario!46:46,MATCH(FV2,B.Diario!2:2,0))</f>
        <v>455907</v>
      </c>
      <c r="FW46" s="1303">
        <f>INDEX(B.Diario!46:46,MATCH(FW2,B.Diario!2:2,0))</f>
        <v>492568</v>
      </c>
      <c r="FX46" s="1303">
        <f>INDEX(B.Diario!46:46,MATCH(FX2,B.Diario!2:2,0))</f>
        <v>386178</v>
      </c>
      <c r="FY46" s="1303">
        <f>INDEX(B.Diario!46:46,MATCH(FY2,B.Diario!2:2,0))</f>
        <v>386798</v>
      </c>
      <c r="FZ46" s="1303">
        <f>INDEX(B.Diario!46:46,MATCH(FZ2,B.Diario!2:2,0))</f>
        <v>405878</v>
      </c>
      <c r="GA46" s="1303">
        <f>INDEX(B.Diario!46:46,MATCH(GA2,B.Diario!2:2,0))</f>
        <v>422631</v>
      </c>
      <c r="GB46" s="1303">
        <f>INDEX(B.Diario!46:46,MATCH(GB2,B.Diario!2:2,0))</f>
        <v>484457</v>
      </c>
      <c r="GC46" s="1303">
        <f>INDEX(B.Diario!46:46,MATCH(GC2,B.Diario!2:2,0))</f>
        <v>434597</v>
      </c>
      <c r="GD46" s="1303">
        <f>INDEX(B.Diario!46:46,MATCH(GD2,B.Diario!2:2,0))</f>
        <v>504034</v>
      </c>
      <c r="GE46" s="1303">
        <f>INDEX(B.Diario!46:46,MATCH(GE2,B.Diario!2:2,0))</f>
        <v>454351</v>
      </c>
      <c r="GF46" s="1303">
        <f>INDEX(B.Diario!46:46,MATCH(GF2,B.Diario!2:2,0))</f>
        <v>434043</v>
      </c>
      <c r="GG46" s="1303">
        <f>INDEX(B.Diario!46:46,MATCH(GG2,B.Diario!2:2,0))</f>
        <v>493825</v>
      </c>
      <c r="GH46" s="1303">
        <f>INDEX(B.Diario!46:46,MATCH(GH2,B.Diario!2:2,0))</f>
        <v>497065</v>
      </c>
      <c r="GI46" s="1303">
        <f>INDEX(B.Diario!46:46,MATCH(GI2,B.Diario!2:2,0))</f>
        <v>261743</v>
      </c>
      <c r="GJ46" s="1303">
        <f>INDEX(B.Diario!46:46,MATCH(GJ2,B.Diario!2:2,0))</f>
        <v>409153</v>
      </c>
      <c r="GK46" s="1303">
        <f>INDEX(B.Diario!46:46,MATCH(GK2,B.Diario!2:2,0))</f>
        <v>479253</v>
      </c>
      <c r="GL46" s="1303">
        <f>INDEX(B.Diario!46:46,MATCH(GL2,B.Diario!2:2,0))</f>
        <v>537682</v>
      </c>
      <c r="GM46" s="1303">
        <f>INDEX(B.Diario!46:46,MATCH(GM2,B.Diario!2:2,0))</f>
        <v>405409</v>
      </c>
      <c r="GN46" s="1303">
        <f>INDEX(B.Diario!46:46,MATCH(GN2,B.Diario!2:2,0))</f>
        <v>458667</v>
      </c>
      <c r="GO46" s="1303">
        <f>INDEX(B.Diario!46:46,MATCH(GO2,B.Diario!2:2,0))</f>
        <v>447219</v>
      </c>
      <c r="GP46" s="1303">
        <f>INDEX(B.Diario!46:46,MATCH(GP2,B.Diario!2:2,0))</f>
        <v>400956</v>
      </c>
      <c r="GQ46" s="1303">
        <f>INDEX(B.Diario!46:46,MATCH(GQ2,B.Diario!2:2,0))</f>
        <v>493698</v>
      </c>
      <c r="GR46" s="1303">
        <f>INDEX(B.Diario!46:46,MATCH(GR2,B.Diario!2:2,0))</f>
        <v>590132</v>
      </c>
      <c r="GS46" s="1303">
        <f>INDEX(B.Diario!46:46,MATCH(GS2,B.Diario!2:2,0))</f>
        <v>595932</v>
      </c>
      <c r="GT46" s="1303">
        <f>INDEX(B.Diario!46:46,MATCH(GT2,B.Diario!2:2,0))</f>
        <v>499884</v>
      </c>
      <c r="GU46" s="1303">
        <f>INDEX(B.Diario!46:46,MATCH(GU2,B.Diario!2:2,0))</f>
        <v>304517</v>
      </c>
      <c r="GV46" s="1303">
        <f>INDEX(B.Diario!46:46,MATCH(GV2,B.Diario!2:2,0))</f>
        <v>240507</v>
      </c>
      <c r="GW46" s="1303">
        <f>INDEX(B.Diario!46:46,MATCH(GW2,B.Diario!2:2,0))</f>
        <v>441357</v>
      </c>
      <c r="GX46" s="1303">
        <f>INDEX(B.Diario!46:46,MATCH(GX2,B.Diario!2:2,0))</f>
        <v>591977</v>
      </c>
      <c r="GY46" s="1303">
        <f>INDEX(B.Diario!46:46,MATCH(GY2,B.Diario!2:2,0))</f>
        <v>719188</v>
      </c>
      <c r="GZ46" s="1303">
        <f>INDEX(B.Diario!46:46,MATCH(GZ2,B.Diario!2:2,0))</f>
        <v>718039</v>
      </c>
      <c r="HA46" s="1303"/>
      <c r="HB46" s="1303"/>
      <c r="HC46" s="1303"/>
      <c r="HD46" s="1303"/>
      <c r="HE46" s="1303"/>
      <c r="HF46" s="1303"/>
    </row>
    <row r="47" spans="1:214" x14ac:dyDescent="0.25">
      <c r="A47" s="423">
        <f t="shared" si="71"/>
        <v>46</v>
      </c>
      <c r="B47" s="77">
        <f>B.Diario!B47</f>
        <v>0</v>
      </c>
      <c r="C47" s="66"/>
      <c r="D47" s="66"/>
      <c r="E47" s="437">
        <v>179900</v>
      </c>
      <c r="F47" s="437"/>
      <c r="G47" s="437"/>
      <c r="H47" s="437"/>
      <c r="I47" s="437"/>
      <c r="J47" s="437"/>
      <c r="K47" s="437"/>
      <c r="L47" s="441"/>
      <c r="N47" s="464"/>
      <c r="O47" s="477"/>
      <c r="R47" s="542"/>
      <c r="S47" s="584"/>
      <c r="U47" s="596"/>
      <c r="W47" s="624"/>
      <c r="X47" s="630"/>
      <c r="Y47" s="636"/>
      <c r="Z47" s="671"/>
      <c r="AA47" s="648"/>
      <c r="AB47" s="700"/>
      <c r="AC47" s="713"/>
      <c r="AD47" s="735"/>
      <c r="AE47" s="742"/>
      <c r="AF47" s="749"/>
      <c r="AG47"/>
      <c r="AH47" s="779"/>
      <c r="AI47" s="792"/>
      <c r="AK47" s="832"/>
      <c r="AL47" s="832"/>
      <c r="AM47" s="793"/>
      <c r="AN47"/>
      <c r="AO47" s="875"/>
      <c r="AP47" s="875"/>
      <c r="AQ47"/>
      <c r="AR47" s="882"/>
      <c r="AS47" s="896"/>
      <c r="AT47" s="909"/>
      <c r="AU47" s="940"/>
      <c r="AV47" s="954"/>
      <c r="AX47" s="1010"/>
      <c r="AY47" s="1017"/>
      <c r="AZ47" s="1038"/>
      <c r="BA47" s="1052"/>
      <c r="BB47" s="1100"/>
      <c r="BC47" s="1106"/>
      <c r="BD47" s="1112"/>
      <c r="BE47" s="1147"/>
      <c r="BF47" s="1154"/>
      <c r="BG47" s="83"/>
      <c r="BH47" s="1169"/>
      <c r="BI47" s="1200"/>
      <c r="BJ47" s="1200"/>
      <c r="BK47" s="1200"/>
      <c r="BL47" s="1200"/>
      <c r="BM47" s="1200"/>
      <c r="BN47" s="1200"/>
      <c r="BO47" s="1200"/>
      <c r="BP47" s="1241"/>
      <c r="BQ47" s="1241"/>
      <c r="BR47" s="1241"/>
      <c r="BS47" s="1241"/>
      <c r="BT47" s="1241"/>
      <c r="BU47" s="1241"/>
      <c r="BV47" s="1241"/>
      <c r="BW47" s="1296"/>
      <c r="BX47" s="83"/>
      <c r="BY47" s="83"/>
      <c r="BZ47" s="83"/>
      <c r="CA47" s="83"/>
      <c r="CB47" s="83"/>
      <c r="CC47" s="1306"/>
      <c r="CD47" s="1376"/>
      <c r="CE47" s="1389"/>
      <c r="CF47" s="1403"/>
      <c r="CG47" s="1417"/>
      <c r="CH47" s="1431"/>
      <c r="CI47" s="1445"/>
      <c r="CJ47" s="1459"/>
      <c r="CK47" s="1484"/>
      <c r="CL47" s="1484"/>
      <c r="CM47" s="1484"/>
      <c r="CN47" s="1499"/>
      <c r="CO47" s="1506"/>
      <c r="CP47" s="1513"/>
      <c r="CQ47" s="1527"/>
      <c r="CR47" s="1563"/>
      <c r="CS47" s="1578"/>
      <c r="CT47" s="1578"/>
      <c r="CU47" s="1578"/>
      <c r="CV47" s="1613"/>
      <c r="CW47" s="1606"/>
      <c r="CX47" s="1606"/>
      <c r="CY47" s="1627"/>
      <c r="CZ47" s="1627"/>
      <c r="DA47" s="1627"/>
      <c r="DB47" s="1627"/>
      <c r="DC47" s="1627"/>
      <c r="DD47" s="1627"/>
      <c r="DE47" s="1656"/>
      <c r="DF47" s="1685"/>
      <c r="DG47" s="1685"/>
      <c r="DH47" s="1685"/>
      <c r="DI47" s="1692"/>
      <c r="DJ47" s="1692"/>
      <c r="DK47" s="1692"/>
      <c r="DL47" s="1692"/>
      <c r="DM47"/>
      <c r="DN47"/>
      <c r="DO47"/>
      <c r="DP47"/>
      <c r="DQ47" s="1793"/>
      <c r="DR47" s="1793"/>
      <c r="DS47" s="1793"/>
      <c r="DT47" s="1793"/>
      <c r="DU47" s="1793"/>
      <c r="DV47" s="1793"/>
      <c r="DW47" s="1800"/>
      <c r="DX47" s="1800"/>
      <c r="DY47" s="1800"/>
      <c r="DZ47" s="1800"/>
      <c r="EA47" s="83"/>
      <c r="EB47" s="83"/>
      <c r="EC47" s="83"/>
      <c r="ED47" s="83"/>
      <c r="EE47" s="83"/>
      <c r="EF47" s="83"/>
      <c r="EG47" s="1821"/>
      <c r="EH47" s="1889"/>
      <c r="EI47" s="1889"/>
      <c r="EJ47" s="1889"/>
      <c r="EK47" s="1896"/>
      <c r="EL47" s="1896"/>
      <c r="EM47" s="1896"/>
      <c r="EN47" s="1896"/>
      <c r="EO47" s="1936"/>
      <c r="EP47" s="1943"/>
      <c r="EQ47" s="1943"/>
      <c r="ER47" s="83"/>
      <c r="ES47" s="83"/>
      <c r="ET47" s="83"/>
      <c r="EU47" s="83"/>
      <c r="EV47" s="1966"/>
      <c r="EW47" s="1966"/>
      <c r="EX47" s="1966"/>
      <c r="EY47" s="1973"/>
      <c r="EZ47" s="1973"/>
      <c r="FA47" s="1973"/>
      <c r="FB47" s="1973"/>
      <c r="FC47" s="2015"/>
      <c r="FD47" s="2015"/>
      <c r="FE47" s="2015"/>
      <c r="FF47" s="2022"/>
      <c r="FG47" s="2022"/>
      <c r="FH47" s="2022"/>
      <c r="FI47" s="2022"/>
      <c r="FJ47" s="2057"/>
      <c r="FK47" s="2057"/>
      <c r="FL47" s="2057"/>
      <c r="FM47" s="2057"/>
      <c r="FN47" s="2064"/>
      <c r="FO47" s="2064"/>
      <c r="FP47" s="2064"/>
      <c r="FQ47" s="2088"/>
      <c r="FR47" s="2088"/>
      <c r="FS47" s="2088"/>
      <c r="FT47" s="2095"/>
      <c r="FU47" s="2095"/>
      <c r="FV47" s="2095"/>
      <c r="FW47" s="2095"/>
      <c r="FX47" s="2144"/>
      <c r="FY47" s="2144"/>
      <c r="FZ47" s="2144"/>
      <c r="GA47" s="2151"/>
      <c r="GB47" s="2151"/>
      <c r="GC47" s="2151"/>
      <c r="GD47" s="2151"/>
      <c r="GE47" s="2187"/>
      <c r="GF47" s="2187"/>
      <c r="GG47" s="2187"/>
      <c r="GH47" s="2194"/>
      <c r="GI47" s="2194"/>
      <c r="GJ47" s="2194"/>
      <c r="GK47" s="2194"/>
      <c r="GL47" s="2230"/>
      <c r="GM47" s="2230"/>
      <c r="GN47" s="2230"/>
      <c r="GO47" s="2237"/>
      <c r="GP47" s="2237"/>
      <c r="GQ47" s="2237"/>
      <c r="GR47" s="2237"/>
      <c r="GS47" s="2256"/>
      <c r="GT47" s="2256"/>
      <c r="GU47" s="2256"/>
      <c r="GV47" s="2256"/>
      <c r="GW47" s="2256"/>
      <c r="GX47" s="2256"/>
      <c r="GY47"/>
      <c r="GZ47" s="2276"/>
      <c r="HA47" s="2276"/>
      <c r="HB47" s="2276"/>
      <c r="HC47" s="2300"/>
      <c r="HD47" s="2300"/>
      <c r="HE47" s="2300"/>
      <c r="HF47" s="2300"/>
    </row>
    <row r="48" spans="1:214" x14ac:dyDescent="0.25">
      <c r="A48" s="423">
        <f t="shared" si="71"/>
        <v>47</v>
      </c>
      <c r="B48" s="77">
        <f>B.Diario!B48</f>
        <v>0</v>
      </c>
      <c r="C48" s="66"/>
      <c r="D48" s="66"/>
      <c r="E48" s="438">
        <v>0</v>
      </c>
      <c r="F48" s="438">
        <v>128787</v>
      </c>
      <c r="G48" s="438">
        <v>301384</v>
      </c>
      <c r="H48" s="438">
        <v>358845</v>
      </c>
      <c r="I48" s="438">
        <v>457791</v>
      </c>
      <c r="J48" s="438">
        <v>457791</v>
      </c>
      <c r="K48" s="438">
        <v>457791</v>
      </c>
      <c r="L48" s="444">
        <v>545043</v>
      </c>
      <c r="M48" s="440">
        <v>602533</v>
      </c>
      <c r="N48" s="467">
        <v>659930</v>
      </c>
      <c r="O48" s="480">
        <v>659930</v>
      </c>
      <c r="P48" s="512">
        <v>887941</v>
      </c>
      <c r="Q48" s="440">
        <v>1034665</v>
      </c>
      <c r="R48" s="545">
        <v>1034665</v>
      </c>
      <c r="S48" s="587">
        <v>1078304</v>
      </c>
      <c r="T48" s="594">
        <v>1352276</v>
      </c>
      <c r="U48" s="599">
        <v>1623083</v>
      </c>
      <c r="V48" s="594">
        <v>1798539</v>
      </c>
      <c r="W48" s="627">
        <v>2014494</v>
      </c>
      <c r="X48" s="633">
        <v>2014494</v>
      </c>
      <c r="Y48" s="639">
        <v>2014494</v>
      </c>
      <c r="Z48" s="675">
        <v>2058520</v>
      </c>
      <c r="AA48" s="651">
        <v>2325130</v>
      </c>
      <c r="AB48" s="703">
        <v>2623409</v>
      </c>
      <c r="AC48" s="716">
        <v>2839737</v>
      </c>
      <c r="AD48" s="738">
        <v>3187012</v>
      </c>
      <c r="AE48" s="745">
        <v>3187012</v>
      </c>
      <c r="AF48" s="752">
        <v>3187012</v>
      </c>
      <c r="AG48" s="54">
        <v>3657039</v>
      </c>
      <c r="AH48" s="782">
        <v>4272595</v>
      </c>
      <c r="AI48" s="795">
        <v>4534477</v>
      </c>
      <c r="AJ48" s="54">
        <v>4663788</v>
      </c>
      <c r="AK48" s="835">
        <v>4876205</v>
      </c>
      <c r="AL48" s="835">
        <v>4876205</v>
      </c>
      <c r="AM48" s="793">
        <v>4876205</v>
      </c>
      <c r="AN48" s="54">
        <v>5480238</v>
      </c>
      <c r="AO48" s="878">
        <v>6169806</v>
      </c>
      <c r="AP48" s="878">
        <v>6820483</v>
      </c>
      <c r="AQ48" s="54">
        <v>7294393</v>
      </c>
      <c r="AR48" s="885">
        <v>7876422</v>
      </c>
      <c r="AS48" s="899">
        <v>7876422</v>
      </c>
      <c r="AT48" s="912">
        <v>7876422</v>
      </c>
      <c r="AU48" s="943">
        <v>8410311</v>
      </c>
      <c r="AV48" s="957">
        <v>8410311</v>
      </c>
      <c r="AW48" s="440">
        <v>8758544</v>
      </c>
      <c r="AX48" s="1013">
        <v>8758544</v>
      </c>
      <c r="AY48" s="1020">
        <v>9571636</v>
      </c>
      <c r="AZ48" s="1041">
        <v>9571636</v>
      </c>
      <c r="BA48" s="1055">
        <v>9571636</v>
      </c>
      <c r="BB48" s="1103">
        <v>10003270</v>
      </c>
      <c r="BC48" s="1109">
        <v>10003270</v>
      </c>
      <c r="BD48" s="1115">
        <v>10245051</v>
      </c>
      <c r="BE48" s="1150">
        <v>10638948</v>
      </c>
      <c r="BF48" s="1157">
        <v>10944092</v>
      </c>
      <c r="BG48" s="82">
        <v>10944092</v>
      </c>
      <c r="BH48" s="1172">
        <v>10944092</v>
      </c>
      <c r="BI48" s="1203">
        <v>11246096</v>
      </c>
      <c r="BJ48" s="1203">
        <v>11779092</v>
      </c>
      <c r="BK48" s="1203">
        <v>12032583</v>
      </c>
      <c r="BL48" s="1203">
        <v>12242345</v>
      </c>
      <c r="BM48" s="1203">
        <v>12468262</v>
      </c>
      <c r="BN48" s="1203">
        <v>12468262</v>
      </c>
      <c r="BO48" s="1203">
        <v>12468262</v>
      </c>
      <c r="BP48" s="1244">
        <v>12468262</v>
      </c>
      <c r="BQ48" s="1244">
        <v>12468262</v>
      </c>
      <c r="BR48" s="1244">
        <v>12740917</v>
      </c>
      <c r="BS48" s="1244">
        <v>13040095</v>
      </c>
      <c r="BT48" s="1244">
        <v>13231845</v>
      </c>
      <c r="BU48" s="1244">
        <v>13231845</v>
      </c>
      <c r="BV48" s="1244">
        <v>13231845</v>
      </c>
      <c r="BW48" s="1299">
        <v>13592452</v>
      </c>
      <c r="BX48" s="82">
        <v>14234916</v>
      </c>
      <c r="BY48" s="82">
        <v>14911440</v>
      </c>
      <c r="BZ48" s="82">
        <v>15247699</v>
      </c>
      <c r="CA48" s="82">
        <v>15346323</v>
      </c>
      <c r="CB48" s="82">
        <v>15346323</v>
      </c>
      <c r="CC48" s="1309">
        <v>15346323</v>
      </c>
      <c r="CD48" s="1379">
        <v>15391076</v>
      </c>
      <c r="CE48" s="1392">
        <v>15841567</v>
      </c>
      <c r="CF48" s="1406">
        <v>16442458</v>
      </c>
      <c r="CG48" s="1420">
        <v>16585945</v>
      </c>
      <c r="CH48" s="1434">
        <v>16803986</v>
      </c>
      <c r="CI48" s="1448">
        <v>16803986</v>
      </c>
      <c r="CJ48" s="1462">
        <v>16803986</v>
      </c>
      <c r="CK48" s="1487">
        <v>17128483</v>
      </c>
      <c r="CL48" s="1487">
        <v>17246010</v>
      </c>
      <c r="CM48" s="1487">
        <v>17377310</v>
      </c>
      <c r="CN48" s="1502">
        <v>17724856</v>
      </c>
      <c r="CO48" s="1509">
        <v>17955014</v>
      </c>
      <c r="CP48" s="1516">
        <v>17955014</v>
      </c>
      <c r="CQ48" s="1530">
        <v>17955014</v>
      </c>
      <c r="CR48" s="1566">
        <v>18311488</v>
      </c>
      <c r="CS48" s="1581">
        <v>18713430</v>
      </c>
      <c r="CT48" s="1581">
        <v>18758210</v>
      </c>
      <c r="CU48" s="1581">
        <v>19183128</v>
      </c>
      <c r="CV48" s="1616">
        <v>19990869</v>
      </c>
      <c r="CW48" s="1609">
        <v>19990869</v>
      </c>
      <c r="CX48" s="1609">
        <v>19990869</v>
      </c>
      <c r="CY48" s="1630">
        <v>20582788</v>
      </c>
      <c r="CZ48" s="1630">
        <v>21137465</v>
      </c>
      <c r="DA48" s="1630">
        <v>21438720</v>
      </c>
      <c r="DB48" s="1630">
        <v>21905586</v>
      </c>
      <c r="DC48" s="1630">
        <v>22552421</v>
      </c>
      <c r="DD48" s="1630">
        <v>22726112</v>
      </c>
      <c r="DE48" s="1659">
        <v>22726112</v>
      </c>
      <c r="DF48" s="1688">
        <v>23100946</v>
      </c>
      <c r="DG48" s="1688">
        <v>23399130</v>
      </c>
      <c r="DH48" s="1688">
        <v>23610461</v>
      </c>
      <c r="DI48" s="1695">
        <v>24281903</v>
      </c>
      <c r="DJ48" s="1695">
        <v>24714548</v>
      </c>
      <c r="DK48" s="1695">
        <v>24714548</v>
      </c>
      <c r="DL48" s="1695">
        <v>24714548</v>
      </c>
      <c r="DM48" s="54">
        <v>25271320</v>
      </c>
      <c r="DN48" s="54">
        <v>25572001</v>
      </c>
      <c r="DO48" s="54">
        <v>26089209</v>
      </c>
      <c r="DP48" s="54">
        <v>26215295</v>
      </c>
      <c r="DQ48" s="1796">
        <v>26470857</v>
      </c>
      <c r="DR48" s="1796">
        <v>26470857</v>
      </c>
      <c r="DS48" s="1796">
        <v>26470857</v>
      </c>
      <c r="DT48" s="1796">
        <v>26812515</v>
      </c>
      <c r="DU48" s="1796">
        <v>27283916</v>
      </c>
      <c r="DV48" s="1796">
        <v>27815015</v>
      </c>
      <c r="DW48" s="1803">
        <v>28319298</v>
      </c>
      <c r="DX48" s="1803">
        <v>28706428</v>
      </c>
      <c r="DY48" s="1803">
        <v>28706428</v>
      </c>
      <c r="DZ48" s="1803">
        <v>28706428</v>
      </c>
      <c r="EA48" s="82">
        <v>29180503</v>
      </c>
      <c r="EB48" s="82">
        <v>29720697</v>
      </c>
      <c r="EC48" s="82">
        <v>30257897</v>
      </c>
      <c r="ED48" s="82">
        <v>30511142</v>
      </c>
      <c r="EE48" s="82">
        <v>30637468</v>
      </c>
      <c r="EF48" s="82">
        <v>30637468</v>
      </c>
      <c r="EG48" s="1824">
        <v>30637468</v>
      </c>
      <c r="EH48" s="1892">
        <v>30827810</v>
      </c>
      <c r="EI48" s="1892">
        <v>31590734</v>
      </c>
      <c r="EJ48" s="1892">
        <v>31866392</v>
      </c>
      <c r="EK48" s="1899">
        <v>32298674</v>
      </c>
      <c r="EL48" s="1899">
        <v>32862325</v>
      </c>
      <c r="EM48" s="1899">
        <v>32862325</v>
      </c>
      <c r="EN48" s="1899">
        <v>32862325</v>
      </c>
      <c r="EO48" s="1939">
        <v>33326763</v>
      </c>
      <c r="EP48" s="1946">
        <v>33930573</v>
      </c>
      <c r="EQ48" s="1946">
        <v>34711157</v>
      </c>
      <c r="ER48" s="82">
        <v>35095236</v>
      </c>
      <c r="ES48" s="82">
        <v>35483122</v>
      </c>
      <c r="ET48" s="82">
        <v>35483122</v>
      </c>
      <c r="EU48" s="82">
        <v>35483122</v>
      </c>
      <c r="EV48" s="1969">
        <v>35900864</v>
      </c>
      <c r="EW48" s="1969">
        <v>36380989</v>
      </c>
      <c r="EX48" s="1969">
        <v>36380989</v>
      </c>
      <c r="EY48" s="1976">
        <v>36820445</v>
      </c>
      <c r="EZ48" s="1976">
        <v>37259400</v>
      </c>
      <c r="FA48" s="1976">
        <v>37543426</v>
      </c>
      <c r="FB48" s="1976">
        <v>37543426</v>
      </c>
      <c r="FC48" s="2018">
        <v>38034042</v>
      </c>
      <c r="FD48" s="2018">
        <v>38566789</v>
      </c>
      <c r="FE48" s="2018">
        <v>38769671</v>
      </c>
      <c r="FF48" s="2026">
        <v>38898935</v>
      </c>
      <c r="FG48" s="2026">
        <v>39196869</v>
      </c>
      <c r="FH48" s="2026">
        <v>39196869</v>
      </c>
      <c r="FI48" s="2026">
        <v>39196869</v>
      </c>
      <c r="FJ48" s="2060">
        <v>39614545</v>
      </c>
      <c r="FK48" s="2060">
        <v>40249151</v>
      </c>
      <c r="FL48" s="2060">
        <v>40482852</v>
      </c>
      <c r="FM48" s="2060">
        <v>40792831</v>
      </c>
      <c r="FN48" s="2067">
        <v>41288937</v>
      </c>
      <c r="FO48" s="2067">
        <v>41288937</v>
      </c>
      <c r="FP48" s="2067">
        <v>41288937</v>
      </c>
      <c r="FQ48" s="2091">
        <v>41711231</v>
      </c>
      <c r="FR48" s="2091">
        <v>42426570</v>
      </c>
      <c r="FS48" s="2091">
        <v>42545282</v>
      </c>
      <c r="FT48" s="2098">
        <v>42935918</v>
      </c>
      <c r="FU48" s="2098">
        <v>43577164</v>
      </c>
      <c r="FV48" s="2098">
        <v>43577164</v>
      </c>
      <c r="FW48" s="2098">
        <v>43577164</v>
      </c>
      <c r="FX48" s="2147">
        <v>43876674</v>
      </c>
      <c r="FY48" s="2147">
        <v>44262594</v>
      </c>
      <c r="FZ48" s="2147">
        <v>44983219</v>
      </c>
      <c r="GA48" s="2154">
        <v>45413039</v>
      </c>
      <c r="GB48" s="2154">
        <v>45717278</v>
      </c>
      <c r="GC48" s="2154">
        <v>45717278</v>
      </c>
      <c r="GD48" s="2154">
        <v>45717278</v>
      </c>
      <c r="GE48" s="2190">
        <v>45929894</v>
      </c>
      <c r="GF48" s="2190">
        <v>46417871</v>
      </c>
      <c r="GG48" s="2190">
        <v>46417871</v>
      </c>
      <c r="GH48" s="2197">
        <v>46952729</v>
      </c>
      <c r="GI48" s="2197">
        <v>47423160</v>
      </c>
      <c r="GJ48" s="2197">
        <v>47423160</v>
      </c>
      <c r="GK48" s="2197">
        <v>47423160</v>
      </c>
      <c r="GL48" s="2233">
        <v>47804648</v>
      </c>
      <c r="GM48" s="2233">
        <v>48032971</v>
      </c>
      <c r="GN48" s="2233">
        <v>48413747</v>
      </c>
      <c r="GO48" s="2240">
        <v>48714257</v>
      </c>
      <c r="GP48" s="2240">
        <v>48753993</v>
      </c>
      <c r="GQ48" s="2240">
        <v>48753993</v>
      </c>
      <c r="GR48" s="2240">
        <v>48753993</v>
      </c>
      <c r="GS48" s="2259">
        <v>49096840</v>
      </c>
      <c r="GT48" s="2259">
        <v>49593624</v>
      </c>
      <c r="GU48" s="2259">
        <v>49939556</v>
      </c>
      <c r="GV48" s="2259">
        <v>50159423</v>
      </c>
      <c r="GW48" s="2259">
        <v>50285704</v>
      </c>
      <c r="GX48" s="2259">
        <v>50285704</v>
      </c>
      <c r="GY48" s="54">
        <v>50285704</v>
      </c>
      <c r="GZ48" s="2279">
        <v>50499927</v>
      </c>
      <c r="HA48" s="2279">
        <v>51043294</v>
      </c>
      <c r="HB48" s="2279">
        <v>51043294</v>
      </c>
      <c r="HC48" s="2303">
        <v>51433299</v>
      </c>
      <c r="HD48" s="2303">
        <v>52071580</v>
      </c>
      <c r="HE48" s="2303">
        <v>52071580</v>
      </c>
      <c r="HF48" s="2303">
        <v>52071580</v>
      </c>
    </row>
    <row r="49" spans="1:214" x14ac:dyDescent="0.25">
      <c r="A49" s="423">
        <f t="shared" si="71"/>
        <v>48</v>
      </c>
      <c r="B49" s="77">
        <f>B.Diario!B49</f>
        <v>0</v>
      </c>
      <c r="C49" s="66"/>
      <c r="D49" s="66"/>
      <c r="E49" s="438">
        <v>0</v>
      </c>
      <c r="F49" s="438">
        <v>84755</v>
      </c>
      <c r="G49" s="438">
        <v>84755</v>
      </c>
      <c r="H49" s="438">
        <v>147081</v>
      </c>
      <c r="I49" s="438">
        <v>570524</v>
      </c>
      <c r="J49" s="438">
        <v>570524</v>
      </c>
      <c r="K49" s="438">
        <v>570524</v>
      </c>
      <c r="L49" s="444">
        <v>997859</v>
      </c>
      <c r="M49" s="440">
        <v>1464312</v>
      </c>
      <c r="N49" s="467">
        <v>2402641</v>
      </c>
      <c r="O49" s="480">
        <v>2402641</v>
      </c>
      <c r="P49" s="512">
        <v>3356329</v>
      </c>
      <c r="Q49" s="440">
        <v>4021821</v>
      </c>
      <c r="R49" s="545">
        <v>4021821</v>
      </c>
      <c r="S49" s="587">
        <v>4799481</v>
      </c>
      <c r="T49" s="594">
        <v>5274358</v>
      </c>
      <c r="U49" s="599">
        <v>5692262</v>
      </c>
      <c r="V49" s="594">
        <v>6002403</v>
      </c>
      <c r="W49" s="627">
        <v>6498786</v>
      </c>
      <c r="X49" s="633">
        <v>6498786</v>
      </c>
      <c r="Y49" s="639">
        <v>6498786</v>
      </c>
      <c r="Z49" s="675">
        <v>7040643</v>
      </c>
      <c r="AA49" s="651">
        <v>7929803</v>
      </c>
      <c r="AB49" s="703">
        <v>8496629</v>
      </c>
      <c r="AC49" s="716">
        <v>9200114</v>
      </c>
      <c r="AD49" s="738">
        <v>9947686</v>
      </c>
      <c r="AE49" s="745">
        <v>9947686</v>
      </c>
      <c r="AF49" s="752">
        <v>9947686</v>
      </c>
      <c r="AG49" s="54">
        <v>10439616</v>
      </c>
      <c r="AH49" s="782">
        <v>11055475</v>
      </c>
      <c r="AI49" s="795">
        <v>11563234</v>
      </c>
      <c r="AJ49" s="54">
        <v>12255566</v>
      </c>
      <c r="AK49" s="835">
        <v>12576829</v>
      </c>
      <c r="AL49" s="835">
        <v>12576829</v>
      </c>
      <c r="AM49" s="793">
        <v>12576829</v>
      </c>
      <c r="AN49" s="54">
        <v>12744569</v>
      </c>
      <c r="AO49" s="878">
        <v>13106116</v>
      </c>
      <c r="AP49" s="878">
        <v>13184756</v>
      </c>
      <c r="AQ49" s="54">
        <v>13226643</v>
      </c>
      <c r="AR49" s="885">
        <v>13284328</v>
      </c>
      <c r="AS49" s="899">
        <v>13284328</v>
      </c>
      <c r="AT49" s="912">
        <v>13284328</v>
      </c>
      <c r="AU49" s="943">
        <v>13461528</v>
      </c>
      <c r="AV49" s="957">
        <v>13461528</v>
      </c>
      <c r="AW49" s="440">
        <v>13605384</v>
      </c>
      <c r="AX49" s="1013">
        <v>13605384</v>
      </c>
      <c r="AY49" s="1020">
        <v>13900621</v>
      </c>
      <c r="AZ49" s="1041">
        <v>13900621</v>
      </c>
      <c r="BA49" s="1055">
        <v>13900621</v>
      </c>
      <c r="BB49" s="1103">
        <v>13986410</v>
      </c>
      <c r="BC49" s="1109">
        <v>13986410</v>
      </c>
      <c r="BD49" s="1115">
        <v>14222845</v>
      </c>
      <c r="BE49" s="1150">
        <v>14446139</v>
      </c>
      <c r="BF49" s="1157">
        <v>14742523</v>
      </c>
      <c r="BG49" s="82">
        <v>14742523</v>
      </c>
      <c r="BH49" s="1172">
        <v>14742523</v>
      </c>
      <c r="BI49" s="1203">
        <v>14817292</v>
      </c>
      <c r="BJ49" s="1203">
        <v>14937124</v>
      </c>
      <c r="BK49" s="1203">
        <v>14982100</v>
      </c>
      <c r="BL49" s="1203">
        <v>14982100</v>
      </c>
      <c r="BM49" s="1203">
        <v>14987087</v>
      </c>
      <c r="BN49" s="1203">
        <v>14987087</v>
      </c>
      <c r="BO49" s="1203">
        <v>14987087</v>
      </c>
      <c r="BP49" s="1244">
        <v>14987087</v>
      </c>
      <c r="BQ49" s="1244">
        <v>14987087</v>
      </c>
      <c r="BR49" s="1244">
        <v>15072993</v>
      </c>
      <c r="BS49" s="1244">
        <v>15187736</v>
      </c>
      <c r="BT49" s="1244">
        <v>15187736</v>
      </c>
      <c r="BU49" s="1244">
        <v>15187736</v>
      </c>
      <c r="BV49" s="1244">
        <v>15187736</v>
      </c>
      <c r="BW49" s="1299">
        <v>15559296</v>
      </c>
      <c r="BX49" s="82">
        <v>15828556</v>
      </c>
      <c r="BY49" s="82">
        <v>16217445</v>
      </c>
      <c r="BZ49" s="82">
        <v>16768617</v>
      </c>
      <c r="CA49" s="82">
        <v>17035894</v>
      </c>
      <c r="CB49" s="82">
        <v>17035894</v>
      </c>
      <c r="CC49" s="1309">
        <v>17035894</v>
      </c>
      <c r="CD49" s="1379">
        <v>17430295</v>
      </c>
      <c r="CE49" s="1392">
        <v>17927782</v>
      </c>
      <c r="CF49" s="1406">
        <v>18388144</v>
      </c>
      <c r="CG49" s="1420">
        <v>18943652</v>
      </c>
      <c r="CH49" s="1434">
        <v>19296541</v>
      </c>
      <c r="CI49" s="1448">
        <v>19296541</v>
      </c>
      <c r="CJ49" s="1462">
        <v>19296541</v>
      </c>
      <c r="CK49" s="1487">
        <v>19483752</v>
      </c>
      <c r="CL49" s="1487">
        <v>19607346</v>
      </c>
      <c r="CM49" s="1487">
        <v>20072275</v>
      </c>
      <c r="CN49" s="1502">
        <v>20263549</v>
      </c>
      <c r="CO49" s="1509">
        <v>20688659</v>
      </c>
      <c r="CP49" s="1516">
        <v>20688659</v>
      </c>
      <c r="CQ49" s="1530">
        <v>20688659</v>
      </c>
      <c r="CR49" s="1566">
        <v>21005773</v>
      </c>
      <c r="CS49" s="1581">
        <v>21614614</v>
      </c>
      <c r="CT49" s="1581">
        <v>22325088</v>
      </c>
      <c r="CU49" s="1581">
        <v>22325088</v>
      </c>
      <c r="CV49" s="1616">
        <v>22516077</v>
      </c>
      <c r="CW49" s="1609">
        <v>22516077</v>
      </c>
      <c r="CX49" s="1609">
        <v>22516077</v>
      </c>
      <c r="CY49" s="1630">
        <v>22580863</v>
      </c>
      <c r="CZ49" s="1630">
        <v>22703586</v>
      </c>
      <c r="DA49" s="1630">
        <v>22753155</v>
      </c>
      <c r="DB49" s="1630">
        <v>22984542</v>
      </c>
      <c r="DC49" s="1630">
        <v>23409886</v>
      </c>
      <c r="DD49" s="1630">
        <v>23639304</v>
      </c>
      <c r="DE49" s="1659">
        <v>23639304</v>
      </c>
      <c r="DF49" s="1688">
        <v>23817818</v>
      </c>
      <c r="DG49" s="1688">
        <v>23964319</v>
      </c>
      <c r="DH49" s="1688">
        <v>24359803</v>
      </c>
      <c r="DI49" s="1695">
        <v>24480366</v>
      </c>
      <c r="DJ49" s="1695">
        <v>24527162</v>
      </c>
      <c r="DK49" s="1695">
        <v>24527162</v>
      </c>
      <c r="DL49" s="1695">
        <v>24527162</v>
      </c>
      <c r="DM49" s="54">
        <v>24531927</v>
      </c>
      <c r="DN49" s="54">
        <v>24789844</v>
      </c>
      <c r="DO49" s="54">
        <v>24997252</v>
      </c>
      <c r="DP49" s="54">
        <v>25584415</v>
      </c>
      <c r="DQ49" s="1796">
        <v>26366502</v>
      </c>
      <c r="DR49" s="1796">
        <v>26366502</v>
      </c>
      <c r="DS49" s="1796">
        <v>26366502</v>
      </c>
      <c r="DT49" s="1796">
        <v>26811866</v>
      </c>
      <c r="DU49" s="1796">
        <v>27210040</v>
      </c>
      <c r="DV49" s="1796">
        <v>27675970</v>
      </c>
      <c r="DW49" s="1803">
        <v>28186383</v>
      </c>
      <c r="DX49" s="1803">
        <v>28447466</v>
      </c>
      <c r="DY49" s="1803">
        <v>28447466</v>
      </c>
      <c r="DZ49" s="1803">
        <v>28447466</v>
      </c>
      <c r="EA49" s="82">
        <v>28482917</v>
      </c>
      <c r="EB49" s="82">
        <v>28538732</v>
      </c>
      <c r="EC49" s="82">
        <v>28803750</v>
      </c>
      <c r="ED49" s="82">
        <v>28823104</v>
      </c>
      <c r="EE49" s="82">
        <v>28823104</v>
      </c>
      <c r="EF49" s="82">
        <v>28823104</v>
      </c>
      <c r="EG49" s="1824">
        <v>28823104</v>
      </c>
      <c r="EH49" s="1892">
        <v>28823104</v>
      </c>
      <c r="EI49" s="1892">
        <v>29020934</v>
      </c>
      <c r="EJ49" s="1892">
        <v>29170793</v>
      </c>
      <c r="EK49" s="1899">
        <v>29428279</v>
      </c>
      <c r="EL49" s="1899">
        <v>29605837</v>
      </c>
      <c r="EM49" s="1899">
        <v>29605837</v>
      </c>
      <c r="EN49" s="1899">
        <v>29605837</v>
      </c>
      <c r="EO49" s="1939">
        <v>29851676</v>
      </c>
      <c r="EP49" s="1946">
        <v>30129180</v>
      </c>
      <c r="EQ49" s="1946">
        <v>30272832</v>
      </c>
      <c r="ER49" s="82">
        <v>30272832</v>
      </c>
      <c r="ES49" s="82">
        <v>30915324</v>
      </c>
      <c r="ET49" s="82">
        <v>31399670</v>
      </c>
      <c r="EU49" s="82">
        <v>31399670</v>
      </c>
      <c r="EV49" s="1969">
        <v>31815535</v>
      </c>
      <c r="EW49" s="1969">
        <v>32219532</v>
      </c>
      <c r="EX49" s="1969">
        <v>32219532</v>
      </c>
      <c r="EY49" s="1976">
        <v>32556707</v>
      </c>
      <c r="EZ49" s="1976">
        <v>32997549</v>
      </c>
      <c r="FA49" s="1976">
        <v>33688267</v>
      </c>
      <c r="FB49" s="1976">
        <v>33688267</v>
      </c>
      <c r="FC49" s="2018">
        <v>33978264</v>
      </c>
      <c r="FD49" s="2018">
        <v>34431818</v>
      </c>
      <c r="FE49" s="2018">
        <v>34535426</v>
      </c>
      <c r="FF49" s="2026">
        <v>34625163</v>
      </c>
      <c r="FG49" s="2026">
        <v>34766650</v>
      </c>
      <c r="FH49" s="2026">
        <v>34766650</v>
      </c>
      <c r="FI49" s="2026">
        <v>34766650</v>
      </c>
      <c r="FJ49" s="2060">
        <v>34927874</v>
      </c>
      <c r="FK49" s="2060">
        <v>35040456</v>
      </c>
      <c r="FL49" s="2060">
        <v>35177009</v>
      </c>
      <c r="FM49" s="2060">
        <v>35421818</v>
      </c>
      <c r="FN49" s="2067">
        <v>35526619</v>
      </c>
      <c r="FO49" s="2067">
        <v>35526619</v>
      </c>
      <c r="FP49" s="2067">
        <v>35526619</v>
      </c>
      <c r="FQ49" s="2091">
        <v>35944973</v>
      </c>
      <c r="FR49" s="2091">
        <v>35990078</v>
      </c>
      <c r="FS49" s="2091">
        <v>36260881</v>
      </c>
      <c r="FT49" s="2098">
        <v>36260881</v>
      </c>
      <c r="FU49" s="2098">
        <v>36295763</v>
      </c>
      <c r="FV49" s="2098">
        <v>36295763</v>
      </c>
      <c r="FW49" s="2098">
        <v>36295763</v>
      </c>
      <c r="FX49" s="2147">
        <v>36661506</v>
      </c>
      <c r="FY49" s="2147">
        <v>37208709</v>
      </c>
      <c r="FZ49" s="2147">
        <v>37511012</v>
      </c>
      <c r="GA49" s="2154">
        <v>38016876</v>
      </c>
      <c r="GB49" s="2154">
        <v>38295970</v>
      </c>
      <c r="GC49" s="2154">
        <v>38295970</v>
      </c>
      <c r="GD49" s="2154">
        <v>38295970</v>
      </c>
      <c r="GE49" s="2190">
        <v>38509706</v>
      </c>
      <c r="GF49" s="2190">
        <v>38934686</v>
      </c>
      <c r="GG49" s="2190">
        <v>38934686</v>
      </c>
      <c r="GH49" s="2197">
        <v>39121691</v>
      </c>
      <c r="GI49" s="2197">
        <v>39442152</v>
      </c>
      <c r="GJ49" s="2197">
        <v>39442152</v>
      </c>
      <c r="GK49" s="2197">
        <v>39442152</v>
      </c>
      <c r="GL49" s="2233">
        <v>39499775</v>
      </c>
      <c r="GM49" s="2233">
        <v>39504812</v>
      </c>
      <c r="GN49" s="2233">
        <v>39504812</v>
      </c>
      <c r="GO49" s="2240">
        <v>39613950</v>
      </c>
      <c r="GP49" s="2240">
        <v>39683408</v>
      </c>
      <c r="GQ49" s="2240">
        <v>39683408</v>
      </c>
      <c r="GR49" s="2240">
        <v>39683408</v>
      </c>
      <c r="GS49" s="2259">
        <v>40043510</v>
      </c>
      <c r="GT49" s="2259">
        <v>40308787</v>
      </c>
      <c r="GU49" s="2259">
        <v>40609444</v>
      </c>
      <c r="GV49" s="2259">
        <v>40857836</v>
      </c>
      <c r="GW49" s="2259">
        <v>41138647</v>
      </c>
      <c r="GX49" s="2259">
        <v>41138647</v>
      </c>
      <c r="GY49" s="54">
        <v>41138647</v>
      </c>
      <c r="GZ49" s="2279">
        <v>41440332</v>
      </c>
      <c r="HA49" s="2279">
        <v>41783912</v>
      </c>
      <c r="HB49" s="2279">
        <v>41783912</v>
      </c>
      <c r="HC49" s="2303">
        <v>42135768</v>
      </c>
      <c r="HD49" s="2303">
        <v>42456925</v>
      </c>
      <c r="HE49" s="2303">
        <v>42456925</v>
      </c>
      <c r="HF49" s="2303">
        <v>42456925</v>
      </c>
    </row>
    <row r="50" spans="1:214" x14ac:dyDescent="0.25">
      <c r="A50" s="423">
        <f t="shared" si="71"/>
        <v>49</v>
      </c>
      <c r="B50" s="77">
        <f>B.Diario!B50</f>
        <v>0</v>
      </c>
      <c r="C50" s="66"/>
      <c r="D50" s="66"/>
      <c r="E50" s="437">
        <v>1423840</v>
      </c>
      <c r="F50" s="437"/>
      <c r="G50" s="437"/>
      <c r="H50" s="437"/>
      <c r="I50" s="437"/>
      <c r="J50" s="437"/>
      <c r="K50" s="437"/>
      <c r="L50" s="441"/>
      <c r="N50" s="464"/>
      <c r="O50" s="477"/>
      <c r="R50" s="542"/>
      <c r="S50" s="584"/>
      <c r="U50" s="596"/>
      <c r="W50" s="624"/>
      <c r="X50" s="630"/>
      <c r="Y50" s="636"/>
      <c r="Z50" s="671"/>
      <c r="AA50" s="648"/>
      <c r="AB50" s="700"/>
      <c r="AC50" s="713"/>
      <c r="AD50" s="735"/>
      <c r="AE50" s="742"/>
      <c r="AF50" s="749"/>
      <c r="AG50"/>
      <c r="AH50" s="779"/>
      <c r="AI50" s="792"/>
      <c r="AK50" s="832"/>
      <c r="AL50" s="832"/>
      <c r="AM50" s="793"/>
      <c r="AN50"/>
      <c r="AO50" s="875"/>
      <c r="AP50" s="875"/>
      <c r="AQ50"/>
      <c r="AR50" s="882"/>
      <c r="AS50" s="896"/>
      <c r="AT50" s="909"/>
      <c r="AU50" s="940"/>
      <c r="AV50" s="954"/>
      <c r="AX50" s="1010"/>
      <c r="AY50" s="1017"/>
      <c r="AZ50" s="1038"/>
      <c r="BA50" s="1052"/>
      <c r="BB50" s="1100"/>
      <c r="BC50" s="1106"/>
      <c r="BD50" s="1112"/>
      <c r="BE50" s="1147"/>
      <c r="BF50" s="1154"/>
      <c r="BG50" s="83"/>
      <c r="BH50" s="1169"/>
      <c r="BI50" s="1200"/>
      <c r="BJ50" s="1200"/>
      <c r="BK50" s="1200"/>
      <c r="BL50" s="1200"/>
      <c r="BM50" s="1200"/>
      <c r="BN50" s="1200"/>
      <c r="BO50" s="1200"/>
      <c r="BP50" s="1241"/>
      <c r="BQ50" s="1241"/>
      <c r="BR50" s="1241"/>
      <c r="BS50" s="1241"/>
      <c r="BT50" s="1241"/>
      <c r="BU50" s="1241"/>
      <c r="BV50" s="1241"/>
      <c r="BW50" s="1296"/>
      <c r="BX50" s="83"/>
      <c r="BY50" s="83"/>
      <c r="BZ50" s="83"/>
      <c r="CA50" s="83"/>
      <c r="CB50" s="83"/>
      <c r="CC50" s="1306"/>
      <c r="CD50" s="1376"/>
      <c r="CE50" s="1389"/>
      <c r="CF50" s="1403"/>
      <c r="CG50" s="1417"/>
      <c r="CH50" s="1431"/>
      <c r="CI50" s="1445"/>
      <c r="CJ50" s="1459"/>
      <c r="CK50" s="1484"/>
      <c r="CL50" s="1484"/>
      <c r="CM50" s="1484"/>
      <c r="CN50" s="1499"/>
      <c r="CO50" s="1506"/>
      <c r="CP50" s="1513"/>
      <c r="CQ50" s="1527"/>
      <c r="CR50" s="1563"/>
      <c r="CS50" s="1578"/>
      <c r="CT50" s="1578"/>
      <c r="CU50" s="1578"/>
      <c r="CV50" s="1613"/>
      <c r="CW50" s="1606"/>
      <c r="CX50" s="1606"/>
      <c r="CY50" s="1627"/>
      <c r="CZ50" s="1627"/>
      <c r="DA50" s="1627"/>
      <c r="DB50" s="1627"/>
      <c r="DC50" s="1627"/>
      <c r="DD50" s="1627"/>
      <c r="DE50" s="1656"/>
      <c r="DF50" s="1685"/>
      <c r="DG50" s="1685"/>
      <c r="DH50" s="1685"/>
      <c r="DI50" s="1692"/>
      <c r="DJ50" s="1692"/>
      <c r="DK50" s="1692"/>
      <c r="DL50" s="1692"/>
      <c r="DM50"/>
      <c r="DN50"/>
      <c r="DO50"/>
      <c r="DP50"/>
      <c r="DQ50" s="1793"/>
      <c r="DR50" s="1793"/>
      <c r="DS50" s="1793"/>
      <c r="DT50" s="1793"/>
      <c r="DU50" s="1793"/>
      <c r="DV50" s="1793"/>
      <c r="DW50" s="1800"/>
      <c r="DX50" s="1800"/>
      <c r="DY50" s="1800"/>
      <c r="DZ50" s="1800"/>
      <c r="EA50" s="83"/>
      <c r="EB50" s="83"/>
      <c r="EC50" s="83"/>
      <c r="ED50" s="83"/>
      <c r="EE50" s="83"/>
      <c r="EF50" s="83"/>
      <c r="EG50" s="1821"/>
      <c r="EH50" s="1889"/>
      <c r="EI50" s="1889"/>
      <c r="EJ50" s="1889"/>
      <c r="EK50" s="1896"/>
      <c r="EL50" s="1896"/>
      <c r="EM50" s="1896"/>
      <c r="EN50" s="1896"/>
      <c r="EO50" s="1936"/>
      <c r="EP50" s="1943"/>
      <c r="EQ50" s="1943"/>
      <c r="ER50" s="83"/>
      <c r="ES50" s="83"/>
      <c r="ET50" s="83"/>
      <c r="EU50" s="83"/>
      <c r="EV50" s="1966"/>
      <c r="EW50" s="1966"/>
      <c r="EX50" s="1966"/>
      <c r="EY50" s="1973"/>
      <c r="EZ50" s="1973"/>
      <c r="FA50" s="1973"/>
      <c r="FB50" s="1973"/>
      <c r="FC50" s="2015"/>
      <c r="FD50" s="2015"/>
      <c r="FE50" s="2015"/>
      <c r="FF50" s="2022"/>
      <c r="FG50" s="2022"/>
      <c r="FH50" s="2022"/>
      <c r="FI50" s="2022"/>
      <c r="FJ50" s="2057"/>
      <c r="FK50" s="2057"/>
      <c r="FL50" s="2057"/>
      <c r="FM50" s="2057"/>
      <c r="FN50" s="2064"/>
      <c r="FO50" s="2064"/>
      <c r="FP50" s="2064"/>
      <c r="FQ50" s="2088"/>
      <c r="FR50" s="2088"/>
      <c r="FS50" s="2088"/>
      <c r="FT50" s="2095"/>
      <c r="FU50" s="2095"/>
      <c r="FV50" s="2095"/>
      <c r="FW50" s="2095"/>
      <c r="FX50" s="2144"/>
      <c r="FY50" s="2144"/>
      <c r="FZ50" s="2144"/>
      <c r="GA50" s="2151"/>
      <c r="GB50" s="2151"/>
      <c r="GC50" s="2151"/>
      <c r="GD50" s="2151"/>
      <c r="GE50" s="2187"/>
      <c r="GF50" s="2187"/>
      <c r="GG50" s="2187"/>
      <c r="GH50" s="2194"/>
      <c r="GI50" s="2194"/>
      <c r="GJ50" s="2194"/>
      <c r="GK50" s="2194"/>
      <c r="GL50" s="2230"/>
      <c r="GM50" s="2230"/>
      <c r="GN50" s="2230"/>
      <c r="GO50" s="2237"/>
      <c r="GP50" s="2237"/>
      <c r="GQ50" s="2237"/>
      <c r="GR50" s="2237"/>
      <c r="GS50" s="2256"/>
      <c r="GT50" s="2256"/>
      <c r="GU50" s="2256"/>
      <c r="GV50" s="2256"/>
      <c r="GW50" s="2256"/>
      <c r="GX50" s="2256"/>
      <c r="GY50"/>
      <c r="GZ50" s="2276"/>
      <c r="HA50" s="2276"/>
      <c r="HB50" s="2276"/>
      <c r="HC50" s="2300"/>
      <c r="HD50" s="2300"/>
      <c r="HE50" s="2300"/>
      <c r="HF50" s="2300"/>
    </row>
    <row r="51" spans="1:214" x14ac:dyDescent="0.25">
      <c r="A51" s="423">
        <f t="shared" si="71"/>
        <v>50</v>
      </c>
      <c r="B51" s="77">
        <f>B.Diario!B51</f>
        <v>0</v>
      </c>
      <c r="C51" s="66"/>
      <c r="D51" s="66"/>
      <c r="E51" s="437">
        <v>2710823</v>
      </c>
      <c r="F51" s="437"/>
      <c r="G51" s="437"/>
      <c r="H51" s="437"/>
      <c r="I51" s="437"/>
      <c r="J51" s="437"/>
      <c r="K51" s="437"/>
      <c r="L51" s="441"/>
      <c r="N51" s="464"/>
      <c r="O51" s="477"/>
      <c r="R51" s="542"/>
      <c r="S51" s="584"/>
      <c r="U51" s="596"/>
      <c r="W51" s="624"/>
      <c r="X51" s="630"/>
      <c r="Y51" s="636"/>
      <c r="Z51" s="671"/>
      <c r="AA51" s="648"/>
      <c r="AB51" s="700"/>
      <c r="AC51" s="713"/>
      <c r="AD51" s="735"/>
      <c r="AE51" s="742"/>
      <c r="AF51" s="749"/>
      <c r="AG51"/>
      <c r="AH51" s="779"/>
      <c r="AI51" s="792"/>
      <c r="AK51" s="832"/>
      <c r="AL51" s="832"/>
      <c r="AM51" s="793"/>
      <c r="AN51"/>
      <c r="AO51" s="875"/>
      <c r="AP51" s="875"/>
      <c r="AQ51"/>
      <c r="AR51" s="882"/>
      <c r="AS51" s="896"/>
      <c r="AT51" s="909"/>
      <c r="AU51" s="940"/>
      <c r="AV51" s="954"/>
      <c r="AX51" s="1010"/>
      <c r="AY51" s="1017"/>
      <c r="AZ51" s="1038"/>
      <c r="BA51" s="1052"/>
      <c r="BB51" s="1100"/>
      <c r="BC51" s="1106"/>
      <c r="BD51" s="1112"/>
      <c r="BE51" s="1147"/>
      <c r="BF51" s="1154"/>
      <c r="BG51" s="83"/>
      <c r="BH51" s="1169"/>
      <c r="BI51" s="1200"/>
      <c r="BJ51" s="1200"/>
      <c r="BK51" s="1200"/>
      <c r="BL51" s="1200"/>
      <c r="BM51" s="1200"/>
      <c r="BN51" s="1200"/>
      <c r="BO51" s="1200"/>
      <c r="BP51" s="1241"/>
      <c r="BQ51" s="1241"/>
      <c r="BR51" s="1241"/>
      <c r="BS51" s="1241"/>
      <c r="BT51" s="1241"/>
      <c r="BU51" s="1241"/>
      <c r="BV51" s="1241"/>
      <c r="BW51" s="1296"/>
      <c r="BX51" s="83"/>
      <c r="BY51" s="83"/>
      <c r="BZ51" s="83"/>
      <c r="CA51" s="83"/>
      <c r="CB51" s="83"/>
      <c r="CC51" s="1306"/>
      <c r="CD51" s="1376"/>
      <c r="CE51" s="1389"/>
      <c r="CF51" s="1403"/>
      <c r="CG51" s="1417"/>
      <c r="CH51" s="1431"/>
      <c r="CI51" s="1445"/>
      <c r="CJ51" s="1459"/>
      <c r="CK51" s="1484"/>
      <c r="CL51" s="1484"/>
      <c r="CM51" s="1484"/>
      <c r="CN51" s="1499"/>
      <c r="CO51" s="1506"/>
      <c r="CP51" s="1513"/>
      <c r="CQ51" s="1527"/>
      <c r="CR51" s="1563"/>
      <c r="CS51" s="1578"/>
      <c r="CT51" s="1578"/>
      <c r="CU51" s="1578"/>
      <c r="CV51" s="1613"/>
      <c r="CW51" s="1606"/>
      <c r="CX51" s="1606"/>
      <c r="CY51" s="1627"/>
      <c r="CZ51" s="1627"/>
      <c r="DA51" s="1627"/>
      <c r="DB51" s="1627"/>
      <c r="DC51" s="1627"/>
      <c r="DD51" s="1627"/>
      <c r="DE51" s="1656"/>
      <c r="DF51" s="1685"/>
      <c r="DG51" s="1685"/>
      <c r="DH51" s="1685"/>
      <c r="DI51" s="1692"/>
      <c r="DJ51" s="1692"/>
      <c r="DK51" s="1692"/>
      <c r="DL51" s="1692"/>
      <c r="DM51"/>
      <c r="DN51"/>
      <c r="DO51"/>
      <c r="DP51"/>
      <c r="DQ51" s="1793"/>
      <c r="DR51" s="1793"/>
      <c r="DS51" s="1793"/>
      <c r="DT51" s="1793"/>
      <c r="DU51" s="1793"/>
      <c r="DV51" s="1793"/>
      <c r="DW51" s="1800"/>
      <c r="DX51" s="1800"/>
      <c r="DY51" s="1800"/>
      <c r="DZ51" s="1800"/>
      <c r="EA51" s="83"/>
      <c r="EB51" s="83"/>
      <c r="EC51" s="83"/>
      <c r="ED51" s="83"/>
      <c r="EE51" s="83"/>
      <c r="EF51" s="83"/>
      <c r="EG51" s="1821"/>
      <c r="EH51" s="1889"/>
      <c r="EI51" s="1889"/>
      <c r="EJ51" s="1889"/>
      <c r="EK51" s="1896"/>
      <c r="EL51" s="1896"/>
      <c r="EM51" s="1896"/>
      <c r="EN51" s="1896"/>
      <c r="EO51" s="1936"/>
      <c r="EP51" s="1943"/>
      <c r="EQ51" s="1943"/>
      <c r="ER51" s="83"/>
      <c r="ES51" s="83"/>
      <c r="ET51" s="83"/>
      <c r="EU51" s="83"/>
      <c r="EV51" s="1966"/>
      <c r="EW51" s="1966"/>
      <c r="EX51" s="1966"/>
      <c r="EY51" s="1973"/>
      <c r="EZ51" s="1973"/>
      <c r="FA51" s="1973"/>
      <c r="FB51" s="1973"/>
      <c r="FC51" s="2015"/>
      <c r="FD51" s="2015"/>
      <c r="FE51" s="2015"/>
      <c r="FF51" s="2022"/>
      <c r="FG51" s="2022"/>
      <c r="FH51" s="2022"/>
      <c r="FI51" s="2022"/>
      <c r="FJ51" s="2057"/>
      <c r="FK51" s="2057"/>
      <c r="FL51" s="2057"/>
      <c r="FM51" s="2057"/>
      <c r="FN51" s="2064"/>
      <c r="FO51" s="2064"/>
      <c r="FP51" s="2064"/>
      <c r="FQ51" s="2088"/>
      <c r="FR51" s="2088"/>
      <c r="FS51" s="2088"/>
      <c r="FT51" s="2095"/>
      <c r="FU51" s="2095"/>
      <c r="FV51" s="2095"/>
      <c r="FW51" s="2095"/>
      <c r="FX51" s="2144"/>
      <c r="FY51" s="2144"/>
      <c r="FZ51" s="2144"/>
      <c r="GA51" s="2151"/>
      <c r="GB51" s="2151"/>
      <c r="GC51" s="2151"/>
      <c r="GD51" s="2151"/>
      <c r="GE51" s="2187"/>
      <c r="GF51" s="2187"/>
      <c r="GG51" s="2187"/>
      <c r="GH51" s="2194"/>
      <c r="GI51" s="2194"/>
      <c r="GJ51" s="2194"/>
      <c r="GK51" s="2194"/>
      <c r="GL51" s="2230"/>
      <c r="GM51" s="2230"/>
      <c r="GN51" s="2230"/>
      <c r="GO51" s="2237"/>
      <c r="GP51" s="2237"/>
      <c r="GQ51" s="2237"/>
      <c r="GR51" s="2237"/>
      <c r="GS51" s="2256"/>
      <c r="GT51" s="2256"/>
      <c r="GU51" s="2256"/>
      <c r="GV51" s="2256"/>
      <c r="GW51" s="2256"/>
      <c r="GX51" s="2256"/>
      <c r="GY51"/>
      <c r="GZ51" s="2276"/>
      <c r="HA51" s="2276"/>
      <c r="HB51" s="2276"/>
      <c r="HC51" s="2300"/>
      <c r="HD51" s="2300"/>
      <c r="HE51" s="2300"/>
      <c r="HF51" s="2300"/>
    </row>
    <row r="52" spans="1:214" x14ac:dyDescent="0.25">
      <c r="A52" s="423">
        <f t="shared" si="71"/>
        <v>51</v>
      </c>
      <c r="B52" s="77">
        <f>B.Diario!B52</f>
        <v>0</v>
      </c>
      <c r="C52" s="71"/>
      <c r="D52" s="71"/>
      <c r="E52" s="438">
        <v>0</v>
      </c>
      <c r="F52" s="438">
        <v>0</v>
      </c>
      <c r="G52" s="438">
        <v>0</v>
      </c>
      <c r="H52" s="438">
        <v>0</v>
      </c>
      <c r="I52" s="438">
        <v>0</v>
      </c>
      <c r="J52" s="438">
        <v>0</v>
      </c>
      <c r="K52" s="438">
        <v>0</v>
      </c>
      <c r="L52" s="444">
        <v>0</v>
      </c>
      <c r="M52" s="85">
        <v>0</v>
      </c>
      <c r="N52" s="467">
        <v>0</v>
      </c>
      <c r="O52" s="480">
        <v>0</v>
      </c>
      <c r="P52" s="512">
        <v>0</v>
      </c>
      <c r="Q52" s="85">
        <v>0</v>
      </c>
      <c r="R52" s="545">
        <v>0</v>
      </c>
      <c r="S52" s="587">
        <v>0</v>
      </c>
      <c r="T52" s="276">
        <v>0</v>
      </c>
      <c r="U52" s="599">
        <v>0</v>
      </c>
      <c r="V52" s="276">
        <v>0</v>
      </c>
      <c r="W52" s="625">
        <v>122.747</v>
      </c>
      <c r="X52" s="631">
        <v>262.35899999999998</v>
      </c>
      <c r="Y52" s="637">
        <v>674.39700000000005</v>
      </c>
      <c r="Z52" s="673">
        <v>1215.6669999999999</v>
      </c>
      <c r="AA52" s="649">
        <v>1534.8320000000001</v>
      </c>
      <c r="AB52" s="701">
        <v>2070.181</v>
      </c>
      <c r="AC52" s="714">
        <v>2583.127</v>
      </c>
      <c r="AD52" s="736">
        <v>3116.567</v>
      </c>
      <c r="AE52" s="743">
        <v>3116.567</v>
      </c>
      <c r="AF52" s="750">
        <v>3632.299</v>
      </c>
      <c r="AG52" s="772">
        <v>4167.8919999999998</v>
      </c>
      <c r="AH52" s="780">
        <v>4167.8919999999998</v>
      </c>
      <c r="AI52" s="793">
        <v>4167.8919999999998</v>
      </c>
      <c r="AJ52" s="772">
        <v>4219.1109999999999</v>
      </c>
      <c r="AK52" s="833">
        <v>4219.1109999999999</v>
      </c>
      <c r="AL52" s="833">
        <v>4219.1109999999999</v>
      </c>
      <c r="AM52" s="793">
        <v>4359.0829999999996</v>
      </c>
      <c r="AN52" s="772">
        <v>4359.0829999999996</v>
      </c>
      <c r="AO52" s="876">
        <v>4694.5770000000002</v>
      </c>
      <c r="AP52" s="876">
        <v>5257.1049999999996</v>
      </c>
      <c r="AQ52" s="772">
        <v>5824.4570000000003</v>
      </c>
      <c r="AR52" s="883">
        <v>6301.5249999999996</v>
      </c>
      <c r="AS52" s="897">
        <v>6301.5249999999996</v>
      </c>
      <c r="AT52" s="910">
        <v>6427.1940000000004</v>
      </c>
      <c r="AU52" s="941">
        <v>6935.1940000000004</v>
      </c>
      <c r="AV52" s="955">
        <v>7491.7160000000003</v>
      </c>
      <c r="AW52" s="436">
        <v>8028.1030000000001</v>
      </c>
      <c r="AX52" s="1011">
        <v>8546.6479999999992</v>
      </c>
      <c r="AY52" s="1018">
        <v>9062.3610000000008</v>
      </c>
      <c r="AZ52" s="1039">
        <v>9593.1039999999994</v>
      </c>
      <c r="BA52" s="1053">
        <v>9593.1039999999994</v>
      </c>
      <c r="BB52" s="1101">
        <v>9657.6919999999991</v>
      </c>
      <c r="BC52" s="1107">
        <v>9657.6919999999991</v>
      </c>
      <c r="BD52" s="1113">
        <v>9657.6919999999991</v>
      </c>
      <c r="BE52" s="1148">
        <v>9657.6919999999991</v>
      </c>
      <c r="BF52" s="1155">
        <v>9657.6919999999991</v>
      </c>
      <c r="BG52" s="78">
        <v>9657.6919999999991</v>
      </c>
      <c r="BH52" s="1170">
        <v>9707.4410000000007</v>
      </c>
      <c r="BI52" s="1203">
        <v>9790</v>
      </c>
      <c r="BJ52" s="1201">
        <v>9874.4169999999995</v>
      </c>
      <c r="BK52" s="1201">
        <v>9949.8510000000006</v>
      </c>
      <c r="BL52" s="1202">
        <v>9983.5300000000007</v>
      </c>
      <c r="BM52" s="1202">
        <v>9983.5300000000007</v>
      </c>
      <c r="BN52" s="1202">
        <v>9983.5300000000007</v>
      </c>
      <c r="BO52" s="1202">
        <v>9983.5300000000007</v>
      </c>
      <c r="BP52" s="1242">
        <v>10452.786</v>
      </c>
      <c r="BQ52" s="1242">
        <v>10987.911</v>
      </c>
      <c r="BR52" s="1242">
        <v>11509.492</v>
      </c>
      <c r="BS52" s="1242">
        <v>12043.777</v>
      </c>
      <c r="BT52" s="1242">
        <v>12588.174000000001</v>
      </c>
      <c r="BU52" s="1242">
        <v>12588.174000000001</v>
      </c>
      <c r="BV52" s="1242">
        <v>13067.290999999999</v>
      </c>
      <c r="BW52" s="1297">
        <v>13615.638999999999</v>
      </c>
      <c r="BX52" s="78">
        <v>14154.111999999999</v>
      </c>
      <c r="BY52" s="78">
        <v>14694.161</v>
      </c>
      <c r="BZ52" s="78">
        <v>15212.273999999999</v>
      </c>
      <c r="CA52" s="78">
        <v>15769.186</v>
      </c>
      <c r="CB52" s="78">
        <v>16318.178</v>
      </c>
      <c r="CC52" s="1308">
        <v>16882.87</v>
      </c>
      <c r="CD52" s="1377">
        <v>18099.096000000001</v>
      </c>
      <c r="CE52" s="1390">
        <v>18613.723999999998</v>
      </c>
      <c r="CF52" s="1404">
        <v>19172.764999999999</v>
      </c>
      <c r="CG52" s="1418">
        <v>19711.383000000002</v>
      </c>
      <c r="CH52" s="1432">
        <v>20250.764999999999</v>
      </c>
      <c r="CI52" s="1446">
        <v>20815.198</v>
      </c>
      <c r="CJ52" s="1460">
        <v>21348.855</v>
      </c>
      <c r="CK52" s="1485">
        <v>21829.501</v>
      </c>
      <c r="CL52" s="1485">
        <v>22385.08</v>
      </c>
      <c r="CM52" s="1485">
        <v>22954.613000000001</v>
      </c>
      <c r="CN52" s="1500">
        <v>23511.018</v>
      </c>
      <c r="CO52" s="1507">
        <v>24110.442999999999</v>
      </c>
      <c r="CP52" s="1514">
        <v>24588.77</v>
      </c>
      <c r="CQ52" s="1528">
        <v>25109.628000000001</v>
      </c>
      <c r="CR52" s="1564">
        <v>25702.063999999998</v>
      </c>
      <c r="CS52" s="1579">
        <v>26159.219000000001</v>
      </c>
      <c r="CT52" s="1579">
        <v>26711.545999999998</v>
      </c>
      <c r="CU52" s="1579">
        <v>27277.999</v>
      </c>
      <c r="CV52" s="1614">
        <v>27837.178</v>
      </c>
      <c r="CW52" s="1607">
        <v>28295.055</v>
      </c>
      <c r="CX52" s="1607">
        <v>28868.141</v>
      </c>
      <c r="CY52" s="1628">
        <v>29288.510999999999</v>
      </c>
      <c r="CZ52" s="1628">
        <v>29295.434000000001</v>
      </c>
      <c r="DA52" s="1628">
        <v>29295.434000000001</v>
      </c>
      <c r="DB52" s="1628">
        <v>29295.434000000001</v>
      </c>
      <c r="DC52" s="1628">
        <v>29295.434000000001</v>
      </c>
      <c r="DD52" s="1628">
        <v>29780.183000000001</v>
      </c>
      <c r="DE52" s="1657">
        <v>30315.037</v>
      </c>
      <c r="DF52" s="1686">
        <v>30848.867999999999</v>
      </c>
      <c r="DG52" s="1686">
        <v>31407.626</v>
      </c>
      <c r="DH52" s="1686">
        <v>31977.99</v>
      </c>
      <c r="DI52" s="1693">
        <v>32528.326000000001</v>
      </c>
      <c r="DJ52" s="1693">
        <v>33056.870999999999</v>
      </c>
      <c r="DK52" s="1693">
        <v>33590.906000000003</v>
      </c>
      <c r="DL52" s="1693">
        <v>34136.027000000002</v>
      </c>
      <c r="DM52" s="772">
        <v>34671.750999999997</v>
      </c>
      <c r="DN52" s="772">
        <v>35205.788</v>
      </c>
      <c r="DO52" s="772">
        <v>35741.114999999998</v>
      </c>
      <c r="DP52" s="772">
        <v>36275.951000000001</v>
      </c>
      <c r="DQ52" s="1794">
        <v>36799.902999999998</v>
      </c>
      <c r="DR52" s="1794">
        <v>37276.218000000001</v>
      </c>
      <c r="DS52" s="1794">
        <v>37774.811999999998</v>
      </c>
      <c r="DT52" s="1794">
        <v>38254.262000000002</v>
      </c>
      <c r="DU52" s="1794">
        <v>38333.43</v>
      </c>
      <c r="DV52" s="1794">
        <v>38846.338000000003</v>
      </c>
      <c r="DW52" s="1801">
        <v>39388.934999999998</v>
      </c>
      <c r="DX52" s="1801">
        <v>39932.546000000002</v>
      </c>
      <c r="DY52" s="1801">
        <v>40466.019</v>
      </c>
      <c r="DZ52" s="1801">
        <v>41013.962</v>
      </c>
      <c r="EA52" s="78">
        <v>41492.796000000002</v>
      </c>
      <c r="EB52" s="78">
        <v>42064.26</v>
      </c>
      <c r="EC52" s="78">
        <v>42564.942999999999</v>
      </c>
      <c r="ED52" s="78">
        <v>43034.44</v>
      </c>
      <c r="EE52" s="78">
        <v>43553.252999999997</v>
      </c>
      <c r="EF52" s="78">
        <v>43920.326000000001</v>
      </c>
      <c r="EG52" s="1822">
        <v>43920.326000000001</v>
      </c>
      <c r="EH52" s="1890">
        <v>44196.692999999999</v>
      </c>
      <c r="EI52" s="1890">
        <v>44591.908000000003</v>
      </c>
      <c r="EJ52" s="1890">
        <v>45101.925000000003</v>
      </c>
      <c r="EK52" s="1897">
        <v>45598.500999999997</v>
      </c>
      <c r="EL52" s="1897">
        <v>46136.629000000001</v>
      </c>
      <c r="EM52" s="1897">
        <v>46672.601999999999</v>
      </c>
      <c r="EN52" s="1897">
        <v>47189.978000000003</v>
      </c>
      <c r="EO52" s="1937">
        <v>47584.254000000001</v>
      </c>
      <c r="EP52" s="1944">
        <v>47584.254000000001</v>
      </c>
      <c r="EQ52" s="1944">
        <v>47584.254000000001</v>
      </c>
      <c r="ER52" s="78">
        <v>47782.292000000001</v>
      </c>
      <c r="ES52" s="78">
        <v>47782.292000000001</v>
      </c>
      <c r="ET52" s="78">
        <v>47782.292000000001</v>
      </c>
      <c r="EU52" s="78">
        <v>47782.292000000001</v>
      </c>
      <c r="EV52" s="1967">
        <v>47782.292000000001</v>
      </c>
      <c r="EW52" s="1967">
        <v>47782.292000000001</v>
      </c>
      <c r="EX52" s="1967">
        <v>47782.292000000001</v>
      </c>
      <c r="EY52" s="1974">
        <v>47782.292000000001</v>
      </c>
      <c r="EZ52" s="1974">
        <v>47782.292000000001</v>
      </c>
      <c r="FA52" s="1974">
        <v>48250.281999999999</v>
      </c>
      <c r="FB52" s="1974">
        <v>48690.466</v>
      </c>
      <c r="FC52" s="2016">
        <v>49112.305999999997</v>
      </c>
      <c r="FD52" s="2016">
        <v>49613.508000000002</v>
      </c>
      <c r="FE52" s="2016">
        <v>50138.285000000003</v>
      </c>
      <c r="FF52" s="2024">
        <v>50642.063000000002</v>
      </c>
      <c r="FG52" s="2024">
        <v>51163.837</v>
      </c>
      <c r="FH52" s="2024">
        <v>51673.711000000003</v>
      </c>
      <c r="FI52" s="2024">
        <v>52168.438000000002</v>
      </c>
      <c r="FJ52" s="2058">
        <v>52474.103999999999</v>
      </c>
      <c r="FK52" s="2058">
        <v>52474.103999999999</v>
      </c>
      <c r="FL52" s="2058">
        <v>52642.896000000001</v>
      </c>
      <c r="FM52" s="2058">
        <v>53179.96</v>
      </c>
      <c r="FN52" s="2065">
        <v>53734.347999999998</v>
      </c>
      <c r="FO52" s="2065">
        <v>54277.574999999997</v>
      </c>
      <c r="FP52" s="2065">
        <v>54836.292999999998</v>
      </c>
      <c r="FQ52" s="2089">
        <v>55381.091</v>
      </c>
      <c r="FR52" s="2089">
        <v>55922.54</v>
      </c>
      <c r="FS52" s="2089">
        <v>56459.821000000004</v>
      </c>
      <c r="FT52" s="2096">
        <v>56988.285000000003</v>
      </c>
      <c r="FU52" s="2096">
        <v>57454.597000000002</v>
      </c>
      <c r="FV52" s="2096">
        <v>57938.64</v>
      </c>
      <c r="FW52" s="2096">
        <v>58447.576000000001</v>
      </c>
      <c r="FX52" s="2145">
        <v>58947.851999999999</v>
      </c>
      <c r="FY52" s="2145">
        <v>59428.811999999998</v>
      </c>
      <c r="FZ52" s="2145">
        <v>59882.608</v>
      </c>
      <c r="GA52" s="2152">
        <v>60380.749000000003</v>
      </c>
      <c r="GB52" s="2152">
        <v>60893.040999999997</v>
      </c>
      <c r="GC52" s="2152">
        <v>61391.042999999998</v>
      </c>
      <c r="GD52" s="2152">
        <v>61846.396999999997</v>
      </c>
      <c r="GE52" s="2188">
        <v>62365.201000000001</v>
      </c>
      <c r="GF52" s="2188">
        <v>62852.766000000003</v>
      </c>
      <c r="GG52" s="2188">
        <v>63320.606</v>
      </c>
      <c r="GH52" s="2195">
        <v>63827.678999999996</v>
      </c>
      <c r="GI52" s="2195">
        <v>64161.120999999999</v>
      </c>
      <c r="GJ52" s="2195">
        <v>64161.120999999999</v>
      </c>
      <c r="GK52" s="2195">
        <v>64161.120999999999</v>
      </c>
      <c r="GL52" s="2231">
        <v>64681.756999999998</v>
      </c>
      <c r="GM52" s="2231">
        <v>65191.142</v>
      </c>
      <c r="GN52" s="2231">
        <v>65710.163</v>
      </c>
      <c r="GO52" s="2238">
        <v>66229.554000000004</v>
      </c>
      <c r="GP52" s="2238">
        <v>66795.691999999995</v>
      </c>
      <c r="GQ52" s="2238">
        <v>67354.471999999994</v>
      </c>
      <c r="GR52" s="2238">
        <v>67911.096000000005</v>
      </c>
      <c r="GS52" s="2257">
        <v>68465.770999999993</v>
      </c>
      <c r="GT52" s="2257">
        <v>68941.388000000006</v>
      </c>
      <c r="GU52" s="2257">
        <v>69527.195000000007</v>
      </c>
      <c r="GV52" s="2257">
        <v>69527.195000000007</v>
      </c>
      <c r="GW52" s="2257">
        <v>69781.649999999994</v>
      </c>
      <c r="GX52" s="2257">
        <v>70352.61</v>
      </c>
      <c r="GY52" s="772">
        <v>70903.514999999999</v>
      </c>
      <c r="GZ52" s="2277">
        <v>71364.426999999996</v>
      </c>
      <c r="HA52" s="2277">
        <v>71930.213000000003</v>
      </c>
      <c r="HB52" s="2277">
        <v>72509.725999999995</v>
      </c>
      <c r="HC52" s="2301">
        <v>72509.725999999995</v>
      </c>
      <c r="HD52" s="2301">
        <v>72509.725999999995</v>
      </c>
      <c r="HE52" s="2301">
        <v>72509.725999999995</v>
      </c>
      <c r="HF52" s="2301">
        <v>72509.725999999995</v>
      </c>
    </row>
    <row r="53" spans="1:214" x14ac:dyDescent="0.25">
      <c r="A53" s="423">
        <f t="shared" si="71"/>
        <v>52</v>
      </c>
      <c r="B53" s="77">
        <f>B.Diario!B53</f>
        <v>0</v>
      </c>
      <c r="C53" s="68"/>
      <c r="D53" s="68"/>
      <c r="E53" s="437"/>
      <c r="F53" s="437"/>
      <c r="G53" s="437"/>
      <c r="H53" s="437"/>
      <c r="I53" s="437"/>
      <c r="J53" s="437"/>
      <c r="K53" s="437"/>
      <c r="L53" s="441"/>
      <c r="N53" s="464"/>
      <c r="O53" s="477"/>
      <c r="R53" s="542"/>
      <c r="S53" s="584"/>
      <c r="U53" s="596"/>
      <c r="W53" s="624"/>
      <c r="X53" s="630"/>
      <c r="Y53" s="636"/>
      <c r="Z53" s="671"/>
      <c r="AA53" s="648"/>
      <c r="AB53" s="700"/>
      <c r="AC53" s="713"/>
      <c r="AD53" s="735"/>
      <c r="AE53" s="742"/>
      <c r="AF53" s="749"/>
      <c r="AG53"/>
      <c r="AH53" s="779"/>
      <c r="AI53" s="792"/>
      <c r="AK53" s="832"/>
      <c r="AL53" s="832"/>
      <c r="AM53" s="793"/>
      <c r="AN53"/>
      <c r="AO53" s="875"/>
      <c r="AP53" s="875"/>
      <c r="AQ53"/>
      <c r="AR53" s="882"/>
      <c r="AS53" s="896"/>
      <c r="AT53" s="909"/>
      <c r="AU53" s="940"/>
      <c r="AV53" s="954"/>
      <c r="AX53" s="1010"/>
      <c r="AY53" s="1017"/>
      <c r="AZ53" s="1038"/>
      <c r="BA53" s="1052"/>
      <c r="BB53" s="1100"/>
      <c r="BC53" s="1106"/>
      <c r="BD53" s="1112"/>
      <c r="BE53" s="1147"/>
      <c r="BF53" s="1154"/>
      <c r="BG53" s="83"/>
      <c r="BH53" s="1169"/>
      <c r="BI53" s="1200"/>
      <c r="BJ53" s="1200"/>
      <c r="BK53" s="1200"/>
      <c r="BL53" s="1200"/>
      <c r="BM53" s="1200"/>
      <c r="BN53" s="1200"/>
      <c r="BO53" s="1200"/>
      <c r="BP53" s="1241"/>
      <c r="BQ53" s="1241"/>
      <c r="BR53" s="1241"/>
      <c r="BS53" s="1241"/>
      <c r="BT53" s="1241"/>
      <c r="BU53" s="1241"/>
      <c r="BV53" s="1241"/>
      <c r="BW53" s="1296"/>
      <c r="BX53" s="83"/>
      <c r="BY53" s="83"/>
      <c r="BZ53" s="83"/>
      <c r="CA53" s="83"/>
      <c r="CB53" s="83"/>
      <c r="CC53" s="1306"/>
      <c r="CD53" s="1376"/>
      <c r="CE53" s="1389"/>
      <c r="CF53" s="1403"/>
      <c r="CG53" s="1417"/>
      <c r="CH53" s="1431"/>
      <c r="CI53" s="1445"/>
      <c r="CJ53" s="1459"/>
      <c r="CK53" s="1484"/>
      <c r="CL53" s="1484"/>
      <c r="CM53" s="1484"/>
      <c r="CN53" s="1499"/>
      <c r="CO53" s="1506"/>
      <c r="CP53" s="1513"/>
      <c r="CQ53" s="1527"/>
      <c r="CR53" s="1563"/>
      <c r="CS53" s="1578"/>
      <c r="CT53" s="1578"/>
      <c r="CU53" s="1578"/>
      <c r="CV53" s="1613"/>
      <c r="CW53" s="1606"/>
      <c r="CX53" s="1606"/>
      <c r="CY53" s="1627"/>
      <c r="CZ53" s="1627"/>
      <c r="DA53" s="1627"/>
      <c r="DB53" s="1627"/>
      <c r="DC53" s="1627"/>
      <c r="DD53" s="1627"/>
      <c r="DE53" s="1656"/>
      <c r="DF53" s="1685"/>
      <c r="DG53" s="1685"/>
      <c r="DH53" s="1685"/>
      <c r="DI53" s="1692"/>
      <c r="DJ53" s="1692"/>
      <c r="DK53" s="1692"/>
      <c r="DL53" s="1692"/>
      <c r="DM53"/>
      <c r="DN53"/>
      <c r="DO53"/>
      <c r="DP53"/>
      <c r="DQ53" s="1793"/>
      <c r="DR53" s="1793"/>
      <c r="DS53" s="1793"/>
      <c r="DT53" s="1793"/>
      <c r="DU53" s="1793"/>
      <c r="DV53" s="1793"/>
      <c r="DW53" s="1800"/>
      <c r="DX53" s="1800"/>
      <c r="DY53" s="1800"/>
      <c r="DZ53" s="1800"/>
      <c r="EA53" s="83"/>
      <c r="EB53" s="83"/>
      <c r="EC53" s="83"/>
      <c r="ED53" s="83"/>
      <c r="EE53" s="83"/>
      <c r="EF53" s="83"/>
      <c r="EG53" s="1821"/>
      <c r="EH53" s="1889"/>
      <c r="EI53" s="1889"/>
      <c r="EJ53" s="1889"/>
      <c r="EK53" s="1896"/>
      <c r="EL53" s="1896"/>
      <c r="EM53" s="1896"/>
      <c r="EN53" s="1896"/>
      <c r="EO53" s="1936"/>
      <c r="EP53" s="1943"/>
      <c r="EQ53" s="1943"/>
      <c r="ER53" s="83"/>
      <c r="ES53" s="83"/>
      <c r="ET53" s="83"/>
      <c r="EU53" s="83"/>
      <c r="EV53" s="1966"/>
      <c r="EW53" s="1966"/>
      <c r="EX53" s="1966"/>
      <c r="EY53" s="1973"/>
      <c r="EZ53" s="1973"/>
      <c r="FA53" s="1973"/>
      <c r="FB53" s="1973"/>
      <c r="FC53" s="2015"/>
      <c r="FD53" s="2015"/>
      <c r="FE53" s="2015"/>
      <c r="FF53" s="2022"/>
      <c r="FG53" s="2022"/>
      <c r="FH53" s="2022"/>
      <c r="FI53" s="2022"/>
      <c r="FJ53" s="2057"/>
      <c r="FK53" s="2057"/>
      <c r="FL53" s="2057"/>
      <c r="FM53" s="2057"/>
      <c r="FN53" s="2064"/>
      <c r="FO53" s="2064"/>
      <c r="FP53" s="2064"/>
      <c r="FQ53" s="2088"/>
      <c r="FR53" s="2088"/>
      <c r="FS53" s="2088"/>
      <c r="FT53" s="2095"/>
      <c r="FU53" s="2095"/>
      <c r="FV53" s="2095"/>
      <c r="FW53" s="2095"/>
      <c r="FX53" s="2144"/>
      <c r="FY53" s="2144"/>
      <c r="FZ53" s="2144"/>
      <c r="GA53" s="2151"/>
      <c r="GB53" s="2151"/>
      <c r="GC53" s="2151"/>
      <c r="GD53" s="2151"/>
      <c r="GE53" s="2187"/>
      <c r="GF53" s="2187"/>
      <c r="GG53" s="2187"/>
      <c r="GH53" s="2194"/>
      <c r="GI53" s="2194"/>
      <c r="GJ53" s="2194"/>
      <c r="GK53" s="2194"/>
      <c r="GL53" s="2230"/>
      <c r="GM53" s="2230"/>
      <c r="GN53" s="2230"/>
      <c r="GO53" s="2237"/>
      <c r="GP53" s="2237"/>
      <c r="GQ53" s="2237"/>
      <c r="GR53" s="2237"/>
      <c r="GS53" s="2256"/>
      <c r="GT53" s="2256"/>
      <c r="GU53" s="2256"/>
      <c r="GV53" s="2256"/>
      <c r="GW53" s="2256"/>
      <c r="GX53" s="2256"/>
      <c r="GY53"/>
      <c r="GZ53" s="2276"/>
      <c r="HA53" s="2276"/>
      <c r="HB53" s="2276"/>
      <c r="HC53" s="2300"/>
      <c r="HD53" s="2300"/>
      <c r="HE53" s="2300"/>
      <c r="HF53" s="2300"/>
    </row>
    <row r="54" spans="1:214" x14ac:dyDescent="0.25">
      <c r="A54" s="423">
        <f t="shared" si="71"/>
        <v>53</v>
      </c>
      <c r="B54" s="77">
        <f>B.Diario!B54</f>
        <v>0</v>
      </c>
      <c r="C54" s="66"/>
      <c r="D54" s="66"/>
      <c r="E54" s="438"/>
      <c r="F54" s="438">
        <v>674.2</v>
      </c>
      <c r="G54" s="438">
        <v>1016.44</v>
      </c>
      <c r="H54" s="438">
        <v>1592.94</v>
      </c>
      <c r="I54" s="438">
        <v>2132.6999999999998</v>
      </c>
      <c r="J54" s="438">
        <v>2773.5</v>
      </c>
      <c r="K54" s="438">
        <v>3350.76</v>
      </c>
      <c r="L54" s="442">
        <v>3860.2</v>
      </c>
      <c r="M54" s="436">
        <v>4717.6400000000003</v>
      </c>
      <c r="N54" s="465">
        <v>5708.08</v>
      </c>
      <c r="O54" s="478">
        <v>6488.68</v>
      </c>
      <c r="P54" s="512">
        <v>7221.86</v>
      </c>
      <c r="Q54" s="436">
        <v>7986.7</v>
      </c>
      <c r="R54" s="543">
        <v>8708.08</v>
      </c>
      <c r="S54" s="585">
        <v>9412.24</v>
      </c>
      <c r="T54" s="593">
        <v>9412.24</v>
      </c>
      <c r="U54" s="597">
        <v>9412.24</v>
      </c>
      <c r="V54" s="593">
        <v>9412.24</v>
      </c>
      <c r="W54" s="625">
        <v>9412.24</v>
      </c>
      <c r="X54" s="631">
        <v>9412.24</v>
      </c>
      <c r="Y54" s="637">
        <v>9412.24</v>
      </c>
      <c r="Z54" s="673">
        <v>9924.0400000000009</v>
      </c>
      <c r="AA54" s="649">
        <v>10529.96</v>
      </c>
      <c r="AB54" s="701">
        <v>11353.84</v>
      </c>
      <c r="AC54" s="714">
        <v>12259.84</v>
      </c>
      <c r="AD54" s="736">
        <v>12857.84</v>
      </c>
      <c r="AE54" s="743">
        <v>13634.2</v>
      </c>
      <c r="AF54" s="750">
        <v>14201.98</v>
      </c>
      <c r="AG54" s="772">
        <v>14910.94</v>
      </c>
      <c r="AH54" s="780">
        <v>14910.94</v>
      </c>
      <c r="AI54" s="793">
        <v>14910.94</v>
      </c>
      <c r="AJ54" s="772">
        <v>14910.94</v>
      </c>
      <c r="AK54" s="833">
        <v>14910.94</v>
      </c>
      <c r="AL54" s="833">
        <v>15147.36</v>
      </c>
      <c r="AM54" s="793">
        <v>15618.12</v>
      </c>
      <c r="AN54" s="772">
        <v>16168.62</v>
      </c>
      <c r="AO54" s="876">
        <v>16844.36</v>
      </c>
      <c r="AP54" s="876">
        <v>17792.16</v>
      </c>
      <c r="AQ54" s="772">
        <v>18501.84</v>
      </c>
      <c r="AR54" s="883">
        <v>19202.66</v>
      </c>
      <c r="AS54" s="897">
        <v>19202.66</v>
      </c>
      <c r="AT54" s="910">
        <v>19257.2</v>
      </c>
      <c r="AU54" s="941">
        <v>19555.560000000001</v>
      </c>
      <c r="AV54" s="955">
        <v>20216.32</v>
      </c>
      <c r="AW54" s="436">
        <v>20933.439999999999</v>
      </c>
      <c r="AX54" s="1011">
        <v>21781.72</v>
      </c>
      <c r="AY54" s="1018">
        <v>22522.28</v>
      </c>
      <c r="AZ54" s="1039">
        <v>23191.7</v>
      </c>
      <c r="BA54" s="1053">
        <v>23191.7</v>
      </c>
      <c r="BB54" s="1101">
        <v>23191.7</v>
      </c>
      <c r="BC54" s="1107">
        <v>23191.7</v>
      </c>
      <c r="BD54" s="1113">
        <v>23191.7</v>
      </c>
      <c r="BE54" s="1148">
        <v>23191.7</v>
      </c>
      <c r="BF54" s="1155">
        <v>23191.7</v>
      </c>
      <c r="BG54" s="78">
        <v>23191.7</v>
      </c>
      <c r="BH54" s="1170">
        <v>23191.7</v>
      </c>
      <c r="BI54" s="1201">
        <v>23191.7</v>
      </c>
      <c r="BJ54" s="1201">
        <v>23191.7</v>
      </c>
      <c r="BK54" s="1201">
        <v>23191.7</v>
      </c>
      <c r="BL54" s="1201">
        <v>23191.7</v>
      </c>
      <c r="BM54" s="1201">
        <v>23864.639999999999</v>
      </c>
      <c r="BN54" s="1201">
        <v>25107.82</v>
      </c>
      <c r="BO54" s="1201">
        <v>26232</v>
      </c>
      <c r="BP54" s="1242">
        <v>27385.9</v>
      </c>
      <c r="BQ54" s="1242">
        <v>28519.66</v>
      </c>
      <c r="BR54" s="1242">
        <v>29427.919999999998</v>
      </c>
      <c r="BS54" s="1242">
        <v>30399.72</v>
      </c>
      <c r="BT54" s="1242">
        <v>31212.78</v>
      </c>
      <c r="BU54" s="1242">
        <v>31779.08</v>
      </c>
      <c r="BV54" s="1242">
        <v>32495.06</v>
      </c>
      <c r="BW54" s="1297">
        <v>33340.36</v>
      </c>
      <c r="BX54" s="78">
        <v>34317.1</v>
      </c>
      <c r="BY54" s="78">
        <v>34317.1</v>
      </c>
      <c r="BZ54" s="78">
        <v>35063.24</v>
      </c>
      <c r="CA54" s="78">
        <v>35691.760000000002</v>
      </c>
      <c r="CB54" s="78">
        <v>36502.6</v>
      </c>
      <c r="CC54" s="1307">
        <v>37241.1</v>
      </c>
      <c r="CD54" s="1377">
        <v>38183.42</v>
      </c>
      <c r="CE54" s="1390">
        <v>38813.919999999998</v>
      </c>
      <c r="CF54" s="1404">
        <v>38851.919999999998</v>
      </c>
      <c r="CG54" s="1418">
        <v>38851.919999999998</v>
      </c>
      <c r="CH54" s="1432">
        <v>38851.919999999998</v>
      </c>
      <c r="CI54" s="1446">
        <v>38851.919999999998</v>
      </c>
      <c r="CJ54" s="1460">
        <v>38851.919999999998</v>
      </c>
      <c r="CK54" s="1485">
        <v>38864.86</v>
      </c>
      <c r="CL54" s="1485">
        <v>38877.599999999999</v>
      </c>
      <c r="CM54" s="1485">
        <v>38895.18</v>
      </c>
      <c r="CN54" s="1500">
        <v>38895.18</v>
      </c>
      <c r="CO54" s="1507">
        <v>38924.080000000002</v>
      </c>
      <c r="CP54" s="1514">
        <v>38924.080000000002</v>
      </c>
      <c r="CQ54" s="1528">
        <v>38924.080000000002</v>
      </c>
      <c r="CR54" s="1564">
        <v>38938.04</v>
      </c>
      <c r="CS54" s="1579">
        <v>38969.26</v>
      </c>
      <c r="CT54" s="1579">
        <v>38969.26</v>
      </c>
      <c r="CU54" s="1579">
        <v>38969.26</v>
      </c>
      <c r="CV54" s="1614">
        <v>39451.360000000001</v>
      </c>
      <c r="CW54" s="1607">
        <v>40192.26</v>
      </c>
      <c r="CX54" s="1607">
        <v>40896.620000000003</v>
      </c>
      <c r="CY54" s="1628">
        <v>41679.279999999999</v>
      </c>
      <c r="CZ54" s="1628">
        <v>42553.86</v>
      </c>
      <c r="DA54" s="1628">
        <v>43448.24</v>
      </c>
      <c r="DB54" s="1628">
        <v>44348.56</v>
      </c>
      <c r="DC54" s="1628">
        <v>45190.5</v>
      </c>
      <c r="DD54" s="1628">
        <v>45975.76</v>
      </c>
      <c r="DE54" s="1657">
        <v>46653.1</v>
      </c>
      <c r="DF54" s="1686">
        <v>47420.38</v>
      </c>
      <c r="DG54" s="1686">
        <v>48123.58</v>
      </c>
      <c r="DH54" s="1686">
        <v>48796.72</v>
      </c>
      <c r="DI54" s="1693">
        <v>49330.239999999998</v>
      </c>
      <c r="DJ54" s="1693">
        <v>49960.26</v>
      </c>
      <c r="DK54" s="1693">
        <v>50526</v>
      </c>
      <c r="DL54" s="1693">
        <v>51062.42</v>
      </c>
      <c r="DM54" s="772">
        <v>51452.92</v>
      </c>
      <c r="DN54" s="772">
        <v>52014.64</v>
      </c>
      <c r="DO54" s="772">
        <v>52762.3</v>
      </c>
      <c r="DP54" s="772">
        <v>53370.62</v>
      </c>
      <c r="DQ54" s="1794">
        <v>54038.16</v>
      </c>
      <c r="DR54" s="1794">
        <v>54676.52</v>
      </c>
      <c r="DS54" s="1794">
        <v>54863.02</v>
      </c>
      <c r="DT54" s="1794">
        <v>55555.94</v>
      </c>
      <c r="DU54" s="1794">
        <v>56182.06</v>
      </c>
      <c r="DV54" s="1794">
        <v>56923.68</v>
      </c>
      <c r="DW54" s="1801">
        <v>57702.559999999998</v>
      </c>
      <c r="DX54" s="1801">
        <v>58343.28</v>
      </c>
      <c r="DY54" s="1801">
        <v>58913.16</v>
      </c>
      <c r="DZ54" s="1801">
        <v>59305</v>
      </c>
      <c r="EA54" s="78">
        <v>59772.94</v>
      </c>
      <c r="EB54" s="78">
        <v>60461.440000000002</v>
      </c>
      <c r="EC54" s="78">
        <v>61097.98</v>
      </c>
      <c r="ED54" s="78">
        <v>61660.72</v>
      </c>
      <c r="EE54" s="78">
        <v>62372.36</v>
      </c>
      <c r="EF54" s="78">
        <v>62625.22</v>
      </c>
      <c r="EG54" s="1822">
        <v>62625.22</v>
      </c>
      <c r="EH54" s="1890">
        <v>62905.84</v>
      </c>
      <c r="EI54" s="1890">
        <v>63682.46</v>
      </c>
      <c r="EJ54" s="1890">
        <v>64471.78</v>
      </c>
      <c r="EK54" s="1897">
        <v>65288.94</v>
      </c>
      <c r="EL54" s="1897">
        <v>66188.44</v>
      </c>
      <c r="EM54" s="1897">
        <v>67117.02</v>
      </c>
      <c r="EN54" s="1897">
        <v>67818.960000000006</v>
      </c>
      <c r="EO54" s="1937">
        <v>68551.759999999995</v>
      </c>
      <c r="EP54" s="1944">
        <v>68624.72</v>
      </c>
      <c r="EQ54" s="1944">
        <v>68635.460000000006</v>
      </c>
      <c r="ER54" s="78">
        <v>68692.960000000006</v>
      </c>
      <c r="ES54" s="78">
        <v>69231.08</v>
      </c>
      <c r="ET54" s="78">
        <v>69434.820000000007</v>
      </c>
      <c r="EU54" s="78">
        <v>69434.820000000007</v>
      </c>
      <c r="EV54" s="1967">
        <v>69459.92</v>
      </c>
      <c r="EW54" s="1967">
        <v>69483.62</v>
      </c>
      <c r="EX54" s="1967">
        <v>69483.62</v>
      </c>
      <c r="EY54" s="1974">
        <v>70101.58</v>
      </c>
      <c r="EZ54" s="1974">
        <v>70877.16</v>
      </c>
      <c r="FA54" s="1974">
        <v>71627.48</v>
      </c>
      <c r="FB54" s="1974">
        <v>72250.179999999993</v>
      </c>
      <c r="FC54" s="2016">
        <v>73024.56</v>
      </c>
      <c r="FD54" s="2016">
        <v>73984.08</v>
      </c>
      <c r="FE54" s="2016">
        <v>74952.7</v>
      </c>
      <c r="FF54" s="2024">
        <v>75940.899999999994</v>
      </c>
      <c r="FG54" s="2024">
        <v>76784.36</v>
      </c>
      <c r="FH54" s="2024">
        <v>77488.14</v>
      </c>
      <c r="FI54" s="2024">
        <v>78128.759999999995</v>
      </c>
      <c r="FJ54" s="2058">
        <v>78478.06</v>
      </c>
      <c r="FK54" s="2058">
        <v>78484.320000000007</v>
      </c>
      <c r="FL54" s="2058">
        <v>79411.8</v>
      </c>
      <c r="FM54" s="2058">
        <v>80356.78</v>
      </c>
      <c r="FN54" s="2065">
        <v>81414.52</v>
      </c>
      <c r="FO54" s="2065">
        <v>82210.12</v>
      </c>
      <c r="FP54" s="2065">
        <v>82318.92</v>
      </c>
      <c r="FQ54" s="2089">
        <v>83158.22</v>
      </c>
      <c r="FR54" s="2089">
        <v>84002.96</v>
      </c>
      <c r="FS54" s="2089">
        <v>84660.9</v>
      </c>
      <c r="FT54" s="2096">
        <v>85387.4</v>
      </c>
      <c r="FU54" s="2096">
        <v>86121.4</v>
      </c>
      <c r="FV54" s="2096">
        <v>86754.86</v>
      </c>
      <c r="FW54" s="2096">
        <v>87183.1</v>
      </c>
      <c r="FX54" s="2145">
        <v>87910.58</v>
      </c>
      <c r="FY54" s="2145">
        <v>88687.08</v>
      </c>
      <c r="FZ54" s="2145">
        <v>89413.08</v>
      </c>
      <c r="GA54" s="2152">
        <v>90055.02</v>
      </c>
      <c r="GB54" s="2152">
        <v>90834.36</v>
      </c>
      <c r="GC54" s="2152">
        <v>91625.12</v>
      </c>
      <c r="GD54" s="2152">
        <v>92229.9</v>
      </c>
      <c r="GE54" s="2188">
        <v>93073.78</v>
      </c>
      <c r="GF54" s="2188">
        <v>93841.08</v>
      </c>
      <c r="GG54" s="2188">
        <v>94314.559999999998</v>
      </c>
      <c r="GH54" s="2195">
        <v>94917.04</v>
      </c>
      <c r="GI54" s="2195">
        <v>95135.74</v>
      </c>
      <c r="GJ54" s="2195">
        <v>95213.96</v>
      </c>
      <c r="GK54" s="2195">
        <v>95573.96</v>
      </c>
      <c r="GL54" s="2231">
        <v>96329.64</v>
      </c>
      <c r="GM54" s="2231">
        <v>97016.4</v>
      </c>
      <c r="GN54" s="2231">
        <v>97877.74</v>
      </c>
      <c r="GO54" s="2238">
        <v>98835.36</v>
      </c>
      <c r="GP54" s="2238">
        <v>99687.1</v>
      </c>
      <c r="GQ54" s="2238">
        <v>100706.3</v>
      </c>
      <c r="GR54" s="2238">
        <v>101370.7</v>
      </c>
      <c r="GS54" s="2257">
        <v>102129.28</v>
      </c>
      <c r="GT54" s="2257">
        <v>102372.94</v>
      </c>
      <c r="GU54" s="2257">
        <v>102871</v>
      </c>
      <c r="GV54" s="2257">
        <v>103243.58</v>
      </c>
      <c r="GW54" s="2257">
        <v>104257</v>
      </c>
      <c r="GX54" s="2257">
        <v>105301.64</v>
      </c>
      <c r="GY54" s="772">
        <v>106051.92</v>
      </c>
      <c r="GZ54" s="2277">
        <v>106746.92</v>
      </c>
      <c r="HA54" s="2277">
        <v>106937.16</v>
      </c>
      <c r="HB54" s="2277">
        <v>107527.88</v>
      </c>
      <c r="HC54" s="2301">
        <v>108269.74</v>
      </c>
      <c r="HD54" s="2301">
        <v>109207.6</v>
      </c>
      <c r="HE54" s="2301">
        <v>109913.32</v>
      </c>
      <c r="HF54" s="2301">
        <v>110592.28</v>
      </c>
    </row>
    <row r="55" spans="1:214" x14ac:dyDescent="0.25">
      <c r="A55" s="423">
        <f t="shared" si="71"/>
        <v>54</v>
      </c>
      <c r="B55" s="77">
        <f>B.Diario!B55</f>
        <v>0</v>
      </c>
      <c r="C55" s="66"/>
      <c r="D55" s="66"/>
      <c r="E55" s="437"/>
      <c r="F55" s="437"/>
      <c r="G55" s="437"/>
      <c r="H55" s="437"/>
      <c r="I55" s="437"/>
      <c r="J55" s="437"/>
      <c r="K55" s="437"/>
      <c r="L55" s="441"/>
      <c r="N55" s="464"/>
      <c r="O55" s="477"/>
      <c r="R55" s="542"/>
      <c r="S55" s="584"/>
      <c r="U55" s="596"/>
      <c r="W55" s="624"/>
      <c r="X55" s="630"/>
      <c r="Y55" s="636"/>
      <c r="Z55" s="671"/>
      <c r="AA55" s="648"/>
      <c r="AB55" s="700"/>
      <c r="AC55" s="713"/>
      <c r="AD55" s="735"/>
      <c r="AE55" s="742"/>
      <c r="AF55" s="749"/>
      <c r="AG55"/>
      <c r="AH55" s="779"/>
      <c r="AI55" s="792"/>
      <c r="AK55" s="832"/>
      <c r="AL55" s="832"/>
      <c r="AM55" s="793"/>
      <c r="AN55"/>
      <c r="AO55" s="875"/>
      <c r="AP55" s="875"/>
      <c r="AQ55"/>
      <c r="AR55" s="882"/>
      <c r="AS55" s="896"/>
      <c r="AT55" s="909"/>
      <c r="AU55" s="940"/>
      <c r="AV55" s="954"/>
      <c r="AX55" s="1010"/>
      <c r="AY55" s="1017"/>
      <c r="AZ55" s="1038"/>
      <c r="BA55" s="1052"/>
      <c r="BB55" s="1100"/>
      <c r="BC55" s="1106"/>
      <c r="BD55" s="1112"/>
      <c r="BE55" s="1147"/>
      <c r="BF55" s="1154"/>
      <c r="BG55" s="83"/>
      <c r="BH55" s="1169"/>
      <c r="BI55" s="1200"/>
      <c r="BJ55" s="1200"/>
      <c r="BK55" s="1200"/>
      <c r="BL55" s="1200"/>
      <c r="BM55" s="1200"/>
      <c r="BN55" s="1200"/>
      <c r="BO55" s="1200"/>
      <c r="BP55" s="1241"/>
      <c r="BQ55" s="1241"/>
      <c r="BR55" s="1241"/>
      <c r="BS55" s="1241"/>
      <c r="BT55" s="1241"/>
      <c r="BU55" s="1241"/>
      <c r="BV55" s="1241"/>
      <c r="BW55" s="1296"/>
      <c r="BX55" s="83"/>
      <c r="BY55" s="83"/>
      <c r="BZ55" s="83"/>
      <c r="CA55" s="83"/>
      <c r="CB55" s="83"/>
      <c r="CC55" s="1306"/>
      <c r="CD55" s="1376"/>
      <c r="CE55" s="1389"/>
      <c r="CF55" s="1403"/>
      <c r="CG55" s="1417"/>
      <c r="CH55" s="1431"/>
      <c r="CI55" s="1445"/>
      <c r="CJ55" s="1459"/>
      <c r="CK55" s="1484"/>
      <c r="CL55" s="1484"/>
      <c r="CM55" s="1484"/>
      <c r="CN55" s="1499"/>
      <c r="CO55" s="1506"/>
      <c r="CP55" s="1513"/>
      <c r="CQ55" s="1527"/>
      <c r="CR55" s="1563"/>
      <c r="CS55" s="1578"/>
      <c r="CT55" s="1578"/>
      <c r="CU55" s="1578"/>
      <c r="CV55" s="1613"/>
      <c r="CW55" s="1606"/>
      <c r="CX55" s="1606"/>
      <c r="CY55" s="1627"/>
      <c r="CZ55" s="1627"/>
      <c r="DA55" s="1627"/>
      <c r="DB55" s="1627"/>
      <c r="DC55" s="1627"/>
      <c r="DD55" s="1627"/>
      <c r="DE55" s="1656"/>
      <c r="DF55" s="1685"/>
      <c r="DG55" s="1685"/>
      <c r="DH55" s="1685"/>
      <c r="DI55" s="1692"/>
      <c r="DJ55" s="1692"/>
      <c r="DK55" s="1692"/>
      <c r="DL55" s="1692"/>
      <c r="DM55"/>
      <c r="DN55"/>
      <c r="DO55"/>
      <c r="DP55"/>
      <c r="DQ55" s="1793"/>
      <c r="DR55" s="1793"/>
      <c r="DS55" s="1793"/>
      <c r="DT55" s="1793"/>
      <c r="DU55" s="1793"/>
      <c r="DV55" s="1793"/>
      <c r="DW55" s="1800"/>
      <c r="DX55" s="1800"/>
      <c r="DY55" s="1800"/>
      <c r="DZ55" s="1800"/>
      <c r="EA55" s="83"/>
      <c r="EB55" s="83"/>
      <c r="EC55" s="83"/>
      <c r="ED55" s="83"/>
      <c r="EE55" s="83"/>
      <c r="EF55" s="83"/>
      <c r="EG55" s="1821"/>
      <c r="EH55" s="1889"/>
      <c r="EI55" s="1889"/>
      <c r="EJ55" s="1889"/>
      <c r="EK55" s="1896"/>
      <c r="EL55" s="1896"/>
      <c r="EM55" s="1896"/>
      <c r="EN55" s="1896"/>
      <c r="EO55" s="1936"/>
      <c r="EP55" s="1943"/>
      <c r="EQ55" s="1943"/>
      <c r="ER55" s="83"/>
      <c r="ES55" s="83"/>
      <c r="ET55" s="83"/>
      <c r="EU55" s="83"/>
      <c r="EV55" s="1966"/>
      <c r="EW55" s="1966"/>
      <c r="EX55" s="1966"/>
      <c r="EY55" s="1973"/>
      <c r="EZ55" s="1973"/>
      <c r="FA55" s="1973"/>
      <c r="FB55" s="1973"/>
      <c r="FC55" s="2015"/>
      <c r="FD55" s="2015"/>
      <c r="FE55" s="2015"/>
      <c r="FF55" s="2022"/>
      <c r="FG55" s="2022"/>
      <c r="FH55" s="2022"/>
      <c r="FI55" s="2022"/>
      <c r="FJ55" s="2057"/>
      <c r="FK55" s="2057"/>
      <c r="FL55" s="2057"/>
      <c r="FM55" s="2057"/>
      <c r="FN55" s="2064"/>
      <c r="FO55" s="2064"/>
      <c r="FP55" s="2064"/>
      <c r="FQ55" s="2088"/>
      <c r="FR55" s="2088"/>
      <c r="FS55" s="2088"/>
      <c r="FT55" s="2095"/>
      <c r="FU55" s="2095"/>
      <c r="FV55" s="2095"/>
      <c r="FW55" s="2095"/>
      <c r="FX55" s="2144"/>
      <c r="FY55" s="2144"/>
      <c r="FZ55" s="2144"/>
      <c r="GA55" s="2151"/>
      <c r="GB55" s="2151"/>
      <c r="GC55" s="2151"/>
      <c r="GD55" s="2151"/>
      <c r="GE55" s="2187"/>
      <c r="GF55" s="2187"/>
      <c r="GG55" s="2187"/>
      <c r="GH55" s="2194"/>
      <c r="GI55" s="2194"/>
      <c r="GJ55" s="2194"/>
      <c r="GK55" s="2194"/>
      <c r="GL55" s="2230"/>
      <c r="GM55" s="2230"/>
      <c r="GN55" s="2230"/>
      <c r="GO55" s="2237"/>
      <c r="GP55" s="2237"/>
      <c r="GQ55" s="2237"/>
      <c r="GR55" s="2237"/>
      <c r="GS55" s="2257">
        <v>83</v>
      </c>
      <c r="GT55" s="2257">
        <v>83</v>
      </c>
      <c r="GU55" s="2257">
        <v>83</v>
      </c>
      <c r="GV55" s="2257">
        <v>83</v>
      </c>
      <c r="GW55" s="2257">
        <v>83</v>
      </c>
      <c r="GX55" s="2257">
        <v>83</v>
      </c>
      <c r="GY55" s="772">
        <v>83</v>
      </c>
      <c r="GZ55" s="2276"/>
      <c r="HA55" s="2276"/>
      <c r="HB55" s="2276"/>
      <c r="HC55" s="2300"/>
      <c r="HD55" s="2300"/>
      <c r="HE55" s="2300"/>
      <c r="HF55" s="2300"/>
    </row>
    <row r="56" spans="1:214" x14ac:dyDescent="0.25">
      <c r="A56" s="423">
        <f t="shared" si="71"/>
        <v>55</v>
      </c>
      <c r="B56" s="77">
        <f>B.Diario!B56</f>
        <v>0</v>
      </c>
      <c r="C56" s="66"/>
      <c r="D56" s="66"/>
      <c r="E56" s="437"/>
      <c r="F56" s="437"/>
      <c r="G56" s="437"/>
      <c r="H56" s="437"/>
      <c r="I56" s="437"/>
      <c r="J56" s="437"/>
      <c r="K56" s="437"/>
      <c r="L56" s="441"/>
      <c r="N56" s="464"/>
      <c r="O56" s="477"/>
      <c r="R56" s="542"/>
      <c r="S56" s="584"/>
      <c r="U56" s="596"/>
      <c r="W56" s="624"/>
      <c r="X56" s="630"/>
      <c r="Y56" s="636"/>
      <c r="Z56" s="671"/>
      <c r="AA56" s="648"/>
      <c r="AB56" s="700"/>
      <c r="AC56" s="713"/>
      <c r="AD56" s="735"/>
      <c r="AE56" s="742"/>
      <c r="AF56" s="749"/>
      <c r="AG56"/>
      <c r="AH56" s="779"/>
      <c r="AI56" s="792"/>
      <c r="AK56" s="832"/>
      <c r="AL56" s="832"/>
      <c r="AM56" s="793"/>
      <c r="AN56"/>
      <c r="AO56" s="875"/>
      <c r="AP56" s="875"/>
      <c r="AQ56"/>
      <c r="AR56" s="882"/>
      <c r="AS56" s="896"/>
      <c r="AT56" s="909"/>
      <c r="AU56" s="940"/>
      <c r="AV56" s="954"/>
      <c r="AX56" s="1010"/>
      <c r="AY56" s="1017"/>
      <c r="AZ56" s="1038"/>
      <c r="BA56" s="1052"/>
      <c r="BB56" s="1100"/>
      <c r="BC56" s="1106"/>
      <c r="BD56" s="1112"/>
      <c r="BE56" s="1147"/>
      <c r="BF56" s="1154"/>
      <c r="BG56" s="83"/>
      <c r="BH56" s="1169"/>
      <c r="BI56" s="1200"/>
      <c r="BJ56" s="1200"/>
      <c r="BK56" s="1200"/>
      <c r="BL56" s="1200"/>
      <c r="BM56" s="1200"/>
      <c r="BN56" s="1200"/>
      <c r="BO56" s="1200"/>
      <c r="BP56" s="1241"/>
      <c r="BQ56" s="1241"/>
      <c r="BR56" s="1241"/>
      <c r="BS56" s="1241"/>
      <c r="BT56" s="1241"/>
      <c r="BU56" s="1241"/>
      <c r="BV56" s="1241"/>
      <c r="BW56" s="1296"/>
      <c r="BX56" s="83"/>
      <c r="BY56" s="83"/>
      <c r="BZ56" s="83"/>
      <c r="CA56" s="83"/>
      <c r="CB56" s="83"/>
      <c r="CC56" s="1306"/>
      <c r="CD56" s="1376"/>
      <c r="CE56" s="1389"/>
      <c r="CF56" s="1403"/>
      <c r="CG56" s="1417"/>
      <c r="CH56" s="1431"/>
      <c r="CI56" s="1445"/>
      <c r="CJ56" s="1459"/>
      <c r="CK56" s="1484"/>
      <c r="CL56" s="1484"/>
      <c r="CM56" s="1484"/>
      <c r="CN56" s="1499"/>
      <c r="CO56" s="1506"/>
      <c r="CP56" s="1513"/>
      <c r="CQ56" s="1527"/>
      <c r="CR56" s="1563"/>
      <c r="CS56" s="1578"/>
      <c r="CT56" s="1578"/>
      <c r="CU56" s="1578"/>
      <c r="CV56" s="1613"/>
      <c r="CW56" s="1606"/>
      <c r="CX56" s="1606"/>
      <c r="CY56" s="1627"/>
      <c r="CZ56" s="1627"/>
      <c r="DA56" s="1627"/>
      <c r="DB56" s="1627"/>
      <c r="DC56" s="1627"/>
      <c r="DD56" s="1627"/>
      <c r="DE56" s="1656"/>
      <c r="DF56" s="1685"/>
      <c r="DG56" s="1685"/>
      <c r="DH56" s="1685"/>
      <c r="DI56" s="1692"/>
      <c r="DJ56" s="1692"/>
      <c r="DK56" s="1692"/>
      <c r="DL56" s="1692"/>
      <c r="DM56"/>
      <c r="DN56"/>
      <c r="DO56"/>
      <c r="DP56"/>
      <c r="DQ56" s="1793"/>
      <c r="DR56" s="1793"/>
      <c r="DS56" s="1793"/>
      <c r="DT56" s="1793"/>
      <c r="DU56" s="1793"/>
      <c r="DV56" s="1793"/>
      <c r="DW56" s="1800"/>
      <c r="DX56" s="1800"/>
      <c r="DY56" s="1800"/>
      <c r="DZ56" s="1800"/>
      <c r="EA56" s="83"/>
      <c r="EB56" s="83"/>
      <c r="EC56" s="83"/>
      <c r="ED56" s="83"/>
      <c r="EE56" s="83"/>
      <c r="EF56" s="83"/>
      <c r="EG56" s="1821"/>
      <c r="EH56" s="1889"/>
      <c r="EI56" s="1889"/>
      <c r="EJ56" s="1889"/>
      <c r="EK56" s="1896"/>
      <c r="EL56" s="1896"/>
      <c r="EM56" s="1896"/>
      <c r="EN56" s="1896"/>
      <c r="EO56" s="1936"/>
      <c r="EP56" s="1943"/>
      <c r="EQ56" s="1943"/>
      <c r="ER56" s="83"/>
      <c r="ES56" s="83"/>
      <c r="ET56" s="83"/>
      <c r="EU56" s="83"/>
      <c r="EV56" s="1966"/>
      <c r="EW56" s="1966"/>
      <c r="EX56" s="1966"/>
      <c r="EY56" s="1973"/>
      <c r="EZ56" s="1973"/>
      <c r="FA56" s="1973"/>
      <c r="FB56" s="1973"/>
      <c r="FC56" s="2015"/>
      <c r="FD56" s="2015"/>
      <c r="FE56" s="2015"/>
      <c r="FF56" s="2022"/>
      <c r="FG56" s="2022"/>
      <c r="FH56" s="2022"/>
      <c r="FI56" s="2022"/>
      <c r="FJ56" s="2057"/>
      <c r="FK56" s="2057"/>
      <c r="FL56" s="2057"/>
      <c r="FM56" s="2057"/>
      <c r="FN56" s="2064"/>
      <c r="FO56" s="2064"/>
      <c r="FP56" s="2064"/>
      <c r="FQ56" s="2088"/>
      <c r="FR56" s="2088"/>
      <c r="FS56" s="2088"/>
      <c r="FT56" s="2095"/>
      <c r="FU56" s="2095"/>
      <c r="FV56" s="2095"/>
      <c r="FW56" s="2095"/>
      <c r="FX56" s="2144"/>
      <c r="FY56" s="2144"/>
      <c r="FZ56" s="2144"/>
      <c r="GA56" s="2151"/>
      <c r="GB56" s="2151"/>
      <c r="GC56" s="2151"/>
      <c r="GD56" s="2151"/>
      <c r="GE56" s="2187"/>
      <c r="GF56" s="2187"/>
      <c r="GG56" s="2187"/>
      <c r="GH56" s="2194"/>
      <c r="GI56" s="2194"/>
      <c r="GJ56" s="2194"/>
      <c r="GK56" s="2194"/>
      <c r="GL56" s="2230"/>
      <c r="GM56" s="2230"/>
      <c r="GN56" s="2230"/>
      <c r="GO56" s="2237"/>
      <c r="GP56" s="2237"/>
      <c r="GQ56" s="2237"/>
      <c r="GR56" s="2237"/>
      <c r="GS56" s="2256"/>
      <c r="GT56" s="2256"/>
      <c r="GU56" s="2256"/>
      <c r="GV56" s="2256"/>
      <c r="GW56" s="2256"/>
      <c r="GX56" s="2256"/>
      <c r="GY56"/>
      <c r="GZ56" s="2276"/>
      <c r="HA56" s="2276"/>
      <c r="HB56" s="2276"/>
      <c r="HC56" s="2300"/>
      <c r="HD56" s="2300"/>
      <c r="HE56" s="2300"/>
      <c r="HF56" s="2300"/>
    </row>
    <row r="57" spans="1:214" x14ac:dyDescent="0.25">
      <c r="A57" s="423">
        <f t="shared" si="71"/>
        <v>56</v>
      </c>
      <c r="B57" s="77">
        <f>B.Diario!B57</f>
        <v>0</v>
      </c>
      <c r="C57" s="66"/>
      <c r="D57" s="66"/>
      <c r="E57" s="438">
        <v>57.26</v>
      </c>
      <c r="F57" s="438">
        <v>138.36000000000001</v>
      </c>
      <c r="G57" s="438">
        <v>214.36</v>
      </c>
      <c r="H57" s="438">
        <v>307.74</v>
      </c>
      <c r="I57" s="438">
        <v>393.7</v>
      </c>
      <c r="J57" s="438">
        <v>487.98</v>
      </c>
      <c r="K57" s="438">
        <v>596.91999999999996</v>
      </c>
      <c r="L57" s="442">
        <v>693.16</v>
      </c>
      <c r="M57" s="85">
        <v>791.7</v>
      </c>
      <c r="N57" s="465">
        <v>925.26</v>
      </c>
      <c r="O57" s="478">
        <v>1077.58</v>
      </c>
      <c r="P57" s="512">
        <v>1203.44</v>
      </c>
      <c r="Q57" s="436">
        <v>1325.5</v>
      </c>
      <c r="R57" s="543">
        <v>1434.4</v>
      </c>
      <c r="S57" s="585">
        <v>1532.62</v>
      </c>
      <c r="T57" s="593">
        <v>1573.28</v>
      </c>
      <c r="U57" s="597">
        <v>1597.04</v>
      </c>
      <c r="V57" s="593">
        <v>1654</v>
      </c>
      <c r="W57" s="625">
        <v>1702.72</v>
      </c>
      <c r="X57" s="631">
        <v>1758.04</v>
      </c>
      <c r="Y57" s="637">
        <v>1850.88</v>
      </c>
      <c r="Z57" s="673">
        <v>1995.84</v>
      </c>
      <c r="AA57" s="649">
        <v>2125.9</v>
      </c>
      <c r="AB57" s="701">
        <v>2282.2600000000002</v>
      </c>
      <c r="AC57" s="714">
        <v>2452.02</v>
      </c>
      <c r="AD57" s="736">
        <v>2583.94</v>
      </c>
      <c r="AE57" s="743">
        <v>2729.7</v>
      </c>
      <c r="AF57" s="750">
        <v>2902.3</v>
      </c>
      <c r="AG57" s="772">
        <v>3047.96</v>
      </c>
      <c r="AH57" s="780">
        <v>3082.66</v>
      </c>
      <c r="AI57" s="793">
        <v>3082.66</v>
      </c>
      <c r="AJ57" s="772">
        <v>3124.52</v>
      </c>
      <c r="AK57" s="833">
        <v>3145.76</v>
      </c>
      <c r="AL57" s="833">
        <v>3222.88</v>
      </c>
      <c r="AM57" s="793">
        <v>3265.76</v>
      </c>
      <c r="AN57" s="772">
        <v>3332.58</v>
      </c>
      <c r="AO57" s="876">
        <v>3424.46</v>
      </c>
      <c r="AP57" s="876">
        <v>3576.4</v>
      </c>
      <c r="AQ57" s="772">
        <v>3755.48</v>
      </c>
      <c r="AR57" s="883">
        <v>3931.18</v>
      </c>
      <c r="AS57" s="897">
        <v>3971.54</v>
      </c>
      <c r="AT57" s="910">
        <v>4007.32</v>
      </c>
      <c r="AU57" s="941">
        <v>4105.82</v>
      </c>
      <c r="AV57" s="955">
        <v>4259.34</v>
      </c>
      <c r="AW57" s="436">
        <v>4368.84</v>
      </c>
      <c r="AX57" s="1011">
        <v>4526.3999999999996</v>
      </c>
      <c r="AY57" s="1018">
        <v>4644.08</v>
      </c>
      <c r="AZ57" s="1039">
        <v>4772.9399999999996</v>
      </c>
      <c r="BA57" s="1053">
        <v>4793.9799999999996</v>
      </c>
      <c r="BB57" s="1101">
        <v>4866.42</v>
      </c>
      <c r="BC57" s="1107">
        <v>4889.16</v>
      </c>
      <c r="BD57" s="1113">
        <v>4933.3999999999996</v>
      </c>
      <c r="BE57" s="1148">
        <v>4955.3</v>
      </c>
      <c r="BF57" s="1155">
        <v>4955.3</v>
      </c>
      <c r="BG57" s="78">
        <v>4964.92</v>
      </c>
      <c r="BH57" s="1170">
        <v>4985.58</v>
      </c>
      <c r="BI57" s="1201">
        <v>5059.6000000000004</v>
      </c>
      <c r="BJ57" s="1201">
        <v>5125.82</v>
      </c>
      <c r="BK57" s="1201">
        <v>5177.68</v>
      </c>
      <c r="BL57" s="1201">
        <v>5240.66</v>
      </c>
      <c r="BM57" s="1201">
        <v>5289.64</v>
      </c>
      <c r="BN57" s="1201">
        <v>5364.76</v>
      </c>
      <c r="BO57" s="1201">
        <v>5487.9</v>
      </c>
      <c r="BP57" s="1242">
        <v>5612.36</v>
      </c>
      <c r="BQ57" s="1242">
        <v>5789.46</v>
      </c>
      <c r="BR57" s="1242">
        <v>5957.22</v>
      </c>
      <c r="BS57" s="1242">
        <v>6124.06</v>
      </c>
      <c r="BT57" s="1242">
        <v>6275.34</v>
      </c>
      <c r="BU57" s="1242">
        <v>6415.02</v>
      </c>
      <c r="BV57" s="1242">
        <v>6574.5</v>
      </c>
      <c r="BW57" s="1297">
        <v>6689.72</v>
      </c>
      <c r="BX57" s="78">
        <v>6846.78</v>
      </c>
      <c r="BY57" s="78">
        <v>6987.44</v>
      </c>
      <c r="BZ57" s="78">
        <v>7101.06</v>
      </c>
      <c r="CA57" s="78">
        <v>7209.5</v>
      </c>
      <c r="CB57" s="78">
        <v>7364.38</v>
      </c>
      <c r="CC57" s="1307">
        <v>7494.92</v>
      </c>
      <c r="CD57" s="1377">
        <v>7629.98</v>
      </c>
      <c r="CE57" s="1390">
        <v>7736.3</v>
      </c>
      <c r="CF57" s="1404">
        <v>7866.06</v>
      </c>
      <c r="CG57" s="1418">
        <v>7990.58</v>
      </c>
      <c r="CH57" s="1432">
        <v>8100.8</v>
      </c>
      <c r="CI57" s="1446">
        <v>8220.98</v>
      </c>
      <c r="CJ57" s="1460">
        <v>8392.06</v>
      </c>
      <c r="CK57" s="1485">
        <v>8682.48</v>
      </c>
      <c r="CL57" s="1485">
        <v>8823.06</v>
      </c>
      <c r="CM57" s="1485">
        <v>8949.1200000000008</v>
      </c>
      <c r="CN57" s="1500">
        <v>9094.64</v>
      </c>
      <c r="CO57" s="1507">
        <v>9241.6200000000008</v>
      </c>
      <c r="CP57" s="1514">
        <v>9348.6200000000008</v>
      </c>
      <c r="CQ57" s="1528">
        <v>9454.34</v>
      </c>
      <c r="CR57" s="1564">
        <v>9561.66</v>
      </c>
      <c r="CS57" s="1579">
        <v>9685.2199999999993</v>
      </c>
      <c r="CT57" s="1579">
        <v>9823.08</v>
      </c>
      <c r="CU57" s="1579">
        <v>9953.06</v>
      </c>
      <c r="CV57" s="1614">
        <v>10094.24</v>
      </c>
      <c r="CW57" s="1607">
        <v>10239.219999999999</v>
      </c>
      <c r="CX57" s="1607">
        <v>10368.48</v>
      </c>
      <c r="CY57" s="1628">
        <v>10521.16</v>
      </c>
      <c r="CZ57" s="1628">
        <v>10593</v>
      </c>
      <c r="DA57" s="1628">
        <v>10733.46</v>
      </c>
      <c r="DB57" s="1628">
        <v>10866.94</v>
      </c>
      <c r="DC57" s="1628">
        <v>10966.9</v>
      </c>
      <c r="DD57" s="1628">
        <v>11093.28</v>
      </c>
      <c r="DE57" s="1657">
        <v>11213.66</v>
      </c>
      <c r="DF57" s="1686">
        <v>11309.16</v>
      </c>
      <c r="DG57" s="1686">
        <v>11423.94</v>
      </c>
      <c r="DH57" s="1686">
        <v>11537.56</v>
      </c>
      <c r="DI57" s="1693">
        <v>11661.46</v>
      </c>
      <c r="DJ57" s="1693">
        <v>11797.02</v>
      </c>
      <c r="DK57" s="1693">
        <v>11911.16</v>
      </c>
      <c r="DL57" s="1693">
        <v>12022.3</v>
      </c>
      <c r="DM57" s="772">
        <v>12131.16</v>
      </c>
      <c r="DN57" s="772">
        <v>12290.6</v>
      </c>
      <c r="DO57" s="772">
        <v>12395.18</v>
      </c>
      <c r="DP57" s="772">
        <v>12480.48</v>
      </c>
      <c r="DQ57" s="1794">
        <v>12598.88</v>
      </c>
      <c r="DR57" s="1794">
        <v>12708.54</v>
      </c>
      <c r="DS57" s="1794">
        <v>12821.34</v>
      </c>
      <c r="DT57" s="1794">
        <v>12918.8</v>
      </c>
      <c r="DU57" s="1794">
        <v>12991.14</v>
      </c>
      <c r="DV57" s="1794">
        <v>13097.54</v>
      </c>
      <c r="DW57" s="1801">
        <v>13194.02</v>
      </c>
      <c r="DX57" s="1801">
        <v>13305.74</v>
      </c>
      <c r="DY57" s="1801">
        <v>13403.52</v>
      </c>
      <c r="DZ57" s="1801">
        <v>13532.38</v>
      </c>
      <c r="EA57" s="78">
        <v>13647</v>
      </c>
      <c r="EB57" s="78">
        <v>13739.38</v>
      </c>
      <c r="EC57" s="78">
        <v>13878</v>
      </c>
      <c r="ED57" s="78">
        <v>14014.94</v>
      </c>
      <c r="EE57" s="78">
        <v>14151.48</v>
      </c>
      <c r="EF57" s="78">
        <v>14271.12</v>
      </c>
      <c r="EG57" s="1822">
        <v>14329.14</v>
      </c>
      <c r="EH57" s="1890">
        <v>14403.9</v>
      </c>
      <c r="EI57" s="1890">
        <v>14541.92</v>
      </c>
      <c r="EJ57" s="1890">
        <v>14571.64</v>
      </c>
      <c r="EK57" s="1897">
        <v>14598.5</v>
      </c>
      <c r="EL57" s="1897">
        <v>14603.76</v>
      </c>
      <c r="EM57" s="1897">
        <v>14629.1</v>
      </c>
      <c r="EN57" s="1897">
        <v>14653.46</v>
      </c>
      <c r="EO57" s="1937">
        <v>14671.18</v>
      </c>
      <c r="EP57" s="1944">
        <v>14671.18</v>
      </c>
      <c r="EQ57" s="1944">
        <v>14671.18</v>
      </c>
      <c r="ER57" s="78">
        <v>14671.18</v>
      </c>
      <c r="ES57" s="78">
        <v>14686.6</v>
      </c>
      <c r="ET57" s="78">
        <v>14691.9</v>
      </c>
      <c r="EU57" s="78">
        <v>14712.88</v>
      </c>
      <c r="EV57" s="1967">
        <v>14734.78</v>
      </c>
      <c r="EW57" s="1967">
        <v>14757.24</v>
      </c>
      <c r="EX57" s="1967">
        <v>14796.54</v>
      </c>
      <c r="EY57" s="1974">
        <v>14899.2</v>
      </c>
      <c r="EZ57" s="1974">
        <v>15039.42</v>
      </c>
      <c r="FA57" s="1974">
        <v>15247.44</v>
      </c>
      <c r="FB57" s="1974">
        <v>15413.9</v>
      </c>
      <c r="FC57" s="2016">
        <v>15577.6</v>
      </c>
      <c r="FD57" s="2016">
        <v>15743.56</v>
      </c>
      <c r="FE57" s="2016">
        <v>15891.42</v>
      </c>
      <c r="FF57" s="2024">
        <v>16022.14</v>
      </c>
      <c r="FG57" s="2024">
        <v>16195.04</v>
      </c>
      <c r="FH57" s="2024">
        <v>16374.64</v>
      </c>
      <c r="FI57" s="2024">
        <v>16545.18</v>
      </c>
      <c r="FJ57" s="2058">
        <v>16701.52</v>
      </c>
      <c r="FK57" s="2058">
        <v>16785.66</v>
      </c>
      <c r="FL57" s="2058">
        <v>16906.599999999999</v>
      </c>
      <c r="FM57" s="2058">
        <v>17050.18</v>
      </c>
      <c r="FN57" s="2065">
        <v>17223.439999999999</v>
      </c>
      <c r="FO57" s="2065">
        <v>17366.740000000002</v>
      </c>
      <c r="FP57" s="2065">
        <v>17495.04</v>
      </c>
      <c r="FQ57" s="2089">
        <v>17636.2</v>
      </c>
      <c r="FR57" s="2089">
        <v>17761.099999999999</v>
      </c>
      <c r="FS57" s="2089">
        <v>17884.78</v>
      </c>
      <c r="FT57" s="2096">
        <v>18001.48</v>
      </c>
      <c r="FU57" s="2096">
        <v>18144.400000000001</v>
      </c>
      <c r="FV57" s="2096">
        <v>18247.16</v>
      </c>
      <c r="FW57" s="2096">
        <v>18361.28</v>
      </c>
      <c r="FX57" s="2145">
        <v>18476.8</v>
      </c>
      <c r="FY57" s="2145">
        <v>18634.919999999998</v>
      </c>
      <c r="FZ57" s="2145">
        <v>18758.36</v>
      </c>
      <c r="GA57" s="2152">
        <v>18899.14</v>
      </c>
      <c r="GB57" s="2152">
        <v>19018.900000000001</v>
      </c>
      <c r="GC57" s="2152">
        <v>19162</v>
      </c>
      <c r="GD57" s="2152">
        <v>19261.62</v>
      </c>
      <c r="GE57" s="2188">
        <v>19398.78</v>
      </c>
      <c r="GF57" s="2188">
        <v>19551.82</v>
      </c>
      <c r="GG57" s="2188">
        <v>19671.78</v>
      </c>
      <c r="GH57" s="2195">
        <v>19820.14</v>
      </c>
      <c r="GI57" s="2195">
        <v>19892.36</v>
      </c>
      <c r="GJ57" s="2195">
        <v>19943.099999999999</v>
      </c>
      <c r="GK57" s="2195">
        <v>20126.080000000002</v>
      </c>
      <c r="GL57" s="2231">
        <v>20318.080000000002</v>
      </c>
      <c r="GM57" s="2231">
        <v>20496.439999999999</v>
      </c>
      <c r="GN57" s="2231">
        <v>20674.48</v>
      </c>
      <c r="GO57" s="2238">
        <v>20822.64</v>
      </c>
      <c r="GP57" s="2238">
        <v>20965.68</v>
      </c>
      <c r="GQ57" s="2238">
        <v>21181.82</v>
      </c>
      <c r="GR57" s="2238">
        <v>21333.18</v>
      </c>
      <c r="GS57" s="2257">
        <v>21467.52</v>
      </c>
      <c r="GT57" s="2257">
        <v>21568.639999999999</v>
      </c>
      <c r="GU57" s="2257">
        <v>21673.72</v>
      </c>
      <c r="GV57" s="2257">
        <v>21727.86</v>
      </c>
      <c r="GW57" s="2257">
        <v>21824.42</v>
      </c>
      <c r="GX57" s="2257">
        <v>21957.119999999999</v>
      </c>
      <c r="GY57" s="772">
        <v>22158.14</v>
      </c>
      <c r="GZ57" s="2277">
        <v>22272.52</v>
      </c>
      <c r="HA57" s="2277">
        <v>22405.3</v>
      </c>
      <c r="HB57" s="2277">
        <v>22470.16</v>
      </c>
      <c r="HC57" s="2301">
        <v>22470.16</v>
      </c>
      <c r="HD57" s="2301">
        <v>22474.06</v>
      </c>
      <c r="HE57" s="2301">
        <v>22474.06</v>
      </c>
      <c r="HF57" s="2301">
        <v>22474.06</v>
      </c>
    </row>
    <row r="58" spans="1:214" x14ac:dyDescent="0.25">
      <c r="A58" s="423">
        <f t="shared" si="71"/>
        <v>57</v>
      </c>
      <c r="B58" s="77">
        <f>B.Diario!B58</f>
        <v>0</v>
      </c>
      <c r="C58" s="66"/>
      <c r="D58" s="66"/>
      <c r="E58" s="438">
        <v>0</v>
      </c>
      <c r="F58" s="438">
        <v>14.67</v>
      </c>
      <c r="G58" s="438">
        <v>14.48</v>
      </c>
      <c r="H58" s="438">
        <v>14.06</v>
      </c>
      <c r="I58" s="438">
        <v>13.25</v>
      </c>
      <c r="J58" s="438">
        <v>12.33</v>
      </c>
      <c r="K58" s="438">
        <v>11.82</v>
      </c>
      <c r="L58" s="443">
        <v>11.67</v>
      </c>
      <c r="M58" s="85">
        <v>11.42</v>
      </c>
      <c r="N58" s="466">
        <v>11.18</v>
      </c>
      <c r="O58" s="479">
        <v>10.96</v>
      </c>
      <c r="P58" s="512">
        <v>10.83</v>
      </c>
      <c r="Q58" s="85">
        <v>10.75</v>
      </c>
      <c r="R58" s="544">
        <v>10.66</v>
      </c>
      <c r="S58" s="586">
        <v>10.63</v>
      </c>
      <c r="T58" s="276">
        <v>10.63</v>
      </c>
      <c r="U58" s="598">
        <v>10.63</v>
      </c>
      <c r="V58" s="276">
        <v>10.74</v>
      </c>
      <c r="W58" s="626">
        <v>10.92</v>
      </c>
      <c r="X58" s="632">
        <v>10.99</v>
      </c>
      <c r="Y58" s="638">
        <v>11.03</v>
      </c>
      <c r="Z58" s="674">
        <v>10.9</v>
      </c>
      <c r="AA58" s="650">
        <v>10.78</v>
      </c>
      <c r="AB58" s="702">
        <v>10.66</v>
      </c>
      <c r="AC58" s="715">
        <v>10.57</v>
      </c>
      <c r="AD58" s="737">
        <v>10.55</v>
      </c>
      <c r="AE58" s="744">
        <v>10.51</v>
      </c>
      <c r="AF58" s="751">
        <v>10.45</v>
      </c>
      <c r="AG58" s="299">
        <v>10.42</v>
      </c>
      <c r="AH58" s="781">
        <v>10.42</v>
      </c>
      <c r="AI58" s="794">
        <v>10.42</v>
      </c>
      <c r="AJ58" s="299">
        <v>10.44</v>
      </c>
      <c r="AK58" s="834">
        <v>10.44</v>
      </c>
      <c r="AL58" s="834">
        <v>10.44</v>
      </c>
      <c r="AM58" s="793">
        <v>10.48</v>
      </c>
      <c r="AN58" s="299">
        <v>10.61</v>
      </c>
      <c r="AO58" s="877">
        <v>10.74</v>
      </c>
      <c r="AP58" s="877">
        <v>10.82</v>
      </c>
      <c r="AQ58" s="299">
        <v>10.83</v>
      </c>
      <c r="AR58" s="884">
        <v>10.81</v>
      </c>
      <c r="AS58" s="898">
        <v>10.81</v>
      </c>
      <c r="AT58" s="911">
        <v>10.88</v>
      </c>
      <c r="AU58" s="942">
        <v>10.99</v>
      </c>
      <c r="AV58" s="956">
        <v>10.98</v>
      </c>
      <c r="AW58" s="85">
        <v>10.93</v>
      </c>
      <c r="AX58" s="1012">
        <v>10.9</v>
      </c>
      <c r="AY58" s="1019">
        <v>10.86</v>
      </c>
      <c r="AZ58" s="1040">
        <v>10.83</v>
      </c>
      <c r="BA58" s="1054">
        <v>10.83</v>
      </c>
      <c r="BB58" s="1102">
        <v>10.88</v>
      </c>
      <c r="BC58" s="1108">
        <v>10.88</v>
      </c>
      <c r="BD58" s="1114">
        <v>10.88</v>
      </c>
      <c r="BE58" s="1149">
        <v>10.88</v>
      </c>
      <c r="BF58" s="1156">
        <v>10.88</v>
      </c>
      <c r="BG58" s="83">
        <v>10.88</v>
      </c>
      <c r="BH58" s="1171">
        <v>10.86</v>
      </c>
      <c r="BI58" s="1202">
        <v>11</v>
      </c>
      <c r="BJ58" s="1202">
        <v>11.09</v>
      </c>
      <c r="BK58" s="1202">
        <v>11.12</v>
      </c>
      <c r="BL58" s="1202">
        <v>11.18</v>
      </c>
      <c r="BM58" s="1202">
        <v>11.17</v>
      </c>
      <c r="BN58" s="1202">
        <v>11.17</v>
      </c>
      <c r="BO58" s="1202">
        <v>11.14</v>
      </c>
      <c r="BP58" s="1243">
        <v>11.11</v>
      </c>
      <c r="BQ58" s="1243">
        <v>11.08</v>
      </c>
      <c r="BR58" s="1243">
        <v>11.05</v>
      </c>
      <c r="BS58" s="1243">
        <v>10.99</v>
      </c>
      <c r="BT58" s="1243">
        <v>10.95</v>
      </c>
      <c r="BU58" s="1243">
        <v>10.92</v>
      </c>
      <c r="BV58" s="1243">
        <v>10.88</v>
      </c>
      <c r="BW58" s="1298">
        <v>10.85</v>
      </c>
      <c r="BX58" s="83">
        <v>10.82</v>
      </c>
      <c r="BY58" s="83">
        <v>10.78</v>
      </c>
      <c r="BZ58" s="83">
        <v>10.74</v>
      </c>
      <c r="CA58" s="83">
        <v>10.71</v>
      </c>
      <c r="CB58" s="83">
        <v>10.7</v>
      </c>
      <c r="CC58" s="1308">
        <v>10.68</v>
      </c>
      <c r="CD58" s="1378">
        <v>10.68</v>
      </c>
      <c r="CE58" s="1391">
        <v>10.68</v>
      </c>
      <c r="CF58" s="1405">
        <v>10.66</v>
      </c>
      <c r="CG58" s="1419">
        <v>10.64</v>
      </c>
      <c r="CH58" s="1433">
        <v>10.61</v>
      </c>
      <c r="CI58" s="1447">
        <v>10.61</v>
      </c>
      <c r="CJ58" s="1461">
        <v>10.6</v>
      </c>
      <c r="CK58" s="1486">
        <v>10.59</v>
      </c>
      <c r="CL58" s="1486">
        <v>10.59</v>
      </c>
      <c r="CM58" s="1486">
        <v>10.59</v>
      </c>
      <c r="CN58" s="1501">
        <v>10.57</v>
      </c>
      <c r="CO58" s="1508">
        <v>10.56</v>
      </c>
      <c r="CP58" s="1515">
        <v>10.55</v>
      </c>
      <c r="CQ58" s="1529">
        <v>10.53</v>
      </c>
      <c r="CR58" s="1565">
        <v>10.52</v>
      </c>
      <c r="CS58" s="1580">
        <v>10.51</v>
      </c>
      <c r="CT58" s="1580">
        <v>10.48</v>
      </c>
      <c r="CU58" s="1580">
        <v>10.47</v>
      </c>
      <c r="CV58" s="1615">
        <v>10.45</v>
      </c>
      <c r="CW58" s="1608">
        <v>10.44</v>
      </c>
      <c r="CX58" s="1608">
        <v>10.42</v>
      </c>
      <c r="CY58" s="1629">
        <v>10.42</v>
      </c>
      <c r="CZ58" s="1629">
        <v>10.42</v>
      </c>
      <c r="DA58" s="1629">
        <v>10.4</v>
      </c>
      <c r="DB58" s="1629">
        <v>10.4</v>
      </c>
      <c r="DC58" s="1629">
        <v>10.39</v>
      </c>
      <c r="DD58" s="1629">
        <v>10.38</v>
      </c>
      <c r="DE58" s="1658">
        <v>10.35</v>
      </c>
      <c r="DF58" s="1687">
        <v>10.35</v>
      </c>
      <c r="DG58" s="1687">
        <v>10.34</v>
      </c>
      <c r="DH58" s="1687">
        <v>10.33</v>
      </c>
      <c r="DI58" s="1694">
        <v>10.3</v>
      </c>
      <c r="DJ58" s="1694">
        <v>10.3</v>
      </c>
      <c r="DK58" s="1694">
        <v>10.29</v>
      </c>
      <c r="DL58" s="1694">
        <v>10.29</v>
      </c>
      <c r="DM58" s="299">
        <v>10.27</v>
      </c>
      <c r="DN58" s="299">
        <v>10.27</v>
      </c>
      <c r="DO58" s="299">
        <v>10.27</v>
      </c>
      <c r="DP58" s="299">
        <v>10.27</v>
      </c>
      <c r="DQ58" s="1795">
        <v>10.25</v>
      </c>
      <c r="DR58" s="1795">
        <v>10.25</v>
      </c>
      <c r="DS58" s="1795">
        <v>10.25</v>
      </c>
      <c r="DT58" s="1795">
        <v>10.25</v>
      </c>
      <c r="DU58" s="1795">
        <v>10.26</v>
      </c>
      <c r="DV58" s="1795">
        <v>10.26</v>
      </c>
      <c r="DW58" s="1802">
        <v>10.25</v>
      </c>
      <c r="DX58" s="1802">
        <v>10.25</v>
      </c>
      <c r="DY58" s="1802">
        <v>10.25</v>
      </c>
      <c r="DZ58" s="1802">
        <v>10.24</v>
      </c>
      <c r="EA58" s="83">
        <v>10.25</v>
      </c>
      <c r="EB58" s="83">
        <v>10.26</v>
      </c>
      <c r="EC58" s="83">
        <v>10.26</v>
      </c>
      <c r="ED58" s="83">
        <v>10.25</v>
      </c>
      <c r="EE58" s="83">
        <v>10.25</v>
      </c>
      <c r="EF58" s="83">
        <v>10.25</v>
      </c>
      <c r="EG58" s="1823">
        <v>10.25</v>
      </c>
      <c r="EH58" s="1891">
        <v>10.27</v>
      </c>
      <c r="EI58" s="1891">
        <v>10.27</v>
      </c>
      <c r="EJ58" s="1891">
        <v>10.27</v>
      </c>
      <c r="EK58" s="1898">
        <v>10.29</v>
      </c>
      <c r="EL58" s="1898">
        <v>10.27</v>
      </c>
      <c r="EM58" s="1898">
        <v>10.26</v>
      </c>
      <c r="EN58" s="1898">
        <v>10.26</v>
      </c>
      <c r="EO58" s="1938">
        <v>10.26</v>
      </c>
      <c r="EP58" s="1945">
        <v>10.26</v>
      </c>
      <c r="EQ58" s="1945">
        <v>10.26</v>
      </c>
      <c r="ER58" s="83">
        <v>10.26</v>
      </c>
      <c r="ES58" s="83">
        <v>10.29</v>
      </c>
      <c r="ET58" s="83">
        <v>10.29</v>
      </c>
      <c r="EU58" s="83">
        <v>10.29</v>
      </c>
      <c r="EV58" s="1968">
        <v>10.29</v>
      </c>
      <c r="EW58" s="1968">
        <v>10.29</v>
      </c>
      <c r="EX58" s="1968">
        <v>10.29</v>
      </c>
      <c r="EY58" s="1975">
        <v>10.33</v>
      </c>
      <c r="EZ58" s="1975">
        <v>10.33</v>
      </c>
      <c r="FA58" s="1975">
        <v>10.33</v>
      </c>
      <c r="FB58" s="1975">
        <v>10.33</v>
      </c>
      <c r="FC58" s="2017">
        <v>10.31</v>
      </c>
      <c r="FD58" s="2017">
        <v>10.31</v>
      </c>
      <c r="FE58" s="2017">
        <v>10.3</v>
      </c>
      <c r="FF58" s="2025">
        <v>10.29</v>
      </c>
      <c r="FG58" s="2025">
        <v>10.27</v>
      </c>
      <c r="FH58" s="2025">
        <v>10.26</v>
      </c>
      <c r="FI58" s="2025">
        <v>10.25</v>
      </c>
      <c r="FJ58" s="2059">
        <v>10.25</v>
      </c>
      <c r="FK58" s="2059">
        <v>10.25</v>
      </c>
      <c r="FL58" s="2059">
        <v>10.25</v>
      </c>
      <c r="FM58" s="2059">
        <v>10.24</v>
      </c>
      <c r="FN58" s="2066">
        <v>10.24</v>
      </c>
      <c r="FO58" s="2066">
        <v>10.24</v>
      </c>
      <c r="FP58" s="2066">
        <v>10.210000000000001</v>
      </c>
      <c r="FQ58" s="2090">
        <v>10.210000000000001</v>
      </c>
      <c r="FR58" s="2090">
        <v>10.199999999999999</v>
      </c>
      <c r="FS58" s="2090">
        <v>10.19</v>
      </c>
      <c r="FT58" s="2097">
        <v>10.19</v>
      </c>
      <c r="FU58" s="2097">
        <v>10.17</v>
      </c>
      <c r="FV58" s="2097">
        <v>10.16</v>
      </c>
      <c r="FW58" s="2097">
        <v>10.15</v>
      </c>
      <c r="FX58" s="2146">
        <v>10.15</v>
      </c>
      <c r="FY58" s="2146">
        <v>10.15</v>
      </c>
      <c r="FZ58" s="2146">
        <v>10.16</v>
      </c>
      <c r="GA58" s="2153">
        <v>10.15</v>
      </c>
      <c r="GB58" s="2153">
        <v>10.15</v>
      </c>
      <c r="GC58" s="2153">
        <v>10.15</v>
      </c>
      <c r="GD58" s="2153">
        <v>10.15</v>
      </c>
      <c r="GE58" s="2189">
        <v>10.14</v>
      </c>
      <c r="GF58" s="2189">
        <v>10.14</v>
      </c>
      <c r="GG58" s="2189">
        <v>10.14</v>
      </c>
      <c r="GH58" s="2196">
        <v>10.119999999999999</v>
      </c>
      <c r="GI58" s="2196">
        <v>10.119999999999999</v>
      </c>
      <c r="GJ58" s="2196">
        <v>10.14</v>
      </c>
      <c r="GK58" s="2196">
        <v>10.14</v>
      </c>
      <c r="GL58" s="2232">
        <v>10.119999999999999</v>
      </c>
      <c r="GM58" s="2232">
        <v>10.11</v>
      </c>
      <c r="GN58" s="2232">
        <v>10.11</v>
      </c>
      <c r="GO58" s="2239">
        <v>10.1</v>
      </c>
      <c r="GP58" s="2239">
        <v>10.1</v>
      </c>
      <c r="GQ58" s="2239">
        <v>10.1</v>
      </c>
      <c r="GR58" s="2239">
        <v>10.1</v>
      </c>
      <c r="GS58" s="2258">
        <v>10.09</v>
      </c>
      <c r="GT58" s="2258">
        <v>10.09</v>
      </c>
      <c r="GU58" s="2258">
        <v>10.1</v>
      </c>
      <c r="GV58" s="2258">
        <v>10.1</v>
      </c>
      <c r="GW58" s="2258">
        <v>10.1</v>
      </c>
      <c r="GX58" s="2258">
        <v>10.1</v>
      </c>
      <c r="GY58" s="299">
        <v>10.09</v>
      </c>
      <c r="GZ58" s="2278">
        <v>10.09</v>
      </c>
      <c r="HA58" s="2278">
        <v>10.09</v>
      </c>
      <c r="HB58" s="2278">
        <v>10.09</v>
      </c>
      <c r="HC58" s="2302">
        <v>10.09</v>
      </c>
      <c r="HD58" s="2302">
        <v>10.09</v>
      </c>
      <c r="HE58" s="2302">
        <v>10.09</v>
      </c>
      <c r="HF58" s="2302">
        <v>10.09</v>
      </c>
    </row>
    <row r="59" spans="1:214" x14ac:dyDescent="0.25">
      <c r="A59" s="423">
        <f t="shared" si="71"/>
        <v>58</v>
      </c>
      <c r="B59" s="77">
        <f>B.Diario!B59</f>
        <v>0</v>
      </c>
      <c r="C59" s="71"/>
      <c r="D59" s="71"/>
      <c r="E59" s="438">
        <v>0</v>
      </c>
      <c r="F59" s="438">
        <v>0</v>
      </c>
      <c r="G59" s="438">
        <v>0</v>
      </c>
      <c r="H59" s="438">
        <v>3.08</v>
      </c>
      <c r="I59" s="438">
        <v>5.68</v>
      </c>
      <c r="J59" s="438">
        <v>7.02</v>
      </c>
      <c r="K59" s="438">
        <v>9.99</v>
      </c>
      <c r="L59" s="443">
        <v>10.07</v>
      </c>
      <c r="M59" s="85">
        <v>10.119999999999999</v>
      </c>
      <c r="N59" s="466">
        <v>10.11</v>
      </c>
      <c r="O59" s="479">
        <v>8.73</v>
      </c>
      <c r="P59" s="512">
        <v>7.9</v>
      </c>
      <c r="Q59" s="85">
        <v>8.08</v>
      </c>
      <c r="R59" s="544">
        <v>8.23</v>
      </c>
      <c r="S59" s="586">
        <v>8.36</v>
      </c>
      <c r="T59" s="276">
        <v>8.36</v>
      </c>
      <c r="U59" s="598">
        <v>8.36</v>
      </c>
      <c r="V59" s="276">
        <v>8.41</v>
      </c>
      <c r="W59" s="626">
        <v>8.6199999999999992</v>
      </c>
      <c r="X59" s="632">
        <v>8.7200000000000006</v>
      </c>
      <c r="Y59" s="638">
        <v>8.91</v>
      </c>
      <c r="Z59" s="674">
        <v>8.99</v>
      </c>
      <c r="AA59" s="650">
        <v>9.01</v>
      </c>
      <c r="AB59" s="702">
        <v>9.0299999999999994</v>
      </c>
      <c r="AC59" s="715">
        <v>9.07</v>
      </c>
      <c r="AD59" s="737">
        <v>9.1300000000000008</v>
      </c>
      <c r="AE59" s="744">
        <v>9.1999999999999993</v>
      </c>
      <c r="AF59" s="751">
        <v>9.16</v>
      </c>
      <c r="AG59" s="299">
        <v>9.18</v>
      </c>
      <c r="AH59" s="781">
        <v>9.18</v>
      </c>
      <c r="AI59" s="794">
        <v>9.18</v>
      </c>
      <c r="AJ59" s="299">
        <v>9.18</v>
      </c>
      <c r="AK59" s="834">
        <v>9.18</v>
      </c>
      <c r="AL59" s="834">
        <v>9.18</v>
      </c>
      <c r="AM59" s="793">
        <v>9.11</v>
      </c>
      <c r="AN59" s="299">
        <v>9.11</v>
      </c>
      <c r="AO59" s="877">
        <v>9.25</v>
      </c>
      <c r="AP59" s="877">
        <v>9.3699999999999992</v>
      </c>
      <c r="AQ59" s="299">
        <v>9</v>
      </c>
      <c r="AR59" s="884">
        <v>9.11</v>
      </c>
      <c r="AS59" s="898">
        <v>9.11</v>
      </c>
      <c r="AT59" s="911">
        <v>9.1300000000000008</v>
      </c>
      <c r="AU59" s="942">
        <v>9.2100000000000009</v>
      </c>
      <c r="AV59" s="956">
        <v>9.26</v>
      </c>
      <c r="AW59" s="85">
        <v>9.17</v>
      </c>
      <c r="AX59" s="1012">
        <v>9.2200000000000006</v>
      </c>
      <c r="AY59" s="1019">
        <v>9.26</v>
      </c>
      <c r="AZ59" s="1040">
        <v>9.31</v>
      </c>
      <c r="BA59" s="1054">
        <v>9.31</v>
      </c>
      <c r="BB59" s="1102">
        <v>9.32</v>
      </c>
      <c r="BC59" s="1108">
        <v>9.32</v>
      </c>
      <c r="BD59" s="1114">
        <v>9.32</v>
      </c>
      <c r="BE59" s="1149">
        <v>9.32</v>
      </c>
      <c r="BF59" s="1156">
        <v>9.32</v>
      </c>
      <c r="BG59" s="83">
        <v>9.32</v>
      </c>
      <c r="BH59" s="1171">
        <v>9.3000000000000007</v>
      </c>
      <c r="BI59" s="1202">
        <v>9.4600000000000009</v>
      </c>
      <c r="BJ59" s="1202">
        <v>9.6199999999999992</v>
      </c>
      <c r="BK59" s="1202">
        <v>9.64</v>
      </c>
      <c r="BL59" s="1202">
        <v>9.6999999999999993</v>
      </c>
      <c r="BM59" s="1202">
        <v>9.74</v>
      </c>
      <c r="BN59" s="1202">
        <v>9.7799999999999994</v>
      </c>
      <c r="BO59" s="1202">
        <v>9.81</v>
      </c>
      <c r="BP59" s="1243">
        <v>9.65</v>
      </c>
      <c r="BQ59" s="1243">
        <v>9.68</v>
      </c>
      <c r="BR59" s="1243">
        <v>9.6999999999999993</v>
      </c>
      <c r="BS59" s="1243">
        <v>9.7100000000000009</v>
      </c>
      <c r="BT59" s="1243">
        <v>9.7100000000000009</v>
      </c>
      <c r="BU59" s="1243">
        <v>9.7200000000000006</v>
      </c>
      <c r="BV59" s="1243">
        <v>9.73</v>
      </c>
      <c r="BW59" s="1298">
        <v>9.74</v>
      </c>
      <c r="BX59" s="83">
        <v>9.75</v>
      </c>
      <c r="BY59" s="83">
        <v>9.74</v>
      </c>
      <c r="BZ59" s="83">
        <v>9.74</v>
      </c>
      <c r="CA59" s="83">
        <v>9.75</v>
      </c>
      <c r="CB59" s="83">
        <v>9.7799999999999994</v>
      </c>
      <c r="CC59" s="1308">
        <v>9.7899999999999991</v>
      </c>
      <c r="CD59" s="1378">
        <v>9.81</v>
      </c>
      <c r="CE59" s="1391">
        <v>9.83</v>
      </c>
      <c r="CF59" s="1405">
        <v>9.84</v>
      </c>
      <c r="CG59" s="1419">
        <v>9.84</v>
      </c>
      <c r="CH59" s="1433">
        <v>10.050000000000001</v>
      </c>
      <c r="CI59" s="1447">
        <v>10.06</v>
      </c>
      <c r="CJ59" s="1461">
        <v>10.06</v>
      </c>
      <c r="CK59" s="1486">
        <v>10.06</v>
      </c>
      <c r="CL59" s="1486">
        <v>10.07</v>
      </c>
      <c r="CM59" s="1486">
        <v>10.08</v>
      </c>
      <c r="CN59" s="1501">
        <v>10.09</v>
      </c>
      <c r="CO59" s="1508">
        <v>10.08</v>
      </c>
      <c r="CP59" s="1515">
        <v>10.09</v>
      </c>
      <c r="CQ59" s="1529">
        <v>10.1</v>
      </c>
      <c r="CR59" s="1565">
        <v>10.09</v>
      </c>
      <c r="CS59" s="1580">
        <v>10.1</v>
      </c>
      <c r="CT59" s="1580">
        <v>10.09</v>
      </c>
      <c r="CU59" s="1580">
        <v>10.09</v>
      </c>
      <c r="CV59" s="1615">
        <v>10.08</v>
      </c>
      <c r="CW59" s="1608">
        <v>10.08</v>
      </c>
      <c r="CX59" s="1608">
        <v>10.07</v>
      </c>
      <c r="CY59" s="1629">
        <v>10.08</v>
      </c>
      <c r="CZ59" s="1629">
        <v>10.09</v>
      </c>
      <c r="DA59" s="1629">
        <v>10.1</v>
      </c>
      <c r="DB59" s="1629">
        <v>10.1</v>
      </c>
      <c r="DC59" s="1629">
        <v>10.11</v>
      </c>
      <c r="DD59" s="1629">
        <v>10.11</v>
      </c>
      <c r="DE59" s="1658">
        <v>10.1</v>
      </c>
      <c r="DF59" s="1687">
        <v>10.1</v>
      </c>
      <c r="DG59" s="1687">
        <v>10.1</v>
      </c>
      <c r="DH59" s="1687">
        <v>10.07</v>
      </c>
      <c r="DI59" s="1694">
        <v>10.06</v>
      </c>
      <c r="DJ59" s="1694">
        <v>10.050000000000001</v>
      </c>
      <c r="DK59" s="1694">
        <v>10.050000000000001</v>
      </c>
      <c r="DL59" s="1694">
        <v>10.039999999999999</v>
      </c>
      <c r="DM59" s="299">
        <v>10.039999999999999</v>
      </c>
      <c r="DN59" s="299">
        <v>10.039999999999999</v>
      </c>
      <c r="DO59" s="299">
        <v>10.050000000000001</v>
      </c>
      <c r="DP59" s="299">
        <v>10.039999999999999</v>
      </c>
      <c r="DQ59" s="1795">
        <v>10.029999999999999</v>
      </c>
      <c r="DR59" s="1795">
        <v>10.029999999999999</v>
      </c>
      <c r="DS59" s="1795">
        <v>10.029999999999999</v>
      </c>
      <c r="DT59" s="1795">
        <v>10.039999999999999</v>
      </c>
      <c r="DU59" s="1795">
        <v>10.050000000000001</v>
      </c>
      <c r="DV59" s="1795">
        <v>10.06</v>
      </c>
      <c r="DW59" s="1802">
        <v>10.06</v>
      </c>
      <c r="DX59" s="1802">
        <v>10.06</v>
      </c>
      <c r="DY59" s="1802">
        <v>10.050000000000001</v>
      </c>
      <c r="DZ59" s="1802">
        <v>10.050000000000001</v>
      </c>
      <c r="EA59" s="83">
        <v>10.06</v>
      </c>
      <c r="EB59" s="83">
        <v>10.07</v>
      </c>
      <c r="EC59" s="83">
        <v>10.07</v>
      </c>
      <c r="ED59" s="83">
        <v>10.07</v>
      </c>
      <c r="EE59" s="83">
        <v>10.07</v>
      </c>
      <c r="EF59" s="83">
        <v>10.09</v>
      </c>
      <c r="EG59" s="1823">
        <v>10.09</v>
      </c>
      <c r="EH59" s="1891">
        <v>10.07</v>
      </c>
      <c r="EI59" s="1891">
        <v>10.08</v>
      </c>
      <c r="EJ59" s="1891">
        <v>10.08</v>
      </c>
      <c r="EK59" s="1898">
        <v>10.09</v>
      </c>
      <c r="EL59" s="1898">
        <v>10.09</v>
      </c>
      <c r="EM59" s="1898">
        <v>10.08</v>
      </c>
      <c r="EN59" s="1898">
        <v>10.07</v>
      </c>
      <c r="EO59" s="1938">
        <v>10.09</v>
      </c>
      <c r="EP59" s="1945">
        <v>10.09</v>
      </c>
      <c r="EQ59" s="1945">
        <v>10.09</v>
      </c>
      <c r="ER59" s="83">
        <v>10.07</v>
      </c>
      <c r="ES59" s="83">
        <v>10.1</v>
      </c>
      <c r="ET59" s="83">
        <v>10.14</v>
      </c>
      <c r="EU59" s="83">
        <v>10.14</v>
      </c>
      <c r="EV59" s="1968">
        <v>10.14</v>
      </c>
      <c r="EW59" s="1968">
        <v>10.14</v>
      </c>
      <c r="EX59" s="1968">
        <v>10.15</v>
      </c>
      <c r="EY59" s="1975">
        <v>10.17</v>
      </c>
      <c r="EZ59" s="1975">
        <v>10.19</v>
      </c>
      <c r="FA59" s="1975">
        <v>10.19</v>
      </c>
      <c r="FB59" s="1975">
        <v>10.19</v>
      </c>
      <c r="FC59" s="2017">
        <v>10.19</v>
      </c>
      <c r="FD59" s="2017">
        <v>10.19</v>
      </c>
      <c r="FE59" s="2017">
        <v>10.19</v>
      </c>
      <c r="FF59" s="2025">
        <v>10.18</v>
      </c>
      <c r="FG59" s="2025">
        <v>10.17</v>
      </c>
      <c r="FH59" s="2025">
        <v>10.17</v>
      </c>
      <c r="FI59" s="2025">
        <v>10.16</v>
      </c>
      <c r="FJ59" s="2059">
        <v>10.18</v>
      </c>
      <c r="FK59" s="2059">
        <v>10.18</v>
      </c>
      <c r="FL59" s="2059">
        <v>10.18</v>
      </c>
      <c r="FM59" s="2059">
        <v>10.18</v>
      </c>
      <c r="FN59" s="2066">
        <v>10.18</v>
      </c>
      <c r="FO59" s="2066">
        <v>10.17</v>
      </c>
      <c r="FP59" s="2066">
        <v>10.16</v>
      </c>
      <c r="FQ59" s="2090">
        <v>10.15</v>
      </c>
      <c r="FR59" s="2090">
        <v>10.15</v>
      </c>
      <c r="FS59" s="2090">
        <v>10.14</v>
      </c>
      <c r="FT59" s="2097">
        <v>10.130000000000001</v>
      </c>
      <c r="FU59" s="2097">
        <v>10.119999999999999</v>
      </c>
      <c r="FV59" s="2097">
        <v>10.11</v>
      </c>
      <c r="FW59" s="2097">
        <v>10.1</v>
      </c>
      <c r="FX59" s="2146">
        <v>10.07</v>
      </c>
      <c r="FY59" s="2146">
        <v>10.07</v>
      </c>
      <c r="FZ59" s="2146">
        <v>10.08</v>
      </c>
      <c r="GA59" s="2153">
        <v>10.07</v>
      </c>
      <c r="GB59" s="2153">
        <v>10.07</v>
      </c>
      <c r="GC59" s="2153">
        <v>10.07</v>
      </c>
      <c r="GD59" s="2153">
        <v>10.06</v>
      </c>
      <c r="GE59" s="2189">
        <v>10.06</v>
      </c>
      <c r="GF59" s="2189">
        <v>10.06</v>
      </c>
      <c r="GG59" s="2189">
        <v>10.050000000000001</v>
      </c>
      <c r="GH59" s="2196">
        <v>10.039999999999999</v>
      </c>
      <c r="GI59" s="2196">
        <v>10.06</v>
      </c>
      <c r="GJ59" s="2196">
        <v>10.06</v>
      </c>
      <c r="GK59" s="2196">
        <v>10.06</v>
      </c>
      <c r="GL59" s="2232">
        <v>10.050000000000001</v>
      </c>
      <c r="GM59" s="2232">
        <v>10.039999999999999</v>
      </c>
      <c r="GN59" s="2232">
        <v>10.029999999999999</v>
      </c>
      <c r="GO59" s="2239">
        <v>10.029999999999999</v>
      </c>
      <c r="GP59" s="2239">
        <v>10.039999999999999</v>
      </c>
      <c r="GQ59" s="2239">
        <v>10.029999999999999</v>
      </c>
      <c r="GR59" s="2239">
        <v>10.02</v>
      </c>
      <c r="GS59" s="2258">
        <v>10</v>
      </c>
      <c r="GT59" s="2258">
        <v>10.02</v>
      </c>
      <c r="GU59" s="2258">
        <v>10.029999999999999</v>
      </c>
      <c r="GV59" s="2258">
        <v>10.02</v>
      </c>
      <c r="GW59" s="2258">
        <v>10.029999999999999</v>
      </c>
      <c r="GX59" s="2258">
        <v>10.029999999999999</v>
      </c>
      <c r="GY59" s="299">
        <v>10.02</v>
      </c>
      <c r="GZ59" s="2278">
        <v>10.02</v>
      </c>
      <c r="HA59" s="2278">
        <v>10.02</v>
      </c>
      <c r="HB59" s="2278">
        <v>10</v>
      </c>
      <c r="HC59" s="2302">
        <v>10</v>
      </c>
      <c r="HD59" s="2302">
        <v>9.9600000000000009</v>
      </c>
      <c r="HE59" s="2302">
        <v>9.9600000000000009</v>
      </c>
      <c r="HF59" s="2302">
        <v>9.9600000000000009</v>
      </c>
    </row>
    <row r="60" spans="1:214" x14ac:dyDescent="0.25">
      <c r="A60" s="423">
        <f t="shared" si="71"/>
        <v>59</v>
      </c>
      <c r="B60" s="77">
        <f>B.Diario!B60</f>
        <v>0</v>
      </c>
      <c r="C60" s="68"/>
      <c r="D60" s="68"/>
      <c r="E60" s="437"/>
      <c r="F60" s="437"/>
      <c r="G60" s="437"/>
      <c r="H60" s="437"/>
      <c r="I60" s="437"/>
      <c r="J60" s="437"/>
      <c r="K60" s="437"/>
      <c r="L60" s="441"/>
      <c r="N60" s="464"/>
      <c r="O60" s="477"/>
      <c r="R60" s="542"/>
      <c r="S60" s="584"/>
      <c r="U60" s="596"/>
      <c r="W60" s="624"/>
      <c r="X60" s="630"/>
      <c r="Y60" s="636"/>
      <c r="Z60" s="671"/>
      <c r="AA60" s="648"/>
      <c r="AB60" s="700"/>
      <c r="AC60" s="713"/>
      <c r="AD60" s="735"/>
      <c r="AE60" s="742"/>
      <c r="AF60" s="749"/>
      <c r="AG60"/>
      <c r="AH60" s="779"/>
      <c r="AI60" s="792"/>
      <c r="AK60" s="832"/>
      <c r="AL60" s="832"/>
      <c r="AM60" s="793"/>
      <c r="AN60"/>
      <c r="AO60" s="875"/>
      <c r="AP60" s="875"/>
      <c r="AQ60"/>
      <c r="AR60" s="882"/>
      <c r="AS60" s="896"/>
      <c r="AT60" s="909"/>
      <c r="AU60" s="940"/>
      <c r="AV60" s="954"/>
      <c r="AX60" s="1010"/>
      <c r="AY60" s="1017"/>
      <c r="AZ60" s="1038"/>
      <c r="BA60" s="1052"/>
      <c r="BB60" s="1100"/>
      <c r="BC60" s="1106"/>
      <c r="BD60" s="1112"/>
      <c r="BE60" s="1147"/>
      <c r="BF60" s="1154"/>
      <c r="BG60" s="83"/>
      <c r="BH60" s="1169"/>
      <c r="BI60" s="1200"/>
      <c r="BJ60" s="1200"/>
      <c r="BK60" s="1200"/>
      <c r="BL60" s="1200"/>
      <c r="BM60" s="1200"/>
      <c r="BN60" s="1200"/>
      <c r="BO60" s="1200"/>
      <c r="BP60" s="1241"/>
      <c r="BQ60" s="1241"/>
      <c r="BR60" s="1241"/>
      <c r="BS60" s="1241"/>
      <c r="BT60" s="1241"/>
      <c r="BU60" s="1241"/>
      <c r="BV60" s="1241"/>
      <c r="BW60" s="1296"/>
      <c r="BX60" s="83"/>
      <c r="BY60" s="83"/>
      <c r="BZ60" s="83"/>
      <c r="CA60" s="83"/>
      <c r="CB60" s="83"/>
      <c r="CC60" s="1306"/>
      <c r="CD60" s="1376"/>
      <c r="CE60" s="1389"/>
      <c r="CF60" s="1403"/>
      <c r="CG60" s="1417"/>
      <c r="CH60" s="1431"/>
      <c r="CI60" s="1445"/>
      <c r="CJ60" s="1459"/>
      <c r="CK60" s="1484"/>
      <c r="CL60" s="1484"/>
      <c r="CM60" s="1484"/>
      <c r="CN60" s="1499"/>
      <c r="CO60" s="1506"/>
      <c r="CP60" s="1513"/>
      <c r="CQ60" s="1527"/>
      <c r="CR60" s="1563"/>
      <c r="CS60" s="1578"/>
      <c r="CT60" s="1578"/>
      <c r="CU60" s="1578"/>
      <c r="CV60" s="1613"/>
      <c r="CW60" s="1606"/>
      <c r="CX60" s="1606"/>
      <c r="CY60" s="1627"/>
      <c r="CZ60" s="1627"/>
      <c r="DA60" s="1627"/>
      <c r="DB60" s="1627"/>
      <c r="DC60" s="1627"/>
      <c r="DD60" s="1627"/>
      <c r="DE60" s="1656"/>
      <c r="DF60" s="1685"/>
      <c r="DG60" s="1685"/>
      <c r="DH60" s="1685"/>
      <c r="DI60" s="1692"/>
      <c r="DJ60" s="1692"/>
      <c r="DK60" s="1692"/>
      <c r="DL60" s="1692"/>
      <c r="DM60"/>
      <c r="DN60"/>
      <c r="DO60"/>
      <c r="DP60"/>
      <c r="DQ60" s="1793"/>
      <c r="DR60" s="1793"/>
      <c r="DS60" s="1793"/>
      <c r="DT60" s="1793"/>
      <c r="DU60" s="1793"/>
      <c r="DV60" s="1793"/>
      <c r="DW60" s="1800"/>
      <c r="DX60" s="1800"/>
      <c r="DY60" s="1800"/>
      <c r="DZ60" s="1800"/>
      <c r="EA60" s="83"/>
      <c r="EB60" s="83"/>
      <c r="EC60" s="83"/>
      <c r="ED60" s="83"/>
      <c r="EE60" s="83"/>
      <c r="EF60" s="83"/>
      <c r="EG60" s="1821"/>
      <c r="EH60" s="1889"/>
      <c r="EI60" s="1889"/>
      <c r="EJ60" s="1889"/>
      <c r="EK60" s="1896"/>
      <c r="EL60" s="1896"/>
      <c r="EM60" s="1896"/>
      <c r="EN60" s="1896"/>
      <c r="EO60" s="1936"/>
      <c r="EP60" s="1943"/>
      <c r="EQ60" s="1943"/>
      <c r="ER60" s="83"/>
      <c r="ES60" s="83"/>
      <c r="ET60" s="83"/>
      <c r="EU60" s="83"/>
      <c r="EV60" s="1966"/>
      <c r="EW60" s="1966"/>
      <c r="EX60" s="1966"/>
      <c r="EY60" s="1973"/>
      <c r="EZ60" s="1973"/>
      <c r="FA60" s="1973"/>
      <c r="FB60" s="1973"/>
      <c r="FC60" s="2015"/>
      <c r="FD60" s="2015"/>
      <c r="FE60" s="2015"/>
      <c r="FF60" s="2022"/>
      <c r="FG60" s="2022"/>
      <c r="FH60" s="2022"/>
      <c r="FI60" s="2022"/>
      <c r="FJ60" s="2057"/>
      <c r="FK60" s="2057"/>
      <c r="FL60" s="2057"/>
      <c r="FM60" s="2057"/>
      <c r="FN60" s="2064"/>
      <c r="FO60" s="2064"/>
      <c r="FP60" s="2064"/>
      <c r="FQ60" s="2088"/>
      <c r="FR60" s="2088"/>
      <c r="FS60" s="2088"/>
      <c r="FT60" s="2095"/>
      <c r="FU60" s="2095"/>
      <c r="FV60" s="2095"/>
      <c r="FW60" s="2095"/>
      <c r="FX60" s="2144"/>
      <c r="FY60" s="2144"/>
      <c r="FZ60" s="2144"/>
      <c r="GA60" s="2151"/>
      <c r="GB60" s="2151"/>
      <c r="GC60" s="2151"/>
      <c r="GD60" s="2151"/>
      <c r="GE60" s="2187"/>
      <c r="GF60" s="2187"/>
      <c r="GG60" s="2187"/>
      <c r="GH60" s="2194"/>
      <c r="GI60" s="2194"/>
      <c r="GJ60" s="2194"/>
      <c r="GK60" s="2194"/>
      <c r="GL60" s="2230"/>
      <c r="GM60" s="2230"/>
      <c r="GN60" s="2230"/>
      <c r="GO60" s="2237"/>
      <c r="GP60" s="2237"/>
      <c r="GQ60" s="2237"/>
      <c r="GR60" s="2237"/>
      <c r="GS60" s="2256"/>
      <c r="GT60" s="2256"/>
      <c r="GU60" s="2256"/>
      <c r="GV60" s="2256"/>
      <c r="GW60" s="2256"/>
      <c r="GX60" s="2256"/>
      <c r="GY60"/>
      <c r="GZ60" s="2276"/>
      <c r="HA60" s="2276"/>
      <c r="HB60" s="2276"/>
      <c r="HC60" s="2300"/>
      <c r="HD60" s="2300"/>
      <c r="HE60" s="2300"/>
      <c r="HF60" s="2300"/>
    </row>
    <row r="61" spans="1:214" x14ac:dyDescent="0.25">
      <c r="A61" s="423">
        <f t="shared" si="71"/>
        <v>60</v>
      </c>
      <c r="B61" s="77" t="str">
        <f>B.Diario!B61</f>
        <v>Indicador 8</v>
      </c>
      <c r="C61" s="66"/>
      <c r="D61" s="66"/>
      <c r="E61" s="438">
        <v>60.71</v>
      </c>
      <c r="F61" s="438">
        <v>66.78</v>
      </c>
      <c r="G61" s="438">
        <v>75.739999999999995</v>
      </c>
      <c r="H61" s="438">
        <v>75.58</v>
      </c>
      <c r="I61" s="438">
        <v>76.97</v>
      </c>
      <c r="J61" s="438">
        <v>79.319999999999993</v>
      </c>
      <c r="K61" s="438">
        <v>81.12</v>
      </c>
      <c r="L61" s="443">
        <v>81.489999999999995</v>
      </c>
      <c r="M61" s="85">
        <v>81.91</v>
      </c>
      <c r="N61" s="466">
        <v>82.29</v>
      </c>
      <c r="O61" s="479">
        <v>82.74</v>
      </c>
      <c r="P61" s="512">
        <v>82.95</v>
      </c>
      <c r="Q61" s="85">
        <v>83.28</v>
      </c>
      <c r="R61" s="544">
        <v>83.61</v>
      </c>
      <c r="S61" s="586">
        <v>83.8</v>
      </c>
      <c r="T61" s="276">
        <v>83.8</v>
      </c>
      <c r="U61" s="598">
        <v>83.8</v>
      </c>
      <c r="V61" s="276">
        <v>82.67</v>
      </c>
      <c r="W61" s="626">
        <v>82.65</v>
      </c>
      <c r="X61" s="632">
        <v>82.84</v>
      </c>
      <c r="Y61" s="638">
        <v>83.02</v>
      </c>
      <c r="Z61" s="674">
        <v>83.22</v>
      </c>
      <c r="AA61" s="650">
        <v>83.49</v>
      </c>
      <c r="AB61" s="702">
        <v>83.67</v>
      </c>
      <c r="AC61" s="715">
        <v>83.85</v>
      </c>
      <c r="AD61" s="737">
        <v>83.99</v>
      </c>
      <c r="AE61" s="744">
        <v>84.04</v>
      </c>
      <c r="AF61" s="751">
        <v>84.12</v>
      </c>
      <c r="AG61" s="299">
        <v>84.14</v>
      </c>
      <c r="AH61" s="781">
        <v>84.14</v>
      </c>
      <c r="AI61" s="794">
        <v>84.14</v>
      </c>
      <c r="AJ61" s="299">
        <v>83.89</v>
      </c>
      <c r="AK61" s="834">
        <v>83.89</v>
      </c>
      <c r="AL61" s="834">
        <v>83.89</v>
      </c>
      <c r="AM61" s="793">
        <v>82.99</v>
      </c>
      <c r="AN61" s="299">
        <v>82.55</v>
      </c>
      <c r="AO61" s="877">
        <v>81.599999999999994</v>
      </c>
      <c r="AP61" s="877">
        <v>81.739999999999995</v>
      </c>
      <c r="AQ61" s="299">
        <v>81.88</v>
      </c>
      <c r="AR61" s="884">
        <v>82.06</v>
      </c>
      <c r="AS61" s="898">
        <v>82.06</v>
      </c>
      <c r="AT61" s="911">
        <v>81.95</v>
      </c>
      <c r="AU61" s="942">
        <v>82.03</v>
      </c>
      <c r="AV61" s="956">
        <v>82.21</v>
      </c>
      <c r="AW61" s="85">
        <v>82.37</v>
      </c>
      <c r="AX61" s="1012">
        <v>82.5</v>
      </c>
      <c r="AY61" s="1019">
        <v>82.63</v>
      </c>
      <c r="AZ61" s="1040">
        <v>82.74</v>
      </c>
      <c r="BA61" s="1054">
        <v>82.74</v>
      </c>
      <c r="BB61" s="1102">
        <v>82.73</v>
      </c>
      <c r="BC61" s="1108">
        <v>82.73</v>
      </c>
      <c r="BD61" s="1114">
        <v>82.73</v>
      </c>
      <c r="BE61" s="1149">
        <v>82.73</v>
      </c>
      <c r="BF61" s="1156">
        <v>82.73</v>
      </c>
      <c r="BG61" s="83">
        <v>82.73</v>
      </c>
      <c r="BH61" s="1171">
        <v>82.56</v>
      </c>
      <c r="BI61" s="1202">
        <v>82.37</v>
      </c>
      <c r="BJ61" s="1202">
        <v>82.34</v>
      </c>
      <c r="BK61" s="1202">
        <v>82.2</v>
      </c>
      <c r="BL61" s="1202">
        <v>82.21</v>
      </c>
      <c r="BM61" s="1202">
        <v>82.21</v>
      </c>
      <c r="BN61" s="1202">
        <v>82.23</v>
      </c>
      <c r="BO61" s="1202">
        <v>82.33</v>
      </c>
      <c r="BP61" s="1243">
        <v>82.42</v>
      </c>
      <c r="BQ61" s="1243">
        <v>82.36</v>
      </c>
      <c r="BR61" s="1243">
        <v>82.43</v>
      </c>
      <c r="BS61" s="1243">
        <v>82.44</v>
      </c>
      <c r="BT61" s="1243">
        <v>82.52</v>
      </c>
      <c r="BU61" s="1243">
        <v>82.59</v>
      </c>
      <c r="BV61" s="1243">
        <v>82.66</v>
      </c>
      <c r="BW61" s="1298">
        <v>82.59</v>
      </c>
      <c r="BX61" s="83">
        <v>82.63</v>
      </c>
      <c r="BY61" s="83">
        <v>82.71</v>
      </c>
      <c r="BZ61" s="83">
        <v>82.73</v>
      </c>
      <c r="CA61" s="83">
        <v>82.81</v>
      </c>
      <c r="CB61" s="83">
        <v>82.83</v>
      </c>
      <c r="CC61" s="1308">
        <v>82.87</v>
      </c>
      <c r="CD61" s="1378">
        <v>82.9</v>
      </c>
      <c r="CE61" s="1391">
        <v>82.87</v>
      </c>
      <c r="CF61" s="1405">
        <v>82.84</v>
      </c>
      <c r="CG61" s="1419">
        <v>82.9</v>
      </c>
      <c r="CH61" s="1433">
        <v>82.9</v>
      </c>
      <c r="CI61" s="1447">
        <v>82.97</v>
      </c>
      <c r="CJ61" s="1461">
        <v>83</v>
      </c>
      <c r="CK61" s="1486">
        <v>83.12</v>
      </c>
      <c r="CL61" s="1486">
        <v>83.12</v>
      </c>
      <c r="CM61" s="1486">
        <v>83.18</v>
      </c>
      <c r="CN61" s="1501">
        <v>83.24</v>
      </c>
      <c r="CO61" s="1508">
        <v>83.24</v>
      </c>
      <c r="CP61" s="1515">
        <v>83.26</v>
      </c>
      <c r="CQ61" s="1529">
        <v>83.31</v>
      </c>
      <c r="CR61" s="1565">
        <v>83.36</v>
      </c>
      <c r="CS61" s="1580">
        <v>83.38</v>
      </c>
      <c r="CT61" s="1580">
        <v>83.44</v>
      </c>
      <c r="CU61" s="1580">
        <v>83.48</v>
      </c>
      <c r="CV61" s="1615">
        <v>83.51</v>
      </c>
      <c r="CW61" s="1608">
        <v>83.51</v>
      </c>
      <c r="CX61" s="1608">
        <v>83.56</v>
      </c>
      <c r="CY61" s="1629">
        <v>83.57</v>
      </c>
      <c r="CZ61" s="1629">
        <v>83.44</v>
      </c>
      <c r="DA61" s="1629">
        <v>83.52</v>
      </c>
      <c r="DB61" s="1629">
        <v>83.65</v>
      </c>
      <c r="DC61" s="1629">
        <v>83.65</v>
      </c>
      <c r="DD61" s="1629">
        <v>83.7</v>
      </c>
      <c r="DE61" s="1658">
        <v>83.75</v>
      </c>
      <c r="DF61" s="1687">
        <v>83.78</v>
      </c>
      <c r="DG61" s="1687">
        <v>83.71</v>
      </c>
      <c r="DH61" s="1687">
        <v>83.73</v>
      </c>
      <c r="DI61" s="1694">
        <v>83.84</v>
      </c>
      <c r="DJ61" s="1694">
        <v>83.9</v>
      </c>
      <c r="DK61" s="1694">
        <v>83.98</v>
      </c>
      <c r="DL61" s="1694">
        <v>84.01</v>
      </c>
      <c r="DM61" s="299">
        <v>84.06</v>
      </c>
      <c r="DN61" s="299">
        <v>84.06</v>
      </c>
      <c r="DO61" s="299">
        <v>84.14</v>
      </c>
      <c r="DP61" s="299">
        <v>84.06</v>
      </c>
      <c r="DQ61" s="1795">
        <v>84.11</v>
      </c>
      <c r="DR61" s="1795">
        <v>84.14</v>
      </c>
      <c r="DS61" s="1795">
        <v>84.18</v>
      </c>
      <c r="DT61" s="1795">
        <v>84.22</v>
      </c>
      <c r="DU61" s="1795">
        <v>84.2</v>
      </c>
      <c r="DV61" s="1795">
        <v>84.25</v>
      </c>
      <c r="DW61" s="1802">
        <v>84.27</v>
      </c>
      <c r="DX61" s="1802">
        <v>84.29</v>
      </c>
      <c r="DY61" s="1802">
        <v>84.26</v>
      </c>
      <c r="DZ61" s="1802">
        <v>84.33</v>
      </c>
      <c r="EA61" s="83">
        <v>84.34</v>
      </c>
      <c r="EB61" s="83">
        <v>84.3</v>
      </c>
      <c r="EC61" s="83">
        <v>84.34</v>
      </c>
      <c r="ED61" s="83">
        <v>84.37</v>
      </c>
      <c r="EE61" s="83">
        <v>84.43</v>
      </c>
      <c r="EF61" s="83">
        <v>84.41</v>
      </c>
      <c r="EG61" s="1823">
        <v>84.41</v>
      </c>
      <c r="EH61" s="1891">
        <v>84.31</v>
      </c>
      <c r="EI61" s="1891">
        <v>84.37</v>
      </c>
      <c r="EJ61" s="1891">
        <v>84.39</v>
      </c>
      <c r="EK61" s="1898">
        <v>84.43</v>
      </c>
      <c r="EL61" s="1898">
        <v>84.49</v>
      </c>
      <c r="EM61" s="1898">
        <v>84.49</v>
      </c>
      <c r="EN61" s="1898">
        <v>84.53</v>
      </c>
      <c r="EO61" s="1938">
        <v>84.57</v>
      </c>
      <c r="EP61" s="1945">
        <v>84.57</v>
      </c>
      <c r="EQ61" s="1945">
        <v>84.57</v>
      </c>
      <c r="ER61" s="83">
        <v>84.53</v>
      </c>
      <c r="ES61" s="83">
        <v>84.55</v>
      </c>
      <c r="ET61" s="83">
        <v>84.56</v>
      </c>
      <c r="EU61" s="83">
        <v>84.56</v>
      </c>
      <c r="EV61" s="1968">
        <v>84.56</v>
      </c>
      <c r="EW61" s="1968">
        <v>84.56</v>
      </c>
      <c r="EX61" s="1968">
        <v>84.55</v>
      </c>
      <c r="EY61" s="1975">
        <v>84.45</v>
      </c>
      <c r="EZ61" s="1975">
        <v>84.46</v>
      </c>
      <c r="FA61" s="1975">
        <v>84.51</v>
      </c>
      <c r="FB61" s="1975">
        <v>84.56</v>
      </c>
      <c r="FC61" s="2017">
        <v>84.55</v>
      </c>
      <c r="FD61" s="2017">
        <v>84.59</v>
      </c>
      <c r="FE61" s="2017">
        <v>84.63</v>
      </c>
      <c r="FF61" s="2025">
        <v>84.66</v>
      </c>
      <c r="FG61" s="2025">
        <v>84.67</v>
      </c>
      <c r="FH61" s="2025">
        <v>84.67</v>
      </c>
      <c r="FI61" s="2025">
        <v>84.71</v>
      </c>
      <c r="FJ61" s="2059">
        <v>84.7</v>
      </c>
      <c r="FK61" s="2059">
        <v>84.75</v>
      </c>
      <c r="FL61" s="2059">
        <v>84.73</v>
      </c>
      <c r="FM61" s="2059">
        <v>84.78</v>
      </c>
      <c r="FN61" s="2066">
        <v>84.75</v>
      </c>
      <c r="FO61" s="2066">
        <v>84.76</v>
      </c>
      <c r="FP61" s="2066">
        <v>84.86</v>
      </c>
      <c r="FQ61" s="2090">
        <v>84.84</v>
      </c>
      <c r="FR61" s="2090">
        <v>84.87</v>
      </c>
      <c r="FS61" s="2090">
        <v>84.94</v>
      </c>
      <c r="FT61" s="2097">
        <v>84.92</v>
      </c>
      <c r="FU61" s="2097">
        <v>84.95</v>
      </c>
      <c r="FV61" s="2097">
        <v>84.92</v>
      </c>
      <c r="FW61" s="2097">
        <v>85.04</v>
      </c>
      <c r="FX61" s="2146">
        <v>85.05</v>
      </c>
      <c r="FY61" s="2146">
        <v>85.03</v>
      </c>
      <c r="FZ61" s="2146">
        <v>85.02</v>
      </c>
      <c r="GA61" s="2153">
        <v>85.1</v>
      </c>
      <c r="GB61" s="2153">
        <v>85.07</v>
      </c>
      <c r="GC61" s="2153">
        <v>85.05</v>
      </c>
      <c r="GD61" s="2153">
        <v>85.07</v>
      </c>
      <c r="GE61" s="2189">
        <v>85.11</v>
      </c>
      <c r="GF61" s="2189">
        <v>85.09</v>
      </c>
      <c r="GG61" s="2189">
        <v>85.1</v>
      </c>
      <c r="GH61" s="2196">
        <v>85.15</v>
      </c>
      <c r="GI61" s="2196">
        <v>85.16</v>
      </c>
      <c r="GJ61" s="2196">
        <v>85.08</v>
      </c>
      <c r="GK61" s="2196">
        <v>85.09</v>
      </c>
      <c r="GL61" s="2232">
        <v>85.16</v>
      </c>
      <c r="GM61" s="2232">
        <v>85.1</v>
      </c>
      <c r="GN61" s="2232">
        <v>85.18</v>
      </c>
      <c r="GO61" s="2239">
        <v>85.25</v>
      </c>
      <c r="GP61" s="2239">
        <v>85.17</v>
      </c>
      <c r="GQ61" s="2239">
        <v>85.22</v>
      </c>
      <c r="GR61" s="2239">
        <v>85.25</v>
      </c>
      <c r="GS61" s="2258">
        <v>85.31</v>
      </c>
      <c r="GT61" s="2258">
        <v>85.32</v>
      </c>
      <c r="GU61" s="2258">
        <v>85.37</v>
      </c>
      <c r="GV61" s="2258">
        <v>85.37</v>
      </c>
      <c r="GW61" s="2258">
        <v>85.22</v>
      </c>
      <c r="GX61" s="2258">
        <v>85.22</v>
      </c>
      <c r="GY61" s="299">
        <v>85.24</v>
      </c>
      <c r="GZ61" s="2278">
        <v>85.32</v>
      </c>
      <c r="HA61" s="2278">
        <v>85.31</v>
      </c>
      <c r="HB61" s="2278">
        <v>85.4</v>
      </c>
      <c r="HC61" s="2302">
        <v>85.4</v>
      </c>
      <c r="HD61" s="2302">
        <v>85.77</v>
      </c>
      <c r="HE61" s="2302">
        <v>85.77</v>
      </c>
      <c r="HF61" s="2302">
        <v>85.77</v>
      </c>
    </row>
    <row r="62" spans="1:214" x14ac:dyDescent="0.25">
      <c r="A62" s="423">
        <f t="shared" si="71"/>
        <v>61</v>
      </c>
      <c r="B62" s="77">
        <f>B.Diario!B62</f>
        <v>0</v>
      </c>
      <c r="C62" s="66"/>
      <c r="D62" s="66"/>
      <c r="E62" s="438">
        <v>69.239999999999995</v>
      </c>
      <c r="F62" s="438">
        <v>76.16</v>
      </c>
      <c r="G62" s="438">
        <v>86.38</v>
      </c>
      <c r="H62" s="438">
        <v>86.2</v>
      </c>
      <c r="I62" s="438">
        <v>87.79</v>
      </c>
      <c r="J62" s="438">
        <v>90.47</v>
      </c>
      <c r="K62" s="438">
        <v>92.52</v>
      </c>
      <c r="L62" s="443">
        <v>92.94</v>
      </c>
      <c r="M62" s="85">
        <v>93.42</v>
      </c>
      <c r="N62" s="466">
        <v>93.85</v>
      </c>
      <c r="O62" s="479">
        <v>94.37</v>
      </c>
      <c r="P62" s="512">
        <v>94.61</v>
      </c>
      <c r="Q62" s="85">
        <v>94.98</v>
      </c>
      <c r="R62" s="544">
        <v>95.36</v>
      </c>
      <c r="S62" s="586">
        <v>95.57</v>
      </c>
      <c r="T62" s="276">
        <v>95.57</v>
      </c>
      <c r="U62" s="598">
        <v>95.57</v>
      </c>
      <c r="V62" s="276">
        <v>94.29</v>
      </c>
      <c r="W62" s="626">
        <v>94.26</v>
      </c>
      <c r="X62" s="632">
        <v>94.48</v>
      </c>
      <c r="Y62" s="638">
        <v>94.69</v>
      </c>
      <c r="Z62" s="674">
        <v>94.91</v>
      </c>
      <c r="AA62" s="650">
        <v>95.22</v>
      </c>
      <c r="AB62" s="702">
        <v>95.43</v>
      </c>
      <c r="AC62" s="715">
        <v>95.63</v>
      </c>
      <c r="AD62" s="737">
        <v>95.79</v>
      </c>
      <c r="AE62" s="744">
        <v>95.85</v>
      </c>
      <c r="AF62" s="751">
        <v>95.94</v>
      </c>
      <c r="AG62" s="299">
        <v>95.96</v>
      </c>
      <c r="AH62" s="781">
        <v>95.96</v>
      </c>
      <c r="AI62" s="794">
        <v>95.96</v>
      </c>
      <c r="AJ62" s="299">
        <v>95.68</v>
      </c>
      <c r="AK62" s="834">
        <v>95.68</v>
      </c>
      <c r="AL62" s="834">
        <v>95.68</v>
      </c>
      <c r="AM62" s="793">
        <v>94.65</v>
      </c>
      <c r="AN62" s="299">
        <v>94.15</v>
      </c>
      <c r="AO62" s="877">
        <v>93.07</v>
      </c>
      <c r="AP62" s="877">
        <v>93.23</v>
      </c>
      <c r="AQ62" s="299">
        <v>93.39</v>
      </c>
      <c r="AR62" s="884">
        <v>93.59</v>
      </c>
      <c r="AS62" s="898">
        <v>93.59</v>
      </c>
      <c r="AT62" s="911">
        <v>93.46</v>
      </c>
      <c r="AU62" s="942">
        <v>93.56</v>
      </c>
      <c r="AV62" s="956">
        <v>93.76</v>
      </c>
      <c r="AW62" s="85">
        <v>93.94</v>
      </c>
      <c r="AX62" s="1012">
        <v>94.09</v>
      </c>
      <c r="AY62" s="1019">
        <v>94.24</v>
      </c>
      <c r="AZ62" s="1040">
        <v>94.37</v>
      </c>
      <c r="BA62" s="1054">
        <v>94.37</v>
      </c>
      <c r="BB62" s="1102">
        <v>94.35</v>
      </c>
      <c r="BC62" s="1108">
        <v>94.35</v>
      </c>
      <c r="BD62" s="1114">
        <v>94.35</v>
      </c>
      <c r="BE62" s="1149">
        <v>94.35</v>
      </c>
      <c r="BF62" s="1156">
        <v>94.35</v>
      </c>
      <c r="BG62" s="83">
        <v>94.35</v>
      </c>
      <c r="BH62" s="1171">
        <v>94.16</v>
      </c>
      <c r="BI62" s="1202">
        <v>93.94</v>
      </c>
      <c r="BJ62" s="1202">
        <v>93.91</v>
      </c>
      <c r="BK62" s="1202">
        <v>93.75</v>
      </c>
      <c r="BL62" s="1202">
        <v>93.76</v>
      </c>
      <c r="BM62" s="1202">
        <v>93.76</v>
      </c>
      <c r="BN62" s="1202">
        <v>93.78</v>
      </c>
      <c r="BO62" s="1202">
        <v>93.9</v>
      </c>
      <c r="BP62" s="1243">
        <v>94</v>
      </c>
      <c r="BQ62" s="1243">
        <v>93.93</v>
      </c>
      <c r="BR62" s="1243">
        <v>94.01</v>
      </c>
      <c r="BS62" s="1243">
        <v>94.02</v>
      </c>
      <c r="BT62" s="1243">
        <v>94.11</v>
      </c>
      <c r="BU62" s="1243">
        <v>94.19</v>
      </c>
      <c r="BV62" s="1243">
        <v>94.27</v>
      </c>
      <c r="BW62" s="1298">
        <v>94.19</v>
      </c>
      <c r="BX62" s="83">
        <v>94.24</v>
      </c>
      <c r="BY62" s="83">
        <v>94.33</v>
      </c>
      <c r="BZ62" s="83">
        <v>94.35</v>
      </c>
      <c r="CA62" s="83">
        <v>94.45</v>
      </c>
      <c r="CB62" s="83">
        <v>94.47</v>
      </c>
      <c r="CC62" s="1308">
        <v>94.51</v>
      </c>
      <c r="CD62" s="1378">
        <v>94.55</v>
      </c>
      <c r="CE62" s="1391">
        <v>94.51</v>
      </c>
      <c r="CF62" s="1405">
        <v>94.48</v>
      </c>
      <c r="CG62" s="1419">
        <v>94.55</v>
      </c>
      <c r="CH62" s="1433">
        <v>94.55</v>
      </c>
      <c r="CI62" s="1447">
        <v>94.63</v>
      </c>
      <c r="CJ62" s="1461">
        <v>94.66</v>
      </c>
      <c r="CK62" s="1486">
        <v>94.8</v>
      </c>
      <c r="CL62" s="1486">
        <v>94.8</v>
      </c>
      <c r="CM62" s="1486">
        <v>94.87</v>
      </c>
      <c r="CN62" s="1501">
        <v>94.94</v>
      </c>
      <c r="CO62" s="1508">
        <v>94.94</v>
      </c>
      <c r="CP62" s="1515">
        <v>94.96</v>
      </c>
      <c r="CQ62" s="1529">
        <v>95.02</v>
      </c>
      <c r="CR62" s="1565">
        <v>95.07</v>
      </c>
      <c r="CS62" s="1580">
        <v>95.1</v>
      </c>
      <c r="CT62" s="1580">
        <v>95.16</v>
      </c>
      <c r="CU62" s="1580">
        <v>95.21</v>
      </c>
      <c r="CV62" s="1615">
        <v>95.24</v>
      </c>
      <c r="CW62" s="1608">
        <v>95.24</v>
      </c>
      <c r="CX62" s="1608">
        <v>95.3</v>
      </c>
      <c r="CY62" s="1629">
        <v>95.31</v>
      </c>
      <c r="CZ62" s="1629">
        <v>95.16</v>
      </c>
      <c r="DA62" s="1629">
        <v>95.26</v>
      </c>
      <c r="DB62" s="1629">
        <v>95.4</v>
      </c>
      <c r="DC62" s="1629">
        <v>95.4</v>
      </c>
      <c r="DD62" s="1629">
        <v>95.46</v>
      </c>
      <c r="DE62" s="1658">
        <v>95.52</v>
      </c>
      <c r="DF62" s="1687">
        <v>95.55</v>
      </c>
      <c r="DG62" s="1687">
        <v>95.47</v>
      </c>
      <c r="DH62" s="1687">
        <v>95.49</v>
      </c>
      <c r="DI62" s="1694">
        <v>95.62</v>
      </c>
      <c r="DJ62" s="1694">
        <v>95.69</v>
      </c>
      <c r="DK62" s="1694">
        <v>95.78</v>
      </c>
      <c r="DL62" s="1694">
        <v>95.81</v>
      </c>
      <c r="DM62" s="299">
        <v>95.87</v>
      </c>
      <c r="DN62" s="299">
        <v>95.87</v>
      </c>
      <c r="DO62" s="299">
        <v>95.96</v>
      </c>
      <c r="DP62" s="299">
        <v>95.87</v>
      </c>
      <c r="DQ62" s="1795">
        <v>95.93</v>
      </c>
      <c r="DR62" s="1795">
        <v>95.96</v>
      </c>
      <c r="DS62" s="1795">
        <v>96.01</v>
      </c>
      <c r="DT62" s="1795">
        <v>96.05</v>
      </c>
      <c r="DU62" s="1795">
        <v>96.03</v>
      </c>
      <c r="DV62" s="1795">
        <v>96.09</v>
      </c>
      <c r="DW62" s="1802">
        <v>96.11</v>
      </c>
      <c r="DX62" s="1802">
        <v>96.13</v>
      </c>
      <c r="DY62" s="1802">
        <v>96.1</v>
      </c>
      <c r="DZ62" s="1802">
        <v>96.18</v>
      </c>
      <c r="EA62" s="83">
        <v>96.19</v>
      </c>
      <c r="EB62" s="83">
        <v>96.15</v>
      </c>
      <c r="EC62" s="83">
        <v>96.19</v>
      </c>
      <c r="ED62" s="83">
        <v>96.22</v>
      </c>
      <c r="EE62" s="83">
        <v>96.29</v>
      </c>
      <c r="EF62" s="83">
        <v>96.27</v>
      </c>
      <c r="EG62" s="1823">
        <v>96.27</v>
      </c>
      <c r="EH62" s="1891">
        <v>96.16</v>
      </c>
      <c r="EI62" s="1891">
        <v>96.22</v>
      </c>
      <c r="EJ62" s="1891">
        <v>96.25</v>
      </c>
      <c r="EK62" s="1898">
        <v>96.29</v>
      </c>
      <c r="EL62" s="1898">
        <v>96.36</v>
      </c>
      <c r="EM62" s="1898">
        <v>96.36</v>
      </c>
      <c r="EN62" s="1898">
        <v>96.41</v>
      </c>
      <c r="EO62" s="1938">
        <v>96.45</v>
      </c>
      <c r="EP62" s="1945">
        <v>96.45</v>
      </c>
      <c r="EQ62" s="1945">
        <v>96.45</v>
      </c>
      <c r="ER62" s="83">
        <v>96.41</v>
      </c>
      <c r="ES62" s="83">
        <v>96.43</v>
      </c>
      <c r="ET62" s="83">
        <v>96.44</v>
      </c>
      <c r="EU62" s="83">
        <v>96.44</v>
      </c>
      <c r="EV62" s="1968">
        <v>96.44</v>
      </c>
      <c r="EW62" s="1968">
        <v>96.44</v>
      </c>
      <c r="EX62" s="1968">
        <v>96.43</v>
      </c>
      <c r="EY62" s="1975">
        <v>96.32</v>
      </c>
      <c r="EZ62" s="1975">
        <v>96.33</v>
      </c>
      <c r="FA62" s="1975">
        <v>96.38</v>
      </c>
      <c r="FB62" s="1975">
        <v>96.44</v>
      </c>
      <c r="FC62" s="2017">
        <v>96.43</v>
      </c>
      <c r="FD62" s="2017">
        <v>96.48</v>
      </c>
      <c r="FE62" s="2017">
        <v>96.52</v>
      </c>
      <c r="FF62" s="2025">
        <v>96.56</v>
      </c>
      <c r="FG62" s="2025">
        <v>96.57</v>
      </c>
      <c r="FH62" s="2025">
        <v>96.57</v>
      </c>
      <c r="FI62" s="2025">
        <v>96.61</v>
      </c>
      <c r="FJ62" s="2059">
        <v>96.6</v>
      </c>
      <c r="FK62" s="2059">
        <v>96.66</v>
      </c>
      <c r="FL62" s="2059">
        <v>96.64</v>
      </c>
      <c r="FM62" s="2059">
        <v>96.69</v>
      </c>
      <c r="FN62" s="2066">
        <v>96.66</v>
      </c>
      <c r="FO62" s="2066">
        <v>96.67</v>
      </c>
      <c r="FP62" s="2066">
        <v>96.78</v>
      </c>
      <c r="FQ62" s="2090">
        <v>96.76</v>
      </c>
      <c r="FR62" s="2090">
        <v>96.8</v>
      </c>
      <c r="FS62" s="2090">
        <v>96.88</v>
      </c>
      <c r="FT62" s="2097">
        <v>96.85</v>
      </c>
      <c r="FU62" s="2097">
        <v>96.89</v>
      </c>
      <c r="FV62" s="2097">
        <v>96.85</v>
      </c>
      <c r="FW62" s="2097">
        <v>96.99</v>
      </c>
      <c r="FX62" s="2146">
        <v>97</v>
      </c>
      <c r="FY62" s="2146">
        <v>96.98</v>
      </c>
      <c r="FZ62" s="2146">
        <v>96.97</v>
      </c>
      <c r="GA62" s="2153">
        <v>97.06</v>
      </c>
      <c r="GB62" s="2153">
        <v>97.02</v>
      </c>
      <c r="GC62" s="2153">
        <v>97</v>
      </c>
      <c r="GD62" s="2153">
        <v>97.02</v>
      </c>
      <c r="GE62" s="2189">
        <v>97.07</v>
      </c>
      <c r="GF62" s="2189">
        <v>97.05</v>
      </c>
      <c r="GG62" s="2189">
        <v>97.06</v>
      </c>
      <c r="GH62" s="2196">
        <v>97.11</v>
      </c>
      <c r="GI62" s="2196">
        <v>97.13</v>
      </c>
      <c r="GJ62" s="2196">
        <v>97.03</v>
      </c>
      <c r="GK62" s="2196">
        <v>97.05</v>
      </c>
      <c r="GL62" s="2232">
        <v>97.13</v>
      </c>
      <c r="GM62" s="2232">
        <v>97.06</v>
      </c>
      <c r="GN62" s="2232">
        <v>97.15</v>
      </c>
      <c r="GO62" s="2239">
        <v>97.23</v>
      </c>
      <c r="GP62" s="2239">
        <v>97.14</v>
      </c>
      <c r="GQ62" s="2239">
        <v>97.19</v>
      </c>
      <c r="GR62" s="2239">
        <v>97.23</v>
      </c>
      <c r="GS62" s="2258">
        <v>97.3</v>
      </c>
      <c r="GT62" s="2258">
        <v>97.31</v>
      </c>
      <c r="GU62" s="2258">
        <v>97.37</v>
      </c>
      <c r="GV62" s="2258">
        <v>97.37</v>
      </c>
      <c r="GW62" s="2258">
        <v>97.19</v>
      </c>
      <c r="GX62" s="2258">
        <v>97.19</v>
      </c>
      <c r="GY62" s="299">
        <v>97.22</v>
      </c>
      <c r="GZ62" s="2278">
        <v>97.31</v>
      </c>
      <c r="HA62" s="2278">
        <v>97.3</v>
      </c>
      <c r="HB62" s="2278">
        <v>97.4</v>
      </c>
      <c r="HC62" s="2302">
        <v>97.4</v>
      </c>
      <c r="HD62" s="2302">
        <v>97.82</v>
      </c>
      <c r="HE62" s="2302">
        <v>97.82</v>
      </c>
      <c r="HF62" s="2302">
        <v>97.82</v>
      </c>
    </row>
    <row r="63" spans="1:214" x14ac:dyDescent="0.25">
      <c r="A63" s="423">
        <f t="shared" si="71"/>
        <v>62</v>
      </c>
      <c r="B63" s="77">
        <f>B.Diario!B63</f>
        <v>0</v>
      </c>
      <c r="C63" s="66"/>
      <c r="D63" s="66"/>
      <c r="E63" s="438">
        <v>87.68</v>
      </c>
      <c r="F63" s="438">
        <v>87.68</v>
      </c>
      <c r="G63" s="438">
        <v>87.68</v>
      </c>
      <c r="H63" s="438">
        <v>87.68</v>
      </c>
      <c r="I63" s="438">
        <v>87.68</v>
      </c>
      <c r="J63" s="438">
        <v>87.68</v>
      </c>
      <c r="K63" s="438">
        <v>87.68</v>
      </c>
      <c r="L63" s="443">
        <v>87.68</v>
      </c>
      <c r="M63" s="85">
        <v>87.68</v>
      </c>
      <c r="N63" s="466">
        <v>87.68</v>
      </c>
      <c r="O63" s="479">
        <v>87.68</v>
      </c>
      <c r="P63" s="512">
        <v>87.68</v>
      </c>
      <c r="Q63" s="85">
        <v>87.68</v>
      </c>
      <c r="R63" s="544">
        <v>87.68</v>
      </c>
      <c r="S63" s="586">
        <v>87.68</v>
      </c>
      <c r="T63" s="276">
        <v>87.68</v>
      </c>
      <c r="U63" s="598">
        <v>87.68</v>
      </c>
      <c r="V63" s="276">
        <v>87.68</v>
      </c>
      <c r="W63" s="626">
        <v>87.68</v>
      </c>
      <c r="X63" s="632">
        <v>87.68</v>
      </c>
      <c r="Y63" s="638">
        <v>87.68</v>
      </c>
      <c r="Z63" s="674">
        <v>87.68</v>
      </c>
      <c r="AA63" s="650">
        <v>87.68</v>
      </c>
      <c r="AB63" s="702">
        <v>87.68</v>
      </c>
      <c r="AC63" s="715">
        <v>87.68</v>
      </c>
      <c r="AD63" s="737">
        <v>87.68</v>
      </c>
      <c r="AE63" s="744">
        <v>87.68</v>
      </c>
      <c r="AF63" s="751">
        <v>87.68</v>
      </c>
      <c r="AG63" s="299">
        <v>87.68</v>
      </c>
      <c r="AH63" s="781">
        <v>87.68</v>
      </c>
      <c r="AI63" s="794">
        <v>87.68</v>
      </c>
      <c r="AJ63" s="299">
        <v>87.68</v>
      </c>
      <c r="AK63" s="834">
        <v>87.68</v>
      </c>
      <c r="AL63" s="834">
        <v>87.68</v>
      </c>
      <c r="AM63" s="793">
        <v>87.68</v>
      </c>
      <c r="AN63" s="299">
        <v>87.68</v>
      </c>
      <c r="AO63" s="877">
        <v>87.68</v>
      </c>
      <c r="AP63" s="877">
        <v>87.68</v>
      </c>
      <c r="AQ63" s="299">
        <v>87.68</v>
      </c>
      <c r="AR63" s="884">
        <v>87.68</v>
      </c>
      <c r="AS63" s="898">
        <v>87.68</v>
      </c>
      <c r="AT63" s="911">
        <v>87.68</v>
      </c>
      <c r="AU63" s="942">
        <v>87.68</v>
      </c>
      <c r="AV63" s="956">
        <v>87.68</v>
      </c>
      <c r="AW63" s="85">
        <v>87.68</v>
      </c>
      <c r="AX63" s="1012">
        <v>87.68</v>
      </c>
      <c r="AY63" s="1019">
        <v>87.68</v>
      </c>
      <c r="AZ63" s="1040">
        <v>87.68</v>
      </c>
      <c r="BA63" s="1054">
        <v>87.68</v>
      </c>
      <c r="BB63" s="1102">
        <v>87.68</v>
      </c>
      <c r="BC63" s="1108">
        <v>87.68</v>
      </c>
      <c r="BD63" s="1114">
        <v>87.68</v>
      </c>
      <c r="BE63" s="1149">
        <v>87.68</v>
      </c>
      <c r="BF63" s="1156">
        <v>87.68</v>
      </c>
      <c r="BG63" s="83">
        <v>87.68</v>
      </c>
      <c r="BH63" s="1171">
        <v>87.68</v>
      </c>
      <c r="BI63" s="1202">
        <v>87.68</v>
      </c>
      <c r="BJ63" s="1202">
        <v>87.68</v>
      </c>
      <c r="BK63" s="1202">
        <v>87.68</v>
      </c>
      <c r="BL63" s="1202">
        <v>87.68</v>
      </c>
      <c r="BM63" s="1202">
        <v>87.68</v>
      </c>
      <c r="BN63" s="1202">
        <v>87.68</v>
      </c>
      <c r="BO63" s="1202">
        <v>87.68</v>
      </c>
      <c r="BP63" s="1243">
        <v>87.68</v>
      </c>
      <c r="BQ63" s="1243">
        <v>87.68</v>
      </c>
      <c r="BR63" s="1243">
        <v>87.68</v>
      </c>
      <c r="BS63" s="1243">
        <v>87.68</v>
      </c>
      <c r="BT63" s="1243">
        <v>87.68</v>
      </c>
      <c r="BU63" s="1243">
        <v>87.68</v>
      </c>
      <c r="BV63" s="1243">
        <v>87.68</v>
      </c>
      <c r="BW63" s="1298">
        <v>87.68</v>
      </c>
      <c r="BX63" s="83">
        <v>87.68</v>
      </c>
      <c r="BY63" s="83">
        <v>87.68</v>
      </c>
      <c r="BZ63" s="83">
        <v>87.68</v>
      </c>
      <c r="CA63" s="83">
        <v>87.68</v>
      </c>
      <c r="CB63" s="83">
        <v>87.68</v>
      </c>
      <c r="CC63" s="1308">
        <v>87.68</v>
      </c>
      <c r="CD63" s="1378">
        <v>87.68</v>
      </c>
      <c r="CE63" s="1391">
        <v>87.68</v>
      </c>
      <c r="CF63" s="1405">
        <v>87.68</v>
      </c>
      <c r="CG63" s="1419">
        <v>87.68</v>
      </c>
      <c r="CH63" s="1433">
        <v>87.68</v>
      </c>
      <c r="CI63" s="1447">
        <v>87.68</v>
      </c>
      <c r="CJ63" s="1461">
        <v>87.68</v>
      </c>
      <c r="CK63" s="1486">
        <v>87.68</v>
      </c>
      <c r="CL63" s="1486">
        <v>87.68</v>
      </c>
      <c r="CM63" s="1486">
        <v>87.68</v>
      </c>
      <c r="CN63" s="1501">
        <v>87.68</v>
      </c>
      <c r="CO63" s="1508">
        <v>87.68</v>
      </c>
      <c r="CP63" s="1515">
        <v>87.68</v>
      </c>
      <c r="CQ63" s="1529">
        <v>87.68</v>
      </c>
      <c r="CR63" s="1565">
        <v>87.68</v>
      </c>
      <c r="CS63" s="1580">
        <v>87.68</v>
      </c>
      <c r="CT63" s="1580">
        <v>87.68</v>
      </c>
      <c r="CU63" s="1580">
        <v>87.68</v>
      </c>
      <c r="CV63" s="1615">
        <v>87.68</v>
      </c>
      <c r="CW63" s="1608">
        <v>87.68</v>
      </c>
      <c r="CX63" s="1608">
        <v>87.68</v>
      </c>
      <c r="CY63" s="1629">
        <v>87.68</v>
      </c>
      <c r="CZ63" s="1629">
        <v>87.68</v>
      </c>
      <c r="DA63" s="1629">
        <v>87.68</v>
      </c>
      <c r="DB63" s="1629">
        <v>87.68</v>
      </c>
      <c r="DC63" s="1629">
        <v>87.68</v>
      </c>
      <c r="DD63" s="1629">
        <v>87.68</v>
      </c>
      <c r="DE63" s="1658">
        <v>87.68</v>
      </c>
      <c r="DF63" s="1687">
        <v>87.68</v>
      </c>
      <c r="DG63" s="1687">
        <v>87.68</v>
      </c>
      <c r="DH63" s="1687">
        <v>87.68</v>
      </c>
      <c r="DI63" s="1694">
        <v>87.68</v>
      </c>
      <c r="DJ63" s="1694">
        <v>87.68</v>
      </c>
      <c r="DK63" s="1694">
        <v>87.68</v>
      </c>
      <c r="DL63" s="1694">
        <v>87.68</v>
      </c>
      <c r="DM63" s="299">
        <v>87.68</v>
      </c>
      <c r="DN63" s="299">
        <v>87.68</v>
      </c>
      <c r="DO63" s="299">
        <v>87.68</v>
      </c>
      <c r="DP63" s="299">
        <v>87.68</v>
      </c>
      <c r="DQ63" s="1795">
        <v>87.68</v>
      </c>
      <c r="DR63" s="1795">
        <v>87.68</v>
      </c>
      <c r="DS63" s="1795">
        <v>87.68</v>
      </c>
      <c r="DT63" s="1795">
        <v>87.68</v>
      </c>
      <c r="DU63" s="1795">
        <v>87.68</v>
      </c>
      <c r="DV63" s="1795">
        <v>87.68</v>
      </c>
      <c r="DW63" s="1802">
        <v>87.68</v>
      </c>
      <c r="DX63" s="1802">
        <v>87.68</v>
      </c>
      <c r="DY63" s="1802">
        <v>87.68</v>
      </c>
      <c r="DZ63" s="1802">
        <v>87.68</v>
      </c>
      <c r="EA63" s="83">
        <v>87.68</v>
      </c>
      <c r="EB63" s="83">
        <v>87.68</v>
      </c>
      <c r="EC63" s="83">
        <v>87.68</v>
      </c>
      <c r="ED63" s="83">
        <v>87.68</v>
      </c>
      <c r="EE63" s="83">
        <v>87.68</v>
      </c>
      <c r="EF63" s="83">
        <v>87.68</v>
      </c>
      <c r="EG63" s="1823">
        <v>87.68</v>
      </c>
      <c r="EH63" s="1891">
        <v>87.68</v>
      </c>
      <c r="EI63" s="1891">
        <v>87.68</v>
      </c>
      <c r="EJ63" s="1891">
        <v>87.68</v>
      </c>
      <c r="EK63" s="1898">
        <v>87.68</v>
      </c>
      <c r="EL63" s="1898">
        <v>87.68</v>
      </c>
      <c r="EM63" s="1898">
        <v>87.68</v>
      </c>
      <c r="EN63" s="1898">
        <v>87.68</v>
      </c>
      <c r="EO63" s="1938">
        <v>87.68</v>
      </c>
      <c r="EP63" s="1945">
        <v>87.68</v>
      </c>
      <c r="EQ63" s="1945">
        <v>87.68</v>
      </c>
      <c r="ER63" s="83">
        <v>87.68</v>
      </c>
      <c r="ES63" s="83">
        <v>87.68</v>
      </c>
      <c r="ET63" s="83">
        <v>87.68</v>
      </c>
      <c r="EU63" s="83">
        <v>87.68</v>
      </c>
      <c r="EV63" s="1968">
        <v>87.68</v>
      </c>
      <c r="EW63" s="1968">
        <v>87.68</v>
      </c>
      <c r="EX63" s="1968">
        <v>87.68</v>
      </c>
      <c r="EY63" s="1975">
        <v>87.68</v>
      </c>
      <c r="EZ63" s="1975">
        <v>87.68</v>
      </c>
      <c r="FA63" s="1975">
        <v>87.68</v>
      </c>
      <c r="FB63" s="1975">
        <v>87.68</v>
      </c>
      <c r="FC63" s="2017">
        <v>87.68</v>
      </c>
      <c r="FD63" s="2017">
        <v>87.68</v>
      </c>
      <c r="FE63" s="2017">
        <v>87.68</v>
      </c>
      <c r="FF63" s="2025">
        <v>87.68</v>
      </c>
      <c r="FG63" s="2025">
        <v>87.68</v>
      </c>
      <c r="FH63" s="2025">
        <v>87.68</v>
      </c>
      <c r="FI63" s="2025">
        <v>87.68</v>
      </c>
      <c r="FJ63" s="2059">
        <v>87.68</v>
      </c>
      <c r="FK63" s="2059">
        <v>87.68</v>
      </c>
      <c r="FL63" s="2059">
        <v>87.68</v>
      </c>
      <c r="FM63" s="2059">
        <v>87.68</v>
      </c>
      <c r="FN63" s="2066">
        <v>87.68</v>
      </c>
      <c r="FO63" s="2066">
        <v>87.68</v>
      </c>
      <c r="FP63" s="2066">
        <v>87.68</v>
      </c>
      <c r="FQ63" s="2090">
        <v>87.68</v>
      </c>
      <c r="FR63" s="2090">
        <v>87.68</v>
      </c>
      <c r="FS63" s="2090">
        <v>87.68</v>
      </c>
      <c r="FT63" s="2097">
        <v>87.68</v>
      </c>
      <c r="FU63" s="2097">
        <v>87.68</v>
      </c>
      <c r="FV63" s="2097">
        <v>87.68</v>
      </c>
      <c r="FW63" s="2097">
        <v>87.68</v>
      </c>
      <c r="FX63" s="2146">
        <v>87.68</v>
      </c>
      <c r="FY63" s="2146">
        <v>87.68</v>
      </c>
      <c r="FZ63" s="2146">
        <v>87.68</v>
      </c>
      <c r="GA63" s="2153">
        <v>87.68</v>
      </c>
      <c r="GB63" s="2153">
        <v>87.68</v>
      </c>
      <c r="GC63" s="2153">
        <v>87.68</v>
      </c>
      <c r="GD63" s="2153">
        <v>87.68</v>
      </c>
      <c r="GE63" s="2189">
        <v>87.68</v>
      </c>
      <c r="GF63" s="2189">
        <v>87.68</v>
      </c>
      <c r="GG63" s="2189">
        <v>87.68</v>
      </c>
      <c r="GH63" s="2196">
        <v>87.68</v>
      </c>
      <c r="GI63" s="2196">
        <v>87.68</v>
      </c>
      <c r="GJ63" s="2196">
        <v>87.68</v>
      </c>
      <c r="GK63" s="2196">
        <v>87.68</v>
      </c>
      <c r="GL63" s="2232">
        <v>87.68</v>
      </c>
      <c r="GM63" s="2232">
        <v>87.68</v>
      </c>
      <c r="GN63" s="2232">
        <v>87.68</v>
      </c>
      <c r="GO63" s="2239">
        <v>87.68</v>
      </c>
      <c r="GP63" s="2239">
        <v>87.68</v>
      </c>
      <c r="GQ63" s="2239">
        <v>87.68</v>
      </c>
      <c r="GR63" s="2239">
        <v>87.68</v>
      </c>
      <c r="GS63" s="2258">
        <v>87.68</v>
      </c>
      <c r="GT63" s="2258">
        <v>87.68</v>
      </c>
      <c r="GU63" s="2258">
        <v>87.68</v>
      </c>
      <c r="GV63" s="2258">
        <v>87.68</v>
      </c>
      <c r="GW63" s="2258">
        <v>87.68</v>
      </c>
      <c r="GX63" s="2258">
        <v>87.68</v>
      </c>
      <c r="GY63" s="299">
        <v>87.68</v>
      </c>
      <c r="GZ63" s="2278">
        <v>87.68</v>
      </c>
      <c r="HA63" s="2278">
        <v>87.68</v>
      </c>
      <c r="HB63" s="2278">
        <v>87.68</v>
      </c>
      <c r="HC63" s="2302">
        <v>87.68</v>
      </c>
      <c r="HD63" s="2302">
        <v>87.68</v>
      </c>
      <c r="HE63" s="2302">
        <v>87.68</v>
      </c>
      <c r="HF63" s="2302">
        <v>87.68</v>
      </c>
    </row>
    <row r="64" spans="1:214" x14ac:dyDescent="0.25">
      <c r="A64" s="423">
        <f t="shared" si="71"/>
        <v>63</v>
      </c>
      <c r="B64" s="77" t="str">
        <f>B.Diario!B64</f>
        <v>Indicador 9</v>
      </c>
      <c r="C64" s="66"/>
      <c r="D64" s="66"/>
      <c r="E64" s="438">
        <v>86.1</v>
      </c>
      <c r="F64" s="438">
        <v>95.6</v>
      </c>
      <c r="G64" s="438">
        <v>107.4</v>
      </c>
      <c r="H64" s="438">
        <v>108.8</v>
      </c>
      <c r="I64" s="438">
        <v>113.3</v>
      </c>
      <c r="J64" s="438">
        <v>118.4</v>
      </c>
      <c r="K64" s="438">
        <v>120.6</v>
      </c>
      <c r="L64" s="446">
        <v>120.9</v>
      </c>
      <c r="M64" s="85">
        <v>121.5</v>
      </c>
      <c r="N64" s="469">
        <v>122</v>
      </c>
      <c r="O64" s="482">
        <v>122.6</v>
      </c>
      <c r="P64" s="512">
        <v>123</v>
      </c>
      <c r="Q64" s="85">
        <v>123.4</v>
      </c>
      <c r="R64" s="547">
        <v>124.1</v>
      </c>
      <c r="S64" s="589">
        <v>124.5</v>
      </c>
      <c r="T64" s="276">
        <v>124.5</v>
      </c>
      <c r="U64" s="601">
        <v>124.5</v>
      </c>
      <c r="V64" s="276">
        <v>122.6</v>
      </c>
      <c r="W64" s="629">
        <v>122.6</v>
      </c>
      <c r="X64" s="635">
        <v>123</v>
      </c>
      <c r="Y64" s="641">
        <v>123.7</v>
      </c>
      <c r="Z64" s="677">
        <v>124.3</v>
      </c>
      <c r="AA64" s="653">
        <v>124.8</v>
      </c>
      <c r="AB64" s="705">
        <v>125.3</v>
      </c>
      <c r="AC64" s="718">
        <v>125.7</v>
      </c>
      <c r="AD64" s="740">
        <v>125.9</v>
      </c>
      <c r="AE64" s="747">
        <v>125.8</v>
      </c>
      <c r="AF64" s="754">
        <v>125.9</v>
      </c>
      <c r="AG64" s="774">
        <v>125.9</v>
      </c>
      <c r="AH64" s="784">
        <v>125.9</v>
      </c>
      <c r="AI64" s="797">
        <v>125.9</v>
      </c>
      <c r="AJ64" s="774">
        <v>125.5</v>
      </c>
      <c r="AK64" s="837">
        <v>125.5</v>
      </c>
      <c r="AL64" s="837">
        <v>125.5</v>
      </c>
      <c r="AM64" s="793">
        <v>124.2</v>
      </c>
      <c r="AN64" s="774">
        <v>123.5</v>
      </c>
      <c r="AO64" s="880">
        <v>122</v>
      </c>
      <c r="AP64" s="880">
        <v>122</v>
      </c>
      <c r="AQ64" s="774">
        <v>122</v>
      </c>
      <c r="AR64" s="887">
        <v>122.2</v>
      </c>
      <c r="AS64" s="901">
        <v>122.2</v>
      </c>
      <c r="AT64" s="914">
        <v>122.1</v>
      </c>
      <c r="AU64" s="945">
        <v>122.2</v>
      </c>
      <c r="AV64" s="959">
        <v>122.4</v>
      </c>
      <c r="AW64" s="85">
        <v>122.5</v>
      </c>
      <c r="AX64" s="1015">
        <v>122.6</v>
      </c>
      <c r="AY64" s="1022">
        <v>122.9</v>
      </c>
      <c r="AZ64" s="1043">
        <v>123</v>
      </c>
      <c r="BA64" s="1057">
        <v>123</v>
      </c>
      <c r="BB64" s="1105">
        <v>123</v>
      </c>
      <c r="BC64" s="1111">
        <v>123</v>
      </c>
      <c r="BD64" s="1117">
        <v>123</v>
      </c>
      <c r="BE64" s="1152">
        <v>123</v>
      </c>
      <c r="BF64" s="1159">
        <v>123</v>
      </c>
      <c r="BG64" s="83">
        <v>123</v>
      </c>
      <c r="BH64" s="1174">
        <v>122.7</v>
      </c>
      <c r="BI64" s="1205">
        <v>122.4</v>
      </c>
      <c r="BJ64" s="1205">
        <v>122.4</v>
      </c>
      <c r="BK64" s="1205">
        <v>122.2</v>
      </c>
      <c r="BL64" s="1205">
        <v>122.2</v>
      </c>
      <c r="BM64" s="1205">
        <v>122.3</v>
      </c>
      <c r="BN64" s="1205">
        <v>122.3</v>
      </c>
      <c r="BO64" s="1205">
        <v>122.4</v>
      </c>
      <c r="BP64" s="1246">
        <v>122.5</v>
      </c>
      <c r="BQ64" s="1246">
        <v>122.5</v>
      </c>
      <c r="BR64" s="1246">
        <v>122.6</v>
      </c>
      <c r="BS64" s="1246">
        <v>122.7</v>
      </c>
      <c r="BT64" s="1246">
        <v>123</v>
      </c>
      <c r="BU64" s="1246">
        <v>123.2</v>
      </c>
      <c r="BV64" s="1246">
        <v>123.3</v>
      </c>
      <c r="BW64" s="1301">
        <v>123.3</v>
      </c>
      <c r="BX64" s="83">
        <v>123.4</v>
      </c>
      <c r="BY64" s="83">
        <v>123.5</v>
      </c>
      <c r="BZ64" s="83">
        <v>123.5</v>
      </c>
      <c r="CA64" s="83">
        <v>123.5</v>
      </c>
      <c r="CB64" s="83">
        <v>123.3</v>
      </c>
      <c r="CC64" s="1311">
        <v>123.2</v>
      </c>
      <c r="CD64" s="1381">
        <v>123.2</v>
      </c>
      <c r="CE64" s="1394">
        <v>123.1</v>
      </c>
      <c r="CF64" s="1408">
        <v>122.9</v>
      </c>
      <c r="CG64" s="1422">
        <v>122.9</v>
      </c>
      <c r="CH64" s="1436">
        <v>123</v>
      </c>
      <c r="CI64" s="1450">
        <v>123.1</v>
      </c>
      <c r="CJ64" s="1464">
        <v>123.1</v>
      </c>
      <c r="CK64" s="1489">
        <v>123.1</v>
      </c>
      <c r="CL64" s="1489">
        <v>123.1</v>
      </c>
      <c r="CM64" s="1489">
        <v>123.1</v>
      </c>
      <c r="CN64" s="1504">
        <v>123.2</v>
      </c>
      <c r="CO64" s="1511">
        <v>123.2</v>
      </c>
      <c r="CP64" s="1518">
        <v>123.2</v>
      </c>
      <c r="CQ64" s="1532">
        <v>123.3</v>
      </c>
      <c r="CR64" s="1568">
        <v>123.5</v>
      </c>
      <c r="CS64" s="1583">
        <v>123.6</v>
      </c>
      <c r="CT64" s="1583">
        <v>123.8</v>
      </c>
      <c r="CU64" s="1583">
        <v>123.9</v>
      </c>
      <c r="CV64" s="1618">
        <v>123.9</v>
      </c>
      <c r="CW64" s="1611">
        <v>124</v>
      </c>
      <c r="CX64" s="1611">
        <v>124.1</v>
      </c>
      <c r="CY64" s="1632">
        <v>124</v>
      </c>
      <c r="CZ64" s="1632">
        <v>123.8</v>
      </c>
      <c r="DA64" s="1632">
        <v>124</v>
      </c>
      <c r="DB64" s="1632">
        <v>124.1</v>
      </c>
      <c r="DC64" s="1632">
        <v>124.1</v>
      </c>
      <c r="DD64" s="1632">
        <v>124.2</v>
      </c>
      <c r="DE64" s="1661">
        <v>124.4</v>
      </c>
      <c r="DF64" s="1690">
        <v>124.6</v>
      </c>
      <c r="DG64" s="1690">
        <v>124.6</v>
      </c>
      <c r="DH64" s="1690">
        <v>124.9</v>
      </c>
      <c r="DI64" s="1697">
        <v>125</v>
      </c>
      <c r="DJ64" s="1697">
        <v>125.2</v>
      </c>
      <c r="DK64" s="1697">
        <v>125.4</v>
      </c>
      <c r="DL64" s="1697">
        <v>125.5</v>
      </c>
      <c r="DM64" s="774">
        <v>125.6</v>
      </c>
      <c r="DN64" s="774">
        <v>125.7</v>
      </c>
      <c r="DO64" s="774">
        <v>125.8</v>
      </c>
      <c r="DP64" s="774">
        <v>125.9</v>
      </c>
      <c r="DQ64" s="1798">
        <v>126</v>
      </c>
      <c r="DR64" s="1798">
        <v>126.1</v>
      </c>
      <c r="DS64" s="1798">
        <v>126.1</v>
      </c>
      <c r="DT64" s="1798">
        <v>126.2</v>
      </c>
      <c r="DU64" s="1798">
        <v>126.2</v>
      </c>
      <c r="DV64" s="1798">
        <v>126.3</v>
      </c>
      <c r="DW64" s="1805">
        <v>126.4</v>
      </c>
      <c r="DX64" s="1805">
        <v>126.5</v>
      </c>
      <c r="DY64" s="1805">
        <v>126.6</v>
      </c>
      <c r="DZ64" s="1805">
        <v>126.7</v>
      </c>
      <c r="EA64" s="83">
        <v>126.7</v>
      </c>
      <c r="EB64" s="83">
        <v>126.6</v>
      </c>
      <c r="EC64" s="83">
        <v>126.8</v>
      </c>
      <c r="ED64" s="83">
        <v>126.8</v>
      </c>
      <c r="EE64" s="83">
        <v>126.8</v>
      </c>
      <c r="EF64" s="83">
        <v>126.8</v>
      </c>
      <c r="EG64" s="1826">
        <v>126.8</v>
      </c>
      <c r="EH64" s="1894">
        <v>126.6</v>
      </c>
      <c r="EI64" s="1894">
        <v>126.7</v>
      </c>
      <c r="EJ64" s="1894">
        <v>126.8</v>
      </c>
      <c r="EK64" s="1901">
        <v>126.9</v>
      </c>
      <c r="EL64" s="1901">
        <v>127</v>
      </c>
      <c r="EM64" s="1901">
        <v>127.1</v>
      </c>
      <c r="EN64" s="1901">
        <v>127.1</v>
      </c>
      <c r="EO64" s="1941">
        <v>127.2</v>
      </c>
      <c r="EP64" s="1948">
        <v>127.2</v>
      </c>
      <c r="EQ64" s="1948">
        <v>127.2</v>
      </c>
      <c r="ER64" s="83">
        <v>127.2</v>
      </c>
      <c r="ES64" s="83">
        <v>127.3</v>
      </c>
      <c r="ET64" s="83">
        <v>127.3</v>
      </c>
      <c r="EU64" s="83">
        <v>127.3</v>
      </c>
      <c r="EV64" s="1971">
        <v>127.3</v>
      </c>
      <c r="EW64" s="1971">
        <v>127.3</v>
      </c>
      <c r="EX64" s="1971">
        <v>127.3</v>
      </c>
      <c r="EY64" s="1978">
        <v>127.1</v>
      </c>
      <c r="EZ64" s="1978">
        <v>127.2</v>
      </c>
      <c r="FA64" s="1978">
        <v>127.3</v>
      </c>
      <c r="FB64" s="1978">
        <v>127.4</v>
      </c>
      <c r="FC64" s="2020">
        <v>127.4</v>
      </c>
      <c r="FD64" s="2020">
        <v>127.5</v>
      </c>
      <c r="FE64" s="2020">
        <v>127.6</v>
      </c>
      <c r="FF64" s="2028">
        <v>127.6</v>
      </c>
      <c r="FG64" s="2028">
        <v>127.6</v>
      </c>
      <c r="FH64" s="2028">
        <v>127.6</v>
      </c>
      <c r="FI64" s="2028">
        <v>127.7</v>
      </c>
      <c r="FJ64" s="2062">
        <v>127.7</v>
      </c>
      <c r="FK64" s="2062">
        <v>127.6</v>
      </c>
      <c r="FL64" s="2062">
        <v>127.6</v>
      </c>
      <c r="FM64" s="2062">
        <v>127.7</v>
      </c>
      <c r="FN64" s="2069">
        <v>127.6</v>
      </c>
      <c r="FO64" s="2069">
        <v>127.7</v>
      </c>
      <c r="FP64" s="2069">
        <v>127.8</v>
      </c>
      <c r="FQ64" s="2093">
        <v>127.9</v>
      </c>
      <c r="FR64" s="2093">
        <v>128</v>
      </c>
      <c r="FS64" s="2093">
        <v>128.1</v>
      </c>
      <c r="FT64" s="2100">
        <v>128.19999999999999</v>
      </c>
      <c r="FU64" s="2100">
        <v>128.30000000000001</v>
      </c>
      <c r="FV64" s="2100">
        <v>128.30000000000001</v>
      </c>
      <c r="FW64" s="2100">
        <v>128.5</v>
      </c>
      <c r="FX64" s="2149">
        <v>128.5</v>
      </c>
      <c r="FY64" s="2149">
        <v>128.5</v>
      </c>
      <c r="FZ64" s="2149">
        <v>128.4</v>
      </c>
      <c r="GA64" s="2156">
        <v>128.5</v>
      </c>
      <c r="GB64" s="2156">
        <v>128.5</v>
      </c>
      <c r="GC64" s="2156">
        <v>128.5</v>
      </c>
      <c r="GD64" s="2156">
        <v>128.6</v>
      </c>
      <c r="GE64" s="2192">
        <v>128.6</v>
      </c>
      <c r="GF64" s="2192">
        <v>128.69999999999999</v>
      </c>
      <c r="GG64" s="2192">
        <v>128.80000000000001</v>
      </c>
      <c r="GH64" s="2199">
        <v>128.80000000000001</v>
      </c>
      <c r="GI64" s="2199">
        <v>128.9</v>
      </c>
      <c r="GJ64" s="2199">
        <v>128.80000000000001</v>
      </c>
      <c r="GK64" s="2199">
        <v>128.80000000000001</v>
      </c>
      <c r="GL64" s="2235">
        <v>129</v>
      </c>
      <c r="GM64" s="2235">
        <v>129</v>
      </c>
      <c r="GN64" s="2235">
        <v>129.19999999999999</v>
      </c>
      <c r="GO64" s="2242">
        <v>129.30000000000001</v>
      </c>
      <c r="GP64" s="2242">
        <v>129.19999999999999</v>
      </c>
      <c r="GQ64" s="2242">
        <v>129.30000000000001</v>
      </c>
      <c r="GR64" s="2242">
        <v>129.4</v>
      </c>
      <c r="GS64" s="2261">
        <v>129.6</v>
      </c>
      <c r="GT64" s="2261">
        <v>129.6</v>
      </c>
      <c r="GU64" s="2261">
        <v>129.69999999999999</v>
      </c>
      <c r="GV64" s="2261">
        <v>129.69999999999999</v>
      </c>
      <c r="GW64" s="2261">
        <v>129.5</v>
      </c>
      <c r="GX64" s="2261">
        <v>129.6</v>
      </c>
      <c r="GY64" s="774">
        <v>129.80000000000001</v>
      </c>
      <c r="GZ64" s="2281">
        <v>129.9</v>
      </c>
      <c r="HA64" s="2281">
        <v>129.9</v>
      </c>
      <c r="HB64" s="2281">
        <v>130.1</v>
      </c>
      <c r="HC64" s="2305">
        <v>130.1</v>
      </c>
      <c r="HD64" s="2305">
        <v>130.6</v>
      </c>
      <c r="HE64" s="2305">
        <v>130.6</v>
      </c>
      <c r="HF64" s="2305">
        <v>130.6</v>
      </c>
    </row>
    <row r="65" spans="1:214" x14ac:dyDescent="0.25">
      <c r="A65" s="423">
        <f t="shared" si="71"/>
        <v>64</v>
      </c>
      <c r="B65" s="77">
        <f>B.Diario!B65</f>
        <v>0</v>
      </c>
      <c r="C65" s="66"/>
      <c r="D65" s="66"/>
      <c r="E65" s="438">
        <v>0</v>
      </c>
      <c r="F65" s="438">
        <v>1.1399999999999999</v>
      </c>
      <c r="G65" s="438">
        <v>1.59</v>
      </c>
      <c r="H65" s="438">
        <v>1.75</v>
      </c>
      <c r="I65" s="438">
        <v>1.88</v>
      </c>
      <c r="J65" s="438">
        <v>2.1</v>
      </c>
      <c r="K65" s="438">
        <v>2.2000000000000002</v>
      </c>
      <c r="L65" s="443">
        <v>2.25</v>
      </c>
      <c r="M65" s="85">
        <v>2.2799999999999998</v>
      </c>
      <c r="N65" s="466">
        <v>2.29</v>
      </c>
      <c r="O65" s="479">
        <v>2.35</v>
      </c>
      <c r="P65" s="512">
        <v>2.36</v>
      </c>
      <c r="Q65" s="85">
        <v>2.38</v>
      </c>
      <c r="R65" s="544">
        <v>2.42</v>
      </c>
      <c r="S65" s="586">
        <v>2.42</v>
      </c>
      <c r="T65" s="276">
        <v>2.42</v>
      </c>
      <c r="U65" s="598">
        <v>2.42</v>
      </c>
      <c r="V65" s="276">
        <v>2.38</v>
      </c>
      <c r="W65" s="626">
        <v>2.46</v>
      </c>
      <c r="X65" s="632">
        <v>2.4</v>
      </c>
      <c r="Y65" s="638">
        <v>2.4</v>
      </c>
      <c r="Z65" s="674">
        <v>2.41</v>
      </c>
      <c r="AA65" s="650">
        <v>2.42</v>
      </c>
      <c r="AB65" s="702">
        <v>2.4500000000000002</v>
      </c>
      <c r="AC65" s="715">
        <v>2.48</v>
      </c>
      <c r="AD65" s="737">
        <v>2.4900000000000002</v>
      </c>
      <c r="AE65" s="744">
        <v>2.48</v>
      </c>
      <c r="AF65" s="751">
        <v>2.48</v>
      </c>
      <c r="AG65" s="299">
        <v>2.5299999999999998</v>
      </c>
      <c r="AH65" s="781">
        <v>2.5299999999999998</v>
      </c>
      <c r="AI65" s="794">
        <v>2.5299999999999998</v>
      </c>
      <c r="AJ65" s="299">
        <v>2.54</v>
      </c>
      <c r="AK65" s="834">
        <v>2.54</v>
      </c>
      <c r="AL65" s="834">
        <v>2.54</v>
      </c>
      <c r="AM65" s="793">
        <v>2.5099999999999998</v>
      </c>
      <c r="AN65" s="299">
        <v>2.4900000000000002</v>
      </c>
      <c r="AO65" s="877">
        <v>2.4700000000000002</v>
      </c>
      <c r="AP65" s="877">
        <v>2.4700000000000002</v>
      </c>
      <c r="AQ65" s="299">
        <v>2.46</v>
      </c>
      <c r="AR65" s="884">
        <v>2.4700000000000002</v>
      </c>
      <c r="AS65" s="898">
        <v>2.4700000000000002</v>
      </c>
      <c r="AT65" s="911">
        <v>2.4700000000000002</v>
      </c>
      <c r="AU65" s="942">
        <v>2.48</v>
      </c>
      <c r="AV65" s="956">
        <v>2.4700000000000002</v>
      </c>
      <c r="AW65" s="85">
        <v>2.4900000000000002</v>
      </c>
      <c r="AX65" s="1012">
        <v>2.48</v>
      </c>
      <c r="AY65" s="1019">
        <v>2.4900000000000002</v>
      </c>
      <c r="AZ65" s="1040">
        <v>2.5</v>
      </c>
      <c r="BA65" s="1054">
        <v>2.5</v>
      </c>
      <c r="BB65" s="1102">
        <v>2.5</v>
      </c>
      <c r="BC65" s="1108">
        <v>2.5</v>
      </c>
      <c r="BD65" s="1114">
        <v>2.5</v>
      </c>
      <c r="BE65" s="1149">
        <v>2.5</v>
      </c>
      <c r="BF65" s="1156">
        <v>2.5</v>
      </c>
      <c r="BG65" s="83">
        <v>2.5</v>
      </c>
      <c r="BH65" s="1171">
        <v>2.5</v>
      </c>
      <c r="BI65" s="1202">
        <v>2.5</v>
      </c>
      <c r="BJ65" s="1202">
        <v>2.5</v>
      </c>
      <c r="BK65" s="1202">
        <v>2.4900000000000002</v>
      </c>
      <c r="BL65" s="1202">
        <v>2.5</v>
      </c>
      <c r="BM65" s="1202">
        <v>2.4900000000000002</v>
      </c>
      <c r="BN65" s="1202">
        <v>2.48</v>
      </c>
      <c r="BO65" s="1202">
        <v>2.48</v>
      </c>
      <c r="BP65" s="1243">
        <v>2.4700000000000002</v>
      </c>
      <c r="BQ65" s="1243">
        <v>2.48</v>
      </c>
      <c r="BR65" s="1243">
        <v>2.48</v>
      </c>
      <c r="BS65" s="1243">
        <v>2.48</v>
      </c>
      <c r="BT65" s="1243">
        <v>2.4900000000000002</v>
      </c>
      <c r="BU65" s="1243">
        <v>2.5</v>
      </c>
      <c r="BV65" s="1243">
        <v>2.5</v>
      </c>
      <c r="BW65" s="1298">
        <v>2.5</v>
      </c>
      <c r="BX65" s="83">
        <v>2.5</v>
      </c>
      <c r="BY65" s="83">
        <v>2.5099999999999998</v>
      </c>
      <c r="BZ65" s="83">
        <v>2.52</v>
      </c>
      <c r="CA65" s="83">
        <v>2.52</v>
      </c>
      <c r="CB65" s="83">
        <v>2.52</v>
      </c>
      <c r="CC65" s="1308">
        <v>2.5099999999999998</v>
      </c>
      <c r="CD65" s="1378">
        <v>2.5099999999999998</v>
      </c>
      <c r="CE65" s="1391">
        <v>2.5099999999999998</v>
      </c>
      <c r="CF65" s="1405">
        <v>2.5099999999999998</v>
      </c>
      <c r="CG65" s="1419">
        <v>2.5099999999999998</v>
      </c>
      <c r="CH65" s="1433">
        <v>2.52</v>
      </c>
      <c r="CI65" s="1447">
        <v>2.52</v>
      </c>
      <c r="CJ65" s="1461">
        <v>2.52</v>
      </c>
      <c r="CK65" s="1486">
        <v>2.52</v>
      </c>
      <c r="CL65" s="1486">
        <v>2.52</v>
      </c>
      <c r="CM65" s="1486">
        <v>2.5299999999999998</v>
      </c>
      <c r="CN65" s="1501">
        <v>2.52</v>
      </c>
      <c r="CO65" s="1508">
        <v>2.5299999999999998</v>
      </c>
      <c r="CP65" s="1515">
        <v>2.5299999999999998</v>
      </c>
      <c r="CQ65" s="1529">
        <v>2.5299999999999998</v>
      </c>
      <c r="CR65" s="1565">
        <v>2.5299999999999998</v>
      </c>
      <c r="CS65" s="1580">
        <v>2.5299999999999998</v>
      </c>
      <c r="CT65" s="1580">
        <v>2.54</v>
      </c>
      <c r="CU65" s="1580">
        <v>2.54</v>
      </c>
      <c r="CV65" s="1615">
        <v>2.5499999999999998</v>
      </c>
      <c r="CW65" s="1608">
        <v>2.5499999999999998</v>
      </c>
      <c r="CX65" s="1608">
        <v>2.5499999999999998</v>
      </c>
      <c r="CY65" s="1629">
        <v>2.54</v>
      </c>
      <c r="CZ65" s="1629">
        <v>2.54</v>
      </c>
      <c r="DA65" s="1629">
        <v>2.54</v>
      </c>
      <c r="DB65" s="1629">
        <v>2.5499999999999998</v>
      </c>
      <c r="DC65" s="1629">
        <v>2.54</v>
      </c>
      <c r="DD65" s="1629">
        <v>2.5499999999999998</v>
      </c>
      <c r="DE65" s="1658">
        <v>2.5499999999999998</v>
      </c>
      <c r="DF65" s="1687">
        <v>2.56</v>
      </c>
      <c r="DG65" s="1687">
        <v>2.56</v>
      </c>
      <c r="DH65" s="1687">
        <v>2.56</v>
      </c>
      <c r="DI65" s="1694">
        <v>2.57</v>
      </c>
      <c r="DJ65" s="1694">
        <v>2.57</v>
      </c>
      <c r="DK65" s="1694">
        <v>2.57</v>
      </c>
      <c r="DL65" s="1694">
        <v>2.58</v>
      </c>
      <c r="DM65" s="299">
        <v>2.58</v>
      </c>
      <c r="DN65" s="299">
        <v>2.58</v>
      </c>
      <c r="DO65" s="299">
        <v>2.58</v>
      </c>
      <c r="DP65" s="299">
        <v>2.59</v>
      </c>
      <c r="DQ65" s="1795">
        <v>2.59</v>
      </c>
      <c r="DR65" s="1795">
        <v>2.59</v>
      </c>
      <c r="DS65" s="1795">
        <v>2.6</v>
      </c>
      <c r="DT65" s="1795">
        <v>2.59</v>
      </c>
      <c r="DU65" s="1795">
        <v>2.59</v>
      </c>
      <c r="DV65" s="1795">
        <v>2.6</v>
      </c>
      <c r="DW65" s="1802">
        <v>2.6</v>
      </c>
      <c r="DX65" s="1802">
        <v>2.6</v>
      </c>
      <c r="DY65" s="1802">
        <v>2.6</v>
      </c>
      <c r="DZ65" s="1802">
        <v>2.61</v>
      </c>
      <c r="EA65" s="83">
        <v>2.61</v>
      </c>
      <c r="EB65" s="83">
        <v>2.61</v>
      </c>
      <c r="EC65" s="83">
        <v>2.61</v>
      </c>
      <c r="ED65" s="83">
        <v>2.61</v>
      </c>
      <c r="EE65" s="83">
        <v>2.61</v>
      </c>
      <c r="EF65" s="83">
        <v>2.61</v>
      </c>
      <c r="EG65" s="1823">
        <v>2.61</v>
      </c>
      <c r="EH65" s="1891">
        <v>2.61</v>
      </c>
      <c r="EI65" s="1891">
        <v>2.61</v>
      </c>
      <c r="EJ65" s="1891">
        <v>2.61</v>
      </c>
      <c r="EK65" s="1898">
        <v>2.61</v>
      </c>
      <c r="EL65" s="1898">
        <v>2.61</v>
      </c>
      <c r="EM65" s="1898">
        <v>2.62</v>
      </c>
      <c r="EN65" s="1898">
        <v>2.62</v>
      </c>
      <c r="EO65" s="1938">
        <v>2.62</v>
      </c>
      <c r="EP65" s="1945">
        <v>2.62</v>
      </c>
      <c r="EQ65" s="1945">
        <v>2.62</v>
      </c>
      <c r="ER65" s="83">
        <v>2.63</v>
      </c>
      <c r="ES65" s="83">
        <v>2.62</v>
      </c>
      <c r="ET65" s="83">
        <v>2.63</v>
      </c>
      <c r="EU65" s="83">
        <v>2.63</v>
      </c>
      <c r="EV65" s="1968">
        <v>2.63</v>
      </c>
      <c r="EW65" s="1968">
        <v>2.63</v>
      </c>
      <c r="EX65" s="1968">
        <v>2.62</v>
      </c>
      <c r="EY65" s="1975">
        <v>2.62</v>
      </c>
      <c r="EZ65" s="1975">
        <v>2.62</v>
      </c>
      <c r="FA65" s="1975">
        <v>2.62</v>
      </c>
      <c r="FB65" s="1975">
        <v>2.62</v>
      </c>
      <c r="FC65" s="2017">
        <v>2.62</v>
      </c>
      <c r="FD65" s="2017">
        <v>2.63</v>
      </c>
      <c r="FE65" s="2017">
        <v>2.63</v>
      </c>
      <c r="FF65" s="2025">
        <v>2.63</v>
      </c>
      <c r="FG65" s="2025">
        <v>2.63</v>
      </c>
      <c r="FH65" s="2025">
        <v>2.63</v>
      </c>
      <c r="FI65" s="2025">
        <v>2.63</v>
      </c>
      <c r="FJ65" s="2059">
        <v>2.63</v>
      </c>
      <c r="FK65" s="2059">
        <v>2.63</v>
      </c>
      <c r="FL65" s="2059">
        <v>2.63</v>
      </c>
      <c r="FM65" s="2059">
        <v>2.63</v>
      </c>
      <c r="FN65" s="2066">
        <v>2.63</v>
      </c>
      <c r="FO65" s="2066">
        <v>2.63</v>
      </c>
      <c r="FP65" s="2066">
        <v>2.63</v>
      </c>
      <c r="FQ65" s="2090">
        <v>2.63</v>
      </c>
      <c r="FR65" s="2090">
        <v>2.64</v>
      </c>
      <c r="FS65" s="2090">
        <v>2.64</v>
      </c>
      <c r="FT65" s="2097">
        <v>2.64</v>
      </c>
      <c r="FU65" s="2097">
        <v>2.64</v>
      </c>
      <c r="FV65" s="2097">
        <v>2.65</v>
      </c>
      <c r="FW65" s="2097">
        <v>2.65</v>
      </c>
      <c r="FX65" s="2146">
        <v>2.65</v>
      </c>
      <c r="FY65" s="2146">
        <v>2.65</v>
      </c>
      <c r="FZ65" s="2146">
        <v>2.65</v>
      </c>
      <c r="GA65" s="2153">
        <v>2.65</v>
      </c>
      <c r="GB65" s="2153">
        <v>2.65</v>
      </c>
      <c r="GC65" s="2153">
        <v>2.65</v>
      </c>
      <c r="GD65" s="2153">
        <v>2.65</v>
      </c>
      <c r="GE65" s="2189">
        <v>2.65</v>
      </c>
      <c r="GF65" s="2189">
        <v>2.65</v>
      </c>
      <c r="GG65" s="2189">
        <v>2.66</v>
      </c>
      <c r="GH65" s="2196">
        <v>2.66</v>
      </c>
      <c r="GI65" s="2196">
        <v>2.66</v>
      </c>
      <c r="GJ65" s="2196">
        <v>2.66</v>
      </c>
      <c r="GK65" s="2196">
        <v>2.66</v>
      </c>
      <c r="GL65" s="2232">
        <v>2.66</v>
      </c>
      <c r="GM65" s="2232">
        <v>2.66</v>
      </c>
      <c r="GN65" s="2232">
        <v>2.67</v>
      </c>
      <c r="GO65" s="2239">
        <v>2.67</v>
      </c>
      <c r="GP65" s="2239">
        <v>2.67</v>
      </c>
      <c r="GQ65" s="2239">
        <v>2.67</v>
      </c>
      <c r="GR65" s="2239">
        <v>2.67</v>
      </c>
      <c r="GS65" s="2258">
        <v>2.67</v>
      </c>
      <c r="GT65" s="2258">
        <v>2.67</v>
      </c>
      <c r="GU65" s="2258">
        <v>2.68</v>
      </c>
      <c r="GV65" s="2258">
        <v>2.68</v>
      </c>
      <c r="GW65" s="2258">
        <v>2.67</v>
      </c>
      <c r="GX65" s="2258">
        <v>2.67</v>
      </c>
      <c r="GY65" s="299">
        <v>2.67</v>
      </c>
      <c r="GZ65" s="2278">
        <v>2.68</v>
      </c>
      <c r="HA65" s="2278">
        <v>2.68</v>
      </c>
      <c r="HB65" s="2278">
        <v>2.69</v>
      </c>
      <c r="HC65" s="2302">
        <v>2.69</v>
      </c>
      <c r="HD65" s="2302">
        <v>2.7</v>
      </c>
      <c r="HE65" s="2302">
        <v>2.7</v>
      </c>
      <c r="HF65" s="2302">
        <v>2.7</v>
      </c>
    </row>
    <row r="66" spans="1:214" x14ac:dyDescent="0.25">
      <c r="A66" s="423">
        <f t="shared" si="71"/>
        <v>65</v>
      </c>
      <c r="B66" s="77">
        <f>B.Diario!B66</f>
        <v>0</v>
      </c>
      <c r="C66" s="66"/>
      <c r="D66" s="66"/>
      <c r="E66" s="438">
        <v>82.2</v>
      </c>
      <c r="F66" s="438">
        <v>91.2</v>
      </c>
      <c r="G66" s="438">
        <v>102.5</v>
      </c>
      <c r="H66" s="438">
        <v>103.9</v>
      </c>
      <c r="I66" s="438">
        <v>108.2</v>
      </c>
      <c r="J66" s="438">
        <v>113.1</v>
      </c>
      <c r="K66" s="438">
        <v>115.2</v>
      </c>
      <c r="L66" s="446">
        <v>115.5</v>
      </c>
      <c r="M66" s="85">
        <v>116</v>
      </c>
      <c r="N66" s="469">
        <v>116.4</v>
      </c>
      <c r="O66" s="482">
        <v>117</v>
      </c>
      <c r="P66" s="512">
        <v>117.5</v>
      </c>
      <c r="Q66" s="85">
        <v>117.8</v>
      </c>
      <c r="R66" s="547">
        <v>118.5</v>
      </c>
      <c r="S66" s="589">
        <v>118.9</v>
      </c>
      <c r="T66" s="276">
        <v>118.9</v>
      </c>
      <c r="U66" s="601">
        <v>118.9</v>
      </c>
      <c r="V66" s="276">
        <v>117</v>
      </c>
      <c r="W66" s="629">
        <v>117</v>
      </c>
      <c r="X66" s="635">
        <v>117.4</v>
      </c>
      <c r="Y66" s="641">
        <v>118.1</v>
      </c>
      <c r="Z66" s="677">
        <v>118.7</v>
      </c>
      <c r="AA66" s="653">
        <v>119.2</v>
      </c>
      <c r="AB66" s="705">
        <v>119.7</v>
      </c>
      <c r="AC66" s="718">
        <v>120</v>
      </c>
      <c r="AD66" s="740">
        <v>120.2</v>
      </c>
      <c r="AE66" s="747">
        <v>120.1</v>
      </c>
      <c r="AF66" s="754">
        <v>120.1</v>
      </c>
      <c r="AG66" s="774">
        <v>120.2</v>
      </c>
      <c r="AH66" s="784">
        <v>120.2</v>
      </c>
      <c r="AI66" s="797">
        <v>120.2</v>
      </c>
      <c r="AJ66" s="774">
        <v>119.8</v>
      </c>
      <c r="AK66" s="837">
        <v>119.8</v>
      </c>
      <c r="AL66" s="837">
        <v>119.8</v>
      </c>
      <c r="AM66" s="793">
        <v>118.5</v>
      </c>
      <c r="AN66" s="774">
        <v>117.9</v>
      </c>
      <c r="AO66" s="880">
        <v>116.5</v>
      </c>
      <c r="AP66" s="880">
        <v>116.4</v>
      </c>
      <c r="AQ66" s="774">
        <v>116.5</v>
      </c>
      <c r="AR66" s="887">
        <v>116.7</v>
      </c>
      <c r="AS66" s="901">
        <v>116.7</v>
      </c>
      <c r="AT66" s="914">
        <v>116.6</v>
      </c>
      <c r="AU66" s="945">
        <v>116.7</v>
      </c>
      <c r="AV66" s="959">
        <v>116.9</v>
      </c>
      <c r="AW66" s="85">
        <v>116.9</v>
      </c>
      <c r="AX66" s="1015">
        <v>117</v>
      </c>
      <c r="AY66" s="1022">
        <v>117.3</v>
      </c>
      <c r="AZ66" s="1043">
        <v>117.5</v>
      </c>
      <c r="BA66" s="1057">
        <v>117.5</v>
      </c>
      <c r="BB66" s="1105">
        <v>117.4</v>
      </c>
      <c r="BC66" s="1111">
        <v>117.4</v>
      </c>
      <c r="BD66" s="1117">
        <v>117.4</v>
      </c>
      <c r="BE66" s="1152">
        <v>117.4</v>
      </c>
      <c r="BF66" s="1159">
        <v>117.4</v>
      </c>
      <c r="BG66" s="83">
        <v>117.4</v>
      </c>
      <c r="BH66" s="1174">
        <v>117.1</v>
      </c>
      <c r="BI66" s="1205">
        <v>116.9</v>
      </c>
      <c r="BJ66" s="1205">
        <v>116.8</v>
      </c>
      <c r="BK66" s="1205">
        <v>116.6</v>
      </c>
      <c r="BL66" s="1205">
        <v>116.6</v>
      </c>
      <c r="BM66" s="1205">
        <v>116.7</v>
      </c>
      <c r="BN66" s="1205">
        <v>116.7</v>
      </c>
      <c r="BO66" s="1205">
        <v>116.8</v>
      </c>
      <c r="BP66" s="1246">
        <v>116.9</v>
      </c>
      <c r="BQ66" s="1246">
        <v>116.9</v>
      </c>
      <c r="BR66" s="1246">
        <v>117</v>
      </c>
      <c r="BS66" s="1246">
        <v>117.1</v>
      </c>
      <c r="BT66" s="1246">
        <v>117.4</v>
      </c>
      <c r="BU66" s="1246">
        <v>117.6</v>
      </c>
      <c r="BV66" s="1246">
        <v>117.7</v>
      </c>
      <c r="BW66" s="1301">
        <v>117.7</v>
      </c>
      <c r="BX66" s="83">
        <v>117.8</v>
      </c>
      <c r="BY66" s="83">
        <v>117.9</v>
      </c>
      <c r="BZ66" s="83">
        <v>117.9</v>
      </c>
      <c r="CA66" s="83">
        <v>117.9</v>
      </c>
      <c r="CB66" s="83">
        <v>117.7</v>
      </c>
      <c r="CC66" s="1311">
        <v>117.6</v>
      </c>
      <c r="CD66" s="1381">
        <v>117.6</v>
      </c>
      <c r="CE66" s="1394">
        <v>117.5</v>
      </c>
      <c r="CF66" s="1408">
        <v>117.4</v>
      </c>
      <c r="CG66" s="1422">
        <v>117.4</v>
      </c>
      <c r="CH66" s="1436">
        <v>117.4</v>
      </c>
      <c r="CI66" s="1450">
        <v>117.5</v>
      </c>
      <c r="CJ66" s="1464">
        <v>117.5</v>
      </c>
      <c r="CK66" s="1489">
        <v>117.5</v>
      </c>
      <c r="CL66" s="1489">
        <v>117.5</v>
      </c>
      <c r="CM66" s="1489">
        <v>117.5</v>
      </c>
      <c r="CN66" s="1504">
        <v>117.6</v>
      </c>
      <c r="CO66" s="1511">
        <v>117.6</v>
      </c>
      <c r="CP66" s="1518">
        <v>117.6</v>
      </c>
      <c r="CQ66" s="1532">
        <v>117.7</v>
      </c>
      <c r="CR66" s="1568">
        <v>117.9</v>
      </c>
      <c r="CS66" s="1583">
        <v>118</v>
      </c>
      <c r="CT66" s="1583">
        <v>118.1</v>
      </c>
      <c r="CU66" s="1583">
        <v>118.3</v>
      </c>
      <c r="CV66" s="1618">
        <v>118.3</v>
      </c>
      <c r="CW66" s="1611">
        <v>118.4</v>
      </c>
      <c r="CX66" s="1611">
        <v>118.5</v>
      </c>
      <c r="CY66" s="1632">
        <v>118.4</v>
      </c>
      <c r="CZ66" s="1632">
        <v>118.2</v>
      </c>
      <c r="DA66" s="1632">
        <v>118.3</v>
      </c>
      <c r="DB66" s="1632">
        <v>118.4</v>
      </c>
      <c r="DC66" s="1632">
        <v>118.5</v>
      </c>
      <c r="DD66" s="1632">
        <v>118.6</v>
      </c>
      <c r="DE66" s="1661">
        <v>118.7</v>
      </c>
      <c r="DF66" s="1690">
        <v>118.9</v>
      </c>
      <c r="DG66" s="1690">
        <v>119</v>
      </c>
      <c r="DH66" s="1690">
        <v>119.2</v>
      </c>
      <c r="DI66" s="1697">
        <v>119.3</v>
      </c>
      <c r="DJ66" s="1697">
        <v>119.5</v>
      </c>
      <c r="DK66" s="1697">
        <v>119.7</v>
      </c>
      <c r="DL66" s="1697">
        <v>119.8</v>
      </c>
      <c r="DM66" s="774">
        <v>119.9</v>
      </c>
      <c r="DN66" s="774">
        <v>120</v>
      </c>
      <c r="DO66" s="774">
        <v>120.1</v>
      </c>
      <c r="DP66" s="774">
        <v>120.1</v>
      </c>
      <c r="DQ66" s="1798">
        <v>120.3</v>
      </c>
      <c r="DR66" s="1798">
        <v>120.3</v>
      </c>
      <c r="DS66" s="1798">
        <v>120.4</v>
      </c>
      <c r="DT66" s="1798">
        <v>120.5</v>
      </c>
      <c r="DU66" s="1798">
        <v>120.5</v>
      </c>
      <c r="DV66" s="1798">
        <v>120.6</v>
      </c>
      <c r="DW66" s="1805">
        <v>120.7</v>
      </c>
      <c r="DX66" s="1805">
        <v>120.8</v>
      </c>
      <c r="DY66" s="1805">
        <v>120.8</v>
      </c>
      <c r="DZ66" s="1805">
        <v>120.9</v>
      </c>
      <c r="EA66" s="83">
        <v>120.9</v>
      </c>
      <c r="EB66" s="83">
        <v>120.9</v>
      </c>
      <c r="EC66" s="83">
        <v>121</v>
      </c>
      <c r="ED66" s="83">
        <v>121.1</v>
      </c>
      <c r="EE66" s="83">
        <v>121.1</v>
      </c>
      <c r="EF66" s="83">
        <v>121</v>
      </c>
      <c r="EG66" s="1826">
        <v>121</v>
      </c>
      <c r="EH66" s="1894">
        <v>120.9</v>
      </c>
      <c r="EI66" s="1894">
        <v>121</v>
      </c>
      <c r="EJ66" s="1894">
        <v>121.1</v>
      </c>
      <c r="EK66" s="1901">
        <v>121.2</v>
      </c>
      <c r="EL66" s="1901">
        <v>121.2</v>
      </c>
      <c r="EM66" s="1901">
        <v>121.3</v>
      </c>
      <c r="EN66" s="1901">
        <v>121.4</v>
      </c>
      <c r="EO66" s="1941">
        <v>121.4</v>
      </c>
      <c r="EP66" s="1948">
        <v>121.4</v>
      </c>
      <c r="EQ66" s="1948">
        <v>121.4</v>
      </c>
      <c r="ER66" s="83">
        <v>121.5</v>
      </c>
      <c r="ES66" s="83">
        <v>121.5</v>
      </c>
      <c r="ET66" s="83">
        <v>121.5</v>
      </c>
      <c r="EU66" s="83">
        <v>121.5</v>
      </c>
      <c r="EV66" s="1971">
        <v>121.5</v>
      </c>
      <c r="EW66" s="1971">
        <v>121.5</v>
      </c>
      <c r="EX66" s="1971">
        <v>121.5</v>
      </c>
      <c r="EY66" s="1978">
        <v>121.3</v>
      </c>
      <c r="EZ66" s="1978">
        <v>121.4</v>
      </c>
      <c r="FA66" s="1978">
        <v>121.5</v>
      </c>
      <c r="FB66" s="1978">
        <v>121.6</v>
      </c>
      <c r="FC66" s="2020">
        <v>121.6</v>
      </c>
      <c r="FD66" s="2020">
        <v>121.7</v>
      </c>
      <c r="FE66" s="2020">
        <v>121.8</v>
      </c>
      <c r="FF66" s="2028">
        <v>121.8</v>
      </c>
      <c r="FG66" s="2028">
        <v>121.8</v>
      </c>
      <c r="FH66" s="2028">
        <v>121.8</v>
      </c>
      <c r="FI66" s="2028">
        <v>121.9</v>
      </c>
      <c r="FJ66" s="2062">
        <v>121.9</v>
      </c>
      <c r="FK66" s="2062">
        <v>121.9</v>
      </c>
      <c r="FL66" s="2062">
        <v>121.8</v>
      </c>
      <c r="FM66" s="2062">
        <v>121.9</v>
      </c>
      <c r="FN66" s="2069">
        <v>121.9</v>
      </c>
      <c r="FO66" s="2069">
        <v>121.9</v>
      </c>
      <c r="FP66" s="2069">
        <v>122</v>
      </c>
      <c r="FQ66" s="2093">
        <v>122.1</v>
      </c>
      <c r="FR66" s="2093">
        <v>122.2</v>
      </c>
      <c r="FS66" s="2093">
        <v>122.3</v>
      </c>
      <c r="FT66" s="2100">
        <v>122.3</v>
      </c>
      <c r="FU66" s="2100">
        <v>122.5</v>
      </c>
      <c r="FV66" s="2100">
        <v>122.5</v>
      </c>
      <c r="FW66" s="2100">
        <v>122.7</v>
      </c>
      <c r="FX66" s="2149">
        <v>122.7</v>
      </c>
      <c r="FY66" s="2149">
        <v>122.7</v>
      </c>
      <c r="FZ66" s="2149">
        <v>122.6</v>
      </c>
      <c r="GA66" s="2156">
        <v>122.7</v>
      </c>
      <c r="GB66" s="2156">
        <v>122.6</v>
      </c>
      <c r="GC66" s="2156">
        <v>122.7</v>
      </c>
      <c r="GD66" s="2156">
        <v>122.7</v>
      </c>
      <c r="GE66" s="2192">
        <v>122.8</v>
      </c>
      <c r="GF66" s="2192">
        <v>122.8</v>
      </c>
      <c r="GG66" s="2192">
        <v>122.9</v>
      </c>
      <c r="GH66" s="2199">
        <v>123</v>
      </c>
      <c r="GI66" s="2199">
        <v>123</v>
      </c>
      <c r="GJ66" s="2199">
        <v>123</v>
      </c>
      <c r="GK66" s="2199">
        <v>123</v>
      </c>
      <c r="GL66" s="2235">
        <v>123.2</v>
      </c>
      <c r="GM66" s="2235">
        <v>123.2</v>
      </c>
      <c r="GN66" s="2235">
        <v>123.4</v>
      </c>
      <c r="GO66" s="2242">
        <v>123.5</v>
      </c>
      <c r="GP66" s="2242">
        <v>123.4</v>
      </c>
      <c r="GQ66" s="2242">
        <v>123.4</v>
      </c>
      <c r="GR66" s="2242">
        <v>123.6</v>
      </c>
      <c r="GS66" s="2261">
        <v>123.7</v>
      </c>
      <c r="GT66" s="2261">
        <v>123.7</v>
      </c>
      <c r="GU66" s="2261">
        <v>123.8</v>
      </c>
      <c r="GV66" s="2261">
        <v>123.8</v>
      </c>
      <c r="GW66" s="2261">
        <v>123.7</v>
      </c>
      <c r="GX66" s="2261">
        <v>123.8</v>
      </c>
      <c r="GY66" s="774">
        <v>123.9</v>
      </c>
      <c r="GZ66" s="2281">
        <v>124.1</v>
      </c>
      <c r="HA66" s="2281">
        <v>124</v>
      </c>
      <c r="HB66" s="2281">
        <v>124.2</v>
      </c>
      <c r="HC66" s="2305">
        <v>124.2</v>
      </c>
      <c r="HD66" s="2305">
        <v>124.7</v>
      </c>
      <c r="HE66" s="2305">
        <v>124.7</v>
      </c>
      <c r="HF66" s="2305">
        <v>124.7</v>
      </c>
    </row>
    <row r="67" spans="1:214" x14ac:dyDescent="0.25">
      <c r="A67" s="423">
        <f t="shared" ref="A67:A98" si="72">A66+1</f>
        <v>66</v>
      </c>
      <c r="B67" s="77">
        <f>B.Diario!B67</f>
        <v>0</v>
      </c>
      <c r="C67" s="66"/>
      <c r="D67" s="66"/>
      <c r="E67" s="438">
        <v>79.3</v>
      </c>
      <c r="F67" s="438">
        <v>88</v>
      </c>
      <c r="G67" s="438">
        <v>98.9</v>
      </c>
      <c r="H67" s="438">
        <v>100.2</v>
      </c>
      <c r="I67" s="438">
        <v>104.4</v>
      </c>
      <c r="J67" s="438">
        <v>109.1</v>
      </c>
      <c r="K67" s="438">
        <v>111.1</v>
      </c>
      <c r="L67" s="446">
        <v>111.4</v>
      </c>
      <c r="M67" s="85">
        <v>111.9</v>
      </c>
      <c r="N67" s="469">
        <v>112.3</v>
      </c>
      <c r="O67" s="482">
        <v>112.9</v>
      </c>
      <c r="P67" s="512">
        <v>113.3</v>
      </c>
      <c r="Q67" s="85">
        <v>113.7</v>
      </c>
      <c r="R67" s="547">
        <v>114.3</v>
      </c>
      <c r="S67" s="589">
        <v>114.7</v>
      </c>
      <c r="T67" s="276">
        <v>114.7</v>
      </c>
      <c r="U67" s="601">
        <v>114.7</v>
      </c>
      <c r="V67" s="276">
        <v>112.9</v>
      </c>
      <c r="W67" s="629">
        <v>112.9</v>
      </c>
      <c r="X67" s="635">
        <v>113.3</v>
      </c>
      <c r="Y67" s="641">
        <v>113.9</v>
      </c>
      <c r="Z67" s="677">
        <v>114.5</v>
      </c>
      <c r="AA67" s="653">
        <v>115</v>
      </c>
      <c r="AB67" s="705">
        <v>115.4</v>
      </c>
      <c r="AC67" s="718">
        <v>115.8</v>
      </c>
      <c r="AD67" s="740">
        <v>116</v>
      </c>
      <c r="AE67" s="747">
        <v>115.9</v>
      </c>
      <c r="AF67" s="754">
        <v>115.9</v>
      </c>
      <c r="AG67" s="774">
        <v>115.9</v>
      </c>
      <c r="AH67" s="784">
        <v>115.9</v>
      </c>
      <c r="AI67" s="797">
        <v>115.9</v>
      </c>
      <c r="AJ67" s="774">
        <v>115.6</v>
      </c>
      <c r="AK67" s="837">
        <v>115.6</v>
      </c>
      <c r="AL67" s="837">
        <v>115.6</v>
      </c>
      <c r="AM67" s="793">
        <v>114.4</v>
      </c>
      <c r="AN67" s="774">
        <v>113.8</v>
      </c>
      <c r="AO67" s="880">
        <v>112.4</v>
      </c>
      <c r="AP67" s="880">
        <v>112.3</v>
      </c>
      <c r="AQ67" s="774">
        <v>112.4</v>
      </c>
      <c r="AR67" s="887">
        <v>112.5</v>
      </c>
      <c r="AS67" s="901">
        <v>112.5</v>
      </c>
      <c r="AT67" s="914">
        <v>112.5</v>
      </c>
      <c r="AU67" s="945">
        <v>112.6</v>
      </c>
      <c r="AV67" s="959">
        <v>112.7</v>
      </c>
      <c r="AW67" s="85">
        <v>112.8</v>
      </c>
      <c r="AX67" s="1015">
        <v>112.9</v>
      </c>
      <c r="AY67" s="1022">
        <v>113.2</v>
      </c>
      <c r="AZ67" s="1043">
        <v>113.3</v>
      </c>
      <c r="BA67" s="1057">
        <v>113.3</v>
      </c>
      <c r="BB67" s="1105">
        <v>113.3</v>
      </c>
      <c r="BC67" s="1111">
        <v>113.3</v>
      </c>
      <c r="BD67" s="1117">
        <v>113.3</v>
      </c>
      <c r="BE67" s="1152">
        <v>113.3</v>
      </c>
      <c r="BF67" s="1159">
        <v>113.3</v>
      </c>
      <c r="BG67" s="83">
        <v>113.3</v>
      </c>
      <c r="BH67" s="1174">
        <v>113</v>
      </c>
      <c r="BI67" s="1205">
        <v>112.7</v>
      </c>
      <c r="BJ67" s="1205">
        <v>112.7</v>
      </c>
      <c r="BK67" s="1205">
        <v>112.5</v>
      </c>
      <c r="BL67" s="1205">
        <v>112.5</v>
      </c>
      <c r="BM67" s="1205">
        <v>112.6</v>
      </c>
      <c r="BN67" s="1205">
        <v>112.6</v>
      </c>
      <c r="BO67" s="1205">
        <v>112.7</v>
      </c>
      <c r="BP67" s="1246">
        <v>112.8</v>
      </c>
      <c r="BQ67" s="1246">
        <v>112.8</v>
      </c>
      <c r="BR67" s="1246">
        <v>112.9</v>
      </c>
      <c r="BS67" s="1246">
        <v>113</v>
      </c>
      <c r="BT67" s="1246">
        <v>113.3</v>
      </c>
      <c r="BU67" s="1246">
        <v>113.4</v>
      </c>
      <c r="BV67" s="1246">
        <v>113.6</v>
      </c>
      <c r="BW67" s="1301">
        <v>113.6</v>
      </c>
      <c r="BX67" s="83">
        <v>113.6</v>
      </c>
      <c r="BY67" s="83">
        <v>113.7</v>
      </c>
      <c r="BZ67" s="83">
        <v>113.8</v>
      </c>
      <c r="CA67" s="83">
        <v>113.7</v>
      </c>
      <c r="CB67" s="83">
        <v>113.6</v>
      </c>
      <c r="CC67" s="1311">
        <v>113.5</v>
      </c>
      <c r="CD67" s="1381">
        <v>113.5</v>
      </c>
      <c r="CE67" s="1394">
        <v>113.3</v>
      </c>
      <c r="CF67" s="1408">
        <v>113.2</v>
      </c>
      <c r="CG67" s="1422">
        <v>113.2</v>
      </c>
      <c r="CH67" s="1436">
        <v>113.3</v>
      </c>
      <c r="CI67" s="1450">
        <v>113.3</v>
      </c>
      <c r="CJ67" s="1464">
        <v>113.4</v>
      </c>
      <c r="CK67" s="1489">
        <v>113.4</v>
      </c>
      <c r="CL67" s="1489">
        <v>113.4</v>
      </c>
      <c r="CM67" s="1489">
        <v>113.4</v>
      </c>
      <c r="CN67" s="1504">
        <v>113.5</v>
      </c>
      <c r="CO67" s="1511">
        <v>113.5</v>
      </c>
      <c r="CP67" s="1518">
        <v>113.5</v>
      </c>
      <c r="CQ67" s="1532">
        <v>113.6</v>
      </c>
      <c r="CR67" s="1568">
        <v>113.7</v>
      </c>
      <c r="CS67" s="1583">
        <v>113.8</v>
      </c>
      <c r="CT67" s="1583">
        <v>114</v>
      </c>
      <c r="CU67" s="1583">
        <v>114.1</v>
      </c>
      <c r="CV67" s="1618">
        <v>114.2</v>
      </c>
      <c r="CW67" s="1611">
        <v>114.2</v>
      </c>
      <c r="CX67" s="1611">
        <v>114.3</v>
      </c>
      <c r="CY67" s="1632">
        <v>114.2</v>
      </c>
      <c r="CZ67" s="1632">
        <v>114.1</v>
      </c>
      <c r="DA67" s="1632">
        <v>114.2</v>
      </c>
      <c r="DB67" s="1632">
        <v>114.3</v>
      </c>
      <c r="DC67" s="1632">
        <v>114.3</v>
      </c>
      <c r="DD67" s="1632">
        <v>114.4</v>
      </c>
      <c r="DE67" s="1661">
        <v>114.6</v>
      </c>
      <c r="DF67" s="1690">
        <v>114.7</v>
      </c>
      <c r="DG67" s="1690">
        <v>114.8</v>
      </c>
      <c r="DH67" s="1690">
        <v>115</v>
      </c>
      <c r="DI67" s="1697">
        <v>115.1</v>
      </c>
      <c r="DJ67" s="1697">
        <v>115.3</v>
      </c>
      <c r="DK67" s="1697">
        <v>115.5</v>
      </c>
      <c r="DL67" s="1697">
        <v>115.6</v>
      </c>
      <c r="DM67" s="774">
        <v>115.7</v>
      </c>
      <c r="DN67" s="774">
        <v>115.8</v>
      </c>
      <c r="DO67" s="774">
        <v>115.9</v>
      </c>
      <c r="DP67" s="774">
        <v>115.9</v>
      </c>
      <c r="DQ67" s="1798">
        <v>116.1</v>
      </c>
      <c r="DR67" s="1798">
        <v>116.1</v>
      </c>
      <c r="DS67" s="1798">
        <v>116.2</v>
      </c>
      <c r="DT67" s="1798">
        <v>116.2</v>
      </c>
      <c r="DU67" s="1798">
        <v>116.3</v>
      </c>
      <c r="DV67" s="1798">
        <v>116.3</v>
      </c>
      <c r="DW67" s="1805">
        <v>116.4</v>
      </c>
      <c r="DX67" s="1805">
        <v>116.5</v>
      </c>
      <c r="DY67" s="1805">
        <v>116.6</v>
      </c>
      <c r="DZ67" s="1805">
        <v>116.7</v>
      </c>
      <c r="EA67" s="83">
        <v>116.7</v>
      </c>
      <c r="EB67" s="83">
        <v>116.6</v>
      </c>
      <c r="EC67" s="83">
        <v>116.8</v>
      </c>
      <c r="ED67" s="83">
        <v>116.8</v>
      </c>
      <c r="EE67" s="83">
        <v>116.8</v>
      </c>
      <c r="EF67" s="83">
        <v>116.8</v>
      </c>
      <c r="EG67" s="1826">
        <v>116.8</v>
      </c>
      <c r="EH67" s="1894">
        <v>116.6</v>
      </c>
      <c r="EI67" s="1894">
        <v>116.7</v>
      </c>
      <c r="EJ67" s="1894">
        <v>116.8</v>
      </c>
      <c r="EK67" s="1901">
        <v>116.9</v>
      </c>
      <c r="EL67" s="1901">
        <v>117</v>
      </c>
      <c r="EM67" s="1901">
        <v>117</v>
      </c>
      <c r="EN67" s="1901">
        <v>117.1</v>
      </c>
      <c r="EO67" s="1941">
        <v>117.2</v>
      </c>
      <c r="EP67" s="1948">
        <v>117.2</v>
      </c>
      <c r="EQ67" s="1948">
        <v>117.2</v>
      </c>
      <c r="ER67" s="83">
        <v>117.2</v>
      </c>
      <c r="ES67" s="83">
        <v>117.2</v>
      </c>
      <c r="ET67" s="83">
        <v>117.2</v>
      </c>
      <c r="EU67" s="83">
        <v>117.2</v>
      </c>
      <c r="EV67" s="1971">
        <v>117.2</v>
      </c>
      <c r="EW67" s="1971">
        <v>117.2</v>
      </c>
      <c r="EX67" s="1971">
        <v>117.2</v>
      </c>
      <c r="EY67" s="1978">
        <v>117.1</v>
      </c>
      <c r="EZ67" s="1978">
        <v>117.2</v>
      </c>
      <c r="FA67" s="1978">
        <v>117.2</v>
      </c>
      <c r="FB67" s="1978">
        <v>117.3</v>
      </c>
      <c r="FC67" s="2020">
        <v>117.4</v>
      </c>
      <c r="FD67" s="2020">
        <v>117.4</v>
      </c>
      <c r="FE67" s="2020">
        <v>117.5</v>
      </c>
      <c r="FF67" s="2028">
        <v>117.5</v>
      </c>
      <c r="FG67" s="2028">
        <v>117.5</v>
      </c>
      <c r="FH67" s="2028">
        <v>117.5</v>
      </c>
      <c r="FI67" s="2028">
        <v>117.6</v>
      </c>
      <c r="FJ67" s="2062">
        <v>117.6</v>
      </c>
      <c r="FK67" s="2062">
        <v>117.6</v>
      </c>
      <c r="FL67" s="2062">
        <v>117.5</v>
      </c>
      <c r="FM67" s="2062">
        <v>117.6</v>
      </c>
      <c r="FN67" s="2069">
        <v>117.6</v>
      </c>
      <c r="FO67" s="2069">
        <v>117.6</v>
      </c>
      <c r="FP67" s="2069">
        <v>117.7</v>
      </c>
      <c r="FQ67" s="2093">
        <v>117.8</v>
      </c>
      <c r="FR67" s="2093">
        <v>117.9</v>
      </c>
      <c r="FS67" s="2093">
        <v>118</v>
      </c>
      <c r="FT67" s="2100">
        <v>118</v>
      </c>
      <c r="FU67" s="2100">
        <v>118.1</v>
      </c>
      <c r="FV67" s="2100">
        <v>118.2</v>
      </c>
      <c r="FW67" s="2100">
        <v>118.4</v>
      </c>
      <c r="FX67" s="2149">
        <v>118.4</v>
      </c>
      <c r="FY67" s="2149">
        <v>118.3</v>
      </c>
      <c r="FZ67" s="2149">
        <v>118.2</v>
      </c>
      <c r="GA67" s="2156">
        <v>118.4</v>
      </c>
      <c r="GB67" s="2156">
        <v>118.3</v>
      </c>
      <c r="GC67" s="2156">
        <v>118.4</v>
      </c>
      <c r="GD67" s="2156">
        <v>118.4</v>
      </c>
      <c r="GE67" s="2192">
        <v>118.4</v>
      </c>
      <c r="GF67" s="2192">
        <v>118.5</v>
      </c>
      <c r="GG67" s="2192">
        <v>118.6</v>
      </c>
      <c r="GH67" s="2199">
        <v>118.7</v>
      </c>
      <c r="GI67" s="2199">
        <v>118.7</v>
      </c>
      <c r="GJ67" s="2199">
        <v>118.6</v>
      </c>
      <c r="GK67" s="2199">
        <v>118.7</v>
      </c>
      <c r="GL67" s="2235">
        <v>118.8</v>
      </c>
      <c r="GM67" s="2235">
        <v>118.8</v>
      </c>
      <c r="GN67" s="2235">
        <v>119</v>
      </c>
      <c r="GO67" s="2242">
        <v>119.1</v>
      </c>
      <c r="GP67" s="2242">
        <v>119</v>
      </c>
      <c r="GQ67" s="2242">
        <v>119.1</v>
      </c>
      <c r="GR67" s="2242">
        <v>119.2</v>
      </c>
      <c r="GS67" s="2261">
        <v>119.4</v>
      </c>
      <c r="GT67" s="2261">
        <v>119.4</v>
      </c>
      <c r="GU67" s="2261">
        <v>119.4</v>
      </c>
      <c r="GV67" s="2261">
        <v>119.4</v>
      </c>
      <c r="GW67" s="2261">
        <v>119.3</v>
      </c>
      <c r="GX67" s="2261">
        <v>119.4</v>
      </c>
      <c r="GY67" s="774">
        <v>119.5</v>
      </c>
      <c r="GZ67" s="2281">
        <v>119.7</v>
      </c>
      <c r="HA67" s="2281">
        <v>119.7</v>
      </c>
      <c r="HB67" s="2281">
        <v>119.8</v>
      </c>
      <c r="HC67" s="2305">
        <v>119.8</v>
      </c>
      <c r="HD67" s="2305">
        <v>120.3</v>
      </c>
      <c r="HE67" s="2305">
        <v>120.3</v>
      </c>
      <c r="HF67" s="2305">
        <v>120.3</v>
      </c>
    </row>
    <row r="68" spans="1:214" x14ac:dyDescent="0.25">
      <c r="A68" s="423">
        <f t="shared" si="72"/>
        <v>67</v>
      </c>
      <c r="B68" s="77">
        <f>B.Diario!B68</f>
        <v>0</v>
      </c>
      <c r="C68" s="66"/>
      <c r="D68" s="66"/>
      <c r="E68" s="438">
        <v>55.7</v>
      </c>
      <c r="F68" s="438">
        <v>61.9</v>
      </c>
      <c r="G68" s="438">
        <v>69.5</v>
      </c>
      <c r="H68" s="438">
        <v>70.5</v>
      </c>
      <c r="I68" s="438">
        <v>73.400000000000006</v>
      </c>
      <c r="J68" s="438">
        <v>76.7</v>
      </c>
      <c r="K68" s="438">
        <v>78.099999999999994</v>
      </c>
      <c r="L68" s="446">
        <v>78.3</v>
      </c>
      <c r="M68" s="85">
        <v>78.7</v>
      </c>
      <c r="N68" s="469">
        <v>79</v>
      </c>
      <c r="O68" s="482">
        <v>79.400000000000006</v>
      </c>
      <c r="P68" s="512">
        <v>79.7</v>
      </c>
      <c r="Q68" s="85">
        <v>79.900000000000006</v>
      </c>
      <c r="R68" s="547">
        <v>80.3</v>
      </c>
      <c r="S68" s="589">
        <v>80.599999999999994</v>
      </c>
      <c r="T68" s="276">
        <v>80.599999999999994</v>
      </c>
      <c r="U68" s="601">
        <v>80.599999999999994</v>
      </c>
      <c r="V68" s="276">
        <v>79.400000000000006</v>
      </c>
      <c r="W68" s="629">
        <v>79.400000000000006</v>
      </c>
      <c r="X68" s="635">
        <v>79.7</v>
      </c>
      <c r="Y68" s="641">
        <v>80.099999999999994</v>
      </c>
      <c r="Z68" s="677">
        <v>80.5</v>
      </c>
      <c r="AA68" s="653">
        <v>80.900000000000006</v>
      </c>
      <c r="AB68" s="705">
        <v>81.2</v>
      </c>
      <c r="AC68" s="718">
        <v>81.400000000000006</v>
      </c>
      <c r="AD68" s="740">
        <v>81.599999999999994</v>
      </c>
      <c r="AE68" s="747">
        <v>81.5</v>
      </c>
      <c r="AF68" s="754">
        <v>81.599999999999994</v>
      </c>
      <c r="AG68" s="774">
        <v>81.599999999999994</v>
      </c>
      <c r="AH68" s="784">
        <v>81.599999999999994</v>
      </c>
      <c r="AI68" s="797">
        <v>81.599999999999994</v>
      </c>
      <c r="AJ68" s="774">
        <v>81.400000000000006</v>
      </c>
      <c r="AK68" s="837">
        <v>81.400000000000006</v>
      </c>
      <c r="AL68" s="837">
        <v>81.400000000000006</v>
      </c>
      <c r="AM68" s="793">
        <v>80.5</v>
      </c>
      <c r="AN68" s="774">
        <v>80.099999999999994</v>
      </c>
      <c r="AO68" s="880">
        <v>79.099999999999994</v>
      </c>
      <c r="AP68" s="880">
        <v>79.099999999999994</v>
      </c>
      <c r="AQ68" s="774">
        <v>79.099999999999994</v>
      </c>
      <c r="AR68" s="887">
        <v>79.2</v>
      </c>
      <c r="AS68" s="901">
        <v>79.2</v>
      </c>
      <c r="AT68" s="914">
        <v>79.2</v>
      </c>
      <c r="AU68" s="945">
        <v>79.3</v>
      </c>
      <c r="AV68" s="959">
        <v>79.400000000000006</v>
      </c>
      <c r="AW68" s="85">
        <v>79.400000000000006</v>
      </c>
      <c r="AX68" s="1015">
        <v>79.5</v>
      </c>
      <c r="AY68" s="1022">
        <v>79.7</v>
      </c>
      <c r="AZ68" s="1043">
        <v>79.8</v>
      </c>
      <c r="BA68" s="1057">
        <v>79.8</v>
      </c>
      <c r="BB68" s="1105">
        <v>79.8</v>
      </c>
      <c r="BC68" s="1111">
        <v>79.8</v>
      </c>
      <c r="BD68" s="1117">
        <v>79.8</v>
      </c>
      <c r="BE68" s="1152">
        <v>79.8</v>
      </c>
      <c r="BF68" s="1159">
        <v>79.8</v>
      </c>
      <c r="BG68" s="83">
        <v>79.8</v>
      </c>
      <c r="BH68" s="1174">
        <v>79.599999999999994</v>
      </c>
      <c r="BI68" s="1205">
        <v>79.400000000000006</v>
      </c>
      <c r="BJ68" s="1205">
        <v>79.400000000000006</v>
      </c>
      <c r="BK68" s="1205">
        <v>79.2</v>
      </c>
      <c r="BL68" s="1205">
        <v>79.2</v>
      </c>
      <c r="BM68" s="1205">
        <v>79.3</v>
      </c>
      <c r="BN68" s="1205">
        <v>79.3</v>
      </c>
      <c r="BO68" s="1205">
        <v>79.3</v>
      </c>
      <c r="BP68" s="1246">
        <v>79.400000000000006</v>
      </c>
      <c r="BQ68" s="1246">
        <v>79.400000000000006</v>
      </c>
      <c r="BR68" s="1246">
        <v>79.5</v>
      </c>
      <c r="BS68" s="1246">
        <v>79.599999999999994</v>
      </c>
      <c r="BT68" s="1246">
        <v>79.8</v>
      </c>
      <c r="BU68" s="1246">
        <v>79.900000000000006</v>
      </c>
      <c r="BV68" s="1246">
        <v>80</v>
      </c>
      <c r="BW68" s="1301">
        <v>80</v>
      </c>
      <c r="BX68" s="83">
        <v>80</v>
      </c>
      <c r="BY68" s="83">
        <v>80.099999999999994</v>
      </c>
      <c r="BZ68" s="83">
        <v>80.099999999999994</v>
      </c>
      <c r="CA68" s="83">
        <v>80.099999999999994</v>
      </c>
      <c r="CB68" s="83">
        <v>80</v>
      </c>
      <c r="CC68" s="1311">
        <v>79.900000000000006</v>
      </c>
      <c r="CD68" s="1381">
        <v>79.900000000000006</v>
      </c>
      <c r="CE68" s="1394">
        <v>79.8</v>
      </c>
      <c r="CF68" s="1408">
        <v>79.8</v>
      </c>
      <c r="CG68" s="1422">
        <v>79.8</v>
      </c>
      <c r="CH68" s="1436">
        <v>79.8</v>
      </c>
      <c r="CI68" s="1450">
        <v>79.8</v>
      </c>
      <c r="CJ68" s="1464">
        <v>79.900000000000006</v>
      </c>
      <c r="CK68" s="1489">
        <v>79.900000000000006</v>
      </c>
      <c r="CL68" s="1489">
        <v>79.900000000000006</v>
      </c>
      <c r="CM68" s="1489">
        <v>79.900000000000006</v>
      </c>
      <c r="CN68" s="1504">
        <v>79.900000000000006</v>
      </c>
      <c r="CO68" s="1511">
        <v>79.900000000000006</v>
      </c>
      <c r="CP68" s="1518">
        <v>80</v>
      </c>
      <c r="CQ68" s="1532">
        <v>80</v>
      </c>
      <c r="CR68" s="1568">
        <v>80.099999999999994</v>
      </c>
      <c r="CS68" s="1583">
        <v>80.2</v>
      </c>
      <c r="CT68" s="1583">
        <v>80.3</v>
      </c>
      <c r="CU68" s="1583">
        <v>80.400000000000006</v>
      </c>
      <c r="CV68" s="1618">
        <v>80.400000000000006</v>
      </c>
      <c r="CW68" s="1611">
        <v>80.5</v>
      </c>
      <c r="CX68" s="1611">
        <v>80.5</v>
      </c>
      <c r="CY68" s="1632">
        <v>80.5</v>
      </c>
      <c r="CZ68" s="1632">
        <v>80.400000000000006</v>
      </c>
      <c r="DA68" s="1632">
        <v>80.400000000000006</v>
      </c>
      <c r="DB68" s="1632">
        <v>80.5</v>
      </c>
      <c r="DC68" s="1632">
        <v>80.5</v>
      </c>
      <c r="DD68" s="1632">
        <v>80.599999999999994</v>
      </c>
      <c r="DE68" s="1661">
        <v>80.7</v>
      </c>
      <c r="DF68" s="1690">
        <v>80.8</v>
      </c>
      <c r="DG68" s="1690">
        <v>80.900000000000006</v>
      </c>
      <c r="DH68" s="1690">
        <v>81</v>
      </c>
      <c r="DI68" s="1697">
        <v>81.099999999999994</v>
      </c>
      <c r="DJ68" s="1697">
        <v>81.2</v>
      </c>
      <c r="DK68" s="1697">
        <v>81.400000000000006</v>
      </c>
      <c r="DL68" s="1697">
        <v>81.400000000000006</v>
      </c>
      <c r="DM68" s="774">
        <v>81.5</v>
      </c>
      <c r="DN68" s="774">
        <v>81.5</v>
      </c>
      <c r="DO68" s="774">
        <v>81.599999999999994</v>
      </c>
      <c r="DP68" s="774">
        <v>81.7</v>
      </c>
      <c r="DQ68" s="1798">
        <v>81.8</v>
      </c>
      <c r="DR68" s="1798">
        <v>81.8</v>
      </c>
      <c r="DS68" s="1798">
        <v>81.8</v>
      </c>
      <c r="DT68" s="1798">
        <v>81.900000000000006</v>
      </c>
      <c r="DU68" s="1798">
        <v>81.900000000000006</v>
      </c>
      <c r="DV68" s="1798">
        <v>81.900000000000006</v>
      </c>
      <c r="DW68" s="1805">
        <v>82</v>
      </c>
      <c r="DX68" s="1805">
        <v>82.1</v>
      </c>
      <c r="DY68" s="1805">
        <v>82.1</v>
      </c>
      <c r="DZ68" s="1805">
        <v>82.2</v>
      </c>
      <c r="EA68" s="83">
        <v>82.2</v>
      </c>
      <c r="EB68" s="83">
        <v>82.2</v>
      </c>
      <c r="EC68" s="83">
        <v>82.3</v>
      </c>
      <c r="ED68" s="83">
        <v>82.3</v>
      </c>
      <c r="EE68" s="83">
        <v>82.3</v>
      </c>
      <c r="EF68" s="83">
        <v>82.3</v>
      </c>
      <c r="EG68" s="1826">
        <v>82.3</v>
      </c>
      <c r="EH68" s="1894">
        <v>82.2</v>
      </c>
      <c r="EI68" s="1894">
        <v>82.2</v>
      </c>
      <c r="EJ68" s="1894">
        <v>82.3</v>
      </c>
      <c r="EK68" s="1901">
        <v>82.4</v>
      </c>
      <c r="EL68" s="1901">
        <v>82.4</v>
      </c>
      <c r="EM68" s="1901">
        <v>82.5</v>
      </c>
      <c r="EN68" s="1901">
        <v>82.5</v>
      </c>
      <c r="EO68" s="1941">
        <v>82.5</v>
      </c>
      <c r="EP68" s="1948">
        <v>82.5</v>
      </c>
      <c r="EQ68" s="1948">
        <v>82.5</v>
      </c>
      <c r="ER68" s="83">
        <v>82.6</v>
      </c>
      <c r="ES68" s="83">
        <v>82.6</v>
      </c>
      <c r="ET68" s="83">
        <v>82.6</v>
      </c>
      <c r="EU68" s="83">
        <v>82.6</v>
      </c>
      <c r="EV68" s="1971">
        <v>82.6</v>
      </c>
      <c r="EW68" s="1971">
        <v>82.6</v>
      </c>
      <c r="EX68" s="1971">
        <v>82.6</v>
      </c>
      <c r="EY68" s="1978">
        <v>82.5</v>
      </c>
      <c r="EZ68" s="1978">
        <v>82.5</v>
      </c>
      <c r="FA68" s="1978">
        <v>82.6</v>
      </c>
      <c r="FB68" s="1978">
        <v>82.6</v>
      </c>
      <c r="FC68" s="2020">
        <v>82.7</v>
      </c>
      <c r="FD68" s="2020">
        <v>82.7</v>
      </c>
      <c r="FE68" s="2020">
        <v>82.8</v>
      </c>
      <c r="FF68" s="2028">
        <v>82.8</v>
      </c>
      <c r="FG68" s="2028">
        <v>82.8</v>
      </c>
      <c r="FH68" s="2028">
        <v>82.8</v>
      </c>
      <c r="FI68" s="2028">
        <v>82.8</v>
      </c>
      <c r="FJ68" s="2062">
        <v>82.8</v>
      </c>
      <c r="FK68" s="2062">
        <v>82.8</v>
      </c>
      <c r="FL68" s="2062">
        <v>82.8</v>
      </c>
      <c r="FM68" s="2062">
        <v>82.9</v>
      </c>
      <c r="FN68" s="2069">
        <v>82.8</v>
      </c>
      <c r="FO68" s="2069">
        <v>82.8</v>
      </c>
      <c r="FP68" s="2069">
        <v>82.9</v>
      </c>
      <c r="FQ68" s="2093">
        <v>83</v>
      </c>
      <c r="FR68" s="2093">
        <v>83.1</v>
      </c>
      <c r="FS68" s="2093">
        <v>83.1</v>
      </c>
      <c r="FT68" s="2100">
        <v>83.2</v>
      </c>
      <c r="FU68" s="2100">
        <v>83.2</v>
      </c>
      <c r="FV68" s="2100">
        <v>83.3</v>
      </c>
      <c r="FW68" s="2100">
        <v>83.4</v>
      </c>
      <c r="FX68" s="2149">
        <v>83.4</v>
      </c>
      <c r="FY68" s="2149">
        <v>83.4</v>
      </c>
      <c r="FZ68" s="2149">
        <v>83.3</v>
      </c>
      <c r="GA68" s="2156">
        <v>83.4</v>
      </c>
      <c r="GB68" s="2156">
        <v>83.4</v>
      </c>
      <c r="GC68" s="2156">
        <v>83.4</v>
      </c>
      <c r="GD68" s="2156">
        <v>83.4</v>
      </c>
      <c r="GE68" s="2192">
        <v>83.5</v>
      </c>
      <c r="GF68" s="2192">
        <v>83.5</v>
      </c>
      <c r="GG68" s="2192">
        <v>83.6</v>
      </c>
      <c r="GH68" s="2199">
        <v>83.6</v>
      </c>
      <c r="GI68" s="2199">
        <v>83.6</v>
      </c>
      <c r="GJ68" s="2199">
        <v>83.6</v>
      </c>
      <c r="GK68" s="2199">
        <v>83.6</v>
      </c>
      <c r="GL68" s="2235">
        <v>83.7</v>
      </c>
      <c r="GM68" s="2235">
        <v>83.7</v>
      </c>
      <c r="GN68" s="2235">
        <v>83.9</v>
      </c>
      <c r="GO68" s="2242">
        <v>83.9</v>
      </c>
      <c r="GP68" s="2242">
        <v>83.8</v>
      </c>
      <c r="GQ68" s="2242">
        <v>83.9</v>
      </c>
      <c r="GR68" s="2242">
        <v>84</v>
      </c>
      <c r="GS68" s="2261">
        <v>84.1</v>
      </c>
      <c r="GT68" s="2261">
        <v>84.1</v>
      </c>
      <c r="GU68" s="2261">
        <v>84.2</v>
      </c>
      <c r="GV68" s="2261">
        <v>84.2</v>
      </c>
      <c r="GW68" s="2261">
        <v>84.1</v>
      </c>
      <c r="GX68" s="2261">
        <v>84.1</v>
      </c>
      <c r="GY68" s="774">
        <v>84.2</v>
      </c>
      <c r="GZ68" s="2281">
        <v>84.3</v>
      </c>
      <c r="HA68" s="2281">
        <v>84.3</v>
      </c>
      <c r="HB68" s="2281">
        <v>84.3</v>
      </c>
      <c r="HC68" s="2305">
        <v>84.3</v>
      </c>
      <c r="HD68" s="2305">
        <v>84.7</v>
      </c>
      <c r="HE68" s="2305">
        <v>84.7</v>
      </c>
      <c r="HF68" s="2305">
        <v>84.7</v>
      </c>
    </row>
    <row r="69" spans="1:214" x14ac:dyDescent="0.25">
      <c r="A69" s="423">
        <f t="shared" si="72"/>
        <v>68</v>
      </c>
      <c r="B69" s="77">
        <f>B.Diario!B69</f>
        <v>0</v>
      </c>
      <c r="C69" s="66"/>
      <c r="D69" s="66"/>
      <c r="E69" s="438">
        <v>0</v>
      </c>
      <c r="F69" s="438">
        <v>37.9</v>
      </c>
      <c r="G69" s="438">
        <v>53.2</v>
      </c>
      <c r="H69" s="438">
        <v>58.4</v>
      </c>
      <c r="I69" s="438">
        <v>62.7</v>
      </c>
      <c r="J69" s="438">
        <v>69.900000000000006</v>
      </c>
      <c r="K69" s="438">
        <v>73.400000000000006</v>
      </c>
      <c r="L69" s="446">
        <v>74.900000000000006</v>
      </c>
      <c r="M69" s="85">
        <v>75.900000000000006</v>
      </c>
      <c r="N69" s="469">
        <v>76.2</v>
      </c>
      <c r="O69" s="482">
        <v>78.2</v>
      </c>
      <c r="P69" s="512">
        <v>78.599999999999994</v>
      </c>
      <c r="Q69" s="85">
        <v>79.3</v>
      </c>
      <c r="R69" s="547">
        <v>80.599999999999994</v>
      </c>
      <c r="S69" s="589">
        <v>80.8</v>
      </c>
      <c r="T69" s="276">
        <v>80.8</v>
      </c>
      <c r="U69" s="601">
        <v>80.8</v>
      </c>
      <c r="V69" s="276">
        <v>79.2</v>
      </c>
      <c r="W69" s="629">
        <v>81.900000000000006</v>
      </c>
      <c r="X69" s="635">
        <v>79.8</v>
      </c>
      <c r="Y69" s="641">
        <v>79.900000000000006</v>
      </c>
      <c r="Z69" s="677">
        <v>80</v>
      </c>
      <c r="AA69" s="653">
        <v>80.2</v>
      </c>
      <c r="AB69" s="705">
        <v>81.099999999999994</v>
      </c>
      <c r="AC69" s="718">
        <v>82.3</v>
      </c>
      <c r="AD69" s="740">
        <v>82.4</v>
      </c>
      <c r="AE69" s="747">
        <v>82.2</v>
      </c>
      <c r="AF69" s="754">
        <v>82.2</v>
      </c>
      <c r="AG69" s="774">
        <v>83.8</v>
      </c>
      <c r="AH69" s="784">
        <v>83.8</v>
      </c>
      <c r="AI69" s="797">
        <v>83.8</v>
      </c>
      <c r="AJ69" s="774">
        <v>83.9</v>
      </c>
      <c r="AK69" s="837">
        <v>83.9</v>
      </c>
      <c r="AL69" s="837">
        <v>83.9</v>
      </c>
      <c r="AM69" s="793">
        <v>83.1</v>
      </c>
      <c r="AN69" s="774">
        <v>82.2</v>
      </c>
      <c r="AO69" s="880">
        <v>81.5</v>
      </c>
      <c r="AP69" s="880">
        <v>81.5</v>
      </c>
      <c r="AQ69" s="774">
        <v>81.3</v>
      </c>
      <c r="AR69" s="887">
        <v>81.599999999999994</v>
      </c>
      <c r="AS69" s="901">
        <v>81.599999999999994</v>
      </c>
      <c r="AT69" s="914">
        <v>81.5</v>
      </c>
      <c r="AU69" s="945">
        <v>81.7</v>
      </c>
      <c r="AV69" s="959">
        <v>81.5</v>
      </c>
      <c r="AW69" s="85">
        <v>81.900000000000006</v>
      </c>
      <c r="AX69" s="1015">
        <v>81.900000000000006</v>
      </c>
      <c r="AY69" s="1022">
        <v>82</v>
      </c>
      <c r="AZ69" s="1043">
        <v>82.3</v>
      </c>
      <c r="BA69" s="1057">
        <v>82.3</v>
      </c>
      <c r="BB69" s="1105">
        <v>82.4</v>
      </c>
      <c r="BC69" s="1111">
        <v>82.4</v>
      </c>
      <c r="BD69" s="1117">
        <v>82.4</v>
      </c>
      <c r="BE69" s="1152">
        <v>82.4</v>
      </c>
      <c r="BF69" s="1159">
        <v>82.4</v>
      </c>
      <c r="BG69" s="83">
        <v>82.4</v>
      </c>
      <c r="BH69" s="1174">
        <v>82.2</v>
      </c>
      <c r="BI69" s="1205">
        <v>82.2</v>
      </c>
      <c r="BJ69" s="1205">
        <v>82.4</v>
      </c>
      <c r="BK69" s="1205">
        <v>82.1</v>
      </c>
      <c r="BL69" s="1205">
        <v>82.2</v>
      </c>
      <c r="BM69" s="1205">
        <v>81.900000000000006</v>
      </c>
      <c r="BN69" s="1205">
        <v>81.8</v>
      </c>
      <c r="BO69" s="1205">
        <v>81.8</v>
      </c>
      <c r="BP69" s="1246">
        <v>81.5</v>
      </c>
      <c r="BQ69" s="1246">
        <v>81.599999999999994</v>
      </c>
      <c r="BR69" s="1246">
        <v>81.599999999999994</v>
      </c>
      <c r="BS69" s="1246">
        <v>81.7</v>
      </c>
      <c r="BT69" s="1246">
        <v>82</v>
      </c>
      <c r="BU69" s="1246">
        <v>82.2</v>
      </c>
      <c r="BV69" s="1246">
        <v>82.2</v>
      </c>
      <c r="BW69" s="1301">
        <v>82.3</v>
      </c>
      <c r="BX69" s="83">
        <v>82.4</v>
      </c>
      <c r="BY69" s="83">
        <v>82.6</v>
      </c>
      <c r="BZ69" s="83">
        <v>82.7</v>
      </c>
      <c r="CA69" s="83">
        <v>82.8</v>
      </c>
      <c r="CB69" s="83">
        <v>82.7</v>
      </c>
      <c r="CC69" s="1311">
        <v>82.7</v>
      </c>
      <c r="CD69" s="1381">
        <v>82.7</v>
      </c>
      <c r="CE69" s="1394">
        <v>82.6</v>
      </c>
      <c r="CF69" s="1408">
        <v>82.5</v>
      </c>
      <c r="CG69" s="1422">
        <v>82.4</v>
      </c>
      <c r="CH69" s="1436">
        <v>82.7</v>
      </c>
      <c r="CI69" s="1450">
        <v>82.8</v>
      </c>
      <c r="CJ69" s="1464">
        <v>82.8</v>
      </c>
      <c r="CK69" s="1489">
        <v>82.9</v>
      </c>
      <c r="CL69" s="1489">
        <v>82.9</v>
      </c>
      <c r="CM69" s="1489">
        <v>82.9</v>
      </c>
      <c r="CN69" s="1504">
        <v>82.8</v>
      </c>
      <c r="CO69" s="1511">
        <v>83</v>
      </c>
      <c r="CP69" s="1518">
        <v>83</v>
      </c>
      <c r="CQ69" s="1532">
        <v>82.9</v>
      </c>
      <c r="CR69" s="1568">
        <v>83.1</v>
      </c>
      <c r="CS69" s="1583">
        <v>83.1</v>
      </c>
      <c r="CT69" s="1583">
        <v>83.3</v>
      </c>
      <c r="CU69" s="1583">
        <v>83.4</v>
      </c>
      <c r="CV69" s="1618">
        <v>83.6</v>
      </c>
      <c r="CW69" s="1611">
        <v>83.6</v>
      </c>
      <c r="CX69" s="1611">
        <v>83.7</v>
      </c>
      <c r="CY69" s="1632">
        <v>83.5</v>
      </c>
      <c r="CZ69" s="1632">
        <v>83.4</v>
      </c>
      <c r="DA69" s="1632">
        <v>83.5</v>
      </c>
      <c r="DB69" s="1632">
        <v>83.6</v>
      </c>
      <c r="DC69" s="1632">
        <v>83.6</v>
      </c>
      <c r="DD69" s="1632">
        <v>83.6</v>
      </c>
      <c r="DE69" s="1661">
        <v>83.8</v>
      </c>
      <c r="DF69" s="1690">
        <v>84</v>
      </c>
      <c r="DG69" s="1690">
        <v>84</v>
      </c>
      <c r="DH69" s="1690">
        <v>84.1</v>
      </c>
      <c r="DI69" s="1697">
        <v>84.3</v>
      </c>
      <c r="DJ69" s="1697">
        <v>84.4</v>
      </c>
      <c r="DK69" s="1697">
        <v>84.5</v>
      </c>
      <c r="DL69" s="1697">
        <v>84.6</v>
      </c>
      <c r="DM69" s="774">
        <v>84.7</v>
      </c>
      <c r="DN69" s="774">
        <v>84.7</v>
      </c>
      <c r="DO69" s="774">
        <v>84.8</v>
      </c>
      <c r="DP69" s="774">
        <v>85</v>
      </c>
      <c r="DQ69" s="1798">
        <v>85.1</v>
      </c>
      <c r="DR69" s="1798">
        <v>85.1</v>
      </c>
      <c r="DS69" s="1798">
        <v>85.2</v>
      </c>
      <c r="DT69" s="1798">
        <v>85.1</v>
      </c>
      <c r="DU69" s="1798">
        <v>85.2</v>
      </c>
      <c r="DV69" s="1798">
        <v>85.3</v>
      </c>
      <c r="DW69" s="1805">
        <v>85.3</v>
      </c>
      <c r="DX69" s="1805">
        <v>85.4</v>
      </c>
      <c r="DY69" s="1805">
        <v>85.4</v>
      </c>
      <c r="DZ69" s="1805">
        <v>85.6</v>
      </c>
      <c r="EA69" s="83">
        <v>85.6</v>
      </c>
      <c r="EB69" s="83">
        <v>85.5</v>
      </c>
      <c r="EC69" s="83">
        <v>85.6</v>
      </c>
      <c r="ED69" s="83">
        <v>85.6</v>
      </c>
      <c r="EE69" s="83">
        <v>85.6</v>
      </c>
      <c r="EF69" s="83">
        <v>85.7</v>
      </c>
      <c r="EG69" s="1826">
        <v>85.7</v>
      </c>
      <c r="EH69" s="1894">
        <v>85.7</v>
      </c>
      <c r="EI69" s="1894">
        <v>85.6</v>
      </c>
      <c r="EJ69" s="1894">
        <v>85.7</v>
      </c>
      <c r="EK69" s="1901">
        <v>85.7</v>
      </c>
      <c r="EL69" s="1901">
        <v>85.8</v>
      </c>
      <c r="EM69" s="1901">
        <v>85.8</v>
      </c>
      <c r="EN69" s="1901">
        <v>85.9</v>
      </c>
      <c r="EO69" s="1941">
        <v>86.1</v>
      </c>
      <c r="EP69" s="1948">
        <v>86.1</v>
      </c>
      <c r="EQ69" s="1948">
        <v>86.1</v>
      </c>
      <c r="ER69" s="83">
        <v>86.1</v>
      </c>
      <c r="ES69" s="83">
        <v>86.1</v>
      </c>
      <c r="ET69" s="83">
        <v>86.2</v>
      </c>
      <c r="EU69" s="83">
        <v>86.2</v>
      </c>
      <c r="EV69" s="1971">
        <v>86.2</v>
      </c>
      <c r="EW69" s="1971">
        <v>86.2</v>
      </c>
      <c r="EX69" s="1971">
        <v>86.1</v>
      </c>
      <c r="EY69" s="1978">
        <v>86</v>
      </c>
      <c r="EZ69" s="1978">
        <v>86</v>
      </c>
      <c r="FA69" s="1978">
        <v>86.1</v>
      </c>
      <c r="FB69" s="1978">
        <v>86.1</v>
      </c>
      <c r="FC69" s="2020">
        <v>86.1</v>
      </c>
      <c r="FD69" s="2020">
        <v>86.1</v>
      </c>
      <c r="FE69" s="2020">
        <v>86.2</v>
      </c>
      <c r="FF69" s="2028">
        <v>86.2</v>
      </c>
      <c r="FG69" s="2028">
        <v>86.3</v>
      </c>
      <c r="FH69" s="2028">
        <v>86.3</v>
      </c>
      <c r="FI69" s="2028">
        <v>86.3</v>
      </c>
      <c r="FJ69" s="2062">
        <v>86.4</v>
      </c>
      <c r="FK69" s="2062">
        <v>86.4</v>
      </c>
      <c r="FL69" s="2062">
        <v>86.3</v>
      </c>
      <c r="FM69" s="2062">
        <v>86.3</v>
      </c>
      <c r="FN69" s="2069">
        <v>86.3</v>
      </c>
      <c r="FO69" s="2069">
        <v>86.3</v>
      </c>
      <c r="FP69" s="2069">
        <v>86.3</v>
      </c>
      <c r="FQ69" s="2093">
        <v>86.4</v>
      </c>
      <c r="FR69" s="2093">
        <v>86.5</v>
      </c>
      <c r="FS69" s="2093">
        <v>86.6</v>
      </c>
      <c r="FT69" s="2100">
        <v>86.7</v>
      </c>
      <c r="FU69" s="2100">
        <v>86.8</v>
      </c>
      <c r="FV69" s="2100">
        <v>86.8</v>
      </c>
      <c r="FW69" s="2100">
        <v>86.9</v>
      </c>
      <c r="FX69" s="2149">
        <v>87</v>
      </c>
      <c r="FY69" s="2149">
        <v>87</v>
      </c>
      <c r="FZ69" s="2149">
        <v>86.9</v>
      </c>
      <c r="GA69" s="2156">
        <v>86.9</v>
      </c>
      <c r="GB69" s="2156">
        <v>86.9</v>
      </c>
      <c r="GC69" s="2156">
        <v>87</v>
      </c>
      <c r="GD69" s="2156">
        <v>86.9</v>
      </c>
      <c r="GE69" s="2192">
        <v>87</v>
      </c>
      <c r="GF69" s="2192">
        <v>87.1</v>
      </c>
      <c r="GG69" s="2192">
        <v>87.1</v>
      </c>
      <c r="GH69" s="2199">
        <v>87.1</v>
      </c>
      <c r="GI69" s="2199">
        <v>87.3</v>
      </c>
      <c r="GJ69" s="2199">
        <v>87.2</v>
      </c>
      <c r="GK69" s="2199">
        <v>87.2</v>
      </c>
      <c r="GL69" s="2235">
        <v>87.2</v>
      </c>
      <c r="GM69" s="2235">
        <v>87.3</v>
      </c>
      <c r="GN69" s="2235">
        <v>87.4</v>
      </c>
      <c r="GO69" s="2242">
        <v>87.5</v>
      </c>
      <c r="GP69" s="2242">
        <v>87.5</v>
      </c>
      <c r="GQ69" s="2242">
        <v>87.5</v>
      </c>
      <c r="GR69" s="2242">
        <v>87.5</v>
      </c>
      <c r="GS69" s="2261">
        <v>87.6</v>
      </c>
      <c r="GT69" s="2261">
        <v>87.7</v>
      </c>
      <c r="GU69" s="2261">
        <v>87.9</v>
      </c>
      <c r="GV69" s="2261">
        <v>87.9</v>
      </c>
      <c r="GW69" s="2261">
        <v>87.7</v>
      </c>
      <c r="GX69" s="2261">
        <v>87.6</v>
      </c>
      <c r="GY69" s="774">
        <v>87.6</v>
      </c>
      <c r="GZ69" s="2281">
        <v>87.8</v>
      </c>
      <c r="HA69" s="2281">
        <v>87.8</v>
      </c>
      <c r="HB69" s="2281">
        <v>88.2</v>
      </c>
      <c r="HC69" s="2305">
        <v>88.2</v>
      </c>
      <c r="HD69" s="2305">
        <v>88.6</v>
      </c>
      <c r="HE69" s="2305">
        <v>88.6</v>
      </c>
      <c r="HF69" s="2305">
        <v>88.6</v>
      </c>
    </row>
    <row r="70" spans="1:214" x14ac:dyDescent="0.25">
      <c r="A70" s="423">
        <f t="shared" si="72"/>
        <v>69</v>
      </c>
      <c r="B70" s="77">
        <f>B.Diario!B70</f>
        <v>0</v>
      </c>
      <c r="C70" s="66"/>
      <c r="D70" s="66"/>
      <c r="E70" s="438">
        <v>89.85</v>
      </c>
      <c r="F70" s="438">
        <v>89.66</v>
      </c>
      <c r="G70" s="438">
        <v>90.04</v>
      </c>
      <c r="H70" s="438">
        <v>89.99</v>
      </c>
      <c r="I70" s="438">
        <v>90.61</v>
      </c>
      <c r="J70" s="438">
        <v>90.76</v>
      </c>
      <c r="K70" s="438">
        <v>91.26</v>
      </c>
      <c r="L70" s="443">
        <v>91.53</v>
      </c>
      <c r="M70" s="85">
        <v>91.57</v>
      </c>
      <c r="N70" s="466">
        <v>91.73</v>
      </c>
      <c r="O70" s="479">
        <v>91.72</v>
      </c>
      <c r="P70" s="512">
        <v>91.75</v>
      </c>
      <c r="Q70" s="85">
        <v>91.84</v>
      </c>
      <c r="R70" s="544">
        <v>91.65</v>
      </c>
      <c r="S70" s="586">
        <v>91.42</v>
      </c>
      <c r="T70" s="276">
        <v>91.42</v>
      </c>
      <c r="U70" s="598">
        <v>91.42</v>
      </c>
      <c r="V70" s="276">
        <v>91.17</v>
      </c>
      <c r="W70" s="626">
        <v>91.22</v>
      </c>
      <c r="X70" s="632">
        <v>91.17</v>
      </c>
      <c r="Y70" s="638">
        <v>91.12</v>
      </c>
      <c r="Z70" s="674">
        <v>91.23</v>
      </c>
      <c r="AA70" s="650">
        <v>91.27</v>
      </c>
      <c r="AB70" s="702">
        <v>91.31</v>
      </c>
      <c r="AC70" s="715">
        <v>91.45</v>
      </c>
      <c r="AD70" s="737">
        <v>91.41</v>
      </c>
      <c r="AE70" s="744">
        <v>91.41</v>
      </c>
      <c r="AF70" s="751">
        <v>91.37</v>
      </c>
      <c r="AG70" s="299">
        <v>91.4</v>
      </c>
      <c r="AH70" s="781">
        <v>91.4</v>
      </c>
      <c r="AI70" s="794">
        <v>91.4</v>
      </c>
      <c r="AJ70" s="299">
        <v>91.33</v>
      </c>
      <c r="AK70" s="834">
        <v>91.33</v>
      </c>
      <c r="AL70" s="834">
        <v>91.33</v>
      </c>
      <c r="AM70" s="793">
        <v>91.34</v>
      </c>
      <c r="AN70" s="299">
        <v>90.02</v>
      </c>
      <c r="AO70" s="877">
        <v>89.99</v>
      </c>
      <c r="AP70" s="877">
        <v>90.09</v>
      </c>
      <c r="AQ70" s="299">
        <v>90.12</v>
      </c>
      <c r="AR70" s="884">
        <v>90.22</v>
      </c>
      <c r="AS70" s="898">
        <v>90.22</v>
      </c>
      <c r="AT70" s="911">
        <v>90.23</v>
      </c>
      <c r="AU70" s="942">
        <v>90.22</v>
      </c>
      <c r="AV70" s="956">
        <v>90.27</v>
      </c>
      <c r="AW70" s="85">
        <v>90.34</v>
      </c>
      <c r="AX70" s="1012">
        <v>90.33</v>
      </c>
      <c r="AY70" s="1019">
        <v>90.37</v>
      </c>
      <c r="AZ70" s="1040">
        <v>90.42</v>
      </c>
      <c r="BA70" s="1054">
        <v>90.42</v>
      </c>
      <c r="BB70" s="1102">
        <v>90.51</v>
      </c>
      <c r="BC70" s="1108">
        <v>90.51</v>
      </c>
      <c r="BD70" s="1114">
        <v>90.51</v>
      </c>
      <c r="BE70" s="1149">
        <v>90.51</v>
      </c>
      <c r="BF70" s="1156">
        <v>90.51</v>
      </c>
      <c r="BG70" s="83">
        <v>90.51</v>
      </c>
      <c r="BH70" s="1171">
        <v>90.39</v>
      </c>
      <c r="BI70" s="1202">
        <v>89.88</v>
      </c>
      <c r="BJ70" s="1202">
        <v>89.75</v>
      </c>
      <c r="BK70" s="1202">
        <v>89.62</v>
      </c>
      <c r="BL70" s="1202">
        <v>89.63</v>
      </c>
      <c r="BM70" s="1202">
        <v>89.77</v>
      </c>
      <c r="BN70" s="1202">
        <v>89.83</v>
      </c>
      <c r="BO70" s="1202">
        <v>89.95</v>
      </c>
      <c r="BP70" s="1243">
        <v>89.97</v>
      </c>
      <c r="BQ70" s="1243">
        <v>90.06</v>
      </c>
      <c r="BR70" s="1243">
        <v>90.04</v>
      </c>
      <c r="BS70" s="1243">
        <v>90.1</v>
      </c>
      <c r="BT70" s="1243">
        <v>90.04</v>
      </c>
      <c r="BU70" s="1243">
        <v>90.13</v>
      </c>
      <c r="BV70" s="1243">
        <v>90.16</v>
      </c>
      <c r="BW70" s="1298">
        <v>90.2</v>
      </c>
      <c r="BX70" s="83">
        <v>90.28</v>
      </c>
      <c r="BY70" s="83">
        <v>90.33</v>
      </c>
      <c r="BZ70" s="83">
        <v>90.36</v>
      </c>
      <c r="CA70" s="83">
        <v>90.34</v>
      </c>
      <c r="CB70" s="83">
        <v>90.31</v>
      </c>
      <c r="CC70" s="1308">
        <v>90.39</v>
      </c>
      <c r="CD70" s="1378">
        <v>90.29</v>
      </c>
      <c r="CE70" s="1391">
        <v>90.37</v>
      </c>
      <c r="CF70" s="1405">
        <v>90.44</v>
      </c>
      <c r="CG70" s="1419">
        <v>90.46</v>
      </c>
      <c r="CH70" s="1433">
        <v>90.61</v>
      </c>
      <c r="CI70" s="1447">
        <v>90.56</v>
      </c>
      <c r="CJ70" s="1461">
        <v>90.64</v>
      </c>
      <c r="CK70" s="1486">
        <v>90.6</v>
      </c>
      <c r="CL70" s="1486">
        <v>90.61</v>
      </c>
      <c r="CM70" s="1486">
        <v>90.61</v>
      </c>
      <c r="CN70" s="1501">
        <v>90.59</v>
      </c>
      <c r="CO70" s="1508">
        <v>90.72</v>
      </c>
      <c r="CP70" s="1515">
        <v>90.73</v>
      </c>
      <c r="CQ70" s="1529">
        <v>90.74</v>
      </c>
      <c r="CR70" s="1565">
        <v>90.81</v>
      </c>
      <c r="CS70" s="1580">
        <v>90.82</v>
      </c>
      <c r="CT70" s="1580">
        <v>90.83</v>
      </c>
      <c r="CU70" s="1580">
        <v>90.89</v>
      </c>
      <c r="CV70" s="1615">
        <v>90.91</v>
      </c>
      <c r="CW70" s="1608">
        <v>90.97</v>
      </c>
      <c r="CX70" s="1608">
        <v>90.98</v>
      </c>
      <c r="CY70" s="1629">
        <v>90.95</v>
      </c>
      <c r="CZ70" s="1629">
        <v>91.01</v>
      </c>
      <c r="DA70" s="1629">
        <v>91.08</v>
      </c>
      <c r="DB70" s="1629">
        <v>91.03</v>
      </c>
      <c r="DC70" s="1629">
        <v>91.09</v>
      </c>
      <c r="DD70" s="1629">
        <v>91.09</v>
      </c>
      <c r="DE70" s="1658">
        <v>91.06</v>
      </c>
      <c r="DF70" s="1687">
        <v>91.01</v>
      </c>
      <c r="DG70" s="1687">
        <v>91.02</v>
      </c>
      <c r="DH70" s="1687">
        <v>91.04</v>
      </c>
      <c r="DI70" s="1694">
        <v>91.1</v>
      </c>
      <c r="DJ70" s="1694">
        <v>91.09</v>
      </c>
      <c r="DK70" s="1694">
        <v>91.1</v>
      </c>
      <c r="DL70" s="1694">
        <v>91.11</v>
      </c>
      <c r="DM70" s="299">
        <v>91.12</v>
      </c>
      <c r="DN70" s="299">
        <v>91.24</v>
      </c>
      <c r="DO70" s="299">
        <v>91.2</v>
      </c>
      <c r="DP70" s="299">
        <v>91.15</v>
      </c>
      <c r="DQ70" s="1795">
        <v>91.21</v>
      </c>
      <c r="DR70" s="1795">
        <v>91.21</v>
      </c>
      <c r="DS70" s="1795">
        <v>91.22</v>
      </c>
      <c r="DT70" s="1795">
        <v>91.17</v>
      </c>
      <c r="DU70" s="1795">
        <v>91.17</v>
      </c>
      <c r="DV70" s="1795">
        <v>91.12</v>
      </c>
      <c r="DW70" s="1802">
        <v>91.13</v>
      </c>
      <c r="DX70" s="1802">
        <v>91.14</v>
      </c>
      <c r="DY70" s="1802">
        <v>91.14</v>
      </c>
      <c r="DZ70" s="1802">
        <v>91.15</v>
      </c>
      <c r="EA70" s="83">
        <v>91.15</v>
      </c>
      <c r="EB70" s="83">
        <v>91.14</v>
      </c>
      <c r="EC70" s="83">
        <v>91.15</v>
      </c>
      <c r="ED70" s="83">
        <v>91.15</v>
      </c>
      <c r="EE70" s="83">
        <v>91.16</v>
      </c>
      <c r="EF70" s="83">
        <v>91.16</v>
      </c>
      <c r="EG70" s="1823">
        <v>91.16</v>
      </c>
      <c r="EH70" s="1891">
        <v>91.14</v>
      </c>
      <c r="EI70" s="1891">
        <v>91.21</v>
      </c>
      <c r="EJ70" s="1891">
        <v>91.2</v>
      </c>
      <c r="EK70" s="1898">
        <v>91.21</v>
      </c>
      <c r="EL70" s="1898">
        <v>91.21</v>
      </c>
      <c r="EM70" s="1898">
        <v>91.22</v>
      </c>
      <c r="EN70" s="1898">
        <v>91.17</v>
      </c>
      <c r="EO70" s="1938">
        <v>91.18</v>
      </c>
      <c r="EP70" s="1945">
        <v>91.18</v>
      </c>
      <c r="EQ70" s="1945">
        <v>91.18</v>
      </c>
      <c r="ER70" s="83">
        <v>91.2</v>
      </c>
      <c r="ES70" s="83">
        <v>91.19</v>
      </c>
      <c r="ET70" s="83">
        <v>91.19</v>
      </c>
      <c r="EU70" s="83">
        <v>91.19</v>
      </c>
      <c r="EV70" s="1968">
        <v>91.19</v>
      </c>
      <c r="EW70" s="1968">
        <v>91.19</v>
      </c>
      <c r="EX70" s="1968">
        <v>91.19</v>
      </c>
      <c r="EY70" s="1975">
        <v>91.15</v>
      </c>
      <c r="EZ70" s="1975">
        <v>91.15</v>
      </c>
      <c r="FA70" s="1975">
        <v>91.16</v>
      </c>
      <c r="FB70" s="1975">
        <v>91.16</v>
      </c>
      <c r="FC70" s="2017">
        <v>91.22</v>
      </c>
      <c r="FD70" s="2017">
        <v>91.22</v>
      </c>
      <c r="FE70" s="2017">
        <v>91.24</v>
      </c>
      <c r="FF70" s="2025">
        <v>91.25</v>
      </c>
      <c r="FG70" s="2025">
        <v>91.26</v>
      </c>
      <c r="FH70" s="2025">
        <v>91.27</v>
      </c>
      <c r="FI70" s="2025">
        <v>91.28</v>
      </c>
      <c r="FJ70" s="2059">
        <v>91.34</v>
      </c>
      <c r="FK70" s="2059">
        <v>91.33</v>
      </c>
      <c r="FL70" s="2059">
        <v>91.33</v>
      </c>
      <c r="FM70" s="2059">
        <v>91.34</v>
      </c>
      <c r="FN70" s="2066">
        <v>91.29</v>
      </c>
      <c r="FO70" s="2066">
        <v>91.29</v>
      </c>
      <c r="FP70" s="2066">
        <v>91.36</v>
      </c>
      <c r="FQ70" s="2090">
        <v>91.37</v>
      </c>
      <c r="FR70" s="2090">
        <v>91.38</v>
      </c>
      <c r="FS70" s="2090">
        <v>91.38</v>
      </c>
      <c r="FT70" s="2097">
        <v>91.39</v>
      </c>
      <c r="FU70" s="2097">
        <v>91.4</v>
      </c>
      <c r="FV70" s="2097">
        <v>91.34</v>
      </c>
      <c r="FW70" s="2097">
        <v>91.36</v>
      </c>
      <c r="FX70" s="2146">
        <v>91.42</v>
      </c>
      <c r="FY70" s="2146">
        <v>91.42</v>
      </c>
      <c r="FZ70" s="2146">
        <v>91.36</v>
      </c>
      <c r="GA70" s="2153">
        <v>91.36</v>
      </c>
      <c r="GB70" s="2153">
        <v>91.37</v>
      </c>
      <c r="GC70" s="2153">
        <v>91.38</v>
      </c>
      <c r="GD70" s="2153">
        <v>91.38</v>
      </c>
      <c r="GE70" s="2189">
        <v>91.39</v>
      </c>
      <c r="GF70" s="2189">
        <v>91.39</v>
      </c>
      <c r="GG70" s="2189">
        <v>91.4</v>
      </c>
      <c r="GH70" s="2196">
        <v>91.4</v>
      </c>
      <c r="GI70" s="2196">
        <v>91.44</v>
      </c>
      <c r="GJ70" s="2196">
        <v>91.43</v>
      </c>
      <c r="GK70" s="2196">
        <v>91.43</v>
      </c>
      <c r="GL70" s="2232">
        <v>91.44</v>
      </c>
      <c r="GM70" s="2232">
        <v>91.45</v>
      </c>
      <c r="GN70" s="2232">
        <v>91.45</v>
      </c>
      <c r="GO70" s="2239">
        <v>91.51</v>
      </c>
      <c r="GP70" s="2239">
        <v>91.5</v>
      </c>
      <c r="GQ70" s="2239">
        <v>91.51</v>
      </c>
      <c r="GR70" s="2239">
        <v>91.52</v>
      </c>
      <c r="GS70" s="2258">
        <v>91.57</v>
      </c>
      <c r="GT70" s="2258">
        <v>91.53</v>
      </c>
      <c r="GU70" s="2258">
        <v>91.56</v>
      </c>
      <c r="GV70" s="2258">
        <v>91.56</v>
      </c>
      <c r="GW70" s="2258">
        <v>91.56</v>
      </c>
      <c r="GX70" s="2258">
        <v>91.62</v>
      </c>
      <c r="GY70" s="299">
        <v>91.62</v>
      </c>
      <c r="GZ70" s="2278">
        <v>91.63</v>
      </c>
      <c r="HA70" s="2278">
        <v>91.63</v>
      </c>
      <c r="HB70" s="2278">
        <v>91.5</v>
      </c>
      <c r="HC70" s="2302">
        <v>91.5</v>
      </c>
      <c r="HD70" s="2302">
        <v>91.5</v>
      </c>
      <c r="HE70" s="2302">
        <v>91.5</v>
      </c>
      <c r="HF70" s="2302">
        <v>91.5</v>
      </c>
    </row>
    <row r="71" spans="1:214" x14ac:dyDescent="0.25">
      <c r="A71" s="423">
        <f t="shared" si="72"/>
        <v>70</v>
      </c>
      <c r="B71" s="77">
        <f>B.Diario!B71</f>
        <v>0</v>
      </c>
      <c r="C71" s="66"/>
      <c r="D71" s="66"/>
      <c r="E71" s="438">
        <v>0</v>
      </c>
      <c r="F71" s="438">
        <v>0</v>
      </c>
      <c r="G71" s="438">
        <v>0</v>
      </c>
      <c r="H71" s="438">
        <v>0.04</v>
      </c>
      <c r="I71" s="438">
        <v>0.06</v>
      </c>
      <c r="J71" s="438">
        <v>0.06</v>
      </c>
      <c r="K71" s="438">
        <v>0.05</v>
      </c>
      <c r="L71" s="443">
        <v>0.05</v>
      </c>
      <c r="M71" s="85">
        <v>0.08</v>
      </c>
      <c r="N71" s="466">
        <v>0.09</v>
      </c>
      <c r="O71" s="479">
        <v>0.09</v>
      </c>
      <c r="P71" s="512">
        <v>0.09</v>
      </c>
      <c r="Q71" s="85">
        <v>0.1</v>
      </c>
      <c r="R71" s="544">
        <v>0.1</v>
      </c>
      <c r="S71" s="586">
        <v>0.1</v>
      </c>
      <c r="T71" s="276">
        <v>0.09</v>
      </c>
      <c r="U71" s="598">
        <v>0.09</v>
      </c>
      <c r="V71" s="276">
        <v>0.08</v>
      </c>
      <c r="W71" s="626">
        <v>0.08</v>
      </c>
      <c r="X71" s="632">
        <v>7.0000000000000007E-2</v>
      </c>
      <c r="Y71" s="638">
        <v>7.0000000000000007E-2</v>
      </c>
      <c r="Z71" s="674">
        <v>0.08</v>
      </c>
      <c r="AA71" s="650">
        <v>7.0000000000000007E-2</v>
      </c>
      <c r="AB71" s="702">
        <v>7.0000000000000007E-2</v>
      </c>
      <c r="AC71" s="715">
        <v>7.0000000000000007E-2</v>
      </c>
      <c r="AD71" s="737">
        <v>7.0000000000000007E-2</v>
      </c>
      <c r="AE71" s="744">
        <v>7.0000000000000007E-2</v>
      </c>
      <c r="AF71" s="751">
        <v>0.08</v>
      </c>
      <c r="AG71" s="299">
        <v>0.08</v>
      </c>
      <c r="AH71" s="781">
        <v>7.0000000000000007E-2</v>
      </c>
      <c r="AI71" s="794">
        <v>7.0000000000000007E-2</v>
      </c>
      <c r="AJ71" s="299">
        <v>7.0000000000000007E-2</v>
      </c>
      <c r="AK71" s="834">
        <v>7.0000000000000007E-2</v>
      </c>
      <c r="AL71" s="834">
        <v>7.0000000000000007E-2</v>
      </c>
      <c r="AM71" s="793">
        <v>0.06</v>
      </c>
      <c r="AN71" s="299">
        <v>0.06</v>
      </c>
      <c r="AO71" s="877">
        <v>0.06</v>
      </c>
      <c r="AP71" s="877">
        <v>0.06</v>
      </c>
      <c r="AQ71" s="299">
        <v>0.06</v>
      </c>
      <c r="AR71" s="884">
        <v>0.06</v>
      </c>
      <c r="AS71" s="898">
        <v>0.06</v>
      </c>
      <c r="AT71" s="911">
        <v>0.06</v>
      </c>
      <c r="AU71" s="942">
        <v>0.06</v>
      </c>
      <c r="AV71" s="956">
        <v>0.06</v>
      </c>
      <c r="AW71" s="85">
        <v>7.0000000000000007E-2</v>
      </c>
      <c r="AX71" s="1012">
        <v>0.09</v>
      </c>
      <c r="AY71" s="1019">
        <v>0.09</v>
      </c>
      <c r="AZ71" s="1040">
        <v>0.09</v>
      </c>
      <c r="BA71" s="1054">
        <v>0.09</v>
      </c>
      <c r="BB71" s="1102">
        <v>0.09</v>
      </c>
      <c r="BC71" s="1108">
        <v>0.09</v>
      </c>
      <c r="BD71" s="1114">
        <v>0.08</v>
      </c>
      <c r="BE71" s="1149">
        <v>0.08</v>
      </c>
      <c r="BF71" s="1156">
        <v>0.08</v>
      </c>
      <c r="BG71" s="83">
        <v>0.08</v>
      </c>
      <c r="BH71" s="1171">
        <v>0.08</v>
      </c>
      <c r="BI71" s="1202">
        <v>0.08</v>
      </c>
      <c r="BJ71" s="1202">
        <v>0.08</v>
      </c>
      <c r="BK71" s="1202">
        <v>7.0000000000000007E-2</v>
      </c>
      <c r="BL71" s="1202">
        <v>7.0000000000000007E-2</v>
      </c>
      <c r="BM71" s="1202">
        <v>7.0000000000000007E-2</v>
      </c>
      <c r="BN71" s="1202">
        <v>7.0000000000000007E-2</v>
      </c>
      <c r="BO71" s="1202">
        <v>7.0000000000000007E-2</v>
      </c>
      <c r="BP71" s="1243">
        <v>0.08</v>
      </c>
      <c r="BQ71" s="1243">
        <v>0.08</v>
      </c>
      <c r="BR71" s="1243">
        <v>0.08</v>
      </c>
      <c r="BS71" s="1243">
        <v>0.08</v>
      </c>
      <c r="BT71" s="1243">
        <v>0.08</v>
      </c>
      <c r="BU71" s="1243">
        <v>0.08</v>
      </c>
      <c r="BV71" s="1243">
        <v>0.09</v>
      </c>
      <c r="BW71" s="1298">
        <v>0.09</v>
      </c>
      <c r="BX71" s="83">
        <v>0.09</v>
      </c>
      <c r="BY71" s="83">
        <v>0.08</v>
      </c>
      <c r="BZ71" s="83">
        <v>0.08</v>
      </c>
      <c r="CA71" s="83">
        <v>0.08</v>
      </c>
      <c r="CB71" s="83">
        <v>0.08</v>
      </c>
      <c r="CC71" s="1308">
        <v>0.08</v>
      </c>
      <c r="CD71" s="1378">
        <v>0.08</v>
      </c>
      <c r="CE71" s="1391">
        <v>0.08</v>
      </c>
      <c r="CF71" s="1405">
        <v>0.08</v>
      </c>
      <c r="CG71" s="1419">
        <v>0.09</v>
      </c>
      <c r="CH71" s="1433">
        <v>0.09</v>
      </c>
      <c r="CI71" s="1447">
        <v>0.1</v>
      </c>
      <c r="CJ71" s="1461">
        <v>0.11</v>
      </c>
      <c r="CK71" s="1486">
        <v>0.11</v>
      </c>
      <c r="CL71" s="1486">
        <v>0.11</v>
      </c>
      <c r="CM71" s="1486">
        <v>0.11</v>
      </c>
      <c r="CN71" s="1501">
        <v>0.12</v>
      </c>
      <c r="CO71" s="1508">
        <v>0.13</v>
      </c>
      <c r="CP71" s="1515">
        <v>0.13</v>
      </c>
      <c r="CQ71" s="1529">
        <v>0.13</v>
      </c>
      <c r="CR71" s="1565">
        <v>0.13</v>
      </c>
      <c r="CS71" s="1580">
        <v>0.14000000000000001</v>
      </c>
      <c r="CT71" s="1580">
        <v>0.14000000000000001</v>
      </c>
      <c r="CU71" s="1580">
        <v>0.15</v>
      </c>
      <c r="CV71" s="1615">
        <v>0.15</v>
      </c>
      <c r="CW71" s="1608">
        <v>0.15</v>
      </c>
      <c r="CX71" s="1608">
        <v>0.16</v>
      </c>
      <c r="CY71" s="1629">
        <v>0.16</v>
      </c>
      <c r="CZ71" s="1629">
        <v>0.16</v>
      </c>
      <c r="DA71" s="1629">
        <v>0.16</v>
      </c>
      <c r="DB71" s="1629">
        <v>0.16</v>
      </c>
      <c r="DC71" s="1629">
        <v>0.16</v>
      </c>
      <c r="DD71" s="1629">
        <v>0.16</v>
      </c>
      <c r="DE71" s="1658">
        <v>0.16</v>
      </c>
      <c r="DF71" s="1687">
        <v>0.16</v>
      </c>
      <c r="DG71" s="1687">
        <v>0.16</v>
      </c>
      <c r="DH71" s="1687">
        <v>0.17</v>
      </c>
      <c r="DI71" s="1694">
        <v>0.17</v>
      </c>
      <c r="DJ71" s="1694">
        <v>0.17</v>
      </c>
      <c r="DK71" s="1694">
        <v>0.17</v>
      </c>
      <c r="DL71" s="1694">
        <v>0.17</v>
      </c>
      <c r="DM71" s="299">
        <v>0.17</v>
      </c>
      <c r="DN71" s="299">
        <v>0.18</v>
      </c>
      <c r="DO71" s="299">
        <v>0.18</v>
      </c>
      <c r="DP71" s="299">
        <v>0.18</v>
      </c>
      <c r="DQ71" s="1795">
        <v>0.19</v>
      </c>
      <c r="DR71" s="1795">
        <v>0.19</v>
      </c>
      <c r="DS71" s="1795">
        <v>0.19</v>
      </c>
      <c r="DT71" s="1795">
        <v>0.19</v>
      </c>
      <c r="DU71" s="1795">
        <v>0.19</v>
      </c>
      <c r="DV71" s="1795">
        <v>0.19</v>
      </c>
      <c r="DW71" s="1802">
        <v>0.2</v>
      </c>
      <c r="DX71" s="1802">
        <v>0.2</v>
      </c>
      <c r="DY71" s="1802">
        <v>0.2</v>
      </c>
      <c r="DZ71" s="1802">
        <v>0.2</v>
      </c>
      <c r="EA71" s="83">
        <v>0.2</v>
      </c>
      <c r="EB71" s="83">
        <v>0.21</v>
      </c>
      <c r="EC71" s="83">
        <v>0.21</v>
      </c>
      <c r="ED71" s="83">
        <v>0.21</v>
      </c>
      <c r="EE71" s="83">
        <v>0.21</v>
      </c>
      <c r="EF71" s="83">
        <v>0.21</v>
      </c>
      <c r="EG71" s="1823">
        <v>0.21</v>
      </c>
      <c r="EH71" s="1891">
        <v>0.22</v>
      </c>
      <c r="EI71" s="1891">
        <v>0.22</v>
      </c>
      <c r="EJ71" s="1891">
        <v>0.22</v>
      </c>
      <c r="EK71" s="1898">
        <v>0.22</v>
      </c>
      <c r="EL71" s="1898">
        <v>0.22</v>
      </c>
      <c r="EM71" s="1898">
        <v>0.23</v>
      </c>
      <c r="EN71" s="1898">
        <v>0.24</v>
      </c>
      <c r="EO71" s="1938">
        <v>0.24</v>
      </c>
      <c r="EP71" s="1945">
        <v>0.24</v>
      </c>
      <c r="EQ71" s="1945">
        <v>0.24</v>
      </c>
      <c r="ER71" s="83">
        <v>0.24</v>
      </c>
      <c r="ES71" s="83">
        <v>0.24</v>
      </c>
      <c r="ET71" s="83">
        <v>0.24</v>
      </c>
      <c r="EU71" s="83">
        <v>0.24</v>
      </c>
      <c r="EV71" s="1968">
        <v>0.24</v>
      </c>
      <c r="EW71" s="1968">
        <v>0.24</v>
      </c>
      <c r="EX71" s="1968">
        <v>0.23</v>
      </c>
      <c r="EY71" s="1975">
        <v>0.23</v>
      </c>
      <c r="EZ71" s="1975">
        <v>0.24</v>
      </c>
      <c r="FA71" s="1975">
        <v>0.24</v>
      </c>
      <c r="FB71" s="1975">
        <v>0.25</v>
      </c>
      <c r="FC71" s="2017">
        <v>0.25</v>
      </c>
      <c r="FD71" s="2017">
        <v>0.26</v>
      </c>
      <c r="FE71" s="2017">
        <v>0.26</v>
      </c>
      <c r="FF71" s="2025">
        <v>0.27</v>
      </c>
      <c r="FG71" s="2025">
        <v>0.27</v>
      </c>
      <c r="FH71" s="2025">
        <v>0.28000000000000003</v>
      </c>
      <c r="FI71" s="2025">
        <v>0.28999999999999998</v>
      </c>
      <c r="FJ71" s="2059">
        <v>0.28999999999999998</v>
      </c>
      <c r="FK71" s="2059">
        <v>0.28999999999999998</v>
      </c>
      <c r="FL71" s="2059">
        <v>0.28999999999999998</v>
      </c>
      <c r="FM71" s="2059">
        <v>0.3</v>
      </c>
      <c r="FN71" s="2066">
        <v>0.32</v>
      </c>
      <c r="FO71" s="2066">
        <v>0.33</v>
      </c>
      <c r="FP71" s="2066">
        <v>0.34</v>
      </c>
      <c r="FQ71" s="2090">
        <v>0.34</v>
      </c>
      <c r="FR71" s="2090">
        <v>0.35</v>
      </c>
      <c r="FS71" s="2090">
        <v>0.36</v>
      </c>
      <c r="FT71" s="2097">
        <v>0.36</v>
      </c>
      <c r="FU71" s="2097">
        <v>0.37</v>
      </c>
      <c r="FV71" s="2097">
        <v>0.38</v>
      </c>
      <c r="FW71" s="2097">
        <v>0.38</v>
      </c>
      <c r="FX71" s="2146">
        <v>0.38</v>
      </c>
      <c r="FY71" s="2146">
        <v>0.39</v>
      </c>
      <c r="FZ71" s="2146">
        <v>0.4</v>
      </c>
      <c r="GA71" s="2153">
        <v>0.4</v>
      </c>
      <c r="GB71" s="2153">
        <v>0.45</v>
      </c>
      <c r="GC71" s="2153">
        <v>0.45</v>
      </c>
      <c r="GD71" s="2153">
        <v>0.45</v>
      </c>
      <c r="GE71" s="2189">
        <v>0.42</v>
      </c>
      <c r="GF71" s="2189">
        <v>0.43</v>
      </c>
      <c r="GG71" s="2189">
        <v>0.43</v>
      </c>
      <c r="GH71" s="2196">
        <v>0.44</v>
      </c>
      <c r="GI71" s="2196">
        <v>0.44</v>
      </c>
      <c r="GJ71" s="2196">
        <v>0.44</v>
      </c>
      <c r="GK71" s="2196">
        <v>0.45</v>
      </c>
      <c r="GL71" s="2232">
        <v>0.45</v>
      </c>
      <c r="GM71" s="2232">
        <v>0.46</v>
      </c>
      <c r="GN71" s="2232">
        <v>0.46</v>
      </c>
      <c r="GO71" s="2239">
        <v>0.47</v>
      </c>
      <c r="GP71" s="2239">
        <v>0.48</v>
      </c>
      <c r="GQ71" s="2239">
        <v>0.49</v>
      </c>
      <c r="GR71" s="2239">
        <v>0.49</v>
      </c>
      <c r="GS71" s="2258">
        <v>0.49</v>
      </c>
      <c r="GT71" s="2258">
        <v>0.53</v>
      </c>
      <c r="GU71" s="2258">
        <v>0.54</v>
      </c>
      <c r="GV71" s="2258">
        <v>0.53</v>
      </c>
      <c r="GW71" s="2258">
        <v>0.54</v>
      </c>
      <c r="GX71" s="2258">
        <v>0.55000000000000004</v>
      </c>
      <c r="GY71" s="299">
        <v>0.55000000000000004</v>
      </c>
      <c r="GZ71" s="2278">
        <v>0.55000000000000004</v>
      </c>
      <c r="HA71" s="2278">
        <v>0.59</v>
      </c>
      <c r="HB71" s="2278">
        <v>0.59</v>
      </c>
      <c r="HC71" s="2302">
        <v>0.59</v>
      </c>
      <c r="HD71" s="2302">
        <v>0.59</v>
      </c>
      <c r="HE71" s="2302">
        <v>0.59</v>
      </c>
      <c r="HF71" s="2302">
        <v>0.59</v>
      </c>
    </row>
    <row r="72" spans="1:214" x14ac:dyDescent="0.25">
      <c r="A72" s="423">
        <f t="shared" si="72"/>
        <v>71</v>
      </c>
      <c r="B72" s="77">
        <f>B.Diario!B72</f>
        <v>0</v>
      </c>
      <c r="C72" s="71"/>
      <c r="D72" s="71"/>
      <c r="E72" s="438"/>
      <c r="F72" s="438">
        <v>99.79</v>
      </c>
      <c r="G72" s="438">
        <v>99.88</v>
      </c>
      <c r="H72" s="438">
        <v>99.65</v>
      </c>
      <c r="I72" s="438">
        <v>99.51</v>
      </c>
      <c r="J72" s="438">
        <v>99.49</v>
      </c>
      <c r="K72" s="438">
        <v>99.4</v>
      </c>
      <c r="L72" s="443">
        <v>99.36</v>
      </c>
      <c r="M72" s="85">
        <v>99.41</v>
      </c>
      <c r="N72" s="466">
        <v>99.4</v>
      </c>
      <c r="O72" s="479">
        <v>99.47</v>
      </c>
      <c r="P72" s="512">
        <v>99.53</v>
      </c>
      <c r="Q72" s="85">
        <v>99.55</v>
      </c>
      <c r="R72" s="544">
        <v>99.57</v>
      </c>
      <c r="S72" s="586">
        <v>99.59</v>
      </c>
      <c r="T72" s="276">
        <v>99.59</v>
      </c>
      <c r="U72" s="598">
        <v>99.59</v>
      </c>
      <c r="V72" s="276">
        <v>99.6</v>
      </c>
      <c r="W72" s="626">
        <v>99.61</v>
      </c>
      <c r="X72" s="632">
        <v>99.59</v>
      </c>
      <c r="Y72" s="638">
        <v>99.48</v>
      </c>
      <c r="Z72" s="674">
        <v>99.5</v>
      </c>
      <c r="AA72" s="650">
        <v>99.47</v>
      </c>
      <c r="AB72" s="702">
        <v>99.48</v>
      </c>
      <c r="AC72" s="715">
        <v>99.48</v>
      </c>
      <c r="AD72" s="737">
        <v>99.49</v>
      </c>
      <c r="AE72" s="744">
        <v>99.48</v>
      </c>
      <c r="AF72" s="751">
        <v>99.49</v>
      </c>
      <c r="AG72" s="299">
        <v>99.49</v>
      </c>
      <c r="AH72" s="781">
        <v>99.49</v>
      </c>
      <c r="AI72" s="794">
        <v>99.49</v>
      </c>
      <c r="AJ72" s="299">
        <v>99.51</v>
      </c>
      <c r="AK72" s="834">
        <v>99.51</v>
      </c>
      <c r="AL72" s="834">
        <v>99.51</v>
      </c>
      <c r="AM72" s="793">
        <v>99.51</v>
      </c>
      <c r="AN72" s="299">
        <v>99.51</v>
      </c>
      <c r="AO72" s="877">
        <v>99.52</v>
      </c>
      <c r="AP72" s="877">
        <v>99.52</v>
      </c>
      <c r="AQ72" s="299">
        <v>99.54</v>
      </c>
      <c r="AR72" s="884">
        <v>99.54</v>
      </c>
      <c r="AS72" s="898">
        <v>99.54</v>
      </c>
      <c r="AT72" s="911">
        <v>99.52</v>
      </c>
      <c r="AU72" s="942">
        <v>99.52</v>
      </c>
      <c r="AV72" s="956">
        <v>99.53</v>
      </c>
      <c r="AW72" s="85">
        <v>99.54</v>
      </c>
      <c r="AX72" s="1012">
        <v>99.55</v>
      </c>
      <c r="AY72" s="1019">
        <v>99.56</v>
      </c>
      <c r="AZ72" s="1040">
        <v>99.56</v>
      </c>
      <c r="BA72" s="1054">
        <v>99.56</v>
      </c>
      <c r="BB72" s="1102">
        <v>99.54</v>
      </c>
      <c r="BC72" s="1108">
        <v>99.54</v>
      </c>
      <c r="BD72" s="1114">
        <v>99.54</v>
      </c>
      <c r="BE72" s="1149">
        <v>99.54</v>
      </c>
      <c r="BF72" s="1156">
        <v>99.54</v>
      </c>
      <c r="BG72" s="83">
        <v>99.54</v>
      </c>
      <c r="BH72" s="1171">
        <v>99.55</v>
      </c>
      <c r="BI72" s="1202">
        <v>99.55</v>
      </c>
      <c r="BJ72" s="1202">
        <v>99.54</v>
      </c>
      <c r="BK72" s="1202">
        <v>99.55</v>
      </c>
      <c r="BL72" s="1202">
        <v>99.56</v>
      </c>
      <c r="BM72" s="1202">
        <v>99.56</v>
      </c>
      <c r="BN72" s="1202">
        <v>99.57</v>
      </c>
      <c r="BO72" s="1202">
        <v>99.57</v>
      </c>
      <c r="BP72" s="1243">
        <v>99.58</v>
      </c>
      <c r="BQ72" s="1243">
        <v>99.59</v>
      </c>
      <c r="BR72" s="1243">
        <v>99.59</v>
      </c>
      <c r="BS72" s="1243">
        <v>99.59</v>
      </c>
      <c r="BT72" s="1243">
        <v>99.6</v>
      </c>
      <c r="BU72" s="1243">
        <v>99.6</v>
      </c>
      <c r="BV72" s="1243">
        <v>99.61</v>
      </c>
      <c r="BW72" s="1298">
        <v>99.61</v>
      </c>
      <c r="BX72" s="83">
        <v>99.61</v>
      </c>
      <c r="BY72" s="83">
        <v>99.62</v>
      </c>
      <c r="BZ72" s="83">
        <v>99.62</v>
      </c>
      <c r="CA72" s="83">
        <v>99.62</v>
      </c>
      <c r="CB72" s="83">
        <v>99.62</v>
      </c>
      <c r="CC72" s="1308">
        <v>99.63</v>
      </c>
      <c r="CD72" s="1378">
        <v>99.63</v>
      </c>
      <c r="CE72" s="1391">
        <v>99.63</v>
      </c>
      <c r="CF72" s="1405">
        <v>99.63</v>
      </c>
      <c r="CG72" s="1419">
        <v>99.64</v>
      </c>
      <c r="CH72" s="1433">
        <v>99.62</v>
      </c>
      <c r="CI72" s="1447">
        <v>99.61</v>
      </c>
      <c r="CJ72" s="1461">
        <v>99.62</v>
      </c>
      <c r="CK72" s="1486">
        <v>99.62</v>
      </c>
      <c r="CL72" s="1486">
        <v>99.63</v>
      </c>
      <c r="CM72" s="1486">
        <v>99.62</v>
      </c>
      <c r="CN72" s="1501">
        <v>99.62</v>
      </c>
      <c r="CO72" s="1508">
        <v>99.62</v>
      </c>
      <c r="CP72" s="1515">
        <v>99.63</v>
      </c>
      <c r="CQ72" s="1529">
        <v>99.63</v>
      </c>
      <c r="CR72" s="1565">
        <v>99.63</v>
      </c>
      <c r="CS72" s="1580">
        <v>99.62</v>
      </c>
      <c r="CT72" s="1580">
        <v>99.62</v>
      </c>
      <c r="CU72" s="1580">
        <v>99.62</v>
      </c>
      <c r="CV72" s="1615">
        <v>99.62</v>
      </c>
      <c r="CW72" s="1608">
        <v>99.62</v>
      </c>
      <c r="CX72" s="1608">
        <v>99.62</v>
      </c>
      <c r="CY72" s="1629">
        <v>99.63</v>
      </c>
      <c r="CZ72" s="1629">
        <v>99.62</v>
      </c>
      <c r="DA72" s="1629">
        <v>99.62</v>
      </c>
      <c r="DB72" s="1629">
        <v>99.62</v>
      </c>
      <c r="DC72" s="1629">
        <v>99.62</v>
      </c>
      <c r="DD72" s="1629">
        <v>99.62</v>
      </c>
      <c r="DE72" s="1658">
        <v>99.63</v>
      </c>
      <c r="DF72" s="1687">
        <v>99.63</v>
      </c>
      <c r="DG72" s="1687">
        <v>99.63</v>
      </c>
      <c r="DH72" s="1687">
        <v>99.63</v>
      </c>
      <c r="DI72" s="1694">
        <v>99.64</v>
      </c>
      <c r="DJ72" s="1694">
        <v>99.64</v>
      </c>
      <c r="DK72" s="1694">
        <v>99.64</v>
      </c>
      <c r="DL72" s="1694">
        <v>99.64</v>
      </c>
      <c r="DM72" s="299">
        <v>99.64</v>
      </c>
      <c r="DN72" s="299">
        <v>99.64</v>
      </c>
      <c r="DO72" s="299">
        <v>99.65</v>
      </c>
      <c r="DP72" s="299">
        <v>99.65</v>
      </c>
      <c r="DQ72" s="1795">
        <v>99.65</v>
      </c>
      <c r="DR72" s="1795">
        <v>99.65</v>
      </c>
      <c r="DS72" s="1795">
        <v>99.65</v>
      </c>
      <c r="DT72" s="1795">
        <v>99.66</v>
      </c>
      <c r="DU72" s="1795">
        <v>99.66</v>
      </c>
      <c r="DV72" s="1795">
        <v>99.66</v>
      </c>
      <c r="DW72" s="1802">
        <v>99.66</v>
      </c>
      <c r="DX72" s="1802">
        <v>99.66</v>
      </c>
      <c r="DY72" s="1802">
        <v>99.66</v>
      </c>
      <c r="DZ72" s="1802">
        <v>99.66</v>
      </c>
      <c r="EA72" s="83">
        <v>99.66</v>
      </c>
      <c r="EB72" s="83">
        <v>99.66</v>
      </c>
      <c r="EC72" s="83">
        <v>99.66</v>
      </c>
      <c r="ED72" s="83">
        <v>99.67</v>
      </c>
      <c r="EE72" s="83">
        <v>99.67</v>
      </c>
      <c r="EF72" s="83">
        <v>99.67</v>
      </c>
      <c r="EG72" s="1823">
        <v>99.67</v>
      </c>
      <c r="EH72" s="1891">
        <v>99.67</v>
      </c>
      <c r="EI72" s="1891">
        <v>99.67</v>
      </c>
      <c r="EJ72" s="1891">
        <v>99.67</v>
      </c>
      <c r="EK72" s="1898">
        <v>99.67</v>
      </c>
      <c r="EL72" s="1898">
        <v>99.67</v>
      </c>
      <c r="EM72" s="1898">
        <v>99.67</v>
      </c>
      <c r="EN72" s="1898">
        <v>99.68</v>
      </c>
      <c r="EO72" s="1938">
        <v>99.68</v>
      </c>
      <c r="EP72" s="1945">
        <v>99.68</v>
      </c>
      <c r="EQ72" s="1945">
        <v>99.68</v>
      </c>
      <c r="ER72" s="83">
        <v>99.67</v>
      </c>
      <c r="ES72" s="83">
        <v>99.67</v>
      </c>
      <c r="ET72" s="83">
        <v>99.67</v>
      </c>
      <c r="EU72" s="83">
        <v>99.67</v>
      </c>
      <c r="EV72" s="1968">
        <v>99.67</v>
      </c>
      <c r="EW72" s="1968">
        <v>99.67</v>
      </c>
      <c r="EX72" s="1968">
        <v>99.67</v>
      </c>
      <c r="EY72" s="1975">
        <v>99.67</v>
      </c>
      <c r="EZ72" s="1975">
        <v>99.67</v>
      </c>
      <c r="FA72" s="1975">
        <v>99.67</v>
      </c>
      <c r="FB72" s="1975">
        <v>99.67</v>
      </c>
      <c r="FC72" s="2017">
        <v>99.67</v>
      </c>
      <c r="FD72" s="2017">
        <v>99.68</v>
      </c>
      <c r="FE72" s="2017">
        <v>99.68</v>
      </c>
      <c r="FF72" s="2025">
        <v>99.68</v>
      </c>
      <c r="FG72" s="2025">
        <v>99.68</v>
      </c>
      <c r="FH72" s="2025">
        <v>99.68</v>
      </c>
      <c r="FI72" s="2025">
        <v>99.68</v>
      </c>
      <c r="FJ72" s="2059">
        <v>99.68</v>
      </c>
      <c r="FK72" s="2059">
        <v>99.68</v>
      </c>
      <c r="FL72" s="2059">
        <v>99.68</v>
      </c>
      <c r="FM72" s="2059">
        <v>99.68</v>
      </c>
      <c r="FN72" s="2066">
        <v>99.68</v>
      </c>
      <c r="FO72" s="2066">
        <v>99.68</v>
      </c>
      <c r="FP72" s="2066">
        <v>99.68</v>
      </c>
      <c r="FQ72" s="2090">
        <v>99.68</v>
      </c>
      <c r="FR72" s="2090">
        <v>99.68</v>
      </c>
      <c r="FS72" s="2090">
        <v>99.68</v>
      </c>
      <c r="FT72" s="2097">
        <v>99.68</v>
      </c>
      <c r="FU72" s="2097">
        <v>99.69</v>
      </c>
      <c r="FV72" s="2097">
        <v>99.69</v>
      </c>
      <c r="FW72" s="2097">
        <v>99.68</v>
      </c>
      <c r="FX72" s="2146">
        <v>99.68</v>
      </c>
      <c r="FY72" s="2146">
        <v>99.68</v>
      </c>
      <c r="FZ72" s="2146">
        <v>99.68</v>
      </c>
      <c r="GA72" s="2153">
        <v>99.68</v>
      </c>
      <c r="GB72" s="2153">
        <v>99.68</v>
      </c>
      <c r="GC72" s="2153">
        <v>99.68</v>
      </c>
      <c r="GD72" s="2153">
        <v>99.68</v>
      </c>
      <c r="GE72" s="2189">
        <v>99.68</v>
      </c>
      <c r="GF72" s="2189">
        <v>99.68</v>
      </c>
      <c r="GG72" s="2189">
        <v>99.68</v>
      </c>
      <c r="GH72" s="2196">
        <v>99.68</v>
      </c>
      <c r="GI72" s="2196">
        <v>99.68</v>
      </c>
      <c r="GJ72" s="2196">
        <v>99.67</v>
      </c>
      <c r="GK72" s="2196">
        <v>99.67</v>
      </c>
      <c r="GL72" s="2232">
        <v>99.67</v>
      </c>
      <c r="GM72" s="2232">
        <v>99.67</v>
      </c>
      <c r="GN72" s="2232">
        <v>99.68</v>
      </c>
      <c r="GO72" s="2239">
        <v>99.68</v>
      </c>
      <c r="GP72" s="2239">
        <v>99.68</v>
      </c>
      <c r="GQ72" s="2239">
        <v>99.68</v>
      </c>
      <c r="GR72" s="2239">
        <v>99.68</v>
      </c>
      <c r="GS72" s="2258">
        <v>99.68</v>
      </c>
      <c r="GT72" s="2258">
        <v>99.68</v>
      </c>
      <c r="GU72" s="2258">
        <v>99.68</v>
      </c>
      <c r="GV72" s="2258">
        <v>99.68</v>
      </c>
      <c r="GW72" s="2258">
        <v>99.68</v>
      </c>
      <c r="GX72" s="2258">
        <v>99.68</v>
      </c>
      <c r="GY72" s="299">
        <v>99.68</v>
      </c>
      <c r="GZ72" s="2278">
        <v>99.68</v>
      </c>
      <c r="HA72" s="2278">
        <v>99.68</v>
      </c>
      <c r="HB72" s="2278">
        <v>99.68</v>
      </c>
      <c r="HC72" s="2302">
        <v>99.68</v>
      </c>
      <c r="HD72" s="2302">
        <v>99.68</v>
      </c>
      <c r="HE72" s="2302">
        <v>99.68</v>
      </c>
      <c r="HF72" s="2302">
        <v>99.68</v>
      </c>
    </row>
    <row r="73" spans="1:214" x14ac:dyDescent="0.25">
      <c r="A73" s="423">
        <f t="shared" si="72"/>
        <v>72</v>
      </c>
      <c r="B73" s="77">
        <f>B.Diario!B73</f>
        <v>0</v>
      </c>
      <c r="C73" s="68"/>
      <c r="D73" s="68"/>
      <c r="E73" s="437"/>
      <c r="F73" s="437"/>
      <c r="G73" s="437"/>
      <c r="H73" s="437"/>
      <c r="I73" s="437"/>
      <c r="J73" s="437"/>
      <c r="K73" s="437"/>
      <c r="L73" s="441"/>
      <c r="N73" s="464"/>
      <c r="O73" s="477"/>
      <c r="R73" s="542"/>
      <c r="S73" s="584"/>
      <c r="U73" s="596"/>
      <c r="W73" s="624"/>
      <c r="X73" s="630"/>
      <c r="Y73" s="636"/>
      <c r="Z73" s="671"/>
      <c r="AA73" s="648"/>
      <c r="AB73" s="700"/>
      <c r="AC73" s="713"/>
      <c r="AD73" s="735"/>
      <c r="AE73" s="742"/>
      <c r="AF73" s="749"/>
      <c r="AG73"/>
      <c r="AH73" s="779"/>
      <c r="AI73" s="792"/>
      <c r="AK73" s="832"/>
      <c r="AL73" s="832"/>
      <c r="AM73" s="793"/>
      <c r="AN73"/>
      <c r="AO73" s="875"/>
      <c r="AP73" s="875"/>
      <c r="AQ73"/>
      <c r="AR73" s="882"/>
      <c r="AS73" s="896"/>
      <c r="AT73" s="909"/>
      <c r="AU73" s="940"/>
      <c r="AV73" s="954"/>
      <c r="AX73" s="1010"/>
      <c r="AY73" s="1017"/>
      <c r="AZ73" s="1038"/>
      <c r="BA73" s="1052"/>
      <c r="BB73" s="1100"/>
      <c r="BC73" s="1106"/>
      <c r="BD73" s="1112"/>
      <c r="BE73" s="1147"/>
      <c r="BF73" s="1154"/>
      <c r="BG73" s="83"/>
      <c r="BH73" s="1169"/>
      <c r="BI73" s="1200"/>
      <c r="BJ73" s="1200"/>
      <c r="BK73" s="1200"/>
      <c r="BL73" s="1200"/>
      <c r="BM73" s="1200"/>
      <c r="BN73" s="1200"/>
      <c r="BO73" s="1200"/>
      <c r="BP73" s="1241"/>
      <c r="BQ73" s="1241"/>
      <c r="BR73" s="1241"/>
      <c r="BS73" s="1241"/>
      <c r="BT73" s="1241"/>
      <c r="BU73" s="1241"/>
      <c r="BV73" s="1241"/>
      <c r="BW73" s="1296"/>
      <c r="BX73" s="83"/>
      <c r="BY73" s="83"/>
      <c r="BZ73" s="83"/>
      <c r="CA73" s="83"/>
      <c r="CB73" s="83"/>
      <c r="CC73" s="1306"/>
      <c r="CD73" s="1376"/>
      <c r="CE73" s="1389"/>
      <c r="CF73" s="1403"/>
      <c r="CG73" s="1417"/>
      <c r="CH73" s="1431"/>
      <c r="CI73" s="1445"/>
      <c r="CJ73" s="1459"/>
      <c r="CK73" s="1484"/>
      <c r="CL73" s="1484"/>
      <c r="CM73" s="1484"/>
      <c r="CN73" s="1499"/>
      <c r="CO73" s="1506"/>
      <c r="CP73" s="1513"/>
      <c r="CQ73" s="1527"/>
      <c r="CR73" s="1563"/>
      <c r="CS73" s="1578"/>
      <c r="CT73" s="1578"/>
      <c r="CU73" s="1578"/>
      <c r="CV73" s="1613"/>
      <c r="CW73" s="1606"/>
      <c r="CX73" s="1606"/>
      <c r="CY73" s="1627"/>
      <c r="CZ73" s="1627"/>
      <c r="DA73" s="1627"/>
      <c r="DB73" s="1627"/>
      <c r="DC73" s="1627"/>
      <c r="DD73" s="1627"/>
      <c r="DE73" s="1656"/>
      <c r="DF73" s="1685"/>
      <c r="DG73" s="1685"/>
      <c r="DH73" s="1685"/>
      <c r="DI73" s="1692"/>
      <c r="DJ73" s="1692"/>
      <c r="DK73" s="1692"/>
      <c r="DL73" s="1692"/>
      <c r="DM73"/>
      <c r="DN73"/>
      <c r="DO73"/>
      <c r="DP73"/>
      <c r="DQ73" s="1793"/>
      <c r="DR73" s="1793"/>
      <c r="DS73" s="1793"/>
      <c r="DT73" s="1793"/>
      <c r="DU73" s="1793"/>
      <c r="DV73" s="1793"/>
      <c r="DW73" s="1800"/>
      <c r="DX73" s="1800"/>
      <c r="DY73" s="1800"/>
      <c r="DZ73" s="1800"/>
      <c r="EA73" s="83"/>
      <c r="EB73" s="83"/>
      <c r="EC73" s="83"/>
      <c r="ED73" s="83"/>
      <c r="EE73" s="83"/>
      <c r="EF73" s="83"/>
      <c r="EG73" s="1821"/>
      <c r="EH73" s="1889"/>
      <c r="EI73" s="1889"/>
      <c r="EJ73" s="1889"/>
      <c r="EK73" s="1896"/>
      <c r="EL73" s="1896"/>
      <c r="EM73" s="1896"/>
      <c r="EN73" s="1896"/>
      <c r="EO73" s="1936"/>
      <c r="EP73" s="1943"/>
      <c r="EQ73" s="1943"/>
      <c r="ER73" s="83"/>
      <c r="ES73" s="83"/>
      <c r="ET73" s="83"/>
      <c r="EU73" s="83"/>
      <c r="EV73" s="1966"/>
      <c r="EW73" s="1966"/>
      <c r="EX73" s="1966"/>
      <c r="EY73" s="1973"/>
      <c r="EZ73" s="1973"/>
      <c r="FA73" s="1973"/>
      <c r="FB73" s="1973"/>
      <c r="FC73" s="2015"/>
      <c r="FD73" s="2015"/>
      <c r="FE73" s="2015"/>
      <c r="FF73" s="2022"/>
      <c r="FG73" s="2022"/>
      <c r="FH73" s="2022"/>
      <c r="FI73" s="2022"/>
      <c r="FJ73" s="2057"/>
      <c r="FK73" s="2057"/>
      <c r="FL73" s="2057"/>
      <c r="FM73" s="2057"/>
      <c r="FN73" s="2064"/>
      <c r="FO73" s="2064"/>
      <c r="FP73" s="2064"/>
      <c r="FQ73" s="2088"/>
      <c r="FR73" s="2088"/>
      <c r="FS73" s="2088"/>
      <c r="FT73" s="2095"/>
      <c r="FU73" s="2095"/>
      <c r="FV73" s="2095"/>
      <c r="FW73" s="2095"/>
      <c r="FX73" s="2144"/>
      <c r="FY73" s="2144"/>
      <c r="FZ73" s="2144"/>
      <c r="GA73" s="2151"/>
      <c r="GB73" s="2151"/>
      <c r="GC73" s="2151"/>
      <c r="GD73" s="2151"/>
      <c r="GE73" s="2187"/>
      <c r="GF73" s="2187"/>
      <c r="GG73" s="2187"/>
      <c r="GH73" s="2194"/>
      <c r="GI73" s="2194"/>
      <c r="GJ73" s="2194"/>
      <c r="GK73" s="2194"/>
      <c r="GL73" s="2230"/>
      <c r="GM73" s="2230"/>
      <c r="GN73" s="2230"/>
      <c r="GO73" s="2237"/>
      <c r="GP73" s="2237"/>
      <c r="GQ73" s="2237"/>
      <c r="GR73" s="2237"/>
      <c r="GS73" s="2256"/>
      <c r="GT73" s="2256"/>
      <c r="GU73" s="2256"/>
      <c r="GV73" s="2256"/>
      <c r="GW73" s="2256"/>
      <c r="GX73" s="2256"/>
      <c r="GY73"/>
      <c r="GZ73" s="2276"/>
      <c r="HA73" s="2276"/>
      <c r="HB73" s="2276"/>
      <c r="HC73" s="2300"/>
      <c r="HD73" s="2300"/>
      <c r="HE73" s="2300"/>
      <c r="HF73" s="2300"/>
    </row>
    <row r="74" spans="1:214" x14ac:dyDescent="0.25">
      <c r="A74" s="423">
        <f t="shared" si="72"/>
        <v>73</v>
      </c>
      <c r="B74" s="77">
        <f>B.Diario!B74</f>
        <v>0</v>
      </c>
      <c r="C74" s="66"/>
      <c r="D74" s="66"/>
      <c r="E74" s="438">
        <v>100</v>
      </c>
      <c r="F74" s="438">
        <v>100</v>
      </c>
      <c r="G74" s="438">
        <v>100</v>
      </c>
      <c r="H74" s="438">
        <v>100</v>
      </c>
      <c r="I74" s="438">
        <v>100</v>
      </c>
      <c r="J74" s="438">
        <v>100</v>
      </c>
      <c r="K74" s="438">
        <v>100</v>
      </c>
      <c r="L74" s="443">
        <v>100</v>
      </c>
      <c r="M74" s="85">
        <v>100</v>
      </c>
      <c r="N74" s="466">
        <v>100</v>
      </c>
      <c r="O74" s="479">
        <v>100</v>
      </c>
      <c r="P74" s="512">
        <v>100</v>
      </c>
      <c r="Q74" s="85">
        <v>100</v>
      </c>
      <c r="R74" s="544">
        <v>100</v>
      </c>
      <c r="S74" s="586">
        <v>100</v>
      </c>
      <c r="T74" s="276">
        <v>100</v>
      </c>
      <c r="U74" s="598">
        <v>100</v>
      </c>
      <c r="V74" s="276">
        <v>100</v>
      </c>
      <c r="W74" s="626">
        <v>100</v>
      </c>
      <c r="X74" s="632">
        <v>100</v>
      </c>
      <c r="Y74" s="638">
        <v>100</v>
      </c>
      <c r="Z74" s="674">
        <v>100</v>
      </c>
      <c r="AA74" s="650">
        <v>100</v>
      </c>
      <c r="AB74" s="702">
        <v>100</v>
      </c>
      <c r="AC74" s="715">
        <v>100</v>
      </c>
      <c r="AD74" s="737">
        <v>100</v>
      </c>
      <c r="AE74" s="744">
        <v>100</v>
      </c>
      <c r="AF74" s="751">
        <v>100</v>
      </c>
      <c r="AG74" s="299">
        <v>100</v>
      </c>
      <c r="AH74" s="781">
        <v>100</v>
      </c>
      <c r="AI74" s="794">
        <v>100</v>
      </c>
      <c r="AJ74" s="299">
        <v>100</v>
      </c>
      <c r="AK74" s="834">
        <v>100</v>
      </c>
      <c r="AL74" s="834">
        <v>100</v>
      </c>
      <c r="AM74" s="793">
        <v>100</v>
      </c>
      <c r="AN74" s="299">
        <v>100</v>
      </c>
      <c r="AO74" s="877">
        <v>100</v>
      </c>
      <c r="AP74" s="877">
        <v>100</v>
      </c>
      <c r="AQ74" s="299">
        <v>100</v>
      </c>
      <c r="AR74" s="884">
        <v>100</v>
      </c>
      <c r="AS74" s="898">
        <v>100</v>
      </c>
      <c r="AT74" s="911">
        <v>100</v>
      </c>
      <c r="AU74" s="942">
        <v>100</v>
      </c>
      <c r="AV74" s="956">
        <v>100</v>
      </c>
      <c r="AW74" s="85">
        <v>100</v>
      </c>
      <c r="AX74" s="1012">
        <v>100</v>
      </c>
      <c r="AY74" s="1019">
        <v>100</v>
      </c>
      <c r="AZ74" s="1040">
        <v>100</v>
      </c>
      <c r="BA74" s="1054">
        <v>100</v>
      </c>
      <c r="BB74" s="1102">
        <v>100</v>
      </c>
      <c r="BC74" s="1108">
        <v>100</v>
      </c>
      <c r="BD74" s="1114">
        <v>100</v>
      </c>
      <c r="BE74" s="1149">
        <v>100</v>
      </c>
      <c r="BF74" s="1156">
        <v>100</v>
      </c>
      <c r="BG74" s="83">
        <v>100</v>
      </c>
      <c r="BH74" s="1171">
        <v>100</v>
      </c>
      <c r="BI74" s="1202">
        <v>100</v>
      </c>
      <c r="BJ74" s="1202">
        <v>100</v>
      </c>
      <c r="BK74" s="1202">
        <v>100</v>
      </c>
      <c r="BL74" s="1202">
        <v>100</v>
      </c>
      <c r="BM74" s="1202">
        <v>100</v>
      </c>
      <c r="BN74" s="1202">
        <v>100</v>
      </c>
      <c r="BO74" s="1202">
        <v>100</v>
      </c>
      <c r="BP74" s="1243">
        <v>100</v>
      </c>
      <c r="BQ74" s="1243">
        <v>100</v>
      </c>
      <c r="BR74" s="1243">
        <v>100</v>
      </c>
      <c r="BS74" s="1243">
        <v>100</v>
      </c>
      <c r="BT74" s="1243">
        <v>100</v>
      </c>
      <c r="BU74" s="1243">
        <v>100</v>
      </c>
      <c r="BV74" s="1243">
        <v>100</v>
      </c>
      <c r="BW74" s="1298">
        <v>100</v>
      </c>
      <c r="BX74" s="83">
        <v>100</v>
      </c>
      <c r="BY74" s="83">
        <v>100</v>
      </c>
      <c r="BZ74" s="83">
        <v>100</v>
      </c>
      <c r="CA74" s="83">
        <v>100</v>
      </c>
      <c r="CB74" s="83">
        <v>100</v>
      </c>
      <c r="CC74" s="1308">
        <v>100</v>
      </c>
      <c r="CD74" s="1378">
        <v>100</v>
      </c>
      <c r="CE74" s="1391">
        <v>100</v>
      </c>
      <c r="CF74" s="1405">
        <v>100</v>
      </c>
      <c r="CG74" s="1419">
        <v>100</v>
      </c>
      <c r="CH74" s="1433">
        <v>100</v>
      </c>
      <c r="CI74" s="1447">
        <v>100</v>
      </c>
      <c r="CJ74" s="1461">
        <v>100</v>
      </c>
      <c r="CK74" s="1486">
        <v>100</v>
      </c>
      <c r="CL74" s="1486">
        <v>100</v>
      </c>
      <c r="CM74" s="1486">
        <v>100</v>
      </c>
      <c r="CN74" s="1501">
        <v>100</v>
      </c>
      <c r="CO74" s="1508">
        <v>100</v>
      </c>
      <c r="CP74" s="1515">
        <v>100</v>
      </c>
      <c r="CQ74" s="1529">
        <v>100</v>
      </c>
      <c r="CR74" s="1565">
        <v>100</v>
      </c>
      <c r="CS74" s="1580">
        <v>100</v>
      </c>
      <c r="CT74" s="1580">
        <v>100</v>
      </c>
      <c r="CU74" s="1580">
        <v>100</v>
      </c>
      <c r="CV74" s="1615">
        <v>100</v>
      </c>
      <c r="CW74" s="1608">
        <v>100</v>
      </c>
      <c r="CX74" s="1608">
        <v>100</v>
      </c>
      <c r="CY74" s="1629">
        <v>100</v>
      </c>
      <c r="CZ74" s="1629">
        <v>100</v>
      </c>
      <c r="DA74" s="1629">
        <v>100</v>
      </c>
      <c r="DB74" s="1629">
        <v>100</v>
      </c>
      <c r="DC74" s="1629">
        <v>100</v>
      </c>
      <c r="DD74" s="1629">
        <v>100</v>
      </c>
      <c r="DE74" s="1658">
        <v>100</v>
      </c>
      <c r="DF74" s="1687">
        <v>100</v>
      </c>
      <c r="DG74" s="1687">
        <v>100</v>
      </c>
      <c r="DH74" s="1687">
        <v>100</v>
      </c>
      <c r="DI74" s="1694">
        <v>100</v>
      </c>
      <c r="DJ74" s="1694">
        <v>100</v>
      </c>
      <c r="DK74" s="1694">
        <v>100</v>
      </c>
      <c r="DL74" s="1694">
        <v>100</v>
      </c>
      <c r="DM74" s="299">
        <v>100</v>
      </c>
      <c r="DN74" s="299">
        <v>100</v>
      </c>
      <c r="DO74" s="299">
        <v>100</v>
      </c>
      <c r="DP74" s="299">
        <v>100</v>
      </c>
      <c r="DQ74" s="1795">
        <v>100</v>
      </c>
      <c r="DR74" s="1795">
        <v>100</v>
      </c>
      <c r="DS74" s="1795">
        <v>100</v>
      </c>
      <c r="DT74" s="1795">
        <v>100</v>
      </c>
      <c r="DU74" s="1795">
        <v>100</v>
      </c>
      <c r="DV74" s="1795">
        <v>100</v>
      </c>
      <c r="DW74" s="1802">
        <v>100</v>
      </c>
      <c r="DX74" s="1802">
        <v>100</v>
      </c>
      <c r="DY74" s="1802">
        <v>100</v>
      </c>
      <c r="DZ74" s="1802">
        <v>100</v>
      </c>
      <c r="EA74" s="83">
        <v>100</v>
      </c>
      <c r="EB74" s="83">
        <v>100</v>
      </c>
      <c r="EC74" s="83">
        <v>100</v>
      </c>
      <c r="ED74" s="83">
        <v>100</v>
      </c>
      <c r="EE74" s="83">
        <v>100</v>
      </c>
      <c r="EF74" s="83">
        <v>100</v>
      </c>
      <c r="EG74" s="1823">
        <v>100</v>
      </c>
      <c r="EH74" s="1891">
        <v>100</v>
      </c>
      <c r="EI74" s="1891">
        <v>100</v>
      </c>
      <c r="EJ74" s="1891">
        <v>100</v>
      </c>
      <c r="EK74" s="1898">
        <v>100</v>
      </c>
      <c r="EL74" s="1898">
        <v>100</v>
      </c>
      <c r="EM74" s="1898">
        <v>100</v>
      </c>
      <c r="EN74" s="1898">
        <v>100</v>
      </c>
      <c r="EO74" s="1938">
        <v>100</v>
      </c>
      <c r="EP74" s="1945">
        <v>100</v>
      </c>
      <c r="EQ74" s="1945">
        <v>100</v>
      </c>
      <c r="ER74" s="83">
        <v>100</v>
      </c>
      <c r="ES74" s="83">
        <v>100</v>
      </c>
      <c r="ET74" s="83">
        <v>100</v>
      </c>
      <c r="EU74" s="83">
        <v>100</v>
      </c>
      <c r="EV74" s="1968">
        <v>100</v>
      </c>
      <c r="EW74" s="1968">
        <v>100</v>
      </c>
      <c r="EX74" s="1968">
        <v>100</v>
      </c>
      <c r="EY74" s="1975">
        <v>100</v>
      </c>
      <c r="EZ74" s="1975">
        <v>100</v>
      </c>
      <c r="FA74" s="1975">
        <v>100</v>
      </c>
      <c r="FB74" s="1975">
        <v>100</v>
      </c>
      <c r="FC74" s="2017">
        <v>100</v>
      </c>
      <c r="FD74" s="2017">
        <v>100</v>
      </c>
      <c r="FE74" s="2017">
        <v>100</v>
      </c>
      <c r="FF74" s="2025">
        <v>100</v>
      </c>
      <c r="FG74" s="2025">
        <v>100</v>
      </c>
      <c r="FH74" s="2025">
        <v>100</v>
      </c>
      <c r="FI74" s="2025">
        <v>100</v>
      </c>
      <c r="FJ74" s="2059">
        <v>100</v>
      </c>
      <c r="FK74" s="2059">
        <v>100</v>
      </c>
      <c r="FL74" s="2059">
        <v>100</v>
      </c>
      <c r="FM74" s="2059">
        <v>100</v>
      </c>
      <c r="FN74" s="2066">
        <v>100</v>
      </c>
      <c r="FO74" s="2066">
        <v>100</v>
      </c>
      <c r="FP74" s="2066">
        <v>100</v>
      </c>
      <c r="FQ74" s="2090">
        <v>100</v>
      </c>
      <c r="FR74" s="2090">
        <v>100</v>
      </c>
      <c r="FS74" s="2090">
        <v>100</v>
      </c>
      <c r="FT74" s="2097">
        <v>100</v>
      </c>
      <c r="FU74" s="2097">
        <v>100</v>
      </c>
      <c r="FV74" s="2097">
        <v>100</v>
      </c>
      <c r="FW74" s="2097">
        <v>100</v>
      </c>
      <c r="FX74" s="2146">
        <v>100</v>
      </c>
      <c r="FY74" s="2146">
        <v>100</v>
      </c>
      <c r="FZ74" s="2146">
        <v>100</v>
      </c>
      <c r="GA74" s="2153">
        <v>100</v>
      </c>
      <c r="GB74" s="2153">
        <v>100</v>
      </c>
      <c r="GC74" s="2153">
        <v>100</v>
      </c>
      <c r="GD74" s="2153">
        <v>100</v>
      </c>
      <c r="GE74" s="2189">
        <v>100</v>
      </c>
      <c r="GF74" s="2189">
        <v>100</v>
      </c>
      <c r="GG74" s="2189">
        <v>100</v>
      </c>
      <c r="GH74" s="2196">
        <v>100</v>
      </c>
      <c r="GI74" s="2196">
        <v>100</v>
      </c>
      <c r="GJ74" s="2196">
        <v>100</v>
      </c>
      <c r="GK74" s="2196">
        <v>100</v>
      </c>
      <c r="GL74" s="2232">
        <v>100</v>
      </c>
      <c r="GM74" s="2232">
        <v>100</v>
      </c>
      <c r="GN74" s="2232">
        <v>100</v>
      </c>
      <c r="GO74" s="2239">
        <v>100</v>
      </c>
      <c r="GP74" s="2239">
        <v>100</v>
      </c>
      <c r="GQ74" s="2239">
        <v>100</v>
      </c>
      <c r="GR74" s="2239">
        <v>100</v>
      </c>
      <c r="GS74" s="2258">
        <v>100</v>
      </c>
      <c r="GT74" s="2258">
        <v>100</v>
      </c>
      <c r="GU74" s="2258">
        <v>100</v>
      </c>
      <c r="GV74" s="2258">
        <v>100</v>
      </c>
      <c r="GW74" s="2258">
        <v>100</v>
      </c>
      <c r="GX74" s="2258">
        <v>100</v>
      </c>
      <c r="GY74" s="299">
        <v>100</v>
      </c>
      <c r="GZ74" s="2278">
        <v>100</v>
      </c>
      <c r="HA74" s="2278">
        <v>100</v>
      </c>
      <c r="HB74" s="2278">
        <v>100</v>
      </c>
      <c r="HC74" s="2302">
        <v>100</v>
      </c>
      <c r="HD74" s="2302">
        <v>100</v>
      </c>
      <c r="HE74" s="2302">
        <v>100</v>
      </c>
      <c r="HF74" s="2302">
        <v>100</v>
      </c>
    </row>
    <row r="75" spans="1:214" x14ac:dyDescent="0.25">
      <c r="A75" s="423">
        <f t="shared" si="72"/>
        <v>74</v>
      </c>
      <c r="B75" s="77">
        <f>B.Diario!B75</f>
        <v>0</v>
      </c>
      <c r="C75" s="66"/>
      <c r="D75" s="66"/>
      <c r="E75" s="438">
        <v>2.74</v>
      </c>
      <c r="F75" s="438">
        <v>2.1059999999999999</v>
      </c>
      <c r="G75" s="438">
        <v>1.9930000000000001</v>
      </c>
      <c r="H75" s="438">
        <v>1.964</v>
      </c>
      <c r="I75" s="438">
        <v>1.8759999999999999</v>
      </c>
      <c r="J75" s="438">
        <v>1.7929999999999999</v>
      </c>
      <c r="K75" s="438">
        <v>1.7190000000000001</v>
      </c>
      <c r="L75" s="442">
        <v>1.7290000000000001</v>
      </c>
      <c r="M75" s="85">
        <v>1.712</v>
      </c>
      <c r="N75" s="465">
        <v>1.694</v>
      </c>
      <c r="O75" s="478">
        <v>1.71</v>
      </c>
      <c r="P75" s="512">
        <v>1.726</v>
      </c>
      <c r="Q75" s="85">
        <v>1.7529999999999999</v>
      </c>
      <c r="R75" s="543">
        <v>1.7949999999999999</v>
      </c>
      <c r="S75" s="585">
        <v>1.792</v>
      </c>
      <c r="T75" s="276">
        <v>1.792</v>
      </c>
      <c r="U75" s="597">
        <v>1.792</v>
      </c>
      <c r="V75" s="276">
        <v>1.8149999999999999</v>
      </c>
      <c r="W75" s="625">
        <v>1.8149999999999999</v>
      </c>
      <c r="X75" s="631">
        <v>1.8120000000000001</v>
      </c>
      <c r="Y75" s="637">
        <v>1.8049999999999999</v>
      </c>
      <c r="Z75" s="673">
        <v>1.8109999999999999</v>
      </c>
      <c r="AA75" s="649">
        <v>1.847</v>
      </c>
      <c r="AB75" s="701">
        <v>1.891</v>
      </c>
      <c r="AC75" s="714">
        <v>1.909</v>
      </c>
      <c r="AD75" s="736">
        <v>1.9450000000000001</v>
      </c>
      <c r="AE75" s="743">
        <v>1.9590000000000001</v>
      </c>
      <c r="AF75" s="750">
        <v>1.9770000000000001</v>
      </c>
      <c r="AG75" s="772">
        <v>1.996</v>
      </c>
      <c r="AH75" s="780">
        <v>1.996</v>
      </c>
      <c r="AI75" s="793">
        <v>1.996</v>
      </c>
      <c r="AJ75" s="772">
        <v>1.978</v>
      </c>
      <c r="AK75" s="833">
        <v>1.978</v>
      </c>
      <c r="AL75" s="833">
        <v>1.978</v>
      </c>
      <c r="AM75" s="793">
        <v>1.9770000000000001</v>
      </c>
      <c r="AN75" s="772">
        <v>1.978</v>
      </c>
      <c r="AO75" s="876">
        <v>1.9610000000000001</v>
      </c>
      <c r="AP75" s="876">
        <v>1.964</v>
      </c>
      <c r="AQ75" s="772">
        <v>2.004</v>
      </c>
      <c r="AR75" s="883">
        <v>2.004</v>
      </c>
      <c r="AS75" s="897">
        <v>2.004</v>
      </c>
      <c r="AT75" s="910">
        <v>2.004</v>
      </c>
      <c r="AU75" s="941">
        <v>1.9850000000000001</v>
      </c>
      <c r="AV75" s="955">
        <v>1.986</v>
      </c>
      <c r="AW75" s="85">
        <v>1.9970000000000001</v>
      </c>
      <c r="AX75" s="1011">
        <v>1.998</v>
      </c>
      <c r="AY75" s="1018">
        <v>1.9970000000000001</v>
      </c>
      <c r="AZ75" s="1039">
        <v>1.996</v>
      </c>
      <c r="BA75" s="1053">
        <v>1.996</v>
      </c>
      <c r="BB75" s="1101">
        <v>1.996</v>
      </c>
      <c r="BC75" s="1107">
        <v>1.996</v>
      </c>
      <c r="BD75" s="1113">
        <v>1.996</v>
      </c>
      <c r="BE75" s="1148">
        <v>1.996</v>
      </c>
      <c r="BF75" s="1155">
        <v>1.996</v>
      </c>
      <c r="BG75" s="83">
        <v>1.996</v>
      </c>
      <c r="BH75" s="1170">
        <v>1.9970000000000001</v>
      </c>
      <c r="BI75" s="1201">
        <v>1.9790000000000001</v>
      </c>
      <c r="BJ75" s="1201">
        <v>1.98</v>
      </c>
      <c r="BK75" s="1201">
        <v>1.9870000000000001</v>
      </c>
      <c r="BL75" s="1201">
        <v>1.9790000000000001</v>
      </c>
      <c r="BM75" s="1201">
        <v>1.9590000000000001</v>
      </c>
      <c r="BN75" s="1201">
        <v>1.9590000000000001</v>
      </c>
      <c r="BO75" s="1201">
        <v>1.968</v>
      </c>
      <c r="BP75" s="1242">
        <v>1.968</v>
      </c>
      <c r="BQ75" s="1242">
        <v>1.9670000000000001</v>
      </c>
      <c r="BR75" s="1242">
        <v>1.9730000000000001</v>
      </c>
      <c r="BS75" s="1242">
        <v>1.99</v>
      </c>
      <c r="BT75" s="1242">
        <v>1.9870000000000001</v>
      </c>
      <c r="BU75" s="1242">
        <v>1.986</v>
      </c>
      <c r="BV75" s="1242">
        <v>1.9730000000000001</v>
      </c>
      <c r="BW75" s="1297">
        <v>1.972</v>
      </c>
      <c r="BX75" s="83">
        <v>1.972</v>
      </c>
      <c r="BY75" s="83">
        <v>1.9710000000000001</v>
      </c>
      <c r="BZ75" s="83">
        <v>1.98</v>
      </c>
      <c r="CA75" s="83">
        <v>1.982</v>
      </c>
      <c r="CB75" s="83">
        <v>1.9770000000000001</v>
      </c>
      <c r="CC75" s="1307">
        <v>1.9610000000000001</v>
      </c>
      <c r="CD75" s="1377">
        <v>1.9630000000000001</v>
      </c>
      <c r="CE75" s="1390">
        <v>1.964</v>
      </c>
      <c r="CF75" s="1404">
        <v>1.984</v>
      </c>
      <c r="CG75" s="1418">
        <v>1.9930000000000001</v>
      </c>
      <c r="CH75" s="1432">
        <v>1.992</v>
      </c>
      <c r="CI75" s="1446">
        <v>1.9930000000000001</v>
      </c>
      <c r="CJ75" s="1460">
        <v>1.994</v>
      </c>
      <c r="CK75" s="1485">
        <v>1.9770000000000001</v>
      </c>
      <c r="CL75" s="1485">
        <v>1.978</v>
      </c>
      <c r="CM75" s="1485">
        <v>1.9790000000000001</v>
      </c>
      <c r="CN75" s="1500">
        <v>1.978</v>
      </c>
      <c r="CO75" s="1507">
        <v>1.9610000000000001</v>
      </c>
      <c r="CP75" s="1514">
        <v>1.96</v>
      </c>
      <c r="CQ75" s="1528">
        <v>1.96</v>
      </c>
      <c r="CR75" s="1564">
        <v>1.958</v>
      </c>
      <c r="CS75" s="1579">
        <v>1.9570000000000001</v>
      </c>
      <c r="CT75" s="1579">
        <v>1.9630000000000001</v>
      </c>
      <c r="CU75" s="1579">
        <v>1.9610000000000001</v>
      </c>
      <c r="CV75" s="1614">
        <v>1.9610000000000001</v>
      </c>
      <c r="CW75" s="1607">
        <v>1.9610000000000001</v>
      </c>
      <c r="CX75" s="1607">
        <v>1.9610000000000001</v>
      </c>
      <c r="CY75" s="1628">
        <v>1.962</v>
      </c>
      <c r="CZ75" s="1628">
        <v>1.962</v>
      </c>
      <c r="DA75" s="1628">
        <v>1.962</v>
      </c>
      <c r="DB75" s="1628">
        <v>1.9550000000000001</v>
      </c>
      <c r="DC75" s="1628">
        <v>1.9630000000000001</v>
      </c>
      <c r="DD75" s="1628">
        <v>1.962</v>
      </c>
      <c r="DE75" s="1657">
        <v>1.96</v>
      </c>
      <c r="DF75" s="1686">
        <v>1.9390000000000001</v>
      </c>
      <c r="DG75" s="1686">
        <v>1.9359999999999999</v>
      </c>
      <c r="DH75" s="1686">
        <v>1.9339999999999999</v>
      </c>
      <c r="DI75" s="1693">
        <v>1.9330000000000001</v>
      </c>
      <c r="DJ75" s="1693">
        <v>1.931</v>
      </c>
      <c r="DK75" s="1693">
        <v>1.93</v>
      </c>
      <c r="DL75" s="1693">
        <v>1.929</v>
      </c>
      <c r="DM75" s="772">
        <v>1.929</v>
      </c>
      <c r="DN75" s="772">
        <v>1.9359999999999999</v>
      </c>
      <c r="DO75" s="772">
        <v>1.9530000000000001</v>
      </c>
      <c r="DP75" s="772">
        <v>1.952</v>
      </c>
      <c r="DQ75" s="1794">
        <v>1.9390000000000001</v>
      </c>
      <c r="DR75" s="1794">
        <v>1.958</v>
      </c>
      <c r="DS75" s="1794">
        <v>1.9390000000000001</v>
      </c>
      <c r="DT75" s="1794">
        <v>1.946</v>
      </c>
      <c r="DU75" s="1794">
        <v>1.964</v>
      </c>
      <c r="DV75" s="1794">
        <v>1.9630000000000001</v>
      </c>
      <c r="DW75" s="1801">
        <v>1.9430000000000001</v>
      </c>
      <c r="DX75" s="1801">
        <v>1.9419999999999999</v>
      </c>
      <c r="DY75" s="1801">
        <v>1.9410000000000001</v>
      </c>
      <c r="DZ75" s="1801">
        <v>1.94</v>
      </c>
      <c r="EA75" s="83">
        <v>1.9410000000000001</v>
      </c>
      <c r="EB75" s="83">
        <v>1.9410000000000001</v>
      </c>
      <c r="EC75" s="83">
        <v>1.9470000000000001</v>
      </c>
      <c r="ED75" s="83">
        <v>1.9470000000000001</v>
      </c>
      <c r="EE75" s="83">
        <v>1.948</v>
      </c>
      <c r="EF75" s="83">
        <v>1.948</v>
      </c>
      <c r="EG75" s="1822">
        <v>1.948</v>
      </c>
      <c r="EH75" s="1890">
        <v>1.948</v>
      </c>
      <c r="EI75" s="1890">
        <v>1.948</v>
      </c>
      <c r="EJ75" s="1890">
        <v>1.9470000000000001</v>
      </c>
      <c r="EK75" s="1897">
        <v>1.9470000000000001</v>
      </c>
      <c r="EL75" s="1897">
        <v>1.9279999999999999</v>
      </c>
      <c r="EM75" s="1897">
        <v>1.9350000000000001</v>
      </c>
      <c r="EN75" s="1897">
        <v>1.9339999999999999</v>
      </c>
      <c r="EO75" s="1937">
        <v>1.9339999999999999</v>
      </c>
      <c r="EP75" s="1944">
        <v>1.9339999999999999</v>
      </c>
      <c r="EQ75" s="1944">
        <v>1.9339999999999999</v>
      </c>
      <c r="ER75" s="83">
        <v>1.9330000000000001</v>
      </c>
      <c r="ES75" s="83">
        <v>1.9330000000000001</v>
      </c>
      <c r="ET75" s="83">
        <v>1.9330000000000001</v>
      </c>
      <c r="EU75" s="83">
        <v>1.9330000000000001</v>
      </c>
      <c r="EV75" s="1967">
        <v>1.9330000000000001</v>
      </c>
      <c r="EW75" s="1967">
        <v>1.9330000000000001</v>
      </c>
      <c r="EX75" s="1967">
        <v>1.9330000000000001</v>
      </c>
      <c r="EY75" s="1974">
        <v>1.9319999999999999</v>
      </c>
      <c r="EZ75" s="1974">
        <v>1.9319999999999999</v>
      </c>
      <c r="FA75" s="1974">
        <v>1.9390000000000001</v>
      </c>
      <c r="FB75" s="1974">
        <v>1.919</v>
      </c>
      <c r="FC75" s="2016">
        <v>1.919</v>
      </c>
      <c r="FD75" s="2016">
        <v>1.919</v>
      </c>
      <c r="FE75" s="2016">
        <v>1.9179999999999999</v>
      </c>
      <c r="FF75" s="2024">
        <v>1.9370000000000001</v>
      </c>
      <c r="FG75" s="2024">
        <v>1.9450000000000001</v>
      </c>
      <c r="FH75" s="2024">
        <v>1.9450000000000001</v>
      </c>
      <c r="FI75" s="2024">
        <v>1.9450000000000001</v>
      </c>
      <c r="FJ75" s="2058">
        <v>1.946</v>
      </c>
      <c r="FK75" s="2058">
        <v>1.946</v>
      </c>
      <c r="FL75" s="2058">
        <v>1.946</v>
      </c>
      <c r="FM75" s="2058">
        <v>1.954</v>
      </c>
      <c r="FN75" s="2065">
        <v>1.954</v>
      </c>
      <c r="FO75" s="2065">
        <v>1.954</v>
      </c>
      <c r="FP75" s="2065">
        <v>1.954</v>
      </c>
      <c r="FQ75" s="2089">
        <v>1.9530000000000001</v>
      </c>
      <c r="FR75" s="2089">
        <v>1.9319999999999999</v>
      </c>
      <c r="FS75" s="2089">
        <v>1.931</v>
      </c>
      <c r="FT75" s="2096">
        <v>1.9379999999999999</v>
      </c>
      <c r="FU75" s="2096">
        <v>1.9370000000000001</v>
      </c>
      <c r="FV75" s="2096">
        <v>1.9359999999999999</v>
      </c>
      <c r="FW75" s="2096">
        <v>1.9350000000000001</v>
      </c>
      <c r="FX75" s="2145">
        <v>1.9350000000000001</v>
      </c>
      <c r="FY75" s="2145">
        <v>1.9359999999999999</v>
      </c>
      <c r="FZ75" s="2145">
        <v>1.9359999999999999</v>
      </c>
      <c r="GA75" s="2152">
        <v>1.9359999999999999</v>
      </c>
      <c r="GB75" s="2152">
        <v>1.9359999999999999</v>
      </c>
      <c r="GC75" s="2152">
        <v>1.9430000000000001</v>
      </c>
      <c r="GD75" s="2152">
        <v>1.9430000000000001</v>
      </c>
      <c r="GE75" s="2188">
        <v>1.9419999999999999</v>
      </c>
      <c r="GF75" s="2188">
        <v>1.9410000000000001</v>
      </c>
      <c r="GG75" s="2188">
        <v>1.94</v>
      </c>
      <c r="GH75" s="2195">
        <v>1.94</v>
      </c>
      <c r="GI75" s="2195">
        <v>1.9470000000000001</v>
      </c>
      <c r="GJ75" s="2195">
        <v>1.946</v>
      </c>
      <c r="GK75" s="2195">
        <v>1.9450000000000001</v>
      </c>
      <c r="GL75" s="2231">
        <v>1.944</v>
      </c>
      <c r="GM75" s="2231">
        <v>1.9430000000000001</v>
      </c>
      <c r="GN75" s="2231">
        <v>1.9490000000000001</v>
      </c>
      <c r="GO75" s="2238">
        <v>1.9490000000000001</v>
      </c>
      <c r="GP75" s="2238">
        <v>1.9490000000000001</v>
      </c>
      <c r="GQ75" s="2238">
        <v>1.948</v>
      </c>
      <c r="GR75" s="2238">
        <v>1.9470000000000001</v>
      </c>
      <c r="GS75" s="2257">
        <v>1.946</v>
      </c>
      <c r="GT75" s="2257">
        <v>1.946</v>
      </c>
      <c r="GU75" s="2257">
        <v>1.9530000000000001</v>
      </c>
      <c r="GV75" s="2257">
        <v>1.9530000000000001</v>
      </c>
      <c r="GW75" s="2257">
        <v>1.952</v>
      </c>
      <c r="GX75" s="2257">
        <v>1.9510000000000001</v>
      </c>
      <c r="GY75" s="772">
        <v>1.95</v>
      </c>
      <c r="GZ75" s="2277">
        <v>1.948</v>
      </c>
      <c r="HA75" s="2277">
        <v>1.9470000000000001</v>
      </c>
      <c r="HB75" s="2277">
        <v>1.9470000000000001</v>
      </c>
      <c r="HC75" s="2301">
        <v>1.9470000000000001</v>
      </c>
      <c r="HD75" s="2301">
        <v>1.9470000000000001</v>
      </c>
      <c r="HE75" s="2301">
        <v>1.9470000000000001</v>
      </c>
      <c r="HF75" s="2301">
        <v>1.9470000000000001</v>
      </c>
    </row>
    <row r="76" spans="1:214" x14ac:dyDescent="0.25">
      <c r="A76" s="423">
        <f t="shared" si="72"/>
        <v>75</v>
      </c>
      <c r="B76" s="77">
        <f>B.Diario!B76</f>
        <v>0</v>
      </c>
      <c r="C76" s="66"/>
      <c r="D76" s="66"/>
      <c r="E76" s="438">
        <v>0</v>
      </c>
      <c r="F76" s="438">
        <v>0</v>
      </c>
      <c r="G76" s="438">
        <v>5.0000000000000001E-3</v>
      </c>
      <c r="H76" s="438">
        <v>8.0000000000000002E-3</v>
      </c>
      <c r="I76" s="438">
        <v>0.01</v>
      </c>
      <c r="J76" s="438">
        <v>1.0999999999999999E-2</v>
      </c>
      <c r="K76" s="438">
        <v>1.0999999999999999E-2</v>
      </c>
      <c r="L76" s="442">
        <v>1.2E-2</v>
      </c>
      <c r="M76" s="85">
        <v>1.2999999999999999E-2</v>
      </c>
      <c r="N76" s="465">
        <v>1.2999999999999999E-2</v>
      </c>
      <c r="O76" s="478">
        <v>1.2E-2</v>
      </c>
      <c r="P76" s="512">
        <v>1.2E-2</v>
      </c>
      <c r="Q76" s="85">
        <v>1.2E-2</v>
      </c>
      <c r="R76" s="543">
        <v>1.2E-2</v>
      </c>
      <c r="S76" s="585">
        <v>1.2E-2</v>
      </c>
      <c r="T76" s="276">
        <v>1.2E-2</v>
      </c>
      <c r="U76" s="597">
        <v>1.2E-2</v>
      </c>
      <c r="V76" s="276">
        <v>1.2E-2</v>
      </c>
      <c r="W76" s="625">
        <v>1.2999999999999999E-2</v>
      </c>
      <c r="X76" s="631">
        <v>1.4999999999999999E-2</v>
      </c>
      <c r="Y76" s="637">
        <v>1.4999999999999999E-2</v>
      </c>
      <c r="Z76" s="673">
        <v>1.6E-2</v>
      </c>
      <c r="AA76" s="649">
        <v>1.4999999999999999E-2</v>
      </c>
      <c r="AB76" s="701">
        <v>1.4999999999999999E-2</v>
      </c>
      <c r="AC76" s="714">
        <v>1.4999999999999999E-2</v>
      </c>
      <c r="AD76" s="736">
        <v>1.4999999999999999E-2</v>
      </c>
      <c r="AE76" s="743">
        <v>1.4999999999999999E-2</v>
      </c>
      <c r="AF76" s="750">
        <v>1.4999999999999999E-2</v>
      </c>
      <c r="AG76" s="772">
        <v>1.4999999999999999E-2</v>
      </c>
      <c r="AH76" s="780">
        <v>1.4999999999999999E-2</v>
      </c>
      <c r="AI76" s="793">
        <v>1.4999999999999999E-2</v>
      </c>
      <c r="AJ76" s="772">
        <v>1.4999999999999999E-2</v>
      </c>
      <c r="AK76" s="833">
        <v>1.4999999999999999E-2</v>
      </c>
      <c r="AL76" s="833">
        <v>1.4999999999999999E-2</v>
      </c>
      <c r="AM76" s="793">
        <v>1.4E-2</v>
      </c>
      <c r="AN76" s="772">
        <v>1.4E-2</v>
      </c>
      <c r="AO76" s="876">
        <v>1.4E-2</v>
      </c>
      <c r="AP76" s="876">
        <v>1.4E-2</v>
      </c>
      <c r="AQ76" s="772">
        <v>1.4E-2</v>
      </c>
      <c r="AR76" s="883">
        <v>1.4E-2</v>
      </c>
      <c r="AS76" s="897">
        <v>1.4E-2</v>
      </c>
      <c r="AT76" s="910">
        <v>1.4E-2</v>
      </c>
      <c r="AU76" s="941">
        <v>1.4E-2</v>
      </c>
      <c r="AV76" s="955">
        <v>1.4E-2</v>
      </c>
      <c r="AW76" s="85">
        <v>1.4E-2</v>
      </c>
      <c r="AX76" s="1011">
        <v>1.4E-2</v>
      </c>
      <c r="AY76" s="1018">
        <v>1.4E-2</v>
      </c>
      <c r="AZ76" s="1039">
        <v>1.4E-2</v>
      </c>
      <c r="BA76" s="1053">
        <v>1.4E-2</v>
      </c>
      <c r="BB76" s="1101">
        <v>1.4E-2</v>
      </c>
      <c r="BC76" s="1107">
        <v>1.4E-2</v>
      </c>
      <c r="BD76" s="1113">
        <v>1.4E-2</v>
      </c>
      <c r="BE76" s="1148">
        <v>1.4E-2</v>
      </c>
      <c r="BF76" s="1155">
        <v>1.4E-2</v>
      </c>
      <c r="BG76" s="83">
        <v>1.4E-2</v>
      </c>
      <c r="BH76" s="1170">
        <v>1.4E-2</v>
      </c>
      <c r="BI76" s="1201">
        <v>1.4E-2</v>
      </c>
      <c r="BJ76" s="1201">
        <v>1.4E-2</v>
      </c>
      <c r="BK76" s="1201">
        <v>1.4E-2</v>
      </c>
      <c r="BL76" s="1201">
        <v>1.4E-2</v>
      </c>
      <c r="BM76" s="1201">
        <v>1.4E-2</v>
      </c>
      <c r="BN76" s="1201">
        <v>1.4E-2</v>
      </c>
      <c r="BO76" s="1201">
        <v>1.4E-2</v>
      </c>
      <c r="BP76" s="1242">
        <v>1.4E-2</v>
      </c>
      <c r="BQ76" s="1242">
        <v>1.4E-2</v>
      </c>
      <c r="BR76" s="1242">
        <v>1.4E-2</v>
      </c>
      <c r="BS76" s="1242">
        <v>1.4E-2</v>
      </c>
      <c r="BT76" s="1242">
        <v>1.4999999999999999E-2</v>
      </c>
      <c r="BU76" s="1242">
        <v>1.4999999999999999E-2</v>
      </c>
      <c r="BV76" s="1242">
        <v>1.4999999999999999E-2</v>
      </c>
      <c r="BW76" s="1297">
        <v>1.6E-2</v>
      </c>
      <c r="BX76" s="83">
        <v>1.6E-2</v>
      </c>
      <c r="BY76" s="83">
        <v>1.6E-2</v>
      </c>
      <c r="BZ76" s="83">
        <v>1.6E-2</v>
      </c>
      <c r="CA76" s="83">
        <v>1.6E-2</v>
      </c>
      <c r="CB76" s="83">
        <v>1.6E-2</v>
      </c>
      <c r="CC76" s="1307">
        <v>1.6E-2</v>
      </c>
      <c r="CD76" s="1377">
        <v>1.6E-2</v>
      </c>
      <c r="CE76" s="1390">
        <v>1.6E-2</v>
      </c>
      <c r="CF76" s="1404">
        <v>1.6E-2</v>
      </c>
      <c r="CG76" s="1418">
        <v>1.6E-2</v>
      </c>
      <c r="CH76" s="1432">
        <v>1.6E-2</v>
      </c>
      <c r="CI76" s="1446">
        <v>1.6E-2</v>
      </c>
      <c r="CJ76" s="1460">
        <v>1.6E-2</v>
      </c>
      <c r="CK76" s="1485">
        <v>1.7000000000000001E-2</v>
      </c>
      <c r="CL76" s="1485">
        <v>1.7000000000000001E-2</v>
      </c>
      <c r="CM76" s="1485">
        <v>1.7000000000000001E-2</v>
      </c>
      <c r="CN76" s="1500">
        <v>1.7000000000000001E-2</v>
      </c>
      <c r="CO76" s="1507">
        <v>1.7000000000000001E-2</v>
      </c>
      <c r="CP76" s="1514">
        <v>1.7000000000000001E-2</v>
      </c>
      <c r="CQ76" s="1528">
        <v>1.7000000000000001E-2</v>
      </c>
      <c r="CR76" s="1564">
        <v>1.7000000000000001E-2</v>
      </c>
      <c r="CS76" s="1579">
        <v>1.7000000000000001E-2</v>
      </c>
      <c r="CT76" s="1579">
        <v>1.7000000000000001E-2</v>
      </c>
      <c r="CU76" s="1579">
        <v>1.7000000000000001E-2</v>
      </c>
      <c r="CV76" s="1614">
        <v>1.6E-2</v>
      </c>
      <c r="CW76" s="1607">
        <v>1.6E-2</v>
      </c>
      <c r="CX76" s="1607">
        <v>1.6E-2</v>
      </c>
      <c r="CY76" s="1628">
        <v>1.7000000000000001E-2</v>
      </c>
      <c r="CZ76" s="1628">
        <v>1.7000000000000001E-2</v>
      </c>
      <c r="DA76" s="1628">
        <v>1.7000000000000001E-2</v>
      </c>
      <c r="DB76" s="1628">
        <v>1.7000000000000001E-2</v>
      </c>
      <c r="DC76" s="1628">
        <v>1.7000000000000001E-2</v>
      </c>
      <c r="DD76" s="1628">
        <v>1.7000000000000001E-2</v>
      </c>
      <c r="DE76" s="1657">
        <v>1.7000000000000001E-2</v>
      </c>
      <c r="DF76" s="1686">
        <v>1.7000000000000001E-2</v>
      </c>
      <c r="DG76" s="1686">
        <v>1.7000000000000001E-2</v>
      </c>
      <c r="DH76" s="1686">
        <v>1.7000000000000001E-2</v>
      </c>
      <c r="DI76" s="1693">
        <v>1.7000000000000001E-2</v>
      </c>
      <c r="DJ76" s="1693">
        <v>1.7000000000000001E-2</v>
      </c>
      <c r="DK76" s="1693">
        <v>1.7000000000000001E-2</v>
      </c>
      <c r="DL76" s="1693">
        <v>1.7000000000000001E-2</v>
      </c>
      <c r="DM76" s="772">
        <v>1.7000000000000001E-2</v>
      </c>
      <c r="DN76" s="772">
        <v>1.7000000000000001E-2</v>
      </c>
      <c r="DO76" s="772">
        <v>1.7000000000000001E-2</v>
      </c>
      <c r="DP76" s="772">
        <v>1.7000000000000001E-2</v>
      </c>
      <c r="DQ76" s="1794">
        <v>1.7000000000000001E-2</v>
      </c>
      <c r="DR76" s="1794">
        <v>1.7000000000000001E-2</v>
      </c>
      <c r="DS76" s="1794">
        <v>1.7000000000000001E-2</v>
      </c>
      <c r="DT76" s="1794">
        <v>1.7000000000000001E-2</v>
      </c>
      <c r="DU76" s="1794">
        <v>1.7000000000000001E-2</v>
      </c>
      <c r="DV76" s="1794">
        <v>1.7000000000000001E-2</v>
      </c>
      <c r="DW76" s="1801">
        <v>1.7000000000000001E-2</v>
      </c>
      <c r="DX76" s="1801">
        <v>1.7000000000000001E-2</v>
      </c>
      <c r="DY76" s="1801">
        <v>1.7000000000000001E-2</v>
      </c>
      <c r="DZ76" s="1801">
        <v>1.7000000000000001E-2</v>
      </c>
      <c r="EA76" s="83">
        <v>1.6E-2</v>
      </c>
      <c r="EB76" s="83">
        <v>1.7000000000000001E-2</v>
      </c>
      <c r="EC76" s="83">
        <v>1.6E-2</v>
      </c>
      <c r="ED76" s="83">
        <v>1.6E-2</v>
      </c>
      <c r="EE76" s="83">
        <v>1.6E-2</v>
      </c>
      <c r="EF76" s="83">
        <v>1.6E-2</v>
      </c>
      <c r="EG76" s="1822">
        <v>1.6E-2</v>
      </c>
      <c r="EH76" s="1890">
        <v>1.6E-2</v>
      </c>
      <c r="EI76" s="1890">
        <v>1.6E-2</v>
      </c>
      <c r="EJ76" s="1890">
        <v>1.6E-2</v>
      </c>
      <c r="EK76" s="1897">
        <v>1.6E-2</v>
      </c>
      <c r="EL76" s="1897">
        <v>1.6E-2</v>
      </c>
      <c r="EM76" s="1897">
        <v>1.6E-2</v>
      </c>
      <c r="EN76" s="1897">
        <v>1.6E-2</v>
      </c>
      <c r="EO76" s="1937">
        <v>1.6E-2</v>
      </c>
      <c r="EP76" s="1944">
        <v>1.6E-2</v>
      </c>
      <c r="EQ76" s="1944">
        <v>1.6E-2</v>
      </c>
      <c r="ER76" s="83">
        <v>1.6E-2</v>
      </c>
      <c r="ES76" s="83">
        <v>1.6E-2</v>
      </c>
      <c r="ET76" s="83">
        <v>1.6E-2</v>
      </c>
      <c r="EU76" s="83">
        <v>1.6E-2</v>
      </c>
      <c r="EV76" s="1967">
        <v>1.6E-2</v>
      </c>
      <c r="EW76" s="1967">
        <v>1.6E-2</v>
      </c>
      <c r="EX76" s="1967">
        <v>1.6E-2</v>
      </c>
      <c r="EY76" s="1974">
        <v>1.6E-2</v>
      </c>
      <c r="EZ76" s="1974">
        <v>1.6E-2</v>
      </c>
      <c r="FA76" s="1974">
        <v>1.6E-2</v>
      </c>
      <c r="FB76" s="1974">
        <v>1.6E-2</v>
      </c>
      <c r="FC76" s="2016">
        <v>1.6E-2</v>
      </c>
      <c r="FD76" s="2016">
        <v>1.6E-2</v>
      </c>
      <c r="FE76" s="2016">
        <v>1.6E-2</v>
      </c>
      <c r="FF76" s="2024">
        <v>1.6E-2</v>
      </c>
      <c r="FG76" s="2024">
        <v>1.6E-2</v>
      </c>
      <c r="FH76" s="2024">
        <v>1.6E-2</v>
      </c>
      <c r="FI76" s="2024">
        <v>1.6E-2</v>
      </c>
      <c r="FJ76" s="2058">
        <v>1.6E-2</v>
      </c>
      <c r="FK76" s="2058">
        <v>1.6E-2</v>
      </c>
      <c r="FL76" s="2058">
        <v>1.6E-2</v>
      </c>
      <c r="FM76" s="2058">
        <v>1.6E-2</v>
      </c>
      <c r="FN76" s="2065">
        <v>1.6E-2</v>
      </c>
      <c r="FO76" s="2065">
        <v>1.6E-2</v>
      </c>
      <c r="FP76" s="2065">
        <v>1.6E-2</v>
      </c>
      <c r="FQ76" s="2089">
        <v>1.6E-2</v>
      </c>
      <c r="FR76" s="2089">
        <v>1.6E-2</v>
      </c>
      <c r="FS76" s="2089">
        <v>1.6E-2</v>
      </c>
      <c r="FT76" s="2096">
        <v>1.6E-2</v>
      </c>
      <c r="FU76" s="2096">
        <v>1.6E-2</v>
      </c>
      <c r="FV76" s="2096">
        <v>1.6E-2</v>
      </c>
      <c r="FW76" s="2096">
        <v>1.6E-2</v>
      </c>
      <c r="FX76" s="2145">
        <v>1.6E-2</v>
      </c>
      <c r="FY76" s="2145">
        <v>1.6E-2</v>
      </c>
      <c r="FZ76" s="2145">
        <v>1.6E-2</v>
      </c>
      <c r="GA76" s="2152">
        <v>1.4999999999999999E-2</v>
      </c>
      <c r="GB76" s="2152">
        <v>1.6E-2</v>
      </c>
      <c r="GC76" s="2152">
        <v>1.4999999999999999E-2</v>
      </c>
      <c r="GD76" s="2152">
        <v>1.6E-2</v>
      </c>
      <c r="GE76" s="2188">
        <v>1.4999999999999999E-2</v>
      </c>
      <c r="GF76" s="2188">
        <v>1.4999999999999999E-2</v>
      </c>
      <c r="GG76" s="2188">
        <v>1.4999999999999999E-2</v>
      </c>
      <c r="GH76" s="2195">
        <v>1.4999999999999999E-2</v>
      </c>
      <c r="GI76" s="2195">
        <v>1.4999999999999999E-2</v>
      </c>
      <c r="GJ76" s="2195">
        <v>1.4999999999999999E-2</v>
      </c>
      <c r="GK76" s="2195">
        <v>1.4999999999999999E-2</v>
      </c>
      <c r="GL76" s="2231">
        <v>1.4999999999999999E-2</v>
      </c>
      <c r="GM76" s="2231">
        <v>1.4999999999999999E-2</v>
      </c>
      <c r="GN76" s="2231">
        <v>1.4999999999999999E-2</v>
      </c>
      <c r="GO76" s="2238">
        <v>1.4999999999999999E-2</v>
      </c>
      <c r="GP76" s="2238">
        <v>1.4999999999999999E-2</v>
      </c>
      <c r="GQ76" s="2238">
        <v>1.4999999999999999E-2</v>
      </c>
      <c r="GR76" s="2238">
        <v>1.4999999999999999E-2</v>
      </c>
      <c r="GS76" s="2257">
        <v>1.4999999999999999E-2</v>
      </c>
      <c r="GT76" s="2257">
        <v>1.4999999999999999E-2</v>
      </c>
      <c r="GU76" s="2257">
        <v>1.4999999999999999E-2</v>
      </c>
      <c r="GV76" s="2257">
        <v>1.4999999999999999E-2</v>
      </c>
      <c r="GW76" s="2257">
        <v>1.4999999999999999E-2</v>
      </c>
      <c r="GX76" s="2257">
        <v>1.4999999999999999E-2</v>
      </c>
      <c r="GY76" s="772">
        <v>1.4999999999999999E-2</v>
      </c>
      <c r="GZ76" s="2277">
        <v>1.4999999999999999E-2</v>
      </c>
      <c r="HA76" s="2277">
        <v>1.4999999999999999E-2</v>
      </c>
      <c r="HB76" s="2277">
        <v>1.4999999999999999E-2</v>
      </c>
      <c r="HC76" s="2301">
        <v>1.4999999999999999E-2</v>
      </c>
      <c r="HD76" s="2301">
        <v>1.4999999999999999E-2</v>
      </c>
      <c r="HE76" s="2301">
        <v>1.4999999999999999E-2</v>
      </c>
      <c r="HF76" s="2301">
        <v>1.4999999999999999E-2</v>
      </c>
    </row>
    <row r="77" spans="1:214" x14ac:dyDescent="0.25">
      <c r="A77" s="423">
        <f t="shared" si="72"/>
        <v>76</v>
      </c>
      <c r="B77" s="77">
        <f>B.Diario!B77</f>
        <v>0</v>
      </c>
      <c r="C77" s="66"/>
      <c r="D77" s="66"/>
      <c r="E77" s="438">
        <v>6.859</v>
      </c>
      <c r="F77" s="438">
        <v>7.7169999999999996</v>
      </c>
      <c r="G77" s="438">
        <v>8.391</v>
      </c>
      <c r="H77" s="438">
        <v>8.4350000000000005</v>
      </c>
      <c r="I77" s="438">
        <v>8.0139999999999993</v>
      </c>
      <c r="J77" s="438">
        <v>8.1159999999999997</v>
      </c>
      <c r="K77" s="438">
        <v>7.8179999999999996</v>
      </c>
      <c r="L77" s="442">
        <v>7.5880000000000001</v>
      </c>
      <c r="M77" s="85">
        <v>7.5860000000000003</v>
      </c>
      <c r="N77" s="465">
        <v>7.4619999999999997</v>
      </c>
      <c r="O77" s="478">
        <v>7.51</v>
      </c>
      <c r="P77" s="512">
        <v>7.4960000000000004</v>
      </c>
      <c r="Q77" s="85">
        <v>7.4349999999999996</v>
      </c>
      <c r="R77" s="543">
        <v>7.6520000000000001</v>
      </c>
      <c r="S77" s="585">
        <v>7.899</v>
      </c>
      <c r="T77" s="276">
        <v>7.899</v>
      </c>
      <c r="U77" s="597">
        <v>7.899</v>
      </c>
      <c r="V77" s="276">
        <v>8.0389999999999997</v>
      </c>
      <c r="W77" s="625">
        <v>7.99</v>
      </c>
      <c r="X77" s="631">
        <v>8.0589999999999993</v>
      </c>
      <c r="Y77" s="637">
        <v>8.1359999999999992</v>
      </c>
      <c r="Z77" s="673">
        <v>8.0440000000000005</v>
      </c>
      <c r="AA77" s="649">
        <v>8.0310000000000006</v>
      </c>
      <c r="AB77" s="701">
        <v>8.01</v>
      </c>
      <c r="AC77" s="714">
        <v>7.8869999999999996</v>
      </c>
      <c r="AD77" s="736">
        <v>7.9409999999999998</v>
      </c>
      <c r="AE77" s="743">
        <v>7.9480000000000004</v>
      </c>
      <c r="AF77" s="750">
        <v>7.9930000000000003</v>
      </c>
      <c r="AG77" s="772">
        <v>7.9660000000000002</v>
      </c>
      <c r="AH77" s="780">
        <v>7.9660000000000002</v>
      </c>
      <c r="AI77" s="793">
        <v>7.9660000000000002</v>
      </c>
      <c r="AJ77" s="772">
        <v>8.0129999999999999</v>
      </c>
      <c r="AK77" s="833">
        <v>8.0129999999999999</v>
      </c>
      <c r="AL77" s="833">
        <v>8.0129999999999999</v>
      </c>
      <c r="AM77" s="793">
        <v>7.9169999999999998</v>
      </c>
      <c r="AN77" s="772">
        <v>9.2089999999999996</v>
      </c>
      <c r="AO77" s="876">
        <v>9.1329999999999991</v>
      </c>
      <c r="AP77" s="876">
        <v>9.0449999999999999</v>
      </c>
      <c r="AQ77" s="772">
        <v>9.0329999999999995</v>
      </c>
      <c r="AR77" s="883">
        <v>8.9480000000000004</v>
      </c>
      <c r="AS77" s="897">
        <v>8.9480000000000004</v>
      </c>
      <c r="AT77" s="910">
        <v>8.9320000000000004</v>
      </c>
      <c r="AU77" s="941">
        <v>8.9489999999999998</v>
      </c>
      <c r="AV77" s="955">
        <v>8.9190000000000005</v>
      </c>
      <c r="AW77" s="85">
        <v>8.8650000000000002</v>
      </c>
      <c r="AX77" s="1011">
        <v>8.8879999999999999</v>
      </c>
      <c r="AY77" s="1018">
        <v>8.86</v>
      </c>
      <c r="AZ77" s="1039">
        <v>8.8190000000000008</v>
      </c>
      <c r="BA77" s="1053">
        <v>8.8190000000000008</v>
      </c>
      <c r="BB77" s="1101">
        <v>8.7289999999999992</v>
      </c>
      <c r="BC77" s="1107">
        <v>8.7289999999999992</v>
      </c>
      <c r="BD77" s="1113">
        <v>8.7289999999999992</v>
      </c>
      <c r="BE77" s="1148">
        <v>8.7289999999999992</v>
      </c>
      <c r="BF77" s="1155">
        <v>8.7289999999999992</v>
      </c>
      <c r="BG77" s="83">
        <v>8.7289999999999992</v>
      </c>
      <c r="BH77" s="1170">
        <v>8.8309999999999995</v>
      </c>
      <c r="BI77" s="1201">
        <v>9.3339999999999996</v>
      </c>
      <c r="BJ77" s="1201">
        <v>9.4659999999999993</v>
      </c>
      <c r="BK77" s="1201">
        <v>9.5809999999999995</v>
      </c>
      <c r="BL77" s="1201">
        <v>9.5690000000000008</v>
      </c>
      <c r="BM77" s="1201">
        <v>9.4250000000000007</v>
      </c>
      <c r="BN77" s="1201">
        <v>9.3680000000000003</v>
      </c>
      <c r="BO77" s="1201">
        <v>9.2539999999999996</v>
      </c>
      <c r="BP77" s="1242">
        <v>9.2420000000000009</v>
      </c>
      <c r="BQ77" s="1242">
        <v>9.1460000000000008</v>
      </c>
      <c r="BR77" s="1242">
        <v>9.1690000000000005</v>
      </c>
      <c r="BS77" s="1242">
        <v>9.1110000000000007</v>
      </c>
      <c r="BT77" s="1242">
        <v>9.1790000000000003</v>
      </c>
      <c r="BU77" s="1242">
        <v>9.0950000000000006</v>
      </c>
      <c r="BV77" s="1242">
        <v>9.07</v>
      </c>
      <c r="BW77" s="1297">
        <v>9.0229999999999997</v>
      </c>
      <c r="BX77" s="83">
        <v>8.9469999999999992</v>
      </c>
      <c r="BY77" s="83">
        <v>8.9019999999999992</v>
      </c>
      <c r="BZ77" s="83">
        <v>8.8770000000000007</v>
      </c>
      <c r="CA77" s="83">
        <v>8.9039999999999999</v>
      </c>
      <c r="CB77" s="83">
        <v>8.9369999999999994</v>
      </c>
      <c r="CC77" s="1307">
        <v>8.859</v>
      </c>
      <c r="CD77" s="1377">
        <v>8.9659999999999993</v>
      </c>
      <c r="CE77" s="1390">
        <v>8.8810000000000002</v>
      </c>
      <c r="CF77" s="1404">
        <v>8.8030000000000008</v>
      </c>
      <c r="CG77" s="1418">
        <v>8.7899999999999991</v>
      </c>
      <c r="CH77" s="1432">
        <v>8.6419999999999995</v>
      </c>
      <c r="CI77" s="1446">
        <v>8.6980000000000004</v>
      </c>
      <c r="CJ77" s="1460">
        <v>8.625</v>
      </c>
      <c r="CK77" s="1485">
        <v>8.6720000000000006</v>
      </c>
      <c r="CL77" s="1485">
        <v>8.6660000000000004</v>
      </c>
      <c r="CM77" s="1485">
        <v>8.6709999999999994</v>
      </c>
      <c r="CN77" s="1500">
        <v>8.6950000000000003</v>
      </c>
      <c r="CO77" s="1507">
        <v>8.5670000000000002</v>
      </c>
      <c r="CP77" s="1514">
        <v>8.5559999999999992</v>
      </c>
      <c r="CQ77" s="1528">
        <v>8.5500000000000007</v>
      </c>
      <c r="CR77" s="1564">
        <v>8.484</v>
      </c>
      <c r="CS77" s="1579">
        <v>8.4779999999999998</v>
      </c>
      <c r="CT77" s="1579">
        <v>8.4719999999999995</v>
      </c>
      <c r="CU77" s="1579">
        <v>8.4160000000000004</v>
      </c>
      <c r="CV77" s="1614">
        <v>8.3979999999999997</v>
      </c>
      <c r="CW77" s="1607">
        <v>8.3420000000000005</v>
      </c>
      <c r="CX77" s="1607">
        <v>8.3360000000000003</v>
      </c>
      <c r="CY77" s="1628">
        <v>8.3650000000000002</v>
      </c>
      <c r="CZ77" s="1628">
        <v>8.2940000000000005</v>
      </c>
      <c r="DA77" s="1628">
        <v>8.2319999999999993</v>
      </c>
      <c r="DB77" s="1628">
        <v>8.2899999999999991</v>
      </c>
      <c r="DC77" s="1628">
        <v>8.2330000000000005</v>
      </c>
      <c r="DD77" s="1628">
        <v>8.2349999999999994</v>
      </c>
      <c r="DE77" s="1657">
        <v>8.2690000000000001</v>
      </c>
      <c r="DF77" s="1686">
        <v>8.3239999999999998</v>
      </c>
      <c r="DG77" s="1686">
        <v>8.3070000000000004</v>
      </c>
      <c r="DH77" s="1686">
        <v>8.2910000000000004</v>
      </c>
      <c r="DI77" s="1693">
        <v>8.2360000000000007</v>
      </c>
      <c r="DJ77" s="1693">
        <v>8.2520000000000007</v>
      </c>
      <c r="DK77" s="1693">
        <v>8.25</v>
      </c>
      <c r="DL77" s="1693">
        <v>8.2430000000000003</v>
      </c>
      <c r="DM77" s="772">
        <v>8.2370000000000001</v>
      </c>
      <c r="DN77" s="772">
        <v>8.1189999999999998</v>
      </c>
      <c r="DO77" s="772">
        <v>8.1620000000000008</v>
      </c>
      <c r="DP77" s="772">
        <v>8.2110000000000003</v>
      </c>
      <c r="DQ77" s="1794">
        <v>8.1530000000000005</v>
      </c>
      <c r="DR77" s="1794">
        <v>8.1560000000000006</v>
      </c>
      <c r="DS77" s="1794">
        <v>8.1509999999999998</v>
      </c>
      <c r="DT77" s="1794">
        <v>8.202</v>
      </c>
      <c r="DU77" s="1794">
        <v>8.202</v>
      </c>
      <c r="DV77" s="1794">
        <v>8.2560000000000002</v>
      </c>
      <c r="DW77" s="1801">
        <v>8.2479999999999993</v>
      </c>
      <c r="DX77" s="1801">
        <v>8.2409999999999997</v>
      </c>
      <c r="DY77" s="1801">
        <v>8.2390000000000008</v>
      </c>
      <c r="DZ77" s="1801">
        <v>8.2309999999999999</v>
      </c>
      <c r="EA77" s="83">
        <v>8.234</v>
      </c>
      <c r="EB77" s="83">
        <v>8.2409999999999997</v>
      </c>
      <c r="EC77" s="83">
        <v>8.2370000000000001</v>
      </c>
      <c r="ED77" s="83">
        <v>8.24</v>
      </c>
      <c r="EE77" s="83">
        <v>8.23</v>
      </c>
      <c r="EF77" s="83">
        <v>8.2319999999999993</v>
      </c>
      <c r="EG77" s="1822">
        <v>8.2319999999999993</v>
      </c>
      <c r="EH77" s="1890">
        <v>8.2420000000000009</v>
      </c>
      <c r="EI77" s="1890">
        <v>8.1739999999999995</v>
      </c>
      <c r="EJ77" s="1890">
        <v>8.1890000000000001</v>
      </c>
      <c r="EK77" s="1897">
        <v>8.1820000000000004</v>
      </c>
      <c r="EL77" s="1897">
        <v>8.1850000000000005</v>
      </c>
      <c r="EM77" s="1897">
        <v>8.1780000000000008</v>
      </c>
      <c r="EN77" s="1897">
        <v>8.2330000000000005</v>
      </c>
      <c r="EO77" s="1937">
        <v>8.2240000000000002</v>
      </c>
      <c r="EP77" s="1944">
        <v>8.2240000000000002</v>
      </c>
      <c r="EQ77" s="1944">
        <v>8.2240000000000002</v>
      </c>
      <c r="ER77" s="83">
        <v>8.2029999999999994</v>
      </c>
      <c r="ES77" s="83">
        <v>8.2129999999999992</v>
      </c>
      <c r="ET77" s="83">
        <v>8.2129999999999992</v>
      </c>
      <c r="EU77" s="83">
        <v>8.2129999999999992</v>
      </c>
      <c r="EV77" s="1967">
        <v>8.2129999999999992</v>
      </c>
      <c r="EW77" s="1967">
        <v>8.2129999999999992</v>
      </c>
      <c r="EX77" s="1967">
        <v>8.2129999999999992</v>
      </c>
      <c r="EY77" s="1974">
        <v>8.2420000000000009</v>
      </c>
      <c r="EZ77" s="1974">
        <v>8.2460000000000004</v>
      </c>
      <c r="FA77" s="1974">
        <v>8.24</v>
      </c>
      <c r="FB77" s="1974">
        <v>8.2430000000000003</v>
      </c>
      <c r="FC77" s="2016">
        <v>8.1850000000000005</v>
      </c>
      <c r="FD77" s="2016">
        <v>8.1890000000000001</v>
      </c>
      <c r="FE77" s="2016">
        <v>8.17</v>
      </c>
      <c r="FF77" s="2024">
        <v>8.1609999999999996</v>
      </c>
      <c r="FG77" s="2024">
        <v>8.1530000000000005</v>
      </c>
      <c r="FH77" s="2024">
        <v>8.1430000000000007</v>
      </c>
      <c r="FI77" s="2024">
        <v>8.1370000000000005</v>
      </c>
      <c r="FJ77" s="2058">
        <v>8.0760000000000005</v>
      </c>
      <c r="FK77" s="2058">
        <v>8.0879999999999992</v>
      </c>
      <c r="FL77" s="2058">
        <v>8.0860000000000003</v>
      </c>
      <c r="FM77" s="2058">
        <v>8.0830000000000002</v>
      </c>
      <c r="FN77" s="2065">
        <v>8.1319999999999997</v>
      </c>
      <c r="FO77" s="2065">
        <v>8.1329999999999991</v>
      </c>
      <c r="FP77" s="2065">
        <v>8.0690000000000008</v>
      </c>
      <c r="FQ77" s="2089">
        <v>8.0589999999999993</v>
      </c>
      <c r="FR77" s="2089">
        <v>8.0510000000000002</v>
      </c>
      <c r="FS77" s="2089">
        <v>8.0540000000000003</v>
      </c>
      <c r="FT77" s="2096">
        <v>8.0429999999999993</v>
      </c>
      <c r="FU77" s="2096">
        <v>8.0370000000000008</v>
      </c>
      <c r="FV77" s="2096">
        <v>8.0960000000000001</v>
      </c>
      <c r="FW77" s="2096">
        <v>8.0860000000000003</v>
      </c>
      <c r="FX77" s="2145">
        <v>8.0269999999999992</v>
      </c>
      <c r="FY77" s="2145">
        <v>8.0259999999999998</v>
      </c>
      <c r="FZ77" s="2145">
        <v>8.0820000000000007</v>
      </c>
      <c r="GA77" s="2152">
        <v>8.09</v>
      </c>
      <c r="GB77" s="2152">
        <v>8.077</v>
      </c>
      <c r="GC77" s="2152">
        <v>8.0690000000000008</v>
      </c>
      <c r="GD77" s="2152">
        <v>8.0690000000000008</v>
      </c>
      <c r="GE77" s="2188">
        <v>8.0609999999999999</v>
      </c>
      <c r="GF77" s="2188">
        <v>8.0609999999999999</v>
      </c>
      <c r="GG77" s="2188">
        <v>8.0530000000000008</v>
      </c>
      <c r="GH77" s="2195">
        <v>8.0559999999999992</v>
      </c>
      <c r="GI77" s="2195">
        <v>8.0150000000000006</v>
      </c>
      <c r="GJ77" s="2195">
        <v>8.0210000000000008</v>
      </c>
      <c r="GK77" s="2195">
        <v>8.0169999999999995</v>
      </c>
      <c r="GL77" s="2231">
        <v>8.0150000000000006</v>
      </c>
      <c r="GM77" s="2231">
        <v>8.0009999999999994</v>
      </c>
      <c r="GN77" s="2231">
        <v>8.01</v>
      </c>
      <c r="GO77" s="2238">
        <v>7.9539999999999997</v>
      </c>
      <c r="GP77" s="2238">
        <v>7.9569999999999999</v>
      </c>
      <c r="GQ77" s="2238">
        <v>7.9489999999999998</v>
      </c>
      <c r="GR77" s="2238">
        <v>7.9420000000000002</v>
      </c>
      <c r="GS77" s="2257">
        <v>7.8979999999999997</v>
      </c>
      <c r="GT77" s="2257">
        <v>7.9390000000000001</v>
      </c>
      <c r="GU77" s="2257">
        <v>7.9130000000000003</v>
      </c>
      <c r="GV77" s="2257">
        <v>7.9130000000000003</v>
      </c>
      <c r="GW77" s="2257">
        <v>7.899</v>
      </c>
      <c r="GX77" s="2257">
        <v>7.8369999999999997</v>
      </c>
      <c r="GY77" s="772">
        <v>7.8419999999999996</v>
      </c>
      <c r="GZ77" s="2277">
        <v>7.8380000000000001</v>
      </c>
      <c r="HA77" s="2277">
        <v>7.8330000000000002</v>
      </c>
      <c r="HB77" s="2277">
        <v>7.9649999999999999</v>
      </c>
      <c r="HC77" s="2301">
        <v>7.9649999999999999</v>
      </c>
      <c r="HD77" s="2301">
        <v>7.9989999999999997</v>
      </c>
      <c r="HE77" s="2301">
        <v>7.9989999999999997</v>
      </c>
      <c r="HF77" s="2301">
        <v>7.9989999999999997</v>
      </c>
    </row>
    <row r="78" spans="1:214" x14ac:dyDescent="0.25">
      <c r="A78" s="423">
        <f t="shared" si="72"/>
        <v>77</v>
      </c>
      <c r="B78" s="77">
        <f>B.Diario!B78</f>
        <v>0</v>
      </c>
      <c r="C78" s="66"/>
      <c r="D78" s="66"/>
      <c r="E78" s="438">
        <v>0</v>
      </c>
      <c r="F78" s="438">
        <v>0.14000000000000001</v>
      </c>
      <c r="G78" s="438">
        <v>8.7999999999999995E-2</v>
      </c>
      <c r="H78" s="438">
        <v>0.26600000000000001</v>
      </c>
      <c r="I78" s="438">
        <v>0.38</v>
      </c>
      <c r="J78" s="438">
        <v>0.40799999999999997</v>
      </c>
      <c r="K78" s="438">
        <v>0.49099999999999999</v>
      </c>
      <c r="L78" s="442">
        <v>0.52300000000000002</v>
      </c>
      <c r="M78" s="85">
        <v>0.48699999999999999</v>
      </c>
      <c r="N78" s="465">
        <v>0.5</v>
      </c>
      <c r="O78" s="478">
        <v>0.438</v>
      </c>
      <c r="P78" s="512">
        <v>0.38800000000000001</v>
      </c>
      <c r="Q78" s="85">
        <v>0.374</v>
      </c>
      <c r="R78" s="543">
        <v>0.35899999999999999</v>
      </c>
      <c r="S78" s="585">
        <v>0.34599999999999997</v>
      </c>
      <c r="T78" s="276">
        <v>0.34599999999999997</v>
      </c>
      <c r="U78" s="597">
        <v>0.34599999999999997</v>
      </c>
      <c r="V78" s="276">
        <v>0.33200000000000002</v>
      </c>
      <c r="W78" s="625">
        <v>0.32700000000000001</v>
      </c>
      <c r="X78" s="631">
        <v>0.34399999999999997</v>
      </c>
      <c r="Y78" s="637">
        <v>0.432</v>
      </c>
      <c r="Z78" s="673">
        <v>0.42199999999999999</v>
      </c>
      <c r="AA78" s="649">
        <v>0.44700000000000001</v>
      </c>
      <c r="AB78" s="701">
        <v>0.439</v>
      </c>
      <c r="AC78" s="714">
        <v>0.436</v>
      </c>
      <c r="AD78" s="736">
        <v>0.42699999999999999</v>
      </c>
      <c r="AE78" s="743">
        <v>0.438</v>
      </c>
      <c r="AF78" s="750">
        <v>0.433</v>
      </c>
      <c r="AG78" s="772">
        <v>0.43</v>
      </c>
      <c r="AH78" s="780">
        <v>0.43</v>
      </c>
      <c r="AI78" s="793">
        <v>0.43</v>
      </c>
      <c r="AJ78" s="772">
        <v>0.41799999999999998</v>
      </c>
      <c r="AK78" s="833">
        <v>0.41799999999999998</v>
      </c>
      <c r="AL78" s="833">
        <v>0.41799999999999998</v>
      </c>
      <c r="AM78" s="793">
        <v>0.41099999999999998</v>
      </c>
      <c r="AN78" s="772">
        <v>0.40799999999999997</v>
      </c>
      <c r="AO78" s="876">
        <v>0.39800000000000002</v>
      </c>
      <c r="AP78" s="876">
        <v>0.39600000000000002</v>
      </c>
      <c r="AQ78" s="772">
        <v>0.38200000000000001</v>
      </c>
      <c r="AR78" s="883">
        <v>0.38300000000000001</v>
      </c>
      <c r="AS78" s="897">
        <v>0.38300000000000001</v>
      </c>
      <c r="AT78" s="910">
        <v>0.39300000000000002</v>
      </c>
      <c r="AU78" s="941">
        <v>0.39200000000000002</v>
      </c>
      <c r="AV78" s="955">
        <v>0.38700000000000001</v>
      </c>
      <c r="AW78" s="85">
        <v>0.38</v>
      </c>
      <c r="AX78" s="1011">
        <v>0.373</v>
      </c>
      <c r="AY78" s="1018">
        <v>0.36899999999999999</v>
      </c>
      <c r="AZ78" s="1039">
        <v>0.36699999999999999</v>
      </c>
      <c r="BA78" s="1053">
        <v>0.36699999999999999</v>
      </c>
      <c r="BB78" s="1101">
        <v>0.38300000000000001</v>
      </c>
      <c r="BC78" s="1107">
        <v>0.38300000000000001</v>
      </c>
      <c r="BD78" s="1113">
        <v>0.38300000000000001</v>
      </c>
      <c r="BE78" s="1148">
        <v>0.38300000000000001</v>
      </c>
      <c r="BF78" s="1155">
        <v>0.38300000000000001</v>
      </c>
      <c r="BG78" s="83">
        <v>0.38300000000000001</v>
      </c>
      <c r="BH78" s="1170">
        <v>0.376</v>
      </c>
      <c r="BI78" s="1201">
        <v>0.374</v>
      </c>
      <c r="BJ78" s="1201">
        <v>0.377</v>
      </c>
      <c r="BK78" s="1201">
        <v>0.37</v>
      </c>
      <c r="BL78" s="1201">
        <v>0.36699999999999999</v>
      </c>
      <c r="BM78" s="1201">
        <v>0.36099999999999999</v>
      </c>
      <c r="BN78" s="1201">
        <v>0.35899999999999999</v>
      </c>
      <c r="BO78" s="1201">
        <v>0.35499999999999998</v>
      </c>
      <c r="BP78" s="1242">
        <v>0.34699999999999998</v>
      </c>
      <c r="BQ78" s="1242">
        <v>0.34300000000000003</v>
      </c>
      <c r="BR78" s="1242">
        <v>0.34</v>
      </c>
      <c r="BS78" s="1242">
        <v>0.33700000000000002</v>
      </c>
      <c r="BT78" s="1242">
        <v>0.33300000000000002</v>
      </c>
      <c r="BU78" s="1242">
        <v>0.33</v>
      </c>
      <c r="BV78" s="1242">
        <v>0.32500000000000001</v>
      </c>
      <c r="BW78" s="1297">
        <v>0.32400000000000001</v>
      </c>
      <c r="BX78" s="83">
        <v>0.32</v>
      </c>
      <c r="BY78" s="83">
        <v>0.317</v>
      </c>
      <c r="BZ78" s="83">
        <v>0.32</v>
      </c>
      <c r="CA78" s="83">
        <v>0.318</v>
      </c>
      <c r="CB78" s="83">
        <v>0.316</v>
      </c>
      <c r="CC78" s="1307">
        <v>0.312</v>
      </c>
      <c r="CD78" s="1377">
        <v>0.311</v>
      </c>
      <c r="CE78" s="1390">
        <v>0.308</v>
      </c>
      <c r="CF78" s="1404">
        <v>0.30599999999999999</v>
      </c>
      <c r="CG78" s="1418">
        <v>0.30299999999999999</v>
      </c>
      <c r="CH78" s="1432">
        <v>0.313</v>
      </c>
      <c r="CI78" s="1446">
        <v>0.32200000000000001</v>
      </c>
      <c r="CJ78" s="1460">
        <v>0.31900000000000001</v>
      </c>
      <c r="CK78" s="1485">
        <v>0.317</v>
      </c>
      <c r="CL78" s="1485">
        <v>0.314</v>
      </c>
      <c r="CM78" s="1485">
        <v>0.314</v>
      </c>
      <c r="CN78" s="1500">
        <v>0.316</v>
      </c>
      <c r="CO78" s="1507">
        <v>0.314</v>
      </c>
      <c r="CP78" s="1514">
        <v>0.313</v>
      </c>
      <c r="CQ78" s="1528">
        <v>0.31</v>
      </c>
      <c r="CR78" s="1564">
        <v>0.309</v>
      </c>
      <c r="CS78" s="1579">
        <v>0.32200000000000001</v>
      </c>
      <c r="CT78" s="1579">
        <v>0.32</v>
      </c>
      <c r="CU78" s="1579">
        <v>0.31900000000000001</v>
      </c>
      <c r="CV78" s="1614">
        <v>0.316</v>
      </c>
      <c r="CW78" s="1607">
        <v>0.316</v>
      </c>
      <c r="CX78" s="1607">
        <v>0.317</v>
      </c>
      <c r="CY78" s="1628">
        <v>0.315</v>
      </c>
      <c r="CZ78" s="1628">
        <v>0.32300000000000001</v>
      </c>
      <c r="DA78" s="1628">
        <v>0.32300000000000001</v>
      </c>
      <c r="DB78" s="1628">
        <v>0.32100000000000001</v>
      </c>
      <c r="DC78" s="1628">
        <v>0.317</v>
      </c>
      <c r="DD78" s="1628">
        <v>0.316</v>
      </c>
      <c r="DE78" s="1657">
        <v>0.314</v>
      </c>
      <c r="DF78" s="1686">
        <v>0.313</v>
      </c>
      <c r="DG78" s="1686">
        <v>0.312</v>
      </c>
      <c r="DH78" s="1686">
        <v>0.31</v>
      </c>
      <c r="DI78" s="1693">
        <v>0.307</v>
      </c>
      <c r="DJ78" s="1693">
        <v>0.307</v>
      </c>
      <c r="DK78" s="1693">
        <v>0.30399999999999999</v>
      </c>
      <c r="DL78" s="1693">
        <v>0.30299999999999999</v>
      </c>
      <c r="DM78" s="772">
        <v>0.30099999999999999</v>
      </c>
      <c r="DN78" s="772">
        <v>0.3</v>
      </c>
      <c r="DO78" s="772">
        <v>0.29799999999999999</v>
      </c>
      <c r="DP78" s="772">
        <v>0.29799999999999999</v>
      </c>
      <c r="DQ78" s="1794">
        <v>0.29499999999999998</v>
      </c>
      <c r="DR78" s="1794">
        <v>0.29499999999999998</v>
      </c>
      <c r="DS78" s="1794">
        <v>0.29399999999999998</v>
      </c>
      <c r="DT78" s="1794">
        <v>0.29099999999999998</v>
      </c>
      <c r="DU78" s="1794">
        <v>0.29199999999999998</v>
      </c>
      <c r="DV78" s="1794">
        <v>0.29199999999999998</v>
      </c>
      <c r="DW78" s="1801">
        <v>0.28899999999999998</v>
      </c>
      <c r="DX78" s="1801">
        <v>0.28999999999999998</v>
      </c>
      <c r="DY78" s="1801">
        <v>0.28699999999999998</v>
      </c>
      <c r="DZ78" s="1801">
        <v>0.28599999999999998</v>
      </c>
      <c r="EA78" s="83">
        <v>0.28699999999999998</v>
      </c>
      <c r="EB78" s="83">
        <v>0.28599999999999998</v>
      </c>
      <c r="EC78" s="83">
        <v>0.28499999999999998</v>
      </c>
      <c r="ED78" s="83">
        <v>0.28399999999999997</v>
      </c>
      <c r="EE78" s="83">
        <v>0.28199999999999997</v>
      </c>
      <c r="EF78" s="83">
        <v>0.28199999999999997</v>
      </c>
      <c r="EG78" s="1822">
        <v>0.28199999999999997</v>
      </c>
      <c r="EH78" s="1890">
        <v>0.28100000000000003</v>
      </c>
      <c r="EI78" s="1890">
        <v>0.27900000000000003</v>
      </c>
      <c r="EJ78" s="1890">
        <v>0.27900000000000003</v>
      </c>
      <c r="EK78" s="1897">
        <v>0.27900000000000003</v>
      </c>
      <c r="EL78" s="1897">
        <v>0.27600000000000002</v>
      </c>
      <c r="EM78" s="1897">
        <v>0.27600000000000002</v>
      </c>
      <c r="EN78" s="1897">
        <v>0.27600000000000002</v>
      </c>
      <c r="EO78" s="1937">
        <v>0.27600000000000002</v>
      </c>
      <c r="EP78" s="1944">
        <v>0.27600000000000002</v>
      </c>
      <c r="EQ78" s="1944">
        <v>0.27600000000000002</v>
      </c>
      <c r="ER78" s="83">
        <v>0.27600000000000002</v>
      </c>
      <c r="ES78" s="83">
        <v>0.27800000000000002</v>
      </c>
      <c r="ET78" s="83">
        <v>0.27900000000000003</v>
      </c>
      <c r="EU78" s="83">
        <v>0.27900000000000003</v>
      </c>
      <c r="EV78" s="1967">
        <v>0.27900000000000003</v>
      </c>
      <c r="EW78" s="1967">
        <v>0.27900000000000003</v>
      </c>
      <c r="EX78" s="1967">
        <v>0.27800000000000002</v>
      </c>
      <c r="EY78" s="1974">
        <v>0.27600000000000002</v>
      </c>
      <c r="EZ78" s="1974">
        <v>0.27800000000000002</v>
      </c>
      <c r="FA78" s="1974">
        <v>0.27700000000000002</v>
      </c>
      <c r="FB78" s="1974">
        <v>0.27700000000000002</v>
      </c>
      <c r="FC78" s="2016">
        <v>0.27800000000000002</v>
      </c>
      <c r="FD78" s="2016">
        <v>0.27600000000000002</v>
      </c>
      <c r="FE78" s="2016">
        <v>0.27600000000000002</v>
      </c>
      <c r="FF78" s="2024">
        <v>0.27600000000000002</v>
      </c>
      <c r="FG78" s="2024">
        <v>0.27500000000000002</v>
      </c>
      <c r="FH78" s="2024">
        <v>0.27500000000000002</v>
      </c>
      <c r="FI78" s="2024">
        <v>0.27300000000000002</v>
      </c>
      <c r="FJ78" s="2058">
        <v>0.27300000000000002</v>
      </c>
      <c r="FK78" s="2058">
        <v>0.27300000000000002</v>
      </c>
      <c r="FL78" s="2058">
        <v>0.27500000000000002</v>
      </c>
      <c r="FM78" s="2058">
        <v>0.27600000000000002</v>
      </c>
      <c r="FN78" s="2065">
        <v>0.27500000000000002</v>
      </c>
      <c r="FO78" s="2065">
        <v>0.27500000000000002</v>
      </c>
      <c r="FP78" s="2065">
        <v>0.27200000000000002</v>
      </c>
      <c r="FQ78" s="2089">
        <v>0.27200000000000002</v>
      </c>
      <c r="FR78" s="2089">
        <v>0.27200000000000002</v>
      </c>
      <c r="FS78" s="2089">
        <v>0.27100000000000002</v>
      </c>
      <c r="FT78" s="2096">
        <v>0.26900000000000002</v>
      </c>
      <c r="FU78" s="2096">
        <v>0.26900000000000002</v>
      </c>
      <c r="FV78" s="2096">
        <v>0.26900000000000002</v>
      </c>
      <c r="FW78" s="2096">
        <v>0.27100000000000002</v>
      </c>
      <c r="FX78" s="2145">
        <v>0.27100000000000002</v>
      </c>
      <c r="FY78" s="2145">
        <v>0.27</v>
      </c>
      <c r="FZ78" s="2145">
        <v>0.26900000000000002</v>
      </c>
      <c r="GA78" s="2152">
        <v>0.27700000000000002</v>
      </c>
      <c r="GB78" s="2152">
        <v>0.27600000000000002</v>
      </c>
      <c r="GC78" s="2152">
        <v>0.27500000000000002</v>
      </c>
      <c r="GD78" s="2152">
        <v>0.27400000000000002</v>
      </c>
      <c r="GE78" s="2188">
        <v>0.27400000000000002</v>
      </c>
      <c r="GF78" s="2188">
        <v>0.27400000000000002</v>
      </c>
      <c r="GG78" s="2188">
        <v>0.27500000000000002</v>
      </c>
      <c r="GH78" s="2195">
        <v>0.27500000000000002</v>
      </c>
      <c r="GI78" s="2195">
        <v>0.27300000000000002</v>
      </c>
      <c r="GJ78" s="2195">
        <v>0.28000000000000003</v>
      </c>
      <c r="GK78" s="2195">
        <v>0.28000000000000003</v>
      </c>
      <c r="GL78" s="2231">
        <v>0.28000000000000003</v>
      </c>
      <c r="GM78" s="2231">
        <v>0.27900000000000003</v>
      </c>
      <c r="GN78" s="2231">
        <v>0.27800000000000002</v>
      </c>
      <c r="GO78" s="2238">
        <v>0.27800000000000002</v>
      </c>
      <c r="GP78" s="2238">
        <v>0.27800000000000002</v>
      </c>
      <c r="GQ78" s="2238">
        <v>0.27700000000000002</v>
      </c>
      <c r="GR78" s="2238">
        <v>0.27700000000000002</v>
      </c>
      <c r="GS78" s="2257">
        <v>0.27500000000000002</v>
      </c>
      <c r="GT78" s="2257">
        <v>0.27500000000000002</v>
      </c>
      <c r="GU78" s="2257">
        <v>0.27500000000000002</v>
      </c>
      <c r="GV78" s="2257">
        <v>0.27500000000000002</v>
      </c>
      <c r="GW78" s="2257">
        <v>0.27300000000000002</v>
      </c>
      <c r="GX78" s="2257">
        <v>0.27100000000000002</v>
      </c>
      <c r="GY78" s="772">
        <v>0.27200000000000002</v>
      </c>
      <c r="GZ78" s="2277">
        <v>0.27200000000000002</v>
      </c>
      <c r="HA78" s="2277">
        <v>0.27100000000000002</v>
      </c>
      <c r="HB78" s="2277">
        <v>0.27100000000000002</v>
      </c>
      <c r="HC78" s="2301">
        <v>0.27100000000000002</v>
      </c>
      <c r="HD78" s="2301">
        <v>0.27200000000000002</v>
      </c>
      <c r="HE78" s="2301">
        <v>0.27200000000000002</v>
      </c>
      <c r="HF78" s="2301">
        <v>0.27200000000000002</v>
      </c>
    </row>
    <row r="79" spans="1:214" x14ac:dyDescent="0.25">
      <c r="A79" s="423">
        <f t="shared" si="72"/>
        <v>78</v>
      </c>
      <c r="B79" s="77">
        <f>B.Diario!B79</f>
        <v>0</v>
      </c>
      <c r="C79" s="66"/>
      <c r="D79" s="66"/>
      <c r="E79" s="438">
        <v>29.687000000000001</v>
      </c>
      <c r="F79" s="438">
        <v>23.244</v>
      </c>
      <c r="G79" s="438">
        <v>13.795</v>
      </c>
      <c r="H79" s="438">
        <v>13.742000000000001</v>
      </c>
      <c r="I79" s="438">
        <v>12.750999999999999</v>
      </c>
      <c r="J79" s="438">
        <v>10.348000000000001</v>
      </c>
      <c r="K79" s="438">
        <v>8.8559999999999999</v>
      </c>
      <c r="L79" s="442">
        <v>8.6620000000000008</v>
      </c>
      <c r="M79" s="85">
        <v>8.2940000000000005</v>
      </c>
      <c r="N79" s="465">
        <v>8.0440000000000005</v>
      </c>
      <c r="O79" s="478">
        <v>7.593</v>
      </c>
      <c r="P79" s="512">
        <v>7.4320000000000004</v>
      </c>
      <c r="Q79" s="85">
        <v>7.1580000000000004</v>
      </c>
      <c r="R79" s="543">
        <v>6.577</v>
      </c>
      <c r="S79" s="585">
        <v>6.1609999999999996</v>
      </c>
      <c r="T79" s="276">
        <v>6.1609999999999996</v>
      </c>
      <c r="U79" s="597">
        <v>6.1609999999999996</v>
      </c>
      <c r="V79" s="276">
        <v>7.1390000000000002</v>
      </c>
      <c r="W79" s="625">
        <v>7.2069999999999999</v>
      </c>
      <c r="X79" s="631">
        <v>6.9329999999999998</v>
      </c>
      <c r="Y79" s="637">
        <v>6.5750000000000002</v>
      </c>
      <c r="Z79" s="673">
        <v>6.4569999999999999</v>
      </c>
      <c r="AA79" s="649">
        <v>6.1340000000000003</v>
      </c>
      <c r="AB79" s="701">
        <v>5.9359999999999999</v>
      </c>
      <c r="AC79" s="714">
        <v>5.8540000000000001</v>
      </c>
      <c r="AD79" s="736">
        <v>5.6239999999999997</v>
      </c>
      <c r="AE79" s="743">
        <v>5.5350000000000001</v>
      </c>
      <c r="AF79" s="750">
        <v>5.3840000000000003</v>
      </c>
      <c r="AG79" s="772">
        <v>5.3719999999999999</v>
      </c>
      <c r="AH79" s="780">
        <v>5.3719999999999999</v>
      </c>
      <c r="AI79" s="793">
        <v>5.3719999999999999</v>
      </c>
      <c r="AJ79" s="772">
        <v>5.6</v>
      </c>
      <c r="AK79" s="833">
        <v>5.6</v>
      </c>
      <c r="AL79" s="833">
        <v>5.6</v>
      </c>
      <c r="AM79" s="793">
        <v>6.6050000000000004</v>
      </c>
      <c r="AN79" s="772">
        <v>5.758</v>
      </c>
      <c r="AO79" s="876">
        <v>6.8120000000000003</v>
      </c>
      <c r="AP79" s="876">
        <v>6.7469999999999999</v>
      </c>
      <c r="AQ79" s="772">
        <v>6.5910000000000002</v>
      </c>
      <c r="AR79" s="883">
        <v>6.4809999999999999</v>
      </c>
      <c r="AS79" s="897">
        <v>6.4809999999999999</v>
      </c>
      <c r="AT79" s="910">
        <v>6.609</v>
      </c>
      <c r="AU79" s="941">
        <v>6.524</v>
      </c>
      <c r="AV79" s="955">
        <v>6.3739999999999997</v>
      </c>
      <c r="AW79" s="85">
        <v>6.258</v>
      </c>
      <c r="AX79" s="1011">
        <v>6.1059999999999999</v>
      </c>
      <c r="AY79" s="1018">
        <v>6.0140000000000002</v>
      </c>
      <c r="AZ79" s="1039">
        <v>5.9320000000000004</v>
      </c>
      <c r="BA79" s="1053">
        <v>5.9320000000000004</v>
      </c>
      <c r="BB79" s="1101">
        <v>6.024</v>
      </c>
      <c r="BC79" s="1107">
        <v>6.024</v>
      </c>
      <c r="BD79" s="1113">
        <v>6.024</v>
      </c>
      <c r="BE79" s="1148">
        <v>6.024</v>
      </c>
      <c r="BF79" s="1155">
        <v>6.024</v>
      </c>
      <c r="BG79" s="83">
        <v>6.024</v>
      </c>
      <c r="BH79" s="1170">
        <v>6.0940000000000003</v>
      </c>
      <c r="BI79" s="1201">
        <v>5.7990000000000004</v>
      </c>
      <c r="BJ79" s="1201">
        <v>5.6929999999999996</v>
      </c>
      <c r="BK79" s="1201">
        <v>5.7190000000000003</v>
      </c>
      <c r="BL79" s="1201">
        <v>5.7320000000000002</v>
      </c>
      <c r="BM79" s="1201">
        <v>5.9050000000000002</v>
      </c>
      <c r="BN79" s="1201">
        <v>5.9550000000000001</v>
      </c>
      <c r="BO79" s="1201">
        <v>5.9619999999999997</v>
      </c>
      <c r="BP79" s="1242">
        <v>5.8879999999999999</v>
      </c>
      <c r="BQ79" s="1242">
        <v>6.0549999999999997</v>
      </c>
      <c r="BR79" s="1242">
        <v>5.9470000000000001</v>
      </c>
      <c r="BS79" s="1242">
        <v>5.976</v>
      </c>
      <c r="BT79" s="1242">
        <v>5.8339999999999996</v>
      </c>
      <c r="BU79" s="1242">
        <v>5.8470000000000004</v>
      </c>
      <c r="BV79" s="1242">
        <v>5.82</v>
      </c>
      <c r="BW79" s="1297">
        <v>5.9329999999999998</v>
      </c>
      <c r="BX79" s="83">
        <v>5.9779999999999998</v>
      </c>
      <c r="BY79" s="83">
        <v>5.94</v>
      </c>
      <c r="BZ79" s="83">
        <v>5.9420000000000002</v>
      </c>
      <c r="CA79" s="83">
        <v>5.8259999999999996</v>
      </c>
      <c r="CB79" s="83">
        <v>5.7839999999999998</v>
      </c>
      <c r="CC79" s="1307">
        <v>5.8380000000000001</v>
      </c>
      <c r="CD79" s="1377">
        <v>5.6989999999999998</v>
      </c>
      <c r="CE79" s="1390">
        <v>5.819</v>
      </c>
      <c r="CF79" s="1404">
        <v>5.8979999999999997</v>
      </c>
      <c r="CG79" s="1418">
        <v>5.8449999999999998</v>
      </c>
      <c r="CH79" s="1432">
        <v>5.9930000000000003</v>
      </c>
      <c r="CI79" s="1446">
        <v>5.84</v>
      </c>
      <c r="CJ79" s="1460">
        <v>5.8940000000000001</v>
      </c>
      <c r="CK79" s="1485">
        <v>5.7370000000000001</v>
      </c>
      <c r="CL79" s="1485">
        <v>5.7489999999999997</v>
      </c>
      <c r="CM79" s="1485">
        <v>5.6859999999999999</v>
      </c>
      <c r="CN79" s="1500">
        <v>5.5919999999999996</v>
      </c>
      <c r="CO79" s="1507">
        <v>5.7439999999999998</v>
      </c>
      <c r="CP79" s="1514">
        <v>5.7350000000000003</v>
      </c>
      <c r="CQ79" s="1528">
        <v>5.6870000000000003</v>
      </c>
      <c r="CR79" s="1564">
        <v>5.7069999999999999</v>
      </c>
      <c r="CS79" s="1579">
        <v>5.6769999999999996</v>
      </c>
      <c r="CT79" s="1579">
        <v>5.6139999999999999</v>
      </c>
      <c r="CU79" s="1579">
        <v>5.6369999999999996</v>
      </c>
      <c r="CV79" s="1614">
        <v>5.6230000000000002</v>
      </c>
      <c r="CW79" s="1607">
        <v>5.69</v>
      </c>
      <c r="CX79" s="1607">
        <v>5.64</v>
      </c>
      <c r="CY79" s="1628">
        <v>5.5979999999999999</v>
      </c>
      <c r="CZ79" s="1628">
        <v>5.798</v>
      </c>
      <c r="DA79" s="1628">
        <v>5.7830000000000004</v>
      </c>
      <c r="DB79" s="1628">
        <v>5.6059999999999999</v>
      </c>
      <c r="DC79" s="1628">
        <v>5.6689999999999996</v>
      </c>
      <c r="DD79" s="1628">
        <v>5.6040000000000001</v>
      </c>
      <c r="DE79" s="1657">
        <v>5.5259999999999998</v>
      </c>
      <c r="DF79" s="1686">
        <v>5.4660000000000002</v>
      </c>
      <c r="DG79" s="1686">
        <v>5.5590000000000002</v>
      </c>
      <c r="DH79" s="1686">
        <v>5.56</v>
      </c>
      <c r="DI79" s="1693">
        <v>5.5010000000000003</v>
      </c>
      <c r="DJ79" s="1693">
        <v>5.42</v>
      </c>
      <c r="DK79" s="1693">
        <v>5.3540000000000001</v>
      </c>
      <c r="DL79" s="1693">
        <v>5.335</v>
      </c>
      <c r="DM79" s="772">
        <v>5.2910000000000004</v>
      </c>
      <c r="DN79" s="772">
        <v>5.4050000000000002</v>
      </c>
      <c r="DO79" s="772">
        <v>5.2619999999999996</v>
      </c>
      <c r="DP79" s="772">
        <v>5.2969999999999997</v>
      </c>
      <c r="DQ79" s="1794">
        <v>5.3179999999999996</v>
      </c>
      <c r="DR79" s="1794">
        <v>5.2720000000000002</v>
      </c>
      <c r="DS79" s="1794">
        <v>5.2530000000000001</v>
      </c>
      <c r="DT79" s="1794">
        <v>5.1550000000000002</v>
      </c>
      <c r="DU79" s="1794">
        <v>5.165</v>
      </c>
      <c r="DV79" s="1794">
        <v>5.0570000000000004</v>
      </c>
      <c r="DW79" s="1801">
        <v>5.0679999999999996</v>
      </c>
      <c r="DX79" s="1801">
        <v>5.0549999999999997</v>
      </c>
      <c r="DY79" s="1801">
        <v>5.0960000000000001</v>
      </c>
      <c r="DZ79" s="1801">
        <v>5.0250000000000004</v>
      </c>
      <c r="EA79" s="83">
        <v>5.0149999999999997</v>
      </c>
      <c r="EB79" s="83">
        <v>5.0519999999999996</v>
      </c>
      <c r="EC79" s="83">
        <v>5.0119999999999996</v>
      </c>
      <c r="ED79" s="83">
        <v>4.976</v>
      </c>
      <c r="EE79" s="83">
        <v>4.9240000000000004</v>
      </c>
      <c r="EF79" s="83">
        <v>4.9409999999999998</v>
      </c>
      <c r="EG79" s="1822">
        <v>4.9409999999999998</v>
      </c>
      <c r="EH79" s="1890">
        <v>5.03</v>
      </c>
      <c r="EI79" s="1890">
        <v>5.0380000000000003</v>
      </c>
      <c r="EJ79" s="1890">
        <v>5.0129999999999999</v>
      </c>
      <c r="EK79" s="1897">
        <v>4.9720000000000004</v>
      </c>
      <c r="EL79" s="1897">
        <v>4.93</v>
      </c>
      <c r="EM79" s="1897">
        <v>4.9379999999999997</v>
      </c>
      <c r="EN79" s="1897">
        <v>4.84</v>
      </c>
      <c r="EO79" s="1937">
        <v>4.8</v>
      </c>
      <c r="EP79" s="1944">
        <v>4.8</v>
      </c>
      <c r="EQ79" s="1944">
        <v>4.8</v>
      </c>
      <c r="ER79" s="83">
        <v>4.867</v>
      </c>
      <c r="ES79" s="83">
        <v>4.8369999999999997</v>
      </c>
      <c r="ET79" s="83">
        <v>4.8310000000000004</v>
      </c>
      <c r="EU79" s="83">
        <v>4.8310000000000004</v>
      </c>
      <c r="EV79" s="1967">
        <v>4.8310000000000004</v>
      </c>
      <c r="EW79" s="1967">
        <v>4.8310000000000004</v>
      </c>
      <c r="EX79" s="1967">
        <v>4.8330000000000002</v>
      </c>
      <c r="EY79" s="1974">
        <v>4.907</v>
      </c>
      <c r="EZ79" s="1974">
        <v>4.907</v>
      </c>
      <c r="FA79" s="1974">
        <v>4.8540000000000001</v>
      </c>
      <c r="FB79" s="1974">
        <v>4.8090000000000002</v>
      </c>
      <c r="FC79" s="2016">
        <v>4.8920000000000003</v>
      </c>
      <c r="FD79" s="2016">
        <v>4.8460000000000001</v>
      </c>
      <c r="FE79" s="2016">
        <v>4.8170000000000002</v>
      </c>
      <c r="FF79" s="2024">
        <v>4.7770000000000001</v>
      </c>
      <c r="FG79" s="2024">
        <v>4.7759999999999998</v>
      </c>
      <c r="FH79" s="2024">
        <v>4.7789999999999999</v>
      </c>
      <c r="FI79" s="2024">
        <v>4.7539999999999996</v>
      </c>
      <c r="FJ79" s="2058">
        <v>4.82</v>
      </c>
      <c r="FK79" s="2058">
        <v>4.7519999999999998</v>
      </c>
      <c r="FL79" s="2058">
        <v>4.78</v>
      </c>
      <c r="FM79" s="2058">
        <v>4.7249999999999996</v>
      </c>
      <c r="FN79" s="2065">
        <v>4.7080000000000002</v>
      </c>
      <c r="FO79" s="2065">
        <v>4.6989999999999998</v>
      </c>
      <c r="FP79" s="2065">
        <v>4.6589999999999998</v>
      </c>
      <c r="FQ79" s="2089">
        <v>4.694</v>
      </c>
      <c r="FR79" s="2089">
        <v>4.6870000000000003</v>
      </c>
      <c r="FS79" s="2089">
        <v>4.617</v>
      </c>
      <c r="FT79" s="2096">
        <v>4.6429999999999998</v>
      </c>
      <c r="FU79" s="2096">
        <v>4.6219999999999999</v>
      </c>
      <c r="FV79" s="2096">
        <v>4.5999999999999996</v>
      </c>
      <c r="FW79" s="2096">
        <v>4.4800000000000004</v>
      </c>
      <c r="FX79" s="2145">
        <v>4.524</v>
      </c>
      <c r="FY79" s="2145">
        <v>4.5529999999999999</v>
      </c>
      <c r="FZ79" s="2145">
        <v>4.4980000000000002</v>
      </c>
      <c r="GA79" s="2152">
        <v>4.4080000000000004</v>
      </c>
      <c r="GB79" s="2152">
        <v>4.4420000000000002</v>
      </c>
      <c r="GC79" s="2152">
        <v>4.4749999999999996</v>
      </c>
      <c r="GD79" s="2152">
        <v>4.4539999999999997</v>
      </c>
      <c r="GE79" s="2188">
        <v>4.4240000000000004</v>
      </c>
      <c r="GF79" s="2188">
        <v>4.4459999999999997</v>
      </c>
      <c r="GG79" s="2188">
        <v>4.4470000000000001</v>
      </c>
      <c r="GH79" s="2195">
        <v>4.3819999999999997</v>
      </c>
      <c r="GI79" s="2195">
        <v>4.41</v>
      </c>
      <c r="GJ79" s="2195">
        <v>4.4870000000000001</v>
      </c>
      <c r="GK79" s="2195">
        <v>4.4729999999999999</v>
      </c>
      <c r="GL79" s="2231">
        <v>4.4050000000000002</v>
      </c>
      <c r="GM79" s="2231">
        <v>4.4909999999999997</v>
      </c>
      <c r="GN79" s="2231">
        <v>4.4000000000000004</v>
      </c>
      <c r="GO79" s="2238">
        <v>4.3840000000000003</v>
      </c>
      <c r="GP79" s="2238">
        <v>4.4560000000000004</v>
      </c>
      <c r="GQ79" s="2238">
        <v>4.407</v>
      </c>
      <c r="GR79" s="2238">
        <v>4.3879999999999999</v>
      </c>
      <c r="GS79" s="2257">
        <v>4.38</v>
      </c>
      <c r="GT79" s="2257">
        <v>4.3280000000000003</v>
      </c>
      <c r="GU79" s="2257">
        <v>4.29</v>
      </c>
      <c r="GV79" s="2257">
        <v>4.29</v>
      </c>
      <c r="GW79" s="2257">
        <v>4.4649999999999999</v>
      </c>
      <c r="GX79" s="2257">
        <v>4.5259999999999998</v>
      </c>
      <c r="GY79" s="772">
        <v>4.5019999999999998</v>
      </c>
      <c r="GZ79" s="2277">
        <v>4.4340000000000002</v>
      </c>
      <c r="HA79" s="2277">
        <v>4.4379999999999997</v>
      </c>
      <c r="HB79" s="2277">
        <v>4.3250000000000002</v>
      </c>
      <c r="HC79" s="2301">
        <v>4.3250000000000002</v>
      </c>
      <c r="HD79" s="2301">
        <v>3.9180000000000001</v>
      </c>
      <c r="HE79" s="2301">
        <v>3.9180000000000001</v>
      </c>
      <c r="HF79" s="2301">
        <v>3.9180000000000001</v>
      </c>
    </row>
    <row r="80" spans="1:214" x14ac:dyDescent="0.25">
      <c r="A80" s="423">
        <f t="shared" si="72"/>
        <v>79</v>
      </c>
      <c r="B80" s="77">
        <f>B.Diario!B80</f>
        <v>0</v>
      </c>
      <c r="C80" s="66"/>
      <c r="D80" s="66"/>
      <c r="E80" s="438">
        <v>60.71</v>
      </c>
      <c r="F80" s="438">
        <v>66.78</v>
      </c>
      <c r="G80" s="438">
        <v>75.760000000000005</v>
      </c>
      <c r="H80" s="438">
        <v>75.56</v>
      </c>
      <c r="I80" s="438">
        <v>76.95</v>
      </c>
      <c r="J80" s="438">
        <v>79.31</v>
      </c>
      <c r="K80" s="438">
        <v>81.14</v>
      </c>
      <c r="L80" s="443">
        <v>81.47</v>
      </c>
      <c r="M80" s="85">
        <v>81.92</v>
      </c>
      <c r="N80" s="466">
        <v>82.27</v>
      </c>
      <c r="O80" s="479">
        <v>82.75</v>
      </c>
      <c r="P80" s="512">
        <v>82.98</v>
      </c>
      <c r="Q80" s="85">
        <v>83.31</v>
      </c>
      <c r="R80" s="544">
        <v>83.63</v>
      </c>
      <c r="S80" s="586">
        <v>83.82</v>
      </c>
      <c r="T80" s="276">
        <v>83.82</v>
      </c>
      <c r="U80" s="598">
        <v>83.82</v>
      </c>
      <c r="V80" s="276">
        <v>82.67</v>
      </c>
      <c r="W80" s="626">
        <v>82.68</v>
      </c>
      <c r="X80" s="632">
        <v>82.85</v>
      </c>
      <c r="Y80" s="638">
        <v>83.03</v>
      </c>
      <c r="Z80" s="674">
        <v>83.22</v>
      </c>
      <c r="AA80" s="650">
        <v>83.47</v>
      </c>
      <c r="AB80" s="702">
        <v>83.67</v>
      </c>
      <c r="AC80" s="715">
        <v>83.86</v>
      </c>
      <c r="AD80" s="737">
        <v>84</v>
      </c>
      <c r="AE80" s="744">
        <v>84.07</v>
      </c>
      <c r="AF80" s="751">
        <v>84.11</v>
      </c>
      <c r="AG80" s="299">
        <v>84.14</v>
      </c>
      <c r="AH80" s="781">
        <v>84.14</v>
      </c>
      <c r="AI80" s="794">
        <v>84.14</v>
      </c>
      <c r="AJ80" s="299">
        <v>83.9</v>
      </c>
      <c r="AK80" s="834">
        <v>83.9</v>
      </c>
      <c r="AL80" s="834">
        <v>83.9</v>
      </c>
      <c r="AM80" s="793">
        <v>82.99</v>
      </c>
      <c r="AN80" s="299">
        <v>82.57</v>
      </c>
      <c r="AO80" s="877">
        <v>81.61</v>
      </c>
      <c r="AP80" s="877">
        <v>81.73</v>
      </c>
      <c r="AQ80" s="299">
        <v>81.900000000000006</v>
      </c>
      <c r="AR80" s="884">
        <v>82.05</v>
      </c>
      <c r="AS80" s="898">
        <v>82.05</v>
      </c>
      <c r="AT80" s="911">
        <v>81.98</v>
      </c>
      <c r="AU80" s="942">
        <v>82.04</v>
      </c>
      <c r="AV80" s="956">
        <v>82.23</v>
      </c>
      <c r="AW80" s="85">
        <v>82.4</v>
      </c>
      <c r="AX80" s="1012">
        <v>82.53</v>
      </c>
      <c r="AY80" s="1019">
        <v>82.65</v>
      </c>
      <c r="AZ80" s="1040">
        <v>82.74</v>
      </c>
      <c r="BA80" s="1054">
        <v>82.74</v>
      </c>
      <c r="BB80" s="1102">
        <v>82.74</v>
      </c>
      <c r="BC80" s="1108">
        <v>82.74</v>
      </c>
      <c r="BD80" s="1114">
        <v>82.74</v>
      </c>
      <c r="BE80" s="1149">
        <v>82.74</v>
      </c>
      <c r="BF80" s="1156">
        <v>82.74</v>
      </c>
      <c r="BG80" s="83">
        <v>82.74</v>
      </c>
      <c r="BH80" s="1171">
        <v>82.55</v>
      </c>
      <c r="BI80" s="1202">
        <v>82.39</v>
      </c>
      <c r="BJ80" s="1202">
        <v>82.37</v>
      </c>
      <c r="BK80" s="1202">
        <v>82.22</v>
      </c>
      <c r="BL80" s="1202">
        <v>82.21</v>
      </c>
      <c r="BM80" s="1202">
        <v>82.21</v>
      </c>
      <c r="BN80" s="1202">
        <v>82.26</v>
      </c>
      <c r="BO80" s="1202">
        <v>82.34</v>
      </c>
      <c r="BP80" s="1243">
        <v>82.43</v>
      </c>
      <c r="BQ80" s="1243">
        <v>82.39</v>
      </c>
      <c r="BR80" s="1243">
        <v>82.42</v>
      </c>
      <c r="BS80" s="1243">
        <v>82.44</v>
      </c>
      <c r="BT80" s="1243">
        <v>82.51</v>
      </c>
      <c r="BU80" s="1243">
        <v>82.58</v>
      </c>
      <c r="BV80" s="1243">
        <v>82.64</v>
      </c>
      <c r="BW80" s="1298">
        <v>82.58</v>
      </c>
      <c r="BX80" s="83">
        <v>82.64</v>
      </c>
      <c r="BY80" s="83">
        <v>82.69</v>
      </c>
      <c r="BZ80" s="83">
        <v>82.74</v>
      </c>
      <c r="CA80" s="83">
        <v>82.8</v>
      </c>
      <c r="CB80" s="83">
        <v>82.83</v>
      </c>
      <c r="CC80" s="1308">
        <v>82.86</v>
      </c>
      <c r="CD80" s="1378">
        <v>82.91</v>
      </c>
      <c r="CE80" s="1391">
        <v>82.88</v>
      </c>
      <c r="CF80" s="1405">
        <v>82.82</v>
      </c>
      <c r="CG80" s="1419">
        <v>82.88</v>
      </c>
      <c r="CH80" s="1433">
        <v>82.91</v>
      </c>
      <c r="CI80" s="1447">
        <v>82.95</v>
      </c>
      <c r="CJ80" s="1461">
        <v>83.03</v>
      </c>
      <c r="CK80" s="1486">
        <v>83.1</v>
      </c>
      <c r="CL80" s="1486">
        <v>83.15</v>
      </c>
      <c r="CM80" s="1486">
        <v>83.19</v>
      </c>
      <c r="CN80" s="1501">
        <v>83.22</v>
      </c>
      <c r="CO80" s="1508">
        <v>83.27</v>
      </c>
      <c r="CP80" s="1515">
        <v>83.26</v>
      </c>
      <c r="CQ80" s="1529">
        <v>83.3</v>
      </c>
      <c r="CR80" s="1565">
        <v>83.35</v>
      </c>
      <c r="CS80" s="1580">
        <v>83.38</v>
      </c>
      <c r="CT80" s="1580">
        <v>83.42</v>
      </c>
      <c r="CU80" s="1580">
        <v>83.47</v>
      </c>
      <c r="CV80" s="1615">
        <v>83.49</v>
      </c>
      <c r="CW80" s="1608">
        <v>83.54</v>
      </c>
      <c r="CX80" s="1608">
        <v>83.59</v>
      </c>
      <c r="CY80" s="1629">
        <v>83.57</v>
      </c>
      <c r="CZ80" s="1629">
        <v>83.47</v>
      </c>
      <c r="DA80" s="1629">
        <v>83.56</v>
      </c>
      <c r="DB80" s="1629">
        <v>83.64</v>
      </c>
      <c r="DC80" s="1629">
        <v>83.68</v>
      </c>
      <c r="DD80" s="1629">
        <v>83.7</v>
      </c>
      <c r="DE80" s="1658">
        <v>83.74</v>
      </c>
      <c r="DF80" s="1687">
        <v>83.78</v>
      </c>
      <c r="DG80" s="1687">
        <v>83.71</v>
      </c>
      <c r="DH80" s="1687">
        <v>83.76</v>
      </c>
      <c r="DI80" s="1694">
        <v>83.82</v>
      </c>
      <c r="DJ80" s="1694">
        <v>83.89</v>
      </c>
      <c r="DK80" s="1694">
        <v>83.97</v>
      </c>
      <c r="DL80" s="1694">
        <v>84</v>
      </c>
      <c r="DM80" s="299">
        <v>84.05</v>
      </c>
      <c r="DN80" s="299">
        <v>84.08</v>
      </c>
      <c r="DO80" s="299">
        <v>84.12</v>
      </c>
      <c r="DP80" s="299">
        <v>84.09</v>
      </c>
      <c r="DQ80" s="1795">
        <v>84.13</v>
      </c>
      <c r="DR80" s="1795">
        <v>84.16</v>
      </c>
      <c r="DS80" s="1795">
        <v>84.21</v>
      </c>
      <c r="DT80" s="1795">
        <v>84.22</v>
      </c>
      <c r="DU80" s="1795">
        <v>84.22</v>
      </c>
      <c r="DV80" s="1795">
        <v>84.24</v>
      </c>
      <c r="DW80" s="1802">
        <v>84.27</v>
      </c>
      <c r="DX80" s="1802">
        <v>84.31</v>
      </c>
      <c r="DY80" s="1802">
        <v>84.28</v>
      </c>
      <c r="DZ80" s="1802">
        <v>84.31</v>
      </c>
      <c r="EA80" s="83">
        <v>84.34</v>
      </c>
      <c r="EB80" s="83">
        <v>84.31</v>
      </c>
      <c r="EC80" s="83">
        <v>84.37</v>
      </c>
      <c r="ED80" s="83">
        <v>84.4</v>
      </c>
      <c r="EE80" s="83">
        <v>84.41</v>
      </c>
      <c r="EF80" s="83">
        <v>84.43</v>
      </c>
      <c r="EG80" s="1823">
        <v>84.43</v>
      </c>
      <c r="EH80" s="1891">
        <v>84.32</v>
      </c>
      <c r="EI80" s="1891">
        <v>84.36</v>
      </c>
      <c r="EJ80" s="1891">
        <v>84.4</v>
      </c>
      <c r="EK80" s="1898">
        <v>84.44</v>
      </c>
      <c r="EL80" s="1898">
        <v>84.48</v>
      </c>
      <c r="EM80" s="1898">
        <v>84.51</v>
      </c>
      <c r="EN80" s="1898">
        <v>84.55</v>
      </c>
      <c r="EO80" s="1938">
        <v>84.57</v>
      </c>
      <c r="EP80" s="1945">
        <v>84.57</v>
      </c>
      <c r="EQ80" s="1945">
        <v>84.57</v>
      </c>
      <c r="ER80" s="83">
        <v>84.56</v>
      </c>
      <c r="ES80" s="83">
        <v>84.55</v>
      </c>
      <c r="ET80" s="83">
        <v>84.56</v>
      </c>
      <c r="EU80" s="83">
        <v>84.56</v>
      </c>
      <c r="EV80" s="1968">
        <v>84.56</v>
      </c>
      <c r="EW80" s="1968">
        <v>84.56</v>
      </c>
      <c r="EX80" s="1968">
        <v>84.55</v>
      </c>
      <c r="EY80" s="1975">
        <v>84.43</v>
      </c>
      <c r="EZ80" s="1975">
        <v>84.48</v>
      </c>
      <c r="FA80" s="1975">
        <v>84.52</v>
      </c>
      <c r="FB80" s="1975">
        <v>84.55</v>
      </c>
      <c r="FC80" s="2017">
        <v>84.58</v>
      </c>
      <c r="FD80" s="2017">
        <v>84.62</v>
      </c>
      <c r="FE80" s="2017">
        <v>84.64</v>
      </c>
      <c r="FF80" s="2025">
        <v>84.65</v>
      </c>
      <c r="FG80" s="2025">
        <v>84.68</v>
      </c>
      <c r="FH80" s="2025">
        <v>84.68</v>
      </c>
      <c r="FI80" s="2025">
        <v>84.73</v>
      </c>
      <c r="FJ80" s="2059">
        <v>84.73</v>
      </c>
      <c r="FK80" s="2059">
        <v>84.75</v>
      </c>
      <c r="FL80" s="2059">
        <v>84.72</v>
      </c>
      <c r="FM80" s="2059">
        <v>84.8</v>
      </c>
      <c r="FN80" s="2066">
        <v>84.78</v>
      </c>
      <c r="FO80" s="2066">
        <v>84.79</v>
      </c>
      <c r="FP80" s="2066">
        <v>84.87</v>
      </c>
      <c r="FQ80" s="2090">
        <v>84.87</v>
      </c>
      <c r="FR80" s="2090">
        <v>84.9</v>
      </c>
      <c r="FS80" s="2090">
        <v>84.93</v>
      </c>
      <c r="FT80" s="2097">
        <v>84.92</v>
      </c>
      <c r="FU80" s="2097">
        <v>84.96</v>
      </c>
      <c r="FV80" s="2097">
        <v>84.94</v>
      </c>
      <c r="FW80" s="2097">
        <v>85.05</v>
      </c>
      <c r="FX80" s="2146">
        <v>85.07</v>
      </c>
      <c r="FY80" s="2146">
        <v>85.06</v>
      </c>
      <c r="FZ80" s="2146">
        <v>85.01</v>
      </c>
      <c r="GA80" s="2153">
        <v>85.09</v>
      </c>
      <c r="GB80" s="2153">
        <v>85.05</v>
      </c>
      <c r="GC80" s="2153">
        <v>85.08</v>
      </c>
      <c r="GD80" s="2153">
        <v>85.08</v>
      </c>
      <c r="GE80" s="2189">
        <v>85.1</v>
      </c>
      <c r="GF80" s="2189">
        <v>85.1</v>
      </c>
      <c r="GG80" s="2189">
        <v>85.13</v>
      </c>
      <c r="GH80" s="2196">
        <v>85.15</v>
      </c>
      <c r="GI80" s="2196">
        <v>85.16</v>
      </c>
      <c r="GJ80" s="2196">
        <v>85.11</v>
      </c>
      <c r="GK80" s="2196">
        <v>85.07</v>
      </c>
      <c r="GL80" s="2232">
        <v>85.16</v>
      </c>
      <c r="GM80" s="2232">
        <v>85.12</v>
      </c>
      <c r="GN80" s="2232">
        <v>85.21</v>
      </c>
      <c r="GO80" s="2239">
        <v>85.27</v>
      </c>
      <c r="GP80" s="2239">
        <v>85.19</v>
      </c>
      <c r="GQ80" s="2239">
        <v>85.21</v>
      </c>
      <c r="GR80" s="2239">
        <v>85.25</v>
      </c>
      <c r="GS80" s="2258">
        <v>85.33</v>
      </c>
      <c r="GT80" s="2258">
        <v>85.33</v>
      </c>
      <c r="GU80" s="2258">
        <v>85.38</v>
      </c>
      <c r="GV80" s="2258">
        <v>85.38</v>
      </c>
      <c r="GW80" s="2258">
        <v>85.23</v>
      </c>
      <c r="GX80" s="2258">
        <v>85.23</v>
      </c>
      <c r="GY80" s="299">
        <v>85.27</v>
      </c>
      <c r="GZ80" s="2278">
        <v>85.35</v>
      </c>
      <c r="HA80" s="2278">
        <v>85.29</v>
      </c>
      <c r="HB80" s="2278">
        <v>85.38</v>
      </c>
      <c r="HC80" s="2302">
        <v>85.38</v>
      </c>
      <c r="HD80" s="2302">
        <v>85.75</v>
      </c>
      <c r="HE80" s="2302">
        <v>85.75</v>
      </c>
      <c r="HF80" s="2302">
        <v>85.75</v>
      </c>
    </row>
    <row r="81" spans="1:214" x14ac:dyDescent="0.25">
      <c r="A81" s="423">
        <f t="shared" si="72"/>
        <v>80</v>
      </c>
      <c r="B81" s="77">
        <f>B.Diario!B81</f>
        <v>0</v>
      </c>
      <c r="C81" s="73"/>
      <c r="D81" s="73"/>
      <c r="E81" s="438">
        <v>39.29</v>
      </c>
      <c r="F81" s="438">
        <v>33.21</v>
      </c>
      <c r="G81" s="438">
        <v>24.26</v>
      </c>
      <c r="H81" s="438">
        <v>24.41</v>
      </c>
      <c r="I81" s="438">
        <v>23.03</v>
      </c>
      <c r="J81" s="438">
        <v>20.67</v>
      </c>
      <c r="K81" s="438">
        <v>18.88</v>
      </c>
      <c r="L81" s="443">
        <v>18.510000000000002</v>
      </c>
      <c r="M81" s="85">
        <v>18.079999999999998</v>
      </c>
      <c r="N81" s="466">
        <v>17.71</v>
      </c>
      <c r="O81" s="479">
        <v>17.25</v>
      </c>
      <c r="P81" s="512">
        <v>17.04</v>
      </c>
      <c r="Q81" s="85">
        <v>16.72</v>
      </c>
      <c r="R81" s="544">
        <v>16.38</v>
      </c>
      <c r="S81" s="586">
        <v>16.2</v>
      </c>
      <c r="T81" s="276">
        <v>16.2</v>
      </c>
      <c r="U81" s="598">
        <v>16.2</v>
      </c>
      <c r="V81" s="276">
        <v>17.329999999999998</v>
      </c>
      <c r="W81" s="626">
        <v>17.329999999999998</v>
      </c>
      <c r="X81" s="632">
        <v>17.149999999999999</v>
      </c>
      <c r="Y81" s="638">
        <v>16.95</v>
      </c>
      <c r="Z81" s="674">
        <v>16.739999999999998</v>
      </c>
      <c r="AA81" s="650">
        <v>16.46</v>
      </c>
      <c r="AB81" s="702">
        <v>16.28</v>
      </c>
      <c r="AC81" s="715">
        <v>16.079999999999998</v>
      </c>
      <c r="AD81" s="737">
        <v>15.94</v>
      </c>
      <c r="AE81" s="744">
        <v>15.88</v>
      </c>
      <c r="AF81" s="751">
        <v>15.79</v>
      </c>
      <c r="AG81" s="299">
        <v>15.76</v>
      </c>
      <c r="AH81" s="781">
        <v>15.76</v>
      </c>
      <c r="AI81" s="794">
        <v>15.76</v>
      </c>
      <c r="AJ81" s="299">
        <v>16.010000000000002</v>
      </c>
      <c r="AK81" s="834">
        <v>16.010000000000002</v>
      </c>
      <c r="AL81" s="834">
        <v>16.010000000000002</v>
      </c>
      <c r="AM81" s="793">
        <v>16.91</v>
      </c>
      <c r="AN81" s="299">
        <v>17.350000000000001</v>
      </c>
      <c r="AO81" s="877">
        <v>18.3</v>
      </c>
      <c r="AP81" s="877">
        <v>18.149999999999999</v>
      </c>
      <c r="AQ81" s="299">
        <v>18.010000000000002</v>
      </c>
      <c r="AR81" s="884">
        <v>17.82</v>
      </c>
      <c r="AS81" s="898">
        <v>17.82</v>
      </c>
      <c r="AT81" s="911">
        <v>17.93</v>
      </c>
      <c r="AU81" s="942">
        <v>17.850000000000001</v>
      </c>
      <c r="AV81" s="956">
        <v>17.66</v>
      </c>
      <c r="AW81" s="85">
        <v>17.5</v>
      </c>
      <c r="AX81" s="1012">
        <v>17.36</v>
      </c>
      <c r="AY81" s="1019">
        <v>17.239999999999998</v>
      </c>
      <c r="AZ81" s="1040">
        <v>17.12</v>
      </c>
      <c r="BA81" s="1054">
        <v>17.12</v>
      </c>
      <c r="BB81" s="1102">
        <v>17.13</v>
      </c>
      <c r="BC81" s="1108">
        <v>17.13</v>
      </c>
      <c r="BD81" s="1114">
        <v>17.13</v>
      </c>
      <c r="BE81" s="1149">
        <v>17.13</v>
      </c>
      <c r="BF81" s="1156">
        <v>17.13</v>
      </c>
      <c r="BG81" s="83">
        <v>17.13</v>
      </c>
      <c r="BH81" s="1171">
        <v>17.3</v>
      </c>
      <c r="BI81" s="1202">
        <v>17.48</v>
      </c>
      <c r="BJ81" s="1202">
        <v>17.510000000000002</v>
      </c>
      <c r="BK81" s="1202">
        <v>17.66</v>
      </c>
      <c r="BL81" s="1202">
        <v>17.649999999999999</v>
      </c>
      <c r="BM81" s="1202">
        <v>17.649999999999999</v>
      </c>
      <c r="BN81" s="1202">
        <v>17.64</v>
      </c>
      <c r="BO81" s="1202">
        <v>17.54</v>
      </c>
      <c r="BP81" s="1243">
        <v>17.440000000000001</v>
      </c>
      <c r="BQ81" s="1243">
        <v>17.5</v>
      </c>
      <c r="BR81" s="1243">
        <v>17.43</v>
      </c>
      <c r="BS81" s="1243">
        <v>17.420000000000002</v>
      </c>
      <c r="BT81" s="1243">
        <v>17.34</v>
      </c>
      <c r="BU81" s="1243">
        <v>17.260000000000002</v>
      </c>
      <c r="BV81" s="1243">
        <v>17.190000000000001</v>
      </c>
      <c r="BW81" s="1298">
        <v>17.260000000000002</v>
      </c>
      <c r="BX81" s="83">
        <v>17.22</v>
      </c>
      <c r="BY81" s="83">
        <v>17.14</v>
      </c>
      <c r="BZ81" s="83">
        <v>17.12</v>
      </c>
      <c r="CA81" s="83">
        <v>17.03</v>
      </c>
      <c r="CB81" s="83">
        <v>17.02</v>
      </c>
      <c r="CC81" s="1308">
        <v>16.97</v>
      </c>
      <c r="CD81" s="1378">
        <v>16.940000000000001</v>
      </c>
      <c r="CE81" s="1391">
        <v>16.97</v>
      </c>
      <c r="CF81" s="1405">
        <v>17</v>
      </c>
      <c r="CG81" s="1419">
        <v>16.940000000000001</v>
      </c>
      <c r="CH81" s="1433">
        <v>16.940000000000001</v>
      </c>
      <c r="CI81" s="1447">
        <v>16.86</v>
      </c>
      <c r="CJ81" s="1461">
        <v>16.829999999999998</v>
      </c>
      <c r="CK81" s="1486">
        <v>16.71</v>
      </c>
      <c r="CL81" s="1486">
        <v>16.7</v>
      </c>
      <c r="CM81" s="1486">
        <v>16.649999999999999</v>
      </c>
      <c r="CN81" s="1501">
        <v>16.59</v>
      </c>
      <c r="CO81" s="1508">
        <v>16.579999999999998</v>
      </c>
      <c r="CP81" s="1515">
        <v>16.57</v>
      </c>
      <c r="CQ81" s="1529">
        <v>16.510000000000002</v>
      </c>
      <c r="CR81" s="1565">
        <v>16.46</v>
      </c>
      <c r="CS81" s="1580">
        <v>16.440000000000001</v>
      </c>
      <c r="CT81" s="1580">
        <v>16.37</v>
      </c>
      <c r="CU81" s="1580">
        <v>16.34</v>
      </c>
      <c r="CV81" s="1615">
        <v>16.3</v>
      </c>
      <c r="CW81" s="1608">
        <v>16.3</v>
      </c>
      <c r="CX81" s="1608">
        <v>16.25</v>
      </c>
      <c r="CY81" s="1629">
        <v>16.239999999999998</v>
      </c>
      <c r="CZ81" s="1629">
        <v>16.37</v>
      </c>
      <c r="DA81" s="1629">
        <v>16.29</v>
      </c>
      <c r="DB81" s="1629">
        <v>16.170000000000002</v>
      </c>
      <c r="DC81" s="1629">
        <v>16.18</v>
      </c>
      <c r="DD81" s="1629">
        <v>16.12</v>
      </c>
      <c r="DE81" s="1658">
        <v>16.07</v>
      </c>
      <c r="DF81" s="1687">
        <v>16.04</v>
      </c>
      <c r="DG81" s="1687">
        <v>16.11</v>
      </c>
      <c r="DH81" s="1687">
        <v>16.09</v>
      </c>
      <c r="DI81" s="1694">
        <v>15.98</v>
      </c>
      <c r="DJ81" s="1694">
        <v>15.91</v>
      </c>
      <c r="DK81" s="1694">
        <v>15.84</v>
      </c>
      <c r="DL81" s="1694">
        <v>15.81</v>
      </c>
      <c r="DM81" s="299">
        <v>15.76</v>
      </c>
      <c r="DN81" s="299">
        <v>15.76</v>
      </c>
      <c r="DO81" s="299">
        <v>15.68</v>
      </c>
      <c r="DP81" s="299">
        <v>15.75</v>
      </c>
      <c r="DQ81" s="1795">
        <v>15.7</v>
      </c>
      <c r="DR81" s="1795">
        <v>15.68</v>
      </c>
      <c r="DS81" s="1795">
        <v>15.63</v>
      </c>
      <c r="DT81" s="1795">
        <v>15.59</v>
      </c>
      <c r="DU81" s="1795">
        <v>15.62</v>
      </c>
      <c r="DV81" s="1795">
        <v>15.57</v>
      </c>
      <c r="DW81" s="1802">
        <v>15.55</v>
      </c>
      <c r="DX81" s="1802">
        <v>15.53</v>
      </c>
      <c r="DY81" s="1802">
        <v>15.56</v>
      </c>
      <c r="DZ81" s="1802">
        <v>15.49</v>
      </c>
      <c r="EA81" s="83">
        <v>15.48</v>
      </c>
      <c r="EB81" s="83">
        <v>15.52</v>
      </c>
      <c r="EC81" s="83">
        <v>15.48</v>
      </c>
      <c r="ED81" s="83">
        <v>15.44</v>
      </c>
      <c r="EE81" s="83">
        <v>15.39</v>
      </c>
      <c r="EF81" s="83">
        <v>15.4</v>
      </c>
      <c r="EG81" s="1823">
        <v>15.4</v>
      </c>
      <c r="EH81" s="1891">
        <v>15.5</v>
      </c>
      <c r="EI81" s="1891">
        <v>15.44</v>
      </c>
      <c r="EJ81" s="1891">
        <v>15.43</v>
      </c>
      <c r="EK81" s="1898">
        <v>15.38</v>
      </c>
      <c r="EL81" s="1898">
        <v>15.32</v>
      </c>
      <c r="EM81" s="1898">
        <v>15.32</v>
      </c>
      <c r="EN81" s="1898">
        <v>15.28</v>
      </c>
      <c r="EO81" s="1938">
        <v>15.24</v>
      </c>
      <c r="EP81" s="1945">
        <v>15.24</v>
      </c>
      <c r="EQ81" s="1945">
        <v>15.24</v>
      </c>
      <c r="ER81" s="83">
        <v>15.28</v>
      </c>
      <c r="ES81" s="83">
        <v>15.26</v>
      </c>
      <c r="ET81" s="83">
        <v>15.26</v>
      </c>
      <c r="EU81" s="83">
        <v>15.26</v>
      </c>
      <c r="EV81" s="1968">
        <v>15.26</v>
      </c>
      <c r="EW81" s="1968">
        <v>15.26</v>
      </c>
      <c r="EX81" s="1968">
        <v>15.26</v>
      </c>
      <c r="EY81" s="1975">
        <v>15.36</v>
      </c>
      <c r="EZ81" s="1975">
        <v>15.36</v>
      </c>
      <c r="FA81" s="1975">
        <v>15.31</v>
      </c>
      <c r="FB81" s="1975">
        <v>15.25</v>
      </c>
      <c r="FC81" s="2017">
        <v>15.27</v>
      </c>
      <c r="FD81" s="2017">
        <v>15.22</v>
      </c>
      <c r="FE81" s="2017">
        <v>15.18</v>
      </c>
      <c r="FF81" s="2025">
        <v>15.15</v>
      </c>
      <c r="FG81" s="2025">
        <v>15.15</v>
      </c>
      <c r="FH81" s="2025">
        <v>15.14</v>
      </c>
      <c r="FI81" s="2025">
        <v>15.11</v>
      </c>
      <c r="FJ81" s="2059">
        <v>15.11</v>
      </c>
      <c r="FK81" s="2059">
        <v>15.06</v>
      </c>
      <c r="FL81" s="2059">
        <v>15.09</v>
      </c>
      <c r="FM81" s="2059">
        <v>15.04</v>
      </c>
      <c r="FN81" s="2066">
        <v>15.06</v>
      </c>
      <c r="FO81" s="2066">
        <v>15.06</v>
      </c>
      <c r="FP81" s="2066">
        <v>14.95</v>
      </c>
      <c r="FQ81" s="2090">
        <v>14.97</v>
      </c>
      <c r="FR81" s="2090">
        <v>14.94</v>
      </c>
      <c r="FS81" s="2090">
        <v>14.88</v>
      </c>
      <c r="FT81" s="2097">
        <v>14.89</v>
      </c>
      <c r="FU81" s="2097">
        <v>14.86</v>
      </c>
      <c r="FV81" s="2097">
        <v>14.9</v>
      </c>
      <c r="FW81" s="2097">
        <v>14.77</v>
      </c>
      <c r="FX81" s="2146">
        <v>14.76</v>
      </c>
      <c r="FY81" s="2146">
        <v>14.78</v>
      </c>
      <c r="FZ81" s="2146">
        <v>14.79</v>
      </c>
      <c r="GA81" s="2153">
        <v>14.71</v>
      </c>
      <c r="GB81" s="2153">
        <v>14.74</v>
      </c>
      <c r="GC81" s="2153">
        <v>14.76</v>
      </c>
      <c r="GD81" s="2153">
        <v>14.74</v>
      </c>
      <c r="GE81" s="2189">
        <v>14.7</v>
      </c>
      <c r="GF81" s="2189">
        <v>14.72</v>
      </c>
      <c r="GG81" s="2189">
        <v>14.71</v>
      </c>
      <c r="GH81" s="2196">
        <v>14.65</v>
      </c>
      <c r="GI81" s="2196">
        <v>14.65</v>
      </c>
      <c r="GJ81" s="2196">
        <v>14.73</v>
      </c>
      <c r="GK81" s="2196">
        <v>14.72</v>
      </c>
      <c r="GL81" s="2232">
        <v>14.65</v>
      </c>
      <c r="GM81" s="2232">
        <v>14.71</v>
      </c>
      <c r="GN81" s="2232">
        <v>14.63</v>
      </c>
      <c r="GO81" s="2239">
        <v>14.56</v>
      </c>
      <c r="GP81" s="2239">
        <v>14.64</v>
      </c>
      <c r="GQ81" s="2239">
        <v>14.58</v>
      </c>
      <c r="GR81" s="2239">
        <v>14.55</v>
      </c>
      <c r="GS81" s="2258">
        <v>14.5</v>
      </c>
      <c r="GT81" s="2258">
        <v>14.49</v>
      </c>
      <c r="GU81" s="2258">
        <v>14.43</v>
      </c>
      <c r="GV81" s="2258">
        <v>14.43</v>
      </c>
      <c r="GW81" s="2258">
        <v>14.59</v>
      </c>
      <c r="GX81" s="2258">
        <v>14.58</v>
      </c>
      <c r="GY81" s="299">
        <v>14.56</v>
      </c>
      <c r="GZ81" s="2278">
        <v>14.49</v>
      </c>
      <c r="HA81" s="2278">
        <v>14.49</v>
      </c>
      <c r="HB81" s="2278">
        <v>14.51</v>
      </c>
      <c r="HC81" s="2302">
        <v>14.51</v>
      </c>
      <c r="HD81" s="2302">
        <v>14.14</v>
      </c>
      <c r="HE81" s="2302">
        <v>14.14</v>
      </c>
      <c r="HF81" s="2302">
        <v>14.14</v>
      </c>
    </row>
    <row r="82" spans="1:214" x14ac:dyDescent="0.25">
      <c r="A82" s="423">
        <f t="shared" si="72"/>
        <v>81</v>
      </c>
      <c r="B82" s="77">
        <f>B.Diario!B82</f>
        <v>0</v>
      </c>
      <c r="C82" s="68"/>
      <c r="D82" s="68"/>
      <c r="E82" s="437"/>
      <c r="F82" s="437"/>
      <c r="G82" s="437"/>
      <c r="H82" s="437"/>
      <c r="I82" s="437"/>
      <c r="J82" s="437"/>
      <c r="K82" s="437"/>
      <c r="L82" s="441"/>
      <c r="N82" s="464"/>
      <c r="O82" s="477"/>
      <c r="R82" s="542"/>
      <c r="S82" s="584"/>
      <c r="U82" s="596"/>
      <c r="W82" s="624"/>
      <c r="X82" s="630"/>
      <c r="Y82" s="636"/>
      <c r="Z82" s="671"/>
      <c r="AA82" s="648"/>
      <c r="AB82" s="700"/>
      <c r="AC82" s="713"/>
      <c r="AD82" s="735"/>
      <c r="AE82" s="742"/>
      <c r="AF82" s="749"/>
      <c r="AG82"/>
      <c r="AH82" s="779"/>
      <c r="AI82" s="792"/>
      <c r="AK82" s="832"/>
      <c r="AL82" s="832"/>
      <c r="AM82" s="793"/>
      <c r="AN82"/>
      <c r="AO82" s="875"/>
      <c r="AP82" s="875"/>
      <c r="AQ82"/>
      <c r="AR82" s="882"/>
      <c r="AS82" s="896"/>
      <c r="AT82" s="909"/>
      <c r="AU82" s="940"/>
      <c r="AV82" s="954"/>
      <c r="AX82" s="1010"/>
      <c r="AY82" s="1017"/>
      <c r="AZ82" s="1038"/>
      <c r="BA82" s="1052"/>
      <c r="BB82" s="1100"/>
      <c r="BC82" s="1106"/>
      <c r="BD82" s="1112"/>
      <c r="BE82" s="1147"/>
      <c r="BF82" s="1154"/>
      <c r="BG82" s="83"/>
      <c r="BH82" s="1169"/>
      <c r="BI82" s="1200"/>
      <c r="BJ82" s="1200"/>
      <c r="BK82" s="1200"/>
      <c r="BL82" s="1200"/>
      <c r="BM82" s="1200"/>
      <c r="BN82" s="1200"/>
      <c r="BO82" s="1200"/>
      <c r="BP82" s="1241"/>
      <c r="BQ82" s="1241"/>
      <c r="BR82" s="1241"/>
      <c r="BS82" s="1241"/>
      <c r="BT82" s="1241"/>
      <c r="BU82" s="1241"/>
      <c r="BV82" s="1241"/>
      <c r="BW82" s="1296"/>
      <c r="BX82" s="83"/>
      <c r="BY82" s="83"/>
      <c r="BZ82" s="83"/>
      <c r="CA82" s="83"/>
      <c r="CB82" s="83"/>
      <c r="CC82" s="1306"/>
      <c r="CD82" s="1376"/>
      <c r="CE82" s="1389"/>
      <c r="CF82" s="1403"/>
      <c r="CG82" s="1417"/>
      <c r="CH82" s="1431"/>
      <c r="CI82" s="1445"/>
      <c r="CJ82" s="1459"/>
      <c r="CK82" s="1484"/>
      <c r="CL82" s="1484"/>
      <c r="CM82" s="1484"/>
      <c r="CN82" s="1499"/>
      <c r="CO82" s="1506"/>
      <c r="CP82" s="1513"/>
      <c r="CQ82" s="1527"/>
      <c r="CR82" s="1563"/>
      <c r="CS82" s="1578"/>
      <c r="CT82" s="1578"/>
      <c r="CU82" s="1578"/>
      <c r="CV82" s="1613"/>
      <c r="CW82" s="1606"/>
      <c r="CX82" s="1606"/>
      <c r="CY82" s="1627"/>
      <c r="CZ82" s="1627"/>
      <c r="DA82" s="1627"/>
      <c r="DB82" s="1627"/>
      <c r="DC82" s="1627"/>
      <c r="DD82" s="1627"/>
      <c r="DE82" s="1656"/>
      <c r="DF82" s="1685"/>
      <c r="DG82" s="1685"/>
      <c r="DH82" s="1685"/>
      <c r="DI82" s="1692"/>
      <c r="DJ82" s="1692"/>
      <c r="DK82" s="1692"/>
      <c r="DL82" s="1692"/>
      <c r="DM82"/>
      <c r="DN82"/>
      <c r="DO82"/>
      <c r="DP82"/>
      <c r="DQ82" s="1793"/>
      <c r="DR82" s="1793"/>
      <c r="DS82" s="1793"/>
      <c r="DT82" s="1793"/>
      <c r="DU82" s="1793"/>
      <c r="DV82" s="1793"/>
      <c r="DW82" s="1800"/>
      <c r="DX82" s="1800"/>
      <c r="DY82" s="1800"/>
      <c r="DZ82" s="1800"/>
      <c r="EA82" s="83"/>
      <c r="EB82" s="83"/>
      <c r="EC82" s="83"/>
      <c r="ED82" s="83"/>
      <c r="EE82" s="83"/>
      <c r="EF82" s="83"/>
      <c r="EG82" s="1821"/>
      <c r="EH82" s="1889"/>
      <c r="EI82" s="1889"/>
      <c r="EJ82" s="1889"/>
      <c r="EK82" s="1896"/>
      <c r="EL82" s="1896"/>
      <c r="EM82" s="1896"/>
      <c r="EN82" s="1896"/>
      <c r="EO82" s="1936"/>
      <c r="EP82" s="1943"/>
      <c r="EQ82" s="1943"/>
      <c r="ER82" s="83"/>
      <c r="ES82" s="83"/>
      <c r="ET82" s="83"/>
      <c r="EU82" s="83"/>
      <c r="EV82" s="1966"/>
      <c r="EW82" s="1966"/>
      <c r="EX82" s="1966"/>
      <c r="EY82" s="1973"/>
      <c r="EZ82" s="1973"/>
      <c r="FA82" s="1973"/>
      <c r="FB82" s="1973"/>
      <c r="FC82" s="2015"/>
      <c r="FD82" s="2015"/>
      <c r="FE82" s="2015"/>
      <c r="FF82" s="2022"/>
      <c r="FG82" s="2022"/>
      <c r="FH82" s="2022"/>
      <c r="FI82" s="2022"/>
      <c r="FJ82" s="2057"/>
      <c r="FK82" s="2057"/>
      <c r="FL82" s="2057"/>
      <c r="FM82" s="2057"/>
      <c r="FN82" s="2064"/>
      <c r="FO82" s="2064"/>
      <c r="FP82" s="2064"/>
      <c r="FQ82" s="2088"/>
      <c r="FR82" s="2088"/>
      <c r="FS82" s="2088"/>
      <c r="FT82" s="2095"/>
      <c r="FU82" s="2095"/>
      <c r="FV82" s="2095"/>
      <c r="FW82" s="2095"/>
      <c r="FX82" s="2144"/>
      <c r="FY82" s="2144"/>
      <c r="FZ82" s="2144"/>
      <c r="GA82" s="2151"/>
      <c r="GB82" s="2151"/>
      <c r="GC82" s="2151"/>
      <c r="GD82" s="2151"/>
      <c r="GE82" s="2187"/>
      <c r="GF82" s="2187"/>
      <c r="GG82" s="2187"/>
      <c r="GH82" s="2194"/>
      <c r="GI82" s="2194"/>
      <c r="GJ82" s="2194"/>
      <c r="GK82" s="2194"/>
      <c r="GL82" s="2230"/>
      <c r="GM82" s="2230"/>
      <c r="GN82" s="2230"/>
      <c r="GO82" s="2237"/>
      <c r="GP82" s="2237"/>
      <c r="GQ82" s="2237"/>
      <c r="GR82" s="2237"/>
      <c r="GS82" s="2256"/>
      <c r="GT82" s="2256"/>
      <c r="GU82" s="2256"/>
      <c r="GV82" s="2256"/>
      <c r="GW82" s="2256"/>
      <c r="GX82" s="2256"/>
      <c r="GY82"/>
      <c r="GZ82" s="2276"/>
      <c r="HA82" s="2276"/>
      <c r="HB82" s="2276"/>
      <c r="HC82" s="2300"/>
      <c r="HD82" s="2300"/>
      <c r="HE82" s="2300"/>
      <c r="HF82" s="2300"/>
    </row>
    <row r="83" spans="1:214" x14ac:dyDescent="0.25">
      <c r="A83" s="423">
        <f t="shared" si="72"/>
        <v>82</v>
      </c>
      <c r="B83" s="77">
        <f>B.Diario!B83</f>
        <v>0</v>
      </c>
      <c r="C83" s="66"/>
      <c r="D83" s="66"/>
      <c r="E83" s="438">
        <v>829.39</v>
      </c>
      <c r="F83" s="438">
        <v>2071.4499999999998</v>
      </c>
      <c r="G83" s="438">
        <v>3857.7420000000002</v>
      </c>
      <c r="H83" s="438">
        <v>5816.9840000000004</v>
      </c>
      <c r="I83" s="438">
        <v>7712.7650000000003</v>
      </c>
      <c r="J83" s="438">
        <v>9685.4179999999997</v>
      </c>
      <c r="K83" s="438">
        <v>11649.061</v>
      </c>
      <c r="L83" s="442">
        <v>13755.019</v>
      </c>
      <c r="M83" s="436">
        <v>16059.873</v>
      </c>
      <c r="N83" s="465">
        <v>18395.861000000001</v>
      </c>
      <c r="O83" s="478">
        <v>20923.526000000002</v>
      </c>
      <c r="P83" s="512">
        <v>22991.394</v>
      </c>
      <c r="Q83" s="436">
        <v>25395.546999999999</v>
      </c>
      <c r="R83" s="543">
        <v>27830.277999999998</v>
      </c>
      <c r="S83" s="585">
        <v>29823.878000000001</v>
      </c>
      <c r="T83" s="593">
        <v>29823.878000000001</v>
      </c>
      <c r="U83" s="597">
        <v>29823.878000000001</v>
      </c>
      <c r="V83" s="593">
        <v>30916.852999999999</v>
      </c>
      <c r="W83" s="625">
        <v>31019.044999999998</v>
      </c>
      <c r="X83" s="631">
        <v>32252.84</v>
      </c>
      <c r="Y83" s="637">
        <v>34553.773999999998</v>
      </c>
      <c r="Z83" s="673">
        <v>37158.584000000003</v>
      </c>
      <c r="AA83" s="649">
        <v>39470.381999999998</v>
      </c>
      <c r="AB83" s="701">
        <v>41953.760999999999</v>
      </c>
      <c r="AC83" s="714">
        <v>44391.894999999997</v>
      </c>
      <c r="AD83" s="736">
        <v>47000.101000000002</v>
      </c>
      <c r="AE83" s="743">
        <v>49606.05</v>
      </c>
      <c r="AF83" s="750">
        <v>52426.925000000003</v>
      </c>
      <c r="AG83" s="772">
        <v>54260.51</v>
      </c>
      <c r="AH83" s="780">
        <v>54260.51</v>
      </c>
      <c r="AI83" s="793">
        <v>54260.51</v>
      </c>
      <c r="AJ83" s="772">
        <v>54513.345000000001</v>
      </c>
      <c r="AK83" s="833">
        <v>54513.345000000001</v>
      </c>
      <c r="AL83" s="833">
        <v>54513.345000000001</v>
      </c>
      <c r="AM83" s="793">
        <v>55444.195</v>
      </c>
      <c r="AN83" s="772">
        <v>56004.644999999997</v>
      </c>
      <c r="AO83" s="876">
        <v>57533.46</v>
      </c>
      <c r="AP83" s="876">
        <v>59570.58</v>
      </c>
      <c r="AQ83" s="772">
        <v>62186.31</v>
      </c>
      <c r="AR83" s="883">
        <v>64121.404999999999</v>
      </c>
      <c r="AS83" s="897">
        <v>64121.404999999999</v>
      </c>
      <c r="AT83" s="910">
        <v>64813.14</v>
      </c>
      <c r="AU83" s="941">
        <v>66717.294999999998</v>
      </c>
      <c r="AV83" s="955">
        <v>69354.544999999998</v>
      </c>
      <c r="AW83" s="436">
        <v>72059.755999999994</v>
      </c>
      <c r="AX83" s="1011">
        <v>74620.206999999995</v>
      </c>
      <c r="AY83" s="1018">
        <v>77135.478000000003</v>
      </c>
      <c r="AZ83" s="1039">
        <v>79122.75</v>
      </c>
      <c r="BA83" s="1053">
        <v>79122.75</v>
      </c>
      <c r="BB83" s="1101">
        <v>79275.709000000003</v>
      </c>
      <c r="BC83" s="1107">
        <v>79275.709000000003</v>
      </c>
      <c r="BD83" s="1113">
        <v>79275.709000000003</v>
      </c>
      <c r="BE83" s="1148">
        <v>79275.709000000003</v>
      </c>
      <c r="BF83" s="1155">
        <v>79275.709000000003</v>
      </c>
      <c r="BG83" s="78">
        <v>79275.709000000003</v>
      </c>
      <c r="BH83" s="1170">
        <v>79667.967000000004</v>
      </c>
      <c r="BI83" s="1201">
        <v>79996.235000000001</v>
      </c>
      <c r="BJ83" s="1201">
        <v>80063.251999999993</v>
      </c>
      <c r="BK83" s="1201">
        <v>80850.087</v>
      </c>
      <c r="BL83" s="1201">
        <v>81522.069000000003</v>
      </c>
      <c r="BM83" s="1201">
        <v>83173.197</v>
      </c>
      <c r="BN83" s="1201">
        <v>85274.338000000003</v>
      </c>
      <c r="BO83" s="1201">
        <v>88074.736000000004</v>
      </c>
      <c r="BP83" s="1242">
        <v>90577.519</v>
      </c>
      <c r="BQ83" s="1242">
        <v>93045.945000000007</v>
      </c>
      <c r="BR83" s="1242">
        <v>95952.254000000001</v>
      </c>
      <c r="BS83" s="1242">
        <v>98483.524000000005</v>
      </c>
      <c r="BT83" s="1242">
        <v>100897.40700000001</v>
      </c>
      <c r="BU83" s="1242">
        <v>103265.942</v>
      </c>
      <c r="BV83" s="1242">
        <v>106261.977</v>
      </c>
      <c r="BW83" s="1297">
        <v>108815.673</v>
      </c>
      <c r="BX83" s="78">
        <v>111362.61199999999</v>
      </c>
      <c r="BY83" s="78">
        <v>113927.76300000001</v>
      </c>
      <c r="BZ83" s="78">
        <v>116806.595</v>
      </c>
      <c r="CA83" s="78">
        <v>119465.302</v>
      </c>
      <c r="CB83" s="78">
        <v>121557.659</v>
      </c>
      <c r="CC83" s="1307">
        <v>124152.914</v>
      </c>
      <c r="CD83" s="1377">
        <v>126787.33100000001</v>
      </c>
      <c r="CE83" s="1390">
        <v>128938.995</v>
      </c>
      <c r="CF83" s="1404">
        <v>131685.72099999999</v>
      </c>
      <c r="CG83" s="1418">
        <v>135063.56</v>
      </c>
      <c r="CH83" s="1432">
        <v>137283.391</v>
      </c>
      <c r="CI83" s="1446">
        <v>139082.30900000001</v>
      </c>
      <c r="CJ83" s="1460">
        <v>141630.361</v>
      </c>
      <c r="CK83" s="1485">
        <v>143951.177</v>
      </c>
      <c r="CL83" s="1485">
        <v>146251.12899999999</v>
      </c>
      <c r="CM83" s="1485">
        <v>148500.413</v>
      </c>
      <c r="CN83" s="1500">
        <v>150838.06899999999</v>
      </c>
      <c r="CO83" s="1507">
        <v>153254.245</v>
      </c>
      <c r="CP83" s="1514">
        <v>155514.856</v>
      </c>
      <c r="CQ83" s="1528">
        <v>157882.94899999999</v>
      </c>
      <c r="CR83" s="1564">
        <v>160132.31400000001</v>
      </c>
      <c r="CS83" s="1579">
        <v>162448.22399999999</v>
      </c>
      <c r="CT83" s="1579">
        <v>165423.56</v>
      </c>
      <c r="CU83" s="1579">
        <v>167945.88200000001</v>
      </c>
      <c r="CV83" s="1614">
        <v>170279.32699999999</v>
      </c>
      <c r="CW83" s="1607">
        <v>172753.777</v>
      </c>
      <c r="CX83" s="1607">
        <v>175328.83499999999</v>
      </c>
      <c r="CY83" s="1628">
        <v>177810.739</v>
      </c>
      <c r="CZ83" s="1628">
        <v>179493.40700000001</v>
      </c>
      <c r="DA83" s="1628">
        <v>182180.772</v>
      </c>
      <c r="DB83" s="1628">
        <v>184069.011</v>
      </c>
      <c r="DC83" s="1628">
        <v>186965.19200000001</v>
      </c>
      <c r="DD83" s="1628">
        <v>189733.565</v>
      </c>
      <c r="DE83" s="1657">
        <v>192526.94</v>
      </c>
      <c r="DF83" s="1686">
        <v>194915.99400000001</v>
      </c>
      <c r="DG83" s="1686">
        <v>197611.78099999999</v>
      </c>
      <c r="DH83" s="1686">
        <v>200456.28899999999</v>
      </c>
      <c r="DI83" s="1693">
        <v>203103.242</v>
      </c>
      <c r="DJ83" s="1693">
        <v>205830.845</v>
      </c>
      <c r="DK83" s="1693">
        <v>208508.73300000001</v>
      </c>
      <c r="DL83" s="1693">
        <v>211361.65900000001</v>
      </c>
      <c r="DM83" s="772">
        <v>214086.671</v>
      </c>
      <c r="DN83" s="772">
        <v>217736.296</v>
      </c>
      <c r="DO83" s="772">
        <v>220323.386</v>
      </c>
      <c r="DP83" s="772">
        <v>222935.82199999999</v>
      </c>
      <c r="DQ83" s="1794">
        <v>226438.519</v>
      </c>
      <c r="DR83" s="1794">
        <v>228974.42199999999</v>
      </c>
      <c r="DS83" s="1794">
        <v>231435.16399999999</v>
      </c>
      <c r="DT83" s="1794">
        <v>234945.02299999999</v>
      </c>
      <c r="DU83" s="1794">
        <v>236781.05799999999</v>
      </c>
      <c r="DV83" s="1794">
        <v>239183.37100000001</v>
      </c>
      <c r="DW83" s="1801">
        <v>241656.57800000001</v>
      </c>
      <c r="DX83" s="1801">
        <v>244315.617</v>
      </c>
      <c r="DY83" s="1801">
        <v>247158.261</v>
      </c>
      <c r="DZ83" s="1801">
        <v>249693.00599999999</v>
      </c>
      <c r="EA83" s="78">
        <v>251909.80799999999</v>
      </c>
      <c r="EB83" s="78">
        <v>254349.67600000001</v>
      </c>
      <c r="EC83" s="78">
        <v>257999.78899999999</v>
      </c>
      <c r="ED83" s="78">
        <v>260768.42499999999</v>
      </c>
      <c r="EE83" s="78">
        <v>263521.315</v>
      </c>
      <c r="EF83" s="78">
        <v>265262.81099999999</v>
      </c>
      <c r="EG83" s="1822">
        <v>265262.81099999999</v>
      </c>
      <c r="EH83" s="1890">
        <v>266867.31199999998</v>
      </c>
      <c r="EI83" s="1890">
        <v>269548.66600000003</v>
      </c>
      <c r="EJ83" s="1890">
        <v>272036.06</v>
      </c>
      <c r="EK83" s="1897">
        <v>274572.44400000002</v>
      </c>
      <c r="EL83" s="1897">
        <v>277242.73700000002</v>
      </c>
      <c r="EM83" s="1897">
        <v>280927.21399999998</v>
      </c>
      <c r="EN83" s="1897">
        <v>283434.772</v>
      </c>
      <c r="EO83" s="1937">
        <v>284984.20400000003</v>
      </c>
      <c r="EP83" s="1944">
        <v>284984.20400000003</v>
      </c>
      <c r="EQ83" s="1944">
        <v>284984.20400000003</v>
      </c>
      <c r="ER83" s="78">
        <v>285980.43</v>
      </c>
      <c r="ES83" s="78">
        <v>288037.78899999999</v>
      </c>
      <c r="ET83" s="78">
        <v>288490.74400000001</v>
      </c>
      <c r="EU83" s="78">
        <v>288490.74400000001</v>
      </c>
      <c r="EV83" s="1967">
        <v>288490.74400000001</v>
      </c>
      <c r="EW83" s="1967">
        <v>288490.74400000001</v>
      </c>
      <c r="EX83" s="1967">
        <v>288708.73100000003</v>
      </c>
      <c r="EY83" s="1974">
        <v>290347.38299999997</v>
      </c>
      <c r="EZ83" s="1974">
        <v>292734.04499999998</v>
      </c>
      <c r="FA83" s="1974">
        <v>296392.033</v>
      </c>
      <c r="FB83" s="1974">
        <v>299059.00900000002</v>
      </c>
      <c r="FC83" s="2016">
        <v>301738.43599999999</v>
      </c>
      <c r="FD83" s="2016">
        <v>304255.28700000001</v>
      </c>
      <c r="FE83" s="2016">
        <v>307094.848</v>
      </c>
      <c r="FF83" s="2024">
        <v>309857.255</v>
      </c>
      <c r="FG83" s="2024">
        <v>313710.83899999998</v>
      </c>
      <c r="FH83" s="2024">
        <v>316477.52600000001</v>
      </c>
      <c r="FI83" s="2024">
        <v>318981.712</v>
      </c>
      <c r="FJ83" s="2058">
        <v>320258.59299999999</v>
      </c>
      <c r="FK83" s="2058">
        <v>322182.65899999999</v>
      </c>
      <c r="FL83" s="2058">
        <v>324812.28499999997</v>
      </c>
      <c r="FM83" s="2058">
        <v>328348.00400000002</v>
      </c>
      <c r="FN83" s="2065">
        <v>330725.74699999997</v>
      </c>
      <c r="FO83" s="2065">
        <v>333125.016</v>
      </c>
      <c r="FP83" s="2065">
        <v>335719.761</v>
      </c>
      <c r="FQ83" s="2089">
        <v>338360.56800000003</v>
      </c>
      <c r="FR83" s="2089">
        <v>340844.98300000001</v>
      </c>
      <c r="FS83" s="2089">
        <v>343121.80800000002</v>
      </c>
      <c r="FT83" s="2096">
        <v>346758.272</v>
      </c>
      <c r="FU83" s="2096">
        <v>349115.79100000003</v>
      </c>
      <c r="FV83" s="2096">
        <v>351657.21</v>
      </c>
      <c r="FW83" s="2096">
        <v>354020.788</v>
      </c>
      <c r="FX83" s="2145">
        <v>356171.39500000002</v>
      </c>
      <c r="FY83" s="2145">
        <v>358226.76199999999</v>
      </c>
      <c r="FZ83" s="2145">
        <v>360530.93099999998</v>
      </c>
      <c r="GA83" s="2152">
        <v>363044.04800000001</v>
      </c>
      <c r="GB83" s="2152">
        <v>365594.56199999998</v>
      </c>
      <c r="GC83" s="2152">
        <v>369277.68699999998</v>
      </c>
      <c r="GD83" s="2152">
        <v>371853.402</v>
      </c>
      <c r="GE83" s="2188">
        <v>374348.386</v>
      </c>
      <c r="GF83" s="2188">
        <v>376752.54200000002</v>
      </c>
      <c r="GG83" s="2188">
        <v>379175.78600000002</v>
      </c>
      <c r="GH83" s="2195">
        <v>381687.587</v>
      </c>
      <c r="GI83" s="2195">
        <v>383846.03499999997</v>
      </c>
      <c r="GJ83" s="2195">
        <v>385397.57799999998</v>
      </c>
      <c r="GK83" s="2195">
        <v>388158.53399999999</v>
      </c>
      <c r="GL83" s="2231">
        <v>390844.36700000003</v>
      </c>
      <c r="GM83" s="2231">
        <v>393308.87300000002</v>
      </c>
      <c r="GN83" s="2231">
        <v>397216.36099999998</v>
      </c>
      <c r="GO83" s="2238">
        <v>399069.25400000002</v>
      </c>
      <c r="GP83" s="2238">
        <v>401365.76199999999</v>
      </c>
      <c r="GQ83" s="2238">
        <v>404261.609</v>
      </c>
      <c r="GR83" s="2238">
        <v>407062.67</v>
      </c>
      <c r="GS83" s="2257">
        <v>409697.79100000003</v>
      </c>
      <c r="GT83" s="2257">
        <v>410870.125</v>
      </c>
      <c r="GU83" s="2257">
        <v>413562.19199999998</v>
      </c>
      <c r="GV83" s="2257">
        <v>413562.19199999998</v>
      </c>
      <c r="GW83" s="2257">
        <v>415525.40299999999</v>
      </c>
      <c r="GX83" s="2257">
        <v>418275.815</v>
      </c>
      <c r="GY83" s="772">
        <v>421187.848</v>
      </c>
      <c r="GZ83" s="2277">
        <v>422932.71100000001</v>
      </c>
      <c r="HA83" s="2277">
        <v>424749.91899999999</v>
      </c>
      <c r="HB83" s="2277">
        <v>424749.91899999999</v>
      </c>
      <c r="HC83" s="2301">
        <v>424749.91899999999</v>
      </c>
      <c r="HD83" s="2301">
        <v>424749.91899999999</v>
      </c>
      <c r="HE83" s="2301">
        <v>424749.91899999999</v>
      </c>
      <c r="HF83" s="2301">
        <v>424749.91899999999</v>
      </c>
    </row>
    <row r="84" spans="1:214" x14ac:dyDescent="0.25">
      <c r="A84" s="423">
        <f t="shared" si="72"/>
        <v>83</v>
      </c>
      <c r="B84" s="77">
        <f>B.Diario!B84</f>
        <v>0</v>
      </c>
      <c r="C84" s="66"/>
      <c r="D84" s="66"/>
      <c r="E84" s="438">
        <v>1.37</v>
      </c>
      <c r="F84" s="438">
        <v>1.07</v>
      </c>
      <c r="G84" s="438">
        <v>1.01</v>
      </c>
      <c r="H84" s="438">
        <v>1.01</v>
      </c>
      <c r="I84" s="438">
        <v>0.98</v>
      </c>
      <c r="J84" s="438">
        <v>0.97</v>
      </c>
      <c r="K84" s="438">
        <v>0.94</v>
      </c>
      <c r="L84" s="443">
        <v>0.94</v>
      </c>
      <c r="M84" s="85">
        <v>0.93</v>
      </c>
      <c r="N84" s="466">
        <v>0.92</v>
      </c>
      <c r="O84" s="479">
        <v>0.92</v>
      </c>
      <c r="P84" s="512">
        <v>0.93</v>
      </c>
      <c r="Q84" s="85">
        <v>0.94</v>
      </c>
      <c r="R84" s="544">
        <v>0.96</v>
      </c>
      <c r="S84" s="586">
        <v>0.96</v>
      </c>
      <c r="T84" s="276">
        <v>0.96</v>
      </c>
      <c r="U84" s="598">
        <v>0.96</v>
      </c>
      <c r="V84" s="276">
        <v>0.97</v>
      </c>
      <c r="W84" s="626">
        <v>0.97</v>
      </c>
      <c r="X84" s="632">
        <v>0.97</v>
      </c>
      <c r="Y84" s="638">
        <v>0.97</v>
      </c>
      <c r="Z84" s="674">
        <v>0.98</v>
      </c>
      <c r="AA84" s="650">
        <v>1</v>
      </c>
      <c r="AB84" s="702">
        <v>1.03</v>
      </c>
      <c r="AC84" s="715">
        <v>1.04</v>
      </c>
      <c r="AD84" s="737">
        <v>1.06</v>
      </c>
      <c r="AE84" s="744">
        <v>1.07</v>
      </c>
      <c r="AF84" s="751">
        <v>1.08</v>
      </c>
      <c r="AG84" s="299">
        <v>1.0900000000000001</v>
      </c>
      <c r="AH84" s="781">
        <v>1.0900000000000001</v>
      </c>
      <c r="AI84" s="794">
        <v>1.0900000000000001</v>
      </c>
      <c r="AJ84" s="299">
        <v>1.08</v>
      </c>
      <c r="AK84" s="834">
        <v>1.08</v>
      </c>
      <c r="AL84" s="834">
        <v>1.08</v>
      </c>
      <c r="AM84" s="793">
        <v>1.08</v>
      </c>
      <c r="AN84" s="299">
        <v>1.08</v>
      </c>
      <c r="AO84" s="877">
        <v>1.07</v>
      </c>
      <c r="AP84" s="877">
        <v>1.07</v>
      </c>
      <c r="AQ84" s="299">
        <v>1.0900000000000001</v>
      </c>
      <c r="AR84" s="884">
        <v>1.0900000000000001</v>
      </c>
      <c r="AS84" s="898">
        <v>1.0900000000000001</v>
      </c>
      <c r="AT84" s="911">
        <v>1.0900000000000001</v>
      </c>
      <c r="AU84" s="942">
        <v>1.08</v>
      </c>
      <c r="AV84" s="956">
        <v>1.08</v>
      </c>
      <c r="AW84" s="85">
        <v>1.08</v>
      </c>
      <c r="AX84" s="1012">
        <v>1.08</v>
      </c>
      <c r="AY84" s="1019">
        <v>1.08</v>
      </c>
      <c r="AZ84" s="1040">
        <v>1.08</v>
      </c>
      <c r="BA84" s="1054">
        <v>1.08</v>
      </c>
      <c r="BB84" s="1102">
        <v>1.08</v>
      </c>
      <c r="BC84" s="1108">
        <v>1.08</v>
      </c>
      <c r="BD84" s="1114">
        <v>1.08</v>
      </c>
      <c r="BE84" s="1149">
        <v>1.08</v>
      </c>
      <c r="BF84" s="1156">
        <v>1.08</v>
      </c>
      <c r="BG84" s="83">
        <v>1.08</v>
      </c>
      <c r="BH84" s="1171">
        <v>1.08</v>
      </c>
      <c r="BI84" s="1202">
        <v>1.07</v>
      </c>
      <c r="BJ84" s="1202">
        <v>1.07</v>
      </c>
      <c r="BK84" s="1202">
        <v>1.07</v>
      </c>
      <c r="BL84" s="1202">
        <v>1.07</v>
      </c>
      <c r="BM84" s="1202">
        <v>1.06</v>
      </c>
      <c r="BN84" s="1202">
        <v>1.06</v>
      </c>
      <c r="BO84" s="1202">
        <v>1.06</v>
      </c>
      <c r="BP84" s="1243">
        <v>1.06</v>
      </c>
      <c r="BQ84" s="1243">
        <v>1.06</v>
      </c>
      <c r="BR84" s="1243">
        <v>1.06</v>
      </c>
      <c r="BS84" s="1243">
        <v>1.07</v>
      </c>
      <c r="BT84" s="1243">
        <v>1.07</v>
      </c>
      <c r="BU84" s="1243">
        <v>1.07</v>
      </c>
      <c r="BV84" s="1243">
        <v>1.06</v>
      </c>
      <c r="BW84" s="1298">
        <v>1.06</v>
      </c>
      <c r="BX84" s="83">
        <v>1.06</v>
      </c>
      <c r="BY84" s="83">
        <v>1.06</v>
      </c>
      <c r="BZ84" s="83">
        <v>1.06</v>
      </c>
      <c r="CA84" s="83">
        <v>1.06</v>
      </c>
      <c r="CB84" s="83">
        <v>1.06</v>
      </c>
      <c r="CC84" s="1308">
        <v>1.05</v>
      </c>
      <c r="CD84" s="1378">
        <v>1.05</v>
      </c>
      <c r="CE84" s="1391">
        <v>1.05</v>
      </c>
      <c r="CF84" s="1405">
        <v>1.06</v>
      </c>
      <c r="CG84" s="1419">
        <v>1.06</v>
      </c>
      <c r="CH84" s="1433">
        <v>1.06</v>
      </c>
      <c r="CI84" s="1447">
        <v>1.06</v>
      </c>
      <c r="CJ84" s="1461">
        <v>1.06</v>
      </c>
      <c r="CK84" s="1486">
        <v>1.05</v>
      </c>
      <c r="CL84" s="1486">
        <v>1.05</v>
      </c>
      <c r="CM84" s="1486">
        <v>1.05</v>
      </c>
      <c r="CN84" s="1501">
        <v>1.05</v>
      </c>
      <c r="CO84" s="1508">
        <v>1.04</v>
      </c>
      <c r="CP84" s="1515">
        <v>1.04</v>
      </c>
      <c r="CQ84" s="1529">
        <v>1.04</v>
      </c>
      <c r="CR84" s="1565">
        <v>1.04</v>
      </c>
      <c r="CS84" s="1580">
        <v>1.04</v>
      </c>
      <c r="CT84" s="1580">
        <v>1.04</v>
      </c>
      <c r="CU84" s="1580">
        <v>1.04</v>
      </c>
      <c r="CV84" s="1615">
        <v>1.04</v>
      </c>
      <c r="CW84" s="1608">
        <v>1.04</v>
      </c>
      <c r="CX84" s="1608">
        <v>1.04</v>
      </c>
      <c r="CY84" s="1629">
        <v>1.04</v>
      </c>
      <c r="CZ84" s="1629">
        <v>1.04</v>
      </c>
      <c r="DA84" s="1629">
        <v>1.04</v>
      </c>
      <c r="DB84" s="1629">
        <v>1.04</v>
      </c>
      <c r="DC84" s="1629">
        <v>1.04</v>
      </c>
      <c r="DD84" s="1629">
        <v>1.04</v>
      </c>
      <c r="DE84" s="1658">
        <v>1.04</v>
      </c>
      <c r="DF84" s="1687">
        <v>1.03</v>
      </c>
      <c r="DG84" s="1687">
        <v>1.03</v>
      </c>
      <c r="DH84" s="1687">
        <v>1.03</v>
      </c>
      <c r="DI84" s="1694">
        <v>1.03</v>
      </c>
      <c r="DJ84" s="1694">
        <v>1.03</v>
      </c>
      <c r="DK84" s="1694">
        <v>1.03</v>
      </c>
      <c r="DL84" s="1694">
        <v>1.03</v>
      </c>
      <c r="DM84" s="299">
        <v>1.03</v>
      </c>
      <c r="DN84" s="299">
        <v>1.03</v>
      </c>
      <c r="DO84" s="299">
        <v>1.04</v>
      </c>
      <c r="DP84" s="299">
        <v>1.04</v>
      </c>
      <c r="DQ84" s="1795">
        <v>1.03</v>
      </c>
      <c r="DR84" s="1795">
        <v>1.04</v>
      </c>
      <c r="DS84" s="1795">
        <v>1.03</v>
      </c>
      <c r="DT84" s="1795">
        <v>1.03</v>
      </c>
      <c r="DU84" s="1795">
        <v>1.04</v>
      </c>
      <c r="DV84" s="1795">
        <v>1.04</v>
      </c>
      <c r="DW84" s="1802">
        <v>1.03</v>
      </c>
      <c r="DX84" s="1802">
        <v>1.03</v>
      </c>
      <c r="DY84" s="1802">
        <v>1.03</v>
      </c>
      <c r="DZ84" s="1802">
        <v>1.03</v>
      </c>
      <c r="EA84" s="83">
        <v>1.03</v>
      </c>
      <c r="EB84" s="83">
        <v>1.03</v>
      </c>
      <c r="EC84" s="83">
        <v>1.03</v>
      </c>
      <c r="ED84" s="83">
        <v>1.03</v>
      </c>
      <c r="EE84" s="83">
        <v>1.03</v>
      </c>
      <c r="EF84" s="83">
        <v>1.03</v>
      </c>
      <c r="EG84" s="1823">
        <v>1.03</v>
      </c>
      <c r="EH84" s="1891">
        <v>1.03</v>
      </c>
      <c r="EI84" s="1891">
        <v>1.03</v>
      </c>
      <c r="EJ84" s="1891">
        <v>1.03</v>
      </c>
      <c r="EK84" s="1898">
        <v>1.03</v>
      </c>
      <c r="EL84" s="1898">
        <v>1.02</v>
      </c>
      <c r="EM84" s="1898">
        <v>1.02</v>
      </c>
      <c r="EN84" s="1898">
        <v>1.02</v>
      </c>
      <c r="EO84" s="1938">
        <v>1.02</v>
      </c>
      <c r="EP84" s="1945">
        <v>1.02</v>
      </c>
      <c r="EQ84" s="1945">
        <v>1.02</v>
      </c>
      <c r="ER84" s="83">
        <v>1.02</v>
      </c>
      <c r="ES84" s="83">
        <v>1.02</v>
      </c>
      <c r="ET84" s="83">
        <v>1.02</v>
      </c>
      <c r="EU84" s="83">
        <v>1.02</v>
      </c>
      <c r="EV84" s="1968">
        <v>1.02</v>
      </c>
      <c r="EW84" s="1968">
        <v>1.02</v>
      </c>
      <c r="EX84" s="1968">
        <v>1.02</v>
      </c>
      <c r="EY84" s="1975">
        <v>1.02</v>
      </c>
      <c r="EZ84" s="1975">
        <v>1.02</v>
      </c>
      <c r="FA84" s="1975">
        <v>1.02</v>
      </c>
      <c r="FB84" s="1975">
        <v>1.01</v>
      </c>
      <c r="FC84" s="2017">
        <v>1.01</v>
      </c>
      <c r="FD84" s="2017">
        <v>1.01</v>
      </c>
      <c r="FE84" s="2017">
        <v>1.01</v>
      </c>
      <c r="FF84" s="2025">
        <v>1.02</v>
      </c>
      <c r="FG84" s="2025">
        <v>1.02</v>
      </c>
      <c r="FH84" s="2025">
        <v>1.02</v>
      </c>
      <c r="FI84" s="2025">
        <v>1.02</v>
      </c>
      <c r="FJ84" s="2059">
        <v>1.02</v>
      </c>
      <c r="FK84" s="2059">
        <v>1.02</v>
      </c>
      <c r="FL84" s="2059">
        <v>1.02</v>
      </c>
      <c r="FM84" s="2059">
        <v>1.02</v>
      </c>
      <c r="FN84" s="2066">
        <v>1.02</v>
      </c>
      <c r="FO84" s="2066">
        <v>1.02</v>
      </c>
      <c r="FP84" s="2066">
        <v>1.02</v>
      </c>
      <c r="FQ84" s="2090">
        <v>1.02</v>
      </c>
      <c r="FR84" s="2090">
        <v>1.01</v>
      </c>
      <c r="FS84" s="2090">
        <v>1.01</v>
      </c>
      <c r="FT84" s="2097">
        <v>1.01</v>
      </c>
      <c r="FU84" s="2097">
        <v>1.01</v>
      </c>
      <c r="FV84" s="2097">
        <v>1.01</v>
      </c>
      <c r="FW84" s="2097">
        <v>1.01</v>
      </c>
      <c r="FX84" s="2146">
        <v>1.01</v>
      </c>
      <c r="FY84" s="2146">
        <v>1.01</v>
      </c>
      <c r="FZ84" s="2146">
        <v>1.01</v>
      </c>
      <c r="GA84" s="2153">
        <v>1.01</v>
      </c>
      <c r="GB84" s="2153">
        <v>1.01</v>
      </c>
      <c r="GC84" s="2153">
        <v>1.01</v>
      </c>
      <c r="GD84" s="2153">
        <v>1.01</v>
      </c>
      <c r="GE84" s="2189">
        <v>1.01</v>
      </c>
      <c r="GF84" s="2189">
        <v>1.01</v>
      </c>
      <c r="GG84" s="2189">
        <v>1.01</v>
      </c>
      <c r="GH84" s="2196">
        <v>1.01</v>
      </c>
      <c r="GI84" s="2196">
        <v>1.01</v>
      </c>
      <c r="GJ84" s="2196">
        <v>1.01</v>
      </c>
      <c r="GK84" s="2196">
        <v>1.01</v>
      </c>
      <c r="GL84" s="2232">
        <v>1.01</v>
      </c>
      <c r="GM84" s="2232">
        <v>1.01</v>
      </c>
      <c r="GN84" s="2232">
        <v>1.01</v>
      </c>
      <c r="GO84" s="2239">
        <v>1.01</v>
      </c>
      <c r="GP84" s="2239">
        <v>1.01</v>
      </c>
      <c r="GQ84" s="2239">
        <v>1.01</v>
      </c>
      <c r="GR84" s="2239">
        <v>1.01</v>
      </c>
      <c r="GS84" s="2258">
        <v>1.01</v>
      </c>
      <c r="GT84" s="2258">
        <v>1.01</v>
      </c>
      <c r="GU84" s="2258">
        <v>1.01</v>
      </c>
      <c r="GV84" s="2258">
        <v>1.01</v>
      </c>
      <c r="GW84" s="2258">
        <v>1.01</v>
      </c>
      <c r="GX84" s="2258">
        <v>1.01</v>
      </c>
      <c r="GY84" s="299">
        <v>1.01</v>
      </c>
      <c r="GZ84" s="2278">
        <v>1.01</v>
      </c>
      <c r="HA84" s="2278">
        <v>1.01</v>
      </c>
      <c r="HB84" s="2278">
        <v>1.01</v>
      </c>
      <c r="HC84" s="2302">
        <v>1.01</v>
      </c>
      <c r="HD84" s="2302">
        <v>1.01</v>
      </c>
      <c r="HE84" s="2302">
        <v>1.01</v>
      </c>
      <c r="HF84" s="2302">
        <v>1.01</v>
      </c>
    </row>
    <row r="85" spans="1:214" x14ac:dyDescent="0.25">
      <c r="A85" s="423">
        <f t="shared" si="72"/>
        <v>84</v>
      </c>
      <c r="B85" s="77">
        <f>B.Diario!B85</f>
        <v>0</v>
      </c>
      <c r="C85" s="66"/>
      <c r="D85" s="66"/>
      <c r="E85" s="438">
        <v>45.45</v>
      </c>
      <c r="F85" s="438">
        <v>45.51</v>
      </c>
      <c r="G85" s="438">
        <v>45.39</v>
      </c>
      <c r="H85" s="438">
        <v>45.22</v>
      </c>
      <c r="I85" s="438">
        <v>45.4</v>
      </c>
      <c r="J85" s="438">
        <v>45.79</v>
      </c>
      <c r="K85" s="438">
        <v>46.18</v>
      </c>
      <c r="L85" s="443">
        <v>46.05</v>
      </c>
      <c r="M85" s="85">
        <v>46.19</v>
      </c>
      <c r="N85" s="466">
        <v>46.05</v>
      </c>
      <c r="O85" s="479">
        <v>45.8</v>
      </c>
      <c r="P85" s="512">
        <v>45.77</v>
      </c>
      <c r="Q85" s="85">
        <v>45.64</v>
      </c>
      <c r="R85" s="544">
        <v>45.62</v>
      </c>
      <c r="S85" s="586">
        <v>45.56</v>
      </c>
      <c r="T85" s="276">
        <v>45.56</v>
      </c>
      <c r="U85" s="598">
        <v>45.56</v>
      </c>
      <c r="V85" s="276">
        <v>45.45</v>
      </c>
      <c r="W85" s="626">
        <v>45.44</v>
      </c>
      <c r="X85" s="632">
        <v>45.49</v>
      </c>
      <c r="Y85" s="638">
        <v>45.38</v>
      </c>
      <c r="Z85" s="674">
        <v>45.44</v>
      </c>
      <c r="AA85" s="650">
        <v>45.51</v>
      </c>
      <c r="AB85" s="702">
        <v>45.49</v>
      </c>
      <c r="AC85" s="715">
        <v>45.51</v>
      </c>
      <c r="AD85" s="737">
        <v>45.59</v>
      </c>
      <c r="AE85" s="744">
        <v>45.66</v>
      </c>
      <c r="AF85" s="751">
        <v>45.77</v>
      </c>
      <c r="AG85" s="299">
        <v>45.8</v>
      </c>
      <c r="AH85" s="781">
        <v>45.8</v>
      </c>
      <c r="AI85" s="794">
        <v>45.8</v>
      </c>
      <c r="AJ85" s="299">
        <v>45.81</v>
      </c>
      <c r="AK85" s="834">
        <v>45.81</v>
      </c>
      <c r="AL85" s="834">
        <v>45.81</v>
      </c>
      <c r="AM85" s="793">
        <v>45.82</v>
      </c>
      <c r="AN85" s="299">
        <v>45.82</v>
      </c>
      <c r="AO85" s="877">
        <v>45.87</v>
      </c>
      <c r="AP85" s="877">
        <v>45.92</v>
      </c>
      <c r="AQ85" s="299">
        <v>45.92</v>
      </c>
      <c r="AR85" s="884">
        <v>45.94</v>
      </c>
      <c r="AS85" s="898">
        <v>45.94</v>
      </c>
      <c r="AT85" s="911">
        <v>45.96</v>
      </c>
      <c r="AU85" s="942">
        <v>45.94</v>
      </c>
      <c r="AV85" s="956">
        <v>45.91</v>
      </c>
      <c r="AW85" s="85">
        <v>45.83</v>
      </c>
      <c r="AX85" s="1012">
        <v>45.82</v>
      </c>
      <c r="AY85" s="1019">
        <v>45.83</v>
      </c>
      <c r="AZ85" s="1040">
        <v>45.82</v>
      </c>
      <c r="BA85" s="1054">
        <v>45.82</v>
      </c>
      <c r="BB85" s="1102">
        <v>45.82</v>
      </c>
      <c r="BC85" s="1108">
        <v>45.82</v>
      </c>
      <c r="BD85" s="1114">
        <v>45.82</v>
      </c>
      <c r="BE85" s="1149">
        <v>45.82</v>
      </c>
      <c r="BF85" s="1156">
        <v>45.82</v>
      </c>
      <c r="BG85" s="83">
        <v>45.82</v>
      </c>
      <c r="BH85" s="1171">
        <v>45.82</v>
      </c>
      <c r="BI85" s="1202">
        <v>45.82</v>
      </c>
      <c r="BJ85" s="1202">
        <v>45.81</v>
      </c>
      <c r="BK85" s="1202">
        <v>45.82</v>
      </c>
      <c r="BL85" s="1202">
        <v>45.86</v>
      </c>
      <c r="BM85" s="1202">
        <v>45.9</v>
      </c>
      <c r="BN85" s="1202">
        <v>45.93</v>
      </c>
      <c r="BO85" s="1202">
        <v>45.92</v>
      </c>
      <c r="BP85" s="1243">
        <v>45.94</v>
      </c>
      <c r="BQ85" s="1243">
        <v>45.92</v>
      </c>
      <c r="BR85" s="1243">
        <v>45.92</v>
      </c>
      <c r="BS85" s="1243">
        <v>45.92</v>
      </c>
      <c r="BT85" s="1243">
        <v>45.94</v>
      </c>
      <c r="BU85" s="1243">
        <v>45.94</v>
      </c>
      <c r="BV85" s="1243">
        <v>45.93</v>
      </c>
      <c r="BW85" s="1298">
        <v>45.94</v>
      </c>
      <c r="BX85" s="83">
        <v>45.93</v>
      </c>
      <c r="BY85" s="83">
        <v>45.94</v>
      </c>
      <c r="BZ85" s="83">
        <v>45.95</v>
      </c>
      <c r="CA85" s="83">
        <v>45.96</v>
      </c>
      <c r="CB85" s="83">
        <v>45.98</v>
      </c>
      <c r="CC85" s="1308">
        <v>46.01</v>
      </c>
      <c r="CD85" s="1378">
        <v>46</v>
      </c>
      <c r="CE85" s="1391">
        <v>46.01</v>
      </c>
      <c r="CF85" s="1405">
        <v>45.97</v>
      </c>
      <c r="CG85" s="1419">
        <v>45.93</v>
      </c>
      <c r="CH85" s="1433">
        <v>45.89</v>
      </c>
      <c r="CI85" s="1447">
        <v>45.88</v>
      </c>
      <c r="CJ85" s="1461">
        <v>45.89</v>
      </c>
      <c r="CK85" s="1486">
        <v>45.88</v>
      </c>
      <c r="CL85" s="1486">
        <v>45.89</v>
      </c>
      <c r="CM85" s="1486">
        <v>45.91</v>
      </c>
      <c r="CN85" s="1501">
        <v>45.91</v>
      </c>
      <c r="CO85" s="1508">
        <v>45.88</v>
      </c>
      <c r="CP85" s="1515">
        <v>45.89</v>
      </c>
      <c r="CQ85" s="1529">
        <v>45.88</v>
      </c>
      <c r="CR85" s="1565">
        <v>45.87</v>
      </c>
      <c r="CS85" s="1580">
        <v>45.84</v>
      </c>
      <c r="CT85" s="1580">
        <v>45.82</v>
      </c>
      <c r="CU85" s="1580">
        <v>45.81</v>
      </c>
      <c r="CV85" s="1615">
        <v>45.81</v>
      </c>
      <c r="CW85" s="1608">
        <v>45.8</v>
      </c>
      <c r="CX85" s="1608">
        <v>45.81</v>
      </c>
      <c r="CY85" s="1629">
        <v>45.77</v>
      </c>
      <c r="CZ85" s="1629">
        <v>45.77</v>
      </c>
      <c r="DA85" s="1629">
        <v>45.78</v>
      </c>
      <c r="DB85" s="1629">
        <v>45.8</v>
      </c>
      <c r="DC85" s="1629">
        <v>45.79</v>
      </c>
      <c r="DD85" s="1629">
        <v>45.75</v>
      </c>
      <c r="DE85" s="1658">
        <v>45.73</v>
      </c>
      <c r="DF85" s="1687">
        <v>45.74</v>
      </c>
      <c r="DG85" s="1687">
        <v>45.74</v>
      </c>
      <c r="DH85" s="1687">
        <v>45.73</v>
      </c>
      <c r="DI85" s="1694">
        <v>45.71</v>
      </c>
      <c r="DJ85" s="1694">
        <v>45.69</v>
      </c>
      <c r="DK85" s="1694">
        <v>45.7</v>
      </c>
      <c r="DL85" s="1694">
        <v>45.68</v>
      </c>
      <c r="DM85" s="299">
        <v>45.67</v>
      </c>
      <c r="DN85" s="299">
        <v>45.62</v>
      </c>
      <c r="DO85" s="299">
        <v>45.59</v>
      </c>
      <c r="DP85" s="299">
        <v>45.57</v>
      </c>
      <c r="DQ85" s="1795">
        <v>45.55</v>
      </c>
      <c r="DR85" s="1795">
        <v>45.52</v>
      </c>
      <c r="DS85" s="1795">
        <v>45.5</v>
      </c>
      <c r="DT85" s="1795">
        <v>45.47</v>
      </c>
      <c r="DU85" s="1795">
        <v>45.45</v>
      </c>
      <c r="DV85" s="1795">
        <v>45.45</v>
      </c>
      <c r="DW85" s="1802">
        <v>45.45</v>
      </c>
      <c r="DX85" s="1802">
        <v>45.45</v>
      </c>
      <c r="DY85" s="1802">
        <v>45.44</v>
      </c>
      <c r="DZ85" s="1802">
        <v>45.45</v>
      </c>
      <c r="EA85" s="83">
        <v>45.45</v>
      </c>
      <c r="EB85" s="83">
        <v>45.45</v>
      </c>
      <c r="EC85" s="83">
        <v>45.46</v>
      </c>
      <c r="ED85" s="83">
        <v>45.45</v>
      </c>
      <c r="EE85" s="83">
        <v>45.44</v>
      </c>
      <c r="EF85" s="83">
        <v>45.43</v>
      </c>
      <c r="EG85" s="1823">
        <v>45.43</v>
      </c>
      <c r="EH85" s="1891">
        <v>45.44</v>
      </c>
      <c r="EI85" s="1891">
        <v>45.44</v>
      </c>
      <c r="EJ85" s="1891">
        <v>45.43</v>
      </c>
      <c r="EK85" s="1898">
        <v>45.44</v>
      </c>
      <c r="EL85" s="1898">
        <v>45.43</v>
      </c>
      <c r="EM85" s="1898">
        <v>45.42</v>
      </c>
      <c r="EN85" s="1898">
        <v>45.42</v>
      </c>
      <c r="EO85" s="1938">
        <v>45.42</v>
      </c>
      <c r="EP85" s="1945">
        <v>45.42</v>
      </c>
      <c r="EQ85" s="1945">
        <v>45.42</v>
      </c>
      <c r="ER85" s="83">
        <v>45.42</v>
      </c>
      <c r="ES85" s="83">
        <v>45.43</v>
      </c>
      <c r="ET85" s="83">
        <v>45.43</v>
      </c>
      <c r="EU85" s="83">
        <v>45.43</v>
      </c>
      <c r="EV85" s="1968">
        <v>45.43</v>
      </c>
      <c r="EW85" s="1968">
        <v>45.43</v>
      </c>
      <c r="EX85" s="1968">
        <v>45.43</v>
      </c>
      <c r="EY85" s="1975">
        <v>45.43</v>
      </c>
      <c r="EZ85" s="1975">
        <v>45.42</v>
      </c>
      <c r="FA85" s="1975">
        <v>45.42</v>
      </c>
      <c r="FB85" s="1975">
        <v>45.4</v>
      </c>
      <c r="FC85" s="2017">
        <v>45.4</v>
      </c>
      <c r="FD85" s="2017">
        <v>45.37</v>
      </c>
      <c r="FE85" s="2017">
        <v>45.35</v>
      </c>
      <c r="FF85" s="2025">
        <v>45.34</v>
      </c>
      <c r="FG85" s="2025">
        <v>45.34</v>
      </c>
      <c r="FH85" s="2025">
        <v>45.34</v>
      </c>
      <c r="FI85" s="2025">
        <v>45.33</v>
      </c>
      <c r="FJ85" s="2059">
        <v>45.33</v>
      </c>
      <c r="FK85" s="2059">
        <v>45.32</v>
      </c>
      <c r="FL85" s="2059">
        <v>45.3</v>
      </c>
      <c r="FM85" s="2059">
        <v>45.3</v>
      </c>
      <c r="FN85" s="2066">
        <v>45.28</v>
      </c>
      <c r="FO85" s="2066">
        <v>45.27</v>
      </c>
      <c r="FP85" s="2066">
        <v>45.27</v>
      </c>
      <c r="FQ85" s="2090">
        <v>45.28</v>
      </c>
      <c r="FR85" s="2090">
        <v>45.28</v>
      </c>
      <c r="FS85" s="2090">
        <v>45.28</v>
      </c>
      <c r="FT85" s="2097">
        <v>45.29</v>
      </c>
      <c r="FU85" s="2097">
        <v>45.29</v>
      </c>
      <c r="FV85" s="2097">
        <v>45.29</v>
      </c>
      <c r="FW85" s="2097">
        <v>45.3</v>
      </c>
      <c r="FX85" s="2146">
        <v>45.3</v>
      </c>
      <c r="FY85" s="2146">
        <v>45.31</v>
      </c>
      <c r="FZ85" s="2146">
        <v>45.3</v>
      </c>
      <c r="GA85" s="2153">
        <v>45.29</v>
      </c>
      <c r="GB85" s="2153">
        <v>45.29</v>
      </c>
      <c r="GC85" s="2153">
        <v>45.29</v>
      </c>
      <c r="GD85" s="2153">
        <v>45.29</v>
      </c>
      <c r="GE85" s="2189">
        <v>45.28</v>
      </c>
      <c r="GF85" s="2189">
        <v>45.28</v>
      </c>
      <c r="GG85" s="2189">
        <v>45.27</v>
      </c>
      <c r="GH85" s="2196">
        <v>45.26</v>
      </c>
      <c r="GI85" s="2196">
        <v>45.25</v>
      </c>
      <c r="GJ85" s="2196">
        <v>45.26</v>
      </c>
      <c r="GK85" s="2196">
        <v>45.26</v>
      </c>
      <c r="GL85" s="2232">
        <v>45.26</v>
      </c>
      <c r="GM85" s="2232">
        <v>45.27</v>
      </c>
      <c r="GN85" s="2232">
        <v>45.27</v>
      </c>
      <c r="GO85" s="2239">
        <v>45.26</v>
      </c>
      <c r="GP85" s="2239">
        <v>45.27</v>
      </c>
      <c r="GQ85" s="2239">
        <v>45.27</v>
      </c>
      <c r="GR85" s="2239">
        <v>45.27</v>
      </c>
      <c r="GS85" s="2258">
        <v>45.27</v>
      </c>
      <c r="GT85" s="2258">
        <v>45.26</v>
      </c>
      <c r="GU85" s="2258">
        <v>45.27</v>
      </c>
      <c r="GV85" s="2258">
        <v>45.27</v>
      </c>
      <c r="GW85" s="2258">
        <v>45.27</v>
      </c>
      <c r="GX85" s="2258">
        <v>45.27</v>
      </c>
      <c r="GY85" s="299">
        <v>45.27</v>
      </c>
      <c r="GZ85" s="2278">
        <v>45.27</v>
      </c>
      <c r="HA85" s="2278">
        <v>45.27</v>
      </c>
      <c r="HB85" s="2278">
        <v>45.27</v>
      </c>
      <c r="HC85" s="2302">
        <v>45.27</v>
      </c>
      <c r="HD85" s="2302">
        <v>45.27</v>
      </c>
      <c r="HE85" s="2302">
        <v>45.27</v>
      </c>
      <c r="HF85" s="2302">
        <v>45.27</v>
      </c>
    </row>
    <row r="86" spans="1:214" x14ac:dyDescent="0.25">
      <c r="A86" s="423">
        <f t="shared" si="72"/>
        <v>85</v>
      </c>
      <c r="B86" s="77">
        <f>B.Diario!B86</f>
        <v>0</v>
      </c>
      <c r="C86" s="66"/>
      <c r="D86" s="66"/>
      <c r="E86" s="438">
        <v>53.65</v>
      </c>
      <c r="F86" s="438">
        <v>53.21</v>
      </c>
      <c r="G86" s="438">
        <v>53.23</v>
      </c>
      <c r="H86" s="438">
        <v>53.28</v>
      </c>
      <c r="I86" s="438">
        <v>53.12</v>
      </c>
      <c r="J86" s="438">
        <v>52.71</v>
      </c>
      <c r="K86" s="438">
        <v>52.35</v>
      </c>
      <c r="L86" s="443">
        <v>52.48</v>
      </c>
      <c r="M86" s="85">
        <v>52.38</v>
      </c>
      <c r="N86" s="466">
        <v>52.59</v>
      </c>
      <c r="O86" s="479">
        <v>52.83</v>
      </c>
      <c r="P86" s="512">
        <v>52.85</v>
      </c>
      <c r="Q86" s="85">
        <v>52.96</v>
      </c>
      <c r="R86" s="544">
        <v>52.95</v>
      </c>
      <c r="S86" s="586">
        <v>53.01</v>
      </c>
      <c r="T86" s="276">
        <v>53.01</v>
      </c>
      <c r="U86" s="598">
        <v>53.01</v>
      </c>
      <c r="V86" s="276">
        <v>53.11</v>
      </c>
      <c r="W86" s="626">
        <v>53.11</v>
      </c>
      <c r="X86" s="632">
        <v>53.07</v>
      </c>
      <c r="Y86" s="638">
        <v>53.18</v>
      </c>
      <c r="Z86" s="674">
        <v>53.1</v>
      </c>
      <c r="AA86" s="650">
        <v>53.03</v>
      </c>
      <c r="AB86" s="702">
        <v>53</v>
      </c>
      <c r="AC86" s="715">
        <v>52.96</v>
      </c>
      <c r="AD86" s="737">
        <v>52.87</v>
      </c>
      <c r="AE86" s="744">
        <v>52.79</v>
      </c>
      <c r="AF86" s="751">
        <v>52.67</v>
      </c>
      <c r="AG86" s="299">
        <v>52.63</v>
      </c>
      <c r="AH86" s="781">
        <v>52.63</v>
      </c>
      <c r="AI86" s="794">
        <v>52.63</v>
      </c>
      <c r="AJ86" s="299">
        <v>52.62</v>
      </c>
      <c r="AK86" s="834">
        <v>52.62</v>
      </c>
      <c r="AL86" s="834">
        <v>52.62</v>
      </c>
      <c r="AM86" s="793">
        <v>52.61</v>
      </c>
      <c r="AN86" s="299">
        <v>52.6</v>
      </c>
      <c r="AO86" s="877">
        <v>52.55</v>
      </c>
      <c r="AP86" s="877">
        <v>52.5</v>
      </c>
      <c r="AQ86" s="299">
        <v>52.5</v>
      </c>
      <c r="AR86" s="884">
        <v>52.47</v>
      </c>
      <c r="AS86" s="898">
        <v>52.47</v>
      </c>
      <c r="AT86" s="911">
        <v>52.46</v>
      </c>
      <c r="AU86" s="942">
        <v>52.48</v>
      </c>
      <c r="AV86" s="956">
        <v>52.51</v>
      </c>
      <c r="AW86" s="85">
        <v>52.6</v>
      </c>
      <c r="AX86" s="1012">
        <v>52.61</v>
      </c>
      <c r="AY86" s="1019">
        <v>52.61</v>
      </c>
      <c r="AZ86" s="1040">
        <v>52.61</v>
      </c>
      <c r="BA86" s="1054">
        <v>52.61</v>
      </c>
      <c r="BB86" s="1102">
        <v>52.61</v>
      </c>
      <c r="BC86" s="1108">
        <v>52.61</v>
      </c>
      <c r="BD86" s="1114">
        <v>52.61</v>
      </c>
      <c r="BE86" s="1149">
        <v>52.61</v>
      </c>
      <c r="BF86" s="1156">
        <v>52.61</v>
      </c>
      <c r="BG86" s="83">
        <v>52.61</v>
      </c>
      <c r="BH86" s="1171">
        <v>52.61</v>
      </c>
      <c r="BI86" s="1202">
        <v>52.62</v>
      </c>
      <c r="BJ86" s="1202">
        <v>52.62</v>
      </c>
      <c r="BK86" s="1202">
        <v>52.61</v>
      </c>
      <c r="BL86" s="1202">
        <v>52.57</v>
      </c>
      <c r="BM86" s="1202">
        <v>52.54</v>
      </c>
      <c r="BN86" s="1202">
        <v>52.52</v>
      </c>
      <c r="BO86" s="1202">
        <v>52.52</v>
      </c>
      <c r="BP86" s="1243">
        <v>52.51</v>
      </c>
      <c r="BQ86" s="1243">
        <v>52.52</v>
      </c>
      <c r="BR86" s="1243">
        <v>52.52</v>
      </c>
      <c r="BS86" s="1243">
        <v>52.51</v>
      </c>
      <c r="BT86" s="1243">
        <v>52.49</v>
      </c>
      <c r="BU86" s="1243">
        <v>52.49</v>
      </c>
      <c r="BV86" s="1243">
        <v>52.5</v>
      </c>
      <c r="BW86" s="1298">
        <v>52.49</v>
      </c>
      <c r="BX86" s="83">
        <v>52.49</v>
      </c>
      <c r="BY86" s="83">
        <v>52.49</v>
      </c>
      <c r="BZ86" s="83">
        <v>52.49</v>
      </c>
      <c r="CA86" s="83">
        <v>52.47</v>
      </c>
      <c r="CB86" s="83">
        <v>52.46</v>
      </c>
      <c r="CC86" s="1308">
        <v>52.43</v>
      </c>
      <c r="CD86" s="1378">
        <v>52.44</v>
      </c>
      <c r="CE86" s="1391">
        <v>52.43</v>
      </c>
      <c r="CF86" s="1405">
        <v>52.47</v>
      </c>
      <c r="CG86" s="1419">
        <v>52.5</v>
      </c>
      <c r="CH86" s="1433">
        <v>52.54</v>
      </c>
      <c r="CI86" s="1447">
        <v>52.55</v>
      </c>
      <c r="CJ86" s="1461">
        <v>52.54</v>
      </c>
      <c r="CK86" s="1486">
        <v>52.56</v>
      </c>
      <c r="CL86" s="1486">
        <v>52.54</v>
      </c>
      <c r="CM86" s="1486">
        <v>52.53</v>
      </c>
      <c r="CN86" s="1501">
        <v>52.53</v>
      </c>
      <c r="CO86" s="1508">
        <v>52.56</v>
      </c>
      <c r="CP86" s="1515">
        <v>52.56</v>
      </c>
      <c r="CQ86" s="1529">
        <v>52.56</v>
      </c>
      <c r="CR86" s="1565">
        <v>52.57</v>
      </c>
      <c r="CS86" s="1580">
        <v>52.6</v>
      </c>
      <c r="CT86" s="1580">
        <v>52.62</v>
      </c>
      <c r="CU86" s="1580">
        <v>52.62</v>
      </c>
      <c r="CV86" s="1615">
        <v>52.63</v>
      </c>
      <c r="CW86" s="1608">
        <v>52.63</v>
      </c>
      <c r="CX86" s="1608">
        <v>52.63</v>
      </c>
      <c r="CY86" s="1629">
        <v>52.66</v>
      </c>
      <c r="CZ86" s="1629">
        <v>52.66</v>
      </c>
      <c r="DA86" s="1629">
        <v>52.65</v>
      </c>
      <c r="DB86" s="1629">
        <v>52.63</v>
      </c>
      <c r="DC86" s="1629">
        <v>52.64</v>
      </c>
      <c r="DD86" s="1629">
        <v>52.68</v>
      </c>
      <c r="DE86" s="1658">
        <v>52.7</v>
      </c>
      <c r="DF86" s="1687">
        <v>52.69</v>
      </c>
      <c r="DG86" s="1687">
        <v>52.69</v>
      </c>
      <c r="DH86" s="1687">
        <v>52.7</v>
      </c>
      <c r="DI86" s="1694">
        <v>52.72</v>
      </c>
      <c r="DJ86" s="1694">
        <v>52.74</v>
      </c>
      <c r="DK86" s="1694">
        <v>52.73</v>
      </c>
      <c r="DL86" s="1694">
        <v>52.74</v>
      </c>
      <c r="DM86" s="299">
        <v>52.76</v>
      </c>
      <c r="DN86" s="299">
        <v>52.8</v>
      </c>
      <c r="DO86" s="299">
        <v>52.82</v>
      </c>
      <c r="DP86" s="299">
        <v>52.84</v>
      </c>
      <c r="DQ86" s="1795">
        <v>52.86</v>
      </c>
      <c r="DR86" s="1795">
        <v>52.89</v>
      </c>
      <c r="DS86" s="1795">
        <v>52.91</v>
      </c>
      <c r="DT86" s="1795">
        <v>52.95</v>
      </c>
      <c r="DU86" s="1795">
        <v>52.96</v>
      </c>
      <c r="DV86" s="1795">
        <v>52.96</v>
      </c>
      <c r="DW86" s="1802">
        <v>52.96</v>
      </c>
      <c r="DX86" s="1802">
        <v>52.97</v>
      </c>
      <c r="DY86" s="1802">
        <v>52.97</v>
      </c>
      <c r="DZ86" s="1802">
        <v>52.97</v>
      </c>
      <c r="EA86" s="83">
        <v>52.96</v>
      </c>
      <c r="EB86" s="83">
        <v>52.96</v>
      </c>
      <c r="EC86" s="83">
        <v>52.95</v>
      </c>
      <c r="ED86" s="83">
        <v>52.96</v>
      </c>
      <c r="EE86" s="83">
        <v>52.97</v>
      </c>
      <c r="EF86" s="83">
        <v>52.98</v>
      </c>
      <c r="EG86" s="1823">
        <v>52.98</v>
      </c>
      <c r="EH86" s="1891">
        <v>52.97</v>
      </c>
      <c r="EI86" s="1891">
        <v>52.97</v>
      </c>
      <c r="EJ86" s="1891">
        <v>52.97</v>
      </c>
      <c r="EK86" s="1898">
        <v>52.97</v>
      </c>
      <c r="EL86" s="1898">
        <v>52.98</v>
      </c>
      <c r="EM86" s="1898">
        <v>52.99</v>
      </c>
      <c r="EN86" s="1898">
        <v>52.99</v>
      </c>
      <c r="EO86" s="1938">
        <v>52.99</v>
      </c>
      <c r="EP86" s="1945">
        <v>52.99</v>
      </c>
      <c r="EQ86" s="1945">
        <v>52.99</v>
      </c>
      <c r="ER86" s="83">
        <v>53</v>
      </c>
      <c r="ES86" s="83">
        <v>52.99</v>
      </c>
      <c r="ET86" s="83">
        <v>52.99</v>
      </c>
      <c r="EU86" s="83">
        <v>52.99</v>
      </c>
      <c r="EV86" s="1968">
        <v>52.99</v>
      </c>
      <c r="EW86" s="1968">
        <v>52.99</v>
      </c>
      <c r="EX86" s="1968">
        <v>52.99</v>
      </c>
      <c r="EY86" s="1975">
        <v>52.99</v>
      </c>
      <c r="EZ86" s="1975">
        <v>53</v>
      </c>
      <c r="FA86" s="1975">
        <v>53</v>
      </c>
      <c r="FB86" s="1975">
        <v>53.02</v>
      </c>
      <c r="FC86" s="2017">
        <v>53.02</v>
      </c>
      <c r="FD86" s="2017">
        <v>53.04</v>
      </c>
      <c r="FE86" s="2017">
        <v>53.06</v>
      </c>
      <c r="FF86" s="2025">
        <v>53.07</v>
      </c>
      <c r="FG86" s="2025">
        <v>53.07</v>
      </c>
      <c r="FH86" s="2025">
        <v>53.08</v>
      </c>
      <c r="FI86" s="2025">
        <v>53.08</v>
      </c>
      <c r="FJ86" s="2059">
        <v>53.08</v>
      </c>
      <c r="FK86" s="2059">
        <v>53.1</v>
      </c>
      <c r="FL86" s="2059">
        <v>53.11</v>
      </c>
      <c r="FM86" s="2059">
        <v>53.12</v>
      </c>
      <c r="FN86" s="2066">
        <v>53.13</v>
      </c>
      <c r="FO86" s="2066">
        <v>53.14</v>
      </c>
      <c r="FP86" s="2066">
        <v>53.14</v>
      </c>
      <c r="FQ86" s="2090">
        <v>53.13</v>
      </c>
      <c r="FR86" s="2090">
        <v>53.13</v>
      </c>
      <c r="FS86" s="2090">
        <v>53.13</v>
      </c>
      <c r="FT86" s="2097">
        <v>53.12</v>
      </c>
      <c r="FU86" s="2097">
        <v>53.12</v>
      </c>
      <c r="FV86" s="2097">
        <v>53.12</v>
      </c>
      <c r="FW86" s="2097">
        <v>53.11</v>
      </c>
      <c r="FX86" s="2146">
        <v>53.11</v>
      </c>
      <c r="FY86" s="2146">
        <v>53.11</v>
      </c>
      <c r="FZ86" s="2146">
        <v>53.12</v>
      </c>
      <c r="GA86" s="2153">
        <v>53.12</v>
      </c>
      <c r="GB86" s="2153">
        <v>53.13</v>
      </c>
      <c r="GC86" s="2153">
        <v>53.13</v>
      </c>
      <c r="GD86" s="2153">
        <v>53.12</v>
      </c>
      <c r="GE86" s="2189">
        <v>53.14</v>
      </c>
      <c r="GF86" s="2189">
        <v>53.14</v>
      </c>
      <c r="GG86" s="2189">
        <v>53.14</v>
      </c>
      <c r="GH86" s="2196">
        <v>53.15</v>
      </c>
      <c r="GI86" s="2196">
        <v>53.16</v>
      </c>
      <c r="GJ86" s="2196">
        <v>53.16</v>
      </c>
      <c r="GK86" s="2196">
        <v>53.15</v>
      </c>
      <c r="GL86" s="2232">
        <v>53.15</v>
      </c>
      <c r="GM86" s="2232">
        <v>53.15</v>
      </c>
      <c r="GN86" s="2232">
        <v>53.14</v>
      </c>
      <c r="GO86" s="2239">
        <v>53.15</v>
      </c>
      <c r="GP86" s="2239">
        <v>53.14</v>
      </c>
      <c r="GQ86" s="2239">
        <v>53.14</v>
      </c>
      <c r="GR86" s="2239">
        <v>53.14</v>
      </c>
      <c r="GS86" s="2258">
        <v>53.14</v>
      </c>
      <c r="GT86" s="2258">
        <v>53.15</v>
      </c>
      <c r="GU86" s="2258">
        <v>53.14</v>
      </c>
      <c r="GV86" s="2258">
        <v>53.14</v>
      </c>
      <c r="GW86" s="2258">
        <v>53.14</v>
      </c>
      <c r="GX86" s="2258">
        <v>53.14</v>
      </c>
      <c r="GY86" s="299">
        <v>53.14</v>
      </c>
      <c r="GZ86" s="2278">
        <v>53.14</v>
      </c>
      <c r="HA86" s="2278">
        <v>53.14</v>
      </c>
      <c r="HB86" s="2278">
        <v>53.14</v>
      </c>
      <c r="HC86" s="2302">
        <v>53.14</v>
      </c>
      <c r="HD86" s="2302">
        <v>53.14</v>
      </c>
      <c r="HE86" s="2302">
        <v>53.14</v>
      </c>
      <c r="HF86" s="2302">
        <v>53.14</v>
      </c>
    </row>
    <row r="87" spans="1:214" x14ac:dyDescent="0.25">
      <c r="A87" s="423">
        <f t="shared" si="72"/>
        <v>86</v>
      </c>
      <c r="B87" s="77">
        <f>B.Diario!B87</f>
        <v>0</v>
      </c>
      <c r="C87" s="66"/>
      <c r="D87" s="66"/>
      <c r="E87" s="438">
        <v>257</v>
      </c>
      <c r="F87" s="438">
        <v>256</v>
      </c>
      <c r="G87" s="438">
        <v>254</v>
      </c>
      <c r="H87" s="438">
        <v>255</v>
      </c>
      <c r="I87" s="438">
        <v>257</v>
      </c>
      <c r="J87" s="438">
        <v>252</v>
      </c>
      <c r="K87" s="438">
        <v>248</v>
      </c>
      <c r="L87" s="444">
        <v>249</v>
      </c>
      <c r="M87" s="85">
        <v>249</v>
      </c>
      <c r="N87" s="467">
        <v>249</v>
      </c>
      <c r="O87" s="480">
        <v>251</v>
      </c>
      <c r="P87" s="512">
        <v>251</v>
      </c>
      <c r="Q87" s="85">
        <v>252</v>
      </c>
      <c r="R87" s="545">
        <v>253</v>
      </c>
      <c r="S87" s="587">
        <v>253</v>
      </c>
      <c r="T87" s="276">
        <v>253</v>
      </c>
      <c r="U87" s="599">
        <v>253</v>
      </c>
      <c r="V87" s="276">
        <v>253</v>
      </c>
      <c r="W87" s="627">
        <v>253</v>
      </c>
      <c r="X87" s="633">
        <v>253</v>
      </c>
      <c r="Y87" s="639">
        <v>253</v>
      </c>
      <c r="Z87" s="675">
        <v>252</v>
      </c>
      <c r="AA87" s="651">
        <v>252</v>
      </c>
      <c r="AB87" s="703">
        <v>251</v>
      </c>
      <c r="AC87" s="716">
        <v>251</v>
      </c>
      <c r="AD87" s="738">
        <v>251</v>
      </c>
      <c r="AE87" s="745">
        <v>250</v>
      </c>
      <c r="AF87" s="752">
        <v>250</v>
      </c>
      <c r="AG87" s="54">
        <v>250</v>
      </c>
      <c r="AH87" s="782">
        <v>250</v>
      </c>
      <c r="AI87" s="795">
        <v>250</v>
      </c>
      <c r="AJ87" s="54">
        <v>250</v>
      </c>
      <c r="AK87" s="835">
        <v>250</v>
      </c>
      <c r="AL87" s="835">
        <v>250</v>
      </c>
      <c r="AM87" s="793">
        <v>250</v>
      </c>
      <c r="AN87" s="54">
        <v>250</v>
      </c>
      <c r="AO87" s="878">
        <v>250</v>
      </c>
      <c r="AP87" s="878">
        <v>250</v>
      </c>
      <c r="AQ87" s="54">
        <v>250</v>
      </c>
      <c r="AR87" s="885">
        <v>250</v>
      </c>
      <c r="AS87" s="899">
        <v>250</v>
      </c>
      <c r="AT87" s="912">
        <v>250</v>
      </c>
      <c r="AU87" s="943">
        <v>250</v>
      </c>
      <c r="AV87" s="957">
        <v>250</v>
      </c>
      <c r="AW87" s="85">
        <v>251</v>
      </c>
      <c r="AX87" s="1013">
        <v>251</v>
      </c>
      <c r="AY87" s="1020">
        <v>251</v>
      </c>
      <c r="AZ87" s="1041">
        <v>251</v>
      </c>
      <c r="BA87" s="1055">
        <v>251</v>
      </c>
      <c r="BB87" s="1103">
        <v>251</v>
      </c>
      <c r="BC87" s="1109">
        <v>251</v>
      </c>
      <c r="BD87" s="1115">
        <v>251</v>
      </c>
      <c r="BE87" s="1150">
        <v>251</v>
      </c>
      <c r="BF87" s="1157">
        <v>251</v>
      </c>
      <c r="BG87" s="83">
        <v>251</v>
      </c>
      <c r="BH87" s="1172">
        <v>251</v>
      </c>
      <c r="BI87" s="1203">
        <v>251</v>
      </c>
      <c r="BJ87" s="1203">
        <v>251</v>
      </c>
      <c r="BK87" s="1203">
        <v>252</v>
      </c>
      <c r="BL87" s="1203">
        <v>251</v>
      </c>
      <c r="BM87" s="1203">
        <v>251</v>
      </c>
      <c r="BN87" s="1203">
        <v>251</v>
      </c>
      <c r="BO87" s="1203">
        <v>252</v>
      </c>
      <c r="BP87" s="1244">
        <v>252</v>
      </c>
      <c r="BQ87" s="1244">
        <v>252</v>
      </c>
      <c r="BR87" s="1244">
        <v>253</v>
      </c>
      <c r="BS87" s="1244">
        <v>253</v>
      </c>
      <c r="BT87" s="1244">
        <v>253</v>
      </c>
      <c r="BU87" s="1244">
        <v>253</v>
      </c>
      <c r="BV87" s="1244">
        <v>254</v>
      </c>
      <c r="BW87" s="1299">
        <v>254</v>
      </c>
      <c r="BX87" s="83">
        <v>254</v>
      </c>
      <c r="BY87" s="83">
        <v>254</v>
      </c>
      <c r="BZ87" s="83">
        <v>255</v>
      </c>
      <c r="CA87" s="83">
        <v>255</v>
      </c>
      <c r="CB87" s="83">
        <v>254</v>
      </c>
      <c r="CC87" s="1309">
        <v>254</v>
      </c>
      <c r="CD87" s="1379">
        <v>254</v>
      </c>
      <c r="CE87" s="1392">
        <v>254</v>
      </c>
      <c r="CF87" s="1406">
        <v>254</v>
      </c>
      <c r="CG87" s="1420">
        <v>255</v>
      </c>
      <c r="CH87" s="1434">
        <v>255</v>
      </c>
      <c r="CI87" s="1448">
        <v>255</v>
      </c>
      <c r="CJ87" s="1462">
        <v>255</v>
      </c>
      <c r="CK87" s="1487">
        <v>255</v>
      </c>
      <c r="CL87" s="1487">
        <v>255</v>
      </c>
      <c r="CM87" s="1487">
        <v>255</v>
      </c>
      <c r="CN87" s="1502">
        <v>255</v>
      </c>
      <c r="CO87" s="1509">
        <v>255</v>
      </c>
      <c r="CP87" s="1516">
        <v>255</v>
      </c>
      <c r="CQ87" s="1530">
        <v>255</v>
      </c>
      <c r="CR87" s="1566">
        <v>255</v>
      </c>
      <c r="CS87" s="1581">
        <v>255</v>
      </c>
      <c r="CT87" s="1581">
        <v>256</v>
      </c>
      <c r="CU87" s="1581">
        <v>256</v>
      </c>
      <c r="CV87" s="1616">
        <v>256</v>
      </c>
      <c r="CW87" s="1609">
        <v>256</v>
      </c>
      <c r="CX87" s="1609">
        <v>256</v>
      </c>
      <c r="CY87" s="1630">
        <v>256</v>
      </c>
      <c r="CZ87" s="1630">
        <v>256</v>
      </c>
      <c r="DA87" s="1630">
        <v>256</v>
      </c>
      <c r="DB87" s="1630">
        <v>255</v>
      </c>
      <c r="DC87" s="1630">
        <v>256</v>
      </c>
      <c r="DD87" s="1630">
        <v>256</v>
      </c>
      <c r="DE87" s="1659">
        <v>256</v>
      </c>
      <c r="DF87" s="1688">
        <v>256</v>
      </c>
      <c r="DG87" s="1688">
        <v>256</v>
      </c>
      <c r="DH87" s="1688">
        <v>256</v>
      </c>
      <c r="DI87" s="1695">
        <v>256</v>
      </c>
      <c r="DJ87" s="1695">
        <v>256</v>
      </c>
      <c r="DK87" s="1695">
        <v>256</v>
      </c>
      <c r="DL87" s="1695">
        <v>256</v>
      </c>
      <c r="DM87" s="54">
        <v>256</v>
      </c>
      <c r="DN87" s="54">
        <v>257</v>
      </c>
      <c r="DO87" s="54">
        <v>257</v>
      </c>
      <c r="DP87" s="54">
        <v>257</v>
      </c>
      <c r="DQ87" s="1796">
        <v>258</v>
      </c>
      <c r="DR87" s="1796">
        <v>258</v>
      </c>
      <c r="DS87" s="1796">
        <v>258</v>
      </c>
      <c r="DT87" s="1796">
        <v>259</v>
      </c>
      <c r="DU87" s="1796">
        <v>259</v>
      </c>
      <c r="DV87" s="1796">
        <v>259</v>
      </c>
      <c r="DW87" s="1803">
        <v>259</v>
      </c>
      <c r="DX87" s="1803">
        <v>259</v>
      </c>
      <c r="DY87" s="1803">
        <v>259</v>
      </c>
      <c r="DZ87" s="1803">
        <v>259</v>
      </c>
      <c r="EA87" s="83">
        <v>259</v>
      </c>
      <c r="EB87" s="83">
        <v>259</v>
      </c>
      <c r="EC87" s="83">
        <v>260</v>
      </c>
      <c r="ED87" s="83">
        <v>260</v>
      </c>
      <c r="EE87" s="83">
        <v>260</v>
      </c>
      <c r="EF87" s="83">
        <v>260</v>
      </c>
      <c r="EG87" s="1824">
        <v>260</v>
      </c>
      <c r="EH87" s="1892">
        <v>260</v>
      </c>
      <c r="EI87" s="1892">
        <v>260</v>
      </c>
      <c r="EJ87" s="1892">
        <v>260</v>
      </c>
      <c r="EK87" s="1899">
        <v>260</v>
      </c>
      <c r="EL87" s="1899">
        <v>260</v>
      </c>
      <c r="EM87" s="1899">
        <v>261</v>
      </c>
      <c r="EN87" s="1899">
        <v>261</v>
      </c>
      <c r="EO87" s="1939">
        <v>261</v>
      </c>
      <c r="EP87" s="1946">
        <v>261</v>
      </c>
      <c r="EQ87" s="1946">
        <v>261</v>
      </c>
      <c r="ER87" s="83">
        <v>261</v>
      </c>
      <c r="ES87" s="83">
        <v>261</v>
      </c>
      <c r="ET87" s="83">
        <v>261</v>
      </c>
      <c r="EU87" s="83">
        <v>261</v>
      </c>
      <c r="EV87" s="1969">
        <v>261</v>
      </c>
      <c r="EW87" s="1969">
        <v>261</v>
      </c>
      <c r="EX87" s="1969">
        <v>261</v>
      </c>
      <c r="EY87" s="1976">
        <v>261</v>
      </c>
      <c r="EZ87" s="1976">
        <v>261</v>
      </c>
      <c r="FA87" s="1976">
        <v>262</v>
      </c>
      <c r="FB87" s="1976">
        <v>262</v>
      </c>
      <c r="FC87" s="2018">
        <v>262</v>
      </c>
      <c r="FD87" s="2018">
        <v>262</v>
      </c>
      <c r="FE87" s="2018">
        <v>262</v>
      </c>
      <c r="FF87" s="2026">
        <v>262</v>
      </c>
      <c r="FG87" s="2026">
        <v>263</v>
      </c>
      <c r="FH87" s="2026">
        <v>263</v>
      </c>
      <c r="FI87" s="2026">
        <v>263</v>
      </c>
      <c r="FJ87" s="2060">
        <v>263</v>
      </c>
      <c r="FK87" s="2060">
        <v>263</v>
      </c>
      <c r="FL87" s="2060">
        <v>263</v>
      </c>
      <c r="FM87" s="2060">
        <v>264</v>
      </c>
      <c r="FN87" s="2067">
        <v>264</v>
      </c>
      <c r="FO87" s="2067">
        <v>264</v>
      </c>
      <c r="FP87" s="2067">
        <v>264</v>
      </c>
      <c r="FQ87" s="2091">
        <v>264</v>
      </c>
      <c r="FR87" s="2091">
        <v>264</v>
      </c>
      <c r="FS87" s="2091">
        <v>264</v>
      </c>
      <c r="FT87" s="2098">
        <v>265</v>
      </c>
      <c r="FU87" s="2098">
        <v>265</v>
      </c>
      <c r="FV87" s="2098">
        <v>265</v>
      </c>
      <c r="FW87" s="2098">
        <v>265</v>
      </c>
      <c r="FX87" s="2147">
        <v>265</v>
      </c>
      <c r="FY87" s="2147">
        <v>265</v>
      </c>
      <c r="FZ87" s="2147">
        <v>265</v>
      </c>
      <c r="GA87" s="2154">
        <v>265</v>
      </c>
      <c r="GB87" s="2154">
        <v>265</v>
      </c>
      <c r="GC87" s="2154">
        <v>266</v>
      </c>
      <c r="GD87" s="2154">
        <v>266</v>
      </c>
      <c r="GE87" s="2190">
        <v>266</v>
      </c>
      <c r="GF87" s="2190">
        <v>266</v>
      </c>
      <c r="GG87" s="2190">
        <v>266</v>
      </c>
      <c r="GH87" s="2197">
        <v>266</v>
      </c>
      <c r="GI87" s="2197">
        <v>267</v>
      </c>
      <c r="GJ87" s="2197">
        <v>267</v>
      </c>
      <c r="GK87" s="2197">
        <v>267</v>
      </c>
      <c r="GL87" s="2233">
        <v>267</v>
      </c>
      <c r="GM87" s="2233">
        <v>267</v>
      </c>
      <c r="GN87" s="2233">
        <v>268</v>
      </c>
      <c r="GO87" s="2240">
        <v>268</v>
      </c>
      <c r="GP87" s="2240">
        <v>268</v>
      </c>
      <c r="GQ87" s="2240">
        <v>268</v>
      </c>
      <c r="GR87" s="2240">
        <v>268</v>
      </c>
      <c r="GS87" s="2259">
        <v>268</v>
      </c>
      <c r="GT87" s="2259">
        <v>268</v>
      </c>
      <c r="GU87" s="2259">
        <v>269</v>
      </c>
      <c r="GV87" s="2259">
        <v>269</v>
      </c>
      <c r="GW87" s="2259">
        <v>269</v>
      </c>
      <c r="GX87" s="2259">
        <v>269</v>
      </c>
      <c r="GY87" s="54">
        <v>269</v>
      </c>
      <c r="GZ87" s="2279">
        <v>269</v>
      </c>
      <c r="HA87" s="2279">
        <v>269</v>
      </c>
      <c r="HB87" s="2279">
        <v>269</v>
      </c>
      <c r="HC87" s="2303">
        <v>269</v>
      </c>
      <c r="HD87" s="2303">
        <v>269</v>
      </c>
      <c r="HE87" s="2303">
        <v>269</v>
      </c>
      <c r="HF87" s="2303">
        <v>269</v>
      </c>
    </row>
    <row r="88" spans="1:214" x14ac:dyDescent="0.25">
      <c r="A88" s="423">
        <f t="shared" si="72"/>
        <v>87</v>
      </c>
      <c r="B88" s="77">
        <f>B.Diario!B88</f>
        <v>0</v>
      </c>
      <c r="C88" s="66"/>
      <c r="D88" s="66"/>
      <c r="E88" s="438">
        <v>25.74</v>
      </c>
      <c r="F88" s="438">
        <v>25.6</v>
      </c>
      <c r="G88" s="438">
        <v>25.36</v>
      </c>
      <c r="H88" s="438">
        <v>25.44</v>
      </c>
      <c r="I88" s="438">
        <v>25.65</v>
      </c>
      <c r="J88" s="438">
        <v>25.28</v>
      </c>
      <c r="K88" s="438">
        <v>24.92</v>
      </c>
      <c r="L88" s="443">
        <v>24.96</v>
      </c>
      <c r="M88" s="85">
        <v>24.95</v>
      </c>
      <c r="N88" s="466">
        <v>24.98</v>
      </c>
      <c r="O88" s="479">
        <v>25.08</v>
      </c>
      <c r="P88" s="512">
        <v>25.14</v>
      </c>
      <c r="Q88" s="85">
        <v>25.2</v>
      </c>
      <c r="R88" s="544">
        <v>25.25</v>
      </c>
      <c r="S88" s="586">
        <v>25.29</v>
      </c>
      <c r="T88" s="276">
        <v>25.29</v>
      </c>
      <c r="U88" s="598">
        <v>25.29</v>
      </c>
      <c r="V88" s="276">
        <v>25.37</v>
      </c>
      <c r="W88" s="626">
        <v>25.42</v>
      </c>
      <c r="X88" s="632">
        <v>25.36</v>
      </c>
      <c r="Y88" s="638">
        <v>25.38</v>
      </c>
      <c r="Z88" s="674">
        <v>25.29</v>
      </c>
      <c r="AA88" s="650">
        <v>25.23</v>
      </c>
      <c r="AB88" s="702">
        <v>25.21</v>
      </c>
      <c r="AC88" s="715">
        <v>25.2</v>
      </c>
      <c r="AD88" s="737">
        <v>25.14</v>
      </c>
      <c r="AE88" s="744">
        <v>25.09</v>
      </c>
      <c r="AF88" s="751">
        <v>25.07</v>
      </c>
      <c r="AG88" s="299">
        <v>25.07</v>
      </c>
      <c r="AH88" s="781">
        <v>25.07</v>
      </c>
      <c r="AI88" s="794">
        <v>25.07</v>
      </c>
      <c r="AJ88" s="299">
        <v>25.05</v>
      </c>
      <c r="AK88" s="834">
        <v>25.05</v>
      </c>
      <c r="AL88" s="834">
        <v>25.05</v>
      </c>
      <c r="AM88" s="793">
        <v>25.03</v>
      </c>
      <c r="AN88" s="299">
        <v>25.04</v>
      </c>
      <c r="AO88" s="877">
        <v>24.99</v>
      </c>
      <c r="AP88" s="877">
        <v>24.99</v>
      </c>
      <c r="AQ88" s="299">
        <v>25.04</v>
      </c>
      <c r="AR88" s="884">
        <v>25.02</v>
      </c>
      <c r="AS88" s="898">
        <v>25.02</v>
      </c>
      <c r="AT88" s="911">
        <v>25</v>
      </c>
      <c r="AU88" s="942">
        <v>25.01</v>
      </c>
      <c r="AV88" s="956">
        <v>25.02</v>
      </c>
      <c r="AW88" s="85">
        <v>25.08</v>
      </c>
      <c r="AX88" s="1012">
        <v>25.1</v>
      </c>
      <c r="AY88" s="1019">
        <v>25.12</v>
      </c>
      <c r="AZ88" s="1040">
        <v>25.14</v>
      </c>
      <c r="BA88" s="1054">
        <v>25.14</v>
      </c>
      <c r="BB88" s="1102">
        <v>25.17</v>
      </c>
      <c r="BC88" s="1108">
        <v>25.17</v>
      </c>
      <c r="BD88" s="1114">
        <v>25.17</v>
      </c>
      <c r="BE88" s="1149">
        <v>25.17</v>
      </c>
      <c r="BF88" s="1156">
        <v>25.17</v>
      </c>
      <c r="BG88" s="83">
        <v>25.17</v>
      </c>
      <c r="BH88" s="1171">
        <v>25.16</v>
      </c>
      <c r="BI88" s="1202">
        <v>25.18</v>
      </c>
      <c r="BJ88" s="1202">
        <v>25.23</v>
      </c>
      <c r="BK88" s="1202">
        <v>25.24</v>
      </c>
      <c r="BL88" s="1202">
        <v>25.2</v>
      </c>
      <c r="BM88" s="1202">
        <v>25.19</v>
      </c>
      <c r="BN88" s="1202">
        <v>25.2</v>
      </c>
      <c r="BO88" s="1202">
        <v>25.22</v>
      </c>
      <c r="BP88" s="1243">
        <v>25.24</v>
      </c>
      <c r="BQ88" s="1243">
        <v>25.29</v>
      </c>
      <c r="BR88" s="1243">
        <v>25.31</v>
      </c>
      <c r="BS88" s="1243">
        <v>25.35</v>
      </c>
      <c r="BT88" s="1243">
        <v>25.37</v>
      </c>
      <c r="BU88" s="1243">
        <v>25.39</v>
      </c>
      <c r="BV88" s="1243">
        <v>25.44</v>
      </c>
      <c r="BW88" s="1298">
        <v>25.45</v>
      </c>
      <c r="BX88" s="83">
        <v>25.47</v>
      </c>
      <c r="BY88" s="83">
        <v>25.49</v>
      </c>
      <c r="BZ88" s="83">
        <v>25.51</v>
      </c>
      <c r="CA88" s="83">
        <v>25.53</v>
      </c>
      <c r="CB88" s="83">
        <v>25.5</v>
      </c>
      <c r="CC88" s="1308">
        <v>25.48</v>
      </c>
      <c r="CD88" s="1378">
        <v>25.48</v>
      </c>
      <c r="CE88" s="1391">
        <v>25.48</v>
      </c>
      <c r="CF88" s="1405">
        <v>25.47</v>
      </c>
      <c r="CG88" s="1419">
        <v>25.49</v>
      </c>
      <c r="CH88" s="1433">
        <v>25.53</v>
      </c>
      <c r="CI88" s="1447">
        <v>25.53</v>
      </c>
      <c r="CJ88" s="1461">
        <v>25.53</v>
      </c>
      <c r="CK88" s="1486">
        <v>25.51</v>
      </c>
      <c r="CL88" s="1486">
        <v>25.51</v>
      </c>
      <c r="CM88" s="1486">
        <v>25.5</v>
      </c>
      <c r="CN88" s="1501">
        <v>25.5</v>
      </c>
      <c r="CO88" s="1508">
        <v>25.51</v>
      </c>
      <c r="CP88" s="1515">
        <v>25.51</v>
      </c>
      <c r="CQ88" s="1529">
        <v>25.53</v>
      </c>
      <c r="CR88" s="1565">
        <v>25.53</v>
      </c>
      <c r="CS88" s="1580">
        <v>25.55</v>
      </c>
      <c r="CT88" s="1580">
        <v>25.58</v>
      </c>
      <c r="CU88" s="1580">
        <v>25.58</v>
      </c>
      <c r="CV88" s="1615">
        <v>25.59</v>
      </c>
      <c r="CW88" s="1608">
        <v>25.59</v>
      </c>
      <c r="CX88" s="1608">
        <v>25.59</v>
      </c>
      <c r="CY88" s="1629">
        <v>25.6</v>
      </c>
      <c r="CZ88" s="1629">
        <v>25.58</v>
      </c>
      <c r="DA88" s="1629">
        <v>25.57</v>
      </c>
      <c r="DB88" s="1629">
        <v>25.57</v>
      </c>
      <c r="DC88" s="1629">
        <v>25.57</v>
      </c>
      <c r="DD88" s="1629">
        <v>25.59</v>
      </c>
      <c r="DE88" s="1658">
        <v>25.62</v>
      </c>
      <c r="DF88" s="1687">
        <v>25.61</v>
      </c>
      <c r="DG88" s="1687">
        <v>25.61</v>
      </c>
      <c r="DH88" s="1687">
        <v>25.62</v>
      </c>
      <c r="DI88" s="1694">
        <v>25.63</v>
      </c>
      <c r="DJ88" s="1694">
        <v>25.63</v>
      </c>
      <c r="DK88" s="1694">
        <v>25.63</v>
      </c>
      <c r="DL88" s="1694">
        <v>25.64</v>
      </c>
      <c r="DM88" s="299">
        <v>25.65</v>
      </c>
      <c r="DN88" s="299">
        <v>25.68</v>
      </c>
      <c r="DO88" s="299">
        <v>25.7</v>
      </c>
      <c r="DP88" s="299">
        <v>25.73</v>
      </c>
      <c r="DQ88" s="1795">
        <v>25.76</v>
      </c>
      <c r="DR88" s="1795">
        <v>25.8</v>
      </c>
      <c r="DS88" s="1795">
        <v>25.81</v>
      </c>
      <c r="DT88" s="1795">
        <v>25.85</v>
      </c>
      <c r="DU88" s="1795">
        <v>25.86</v>
      </c>
      <c r="DV88" s="1795">
        <v>25.86</v>
      </c>
      <c r="DW88" s="1802">
        <v>25.88</v>
      </c>
      <c r="DX88" s="1802">
        <v>25.89</v>
      </c>
      <c r="DY88" s="1802">
        <v>25.89</v>
      </c>
      <c r="DZ88" s="1802">
        <v>25.91</v>
      </c>
      <c r="EA88" s="83">
        <v>25.92</v>
      </c>
      <c r="EB88" s="83">
        <v>25.92</v>
      </c>
      <c r="EC88" s="83">
        <v>25.94</v>
      </c>
      <c r="ED88" s="83">
        <v>25.95</v>
      </c>
      <c r="EE88" s="83">
        <v>25.95</v>
      </c>
      <c r="EF88" s="83">
        <v>25.98</v>
      </c>
      <c r="EG88" s="1823">
        <v>25.98</v>
      </c>
      <c r="EH88" s="1891">
        <v>25.97</v>
      </c>
      <c r="EI88" s="1891">
        <v>25.98</v>
      </c>
      <c r="EJ88" s="1891">
        <v>26</v>
      </c>
      <c r="EK88" s="1898">
        <v>26.02</v>
      </c>
      <c r="EL88" s="1898">
        <v>26.02</v>
      </c>
      <c r="EM88" s="1898">
        <v>26.05</v>
      </c>
      <c r="EN88" s="1898">
        <v>26.05</v>
      </c>
      <c r="EO88" s="1938">
        <v>26.07</v>
      </c>
      <c r="EP88" s="1945">
        <v>26.07</v>
      </c>
      <c r="EQ88" s="1945">
        <v>26.07</v>
      </c>
      <c r="ER88" s="83">
        <v>26.08</v>
      </c>
      <c r="ES88" s="83">
        <v>26.09</v>
      </c>
      <c r="ET88" s="83">
        <v>26.09</v>
      </c>
      <c r="EU88" s="83">
        <v>26.09</v>
      </c>
      <c r="EV88" s="1968">
        <v>26.09</v>
      </c>
      <c r="EW88" s="1968">
        <v>26.09</v>
      </c>
      <c r="EX88" s="1968">
        <v>26.09</v>
      </c>
      <c r="EY88" s="1975">
        <v>26.12</v>
      </c>
      <c r="EZ88" s="1975">
        <v>26.13</v>
      </c>
      <c r="FA88" s="1975">
        <v>26.14</v>
      </c>
      <c r="FB88" s="1975">
        <v>26.16</v>
      </c>
      <c r="FC88" s="2017">
        <v>26.18</v>
      </c>
      <c r="FD88" s="2017">
        <v>26.21</v>
      </c>
      <c r="FE88" s="2017">
        <v>26.22</v>
      </c>
      <c r="FF88" s="2025">
        <v>26.23</v>
      </c>
      <c r="FG88" s="2025">
        <v>26.25</v>
      </c>
      <c r="FH88" s="2025">
        <v>26.25</v>
      </c>
      <c r="FI88" s="2025">
        <v>26.28</v>
      </c>
      <c r="FJ88" s="2059">
        <v>26.28</v>
      </c>
      <c r="FK88" s="2059">
        <v>26.31</v>
      </c>
      <c r="FL88" s="2059">
        <v>26.32</v>
      </c>
      <c r="FM88" s="2059">
        <v>26.35</v>
      </c>
      <c r="FN88" s="2066">
        <v>26.35</v>
      </c>
      <c r="FO88" s="2066">
        <v>26.36</v>
      </c>
      <c r="FP88" s="2066">
        <v>26.38</v>
      </c>
      <c r="FQ88" s="2090">
        <v>26.4</v>
      </c>
      <c r="FR88" s="2090">
        <v>26.4</v>
      </c>
      <c r="FS88" s="2090">
        <v>26.42</v>
      </c>
      <c r="FT88" s="2097">
        <v>26.44</v>
      </c>
      <c r="FU88" s="2097">
        <v>26.43</v>
      </c>
      <c r="FV88" s="2097">
        <v>26.46</v>
      </c>
      <c r="FW88" s="2097">
        <v>26.47</v>
      </c>
      <c r="FX88" s="2146">
        <v>26.47</v>
      </c>
      <c r="FY88" s="2146">
        <v>26.49</v>
      </c>
      <c r="FZ88" s="2146">
        <v>26.5</v>
      </c>
      <c r="GA88" s="2153">
        <v>26.52</v>
      </c>
      <c r="GB88" s="2153">
        <v>26.52</v>
      </c>
      <c r="GC88" s="2153">
        <v>26.54</v>
      </c>
      <c r="GD88" s="2153">
        <v>26.54</v>
      </c>
      <c r="GE88" s="2189">
        <v>26.57</v>
      </c>
      <c r="GF88" s="2189">
        <v>26.6</v>
      </c>
      <c r="GG88" s="2189">
        <v>26.6</v>
      </c>
      <c r="GH88" s="2196">
        <v>26.63</v>
      </c>
      <c r="GI88" s="2196">
        <v>26.64</v>
      </c>
      <c r="GJ88" s="2196">
        <v>26.66</v>
      </c>
      <c r="GK88" s="2196">
        <v>26.68</v>
      </c>
      <c r="GL88" s="2232">
        <v>26.7</v>
      </c>
      <c r="GM88" s="2232">
        <v>26.72</v>
      </c>
      <c r="GN88" s="2232">
        <v>26.74</v>
      </c>
      <c r="GO88" s="2239">
        <v>26.77</v>
      </c>
      <c r="GP88" s="2239">
        <v>26.77</v>
      </c>
      <c r="GQ88" s="2239">
        <v>26.79</v>
      </c>
      <c r="GR88" s="2239">
        <v>26.81</v>
      </c>
      <c r="GS88" s="2258">
        <v>26.83</v>
      </c>
      <c r="GT88" s="2258">
        <v>26.84</v>
      </c>
      <c r="GU88" s="2258">
        <v>26.86</v>
      </c>
      <c r="GV88" s="2258">
        <v>26.86</v>
      </c>
      <c r="GW88" s="2258">
        <v>26.85</v>
      </c>
      <c r="GX88" s="2258">
        <v>26.87</v>
      </c>
      <c r="GY88" s="299">
        <v>26.89</v>
      </c>
      <c r="GZ88" s="2278">
        <v>26.9</v>
      </c>
      <c r="HA88" s="2278">
        <v>26.92</v>
      </c>
      <c r="HB88" s="2278">
        <v>26.92</v>
      </c>
      <c r="HC88" s="2302">
        <v>26.92</v>
      </c>
      <c r="HD88" s="2302">
        <v>26.92</v>
      </c>
      <c r="HE88" s="2302">
        <v>26.92</v>
      </c>
      <c r="HF88" s="2302">
        <v>26.92</v>
      </c>
    </row>
    <row r="89" spans="1:214" x14ac:dyDescent="0.25">
      <c r="A89" s="423">
        <f t="shared" si="72"/>
        <v>88</v>
      </c>
      <c r="B89" s="77">
        <f>B.Diario!B89</f>
        <v>0</v>
      </c>
      <c r="C89" s="66"/>
      <c r="D89" s="66"/>
      <c r="E89" s="438">
        <v>3.52</v>
      </c>
      <c r="F89" s="438">
        <v>2.74</v>
      </c>
      <c r="G89" s="438">
        <v>2.57</v>
      </c>
      <c r="H89" s="438">
        <v>2.58</v>
      </c>
      <c r="I89" s="438">
        <v>2.52</v>
      </c>
      <c r="J89" s="438">
        <v>2.44</v>
      </c>
      <c r="K89" s="438">
        <v>2.33</v>
      </c>
      <c r="L89" s="443">
        <v>2.34</v>
      </c>
      <c r="M89" s="85">
        <v>2.3199999999999998</v>
      </c>
      <c r="N89" s="466">
        <v>2.29</v>
      </c>
      <c r="O89" s="479">
        <v>2.31</v>
      </c>
      <c r="P89" s="512">
        <v>2.33</v>
      </c>
      <c r="Q89" s="85">
        <v>2.37</v>
      </c>
      <c r="R89" s="544">
        <v>2.4300000000000002</v>
      </c>
      <c r="S89" s="586">
        <v>2.4300000000000002</v>
      </c>
      <c r="T89" s="276">
        <v>2.4300000000000002</v>
      </c>
      <c r="U89" s="598">
        <v>2.4300000000000002</v>
      </c>
      <c r="V89" s="276">
        <v>2.4500000000000002</v>
      </c>
      <c r="W89" s="626">
        <v>2.4500000000000002</v>
      </c>
      <c r="X89" s="632">
        <v>2.4500000000000002</v>
      </c>
      <c r="Y89" s="638">
        <v>2.4500000000000002</v>
      </c>
      <c r="Z89" s="674">
        <v>2.4700000000000002</v>
      </c>
      <c r="AA89" s="650">
        <v>2.52</v>
      </c>
      <c r="AB89" s="702">
        <v>2.59</v>
      </c>
      <c r="AC89" s="715">
        <v>2.61</v>
      </c>
      <c r="AD89" s="737">
        <v>2.66</v>
      </c>
      <c r="AE89" s="744">
        <v>2.68</v>
      </c>
      <c r="AF89" s="751">
        <v>2.7</v>
      </c>
      <c r="AG89" s="299">
        <v>2.73</v>
      </c>
      <c r="AH89" s="781">
        <v>2.73</v>
      </c>
      <c r="AI89" s="794">
        <v>2.73</v>
      </c>
      <c r="AJ89" s="299">
        <v>2.7</v>
      </c>
      <c r="AK89" s="834">
        <v>2.7</v>
      </c>
      <c r="AL89" s="834">
        <v>2.7</v>
      </c>
      <c r="AM89" s="793">
        <v>2.7</v>
      </c>
      <c r="AN89" s="299">
        <v>2.7</v>
      </c>
      <c r="AO89" s="877">
        <v>2.68</v>
      </c>
      <c r="AP89" s="877">
        <v>2.68</v>
      </c>
      <c r="AQ89" s="299">
        <v>2.73</v>
      </c>
      <c r="AR89" s="884">
        <v>2.73</v>
      </c>
      <c r="AS89" s="898">
        <v>2.73</v>
      </c>
      <c r="AT89" s="911">
        <v>2.73</v>
      </c>
      <c r="AU89" s="942">
        <v>2.7</v>
      </c>
      <c r="AV89" s="956">
        <v>2.7</v>
      </c>
      <c r="AW89" s="85">
        <v>2.71</v>
      </c>
      <c r="AX89" s="1012">
        <v>2.71</v>
      </c>
      <c r="AY89" s="1019">
        <v>2.71</v>
      </c>
      <c r="AZ89" s="1040">
        <v>2.71</v>
      </c>
      <c r="BA89" s="1054">
        <v>2.71</v>
      </c>
      <c r="BB89" s="1102">
        <v>2.71</v>
      </c>
      <c r="BC89" s="1108">
        <v>2.71</v>
      </c>
      <c r="BD89" s="1114">
        <v>2.71</v>
      </c>
      <c r="BE89" s="1149">
        <v>2.71</v>
      </c>
      <c r="BF89" s="1156">
        <v>2.71</v>
      </c>
      <c r="BG89" s="83">
        <v>2.71</v>
      </c>
      <c r="BH89" s="1171">
        <v>2.71</v>
      </c>
      <c r="BI89" s="1202">
        <v>2.69</v>
      </c>
      <c r="BJ89" s="1202">
        <v>2.69</v>
      </c>
      <c r="BK89" s="1202">
        <v>2.7</v>
      </c>
      <c r="BL89" s="1202">
        <v>2.69</v>
      </c>
      <c r="BM89" s="1202">
        <v>2.66</v>
      </c>
      <c r="BN89" s="1202">
        <v>2.66</v>
      </c>
      <c r="BO89" s="1202">
        <v>2.67</v>
      </c>
      <c r="BP89" s="1243">
        <v>2.67</v>
      </c>
      <c r="BQ89" s="1243">
        <v>2.67</v>
      </c>
      <c r="BR89" s="1243">
        <v>2.68</v>
      </c>
      <c r="BS89" s="1243">
        <v>2.71</v>
      </c>
      <c r="BT89" s="1243">
        <v>2.71</v>
      </c>
      <c r="BU89" s="1243">
        <v>2.71</v>
      </c>
      <c r="BV89" s="1243">
        <v>2.69</v>
      </c>
      <c r="BW89" s="1298">
        <v>2.69</v>
      </c>
      <c r="BX89" s="83">
        <v>2.69</v>
      </c>
      <c r="BY89" s="83">
        <v>2.69</v>
      </c>
      <c r="BZ89" s="83">
        <v>2.7</v>
      </c>
      <c r="CA89" s="83">
        <v>2.7</v>
      </c>
      <c r="CB89" s="83">
        <v>2.69</v>
      </c>
      <c r="CC89" s="1308">
        <v>2.67</v>
      </c>
      <c r="CD89" s="1378">
        <v>2.67</v>
      </c>
      <c r="CE89" s="1391">
        <v>2.67</v>
      </c>
      <c r="CF89" s="1405">
        <v>2.69</v>
      </c>
      <c r="CG89" s="1419">
        <v>2.7</v>
      </c>
      <c r="CH89" s="1433">
        <v>2.7</v>
      </c>
      <c r="CI89" s="1447">
        <v>2.7</v>
      </c>
      <c r="CJ89" s="1461">
        <v>2.7</v>
      </c>
      <c r="CK89" s="1486">
        <v>2.68</v>
      </c>
      <c r="CL89" s="1486">
        <v>2.68</v>
      </c>
      <c r="CM89" s="1486">
        <v>2.68</v>
      </c>
      <c r="CN89" s="1501">
        <v>2.68</v>
      </c>
      <c r="CO89" s="1508">
        <v>2.65</v>
      </c>
      <c r="CP89" s="1515">
        <v>2.65</v>
      </c>
      <c r="CQ89" s="1529">
        <v>2.65</v>
      </c>
      <c r="CR89" s="1565">
        <v>2.65</v>
      </c>
      <c r="CS89" s="1580">
        <v>2.65</v>
      </c>
      <c r="CT89" s="1580">
        <v>2.66</v>
      </c>
      <c r="CU89" s="1580">
        <v>2.66</v>
      </c>
      <c r="CV89" s="1615">
        <v>2.66</v>
      </c>
      <c r="CW89" s="1608">
        <v>2.66</v>
      </c>
      <c r="CX89" s="1608">
        <v>2.66</v>
      </c>
      <c r="CY89" s="1629">
        <v>2.66</v>
      </c>
      <c r="CZ89" s="1629">
        <v>2.66</v>
      </c>
      <c r="DA89" s="1629">
        <v>2.66</v>
      </c>
      <c r="DB89" s="1629">
        <v>2.65</v>
      </c>
      <c r="DC89" s="1629">
        <v>2.66</v>
      </c>
      <c r="DD89" s="1629">
        <v>2.66</v>
      </c>
      <c r="DE89" s="1658">
        <v>2.66</v>
      </c>
      <c r="DF89" s="1687">
        <v>2.64</v>
      </c>
      <c r="DG89" s="1687">
        <v>2.64</v>
      </c>
      <c r="DH89" s="1687">
        <v>2.64</v>
      </c>
      <c r="DI89" s="1694">
        <v>2.64</v>
      </c>
      <c r="DJ89" s="1694">
        <v>2.64</v>
      </c>
      <c r="DK89" s="1694">
        <v>2.64</v>
      </c>
      <c r="DL89" s="1694">
        <v>2.64</v>
      </c>
      <c r="DM89" s="299">
        <v>2.64</v>
      </c>
      <c r="DN89" s="299">
        <v>2.65</v>
      </c>
      <c r="DO89" s="299">
        <v>2.67</v>
      </c>
      <c r="DP89" s="299">
        <v>2.67</v>
      </c>
      <c r="DQ89" s="1795">
        <v>2.66</v>
      </c>
      <c r="DR89" s="1795">
        <v>2.68</v>
      </c>
      <c r="DS89" s="1795">
        <v>2.66</v>
      </c>
      <c r="DT89" s="1795">
        <v>2.67</v>
      </c>
      <c r="DU89" s="1795">
        <v>2.69</v>
      </c>
      <c r="DV89" s="1795">
        <v>2.69</v>
      </c>
      <c r="DW89" s="1802">
        <v>2.67</v>
      </c>
      <c r="DX89" s="1802">
        <v>2.67</v>
      </c>
      <c r="DY89" s="1802">
        <v>2.67</v>
      </c>
      <c r="DZ89" s="1802">
        <v>2.67</v>
      </c>
      <c r="EA89" s="83">
        <v>2.67</v>
      </c>
      <c r="EB89" s="83">
        <v>2.67</v>
      </c>
      <c r="EC89" s="83">
        <v>2.68</v>
      </c>
      <c r="ED89" s="83">
        <v>2.68</v>
      </c>
      <c r="EE89" s="83">
        <v>2.68</v>
      </c>
      <c r="EF89" s="83">
        <v>2.68</v>
      </c>
      <c r="EG89" s="1823">
        <v>2.68</v>
      </c>
      <c r="EH89" s="1891">
        <v>2.68</v>
      </c>
      <c r="EI89" s="1891">
        <v>2.68</v>
      </c>
      <c r="EJ89" s="1891">
        <v>2.68</v>
      </c>
      <c r="EK89" s="1898">
        <v>2.68</v>
      </c>
      <c r="EL89" s="1898">
        <v>2.65</v>
      </c>
      <c r="EM89" s="1898">
        <v>2.66</v>
      </c>
      <c r="EN89" s="1898">
        <v>2.66</v>
      </c>
      <c r="EO89" s="1938">
        <v>2.66</v>
      </c>
      <c r="EP89" s="1945">
        <v>2.66</v>
      </c>
      <c r="EQ89" s="1945">
        <v>2.66</v>
      </c>
      <c r="ER89" s="83">
        <v>2.66</v>
      </c>
      <c r="ES89" s="83">
        <v>2.66</v>
      </c>
      <c r="ET89" s="83">
        <v>2.66</v>
      </c>
      <c r="EU89" s="83">
        <v>2.66</v>
      </c>
      <c r="EV89" s="1968">
        <v>2.66</v>
      </c>
      <c r="EW89" s="1968">
        <v>2.66</v>
      </c>
      <c r="EX89" s="1968">
        <v>2.66</v>
      </c>
      <c r="EY89" s="1975">
        <v>2.66</v>
      </c>
      <c r="EZ89" s="1975">
        <v>2.66</v>
      </c>
      <c r="FA89" s="1975">
        <v>2.67</v>
      </c>
      <c r="FB89" s="1975">
        <v>2.65</v>
      </c>
      <c r="FC89" s="2017">
        <v>2.65</v>
      </c>
      <c r="FD89" s="2017">
        <v>2.65</v>
      </c>
      <c r="FE89" s="2017">
        <v>2.65</v>
      </c>
      <c r="FF89" s="2025">
        <v>2.67</v>
      </c>
      <c r="FG89" s="2025">
        <v>2.68</v>
      </c>
      <c r="FH89" s="2025">
        <v>2.68</v>
      </c>
      <c r="FI89" s="2025">
        <v>2.68</v>
      </c>
      <c r="FJ89" s="2059">
        <v>2.68</v>
      </c>
      <c r="FK89" s="2059">
        <v>2.68</v>
      </c>
      <c r="FL89" s="2059">
        <v>2.68</v>
      </c>
      <c r="FM89" s="2059">
        <v>2.69</v>
      </c>
      <c r="FN89" s="2066">
        <v>2.69</v>
      </c>
      <c r="FO89" s="2066">
        <v>2.69</v>
      </c>
      <c r="FP89" s="2066">
        <v>2.69</v>
      </c>
      <c r="FQ89" s="2090">
        <v>2.69</v>
      </c>
      <c r="FR89" s="2090">
        <v>2.67</v>
      </c>
      <c r="FS89" s="2090">
        <v>2.67</v>
      </c>
      <c r="FT89" s="2097">
        <v>2.68</v>
      </c>
      <c r="FU89" s="2097">
        <v>2.68</v>
      </c>
      <c r="FV89" s="2097">
        <v>2.68</v>
      </c>
      <c r="FW89" s="2097">
        <v>2.68</v>
      </c>
      <c r="FX89" s="2146">
        <v>2.68</v>
      </c>
      <c r="FY89" s="2146">
        <v>2.68</v>
      </c>
      <c r="FZ89" s="2146">
        <v>2.68</v>
      </c>
      <c r="GA89" s="2153">
        <v>2.68</v>
      </c>
      <c r="GB89" s="2153">
        <v>2.68</v>
      </c>
      <c r="GC89" s="2153">
        <v>2.69</v>
      </c>
      <c r="GD89" s="2153">
        <v>2.69</v>
      </c>
      <c r="GE89" s="2189">
        <v>2.69</v>
      </c>
      <c r="GF89" s="2189">
        <v>2.69</v>
      </c>
      <c r="GG89" s="2189">
        <v>2.69</v>
      </c>
      <c r="GH89" s="2196">
        <v>2.69</v>
      </c>
      <c r="GI89" s="2196">
        <v>2.7</v>
      </c>
      <c r="GJ89" s="2196">
        <v>2.7</v>
      </c>
      <c r="GK89" s="2196">
        <v>2.7</v>
      </c>
      <c r="GL89" s="2232">
        <v>2.7</v>
      </c>
      <c r="GM89" s="2232">
        <v>2.7</v>
      </c>
      <c r="GN89" s="2232">
        <v>2.71</v>
      </c>
      <c r="GO89" s="2239">
        <v>2.71</v>
      </c>
      <c r="GP89" s="2239">
        <v>2.71</v>
      </c>
      <c r="GQ89" s="2239">
        <v>2.71</v>
      </c>
      <c r="GR89" s="2239">
        <v>2.71</v>
      </c>
      <c r="GS89" s="2258">
        <v>2.71</v>
      </c>
      <c r="GT89" s="2258">
        <v>2.71</v>
      </c>
      <c r="GU89" s="2258">
        <v>2.72</v>
      </c>
      <c r="GV89" s="2258">
        <v>2.72</v>
      </c>
      <c r="GW89" s="2258">
        <v>2.72</v>
      </c>
      <c r="GX89" s="2258">
        <v>2.72</v>
      </c>
      <c r="GY89" s="299">
        <v>2.72</v>
      </c>
      <c r="GZ89" s="2278">
        <v>2.72</v>
      </c>
      <c r="HA89" s="2278">
        <v>2.72</v>
      </c>
      <c r="HB89" s="2278">
        <v>2.72</v>
      </c>
      <c r="HC89" s="2302">
        <v>2.72</v>
      </c>
      <c r="HD89" s="2302">
        <v>2.72</v>
      </c>
      <c r="HE89" s="2302">
        <v>2.72</v>
      </c>
      <c r="HF89" s="2302">
        <v>2.72</v>
      </c>
    </row>
    <row r="90" spans="1:214" x14ac:dyDescent="0.25">
      <c r="A90" s="423">
        <f t="shared" si="72"/>
        <v>89</v>
      </c>
      <c r="B90" s="77">
        <f>B.Diario!B90</f>
        <v>0</v>
      </c>
      <c r="C90" s="66"/>
      <c r="D90" s="66"/>
      <c r="E90" s="438">
        <v>2.74</v>
      </c>
      <c r="F90" s="438">
        <v>2.11</v>
      </c>
      <c r="G90" s="438">
        <v>2</v>
      </c>
      <c r="H90" s="438">
        <v>1.97</v>
      </c>
      <c r="I90" s="438">
        <v>1.88</v>
      </c>
      <c r="J90" s="438">
        <v>1.79</v>
      </c>
      <c r="K90" s="438">
        <v>1.72</v>
      </c>
      <c r="L90" s="443">
        <v>1.73</v>
      </c>
      <c r="M90" s="85">
        <v>1.72</v>
      </c>
      <c r="N90" s="466">
        <v>1.69</v>
      </c>
      <c r="O90" s="479">
        <v>1.71</v>
      </c>
      <c r="P90" s="512">
        <v>1.72</v>
      </c>
      <c r="Q90" s="85">
        <v>1.75</v>
      </c>
      <c r="R90" s="544">
        <v>1.8</v>
      </c>
      <c r="S90" s="586">
        <v>1.79</v>
      </c>
      <c r="T90" s="276">
        <v>1.79</v>
      </c>
      <c r="U90" s="598">
        <v>1.79</v>
      </c>
      <c r="V90" s="276">
        <v>1.81</v>
      </c>
      <c r="W90" s="626">
        <v>1.81</v>
      </c>
      <c r="X90" s="632">
        <v>1.81</v>
      </c>
      <c r="Y90" s="638">
        <v>1.8</v>
      </c>
      <c r="Z90" s="674">
        <v>1.81</v>
      </c>
      <c r="AA90" s="650">
        <v>1.85</v>
      </c>
      <c r="AB90" s="702">
        <v>1.89</v>
      </c>
      <c r="AC90" s="715">
        <v>1.91</v>
      </c>
      <c r="AD90" s="737">
        <v>1.94</v>
      </c>
      <c r="AE90" s="744">
        <v>1.96</v>
      </c>
      <c r="AF90" s="751">
        <v>1.98</v>
      </c>
      <c r="AG90" s="299">
        <v>2</v>
      </c>
      <c r="AH90" s="781">
        <v>2</v>
      </c>
      <c r="AI90" s="794">
        <v>2</v>
      </c>
      <c r="AJ90" s="299">
        <v>1.98</v>
      </c>
      <c r="AK90" s="834">
        <v>1.98</v>
      </c>
      <c r="AL90" s="834">
        <v>1.98</v>
      </c>
      <c r="AM90" s="793">
        <v>1.98</v>
      </c>
      <c r="AN90" s="299">
        <v>1.98</v>
      </c>
      <c r="AO90" s="877">
        <v>1.96</v>
      </c>
      <c r="AP90" s="877">
        <v>1.97</v>
      </c>
      <c r="AQ90" s="299">
        <v>2.0099999999999998</v>
      </c>
      <c r="AR90" s="884">
        <v>2.0099999999999998</v>
      </c>
      <c r="AS90" s="898">
        <v>2.0099999999999998</v>
      </c>
      <c r="AT90" s="911">
        <v>2.0099999999999998</v>
      </c>
      <c r="AU90" s="942">
        <v>1.99</v>
      </c>
      <c r="AV90" s="956">
        <v>1.99</v>
      </c>
      <c r="AW90" s="85">
        <v>2</v>
      </c>
      <c r="AX90" s="1012">
        <v>2</v>
      </c>
      <c r="AY90" s="1019">
        <v>2</v>
      </c>
      <c r="AZ90" s="1040">
        <v>2</v>
      </c>
      <c r="BA90" s="1054">
        <v>2</v>
      </c>
      <c r="BB90" s="1102">
        <v>2</v>
      </c>
      <c r="BC90" s="1108">
        <v>2</v>
      </c>
      <c r="BD90" s="1114">
        <v>2</v>
      </c>
      <c r="BE90" s="1149">
        <v>2</v>
      </c>
      <c r="BF90" s="1156">
        <v>2</v>
      </c>
      <c r="BG90" s="83">
        <v>2</v>
      </c>
      <c r="BH90" s="1171">
        <v>2</v>
      </c>
      <c r="BI90" s="1202">
        <v>1.98</v>
      </c>
      <c r="BJ90" s="1202">
        <v>1.98</v>
      </c>
      <c r="BK90" s="1202">
        <v>1.99</v>
      </c>
      <c r="BL90" s="1202">
        <v>1.98</v>
      </c>
      <c r="BM90" s="1202">
        <v>1.96</v>
      </c>
      <c r="BN90" s="1202">
        <v>1.96</v>
      </c>
      <c r="BO90" s="1202">
        <v>1.97</v>
      </c>
      <c r="BP90" s="1243">
        <v>1.97</v>
      </c>
      <c r="BQ90" s="1243">
        <v>1.97</v>
      </c>
      <c r="BR90" s="1243">
        <v>1.97</v>
      </c>
      <c r="BS90" s="1243">
        <v>1.99</v>
      </c>
      <c r="BT90" s="1243">
        <v>1.99</v>
      </c>
      <c r="BU90" s="1243">
        <v>1.99</v>
      </c>
      <c r="BV90" s="1243">
        <v>1.97</v>
      </c>
      <c r="BW90" s="1298">
        <v>1.97</v>
      </c>
      <c r="BX90" s="83">
        <v>1.97</v>
      </c>
      <c r="BY90" s="83">
        <v>1.97</v>
      </c>
      <c r="BZ90" s="83">
        <v>1.98</v>
      </c>
      <c r="CA90" s="83">
        <v>1.98</v>
      </c>
      <c r="CB90" s="83">
        <v>1.98</v>
      </c>
      <c r="CC90" s="1308">
        <v>1.96</v>
      </c>
      <c r="CD90" s="1378">
        <v>1.97</v>
      </c>
      <c r="CE90" s="1391">
        <v>1.97</v>
      </c>
      <c r="CF90" s="1405">
        <v>1.98</v>
      </c>
      <c r="CG90" s="1419">
        <v>1.99</v>
      </c>
      <c r="CH90" s="1433">
        <v>1.99</v>
      </c>
      <c r="CI90" s="1447">
        <v>1.99</v>
      </c>
      <c r="CJ90" s="1461">
        <v>1.99</v>
      </c>
      <c r="CK90" s="1486">
        <v>1.98</v>
      </c>
      <c r="CL90" s="1486">
        <v>1.98</v>
      </c>
      <c r="CM90" s="1486">
        <v>1.98</v>
      </c>
      <c r="CN90" s="1501">
        <v>1.98</v>
      </c>
      <c r="CO90" s="1508">
        <v>1.96</v>
      </c>
      <c r="CP90" s="1515">
        <v>1.96</v>
      </c>
      <c r="CQ90" s="1529">
        <v>1.96</v>
      </c>
      <c r="CR90" s="1565">
        <v>1.96</v>
      </c>
      <c r="CS90" s="1580">
        <v>1.96</v>
      </c>
      <c r="CT90" s="1580">
        <v>1.96</v>
      </c>
      <c r="CU90" s="1580">
        <v>1.96</v>
      </c>
      <c r="CV90" s="1615">
        <v>1.96</v>
      </c>
      <c r="CW90" s="1608">
        <v>1.96</v>
      </c>
      <c r="CX90" s="1608">
        <v>1.96</v>
      </c>
      <c r="CY90" s="1629">
        <v>1.96</v>
      </c>
      <c r="CZ90" s="1629">
        <v>1.96</v>
      </c>
      <c r="DA90" s="1629">
        <v>1.96</v>
      </c>
      <c r="DB90" s="1629">
        <v>1.95</v>
      </c>
      <c r="DC90" s="1629">
        <v>1.96</v>
      </c>
      <c r="DD90" s="1629">
        <v>1.96</v>
      </c>
      <c r="DE90" s="1658">
        <v>1.96</v>
      </c>
      <c r="DF90" s="1687">
        <v>1.94</v>
      </c>
      <c r="DG90" s="1687">
        <v>1.94</v>
      </c>
      <c r="DH90" s="1687">
        <v>1.94</v>
      </c>
      <c r="DI90" s="1694">
        <v>1.93</v>
      </c>
      <c r="DJ90" s="1694">
        <v>1.93</v>
      </c>
      <c r="DK90" s="1694">
        <v>1.93</v>
      </c>
      <c r="DL90" s="1694">
        <v>1.93</v>
      </c>
      <c r="DM90" s="299">
        <v>1.93</v>
      </c>
      <c r="DN90" s="299">
        <v>1.94</v>
      </c>
      <c r="DO90" s="299">
        <v>1.95</v>
      </c>
      <c r="DP90" s="299">
        <v>1.95</v>
      </c>
      <c r="DQ90" s="1795">
        <v>1.94</v>
      </c>
      <c r="DR90" s="1795">
        <v>1.96</v>
      </c>
      <c r="DS90" s="1795">
        <v>1.94</v>
      </c>
      <c r="DT90" s="1795">
        <v>1.95</v>
      </c>
      <c r="DU90" s="1795">
        <v>1.96</v>
      </c>
      <c r="DV90" s="1795">
        <v>1.96</v>
      </c>
      <c r="DW90" s="1802">
        <v>1.95</v>
      </c>
      <c r="DX90" s="1802">
        <v>1.94</v>
      </c>
      <c r="DY90" s="1802">
        <v>1.94</v>
      </c>
      <c r="DZ90" s="1802">
        <v>1.94</v>
      </c>
      <c r="EA90" s="83">
        <v>1.94</v>
      </c>
      <c r="EB90" s="83">
        <v>1.94</v>
      </c>
      <c r="EC90" s="83">
        <v>1.95</v>
      </c>
      <c r="ED90" s="83">
        <v>1.95</v>
      </c>
      <c r="EE90" s="83">
        <v>1.95</v>
      </c>
      <c r="EF90" s="83">
        <v>1.95</v>
      </c>
      <c r="EG90" s="1823">
        <v>1.95</v>
      </c>
      <c r="EH90" s="1891">
        <v>1.95</v>
      </c>
      <c r="EI90" s="1891">
        <v>1.95</v>
      </c>
      <c r="EJ90" s="1891">
        <v>1.95</v>
      </c>
      <c r="EK90" s="1898">
        <v>1.95</v>
      </c>
      <c r="EL90" s="1898">
        <v>1.93</v>
      </c>
      <c r="EM90" s="1898">
        <v>1.93</v>
      </c>
      <c r="EN90" s="1898">
        <v>1.93</v>
      </c>
      <c r="EO90" s="1938">
        <v>1.93</v>
      </c>
      <c r="EP90" s="1945">
        <v>1.93</v>
      </c>
      <c r="EQ90" s="1945">
        <v>1.93</v>
      </c>
      <c r="ER90" s="83">
        <v>1.93</v>
      </c>
      <c r="ES90" s="83">
        <v>1.93</v>
      </c>
      <c r="ET90" s="83">
        <v>1.93</v>
      </c>
      <c r="EU90" s="83">
        <v>1.93</v>
      </c>
      <c r="EV90" s="1968">
        <v>1.93</v>
      </c>
      <c r="EW90" s="1968">
        <v>1.93</v>
      </c>
      <c r="EX90" s="1968">
        <v>1.93</v>
      </c>
      <c r="EY90" s="1975">
        <v>1.93</v>
      </c>
      <c r="EZ90" s="1975">
        <v>1.93</v>
      </c>
      <c r="FA90" s="1975">
        <v>1.94</v>
      </c>
      <c r="FB90" s="1975">
        <v>1.92</v>
      </c>
      <c r="FC90" s="2017">
        <v>1.92</v>
      </c>
      <c r="FD90" s="2017">
        <v>1.92</v>
      </c>
      <c r="FE90" s="2017">
        <v>1.92</v>
      </c>
      <c r="FF90" s="2025">
        <v>1.94</v>
      </c>
      <c r="FG90" s="2025">
        <v>1.94</v>
      </c>
      <c r="FH90" s="2025">
        <v>1.94</v>
      </c>
      <c r="FI90" s="2025">
        <v>1.94</v>
      </c>
      <c r="FJ90" s="2059">
        <v>1.94</v>
      </c>
      <c r="FK90" s="2059">
        <v>1.94</v>
      </c>
      <c r="FL90" s="2059">
        <v>1.94</v>
      </c>
      <c r="FM90" s="2059">
        <v>1.95</v>
      </c>
      <c r="FN90" s="2066">
        <v>1.95</v>
      </c>
      <c r="FO90" s="2066">
        <v>1.95</v>
      </c>
      <c r="FP90" s="2066">
        <v>1.95</v>
      </c>
      <c r="FQ90" s="2090">
        <v>1.95</v>
      </c>
      <c r="FR90" s="2090">
        <v>1.93</v>
      </c>
      <c r="FS90" s="2090">
        <v>1.93</v>
      </c>
      <c r="FT90" s="2097">
        <v>1.94</v>
      </c>
      <c r="FU90" s="2097">
        <v>1.94</v>
      </c>
      <c r="FV90" s="2097">
        <v>1.94</v>
      </c>
      <c r="FW90" s="2097">
        <v>1.94</v>
      </c>
      <c r="FX90" s="2146">
        <v>1.94</v>
      </c>
      <c r="FY90" s="2146">
        <v>1.94</v>
      </c>
      <c r="FZ90" s="2146">
        <v>1.94</v>
      </c>
      <c r="GA90" s="2153">
        <v>1.94</v>
      </c>
      <c r="GB90" s="2153">
        <v>1.94</v>
      </c>
      <c r="GC90" s="2153">
        <v>1.95</v>
      </c>
      <c r="GD90" s="2153">
        <v>1.95</v>
      </c>
      <c r="GE90" s="2189">
        <v>1.94</v>
      </c>
      <c r="GF90" s="2189">
        <v>1.94</v>
      </c>
      <c r="GG90" s="2189">
        <v>1.94</v>
      </c>
      <c r="GH90" s="2196">
        <v>1.94</v>
      </c>
      <c r="GI90" s="2196">
        <v>1.95</v>
      </c>
      <c r="GJ90" s="2196">
        <v>1.95</v>
      </c>
      <c r="GK90" s="2196">
        <v>1.95</v>
      </c>
      <c r="GL90" s="2232">
        <v>1.95</v>
      </c>
      <c r="GM90" s="2232">
        <v>1.95</v>
      </c>
      <c r="GN90" s="2232">
        <v>1.95</v>
      </c>
      <c r="GO90" s="2239">
        <v>1.95</v>
      </c>
      <c r="GP90" s="2239">
        <v>1.95</v>
      </c>
      <c r="GQ90" s="2239">
        <v>1.95</v>
      </c>
      <c r="GR90" s="2239">
        <v>1.95</v>
      </c>
      <c r="GS90" s="2258">
        <v>1.95</v>
      </c>
      <c r="GT90" s="2258">
        <v>1.95</v>
      </c>
      <c r="GU90" s="2258">
        <v>1.96</v>
      </c>
      <c r="GV90" s="2258">
        <v>1.96</v>
      </c>
      <c r="GW90" s="2258">
        <v>1.95</v>
      </c>
      <c r="GX90" s="2258">
        <v>1.95</v>
      </c>
      <c r="GY90" s="299">
        <v>1.95</v>
      </c>
      <c r="GZ90" s="2278">
        <v>1.95</v>
      </c>
      <c r="HA90" s="2278">
        <v>1.95</v>
      </c>
      <c r="HB90" s="2278">
        <v>1.95</v>
      </c>
      <c r="HC90" s="2302">
        <v>1.95</v>
      </c>
      <c r="HD90" s="2302">
        <v>1.95</v>
      </c>
      <c r="HE90" s="2302">
        <v>1.95</v>
      </c>
      <c r="HF90" s="2302">
        <v>1.95</v>
      </c>
    </row>
    <row r="91" spans="1:214" x14ac:dyDescent="0.25">
      <c r="A91" s="423">
        <f t="shared" si="72"/>
        <v>90</v>
      </c>
      <c r="B91" s="77">
        <f>B.Diario!B91</f>
        <v>0</v>
      </c>
      <c r="C91" s="71"/>
      <c r="D91" s="71"/>
      <c r="E91" s="438">
        <v>0</v>
      </c>
      <c r="F91" s="438">
        <v>0</v>
      </c>
      <c r="G91" s="438">
        <v>0</v>
      </c>
      <c r="H91" s="438">
        <v>0</v>
      </c>
      <c r="I91" s="438">
        <v>0</v>
      </c>
      <c r="J91" s="438">
        <v>0</v>
      </c>
      <c r="K91" s="438">
        <v>0</v>
      </c>
      <c r="L91" s="442">
        <v>0</v>
      </c>
      <c r="M91" s="85">
        <v>0</v>
      </c>
      <c r="N91" s="465">
        <v>0</v>
      </c>
      <c r="O91" s="478">
        <v>0</v>
      </c>
      <c r="P91" s="512">
        <v>0</v>
      </c>
      <c r="Q91" s="85">
        <v>0</v>
      </c>
      <c r="R91" s="543">
        <v>0</v>
      </c>
      <c r="S91" s="585">
        <v>0</v>
      </c>
      <c r="T91" s="276">
        <v>0</v>
      </c>
      <c r="U91" s="597">
        <v>0</v>
      </c>
      <c r="V91" s="276">
        <v>0</v>
      </c>
      <c r="W91" s="625">
        <v>0</v>
      </c>
      <c r="X91" s="631">
        <v>0</v>
      </c>
      <c r="Y91" s="637">
        <v>0</v>
      </c>
      <c r="Z91" s="673">
        <v>0</v>
      </c>
      <c r="AA91" s="649">
        <v>0</v>
      </c>
      <c r="AB91" s="701">
        <v>0</v>
      </c>
      <c r="AC91" s="714">
        <v>0</v>
      </c>
      <c r="AD91" s="736">
        <v>0</v>
      </c>
      <c r="AE91" s="743">
        <v>0</v>
      </c>
      <c r="AF91" s="750">
        <v>0</v>
      </c>
      <c r="AG91" s="772">
        <v>0</v>
      </c>
      <c r="AH91" s="780">
        <v>0</v>
      </c>
      <c r="AI91" s="793">
        <v>0</v>
      </c>
      <c r="AJ91" s="772">
        <v>0</v>
      </c>
      <c r="AK91" s="833">
        <v>0</v>
      </c>
      <c r="AL91" s="833">
        <v>0</v>
      </c>
      <c r="AM91" s="793">
        <v>0</v>
      </c>
      <c r="AN91" s="772">
        <v>0</v>
      </c>
      <c r="AO91" s="876">
        <v>0</v>
      </c>
      <c r="AP91" s="876">
        <v>0</v>
      </c>
      <c r="AQ91" s="772">
        <v>0</v>
      </c>
      <c r="AR91" s="883">
        <v>0</v>
      </c>
      <c r="AS91" s="897">
        <v>0</v>
      </c>
      <c r="AT91" s="910">
        <v>0</v>
      </c>
      <c r="AU91" s="941">
        <v>0</v>
      </c>
      <c r="AV91" s="955">
        <v>0</v>
      </c>
      <c r="AW91" s="85">
        <v>0</v>
      </c>
      <c r="AX91" s="1011">
        <v>0</v>
      </c>
      <c r="AY91" s="1018">
        <v>0</v>
      </c>
      <c r="AZ91" s="1039">
        <v>0</v>
      </c>
      <c r="BA91" s="1053">
        <v>0</v>
      </c>
      <c r="BB91" s="1101">
        <v>0</v>
      </c>
      <c r="BC91" s="1107">
        <v>0</v>
      </c>
      <c r="BD91" s="1113">
        <v>0</v>
      </c>
      <c r="BE91" s="1148">
        <v>0</v>
      </c>
      <c r="BF91" s="1155">
        <v>0</v>
      </c>
      <c r="BG91" s="83">
        <v>0</v>
      </c>
      <c r="BH91" s="1170">
        <v>0</v>
      </c>
      <c r="BI91" s="1201">
        <v>0</v>
      </c>
      <c r="BJ91" s="1201">
        <v>0</v>
      </c>
      <c r="BK91" s="1201">
        <v>0</v>
      </c>
      <c r="BL91" s="1201">
        <v>0</v>
      </c>
      <c r="BM91" s="1201">
        <v>0</v>
      </c>
      <c r="BN91" s="1201">
        <v>0</v>
      </c>
      <c r="BO91" s="1201">
        <v>0</v>
      </c>
      <c r="BP91" s="1242">
        <v>0</v>
      </c>
      <c r="BQ91" s="1242">
        <v>0</v>
      </c>
      <c r="BR91" s="1242">
        <v>0</v>
      </c>
      <c r="BS91" s="1242">
        <v>0</v>
      </c>
      <c r="BT91" s="1242">
        <v>0</v>
      </c>
      <c r="BU91" s="1242">
        <v>0</v>
      </c>
      <c r="BV91" s="1242">
        <v>0</v>
      </c>
      <c r="BW91" s="1297">
        <v>0</v>
      </c>
      <c r="BX91" s="83">
        <v>0</v>
      </c>
      <c r="BY91" s="83">
        <v>0</v>
      </c>
      <c r="BZ91" s="83">
        <v>0</v>
      </c>
      <c r="CA91" s="83">
        <v>0</v>
      </c>
      <c r="CB91" s="83">
        <v>0</v>
      </c>
      <c r="CC91" s="1307">
        <v>0</v>
      </c>
      <c r="CD91" s="1377">
        <v>0</v>
      </c>
      <c r="CE91" s="1390">
        <v>0</v>
      </c>
      <c r="CF91" s="1404">
        <v>0</v>
      </c>
      <c r="CG91" s="1418">
        <v>0</v>
      </c>
      <c r="CH91" s="1432">
        <v>0</v>
      </c>
      <c r="CI91" s="1446">
        <v>0</v>
      </c>
      <c r="CJ91" s="1460">
        <v>0</v>
      </c>
      <c r="CK91" s="1485">
        <v>0</v>
      </c>
      <c r="CL91" s="1485">
        <v>0</v>
      </c>
      <c r="CM91" s="1485">
        <v>0</v>
      </c>
      <c r="CN91" s="1500">
        <v>0</v>
      </c>
      <c r="CO91" s="1507">
        <v>0</v>
      </c>
      <c r="CP91" s="1514">
        <v>0</v>
      </c>
      <c r="CQ91" s="1528">
        <v>0</v>
      </c>
      <c r="CR91" s="1564">
        <v>0</v>
      </c>
      <c r="CS91" s="1579">
        <v>0</v>
      </c>
      <c r="CT91" s="1579">
        <v>0</v>
      </c>
      <c r="CU91" s="1579">
        <v>0</v>
      </c>
      <c r="CV91" s="1614">
        <v>0</v>
      </c>
      <c r="CW91" s="1607">
        <v>0</v>
      </c>
      <c r="CX91" s="1607">
        <v>0</v>
      </c>
      <c r="CY91" s="1628">
        <v>0</v>
      </c>
      <c r="CZ91" s="1628">
        <v>0</v>
      </c>
      <c r="DA91" s="1628">
        <v>0</v>
      </c>
      <c r="DB91" s="1628">
        <v>0</v>
      </c>
      <c r="DC91" s="1628">
        <v>0</v>
      </c>
      <c r="DD91" s="1628">
        <v>0</v>
      </c>
      <c r="DE91" s="1657">
        <v>0</v>
      </c>
      <c r="DF91" s="1686">
        <v>0</v>
      </c>
      <c r="DG91" s="1686">
        <v>0</v>
      </c>
      <c r="DH91" s="1686">
        <v>0</v>
      </c>
      <c r="DI91" s="1693">
        <v>0</v>
      </c>
      <c r="DJ91" s="1693">
        <v>0</v>
      </c>
      <c r="DK91" s="1693">
        <v>0</v>
      </c>
      <c r="DL91" s="1693">
        <v>0</v>
      </c>
      <c r="DM91" s="772">
        <v>0</v>
      </c>
      <c r="DN91" s="772">
        <v>0</v>
      </c>
      <c r="DO91" s="772">
        <v>0</v>
      </c>
      <c r="DP91" s="772">
        <v>0</v>
      </c>
      <c r="DQ91" s="1794">
        <v>0</v>
      </c>
      <c r="DR91" s="1794">
        <v>0</v>
      </c>
      <c r="DS91" s="1794">
        <v>0</v>
      </c>
      <c r="DT91" s="1794">
        <v>0</v>
      </c>
      <c r="DU91" s="1794">
        <v>0</v>
      </c>
      <c r="DV91" s="1794">
        <v>0</v>
      </c>
      <c r="DW91" s="1801">
        <v>0</v>
      </c>
      <c r="DX91" s="1801">
        <v>0</v>
      </c>
      <c r="DY91" s="1801">
        <v>0</v>
      </c>
      <c r="DZ91" s="1801">
        <v>0</v>
      </c>
      <c r="EA91" s="83">
        <v>0</v>
      </c>
      <c r="EB91" s="83">
        <v>0</v>
      </c>
      <c r="EC91" s="83">
        <v>0</v>
      </c>
      <c r="ED91" s="83">
        <v>0</v>
      </c>
      <c r="EE91" s="83">
        <v>0</v>
      </c>
      <c r="EF91" s="83">
        <v>0</v>
      </c>
      <c r="EG91" s="1822">
        <v>0</v>
      </c>
      <c r="EH91" s="1890">
        <v>0</v>
      </c>
      <c r="EI91" s="1890">
        <v>0</v>
      </c>
      <c r="EJ91" s="1890">
        <v>0</v>
      </c>
      <c r="EK91" s="1897">
        <v>0</v>
      </c>
      <c r="EL91" s="1897">
        <v>0</v>
      </c>
      <c r="EM91" s="1897">
        <v>0</v>
      </c>
      <c r="EN91" s="1897">
        <v>0</v>
      </c>
      <c r="EO91" s="1937">
        <v>0</v>
      </c>
      <c r="EP91" s="1944">
        <v>0</v>
      </c>
      <c r="EQ91" s="1944">
        <v>0</v>
      </c>
      <c r="ER91" s="83">
        <v>0</v>
      </c>
      <c r="ES91" s="83">
        <v>0</v>
      </c>
      <c r="ET91" s="83">
        <v>0</v>
      </c>
      <c r="EU91" s="83">
        <v>0</v>
      </c>
      <c r="EV91" s="1967">
        <v>0</v>
      </c>
      <c r="EW91" s="1967">
        <v>0</v>
      </c>
      <c r="EX91" s="1967">
        <v>0</v>
      </c>
      <c r="EY91" s="1974">
        <v>0</v>
      </c>
      <c r="EZ91" s="1974">
        <v>0</v>
      </c>
      <c r="FA91" s="1974">
        <v>0</v>
      </c>
      <c r="FB91" s="1974">
        <v>0</v>
      </c>
      <c r="FC91" s="2016">
        <v>0</v>
      </c>
      <c r="FD91" s="2016">
        <v>0</v>
      </c>
      <c r="FE91" s="2016">
        <v>0</v>
      </c>
      <c r="FF91" s="2024">
        <v>0</v>
      </c>
      <c r="FG91" s="2024">
        <v>0</v>
      </c>
      <c r="FH91" s="2024">
        <v>0</v>
      </c>
      <c r="FI91" s="2024">
        <v>0</v>
      </c>
      <c r="FJ91" s="2058">
        <v>0</v>
      </c>
      <c r="FK91" s="2058">
        <v>0</v>
      </c>
      <c r="FL91" s="2058">
        <v>0</v>
      </c>
      <c r="FM91" s="2058">
        <v>0</v>
      </c>
      <c r="FN91" s="2065">
        <v>0</v>
      </c>
      <c r="FO91" s="2065">
        <v>0</v>
      </c>
      <c r="FP91" s="2065">
        <v>0</v>
      </c>
      <c r="FQ91" s="2089">
        <v>0</v>
      </c>
      <c r="FR91" s="2089">
        <v>0</v>
      </c>
      <c r="FS91" s="2089">
        <v>0</v>
      </c>
      <c r="FT91" s="2096">
        <v>0</v>
      </c>
      <c r="FU91" s="2096">
        <v>0</v>
      </c>
      <c r="FV91" s="2096">
        <v>0</v>
      </c>
      <c r="FW91" s="2096">
        <v>0</v>
      </c>
      <c r="FX91" s="2145">
        <v>0</v>
      </c>
      <c r="FY91" s="2145">
        <v>0</v>
      </c>
      <c r="FZ91" s="2145">
        <v>0</v>
      </c>
      <c r="GA91" s="2152">
        <v>0</v>
      </c>
      <c r="GB91" s="2152">
        <v>0</v>
      </c>
      <c r="GC91" s="2152">
        <v>0</v>
      </c>
      <c r="GD91" s="2152">
        <v>0</v>
      </c>
      <c r="GE91" s="2188">
        <v>0</v>
      </c>
      <c r="GF91" s="2188">
        <v>0</v>
      </c>
      <c r="GG91" s="2188">
        <v>0</v>
      </c>
      <c r="GH91" s="2195">
        <v>0</v>
      </c>
      <c r="GI91" s="2195">
        <v>0</v>
      </c>
      <c r="GJ91" s="2195">
        <v>0</v>
      </c>
      <c r="GK91" s="2195">
        <v>0</v>
      </c>
      <c r="GL91" s="2231">
        <v>0</v>
      </c>
      <c r="GM91" s="2231">
        <v>0</v>
      </c>
      <c r="GN91" s="2231">
        <v>0</v>
      </c>
      <c r="GO91" s="2238">
        <v>0</v>
      </c>
      <c r="GP91" s="2238">
        <v>0</v>
      </c>
      <c r="GQ91" s="2238">
        <v>0</v>
      </c>
      <c r="GR91" s="2238">
        <v>0</v>
      </c>
      <c r="GS91" s="2257">
        <v>0</v>
      </c>
      <c r="GT91" s="2257">
        <v>0</v>
      </c>
      <c r="GU91" s="2257">
        <v>0</v>
      </c>
      <c r="GV91" s="2257">
        <v>0</v>
      </c>
      <c r="GW91" s="2257">
        <v>0</v>
      </c>
      <c r="GX91" s="2257">
        <v>0</v>
      </c>
      <c r="GY91" s="772">
        <v>0</v>
      </c>
      <c r="GZ91" s="2277">
        <v>0</v>
      </c>
      <c r="HA91" s="2277">
        <v>0</v>
      </c>
      <c r="HB91" s="2277">
        <v>0</v>
      </c>
      <c r="HC91" s="2301">
        <v>0</v>
      </c>
      <c r="HD91" s="2301">
        <v>0</v>
      </c>
      <c r="HE91" s="2301">
        <v>0</v>
      </c>
      <c r="HF91" s="2301">
        <v>0</v>
      </c>
    </row>
    <row r="92" spans="1:214" x14ac:dyDescent="0.25">
      <c r="A92" s="423">
        <f t="shared" si="72"/>
        <v>91</v>
      </c>
      <c r="B92" s="77">
        <f>B.Diario!B92</f>
        <v>0</v>
      </c>
      <c r="C92" s="68"/>
      <c r="D92" s="68"/>
      <c r="E92" s="437"/>
      <c r="F92" s="437"/>
      <c r="G92" s="437"/>
      <c r="H92" s="437"/>
      <c r="I92" s="437"/>
      <c r="J92" s="437"/>
      <c r="K92" s="437"/>
      <c r="L92" s="441"/>
      <c r="N92" s="464"/>
      <c r="O92" s="477"/>
      <c r="R92" s="542"/>
      <c r="S92" s="584"/>
      <c r="U92" s="596"/>
      <c r="W92" s="624"/>
      <c r="X92" s="630"/>
      <c r="Y92" s="636"/>
      <c r="Z92" s="671"/>
      <c r="AA92" s="648"/>
      <c r="AB92" s="700"/>
      <c r="AC92" s="713"/>
      <c r="AD92" s="735"/>
      <c r="AE92" s="742"/>
      <c r="AF92" s="749"/>
      <c r="AG92"/>
      <c r="AH92" s="779"/>
      <c r="AI92" s="792"/>
      <c r="AK92" s="832"/>
      <c r="AL92" s="832"/>
      <c r="AM92" s="793"/>
      <c r="AN92"/>
      <c r="AO92" s="875"/>
      <c r="AP92" s="875"/>
      <c r="AQ92"/>
      <c r="AR92" s="882"/>
      <c r="AS92" s="896"/>
      <c r="AT92" s="909"/>
      <c r="AU92" s="940"/>
      <c r="AV92" s="954"/>
      <c r="AX92" s="1010"/>
      <c r="AY92" s="1017"/>
      <c r="AZ92" s="1038"/>
      <c r="BA92" s="1052"/>
      <c r="BB92" s="1100"/>
      <c r="BC92" s="1106"/>
      <c r="BD92" s="1112"/>
      <c r="BE92" s="1147"/>
      <c r="BF92" s="1154"/>
      <c r="BG92" s="83"/>
      <c r="BH92" s="1169"/>
      <c r="BI92" s="1200"/>
      <c r="BJ92" s="1200"/>
      <c r="BK92" s="1200"/>
      <c r="BL92" s="1200"/>
      <c r="BM92" s="1200"/>
      <c r="BN92" s="1200"/>
      <c r="BO92" s="1200"/>
      <c r="BP92" s="1241"/>
      <c r="BQ92" s="1241"/>
      <c r="BR92" s="1241"/>
      <c r="BS92" s="1241"/>
      <c r="BT92" s="1241"/>
      <c r="BU92" s="1241"/>
      <c r="BV92" s="1241"/>
      <c r="BW92" s="1296"/>
      <c r="BX92" s="83"/>
      <c r="BY92" s="83"/>
      <c r="BZ92" s="83"/>
      <c r="CA92" s="83"/>
      <c r="CB92" s="83"/>
      <c r="CC92" s="1306"/>
      <c r="CD92" s="1376"/>
      <c r="CE92" s="1389"/>
      <c r="CF92" s="1403"/>
      <c r="CG92" s="1417"/>
      <c r="CH92" s="1431"/>
      <c r="CI92" s="1445"/>
      <c r="CJ92" s="1459"/>
      <c r="CK92" s="1484"/>
      <c r="CL92" s="1484"/>
      <c r="CM92" s="1484"/>
      <c r="CN92" s="1499"/>
      <c r="CO92" s="1506"/>
      <c r="CP92" s="1513"/>
      <c r="CQ92" s="1527"/>
      <c r="CR92" s="1563"/>
      <c r="CS92" s="1578"/>
      <c r="CT92" s="1578"/>
      <c r="CU92" s="1578"/>
      <c r="CV92" s="1613"/>
      <c r="CW92" s="1606"/>
      <c r="CX92" s="1606"/>
      <c r="CY92" s="1627"/>
      <c r="CZ92" s="1627"/>
      <c r="DA92" s="1627"/>
      <c r="DB92" s="1627"/>
      <c r="DC92" s="1627"/>
      <c r="DD92" s="1627"/>
      <c r="DE92" s="1656"/>
      <c r="DF92" s="1685"/>
      <c r="DG92" s="1685"/>
      <c r="DH92" s="1685"/>
      <c r="DI92" s="1692"/>
      <c r="DJ92" s="1692"/>
      <c r="DK92" s="1692"/>
      <c r="DL92" s="1692"/>
      <c r="DM92"/>
      <c r="DN92"/>
      <c r="DO92"/>
      <c r="DP92"/>
      <c r="DQ92" s="1793"/>
      <c r="DR92" s="1793"/>
      <c r="DS92" s="1793"/>
      <c r="DT92" s="1793"/>
      <c r="DU92" s="1793"/>
      <c r="DV92" s="1793"/>
      <c r="DW92" s="1800"/>
      <c r="DX92" s="1800"/>
      <c r="DY92" s="1800"/>
      <c r="DZ92" s="1800"/>
      <c r="EA92" s="83"/>
      <c r="EB92" s="83"/>
      <c r="EC92" s="83"/>
      <c r="ED92" s="83"/>
      <c r="EE92" s="83"/>
      <c r="EF92" s="83"/>
      <c r="EG92" s="1821"/>
      <c r="EH92" s="1889"/>
      <c r="EI92" s="1889"/>
      <c r="EJ92" s="1889"/>
      <c r="EK92" s="1896"/>
      <c r="EL92" s="1896"/>
      <c r="EM92" s="1896"/>
      <c r="EN92" s="1896"/>
      <c r="EO92" s="1936"/>
      <c r="EP92" s="1943"/>
      <c r="EQ92" s="1943"/>
      <c r="ER92" s="83"/>
      <c r="ES92" s="83"/>
      <c r="ET92" s="83"/>
      <c r="EU92" s="83"/>
      <c r="EV92" s="1966"/>
      <c r="EW92" s="1966"/>
      <c r="EX92" s="1966"/>
      <c r="EY92" s="1973"/>
      <c r="EZ92" s="1973"/>
      <c r="FA92" s="1973"/>
      <c r="FB92" s="1973"/>
      <c r="FC92" s="2015"/>
      <c r="FD92" s="2015"/>
      <c r="FE92" s="2015"/>
      <c r="FF92" s="2022"/>
      <c r="FG92" s="2022"/>
      <c r="FH92" s="2022"/>
      <c r="FI92" s="2022"/>
      <c r="FJ92" s="2057"/>
      <c r="FK92" s="2057"/>
      <c r="FL92" s="2057"/>
      <c r="FM92" s="2057"/>
      <c r="FN92" s="2064"/>
      <c r="FO92" s="2064"/>
      <c r="FP92" s="2064"/>
      <c r="FQ92" s="2088"/>
      <c r="FR92" s="2088"/>
      <c r="FS92" s="2088"/>
      <c r="FT92" s="2095"/>
      <c r="FU92" s="2095"/>
      <c r="FV92" s="2095"/>
      <c r="FW92" s="2095"/>
      <c r="FX92" s="2144"/>
      <c r="FY92" s="2144"/>
      <c r="FZ92" s="2144"/>
      <c r="GA92" s="2151"/>
      <c r="GB92" s="2151"/>
      <c r="GC92" s="2151"/>
      <c r="GD92" s="2151"/>
      <c r="GE92" s="2187"/>
      <c r="GF92" s="2187"/>
      <c r="GG92" s="2187"/>
      <c r="GH92" s="2194"/>
      <c r="GI92" s="2194"/>
      <c r="GJ92" s="2194"/>
      <c r="GK92" s="2194"/>
      <c r="GL92" s="2230"/>
      <c r="GM92" s="2230"/>
      <c r="GN92" s="2230"/>
      <c r="GO92" s="2237"/>
      <c r="GP92" s="2237"/>
      <c r="GQ92" s="2237"/>
      <c r="GR92" s="2237"/>
      <c r="GS92" s="2256"/>
      <c r="GT92" s="2256"/>
      <c r="GU92" s="2256"/>
      <c r="GV92" s="2256"/>
      <c r="GW92" s="2256"/>
      <c r="GX92" s="2256"/>
      <c r="GY92"/>
      <c r="GZ92" s="2276"/>
      <c r="HA92" s="2276"/>
      <c r="HB92" s="2276"/>
      <c r="HC92" s="2300"/>
      <c r="HD92" s="2300"/>
      <c r="HE92" s="2300"/>
      <c r="HF92" s="2300"/>
    </row>
    <row r="93" spans="1:214" x14ac:dyDescent="0.25">
      <c r="A93" s="423">
        <f t="shared" si="72"/>
        <v>92</v>
      </c>
      <c r="B93" s="77">
        <f>B.Diario!B93</f>
        <v>0</v>
      </c>
      <c r="C93" s="71"/>
      <c r="D93" s="71"/>
      <c r="E93" s="438">
        <v>16.61</v>
      </c>
      <c r="F93" s="438">
        <v>15.95</v>
      </c>
      <c r="G93" s="438">
        <v>15.46</v>
      </c>
      <c r="H93" s="438">
        <v>15.34</v>
      </c>
      <c r="I93" s="438">
        <v>15.5</v>
      </c>
      <c r="J93" s="438">
        <v>15.42</v>
      </c>
      <c r="K93" s="438">
        <v>15.41</v>
      </c>
      <c r="L93" s="443">
        <v>15.27</v>
      </c>
      <c r="M93" s="85">
        <v>15.38</v>
      </c>
      <c r="N93" s="466">
        <v>15.3</v>
      </c>
      <c r="O93" s="479">
        <v>15.28</v>
      </c>
      <c r="P93" s="512">
        <v>15.27</v>
      </c>
      <c r="Q93" s="85">
        <v>15.36</v>
      </c>
      <c r="R93" s="544">
        <v>15.38</v>
      </c>
      <c r="S93" s="586">
        <v>15.38</v>
      </c>
      <c r="T93" s="276">
        <v>15.38</v>
      </c>
      <c r="U93" s="598">
        <v>15.38</v>
      </c>
      <c r="V93" s="276">
        <v>15.35</v>
      </c>
      <c r="W93" s="626">
        <v>15.35</v>
      </c>
      <c r="X93" s="632">
        <v>15.41</v>
      </c>
      <c r="Y93" s="638">
        <v>15.52</v>
      </c>
      <c r="Z93" s="674">
        <v>15.58</v>
      </c>
      <c r="AA93" s="650">
        <v>15.61</v>
      </c>
      <c r="AB93" s="702">
        <v>15.66</v>
      </c>
      <c r="AC93" s="715">
        <v>15.64</v>
      </c>
      <c r="AD93" s="737">
        <v>15.72</v>
      </c>
      <c r="AE93" s="744">
        <v>15.74</v>
      </c>
      <c r="AF93" s="751">
        <v>15.75</v>
      </c>
      <c r="AG93" s="299">
        <v>15.77</v>
      </c>
      <c r="AH93" s="781">
        <v>15.77</v>
      </c>
      <c r="AI93" s="794">
        <v>15.77</v>
      </c>
      <c r="AJ93" s="299">
        <v>15.76</v>
      </c>
      <c r="AK93" s="834">
        <v>15.76</v>
      </c>
      <c r="AL93" s="834">
        <v>15.76</v>
      </c>
      <c r="AM93" s="793">
        <v>15.72</v>
      </c>
      <c r="AN93" s="299">
        <v>15.72</v>
      </c>
      <c r="AO93" s="877">
        <v>15.7</v>
      </c>
      <c r="AP93" s="877">
        <v>15.7</v>
      </c>
      <c r="AQ93" s="299">
        <v>15.72</v>
      </c>
      <c r="AR93" s="884">
        <v>15.67</v>
      </c>
      <c r="AS93" s="898">
        <v>15.67</v>
      </c>
      <c r="AT93" s="911">
        <v>15.66</v>
      </c>
      <c r="AU93" s="942">
        <v>15.69</v>
      </c>
      <c r="AV93" s="956">
        <v>15.63</v>
      </c>
      <c r="AW93" s="85">
        <v>15.59</v>
      </c>
      <c r="AX93" s="1012">
        <v>15.57</v>
      </c>
      <c r="AY93" s="1019">
        <v>15.59</v>
      </c>
      <c r="AZ93" s="1040">
        <v>15.6</v>
      </c>
      <c r="BA93" s="1054">
        <v>15.6</v>
      </c>
      <c r="BB93" s="1102">
        <v>15.6</v>
      </c>
      <c r="BC93" s="1108">
        <v>15.6</v>
      </c>
      <c r="BD93" s="1114">
        <v>15.6</v>
      </c>
      <c r="BE93" s="1149">
        <v>15.6</v>
      </c>
      <c r="BF93" s="1156">
        <v>15.6</v>
      </c>
      <c r="BG93" s="83">
        <v>15.6</v>
      </c>
      <c r="BH93" s="1171">
        <v>15.59</v>
      </c>
      <c r="BI93" s="1202">
        <v>15.58</v>
      </c>
      <c r="BJ93" s="1202">
        <v>15.58</v>
      </c>
      <c r="BK93" s="1202">
        <v>15.57</v>
      </c>
      <c r="BL93" s="1202">
        <v>15.57</v>
      </c>
      <c r="BM93" s="1202">
        <v>15.54</v>
      </c>
      <c r="BN93" s="1202">
        <v>15.5</v>
      </c>
      <c r="BO93" s="1202">
        <v>15.49</v>
      </c>
      <c r="BP93" s="1243">
        <v>15.5</v>
      </c>
      <c r="BQ93" s="1243">
        <v>15.47</v>
      </c>
      <c r="BR93" s="1243">
        <v>15.49</v>
      </c>
      <c r="BS93" s="1243">
        <v>15.52</v>
      </c>
      <c r="BT93" s="1243">
        <v>15.56</v>
      </c>
      <c r="BU93" s="1243">
        <v>15.56</v>
      </c>
      <c r="BV93" s="1243">
        <v>15.57</v>
      </c>
      <c r="BW93" s="1298">
        <v>15.6</v>
      </c>
      <c r="BX93" s="83">
        <v>15.59</v>
      </c>
      <c r="BY93" s="83">
        <v>15.59</v>
      </c>
      <c r="BZ93" s="83">
        <v>15.6</v>
      </c>
      <c r="CA93" s="83">
        <v>15.57</v>
      </c>
      <c r="CB93" s="83">
        <v>15.52</v>
      </c>
      <c r="CC93" s="1308">
        <v>15.48</v>
      </c>
      <c r="CD93" s="1378">
        <v>15.46</v>
      </c>
      <c r="CE93" s="1391">
        <v>15.44</v>
      </c>
      <c r="CF93" s="1405">
        <v>15.41</v>
      </c>
      <c r="CG93" s="1419">
        <v>15.41</v>
      </c>
      <c r="CH93" s="1433">
        <v>15.43</v>
      </c>
      <c r="CI93" s="1447">
        <v>15.43</v>
      </c>
      <c r="CJ93" s="1461">
        <v>15.42</v>
      </c>
      <c r="CK93" s="1486">
        <v>15.4</v>
      </c>
      <c r="CL93" s="1486">
        <v>15.4</v>
      </c>
      <c r="CM93" s="1486">
        <v>15.4</v>
      </c>
      <c r="CN93" s="1501">
        <v>15.41</v>
      </c>
      <c r="CO93" s="1508">
        <v>15.41</v>
      </c>
      <c r="CP93" s="1515">
        <v>15.42</v>
      </c>
      <c r="CQ93" s="1529">
        <v>15.43</v>
      </c>
      <c r="CR93" s="1565">
        <v>15.44</v>
      </c>
      <c r="CS93" s="1580">
        <v>15.46</v>
      </c>
      <c r="CT93" s="1580">
        <v>15.48</v>
      </c>
      <c r="CU93" s="1580">
        <v>15.5</v>
      </c>
      <c r="CV93" s="1615">
        <v>15.5</v>
      </c>
      <c r="CW93" s="1608">
        <v>15.49</v>
      </c>
      <c r="CX93" s="1608">
        <v>15.5</v>
      </c>
      <c r="CY93" s="1629">
        <v>15.5</v>
      </c>
      <c r="CZ93" s="1629">
        <v>15.49</v>
      </c>
      <c r="DA93" s="1629">
        <v>15.48</v>
      </c>
      <c r="DB93" s="1629">
        <v>15.47</v>
      </c>
      <c r="DC93" s="1629">
        <v>15.45</v>
      </c>
      <c r="DD93" s="1629">
        <v>15.44</v>
      </c>
      <c r="DE93" s="1658">
        <v>15.44</v>
      </c>
      <c r="DF93" s="1687">
        <v>15.45</v>
      </c>
      <c r="DG93" s="1687">
        <v>15.46</v>
      </c>
      <c r="DH93" s="1687">
        <v>15.48</v>
      </c>
      <c r="DI93" s="1694">
        <v>15.48</v>
      </c>
      <c r="DJ93" s="1694">
        <v>15.49</v>
      </c>
      <c r="DK93" s="1694">
        <v>15.49</v>
      </c>
      <c r="DL93" s="1694">
        <v>15.5</v>
      </c>
      <c r="DM93" s="299">
        <v>15.5</v>
      </c>
      <c r="DN93" s="299">
        <v>15.5</v>
      </c>
      <c r="DO93" s="299">
        <v>15.5</v>
      </c>
      <c r="DP93" s="299">
        <v>15.51</v>
      </c>
      <c r="DQ93" s="1795">
        <v>15.53</v>
      </c>
      <c r="DR93" s="1795">
        <v>15.53</v>
      </c>
      <c r="DS93" s="1795">
        <v>15.52</v>
      </c>
      <c r="DT93" s="1795">
        <v>15.54</v>
      </c>
      <c r="DU93" s="1795">
        <v>15.54</v>
      </c>
      <c r="DV93" s="1795">
        <v>15.54</v>
      </c>
      <c r="DW93" s="1802">
        <v>15.55</v>
      </c>
      <c r="DX93" s="1802">
        <v>15.56</v>
      </c>
      <c r="DY93" s="1802">
        <v>15.57</v>
      </c>
      <c r="DZ93" s="1802">
        <v>15.58</v>
      </c>
      <c r="EA93" s="83">
        <v>15.58</v>
      </c>
      <c r="EB93" s="83">
        <v>15.59</v>
      </c>
      <c r="EC93" s="83">
        <v>15.6</v>
      </c>
      <c r="ED93" s="83">
        <v>15.6</v>
      </c>
      <c r="EE93" s="83">
        <v>15.58</v>
      </c>
      <c r="EF93" s="83">
        <v>15.58</v>
      </c>
      <c r="EG93" s="1823">
        <v>15.58</v>
      </c>
      <c r="EH93" s="1891">
        <v>15.58</v>
      </c>
      <c r="EI93" s="1891">
        <v>15.58</v>
      </c>
      <c r="EJ93" s="1891">
        <v>15.58</v>
      </c>
      <c r="EK93" s="1898">
        <v>15.59</v>
      </c>
      <c r="EL93" s="1898">
        <v>15.59</v>
      </c>
      <c r="EM93" s="1898">
        <v>15.6</v>
      </c>
      <c r="EN93" s="1898">
        <v>15.61</v>
      </c>
      <c r="EO93" s="1938">
        <v>15.62</v>
      </c>
      <c r="EP93" s="1945">
        <v>15.62</v>
      </c>
      <c r="EQ93" s="1945">
        <v>15.62</v>
      </c>
      <c r="ER93" s="83">
        <v>15.62</v>
      </c>
      <c r="ES93" s="83">
        <v>15.63</v>
      </c>
      <c r="ET93" s="83">
        <v>15.63</v>
      </c>
      <c r="EU93" s="83">
        <v>15.63</v>
      </c>
      <c r="EV93" s="1968">
        <v>15.63</v>
      </c>
      <c r="EW93" s="1968">
        <v>15.63</v>
      </c>
      <c r="EX93" s="1968">
        <v>15.63</v>
      </c>
      <c r="EY93" s="1975">
        <v>15.62</v>
      </c>
      <c r="EZ93" s="1975">
        <v>15.63</v>
      </c>
      <c r="FA93" s="1975">
        <v>15.62</v>
      </c>
      <c r="FB93" s="1975">
        <v>15.63</v>
      </c>
      <c r="FC93" s="2017">
        <v>15.64</v>
      </c>
      <c r="FD93" s="2017">
        <v>15.65</v>
      </c>
      <c r="FE93" s="2017">
        <v>15.64</v>
      </c>
      <c r="FF93" s="2025">
        <v>15.65</v>
      </c>
      <c r="FG93" s="2025">
        <v>15.65</v>
      </c>
      <c r="FH93" s="2025">
        <v>15.65</v>
      </c>
      <c r="FI93" s="2025">
        <v>15.65</v>
      </c>
      <c r="FJ93" s="2059">
        <v>15.65</v>
      </c>
      <c r="FK93" s="2059">
        <v>15.64</v>
      </c>
      <c r="FL93" s="2059">
        <v>15.63</v>
      </c>
      <c r="FM93" s="2059">
        <v>15.62</v>
      </c>
      <c r="FN93" s="2066">
        <v>15.61</v>
      </c>
      <c r="FO93" s="2066">
        <v>15.62</v>
      </c>
      <c r="FP93" s="2066">
        <v>15.62</v>
      </c>
      <c r="FQ93" s="2090">
        <v>15.62</v>
      </c>
      <c r="FR93" s="2090">
        <v>15.64</v>
      </c>
      <c r="FS93" s="2090">
        <v>15.65</v>
      </c>
      <c r="FT93" s="2097">
        <v>15.66</v>
      </c>
      <c r="FU93" s="2097">
        <v>15.66</v>
      </c>
      <c r="FV93" s="2097">
        <v>15.67</v>
      </c>
      <c r="FW93" s="2097">
        <v>15.68</v>
      </c>
      <c r="FX93" s="2146">
        <v>15.67</v>
      </c>
      <c r="FY93" s="2146">
        <v>15.68</v>
      </c>
      <c r="FZ93" s="2146">
        <v>15.68</v>
      </c>
      <c r="GA93" s="2153">
        <v>15.68</v>
      </c>
      <c r="GB93" s="2153">
        <v>15.69</v>
      </c>
      <c r="GC93" s="2153">
        <v>15.68</v>
      </c>
      <c r="GD93" s="2153">
        <v>15.69</v>
      </c>
      <c r="GE93" s="2189">
        <v>15.69</v>
      </c>
      <c r="GF93" s="2189">
        <v>15.7</v>
      </c>
      <c r="GG93" s="2189">
        <v>15.71</v>
      </c>
      <c r="GH93" s="2196">
        <v>15.71</v>
      </c>
      <c r="GI93" s="2196">
        <v>15.71</v>
      </c>
      <c r="GJ93" s="2196">
        <v>15.72</v>
      </c>
      <c r="GK93" s="2196">
        <v>15.73</v>
      </c>
      <c r="GL93" s="2232">
        <v>15.74</v>
      </c>
      <c r="GM93" s="2232">
        <v>15.74</v>
      </c>
      <c r="GN93" s="2232">
        <v>15.76</v>
      </c>
      <c r="GO93" s="2239">
        <v>15.76</v>
      </c>
      <c r="GP93" s="2239">
        <v>15.76</v>
      </c>
      <c r="GQ93" s="2239">
        <v>15.77</v>
      </c>
      <c r="GR93" s="2239">
        <v>15.78</v>
      </c>
      <c r="GS93" s="2258">
        <v>15.81</v>
      </c>
      <c r="GT93" s="2258">
        <v>15.81</v>
      </c>
      <c r="GU93" s="2258">
        <v>15.81</v>
      </c>
      <c r="GV93" s="2258">
        <v>15.81</v>
      </c>
      <c r="GW93" s="2258">
        <v>15.82</v>
      </c>
      <c r="GX93" s="2258">
        <v>15.82</v>
      </c>
      <c r="GY93" s="299">
        <v>15.83</v>
      </c>
      <c r="GZ93" s="2278">
        <v>15.84</v>
      </c>
      <c r="HA93" s="2278">
        <v>15.84</v>
      </c>
      <c r="HB93" s="2278">
        <v>15.84</v>
      </c>
      <c r="HC93" s="2302">
        <v>15.84</v>
      </c>
      <c r="HD93" s="2302">
        <v>15.84</v>
      </c>
      <c r="HE93" s="2302">
        <v>15.84</v>
      </c>
      <c r="HF93" s="2302">
        <v>15.84</v>
      </c>
    </row>
    <row r="94" spans="1:214" x14ac:dyDescent="0.25">
      <c r="A94" s="423">
        <f t="shared" si="72"/>
        <v>93</v>
      </c>
      <c r="B94" s="77">
        <f>B.Diario!B94</f>
        <v>0</v>
      </c>
      <c r="C94" s="66"/>
      <c r="D94" s="66"/>
      <c r="E94" s="438">
        <v>12.89</v>
      </c>
      <c r="F94" s="438">
        <v>12.73</v>
      </c>
      <c r="G94" s="438">
        <v>12.26</v>
      </c>
      <c r="H94" s="438">
        <v>12.23</v>
      </c>
      <c r="I94" s="438">
        <v>12.56</v>
      </c>
      <c r="J94" s="438">
        <v>12.46</v>
      </c>
      <c r="K94" s="438">
        <v>12.54</v>
      </c>
      <c r="L94" s="443">
        <v>12.47</v>
      </c>
      <c r="M94" s="85">
        <v>12.6</v>
      </c>
      <c r="N94" s="466">
        <v>12.52</v>
      </c>
      <c r="O94" s="479">
        <v>12.51</v>
      </c>
      <c r="P94" s="512">
        <v>12.57</v>
      </c>
      <c r="Q94" s="85">
        <v>12.69</v>
      </c>
      <c r="R94" s="544">
        <v>12.74</v>
      </c>
      <c r="S94" s="586">
        <v>12.78</v>
      </c>
      <c r="T94" s="276">
        <v>12.78</v>
      </c>
      <c r="U94" s="598">
        <v>12.78</v>
      </c>
      <c r="V94" s="276">
        <v>12.76</v>
      </c>
      <c r="W94" s="626">
        <v>12.76</v>
      </c>
      <c r="X94" s="632">
        <v>12.84</v>
      </c>
      <c r="Y94" s="638">
        <v>13.01</v>
      </c>
      <c r="Z94" s="674">
        <v>13.1</v>
      </c>
      <c r="AA94" s="650">
        <v>13.11</v>
      </c>
      <c r="AB94" s="702">
        <v>13.15</v>
      </c>
      <c r="AC94" s="715">
        <v>13.17</v>
      </c>
      <c r="AD94" s="737">
        <v>13.24</v>
      </c>
      <c r="AE94" s="744">
        <v>13.26</v>
      </c>
      <c r="AF94" s="751">
        <v>13.27</v>
      </c>
      <c r="AG94" s="299">
        <v>13.29</v>
      </c>
      <c r="AH94" s="781">
        <v>13.29</v>
      </c>
      <c r="AI94" s="794">
        <v>13.29</v>
      </c>
      <c r="AJ94" s="299">
        <v>13.29</v>
      </c>
      <c r="AK94" s="834">
        <v>13.29</v>
      </c>
      <c r="AL94" s="834">
        <v>13.29</v>
      </c>
      <c r="AM94" s="793">
        <v>13.25</v>
      </c>
      <c r="AN94" s="299">
        <v>13.25</v>
      </c>
      <c r="AO94" s="877">
        <v>13.23</v>
      </c>
      <c r="AP94" s="877">
        <v>13.24</v>
      </c>
      <c r="AQ94" s="299">
        <v>13.26</v>
      </c>
      <c r="AR94" s="884">
        <v>13.22</v>
      </c>
      <c r="AS94" s="898">
        <v>13.22</v>
      </c>
      <c r="AT94" s="911">
        <v>13.22</v>
      </c>
      <c r="AU94" s="942">
        <v>13.24</v>
      </c>
      <c r="AV94" s="956">
        <v>13.2</v>
      </c>
      <c r="AW94" s="85">
        <v>13.17</v>
      </c>
      <c r="AX94" s="1012">
        <v>13.17</v>
      </c>
      <c r="AY94" s="1019">
        <v>13.21</v>
      </c>
      <c r="AZ94" s="1040">
        <v>13.22</v>
      </c>
      <c r="BA94" s="1054">
        <v>13.22</v>
      </c>
      <c r="BB94" s="1102">
        <v>13.22</v>
      </c>
      <c r="BC94" s="1108">
        <v>13.22</v>
      </c>
      <c r="BD94" s="1114">
        <v>13.22</v>
      </c>
      <c r="BE94" s="1149">
        <v>13.22</v>
      </c>
      <c r="BF94" s="1156">
        <v>13.22</v>
      </c>
      <c r="BG94" s="83">
        <v>13.22</v>
      </c>
      <c r="BH94" s="1171">
        <v>13.21</v>
      </c>
      <c r="BI94" s="1202">
        <v>13.21</v>
      </c>
      <c r="BJ94" s="1202">
        <v>13.21</v>
      </c>
      <c r="BK94" s="1202">
        <v>13.2</v>
      </c>
      <c r="BL94" s="1202">
        <v>13.2</v>
      </c>
      <c r="BM94" s="1202">
        <v>13.19</v>
      </c>
      <c r="BN94" s="1202">
        <v>13.18</v>
      </c>
      <c r="BO94" s="1202">
        <v>13.17</v>
      </c>
      <c r="BP94" s="1243">
        <v>13.21</v>
      </c>
      <c r="BQ94" s="1243">
        <v>13.18</v>
      </c>
      <c r="BR94" s="1243">
        <v>13.2</v>
      </c>
      <c r="BS94" s="1243">
        <v>13.22</v>
      </c>
      <c r="BT94" s="1243">
        <v>13.26</v>
      </c>
      <c r="BU94" s="1243">
        <v>13.27</v>
      </c>
      <c r="BV94" s="1243">
        <v>13.28</v>
      </c>
      <c r="BW94" s="1298">
        <v>13.3</v>
      </c>
      <c r="BX94" s="83">
        <v>13.32</v>
      </c>
      <c r="BY94" s="83">
        <v>13.32</v>
      </c>
      <c r="BZ94" s="83">
        <v>13.33</v>
      </c>
      <c r="CA94" s="83">
        <v>13.31</v>
      </c>
      <c r="CB94" s="83">
        <v>13.26</v>
      </c>
      <c r="CC94" s="1308">
        <v>13.23</v>
      </c>
      <c r="CD94" s="1378">
        <v>13.21</v>
      </c>
      <c r="CE94" s="1391">
        <v>13.19</v>
      </c>
      <c r="CF94" s="1405">
        <v>13.18</v>
      </c>
      <c r="CG94" s="1419">
        <v>13.2</v>
      </c>
      <c r="CH94" s="1433">
        <v>13.22</v>
      </c>
      <c r="CI94" s="1447">
        <v>13.23</v>
      </c>
      <c r="CJ94" s="1461">
        <v>13.21</v>
      </c>
      <c r="CK94" s="1486">
        <v>13.19</v>
      </c>
      <c r="CL94" s="1486">
        <v>13.19</v>
      </c>
      <c r="CM94" s="1486">
        <v>13.19</v>
      </c>
      <c r="CN94" s="1501">
        <v>13.2</v>
      </c>
      <c r="CO94" s="1508">
        <v>13.21</v>
      </c>
      <c r="CP94" s="1515">
        <v>13.22</v>
      </c>
      <c r="CQ94" s="1529">
        <v>13.22</v>
      </c>
      <c r="CR94" s="1565">
        <v>13.23</v>
      </c>
      <c r="CS94" s="1580">
        <v>13.25</v>
      </c>
      <c r="CT94" s="1580">
        <v>13.27</v>
      </c>
      <c r="CU94" s="1580">
        <v>13.29</v>
      </c>
      <c r="CV94" s="1615">
        <v>13.29</v>
      </c>
      <c r="CW94" s="1608">
        <v>13.28</v>
      </c>
      <c r="CX94" s="1608">
        <v>13.28</v>
      </c>
      <c r="CY94" s="1629">
        <v>13.26</v>
      </c>
      <c r="CZ94" s="1629">
        <v>13.26</v>
      </c>
      <c r="DA94" s="1629">
        <v>13.24</v>
      </c>
      <c r="DB94" s="1629">
        <v>13.23</v>
      </c>
      <c r="DC94" s="1629">
        <v>13.21</v>
      </c>
      <c r="DD94" s="1629">
        <v>13.2</v>
      </c>
      <c r="DE94" s="1658">
        <v>13.2</v>
      </c>
      <c r="DF94" s="1687">
        <v>13.2</v>
      </c>
      <c r="DG94" s="1687">
        <v>13.21</v>
      </c>
      <c r="DH94" s="1687">
        <v>13.23</v>
      </c>
      <c r="DI94" s="1694">
        <v>13.23</v>
      </c>
      <c r="DJ94" s="1694">
        <v>13.23</v>
      </c>
      <c r="DK94" s="1694">
        <v>13.24</v>
      </c>
      <c r="DL94" s="1694">
        <v>13.25</v>
      </c>
      <c r="DM94" s="299">
        <v>13.25</v>
      </c>
      <c r="DN94" s="299">
        <v>13.25</v>
      </c>
      <c r="DO94" s="299">
        <v>13.26</v>
      </c>
      <c r="DP94" s="299">
        <v>13.26</v>
      </c>
      <c r="DQ94" s="1795">
        <v>13.27</v>
      </c>
      <c r="DR94" s="1795">
        <v>13.26</v>
      </c>
      <c r="DS94" s="1795">
        <v>13.26</v>
      </c>
      <c r="DT94" s="1795">
        <v>13.28</v>
      </c>
      <c r="DU94" s="1795">
        <v>13.28</v>
      </c>
      <c r="DV94" s="1795">
        <v>13.28</v>
      </c>
      <c r="DW94" s="1802">
        <v>13.28</v>
      </c>
      <c r="DX94" s="1802">
        <v>13.3</v>
      </c>
      <c r="DY94" s="1802">
        <v>13.31</v>
      </c>
      <c r="DZ94" s="1802">
        <v>13.32</v>
      </c>
      <c r="EA94" s="83">
        <v>13.32</v>
      </c>
      <c r="EB94" s="83">
        <v>13.32</v>
      </c>
      <c r="EC94" s="83">
        <v>13.33</v>
      </c>
      <c r="ED94" s="83">
        <v>13.33</v>
      </c>
      <c r="EE94" s="83">
        <v>13.32</v>
      </c>
      <c r="EF94" s="83">
        <v>13.31</v>
      </c>
      <c r="EG94" s="1823">
        <v>13.31</v>
      </c>
      <c r="EH94" s="1891">
        <v>13.3</v>
      </c>
      <c r="EI94" s="1891">
        <v>13.31</v>
      </c>
      <c r="EJ94" s="1891">
        <v>13.31</v>
      </c>
      <c r="EK94" s="1898">
        <v>13.31</v>
      </c>
      <c r="EL94" s="1898">
        <v>13.3</v>
      </c>
      <c r="EM94" s="1898">
        <v>13.32</v>
      </c>
      <c r="EN94" s="1898">
        <v>13.32</v>
      </c>
      <c r="EO94" s="1938">
        <v>13.33</v>
      </c>
      <c r="EP94" s="1945">
        <v>13.33</v>
      </c>
      <c r="EQ94" s="1945">
        <v>13.33</v>
      </c>
      <c r="ER94" s="83">
        <v>13.33</v>
      </c>
      <c r="ES94" s="83">
        <v>13.34</v>
      </c>
      <c r="ET94" s="83">
        <v>13.34</v>
      </c>
      <c r="EU94" s="83">
        <v>13.34</v>
      </c>
      <c r="EV94" s="1968">
        <v>13.34</v>
      </c>
      <c r="EW94" s="1968">
        <v>13.34</v>
      </c>
      <c r="EX94" s="1968">
        <v>13.34</v>
      </c>
      <c r="EY94" s="1975">
        <v>13.33</v>
      </c>
      <c r="EZ94" s="1975">
        <v>13.33</v>
      </c>
      <c r="FA94" s="1975">
        <v>13.32</v>
      </c>
      <c r="FB94" s="1975">
        <v>13.32</v>
      </c>
      <c r="FC94" s="2017">
        <v>13.33</v>
      </c>
      <c r="FD94" s="2017">
        <v>13.33</v>
      </c>
      <c r="FE94" s="2017">
        <v>13.32</v>
      </c>
      <c r="FF94" s="2025">
        <v>13.33</v>
      </c>
      <c r="FG94" s="2025">
        <v>13.33</v>
      </c>
      <c r="FH94" s="2025">
        <v>13.32</v>
      </c>
      <c r="FI94" s="2025">
        <v>13.32</v>
      </c>
      <c r="FJ94" s="2059">
        <v>13.31</v>
      </c>
      <c r="FK94" s="2059">
        <v>13.3</v>
      </c>
      <c r="FL94" s="2059">
        <v>13.3</v>
      </c>
      <c r="FM94" s="2059">
        <v>13.28</v>
      </c>
      <c r="FN94" s="2066">
        <v>13.27</v>
      </c>
      <c r="FO94" s="2066">
        <v>13.28</v>
      </c>
      <c r="FP94" s="2066">
        <v>13.28</v>
      </c>
      <c r="FQ94" s="2090">
        <v>13.28</v>
      </c>
      <c r="FR94" s="2090">
        <v>13.3</v>
      </c>
      <c r="FS94" s="2090">
        <v>13.3</v>
      </c>
      <c r="FT94" s="2097">
        <v>13.31</v>
      </c>
      <c r="FU94" s="2097">
        <v>13.32</v>
      </c>
      <c r="FV94" s="2097">
        <v>13.33</v>
      </c>
      <c r="FW94" s="2097">
        <v>13.34</v>
      </c>
      <c r="FX94" s="2146">
        <v>13.33</v>
      </c>
      <c r="FY94" s="2146">
        <v>13.33</v>
      </c>
      <c r="FZ94" s="2146">
        <v>13.33</v>
      </c>
      <c r="GA94" s="2153">
        <v>13.33</v>
      </c>
      <c r="GB94" s="2153">
        <v>13.34</v>
      </c>
      <c r="GC94" s="2153">
        <v>13.33</v>
      </c>
      <c r="GD94" s="2153">
        <v>13.34</v>
      </c>
      <c r="GE94" s="2189">
        <v>13.34</v>
      </c>
      <c r="GF94" s="2189">
        <v>13.35</v>
      </c>
      <c r="GG94" s="2189">
        <v>13.36</v>
      </c>
      <c r="GH94" s="2196">
        <v>13.36</v>
      </c>
      <c r="GI94" s="2196">
        <v>13.36</v>
      </c>
      <c r="GJ94" s="2196">
        <v>13.37</v>
      </c>
      <c r="GK94" s="2196">
        <v>13.37</v>
      </c>
      <c r="GL94" s="2232">
        <v>13.38</v>
      </c>
      <c r="GM94" s="2232">
        <v>13.38</v>
      </c>
      <c r="GN94" s="2232">
        <v>13.39</v>
      </c>
      <c r="GO94" s="2239">
        <v>13.4</v>
      </c>
      <c r="GP94" s="2239">
        <v>13.39</v>
      </c>
      <c r="GQ94" s="2239">
        <v>13.41</v>
      </c>
      <c r="GR94" s="2239">
        <v>13.41</v>
      </c>
      <c r="GS94" s="2258">
        <v>13.43</v>
      </c>
      <c r="GT94" s="2258">
        <v>13.43</v>
      </c>
      <c r="GU94" s="2258">
        <v>13.43</v>
      </c>
      <c r="GV94" s="2258">
        <v>13.43</v>
      </c>
      <c r="GW94" s="2258">
        <v>13.44</v>
      </c>
      <c r="GX94" s="2258">
        <v>13.45</v>
      </c>
      <c r="GY94" s="299">
        <v>13.45</v>
      </c>
      <c r="GZ94" s="2278">
        <v>13.46</v>
      </c>
      <c r="HA94" s="2278">
        <v>13.46</v>
      </c>
      <c r="HB94" s="2278">
        <v>13.46</v>
      </c>
      <c r="HC94" s="2302">
        <v>13.46</v>
      </c>
      <c r="HD94" s="2302">
        <v>13.46</v>
      </c>
      <c r="HE94" s="2302">
        <v>13.46</v>
      </c>
      <c r="HF94" s="2302">
        <v>13.46</v>
      </c>
    </row>
    <row r="95" spans="1:214" x14ac:dyDescent="0.25">
      <c r="A95" s="423">
        <f t="shared" si="72"/>
        <v>94</v>
      </c>
      <c r="B95" s="77">
        <f>B.Diario!B95</f>
        <v>0</v>
      </c>
      <c r="C95" s="71"/>
      <c r="D95" s="71"/>
      <c r="E95" s="438">
        <v>77.59</v>
      </c>
      <c r="F95" s="438">
        <v>79.930000000000007</v>
      </c>
      <c r="G95" s="438">
        <v>79.239999999999995</v>
      </c>
      <c r="H95" s="438">
        <v>79.790000000000006</v>
      </c>
      <c r="I95" s="438">
        <v>80.989999999999995</v>
      </c>
      <c r="J95" s="438">
        <v>80.739999999999995</v>
      </c>
      <c r="K95" s="438">
        <v>81.349999999999994</v>
      </c>
      <c r="L95" s="443">
        <v>81.64</v>
      </c>
      <c r="M95" s="85">
        <v>81.89</v>
      </c>
      <c r="N95" s="466">
        <v>81.760000000000005</v>
      </c>
      <c r="O95" s="479">
        <v>81.87</v>
      </c>
      <c r="P95" s="512">
        <v>82.31</v>
      </c>
      <c r="Q95" s="85">
        <v>82.62</v>
      </c>
      <c r="R95" s="544">
        <v>82.85</v>
      </c>
      <c r="S95" s="586">
        <v>83.07</v>
      </c>
      <c r="T95" s="276">
        <v>83.07</v>
      </c>
      <c r="U95" s="598">
        <v>83.07</v>
      </c>
      <c r="V95" s="276">
        <v>83.11</v>
      </c>
      <c r="W95" s="626">
        <v>83.11</v>
      </c>
      <c r="X95" s="632">
        <v>83.3</v>
      </c>
      <c r="Y95" s="638">
        <v>83.73</v>
      </c>
      <c r="Z95" s="674">
        <v>83.95</v>
      </c>
      <c r="AA95" s="650">
        <v>83.89</v>
      </c>
      <c r="AB95" s="702">
        <v>83.9</v>
      </c>
      <c r="AC95" s="715">
        <v>84.1</v>
      </c>
      <c r="AD95" s="737">
        <v>84.12</v>
      </c>
      <c r="AE95" s="744">
        <v>84.14</v>
      </c>
      <c r="AF95" s="751">
        <v>84.14</v>
      </c>
      <c r="AG95" s="299">
        <v>84.22</v>
      </c>
      <c r="AH95" s="781">
        <v>84.22</v>
      </c>
      <c r="AI95" s="794">
        <v>84.22</v>
      </c>
      <c r="AJ95" s="299">
        <v>84.22</v>
      </c>
      <c r="AK95" s="834">
        <v>84.22</v>
      </c>
      <c r="AL95" s="834">
        <v>84.22</v>
      </c>
      <c r="AM95" s="793">
        <v>84.2</v>
      </c>
      <c r="AN95" s="299">
        <v>84.21</v>
      </c>
      <c r="AO95" s="877">
        <v>84.22</v>
      </c>
      <c r="AP95" s="877">
        <v>84.21</v>
      </c>
      <c r="AQ95" s="299">
        <v>84.29</v>
      </c>
      <c r="AR95" s="884">
        <v>84.33</v>
      </c>
      <c r="AS95" s="898">
        <v>84.33</v>
      </c>
      <c r="AT95" s="911">
        <v>84.37</v>
      </c>
      <c r="AU95" s="942">
        <v>84.34</v>
      </c>
      <c r="AV95" s="956">
        <v>84.38</v>
      </c>
      <c r="AW95" s="85">
        <v>84.41</v>
      </c>
      <c r="AX95" s="1012">
        <v>84.59</v>
      </c>
      <c r="AY95" s="1019">
        <v>84.67</v>
      </c>
      <c r="AZ95" s="1040">
        <v>84.72</v>
      </c>
      <c r="BA95" s="1054">
        <v>84.72</v>
      </c>
      <c r="BB95" s="1102">
        <v>84.73</v>
      </c>
      <c r="BC95" s="1108">
        <v>84.73</v>
      </c>
      <c r="BD95" s="1114">
        <v>84.73</v>
      </c>
      <c r="BE95" s="1149">
        <v>84.73</v>
      </c>
      <c r="BF95" s="1156">
        <v>84.73</v>
      </c>
      <c r="BG95" s="83">
        <v>84.73</v>
      </c>
      <c r="BH95" s="1171">
        <v>84.69</v>
      </c>
      <c r="BI95" s="1202">
        <v>84.7</v>
      </c>
      <c r="BJ95" s="1202">
        <v>84.7</v>
      </c>
      <c r="BK95" s="1202">
        <v>84.71</v>
      </c>
      <c r="BL95" s="1202">
        <v>84.76</v>
      </c>
      <c r="BM95" s="1202">
        <v>84.85</v>
      </c>
      <c r="BN95" s="1202">
        <v>84.97</v>
      </c>
      <c r="BO95" s="1202">
        <v>85.05</v>
      </c>
      <c r="BP95" s="1243">
        <v>85.17</v>
      </c>
      <c r="BQ95" s="1243">
        <v>85.18</v>
      </c>
      <c r="BR95" s="1243">
        <v>85.19</v>
      </c>
      <c r="BS95" s="1243">
        <v>85.19</v>
      </c>
      <c r="BT95" s="1243">
        <v>85.23</v>
      </c>
      <c r="BU95" s="1243">
        <v>85.28</v>
      </c>
      <c r="BV95" s="1243">
        <v>85.25</v>
      </c>
      <c r="BW95" s="1298">
        <v>85.29</v>
      </c>
      <c r="BX95" s="83">
        <v>85.38</v>
      </c>
      <c r="BY95" s="83">
        <v>85.42</v>
      </c>
      <c r="BZ95" s="83">
        <v>85.47</v>
      </c>
      <c r="CA95" s="83">
        <v>85.45</v>
      </c>
      <c r="CB95" s="83">
        <v>85.36</v>
      </c>
      <c r="CC95" s="1308">
        <v>85.4</v>
      </c>
      <c r="CD95" s="1378">
        <v>85.41</v>
      </c>
      <c r="CE95" s="1391">
        <v>85.38</v>
      </c>
      <c r="CF95" s="1405">
        <v>85.41</v>
      </c>
      <c r="CG95" s="1419">
        <v>85.49</v>
      </c>
      <c r="CH95" s="1433">
        <v>85.58</v>
      </c>
      <c r="CI95" s="1447">
        <v>85.59</v>
      </c>
      <c r="CJ95" s="1461">
        <v>85.54</v>
      </c>
      <c r="CK95" s="1486">
        <v>85.55</v>
      </c>
      <c r="CL95" s="1486">
        <v>85.54</v>
      </c>
      <c r="CM95" s="1486">
        <v>85.52</v>
      </c>
      <c r="CN95" s="1501">
        <v>85.57</v>
      </c>
      <c r="CO95" s="1508">
        <v>85.57</v>
      </c>
      <c r="CP95" s="1515">
        <v>85.6</v>
      </c>
      <c r="CQ95" s="1529">
        <v>85.57</v>
      </c>
      <c r="CR95" s="1565">
        <v>85.56</v>
      </c>
      <c r="CS95" s="1580">
        <v>85.57</v>
      </c>
      <c r="CT95" s="1580">
        <v>85.59</v>
      </c>
      <c r="CU95" s="1580">
        <v>85.63</v>
      </c>
      <c r="CV95" s="1615">
        <v>85.62</v>
      </c>
      <c r="CW95" s="1608">
        <v>85.62</v>
      </c>
      <c r="CX95" s="1608">
        <v>85.55</v>
      </c>
      <c r="CY95" s="1629">
        <v>85.49</v>
      </c>
      <c r="CZ95" s="1629">
        <v>85.47</v>
      </c>
      <c r="DA95" s="1629">
        <v>85.42</v>
      </c>
      <c r="DB95" s="1629">
        <v>85.42</v>
      </c>
      <c r="DC95" s="1629">
        <v>85.41</v>
      </c>
      <c r="DD95" s="1629">
        <v>85.39</v>
      </c>
      <c r="DE95" s="1658">
        <v>85.38</v>
      </c>
      <c r="DF95" s="1687">
        <v>85.39</v>
      </c>
      <c r="DG95" s="1687">
        <v>85.37</v>
      </c>
      <c r="DH95" s="1687">
        <v>85.37</v>
      </c>
      <c r="DI95" s="1694">
        <v>85.34</v>
      </c>
      <c r="DJ95" s="1694">
        <v>85.32</v>
      </c>
      <c r="DK95" s="1694">
        <v>85.36</v>
      </c>
      <c r="DL95" s="1694">
        <v>85.38</v>
      </c>
      <c r="DM95" s="299">
        <v>85.44</v>
      </c>
      <c r="DN95" s="299">
        <v>85.39</v>
      </c>
      <c r="DO95" s="299">
        <v>85.44</v>
      </c>
      <c r="DP95" s="299">
        <v>85.41</v>
      </c>
      <c r="DQ95" s="1795">
        <v>85.35</v>
      </c>
      <c r="DR95" s="1795">
        <v>85.34</v>
      </c>
      <c r="DS95" s="1795">
        <v>85.36</v>
      </c>
      <c r="DT95" s="1795">
        <v>85.39</v>
      </c>
      <c r="DU95" s="1795">
        <v>85.38</v>
      </c>
      <c r="DV95" s="1795">
        <v>85.39</v>
      </c>
      <c r="DW95" s="1802">
        <v>85.39</v>
      </c>
      <c r="DX95" s="1802">
        <v>85.41</v>
      </c>
      <c r="DY95" s="1802">
        <v>85.4</v>
      </c>
      <c r="DZ95" s="1802">
        <v>85.39</v>
      </c>
      <c r="EA95" s="83">
        <v>85.39</v>
      </c>
      <c r="EB95" s="83">
        <v>85.4</v>
      </c>
      <c r="EC95" s="83">
        <v>85.41</v>
      </c>
      <c r="ED95" s="83">
        <v>85.4</v>
      </c>
      <c r="EE95" s="83">
        <v>85.39</v>
      </c>
      <c r="EF95" s="83">
        <v>85.38</v>
      </c>
      <c r="EG95" s="1823">
        <v>85.38</v>
      </c>
      <c r="EH95" s="1891">
        <v>85.36</v>
      </c>
      <c r="EI95" s="1891">
        <v>85.36</v>
      </c>
      <c r="EJ95" s="1891">
        <v>85.34</v>
      </c>
      <c r="EK95" s="1898">
        <v>85.31</v>
      </c>
      <c r="EL95" s="1898">
        <v>85.28</v>
      </c>
      <c r="EM95" s="1898">
        <v>85.3</v>
      </c>
      <c r="EN95" s="1898">
        <v>85.29</v>
      </c>
      <c r="EO95" s="1938">
        <v>85.29</v>
      </c>
      <c r="EP95" s="1945">
        <v>85.29</v>
      </c>
      <c r="EQ95" s="1945">
        <v>85.29</v>
      </c>
      <c r="ER95" s="83">
        <v>85.29</v>
      </c>
      <c r="ES95" s="83">
        <v>85.28</v>
      </c>
      <c r="ET95" s="83">
        <v>85.28</v>
      </c>
      <c r="EU95" s="83">
        <v>85.28</v>
      </c>
      <c r="EV95" s="1968">
        <v>85.28</v>
      </c>
      <c r="EW95" s="1968">
        <v>85.28</v>
      </c>
      <c r="EX95" s="1968">
        <v>85.28</v>
      </c>
      <c r="EY95" s="1975">
        <v>85.27</v>
      </c>
      <c r="EZ95" s="1975">
        <v>85.25</v>
      </c>
      <c r="FA95" s="1975">
        <v>85.22</v>
      </c>
      <c r="FB95" s="1975">
        <v>85.18</v>
      </c>
      <c r="FC95" s="2017">
        <v>85.15</v>
      </c>
      <c r="FD95" s="2017">
        <v>85.13</v>
      </c>
      <c r="FE95" s="2017">
        <v>85.12</v>
      </c>
      <c r="FF95" s="2025">
        <v>85.12</v>
      </c>
      <c r="FG95" s="2025">
        <v>85.1</v>
      </c>
      <c r="FH95" s="2025">
        <v>85.06</v>
      </c>
      <c r="FI95" s="2025">
        <v>85.04</v>
      </c>
      <c r="FJ95" s="2059">
        <v>85.02</v>
      </c>
      <c r="FK95" s="2059">
        <v>85</v>
      </c>
      <c r="FL95" s="2059">
        <v>85</v>
      </c>
      <c r="FM95" s="2059">
        <v>84.95</v>
      </c>
      <c r="FN95" s="2066">
        <v>84.94</v>
      </c>
      <c r="FO95" s="2066">
        <v>84.94</v>
      </c>
      <c r="FP95" s="2066">
        <v>84.94</v>
      </c>
      <c r="FQ95" s="2090">
        <v>84.95</v>
      </c>
      <c r="FR95" s="2090">
        <v>84.97</v>
      </c>
      <c r="FS95" s="2090">
        <v>84.98</v>
      </c>
      <c r="FT95" s="2097">
        <v>84.98</v>
      </c>
      <c r="FU95" s="2097">
        <v>84.98</v>
      </c>
      <c r="FV95" s="2097">
        <v>84.98</v>
      </c>
      <c r="FW95" s="2097">
        <v>85</v>
      </c>
      <c r="FX95" s="2146">
        <v>84.97</v>
      </c>
      <c r="FY95" s="2146">
        <v>84.98</v>
      </c>
      <c r="FZ95" s="2146">
        <v>84.96</v>
      </c>
      <c r="GA95" s="2153">
        <v>84.95</v>
      </c>
      <c r="GB95" s="2153">
        <v>84.95</v>
      </c>
      <c r="GC95" s="2153">
        <v>84.95</v>
      </c>
      <c r="GD95" s="2153">
        <v>84.95</v>
      </c>
      <c r="GE95" s="2189">
        <v>84.97</v>
      </c>
      <c r="GF95" s="2189">
        <v>84.97</v>
      </c>
      <c r="GG95" s="2189">
        <v>84.97</v>
      </c>
      <c r="GH95" s="2196">
        <v>84.97</v>
      </c>
      <c r="GI95" s="2196">
        <v>84.97</v>
      </c>
      <c r="GJ95" s="2196">
        <v>84.97</v>
      </c>
      <c r="GK95" s="2196">
        <v>84.96</v>
      </c>
      <c r="GL95" s="2232">
        <v>84.96</v>
      </c>
      <c r="GM95" s="2232">
        <v>84.95</v>
      </c>
      <c r="GN95" s="2232">
        <v>84.94</v>
      </c>
      <c r="GO95" s="2239">
        <v>84.94</v>
      </c>
      <c r="GP95" s="2239">
        <v>84.92</v>
      </c>
      <c r="GQ95" s="2239">
        <v>84.94</v>
      </c>
      <c r="GR95" s="2239">
        <v>84.93</v>
      </c>
      <c r="GS95" s="2258">
        <v>84.9</v>
      </c>
      <c r="GT95" s="2258">
        <v>84.91</v>
      </c>
      <c r="GU95" s="2258">
        <v>84.91</v>
      </c>
      <c r="GV95" s="2258">
        <v>84.91</v>
      </c>
      <c r="GW95" s="2258">
        <v>84.92</v>
      </c>
      <c r="GX95" s="2258">
        <v>84.92</v>
      </c>
      <c r="GY95" s="299">
        <v>84.92</v>
      </c>
      <c r="GZ95" s="2278">
        <v>84.92</v>
      </c>
      <c r="HA95" s="2278">
        <v>84.93</v>
      </c>
      <c r="HB95" s="2278">
        <v>84.93</v>
      </c>
      <c r="HC95" s="2302">
        <v>84.93</v>
      </c>
      <c r="HD95" s="2302">
        <v>84.93</v>
      </c>
      <c r="HE95" s="2302">
        <v>84.93</v>
      </c>
      <c r="HF95" s="2302">
        <v>84.93</v>
      </c>
    </row>
    <row r="96" spans="1:214" x14ac:dyDescent="0.25">
      <c r="A96" s="423">
        <f t="shared" si="72"/>
        <v>95</v>
      </c>
      <c r="B96" s="77">
        <f>B.Diario!B96</f>
        <v>0</v>
      </c>
      <c r="C96" s="66"/>
      <c r="D96" s="66"/>
      <c r="E96" s="438">
        <v>0.49</v>
      </c>
      <c r="F96" s="438">
        <v>0.4</v>
      </c>
      <c r="G96" s="438">
        <v>0.38</v>
      </c>
      <c r="H96" s="438">
        <v>0.38</v>
      </c>
      <c r="I96" s="438">
        <v>0.38</v>
      </c>
      <c r="J96" s="438">
        <v>0.37</v>
      </c>
      <c r="K96" s="438">
        <v>0.37</v>
      </c>
      <c r="L96" s="443">
        <v>0.38</v>
      </c>
      <c r="M96" s="85">
        <v>0.38</v>
      </c>
      <c r="N96" s="466">
        <v>0.4</v>
      </c>
      <c r="O96" s="479">
        <v>0.42</v>
      </c>
      <c r="P96" s="512">
        <v>0.41</v>
      </c>
      <c r="Q96" s="85">
        <v>0.41</v>
      </c>
      <c r="R96" s="544">
        <v>0.42</v>
      </c>
      <c r="S96" s="586">
        <v>0.42</v>
      </c>
      <c r="T96" s="276">
        <v>0.42</v>
      </c>
      <c r="U96" s="598">
        <v>0.42</v>
      </c>
      <c r="V96" s="276">
        <v>0.42</v>
      </c>
      <c r="W96" s="626">
        <v>0.42</v>
      </c>
      <c r="X96" s="632">
        <v>0.42</v>
      </c>
      <c r="Y96" s="638">
        <v>0.41</v>
      </c>
      <c r="Z96" s="674">
        <v>0.4</v>
      </c>
      <c r="AA96" s="650">
        <v>0.41</v>
      </c>
      <c r="AB96" s="702">
        <v>0.4</v>
      </c>
      <c r="AC96" s="715">
        <v>0.4</v>
      </c>
      <c r="AD96" s="737">
        <v>0.39</v>
      </c>
      <c r="AE96" s="744">
        <v>0.39</v>
      </c>
      <c r="AF96" s="751">
        <v>0.39</v>
      </c>
      <c r="AG96" s="299">
        <v>0.38</v>
      </c>
      <c r="AH96" s="781">
        <v>0.38</v>
      </c>
      <c r="AI96" s="794">
        <v>0.38</v>
      </c>
      <c r="AJ96" s="299">
        <v>0.38</v>
      </c>
      <c r="AK96" s="834">
        <v>0.38</v>
      </c>
      <c r="AL96" s="834">
        <v>0.38</v>
      </c>
      <c r="AM96" s="793">
        <v>0.38</v>
      </c>
      <c r="AN96" s="299">
        <v>0.38</v>
      </c>
      <c r="AO96" s="877">
        <v>0.38</v>
      </c>
      <c r="AP96" s="877">
        <v>0.38</v>
      </c>
      <c r="AQ96" s="299">
        <v>0.37</v>
      </c>
      <c r="AR96" s="884">
        <v>0.37</v>
      </c>
      <c r="AS96" s="898">
        <v>0.37</v>
      </c>
      <c r="AT96" s="911">
        <v>0.37</v>
      </c>
      <c r="AU96" s="942">
        <v>0.37</v>
      </c>
      <c r="AV96" s="956">
        <v>0.37</v>
      </c>
      <c r="AW96" s="85">
        <v>0.36</v>
      </c>
      <c r="AX96" s="1012">
        <v>0.36</v>
      </c>
      <c r="AY96" s="1019">
        <v>0.36</v>
      </c>
      <c r="AZ96" s="1040">
        <v>0.36</v>
      </c>
      <c r="BA96" s="1054">
        <v>0.36</v>
      </c>
      <c r="BB96" s="1102">
        <v>0.36</v>
      </c>
      <c r="BC96" s="1108">
        <v>0.36</v>
      </c>
      <c r="BD96" s="1114">
        <v>0.36</v>
      </c>
      <c r="BE96" s="1149">
        <v>0.36</v>
      </c>
      <c r="BF96" s="1156">
        <v>0.36</v>
      </c>
      <c r="BG96" s="83">
        <v>0.36</v>
      </c>
      <c r="BH96" s="1171">
        <v>0.36</v>
      </c>
      <c r="BI96" s="1202">
        <v>0.36</v>
      </c>
      <c r="BJ96" s="1202">
        <v>0.36</v>
      </c>
      <c r="BK96" s="1202">
        <v>0.36</v>
      </c>
      <c r="BL96" s="1202">
        <v>0.35</v>
      </c>
      <c r="BM96" s="1202">
        <v>0.35</v>
      </c>
      <c r="BN96" s="1202">
        <v>0.35</v>
      </c>
      <c r="BO96" s="1202">
        <v>0.35</v>
      </c>
      <c r="BP96" s="1243">
        <v>0.35</v>
      </c>
      <c r="BQ96" s="1243">
        <v>0.34</v>
      </c>
      <c r="BR96" s="1243">
        <v>0.34</v>
      </c>
      <c r="BS96" s="1243">
        <v>0.34</v>
      </c>
      <c r="BT96" s="1243">
        <v>0.34</v>
      </c>
      <c r="BU96" s="1243">
        <v>0.33</v>
      </c>
      <c r="BV96" s="1243">
        <v>0.33</v>
      </c>
      <c r="BW96" s="1298">
        <v>0.33</v>
      </c>
      <c r="BX96" s="83">
        <v>0.33</v>
      </c>
      <c r="BY96" s="83">
        <v>0.32</v>
      </c>
      <c r="BZ96" s="83">
        <v>0.32</v>
      </c>
      <c r="CA96" s="83">
        <v>0.32</v>
      </c>
      <c r="CB96" s="83">
        <v>0.32</v>
      </c>
      <c r="CC96" s="1308">
        <v>0.32</v>
      </c>
      <c r="CD96" s="1378">
        <v>0.32</v>
      </c>
      <c r="CE96" s="1391">
        <v>0.32</v>
      </c>
      <c r="CF96" s="1405">
        <v>0.32</v>
      </c>
      <c r="CG96" s="1419">
        <v>0.32</v>
      </c>
      <c r="CH96" s="1433">
        <v>0.31</v>
      </c>
      <c r="CI96" s="1447">
        <v>0.31</v>
      </c>
      <c r="CJ96" s="1461">
        <v>0.31</v>
      </c>
      <c r="CK96" s="1486">
        <v>0.31</v>
      </c>
      <c r="CL96" s="1486">
        <v>0.31</v>
      </c>
      <c r="CM96" s="1486">
        <v>0.31</v>
      </c>
      <c r="CN96" s="1501">
        <v>0.31</v>
      </c>
      <c r="CO96" s="1508">
        <v>0.31</v>
      </c>
      <c r="CP96" s="1515">
        <v>0.31</v>
      </c>
      <c r="CQ96" s="1529">
        <v>0.31</v>
      </c>
      <c r="CR96" s="1565">
        <v>0.31</v>
      </c>
      <c r="CS96" s="1580">
        <v>0.31</v>
      </c>
      <c r="CT96" s="1580">
        <v>0.31</v>
      </c>
      <c r="CU96" s="1580">
        <v>0.31</v>
      </c>
      <c r="CV96" s="1615">
        <v>0.31</v>
      </c>
      <c r="CW96" s="1608">
        <v>0.31</v>
      </c>
      <c r="CX96" s="1608">
        <v>0.31</v>
      </c>
      <c r="CY96" s="1629">
        <v>0.31</v>
      </c>
      <c r="CZ96" s="1629">
        <v>0.31</v>
      </c>
      <c r="DA96" s="1629">
        <v>0.31</v>
      </c>
      <c r="DB96" s="1629">
        <v>0.31</v>
      </c>
      <c r="DC96" s="1629">
        <v>0.3</v>
      </c>
      <c r="DD96" s="1629">
        <v>0.3</v>
      </c>
      <c r="DE96" s="1658">
        <v>0.3</v>
      </c>
      <c r="DF96" s="1687">
        <v>0.3</v>
      </c>
      <c r="DG96" s="1687">
        <v>0.3</v>
      </c>
      <c r="DH96" s="1687">
        <v>0.3</v>
      </c>
      <c r="DI96" s="1694">
        <v>0.3</v>
      </c>
      <c r="DJ96" s="1694">
        <v>0.3</v>
      </c>
      <c r="DK96" s="1694">
        <v>0.3</v>
      </c>
      <c r="DL96" s="1694">
        <v>0.3</v>
      </c>
      <c r="DM96" s="299">
        <v>0.3</v>
      </c>
      <c r="DN96" s="299">
        <v>0.31</v>
      </c>
      <c r="DO96" s="299">
        <v>0.31</v>
      </c>
      <c r="DP96" s="299">
        <v>0.31</v>
      </c>
      <c r="DQ96" s="1795">
        <v>0.31</v>
      </c>
      <c r="DR96" s="1795">
        <v>0.31</v>
      </c>
      <c r="DS96" s="1795">
        <v>0.31</v>
      </c>
      <c r="DT96" s="1795">
        <v>0.31</v>
      </c>
      <c r="DU96" s="1795">
        <v>0.31</v>
      </c>
      <c r="DV96" s="1795">
        <v>0.31</v>
      </c>
      <c r="DW96" s="1802">
        <v>0.31</v>
      </c>
      <c r="DX96" s="1802">
        <v>0.31</v>
      </c>
      <c r="DY96" s="1802">
        <v>0.31</v>
      </c>
      <c r="DZ96" s="1802">
        <v>0.31</v>
      </c>
      <c r="EA96" s="83">
        <v>0.31</v>
      </c>
      <c r="EB96" s="83">
        <v>0.31</v>
      </c>
      <c r="EC96" s="83">
        <v>0.31</v>
      </c>
      <c r="ED96" s="83">
        <v>0.31</v>
      </c>
      <c r="EE96" s="83">
        <v>0.31</v>
      </c>
      <c r="EF96" s="83">
        <v>0.31</v>
      </c>
      <c r="EG96" s="1823">
        <v>0.31</v>
      </c>
      <c r="EH96" s="1891">
        <v>0.31</v>
      </c>
      <c r="EI96" s="1891">
        <v>0.31</v>
      </c>
      <c r="EJ96" s="1891">
        <v>0.31</v>
      </c>
      <c r="EK96" s="1898">
        <v>0.31</v>
      </c>
      <c r="EL96" s="1898">
        <v>0.32</v>
      </c>
      <c r="EM96" s="1898">
        <v>0.32</v>
      </c>
      <c r="EN96" s="1898">
        <v>0.32</v>
      </c>
      <c r="EO96" s="1938">
        <v>0.32</v>
      </c>
      <c r="EP96" s="1945">
        <v>0.32</v>
      </c>
      <c r="EQ96" s="1945">
        <v>0.32</v>
      </c>
      <c r="ER96" s="83">
        <v>0.32</v>
      </c>
      <c r="ES96" s="83">
        <v>0.32</v>
      </c>
      <c r="ET96" s="83">
        <v>0.32</v>
      </c>
      <c r="EU96" s="83">
        <v>0.32</v>
      </c>
      <c r="EV96" s="1968">
        <v>0.32</v>
      </c>
      <c r="EW96" s="1968">
        <v>0.32</v>
      </c>
      <c r="EX96" s="1968">
        <v>0.32</v>
      </c>
      <c r="EY96" s="1975">
        <v>0.32</v>
      </c>
      <c r="EZ96" s="1975">
        <v>0.31</v>
      </c>
      <c r="FA96" s="1975">
        <v>0.31</v>
      </c>
      <c r="FB96" s="1975">
        <v>0.31</v>
      </c>
      <c r="FC96" s="2017">
        <v>0.32</v>
      </c>
      <c r="FD96" s="2017">
        <v>0.32</v>
      </c>
      <c r="FE96" s="2017">
        <v>0.32</v>
      </c>
      <c r="FF96" s="2025">
        <v>0.32</v>
      </c>
      <c r="FG96" s="2025">
        <v>0.32</v>
      </c>
      <c r="FH96" s="2025">
        <v>0.32</v>
      </c>
      <c r="FI96" s="2025">
        <v>0.32</v>
      </c>
      <c r="FJ96" s="2059">
        <v>0.32</v>
      </c>
      <c r="FK96" s="2059">
        <v>0.32</v>
      </c>
      <c r="FL96" s="2059">
        <v>0.32</v>
      </c>
      <c r="FM96" s="2059">
        <v>0.32</v>
      </c>
      <c r="FN96" s="2066">
        <v>0.32</v>
      </c>
      <c r="FO96" s="2066">
        <v>0.32</v>
      </c>
      <c r="FP96" s="2066">
        <v>0.32</v>
      </c>
      <c r="FQ96" s="2090">
        <v>0.32</v>
      </c>
      <c r="FR96" s="2090">
        <v>0.32</v>
      </c>
      <c r="FS96" s="2090">
        <v>0.32</v>
      </c>
      <c r="FT96" s="2097">
        <v>0.32</v>
      </c>
      <c r="FU96" s="2097">
        <v>0.32</v>
      </c>
      <c r="FV96" s="2097">
        <v>0.32</v>
      </c>
      <c r="FW96" s="2097">
        <v>0.32</v>
      </c>
      <c r="FX96" s="2146">
        <v>0.32</v>
      </c>
      <c r="FY96" s="2146">
        <v>0.32</v>
      </c>
      <c r="FZ96" s="2146">
        <v>0.32</v>
      </c>
      <c r="GA96" s="2153">
        <v>0.32</v>
      </c>
      <c r="GB96" s="2153">
        <v>0.32</v>
      </c>
      <c r="GC96" s="2153">
        <v>0.32</v>
      </c>
      <c r="GD96" s="2153">
        <v>0.32</v>
      </c>
      <c r="GE96" s="2189">
        <v>0.32</v>
      </c>
      <c r="GF96" s="2189">
        <v>0.32</v>
      </c>
      <c r="GG96" s="2189">
        <v>0.32</v>
      </c>
      <c r="GH96" s="2196">
        <v>0.32</v>
      </c>
      <c r="GI96" s="2196">
        <v>0.33</v>
      </c>
      <c r="GJ96" s="2196">
        <v>0.32</v>
      </c>
      <c r="GK96" s="2196">
        <v>0.32</v>
      </c>
      <c r="GL96" s="2232">
        <v>0.32</v>
      </c>
      <c r="GM96" s="2232">
        <v>0.33</v>
      </c>
      <c r="GN96" s="2232">
        <v>0.33</v>
      </c>
      <c r="GO96" s="2239">
        <v>0.33</v>
      </c>
      <c r="GP96" s="2239">
        <v>0.33</v>
      </c>
      <c r="GQ96" s="2239">
        <v>0.33</v>
      </c>
      <c r="GR96" s="2239">
        <v>0.33</v>
      </c>
      <c r="GS96" s="2258">
        <v>0.33</v>
      </c>
      <c r="GT96" s="2258">
        <v>0.33</v>
      </c>
      <c r="GU96" s="2258">
        <v>0.33</v>
      </c>
      <c r="GV96" s="2258">
        <v>0.33</v>
      </c>
      <c r="GW96" s="2258">
        <v>0.33</v>
      </c>
      <c r="GX96" s="2258">
        <v>0.33</v>
      </c>
      <c r="GY96" s="299">
        <v>0.33</v>
      </c>
      <c r="GZ96" s="2278">
        <v>0.33</v>
      </c>
      <c r="HA96" s="2278">
        <v>0.33</v>
      </c>
      <c r="HB96" s="2278">
        <v>0.33</v>
      </c>
      <c r="HC96" s="2302">
        <v>0.33</v>
      </c>
      <c r="HD96" s="2302">
        <v>0.33</v>
      </c>
      <c r="HE96" s="2302">
        <v>0.33</v>
      </c>
      <c r="HF96" s="2302">
        <v>0.33</v>
      </c>
    </row>
    <row r="97" spans="1:214" x14ac:dyDescent="0.25">
      <c r="A97" s="423">
        <f t="shared" si="72"/>
        <v>96</v>
      </c>
      <c r="B97" s="77">
        <f>B.Diario!B97</f>
        <v>0</v>
      </c>
      <c r="C97" s="66"/>
      <c r="D97" s="66"/>
      <c r="E97" s="438">
        <v>14.06</v>
      </c>
      <c r="F97" s="438">
        <v>13.8</v>
      </c>
      <c r="G97" s="438">
        <v>13.63</v>
      </c>
      <c r="H97" s="438">
        <v>13.49</v>
      </c>
      <c r="I97" s="438">
        <v>13.79</v>
      </c>
      <c r="J97" s="438">
        <v>13.63</v>
      </c>
      <c r="K97" s="438">
        <v>13.69</v>
      </c>
      <c r="L97" s="443">
        <v>13.6</v>
      </c>
      <c r="M97" s="85">
        <v>13.73</v>
      </c>
      <c r="N97" s="466">
        <v>13.65</v>
      </c>
      <c r="O97" s="479">
        <v>13.65</v>
      </c>
      <c r="P97" s="512">
        <v>13.7</v>
      </c>
      <c r="Q97" s="85">
        <v>13.83</v>
      </c>
      <c r="R97" s="544">
        <v>13.88</v>
      </c>
      <c r="S97" s="586">
        <v>13.92</v>
      </c>
      <c r="T97" s="276">
        <v>13.92</v>
      </c>
      <c r="U97" s="598">
        <v>13.92</v>
      </c>
      <c r="V97" s="276">
        <v>13.9</v>
      </c>
      <c r="W97" s="626">
        <v>13.89</v>
      </c>
      <c r="X97" s="632">
        <v>13.97</v>
      </c>
      <c r="Y97" s="638">
        <v>14.14</v>
      </c>
      <c r="Z97" s="674">
        <v>14.22</v>
      </c>
      <c r="AA97" s="650">
        <v>14.24</v>
      </c>
      <c r="AB97" s="702">
        <v>14.27</v>
      </c>
      <c r="AC97" s="715">
        <v>14.29</v>
      </c>
      <c r="AD97" s="737">
        <v>14.36</v>
      </c>
      <c r="AE97" s="744">
        <v>14.37</v>
      </c>
      <c r="AF97" s="751">
        <v>14.37</v>
      </c>
      <c r="AG97" s="299">
        <v>14.4</v>
      </c>
      <c r="AH97" s="781">
        <v>14.4</v>
      </c>
      <c r="AI97" s="794">
        <v>14.4</v>
      </c>
      <c r="AJ97" s="299">
        <v>14.39</v>
      </c>
      <c r="AK97" s="834">
        <v>14.39</v>
      </c>
      <c r="AL97" s="834">
        <v>14.39</v>
      </c>
      <c r="AM97" s="793">
        <v>14.35</v>
      </c>
      <c r="AN97" s="299">
        <v>14.35</v>
      </c>
      <c r="AO97" s="877">
        <v>14.33</v>
      </c>
      <c r="AP97" s="877">
        <v>14.33</v>
      </c>
      <c r="AQ97" s="299">
        <v>14.35</v>
      </c>
      <c r="AR97" s="884">
        <v>14.31</v>
      </c>
      <c r="AS97" s="898">
        <v>14.31</v>
      </c>
      <c r="AT97" s="911">
        <v>14.31</v>
      </c>
      <c r="AU97" s="942">
        <v>14.32</v>
      </c>
      <c r="AV97" s="956">
        <v>14.28</v>
      </c>
      <c r="AW97" s="85">
        <v>14.24</v>
      </c>
      <c r="AX97" s="1012">
        <v>14.24</v>
      </c>
      <c r="AY97" s="1019">
        <v>14.27</v>
      </c>
      <c r="AZ97" s="1040">
        <v>14.29</v>
      </c>
      <c r="BA97" s="1054">
        <v>14.29</v>
      </c>
      <c r="BB97" s="1102">
        <v>14.29</v>
      </c>
      <c r="BC97" s="1108">
        <v>14.29</v>
      </c>
      <c r="BD97" s="1114">
        <v>14.29</v>
      </c>
      <c r="BE97" s="1149">
        <v>14.29</v>
      </c>
      <c r="BF97" s="1156">
        <v>14.29</v>
      </c>
      <c r="BG97" s="83">
        <v>14.29</v>
      </c>
      <c r="BH97" s="1171">
        <v>14.28</v>
      </c>
      <c r="BI97" s="1202">
        <v>14.27</v>
      </c>
      <c r="BJ97" s="1202">
        <v>14.27</v>
      </c>
      <c r="BK97" s="1202">
        <v>14.26</v>
      </c>
      <c r="BL97" s="1202">
        <v>14.27</v>
      </c>
      <c r="BM97" s="1202">
        <v>14.25</v>
      </c>
      <c r="BN97" s="1202">
        <v>14.23</v>
      </c>
      <c r="BO97" s="1202">
        <v>14.23</v>
      </c>
      <c r="BP97" s="1243">
        <v>14.26</v>
      </c>
      <c r="BQ97" s="1243">
        <v>14.23</v>
      </c>
      <c r="BR97" s="1243">
        <v>14.25</v>
      </c>
      <c r="BS97" s="1243">
        <v>14.27</v>
      </c>
      <c r="BT97" s="1243">
        <v>14.31</v>
      </c>
      <c r="BU97" s="1243">
        <v>14.32</v>
      </c>
      <c r="BV97" s="1243">
        <v>14.32</v>
      </c>
      <c r="BW97" s="1298">
        <v>14.34</v>
      </c>
      <c r="BX97" s="83">
        <v>14.36</v>
      </c>
      <c r="BY97" s="83">
        <v>14.35</v>
      </c>
      <c r="BZ97" s="83">
        <v>14.37</v>
      </c>
      <c r="CA97" s="83">
        <v>14.34</v>
      </c>
      <c r="CB97" s="83">
        <v>14.29</v>
      </c>
      <c r="CC97" s="1308">
        <v>14.26</v>
      </c>
      <c r="CD97" s="1378">
        <v>14.23</v>
      </c>
      <c r="CE97" s="1391">
        <v>14.21</v>
      </c>
      <c r="CF97" s="1405">
        <v>14.11</v>
      </c>
      <c r="CG97" s="1419">
        <v>14.12</v>
      </c>
      <c r="CH97" s="1433">
        <v>14.15</v>
      </c>
      <c r="CI97" s="1447">
        <v>14.16</v>
      </c>
      <c r="CJ97" s="1461">
        <v>14.14</v>
      </c>
      <c r="CK97" s="1486">
        <v>14.13</v>
      </c>
      <c r="CL97" s="1486">
        <v>14.12</v>
      </c>
      <c r="CM97" s="1486">
        <v>14.12</v>
      </c>
      <c r="CN97" s="1501">
        <v>14.13</v>
      </c>
      <c r="CO97" s="1508">
        <v>14.14</v>
      </c>
      <c r="CP97" s="1515">
        <v>14.15</v>
      </c>
      <c r="CQ97" s="1529">
        <v>14.16</v>
      </c>
      <c r="CR97" s="1565">
        <v>14.17</v>
      </c>
      <c r="CS97" s="1580">
        <v>14.19</v>
      </c>
      <c r="CT97" s="1580">
        <v>14.21</v>
      </c>
      <c r="CU97" s="1580">
        <v>14.23</v>
      </c>
      <c r="CV97" s="1615">
        <v>14.23</v>
      </c>
      <c r="CW97" s="1608">
        <v>14.22</v>
      </c>
      <c r="CX97" s="1608">
        <v>14.22</v>
      </c>
      <c r="CY97" s="1629">
        <v>14.21</v>
      </c>
      <c r="CZ97" s="1629">
        <v>14.2</v>
      </c>
      <c r="DA97" s="1629">
        <v>14.18</v>
      </c>
      <c r="DB97" s="1629">
        <v>14.17</v>
      </c>
      <c r="DC97" s="1629">
        <v>14.15</v>
      </c>
      <c r="DD97" s="1629">
        <v>14.14</v>
      </c>
      <c r="DE97" s="1658">
        <v>14.14</v>
      </c>
      <c r="DF97" s="1687">
        <v>14.15</v>
      </c>
      <c r="DG97" s="1687">
        <v>14.16</v>
      </c>
      <c r="DH97" s="1687">
        <v>14.17</v>
      </c>
      <c r="DI97" s="1694">
        <v>14.17</v>
      </c>
      <c r="DJ97" s="1694">
        <v>14.18</v>
      </c>
      <c r="DK97" s="1694">
        <v>14.18</v>
      </c>
      <c r="DL97" s="1694">
        <v>14.2</v>
      </c>
      <c r="DM97" s="299">
        <v>14.2</v>
      </c>
      <c r="DN97" s="299">
        <v>14.2</v>
      </c>
      <c r="DO97" s="299">
        <v>14.21</v>
      </c>
      <c r="DP97" s="299">
        <v>14.21</v>
      </c>
      <c r="DQ97" s="1795">
        <v>14.22</v>
      </c>
      <c r="DR97" s="1795">
        <v>14.22</v>
      </c>
      <c r="DS97" s="1795">
        <v>14.22</v>
      </c>
      <c r="DT97" s="1795">
        <v>14.24</v>
      </c>
      <c r="DU97" s="1795">
        <v>14.24</v>
      </c>
      <c r="DV97" s="1795">
        <v>14.24</v>
      </c>
      <c r="DW97" s="1802">
        <v>14.24</v>
      </c>
      <c r="DX97" s="1802">
        <v>14.26</v>
      </c>
      <c r="DY97" s="1802">
        <v>14.27</v>
      </c>
      <c r="DZ97" s="1802">
        <v>14.28</v>
      </c>
      <c r="EA97" s="83">
        <v>14.28</v>
      </c>
      <c r="EB97" s="83">
        <v>14.29</v>
      </c>
      <c r="EC97" s="83">
        <v>14.3</v>
      </c>
      <c r="ED97" s="83">
        <v>14.3</v>
      </c>
      <c r="EE97" s="83">
        <v>14.29</v>
      </c>
      <c r="EF97" s="83">
        <v>14.28</v>
      </c>
      <c r="EG97" s="1823">
        <v>14.28</v>
      </c>
      <c r="EH97" s="1891">
        <v>14.28</v>
      </c>
      <c r="EI97" s="1891">
        <v>14.28</v>
      </c>
      <c r="EJ97" s="1891">
        <v>14.28</v>
      </c>
      <c r="EK97" s="1898">
        <v>14.28</v>
      </c>
      <c r="EL97" s="1898">
        <v>14.28</v>
      </c>
      <c r="EM97" s="1898">
        <v>14.29</v>
      </c>
      <c r="EN97" s="1898">
        <v>14.3</v>
      </c>
      <c r="EO97" s="1938">
        <v>14.31</v>
      </c>
      <c r="EP97" s="1945">
        <v>14.31</v>
      </c>
      <c r="EQ97" s="1945">
        <v>14.31</v>
      </c>
      <c r="ER97" s="83">
        <v>14.31</v>
      </c>
      <c r="ES97" s="83">
        <v>14.32</v>
      </c>
      <c r="ET97" s="83">
        <v>14.32</v>
      </c>
      <c r="EU97" s="83">
        <v>14.32</v>
      </c>
      <c r="EV97" s="1968">
        <v>14.32</v>
      </c>
      <c r="EW97" s="1968">
        <v>14.32</v>
      </c>
      <c r="EX97" s="1968">
        <v>14.32</v>
      </c>
      <c r="EY97" s="1975">
        <v>14.31</v>
      </c>
      <c r="EZ97" s="1975">
        <v>14.31</v>
      </c>
      <c r="FA97" s="1975">
        <v>14.3</v>
      </c>
      <c r="FB97" s="1975">
        <v>14.3</v>
      </c>
      <c r="FC97" s="2017">
        <v>14.31</v>
      </c>
      <c r="FD97" s="2017">
        <v>14.31</v>
      </c>
      <c r="FE97" s="2017">
        <v>14.3</v>
      </c>
      <c r="FF97" s="2025">
        <v>14.31</v>
      </c>
      <c r="FG97" s="2025">
        <v>14.31</v>
      </c>
      <c r="FH97" s="2025">
        <v>14.3</v>
      </c>
      <c r="FI97" s="2025">
        <v>14.3</v>
      </c>
      <c r="FJ97" s="2059">
        <v>14.29</v>
      </c>
      <c r="FK97" s="2059">
        <v>14.29</v>
      </c>
      <c r="FL97" s="2059">
        <v>14.28</v>
      </c>
      <c r="FM97" s="2059">
        <v>14.27</v>
      </c>
      <c r="FN97" s="2066">
        <v>14.26</v>
      </c>
      <c r="FO97" s="2066">
        <v>14.26</v>
      </c>
      <c r="FP97" s="2066">
        <v>14.26</v>
      </c>
      <c r="FQ97" s="2090">
        <v>14.27</v>
      </c>
      <c r="FR97" s="2090">
        <v>14.28</v>
      </c>
      <c r="FS97" s="2090">
        <v>14.29</v>
      </c>
      <c r="FT97" s="2097">
        <v>14.3</v>
      </c>
      <c r="FU97" s="2097">
        <v>14.31</v>
      </c>
      <c r="FV97" s="2097">
        <v>14.32</v>
      </c>
      <c r="FW97" s="2097">
        <v>14.33</v>
      </c>
      <c r="FX97" s="2146">
        <v>14.32</v>
      </c>
      <c r="FY97" s="2146">
        <v>14.32</v>
      </c>
      <c r="FZ97" s="2146">
        <v>14.32</v>
      </c>
      <c r="GA97" s="2153">
        <v>14.32</v>
      </c>
      <c r="GB97" s="2153">
        <v>14.33</v>
      </c>
      <c r="GC97" s="2153">
        <v>14.33</v>
      </c>
      <c r="GD97" s="2153">
        <v>14.34</v>
      </c>
      <c r="GE97" s="2189">
        <v>14.34</v>
      </c>
      <c r="GF97" s="2189">
        <v>14.34</v>
      </c>
      <c r="GG97" s="2189">
        <v>14.35</v>
      </c>
      <c r="GH97" s="2196">
        <v>14.36</v>
      </c>
      <c r="GI97" s="2196">
        <v>14.36</v>
      </c>
      <c r="GJ97" s="2196">
        <v>14.37</v>
      </c>
      <c r="GK97" s="2196">
        <v>14.37</v>
      </c>
      <c r="GL97" s="2232">
        <v>14.38</v>
      </c>
      <c r="GM97" s="2232">
        <v>14.38</v>
      </c>
      <c r="GN97" s="2232">
        <v>14.39</v>
      </c>
      <c r="GO97" s="2239">
        <v>14.4</v>
      </c>
      <c r="GP97" s="2239">
        <v>14.4</v>
      </c>
      <c r="GQ97" s="2239">
        <v>14.41</v>
      </c>
      <c r="GR97" s="2239">
        <v>14.43</v>
      </c>
      <c r="GS97" s="2258">
        <v>14.44</v>
      </c>
      <c r="GT97" s="2258">
        <v>14.44</v>
      </c>
      <c r="GU97" s="2258">
        <v>14.45</v>
      </c>
      <c r="GV97" s="2258">
        <v>14.45</v>
      </c>
      <c r="GW97" s="2258">
        <v>14.46</v>
      </c>
      <c r="GX97" s="2258">
        <v>14.46</v>
      </c>
      <c r="GY97" s="299">
        <v>14.47</v>
      </c>
      <c r="GZ97" s="2278">
        <v>14.47</v>
      </c>
      <c r="HA97" s="2278">
        <v>14.48</v>
      </c>
      <c r="HB97" s="2278">
        <v>14.48</v>
      </c>
      <c r="HC97" s="2302">
        <v>14.48</v>
      </c>
      <c r="HD97" s="2302">
        <v>14.48</v>
      </c>
      <c r="HE97" s="2302">
        <v>14.48</v>
      </c>
      <c r="HF97" s="2302">
        <v>14.48</v>
      </c>
    </row>
    <row r="98" spans="1:214" x14ac:dyDescent="0.25">
      <c r="A98" s="423">
        <f t="shared" si="72"/>
        <v>97</v>
      </c>
      <c r="B98" s="77">
        <f>B.Diario!B98</f>
        <v>0</v>
      </c>
      <c r="C98" s="66"/>
      <c r="D98" s="66"/>
      <c r="E98" s="438">
        <v>13.56</v>
      </c>
      <c r="F98" s="438">
        <v>13.84</v>
      </c>
      <c r="G98" s="438">
        <v>13.94</v>
      </c>
      <c r="H98" s="438">
        <v>13.66</v>
      </c>
      <c r="I98" s="438">
        <v>13.93</v>
      </c>
      <c r="J98" s="438">
        <v>13.48</v>
      </c>
      <c r="K98" s="438">
        <v>13.06</v>
      </c>
      <c r="L98" s="443">
        <v>12.84</v>
      </c>
      <c r="M98" s="85">
        <v>13.01</v>
      </c>
      <c r="N98" s="466">
        <v>13.02</v>
      </c>
      <c r="O98" s="479">
        <v>13.04</v>
      </c>
      <c r="P98" s="512">
        <v>13.02</v>
      </c>
      <c r="Q98" s="85">
        <v>12.77</v>
      </c>
      <c r="R98" s="544">
        <v>12.86</v>
      </c>
      <c r="S98" s="586">
        <v>12.93</v>
      </c>
      <c r="T98" s="276">
        <v>12.93</v>
      </c>
      <c r="U98" s="598">
        <v>12.93</v>
      </c>
      <c r="V98" s="276">
        <v>12.86</v>
      </c>
      <c r="W98" s="626">
        <v>12.86</v>
      </c>
      <c r="X98" s="632">
        <v>12.82</v>
      </c>
      <c r="Y98" s="638">
        <v>12.95</v>
      </c>
      <c r="Z98" s="674">
        <v>12.88</v>
      </c>
      <c r="AA98" s="650">
        <v>12.92</v>
      </c>
      <c r="AB98" s="702">
        <v>12.99</v>
      </c>
      <c r="AC98" s="715">
        <v>13.12</v>
      </c>
      <c r="AD98" s="737">
        <v>13.07</v>
      </c>
      <c r="AE98" s="744">
        <v>13.08</v>
      </c>
      <c r="AF98" s="751">
        <v>13.13</v>
      </c>
      <c r="AG98" s="299">
        <v>13.18</v>
      </c>
      <c r="AH98" s="781">
        <v>13.18</v>
      </c>
      <c r="AI98" s="794">
        <v>13.18</v>
      </c>
      <c r="AJ98" s="299">
        <v>13.21</v>
      </c>
      <c r="AK98" s="834">
        <v>13.21</v>
      </c>
      <c r="AL98" s="834">
        <v>13.21</v>
      </c>
      <c r="AM98" s="793">
        <v>13.2</v>
      </c>
      <c r="AN98" s="299">
        <v>13.21</v>
      </c>
      <c r="AO98" s="877">
        <v>13.14</v>
      </c>
      <c r="AP98" s="877">
        <v>13.15</v>
      </c>
      <c r="AQ98" s="299">
        <v>13.17</v>
      </c>
      <c r="AR98" s="884">
        <v>13.16</v>
      </c>
      <c r="AS98" s="898">
        <v>13.16</v>
      </c>
      <c r="AT98" s="911">
        <v>13.16</v>
      </c>
      <c r="AU98" s="942">
        <v>13.17</v>
      </c>
      <c r="AV98" s="956">
        <v>13.38</v>
      </c>
      <c r="AW98" s="85">
        <v>13.44</v>
      </c>
      <c r="AX98" s="1012">
        <v>13.4</v>
      </c>
      <c r="AY98" s="1019">
        <v>13.46</v>
      </c>
      <c r="AZ98" s="1040">
        <v>13.47</v>
      </c>
      <c r="BA98" s="1054">
        <v>13.47</v>
      </c>
      <c r="BB98" s="1102">
        <v>13.47</v>
      </c>
      <c r="BC98" s="1108">
        <v>13.47</v>
      </c>
      <c r="BD98" s="1114">
        <v>13.47</v>
      </c>
      <c r="BE98" s="1149">
        <v>13.47</v>
      </c>
      <c r="BF98" s="1156">
        <v>13.47</v>
      </c>
      <c r="BG98" s="83">
        <v>13.47</v>
      </c>
      <c r="BH98" s="1171">
        <v>13.47</v>
      </c>
      <c r="BI98" s="1202">
        <v>13.47</v>
      </c>
      <c r="BJ98" s="1202">
        <v>13.47</v>
      </c>
      <c r="BK98" s="1202">
        <v>13.5</v>
      </c>
      <c r="BL98" s="1202">
        <v>13.47</v>
      </c>
      <c r="BM98" s="1202">
        <v>13.45</v>
      </c>
      <c r="BN98" s="1202">
        <v>13.51</v>
      </c>
      <c r="BO98" s="1202">
        <v>13.52</v>
      </c>
      <c r="BP98" s="1243">
        <v>13.52</v>
      </c>
      <c r="BQ98" s="1243">
        <v>13.52</v>
      </c>
      <c r="BR98" s="1243">
        <v>13.48</v>
      </c>
      <c r="BS98" s="1243">
        <v>13.46</v>
      </c>
      <c r="BT98" s="1243">
        <v>13.47</v>
      </c>
      <c r="BU98" s="1243">
        <v>13.49</v>
      </c>
      <c r="BV98" s="1243">
        <v>13.47</v>
      </c>
      <c r="BW98" s="1298">
        <v>13.5</v>
      </c>
      <c r="BX98" s="83">
        <v>13.53</v>
      </c>
      <c r="BY98" s="83">
        <v>13.54</v>
      </c>
      <c r="BZ98" s="83">
        <v>13.54</v>
      </c>
      <c r="CA98" s="83">
        <v>13.61</v>
      </c>
      <c r="CB98" s="83">
        <v>13.6</v>
      </c>
      <c r="CC98" s="1308">
        <v>13.6</v>
      </c>
      <c r="CD98" s="1378">
        <v>13.55</v>
      </c>
      <c r="CE98" s="1391">
        <v>13.59</v>
      </c>
      <c r="CF98" s="1405">
        <v>13.59</v>
      </c>
      <c r="CG98" s="1419">
        <v>13.58</v>
      </c>
      <c r="CH98" s="1433">
        <v>13.58</v>
      </c>
      <c r="CI98" s="1447">
        <v>13.58</v>
      </c>
      <c r="CJ98" s="1461">
        <v>13.55</v>
      </c>
      <c r="CK98" s="1486">
        <v>13.52</v>
      </c>
      <c r="CL98" s="1486">
        <v>13.52</v>
      </c>
      <c r="CM98" s="1486">
        <v>13.5</v>
      </c>
      <c r="CN98" s="1501">
        <v>13.48</v>
      </c>
      <c r="CO98" s="1508">
        <v>13.51</v>
      </c>
      <c r="CP98" s="1515">
        <v>13.5</v>
      </c>
      <c r="CQ98" s="1529">
        <v>13.5</v>
      </c>
      <c r="CR98" s="1565">
        <v>13.49</v>
      </c>
      <c r="CS98" s="1580">
        <v>13.47</v>
      </c>
      <c r="CT98" s="1580">
        <v>13.47</v>
      </c>
      <c r="CU98" s="1580">
        <v>13.48</v>
      </c>
      <c r="CV98" s="1615">
        <v>13.47</v>
      </c>
      <c r="CW98" s="1608">
        <v>13.47</v>
      </c>
      <c r="CX98" s="1608">
        <v>13.46</v>
      </c>
      <c r="CY98" s="1629">
        <v>13.46</v>
      </c>
      <c r="CZ98" s="1629">
        <v>13.46</v>
      </c>
      <c r="DA98" s="1629">
        <v>13.46</v>
      </c>
      <c r="DB98" s="1629">
        <v>13.45</v>
      </c>
      <c r="DC98" s="1629">
        <v>13.5</v>
      </c>
      <c r="DD98" s="1629">
        <v>13.51</v>
      </c>
      <c r="DE98" s="1658">
        <v>13.57</v>
      </c>
      <c r="DF98" s="1687">
        <v>13.56</v>
      </c>
      <c r="DG98" s="1687">
        <v>13.57</v>
      </c>
      <c r="DH98" s="1687">
        <v>13.57</v>
      </c>
      <c r="DI98" s="1694">
        <v>13.56</v>
      </c>
      <c r="DJ98" s="1694">
        <v>13.53</v>
      </c>
      <c r="DK98" s="1694">
        <v>13.56</v>
      </c>
      <c r="DL98" s="1694">
        <v>13.53</v>
      </c>
      <c r="DM98" s="299">
        <v>13.54</v>
      </c>
      <c r="DN98" s="299">
        <v>13.55</v>
      </c>
      <c r="DO98" s="299">
        <v>13.54</v>
      </c>
      <c r="DP98" s="299">
        <v>13.53</v>
      </c>
      <c r="DQ98" s="1795">
        <v>13.54</v>
      </c>
      <c r="DR98" s="1795">
        <v>13.53</v>
      </c>
      <c r="DS98" s="1795">
        <v>13.54</v>
      </c>
      <c r="DT98" s="1795">
        <v>13.52</v>
      </c>
      <c r="DU98" s="1795">
        <v>13.53</v>
      </c>
      <c r="DV98" s="1795">
        <v>13.53</v>
      </c>
      <c r="DW98" s="1802">
        <v>13.52</v>
      </c>
      <c r="DX98" s="1802">
        <v>13.51</v>
      </c>
      <c r="DY98" s="1802">
        <v>13.5</v>
      </c>
      <c r="DZ98" s="1802">
        <v>13.49</v>
      </c>
      <c r="EA98" s="83">
        <v>13.49</v>
      </c>
      <c r="EB98" s="83">
        <v>13.49</v>
      </c>
      <c r="EC98" s="83">
        <v>13.49</v>
      </c>
      <c r="ED98" s="83">
        <v>13.49</v>
      </c>
      <c r="EE98" s="83">
        <v>13.48</v>
      </c>
      <c r="EF98" s="83">
        <v>13.47</v>
      </c>
      <c r="EG98" s="1823">
        <v>13.47</v>
      </c>
      <c r="EH98" s="1891">
        <v>13.48</v>
      </c>
      <c r="EI98" s="1891">
        <v>13.48</v>
      </c>
      <c r="EJ98" s="1891">
        <v>13.47</v>
      </c>
      <c r="EK98" s="1898">
        <v>13.46</v>
      </c>
      <c r="EL98" s="1898">
        <v>13.45</v>
      </c>
      <c r="EM98" s="1898">
        <v>13.46</v>
      </c>
      <c r="EN98" s="1898">
        <v>13.46</v>
      </c>
      <c r="EO98" s="1938">
        <v>13.45</v>
      </c>
      <c r="EP98" s="1945">
        <v>13.45</v>
      </c>
      <c r="EQ98" s="1945">
        <v>13.45</v>
      </c>
      <c r="ER98" s="83">
        <v>13.44</v>
      </c>
      <c r="ES98" s="83">
        <v>13.43</v>
      </c>
      <c r="ET98" s="83">
        <v>13.43</v>
      </c>
      <c r="EU98" s="83">
        <v>13.43</v>
      </c>
      <c r="EV98" s="1968">
        <v>13.43</v>
      </c>
      <c r="EW98" s="1968">
        <v>13.43</v>
      </c>
      <c r="EX98" s="1968">
        <v>13.43</v>
      </c>
      <c r="EY98" s="1975">
        <v>13.43</v>
      </c>
      <c r="EZ98" s="1975">
        <v>13.42</v>
      </c>
      <c r="FA98" s="1975">
        <v>13.42</v>
      </c>
      <c r="FB98" s="1975">
        <v>13.42</v>
      </c>
      <c r="FC98" s="2017">
        <v>13.4</v>
      </c>
      <c r="FD98" s="2017">
        <v>13.4</v>
      </c>
      <c r="FE98" s="2017">
        <v>13.4</v>
      </c>
      <c r="FF98" s="2025">
        <v>13.4</v>
      </c>
      <c r="FG98" s="2025">
        <v>13.4</v>
      </c>
      <c r="FH98" s="2025">
        <v>13.4</v>
      </c>
      <c r="FI98" s="2025">
        <v>13.41</v>
      </c>
      <c r="FJ98" s="2059">
        <v>13.42</v>
      </c>
      <c r="FK98" s="2059">
        <v>13.42</v>
      </c>
      <c r="FL98" s="2059">
        <v>13.41</v>
      </c>
      <c r="FM98" s="2059">
        <v>13.41</v>
      </c>
      <c r="FN98" s="2066">
        <v>13.42</v>
      </c>
      <c r="FO98" s="2066">
        <v>13.41</v>
      </c>
      <c r="FP98" s="2066">
        <v>13.41</v>
      </c>
      <c r="FQ98" s="2090">
        <v>13.41</v>
      </c>
      <c r="FR98" s="2090">
        <v>13.41</v>
      </c>
      <c r="FS98" s="2090">
        <v>13.43</v>
      </c>
      <c r="FT98" s="2097">
        <v>13.43</v>
      </c>
      <c r="FU98" s="2097">
        <v>13.43</v>
      </c>
      <c r="FV98" s="2097">
        <v>13.43</v>
      </c>
      <c r="FW98" s="2097">
        <v>13.43</v>
      </c>
      <c r="FX98" s="2146">
        <v>13.44</v>
      </c>
      <c r="FY98" s="2146">
        <v>13.44</v>
      </c>
      <c r="FZ98" s="2146">
        <v>13.44</v>
      </c>
      <c r="GA98" s="2153">
        <v>13.45</v>
      </c>
      <c r="GB98" s="2153">
        <v>13.45</v>
      </c>
      <c r="GC98" s="2153">
        <v>13.45</v>
      </c>
      <c r="GD98" s="2153">
        <v>13.44</v>
      </c>
      <c r="GE98" s="2189">
        <v>13.45</v>
      </c>
      <c r="GF98" s="2189">
        <v>13.45</v>
      </c>
      <c r="GG98" s="2189">
        <v>13.45</v>
      </c>
      <c r="GH98" s="2196">
        <v>13.45</v>
      </c>
      <c r="GI98" s="2196">
        <v>13.45</v>
      </c>
      <c r="GJ98" s="2196">
        <v>13.45</v>
      </c>
      <c r="GK98" s="2196">
        <v>13.45</v>
      </c>
      <c r="GL98" s="2232">
        <v>13.45</v>
      </c>
      <c r="GM98" s="2232">
        <v>13.46</v>
      </c>
      <c r="GN98" s="2232">
        <v>13.46</v>
      </c>
      <c r="GO98" s="2239">
        <v>13.46</v>
      </c>
      <c r="GP98" s="2239">
        <v>13.46</v>
      </c>
      <c r="GQ98" s="2239">
        <v>13.47</v>
      </c>
      <c r="GR98" s="2239">
        <v>13.47</v>
      </c>
      <c r="GS98" s="2258">
        <v>13.46</v>
      </c>
      <c r="GT98" s="2258">
        <v>13.46</v>
      </c>
      <c r="GU98" s="2258">
        <v>13.46</v>
      </c>
      <c r="GV98" s="2258">
        <v>13.46</v>
      </c>
      <c r="GW98" s="2258">
        <v>13.46</v>
      </c>
      <c r="GX98" s="2258">
        <v>13.47</v>
      </c>
      <c r="GY98" s="299">
        <v>13.48</v>
      </c>
      <c r="GZ98" s="2278">
        <v>13.48</v>
      </c>
      <c r="HA98" s="2278">
        <v>13.48</v>
      </c>
      <c r="HB98" s="2278">
        <v>13.48</v>
      </c>
      <c r="HC98" s="2302">
        <v>13.48</v>
      </c>
      <c r="HD98" s="2302">
        <v>13.48</v>
      </c>
      <c r="HE98" s="2302">
        <v>13.48</v>
      </c>
      <c r="HF98" s="2302">
        <v>13.48</v>
      </c>
    </row>
    <row r="99" spans="1:214" x14ac:dyDescent="0.25">
      <c r="A99" s="423">
        <f t="shared" ref="A99:A130" si="73">A98+1</f>
        <v>98</v>
      </c>
      <c r="B99" s="77">
        <f>B.Diario!B99</f>
        <v>0</v>
      </c>
      <c r="C99" s="66"/>
      <c r="D99" s="66"/>
      <c r="E99" s="438">
        <v>69.83</v>
      </c>
      <c r="F99" s="438">
        <v>70.22</v>
      </c>
      <c r="G99" s="438">
        <v>70.61</v>
      </c>
      <c r="H99" s="438">
        <v>71</v>
      </c>
      <c r="I99" s="438">
        <v>70.56</v>
      </c>
      <c r="J99" s="438">
        <v>71.099999999999994</v>
      </c>
      <c r="K99" s="438">
        <v>71.540000000000006</v>
      </c>
      <c r="L99" s="443">
        <v>71.89</v>
      </c>
      <c r="M99" s="85">
        <v>71.61</v>
      </c>
      <c r="N99" s="466">
        <v>71.680000000000007</v>
      </c>
      <c r="O99" s="479">
        <v>71.680000000000007</v>
      </c>
      <c r="P99" s="512">
        <v>71.72</v>
      </c>
      <c r="Q99" s="85">
        <v>71.87</v>
      </c>
      <c r="R99" s="544">
        <v>71.760000000000005</v>
      </c>
      <c r="S99" s="586">
        <v>71.69</v>
      </c>
      <c r="T99" s="276">
        <v>71.69</v>
      </c>
      <c r="U99" s="598">
        <v>71.69</v>
      </c>
      <c r="V99" s="276">
        <v>71.790000000000006</v>
      </c>
      <c r="W99" s="626">
        <v>71.8</v>
      </c>
      <c r="X99" s="632">
        <v>71.77</v>
      </c>
      <c r="Y99" s="638">
        <v>71.53</v>
      </c>
      <c r="Z99" s="674">
        <v>71.540000000000006</v>
      </c>
      <c r="AA99" s="650">
        <v>71.5</v>
      </c>
      <c r="AB99" s="702">
        <v>71.38</v>
      </c>
      <c r="AC99" s="715">
        <v>71.260000000000005</v>
      </c>
      <c r="AD99" s="737">
        <v>71.23</v>
      </c>
      <c r="AE99" s="744">
        <v>71.2</v>
      </c>
      <c r="AF99" s="751">
        <v>71.13</v>
      </c>
      <c r="AG99" s="299">
        <v>71.069999999999993</v>
      </c>
      <c r="AH99" s="781">
        <v>71.069999999999993</v>
      </c>
      <c r="AI99" s="794">
        <v>71.069999999999993</v>
      </c>
      <c r="AJ99" s="299">
        <v>71.05</v>
      </c>
      <c r="AK99" s="834">
        <v>71.05</v>
      </c>
      <c r="AL99" s="834">
        <v>71.05</v>
      </c>
      <c r="AM99" s="793">
        <v>71.09</v>
      </c>
      <c r="AN99" s="299">
        <v>71.09</v>
      </c>
      <c r="AO99" s="877">
        <v>71.17</v>
      </c>
      <c r="AP99" s="877">
        <v>71.17</v>
      </c>
      <c r="AQ99" s="299">
        <v>71.13</v>
      </c>
      <c r="AR99" s="884">
        <v>71.180000000000007</v>
      </c>
      <c r="AS99" s="898">
        <v>71.180000000000007</v>
      </c>
      <c r="AT99" s="911">
        <v>71.19</v>
      </c>
      <c r="AU99" s="942">
        <v>71.16</v>
      </c>
      <c r="AV99" s="956">
        <v>71.010000000000005</v>
      </c>
      <c r="AW99" s="85">
        <v>70.98</v>
      </c>
      <c r="AX99" s="1012">
        <v>71.05</v>
      </c>
      <c r="AY99" s="1019">
        <v>70.97</v>
      </c>
      <c r="AZ99" s="1040">
        <v>70.94</v>
      </c>
      <c r="BA99" s="1054">
        <v>70.94</v>
      </c>
      <c r="BB99" s="1102">
        <v>70.95</v>
      </c>
      <c r="BC99" s="1108">
        <v>70.95</v>
      </c>
      <c r="BD99" s="1114">
        <v>70.95</v>
      </c>
      <c r="BE99" s="1149">
        <v>70.95</v>
      </c>
      <c r="BF99" s="1156">
        <v>70.95</v>
      </c>
      <c r="BG99" s="83">
        <v>70.95</v>
      </c>
      <c r="BH99" s="1171">
        <v>70.959999999999994</v>
      </c>
      <c r="BI99" s="1202">
        <v>70.959999999999994</v>
      </c>
      <c r="BJ99" s="1202">
        <v>70.959999999999994</v>
      </c>
      <c r="BK99" s="1202">
        <v>70.94</v>
      </c>
      <c r="BL99" s="1202">
        <v>70.97</v>
      </c>
      <c r="BM99" s="1202">
        <v>71.02</v>
      </c>
      <c r="BN99" s="1202">
        <v>70.989999999999995</v>
      </c>
      <c r="BO99" s="1202">
        <v>71.010000000000005</v>
      </c>
      <c r="BP99" s="1243">
        <v>70.989999999999995</v>
      </c>
      <c r="BQ99" s="1243">
        <v>71.02</v>
      </c>
      <c r="BR99" s="1243">
        <v>71.040000000000006</v>
      </c>
      <c r="BS99" s="1243">
        <v>71.03</v>
      </c>
      <c r="BT99" s="1243">
        <v>70.98</v>
      </c>
      <c r="BU99" s="1243">
        <v>70.959999999999994</v>
      </c>
      <c r="BV99" s="1243">
        <v>70.97</v>
      </c>
      <c r="BW99" s="1298">
        <v>70.91</v>
      </c>
      <c r="BX99" s="83">
        <v>70.88</v>
      </c>
      <c r="BY99" s="83">
        <v>70.88</v>
      </c>
      <c r="BZ99" s="83">
        <v>70.87</v>
      </c>
      <c r="CA99" s="83">
        <v>70.819999999999993</v>
      </c>
      <c r="CB99" s="83">
        <v>70.89</v>
      </c>
      <c r="CC99" s="1308">
        <v>70.930000000000007</v>
      </c>
      <c r="CD99" s="1378">
        <v>71</v>
      </c>
      <c r="CE99" s="1391">
        <v>70.98</v>
      </c>
      <c r="CF99" s="1405">
        <v>71.010000000000005</v>
      </c>
      <c r="CG99" s="1419">
        <v>71.010000000000005</v>
      </c>
      <c r="CH99" s="1433">
        <v>71</v>
      </c>
      <c r="CI99" s="1447">
        <v>71</v>
      </c>
      <c r="CJ99" s="1461">
        <v>71.03</v>
      </c>
      <c r="CK99" s="1486">
        <v>71.08</v>
      </c>
      <c r="CL99" s="1486">
        <v>71.09</v>
      </c>
      <c r="CM99" s="1486">
        <v>71.11</v>
      </c>
      <c r="CN99" s="1501">
        <v>71.12</v>
      </c>
      <c r="CO99" s="1508">
        <v>71.08</v>
      </c>
      <c r="CP99" s="1515">
        <v>71.09</v>
      </c>
      <c r="CQ99" s="1529">
        <v>71.069999999999993</v>
      </c>
      <c r="CR99" s="1565">
        <v>71.08</v>
      </c>
      <c r="CS99" s="1580">
        <v>71.069999999999993</v>
      </c>
      <c r="CT99" s="1580">
        <v>71.06</v>
      </c>
      <c r="CU99" s="1580">
        <v>71.03</v>
      </c>
      <c r="CV99" s="1615">
        <v>71.040000000000006</v>
      </c>
      <c r="CW99" s="1608">
        <v>71.040000000000006</v>
      </c>
      <c r="CX99" s="1608">
        <v>71.040000000000006</v>
      </c>
      <c r="CY99" s="1629">
        <v>71.05</v>
      </c>
      <c r="CZ99" s="1629">
        <v>71.05</v>
      </c>
      <c r="DA99" s="1629">
        <v>71.069999999999993</v>
      </c>
      <c r="DB99" s="1629">
        <v>71.09</v>
      </c>
      <c r="DC99" s="1629">
        <v>71.06</v>
      </c>
      <c r="DD99" s="1629">
        <v>71.05</v>
      </c>
      <c r="DE99" s="1658">
        <v>70.989999999999995</v>
      </c>
      <c r="DF99" s="1687">
        <v>71</v>
      </c>
      <c r="DG99" s="1687">
        <v>70.97</v>
      </c>
      <c r="DH99" s="1687">
        <v>70.959999999999994</v>
      </c>
      <c r="DI99" s="1694">
        <v>70.959999999999994</v>
      </c>
      <c r="DJ99" s="1694">
        <v>70.98</v>
      </c>
      <c r="DK99" s="1694">
        <v>70.95</v>
      </c>
      <c r="DL99" s="1694">
        <v>70.97</v>
      </c>
      <c r="DM99" s="299">
        <v>70.959999999999994</v>
      </c>
      <c r="DN99" s="299">
        <v>70.959999999999994</v>
      </c>
      <c r="DO99" s="299">
        <v>70.959999999999994</v>
      </c>
      <c r="DP99" s="299">
        <v>70.959999999999994</v>
      </c>
      <c r="DQ99" s="1795">
        <v>70.930000000000007</v>
      </c>
      <c r="DR99" s="1795">
        <v>70.95</v>
      </c>
      <c r="DS99" s="1795">
        <v>70.94</v>
      </c>
      <c r="DT99" s="1795">
        <v>70.94</v>
      </c>
      <c r="DU99" s="1795">
        <v>70.930000000000007</v>
      </c>
      <c r="DV99" s="1795">
        <v>70.930000000000007</v>
      </c>
      <c r="DW99" s="1802">
        <v>70.94</v>
      </c>
      <c r="DX99" s="1802">
        <v>70.930000000000007</v>
      </c>
      <c r="DY99" s="1802">
        <v>70.930000000000007</v>
      </c>
      <c r="DZ99" s="1802">
        <v>70.930000000000007</v>
      </c>
      <c r="EA99" s="83">
        <v>70.930000000000007</v>
      </c>
      <c r="EB99" s="83">
        <v>70.930000000000007</v>
      </c>
      <c r="EC99" s="83">
        <v>70.91</v>
      </c>
      <c r="ED99" s="83">
        <v>70.92</v>
      </c>
      <c r="EE99" s="83">
        <v>70.94</v>
      </c>
      <c r="EF99" s="83">
        <v>70.95</v>
      </c>
      <c r="EG99" s="1823">
        <v>70.95</v>
      </c>
      <c r="EH99" s="1891">
        <v>70.95</v>
      </c>
      <c r="EI99" s="1891">
        <v>70.95</v>
      </c>
      <c r="EJ99" s="1891">
        <v>70.95</v>
      </c>
      <c r="EK99" s="1898">
        <v>70.95</v>
      </c>
      <c r="EL99" s="1898">
        <v>70.959999999999994</v>
      </c>
      <c r="EM99" s="1898">
        <v>70.95</v>
      </c>
      <c r="EN99" s="1898">
        <v>70.94</v>
      </c>
      <c r="EO99" s="1938">
        <v>70.94</v>
      </c>
      <c r="EP99" s="1945">
        <v>70.94</v>
      </c>
      <c r="EQ99" s="1945">
        <v>70.94</v>
      </c>
      <c r="ER99" s="83">
        <v>70.95</v>
      </c>
      <c r="ES99" s="83">
        <v>70.94</v>
      </c>
      <c r="ET99" s="83">
        <v>70.94</v>
      </c>
      <c r="EU99" s="83">
        <v>70.94</v>
      </c>
      <c r="EV99" s="1968">
        <v>70.94</v>
      </c>
      <c r="EW99" s="1968">
        <v>70.94</v>
      </c>
      <c r="EX99" s="1968">
        <v>70.94</v>
      </c>
      <c r="EY99" s="1975">
        <v>70.95</v>
      </c>
      <c r="EZ99" s="1975">
        <v>70.959999999999994</v>
      </c>
      <c r="FA99" s="1975">
        <v>70.959999999999994</v>
      </c>
      <c r="FB99" s="1975">
        <v>70.95</v>
      </c>
      <c r="FC99" s="2017">
        <v>70.959999999999994</v>
      </c>
      <c r="FD99" s="2017">
        <v>70.95</v>
      </c>
      <c r="FE99" s="2017">
        <v>70.95</v>
      </c>
      <c r="FF99" s="2025">
        <v>70.94</v>
      </c>
      <c r="FG99" s="2025">
        <v>70.94</v>
      </c>
      <c r="FH99" s="2025">
        <v>70.94</v>
      </c>
      <c r="FI99" s="2025">
        <v>70.930000000000007</v>
      </c>
      <c r="FJ99" s="2059">
        <v>70.930000000000007</v>
      </c>
      <c r="FK99" s="2059">
        <v>70.930000000000007</v>
      </c>
      <c r="FL99" s="2059">
        <v>70.95</v>
      </c>
      <c r="FM99" s="2059">
        <v>70.959999999999994</v>
      </c>
      <c r="FN99" s="2066">
        <v>70.959999999999994</v>
      </c>
      <c r="FO99" s="2066">
        <v>70.959999999999994</v>
      </c>
      <c r="FP99" s="2066">
        <v>70.959999999999994</v>
      </c>
      <c r="FQ99" s="2090">
        <v>70.959999999999994</v>
      </c>
      <c r="FR99" s="2090">
        <v>70.94</v>
      </c>
      <c r="FS99" s="2090">
        <v>70.92</v>
      </c>
      <c r="FT99" s="2097">
        <v>70.91</v>
      </c>
      <c r="FU99" s="2097">
        <v>70.900000000000006</v>
      </c>
      <c r="FV99" s="2097">
        <v>70.900000000000006</v>
      </c>
      <c r="FW99" s="2097">
        <v>70.89</v>
      </c>
      <c r="FX99" s="2146">
        <v>70.89</v>
      </c>
      <c r="FY99" s="2146">
        <v>70.88</v>
      </c>
      <c r="FZ99" s="2146">
        <v>70.88</v>
      </c>
      <c r="GA99" s="2153">
        <v>70.87</v>
      </c>
      <c r="GB99" s="2153">
        <v>70.86</v>
      </c>
      <c r="GC99" s="2153">
        <v>70.86</v>
      </c>
      <c r="GD99" s="2153">
        <v>70.86</v>
      </c>
      <c r="GE99" s="2189">
        <v>70.86</v>
      </c>
      <c r="GF99" s="2189">
        <v>70.849999999999994</v>
      </c>
      <c r="GG99" s="2189">
        <v>70.84</v>
      </c>
      <c r="GH99" s="2196">
        <v>70.84</v>
      </c>
      <c r="GI99" s="2196">
        <v>70.83</v>
      </c>
      <c r="GJ99" s="2196">
        <v>70.819999999999993</v>
      </c>
      <c r="GK99" s="2196">
        <v>70.819999999999993</v>
      </c>
      <c r="GL99" s="2232">
        <v>70.81</v>
      </c>
      <c r="GM99" s="2232">
        <v>70.8</v>
      </c>
      <c r="GN99" s="2232">
        <v>70.78</v>
      </c>
      <c r="GO99" s="2239">
        <v>70.77</v>
      </c>
      <c r="GP99" s="2239">
        <v>70.77</v>
      </c>
      <c r="GQ99" s="2239">
        <v>70.75</v>
      </c>
      <c r="GR99" s="2239">
        <v>70.739999999999995</v>
      </c>
      <c r="GS99" s="2258">
        <v>70.73</v>
      </c>
      <c r="GT99" s="2258">
        <v>70.73</v>
      </c>
      <c r="GU99" s="2258">
        <v>70.73</v>
      </c>
      <c r="GV99" s="2258">
        <v>70.73</v>
      </c>
      <c r="GW99" s="2258">
        <v>70.709999999999994</v>
      </c>
      <c r="GX99" s="2258">
        <v>70.709999999999994</v>
      </c>
      <c r="GY99" s="299">
        <v>70.69</v>
      </c>
      <c r="GZ99" s="2278">
        <v>70.680000000000007</v>
      </c>
      <c r="HA99" s="2278">
        <v>70.67</v>
      </c>
      <c r="HB99" s="2278">
        <v>70.67</v>
      </c>
      <c r="HC99" s="2302">
        <v>70.67</v>
      </c>
      <c r="HD99" s="2302">
        <v>70.67</v>
      </c>
      <c r="HE99" s="2302">
        <v>70.67</v>
      </c>
      <c r="HF99" s="2302">
        <v>70.67</v>
      </c>
    </row>
    <row r="100" spans="1:214" x14ac:dyDescent="0.25">
      <c r="A100" s="423">
        <f t="shared" si="73"/>
        <v>99</v>
      </c>
      <c r="B100" s="77">
        <f>B.Diario!B100</f>
        <v>0</v>
      </c>
      <c r="C100" s="71"/>
      <c r="D100" s="71"/>
      <c r="E100" s="438">
        <v>93.09</v>
      </c>
      <c r="F100" s="438">
        <v>93.09</v>
      </c>
      <c r="G100" s="438">
        <v>92.65</v>
      </c>
      <c r="H100" s="438">
        <v>93.21</v>
      </c>
      <c r="I100" s="438">
        <v>93.19</v>
      </c>
      <c r="J100" s="438">
        <v>93.3</v>
      </c>
      <c r="K100" s="438">
        <v>93.31</v>
      </c>
      <c r="L100" s="443">
        <v>93.15</v>
      </c>
      <c r="M100" s="85">
        <v>93.04</v>
      </c>
      <c r="N100" s="466">
        <v>92.96</v>
      </c>
      <c r="O100" s="479">
        <v>92.79</v>
      </c>
      <c r="P100" s="512">
        <v>92.74</v>
      </c>
      <c r="Q100" s="85">
        <v>92.54</v>
      </c>
      <c r="R100" s="544">
        <v>92.43</v>
      </c>
      <c r="S100" s="586">
        <v>92.38</v>
      </c>
      <c r="T100" s="276">
        <v>92.38</v>
      </c>
      <c r="U100" s="598">
        <v>92.38</v>
      </c>
      <c r="V100" s="276">
        <v>92.29</v>
      </c>
      <c r="W100" s="626">
        <v>92.28</v>
      </c>
      <c r="X100" s="632">
        <v>92.25</v>
      </c>
      <c r="Y100" s="638">
        <v>92.24</v>
      </c>
      <c r="Z100" s="674">
        <v>92.24</v>
      </c>
      <c r="AA100" s="650">
        <v>92.1</v>
      </c>
      <c r="AB100" s="702">
        <v>92.11</v>
      </c>
      <c r="AC100" s="715">
        <v>92.06</v>
      </c>
      <c r="AD100" s="737">
        <v>91.98</v>
      </c>
      <c r="AE100" s="744">
        <v>91.99</v>
      </c>
      <c r="AF100" s="751">
        <v>91.94</v>
      </c>
      <c r="AG100" s="299">
        <v>91.94</v>
      </c>
      <c r="AH100" s="781">
        <v>91.94</v>
      </c>
      <c r="AI100" s="794">
        <v>91.94</v>
      </c>
      <c r="AJ100" s="299">
        <v>91.94</v>
      </c>
      <c r="AK100" s="834">
        <v>91.94</v>
      </c>
      <c r="AL100" s="834">
        <v>91.94</v>
      </c>
      <c r="AM100" s="793">
        <v>91.93</v>
      </c>
      <c r="AN100" s="299">
        <v>91.93</v>
      </c>
      <c r="AO100" s="877">
        <v>91.93</v>
      </c>
      <c r="AP100" s="877">
        <v>91.94</v>
      </c>
      <c r="AQ100" s="299">
        <v>91.93</v>
      </c>
      <c r="AR100" s="884">
        <v>91.89</v>
      </c>
      <c r="AS100" s="898">
        <v>91.89</v>
      </c>
      <c r="AT100" s="911">
        <v>91.89</v>
      </c>
      <c r="AU100" s="942">
        <v>91.89</v>
      </c>
      <c r="AV100" s="956">
        <v>91.97</v>
      </c>
      <c r="AW100" s="85">
        <v>91.95</v>
      </c>
      <c r="AX100" s="1012">
        <v>91.92</v>
      </c>
      <c r="AY100" s="1019">
        <v>91.94</v>
      </c>
      <c r="AZ100" s="1040">
        <v>91.93</v>
      </c>
      <c r="BA100" s="1054">
        <v>91.93</v>
      </c>
      <c r="BB100" s="1102">
        <v>91.93</v>
      </c>
      <c r="BC100" s="1108">
        <v>91.93</v>
      </c>
      <c r="BD100" s="1114">
        <v>91.93</v>
      </c>
      <c r="BE100" s="1149">
        <v>91.93</v>
      </c>
      <c r="BF100" s="1156">
        <v>91.93</v>
      </c>
      <c r="BG100" s="83">
        <v>91.93</v>
      </c>
      <c r="BH100" s="1171">
        <v>91.92</v>
      </c>
      <c r="BI100" s="1202">
        <v>91.92</v>
      </c>
      <c r="BJ100" s="1202">
        <v>91.92</v>
      </c>
      <c r="BK100" s="1202">
        <v>91.92</v>
      </c>
      <c r="BL100" s="1202">
        <v>91.92</v>
      </c>
      <c r="BM100" s="1202">
        <v>91.92</v>
      </c>
      <c r="BN100" s="1202">
        <v>91.92</v>
      </c>
      <c r="BO100" s="1202">
        <v>91.93</v>
      </c>
      <c r="BP100" s="1243">
        <v>91.88</v>
      </c>
      <c r="BQ100" s="1243">
        <v>91.88</v>
      </c>
      <c r="BR100" s="1243">
        <v>91.89</v>
      </c>
      <c r="BS100" s="1243">
        <v>91.88</v>
      </c>
      <c r="BT100" s="1243">
        <v>91.85</v>
      </c>
      <c r="BU100" s="1243">
        <v>91.82</v>
      </c>
      <c r="BV100" s="1243">
        <v>91.82</v>
      </c>
      <c r="BW100" s="1298">
        <v>91.8</v>
      </c>
      <c r="BX100" s="83">
        <v>91.79</v>
      </c>
      <c r="BY100" s="83">
        <v>91.78</v>
      </c>
      <c r="BZ100" s="83">
        <v>91.77</v>
      </c>
      <c r="CA100" s="83">
        <v>91.76</v>
      </c>
      <c r="CB100" s="83">
        <v>91.74</v>
      </c>
      <c r="CC100" s="1308">
        <v>91.72</v>
      </c>
      <c r="CD100" s="1378">
        <v>91.69</v>
      </c>
      <c r="CE100" s="1391">
        <v>91.7</v>
      </c>
      <c r="CF100" s="1405">
        <v>91.72</v>
      </c>
      <c r="CG100" s="1419">
        <v>91.73</v>
      </c>
      <c r="CH100" s="1433">
        <v>91.72</v>
      </c>
      <c r="CI100" s="1447">
        <v>91.73</v>
      </c>
      <c r="CJ100" s="1461">
        <v>91.68</v>
      </c>
      <c r="CK100" s="1486">
        <v>91.66</v>
      </c>
      <c r="CL100" s="1486">
        <v>91.66</v>
      </c>
      <c r="CM100" s="1486">
        <v>91.66</v>
      </c>
      <c r="CN100" s="1501">
        <v>91.67</v>
      </c>
      <c r="CO100" s="1508">
        <v>91.67</v>
      </c>
      <c r="CP100" s="1515">
        <v>91.65</v>
      </c>
      <c r="CQ100" s="1529">
        <v>91.64</v>
      </c>
      <c r="CR100" s="1565">
        <v>91.64</v>
      </c>
      <c r="CS100" s="1580">
        <v>91.65</v>
      </c>
      <c r="CT100" s="1580">
        <v>91.64</v>
      </c>
      <c r="CU100" s="1580">
        <v>91.63</v>
      </c>
      <c r="CV100" s="1615">
        <v>91.61</v>
      </c>
      <c r="CW100" s="1608">
        <v>91.61</v>
      </c>
      <c r="CX100" s="1608">
        <v>91.58</v>
      </c>
      <c r="CY100" s="1629">
        <v>91.56</v>
      </c>
      <c r="CZ100" s="1629">
        <v>91.56</v>
      </c>
      <c r="DA100" s="1629">
        <v>91.54</v>
      </c>
      <c r="DB100" s="1629">
        <v>91.52</v>
      </c>
      <c r="DC100" s="1629">
        <v>91.51</v>
      </c>
      <c r="DD100" s="1629">
        <v>91.5</v>
      </c>
      <c r="DE100" s="1658">
        <v>91.5</v>
      </c>
      <c r="DF100" s="1687">
        <v>91.5</v>
      </c>
      <c r="DG100" s="1687">
        <v>91.52</v>
      </c>
      <c r="DH100" s="1687">
        <v>91.52</v>
      </c>
      <c r="DI100" s="1694">
        <v>91.52</v>
      </c>
      <c r="DJ100" s="1694">
        <v>91.53</v>
      </c>
      <c r="DK100" s="1694">
        <v>91.53</v>
      </c>
      <c r="DL100" s="1694">
        <v>91.54</v>
      </c>
      <c r="DM100" s="299">
        <v>91.54</v>
      </c>
      <c r="DN100" s="299">
        <v>91.55</v>
      </c>
      <c r="DO100" s="299">
        <v>91.55</v>
      </c>
      <c r="DP100" s="299">
        <v>91.56</v>
      </c>
      <c r="DQ100" s="1795">
        <v>91.57</v>
      </c>
      <c r="DR100" s="1795">
        <v>91.56</v>
      </c>
      <c r="DS100" s="1795">
        <v>91.56</v>
      </c>
      <c r="DT100" s="1795">
        <v>91.56</v>
      </c>
      <c r="DU100" s="1795">
        <v>91.57</v>
      </c>
      <c r="DV100" s="1795">
        <v>91.58</v>
      </c>
      <c r="DW100" s="1802">
        <v>91.59</v>
      </c>
      <c r="DX100" s="1802">
        <v>91.61</v>
      </c>
      <c r="DY100" s="1802">
        <v>91.59</v>
      </c>
      <c r="DZ100" s="1802">
        <v>91.61</v>
      </c>
      <c r="EA100" s="83">
        <v>91.61</v>
      </c>
      <c r="EB100" s="83">
        <v>91.61</v>
      </c>
      <c r="EC100" s="83">
        <v>91.63</v>
      </c>
      <c r="ED100" s="83">
        <v>91.62</v>
      </c>
      <c r="EE100" s="83">
        <v>91.61</v>
      </c>
      <c r="EF100" s="83">
        <v>91.61</v>
      </c>
      <c r="EG100" s="1823">
        <v>91.61</v>
      </c>
      <c r="EH100" s="1891">
        <v>91.62</v>
      </c>
      <c r="EI100" s="1891">
        <v>91.63</v>
      </c>
      <c r="EJ100" s="1891">
        <v>91.63</v>
      </c>
      <c r="EK100" s="1898">
        <v>91.61</v>
      </c>
      <c r="EL100" s="1898">
        <v>91.62</v>
      </c>
      <c r="EM100" s="1898">
        <v>91.62</v>
      </c>
      <c r="EN100" s="1898">
        <v>91.63</v>
      </c>
      <c r="EO100" s="1938">
        <v>91.63</v>
      </c>
      <c r="EP100" s="1945">
        <v>91.63</v>
      </c>
      <c r="EQ100" s="1945">
        <v>91.63</v>
      </c>
      <c r="ER100" s="83">
        <v>91.63</v>
      </c>
      <c r="ES100" s="83">
        <v>91.63</v>
      </c>
      <c r="ET100" s="83">
        <v>91.63</v>
      </c>
      <c r="EU100" s="83">
        <v>91.63</v>
      </c>
      <c r="EV100" s="1968">
        <v>91.63</v>
      </c>
      <c r="EW100" s="1968">
        <v>91.63</v>
      </c>
      <c r="EX100" s="1968">
        <v>91.63</v>
      </c>
      <c r="EY100" s="1975">
        <v>91.63</v>
      </c>
      <c r="EZ100" s="1975">
        <v>91.63</v>
      </c>
      <c r="FA100" s="1975">
        <v>91.63</v>
      </c>
      <c r="FB100" s="1975">
        <v>91.63</v>
      </c>
      <c r="FC100" s="2017">
        <v>91.64</v>
      </c>
      <c r="FD100" s="2017">
        <v>91.64</v>
      </c>
      <c r="FE100" s="2017">
        <v>91.64</v>
      </c>
      <c r="FF100" s="2025">
        <v>91.64</v>
      </c>
      <c r="FG100" s="2025">
        <v>91.63</v>
      </c>
      <c r="FH100" s="2025">
        <v>91.63</v>
      </c>
      <c r="FI100" s="2025">
        <v>91.63</v>
      </c>
      <c r="FJ100" s="2059">
        <v>91.63</v>
      </c>
      <c r="FK100" s="2059">
        <v>91.63</v>
      </c>
      <c r="FL100" s="2059">
        <v>91.63</v>
      </c>
      <c r="FM100" s="2059">
        <v>91.63</v>
      </c>
      <c r="FN100" s="2066">
        <v>91.64</v>
      </c>
      <c r="FO100" s="2066">
        <v>91.63</v>
      </c>
      <c r="FP100" s="2066">
        <v>91.62</v>
      </c>
      <c r="FQ100" s="2090">
        <v>91.63</v>
      </c>
      <c r="FR100" s="2090">
        <v>91.63</v>
      </c>
      <c r="FS100" s="2090">
        <v>91.63</v>
      </c>
      <c r="FT100" s="2097">
        <v>91.63</v>
      </c>
      <c r="FU100" s="2097">
        <v>91.62</v>
      </c>
      <c r="FV100" s="2097">
        <v>91.63</v>
      </c>
      <c r="FW100" s="2097">
        <v>91.63</v>
      </c>
      <c r="FX100" s="2146">
        <v>91.63</v>
      </c>
      <c r="FY100" s="2146">
        <v>91.63</v>
      </c>
      <c r="FZ100" s="2146">
        <v>91.63</v>
      </c>
      <c r="GA100" s="2153">
        <v>91.62</v>
      </c>
      <c r="GB100" s="2153">
        <v>91.61</v>
      </c>
      <c r="GC100" s="2153">
        <v>91.61</v>
      </c>
      <c r="GD100" s="2153">
        <v>91.61</v>
      </c>
      <c r="GE100" s="2189">
        <v>91.61</v>
      </c>
      <c r="GF100" s="2189">
        <v>91.62</v>
      </c>
      <c r="GG100" s="2189">
        <v>91.62</v>
      </c>
      <c r="GH100" s="2196">
        <v>91.63</v>
      </c>
      <c r="GI100" s="2196">
        <v>91.62</v>
      </c>
      <c r="GJ100" s="2196">
        <v>91.63</v>
      </c>
      <c r="GK100" s="2196">
        <v>91.64</v>
      </c>
      <c r="GL100" s="2232">
        <v>91.65</v>
      </c>
      <c r="GM100" s="2232">
        <v>91.65</v>
      </c>
      <c r="GN100" s="2232">
        <v>91.65</v>
      </c>
      <c r="GO100" s="2239">
        <v>91.65</v>
      </c>
      <c r="GP100" s="2239">
        <v>91.65</v>
      </c>
      <c r="GQ100" s="2239">
        <v>91.64</v>
      </c>
      <c r="GR100" s="2239">
        <v>91.64</v>
      </c>
      <c r="GS100" s="2258">
        <v>91.65</v>
      </c>
      <c r="GT100" s="2258">
        <v>91.65</v>
      </c>
      <c r="GU100" s="2258">
        <v>91.65</v>
      </c>
      <c r="GV100" s="2258">
        <v>91.65</v>
      </c>
      <c r="GW100" s="2258">
        <v>91.65</v>
      </c>
      <c r="GX100" s="2258">
        <v>91.64</v>
      </c>
      <c r="GY100" s="299">
        <v>91.64</v>
      </c>
      <c r="GZ100" s="2278">
        <v>91.63</v>
      </c>
      <c r="HA100" s="2278">
        <v>91.64</v>
      </c>
      <c r="HB100" s="2278">
        <v>91.64</v>
      </c>
      <c r="HC100" s="2302">
        <v>91.64</v>
      </c>
      <c r="HD100" s="2302">
        <v>91.64</v>
      </c>
      <c r="HE100" s="2302">
        <v>91.64</v>
      </c>
      <c r="HF100" s="2302">
        <v>91.64</v>
      </c>
    </row>
    <row r="101" spans="1:214" x14ac:dyDescent="0.25">
      <c r="A101" s="423">
        <f t="shared" si="73"/>
        <v>100</v>
      </c>
      <c r="B101" s="77">
        <f>B.Diario!B101</f>
        <v>0</v>
      </c>
      <c r="C101" s="68"/>
      <c r="D101" s="68"/>
      <c r="E101" s="437"/>
      <c r="F101" s="437"/>
      <c r="G101" s="437"/>
      <c r="H101" s="437"/>
      <c r="I101" s="437"/>
      <c r="J101" s="437"/>
      <c r="K101" s="437"/>
      <c r="L101" s="441"/>
      <c r="N101" s="464"/>
      <c r="O101" s="477"/>
      <c r="R101" s="542"/>
      <c r="S101" s="584"/>
      <c r="U101" s="596"/>
      <c r="W101" s="624"/>
      <c r="X101" s="630"/>
      <c r="Y101" s="636"/>
      <c r="Z101" s="671"/>
      <c r="AA101" s="648"/>
      <c r="AB101" s="700"/>
      <c r="AC101" s="713"/>
      <c r="AD101" s="735"/>
      <c r="AE101" s="742"/>
      <c r="AF101" s="749"/>
      <c r="AG101"/>
      <c r="AH101" s="779"/>
      <c r="AI101" s="792"/>
      <c r="AK101" s="832"/>
      <c r="AL101" s="832"/>
      <c r="AM101" s="793"/>
      <c r="AN101"/>
      <c r="AO101" s="875"/>
      <c r="AP101" s="875"/>
      <c r="AQ101"/>
      <c r="AR101" s="882"/>
      <c r="AS101" s="896"/>
      <c r="AT101" s="909"/>
      <c r="AU101" s="940"/>
      <c r="AV101" s="954"/>
      <c r="AX101" s="1010"/>
      <c r="AY101" s="1017"/>
      <c r="AZ101" s="1038"/>
      <c r="BA101" s="1052"/>
      <c r="BB101" s="1100"/>
      <c r="BC101" s="1106"/>
      <c r="BD101" s="1112"/>
      <c r="BE101" s="1147"/>
      <c r="BF101" s="1154"/>
      <c r="BG101" s="83"/>
      <c r="BH101" s="1169"/>
      <c r="BI101" s="1200"/>
      <c r="BJ101" s="1200"/>
      <c r="BK101" s="1200"/>
      <c r="BL101" s="1200"/>
      <c r="BM101" s="1200"/>
      <c r="BN101" s="1200"/>
      <c r="BO101" s="1200"/>
      <c r="BP101" s="1241"/>
      <c r="BQ101" s="1241"/>
      <c r="BR101" s="1241"/>
      <c r="BS101" s="1241"/>
      <c r="BT101" s="1241"/>
      <c r="BU101" s="1241"/>
      <c r="BV101" s="1241"/>
      <c r="BW101" s="1296"/>
      <c r="BX101" s="83"/>
      <c r="BY101" s="83"/>
      <c r="BZ101" s="83"/>
      <c r="CA101" s="83"/>
      <c r="CB101" s="83"/>
      <c r="CC101" s="1306"/>
      <c r="CD101" s="1376"/>
      <c r="CE101" s="1389"/>
      <c r="CF101" s="1403"/>
      <c r="CG101" s="1417"/>
      <c r="CH101" s="1431"/>
      <c r="CI101" s="1445"/>
      <c r="CJ101" s="1459"/>
      <c r="CK101" s="1484"/>
      <c r="CL101" s="1484"/>
      <c r="CM101" s="1484"/>
      <c r="CN101" s="1499"/>
      <c r="CO101" s="1506"/>
      <c r="CP101" s="1513"/>
      <c r="CQ101" s="1527"/>
      <c r="CR101" s="1563"/>
      <c r="CS101" s="1578"/>
      <c r="CT101" s="1578"/>
      <c r="CU101" s="1578"/>
      <c r="CV101" s="1613"/>
      <c r="CW101" s="1606"/>
      <c r="CX101" s="1606"/>
      <c r="CY101" s="1627"/>
      <c r="CZ101" s="1627"/>
      <c r="DA101" s="1627"/>
      <c r="DB101" s="1627"/>
      <c r="DC101" s="1627"/>
      <c r="DD101" s="1627"/>
      <c r="DE101" s="1656"/>
      <c r="DF101" s="1685"/>
      <c r="DG101" s="1685"/>
      <c r="DH101" s="1685"/>
      <c r="DI101" s="1692"/>
      <c r="DJ101" s="1692"/>
      <c r="DK101" s="1692"/>
      <c r="DL101" s="1692"/>
      <c r="DM101"/>
      <c r="DN101"/>
      <c r="DO101"/>
      <c r="DP101"/>
      <c r="DQ101" s="1793"/>
      <c r="DR101" s="1793"/>
      <c r="DS101" s="1793"/>
      <c r="DT101" s="1793"/>
      <c r="DU101" s="1793"/>
      <c r="DV101" s="1793"/>
      <c r="DW101" s="1800"/>
      <c r="DX101" s="1800"/>
      <c r="DY101" s="1800"/>
      <c r="DZ101" s="1800"/>
      <c r="EA101" s="83"/>
      <c r="EB101" s="83"/>
      <c r="EC101" s="83"/>
      <c r="ED101" s="83"/>
      <c r="EE101" s="83"/>
      <c r="EF101" s="83"/>
      <c r="EG101" s="1821"/>
      <c r="EH101" s="1889"/>
      <c r="EI101" s="1889"/>
      <c r="EJ101" s="1889"/>
      <c r="EK101" s="1896"/>
      <c r="EL101" s="1896"/>
      <c r="EM101" s="1896"/>
      <c r="EN101" s="1896"/>
      <c r="EO101" s="1936"/>
      <c r="EP101" s="1943"/>
      <c r="EQ101" s="1943"/>
      <c r="ER101" s="83"/>
      <c r="ES101" s="83"/>
      <c r="ET101" s="83"/>
      <c r="EU101" s="83"/>
      <c r="EV101" s="1966"/>
      <c r="EW101" s="1966"/>
      <c r="EX101" s="1966"/>
      <c r="EY101" s="1973"/>
      <c r="EZ101" s="1973"/>
      <c r="FA101" s="1973"/>
      <c r="FB101" s="1973"/>
      <c r="FC101" s="2015"/>
      <c r="FD101" s="2015"/>
      <c r="FE101" s="2015"/>
      <c r="FF101" s="2022"/>
      <c r="FG101" s="2022"/>
      <c r="FH101" s="2022"/>
      <c r="FI101" s="2022"/>
      <c r="FJ101" s="2057"/>
      <c r="FK101" s="2057"/>
      <c r="FL101" s="2057"/>
      <c r="FM101" s="2057"/>
      <c r="FN101" s="2064"/>
      <c r="FO101" s="2064"/>
      <c r="FP101" s="2064"/>
      <c r="FQ101" s="2088"/>
      <c r="FR101" s="2088"/>
      <c r="FS101" s="2088"/>
      <c r="FT101" s="2095"/>
      <c r="FU101" s="2095"/>
      <c r="FV101" s="2095"/>
      <c r="FW101" s="2095"/>
      <c r="FX101" s="2144"/>
      <c r="FY101" s="2144"/>
      <c r="FZ101" s="2144"/>
      <c r="GA101" s="2151"/>
      <c r="GB101" s="2151"/>
      <c r="GC101" s="2151"/>
      <c r="GD101" s="2151"/>
      <c r="GE101" s="2187"/>
      <c r="GF101" s="2187"/>
      <c r="GG101" s="2187"/>
      <c r="GH101" s="2194"/>
      <c r="GI101" s="2194"/>
      <c r="GJ101" s="2194"/>
      <c r="GK101" s="2194"/>
      <c r="GL101" s="2230"/>
      <c r="GM101" s="2230"/>
      <c r="GN101" s="2230"/>
      <c r="GO101" s="2237"/>
      <c r="GP101" s="2237"/>
      <c r="GQ101" s="2237"/>
      <c r="GR101" s="2237"/>
      <c r="GS101" s="2256"/>
      <c r="GT101" s="2256"/>
      <c r="GU101" s="2256"/>
      <c r="GV101" s="2256"/>
      <c r="GW101" s="2256"/>
      <c r="GX101" s="2256"/>
      <c r="GY101"/>
      <c r="GZ101" s="2276"/>
      <c r="HA101" s="2276"/>
      <c r="HB101" s="2276"/>
      <c r="HC101" s="2300"/>
      <c r="HD101" s="2300"/>
      <c r="HE101" s="2300"/>
      <c r="HF101" s="2300"/>
    </row>
    <row r="102" spans="1:214" x14ac:dyDescent="0.25">
      <c r="A102" s="423">
        <f t="shared" si="73"/>
        <v>101</v>
      </c>
      <c r="B102" s="77">
        <f>B.Diario!B102</f>
        <v>0</v>
      </c>
      <c r="C102" s="66"/>
      <c r="D102" s="66"/>
      <c r="E102" s="438">
        <v>1.59</v>
      </c>
      <c r="F102" s="438">
        <v>1.37</v>
      </c>
      <c r="G102" s="438">
        <v>1.49</v>
      </c>
      <c r="H102" s="438">
        <v>1.63</v>
      </c>
      <c r="I102" s="438">
        <v>1.67</v>
      </c>
      <c r="J102" s="438">
        <v>1.74</v>
      </c>
      <c r="K102" s="438">
        <v>1.77</v>
      </c>
      <c r="L102" s="443">
        <v>1.83</v>
      </c>
      <c r="M102" s="85">
        <v>1.89</v>
      </c>
      <c r="N102" s="466">
        <v>1.97</v>
      </c>
      <c r="O102" s="479">
        <v>2</v>
      </c>
      <c r="P102" s="512">
        <v>2.02</v>
      </c>
      <c r="Q102" s="85">
        <v>2.06</v>
      </c>
      <c r="R102" s="544">
        <v>2.09</v>
      </c>
      <c r="S102" s="586">
        <v>2.11</v>
      </c>
      <c r="T102" s="276">
        <v>2.11</v>
      </c>
      <c r="U102" s="598">
        <v>2.11</v>
      </c>
      <c r="V102" s="276">
        <v>2.11</v>
      </c>
      <c r="W102" s="626">
        <v>2.11</v>
      </c>
      <c r="X102" s="632">
        <v>2.11</v>
      </c>
      <c r="Y102" s="638">
        <v>2.1</v>
      </c>
      <c r="Z102" s="674">
        <v>2.14</v>
      </c>
      <c r="AA102" s="650">
        <v>2.2000000000000002</v>
      </c>
      <c r="AB102" s="702">
        <v>2.2599999999999998</v>
      </c>
      <c r="AC102" s="715">
        <v>2.27</v>
      </c>
      <c r="AD102" s="737">
        <v>2.31</v>
      </c>
      <c r="AE102" s="744">
        <v>2.37</v>
      </c>
      <c r="AF102" s="751">
        <v>2.44</v>
      </c>
      <c r="AG102" s="299">
        <v>2.46</v>
      </c>
      <c r="AH102" s="781">
        <v>2.46</v>
      </c>
      <c r="AI102" s="794">
        <v>2.46</v>
      </c>
      <c r="AJ102" s="299">
        <v>2.46</v>
      </c>
      <c r="AK102" s="834">
        <v>2.46</v>
      </c>
      <c r="AL102" s="834">
        <v>2.46</v>
      </c>
      <c r="AM102" s="793">
        <v>2.4500000000000002</v>
      </c>
      <c r="AN102" s="299">
        <v>2.4500000000000002</v>
      </c>
      <c r="AO102" s="877">
        <v>2.44</v>
      </c>
      <c r="AP102" s="877">
        <v>2.44</v>
      </c>
      <c r="AQ102" s="299">
        <v>2.5</v>
      </c>
      <c r="AR102" s="884">
        <v>2.5</v>
      </c>
      <c r="AS102" s="898">
        <v>2.5</v>
      </c>
      <c r="AT102" s="911">
        <v>2.5</v>
      </c>
      <c r="AU102" s="942">
        <v>2.48</v>
      </c>
      <c r="AV102" s="956">
        <v>2.48</v>
      </c>
      <c r="AW102" s="85">
        <v>2.48</v>
      </c>
      <c r="AX102" s="1012">
        <v>2.48</v>
      </c>
      <c r="AY102" s="1019">
        <v>2.48</v>
      </c>
      <c r="AZ102" s="1040">
        <v>2.4700000000000002</v>
      </c>
      <c r="BA102" s="1054">
        <v>2.4700000000000002</v>
      </c>
      <c r="BB102" s="1102">
        <v>2.4700000000000002</v>
      </c>
      <c r="BC102" s="1108">
        <v>2.4700000000000002</v>
      </c>
      <c r="BD102" s="1114">
        <v>2.4700000000000002</v>
      </c>
      <c r="BE102" s="1149">
        <v>2.4700000000000002</v>
      </c>
      <c r="BF102" s="1156">
        <v>2.4700000000000002</v>
      </c>
      <c r="BG102" s="83">
        <v>2.4700000000000002</v>
      </c>
      <c r="BH102" s="1171">
        <v>2.4700000000000002</v>
      </c>
      <c r="BI102" s="1202">
        <v>2.46</v>
      </c>
      <c r="BJ102" s="1202">
        <v>2.46</v>
      </c>
      <c r="BK102" s="1202">
        <v>2.46</v>
      </c>
      <c r="BL102" s="1202">
        <v>2.44</v>
      </c>
      <c r="BM102" s="1202">
        <v>2.4300000000000002</v>
      </c>
      <c r="BN102" s="1202">
        <v>2.4300000000000002</v>
      </c>
      <c r="BO102" s="1202">
        <v>2.42</v>
      </c>
      <c r="BP102" s="1243">
        <v>2.42</v>
      </c>
      <c r="BQ102" s="1243">
        <v>2.41</v>
      </c>
      <c r="BR102" s="1243">
        <v>2.4</v>
      </c>
      <c r="BS102" s="1243">
        <v>2.4</v>
      </c>
      <c r="BT102" s="1243">
        <v>2.39</v>
      </c>
      <c r="BU102" s="1243">
        <v>2.38</v>
      </c>
      <c r="BV102" s="1243">
        <v>2.38</v>
      </c>
      <c r="BW102" s="1298">
        <v>2.38</v>
      </c>
      <c r="BX102" s="83">
        <v>2.38</v>
      </c>
      <c r="BY102" s="83">
        <v>2.37</v>
      </c>
      <c r="BZ102" s="83">
        <v>2.36</v>
      </c>
      <c r="CA102" s="83">
        <v>2.36</v>
      </c>
      <c r="CB102" s="83">
        <v>2.35</v>
      </c>
      <c r="CC102" s="1308">
        <v>2.34</v>
      </c>
      <c r="CD102" s="1378">
        <v>2.34</v>
      </c>
      <c r="CE102" s="1391">
        <v>2.34</v>
      </c>
      <c r="CF102" s="1405">
        <v>2.34</v>
      </c>
      <c r="CG102" s="1419">
        <v>2.34</v>
      </c>
      <c r="CH102" s="1433">
        <v>2.34</v>
      </c>
      <c r="CI102" s="1447">
        <v>2.33</v>
      </c>
      <c r="CJ102" s="1461">
        <v>2.3199999999999998</v>
      </c>
      <c r="CK102" s="1486">
        <v>2.3199999999999998</v>
      </c>
      <c r="CL102" s="1486">
        <v>2.31</v>
      </c>
      <c r="CM102" s="1486">
        <v>2.31</v>
      </c>
      <c r="CN102" s="1501">
        <v>2.2999999999999998</v>
      </c>
      <c r="CO102" s="1508">
        <v>2.2999999999999998</v>
      </c>
      <c r="CP102" s="1515">
        <v>2.29</v>
      </c>
      <c r="CQ102" s="1529">
        <v>2.2799999999999998</v>
      </c>
      <c r="CR102" s="1565">
        <v>2.2799999999999998</v>
      </c>
      <c r="CS102" s="1580">
        <v>2.27</v>
      </c>
      <c r="CT102" s="1580">
        <v>2.27</v>
      </c>
      <c r="CU102" s="1580">
        <v>2.2599999999999998</v>
      </c>
      <c r="CV102" s="1615">
        <v>2.2599999999999998</v>
      </c>
      <c r="CW102" s="1608">
        <v>2.25</v>
      </c>
      <c r="CX102" s="1608">
        <v>2.25</v>
      </c>
      <c r="CY102" s="1629">
        <v>2.25</v>
      </c>
      <c r="CZ102" s="1629">
        <v>2.25</v>
      </c>
      <c r="DA102" s="1629">
        <v>2.25</v>
      </c>
      <c r="DB102" s="1629">
        <v>2.2400000000000002</v>
      </c>
      <c r="DC102" s="1629">
        <v>2.2400000000000002</v>
      </c>
      <c r="DD102" s="1629">
        <v>2.23</v>
      </c>
      <c r="DE102" s="1658">
        <v>2.23</v>
      </c>
      <c r="DF102" s="1687">
        <v>2.2200000000000002</v>
      </c>
      <c r="DG102" s="1687">
        <v>2.2200000000000002</v>
      </c>
      <c r="DH102" s="1687">
        <v>2.2200000000000002</v>
      </c>
      <c r="DI102" s="1694">
        <v>2.21</v>
      </c>
      <c r="DJ102" s="1694">
        <v>2.21</v>
      </c>
      <c r="DK102" s="1694">
        <v>2.21</v>
      </c>
      <c r="DL102" s="1694">
        <v>2.21</v>
      </c>
      <c r="DM102" s="299">
        <v>2.21</v>
      </c>
      <c r="DN102" s="299">
        <v>2.2000000000000002</v>
      </c>
      <c r="DO102" s="299">
        <v>2.2000000000000002</v>
      </c>
      <c r="DP102" s="299">
        <v>2.2000000000000002</v>
      </c>
      <c r="DQ102" s="1795">
        <v>2.19</v>
      </c>
      <c r="DR102" s="1795">
        <v>2.19</v>
      </c>
      <c r="DS102" s="1795">
        <v>2.19</v>
      </c>
      <c r="DT102" s="1795">
        <v>2.1800000000000002</v>
      </c>
      <c r="DU102" s="1795">
        <v>2.1800000000000002</v>
      </c>
      <c r="DV102" s="1795">
        <v>2.1800000000000002</v>
      </c>
      <c r="DW102" s="1802">
        <v>2.17</v>
      </c>
      <c r="DX102" s="1802">
        <v>2.17</v>
      </c>
      <c r="DY102" s="1802">
        <v>2.17</v>
      </c>
      <c r="DZ102" s="1802">
        <v>2.16</v>
      </c>
      <c r="EA102" s="83">
        <v>2.16</v>
      </c>
      <c r="EB102" s="83">
        <v>2.16</v>
      </c>
      <c r="EC102" s="83">
        <v>2.15</v>
      </c>
      <c r="ED102" s="83">
        <v>2.15</v>
      </c>
      <c r="EE102" s="83">
        <v>2.15</v>
      </c>
      <c r="EF102" s="83">
        <v>2.14</v>
      </c>
      <c r="EG102" s="1823">
        <v>2.14</v>
      </c>
      <c r="EH102" s="1891">
        <v>2.14</v>
      </c>
      <c r="EI102" s="1891">
        <v>2.15</v>
      </c>
      <c r="EJ102" s="1891">
        <v>2.14</v>
      </c>
      <c r="EK102" s="1898">
        <v>2.14</v>
      </c>
      <c r="EL102" s="1898">
        <v>2.14</v>
      </c>
      <c r="EM102" s="1898">
        <v>2.14</v>
      </c>
      <c r="EN102" s="1898">
        <v>2.14</v>
      </c>
      <c r="EO102" s="1938">
        <v>2.14</v>
      </c>
      <c r="EP102" s="1945">
        <v>2.14</v>
      </c>
      <c r="EQ102" s="1945">
        <v>2.14</v>
      </c>
      <c r="ER102" s="83">
        <v>2.14</v>
      </c>
      <c r="ES102" s="83">
        <v>2.13</v>
      </c>
      <c r="ET102" s="83">
        <v>2.13</v>
      </c>
      <c r="EU102" s="83">
        <v>2.13</v>
      </c>
      <c r="EV102" s="1968">
        <v>2.13</v>
      </c>
      <c r="EW102" s="1968">
        <v>2.13</v>
      </c>
      <c r="EX102" s="1968">
        <v>2.13</v>
      </c>
      <c r="EY102" s="1975">
        <v>2.13</v>
      </c>
      <c r="EZ102" s="1975">
        <v>2.12</v>
      </c>
      <c r="FA102" s="1975">
        <v>2.12</v>
      </c>
      <c r="FB102" s="1975">
        <v>2.12</v>
      </c>
      <c r="FC102" s="2017">
        <v>2.12</v>
      </c>
      <c r="FD102" s="2017">
        <v>2.12</v>
      </c>
      <c r="FE102" s="2017">
        <v>2.12</v>
      </c>
      <c r="FF102" s="2025">
        <v>2.12</v>
      </c>
      <c r="FG102" s="2025">
        <v>2.12</v>
      </c>
      <c r="FH102" s="2025">
        <v>2.12</v>
      </c>
      <c r="FI102" s="2025">
        <v>2.12</v>
      </c>
      <c r="FJ102" s="2059">
        <v>2.12</v>
      </c>
      <c r="FK102" s="2059">
        <v>2.12</v>
      </c>
      <c r="FL102" s="2059">
        <v>2.12</v>
      </c>
      <c r="FM102" s="2059">
        <v>2.12</v>
      </c>
      <c r="FN102" s="2066">
        <v>2.12</v>
      </c>
      <c r="FO102" s="2066">
        <v>2.12</v>
      </c>
      <c r="FP102" s="2066">
        <v>2.12</v>
      </c>
      <c r="FQ102" s="2090">
        <v>2.11</v>
      </c>
      <c r="FR102" s="2090">
        <v>2.11</v>
      </c>
      <c r="FS102" s="2090">
        <v>2.11</v>
      </c>
      <c r="FT102" s="2097">
        <v>2.11</v>
      </c>
      <c r="FU102" s="2097">
        <v>2.11</v>
      </c>
      <c r="FV102" s="2097">
        <v>2.11</v>
      </c>
      <c r="FW102" s="2097">
        <v>2.11</v>
      </c>
      <c r="FX102" s="2146">
        <v>2.1</v>
      </c>
      <c r="FY102" s="2146">
        <v>2.1</v>
      </c>
      <c r="FZ102" s="2146">
        <v>2.1</v>
      </c>
      <c r="GA102" s="2153">
        <v>2.1</v>
      </c>
      <c r="GB102" s="2153">
        <v>2.1</v>
      </c>
      <c r="GC102" s="2153">
        <v>2.1</v>
      </c>
      <c r="GD102" s="2153">
        <v>2.1</v>
      </c>
      <c r="GE102" s="2189">
        <v>2.1</v>
      </c>
      <c r="GF102" s="2189">
        <v>2.1</v>
      </c>
      <c r="GG102" s="2189">
        <v>2.1</v>
      </c>
      <c r="GH102" s="2196">
        <v>2.1</v>
      </c>
      <c r="GI102" s="2196">
        <v>2.1</v>
      </c>
      <c r="GJ102" s="2196">
        <v>2.1</v>
      </c>
      <c r="GK102" s="2196">
        <v>2.1</v>
      </c>
      <c r="GL102" s="2232">
        <v>2.1</v>
      </c>
      <c r="GM102" s="2232">
        <v>2.1</v>
      </c>
      <c r="GN102" s="2232">
        <v>2.1</v>
      </c>
      <c r="GO102" s="2239">
        <v>2.1</v>
      </c>
      <c r="GP102" s="2239">
        <v>2.1</v>
      </c>
      <c r="GQ102" s="2239">
        <v>2.1</v>
      </c>
      <c r="GR102" s="2239">
        <v>2.11</v>
      </c>
      <c r="GS102" s="2258">
        <v>2.11</v>
      </c>
      <c r="GT102" s="2258">
        <v>2.11</v>
      </c>
      <c r="GU102" s="2258">
        <v>2.11</v>
      </c>
      <c r="GV102" s="2258">
        <v>2.11</v>
      </c>
      <c r="GW102" s="2258">
        <v>2.1</v>
      </c>
      <c r="GX102" s="2258">
        <v>2.1</v>
      </c>
      <c r="GY102" s="299">
        <v>2.11</v>
      </c>
      <c r="GZ102" s="2278">
        <v>2.11</v>
      </c>
      <c r="HA102" s="2278">
        <v>2.11</v>
      </c>
      <c r="HB102" s="2278">
        <v>2.11</v>
      </c>
      <c r="HC102" s="2302">
        <v>2.11</v>
      </c>
      <c r="HD102" s="2302">
        <v>2.11</v>
      </c>
      <c r="HE102" s="2302">
        <v>2.11</v>
      </c>
      <c r="HF102" s="2302">
        <v>2.11</v>
      </c>
    </row>
    <row r="103" spans="1:214" x14ac:dyDescent="0.25">
      <c r="A103" s="423">
        <f t="shared" si="73"/>
        <v>102</v>
      </c>
      <c r="B103" s="77">
        <f>B.Diario!B103</f>
        <v>0</v>
      </c>
      <c r="C103" s="66"/>
      <c r="D103" s="66"/>
      <c r="E103" s="438">
        <v>0.94</v>
      </c>
      <c r="F103" s="438">
        <v>0.8</v>
      </c>
      <c r="G103" s="438">
        <v>0.91</v>
      </c>
      <c r="H103" s="438">
        <v>0.96</v>
      </c>
      <c r="I103" s="438">
        <v>0.99</v>
      </c>
      <c r="J103" s="438">
        <v>1.04</v>
      </c>
      <c r="K103" s="438">
        <v>1.06</v>
      </c>
      <c r="L103" s="443">
        <v>1.1100000000000001</v>
      </c>
      <c r="M103" s="85">
        <v>1.1599999999999999</v>
      </c>
      <c r="N103" s="466">
        <v>1.23</v>
      </c>
      <c r="O103" s="479">
        <v>1.25</v>
      </c>
      <c r="P103" s="512">
        <v>1.27</v>
      </c>
      <c r="Q103" s="85">
        <v>1.3</v>
      </c>
      <c r="R103" s="544">
        <v>1.33</v>
      </c>
      <c r="S103" s="586">
        <v>1.35</v>
      </c>
      <c r="T103" s="276">
        <v>1.35</v>
      </c>
      <c r="U103" s="598">
        <v>1.35</v>
      </c>
      <c r="V103" s="276">
        <v>1.36</v>
      </c>
      <c r="W103" s="626">
        <v>1.35</v>
      </c>
      <c r="X103" s="632">
        <v>1.36</v>
      </c>
      <c r="Y103" s="638">
        <v>1.36</v>
      </c>
      <c r="Z103" s="674">
        <v>1.39</v>
      </c>
      <c r="AA103" s="650">
        <v>1.44</v>
      </c>
      <c r="AB103" s="702">
        <v>1.49</v>
      </c>
      <c r="AC103" s="715">
        <v>1.51</v>
      </c>
      <c r="AD103" s="737">
        <v>1.54</v>
      </c>
      <c r="AE103" s="744">
        <v>1.59</v>
      </c>
      <c r="AF103" s="751">
        <v>1.65</v>
      </c>
      <c r="AG103" s="299">
        <v>1.66</v>
      </c>
      <c r="AH103" s="781">
        <v>1.66</v>
      </c>
      <c r="AI103" s="794">
        <v>1.66</v>
      </c>
      <c r="AJ103" s="299">
        <v>1.66</v>
      </c>
      <c r="AK103" s="834">
        <v>1.66</v>
      </c>
      <c r="AL103" s="834">
        <v>1.66</v>
      </c>
      <c r="AM103" s="793">
        <v>1.66</v>
      </c>
      <c r="AN103" s="299">
        <v>1.66</v>
      </c>
      <c r="AO103" s="877">
        <v>1.65</v>
      </c>
      <c r="AP103" s="877">
        <v>1.65</v>
      </c>
      <c r="AQ103" s="299">
        <v>1.7</v>
      </c>
      <c r="AR103" s="884">
        <v>1.7</v>
      </c>
      <c r="AS103" s="898">
        <v>1.7</v>
      </c>
      <c r="AT103" s="911">
        <v>1.7</v>
      </c>
      <c r="AU103" s="942">
        <v>1.68</v>
      </c>
      <c r="AV103" s="956">
        <v>1.68</v>
      </c>
      <c r="AW103" s="85">
        <v>1.68</v>
      </c>
      <c r="AX103" s="1012">
        <v>1.69</v>
      </c>
      <c r="AY103" s="1019">
        <v>1.69</v>
      </c>
      <c r="AZ103" s="1040">
        <v>1.68</v>
      </c>
      <c r="BA103" s="1054">
        <v>1.68</v>
      </c>
      <c r="BB103" s="1102">
        <v>1.68</v>
      </c>
      <c r="BC103" s="1108">
        <v>1.68</v>
      </c>
      <c r="BD103" s="1114">
        <v>1.68</v>
      </c>
      <c r="BE103" s="1149">
        <v>1.68</v>
      </c>
      <c r="BF103" s="1156">
        <v>1.68</v>
      </c>
      <c r="BG103" s="83">
        <v>1.68</v>
      </c>
      <c r="BH103" s="1171">
        <v>1.68</v>
      </c>
      <c r="BI103" s="1202">
        <v>1.67</v>
      </c>
      <c r="BJ103" s="1202">
        <v>1.67</v>
      </c>
      <c r="BK103" s="1202">
        <v>1.67</v>
      </c>
      <c r="BL103" s="1202">
        <v>1.65</v>
      </c>
      <c r="BM103" s="1202">
        <v>1.64</v>
      </c>
      <c r="BN103" s="1202">
        <v>1.65</v>
      </c>
      <c r="BO103" s="1202">
        <v>1.65</v>
      </c>
      <c r="BP103" s="1243">
        <v>1.64</v>
      </c>
      <c r="BQ103" s="1243">
        <v>1.63</v>
      </c>
      <c r="BR103" s="1243">
        <v>1.62</v>
      </c>
      <c r="BS103" s="1243">
        <v>1.62</v>
      </c>
      <c r="BT103" s="1243">
        <v>1.62</v>
      </c>
      <c r="BU103" s="1243">
        <v>1.61</v>
      </c>
      <c r="BV103" s="1243">
        <v>1.61</v>
      </c>
      <c r="BW103" s="1298">
        <v>1.61</v>
      </c>
      <c r="BX103" s="83">
        <v>1.6</v>
      </c>
      <c r="BY103" s="83">
        <v>1.6</v>
      </c>
      <c r="BZ103" s="83">
        <v>1.59</v>
      </c>
      <c r="CA103" s="83">
        <v>1.59</v>
      </c>
      <c r="CB103" s="83">
        <v>1.58</v>
      </c>
      <c r="CC103" s="1308">
        <v>1.58</v>
      </c>
      <c r="CD103" s="1378">
        <v>1.57</v>
      </c>
      <c r="CE103" s="1391">
        <v>1.58</v>
      </c>
      <c r="CF103" s="1405">
        <v>1.58</v>
      </c>
      <c r="CG103" s="1419">
        <v>1.58</v>
      </c>
      <c r="CH103" s="1433">
        <v>1.58</v>
      </c>
      <c r="CI103" s="1447">
        <v>1.57</v>
      </c>
      <c r="CJ103" s="1461">
        <v>1.56</v>
      </c>
      <c r="CK103" s="1486">
        <v>1.56</v>
      </c>
      <c r="CL103" s="1486">
        <v>1.55</v>
      </c>
      <c r="CM103" s="1486">
        <v>1.55</v>
      </c>
      <c r="CN103" s="1501">
        <v>1.54</v>
      </c>
      <c r="CO103" s="1508">
        <v>1.54</v>
      </c>
      <c r="CP103" s="1515">
        <v>1.53</v>
      </c>
      <c r="CQ103" s="1529">
        <v>1.52</v>
      </c>
      <c r="CR103" s="1565">
        <v>1.52</v>
      </c>
      <c r="CS103" s="1580">
        <v>1.52</v>
      </c>
      <c r="CT103" s="1580">
        <v>1.51</v>
      </c>
      <c r="CU103" s="1580">
        <v>1.51</v>
      </c>
      <c r="CV103" s="1615">
        <v>1.5</v>
      </c>
      <c r="CW103" s="1608">
        <v>1.5</v>
      </c>
      <c r="CX103" s="1608">
        <v>1.49</v>
      </c>
      <c r="CY103" s="1629">
        <v>1.49</v>
      </c>
      <c r="CZ103" s="1629">
        <v>1.49</v>
      </c>
      <c r="DA103" s="1629">
        <v>1.49</v>
      </c>
      <c r="DB103" s="1629">
        <v>1.48</v>
      </c>
      <c r="DC103" s="1629">
        <v>1.48</v>
      </c>
      <c r="DD103" s="1629">
        <v>1.48</v>
      </c>
      <c r="DE103" s="1658">
        <v>1.47</v>
      </c>
      <c r="DF103" s="1687">
        <v>1.47</v>
      </c>
      <c r="DG103" s="1687">
        <v>1.46</v>
      </c>
      <c r="DH103" s="1687">
        <v>1.46</v>
      </c>
      <c r="DI103" s="1694">
        <v>1.46</v>
      </c>
      <c r="DJ103" s="1694">
        <v>1.46</v>
      </c>
      <c r="DK103" s="1694">
        <v>1.46</v>
      </c>
      <c r="DL103" s="1694">
        <v>1.45</v>
      </c>
      <c r="DM103" s="299">
        <v>1.45</v>
      </c>
      <c r="DN103" s="299">
        <v>1.45</v>
      </c>
      <c r="DO103" s="299">
        <v>1.44</v>
      </c>
      <c r="DP103" s="299">
        <v>1.44</v>
      </c>
      <c r="DQ103" s="1795">
        <v>1.44</v>
      </c>
      <c r="DR103" s="1795">
        <v>1.43</v>
      </c>
      <c r="DS103" s="1795">
        <v>1.43</v>
      </c>
      <c r="DT103" s="1795">
        <v>1.43</v>
      </c>
      <c r="DU103" s="1795">
        <v>1.43</v>
      </c>
      <c r="DV103" s="1795">
        <v>1.43</v>
      </c>
      <c r="DW103" s="1802">
        <v>1.42</v>
      </c>
      <c r="DX103" s="1802">
        <v>1.42</v>
      </c>
      <c r="DY103" s="1802">
        <v>1.42</v>
      </c>
      <c r="DZ103" s="1802">
        <v>1.41</v>
      </c>
      <c r="EA103" s="83">
        <v>1.41</v>
      </c>
      <c r="EB103" s="83">
        <v>1.41</v>
      </c>
      <c r="EC103" s="83">
        <v>1.4</v>
      </c>
      <c r="ED103" s="83">
        <v>1.4</v>
      </c>
      <c r="EE103" s="83">
        <v>1.4</v>
      </c>
      <c r="EF103" s="83">
        <v>1.39</v>
      </c>
      <c r="EG103" s="1823">
        <v>1.39</v>
      </c>
      <c r="EH103" s="1891">
        <v>1.39</v>
      </c>
      <c r="EI103" s="1891">
        <v>1.39</v>
      </c>
      <c r="EJ103" s="1891">
        <v>1.39</v>
      </c>
      <c r="EK103" s="1898">
        <v>1.39</v>
      </c>
      <c r="EL103" s="1898">
        <v>1.39</v>
      </c>
      <c r="EM103" s="1898">
        <v>1.39</v>
      </c>
      <c r="EN103" s="1898">
        <v>1.39</v>
      </c>
      <c r="EO103" s="1938">
        <v>1.38</v>
      </c>
      <c r="EP103" s="1945">
        <v>1.38</v>
      </c>
      <c r="EQ103" s="1945">
        <v>1.38</v>
      </c>
      <c r="ER103" s="83">
        <v>1.38</v>
      </c>
      <c r="ES103" s="83">
        <v>1.38</v>
      </c>
      <c r="ET103" s="83">
        <v>1.38</v>
      </c>
      <c r="EU103" s="83">
        <v>1.38</v>
      </c>
      <c r="EV103" s="1968">
        <v>1.38</v>
      </c>
      <c r="EW103" s="1968">
        <v>1.38</v>
      </c>
      <c r="EX103" s="1968">
        <v>1.38</v>
      </c>
      <c r="EY103" s="1975">
        <v>1.37</v>
      </c>
      <c r="EZ103" s="1975">
        <v>1.37</v>
      </c>
      <c r="FA103" s="1975">
        <v>1.37</v>
      </c>
      <c r="FB103" s="1975">
        <v>1.37</v>
      </c>
      <c r="FC103" s="2017">
        <v>1.37</v>
      </c>
      <c r="FD103" s="2017">
        <v>1.36</v>
      </c>
      <c r="FE103" s="2017">
        <v>1.36</v>
      </c>
      <c r="FF103" s="2025">
        <v>1.36</v>
      </c>
      <c r="FG103" s="2025">
        <v>1.36</v>
      </c>
      <c r="FH103" s="2025">
        <v>1.36</v>
      </c>
      <c r="FI103" s="2025">
        <v>1.36</v>
      </c>
      <c r="FJ103" s="2059">
        <v>1.36</v>
      </c>
      <c r="FK103" s="2059">
        <v>1.36</v>
      </c>
      <c r="FL103" s="2059">
        <v>1.36</v>
      </c>
      <c r="FM103" s="2059">
        <v>1.36</v>
      </c>
      <c r="FN103" s="2066">
        <v>1.36</v>
      </c>
      <c r="FO103" s="2066">
        <v>1.36</v>
      </c>
      <c r="FP103" s="2066">
        <v>1.36</v>
      </c>
      <c r="FQ103" s="2090">
        <v>1.36</v>
      </c>
      <c r="FR103" s="2090">
        <v>1.36</v>
      </c>
      <c r="FS103" s="2090">
        <v>1.36</v>
      </c>
      <c r="FT103" s="2097">
        <v>1.35</v>
      </c>
      <c r="FU103" s="2097">
        <v>1.35</v>
      </c>
      <c r="FV103" s="2097">
        <v>1.35</v>
      </c>
      <c r="FW103" s="2097">
        <v>1.35</v>
      </c>
      <c r="FX103" s="2146">
        <v>1.35</v>
      </c>
      <c r="FY103" s="2146">
        <v>1.35</v>
      </c>
      <c r="FZ103" s="2146">
        <v>1.35</v>
      </c>
      <c r="GA103" s="2153">
        <v>1.34</v>
      </c>
      <c r="GB103" s="2153">
        <v>1.34</v>
      </c>
      <c r="GC103" s="2153">
        <v>1.34</v>
      </c>
      <c r="GD103" s="2153">
        <v>1.34</v>
      </c>
      <c r="GE103" s="2189">
        <v>1.34</v>
      </c>
      <c r="GF103" s="2189">
        <v>1.34</v>
      </c>
      <c r="GG103" s="2189">
        <v>1.34</v>
      </c>
      <c r="GH103" s="2196">
        <v>1.34</v>
      </c>
      <c r="GI103" s="2196">
        <v>1.34</v>
      </c>
      <c r="GJ103" s="2196">
        <v>1.34</v>
      </c>
      <c r="GK103" s="2196">
        <v>1.34</v>
      </c>
      <c r="GL103" s="2232">
        <v>1.34</v>
      </c>
      <c r="GM103" s="2232">
        <v>1.34</v>
      </c>
      <c r="GN103" s="2232">
        <v>1.34</v>
      </c>
      <c r="GO103" s="2239">
        <v>1.34</v>
      </c>
      <c r="GP103" s="2239">
        <v>1.34</v>
      </c>
      <c r="GQ103" s="2239">
        <v>1.34</v>
      </c>
      <c r="GR103" s="2239">
        <v>1.34</v>
      </c>
      <c r="GS103" s="2258">
        <v>1.34</v>
      </c>
      <c r="GT103" s="2258">
        <v>1.34</v>
      </c>
      <c r="GU103" s="2258">
        <v>1.34</v>
      </c>
      <c r="GV103" s="2258">
        <v>1.34</v>
      </c>
      <c r="GW103" s="2258">
        <v>1.34</v>
      </c>
      <c r="GX103" s="2258">
        <v>1.34</v>
      </c>
      <c r="GY103" s="299">
        <v>1.34</v>
      </c>
      <c r="GZ103" s="2278">
        <v>1.34</v>
      </c>
      <c r="HA103" s="2278">
        <v>1.35</v>
      </c>
      <c r="HB103" s="2278">
        <v>1.35</v>
      </c>
      <c r="HC103" s="2302">
        <v>1.35</v>
      </c>
      <c r="HD103" s="2302">
        <v>1.35</v>
      </c>
      <c r="HE103" s="2302">
        <v>1.35</v>
      </c>
      <c r="HF103" s="2302">
        <v>1.35</v>
      </c>
    </row>
    <row r="104" spans="1:214" x14ac:dyDescent="0.25">
      <c r="A104" s="423">
        <f t="shared" si="73"/>
        <v>103</v>
      </c>
      <c r="B104" s="77">
        <f>B.Diario!B104</f>
        <v>0</v>
      </c>
      <c r="C104" s="66"/>
      <c r="D104" s="66"/>
      <c r="E104" s="438">
        <v>58.61</v>
      </c>
      <c r="F104" s="438">
        <v>57.43</v>
      </c>
      <c r="G104" s="438">
        <v>60.28</v>
      </c>
      <c r="H104" s="438">
        <v>58.84</v>
      </c>
      <c r="I104" s="438">
        <v>59.2</v>
      </c>
      <c r="J104" s="438">
        <v>59.49</v>
      </c>
      <c r="K104" s="438">
        <v>59.54</v>
      </c>
      <c r="L104" s="443">
        <v>60.29</v>
      </c>
      <c r="M104" s="85">
        <v>60.95</v>
      </c>
      <c r="N104" s="466">
        <v>61.74</v>
      </c>
      <c r="O104" s="479">
        <v>61.99</v>
      </c>
      <c r="P104" s="512">
        <v>62.32</v>
      </c>
      <c r="Q104" s="85">
        <v>62.68</v>
      </c>
      <c r="R104" s="544">
        <v>63.11</v>
      </c>
      <c r="S104" s="586">
        <v>63.36</v>
      </c>
      <c r="T104" s="276">
        <v>63.36</v>
      </c>
      <c r="U104" s="598">
        <v>63.36</v>
      </c>
      <c r="V104" s="276">
        <v>63.45</v>
      </c>
      <c r="W104" s="626">
        <v>63.43</v>
      </c>
      <c r="X104" s="632">
        <v>63.66</v>
      </c>
      <c r="Y104" s="638">
        <v>63.77</v>
      </c>
      <c r="Z104" s="674">
        <v>64.22</v>
      </c>
      <c r="AA104" s="650">
        <v>64.58</v>
      </c>
      <c r="AB104" s="702">
        <v>64.959999999999994</v>
      </c>
      <c r="AC104" s="715">
        <v>65.27</v>
      </c>
      <c r="AD104" s="737">
        <v>65.64</v>
      </c>
      <c r="AE104" s="744">
        <v>65.98</v>
      </c>
      <c r="AF104" s="751">
        <v>66.36</v>
      </c>
      <c r="AG104" s="299">
        <v>66.5</v>
      </c>
      <c r="AH104" s="781">
        <v>66.5</v>
      </c>
      <c r="AI104" s="794">
        <v>66.5</v>
      </c>
      <c r="AJ104" s="299">
        <v>66.5</v>
      </c>
      <c r="AK104" s="834">
        <v>66.5</v>
      </c>
      <c r="AL104" s="834">
        <v>66.5</v>
      </c>
      <c r="AM104" s="793">
        <v>66.5</v>
      </c>
      <c r="AN104" s="299">
        <v>66.510000000000005</v>
      </c>
      <c r="AO104" s="877">
        <v>66.430000000000007</v>
      </c>
      <c r="AP104" s="877">
        <v>66.400000000000006</v>
      </c>
      <c r="AQ104" s="299">
        <v>66.73</v>
      </c>
      <c r="AR104" s="884">
        <v>66.86</v>
      </c>
      <c r="AS104" s="898">
        <v>66.86</v>
      </c>
      <c r="AT104" s="911">
        <v>66.83</v>
      </c>
      <c r="AU104" s="942">
        <v>66.650000000000006</v>
      </c>
      <c r="AV104" s="956">
        <v>66.680000000000007</v>
      </c>
      <c r="AW104" s="85">
        <v>66.78</v>
      </c>
      <c r="AX104" s="1012">
        <v>66.81</v>
      </c>
      <c r="AY104" s="1019">
        <v>66.8</v>
      </c>
      <c r="AZ104" s="1040">
        <v>66.73</v>
      </c>
      <c r="BA104" s="1054">
        <v>66.73</v>
      </c>
      <c r="BB104" s="1102">
        <v>66.75</v>
      </c>
      <c r="BC104" s="1108">
        <v>66.75</v>
      </c>
      <c r="BD104" s="1114">
        <v>66.75</v>
      </c>
      <c r="BE104" s="1149">
        <v>66.75</v>
      </c>
      <c r="BF104" s="1156">
        <v>66.75</v>
      </c>
      <c r="BG104" s="83">
        <v>66.75</v>
      </c>
      <c r="BH104" s="1171">
        <v>66.7</v>
      </c>
      <c r="BI104" s="1202">
        <v>66.63</v>
      </c>
      <c r="BJ104" s="1202">
        <v>66.62</v>
      </c>
      <c r="BK104" s="1202">
        <v>66.540000000000006</v>
      </c>
      <c r="BL104" s="1202">
        <v>66.39</v>
      </c>
      <c r="BM104" s="1202">
        <v>66.42</v>
      </c>
      <c r="BN104" s="1202">
        <v>66.56</v>
      </c>
      <c r="BO104" s="1202">
        <v>66.61</v>
      </c>
      <c r="BP104" s="1243">
        <v>66.59</v>
      </c>
      <c r="BQ104" s="1243">
        <v>66.53</v>
      </c>
      <c r="BR104" s="1243">
        <v>66.45</v>
      </c>
      <c r="BS104" s="1243">
        <v>66.56</v>
      </c>
      <c r="BT104" s="1243">
        <v>66.52</v>
      </c>
      <c r="BU104" s="1243">
        <v>66.48</v>
      </c>
      <c r="BV104" s="1243">
        <v>66.44</v>
      </c>
      <c r="BW104" s="1298">
        <v>66.489999999999995</v>
      </c>
      <c r="BX104" s="83">
        <v>66.45</v>
      </c>
      <c r="BY104" s="83">
        <v>66.38</v>
      </c>
      <c r="BZ104" s="83">
        <v>66.34</v>
      </c>
      <c r="CA104" s="83">
        <v>66.319999999999993</v>
      </c>
      <c r="CB104" s="83">
        <v>66.37</v>
      </c>
      <c r="CC104" s="1308">
        <v>66.39</v>
      </c>
      <c r="CD104" s="1378">
        <v>66.400000000000006</v>
      </c>
      <c r="CE104" s="1391">
        <v>66.42</v>
      </c>
      <c r="CF104" s="1405">
        <v>66.42</v>
      </c>
      <c r="CG104" s="1419">
        <v>66.48</v>
      </c>
      <c r="CH104" s="1433">
        <v>66.47</v>
      </c>
      <c r="CI104" s="1447">
        <v>66.400000000000006</v>
      </c>
      <c r="CJ104" s="1461">
        <v>66.38</v>
      </c>
      <c r="CK104" s="1486">
        <v>66.28</v>
      </c>
      <c r="CL104" s="1486">
        <v>66.22</v>
      </c>
      <c r="CM104" s="1486">
        <v>66.14</v>
      </c>
      <c r="CN104" s="1501">
        <v>66.040000000000006</v>
      </c>
      <c r="CO104" s="1508">
        <v>65.989999999999995</v>
      </c>
      <c r="CP104" s="1515">
        <v>65.95</v>
      </c>
      <c r="CQ104" s="1529">
        <v>65.87</v>
      </c>
      <c r="CR104" s="1565">
        <v>65.81</v>
      </c>
      <c r="CS104" s="1580">
        <v>65.8</v>
      </c>
      <c r="CT104" s="1580">
        <v>65.78</v>
      </c>
      <c r="CU104" s="1580">
        <v>65.709999999999994</v>
      </c>
      <c r="CV104" s="1615">
        <v>65.64</v>
      </c>
      <c r="CW104" s="1608">
        <v>65.58</v>
      </c>
      <c r="CX104" s="1608">
        <v>65.44</v>
      </c>
      <c r="CY104" s="1629">
        <v>65.39</v>
      </c>
      <c r="CZ104" s="1629">
        <v>65.349999999999994</v>
      </c>
      <c r="DA104" s="1629">
        <v>65.319999999999993</v>
      </c>
      <c r="DB104" s="1629">
        <v>65.319999999999993</v>
      </c>
      <c r="DC104" s="1629">
        <v>65.31</v>
      </c>
      <c r="DD104" s="1629">
        <v>65.260000000000005</v>
      </c>
      <c r="DE104" s="1658">
        <v>65.19</v>
      </c>
      <c r="DF104" s="1687">
        <v>65.14</v>
      </c>
      <c r="DG104" s="1687">
        <v>65.11</v>
      </c>
      <c r="DH104" s="1687">
        <v>65.099999999999994</v>
      </c>
      <c r="DI104" s="1694">
        <v>65.11</v>
      </c>
      <c r="DJ104" s="1694">
        <v>65.11</v>
      </c>
      <c r="DK104" s="1694">
        <v>65.099999999999994</v>
      </c>
      <c r="DL104" s="1694">
        <v>65.08</v>
      </c>
      <c r="DM104" s="299">
        <v>65.05</v>
      </c>
      <c r="DN104" s="299">
        <v>64.91</v>
      </c>
      <c r="DO104" s="299">
        <v>64.83</v>
      </c>
      <c r="DP104" s="299">
        <v>64.790000000000006</v>
      </c>
      <c r="DQ104" s="1795">
        <v>64.760000000000005</v>
      </c>
      <c r="DR104" s="1795">
        <v>64.75</v>
      </c>
      <c r="DS104" s="1795">
        <v>64.75</v>
      </c>
      <c r="DT104" s="1795">
        <v>64.739999999999995</v>
      </c>
      <c r="DU104" s="1795">
        <v>64.739999999999995</v>
      </c>
      <c r="DV104" s="1795">
        <v>64.69</v>
      </c>
      <c r="DW104" s="1802">
        <v>64.650000000000006</v>
      </c>
      <c r="DX104" s="1802">
        <v>64.64</v>
      </c>
      <c r="DY104" s="1802">
        <v>64.62</v>
      </c>
      <c r="DZ104" s="1802">
        <v>64.61</v>
      </c>
      <c r="EA104" s="83">
        <v>64.59</v>
      </c>
      <c r="EB104" s="83">
        <v>64.55</v>
      </c>
      <c r="EC104" s="83">
        <v>64.52</v>
      </c>
      <c r="ED104" s="83">
        <v>64.5</v>
      </c>
      <c r="EE104" s="83">
        <v>64.45</v>
      </c>
      <c r="EF104" s="83">
        <v>64.38</v>
      </c>
      <c r="EG104" s="1823">
        <v>64.38</v>
      </c>
      <c r="EH104" s="1891">
        <v>64.36</v>
      </c>
      <c r="EI104" s="1891">
        <v>64.290000000000006</v>
      </c>
      <c r="EJ104" s="1891">
        <v>64.23</v>
      </c>
      <c r="EK104" s="1898">
        <v>64.19</v>
      </c>
      <c r="EL104" s="1898">
        <v>64.150000000000006</v>
      </c>
      <c r="EM104" s="1898">
        <v>64.09</v>
      </c>
      <c r="EN104" s="1898">
        <v>64.03</v>
      </c>
      <c r="EO104" s="1938">
        <v>63.99</v>
      </c>
      <c r="EP104" s="1945">
        <v>63.99</v>
      </c>
      <c r="EQ104" s="1945">
        <v>63.99</v>
      </c>
      <c r="ER104" s="83">
        <v>63.98</v>
      </c>
      <c r="ES104" s="83">
        <v>63.95</v>
      </c>
      <c r="ET104" s="83">
        <v>63.93</v>
      </c>
      <c r="EU104" s="83">
        <v>63.93</v>
      </c>
      <c r="EV104" s="1968">
        <v>63.93</v>
      </c>
      <c r="EW104" s="1968">
        <v>63.93</v>
      </c>
      <c r="EX104" s="1968">
        <v>63.92</v>
      </c>
      <c r="EY104" s="1975">
        <v>63.9</v>
      </c>
      <c r="EZ104" s="1975">
        <v>63.86</v>
      </c>
      <c r="FA104" s="1975">
        <v>63.84</v>
      </c>
      <c r="FB104" s="1975">
        <v>63.81</v>
      </c>
      <c r="FC104" s="2017">
        <v>63.78</v>
      </c>
      <c r="FD104" s="2017">
        <v>63.75</v>
      </c>
      <c r="FE104" s="2017">
        <v>63.74</v>
      </c>
      <c r="FF104" s="2025">
        <v>63.72</v>
      </c>
      <c r="FG104" s="2025">
        <v>63.7</v>
      </c>
      <c r="FH104" s="2025">
        <v>63.69</v>
      </c>
      <c r="FI104" s="2025">
        <v>63.71</v>
      </c>
      <c r="FJ104" s="2059">
        <v>63.7</v>
      </c>
      <c r="FK104" s="2059">
        <v>63.71</v>
      </c>
      <c r="FL104" s="2059">
        <v>63.7</v>
      </c>
      <c r="FM104" s="2059">
        <v>63.7</v>
      </c>
      <c r="FN104" s="2066">
        <v>63.66</v>
      </c>
      <c r="FO104" s="2066">
        <v>63.65</v>
      </c>
      <c r="FP104" s="2066">
        <v>63.62</v>
      </c>
      <c r="FQ104" s="2090">
        <v>63.58</v>
      </c>
      <c r="FR104" s="2090">
        <v>63.57</v>
      </c>
      <c r="FS104" s="2090">
        <v>63.56</v>
      </c>
      <c r="FT104" s="2097">
        <v>63.54</v>
      </c>
      <c r="FU104" s="2097">
        <v>63.55</v>
      </c>
      <c r="FV104" s="2097">
        <v>63.53</v>
      </c>
      <c r="FW104" s="2097">
        <v>63.52</v>
      </c>
      <c r="FX104" s="2146">
        <v>63.48</v>
      </c>
      <c r="FY104" s="2146">
        <v>63.47</v>
      </c>
      <c r="FZ104" s="2146">
        <v>63.44</v>
      </c>
      <c r="GA104" s="2153">
        <v>63.44</v>
      </c>
      <c r="GB104" s="2153">
        <v>63.41</v>
      </c>
      <c r="GC104" s="2153">
        <v>63.38</v>
      </c>
      <c r="GD104" s="2153">
        <v>63.36</v>
      </c>
      <c r="GE104" s="2189">
        <v>63.34</v>
      </c>
      <c r="GF104" s="2189">
        <v>63.3</v>
      </c>
      <c r="GG104" s="2189">
        <v>63.29</v>
      </c>
      <c r="GH104" s="2196">
        <v>63.3</v>
      </c>
      <c r="GI104" s="2196">
        <v>63.29</v>
      </c>
      <c r="GJ104" s="2196">
        <v>63.28</v>
      </c>
      <c r="GK104" s="2196">
        <v>63.29</v>
      </c>
      <c r="GL104" s="2232">
        <v>63.28</v>
      </c>
      <c r="GM104" s="2232">
        <v>63.26</v>
      </c>
      <c r="GN104" s="2232">
        <v>63.25</v>
      </c>
      <c r="GO104" s="2239">
        <v>63.22</v>
      </c>
      <c r="GP104" s="2239">
        <v>63.19</v>
      </c>
      <c r="GQ104" s="2239">
        <v>63.19</v>
      </c>
      <c r="GR104" s="2239">
        <v>63.18</v>
      </c>
      <c r="GS104" s="2258">
        <v>63.19</v>
      </c>
      <c r="GT104" s="2258">
        <v>63.18</v>
      </c>
      <c r="GU104" s="2258">
        <v>63.16</v>
      </c>
      <c r="GV104" s="2258">
        <v>63.16</v>
      </c>
      <c r="GW104" s="2258">
        <v>63.15</v>
      </c>
      <c r="GX104" s="2258">
        <v>63.17</v>
      </c>
      <c r="GY104" s="299">
        <v>63.18</v>
      </c>
      <c r="GZ104" s="2278">
        <v>63.19</v>
      </c>
      <c r="HA104" s="2278">
        <v>63.23</v>
      </c>
      <c r="HB104" s="2278">
        <v>63.23</v>
      </c>
      <c r="HC104" s="2302">
        <v>63.23</v>
      </c>
      <c r="HD104" s="2302">
        <v>63.23</v>
      </c>
      <c r="HE104" s="2302">
        <v>63.23</v>
      </c>
      <c r="HF104" s="2302">
        <v>63.23</v>
      </c>
    </row>
    <row r="105" spans="1:214" x14ac:dyDescent="0.25">
      <c r="A105" s="423">
        <f t="shared" si="73"/>
        <v>104</v>
      </c>
      <c r="B105" s="77">
        <f>B.Diario!B105</f>
        <v>0</v>
      </c>
      <c r="C105" s="71"/>
      <c r="D105" s="71"/>
      <c r="E105" s="438">
        <v>135.69</v>
      </c>
      <c r="F105" s="438">
        <v>137.24</v>
      </c>
      <c r="G105" s="438">
        <v>133.43</v>
      </c>
      <c r="H105" s="438">
        <v>131.36000000000001</v>
      </c>
      <c r="I105" s="438">
        <v>129.63</v>
      </c>
      <c r="J105" s="438">
        <v>125.55</v>
      </c>
      <c r="K105" s="438">
        <v>125.68</v>
      </c>
      <c r="L105" s="443">
        <v>124.65</v>
      </c>
      <c r="M105" s="85">
        <v>124.57</v>
      </c>
      <c r="N105" s="466">
        <v>122.72</v>
      </c>
      <c r="O105" s="479">
        <v>122.45</v>
      </c>
      <c r="P105" s="512">
        <v>122.26</v>
      </c>
      <c r="Q105" s="85">
        <v>122.56</v>
      </c>
      <c r="R105" s="544">
        <v>122.58</v>
      </c>
      <c r="S105" s="586">
        <v>122.38</v>
      </c>
      <c r="T105" s="276">
        <v>122.28</v>
      </c>
      <c r="U105" s="598">
        <v>122.18</v>
      </c>
      <c r="V105" s="276">
        <v>122.9</v>
      </c>
      <c r="W105" s="626">
        <v>124.32</v>
      </c>
      <c r="X105" s="632">
        <v>124.11</v>
      </c>
      <c r="Y105" s="638">
        <v>124.83</v>
      </c>
      <c r="Z105" s="674">
        <v>124.68</v>
      </c>
      <c r="AA105" s="650">
        <v>124.18</v>
      </c>
      <c r="AB105" s="702">
        <v>124</v>
      </c>
      <c r="AC105" s="715">
        <v>123.52</v>
      </c>
      <c r="AD105" s="737">
        <v>123.95</v>
      </c>
      <c r="AE105" s="744">
        <v>123.9</v>
      </c>
      <c r="AF105" s="751">
        <v>123.66</v>
      </c>
      <c r="AG105" s="299">
        <v>123.5</v>
      </c>
      <c r="AH105" s="781">
        <v>123.21</v>
      </c>
      <c r="AI105" s="794">
        <v>123.01</v>
      </c>
      <c r="AJ105" s="299">
        <v>123.64</v>
      </c>
      <c r="AK105" s="834">
        <v>124.25</v>
      </c>
      <c r="AL105" s="834">
        <v>124.75</v>
      </c>
      <c r="AM105" s="793">
        <v>125.04</v>
      </c>
      <c r="AN105" s="299">
        <v>126.17</v>
      </c>
      <c r="AO105" s="877">
        <v>125.93</v>
      </c>
      <c r="AP105" s="877">
        <v>125.93</v>
      </c>
      <c r="AQ105" s="299">
        <v>126.04</v>
      </c>
      <c r="AR105" s="884">
        <v>125.53</v>
      </c>
      <c r="AS105" s="898">
        <v>125.53</v>
      </c>
      <c r="AT105" s="911">
        <v>125.56</v>
      </c>
      <c r="AU105" s="942">
        <v>125.93</v>
      </c>
      <c r="AV105" s="956">
        <v>125.33</v>
      </c>
      <c r="AW105" s="85">
        <v>124.89</v>
      </c>
      <c r="AX105" s="1012">
        <v>124.92</v>
      </c>
      <c r="AY105" s="1019">
        <v>124.9</v>
      </c>
      <c r="AZ105" s="1040">
        <v>124.98</v>
      </c>
      <c r="BA105" s="1054">
        <v>124.98</v>
      </c>
      <c r="BB105" s="1102">
        <v>124.87</v>
      </c>
      <c r="BC105" s="1108">
        <v>124.77</v>
      </c>
      <c r="BD105" s="1114">
        <v>124.67</v>
      </c>
      <c r="BE105" s="1149">
        <v>124.57</v>
      </c>
      <c r="BF105" s="1156">
        <v>124.47</v>
      </c>
      <c r="BG105" s="83">
        <v>124.36</v>
      </c>
      <c r="BH105" s="1171">
        <v>124.49</v>
      </c>
      <c r="BI105" s="1202">
        <v>125.12</v>
      </c>
      <c r="BJ105" s="1202">
        <v>125.84</v>
      </c>
      <c r="BK105" s="1202">
        <v>126.07</v>
      </c>
      <c r="BL105" s="1202">
        <v>126.39</v>
      </c>
      <c r="BM105" s="1202">
        <v>126.27</v>
      </c>
      <c r="BN105" s="1202">
        <v>125.95</v>
      </c>
      <c r="BO105" s="1202">
        <v>125.76</v>
      </c>
      <c r="BP105" s="1243">
        <v>125.84</v>
      </c>
      <c r="BQ105" s="1243">
        <v>125.59</v>
      </c>
      <c r="BR105" s="1243">
        <v>125.63</v>
      </c>
      <c r="BS105" s="1243">
        <v>125.64</v>
      </c>
      <c r="BT105" s="1243">
        <v>125.86</v>
      </c>
      <c r="BU105" s="1243">
        <v>125.86</v>
      </c>
      <c r="BV105" s="1243">
        <v>125.83</v>
      </c>
      <c r="BW105" s="1298">
        <v>126</v>
      </c>
      <c r="BX105" s="83">
        <v>125.89</v>
      </c>
      <c r="BY105" s="83">
        <v>125.91</v>
      </c>
      <c r="BZ105" s="83">
        <v>125.99</v>
      </c>
      <c r="CA105" s="83">
        <v>125.74</v>
      </c>
      <c r="CB105" s="83">
        <v>125.43</v>
      </c>
      <c r="CC105" s="1308">
        <v>125.23</v>
      </c>
      <c r="CD105" s="1378">
        <v>125.17</v>
      </c>
      <c r="CE105" s="1391">
        <v>125.21</v>
      </c>
      <c r="CF105" s="1405">
        <v>124.96</v>
      </c>
      <c r="CG105" s="1419">
        <v>124.83</v>
      </c>
      <c r="CH105" s="1433">
        <v>124.99</v>
      </c>
      <c r="CI105" s="1447">
        <v>124.99</v>
      </c>
      <c r="CJ105" s="1461">
        <v>125.01</v>
      </c>
      <c r="CK105" s="1486">
        <v>124.85</v>
      </c>
      <c r="CL105" s="1486">
        <v>124.97</v>
      </c>
      <c r="CM105" s="1486">
        <v>124.98</v>
      </c>
      <c r="CN105" s="1501">
        <v>124.96</v>
      </c>
      <c r="CO105" s="1508">
        <v>125.08</v>
      </c>
      <c r="CP105" s="1515">
        <v>125.16</v>
      </c>
      <c r="CQ105" s="1529">
        <v>125.35</v>
      </c>
      <c r="CR105" s="1565">
        <v>125.43</v>
      </c>
      <c r="CS105" s="1580">
        <v>125.6</v>
      </c>
      <c r="CT105" s="1580">
        <v>125.74</v>
      </c>
      <c r="CU105" s="1580">
        <v>125.8</v>
      </c>
      <c r="CV105" s="1615">
        <v>125.8</v>
      </c>
      <c r="CW105" s="1608">
        <v>125.82</v>
      </c>
      <c r="CX105" s="1608">
        <v>125.8</v>
      </c>
      <c r="CY105" s="1629">
        <v>125.8</v>
      </c>
      <c r="CZ105" s="1629">
        <v>125.69</v>
      </c>
      <c r="DA105" s="1629">
        <v>125.61</v>
      </c>
      <c r="DB105" s="1629">
        <v>125.42</v>
      </c>
      <c r="DC105" s="1629">
        <v>125.26</v>
      </c>
      <c r="DD105" s="1629">
        <v>125.17</v>
      </c>
      <c r="DE105" s="1658">
        <v>125.06</v>
      </c>
      <c r="DF105" s="1687">
        <v>125.04</v>
      </c>
      <c r="DG105" s="1687">
        <v>125.02</v>
      </c>
      <c r="DH105" s="1687">
        <v>125.08</v>
      </c>
      <c r="DI105" s="1694">
        <v>124.98</v>
      </c>
      <c r="DJ105" s="1694">
        <v>124.96</v>
      </c>
      <c r="DK105" s="1694">
        <v>124.85</v>
      </c>
      <c r="DL105" s="1694">
        <v>124.83</v>
      </c>
      <c r="DM105" s="299">
        <v>124.83</v>
      </c>
      <c r="DN105" s="299">
        <v>124.72</v>
      </c>
      <c r="DO105" s="299">
        <v>124.7</v>
      </c>
      <c r="DP105" s="299">
        <v>124.68</v>
      </c>
      <c r="DQ105" s="1795">
        <v>124.73</v>
      </c>
      <c r="DR105" s="1795">
        <v>124.73</v>
      </c>
      <c r="DS105" s="1795">
        <v>124.65</v>
      </c>
      <c r="DT105" s="1795">
        <v>124.81</v>
      </c>
      <c r="DU105" s="1795">
        <v>124.5</v>
      </c>
      <c r="DV105" s="1795">
        <v>124.5</v>
      </c>
      <c r="DW105" s="1802">
        <v>124.58</v>
      </c>
      <c r="DX105" s="1802">
        <v>124.55</v>
      </c>
      <c r="DY105" s="1802">
        <v>124.53</v>
      </c>
      <c r="DZ105" s="1802">
        <v>124.51</v>
      </c>
      <c r="EA105" s="83">
        <v>124.51</v>
      </c>
      <c r="EB105" s="83">
        <v>124.59</v>
      </c>
      <c r="EC105" s="83">
        <v>124.57</v>
      </c>
      <c r="ED105" s="83">
        <v>124.57</v>
      </c>
      <c r="EE105" s="83">
        <v>124.3</v>
      </c>
      <c r="EF105" s="83">
        <v>124.4</v>
      </c>
      <c r="EG105" s="1823">
        <v>124.5</v>
      </c>
      <c r="EH105" s="1891">
        <v>124.5</v>
      </c>
      <c r="EI105" s="1891">
        <v>124.4</v>
      </c>
      <c r="EJ105" s="1891">
        <v>124.4</v>
      </c>
      <c r="EK105" s="1898">
        <v>124.37</v>
      </c>
      <c r="EL105" s="1898">
        <v>124.37</v>
      </c>
      <c r="EM105" s="1898">
        <v>124.35</v>
      </c>
      <c r="EN105" s="1898">
        <v>124.53</v>
      </c>
      <c r="EO105" s="1938">
        <v>124.61</v>
      </c>
      <c r="EP105" s="1945">
        <v>124.61</v>
      </c>
      <c r="EQ105" s="1945">
        <v>124.61</v>
      </c>
      <c r="ER105" s="83">
        <v>124.63</v>
      </c>
      <c r="ES105" s="83">
        <v>124.71</v>
      </c>
      <c r="ET105" s="83">
        <v>124.82</v>
      </c>
      <c r="EU105" s="83">
        <v>124.92</v>
      </c>
      <c r="EV105" s="1968">
        <v>124.92</v>
      </c>
      <c r="EW105" s="1968">
        <v>125.02</v>
      </c>
      <c r="EX105" s="1968">
        <v>125.12</v>
      </c>
      <c r="EY105" s="1975">
        <v>125.14</v>
      </c>
      <c r="EZ105" s="1975">
        <v>125.22</v>
      </c>
      <c r="FA105" s="1975">
        <v>125.14</v>
      </c>
      <c r="FB105" s="1975">
        <v>125.22</v>
      </c>
      <c r="FC105" s="2017">
        <v>125.3</v>
      </c>
      <c r="FD105" s="2017">
        <v>125.38</v>
      </c>
      <c r="FE105" s="2017">
        <v>125.29</v>
      </c>
      <c r="FF105" s="2025">
        <v>125.35</v>
      </c>
      <c r="FG105" s="2025">
        <v>125.35</v>
      </c>
      <c r="FH105" s="2025">
        <v>125.35</v>
      </c>
      <c r="FI105" s="2025">
        <v>125.24</v>
      </c>
      <c r="FJ105" s="2059">
        <v>125.24</v>
      </c>
      <c r="FK105" s="2059">
        <v>125.16</v>
      </c>
      <c r="FL105" s="2059">
        <v>125.18</v>
      </c>
      <c r="FM105" s="2059">
        <v>124.99</v>
      </c>
      <c r="FN105" s="2066">
        <v>125.01</v>
      </c>
      <c r="FO105" s="2066">
        <v>125.09</v>
      </c>
      <c r="FP105" s="2066">
        <v>125.09</v>
      </c>
      <c r="FQ105" s="2090">
        <v>125.08</v>
      </c>
      <c r="FR105" s="2090">
        <v>125.14</v>
      </c>
      <c r="FS105" s="2090">
        <v>125.22</v>
      </c>
      <c r="FT105" s="2097">
        <v>125.3</v>
      </c>
      <c r="FU105" s="2097">
        <v>125.2</v>
      </c>
      <c r="FV105" s="2097">
        <v>125.28</v>
      </c>
      <c r="FW105" s="2097">
        <v>125.36</v>
      </c>
      <c r="FX105" s="2146">
        <v>125.28</v>
      </c>
      <c r="FY105" s="2146">
        <v>125.38</v>
      </c>
      <c r="FZ105" s="2146">
        <v>125.48</v>
      </c>
      <c r="GA105" s="2153">
        <v>125.38</v>
      </c>
      <c r="GB105" s="2153">
        <v>125.46</v>
      </c>
      <c r="GC105" s="2153">
        <v>125.37</v>
      </c>
      <c r="GD105" s="2153">
        <v>125.46</v>
      </c>
      <c r="GE105" s="2189">
        <v>125.35</v>
      </c>
      <c r="GF105" s="2189">
        <v>125.32</v>
      </c>
      <c r="GG105" s="2189">
        <v>125.28</v>
      </c>
      <c r="GH105" s="2196">
        <v>125.3</v>
      </c>
      <c r="GI105" s="2196">
        <v>125.4</v>
      </c>
      <c r="GJ105" s="2196">
        <v>125.38</v>
      </c>
      <c r="GK105" s="2196">
        <v>125.35</v>
      </c>
      <c r="GL105" s="2232">
        <v>125.41</v>
      </c>
      <c r="GM105" s="2232">
        <v>125.31</v>
      </c>
      <c r="GN105" s="2232">
        <v>125.47</v>
      </c>
      <c r="GO105" s="2239">
        <v>125.57</v>
      </c>
      <c r="GP105" s="2239">
        <v>125.57</v>
      </c>
      <c r="GQ105" s="2239">
        <v>125.65</v>
      </c>
      <c r="GR105" s="2239">
        <v>125.52</v>
      </c>
      <c r="GS105" s="2258">
        <v>125.76</v>
      </c>
      <c r="GT105" s="2258">
        <v>125.66</v>
      </c>
      <c r="GU105" s="2258">
        <v>125.66</v>
      </c>
      <c r="GV105" s="2258">
        <v>125.66</v>
      </c>
      <c r="GW105" s="2258">
        <v>125.64</v>
      </c>
      <c r="GX105" s="2258">
        <v>125.63</v>
      </c>
      <c r="GY105" s="299">
        <v>125.61</v>
      </c>
      <c r="GZ105" s="2278">
        <v>125.59</v>
      </c>
      <c r="HA105" s="2278">
        <v>125.48</v>
      </c>
      <c r="HB105" s="2278">
        <v>125.38</v>
      </c>
      <c r="HC105" s="2302">
        <v>125.38</v>
      </c>
      <c r="HD105" s="2302">
        <v>125.38</v>
      </c>
      <c r="HE105" s="2302">
        <v>125.38</v>
      </c>
      <c r="HF105" s="2302">
        <v>125.38</v>
      </c>
    </row>
    <row r="106" spans="1:214" x14ac:dyDescent="0.25">
      <c r="A106" s="423">
        <f t="shared" si="73"/>
        <v>105</v>
      </c>
      <c r="B106" s="77">
        <f>B.Diario!B106</f>
        <v>0</v>
      </c>
      <c r="C106" s="68"/>
      <c r="D106" s="68"/>
      <c r="E106" s="437"/>
      <c r="F106" s="437"/>
      <c r="G106" s="437"/>
      <c r="H106" s="437"/>
      <c r="I106" s="437"/>
      <c r="J106" s="437"/>
      <c r="K106" s="437"/>
      <c r="L106" s="441"/>
      <c r="N106" s="464"/>
      <c r="O106" s="477"/>
      <c r="R106" s="542"/>
      <c r="S106" s="584"/>
      <c r="U106" s="596"/>
      <c r="W106" s="624"/>
      <c r="X106" s="630"/>
      <c r="Y106" s="636"/>
      <c r="Z106" s="671"/>
      <c r="AA106" s="648"/>
      <c r="AB106" s="700"/>
      <c r="AC106" s="713"/>
      <c r="AD106" s="735"/>
      <c r="AE106" s="742"/>
      <c r="AF106" s="749"/>
      <c r="AG106"/>
      <c r="AH106" s="779"/>
      <c r="AI106" s="792"/>
      <c r="AK106" s="832"/>
      <c r="AL106" s="832"/>
      <c r="AM106" s="793"/>
      <c r="AN106"/>
      <c r="AO106" s="875"/>
      <c r="AP106" s="875"/>
      <c r="AQ106"/>
      <c r="AR106" s="882"/>
      <c r="AS106" s="896"/>
      <c r="AT106" s="909"/>
      <c r="AU106" s="940"/>
      <c r="AV106" s="954"/>
      <c r="AX106" s="1010"/>
      <c r="AY106" s="1017"/>
      <c r="AZ106" s="1038"/>
      <c r="BA106" s="1052"/>
      <c r="BB106" s="1100"/>
      <c r="BC106" s="1106"/>
      <c r="BD106" s="1112"/>
      <c r="BE106" s="1147"/>
      <c r="BF106" s="1154"/>
      <c r="BG106" s="83"/>
      <c r="BH106" s="1169"/>
      <c r="BI106" s="1200"/>
      <c r="BJ106" s="1200"/>
      <c r="BK106" s="1200"/>
      <c r="BL106" s="1200"/>
      <c r="BM106" s="1200"/>
      <c r="BN106" s="1200"/>
      <c r="BO106" s="1200"/>
      <c r="BP106" s="1241"/>
      <c r="BQ106" s="1241"/>
      <c r="BR106" s="1241"/>
      <c r="BS106" s="1241"/>
      <c r="BT106" s="1241"/>
      <c r="BU106" s="1241"/>
      <c r="BV106" s="1241"/>
      <c r="BW106" s="1296"/>
      <c r="BX106" s="83"/>
      <c r="BY106" s="83"/>
      <c r="BZ106" s="83"/>
      <c r="CA106" s="83"/>
      <c r="CB106" s="83"/>
      <c r="CC106" s="1306"/>
      <c r="CD106" s="1376"/>
      <c r="CE106" s="1389"/>
      <c r="CF106" s="1403"/>
      <c r="CG106" s="1417"/>
      <c r="CH106" s="1431"/>
      <c r="CI106" s="1445"/>
      <c r="CJ106" s="1459"/>
      <c r="CK106" s="1484"/>
      <c r="CL106" s="1484"/>
      <c r="CM106" s="1484"/>
      <c r="CN106" s="1499"/>
      <c r="CO106" s="1506"/>
      <c r="CP106" s="1513"/>
      <c r="CQ106" s="1527"/>
      <c r="CR106" s="1563"/>
      <c r="CS106" s="1578"/>
      <c r="CT106" s="1578"/>
      <c r="CU106" s="1578"/>
      <c r="CV106" s="1613"/>
      <c r="CW106" s="1606"/>
      <c r="CX106" s="1606"/>
      <c r="CY106" s="1627"/>
      <c r="CZ106" s="1627"/>
      <c r="DA106" s="1627"/>
      <c r="DB106" s="1627"/>
      <c r="DC106" s="1627"/>
      <c r="DD106" s="1627"/>
      <c r="DE106" s="1656"/>
      <c r="DF106" s="1685"/>
      <c r="DG106" s="1685"/>
      <c r="DH106" s="1685"/>
      <c r="DI106" s="1692"/>
      <c r="DJ106" s="1692"/>
      <c r="DK106" s="1692"/>
      <c r="DL106" s="1692"/>
      <c r="DM106"/>
      <c r="DN106"/>
      <c r="DO106"/>
      <c r="DP106"/>
      <c r="DQ106" s="1793"/>
      <c r="DR106" s="1793"/>
      <c r="DS106" s="1793"/>
      <c r="DT106" s="1793"/>
      <c r="DU106" s="1793"/>
      <c r="DV106" s="1793"/>
      <c r="DW106" s="1800"/>
      <c r="DX106" s="1800"/>
      <c r="DY106" s="1800"/>
      <c r="DZ106" s="1800"/>
      <c r="EA106" s="83"/>
      <c r="EB106" s="83"/>
      <c r="EC106" s="83"/>
      <c r="ED106" s="83"/>
      <c r="EE106" s="83"/>
      <c r="EF106" s="83"/>
      <c r="EG106" s="1821"/>
      <c r="EH106" s="1889"/>
      <c r="EI106" s="1889"/>
      <c r="EJ106" s="1889"/>
      <c r="EK106" s="1896"/>
      <c r="EL106" s="1896"/>
      <c r="EM106" s="1896"/>
      <c r="EN106" s="1896"/>
      <c r="EO106" s="1936"/>
      <c r="EP106" s="1943"/>
      <c r="EQ106" s="1943"/>
      <c r="ER106" s="83"/>
      <c r="ES106" s="83"/>
      <c r="ET106" s="83"/>
      <c r="EU106" s="83"/>
      <c r="EV106" s="1966"/>
      <c r="EW106" s="1966"/>
      <c r="EX106" s="1966"/>
      <c r="EY106" s="1973"/>
      <c r="EZ106" s="1973"/>
      <c r="FA106" s="1973"/>
      <c r="FB106" s="1973"/>
      <c r="FC106" s="2015"/>
      <c r="FD106" s="2015"/>
      <c r="FE106" s="2015"/>
      <c r="FF106" s="2022"/>
      <c r="FG106" s="2022"/>
      <c r="FH106" s="2022"/>
      <c r="FI106" s="2022"/>
      <c r="FJ106" s="2057"/>
      <c r="FK106" s="2057"/>
      <c r="FL106" s="2057"/>
      <c r="FM106" s="2057"/>
      <c r="FN106" s="2064"/>
      <c r="FO106" s="2064"/>
      <c r="FP106" s="2064"/>
      <c r="FQ106" s="2088"/>
      <c r="FR106" s="2088"/>
      <c r="FS106" s="2088"/>
      <c r="FT106" s="2095"/>
      <c r="FU106" s="2095"/>
      <c r="FV106" s="2095"/>
      <c r="FW106" s="2095"/>
      <c r="FX106" s="2144"/>
      <c r="FY106" s="2144"/>
      <c r="FZ106" s="2144"/>
      <c r="GA106" s="2151"/>
      <c r="GB106" s="2151"/>
      <c r="GC106" s="2151"/>
      <c r="GD106" s="2151"/>
      <c r="GE106" s="2187"/>
      <c r="GF106" s="2187"/>
      <c r="GG106" s="2187"/>
      <c r="GH106" s="2194"/>
      <c r="GI106" s="2194"/>
      <c r="GJ106" s="2194"/>
      <c r="GK106" s="2194"/>
      <c r="GL106" s="2230"/>
      <c r="GM106" s="2230"/>
      <c r="GN106" s="2230"/>
      <c r="GO106" s="2237"/>
      <c r="GP106" s="2237"/>
      <c r="GQ106" s="2237"/>
      <c r="GR106" s="2237"/>
      <c r="GS106" s="2256"/>
      <c r="GT106" s="2256"/>
      <c r="GU106" s="2256"/>
      <c r="GV106" s="2256"/>
      <c r="GW106" s="2256"/>
      <c r="GX106" s="2256"/>
      <c r="GY106"/>
      <c r="GZ106" s="2276"/>
      <c r="HA106" s="2276"/>
      <c r="HB106" s="2276"/>
      <c r="HC106" s="2300"/>
      <c r="HD106" s="2300"/>
      <c r="HE106" s="2300"/>
      <c r="HF106" s="2300"/>
    </row>
    <row r="107" spans="1:214" x14ac:dyDescent="0.25">
      <c r="A107" s="423">
        <f t="shared" si="73"/>
        <v>106</v>
      </c>
      <c r="B107" s="77">
        <f>B.Diario!B107</f>
        <v>0</v>
      </c>
      <c r="C107" s="66"/>
      <c r="D107" s="66"/>
      <c r="E107" s="438">
        <v>79.41</v>
      </c>
      <c r="F107" s="438">
        <v>80.66</v>
      </c>
      <c r="G107" s="438">
        <v>81.150000000000006</v>
      </c>
      <c r="H107" s="438">
        <v>81.260000000000005</v>
      </c>
      <c r="I107" s="438">
        <v>81.8</v>
      </c>
      <c r="J107" s="438">
        <v>82.19</v>
      </c>
      <c r="K107" s="438">
        <v>82.38</v>
      </c>
      <c r="L107" s="443">
        <v>82.41</v>
      </c>
      <c r="M107" s="85">
        <v>82.61</v>
      </c>
      <c r="N107" s="466">
        <v>82.62</v>
      </c>
      <c r="O107" s="479">
        <v>82.81</v>
      </c>
      <c r="P107" s="512">
        <v>82.99</v>
      </c>
      <c r="Q107" s="85">
        <v>83.15</v>
      </c>
      <c r="R107" s="544">
        <v>83.25</v>
      </c>
      <c r="S107" s="586">
        <v>83.41</v>
      </c>
      <c r="T107" s="276">
        <v>83.41</v>
      </c>
      <c r="U107" s="598">
        <v>83.41</v>
      </c>
      <c r="V107" s="276">
        <v>83.41</v>
      </c>
      <c r="W107" s="626">
        <v>83.4</v>
      </c>
      <c r="X107" s="632">
        <v>83.58</v>
      </c>
      <c r="Y107" s="638">
        <v>83.73</v>
      </c>
      <c r="Z107" s="674">
        <v>83.87</v>
      </c>
      <c r="AA107" s="650">
        <v>83.92</v>
      </c>
      <c r="AB107" s="702">
        <v>84</v>
      </c>
      <c r="AC107" s="715">
        <v>84.09</v>
      </c>
      <c r="AD107" s="737">
        <v>84.17</v>
      </c>
      <c r="AE107" s="744">
        <v>84.23</v>
      </c>
      <c r="AF107" s="751">
        <v>84.27</v>
      </c>
      <c r="AG107" s="299">
        <v>84.36</v>
      </c>
      <c r="AH107" s="781">
        <v>84.36</v>
      </c>
      <c r="AI107" s="794">
        <v>84.36</v>
      </c>
      <c r="AJ107" s="299">
        <v>84.36</v>
      </c>
      <c r="AK107" s="834">
        <v>84.36</v>
      </c>
      <c r="AL107" s="834">
        <v>84.36</v>
      </c>
      <c r="AM107" s="793">
        <v>84.35</v>
      </c>
      <c r="AN107" s="299">
        <v>84.41</v>
      </c>
      <c r="AO107" s="877">
        <v>84.45</v>
      </c>
      <c r="AP107" s="877">
        <v>84.54</v>
      </c>
      <c r="AQ107" s="299">
        <v>84.64</v>
      </c>
      <c r="AR107" s="884">
        <v>84.73</v>
      </c>
      <c r="AS107" s="898">
        <v>84.73</v>
      </c>
      <c r="AT107" s="911">
        <v>84.8</v>
      </c>
      <c r="AU107" s="942">
        <v>84.87</v>
      </c>
      <c r="AV107" s="956">
        <v>84.95</v>
      </c>
      <c r="AW107" s="85">
        <v>85.02</v>
      </c>
      <c r="AX107" s="1012">
        <v>85.08</v>
      </c>
      <c r="AY107" s="1019">
        <v>85.16</v>
      </c>
      <c r="AZ107" s="1040">
        <v>85.22</v>
      </c>
      <c r="BA107" s="1054">
        <v>85.22</v>
      </c>
      <c r="BB107" s="1102">
        <v>85.22</v>
      </c>
      <c r="BC107" s="1108">
        <v>85.22</v>
      </c>
      <c r="BD107" s="1114">
        <v>85.22</v>
      </c>
      <c r="BE107" s="1149">
        <v>85.22</v>
      </c>
      <c r="BF107" s="1156">
        <v>85.22</v>
      </c>
      <c r="BG107" s="83">
        <v>85.22</v>
      </c>
      <c r="BH107" s="1171">
        <v>85.14</v>
      </c>
      <c r="BI107" s="1202">
        <v>84.98</v>
      </c>
      <c r="BJ107" s="1202">
        <v>84.94</v>
      </c>
      <c r="BK107" s="1202">
        <v>84.98</v>
      </c>
      <c r="BL107" s="1202">
        <v>85.03</v>
      </c>
      <c r="BM107" s="1202">
        <v>85.08</v>
      </c>
      <c r="BN107" s="1202">
        <v>85.12</v>
      </c>
      <c r="BO107" s="1202">
        <v>85.17</v>
      </c>
      <c r="BP107" s="1243">
        <v>85.2</v>
      </c>
      <c r="BQ107" s="1243">
        <v>85.28</v>
      </c>
      <c r="BR107" s="1243">
        <v>85.35</v>
      </c>
      <c r="BS107" s="1243">
        <v>85.42</v>
      </c>
      <c r="BT107" s="1243">
        <v>85.48</v>
      </c>
      <c r="BU107" s="1243">
        <v>85.54</v>
      </c>
      <c r="BV107" s="1243">
        <v>85.6</v>
      </c>
      <c r="BW107" s="1298">
        <v>85.66</v>
      </c>
      <c r="BX107" s="83">
        <v>85.7</v>
      </c>
      <c r="BY107" s="83">
        <v>85.73</v>
      </c>
      <c r="BZ107" s="83">
        <v>85.76</v>
      </c>
      <c r="CA107" s="83">
        <v>85.79</v>
      </c>
      <c r="CB107" s="83">
        <v>85.8</v>
      </c>
      <c r="CC107" s="1308">
        <v>85.79</v>
      </c>
      <c r="CD107" s="1378">
        <v>85.76</v>
      </c>
      <c r="CE107" s="1391">
        <v>85.77</v>
      </c>
      <c r="CF107" s="1405">
        <v>85.79</v>
      </c>
      <c r="CG107" s="1419">
        <v>85.82</v>
      </c>
      <c r="CH107" s="1433">
        <v>85.84</v>
      </c>
      <c r="CI107" s="1447">
        <v>85.87</v>
      </c>
      <c r="CJ107" s="1461">
        <v>85.86</v>
      </c>
      <c r="CK107" s="1486">
        <v>85.86</v>
      </c>
      <c r="CL107" s="1486">
        <v>85.87</v>
      </c>
      <c r="CM107" s="1486">
        <v>85.85</v>
      </c>
      <c r="CN107" s="1501">
        <v>85.89</v>
      </c>
      <c r="CO107" s="1508">
        <v>85.91</v>
      </c>
      <c r="CP107" s="1515">
        <v>85.93</v>
      </c>
      <c r="CQ107" s="1529">
        <v>85.94</v>
      </c>
      <c r="CR107" s="1565">
        <v>85.97</v>
      </c>
      <c r="CS107" s="1580">
        <v>86</v>
      </c>
      <c r="CT107" s="1580">
        <v>86.02</v>
      </c>
      <c r="CU107" s="1580">
        <v>86.04</v>
      </c>
      <c r="CV107" s="1615">
        <v>86</v>
      </c>
      <c r="CW107" s="1608">
        <v>86.01</v>
      </c>
      <c r="CX107" s="1608">
        <v>85.97</v>
      </c>
      <c r="CY107" s="1629">
        <v>85.95</v>
      </c>
      <c r="CZ107" s="1629">
        <v>85.93</v>
      </c>
      <c r="DA107" s="1629">
        <v>85.92</v>
      </c>
      <c r="DB107" s="1629">
        <v>85.91</v>
      </c>
      <c r="DC107" s="1629">
        <v>85.9</v>
      </c>
      <c r="DD107" s="1629">
        <v>85.89</v>
      </c>
      <c r="DE107" s="1658">
        <v>85.87</v>
      </c>
      <c r="DF107" s="1687">
        <v>85.87</v>
      </c>
      <c r="DG107" s="1687">
        <v>85.84</v>
      </c>
      <c r="DH107" s="1687">
        <v>85.85</v>
      </c>
      <c r="DI107" s="1694">
        <v>85.86</v>
      </c>
      <c r="DJ107" s="1694">
        <v>85.86</v>
      </c>
      <c r="DK107" s="1694">
        <v>85.87</v>
      </c>
      <c r="DL107" s="1694">
        <v>85.89</v>
      </c>
      <c r="DM107" s="299">
        <v>85.88</v>
      </c>
      <c r="DN107" s="299">
        <v>85.85</v>
      </c>
      <c r="DO107" s="299">
        <v>85.85</v>
      </c>
      <c r="DP107" s="299">
        <v>85.86</v>
      </c>
      <c r="DQ107" s="1795">
        <v>85.86</v>
      </c>
      <c r="DR107" s="1795">
        <v>85.86</v>
      </c>
      <c r="DS107" s="1795">
        <v>85.85</v>
      </c>
      <c r="DT107" s="1795">
        <v>85.85</v>
      </c>
      <c r="DU107" s="1795">
        <v>85.84</v>
      </c>
      <c r="DV107" s="1795">
        <v>85.84</v>
      </c>
      <c r="DW107" s="1802">
        <v>85.84</v>
      </c>
      <c r="DX107" s="1802">
        <v>85.83</v>
      </c>
      <c r="DY107" s="1802">
        <v>85.84</v>
      </c>
      <c r="DZ107" s="1802">
        <v>85.83</v>
      </c>
      <c r="EA107" s="83">
        <v>85.82</v>
      </c>
      <c r="EB107" s="83">
        <v>85.83</v>
      </c>
      <c r="EC107" s="83">
        <v>85.83</v>
      </c>
      <c r="ED107" s="83">
        <v>85.82</v>
      </c>
      <c r="EE107" s="83">
        <v>85.82</v>
      </c>
      <c r="EF107" s="83">
        <v>85.8</v>
      </c>
      <c r="EG107" s="1823">
        <v>85.8</v>
      </c>
      <c r="EH107" s="1891">
        <v>85.78</v>
      </c>
      <c r="EI107" s="1891">
        <v>85.78</v>
      </c>
      <c r="EJ107" s="1891">
        <v>85.76</v>
      </c>
      <c r="EK107" s="1898">
        <v>85.75</v>
      </c>
      <c r="EL107" s="1898">
        <v>85.73</v>
      </c>
      <c r="EM107" s="1898">
        <v>85.72</v>
      </c>
      <c r="EN107" s="1898">
        <v>85.71</v>
      </c>
      <c r="EO107" s="1938">
        <v>85.69</v>
      </c>
      <c r="EP107" s="1945">
        <v>85.69</v>
      </c>
      <c r="EQ107" s="1945">
        <v>85.69</v>
      </c>
      <c r="ER107" s="83">
        <v>85.69</v>
      </c>
      <c r="ES107" s="83">
        <v>85.69</v>
      </c>
      <c r="ET107" s="83">
        <v>85.73</v>
      </c>
      <c r="EU107" s="83">
        <v>85.73</v>
      </c>
      <c r="EV107" s="1968">
        <v>85.73</v>
      </c>
      <c r="EW107" s="1968">
        <v>85.73</v>
      </c>
      <c r="EX107" s="1968">
        <v>85.73</v>
      </c>
      <c r="EY107" s="1975">
        <v>85.72</v>
      </c>
      <c r="EZ107" s="1975">
        <v>85.73</v>
      </c>
      <c r="FA107" s="1975">
        <v>85.73</v>
      </c>
      <c r="FB107" s="1975">
        <v>85.72</v>
      </c>
      <c r="FC107" s="2017">
        <v>85.71</v>
      </c>
      <c r="FD107" s="2017">
        <v>85.7</v>
      </c>
      <c r="FE107" s="2017">
        <v>85.68</v>
      </c>
      <c r="FF107" s="2025">
        <v>85.68</v>
      </c>
      <c r="FG107" s="2025">
        <v>85.66</v>
      </c>
      <c r="FH107" s="2025">
        <v>85.65</v>
      </c>
      <c r="FI107" s="2025">
        <v>85.64</v>
      </c>
      <c r="FJ107" s="2059">
        <v>85.62</v>
      </c>
      <c r="FK107" s="2059">
        <v>85.61</v>
      </c>
      <c r="FL107" s="2059">
        <v>85.59</v>
      </c>
      <c r="FM107" s="2059">
        <v>85.58</v>
      </c>
      <c r="FN107" s="2066">
        <v>85.56</v>
      </c>
      <c r="FO107" s="2066">
        <v>85.55</v>
      </c>
      <c r="FP107" s="2066">
        <v>85.54</v>
      </c>
      <c r="FQ107" s="2090">
        <v>85.54</v>
      </c>
      <c r="FR107" s="2090">
        <v>85.55</v>
      </c>
      <c r="FS107" s="2090">
        <v>85.55</v>
      </c>
      <c r="FT107" s="2097">
        <v>85.54</v>
      </c>
      <c r="FU107" s="2097">
        <v>85.54</v>
      </c>
      <c r="FV107" s="2097">
        <v>85.53</v>
      </c>
      <c r="FW107" s="2097">
        <v>85.53</v>
      </c>
      <c r="FX107" s="2146">
        <v>85.52</v>
      </c>
      <c r="FY107" s="2146">
        <v>85.51</v>
      </c>
      <c r="FZ107" s="2146">
        <v>85.5</v>
      </c>
      <c r="GA107" s="2153">
        <v>85.48</v>
      </c>
      <c r="GB107" s="2153">
        <v>85.47</v>
      </c>
      <c r="GC107" s="2153">
        <v>85.44</v>
      </c>
      <c r="GD107" s="2153">
        <v>85.43</v>
      </c>
      <c r="GE107" s="2189">
        <v>85.42</v>
      </c>
      <c r="GF107" s="2189">
        <v>85.42</v>
      </c>
      <c r="GG107" s="2189">
        <v>85.42</v>
      </c>
      <c r="GH107" s="2196">
        <v>85.42</v>
      </c>
      <c r="GI107" s="2196">
        <v>85.42</v>
      </c>
      <c r="GJ107" s="2196">
        <v>85.42</v>
      </c>
      <c r="GK107" s="2196">
        <v>85.43</v>
      </c>
      <c r="GL107" s="2232">
        <v>85.43</v>
      </c>
      <c r="GM107" s="2232">
        <v>85.43</v>
      </c>
      <c r="GN107" s="2232">
        <v>85.43</v>
      </c>
      <c r="GO107" s="2239">
        <v>85.42</v>
      </c>
      <c r="GP107" s="2239">
        <v>85.42</v>
      </c>
      <c r="GQ107" s="2239">
        <v>85.42</v>
      </c>
      <c r="GR107" s="2239">
        <v>85.43</v>
      </c>
      <c r="GS107" s="2258">
        <v>85.43</v>
      </c>
      <c r="GT107" s="2258">
        <v>85.43</v>
      </c>
      <c r="GU107" s="2258">
        <v>85.42</v>
      </c>
      <c r="GV107" s="2258">
        <v>85.42</v>
      </c>
      <c r="GW107" s="2258">
        <v>85.44</v>
      </c>
      <c r="GX107" s="2258">
        <v>85.44</v>
      </c>
      <c r="GY107" s="299">
        <v>85.45</v>
      </c>
      <c r="GZ107" s="2278">
        <v>85.47</v>
      </c>
      <c r="HA107" s="2278">
        <v>85.49</v>
      </c>
      <c r="HB107" s="2278">
        <v>85.49</v>
      </c>
      <c r="HC107" s="2302">
        <v>85.49</v>
      </c>
      <c r="HD107" s="2302">
        <v>85.49</v>
      </c>
      <c r="HE107" s="2302">
        <v>85.49</v>
      </c>
      <c r="HF107" s="2302">
        <v>85.49</v>
      </c>
    </row>
    <row r="108" spans="1:214" x14ac:dyDescent="0.25">
      <c r="A108" s="423">
        <f t="shared" si="73"/>
        <v>107</v>
      </c>
      <c r="B108" s="77">
        <f>B.Diario!B108</f>
        <v>0</v>
      </c>
      <c r="C108" s="66"/>
      <c r="D108" s="66"/>
      <c r="E108" s="438">
        <v>10.76</v>
      </c>
      <c r="F108" s="438">
        <v>10.49</v>
      </c>
      <c r="G108" s="438">
        <v>10.75</v>
      </c>
      <c r="H108" s="438">
        <v>11.03</v>
      </c>
      <c r="I108" s="438">
        <v>11.51</v>
      </c>
      <c r="J108" s="438">
        <v>11.68</v>
      </c>
      <c r="K108" s="438">
        <v>11.68</v>
      </c>
      <c r="L108" s="443">
        <v>11.74</v>
      </c>
      <c r="M108" s="85">
        <v>11.84</v>
      </c>
      <c r="N108" s="466">
        <v>11.95</v>
      </c>
      <c r="O108" s="479">
        <v>11.99</v>
      </c>
      <c r="P108" s="512">
        <v>12.02</v>
      </c>
      <c r="Q108" s="85">
        <v>12.04</v>
      </c>
      <c r="R108" s="544">
        <v>12.09</v>
      </c>
      <c r="S108" s="586">
        <v>12.09</v>
      </c>
      <c r="T108" s="276">
        <v>12.09</v>
      </c>
      <c r="U108" s="598">
        <v>12.09</v>
      </c>
      <c r="V108" s="276">
        <v>11.93</v>
      </c>
      <c r="W108" s="626">
        <v>11.76</v>
      </c>
      <c r="X108" s="632">
        <v>11.81</v>
      </c>
      <c r="Y108" s="638">
        <v>11.85</v>
      </c>
      <c r="Z108" s="674">
        <v>11.92</v>
      </c>
      <c r="AA108" s="650">
        <v>12</v>
      </c>
      <c r="AB108" s="702">
        <v>12.07</v>
      </c>
      <c r="AC108" s="715">
        <v>12.1</v>
      </c>
      <c r="AD108" s="737">
        <v>12.14</v>
      </c>
      <c r="AE108" s="744">
        <v>12.17</v>
      </c>
      <c r="AF108" s="751">
        <v>12.22</v>
      </c>
      <c r="AG108" s="299">
        <v>12.24</v>
      </c>
      <c r="AH108" s="781">
        <v>12.24</v>
      </c>
      <c r="AI108" s="794">
        <v>12.24</v>
      </c>
      <c r="AJ108" s="299">
        <v>12.17</v>
      </c>
      <c r="AK108" s="834">
        <v>12.17</v>
      </c>
      <c r="AL108" s="834">
        <v>12.17</v>
      </c>
      <c r="AM108" s="793">
        <v>12.11</v>
      </c>
      <c r="AN108" s="299">
        <v>11.98</v>
      </c>
      <c r="AO108" s="877">
        <v>11.97</v>
      </c>
      <c r="AP108" s="877">
        <v>11.98</v>
      </c>
      <c r="AQ108" s="299">
        <v>12.01</v>
      </c>
      <c r="AR108" s="884">
        <v>11.99</v>
      </c>
      <c r="AS108" s="898">
        <v>11.99</v>
      </c>
      <c r="AT108" s="911">
        <v>11.95</v>
      </c>
      <c r="AU108" s="942">
        <v>11.93</v>
      </c>
      <c r="AV108" s="956">
        <v>11.94</v>
      </c>
      <c r="AW108" s="85">
        <v>11.93</v>
      </c>
      <c r="AX108" s="1012">
        <v>11.93</v>
      </c>
      <c r="AY108" s="1019">
        <v>11.94</v>
      </c>
      <c r="AZ108" s="1040">
        <v>11.94</v>
      </c>
      <c r="BA108" s="1054">
        <v>11.94</v>
      </c>
      <c r="BB108" s="1102">
        <v>11.87</v>
      </c>
      <c r="BC108" s="1108">
        <v>11.87</v>
      </c>
      <c r="BD108" s="1114">
        <v>11.87</v>
      </c>
      <c r="BE108" s="1149">
        <v>11.87</v>
      </c>
      <c r="BF108" s="1156">
        <v>11.87</v>
      </c>
      <c r="BG108" s="83">
        <v>11.87</v>
      </c>
      <c r="BH108" s="1171">
        <v>11.83</v>
      </c>
      <c r="BI108" s="1202">
        <v>11.74</v>
      </c>
      <c r="BJ108" s="1202">
        <v>11.63</v>
      </c>
      <c r="BK108" s="1202">
        <v>11.62</v>
      </c>
      <c r="BL108" s="1202">
        <v>11.57</v>
      </c>
      <c r="BM108" s="1202">
        <v>11.57</v>
      </c>
      <c r="BN108" s="1202">
        <v>11.57</v>
      </c>
      <c r="BO108" s="1202">
        <v>11.57</v>
      </c>
      <c r="BP108" s="1243">
        <v>11.57</v>
      </c>
      <c r="BQ108" s="1243">
        <v>11.58</v>
      </c>
      <c r="BR108" s="1243">
        <v>11.59</v>
      </c>
      <c r="BS108" s="1243">
        <v>11.6</v>
      </c>
      <c r="BT108" s="1243">
        <v>11.61</v>
      </c>
      <c r="BU108" s="1243">
        <v>11.62</v>
      </c>
      <c r="BV108" s="1243">
        <v>11.64</v>
      </c>
      <c r="BW108" s="1298">
        <v>11.64</v>
      </c>
      <c r="BX108" s="83">
        <v>11.65</v>
      </c>
      <c r="BY108" s="83">
        <v>11.67</v>
      </c>
      <c r="BZ108" s="83">
        <v>11.67</v>
      </c>
      <c r="CA108" s="83">
        <v>11.67</v>
      </c>
      <c r="CB108" s="83">
        <v>11.66</v>
      </c>
      <c r="CC108" s="1308">
        <v>11.65</v>
      </c>
      <c r="CD108" s="1378">
        <v>11.65</v>
      </c>
      <c r="CE108" s="1391">
        <v>11.66</v>
      </c>
      <c r="CF108" s="1405">
        <v>11.67</v>
      </c>
      <c r="CG108" s="1419">
        <v>11.68</v>
      </c>
      <c r="CH108" s="1433">
        <v>11.69</v>
      </c>
      <c r="CI108" s="1447">
        <v>11.68</v>
      </c>
      <c r="CJ108" s="1461">
        <v>11.68</v>
      </c>
      <c r="CK108" s="1486">
        <v>11.69</v>
      </c>
      <c r="CL108" s="1486">
        <v>11.69</v>
      </c>
      <c r="CM108" s="1486">
        <v>11.69</v>
      </c>
      <c r="CN108" s="1501">
        <v>11.69</v>
      </c>
      <c r="CO108" s="1508">
        <v>11.7</v>
      </c>
      <c r="CP108" s="1515">
        <v>11.7</v>
      </c>
      <c r="CQ108" s="1529">
        <v>11.7</v>
      </c>
      <c r="CR108" s="1565">
        <v>11.71</v>
      </c>
      <c r="CS108" s="1580">
        <v>11.71</v>
      </c>
      <c r="CT108" s="1580">
        <v>11.72</v>
      </c>
      <c r="CU108" s="1580">
        <v>11.73</v>
      </c>
      <c r="CV108" s="1615">
        <v>11.73</v>
      </c>
      <c r="CW108" s="1608">
        <v>11.73</v>
      </c>
      <c r="CX108" s="1608">
        <v>11.73</v>
      </c>
      <c r="CY108" s="1629">
        <v>11.74</v>
      </c>
      <c r="CZ108" s="1629">
        <v>11.75</v>
      </c>
      <c r="DA108" s="1629">
        <v>11.75</v>
      </c>
      <c r="DB108" s="1629">
        <v>11.75</v>
      </c>
      <c r="DC108" s="1629">
        <v>11.76</v>
      </c>
      <c r="DD108" s="1629">
        <v>11.77</v>
      </c>
      <c r="DE108" s="1658">
        <v>11.78</v>
      </c>
      <c r="DF108" s="1687">
        <v>11.78</v>
      </c>
      <c r="DG108" s="1687">
        <v>11.8</v>
      </c>
      <c r="DH108" s="1687">
        <v>11.82</v>
      </c>
      <c r="DI108" s="1694">
        <v>11.83</v>
      </c>
      <c r="DJ108" s="1694">
        <v>11.84</v>
      </c>
      <c r="DK108" s="1694">
        <v>11.85</v>
      </c>
      <c r="DL108" s="1694">
        <v>11.86</v>
      </c>
      <c r="DM108" s="299">
        <v>11.87</v>
      </c>
      <c r="DN108" s="299">
        <v>11.88</v>
      </c>
      <c r="DO108" s="299">
        <v>11.89</v>
      </c>
      <c r="DP108" s="299">
        <v>11.9</v>
      </c>
      <c r="DQ108" s="1795">
        <v>11.91</v>
      </c>
      <c r="DR108" s="1795">
        <v>11.91</v>
      </c>
      <c r="DS108" s="1795">
        <v>11.92</v>
      </c>
      <c r="DT108" s="1795">
        <v>11.93</v>
      </c>
      <c r="DU108" s="1795">
        <v>11.95</v>
      </c>
      <c r="DV108" s="1795">
        <v>11.96</v>
      </c>
      <c r="DW108" s="1802">
        <v>11.97</v>
      </c>
      <c r="DX108" s="1802">
        <v>11.98</v>
      </c>
      <c r="DY108" s="1802">
        <v>11.99</v>
      </c>
      <c r="DZ108" s="1802">
        <v>12</v>
      </c>
      <c r="EA108" s="83">
        <v>12</v>
      </c>
      <c r="EB108" s="83">
        <v>12</v>
      </c>
      <c r="EC108" s="83">
        <v>12.01</v>
      </c>
      <c r="ED108" s="83">
        <v>12.01</v>
      </c>
      <c r="EE108" s="83">
        <v>12.02</v>
      </c>
      <c r="EF108" s="83">
        <v>12.01</v>
      </c>
      <c r="EG108" s="1823">
        <v>12.01</v>
      </c>
      <c r="EH108" s="1891">
        <v>12.02</v>
      </c>
      <c r="EI108" s="1891">
        <v>12.03</v>
      </c>
      <c r="EJ108" s="1891">
        <v>12.03</v>
      </c>
      <c r="EK108" s="1898">
        <v>12.03</v>
      </c>
      <c r="EL108" s="1898">
        <v>12.04</v>
      </c>
      <c r="EM108" s="1898">
        <v>12.06</v>
      </c>
      <c r="EN108" s="1898">
        <v>12.06</v>
      </c>
      <c r="EO108" s="1938">
        <v>12.06</v>
      </c>
      <c r="EP108" s="1945">
        <v>12.06</v>
      </c>
      <c r="EQ108" s="1945">
        <v>12.06</v>
      </c>
      <c r="ER108" s="83">
        <v>12.06</v>
      </c>
      <c r="ES108" s="83">
        <v>12.06</v>
      </c>
      <c r="ET108" s="83">
        <v>12.06</v>
      </c>
      <c r="EU108" s="83">
        <v>12.06</v>
      </c>
      <c r="EV108" s="1968">
        <v>12.06</v>
      </c>
      <c r="EW108" s="1968">
        <v>12.06</v>
      </c>
      <c r="EX108" s="1968">
        <v>12.03</v>
      </c>
      <c r="EY108" s="1975">
        <v>12.03</v>
      </c>
      <c r="EZ108" s="1975">
        <v>12.02</v>
      </c>
      <c r="FA108" s="1975">
        <v>12.02</v>
      </c>
      <c r="FB108" s="1975">
        <v>12.02</v>
      </c>
      <c r="FC108" s="2017">
        <v>12.03</v>
      </c>
      <c r="FD108" s="2017">
        <v>12.03</v>
      </c>
      <c r="FE108" s="2017">
        <v>12.04</v>
      </c>
      <c r="FF108" s="2025">
        <v>12.04</v>
      </c>
      <c r="FG108" s="2025">
        <v>12.04</v>
      </c>
      <c r="FH108" s="2025">
        <v>12.05</v>
      </c>
      <c r="FI108" s="2025">
        <v>12.05</v>
      </c>
      <c r="FJ108" s="2059">
        <v>12.05</v>
      </c>
      <c r="FK108" s="2059">
        <v>12.05</v>
      </c>
      <c r="FL108" s="2059">
        <v>12.05</v>
      </c>
      <c r="FM108" s="2059">
        <v>12.04</v>
      </c>
      <c r="FN108" s="2066">
        <v>12.05</v>
      </c>
      <c r="FO108" s="2066">
        <v>12.05</v>
      </c>
      <c r="FP108" s="2066">
        <v>12.05</v>
      </c>
      <c r="FQ108" s="2090">
        <v>12.05</v>
      </c>
      <c r="FR108" s="2090">
        <v>12.06</v>
      </c>
      <c r="FS108" s="2090">
        <v>12.06</v>
      </c>
      <c r="FT108" s="2097">
        <v>12.07</v>
      </c>
      <c r="FU108" s="2097">
        <v>12.07</v>
      </c>
      <c r="FV108" s="2097">
        <v>12.08</v>
      </c>
      <c r="FW108" s="2097">
        <v>12.08</v>
      </c>
      <c r="FX108" s="2146">
        <v>12.08</v>
      </c>
      <c r="FY108" s="2146">
        <v>12.08</v>
      </c>
      <c r="FZ108" s="2146">
        <v>12.08</v>
      </c>
      <c r="GA108" s="2153">
        <v>12.08</v>
      </c>
      <c r="GB108" s="2153">
        <v>12.09</v>
      </c>
      <c r="GC108" s="2153">
        <v>12.09</v>
      </c>
      <c r="GD108" s="2153">
        <v>12.09</v>
      </c>
      <c r="GE108" s="2189">
        <v>12.09</v>
      </c>
      <c r="GF108" s="2189">
        <v>12.1</v>
      </c>
      <c r="GG108" s="2189">
        <v>12.1</v>
      </c>
      <c r="GH108" s="2196">
        <v>12.11</v>
      </c>
      <c r="GI108" s="2196">
        <v>12.11</v>
      </c>
      <c r="GJ108" s="2196">
        <v>12.12</v>
      </c>
      <c r="GK108" s="2196">
        <v>12.13</v>
      </c>
      <c r="GL108" s="2232">
        <v>12.13</v>
      </c>
      <c r="GM108" s="2232">
        <v>12.14</v>
      </c>
      <c r="GN108" s="2232">
        <v>12.15</v>
      </c>
      <c r="GO108" s="2239">
        <v>12.14</v>
      </c>
      <c r="GP108" s="2239">
        <v>12.13</v>
      </c>
      <c r="GQ108" s="2239">
        <v>12.14</v>
      </c>
      <c r="GR108" s="2239">
        <v>12.15</v>
      </c>
      <c r="GS108" s="2258">
        <v>12.15</v>
      </c>
      <c r="GT108" s="2258">
        <v>12.15</v>
      </c>
      <c r="GU108" s="2258">
        <v>12.15</v>
      </c>
      <c r="GV108" s="2258">
        <v>12.15</v>
      </c>
      <c r="GW108" s="2258">
        <v>12.15</v>
      </c>
      <c r="GX108" s="2258">
        <v>12.16</v>
      </c>
      <c r="GY108" s="299">
        <v>12.17</v>
      </c>
      <c r="GZ108" s="2278">
        <v>12.17</v>
      </c>
      <c r="HA108" s="2278">
        <v>12.18</v>
      </c>
      <c r="HB108" s="2278">
        <v>12.18</v>
      </c>
      <c r="HC108" s="2302">
        <v>12.18</v>
      </c>
      <c r="HD108" s="2302">
        <v>12.18</v>
      </c>
      <c r="HE108" s="2302">
        <v>12.18</v>
      </c>
      <c r="HF108" s="2302">
        <v>12.18</v>
      </c>
    </row>
    <row r="109" spans="1:214" x14ac:dyDescent="0.25">
      <c r="A109" s="423">
        <f t="shared" si="73"/>
        <v>108</v>
      </c>
      <c r="B109" s="77">
        <f>B.Diario!B109</f>
        <v>0</v>
      </c>
      <c r="C109" s="66"/>
      <c r="D109" s="66"/>
      <c r="E109" s="438">
        <v>8.6999999999999993</v>
      </c>
      <c r="F109" s="438">
        <v>8.49</v>
      </c>
      <c r="G109" s="438">
        <v>8.73</v>
      </c>
      <c r="H109" s="438">
        <v>9</v>
      </c>
      <c r="I109" s="438">
        <v>9.4600000000000009</v>
      </c>
      <c r="J109" s="438">
        <v>9.6199999999999992</v>
      </c>
      <c r="K109" s="438">
        <v>9.6300000000000008</v>
      </c>
      <c r="L109" s="443">
        <v>9.66</v>
      </c>
      <c r="M109" s="85">
        <v>9.77</v>
      </c>
      <c r="N109" s="466">
        <v>9.86</v>
      </c>
      <c r="O109" s="479">
        <v>9.91</v>
      </c>
      <c r="P109" s="512">
        <v>9.9700000000000006</v>
      </c>
      <c r="Q109" s="85">
        <v>10.01</v>
      </c>
      <c r="R109" s="544">
        <v>10.06</v>
      </c>
      <c r="S109" s="586">
        <v>10.08</v>
      </c>
      <c r="T109" s="276">
        <v>10.08</v>
      </c>
      <c r="U109" s="598">
        <v>10.08</v>
      </c>
      <c r="V109" s="276">
        <v>9.9499999999999993</v>
      </c>
      <c r="W109" s="626">
        <v>9.81</v>
      </c>
      <c r="X109" s="632">
        <v>9.8699999999999992</v>
      </c>
      <c r="Y109" s="638">
        <v>9.92</v>
      </c>
      <c r="Z109" s="674">
        <v>10</v>
      </c>
      <c r="AA109" s="650">
        <v>10.08</v>
      </c>
      <c r="AB109" s="702">
        <v>10.15</v>
      </c>
      <c r="AC109" s="715">
        <v>10.18</v>
      </c>
      <c r="AD109" s="737">
        <v>10.220000000000001</v>
      </c>
      <c r="AE109" s="744">
        <v>10.26</v>
      </c>
      <c r="AF109" s="751">
        <v>10.31</v>
      </c>
      <c r="AG109" s="299">
        <v>10.33</v>
      </c>
      <c r="AH109" s="781">
        <v>10.33</v>
      </c>
      <c r="AI109" s="794">
        <v>10.33</v>
      </c>
      <c r="AJ109" s="299">
        <v>10.27</v>
      </c>
      <c r="AK109" s="834">
        <v>10.27</v>
      </c>
      <c r="AL109" s="834">
        <v>10.27</v>
      </c>
      <c r="AM109" s="793">
        <v>10.220000000000001</v>
      </c>
      <c r="AN109" s="299">
        <v>10.11</v>
      </c>
      <c r="AO109" s="877">
        <v>10.11</v>
      </c>
      <c r="AP109" s="877">
        <v>10.119999999999999</v>
      </c>
      <c r="AQ109" s="299">
        <v>10.16</v>
      </c>
      <c r="AR109" s="884">
        <v>10.16</v>
      </c>
      <c r="AS109" s="898">
        <v>10.16</v>
      </c>
      <c r="AT109" s="911">
        <v>10.119999999999999</v>
      </c>
      <c r="AU109" s="942">
        <v>10.119999999999999</v>
      </c>
      <c r="AV109" s="956">
        <v>10.14</v>
      </c>
      <c r="AW109" s="85">
        <v>10.130000000000001</v>
      </c>
      <c r="AX109" s="1012">
        <v>10.14</v>
      </c>
      <c r="AY109" s="1019">
        <v>10.15</v>
      </c>
      <c r="AZ109" s="1040">
        <v>10.16</v>
      </c>
      <c r="BA109" s="1054">
        <v>10.16</v>
      </c>
      <c r="BB109" s="1102">
        <v>10.11</v>
      </c>
      <c r="BC109" s="1108">
        <v>10.11</v>
      </c>
      <c r="BD109" s="1114">
        <v>10.11</v>
      </c>
      <c r="BE109" s="1149">
        <v>10.11</v>
      </c>
      <c r="BF109" s="1156">
        <v>10.11</v>
      </c>
      <c r="BG109" s="83">
        <v>10.11</v>
      </c>
      <c r="BH109" s="1171">
        <v>10.050000000000001</v>
      </c>
      <c r="BI109" s="1202">
        <v>9.9700000000000006</v>
      </c>
      <c r="BJ109" s="1202">
        <v>9.8699999999999992</v>
      </c>
      <c r="BK109" s="1202">
        <v>9.86</v>
      </c>
      <c r="BL109" s="1202">
        <v>9.83</v>
      </c>
      <c r="BM109" s="1202">
        <v>9.83</v>
      </c>
      <c r="BN109" s="1202">
        <v>9.84</v>
      </c>
      <c r="BO109" s="1202">
        <v>9.85</v>
      </c>
      <c r="BP109" s="1243">
        <v>9.86</v>
      </c>
      <c r="BQ109" s="1243">
        <v>9.8699999999999992</v>
      </c>
      <c r="BR109" s="1243">
        <v>9.89</v>
      </c>
      <c r="BS109" s="1243">
        <v>9.91</v>
      </c>
      <c r="BT109" s="1243">
        <v>9.92</v>
      </c>
      <c r="BU109" s="1243">
        <v>9.94</v>
      </c>
      <c r="BV109" s="1243">
        <v>9.9600000000000009</v>
      </c>
      <c r="BW109" s="1298">
        <v>9.9700000000000006</v>
      </c>
      <c r="BX109" s="83">
        <v>9.98</v>
      </c>
      <c r="BY109" s="83">
        <v>9.99</v>
      </c>
      <c r="BZ109" s="83">
        <v>10</v>
      </c>
      <c r="CA109" s="83">
        <v>10</v>
      </c>
      <c r="CB109" s="83">
        <v>10</v>
      </c>
      <c r="CC109" s="1308">
        <v>9.99</v>
      </c>
      <c r="CD109" s="1378">
        <v>9.99</v>
      </c>
      <c r="CE109" s="1391">
        <v>10</v>
      </c>
      <c r="CF109" s="1405">
        <v>10.01</v>
      </c>
      <c r="CG109" s="1419">
        <v>10.029999999999999</v>
      </c>
      <c r="CH109" s="1433">
        <v>10.039999999999999</v>
      </c>
      <c r="CI109" s="1447">
        <v>10.039999999999999</v>
      </c>
      <c r="CJ109" s="1461">
        <v>10.050000000000001</v>
      </c>
      <c r="CK109" s="1486">
        <v>10.050000000000001</v>
      </c>
      <c r="CL109" s="1486">
        <v>10.050000000000001</v>
      </c>
      <c r="CM109" s="1486">
        <v>10.050000000000001</v>
      </c>
      <c r="CN109" s="1501">
        <v>10.050000000000001</v>
      </c>
      <c r="CO109" s="1508">
        <v>10.050000000000001</v>
      </c>
      <c r="CP109" s="1515">
        <v>10.06</v>
      </c>
      <c r="CQ109" s="1529">
        <v>10.06</v>
      </c>
      <c r="CR109" s="1565">
        <v>10.07</v>
      </c>
      <c r="CS109" s="1580">
        <v>10.08</v>
      </c>
      <c r="CT109" s="1580">
        <v>10.09</v>
      </c>
      <c r="CU109" s="1580">
        <v>10.1</v>
      </c>
      <c r="CV109" s="1615">
        <v>10.1</v>
      </c>
      <c r="CW109" s="1608">
        <v>10.1</v>
      </c>
      <c r="CX109" s="1608">
        <v>10.09</v>
      </c>
      <c r="CY109" s="1629">
        <v>10.1</v>
      </c>
      <c r="CZ109" s="1629">
        <v>10.1</v>
      </c>
      <c r="DA109" s="1629">
        <v>10.1</v>
      </c>
      <c r="DB109" s="1629">
        <v>10.1</v>
      </c>
      <c r="DC109" s="1629">
        <v>10.11</v>
      </c>
      <c r="DD109" s="1629">
        <v>10.119999999999999</v>
      </c>
      <c r="DE109" s="1658">
        <v>10.119999999999999</v>
      </c>
      <c r="DF109" s="1687">
        <v>10.119999999999999</v>
      </c>
      <c r="DG109" s="1687">
        <v>10.14</v>
      </c>
      <c r="DH109" s="1687">
        <v>10.15</v>
      </c>
      <c r="DI109" s="1694">
        <v>10.16</v>
      </c>
      <c r="DJ109" s="1694">
        <v>10.17</v>
      </c>
      <c r="DK109" s="1694">
        <v>10.18</v>
      </c>
      <c r="DL109" s="1694">
        <v>10.19</v>
      </c>
      <c r="DM109" s="299">
        <v>10.199999999999999</v>
      </c>
      <c r="DN109" s="299">
        <v>10.199999999999999</v>
      </c>
      <c r="DO109" s="299">
        <v>10.210000000000001</v>
      </c>
      <c r="DP109" s="299">
        <v>10.220000000000001</v>
      </c>
      <c r="DQ109" s="1795">
        <v>10.23</v>
      </c>
      <c r="DR109" s="1795">
        <v>10.23</v>
      </c>
      <c r="DS109" s="1795">
        <v>10.24</v>
      </c>
      <c r="DT109" s="1795">
        <v>10.24</v>
      </c>
      <c r="DU109" s="1795">
        <v>10.26</v>
      </c>
      <c r="DV109" s="1795">
        <v>10.27</v>
      </c>
      <c r="DW109" s="1802">
        <v>10.27</v>
      </c>
      <c r="DX109" s="1802">
        <v>10.28</v>
      </c>
      <c r="DY109" s="1802">
        <v>10.29</v>
      </c>
      <c r="DZ109" s="1802">
        <v>10.3</v>
      </c>
      <c r="EA109" s="83">
        <v>10.29</v>
      </c>
      <c r="EB109" s="83">
        <v>10.3</v>
      </c>
      <c r="EC109" s="83">
        <v>10.3</v>
      </c>
      <c r="ED109" s="83">
        <v>10.31</v>
      </c>
      <c r="EE109" s="83">
        <v>10.31</v>
      </c>
      <c r="EF109" s="83">
        <v>10.3</v>
      </c>
      <c r="EG109" s="1823">
        <v>10.3</v>
      </c>
      <c r="EH109" s="1891">
        <v>10.31</v>
      </c>
      <c r="EI109" s="1891">
        <v>10.31</v>
      </c>
      <c r="EJ109" s="1891">
        <v>10.31</v>
      </c>
      <c r="EK109" s="1898">
        <v>10.31</v>
      </c>
      <c r="EL109" s="1898">
        <v>10.32</v>
      </c>
      <c r="EM109" s="1898">
        <v>10.33</v>
      </c>
      <c r="EN109" s="1898">
        <v>10.33</v>
      </c>
      <c r="EO109" s="1938">
        <v>10.33</v>
      </c>
      <c r="EP109" s="1945">
        <v>10.33</v>
      </c>
      <c r="EQ109" s="1945">
        <v>10.33</v>
      </c>
      <c r="ER109" s="83">
        <v>10.33</v>
      </c>
      <c r="ES109" s="83">
        <v>10.33</v>
      </c>
      <c r="ET109" s="83">
        <v>10.33</v>
      </c>
      <c r="EU109" s="83">
        <v>10.33</v>
      </c>
      <c r="EV109" s="1968">
        <v>10.33</v>
      </c>
      <c r="EW109" s="1968">
        <v>10.33</v>
      </c>
      <c r="EX109" s="1968">
        <v>10.3</v>
      </c>
      <c r="EY109" s="1975">
        <v>10.3</v>
      </c>
      <c r="EZ109" s="1975">
        <v>10.29</v>
      </c>
      <c r="FA109" s="1975">
        <v>10.29</v>
      </c>
      <c r="FB109" s="1975">
        <v>10.3</v>
      </c>
      <c r="FC109" s="2017">
        <v>10.3</v>
      </c>
      <c r="FD109" s="2017">
        <v>10.3</v>
      </c>
      <c r="FE109" s="2017">
        <v>10.3</v>
      </c>
      <c r="FF109" s="2025">
        <v>10.31</v>
      </c>
      <c r="FG109" s="2025">
        <v>10.31</v>
      </c>
      <c r="FH109" s="2025">
        <v>10.31</v>
      </c>
      <c r="FI109" s="2025">
        <v>10.31</v>
      </c>
      <c r="FJ109" s="2059">
        <v>10.31</v>
      </c>
      <c r="FK109" s="2059">
        <v>10.31</v>
      </c>
      <c r="FL109" s="2059">
        <v>10.3</v>
      </c>
      <c r="FM109" s="2059">
        <v>10.3</v>
      </c>
      <c r="FN109" s="2066">
        <v>10.3</v>
      </c>
      <c r="FO109" s="2066">
        <v>10.3</v>
      </c>
      <c r="FP109" s="2066">
        <v>10.3</v>
      </c>
      <c r="FQ109" s="2090">
        <v>10.31</v>
      </c>
      <c r="FR109" s="2090">
        <v>10.31</v>
      </c>
      <c r="FS109" s="2090">
        <v>10.31</v>
      </c>
      <c r="FT109" s="2097">
        <v>10.32</v>
      </c>
      <c r="FU109" s="2097">
        <v>10.33</v>
      </c>
      <c r="FV109" s="2097">
        <v>10.33</v>
      </c>
      <c r="FW109" s="2097">
        <v>10.33</v>
      </c>
      <c r="FX109" s="2146">
        <v>10.33</v>
      </c>
      <c r="FY109" s="2146">
        <v>10.33</v>
      </c>
      <c r="FZ109" s="2146">
        <v>10.32</v>
      </c>
      <c r="GA109" s="2153">
        <v>10.32</v>
      </c>
      <c r="GB109" s="2153">
        <v>10.33</v>
      </c>
      <c r="GC109" s="2153">
        <v>10.33</v>
      </c>
      <c r="GD109" s="2153">
        <v>10.33</v>
      </c>
      <c r="GE109" s="2189">
        <v>10.33</v>
      </c>
      <c r="GF109" s="2189">
        <v>10.33</v>
      </c>
      <c r="GG109" s="2189">
        <v>10.34</v>
      </c>
      <c r="GH109" s="2196">
        <v>10.35</v>
      </c>
      <c r="GI109" s="2196">
        <v>10.35</v>
      </c>
      <c r="GJ109" s="2196">
        <v>10.36</v>
      </c>
      <c r="GK109" s="2196">
        <v>10.36</v>
      </c>
      <c r="GL109" s="2232">
        <v>10.37</v>
      </c>
      <c r="GM109" s="2232">
        <v>10.37</v>
      </c>
      <c r="GN109" s="2232">
        <v>10.38</v>
      </c>
      <c r="GO109" s="2239">
        <v>10.37</v>
      </c>
      <c r="GP109" s="2239">
        <v>10.36</v>
      </c>
      <c r="GQ109" s="2239">
        <v>10.37</v>
      </c>
      <c r="GR109" s="2239">
        <v>10.38</v>
      </c>
      <c r="GS109" s="2258">
        <v>10.38</v>
      </c>
      <c r="GT109" s="2258">
        <v>10.38</v>
      </c>
      <c r="GU109" s="2258">
        <v>10.38</v>
      </c>
      <c r="GV109" s="2258">
        <v>10.38</v>
      </c>
      <c r="GW109" s="2258">
        <v>10.38</v>
      </c>
      <c r="GX109" s="2258">
        <v>10.39</v>
      </c>
      <c r="GY109" s="299">
        <v>10.4</v>
      </c>
      <c r="GZ109" s="2278">
        <v>10.4</v>
      </c>
      <c r="HA109" s="2278">
        <v>10.42</v>
      </c>
      <c r="HB109" s="2278">
        <v>10.42</v>
      </c>
      <c r="HC109" s="2302">
        <v>10.42</v>
      </c>
      <c r="HD109" s="2302">
        <v>10.42</v>
      </c>
      <c r="HE109" s="2302">
        <v>10.42</v>
      </c>
      <c r="HF109" s="2302">
        <v>10.42</v>
      </c>
    </row>
    <row r="110" spans="1:214" x14ac:dyDescent="0.25">
      <c r="A110" s="423">
        <f t="shared" si="73"/>
        <v>109</v>
      </c>
      <c r="B110" s="77">
        <f>B.Diario!B110</f>
        <v>0</v>
      </c>
      <c r="C110" s="66"/>
      <c r="D110" s="66"/>
      <c r="E110" s="438">
        <v>80.94</v>
      </c>
      <c r="F110" s="438">
        <v>80.959999999999994</v>
      </c>
      <c r="G110" s="438">
        <v>81.260000000000005</v>
      </c>
      <c r="H110" s="438">
        <v>81.58</v>
      </c>
      <c r="I110" s="438">
        <v>82.08</v>
      </c>
      <c r="J110" s="438">
        <v>82.28</v>
      </c>
      <c r="K110" s="438">
        <v>82.39</v>
      </c>
      <c r="L110" s="443">
        <v>82.51</v>
      </c>
      <c r="M110" s="85">
        <v>82.68</v>
      </c>
      <c r="N110" s="466">
        <v>82.67</v>
      </c>
      <c r="O110" s="479">
        <v>82.83</v>
      </c>
      <c r="P110" s="512">
        <v>83.04</v>
      </c>
      <c r="Q110" s="85">
        <v>83.2</v>
      </c>
      <c r="R110" s="544">
        <v>83.31</v>
      </c>
      <c r="S110" s="586">
        <v>83.47</v>
      </c>
      <c r="T110" s="276">
        <v>83.47</v>
      </c>
      <c r="U110" s="598">
        <v>83.47</v>
      </c>
      <c r="V110" s="276">
        <v>83.46</v>
      </c>
      <c r="W110" s="626">
        <v>83.51</v>
      </c>
      <c r="X110" s="632">
        <v>83.68</v>
      </c>
      <c r="Y110" s="638">
        <v>83.81</v>
      </c>
      <c r="Z110" s="674">
        <v>83.99</v>
      </c>
      <c r="AA110" s="650">
        <v>84.06</v>
      </c>
      <c r="AB110" s="702">
        <v>84.17</v>
      </c>
      <c r="AC110" s="715">
        <v>84.19</v>
      </c>
      <c r="AD110" s="737">
        <v>84.26</v>
      </c>
      <c r="AE110" s="744">
        <v>84.33</v>
      </c>
      <c r="AF110" s="751">
        <v>84.36</v>
      </c>
      <c r="AG110" s="299">
        <v>84.43</v>
      </c>
      <c r="AH110" s="781">
        <v>84.43</v>
      </c>
      <c r="AI110" s="794">
        <v>84.43</v>
      </c>
      <c r="AJ110" s="299">
        <v>84.41</v>
      </c>
      <c r="AK110" s="834">
        <v>84.41</v>
      </c>
      <c r="AL110" s="834">
        <v>84.41</v>
      </c>
      <c r="AM110" s="793">
        <v>84.4</v>
      </c>
      <c r="AN110" s="299">
        <v>84.41</v>
      </c>
      <c r="AO110" s="877">
        <v>84.48</v>
      </c>
      <c r="AP110" s="877">
        <v>84.52</v>
      </c>
      <c r="AQ110" s="299">
        <v>84.62</v>
      </c>
      <c r="AR110" s="884">
        <v>84.68</v>
      </c>
      <c r="AS110" s="898">
        <v>84.68</v>
      </c>
      <c r="AT110" s="911">
        <v>84.72</v>
      </c>
      <c r="AU110" s="942">
        <v>84.78</v>
      </c>
      <c r="AV110" s="956">
        <v>84.87</v>
      </c>
      <c r="AW110" s="85">
        <v>84.92</v>
      </c>
      <c r="AX110" s="1012">
        <v>84.98</v>
      </c>
      <c r="AY110" s="1019">
        <v>85.05</v>
      </c>
      <c r="AZ110" s="1040">
        <v>85.12</v>
      </c>
      <c r="BA110" s="1054">
        <v>85.12</v>
      </c>
      <c r="BB110" s="1102">
        <v>85.13</v>
      </c>
      <c r="BC110" s="1108">
        <v>85.13</v>
      </c>
      <c r="BD110" s="1114">
        <v>85.13</v>
      </c>
      <c r="BE110" s="1149">
        <v>85.13</v>
      </c>
      <c r="BF110" s="1156">
        <v>85.13</v>
      </c>
      <c r="BG110" s="83">
        <v>85.13</v>
      </c>
      <c r="BH110" s="1171">
        <v>85</v>
      </c>
      <c r="BI110" s="1202">
        <v>84.86</v>
      </c>
      <c r="BJ110" s="1202">
        <v>84.77</v>
      </c>
      <c r="BK110" s="1202">
        <v>84.81</v>
      </c>
      <c r="BL110" s="1202">
        <v>84.87</v>
      </c>
      <c r="BM110" s="1202">
        <v>84.93</v>
      </c>
      <c r="BN110" s="1202">
        <v>84.98</v>
      </c>
      <c r="BO110" s="1202">
        <v>85.04</v>
      </c>
      <c r="BP110" s="1243">
        <v>85.1</v>
      </c>
      <c r="BQ110" s="1243">
        <v>85.17</v>
      </c>
      <c r="BR110" s="1243">
        <v>85.24</v>
      </c>
      <c r="BS110" s="1243">
        <v>85.3</v>
      </c>
      <c r="BT110" s="1243">
        <v>85.35</v>
      </c>
      <c r="BU110" s="1243">
        <v>85.4</v>
      </c>
      <c r="BV110" s="1243">
        <v>85.46</v>
      </c>
      <c r="BW110" s="1298">
        <v>85.52</v>
      </c>
      <c r="BX110" s="83">
        <v>85.55</v>
      </c>
      <c r="BY110" s="83">
        <v>85.57</v>
      </c>
      <c r="BZ110" s="83">
        <v>85.6</v>
      </c>
      <c r="CA110" s="83">
        <v>85.65</v>
      </c>
      <c r="CB110" s="83">
        <v>85.66</v>
      </c>
      <c r="CC110" s="1308">
        <v>85.67</v>
      </c>
      <c r="CD110" s="1378">
        <v>85.68</v>
      </c>
      <c r="CE110" s="1391">
        <v>85.72</v>
      </c>
      <c r="CF110" s="1405">
        <v>85.75</v>
      </c>
      <c r="CG110" s="1419">
        <v>85.79</v>
      </c>
      <c r="CH110" s="1433">
        <v>85.82</v>
      </c>
      <c r="CI110" s="1447">
        <v>85.87</v>
      </c>
      <c r="CJ110" s="1461">
        <v>85.88</v>
      </c>
      <c r="CK110" s="1486">
        <v>85.89</v>
      </c>
      <c r="CL110" s="1486">
        <v>85.88</v>
      </c>
      <c r="CM110" s="1486">
        <v>85.88</v>
      </c>
      <c r="CN110" s="1501">
        <v>85.91</v>
      </c>
      <c r="CO110" s="1508">
        <v>85.89</v>
      </c>
      <c r="CP110" s="1515">
        <v>85.91</v>
      </c>
      <c r="CQ110" s="1529">
        <v>85.93</v>
      </c>
      <c r="CR110" s="1565">
        <v>85.95</v>
      </c>
      <c r="CS110" s="1580">
        <v>85.99</v>
      </c>
      <c r="CT110" s="1580">
        <v>86</v>
      </c>
      <c r="CU110" s="1580">
        <v>86.02</v>
      </c>
      <c r="CV110" s="1615">
        <v>86.02</v>
      </c>
      <c r="CW110" s="1608">
        <v>86.02</v>
      </c>
      <c r="CX110" s="1608">
        <v>85.98</v>
      </c>
      <c r="CY110" s="1629">
        <v>85.95</v>
      </c>
      <c r="CZ110" s="1629">
        <v>85.92</v>
      </c>
      <c r="DA110" s="1629">
        <v>85.92</v>
      </c>
      <c r="DB110" s="1629">
        <v>85.9</v>
      </c>
      <c r="DC110" s="1629">
        <v>85.88</v>
      </c>
      <c r="DD110" s="1629">
        <v>85.87</v>
      </c>
      <c r="DE110" s="1658">
        <v>85.85</v>
      </c>
      <c r="DF110" s="1687">
        <v>85.84</v>
      </c>
      <c r="DG110" s="1687">
        <v>85.82</v>
      </c>
      <c r="DH110" s="1687">
        <v>85.82</v>
      </c>
      <c r="DI110" s="1694">
        <v>85.84</v>
      </c>
      <c r="DJ110" s="1694">
        <v>85.83</v>
      </c>
      <c r="DK110" s="1694">
        <v>85.85</v>
      </c>
      <c r="DL110" s="1694">
        <v>85.86</v>
      </c>
      <c r="DM110" s="299">
        <v>85.84</v>
      </c>
      <c r="DN110" s="299">
        <v>85.82</v>
      </c>
      <c r="DO110" s="299">
        <v>85.83</v>
      </c>
      <c r="DP110" s="299">
        <v>85.84</v>
      </c>
      <c r="DQ110" s="1795">
        <v>85.84</v>
      </c>
      <c r="DR110" s="1795">
        <v>85.83</v>
      </c>
      <c r="DS110" s="1795">
        <v>85.83</v>
      </c>
      <c r="DT110" s="1795">
        <v>85.81</v>
      </c>
      <c r="DU110" s="1795">
        <v>85.81</v>
      </c>
      <c r="DV110" s="1795">
        <v>85.81</v>
      </c>
      <c r="DW110" s="1802">
        <v>85.79</v>
      </c>
      <c r="DX110" s="1802">
        <v>85.8</v>
      </c>
      <c r="DY110" s="1802">
        <v>85.8</v>
      </c>
      <c r="DZ110" s="1802">
        <v>85.78</v>
      </c>
      <c r="EA110" s="83">
        <v>85.77</v>
      </c>
      <c r="EB110" s="83">
        <v>85.77</v>
      </c>
      <c r="EC110" s="83">
        <v>85.78</v>
      </c>
      <c r="ED110" s="83">
        <v>85.77</v>
      </c>
      <c r="EE110" s="83">
        <v>85.76</v>
      </c>
      <c r="EF110" s="83">
        <v>85.75</v>
      </c>
      <c r="EG110" s="1823">
        <v>85.75</v>
      </c>
      <c r="EH110" s="1891">
        <v>85.73</v>
      </c>
      <c r="EI110" s="1891">
        <v>85.72</v>
      </c>
      <c r="EJ110" s="1891">
        <v>85.7</v>
      </c>
      <c r="EK110" s="1898">
        <v>85.67</v>
      </c>
      <c r="EL110" s="1898">
        <v>85.66</v>
      </c>
      <c r="EM110" s="1898">
        <v>85.65</v>
      </c>
      <c r="EN110" s="1898">
        <v>85.63</v>
      </c>
      <c r="EO110" s="1938">
        <v>85.62</v>
      </c>
      <c r="EP110" s="1945">
        <v>85.62</v>
      </c>
      <c r="EQ110" s="1945">
        <v>85.62</v>
      </c>
      <c r="ER110" s="83">
        <v>85.61</v>
      </c>
      <c r="ES110" s="83">
        <v>85.61</v>
      </c>
      <c r="ET110" s="83">
        <v>85.62</v>
      </c>
      <c r="EU110" s="83">
        <v>85.62</v>
      </c>
      <c r="EV110" s="1968">
        <v>85.62</v>
      </c>
      <c r="EW110" s="1968">
        <v>85.62</v>
      </c>
      <c r="EX110" s="1968">
        <v>85.61</v>
      </c>
      <c r="EY110" s="1975">
        <v>85.61</v>
      </c>
      <c r="EZ110" s="1975">
        <v>85.61</v>
      </c>
      <c r="FA110" s="1975">
        <v>85.61</v>
      </c>
      <c r="FB110" s="1975">
        <v>85.6</v>
      </c>
      <c r="FC110" s="2017">
        <v>85.6</v>
      </c>
      <c r="FD110" s="2017">
        <v>85.59</v>
      </c>
      <c r="FE110" s="2017">
        <v>85.58</v>
      </c>
      <c r="FF110" s="2025">
        <v>85.58</v>
      </c>
      <c r="FG110" s="2025">
        <v>85.57</v>
      </c>
      <c r="FH110" s="2025">
        <v>85.56</v>
      </c>
      <c r="FI110" s="2025">
        <v>85.55</v>
      </c>
      <c r="FJ110" s="2059">
        <v>85.54</v>
      </c>
      <c r="FK110" s="2059">
        <v>85.53</v>
      </c>
      <c r="FL110" s="2059">
        <v>85.52</v>
      </c>
      <c r="FM110" s="2059">
        <v>85.51</v>
      </c>
      <c r="FN110" s="2066">
        <v>85.5</v>
      </c>
      <c r="FO110" s="2066">
        <v>85.49</v>
      </c>
      <c r="FP110" s="2066">
        <v>85.49</v>
      </c>
      <c r="FQ110" s="2090">
        <v>85.49</v>
      </c>
      <c r="FR110" s="2090">
        <v>85.5</v>
      </c>
      <c r="FS110" s="2090">
        <v>85.5</v>
      </c>
      <c r="FT110" s="2097">
        <v>85.5</v>
      </c>
      <c r="FU110" s="2097">
        <v>85.5</v>
      </c>
      <c r="FV110" s="2097">
        <v>85.5</v>
      </c>
      <c r="FW110" s="2097">
        <v>85.5</v>
      </c>
      <c r="FX110" s="2146">
        <v>85.48</v>
      </c>
      <c r="FY110" s="2146">
        <v>85.47</v>
      </c>
      <c r="FZ110" s="2146">
        <v>85.45</v>
      </c>
      <c r="GA110" s="2153">
        <v>85.44</v>
      </c>
      <c r="GB110" s="2153">
        <v>85.44</v>
      </c>
      <c r="GC110" s="2153">
        <v>85.42</v>
      </c>
      <c r="GD110" s="2153">
        <v>85.42</v>
      </c>
      <c r="GE110" s="2189">
        <v>85.41</v>
      </c>
      <c r="GF110" s="2189">
        <v>85.41</v>
      </c>
      <c r="GG110" s="2189">
        <v>85.41</v>
      </c>
      <c r="GH110" s="2196">
        <v>85.42</v>
      </c>
      <c r="GI110" s="2196">
        <v>85.42</v>
      </c>
      <c r="GJ110" s="2196">
        <v>85.42</v>
      </c>
      <c r="GK110" s="2196">
        <v>85.42</v>
      </c>
      <c r="GL110" s="2232">
        <v>85.42</v>
      </c>
      <c r="GM110" s="2232">
        <v>85.42</v>
      </c>
      <c r="GN110" s="2232">
        <v>85.42</v>
      </c>
      <c r="GO110" s="2239">
        <v>85.42</v>
      </c>
      <c r="GP110" s="2239">
        <v>85.41</v>
      </c>
      <c r="GQ110" s="2239">
        <v>85.42</v>
      </c>
      <c r="GR110" s="2239">
        <v>85.41</v>
      </c>
      <c r="GS110" s="2258">
        <v>85.42</v>
      </c>
      <c r="GT110" s="2258">
        <v>85.41</v>
      </c>
      <c r="GU110" s="2258">
        <v>85.41</v>
      </c>
      <c r="GV110" s="2258">
        <v>85.41</v>
      </c>
      <c r="GW110" s="2258">
        <v>85.42</v>
      </c>
      <c r="GX110" s="2258">
        <v>85.43</v>
      </c>
      <c r="GY110" s="299">
        <v>85.43</v>
      </c>
      <c r="GZ110" s="2278">
        <v>85.44</v>
      </c>
      <c r="HA110" s="2278">
        <v>85.46</v>
      </c>
      <c r="HB110" s="2278">
        <v>85.46</v>
      </c>
      <c r="HC110" s="2302">
        <v>85.46</v>
      </c>
      <c r="HD110" s="2302">
        <v>85.46</v>
      </c>
      <c r="HE110" s="2302">
        <v>85.46</v>
      </c>
      <c r="HF110" s="2302">
        <v>85.46</v>
      </c>
    </row>
    <row r="111" spans="1:214" x14ac:dyDescent="0.25">
      <c r="A111" s="423">
        <f t="shared" si="73"/>
        <v>110</v>
      </c>
      <c r="B111" s="77">
        <f>B.Diario!B111</f>
        <v>0</v>
      </c>
      <c r="C111" s="66"/>
      <c r="D111" s="66"/>
      <c r="E111" s="438">
        <v>5.73</v>
      </c>
      <c r="F111" s="438">
        <v>5.73</v>
      </c>
      <c r="G111" s="438">
        <v>6.06</v>
      </c>
      <c r="H111" s="438">
        <v>6.23</v>
      </c>
      <c r="I111" s="438">
        <v>6.23</v>
      </c>
      <c r="J111" s="438">
        <v>6.28</v>
      </c>
      <c r="K111" s="438">
        <v>6.29</v>
      </c>
      <c r="L111" s="443">
        <v>6.29</v>
      </c>
      <c r="M111" s="85">
        <v>6.3</v>
      </c>
      <c r="N111" s="466">
        <v>6.3</v>
      </c>
      <c r="O111" s="479">
        <v>6.31</v>
      </c>
      <c r="P111" s="512">
        <v>6.31</v>
      </c>
      <c r="Q111" s="85">
        <v>6.31</v>
      </c>
      <c r="R111" s="544">
        <v>6.31</v>
      </c>
      <c r="S111" s="586">
        <v>6.31</v>
      </c>
      <c r="T111" s="276">
        <v>6.31</v>
      </c>
      <c r="U111" s="598">
        <v>6.31</v>
      </c>
      <c r="V111" s="276">
        <v>6.31</v>
      </c>
      <c r="W111" s="626">
        <v>6.31</v>
      </c>
      <c r="X111" s="632">
        <v>6.31</v>
      </c>
      <c r="Y111" s="638">
        <v>6.31</v>
      </c>
      <c r="Z111" s="674">
        <v>6.31</v>
      </c>
      <c r="AA111" s="650">
        <v>6.31</v>
      </c>
      <c r="AB111" s="702">
        <v>6.31</v>
      </c>
      <c r="AC111" s="715">
        <v>6.31</v>
      </c>
      <c r="AD111" s="737">
        <v>6.31</v>
      </c>
      <c r="AE111" s="744">
        <v>6.31</v>
      </c>
      <c r="AF111" s="751">
        <v>6.31</v>
      </c>
      <c r="AG111" s="299">
        <v>6.31</v>
      </c>
      <c r="AH111" s="781">
        <v>6.31</v>
      </c>
      <c r="AI111" s="794">
        <v>6.31</v>
      </c>
      <c r="AJ111" s="299">
        <v>6.31</v>
      </c>
      <c r="AK111" s="834">
        <v>6.31</v>
      </c>
      <c r="AL111" s="834">
        <v>6.31</v>
      </c>
      <c r="AM111" s="793">
        <v>6.31</v>
      </c>
      <c r="AN111" s="299">
        <v>6.31</v>
      </c>
      <c r="AO111" s="877">
        <v>6.31</v>
      </c>
      <c r="AP111" s="877">
        <v>6.31</v>
      </c>
      <c r="AQ111" s="299">
        <v>6.31</v>
      </c>
      <c r="AR111" s="884">
        <v>6.31</v>
      </c>
      <c r="AS111" s="898">
        <v>6.31</v>
      </c>
      <c r="AT111" s="911">
        <v>6.31</v>
      </c>
      <c r="AU111" s="942">
        <v>6.31</v>
      </c>
      <c r="AV111" s="956">
        <v>6.31</v>
      </c>
      <c r="AW111" s="85">
        <v>6.31</v>
      </c>
      <c r="AX111" s="1012">
        <v>6.31</v>
      </c>
      <c r="AY111" s="1019">
        <v>6.31</v>
      </c>
      <c r="AZ111" s="1040">
        <v>6.31</v>
      </c>
      <c r="BA111" s="1054">
        <v>6.31</v>
      </c>
      <c r="BB111" s="1102">
        <v>6.31</v>
      </c>
      <c r="BC111" s="1108">
        <v>6.31</v>
      </c>
      <c r="BD111" s="1114">
        <v>6.31</v>
      </c>
      <c r="BE111" s="1149">
        <v>6.31</v>
      </c>
      <c r="BF111" s="1156">
        <v>6.31</v>
      </c>
      <c r="BG111" s="83">
        <v>6.31</v>
      </c>
      <c r="BH111" s="1171">
        <v>6.31</v>
      </c>
      <c r="BI111" s="1202">
        <v>6.31</v>
      </c>
      <c r="BJ111" s="1202">
        <v>6.31</v>
      </c>
      <c r="BK111" s="1202">
        <v>6.31</v>
      </c>
      <c r="BL111" s="1202">
        <v>6.31</v>
      </c>
      <c r="BM111" s="1202">
        <v>6.31</v>
      </c>
      <c r="BN111" s="1202">
        <v>6.31</v>
      </c>
      <c r="BO111" s="1202">
        <v>6.31</v>
      </c>
      <c r="BP111" s="1243">
        <v>6.31</v>
      </c>
      <c r="BQ111" s="1243">
        <v>6.31</v>
      </c>
      <c r="BR111" s="1243">
        <v>6.31</v>
      </c>
      <c r="BS111" s="1243">
        <v>6.31</v>
      </c>
      <c r="BT111" s="1243">
        <v>6.31</v>
      </c>
      <c r="BU111" s="1243">
        <v>6.31</v>
      </c>
      <c r="BV111" s="1243">
        <v>6.31</v>
      </c>
      <c r="BW111" s="1298">
        <v>6.31</v>
      </c>
      <c r="BX111" s="83">
        <v>6.31</v>
      </c>
      <c r="BY111" s="83">
        <v>6.31</v>
      </c>
      <c r="BZ111" s="83">
        <v>6.31</v>
      </c>
      <c r="CA111" s="83">
        <v>6.31</v>
      </c>
      <c r="CB111" s="83">
        <v>6.31</v>
      </c>
      <c r="CC111" s="1308">
        <v>6.31</v>
      </c>
      <c r="CD111" s="1378">
        <v>6.31</v>
      </c>
      <c r="CE111" s="1391">
        <v>6.31</v>
      </c>
      <c r="CF111" s="1405">
        <v>6.31</v>
      </c>
      <c r="CG111" s="1419">
        <v>6.31</v>
      </c>
      <c r="CH111" s="1433">
        <v>6.31</v>
      </c>
      <c r="CI111" s="1447">
        <v>6.31</v>
      </c>
      <c r="CJ111" s="1461">
        <v>6.31</v>
      </c>
      <c r="CK111" s="1486">
        <v>6.31</v>
      </c>
      <c r="CL111" s="1486">
        <v>6.31</v>
      </c>
      <c r="CM111" s="1486">
        <v>6.31</v>
      </c>
      <c r="CN111" s="1501">
        <v>6.31</v>
      </c>
      <c r="CO111" s="1508">
        <v>6.31</v>
      </c>
      <c r="CP111" s="1515">
        <v>6.31</v>
      </c>
      <c r="CQ111" s="1529">
        <v>6.31</v>
      </c>
      <c r="CR111" s="1565">
        <v>6.31</v>
      </c>
      <c r="CS111" s="1580">
        <v>6.31</v>
      </c>
      <c r="CT111" s="1580">
        <v>6.31</v>
      </c>
      <c r="CU111" s="1580">
        <v>6.31</v>
      </c>
      <c r="CV111" s="1615">
        <v>6.31</v>
      </c>
      <c r="CW111" s="1608">
        <v>6.31</v>
      </c>
      <c r="CX111" s="1608">
        <v>6.31</v>
      </c>
      <c r="CY111" s="1629">
        <v>6.31</v>
      </c>
      <c r="CZ111" s="1629">
        <v>6.31</v>
      </c>
      <c r="DA111" s="1629">
        <v>6.31</v>
      </c>
      <c r="DB111" s="1629">
        <v>6.31</v>
      </c>
      <c r="DC111" s="1629">
        <v>6.31</v>
      </c>
      <c r="DD111" s="1629">
        <v>6.31</v>
      </c>
      <c r="DE111" s="1658">
        <v>6.31</v>
      </c>
      <c r="DF111" s="1687">
        <v>6.31</v>
      </c>
      <c r="DG111" s="1687">
        <v>6.31</v>
      </c>
      <c r="DH111" s="1687">
        <v>6.31</v>
      </c>
      <c r="DI111" s="1694">
        <v>6.31</v>
      </c>
      <c r="DJ111" s="1694">
        <v>6.31</v>
      </c>
      <c r="DK111" s="1694">
        <v>6.31</v>
      </c>
      <c r="DL111" s="1694">
        <v>6.31</v>
      </c>
      <c r="DM111" s="299">
        <v>6.31</v>
      </c>
      <c r="DN111" s="299">
        <v>6.31</v>
      </c>
      <c r="DO111" s="299">
        <v>6.31</v>
      </c>
      <c r="DP111" s="299">
        <v>6.31</v>
      </c>
      <c r="DQ111" s="1795">
        <v>6.31</v>
      </c>
      <c r="DR111" s="1795">
        <v>6.31</v>
      </c>
      <c r="DS111" s="1795">
        <v>6.31</v>
      </c>
      <c r="DT111" s="1795">
        <v>6.31</v>
      </c>
      <c r="DU111" s="1795">
        <v>6.31</v>
      </c>
      <c r="DV111" s="1795">
        <v>6.31</v>
      </c>
      <c r="DW111" s="1802">
        <v>6.31</v>
      </c>
      <c r="DX111" s="1802">
        <v>6.31</v>
      </c>
      <c r="DY111" s="1802">
        <v>6.31</v>
      </c>
      <c r="DZ111" s="1802">
        <v>6.31</v>
      </c>
      <c r="EA111" s="83">
        <v>6.31</v>
      </c>
      <c r="EB111" s="83">
        <v>6.31</v>
      </c>
      <c r="EC111" s="83">
        <v>6.31</v>
      </c>
      <c r="ED111" s="83">
        <v>6.31</v>
      </c>
      <c r="EE111" s="83">
        <v>6.31</v>
      </c>
      <c r="EF111" s="83">
        <v>6.31</v>
      </c>
      <c r="EG111" s="1823">
        <v>6.31</v>
      </c>
      <c r="EH111" s="1891">
        <v>6.31</v>
      </c>
      <c r="EI111" s="1891">
        <v>6.31</v>
      </c>
      <c r="EJ111" s="1891">
        <v>6.31</v>
      </c>
      <c r="EK111" s="1898">
        <v>6.31</v>
      </c>
      <c r="EL111" s="1898">
        <v>6.31</v>
      </c>
      <c r="EM111" s="1898">
        <v>6.31</v>
      </c>
      <c r="EN111" s="1898">
        <v>6.31</v>
      </c>
      <c r="EO111" s="1938">
        <v>6.31</v>
      </c>
      <c r="EP111" s="1945">
        <v>6.31</v>
      </c>
      <c r="EQ111" s="1945">
        <v>6.31</v>
      </c>
      <c r="ER111" s="83">
        <v>6.31</v>
      </c>
      <c r="ES111" s="83">
        <v>6.31</v>
      </c>
      <c r="ET111" s="83">
        <v>6.31</v>
      </c>
      <c r="EU111" s="83">
        <v>6.31</v>
      </c>
      <c r="EV111" s="1968">
        <v>6.31</v>
      </c>
      <c r="EW111" s="1968">
        <v>6.31</v>
      </c>
      <c r="EX111" s="1968">
        <v>6.31</v>
      </c>
      <c r="EY111" s="1975">
        <v>6.31</v>
      </c>
      <c r="EZ111" s="1975">
        <v>6.31</v>
      </c>
      <c r="FA111" s="1975">
        <v>6.31</v>
      </c>
      <c r="FB111" s="1975">
        <v>6.31</v>
      </c>
      <c r="FC111" s="2017">
        <v>6.31</v>
      </c>
      <c r="FD111" s="2017">
        <v>6.31</v>
      </c>
      <c r="FE111" s="2017">
        <v>6.31</v>
      </c>
      <c r="FF111" s="2025">
        <v>6.31</v>
      </c>
      <c r="FG111" s="2025">
        <v>6.31</v>
      </c>
      <c r="FH111" s="2025">
        <v>6.31</v>
      </c>
      <c r="FI111" s="2025">
        <v>6.31</v>
      </c>
      <c r="FJ111" s="2059">
        <v>6.31</v>
      </c>
      <c r="FK111" s="2059">
        <v>6.31</v>
      </c>
      <c r="FL111" s="2059">
        <v>6.31</v>
      </c>
      <c r="FM111" s="2059">
        <v>6.31</v>
      </c>
      <c r="FN111" s="2066">
        <v>6.31</v>
      </c>
      <c r="FO111" s="2066">
        <v>6.31</v>
      </c>
      <c r="FP111" s="2066">
        <v>6.31</v>
      </c>
      <c r="FQ111" s="2090">
        <v>6.31</v>
      </c>
      <c r="FR111" s="2090">
        <v>6.31</v>
      </c>
      <c r="FS111" s="2090">
        <v>6.31</v>
      </c>
      <c r="FT111" s="2097">
        <v>6.31</v>
      </c>
      <c r="FU111" s="2097">
        <v>6.31</v>
      </c>
      <c r="FV111" s="2097">
        <v>6.31</v>
      </c>
      <c r="FW111" s="2097">
        <v>6.31</v>
      </c>
      <c r="FX111" s="2146">
        <v>6.31</v>
      </c>
      <c r="FY111" s="2146">
        <v>6.31</v>
      </c>
      <c r="FZ111" s="2146">
        <v>6.31</v>
      </c>
      <c r="GA111" s="2153">
        <v>6.31</v>
      </c>
      <c r="GB111" s="2153">
        <v>6.31</v>
      </c>
      <c r="GC111" s="2153">
        <v>6.31</v>
      </c>
      <c r="GD111" s="2153">
        <v>6.31</v>
      </c>
      <c r="GE111" s="2189">
        <v>6.31</v>
      </c>
      <c r="GF111" s="2189">
        <v>6.31</v>
      </c>
      <c r="GG111" s="2189">
        <v>6.31</v>
      </c>
      <c r="GH111" s="2196">
        <v>6.31</v>
      </c>
      <c r="GI111" s="2196">
        <v>6.31</v>
      </c>
      <c r="GJ111" s="2196">
        <v>6.31</v>
      </c>
      <c r="GK111" s="2196">
        <v>6.31</v>
      </c>
      <c r="GL111" s="2232">
        <v>6.31</v>
      </c>
      <c r="GM111" s="2232">
        <v>6.31</v>
      </c>
      <c r="GN111" s="2232">
        <v>6.31</v>
      </c>
      <c r="GO111" s="2239">
        <v>6.31</v>
      </c>
      <c r="GP111" s="2239">
        <v>6.31</v>
      </c>
      <c r="GQ111" s="2239">
        <v>6.31</v>
      </c>
      <c r="GR111" s="2239">
        <v>6.31</v>
      </c>
      <c r="GS111" s="2258">
        <v>6.31</v>
      </c>
      <c r="GT111" s="2258">
        <v>6.31</v>
      </c>
      <c r="GU111" s="2258">
        <v>6.31</v>
      </c>
      <c r="GV111" s="2258">
        <v>6.31</v>
      </c>
      <c r="GW111" s="2258">
        <v>6.31</v>
      </c>
      <c r="GX111" s="2258">
        <v>6.31</v>
      </c>
      <c r="GY111" s="299">
        <v>6.31</v>
      </c>
      <c r="GZ111" s="2278">
        <v>6.31</v>
      </c>
      <c r="HA111" s="2278">
        <v>6.31</v>
      </c>
      <c r="HB111" s="2278">
        <v>6.31</v>
      </c>
      <c r="HC111" s="2302">
        <v>6.31</v>
      </c>
      <c r="HD111" s="2302">
        <v>6.31</v>
      </c>
      <c r="HE111" s="2302">
        <v>6.31</v>
      </c>
      <c r="HF111" s="2302">
        <v>6.31</v>
      </c>
    </row>
    <row r="112" spans="1:214" x14ac:dyDescent="0.25">
      <c r="A112" s="423">
        <f t="shared" si="73"/>
        <v>111</v>
      </c>
      <c r="B112" s="77">
        <f>B.Diario!B112</f>
        <v>0</v>
      </c>
      <c r="C112" s="66"/>
      <c r="D112" s="66"/>
      <c r="E112" s="437"/>
      <c r="F112" s="437"/>
      <c r="G112" s="437"/>
      <c r="H112" s="437"/>
      <c r="I112" s="437"/>
      <c r="J112" s="437"/>
      <c r="K112" s="437"/>
      <c r="L112" s="441"/>
      <c r="N112" s="464"/>
      <c r="O112" s="477"/>
      <c r="R112" s="542"/>
      <c r="S112" s="584"/>
      <c r="U112" s="596"/>
      <c r="W112" s="624"/>
      <c r="X112" s="630"/>
      <c r="Y112" s="636"/>
      <c r="Z112" s="671"/>
      <c r="AA112" s="648"/>
      <c r="AB112" s="700"/>
      <c r="AC112" s="713"/>
      <c r="AD112" s="735"/>
      <c r="AE112" s="742"/>
      <c r="AF112" s="749"/>
      <c r="AG112"/>
      <c r="AH112" s="779"/>
      <c r="AI112" s="792"/>
      <c r="AK112" s="832"/>
      <c r="AL112" s="832"/>
      <c r="AM112" s="793"/>
      <c r="AN112"/>
      <c r="AO112" s="875"/>
      <c r="AP112" s="875"/>
      <c r="AQ112"/>
      <c r="AR112" s="882"/>
      <c r="AS112" s="896"/>
      <c r="AT112" s="909"/>
      <c r="AU112" s="940"/>
      <c r="AV112" s="954"/>
      <c r="AX112" s="1010"/>
      <c r="AY112" s="1017"/>
      <c r="AZ112" s="1038"/>
      <c r="BA112" s="1052"/>
      <c r="BB112" s="1100"/>
      <c r="BC112" s="1106"/>
      <c r="BD112" s="1112"/>
      <c r="BE112" s="1147"/>
      <c r="BF112" s="1154"/>
      <c r="BG112" s="83"/>
      <c r="BH112" s="1169"/>
      <c r="BI112" s="1200"/>
      <c r="BJ112" s="1200"/>
      <c r="BK112" s="1200"/>
      <c r="BL112" s="1200"/>
      <c r="BM112" s="1200"/>
      <c r="BN112" s="1200"/>
      <c r="BO112" s="1200"/>
      <c r="BP112" s="1241"/>
      <c r="BQ112" s="1241"/>
      <c r="BR112" s="1241"/>
      <c r="BS112" s="1241"/>
      <c r="BT112" s="1241"/>
      <c r="BU112" s="1241"/>
      <c r="BV112" s="1241"/>
      <c r="BW112" s="1296"/>
      <c r="BX112" s="83"/>
      <c r="BY112" s="83"/>
      <c r="BZ112" s="83"/>
      <c r="CA112" s="83"/>
      <c r="CB112" s="83"/>
      <c r="CC112" s="1306"/>
      <c r="CD112" s="1376"/>
      <c r="CE112" s="1389"/>
      <c r="CF112" s="1403"/>
      <c r="CG112" s="1417"/>
      <c r="CH112" s="1431"/>
      <c r="CI112" s="1445"/>
      <c r="CJ112" s="1459"/>
      <c r="CK112" s="1484"/>
      <c r="CL112" s="1484"/>
      <c r="CM112" s="1484"/>
      <c r="CN112" s="1499"/>
      <c r="CO112" s="1506"/>
      <c r="CP112" s="1513"/>
      <c r="CQ112" s="1527"/>
      <c r="CR112" s="1563"/>
      <c r="CS112" s="1578"/>
      <c r="CT112" s="1578"/>
      <c r="CU112" s="1578"/>
      <c r="CV112" s="1613"/>
      <c r="CW112" s="1606"/>
      <c r="CX112" s="1606"/>
      <c r="CY112" s="1627"/>
      <c r="CZ112" s="1627"/>
      <c r="DA112" s="1627"/>
      <c r="DB112" s="1627"/>
      <c r="DC112" s="1627"/>
      <c r="DD112" s="1627"/>
      <c r="DE112" s="1656"/>
      <c r="DF112" s="1685"/>
      <c r="DG112" s="1685"/>
      <c r="DH112" s="1685"/>
      <c r="DI112" s="1692"/>
      <c r="DJ112" s="1692"/>
      <c r="DK112" s="1692"/>
      <c r="DL112" s="1692"/>
      <c r="DM112"/>
      <c r="DN112"/>
      <c r="DO112"/>
      <c r="DP112"/>
      <c r="DQ112" s="1793"/>
      <c r="DR112" s="1793"/>
      <c r="DS112" s="1793"/>
      <c r="DT112" s="1793"/>
      <c r="DU112" s="1793"/>
      <c r="DV112" s="1793"/>
      <c r="DW112" s="1800"/>
      <c r="DX112" s="1800"/>
      <c r="DY112" s="1800"/>
      <c r="DZ112" s="1800"/>
      <c r="EA112" s="83"/>
      <c r="EB112" s="83"/>
      <c r="EC112" s="83"/>
      <c r="ED112" s="83"/>
      <c r="EE112" s="83"/>
      <c r="EF112" s="83"/>
      <c r="EG112" s="1821"/>
      <c r="EH112" s="1889"/>
      <c r="EI112" s="1889"/>
      <c r="EJ112" s="1889"/>
      <c r="EK112" s="1896"/>
      <c r="EL112" s="1896"/>
      <c r="EM112" s="1896"/>
      <c r="EN112" s="1896"/>
      <c r="EO112" s="1936"/>
      <c r="EP112" s="1943"/>
      <c r="EQ112" s="1943"/>
      <c r="ER112" s="83"/>
      <c r="ES112" s="83"/>
      <c r="ET112" s="83"/>
      <c r="EU112" s="83"/>
      <c r="EV112" s="1966"/>
      <c r="EW112" s="1966"/>
      <c r="EX112" s="1966"/>
      <c r="EY112" s="1973"/>
      <c r="EZ112" s="1973"/>
      <c r="FA112" s="1973"/>
      <c r="FB112" s="1973"/>
      <c r="FC112" s="2015"/>
      <c r="FD112" s="2015"/>
      <c r="FE112" s="2015"/>
      <c r="FF112" s="2022"/>
      <c r="FG112" s="2022"/>
      <c r="FH112" s="2022"/>
      <c r="FI112" s="2022"/>
      <c r="FJ112" s="2057"/>
      <c r="FK112" s="2057"/>
      <c r="FL112" s="2057"/>
      <c r="FM112" s="2057"/>
      <c r="FN112" s="2064"/>
      <c r="FO112" s="2064"/>
      <c r="FP112" s="2064"/>
      <c r="FQ112" s="2088"/>
      <c r="FR112" s="2088"/>
      <c r="FS112" s="2088"/>
      <c r="FT112" s="2095"/>
      <c r="FU112" s="2095"/>
      <c r="FV112" s="2095"/>
      <c r="FW112" s="2095"/>
      <c r="FX112" s="2144"/>
      <c r="FY112" s="2144"/>
      <c r="FZ112" s="2144"/>
      <c r="GA112" s="2151"/>
      <c r="GB112" s="2151"/>
      <c r="GC112" s="2151"/>
      <c r="GD112" s="2151"/>
      <c r="GE112" s="2187"/>
      <c r="GF112" s="2187"/>
      <c r="GG112" s="2187"/>
      <c r="GH112" s="2194"/>
      <c r="GI112" s="2194"/>
      <c r="GJ112" s="2194"/>
      <c r="GK112" s="2194"/>
      <c r="GL112" s="2230"/>
      <c r="GM112" s="2230"/>
      <c r="GN112" s="2230"/>
      <c r="GO112" s="2237"/>
      <c r="GP112" s="2237"/>
      <c r="GQ112" s="2237"/>
      <c r="GR112" s="2237"/>
      <c r="GS112" s="2256"/>
      <c r="GT112" s="2256"/>
      <c r="GU112" s="2256"/>
      <c r="GV112" s="2256"/>
      <c r="GW112" s="2256"/>
      <c r="GX112" s="2256"/>
      <c r="GY112"/>
      <c r="GZ112" s="2276"/>
      <c r="HA112" s="2276"/>
      <c r="HB112" s="2276"/>
      <c r="HC112" s="2300"/>
      <c r="HD112" s="2300"/>
      <c r="HE112" s="2300"/>
      <c r="HF112" s="2300"/>
    </row>
    <row r="113" spans="1:214" x14ac:dyDescent="0.25">
      <c r="A113" s="423">
        <f t="shared" si="73"/>
        <v>112</v>
      </c>
      <c r="B113" s="77">
        <f>B.Diario!B113</f>
        <v>0</v>
      </c>
      <c r="C113" s="71"/>
      <c r="D113" s="71"/>
      <c r="E113" s="438">
        <v>5.6</v>
      </c>
      <c r="F113" s="438">
        <v>6.12</v>
      </c>
      <c r="G113" s="438">
        <v>6.13</v>
      </c>
      <c r="H113" s="438">
        <v>6.17</v>
      </c>
      <c r="I113" s="438">
        <v>6.2</v>
      </c>
      <c r="J113" s="438">
        <v>6.29</v>
      </c>
      <c r="K113" s="438">
        <v>6.35</v>
      </c>
      <c r="L113" s="443">
        <v>6.38</v>
      </c>
      <c r="M113" s="85">
        <v>6.39</v>
      </c>
      <c r="N113" s="466">
        <v>6.42</v>
      </c>
      <c r="O113" s="479">
        <v>6.43</v>
      </c>
      <c r="P113" s="512">
        <v>6.44</v>
      </c>
      <c r="Q113" s="85">
        <v>6.46</v>
      </c>
      <c r="R113" s="544">
        <v>6.48</v>
      </c>
      <c r="S113" s="586">
        <v>6.49</v>
      </c>
      <c r="T113" s="276">
        <v>6.49</v>
      </c>
      <c r="U113" s="598">
        <v>6.49</v>
      </c>
      <c r="V113" s="276">
        <v>6.43</v>
      </c>
      <c r="W113" s="626">
        <v>6.44</v>
      </c>
      <c r="X113" s="632">
        <v>6.41</v>
      </c>
      <c r="Y113" s="638">
        <v>6.43</v>
      </c>
      <c r="Z113" s="674">
        <v>6.44</v>
      </c>
      <c r="AA113" s="650">
        <v>6.45</v>
      </c>
      <c r="AB113" s="702">
        <v>6.47</v>
      </c>
      <c r="AC113" s="715">
        <v>6.49</v>
      </c>
      <c r="AD113" s="737">
        <v>6.5</v>
      </c>
      <c r="AE113" s="744">
        <v>6.5</v>
      </c>
      <c r="AF113" s="751">
        <v>6.51</v>
      </c>
      <c r="AG113" s="299">
        <v>6.52</v>
      </c>
      <c r="AH113" s="781">
        <v>6.52</v>
      </c>
      <c r="AI113" s="794">
        <v>6.52</v>
      </c>
      <c r="AJ113" s="299">
        <v>6.52</v>
      </c>
      <c r="AK113" s="834">
        <v>6.52</v>
      </c>
      <c r="AL113" s="834">
        <v>6.52</v>
      </c>
      <c r="AM113" s="793">
        <v>6.49</v>
      </c>
      <c r="AN113" s="299">
        <v>6.53</v>
      </c>
      <c r="AO113" s="877">
        <v>6.56</v>
      </c>
      <c r="AP113" s="877">
        <v>6.55</v>
      </c>
      <c r="AQ113" s="299">
        <v>6.55</v>
      </c>
      <c r="AR113" s="884">
        <v>6.55</v>
      </c>
      <c r="AS113" s="898">
        <v>6.55</v>
      </c>
      <c r="AT113" s="911">
        <v>6.49</v>
      </c>
      <c r="AU113" s="942">
        <v>6.45</v>
      </c>
      <c r="AV113" s="956">
        <v>6.45</v>
      </c>
      <c r="AW113" s="85">
        <v>6.46</v>
      </c>
      <c r="AX113" s="1012">
        <v>6.46</v>
      </c>
      <c r="AY113" s="1019">
        <v>6.47</v>
      </c>
      <c r="AZ113" s="1040">
        <v>6.47</v>
      </c>
      <c r="BA113" s="1054">
        <v>6.47</v>
      </c>
      <c r="BB113" s="1102">
        <v>6.47</v>
      </c>
      <c r="BC113" s="1108">
        <v>6.47</v>
      </c>
      <c r="BD113" s="1114">
        <v>6.47</v>
      </c>
      <c r="BE113" s="1149">
        <v>6.47</v>
      </c>
      <c r="BF113" s="1156">
        <v>6.47</v>
      </c>
      <c r="BG113" s="83">
        <v>6.47</v>
      </c>
      <c r="BH113" s="1171">
        <v>6.46</v>
      </c>
      <c r="BI113" s="1202">
        <v>6.47</v>
      </c>
      <c r="BJ113" s="1202">
        <v>6.46</v>
      </c>
      <c r="BK113" s="1202">
        <v>6.45</v>
      </c>
      <c r="BL113" s="1202">
        <v>6.44</v>
      </c>
      <c r="BM113" s="1202">
        <v>6.44</v>
      </c>
      <c r="BN113" s="1202">
        <v>6.44</v>
      </c>
      <c r="BO113" s="1202">
        <v>6.44</v>
      </c>
      <c r="BP113" s="1243">
        <v>6.44</v>
      </c>
      <c r="BQ113" s="1243">
        <v>6.45</v>
      </c>
      <c r="BR113" s="1243">
        <v>6.45</v>
      </c>
      <c r="BS113" s="1243">
        <v>6.45</v>
      </c>
      <c r="BT113" s="1243">
        <v>6.45</v>
      </c>
      <c r="BU113" s="1243">
        <v>6.45</v>
      </c>
      <c r="BV113" s="1243">
        <v>6.45</v>
      </c>
      <c r="BW113" s="1298">
        <v>6.45</v>
      </c>
      <c r="BX113" s="83">
        <v>6.45</v>
      </c>
      <c r="BY113" s="83">
        <v>6.45</v>
      </c>
      <c r="BZ113" s="83">
        <v>6.46</v>
      </c>
      <c r="CA113" s="83">
        <v>6.46</v>
      </c>
      <c r="CB113" s="83">
        <v>6.47</v>
      </c>
      <c r="CC113" s="1308">
        <v>6.48</v>
      </c>
      <c r="CD113" s="1378">
        <v>6.49</v>
      </c>
      <c r="CE113" s="1391">
        <v>6.48</v>
      </c>
      <c r="CF113" s="1405">
        <v>6.48</v>
      </c>
      <c r="CG113" s="1419">
        <v>6.49</v>
      </c>
      <c r="CH113" s="1433">
        <v>6.49</v>
      </c>
      <c r="CI113" s="1447">
        <v>6.49</v>
      </c>
      <c r="CJ113" s="1461">
        <v>6.5</v>
      </c>
      <c r="CK113" s="1486">
        <v>6.5</v>
      </c>
      <c r="CL113" s="1486">
        <v>6.51</v>
      </c>
      <c r="CM113" s="1486">
        <v>6.51</v>
      </c>
      <c r="CN113" s="1501">
        <v>6.52</v>
      </c>
      <c r="CO113" s="1508">
        <v>6.52</v>
      </c>
      <c r="CP113" s="1515">
        <v>6.53</v>
      </c>
      <c r="CQ113" s="1529">
        <v>6.53</v>
      </c>
      <c r="CR113" s="1565">
        <v>6.63</v>
      </c>
      <c r="CS113" s="1580">
        <v>6.64</v>
      </c>
      <c r="CT113" s="1580">
        <v>6.64</v>
      </c>
      <c r="CU113" s="1580">
        <v>6.65</v>
      </c>
      <c r="CV113" s="1615">
        <v>6.65</v>
      </c>
      <c r="CW113" s="1608">
        <v>6.65</v>
      </c>
      <c r="CX113" s="1608">
        <v>6.66</v>
      </c>
      <c r="CY113" s="1629">
        <v>6.66</v>
      </c>
      <c r="CZ113" s="1629">
        <v>6.66</v>
      </c>
      <c r="DA113" s="1629">
        <v>6.66</v>
      </c>
      <c r="DB113" s="1629">
        <v>6.67</v>
      </c>
      <c r="DC113" s="1629">
        <v>6.67</v>
      </c>
      <c r="DD113" s="1629">
        <v>6.67</v>
      </c>
      <c r="DE113" s="1658">
        <v>6.67</v>
      </c>
      <c r="DF113" s="1687">
        <v>6.67</v>
      </c>
      <c r="DG113" s="1687">
        <v>6.67</v>
      </c>
      <c r="DH113" s="1687">
        <v>6.67</v>
      </c>
      <c r="DI113" s="1694">
        <v>6.67</v>
      </c>
      <c r="DJ113" s="1694">
        <v>6.67</v>
      </c>
      <c r="DK113" s="1694">
        <v>6.67</v>
      </c>
      <c r="DL113" s="1694">
        <v>6.67</v>
      </c>
      <c r="DM113" s="299">
        <v>6.67</v>
      </c>
      <c r="DN113" s="299">
        <v>6.67</v>
      </c>
      <c r="DO113" s="299">
        <v>6.67</v>
      </c>
      <c r="DP113" s="299">
        <v>6.67</v>
      </c>
      <c r="DQ113" s="1795">
        <v>6.67</v>
      </c>
      <c r="DR113" s="1795">
        <v>6.67</v>
      </c>
      <c r="DS113" s="1795">
        <v>6.68</v>
      </c>
      <c r="DT113" s="1795">
        <v>6.68</v>
      </c>
      <c r="DU113" s="1795">
        <v>6.67</v>
      </c>
      <c r="DV113" s="1795">
        <v>6.67</v>
      </c>
      <c r="DW113" s="1802">
        <v>6.67</v>
      </c>
      <c r="DX113" s="1802">
        <v>6.67</v>
      </c>
      <c r="DY113" s="1802">
        <v>6.68</v>
      </c>
      <c r="DZ113" s="1802">
        <v>6.68</v>
      </c>
      <c r="EA113" s="83">
        <v>6.68</v>
      </c>
      <c r="EB113" s="83">
        <v>6.68</v>
      </c>
      <c r="EC113" s="83">
        <v>6.68</v>
      </c>
      <c r="ED113" s="83">
        <v>6.68</v>
      </c>
      <c r="EE113" s="83">
        <v>6.68</v>
      </c>
      <c r="EF113" s="83">
        <v>6.68</v>
      </c>
      <c r="EG113" s="1823">
        <v>6.68</v>
      </c>
      <c r="EH113" s="1891">
        <v>6.68</v>
      </c>
      <c r="EI113" s="1891">
        <v>6.68</v>
      </c>
      <c r="EJ113" s="1891">
        <v>6.68</v>
      </c>
      <c r="EK113" s="1898">
        <v>6.68</v>
      </c>
      <c r="EL113" s="1898">
        <v>6.68</v>
      </c>
      <c r="EM113" s="1898">
        <v>6.68</v>
      </c>
      <c r="EN113" s="1898">
        <v>6.68</v>
      </c>
      <c r="EO113" s="1938">
        <v>6.68</v>
      </c>
      <c r="EP113" s="1945">
        <v>6.68</v>
      </c>
      <c r="EQ113" s="1945">
        <v>6.68</v>
      </c>
      <c r="ER113" s="83">
        <v>6.68</v>
      </c>
      <c r="ES113" s="83">
        <v>6.68</v>
      </c>
      <c r="ET113" s="83">
        <v>6.68</v>
      </c>
      <c r="EU113" s="83">
        <v>6.68</v>
      </c>
      <c r="EV113" s="1968">
        <v>6.68</v>
      </c>
      <c r="EW113" s="1968">
        <v>6.68</v>
      </c>
      <c r="EX113" s="1968">
        <v>6.68</v>
      </c>
      <c r="EY113" s="1975">
        <v>6.67</v>
      </c>
      <c r="EZ113" s="1975">
        <v>6.67</v>
      </c>
      <c r="FA113" s="1975">
        <v>6.67</v>
      </c>
      <c r="FB113" s="1975">
        <v>6.67</v>
      </c>
      <c r="FC113" s="2017">
        <v>6.67</v>
      </c>
      <c r="FD113" s="2017">
        <v>6.67</v>
      </c>
      <c r="FE113" s="2017">
        <v>6.67</v>
      </c>
      <c r="FF113" s="2025">
        <v>6.67</v>
      </c>
      <c r="FG113" s="2025">
        <v>6.67</v>
      </c>
      <c r="FH113" s="2025">
        <v>6.67</v>
      </c>
      <c r="FI113" s="2025">
        <v>6.67</v>
      </c>
      <c r="FJ113" s="2059">
        <v>6.67</v>
      </c>
      <c r="FK113" s="2059">
        <v>6.67</v>
      </c>
      <c r="FL113" s="2059">
        <v>6.67</v>
      </c>
      <c r="FM113" s="2059">
        <v>6.67</v>
      </c>
      <c r="FN113" s="2066">
        <v>6.67</v>
      </c>
      <c r="FO113" s="2066">
        <v>6.67</v>
      </c>
      <c r="FP113" s="2066">
        <v>6.67</v>
      </c>
      <c r="FQ113" s="2090">
        <v>6.67</v>
      </c>
      <c r="FR113" s="2090">
        <v>6.67</v>
      </c>
      <c r="FS113" s="2090">
        <v>6.67</v>
      </c>
      <c r="FT113" s="2097">
        <v>6.67</v>
      </c>
      <c r="FU113" s="2097">
        <v>6.67</v>
      </c>
      <c r="FV113" s="2097">
        <v>6.67</v>
      </c>
      <c r="FW113" s="2097">
        <v>6.67</v>
      </c>
      <c r="FX113" s="2146">
        <v>6.67</v>
      </c>
      <c r="FY113" s="2146">
        <v>6.67</v>
      </c>
      <c r="FZ113" s="2146">
        <v>6.67</v>
      </c>
      <c r="GA113" s="2153">
        <v>6.67</v>
      </c>
      <c r="GB113" s="2153">
        <v>6.67</v>
      </c>
      <c r="GC113" s="2153">
        <v>6.67</v>
      </c>
      <c r="GD113" s="2153">
        <v>6.67</v>
      </c>
      <c r="GE113" s="2189">
        <v>6.67</v>
      </c>
      <c r="GF113" s="2189">
        <v>6.67</v>
      </c>
      <c r="GG113" s="2189">
        <v>6.67</v>
      </c>
      <c r="GH113" s="2196">
        <v>6.67</v>
      </c>
      <c r="GI113" s="2196">
        <v>6.66</v>
      </c>
      <c r="GJ113" s="2196">
        <v>6.66</v>
      </c>
      <c r="GK113" s="2196">
        <v>6.66</v>
      </c>
      <c r="GL113" s="2232">
        <v>6.66</v>
      </c>
      <c r="GM113" s="2232">
        <v>6.66</v>
      </c>
      <c r="GN113" s="2232">
        <v>6.66</v>
      </c>
      <c r="GO113" s="2239">
        <v>6.66</v>
      </c>
      <c r="GP113" s="2239">
        <v>6.66</v>
      </c>
      <c r="GQ113" s="2239">
        <v>6.66</v>
      </c>
      <c r="GR113" s="2239">
        <v>6.66</v>
      </c>
      <c r="GS113" s="2258">
        <v>6.66</v>
      </c>
      <c r="GT113" s="2258">
        <v>6.66</v>
      </c>
      <c r="GU113" s="2258">
        <v>6.66</v>
      </c>
      <c r="GV113" s="2258">
        <v>6.66</v>
      </c>
      <c r="GW113" s="2258">
        <v>6.66</v>
      </c>
      <c r="GX113" s="2258">
        <v>6.66</v>
      </c>
      <c r="GY113" s="299">
        <v>6.66</v>
      </c>
      <c r="GZ113" s="2278">
        <v>6.66</v>
      </c>
      <c r="HA113" s="2278">
        <v>6.65</v>
      </c>
      <c r="HB113" s="2278">
        <v>6.65</v>
      </c>
      <c r="HC113" s="2302">
        <v>6.65</v>
      </c>
      <c r="HD113" s="2302">
        <v>6.65</v>
      </c>
      <c r="HE113" s="2302">
        <v>6.65</v>
      </c>
      <c r="HF113" s="2302">
        <v>6.65</v>
      </c>
    </row>
    <row r="114" spans="1:214" x14ac:dyDescent="0.25">
      <c r="A114" s="423">
        <f t="shared" si="73"/>
        <v>113</v>
      </c>
      <c r="B114" s="77">
        <f>B.Diario!B114</f>
        <v>0</v>
      </c>
      <c r="C114" s="68"/>
      <c r="D114" s="68"/>
      <c r="E114" s="437"/>
      <c r="F114" s="437"/>
      <c r="G114" s="437"/>
      <c r="H114" s="437"/>
      <c r="I114" s="437"/>
      <c r="J114" s="437"/>
      <c r="K114" s="437"/>
      <c r="L114" s="441"/>
      <c r="N114" s="464"/>
      <c r="O114" s="477"/>
      <c r="R114" s="542"/>
      <c r="S114" s="584"/>
      <c r="U114" s="596"/>
      <c r="W114" s="624"/>
      <c r="X114" s="630"/>
      <c r="Y114" s="636"/>
      <c r="Z114" s="671"/>
      <c r="AA114" s="648"/>
      <c r="AB114" s="700"/>
      <c r="AC114" s="713"/>
      <c r="AD114" s="735"/>
      <c r="AE114" s="742"/>
      <c r="AF114" s="749"/>
      <c r="AG114"/>
      <c r="AH114" s="779"/>
      <c r="AI114" s="792"/>
      <c r="AK114" s="832"/>
      <c r="AL114" s="832"/>
      <c r="AM114" s="793"/>
      <c r="AN114"/>
      <c r="AO114" s="875"/>
      <c r="AP114" s="875"/>
      <c r="AQ114"/>
      <c r="AR114" s="882"/>
      <c r="AS114" s="896"/>
      <c r="AT114" s="909"/>
      <c r="AU114" s="940"/>
      <c r="AV114" s="954"/>
      <c r="AX114" s="1010"/>
      <c r="AY114" s="1017"/>
      <c r="AZ114" s="1038"/>
      <c r="BA114" s="1052"/>
      <c r="BB114" s="1100"/>
      <c r="BC114" s="1106"/>
      <c r="BD114" s="1112"/>
      <c r="BE114" s="1147"/>
      <c r="BF114" s="1154"/>
      <c r="BG114" s="83"/>
      <c r="BH114" s="1169"/>
      <c r="BI114" s="1200"/>
      <c r="BJ114" s="1200"/>
      <c r="BK114" s="1200"/>
      <c r="BL114" s="1200"/>
      <c r="BM114" s="1200"/>
      <c r="BN114" s="1200"/>
      <c r="BO114" s="1200"/>
      <c r="BP114" s="1241"/>
      <c r="BQ114" s="1241"/>
      <c r="BR114" s="1241"/>
      <c r="BS114" s="1241"/>
      <c r="BT114" s="1241"/>
      <c r="BU114" s="1241"/>
      <c r="BV114" s="1241"/>
      <c r="BW114" s="1296"/>
      <c r="BX114" s="83"/>
      <c r="BY114" s="83"/>
      <c r="BZ114" s="83"/>
      <c r="CA114" s="83"/>
      <c r="CB114" s="83"/>
      <c r="CC114" s="1306"/>
      <c r="CD114" s="1376"/>
      <c r="CE114" s="1389"/>
      <c r="CF114" s="1403"/>
      <c r="CG114" s="1417"/>
      <c r="CH114" s="1431"/>
      <c r="CI114" s="1445"/>
      <c r="CJ114" s="1459"/>
      <c r="CK114" s="1484"/>
      <c r="CL114" s="1484"/>
      <c r="CM114" s="1484"/>
      <c r="CN114" s="1499"/>
      <c r="CO114" s="1506"/>
      <c r="CP114" s="1513"/>
      <c r="CQ114" s="1527"/>
      <c r="CR114" s="1563"/>
      <c r="CS114" s="1578"/>
      <c r="CT114" s="1578"/>
      <c r="CU114" s="1578"/>
      <c r="CV114" s="1613"/>
      <c r="CW114" s="1606"/>
      <c r="CX114" s="1606"/>
      <c r="CY114" s="1627"/>
      <c r="CZ114" s="1627"/>
      <c r="DA114" s="1627"/>
      <c r="DB114" s="1627"/>
      <c r="DC114" s="1627"/>
      <c r="DD114" s="1627"/>
      <c r="DE114" s="1656"/>
      <c r="DF114" s="1685"/>
      <c r="DG114" s="1685"/>
      <c r="DH114" s="1685"/>
      <c r="DI114" s="1692"/>
      <c r="DJ114" s="1692"/>
      <c r="DK114" s="1692"/>
      <c r="DL114" s="1692"/>
      <c r="DM114"/>
      <c r="DN114"/>
      <c r="DO114"/>
      <c r="DP114"/>
      <c r="DQ114" s="1793"/>
      <c r="DR114" s="1793"/>
      <c r="DS114" s="1793"/>
      <c r="DT114" s="1793"/>
      <c r="DU114" s="1793"/>
      <c r="DV114" s="1793"/>
      <c r="DW114" s="1800"/>
      <c r="DX114" s="1800"/>
      <c r="DY114" s="1800"/>
      <c r="DZ114" s="1800"/>
      <c r="EA114" s="83"/>
      <c r="EB114" s="83"/>
      <c r="EC114" s="83"/>
      <c r="ED114" s="83"/>
      <c r="EE114" s="83"/>
      <c r="EF114" s="83"/>
      <c r="EG114" s="1821"/>
      <c r="EH114" s="1889"/>
      <c r="EI114" s="1889"/>
      <c r="EJ114" s="1889"/>
      <c r="EK114" s="1896"/>
      <c r="EL114" s="1896"/>
      <c r="EM114" s="1896"/>
      <c r="EN114" s="1896"/>
      <c r="EO114" s="1936"/>
      <c r="EP114" s="1943"/>
      <c r="EQ114" s="1943"/>
      <c r="ER114" s="83"/>
      <c r="ES114" s="83"/>
      <c r="ET114" s="83"/>
      <c r="EU114" s="83"/>
      <c r="EV114" s="1966"/>
      <c r="EW114" s="1966"/>
      <c r="EX114" s="1966"/>
      <c r="EY114" s="1973"/>
      <c r="EZ114" s="1973"/>
      <c r="FA114" s="1973"/>
      <c r="FB114" s="1973"/>
      <c r="FC114" s="2015"/>
      <c r="FD114" s="2015"/>
      <c r="FE114" s="2015"/>
      <c r="FF114" s="2022"/>
      <c r="FG114" s="2022"/>
      <c r="FH114" s="2022"/>
      <c r="FI114" s="2022"/>
      <c r="FJ114" s="2057"/>
      <c r="FK114" s="2057"/>
      <c r="FL114" s="2057"/>
      <c r="FM114" s="2057"/>
      <c r="FN114" s="2064"/>
      <c r="FO114" s="2064"/>
      <c r="FP114" s="2064"/>
      <c r="FQ114" s="2088"/>
      <c r="FR114" s="2088"/>
      <c r="FS114" s="2088"/>
      <c r="FT114" s="2095"/>
      <c r="FU114" s="2095"/>
      <c r="FV114" s="2095"/>
      <c r="FW114" s="2095"/>
      <c r="FX114" s="2144"/>
      <c r="FY114" s="2144"/>
      <c r="FZ114" s="2144"/>
      <c r="GA114" s="2151"/>
      <c r="GB114" s="2151"/>
      <c r="GC114" s="2151"/>
      <c r="GD114" s="2151"/>
      <c r="GE114" s="2187"/>
      <c r="GF114" s="2187"/>
      <c r="GG114" s="2187"/>
      <c r="GH114" s="2194"/>
      <c r="GI114" s="2194"/>
      <c r="GJ114" s="2194"/>
      <c r="GK114" s="2194"/>
      <c r="GL114" s="2230"/>
      <c r="GM114" s="2230"/>
      <c r="GN114" s="2230"/>
      <c r="GO114" s="2237"/>
      <c r="GP114" s="2237"/>
      <c r="GQ114" s="2237"/>
      <c r="GR114" s="2237"/>
      <c r="GS114" s="2256"/>
      <c r="GT114" s="2256"/>
      <c r="GU114" s="2256"/>
      <c r="GV114" s="2256"/>
      <c r="GW114" s="2256"/>
      <c r="GX114" s="2256"/>
      <c r="GY114"/>
      <c r="GZ114" s="2276"/>
      <c r="HA114" s="2276"/>
      <c r="HB114" s="2276"/>
      <c r="HC114" s="2300"/>
      <c r="HD114" s="2300"/>
      <c r="HE114" s="2300"/>
      <c r="HF114" s="2300"/>
    </row>
    <row r="115" spans="1:214" x14ac:dyDescent="0.25">
      <c r="A115" s="423">
        <f t="shared" si="73"/>
        <v>114</v>
      </c>
      <c r="B115" s="77">
        <f>B.Diario!B115</f>
        <v>0</v>
      </c>
      <c r="C115" s="66"/>
      <c r="D115" s="66"/>
      <c r="E115" s="438">
        <v>0</v>
      </c>
      <c r="F115" s="438">
        <v>0</v>
      </c>
      <c r="G115" s="438">
        <v>6700</v>
      </c>
      <c r="H115" s="438">
        <v>17800</v>
      </c>
      <c r="I115" s="438">
        <v>31780</v>
      </c>
      <c r="J115" s="438">
        <v>51040</v>
      </c>
      <c r="K115" s="438">
        <v>70260</v>
      </c>
      <c r="L115" s="444">
        <v>86600</v>
      </c>
      <c r="M115" s="440">
        <v>108880</v>
      </c>
      <c r="N115" s="467">
        <v>129100</v>
      </c>
      <c r="O115" s="480">
        <v>140780</v>
      </c>
      <c r="P115" s="512">
        <v>153580</v>
      </c>
      <c r="Q115" s="440">
        <v>177560</v>
      </c>
      <c r="R115" s="545">
        <v>196700</v>
      </c>
      <c r="S115" s="587">
        <v>216040</v>
      </c>
      <c r="T115" s="594">
        <v>216040</v>
      </c>
      <c r="U115" s="599">
        <v>216040</v>
      </c>
      <c r="V115" s="594">
        <v>216040</v>
      </c>
      <c r="W115" s="627">
        <v>222620</v>
      </c>
      <c r="X115" s="633">
        <v>222620</v>
      </c>
      <c r="Y115" s="639">
        <v>239820</v>
      </c>
      <c r="Z115" s="675">
        <v>274780</v>
      </c>
      <c r="AA115" s="651">
        <v>290760</v>
      </c>
      <c r="AB115" s="703">
        <v>306380</v>
      </c>
      <c r="AC115" s="716">
        <v>321400</v>
      </c>
      <c r="AD115" s="738">
        <v>343900</v>
      </c>
      <c r="AE115" s="745">
        <v>366660</v>
      </c>
      <c r="AF115" s="752">
        <v>382740</v>
      </c>
      <c r="AG115" s="54">
        <v>395780</v>
      </c>
      <c r="AH115" s="782">
        <v>395780</v>
      </c>
      <c r="AI115" s="795">
        <v>395780</v>
      </c>
      <c r="AJ115" s="54">
        <v>395780</v>
      </c>
      <c r="AK115" s="835">
        <v>395780</v>
      </c>
      <c r="AL115" s="835">
        <v>395780</v>
      </c>
      <c r="AM115" s="793">
        <v>395780</v>
      </c>
      <c r="AN115" s="54">
        <v>395780</v>
      </c>
      <c r="AO115" s="878">
        <v>403820</v>
      </c>
      <c r="AP115" s="878">
        <v>412320</v>
      </c>
      <c r="AQ115" s="54">
        <v>423240</v>
      </c>
      <c r="AR115" s="885">
        <v>437880</v>
      </c>
      <c r="AS115" s="899">
        <v>437880</v>
      </c>
      <c r="AT115" s="912">
        <v>437880</v>
      </c>
      <c r="AU115" s="943">
        <v>453440</v>
      </c>
      <c r="AV115" s="957">
        <v>476760</v>
      </c>
      <c r="AW115" s="440">
        <v>505480</v>
      </c>
      <c r="AX115" s="1013">
        <v>538020</v>
      </c>
      <c r="AY115" s="1020">
        <v>571440</v>
      </c>
      <c r="AZ115" s="1041">
        <v>595420</v>
      </c>
      <c r="BA115" s="1055">
        <v>595420</v>
      </c>
      <c r="BB115" s="1103">
        <v>595420</v>
      </c>
      <c r="BC115" s="1109">
        <v>595420</v>
      </c>
      <c r="BD115" s="1115">
        <v>595420</v>
      </c>
      <c r="BE115" s="1150">
        <v>595420</v>
      </c>
      <c r="BF115" s="1157">
        <v>595420</v>
      </c>
      <c r="BG115" s="82">
        <v>595420</v>
      </c>
      <c r="BH115" s="1172">
        <v>595420</v>
      </c>
      <c r="BI115" s="1203">
        <v>595420</v>
      </c>
      <c r="BJ115" s="1203">
        <v>595420</v>
      </c>
      <c r="BK115" s="1203">
        <v>595420</v>
      </c>
      <c r="BL115" s="1203">
        <v>595420</v>
      </c>
      <c r="BM115" s="1203">
        <v>618200</v>
      </c>
      <c r="BN115" s="1203">
        <v>646840</v>
      </c>
      <c r="BO115" s="1203">
        <v>669800</v>
      </c>
      <c r="BP115" s="1244">
        <v>693920</v>
      </c>
      <c r="BQ115" s="1244">
        <v>717860</v>
      </c>
      <c r="BR115" s="1244">
        <v>738960</v>
      </c>
      <c r="BS115" s="1244">
        <v>768540</v>
      </c>
      <c r="BT115" s="1244">
        <v>805340</v>
      </c>
      <c r="BU115" s="1244">
        <v>847100</v>
      </c>
      <c r="BV115" s="1244">
        <v>877720</v>
      </c>
      <c r="BW115" s="1299">
        <v>913860</v>
      </c>
      <c r="BX115" s="82">
        <v>945800</v>
      </c>
      <c r="BY115" s="82">
        <v>984720</v>
      </c>
      <c r="BZ115" s="82">
        <v>1021780</v>
      </c>
      <c r="CA115" s="82">
        <v>1046180</v>
      </c>
      <c r="CB115" s="82">
        <v>1068980</v>
      </c>
      <c r="CC115" s="1309">
        <v>1097820</v>
      </c>
      <c r="CD115" s="1379">
        <v>1125500</v>
      </c>
      <c r="CE115" s="1392">
        <v>1134480</v>
      </c>
      <c r="CF115" s="1406">
        <v>1164480</v>
      </c>
      <c r="CG115" s="1420">
        <v>1190000</v>
      </c>
      <c r="CH115" s="1434">
        <v>1214640</v>
      </c>
      <c r="CI115" s="1448">
        <v>1239060</v>
      </c>
      <c r="CJ115" s="1462">
        <v>1260900</v>
      </c>
      <c r="CK115" s="1487">
        <v>1366040</v>
      </c>
      <c r="CL115" s="1487">
        <v>1384840</v>
      </c>
      <c r="CM115" s="1487">
        <v>1404320</v>
      </c>
      <c r="CN115" s="1502">
        <v>1432040</v>
      </c>
      <c r="CO115" s="1509">
        <v>1460020</v>
      </c>
      <c r="CP115" s="1516">
        <v>1476900</v>
      </c>
      <c r="CQ115" s="1530">
        <v>1492340</v>
      </c>
      <c r="CR115" s="1566">
        <v>1510100</v>
      </c>
      <c r="CS115" s="1581">
        <v>1533620</v>
      </c>
      <c r="CT115" s="1581">
        <v>1556700</v>
      </c>
      <c r="CU115" s="1581">
        <v>1570580</v>
      </c>
      <c r="CV115" s="1616">
        <v>1577900</v>
      </c>
      <c r="CW115" s="1609">
        <v>1607940</v>
      </c>
      <c r="CX115" s="1609">
        <v>1631300</v>
      </c>
      <c r="CY115" s="1630">
        <v>1659860</v>
      </c>
      <c r="CZ115" s="1630">
        <v>1682740</v>
      </c>
      <c r="DA115" s="1630">
        <v>1709460</v>
      </c>
      <c r="DB115" s="1630">
        <v>1732460</v>
      </c>
      <c r="DC115" s="1630">
        <v>1756380</v>
      </c>
      <c r="DD115" s="1630">
        <v>1803820</v>
      </c>
      <c r="DE115" s="1659">
        <v>1841560</v>
      </c>
      <c r="DF115" s="1688">
        <v>1856280</v>
      </c>
      <c r="DG115" s="1688">
        <v>1869740</v>
      </c>
      <c r="DH115" s="1688">
        <v>1891960</v>
      </c>
      <c r="DI115" s="1695">
        <v>1917320</v>
      </c>
      <c r="DJ115" s="1695">
        <v>1937980</v>
      </c>
      <c r="DK115" s="1695">
        <v>1959200</v>
      </c>
      <c r="DL115" s="1695">
        <v>1974520</v>
      </c>
      <c r="DM115" s="54">
        <v>1993920</v>
      </c>
      <c r="DN115" s="54">
        <v>2022440</v>
      </c>
      <c r="DO115" s="54">
        <v>2053260</v>
      </c>
      <c r="DP115" s="54">
        <v>2068860</v>
      </c>
      <c r="DQ115" s="1796">
        <v>2098060</v>
      </c>
      <c r="DR115" s="1796">
        <v>2120480</v>
      </c>
      <c r="DS115" s="1796">
        <v>2142240</v>
      </c>
      <c r="DT115" s="1796">
        <v>2157140</v>
      </c>
      <c r="DU115" s="1796">
        <v>2181020</v>
      </c>
      <c r="DV115" s="1796">
        <v>2202000</v>
      </c>
      <c r="DW115" s="1803">
        <v>2231980</v>
      </c>
      <c r="DX115" s="1803">
        <v>2261320</v>
      </c>
      <c r="DY115" s="1803">
        <v>2289120</v>
      </c>
      <c r="DZ115" s="1803">
        <v>2312020</v>
      </c>
      <c r="EA115" s="82">
        <v>2317840</v>
      </c>
      <c r="EB115" s="82">
        <v>2360420</v>
      </c>
      <c r="EC115" s="82">
        <v>2369160</v>
      </c>
      <c r="ED115" s="82">
        <v>2382660</v>
      </c>
      <c r="EE115" s="82">
        <v>2419200</v>
      </c>
      <c r="EF115" s="82">
        <v>2446460</v>
      </c>
      <c r="EG115" s="1824">
        <v>2446460</v>
      </c>
      <c r="EH115" s="1892">
        <v>2453020</v>
      </c>
      <c r="EI115" s="1892">
        <v>2498160</v>
      </c>
      <c r="EJ115" s="1892">
        <v>2529900</v>
      </c>
      <c r="EK115" s="1899">
        <v>2544240</v>
      </c>
      <c r="EL115" s="1899">
        <v>2573860</v>
      </c>
      <c r="EM115" s="1899">
        <v>2604780</v>
      </c>
      <c r="EN115" s="1899">
        <v>2626340</v>
      </c>
      <c r="EO115" s="1939">
        <v>2646780</v>
      </c>
      <c r="EP115" s="1946">
        <v>2646780</v>
      </c>
      <c r="EQ115" s="1946">
        <v>2646780</v>
      </c>
      <c r="ER115" s="82">
        <v>2656120</v>
      </c>
      <c r="ES115" s="82">
        <v>2656120</v>
      </c>
      <c r="ET115" s="82">
        <v>2670120</v>
      </c>
      <c r="EU115" s="82">
        <v>2670120</v>
      </c>
      <c r="EV115" s="1969">
        <v>2670120</v>
      </c>
      <c r="EW115" s="1969">
        <v>2670120</v>
      </c>
      <c r="EX115" s="1969">
        <v>2670120</v>
      </c>
      <c r="EY115" s="1976">
        <v>2670120</v>
      </c>
      <c r="EZ115" s="1976">
        <v>2699460</v>
      </c>
      <c r="FA115" s="1976">
        <v>2745520</v>
      </c>
      <c r="FB115" s="1976">
        <v>2787780</v>
      </c>
      <c r="FC115" s="2018">
        <v>2817460</v>
      </c>
      <c r="FD115" s="2018">
        <v>2842520</v>
      </c>
      <c r="FE115" s="2018">
        <v>2873140</v>
      </c>
      <c r="FF115" s="2026">
        <v>2911280</v>
      </c>
      <c r="FG115" s="2026">
        <v>2926300</v>
      </c>
      <c r="FH115" s="2026">
        <v>2958920</v>
      </c>
      <c r="FI115" s="2026">
        <v>2980600</v>
      </c>
      <c r="FJ115" s="2060">
        <v>3003300</v>
      </c>
      <c r="FK115" s="2060">
        <v>3012020</v>
      </c>
      <c r="FL115" s="2060">
        <v>3034160</v>
      </c>
      <c r="FM115" s="2060">
        <v>3061680</v>
      </c>
      <c r="FN115" s="2067">
        <v>3096120</v>
      </c>
      <c r="FO115" s="2067">
        <v>3121440</v>
      </c>
      <c r="FP115" s="2067">
        <v>3138480</v>
      </c>
      <c r="FQ115" s="2091">
        <v>3162180</v>
      </c>
      <c r="FR115" s="2091">
        <v>3187560</v>
      </c>
      <c r="FS115" s="2091">
        <v>3210520</v>
      </c>
      <c r="FT115" s="2098">
        <v>3218700</v>
      </c>
      <c r="FU115" s="2098">
        <v>3236100</v>
      </c>
      <c r="FV115" s="2098">
        <v>3252860</v>
      </c>
      <c r="FW115" s="2098">
        <v>3269680</v>
      </c>
      <c r="FX115" s="2147">
        <v>3286220</v>
      </c>
      <c r="FY115" s="2147">
        <v>3293100</v>
      </c>
      <c r="FZ115" s="2147">
        <v>3299140</v>
      </c>
      <c r="GA115" s="2154">
        <v>3305940</v>
      </c>
      <c r="GB115" s="2154">
        <v>3335660</v>
      </c>
      <c r="GC115" s="2154">
        <v>3348280</v>
      </c>
      <c r="GD115" s="2154">
        <v>3378060</v>
      </c>
      <c r="GE115" s="2190">
        <v>3396860</v>
      </c>
      <c r="GF115" s="2190">
        <v>3410420</v>
      </c>
      <c r="GG115" s="2190">
        <v>3410420</v>
      </c>
      <c r="GH115" s="2197">
        <v>3416320</v>
      </c>
      <c r="GI115" s="2197">
        <v>3416320</v>
      </c>
      <c r="GJ115" s="2197">
        <v>3416320</v>
      </c>
      <c r="GK115" s="2197">
        <v>3441900</v>
      </c>
      <c r="GL115" s="2233">
        <v>3460040</v>
      </c>
      <c r="GM115" s="2233">
        <v>3478040</v>
      </c>
      <c r="GN115" s="2233">
        <v>3506820</v>
      </c>
      <c r="GO115" s="2240">
        <v>3523860</v>
      </c>
      <c r="GP115" s="2240">
        <v>3543280</v>
      </c>
      <c r="GQ115" s="2240">
        <v>3569580</v>
      </c>
      <c r="GR115" s="2240">
        <v>3592120</v>
      </c>
      <c r="GS115" s="2259">
        <v>3600680</v>
      </c>
      <c r="GT115" s="2259">
        <v>3607560</v>
      </c>
      <c r="GU115" s="2259">
        <v>3626440</v>
      </c>
      <c r="GV115" s="2259">
        <v>3626440</v>
      </c>
      <c r="GW115" s="2259">
        <v>3635200</v>
      </c>
      <c r="GX115" s="2259">
        <v>3659380</v>
      </c>
      <c r="GY115" s="54">
        <v>3687040</v>
      </c>
      <c r="GZ115" s="2279">
        <v>3695480</v>
      </c>
      <c r="HA115" s="2279">
        <v>3723580</v>
      </c>
      <c r="HB115" s="2279">
        <v>3723580</v>
      </c>
      <c r="HC115" s="2303">
        <v>3723580</v>
      </c>
      <c r="HD115" s="2303">
        <v>3723580</v>
      </c>
      <c r="HE115" s="2303">
        <v>3723580</v>
      </c>
      <c r="HF115" s="2303">
        <v>3723580</v>
      </c>
    </row>
    <row r="116" spans="1:214" x14ac:dyDescent="0.25">
      <c r="A116" s="423">
        <f t="shared" si="73"/>
        <v>115</v>
      </c>
      <c r="B116" s="77">
        <f>B.Diario!B116</f>
        <v>0</v>
      </c>
      <c r="C116" s="71"/>
      <c r="D116" s="71"/>
      <c r="E116" s="438"/>
      <c r="F116" s="438">
        <v>2.09</v>
      </c>
      <c r="G116" s="438">
        <v>1.4</v>
      </c>
      <c r="H116" s="438">
        <v>1.33</v>
      </c>
      <c r="I116" s="438">
        <v>1.25</v>
      </c>
      <c r="J116" s="438">
        <v>1.1200000000000001</v>
      </c>
      <c r="K116" s="438">
        <v>1.04</v>
      </c>
      <c r="L116" s="443">
        <v>1.03</v>
      </c>
      <c r="M116" s="85">
        <v>1.03</v>
      </c>
      <c r="N116" s="466">
        <v>1.01</v>
      </c>
      <c r="O116" s="479">
        <v>0.99</v>
      </c>
      <c r="P116" s="512">
        <v>0.97</v>
      </c>
      <c r="Q116" s="85">
        <v>0.94</v>
      </c>
      <c r="R116" s="544">
        <v>0.92</v>
      </c>
      <c r="S116" s="586">
        <v>0.9</v>
      </c>
      <c r="T116" s="276">
        <v>0.9</v>
      </c>
      <c r="U116" s="598">
        <v>0.9</v>
      </c>
      <c r="V116" s="276">
        <v>0.95</v>
      </c>
      <c r="W116" s="626">
        <v>0.95</v>
      </c>
      <c r="X116" s="632">
        <v>1.1299999999999999</v>
      </c>
      <c r="Y116" s="638">
        <v>1.1499999999999999</v>
      </c>
      <c r="Z116" s="674">
        <v>1.1399999999999999</v>
      </c>
      <c r="AA116" s="650">
        <v>1.1200000000000001</v>
      </c>
      <c r="AB116" s="702">
        <v>1.1399999999999999</v>
      </c>
      <c r="AC116" s="715">
        <v>1.1200000000000001</v>
      </c>
      <c r="AD116" s="737">
        <v>1.1100000000000001</v>
      </c>
      <c r="AE116" s="744">
        <v>1.1100000000000001</v>
      </c>
      <c r="AF116" s="751">
        <v>1.1000000000000001</v>
      </c>
      <c r="AG116" s="299">
        <v>1.0900000000000001</v>
      </c>
      <c r="AH116" s="781">
        <v>1.0900000000000001</v>
      </c>
      <c r="AI116" s="794">
        <v>1.0900000000000001</v>
      </c>
      <c r="AJ116" s="299">
        <v>1.0900000000000001</v>
      </c>
      <c r="AK116" s="834">
        <v>1.0900000000000001</v>
      </c>
      <c r="AL116" s="834">
        <v>1.0900000000000001</v>
      </c>
      <c r="AM116" s="793">
        <v>1.0900000000000001</v>
      </c>
      <c r="AN116" s="299">
        <v>1.0900000000000001</v>
      </c>
      <c r="AO116" s="877">
        <v>1.0900000000000001</v>
      </c>
      <c r="AP116" s="877">
        <v>1.1100000000000001</v>
      </c>
      <c r="AQ116" s="299">
        <v>1.1000000000000001</v>
      </c>
      <c r="AR116" s="884">
        <v>1.0900000000000001</v>
      </c>
      <c r="AS116" s="898">
        <v>1.0900000000000001</v>
      </c>
      <c r="AT116" s="911">
        <v>1.0900000000000001</v>
      </c>
      <c r="AU116" s="942">
        <v>1.08</v>
      </c>
      <c r="AV116" s="956">
        <v>1.07</v>
      </c>
      <c r="AW116" s="85">
        <v>1.06</v>
      </c>
      <c r="AX116" s="1012">
        <v>1.05</v>
      </c>
      <c r="AY116" s="1019">
        <v>1.04</v>
      </c>
      <c r="AZ116" s="1040">
        <v>1.03</v>
      </c>
      <c r="BA116" s="1054">
        <v>1.03</v>
      </c>
      <c r="BB116" s="1102">
        <v>1.03</v>
      </c>
      <c r="BC116" s="1108">
        <v>1.03</v>
      </c>
      <c r="BD116" s="1114">
        <v>1.03</v>
      </c>
      <c r="BE116" s="1149">
        <v>1.03</v>
      </c>
      <c r="BF116" s="1156">
        <v>1.03</v>
      </c>
      <c r="BG116" s="83">
        <v>1.03</v>
      </c>
      <c r="BH116" s="1171">
        <v>1.03</v>
      </c>
      <c r="BI116" s="1202">
        <v>1.03</v>
      </c>
      <c r="BJ116" s="1202">
        <v>1.03</v>
      </c>
      <c r="BK116" s="1202">
        <v>1.03</v>
      </c>
      <c r="BL116" s="1202">
        <v>1.03</v>
      </c>
      <c r="BM116" s="1202">
        <v>1.02</v>
      </c>
      <c r="BN116" s="1202">
        <v>1.02</v>
      </c>
      <c r="BO116" s="1202">
        <v>1.02</v>
      </c>
      <c r="BP116" s="1243">
        <v>1.01</v>
      </c>
      <c r="BQ116" s="1243">
        <v>1.01</v>
      </c>
      <c r="BR116" s="1243">
        <v>1</v>
      </c>
      <c r="BS116" s="1243">
        <v>1</v>
      </c>
      <c r="BT116" s="1243">
        <v>1</v>
      </c>
      <c r="BU116" s="1243">
        <v>1</v>
      </c>
      <c r="BV116" s="1243">
        <v>0.99</v>
      </c>
      <c r="BW116" s="1298">
        <v>1</v>
      </c>
      <c r="BX116" s="83">
        <v>0.99</v>
      </c>
      <c r="BY116" s="83">
        <v>0.98</v>
      </c>
      <c r="BZ116" s="83">
        <v>0.98</v>
      </c>
      <c r="CA116" s="83">
        <v>0.98</v>
      </c>
      <c r="CB116" s="83">
        <v>0.97</v>
      </c>
      <c r="CC116" s="1308">
        <v>0.97</v>
      </c>
      <c r="CD116" s="1378">
        <v>0.96</v>
      </c>
      <c r="CE116" s="1391">
        <v>0.96</v>
      </c>
      <c r="CF116" s="1405">
        <v>0.96</v>
      </c>
      <c r="CG116" s="1419">
        <v>0.96</v>
      </c>
      <c r="CH116" s="1433">
        <v>0.96</v>
      </c>
      <c r="CI116" s="1447">
        <v>0.95</v>
      </c>
      <c r="CJ116" s="1461">
        <v>0.96</v>
      </c>
      <c r="CK116" s="1486">
        <v>0.95</v>
      </c>
      <c r="CL116" s="1486">
        <v>0.95</v>
      </c>
      <c r="CM116" s="1486">
        <v>0.95</v>
      </c>
      <c r="CN116" s="1501">
        <v>0.94</v>
      </c>
      <c r="CO116" s="1508">
        <v>0.94</v>
      </c>
      <c r="CP116" s="1515">
        <v>0.93</v>
      </c>
      <c r="CQ116" s="1529">
        <v>0.94</v>
      </c>
      <c r="CR116" s="1565">
        <v>0.95</v>
      </c>
      <c r="CS116" s="1580">
        <v>0.94</v>
      </c>
      <c r="CT116" s="1580">
        <v>0.95</v>
      </c>
      <c r="CU116" s="1580">
        <v>0.94</v>
      </c>
      <c r="CV116" s="1615">
        <v>0.94</v>
      </c>
      <c r="CW116" s="1608">
        <v>0.94</v>
      </c>
      <c r="CX116" s="1608">
        <v>0.94</v>
      </c>
      <c r="CY116" s="1629">
        <v>0.94</v>
      </c>
      <c r="CZ116" s="1629">
        <v>0.95</v>
      </c>
      <c r="DA116" s="1629">
        <v>0.96</v>
      </c>
      <c r="DB116" s="1629">
        <v>0.96</v>
      </c>
      <c r="DC116" s="1629">
        <v>0.97</v>
      </c>
      <c r="DD116" s="1629">
        <v>0.97</v>
      </c>
      <c r="DE116" s="1658">
        <v>0.97</v>
      </c>
      <c r="DF116" s="1687">
        <v>0.96</v>
      </c>
      <c r="DG116" s="1687">
        <v>0.97</v>
      </c>
      <c r="DH116" s="1687">
        <v>0.97</v>
      </c>
      <c r="DI116" s="1694">
        <v>0.98</v>
      </c>
      <c r="DJ116" s="1694">
        <v>0.98</v>
      </c>
      <c r="DK116" s="1694">
        <v>0.98</v>
      </c>
      <c r="DL116" s="1694">
        <v>0.98</v>
      </c>
      <c r="DM116" s="299">
        <v>0.98</v>
      </c>
      <c r="DN116" s="299">
        <v>0.98</v>
      </c>
      <c r="DO116" s="299">
        <v>0.97</v>
      </c>
      <c r="DP116" s="299">
        <v>0.97</v>
      </c>
      <c r="DQ116" s="1795">
        <v>0.97</v>
      </c>
      <c r="DR116" s="1795">
        <v>0.97</v>
      </c>
      <c r="DS116" s="1795">
        <v>0.97</v>
      </c>
      <c r="DT116" s="1795">
        <v>0.97</v>
      </c>
      <c r="DU116" s="1795">
        <v>0.96</v>
      </c>
      <c r="DV116" s="1795">
        <v>0.96</v>
      </c>
      <c r="DW116" s="1802">
        <v>0.96</v>
      </c>
      <c r="DX116" s="1802">
        <v>0.96</v>
      </c>
      <c r="DY116" s="1802">
        <v>0.96</v>
      </c>
      <c r="DZ116" s="1802">
        <v>0.96</v>
      </c>
      <c r="EA116" s="83">
        <v>0.96</v>
      </c>
      <c r="EB116" s="83">
        <v>0.96</v>
      </c>
      <c r="EC116" s="83">
        <v>0.95</v>
      </c>
      <c r="ED116" s="83">
        <v>0.95</v>
      </c>
      <c r="EE116" s="83">
        <v>0.95</v>
      </c>
      <c r="EF116" s="83">
        <v>0.95</v>
      </c>
      <c r="EG116" s="1823">
        <v>0.95</v>
      </c>
      <c r="EH116" s="1891">
        <v>0.94</v>
      </c>
      <c r="EI116" s="1891">
        <v>0.94</v>
      </c>
      <c r="EJ116" s="1891">
        <v>0.94</v>
      </c>
      <c r="EK116" s="1898">
        <v>0.94</v>
      </c>
      <c r="EL116" s="1898">
        <v>0.93</v>
      </c>
      <c r="EM116" s="1898">
        <v>0.93</v>
      </c>
      <c r="EN116" s="1898">
        <v>0.93</v>
      </c>
      <c r="EO116" s="1938">
        <v>0.93</v>
      </c>
      <c r="EP116" s="1945">
        <v>0.93</v>
      </c>
      <c r="EQ116" s="1945">
        <v>0.93</v>
      </c>
      <c r="ER116" s="83">
        <v>0.93</v>
      </c>
      <c r="ES116" s="83">
        <v>0.92</v>
      </c>
      <c r="ET116" s="83">
        <v>0.92</v>
      </c>
      <c r="EU116" s="83">
        <v>0.92</v>
      </c>
      <c r="EV116" s="1968">
        <v>0.92</v>
      </c>
      <c r="EW116" s="1968">
        <v>0.92</v>
      </c>
      <c r="EX116" s="1968">
        <v>0.92</v>
      </c>
      <c r="EY116" s="1975">
        <v>0.92</v>
      </c>
      <c r="EZ116" s="1975">
        <v>0.92</v>
      </c>
      <c r="FA116" s="1975">
        <v>0.92</v>
      </c>
      <c r="FB116" s="1975">
        <v>0.92</v>
      </c>
      <c r="FC116" s="2017">
        <v>0.92</v>
      </c>
      <c r="FD116" s="2017">
        <v>0.92</v>
      </c>
      <c r="FE116" s="2017">
        <v>0.92</v>
      </c>
      <c r="FF116" s="2025">
        <v>0.92</v>
      </c>
      <c r="FG116" s="2025">
        <v>0.91</v>
      </c>
      <c r="FH116" s="2025">
        <v>0.91</v>
      </c>
      <c r="FI116" s="2025">
        <v>0.91</v>
      </c>
      <c r="FJ116" s="2059">
        <v>0.91</v>
      </c>
      <c r="FK116" s="2059">
        <v>0.91</v>
      </c>
      <c r="FL116" s="2059">
        <v>0.91</v>
      </c>
      <c r="FM116" s="2059">
        <v>0.91</v>
      </c>
      <c r="FN116" s="2066">
        <v>0.91</v>
      </c>
      <c r="FO116" s="2066">
        <v>0.91</v>
      </c>
      <c r="FP116" s="2066">
        <v>0.91</v>
      </c>
      <c r="FQ116" s="2090">
        <v>0.91</v>
      </c>
      <c r="FR116" s="2090">
        <v>0.91</v>
      </c>
      <c r="FS116" s="2090">
        <v>0.9</v>
      </c>
      <c r="FT116" s="2097">
        <v>0.9</v>
      </c>
      <c r="FU116" s="2097">
        <v>0.9</v>
      </c>
      <c r="FV116" s="2097">
        <v>0.9</v>
      </c>
      <c r="FW116" s="2097">
        <v>0.9</v>
      </c>
      <c r="FX116" s="2146">
        <v>0.9</v>
      </c>
      <c r="FY116" s="2146">
        <v>0.9</v>
      </c>
      <c r="FZ116" s="2146">
        <v>0.89</v>
      </c>
      <c r="GA116" s="2153">
        <v>0.89</v>
      </c>
      <c r="GB116" s="2153">
        <v>0.89</v>
      </c>
      <c r="GC116" s="2153">
        <v>0.89</v>
      </c>
      <c r="GD116" s="2153">
        <v>0.89</v>
      </c>
      <c r="GE116" s="2189">
        <v>0.89</v>
      </c>
      <c r="GF116" s="2189">
        <v>0.89</v>
      </c>
      <c r="GG116" s="2189">
        <v>0.89</v>
      </c>
      <c r="GH116" s="2196">
        <v>0.89</v>
      </c>
      <c r="GI116" s="2196">
        <v>0.88</v>
      </c>
      <c r="GJ116" s="2196">
        <v>0.88</v>
      </c>
      <c r="GK116" s="2196">
        <v>0.88</v>
      </c>
      <c r="GL116" s="2232">
        <v>0.88</v>
      </c>
      <c r="GM116" s="2232">
        <v>0.88</v>
      </c>
      <c r="GN116" s="2232">
        <v>0.88</v>
      </c>
      <c r="GO116" s="2239">
        <v>0.87</v>
      </c>
      <c r="GP116" s="2239">
        <v>0.88</v>
      </c>
      <c r="GQ116" s="2239">
        <v>0.88</v>
      </c>
      <c r="GR116" s="2239">
        <v>0.87</v>
      </c>
      <c r="GS116" s="2258">
        <v>0.87</v>
      </c>
      <c r="GT116" s="2258">
        <v>0.87</v>
      </c>
      <c r="GU116" s="2258">
        <v>0.87</v>
      </c>
      <c r="GV116" s="2258">
        <v>0.87</v>
      </c>
      <c r="GW116" s="2258">
        <v>0.87</v>
      </c>
      <c r="GX116" s="2258">
        <v>0.87</v>
      </c>
      <c r="GY116" s="299">
        <v>0.87</v>
      </c>
      <c r="GZ116" s="2278">
        <v>0.87</v>
      </c>
      <c r="HA116" s="2278">
        <v>0.88</v>
      </c>
      <c r="HB116" s="2278">
        <v>0.88</v>
      </c>
      <c r="HC116" s="2302">
        <v>0.88</v>
      </c>
      <c r="HD116" s="2302">
        <v>0.88</v>
      </c>
      <c r="HE116" s="2302">
        <v>0.88</v>
      </c>
      <c r="HF116" s="2302">
        <v>0.88</v>
      </c>
    </row>
    <row r="117" spans="1:214" x14ac:dyDescent="0.25">
      <c r="A117" s="423">
        <f t="shared" si="73"/>
        <v>116</v>
      </c>
      <c r="B117" s="77">
        <f>B.Diario!B117</f>
        <v>0</v>
      </c>
      <c r="C117" s="66"/>
      <c r="D117" s="66"/>
      <c r="E117" s="438">
        <v>0</v>
      </c>
      <c r="F117" s="438">
        <v>0</v>
      </c>
      <c r="G117" s="438">
        <v>0.44</v>
      </c>
      <c r="H117" s="438">
        <v>0.78</v>
      </c>
      <c r="I117" s="438">
        <v>1.06</v>
      </c>
      <c r="J117" s="438">
        <v>1.33</v>
      </c>
      <c r="K117" s="438">
        <v>1.5</v>
      </c>
      <c r="L117" s="443">
        <v>1.57</v>
      </c>
      <c r="M117" s="85">
        <v>1.69</v>
      </c>
      <c r="N117" s="466">
        <v>1.75</v>
      </c>
      <c r="O117" s="479">
        <v>1.69</v>
      </c>
      <c r="P117" s="512">
        <v>1.68</v>
      </c>
      <c r="Q117" s="85">
        <v>1.76</v>
      </c>
      <c r="R117" s="544">
        <v>1.79</v>
      </c>
      <c r="S117" s="586">
        <v>1.83</v>
      </c>
      <c r="T117" s="276">
        <v>1.83</v>
      </c>
      <c r="U117" s="598">
        <v>1.83</v>
      </c>
      <c r="V117" s="276">
        <v>1.77</v>
      </c>
      <c r="W117" s="626">
        <v>1.82</v>
      </c>
      <c r="X117" s="632">
        <v>1.75</v>
      </c>
      <c r="Y117" s="638">
        <v>1.76</v>
      </c>
      <c r="Z117" s="674">
        <v>1.86</v>
      </c>
      <c r="AA117" s="650">
        <v>1.86</v>
      </c>
      <c r="AB117" s="702">
        <v>1.83</v>
      </c>
      <c r="AC117" s="715">
        <v>1.82</v>
      </c>
      <c r="AD117" s="737">
        <v>1.84</v>
      </c>
      <c r="AE117" s="744">
        <v>1.85</v>
      </c>
      <c r="AF117" s="751">
        <v>1.83</v>
      </c>
      <c r="AG117" s="299">
        <v>1.82</v>
      </c>
      <c r="AH117" s="781">
        <v>1.82</v>
      </c>
      <c r="AI117" s="794">
        <v>1.82</v>
      </c>
      <c r="AJ117" s="299">
        <v>1.82</v>
      </c>
      <c r="AK117" s="834">
        <v>1.82</v>
      </c>
      <c r="AL117" s="834">
        <v>1.82</v>
      </c>
      <c r="AM117" s="793">
        <v>1.78</v>
      </c>
      <c r="AN117" s="299">
        <v>1.77</v>
      </c>
      <c r="AO117" s="877">
        <v>1.75</v>
      </c>
      <c r="AP117" s="877">
        <v>1.73</v>
      </c>
      <c r="AQ117" s="299">
        <v>1.7</v>
      </c>
      <c r="AR117" s="884">
        <v>1.71</v>
      </c>
      <c r="AS117" s="898">
        <v>1.71</v>
      </c>
      <c r="AT117" s="911">
        <v>1.69</v>
      </c>
      <c r="AU117" s="942">
        <v>1.7</v>
      </c>
      <c r="AV117" s="956">
        <v>1.72</v>
      </c>
      <c r="AW117" s="85">
        <v>1.76</v>
      </c>
      <c r="AX117" s="1012">
        <v>1.81</v>
      </c>
      <c r="AY117" s="1019">
        <v>1.86</v>
      </c>
      <c r="AZ117" s="1040">
        <v>1.89</v>
      </c>
      <c r="BA117" s="1054">
        <v>1.89</v>
      </c>
      <c r="BB117" s="1102">
        <v>1.89</v>
      </c>
      <c r="BC117" s="1108">
        <v>1.89</v>
      </c>
      <c r="BD117" s="1114">
        <v>1.89</v>
      </c>
      <c r="BE117" s="1149">
        <v>1.89</v>
      </c>
      <c r="BF117" s="1156">
        <v>1.89</v>
      </c>
      <c r="BG117" s="83">
        <v>1.89</v>
      </c>
      <c r="BH117" s="1171">
        <v>1.88</v>
      </c>
      <c r="BI117" s="1202">
        <v>1.87</v>
      </c>
      <c r="BJ117" s="1202">
        <v>1.87</v>
      </c>
      <c r="BK117" s="1202">
        <v>1.86</v>
      </c>
      <c r="BL117" s="1202">
        <v>1.83</v>
      </c>
      <c r="BM117" s="1202">
        <v>1.87</v>
      </c>
      <c r="BN117" s="1202">
        <v>1.9</v>
      </c>
      <c r="BO117" s="1202">
        <v>1.92</v>
      </c>
      <c r="BP117" s="1243">
        <v>1.93</v>
      </c>
      <c r="BQ117" s="1243">
        <v>1.94</v>
      </c>
      <c r="BR117" s="1243">
        <v>1.95</v>
      </c>
      <c r="BS117" s="1243">
        <v>1.97</v>
      </c>
      <c r="BT117" s="1243">
        <v>2.02</v>
      </c>
      <c r="BU117" s="1243">
        <v>2.08</v>
      </c>
      <c r="BV117" s="1243">
        <v>2.1</v>
      </c>
      <c r="BW117" s="1298">
        <v>2.13</v>
      </c>
      <c r="BX117" s="83">
        <v>2.16</v>
      </c>
      <c r="BY117" s="83">
        <v>2.2000000000000002</v>
      </c>
      <c r="BZ117" s="83">
        <v>2.23</v>
      </c>
      <c r="CA117" s="83">
        <v>2.23</v>
      </c>
      <c r="CB117" s="83">
        <v>2.23</v>
      </c>
      <c r="CC117" s="1308">
        <v>2.25</v>
      </c>
      <c r="CD117" s="1378">
        <v>2.25</v>
      </c>
      <c r="CE117" s="1391">
        <v>2.23</v>
      </c>
      <c r="CF117" s="1405">
        <v>2.25</v>
      </c>
      <c r="CG117" s="1419">
        <v>2.25</v>
      </c>
      <c r="CH117" s="1433">
        <v>2.2599999999999998</v>
      </c>
      <c r="CI117" s="1447">
        <v>2.27</v>
      </c>
      <c r="CJ117" s="1461">
        <v>2.27</v>
      </c>
      <c r="CK117" s="1486">
        <v>2.42</v>
      </c>
      <c r="CL117" s="1486">
        <v>2.41</v>
      </c>
      <c r="CM117" s="1486">
        <v>2.41</v>
      </c>
      <c r="CN117" s="1501">
        <v>2.42</v>
      </c>
      <c r="CO117" s="1508">
        <v>2.4300000000000002</v>
      </c>
      <c r="CP117" s="1515">
        <v>2.42</v>
      </c>
      <c r="CQ117" s="1529">
        <v>2.41</v>
      </c>
      <c r="CR117" s="1565">
        <v>2.4</v>
      </c>
      <c r="CS117" s="1580">
        <v>2.41</v>
      </c>
      <c r="CT117" s="1580">
        <v>2.41</v>
      </c>
      <c r="CU117" s="1580">
        <v>2.39</v>
      </c>
      <c r="CV117" s="1615">
        <v>2.37</v>
      </c>
      <c r="CW117" s="1608">
        <v>2.38</v>
      </c>
      <c r="CX117" s="1608">
        <v>2.38</v>
      </c>
      <c r="CY117" s="1629">
        <v>2.39</v>
      </c>
      <c r="CZ117" s="1629">
        <v>2.4</v>
      </c>
      <c r="DA117" s="1629">
        <v>2.4</v>
      </c>
      <c r="DB117" s="1629">
        <v>2.37</v>
      </c>
      <c r="DC117" s="1629">
        <v>2.37</v>
      </c>
      <c r="DD117" s="1629">
        <v>2.4</v>
      </c>
      <c r="DE117" s="1658">
        <v>2.42</v>
      </c>
      <c r="DF117" s="1687">
        <v>2.41</v>
      </c>
      <c r="DG117" s="1687">
        <v>2.39</v>
      </c>
      <c r="DH117" s="1687">
        <v>2.39</v>
      </c>
      <c r="DI117" s="1694">
        <v>2.39</v>
      </c>
      <c r="DJ117" s="1694">
        <v>2.38</v>
      </c>
      <c r="DK117" s="1694">
        <v>2.38</v>
      </c>
      <c r="DL117" s="1694">
        <v>2.36</v>
      </c>
      <c r="DM117" s="299">
        <v>2.36</v>
      </c>
      <c r="DN117" s="299">
        <v>2.36</v>
      </c>
      <c r="DO117" s="299">
        <v>2.37</v>
      </c>
      <c r="DP117" s="299">
        <v>2.36</v>
      </c>
      <c r="DQ117" s="1795">
        <v>2.36</v>
      </c>
      <c r="DR117" s="1795">
        <v>2.36</v>
      </c>
      <c r="DS117" s="1795">
        <v>2.36</v>
      </c>
      <c r="DT117" s="1795">
        <v>2.35</v>
      </c>
      <c r="DU117" s="1795">
        <v>2.36</v>
      </c>
      <c r="DV117" s="1795">
        <v>2.36</v>
      </c>
      <c r="DW117" s="1802">
        <v>2.37</v>
      </c>
      <c r="DX117" s="1802">
        <v>2.37</v>
      </c>
      <c r="DY117" s="1802">
        <v>2.37</v>
      </c>
      <c r="DZ117" s="1802">
        <v>2.37</v>
      </c>
      <c r="EA117" s="83">
        <v>2.36</v>
      </c>
      <c r="EB117" s="83">
        <v>2.38</v>
      </c>
      <c r="EC117" s="83">
        <v>2.36</v>
      </c>
      <c r="ED117" s="83">
        <v>2.35</v>
      </c>
      <c r="EE117" s="83">
        <v>2.36</v>
      </c>
      <c r="EF117" s="83">
        <v>2.38</v>
      </c>
      <c r="EG117" s="1823">
        <v>2.38</v>
      </c>
      <c r="EH117" s="1891">
        <v>2.37</v>
      </c>
      <c r="EI117" s="1891">
        <v>2.39</v>
      </c>
      <c r="EJ117" s="1891">
        <v>2.4</v>
      </c>
      <c r="EK117" s="1898">
        <v>2.39</v>
      </c>
      <c r="EL117" s="1898">
        <v>2.39</v>
      </c>
      <c r="EM117" s="1898">
        <v>2.4</v>
      </c>
      <c r="EN117" s="1898">
        <v>2.4</v>
      </c>
      <c r="EO117" s="1938">
        <v>2.4</v>
      </c>
      <c r="EP117" s="1945">
        <v>2.4</v>
      </c>
      <c r="EQ117" s="1945">
        <v>2.4</v>
      </c>
      <c r="ER117" s="83">
        <v>2.4</v>
      </c>
      <c r="ES117" s="83">
        <v>2.39</v>
      </c>
      <c r="ET117" s="83">
        <v>2.4</v>
      </c>
      <c r="EU117" s="83">
        <v>2.4</v>
      </c>
      <c r="EV117" s="1968">
        <v>2.4</v>
      </c>
      <c r="EW117" s="1968">
        <v>2.4</v>
      </c>
      <c r="EX117" s="1968">
        <v>2.4</v>
      </c>
      <c r="EY117" s="1975">
        <v>2.39</v>
      </c>
      <c r="EZ117" s="1975">
        <v>2.39</v>
      </c>
      <c r="FA117" s="1975">
        <v>2.41</v>
      </c>
      <c r="FB117" s="1975">
        <v>2.4300000000000002</v>
      </c>
      <c r="FC117" s="2017">
        <v>2.4300000000000002</v>
      </c>
      <c r="FD117" s="2017">
        <v>2.44</v>
      </c>
      <c r="FE117" s="2017">
        <v>2.44</v>
      </c>
      <c r="FF117" s="2025">
        <v>2.4500000000000002</v>
      </c>
      <c r="FG117" s="2025">
        <v>2.44</v>
      </c>
      <c r="FH117" s="2025">
        <v>2.4500000000000002</v>
      </c>
      <c r="FI117" s="2025">
        <v>2.4500000000000002</v>
      </c>
      <c r="FJ117" s="2059">
        <v>2.4500000000000002</v>
      </c>
      <c r="FK117" s="2059">
        <v>2.4500000000000002</v>
      </c>
      <c r="FL117" s="2059">
        <v>2.44</v>
      </c>
      <c r="FM117" s="2059">
        <v>2.4500000000000002</v>
      </c>
      <c r="FN117" s="2066">
        <v>2.46</v>
      </c>
      <c r="FO117" s="2066">
        <v>2.46</v>
      </c>
      <c r="FP117" s="2066">
        <v>2.46</v>
      </c>
      <c r="FQ117" s="2090">
        <v>2.46</v>
      </c>
      <c r="FR117" s="2090">
        <v>2.46</v>
      </c>
      <c r="FS117" s="2090">
        <v>2.46</v>
      </c>
      <c r="FT117" s="2097">
        <v>2.4500000000000002</v>
      </c>
      <c r="FU117" s="2097">
        <v>2.4500000000000002</v>
      </c>
      <c r="FV117" s="2097">
        <v>2.44</v>
      </c>
      <c r="FW117" s="2097">
        <v>2.44</v>
      </c>
      <c r="FX117" s="2146">
        <v>2.4300000000000002</v>
      </c>
      <c r="FY117" s="2146">
        <v>2.4300000000000002</v>
      </c>
      <c r="FZ117" s="2146">
        <v>2.41</v>
      </c>
      <c r="GA117" s="2153">
        <v>2.4</v>
      </c>
      <c r="GB117" s="2153">
        <v>2.41</v>
      </c>
      <c r="GC117" s="2153">
        <v>2.4</v>
      </c>
      <c r="GD117" s="2153">
        <v>2.41</v>
      </c>
      <c r="GE117" s="2189">
        <v>2.4</v>
      </c>
      <c r="GF117" s="2189">
        <v>2.4</v>
      </c>
      <c r="GG117" s="2189">
        <v>2.38</v>
      </c>
      <c r="GH117" s="2196">
        <v>2.37</v>
      </c>
      <c r="GI117" s="2196">
        <v>2.37</v>
      </c>
      <c r="GJ117" s="2196">
        <v>2.36</v>
      </c>
      <c r="GK117" s="2196">
        <v>2.36</v>
      </c>
      <c r="GL117" s="2232">
        <v>2.35</v>
      </c>
      <c r="GM117" s="2232">
        <v>2.35</v>
      </c>
      <c r="GN117" s="2232">
        <v>2.36</v>
      </c>
      <c r="GO117" s="2239">
        <v>2.36</v>
      </c>
      <c r="GP117" s="2239">
        <v>2.36</v>
      </c>
      <c r="GQ117" s="2239">
        <v>2.36</v>
      </c>
      <c r="GR117" s="2239">
        <v>2.36</v>
      </c>
      <c r="GS117" s="2258">
        <v>2.35</v>
      </c>
      <c r="GT117" s="2258">
        <v>2.34</v>
      </c>
      <c r="GU117" s="2258">
        <v>2.35</v>
      </c>
      <c r="GV117" s="2258">
        <v>2.35</v>
      </c>
      <c r="GW117" s="2258">
        <v>2.34</v>
      </c>
      <c r="GX117" s="2258">
        <v>2.34</v>
      </c>
      <c r="GY117" s="299">
        <v>2.35</v>
      </c>
      <c r="GZ117" s="2278">
        <v>2.34</v>
      </c>
      <c r="HA117" s="2278">
        <v>2.35</v>
      </c>
      <c r="HB117" s="2278">
        <v>2.35</v>
      </c>
      <c r="HC117" s="2302">
        <v>2.35</v>
      </c>
      <c r="HD117" s="2302">
        <v>2.35</v>
      </c>
      <c r="HE117" s="2302">
        <v>2.35</v>
      </c>
      <c r="HF117" s="2302">
        <v>2.35</v>
      </c>
    </row>
    <row r="118" spans="1:214" x14ac:dyDescent="0.25">
      <c r="A118" s="423">
        <f t="shared" si="73"/>
        <v>117</v>
      </c>
      <c r="B118" s="77">
        <f>B.Diario!B118</f>
        <v>0</v>
      </c>
      <c r="C118" s="68"/>
      <c r="D118" s="68"/>
      <c r="E118" s="437"/>
      <c r="F118" s="437"/>
      <c r="G118" s="437"/>
      <c r="H118" s="437"/>
      <c r="I118" s="437"/>
      <c r="J118" s="437"/>
      <c r="K118" s="437"/>
      <c r="L118" s="441"/>
      <c r="N118" s="464"/>
      <c r="O118" s="477"/>
      <c r="R118" s="542"/>
      <c r="S118" s="584"/>
      <c r="U118" s="596"/>
      <c r="W118" s="624"/>
      <c r="X118" s="630"/>
      <c r="Y118" s="636"/>
      <c r="Z118" s="671"/>
      <c r="AA118" s="648"/>
      <c r="AB118" s="700"/>
      <c r="AC118" s="713"/>
      <c r="AD118" s="735"/>
      <c r="AE118" s="742"/>
      <c r="AF118" s="749"/>
      <c r="AG118"/>
      <c r="AH118" s="779"/>
      <c r="AI118" s="792"/>
      <c r="AK118" s="832"/>
      <c r="AL118" s="832"/>
      <c r="AM118" s="793"/>
      <c r="AN118"/>
      <c r="AO118" s="875"/>
      <c r="AP118" s="875"/>
      <c r="AQ118"/>
      <c r="AR118" s="882"/>
      <c r="AS118" s="896"/>
      <c r="AT118" s="909"/>
      <c r="AU118" s="940"/>
      <c r="AV118" s="954"/>
      <c r="AX118" s="1010"/>
      <c r="AY118" s="1017"/>
      <c r="AZ118" s="1038"/>
      <c r="BA118" s="1052"/>
      <c r="BB118" s="1100"/>
      <c r="BC118" s="1106"/>
      <c r="BD118" s="1112"/>
      <c r="BE118" s="1147"/>
      <c r="BF118" s="1154"/>
      <c r="BG118" s="83"/>
      <c r="BH118" s="1169"/>
      <c r="BI118" s="1200"/>
      <c r="BJ118" s="1200"/>
      <c r="BK118" s="1200"/>
      <c r="BL118" s="1200"/>
      <c r="BM118" s="1200"/>
      <c r="BN118" s="1200"/>
      <c r="BO118" s="1200"/>
      <c r="BP118" s="1241"/>
      <c r="BQ118" s="1241"/>
      <c r="BR118" s="1241"/>
      <c r="BS118" s="1241"/>
      <c r="BT118" s="1241"/>
      <c r="BU118" s="1241"/>
      <c r="BV118" s="1241"/>
      <c r="BW118" s="1296"/>
      <c r="BX118" s="83"/>
      <c r="BY118" s="83"/>
      <c r="BZ118" s="83"/>
      <c r="CA118" s="83"/>
      <c r="CB118" s="83"/>
      <c r="CC118" s="1306"/>
      <c r="CD118" s="1376"/>
      <c r="CE118" s="1389"/>
      <c r="CF118" s="1403"/>
      <c r="CG118" s="1417"/>
      <c r="CH118" s="1431"/>
      <c r="CI118" s="1445"/>
      <c r="CJ118" s="1459"/>
      <c r="CK118" s="1484"/>
      <c r="CL118" s="1484"/>
      <c r="CM118" s="1484"/>
      <c r="CN118" s="1499"/>
      <c r="CO118" s="1506"/>
      <c r="CP118" s="1513"/>
      <c r="CQ118" s="1527"/>
      <c r="CR118" s="1563"/>
      <c r="CS118" s="1578"/>
      <c r="CT118" s="1578"/>
      <c r="CU118" s="1578"/>
      <c r="CV118" s="1613"/>
      <c r="CW118" s="1606"/>
      <c r="CX118" s="1606"/>
      <c r="CY118" s="1627"/>
      <c r="CZ118" s="1627"/>
      <c r="DA118" s="1627"/>
      <c r="DB118" s="1627"/>
      <c r="DC118" s="1627"/>
      <c r="DD118" s="1627"/>
      <c r="DE118" s="1656"/>
      <c r="DF118" s="1685"/>
      <c r="DG118" s="1685"/>
      <c r="DH118" s="1685"/>
      <c r="DI118" s="1692"/>
      <c r="DJ118" s="1692"/>
      <c r="DK118" s="1692"/>
      <c r="DL118" s="1692"/>
      <c r="DM118"/>
      <c r="DN118"/>
      <c r="DO118"/>
      <c r="DP118"/>
      <c r="DQ118" s="1793"/>
      <c r="DR118" s="1793"/>
      <c r="DS118" s="1793"/>
      <c r="DT118" s="1793"/>
      <c r="DU118" s="1793"/>
      <c r="DV118" s="1793"/>
      <c r="DW118" s="1800"/>
      <c r="DX118" s="1800"/>
      <c r="DY118" s="1800"/>
      <c r="DZ118" s="1800"/>
      <c r="EA118" s="83"/>
      <c r="EB118" s="83"/>
      <c r="EC118" s="83"/>
      <c r="ED118" s="83"/>
      <c r="EE118" s="83"/>
      <c r="EF118" s="83"/>
      <c r="EG118" s="1821"/>
      <c r="EH118" s="1889"/>
      <c r="EI118" s="1889"/>
      <c r="EJ118" s="1889"/>
      <c r="EK118" s="1896"/>
      <c r="EL118" s="1896"/>
      <c r="EM118" s="1896"/>
      <c r="EN118" s="1896"/>
      <c r="EO118" s="1936"/>
      <c r="EP118" s="1943"/>
      <c r="EQ118" s="1943"/>
      <c r="ER118" s="83"/>
      <c r="ES118" s="83"/>
      <c r="ET118" s="83"/>
      <c r="EU118" s="83"/>
      <c r="EV118" s="1966"/>
      <c r="EW118" s="1966"/>
      <c r="EX118" s="1966"/>
      <c r="EY118" s="1973"/>
      <c r="EZ118" s="1973"/>
      <c r="FA118" s="1973"/>
      <c r="FB118" s="1973"/>
      <c r="FC118" s="2015"/>
      <c r="FD118" s="2015"/>
      <c r="FE118" s="2015"/>
      <c r="FF118" s="2022"/>
      <c r="FG118" s="2022"/>
      <c r="FH118" s="2022"/>
      <c r="FI118" s="2022"/>
      <c r="FJ118" s="2057"/>
      <c r="FK118" s="2057"/>
      <c r="FL118" s="2057"/>
      <c r="FM118" s="2057"/>
      <c r="FN118" s="2064"/>
      <c r="FO118" s="2064"/>
      <c r="FP118" s="2064"/>
      <c r="FQ118" s="2088"/>
      <c r="FR118" s="2088"/>
      <c r="FS118" s="2088"/>
      <c r="FT118" s="2095"/>
      <c r="FU118" s="2095"/>
      <c r="FV118" s="2095"/>
      <c r="FW118" s="2095"/>
      <c r="FX118" s="2144"/>
      <c r="FY118" s="2144"/>
      <c r="FZ118" s="2144"/>
      <c r="GA118" s="2151"/>
      <c r="GB118" s="2151"/>
      <c r="GC118" s="2151"/>
      <c r="GD118" s="2151"/>
      <c r="GE118" s="2187"/>
      <c r="GF118" s="2187"/>
      <c r="GG118" s="2187"/>
      <c r="GH118" s="2194"/>
      <c r="GI118" s="2194"/>
      <c r="GJ118" s="2194"/>
      <c r="GK118" s="2194"/>
      <c r="GL118" s="2230"/>
      <c r="GM118" s="2230"/>
      <c r="GN118" s="2230"/>
      <c r="GO118" s="2237"/>
      <c r="GP118" s="2237"/>
      <c r="GQ118" s="2237"/>
      <c r="GR118" s="2237"/>
      <c r="GS118" s="2256"/>
      <c r="GT118" s="2256"/>
      <c r="GU118" s="2256"/>
      <c r="GV118" s="2256"/>
      <c r="GW118" s="2256"/>
      <c r="GX118" s="2256"/>
      <c r="GY118"/>
      <c r="GZ118" s="2276"/>
      <c r="HA118" s="2276"/>
      <c r="HB118" s="2276"/>
      <c r="HC118" s="2300"/>
      <c r="HD118" s="2300"/>
      <c r="HE118" s="2300"/>
      <c r="HF118" s="2300"/>
    </row>
    <row r="119" spans="1:214" x14ac:dyDescent="0.25">
      <c r="A119" s="423">
        <f t="shared" si="73"/>
        <v>118</v>
      </c>
      <c r="B119" s="77">
        <f>B.Diario!B119</f>
        <v>0</v>
      </c>
      <c r="C119" s="66"/>
      <c r="D119" s="66"/>
      <c r="E119" s="438">
        <v>13.27</v>
      </c>
      <c r="F119" s="438">
        <v>13.95</v>
      </c>
      <c r="G119" s="438">
        <v>14.54</v>
      </c>
      <c r="H119" s="438">
        <v>15.24</v>
      </c>
      <c r="I119" s="438">
        <v>16.13</v>
      </c>
      <c r="J119" s="438">
        <v>16.64</v>
      </c>
      <c r="K119" s="438">
        <v>17.059999999999999</v>
      </c>
      <c r="L119" s="443">
        <v>17.39</v>
      </c>
      <c r="M119" s="85">
        <v>17.61</v>
      </c>
      <c r="N119" s="466">
        <v>17.93</v>
      </c>
      <c r="O119" s="479">
        <v>18.14</v>
      </c>
      <c r="P119" s="512">
        <v>18.29</v>
      </c>
      <c r="Q119" s="85">
        <v>18.440000000000001</v>
      </c>
      <c r="R119" s="544">
        <v>18.66</v>
      </c>
      <c r="S119" s="586">
        <v>18.72</v>
      </c>
      <c r="T119" s="276">
        <v>18.72</v>
      </c>
      <c r="U119" s="598">
        <v>18.72</v>
      </c>
      <c r="V119" s="276">
        <v>18.38</v>
      </c>
      <c r="W119" s="626">
        <v>18.02</v>
      </c>
      <c r="X119" s="632">
        <v>17.91</v>
      </c>
      <c r="Y119" s="638">
        <v>18</v>
      </c>
      <c r="Z119" s="674">
        <v>18.16</v>
      </c>
      <c r="AA119" s="650">
        <v>18.309999999999999</v>
      </c>
      <c r="AB119" s="702">
        <v>18.45</v>
      </c>
      <c r="AC119" s="715">
        <v>18.54</v>
      </c>
      <c r="AD119" s="737">
        <v>18.62</v>
      </c>
      <c r="AE119" s="744">
        <v>18.68</v>
      </c>
      <c r="AF119" s="751">
        <v>18.78</v>
      </c>
      <c r="AG119" s="299">
        <v>18.850000000000001</v>
      </c>
      <c r="AH119" s="781">
        <v>18.850000000000001</v>
      </c>
      <c r="AI119" s="794">
        <v>18.850000000000001</v>
      </c>
      <c r="AJ119" s="299">
        <v>18.670000000000002</v>
      </c>
      <c r="AK119" s="834">
        <v>18.670000000000002</v>
      </c>
      <c r="AL119" s="834">
        <v>18.670000000000002</v>
      </c>
      <c r="AM119" s="793">
        <v>18.489999999999998</v>
      </c>
      <c r="AN119" s="299">
        <v>18.239999999999998</v>
      </c>
      <c r="AO119" s="877">
        <v>18.079999999999998</v>
      </c>
      <c r="AP119" s="877">
        <v>18.03</v>
      </c>
      <c r="AQ119" s="299">
        <v>18.059999999999999</v>
      </c>
      <c r="AR119" s="884">
        <v>18.079999999999998</v>
      </c>
      <c r="AS119" s="898">
        <v>18.079999999999998</v>
      </c>
      <c r="AT119" s="911">
        <v>17.91</v>
      </c>
      <c r="AU119" s="942">
        <v>17.850000000000001</v>
      </c>
      <c r="AV119" s="956">
        <v>17.95</v>
      </c>
      <c r="AW119" s="85">
        <v>17.989999999999998</v>
      </c>
      <c r="AX119" s="1012">
        <v>18.059999999999999</v>
      </c>
      <c r="AY119" s="1019">
        <v>18.149999999999999</v>
      </c>
      <c r="AZ119" s="1040">
        <v>18.21</v>
      </c>
      <c r="BA119" s="1054">
        <v>18.21</v>
      </c>
      <c r="BB119" s="1102">
        <v>17.97</v>
      </c>
      <c r="BC119" s="1108">
        <v>17.97</v>
      </c>
      <c r="BD119" s="1114">
        <v>17.97</v>
      </c>
      <c r="BE119" s="1149">
        <v>17.97</v>
      </c>
      <c r="BF119" s="1156">
        <v>17.97</v>
      </c>
      <c r="BG119" s="83">
        <v>17.97</v>
      </c>
      <c r="BH119" s="1171">
        <v>17.79</v>
      </c>
      <c r="BI119" s="1202">
        <v>17.59</v>
      </c>
      <c r="BJ119" s="1202">
        <v>17.43</v>
      </c>
      <c r="BK119" s="1202">
        <v>17.29</v>
      </c>
      <c r="BL119" s="1202">
        <v>17.2</v>
      </c>
      <c r="BM119" s="1202">
        <v>17.18</v>
      </c>
      <c r="BN119" s="1202">
        <v>17.190000000000001</v>
      </c>
      <c r="BO119" s="1202">
        <v>17.25</v>
      </c>
      <c r="BP119" s="1243">
        <v>17.3</v>
      </c>
      <c r="BQ119" s="1243">
        <v>17.350000000000001</v>
      </c>
      <c r="BR119" s="1243">
        <v>17.399999999999999</v>
      </c>
      <c r="BS119" s="1243">
        <v>17.48</v>
      </c>
      <c r="BT119" s="1243">
        <v>17.55</v>
      </c>
      <c r="BU119" s="1243">
        <v>17.62</v>
      </c>
      <c r="BV119" s="1243">
        <v>17.670000000000002</v>
      </c>
      <c r="BW119" s="1298">
        <v>17.72</v>
      </c>
      <c r="BX119" s="83">
        <v>17.78</v>
      </c>
      <c r="BY119" s="83">
        <v>17.82</v>
      </c>
      <c r="BZ119" s="83">
        <v>17.87</v>
      </c>
      <c r="CA119" s="83">
        <v>17.89</v>
      </c>
      <c r="CB119" s="83">
        <v>17.920000000000002</v>
      </c>
      <c r="CC119" s="1308">
        <v>17.96</v>
      </c>
      <c r="CD119" s="1378">
        <v>17.989999999999998</v>
      </c>
      <c r="CE119" s="1391">
        <v>18.02</v>
      </c>
      <c r="CF119" s="1405">
        <v>18.059999999999999</v>
      </c>
      <c r="CG119" s="1419">
        <v>18.11</v>
      </c>
      <c r="CH119" s="1433">
        <v>18.149999999999999</v>
      </c>
      <c r="CI119" s="1447">
        <v>18.149999999999999</v>
      </c>
      <c r="CJ119" s="1461">
        <v>18.190000000000001</v>
      </c>
      <c r="CK119" s="1486">
        <v>18.22</v>
      </c>
      <c r="CL119" s="1486">
        <v>18.25</v>
      </c>
      <c r="CM119" s="1486">
        <v>18.27</v>
      </c>
      <c r="CN119" s="1501">
        <v>18.29</v>
      </c>
      <c r="CO119" s="1508">
        <v>18.32</v>
      </c>
      <c r="CP119" s="1515">
        <v>18.36</v>
      </c>
      <c r="CQ119" s="1529">
        <v>18.399999999999999</v>
      </c>
      <c r="CR119" s="1565">
        <v>18.43</v>
      </c>
      <c r="CS119" s="1580">
        <v>18.440000000000001</v>
      </c>
      <c r="CT119" s="1580">
        <v>18.48</v>
      </c>
      <c r="CU119" s="1580">
        <v>18.510000000000002</v>
      </c>
      <c r="CV119" s="1615">
        <v>18.55</v>
      </c>
      <c r="CW119" s="1608">
        <v>18.579999999999998</v>
      </c>
      <c r="CX119" s="1608">
        <v>18.62</v>
      </c>
      <c r="CY119" s="1629">
        <v>18.649999999999999</v>
      </c>
      <c r="CZ119" s="1629">
        <v>18.670000000000002</v>
      </c>
      <c r="DA119" s="1629">
        <v>18.7</v>
      </c>
      <c r="DB119" s="1629">
        <v>18.71</v>
      </c>
      <c r="DC119" s="1629">
        <v>18.72</v>
      </c>
      <c r="DD119" s="1629">
        <v>18.75</v>
      </c>
      <c r="DE119" s="1658">
        <v>18.79</v>
      </c>
      <c r="DF119" s="1687">
        <v>18.8</v>
      </c>
      <c r="DG119" s="1687">
        <v>18.829999999999998</v>
      </c>
      <c r="DH119" s="1687">
        <v>18.850000000000001</v>
      </c>
      <c r="DI119" s="1694">
        <v>18.88</v>
      </c>
      <c r="DJ119" s="1694">
        <v>18.91</v>
      </c>
      <c r="DK119" s="1694">
        <v>18.93</v>
      </c>
      <c r="DL119" s="1694">
        <v>18.96</v>
      </c>
      <c r="DM119" s="299">
        <v>18.98</v>
      </c>
      <c r="DN119" s="299">
        <v>19.010000000000002</v>
      </c>
      <c r="DO119" s="299">
        <v>19.03</v>
      </c>
      <c r="DP119" s="299">
        <v>19.05</v>
      </c>
      <c r="DQ119" s="1795">
        <v>19.079999999999998</v>
      </c>
      <c r="DR119" s="1795">
        <v>19.100000000000001</v>
      </c>
      <c r="DS119" s="1795">
        <v>19.13</v>
      </c>
      <c r="DT119" s="1795">
        <v>19.149999999999999</v>
      </c>
      <c r="DU119" s="1795">
        <v>19.190000000000001</v>
      </c>
      <c r="DV119" s="1795">
        <v>19.2</v>
      </c>
      <c r="DW119" s="1802">
        <v>19.21</v>
      </c>
      <c r="DX119" s="1802">
        <v>19.22</v>
      </c>
      <c r="DY119" s="1802">
        <v>19.239999999999998</v>
      </c>
      <c r="DZ119" s="1802">
        <v>19.239999999999998</v>
      </c>
      <c r="EA119" s="83">
        <v>19.25</v>
      </c>
      <c r="EB119" s="83">
        <v>19.260000000000002</v>
      </c>
      <c r="EC119" s="83">
        <v>19.28</v>
      </c>
      <c r="ED119" s="83">
        <v>19.3</v>
      </c>
      <c r="EE119" s="83">
        <v>19.309999999999999</v>
      </c>
      <c r="EF119" s="83">
        <v>19.3</v>
      </c>
      <c r="EG119" s="1823">
        <v>19.3</v>
      </c>
      <c r="EH119" s="1891">
        <v>19.28</v>
      </c>
      <c r="EI119" s="1891">
        <v>19.29</v>
      </c>
      <c r="EJ119" s="1891">
        <v>19.29</v>
      </c>
      <c r="EK119" s="1898">
        <v>19.3</v>
      </c>
      <c r="EL119" s="1898">
        <v>19.32</v>
      </c>
      <c r="EM119" s="1898">
        <v>19.34</v>
      </c>
      <c r="EN119" s="1898">
        <v>19.350000000000001</v>
      </c>
      <c r="EO119" s="1938">
        <v>19.350000000000001</v>
      </c>
      <c r="EP119" s="1945">
        <v>19.350000000000001</v>
      </c>
      <c r="EQ119" s="1945">
        <v>19.350000000000001</v>
      </c>
      <c r="ER119" s="83">
        <v>19.32</v>
      </c>
      <c r="ES119" s="83">
        <v>19.32</v>
      </c>
      <c r="ET119" s="83">
        <v>19.329999999999998</v>
      </c>
      <c r="EU119" s="83">
        <v>19.329999999999998</v>
      </c>
      <c r="EV119" s="1968">
        <v>19.329999999999998</v>
      </c>
      <c r="EW119" s="1968">
        <v>19.329999999999998</v>
      </c>
      <c r="EX119" s="1968">
        <v>19.25</v>
      </c>
      <c r="EY119" s="1975">
        <v>19.21</v>
      </c>
      <c r="EZ119" s="1975">
        <v>19.2</v>
      </c>
      <c r="FA119" s="1975">
        <v>19.21</v>
      </c>
      <c r="FB119" s="1975">
        <v>19.23</v>
      </c>
      <c r="FC119" s="2017">
        <v>19.23</v>
      </c>
      <c r="FD119" s="2017">
        <v>19.239999999999998</v>
      </c>
      <c r="FE119" s="2017">
        <v>19.25</v>
      </c>
      <c r="FF119" s="2025">
        <v>19.27</v>
      </c>
      <c r="FG119" s="2025">
        <v>19.27</v>
      </c>
      <c r="FH119" s="2025">
        <v>19.28</v>
      </c>
      <c r="FI119" s="2025">
        <v>19.3</v>
      </c>
      <c r="FJ119" s="2059">
        <v>19.3</v>
      </c>
      <c r="FK119" s="2059">
        <v>19.29</v>
      </c>
      <c r="FL119" s="2059">
        <v>19.29</v>
      </c>
      <c r="FM119" s="2059">
        <v>19.309999999999999</v>
      </c>
      <c r="FN119" s="2066">
        <v>19.32</v>
      </c>
      <c r="FO119" s="2066">
        <v>19.329999999999998</v>
      </c>
      <c r="FP119" s="2066">
        <v>19.34</v>
      </c>
      <c r="FQ119" s="2090">
        <v>19.350000000000001</v>
      </c>
      <c r="FR119" s="2090">
        <v>19.36</v>
      </c>
      <c r="FS119" s="2090">
        <v>19.36</v>
      </c>
      <c r="FT119" s="2097">
        <v>19.37</v>
      </c>
      <c r="FU119" s="2097">
        <v>19.38</v>
      </c>
      <c r="FV119" s="2097">
        <v>19.39</v>
      </c>
      <c r="FW119" s="2097">
        <v>19.39</v>
      </c>
      <c r="FX119" s="2146">
        <v>19.39</v>
      </c>
      <c r="FY119" s="2146">
        <v>19.38</v>
      </c>
      <c r="FZ119" s="2146">
        <v>19.38</v>
      </c>
      <c r="GA119" s="2153">
        <v>19.38</v>
      </c>
      <c r="GB119" s="2153">
        <v>19.399999999999999</v>
      </c>
      <c r="GC119" s="2153">
        <v>19.399999999999999</v>
      </c>
      <c r="GD119" s="2153">
        <v>19.41</v>
      </c>
      <c r="GE119" s="2189">
        <v>19.41</v>
      </c>
      <c r="GF119" s="2189">
        <v>19.41</v>
      </c>
      <c r="GG119" s="2189">
        <v>19.41</v>
      </c>
      <c r="GH119" s="2196">
        <v>19.420000000000002</v>
      </c>
      <c r="GI119" s="2196">
        <v>19.39</v>
      </c>
      <c r="GJ119" s="2196">
        <v>19.39</v>
      </c>
      <c r="GK119" s="2196">
        <v>19.399999999999999</v>
      </c>
      <c r="GL119" s="2232">
        <v>19.399999999999999</v>
      </c>
      <c r="GM119" s="2232">
        <v>19.41</v>
      </c>
      <c r="GN119" s="2232">
        <v>19.420000000000002</v>
      </c>
      <c r="GO119" s="2239">
        <v>19.41</v>
      </c>
      <c r="GP119" s="2239">
        <v>19.41</v>
      </c>
      <c r="GQ119" s="2239">
        <v>19.420000000000002</v>
      </c>
      <c r="GR119" s="2239">
        <v>19.43</v>
      </c>
      <c r="GS119" s="2258">
        <v>19.440000000000001</v>
      </c>
      <c r="GT119" s="2258">
        <v>19.41</v>
      </c>
      <c r="GU119" s="2258">
        <v>19.420000000000002</v>
      </c>
      <c r="GV119" s="2258">
        <v>19.420000000000002</v>
      </c>
      <c r="GW119" s="2258">
        <v>19.41</v>
      </c>
      <c r="GX119" s="2258">
        <v>19.420000000000002</v>
      </c>
      <c r="GY119" s="299">
        <v>19.43</v>
      </c>
      <c r="GZ119" s="2278">
        <v>19.440000000000001</v>
      </c>
      <c r="HA119" s="2278">
        <v>19.47</v>
      </c>
      <c r="HB119" s="2278">
        <v>19.47</v>
      </c>
      <c r="HC119" s="2302">
        <v>19.47</v>
      </c>
      <c r="HD119" s="2302">
        <v>19.47</v>
      </c>
      <c r="HE119" s="2302">
        <v>19.47</v>
      </c>
      <c r="HF119" s="2302">
        <v>19.47</v>
      </c>
    </row>
    <row r="120" spans="1:214" x14ac:dyDescent="0.25">
      <c r="A120" s="423">
        <f t="shared" si="73"/>
        <v>119</v>
      </c>
      <c r="B120" s="77">
        <f>B.Diario!B120</f>
        <v>0</v>
      </c>
      <c r="C120" s="66"/>
      <c r="D120" s="66"/>
      <c r="E120" s="438">
        <v>10.36</v>
      </c>
      <c r="F120" s="438">
        <v>11.14</v>
      </c>
      <c r="G120" s="438">
        <v>11.74</v>
      </c>
      <c r="H120" s="438">
        <v>12.33</v>
      </c>
      <c r="I120" s="438">
        <v>13.18</v>
      </c>
      <c r="J120" s="438">
        <v>13.67</v>
      </c>
      <c r="K120" s="438">
        <v>14.05</v>
      </c>
      <c r="L120" s="443">
        <v>14.31</v>
      </c>
      <c r="M120" s="85">
        <v>14.52</v>
      </c>
      <c r="N120" s="466">
        <v>14.79</v>
      </c>
      <c r="O120" s="479">
        <v>15.01</v>
      </c>
      <c r="P120" s="512">
        <v>15.17</v>
      </c>
      <c r="Q120" s="85">
        <v>15.3</v>
      </c>
      <c r="R120" s="544">
        <v>15.52</v>
      </c>
      <c r="S120" s="586">
        <v>15.6</v>
      </c>
      <c r="T120" s="276">
        <v>15.6</v>
      </c>
      <c r="U120" s="598">
        <v>15.6</v>
      </c>
      <c r="V120" s="276">
        <v>15.32</v>
      </c>
      <c r="W120" s="626">
        <v>15.02</v>
      </c>
      <c r="X120" s="632">
        <v>14.95</v>
      </c>
      <c r="Y120" s="638">
        <v>15.05</v>
      </c>
      <c r="Z120" s="674">
        <v>15.21</v>
      </c>
      <c r="AA120" s="650">
        <v>15.37</v>
      </c>
      <c r="AB120" s="702">
        <v>15.51</v>
      </c>
      <c r="AC120" s="715">
        <v>15.59</v>
      </c>
      <c r="AD120" s="737">
        <v>15.67</v>
      </c>
      <c r="AE120" s="744">
        <v>15.74</v>
      </c>
      <c r="AF120" s="751">
        <v>15.83</v>
      </c>
      <c r="AG120" s="299">
        <v>15.9</v>
      </c>
      <c r="AH120" s="781">
        <v>15.9</v>
      </c>
      <c r="AI120" s="794">
        <v>15.9</v>
      </c>
      <c r="AJ120" s="299">
        <v>15.74</v>
      </c>
      <c r="AK120" s="834">
        <v>15.74</v>
      </c>
      <c r="AL120" s="834">
        <v>15.74</v>
      </c>
      <c r="AM120" s="793">
        <v>15.6</v>
      </c>
      <c r="AN120" s="299">
        <v>15.38</v>
      </c>
      <c r="AO120" s="877">
        <v>15.25</v>
      </c>
      <c r="AP120" s="877">
        <v>15.21</v>
      </c>
      <c r="AQ120" s="299">
        <v>15.26</v>
      </c>
      <c r="AR120" s="884">
        <v>15.29</v>
      </c>
      <c r="AS120" s="898">
        <v>15.29</v>
      </c>
      <c r="AT120" s="911">
        <v>15.16</v>
      </c>
      <c r="AU120" s="942">
        <v>15.11</v>
      </c>
      <c r="AV120" s="956">
        <v>15.21</v>
      </c>
      <c r="AW120" s="85">
        <v>15.26</v>
      </c>
      <c r="AX120" s="1012">
        <v>15.33</v>
      </c>
      <c r="AY120" s="1019">
        <v>15.41</v>
      </c>
      <c r="AZ120" s="1040">
        <v>15.48</v>
      </c>
      <c r="BA120" s="1054">
        <v>15.48</v>
      </c>
      <c r="BB120" s="1102">
        <v>15.27</v>
      </c>
      <c r="BC120" s="1108">
        <v>15.27</v>
      </c>
      <c r="BD120" s="1114">
        <v>15.27</v>
      </c>
      <c r="BE120" s="1149">
        <v>15.27</v>
      </c>
      <c r="BF120" s="1156">
        <v>15.27</v>
      </c>
      <c r="BG120" s="83">
        <v>15.27</v>
      </c>
      <c r="BH120" s="1171">
        <v>15.1</v>
      </c>
      <c r="BI120" s="1202">
        <v>14.92</v>
      </c>
      <c r="BJ120" s="1202">
        <v>14.78</v>
      </c>
      <c r="BK120" s="1202">
        <v>14.66</v>
      </c>
      <c r="BL120" s="1202">
        <v>14.59</v>
      </c>
      <c r="BM120" s="1202">
        <v>14.59</v>
      </c>
      <c r="BN120" s="1202">
        <v>14.61</v>
      </c>
      <c r="BO120" s="1202">
        <v>14.67</v>
      </c>
      <c r="BP120" s="1243">
        <v>14.72</v>
      </c>
      <c r="BQ120" s="1243">
        <v>14.78</v>
      </c>
      <c r="BR120" s="1243">
        <v>14.83</v>
      </c>
      <c r="BS120" s="1243">
        <v>14.91</v>
      </c>
      <c r="BT120" s="1243">
        <v>14.99</v>
      </c>
      <c r="BU120" s="1243">
        <v>15.06</v>
      </c>
      <c r="BV120" s="1243">
        <v>15.11</v>
      </c>
      <c r="BW120" s="1298">
        <v>15.17</v>
      </c>
      <c r="BX120" s="83">
        <v>15.23</v>
      </c>
      <c r="BY120" s="83">
        <v>15.27</v>
      </c>
      <c r="BZ120" s="83">
        <v>15.32</v>
      </c>
      <c r="CA120" s="83">
        <v>15.33</v>
      </c>
      <c r="CB120" s="83">
        <v>15.36</v>
      </c>
      <c r="CC120" s="1308">
        <v>15.39</v>
      </c>
      <c r="CD120" s="1378">
        <v>15.42</v>
      </c>
      <c r="CE120" s="1391">
        <v>15.45</v>
      </c>
      <c r="CF120" s="1405">
        <v>15.49</v>
      </c>
      <c r="CG120" s="1419">
        <v>15.53</v>
      </c>
      <c r="CH120" s="1433">
        <v>15.57</v>
      </c>
      <c r="CI120" s="1447">
        <v>15.58</v>
      </c>
      <c r="CJ120" s="1461">
        <v>15.62</v>
      </c>
      <c r="CK120" s="1486">
        <v>15.65</v>
      </c>
      <c r="CL120" s="1486">
        <v>15.66</v>
      </c>
      <c r="CM120" s="1486">
        <v>15.68</v>
      </c>
      <c r="CN120" s="1501">
        <v>15.71</v>
      </c>
      <c r="CO120" s="1508">
        <v>15.73</v>
      </c>
      <c r="CP120" s="1515">
        <v>15.77</v>
      </c>
      <c r="CQ120" s="1529">
        <v>15.81</v>
      </c>
      <c r="CR120" s="1565">
        <v>15.84</v>
      </c>
      <c r="CS120" s="1580">
        <v>15.86</v>
      </c>
      <c r="CT120" s="1580">
        <v>15.89</v>
      </c>
      <c r="CU120" s="1580">
        <v>15.92</v>
      </c>
      <c r="CV120" s="1615">
        <v>15.95</v>
      </c>
      <c r="CW120" s="1608">
        <v>15.98</v>
      </c>
      <c r="CX120" s="1608">
        <v>16</v>
      </c>
      <c r="CY120" s="1629">
        <v>16.03</v>
      </c>
      <c r="CZ120" s="1629">
        <v>16.05</v>
      </c>
      <c r="DA120" s="1629">
        <v>16.059999999999999</v>
      </c>
      <c r="DB120" s="1629">
        <v>16.07</v>
      </c>
      <c r="DC120" s="1629">
        <v>16.079999999999998</v>
      </c>
      <c r="DD120" s="1629">
        <v>16.100000000000001</v>
      </c>
      <c r="DE120" s="1658">
        <v>16.12</v>
      </c>
      <c r="DF120" s="1687">
        <v>16.13</v>
      </c>
      <c r="DG120" s="1687">
        <v>16.16</v>
      </c>
      <c r="DH120" s="1687">
        <v>16.18</v>
      </c>
      <c r="DI120" s="1694">
        <v>16.21</v>
      </c>
      <c r="DJ120" s="1694">
        <v>16.23</v>
      </c>
      <c r="DK120" s="1694">
        <v>16.25</v>
      </c>
      <c r="DL120" s="1694">
        <v>16.27</v>
      </c>
      <c r="DM120" s="299">
        <v>16.29</v>
      </c>
      <c r="DN120" s="299">
        <v>16.309999999999999</v>
      </c>
      <c r="DO120" s="299">
        <v>16.32</v>
      </c>
      <c r="DP120" s="299">
        <v>16.34</v>
      </c>
      <c r="DQ120" s="1795">
        <v>16.37</v>
      </c>
      <c r="DR120" s="1795">
        <v>16.38</v>
      </c>
      <c r="DS120" s="1795">
        <v>16.41</v>
      </c>
      <c r="DT120" s="1795">
        <v>16.420000000000002</v>
      </c>
      <c r="DU120" s="1795">
        <v>16.45</v>
      </c>
      <c r="DV120" s="1795">
        <v>16.46</v>
      </c>
      <c r="DW120" s="1802">
        <v>16.47</v>
      </c>
      <c r="DX120" s="1802">
        <v>16.47</v>
      </c>
      <c r="DY120" s="1802">
        <v>16.489999999999998</v>
      </c>
      <c r="DZ120" s="1802">
        <v>16.489999999999998</v>
      </c>
      <c r="EA120" s="83">
        <v>16.489999999999998</v>
      </c>
      <c r="EB120" s="83">
        <v>16.5</v>
      </c>
      <c r="EC120" s="83">
        <v>16.52</v>
      </c>
      <c r="ED120" s="83">
        <v>16.53</v>
      </c>
      <c r="EE120" s="83">
        <v>16.53</v>
      </c>
      <c r="EF120" s="83">
        <v>16.52</v>
      </c>
      <c r="EG120" s="1823">
        <v>16.52</v>
      </c>
      <c r="EH120" s="1891">
        <v>16.510000000000002</v>
      </c>
      <c r="EI120" s="1891">
        <v>16.510000000000002</v>
      </c>
      <c r="EJ120" s="1891">
        <v>16.510000000000002</v>
      </c>
      <c r="EK120" s="1898">
        <v>16.52</v>
      </c>
      <c r="EL120" s="1898">
        <v>16.53</v>
      </c>
      <c r="EM120" s="1898">
        <v>16.54</v>
      </c>
      <c r="EN120" s="1898">
        <v>16.54</v>
      </c>
      <c r="EO120" s="1938">
        <v>16.54</v>
      </c>
      <c r="EP120" s="1945">
        <v>16.54</v>
      </c>
      <c r="EQ120" s="1945">
        <v>16.54</v>
      </c>
      <c r="ER120" s="83">
        <v>16.52</v>
      </c>
      <c r="ES120" s="83">
        <v>16.510000000000002</v>
      </c>
      <c r="ET120" s="83">
        <v>16.52</v>
      </c>
      <c r="EU120" s="83">
        <v>16.52</v>
      </c>
      <c r="EV120" s="1968">
        <v>16.52</v>
      </c>
      <c r="EW120" s="1968">
        <v>16.52</v>
      </c>
      <c r="EX120" s="1968">
        <v>16.45</v>
      </c>
      <c r="EY120" s="1975">
        <v>16.420000000000002</v>
      </c>
      <c r="EZ120" s="1975">
        <v>16.41</v>
      </c>
      <c r="FA120" s="1975">
        <v>16.420000000000002</v>
      </c>
      <c r="FB120" s="1975">
        <v>16.43</v>
      </c>
      <c r="FC120" s="2017">
        <v>16.440000000000001</v>
      </c>
      <c r="FD120" s="2017">
        <v>16.440000000000001</v>
      </c>
      <c r="FE120" s="2017">
        <v>16.45</v>
      </c>
      <c r="FF120" s="2025">
        <v>16.46</v>
      </c>
      <c r="FG120" s="2025">
        <v>16.47</v>
      </c>
      <c r="FH120" s="2025">
        <v>16.47</v>
      </c>
      <c r="FI120" s="2025">
        <v>16.489999999999998</v>
      </c>
      <c r="FJ120" s="2059">
        <v>16.48</v>
      </c>
      <c r="FK120" s="2059">
        <v>16.47</v>
      </c>
      <c r="FL120" s="2059">
        <v>16.47</v>
      </c>
      <c r="FM120" s="2059">
        <v>16.48</v>
      </c>
      <c r="FN120" s="2066">
        <v>16.48</v>
      </c>
      <c r="FO120" s="2066">
        <v>16.489999999999998</v>
      </c>
      <c r="FP120" s="2066">
        <v>16.5</v>
      </c>
      <c r="FQ120" s="2090">
        <v>16.5</v>
      </c>
      <c r="FR120" s="2090">
        <v>16.510000000000002</v>
      </c>
      <c r="FS120" s="2090">
        <v>16.52</v>
      </c>
      <c r="FT120" s="2097">
        <v>16.53</v>
      </c>
      <c r="FU120" s="2097">
        <v>16.53</v>
      </c>
      <c r="FV120" s="2097">
        <v>16.54</v>
      </c>
      <c r="FW120" s="2097">
        <v>16.55</v>
      </c>
      <c r="FX120" s="2146">
        <v>16.54</v>
      </c>
      <c r="FY120" s="2146">
        <v>16.53</v>
      </c>
      <c r="FZ120" s="2146">
        <v>16.53</v>
      </c>
      <c r="GA120" s="2153">
        <v>16.53</v>
      </c>
      <c r="GB120" s="2153">
        <v>16.53</v>
      </c>
      <c r="GC120" s="2153">
        <v>16.54</v>
      </c>
      <c r="GD120" s="2153">
        <v>16.54</v>
      </c>
      <c r="GE120" s="2189">
        <v>16.54</v>
      </c>
      <c r="GF120" s="2189">
        <v>16.54</v>
      </c>
      <c r="GG120" s="2189">
        <v>16.55</v>
      </c>
      <c r="GH120" s="2196">
        <v>16.55</v>
      </c>
      <c r="GI120" s="2196">
        <v>16.53</v>
      </c>
      <c r="GJ120" s="2196">
        <v>16.52</v>
      </c>
      <c r="GK120" s="2196">
        <v>16.53</v>
      </c>
      <c r="GL120" s="2232">
        <v>16.54</v>
      </c>
      <c r="GM120" s="2232">
        <v>16.55</v>
      </c>
      <c r="GN120" s="2232">
        <v>16.559999999999999</v>
      </c>
      <c r="GO120" s="2239">
        <v>16.54</v>
      </c>
      <c r="GP120" s="2239">
        <v>16.54</v>
      </c>
      <c r="GQ120" s="2239">
        <v>16.55</v>
      </c>
      <c r="GR120" s="2239">
        <v>16.559999999999999</v>
      </c>
      <c r="GS120" s="2258">
        <v>16.57</v>
      </c>
      <c r="GT120" s="2258">
        <v>16.54</v>
      </c>
      <c r="GU120" s="2258">
        <v>16.55</v>
      </c>
      <c r="GV120" s="2258">
        <v>16.55</v>
      </c>
      <c r="GW120" s="2258">
        <v>16.54</v>
      </c>
      <c r="GX120" s="2258">
        <v>16.55</v>
      </c>
      <c r="GY120" s="299">
        <v>16.559999999999999</v>
      </c>
      <c r="GZ120" s="2278">
        <v>16.57</v>
      </c>
      <c r="HA120" s="2278">
        <v>16.600000000000001</v>
      </c>
      <c r="HB120" s="2278">
        <v>16.600000000000001</v>
      </c>
      <c r="HC120" s="2302">
        <v>16.600000000000001</v>
      </c>
      <c r="HD120" s="2302">
        <v>16.600000000000001</v>
      </c>
      <c r="HE120" s="2302">
        <v>16.600000000000001</v>
      </c>
      <c r="HF120" s="2302">
        <v>16.600000000000001</v>
      </c>
    </row>
    <row r="121" spans="1:214" x14ac:dyDescent="0.25">
      <c r="A121" s="423">
        <f t="shared" si="73"/>
        <v>120</v>
      </c>
      <c r="B121" s="77">
        <f>B.Diario!B121</f>
        <v>0</v>
      </c>
      <c r="C121" s="66"/>
      <c r="D121" s="66"/>
      <c r="E121" s="438">
        <v>77.63</v>
      </c>
      <c r="F121" s="438">
        <v>79.53</v>
      </c>
      <c r="G121" s="438">
        <v>80.510000000000005</v>
      </c>
      <c r="H121" s="438">
        <v>80.739999999999995</v>
      </c>
      <c r="I121" s="438">
        <v>81.44</v>
      </c>
      <c r="J121" s="438">
        <v>81.84</v>
      </c>
      <c r="K121" s="438">
        <v>82.07</v>
      </c>
      <c r="L121" s="443">
        <v>82.04</v>
      </c>
      <c r="M121" s="85">
        <v>82.21</v>
      </c>
      <c r="N121" s="466">
        <v>82.29</v>
      </c>
      <c r="O121" s="479">
        <v>82.5</v>
      </c>
      <c r="P121" s="512">
        <v>82.68</v>
      </c>
      <c r="Q121" s="85">
        <v>82.76</v>
      </c>
      <c r="R121" s="544">
        <v>82.94</v>
      </c>
      <c r="S121" s="586">
        <v>83.12</v>
      </c>
      <c r="T121" s="276">
        <v>83.12</v>
      </c>
      <c r="U121" s="598">
        <v>83.12</v>
      </c>
      <c r="V121" s="276">
        <v>83.13</v>
      </c>
      <c r="W121" s="626">
        <v>83.12</v>
      </c>
      <c r="X121" s="632">
        <v>83.27</v>
      </c>
      <c r="Y121" s="638">
        <v>83.4</v>
      </c>
      <c r="Z121" s="674">
        <v>83.57</v>
      </c>
      <c r="AA121" s="650">
        <v>83.71</v>
      </c>
      <c r="AB121" s="702">
        <v>83.84</v>
      </c>
      <c r="AC121" s="715">
        <v>83.88</v>
      </c>
      <c r="AD121" s="737">
        <v>83.96</v>
      </c>
      <c r="AE121" s="744">
        <v>84.04</v>
      </c>
      <c r="AF121" s="751">
        <v>84.06</v>
      </c>
      <c r="AG121" s="299">
        <v>84.15</v>
      </c>
      <c r="AH121" s="781">
        <v>84.15</v>
      </c>
      <c r="AI121" s="794">
        <v>84.15</v>
      </c>
      <c r="AJ121" s="299">
        <v>84.13</v>
      </c>
      <c r="AK121" s="834">
        <v>84.13</v>
      </c>
      <c r="AL121" s="834">
        <v>84.13</v>
      </c>
      <c r="AM121" s="793">
        <v>84.16</v>
      </c>
      <c r="AN121" s="299">
        <v>84.19</v>
      </c>
      <c r="AO121" s="877">
        <v>84.17</v>
      </c>
      <c r="AP121" s="877">
        <v>84.21</v>
      </c>
      <c r="AQ121" s="299">
        <v>84.32</v>
      </c>
      <c r="AR121" s="884">
        <v>84.4</v>
      </c>
      <c r="AS121" s="898">
        <v>84.4</v>
      </c>
      <c r="AT121" s="911">
        <v>84.48</v>
      </c>
      <c r="AU121" s="942">
        <v>84.54</v>
      </c>
      <c r="AV121" s="956">
        <v>84.6</v>
      </c>
      <c r="AW121" s="85">
        <v>84.69</v>
      </c>
      <c r="AX121" s="1012">
        <v>84.74</v>
      </c>
      <c r="AY121" s="1019">
        <v>84.75</v>
      </c>
      <c r="AZ121" s="1040">
        <v>84.83</v>
      </c>
      <c r="BA121" s="1054">
        <v>84.83</v>
      </c>
      <c r="BB121" s="1102">
        <v>84.76</v>
      </c>
      <c r="BC121" s="1108">
        <v>84.76</v>
      </c>
      <c r="BD121" s="1114">
        <v>84.76</v>
      </c>
      <c r="BE121" s="1149">
        <v>84.76</v>
      </c>
      <c r="BF121" s="1156">
        <v>84.76</v>
      </c>
      <c r="BG121" s="83">
        <v>84.76</v>
      </c>
      <c r="BH121" s="1171">
        <v>84.63</v>
      </c>
      <c r="BI121" s="1202">
        <v>84.51</v>
      </c>
      <c r="BJ121" s="1202">
        <v>84.46</v>
      </c>
      <c r="BK121" s="1202">
        <v>84.51</v>
      </c>
      <c r="BL121" s="1202">
        <v>84.58</v>
      </c>
      <c r="BM121" s="1202">
        <v>84.69</v>
      </c>
      <c r="BN121" s="1202">
        <v>84.74</v>
      </c>
      <c r="BO121" s="1202">
        <v>84.8</v>
      </c>
      <c r="BP121" s="1243">
        <v>84.84</v>
      </c>
      <c r="BQ121" s="1243">
        <v>84.93</v>
      </c>
      <c r="BR121" s="1243">
        <v>84.98</v>
      </c>
      <c r="BS121" s="1243">
        <v>85.06</v>
      </c>
      <c r="BT121" s="1243">
        <v>85.12</v>
      </c>
      <c r="BU121" s="1243">
        <v>85.17</v>
      </c>
      <c r="BV121" s="1243">
        <v>85.22</v>
      </c>
      <c r="BW121" s="1298">
        <v>85.29</v>
      </c>
      <c r="BX121" s="83">
        <v>85.34</v>
      </c>
      <c r="BY121" s="83">
        <v>85.36</v>
      </c>
      <c r="BZ121" s="83">
        <v>85.41</v>
      </c>
      <c r="CA121" s="83">
        <v>85.43</v>
      </c>
      <c r="CB121" s="83">
        <v>85.44</v>
      </c>
      <c r="CC121" s="1308">
        <v>85.44</v>
      </c>
      <c r="CD121" s="1378">
        <v>85.42</v>
      </c>
      <c r="CE121" s="1391">
        <v>85.45</v>
      </c>
      <c r="CF121" s="1405">
        <v>85.49</v>
      </c>
      <c r="CG121" s="1419">
        <v>85.52</v>
      </c>
      <c r="CH121" s="1433">
        <v>85.55</v>
      </c>
      <c r="CI121" s="1447">
        <v>85.55</v>
      </c>
      <c r="CJ121" s="1461">
        <v>85.57</v>
      </c>
      <c r="CK121" s="1486">
        <v>85.58</v>
      </c>
      <c r="CL121" s="1486">
        <v>85.57</v>
      </c>
      <c r="CM121" s="1486">
        <v>85.59</v>
      </c>
      <c r="CN121" s="1501">
        <v>85.62</v>
      </c>
      <c r="CO121" s="1508">
        <v>85.61</v>
      </c>
      <c r="CP121" s="1515">
        <v>85.63</v>
      </c>
      <c r="CQ121" s="1529">
        <v>85.67</v>
      </c>
      <c r="CR121" s="1565">
        <v>85.69</v>
      </c>
      <c r="CS121" s="1580">
        <v>85.73</v>
      </c>
      <c r="CT121" s="1580">
        <v>85.75</v>
      </c>
      <c r="CU121" s="1580">
        <v>85.76</v>
      </c>
      <c r="CV121" s="1615">
        <v>85.76</v>
      </c>
      <c r="CW121" s="1608">
        <v>85.77</v>
      </c>
      <c r="CX121" s="1608">
        <v>85.71</v>
      </c>
      <c r="CY121" s="1629">
        <v>85.71</v>
      </c>
      <c r="CZ121" s="1629">
        <v>85.69</v>
      </c>
      <c r="DA121" s="1629">
        <v>85.68</v>
      </c>
      <c r="DB121" s="1629">
        <v>85.67</v>
      </c>
      <c r="DC121" s="1629">
        <v>85.65</v>
      </c>
      <c r="DD121" s="1629">
        <v>85.64</v>
      </c>
      <c r="DE121" s="1658">
        <v>85.62</v>
      </c>
      <c r="DF121" s="1687">
        <v>85.6</v>
      </c>
      <c r="DG121" s="1687">
        <v>85.61</v>
      </c>
      <c r="DH121" s="1687">
        <v>85.62</v>
      </c>
      <c r="DI121" s="1694">
        <v>85.63</v>
      </c>
      <c r="DJ121" s="1694">
        <v>85.62</v>
      </c>
      <c r="DK121" s="1694">
        <v>85.62</v>
      </c>
      <c r="DL121" s="1694">
        <v>85.63</v>
      </c>
      <c r="DM121" s="299">
        <v>85.62</v>
      </c>
      <c r="DN121" s="299">
        <v>85.6</v>
      </c>
      <c r="DO121" s="299">
        <v>85.6</v>
      </c>
      <c r="DP121" s="299">
        <v>85.6</v>
      </c>
      <c r="DQ121" s="1795">
        <v>85.6</v>
      </c>
      <c r="DR121" s="1795">
        <v>85.59</v>
      </c>
      <c r="DS121" s="1795">
        <v>85.58</v>
      </c>
      <c r="DT121" s="1795">
        <v>85.57</v>
      </c>
      <c r="DU121" s="1795">
        <v>85.56</v>
      </c>
      <c r="DV121" s="1795">
        <v>85.56</v>
      </c>
      <c r="DW121" s="1802">
        <v>85.55</v>
      </c>
      <c r="DX121" s="1802">
        <v>85.55</v>
      </c>
      <c r="DY121" s="1802">
        <v>85.55</v>
      </c>
      <c r="DZ121" s="1802">
        <v>85.54</v>
      </c>
      <c r="EA121" s="83">
        <v>85.52</v>
      </c>
      <c r="EB121" s="83">
        <v>85.52</v>
      </c>
      <c r="EC121" s="83">
        <v>85.53</v>
      </c>
      <c r="ED121" s="83">
        <v>85.53</v>
      </c>
      <c r="EE121" s="83">
        <v>85.51</v>
      </c>
      <c r="EF121" s="83">
        <v>85.5</v>
      </c>
      <c r="EG121" s="1823">
        <v>85.5</v>
      </c>
      <c r="EH121" s="1891">
        <v>85.48</v>
      </c>
      <c r="EI121" s="1891">
        <v>85.46</v>
      </c>
      <c r="EJ121" s="1891">
        <v>85.44</v>
      </c>
      <c r="EK121" s="1898">
        <v>85.43</v>
      </c>
      <c r="EL121" s="1898">
        <v>85.4</v>
      </c>
      <c r="EM121" s="1898">
        <v>85.39</v>
      </c>
      <c r="EN121" s="1898">
        <v>85.38</v>
      </c>
      <c r="EO121" s="1938">
        <v>85.37</v>
      </c>
      <c r="EP121" s="1945">
        <v>85.37</v>
      </c>
      <c r="EQ121" s="1945">
        <v>85.37</v>
      </c>
      <c r="ER121" s="83">
        <v>85.35</v>
      </c>
      <c r="ES121" s="83">
        <v>85.35</v>
      </c>
      <c r="ET121" s="83">
        <v>85.36</v>
      </c>
      <c r="EU121" s="83">
        <v>85.36</v>
      </c>
      <c r="EV121" s="1968">
        <v>85.36</v>
      </c>
      <c r="EW121" s="1968">
        <v>85.36</v>
      </c>
      <c r="EX121" s="1968">
        <v>85.37</v>
      </c>
      <c r="EY121" s="1975">
        <v>85.36</v>
      </c>
      <c r="EZ121" s="1975">
        <v>85.36</v>
      </c>
      <c r="FA121" s="1975">
        <v>85.37</v>
      </c>
      <c r="FB121" s="1975">
        <v>85.35</v>
      </c>
      <c r="FC121" s="2017">
        <v>85.35</v>
      </c>
      <c r="FD121" s="2017">
        <v>85.34</v>
      </c>
      <c r="FE121" s="2017">
        <v>85.34</v>
      </c>
      <c r="FF121" s="2025">
        <v>85.34</v>
      </c>
      <c r="FG121" s="2025">
        <v>85.33</v>
      </c>
      <c r="FH121" s="2025">
        <v>85.31</v>
      </c>
      <c r="FI121" s="2025">
        <v>85.31</v>
      </c>
      <c r="FJ121" s="2059">
        <v>85.29</v>
      </c>
      <c r="FK121" s="2059">
        <v>85.28</v>
      </c>
      <c r="FL121" s="2059">
        <v>85.27</v>
      </c>
      <c r="FM121" s="2059">
        <v>85.26</v>
      </c>
      <c r="FN121" s="2066">
        <v>85.25</v>
      </c>
      <c r="FO121" s="2066">
        <v>85.24</v>
      </c>
      <c r="FP121" s="2066">
        <v>85.25</v>
      </c>
      <c r="FQ121" s="2090">
        <v>85.24</v>
      </c>
      <c r="FR121" s="2090">
        <v>85.25</v>
      </c>
      <c r="FS121" s="2090">
        <v>85.24</v>
      </c>
      <c r="FT121" s="2097">
        <v>85.24</v>
      </c>
      <c r="FU121" s="2097">
        <v>85.25</v>
      </c>
      <c r="FV121" s="2097">
        <v>85.24</v>
      </c>
      <c r="FW121" s="2097">
        <v>85.25</v>
      </c>
      <c r="FX121" s="2146">
        <v>85.23</v>
      </c>
      <c r="FY121" s="2146">
        <v>85.22</v>
      </c>
      <c r="FZ121" s="2146">
        <v>85.21</v>
      </c>
      <c r="GA121" s="2153">
        <v>85.2</v>
      </c>
      <c r="GB121" s="2153">
        <v>85.19</v>
      </c>
      <c r="GC121" s="2153">
        <v>85.17</v>
      </c>
      <c r="GD121" s="2153">
        <v>85.17</v>
      </c>
      <c r="GE121" s="2189">
        <v>85.16</v>
      </c>
      <c r="GF121" s="2189">
        <v>85.16</v>
      </c>
      <c r="GG121" s="2189">
        <v>85.17</v>
      </c>
      <c r="GH121" s="2196">
        <v>85.17</v>
      </c>
      <c r="GI121" s="2196">
        <v>85.16</v>
      </c>
      <c r="GJ121" s="2196">
        <v>85.16</v>
      </c>
      <c r="GK121" s="2196">
        <v>85.17</v>
      </c>
      <c r="GL121" s="2232">
        <v>85.17</v>
      </c>
      <c r="GM121" s="2232">
        <v>85.17</v>
      </c>
      <c r="GN121" s="2232">
        <v>85.18</v>
      </c>
      <c r="GO121" s="2239">
        <v>85.17</v>
      </c>
      <c r="GP121" s="2239">
        <v>85.16</v>
      </c>
      <c r="GQ121" s="2239">
        <v>85.16</v>
      </c>
      <c r="GR121" s="2239">
        <v>85.16</v>
      </c>
      <c r="GS121" s="2258">
        <v>85.16</v>
      </c>
      <c r="GT121" s="2258">
        <v>85.15</v>
      </c>
      <c r="GU121" s="2258">
        <v>85.15</v>
      </c>
      <c r="GV121" s="2258">
        <v>85.15</v>
      </c>
      <c r="GW121" s="2258">
        <v>85.16</v>
      </c>
      <c r="GX121" s="2258">
        <v>85.17</v>
      </c>
      <c r="GY121" s="299">
        <v>85.17</v>
      </c>
      <c r="GZ121" s="2278">
        <v>85.18</v>
      </c>
      <c r="HA121" s="2278">
        <v>85.2</v>
      </c>
      <c r="HB121" s="2278">
        <v>85.2</v>
      </c>
      <c r="HC121" s="2302">
        <v>85.2</v>
      </c>
      <c r="HD121" s="2302">
        <v>85.2</v>
      </c>
      <c r="HE121" s="2302">
        <v>85.2</v>
      </c>
      <c r="HF121" s="2302">
        <v>85.2</v>
      </c>
    </row>
    <row r="122" spans="1:214" x14ac:dyDescent="0.25">
      <c r="A122" s="423">
        <f t="shared" si="73"/>
        <v>121</v>
      </c>
      <c r="B122" s="77">
        <f>B.Diario!B122</f>
        <v>0</v>
      </c>
      <c r="C122" s="66"/>
      <c r="D122" s="66"/>
      <c r="E122" s="438">
        <v>5.83</v>
      </c>
      <c r="F122" s="438">
        <v>5.83</v>
      </c>
      <c r="G122" s="438">
        <v>5.83</v>
      </c>
      <c r="H122" s="438">
        <v>6.09</v>
      </c>
      <c r="I122" s="438">
        <v>6.09</v>
      </c>
      <c r="J122" s="438">
        <v>6.14</v>
      </c>
      <c r="K122" s="438">
        <v>6.15</v>
      </c>
      <c r="L122" s="443">
        <v>6.15</v>
      </c>
      <c r="M122" s="85">
        <v>6.17</v>
      </c>
      <c r="N122" s="466">
        <v>6.17</v>
      </c>
      <c r="O122" s="479">
        <v>6.17</v>
      </c>
      <c r="P122" s="512">
        <v>6.17</v>
      </c>
      <c r="Q122" s="85">
        <v>6.17</v>
      </c>
      <c r="R122" s="544">
        <v>6.17</v>
      </c>
      <c r="S122" s="586">
        <v>6.17</v>
      </c>
      <c r="T122" s="276">
        <v>6.17</v>
      </c>
      <c r="U122" s="598">
        <v>6.17</v>
      </c>
      <c r="V122" s="276">
        <v>6.17</v>
      </c>
      <c r="W122" s="626">
        <v>6.17</v>
      </c>
      <c r="X122" s="632">
        <v>6.17</v>
      </c>
      <c r="Y122" s="638">
        <v>6.17</v>
      </c>
      <c r="Z122" s="674">
        <v>6.17</v>
      </c>
      <c r="AA122" s="650">
        <v>6.17</v>
      </c>
      <c r="AB122" s="702">
        <v>6.17</v>
      </c>
      <c r="AC122" s="715">
        <v>6.17</v>
      </c>
      <c r="AD122" s="737">
        <v>6.17</v>
      </c>
      <c r="AE122" s="744">
        <v>6.17</v>
      </c>
      <c r="AF122" s="751">
        <v>6.17</v>
      </c>
      <c r="AG122" s="299">
        <v>6.17</v>
      </c>
      <c r="AH122" s="781">
        <v>6.17</v>
      </c>
      <c r="AI122" s="794">
        <v>6.17</v>
      </c>
      <c r="AJ122" s="299">
        <v>6.17</v>
      </c>
      <c r="AK122" s="834">
        <v>6.17</v>
      </c>
      <c r="AL122" s="834">
        <v>6.17</v>
      </c>
      <c r="AM122" s="793">
        <v>6.19</v>
      </c>
      <c r="AN122" s="299">
        <v>6.19</v>
      </c>
      <c r="AO122" s="877">
        <v>6.19</v>
      </c>
      <c r="AP122" s="877">
        <v>6.19</v>
      </c>
      <c r="AQ122" s="299">
        <v>6.19</v>
      </c>
      <c r="AR122" s="884">
        <v>6.19</v>
      </c>
      <c r="AS122" s="898">
        <v>6.19</v>
      </c>
      <c r="AT122" s="911">
        <v>6.19</v>
      </c>
      <c r="AU122" s="942">
        <v>6.19</v>
      </c>
      <c r="AV122" s="956">
        <v>6.19</v>
      </c>
      <c r="AW122" s="85">
        <v>6.19</v>
      </c>
      <c r="AX122" s="1012">
        <v>6.19</v>
      </c>
      <c r="AY122" s="1019">
        <v>6.19</v>
      </c>
      <c r="AZ122" s="1040">
        <v>6.19</v>
      </c>
      <c r="BA122" s="1054">
        <v>6.19</v>
      </c>
      <c r="BB122" s="1102">
        <v>6.19</v>
      </c>
      <c r="BC122" s="1108">
        <v>6.19</v>
      </c>
      <c r="BD122" s="1114">
        <v>6.19</v>
      </c>
      <c r="BE122" s="1149">
        <v>6.19</v>
      </c>
      <c r="BF122" s="1156">
        <v>6.19</v>
      </c>
      <c r="BG122" s="83">
        <v>6.19</v>
      </c>
      <c r="BH122" s="1171">
        <v>6.19</v>
      </c>
      <c r="BI122" s="1202">
        <v>6.19</v>
      </c>
      <c r="BJ122" s="1202">
        <v>6.19</v>
      </c>
      <c r="BK122" s="1202">
        <v>6.19</v>
      </c>
      <c r="BL122" s="1202">
        <v>6.19</v>
      </c>
      <c r="BM122" s="1202">
        <v>6.19</v>
      </c>
      <c r="BN122" s="1202">
        <v>6.19</v>
      </c>
      <c r="BO122" s="1202">
        <v>6.19</v>
      </c>
      <c r="BP122" s="1243">
        <v>6.19</v>
      </c>
      <c r="BQ122" s="1243">
        <v>6.19</v>
      </c>
      <c r="BR122" s="1243">
        <v>6.19</v>
      </c>
      <c r="BS122" s="1243">
        <v>6.19</v>
      </c>
      <c r="BT122" s="1243">
        <v>6.19</v>
      </c>
      <c r="BU122" s="1243">
        <v>6.19</v>
      </c>
      <c r="BV122" s="1243">
        <v>6.19</v>
      </c>
      <c r="BW122" s="1298">
        <v>6.19</v>
      </c>
      <c r="BX122" s="83">
        <v>6.19</v>
      </c>
      <c r="BY122" s="83">
        <v>6.19</v>
      </c>
      <c r="BZ122" s="83">
        <v>6.19</v>
      </c>
      <c r="CA122" s="83">
        <v>6.19</v>
      </c>
      <c r="CB122" s="83">
        <v>6.19</v>
      </c>
      <c r="CC122" s="1308">
        <v>6.19</v>
      </c>
      <c r="CD122" s="1378">
        <v>6.19</v>
      </c>
      <c r="CE122" s="1391">
        <v>6.19</v>
      </c>
      <c r="CF122" s="1405">
        <v>6.19</v>
      </c>
      <c r="CG122" s="1419">
        <v>6.19</v>
      </c>
      <c r="CH122" s="1433">
        <v>6.19</v>
      </c>
      <c r="CI122" s="1447">
        <v>6.19</v>
      </c>
      <c r="CJ122" s="1461">
        <v>6.19</v>
      </c>
      <c r="CK122" s="1486">
        <v>6.19</v>
      </c>
      <c r="CL122" s="1486">
        <v>6.19</v>
      </c>
      <c r="CM122" s="1486">
        <v>6.19</v>
      </c>
      <c r="CN122" s="1501">
        <v>6.19</v>
      </c>
      <c r="CO122" s="1508">
        <v>6.19</v>
      </c>
      <c r="CP122" s="1515">
        <v>6.19</v>
      </c>
      <c r="CQ122" s="1529">
        <v>6.19</v>
      </c>
      <c r="CR122" s="1565">
        <v>6.19</v>
      </c>
      <c r="CS122" s="1580">
        <v>6.19</v>
      </c>
      <c r="CT122" s="1580">
        <v>6.19</v>
      </c>
      <c r="CU122" s="1580">
        <v>6.19</v>
      </c>
      <c r="CV122" s="1615">
        <v>6.19</v>
      </c>
      <c r="CW122" s="1608">
        <v>6.19</v>
      </c>
      <c r="CX122" s="1608">
        <v>6.19</v>
      </c>
      <c r="CY122" s="1629">
        <v>6.19</v>
      </c>
      <c r="CZ122" s="1629">
        <v>6.19</v>
      </c>
      <c r="DA122" s="1629">
        <v>6.19</v>
      </c>
      <c r="DB122" s="1629">
        <v>6.19</v>
      </c>
      <c r="DC122" s="1629">
        <v>6.19</v>
      </c>
      <c r="DD122" s="1629">
        <v>6.19</v>
      </c>
      <c r="DE122" s="1658">
        <v>6.19</v>
      </c>
      <c r="DF122" s="1687">
        <v>6.19</v>
      </c>
      <c r="DG122" s="1687">
        <v>6.19</v>
      </c>
      <c r="DH122" s="1687">
        <v>6.19</v>
      </c>
      <c r="DI122" s="1694">
        <v>6.19</v>
      </c>
      <c r="DJ122" s="1694">
        <v>6.19</v>
      </c>
      <c r="DK122" s="1694">
        <v>6.19</v>
      </c>
      <c r="DL122" s="1694">
        <v>6.19</v>
      </c>
      <c r="DM122" s="299">
        <v>6.19</v>
      </c>
      <c r="DN122" s="299">
        <v>6.19</v>
      </c>
      <c r="DO122" s="299">
        <v>6.19</v>
      </c>
      <c r="DP122" s="299">
        <v>6.19</v>
      </c>
      <c r="DQ122" s="1795">
        <v>6.19</v>
      </c>
      <c r="DR122" s="1795">
        <v>6.19</v>
      </c>
      <c r="DS122" s="1795">
        <v>6.19</v>
      </c>
      <c r="DT122" s="1795">
        <v>6.19</v>
      </c>
      <c r="DU122" s="1795">
        <v>6.19</v>
      </c>
      <c r="DV122" s="1795">
        <v>6.19</v>
      </c>
      <c r="DW122" s="1802">
        <v>6.19</v>
      </c>
      <c r="DX122" s="1802">
        <v>6.19</v>
      </c>
      <c r="DY122" s="1802">
        <v>6.19</v>
      </c>
      <c r="DZ122" s="1802">
        <v>6.19</v>
      </c>
      <c r="EA122" s="83">
        <v>6.19</v>
      </c>
      <c r="EB122" s="83">
        <v>6.19</v>
      </c>
      <c r="EC122" s="83">
        <v>6.19</v>
      </c>
      <c r="ED122" s="83">
        <v>6.19</v>
      </c>
      <c r="EE122" s="83">
        <v>6.19</v>
      </c>
      <c r="EF122" s="83">
        <v>6.19</v>
      </c>
      <c r="EG122" s="1823">
        <v>6.19</v>
      </c>
      <c r="EH122" s="1891">
        <v>6.19</v>
      </c>
      <c r="EI122" s="1891">
        <v>6.19</v>
      </c>
      <c r="EJ122" s="1891">
        <v>6.19</v>
      </c>
      <c r="EK122" s="1898">
        <v>6.19</v>
      </c>
      <c r="EL122" s="1898">
        <v>6.19</v>
      </c>
      <c r="EM122" s="1898">
        <v>6.19</v>
      </c>
      <c r="EN122" s="1898">
        <v>6.19</v>
      </c>
      <c r="EO122" s="1938">
        <v>6.19</v>
      </c>
      <c r="EP122" s="1945">
        <v>6.19</v>
      </c>
      <c r="EQ122" s="1945">
        <v>6.19</v>
      </c>
      <c r="ER122" s="83">
        <v>6.19</v>
      </c>
      <c r="ES122" s="83">
        <v>6.19</v>
      </c>
      <c r="ET122" s="83">
        <v>6.19</v>
      </c>
      <c r="EU122" s="83">
        <v>6.19</v>
      </c>
      <c r="EV122" s="1968">
        <v>6.19</v>
      </c>
      <c r="EW122" s="1968">
        <v>6.19</v>
      </c>
      <c r="EX122" s="1968">
        <v>6.19</v>
      </c>
      <c r="EY122" s="1975">
        <v>6.19</v>
      </c>
      <c r="EZ122" s="1975">
        <v>6.19</v>
      </c>
      <c r="FA122" s="1975">
        <v>6.19</v>
      </c>
      <c r="FB122" s="1975">
        <v>6.19</v>
      </c>
      <c r="FC122" s="2017">
        <v>6.19</v>
      </c>
      <c r="FD122" s="2017">
        <v>6.19</v>
      </c>
      <c r="FE122" s="2017">
        <v>6.19</v>
      </c>
      <c r="FF122" s="2025">
        <v>6.19</v>
      </c>
      <c r="FG122" s="2025">
        <v>6.19</v>
      </c>
      <c r="FH122" s="2025">
        <v>6.19</v>
      </c>
      <c r="FI122" s="2025">
        <v>6.19</v>
      </c>
      <c r="FJ122" s="2059">
        <v>6.19</v>
      </c>
      <c r="FK122" s="2059">
        <v>6.19</v>
      </c>
      <c r="FL122" s="2059">
        <v>6.19</v>
      </c>
      <c r="FM122" s="2059">
        <v>6.19</v>
      </c>
      <c r="FN122" s="2066">
        <v>6.19</v>
      </c>
      <c r="FO122" s="2066">
        <v>6.19</v>
      </c>
      <c r="FP122" s="2066">
        <v>6.19</v>
      </c>
      <c r="FQ122" s="2090">
        <v>6.19</v>
      </c>
      <c r="FR122" s="2090">
        <v>6.19</v>
      </c>
      <c r="FS122" s="2090">
        <v>6.19</v>
      </c>
      <c r="FT122" s="2097">
        <v>6.19</v>
      </c>
      <c r="FU122" s="2097">
        <v>6.19</v>
      </c>
      <c r="FV122" s="2097">
        <v>6.19</v>
      </c>
      <c r="FW122" s="2097">
        <v>6.19</v>
      </c>
      <c r="FX122" s="2146">
        <v>6.19</v>
      </c>
      <c r="FY122" s="2146">
        <v>6.19</v>
      </c>
      <c r="FZ122" s="2146">
        <v>6.19</v>
      </c>
      <c r="GA122" s="2153">
        <v>6.19</v>
      </c>
      <c r="GB122" s="2153">
        <v>6.19</v>
      </c>
      <c r="GC122" s="2153">
        <v>6.19</v>
      </c>
      <c r="GD122" s="2153">
        <v>6.19</v>
      </c>
      <c r="GE122" s="2189">
        <v>6.19</v>
      </c>
      <c r="GF122" s="2189">
        <v>6.19</v>
      </c>
      <c r="GG122" s="2189">
        <v>6.19</v>
      </c>
      <c r="GH122" s="2196">
        <v>6.19</v>
      </c>
      <c r="GI122" s="2196">
        <v>6.19</v>
      </c>
      <c r="GJ122" s="2196">
        <v>6.19</v>
      </c>
      <c r="GK122" s="2196">
        <v>6.19</v>
      </c>
      <c r="GL122" s="2232">
        <v>6.19</v>
      </c>
      <c r="GM122" s="2232">
        <v>6.19</v>
      </c>
      <c r="GN122" s="2232">
        <v>6.19</v>
      </c>
      <c r="GO122" s="2239">
        <v>6.19</v>
      </c>
      <c r="GP122" s="2239">
        <v>6.19</v>
      </c>
      <c r="GQ122" s="2239">
        <v>6.19</v>
      </c>
      <c r="GR122" s="2239">
        <v>6.19</v>
      </c>
      <c r="GS122" s="2258">
        <v>6.19</v>
      </c>
      <c r="GT122" s="2258">
        <v>6.19</v>
      </c>
      <c r="GU122" s="2258">
        <v>6.19</v>
      </c>
      <c r="GV122" s="2258">
        <v>6.19</v>
      </c>
      <c r="GW122" s="2258">
        <v>6.19</v>
      </c>
      <c r="GX122" s="2258">
        <v>6.19</v>
      </c>
      <c r="GY122" s="299">
        <v>6.19</v>
      </c>
      <c r="GZ122" s="2278">
        <v>6.19</v>
      </c>
      <c r="HA122" s="2278">
        <v>6.19</v>
      </c>
      <c r="HB122" s="2278">
        <v>6.19</v>
      </c>
      <c r="HC122" s="2302">
        <v>6.19</v>
      </c>
      <c r="HD122" s="2302">
        <v>6.19</v>
      </c>
      <c r="HE122" s="2302">
        <v>6.19</v>
      </c>
      <c r="HF122" s="2302">
        <v>6.19</v>
      </c>
    </row>
    <row r="123" spans="1:214" x14ac:dyDescent="0.25">
      <c r="A123" s="423">
        <f t="shared" si="73"/>
        <v>122</v>
      </c>
      <c r="B123" s="77">
        <f>B.Diario!B123</f>
        <v>0</v>
      </c>
      <c r="C123" s="68"/>
      <c r="D123" s="68"/>
      <c r="E123" s="437"/>
      <c r="F123" s="437"/>
      <c r="G123" s="437"/>
      <c r="H123" s="437"/>
      <c r="I123" s="437"/>
      <c r="J123" s="437"/>
      <c r="K123" s="437"/>
      <c r="L123" s="441"/>
      <c r="N123" s="464"/>
      <c r="O123" s="477"/>
      <c r="R123" s="542"/>
      <c r="S123" s="584"/>
      <c r="U123" s="596"/>
      <c r="W123" s="624"/>
      <c r="X123" s="630"/>
      <c r="Y123" s="636"/>
      <c r="Z123" s="671"/>
      <c r="AA123" s="648"/>
      <c r="AB123" s="700"/>
      <c r="AC123" s="713"/>
      <c r="AD123" s="735"/>
      <c r="AE123" s="742"/>
      <c r="AF123" s="749"/>
      <c r="AG123"/>
      <c r="AH123" s="779"/>
      <c r="AI123" s="792"/>
      <c r="AK123" s="832"/>
      <c r="AL123" s="832"/>
      <c r="AM123" s="793"/>
      <c r="AN123"/>
      <c r="AO123" s="875"/>
      <c r="AP123" s="875"/>
      <c r="AQ123"/>
      <c r="AR123" s="882"/>
      <c r="AS123" s="896"/>
      <c r="AT123" s="909"/>
      <c r="AU123" s="940"/>
      <c r="AV123" s="954"/>
      <c r="AX123" s="1010"/>
      <c r="AY123" s="1017"/>
      <c r="AZ123" s="1038"/>
      <c r="BA123" s="1052"/>
      <c r="BB123" s="1100"/>
      <c r="BC123" s="1106"/>
      <c r="BD123" s="1112"/>
      <c r="BE123" s="1147"/>
      <c r="BF123" s="1154"/>
      <c r="BG123" s="83"/>
      <c r="BH123" s="1169"/>
      <c r="BI123" s="1200"/>
      <c r="BJ123" s="1200"/>
      <c r="BK123" s="1200"/>
      <c r="BL123" s="1200"/>
      <c r="BM123" s="1200"/>
      <c r="BN123" s="1200"/>
      <c r="BO123" s="1200"/>
      <c r="BP123" s="1241"/>
      <c r="BQ123" s="1241"/>
      <c r="BR123" s="1241"/>
      <c r="BS123" s="1241"/>
      <c r="BT123" s="1241"/>
      <c r="BU123" s="1241"/>
      <c r="BV123" s="1241"/>
      <c r="BW123" s="1296"/>
      <c r="BX123" s="83"/>
      <c r="BY123" s="83"/>
      <c r="BZ123" s="83"/>
      <c r="CA123" s="83"/>
      <c r="CB123" s="83"/>
      <c r="CC123" s="1306"/>
      <c r="CD123" s="1376"/>
      <c r="CE123" s="1389"/>
      <c r="CF123" s="1403"/>
      <c r="CG123" s="1417"/>
      <c r="CH123" s="1431"/>
      <c r="CI123" s="1445"/>
      <c r="CJ123" s="1459"/>
      <c r="CK123" s="1484"/>
      <c r="CL123" s="1484"/>
      <c r="CM123" s="1484"/>
      <c r="CN123" s="1499"/>
      <c r="CO123" s="1506"/>
      <c r="CP123" s="1513"/>
      <c r="CQ123" s="1527"/>
      <c r="CR123" s="1563"/>
      <c r="CS123" s="1578"/>
      <c r="CT123" s="1578"/>
      <c r="CU123" s="1578"/>
      <c r="CV123" s="1613"/>
      <c r="CW123" s="1606"/>
      <c r="CX123" s="1606"/>
      <c r="CY123" s="1627"/>
      <c r="CZ123" s="1627"/>
      <c r="DA123" s="1627"/>
      <c r="DB123" s="1627"/>
      <c r="DC123" s="1627"/>
      <c r="DD123" s="1627"/>
      <c r="DE123" s="1656"/>
      <c r="DF123" s="1685"/>
      <c r="DG123" s="1685"/>
      <c r="DH123" s="1685"/>
      <c r="DI123" s="1692"/>
      <c r="DJ123" s="1692"/>
      <c r="DK123" s="1692"/>
      <c r="DL123" s="1692"/>
      <c r="DM123"/>
      <c r="DN123"/>
      <c r="DO123"/>
      <c r="DP123"/>
      <c r="DQ123" s="1793"/>
      <c r="DR123" s="1793"/>
      <c r="DS123" s="1793"/>
      <c r="DT123" s="1793"/>
      <c r="DU123" s="1793"/>
      <c r="DV123" s="1793"/>
      <c r="DW123" s="1800"/>
      <c r="DX123" s="1800"/>
      <c r="DY123" s="1800"/>
      <c r="DZ123" s="1800"/>
      <c r="EA123" s="83"/>
      <c r="EB123" s="83"/>
      <c r="EC123" s="83"/>
      <c r="ED123" s="83"/>
      <c r="EE123" s="83"/>
      <c r="EF123" s="83"/>
      <c r="EG123" s="1821"/>
      <c r="EH123" s="1889"/>
      <c r="EI123" s="1889"/>
      <c r="EJ123" s="1889"/>
      <c r="EK123" s="1896"/>
      <c r="EL123" s="1896"/>
      <c r="EM123" s="1896"/>
      <c r="EN123" s="1896"/>
      <c r="EO123" s="1936"/>
      <c r="EP123" s="1943"/>
      <c r="EQ123" s="1943"/>
      <c r="ER123" s="83"/>
      <c r="ES123" s="83"/>
      <c r="ET123" s="83"/>
      <c r="EU123" s="83"/>
      <c r="EV123" s="1966"/>
      <c r="EW123" s="1966"/>
      <c r="EX123" s="1966"/>
      <c r="EY123" s="1973"/>
      <c r="EZ123" s="1973"/>
      <c r="FA123" s="1973"/>
      <c r="FB123" s="1973"/>
      <c r="FC123" s="2015"/>
      <c r="FD123" s="2015"/>
      <c r="FE123" s="2015"/>
      <c r="FF123" s="2022"/>
      <c r="FG123" s="2022"/>
      <c r="FH123" s="2022"/>
      <c r="FI123" s="2022"/>
      <c r="FJ123" s="2057"/>
      <c r="FK123" s="2057"/>
      <c r="FL123" s="2057"/>
      <c r="FM123" s="2057"/>
      <c r="FN123" s="2064"/>
      <c r="FO123" s="2064"/>
      <c r="FP123" s="2064"/>
      <c r="FQ123" s="2088"/>
      <c r="FR123" s="2088"/>
      <c r="FS123" s="2088"/>
      <c r="FT123" s="2095"/>
      <c r="FU123" s="2095"/>
      <c r="FV123" s="2095"/>
      <c r="FW123" s="2095"/>
      <c r="FX123" s="2144"/>
      <c r="FY123" s="2144"/>
      <c r="FZ123" s="2144"/>
      <c r="GA123" s="2151"/>
      <c r="GB123" s="2151"/>
      <c r="GC123" s="2151"/>
      <c r="GD123" s="2151"/>
      <c r="GE123" s="2187"/>
      <c r="GF123" s="2187"/>
      <c r="GG123" s="2187"/>
      <c r="GH123" s="2194"/>
      <c r="GI123" s="2194"/>
      <c r="GJ123" s="2194"/>
      <c r="GK123" s="2194"/>
      <c r="GL123" s="2230"/>
      <c r="GM123" s="2230"/>
      <c r="GN123" s="2230"/>
      <c r="GO123" s="2237"/>
      <c r="GP123" s="2237"/>
      <c r="GQ123" s="2237"/>
      <c r="GR123" s="2237"/>
      <c r="GS123" s="2256"/>
      <c r="GT123" s="2256"/>
      <c r="GU123" s="2256"/>
      <c r="GV123" s="2256"/>
      <c r="GW123" s="2256"/>
      <c r="GX123" s="2256"/>
      <c r="GY123"/>
      <c r="GZ123" s="2276"/>
      <c r="HA123" s="2276"/>
      <c r="HB123" s="2276"/>
      <c r="HC123" s="2300"/>
      <c r="HD123" s="2300"/>
      <c r="HE123" s="2300"/>
      <c r="HF123" s="2300"/>
    </row>
    <row r="124" spans="1:214" x14ac:dyDescent="0.25">
      <c r="A124" s="423">
        <f t="shared" si="73"/>
        <v>123</v>
      </c>
      <c r="B124" s="77">
        <f>B.Diario!B124</f>
        <v>0</v>
      </c>
      <c r="C124" s="66"/>
      <c r="D124" s="66"/>
      <c r="E124" s="438">
        <v>16.12</v>
      </c>
      <c r="F124" s="438">
        <v>14.74</v>
      </c>
      <c r="G124" s="438">
        <v>14.77</v>
      </c>
      <c r="H124" s="438">
        <v>15.63</v>
      </c>
      <c r="I124" s="438">
        <v>16.2</v>
      </c>
      <c r="J124" s="438">
        <v>16.809999999999999</v>
      </c>
      <c r="K124" s="438">
        <v>17.27</v>
      </c>
      <c r="L124" s="443">
        <v>17.54</v>
      </c>
      <c r="M124" s="85">
        <v>17.78</v>
      </c>
      <c r="N124" s="466">
        <v>18.09</v>
      </c>
      <c r="O124" s="479">
        <v>18.38</v>
      </c>
      <c r="P124" s="512">
        <v>18.52</v>
      </c>
      <c r="Q124" s="85">
        <v>18.64</v>
      </c>
      <c r="R124" s="544">
        <v>18.86</v>
      </c>
      <c r="S124" s="586">
        <v>18.96</v>
      </c>
      <c r="T124" s="276">
        <v>18.96</v>
      </c>
      <c r="U124" s="598">
        <v>18.96</v>
      </c>
      <c r="V124" s="276">
        <v>18.88</v>
      </c>
      <c r="W124" s="626">
        <v>18.690000000000001</v>
      </c>
      <c r="X124" s="632">
        <v>18.62</v>
      </c>
      <c r="Y124" s="638">
        <v>18.61</v>
      </c>
      <c r="Z124" s="674">
        <v>18.79</v>
      </c>
      <c r="AA124" s="650">
        <v>18.89</v>
      </c>
      <c r="AB124" s="702">
        <v>19.059999999999999</v>
      </c>
      <c r="AC124" s="715">
        <v>19.14</v>
      </c>
      <c r="AD124" s="737">
        <v>19.16</v>
      </c>
      <c r="AE124" s="744">
        <v>19.21</v>
      </c>
      <c r="AF124" s="751">
        <v>19.309999999999999</v>
      </c>
      <c r="AG124" s="299">
        <v>19.34</v>
      </c>
      <c r="AH124" s="781">
        <v>19.34</v>
      </c>
      <c r="AI124" s="794">
        <v>19.34</v>
      </c>
      <c r="AJ124" s="299">
        <v>19.309999999999999</v>
      </c>
      <c r="AK124" s="834">
        <v>19.309999999999999</v>
      </c>
      <c r="AL124" s="834">
        <v>19.309999999999999</v>
      </c>
      <c r="AM124" s="793">
        <v>19.28</v>
      </c>
      <c r="AN124" s="299">
        <v>19.170000000000002</v>
      </c>
      <c r="AO124" s="877">
        <v>19.010000000000002</v>
      </c>
      <c r="AP124" s="877">
        <v>18.940000000000001</v>
      </c>
      <c r="AQ124" s="299">
        <v>18.899999999999999</v>
      </c>
      <c r="AR124" s="884">
        <v>18.91</v>
      </c>
      <c r="AS124" s="898">
        <v>18.91</v>
      </c>
      <c r="AT124" s="911">
        <v>18.809999999999999</v>
      </c>
      <c r="AU124" s="942">
        <v>18.690000000000001</v>
      </c>
      <c r="AV124" s="956">
        <v>18.739999999999998</v>
      </c>
      <c r="AW124" s="85">
        <v>18.79</v>
      </c>
      <c r="AX124" s="1012">
        <v>18.829999999999998</v>
      </c>
      <c r="AY124" s="1019">
        <v>18.87</v>
      </c>
      <c r="AZ124" s="1040">
        <v>18.920000000000002</v>
      </c>
      <c r="BA124" s="1054">
        <v>18.920000000000002</v>
      </c>
      <c r="BB124" s="1102">
        <v>18.88</v>
      </c>
      <c r="BC124" s="1108">
        <v>18.88</v>
      </c>
      <c r="BD124" s="1114">
        <v>18.88</v>
      </c>
      <c r="BE124" s="1149">
        <v>18.88</v>
      </c>
      <c r="BF124" s="1156">
        <v>18.88</v>
      </c>
      <c r="BG124" s="83">
        <v>18.88</v>
      </c>
      <c r="BH124" s="1171">
        <v>18.8</v>
      </c>
      <c r="BI124" s="1202">
        <v>18.690000000000001</v>
      </c>
      <c r="BJ124" s="1202">
        <v>18.61</v>
      </c>
      <c r="BK124" s="1202">
        <v>18.559999999999999</v>
      </c>
      <c r="BL124" s="1202">
        <v>18.48</v>
      </c>
      <c r="BM124" s="1202">
        <v>18.43</v>
      </c>
      <c r="BN124" s="1202">
        <v>18.41</v>
      </c>
      <c r="BO124" s="1202">
        <v>18.45</v>
      </c>
      <c r="BP124" s="1243">
        <v>18.48</v>
      </c>
      <c r="BQ124" s="1243">
        <v>18.510000000000002</v>
      </c>
      <c r="BR124" s="1243">
        <v>18.54</v>
      </c>
      <c r="BS124" s="1243">
        <v>18.59</v>
      </c>
      <c r="BT124" s="1243">
        <v>18.66</v>
      </c>
      <c r="BU124" s="1243">
        <v>18.71</v>
      </c>
      <c r="BV124" s="1243">
        <v>18.77</v>
      </c>
      <c r="BW124" s="1298">
        <v>18.82</v>
      </c>
      <c r="BX124" s="83">
        <v>18.88</v>
      </c>
      <c r="BY124" s="83">
        <v>18.920000000000002</v>
      </c>
      <c r="BZ124" s="83">
        <v>18.95</v>
      </c>
      <c r="CA124" s="83">
        <v>18.97</v>
      </c>
      <c r="CB124" s="83">
        <v>18.989999999999998</v>
      </c>
      <c r="CC124" s="1308">
        <v>19.010000000000002</v>
      </c>
      <c r="CD124" s="1378">
        <v>19.03</v>
      </c>
      <c r="CE124" s="1391">
        <v>19.05</v>
      </c>
      <c r="CF124" s="1405">
        <v>19.079999999999998</v>
      </c>
      <c r="CG124" s="1419">
        <v>19.11</v>
      </c>
      <c r="CH124" s="1433">
        <v>19.13</v>
      </c>
      <c r="CI124" s="1447">
        <v>19.149999999999999</v>
      </c>
      <c r="CJ124" s="1461">
        <v>19.190000000000001</v>
      </c>
      <c r="CK124" s="1486">
        <v>19.21</v>
      </c>
      <c r="CL124" s="1486">
        <v>19.22</v>
      </c>
      <c r="CM124" s="1486">
        <v>19.239999999999998</v>
      </c>
      <c r="CN124" s="1501">
        <v>19.25</v>
      </c>
      <c r="CO124" s="1508">
        <v>19.260000000000002</v>
      </c>
      <c r="CP124" s="1515">
        <v>19.28</v>
      </c>
      <c r="CQ124" s="1529">
        <v>19.3</v>
      </c>
      <c r="CR124" s="1565">
        <v>19.32</v>
      </c>
      <c r="CS124" s="1580">
        <v>19.329999999999998</v>
      </c>
      <c r="CT124" s="1580">
        <v>19.36</v>
      </c>
      <c r="CU124" s="1580">
        <v>19.39</v>
      </c>
      <c r="CV124" s="1615">
        <v>19.41</v>
      </c>
      <c r="CW124" s="1608">
        <v>19.420000000000002</v>
      </c>
      <c r="CX124" s="1608">
        <v>19.45</v>
      </c>
      <c r="CY124" s="1629">
        <v>19.46</v>
      </c>
      <c r="CZ124" s="1629">
        <v>19.45</v>
      </c>
      <c r="DA124" s="1629">
        <v>19.46</v>
      </c>
      <c r="DB124" s="1629">
        <v>19.46</v>
      </c>
      <c r="DC124" s="1629">
        <v>19.46</v>
      </c>
      <c r="DD124" s="1629">
        <v>19.48</v>
      </c>
      <c r="DE124" s="1658">
        <v>19.5</v>
      </c>
      <c r="DF124" s="1687">
        <v>19.510000000000002</v>
      </c>
      <c r="DG124" s="1687">
        <v>19.52</v>
      </c>
      <c r="DH124" s="1687">
        <v>19.54</v>
      </c>
      <c r="DI124" s="1694">
        <v>19.55</v>
      </c>
      <c r="DJ124" s="1694">
        <v>19.559999999999999</v>
      </c>
      <c r="DK124" s="1694">
        <v>19.579999999999998</v>
      </c>
      <c r="DL124" s="1694">
        <v>19.59</v>
      </c>
      <c r="DM124" s="299">
        <v>19.600000000000001</v>
      </c>
      <c r="DN124" s="299">
        <v>19.62</v>
      </c>
      <c r="DO124" s="299">
        <v>19.63</v>
      </c>
      <c r="DP124" s="299">
        <v>19.649999999999999</v>
      </c>
      <c r="DQ124" s="1795">
        <v>19.670000000000002</v>
      </c>
      <c r="DR124" s="1795">
        <v>19.68</v>
      </c>
      <c r="DS124" s="1795">
        <v>19.690000000000001</v>
      </c>
      <c r="DT124" s="1795">
        <v>19.690000000000001</v>
      </c>
      <c r="DU124" s="1795">
        <v>19.649999999999999</v>
      </c>
      <c r="DV124" s="1795">
        <v>19.649999999999999</v>
      </c>
      <c r="DW124" s="1802">
        <v>19.649999999999999</v>
      </c>
      <c r="DX124" s="1802">
        <v>19.649999999999999</v>
      </c>
      <c r="DY124" s="1802">
        <v>19.66</v>
      </c>
      <c r="DZ124" s="1802">
        <v>19.66</v>
      </c>
      <c r="EA124" s="83">
        <v>19.649999999999999</v>
      </c>
      <c r="EB124" s="83">
        <v>19.63</v>
      </c>
      <c r="EC124" s="83">
        <v>19.64</v>
      </c>
      <c r="ED124" s="83">
        <v>19.649999999999999</v>
      </c>
      <c r="EE124" s="83">
        <v>19.649999999999999</v>
      </c>
      <c r="EF124" s="83">
        <v>19.59</v>
      </c>
      <c r="EG124" s="1823">
        <v>19.59</v>
      </c>
      <c r="EH124" s="1891">
        <v>19.579999999999998</v>
      </c>
      <c r="EI124" s="1891">
        <v>19.579999999999998</v>
      </c>
      <c r="EJ124" s="1891">
        <v>19.57</v>
      </c>
      <c r="EK124" s="1898">
        <v>19.579999999999998</v>
      </c>
      <c r="EL124" s="1898">
        <v>19.59</v>
      </c>
      <c r="EM124" s="1898">
        <v>19.600000000000001</v>
      </c>
      <c r="EN124" s="1898">
        <v>19.61</v>
      </c>
      <c r="EO124" s="1938">
        <v>19.600000000000001</v>
      </c>
      <c r="EP124" s="1945">
        <v>19.600000000000001</v>
      </c>
      <c r="EQ124" s="1945">
        <v>19.600000000000001</v>
      </c>
      <c r="ER124" s="83">
        <v>19.59</v>
      </c>
      <c r="ES124" s="83">
        <v>19.57</v>
      </c>
      <c r="ET124" s="83">
        <v>19.559999999999999</v>
      </c>
      <c r="EU124" s="83">
        <v>19.559999999999999</v>
      </c>
      <c r="EV124" s="1968">
        <v>19.559999999999999</v>
      </c>
      <c r="EW124" s="1968">
        <v>19.559999999999999</v>
      </c>
      <c r="EX124" s="1968">
        <v>19.54</v>
      </c>
      <c r="EY124" s="1975">
        <v>19.52</v>
      </c>
      <c r="EZ124" s="1975">
        <v>19.5</v>
      </c>
      <c r="FA124" s="1975">
        <v>19.5</v>
      </c>
      <c r="FB124" s="1975">
        <v>19.5</v>
      </c>
      <c r="FC124" s="2017">
        <v>19.510000000000002</v>
      </c>
      <c r="FD124" s="2017">
        <v>19.5</v>
      </c>
      <c r="FE124" s="2017">
        <v>19.510000000000002</v>
      </c>
      <c r="FF124" s="2025">
        <v>19.510000000000002</v>
      </c>
      <c r="FG124" s="2025">
        <v>19.5</v>
      </c>
      <c r="FH124" s="2025">
        <v>19.510000000000002</v>
      </c>
      <c r="FI124" s="2025">
        <v>19.510000000000002</v>
      </c>
      <c r="FJ124" s="2059">
        <v>19.5</v>
      </c>
      <c r="FK124" s="2059">
        <v>19.489999999999998</v>
      </c>
      <c r="FL124" s="2059">
        <v>19.489999999999998</v>
      </c>
      <c r="FM124" s="2059">
        <v>19.489999999999998</v>
      </c>
      <c r="FN124" s="2066">
        <v>19.489999999999998</v>
      </c>
      <c r="FO124" s="2066">
        <v>19.489999999999998</v>
      </c>
      <c r="FP124" s="2066">
        <v>19.5</v>
      </c>
      <c r="FQ124" s="2090">
        <v>19.489999999999998</v>
      </c>
      <c r="FR124" s="2090">
        <v>19.489999999999998</v>
      </c>
      <c r="FS124" s="2090">
        <v>19.489999999999998</v>
      </c>
      <c r="FT124" s="2097">
        <v>19.489999999999998</v>
      </c>
      <c r="FU124" s="2097">
        <v>19.489999999999998</v>
      </c>
      <c r="FV124" s="2097">
        <v>19.5</v>
      </c>
      <c r="FW124" s="2097">
        <v>19.5</v>
      </c>
      <c r="FX124" s="2146">
        <v>19.489999999999998</v>
      </c>
      <c r="FY124" s="2146">
        <v>19.489999999999998</v>
      </c>
      <c r="FZ124" s="2146">
        <v>19.48</v>
      </c>
      <c r="GA124" s="2153">
        <v>19.489999999999998</v>
      </c>
      <c r="GB124" s="2153">
        <v>19.489999999999998</v>
      </c>
      <c r="GC124" s="2153">
        <v>19.489999999999998</v>
      </c>
      <c r="GD124" s="2153">
        <v>19.489999999999998</v>
      </c>
      <c r="GE124" s="2189">
        <v>19.48</v>
      </c>
      <c r="GF124" s="2189">
        <v>19.48</v>
      </c>
      <c r="GG124" s="2189">
        <v>19.48</v>
      </c>
      <c r="GH124" s="2196">
        <v>19.48</v>
      </c>
      <c r="GI124" s="2196">
        <v>19.47</v>
      </c>
      <c r="GJ124" s="2196">
        <v>19.47</v>
      </c>
      <c r="GK124" s="2196">
        <v>19.47</v>
      </c>
      <c r="GL124" s="2232">
        <v>19.47</v>
      </c>
      <c r="GM124" s="2232">
        <v>19.48</v>
      </c>
      <c r="GN124" s="2232">
        <v>19.48</v>
      </c>
      <c r="GO124" s="2239">
        <v>19.48</v>
      </c>
      <c r="GP124" s="2239">
        <v>19.47</v>
      </c>
      <c r="GQ124" s="2239">
        <v>19.47</v>
      </c>
      <c r="GR124" s="2239">
        <v>19.47</v>
      </c>
      <c r="GS124" s="2258">
        <v>19.48</v>
      </c>
      <c r="GT124" s="2258">
        <v>19.48</v>
      </c>
      <c r="GU124" s="2258">
        <v>19.48</v>
      </c>
      <c r="GV124" s="2258">
        <v>19.48</v>
      </c>
      <c r="GW124" s="2258">
        <v>19.48</v>
      </c>
      <c r="GX124" s="2258">
        <v>19.48</v>
      </c>
      <c r="GY124" s="299">
        <v>19.48</v>
      </c>
      <c r="GZ124" s="2278">
        <v>19.489999999999998</v>
      </c>
      <c r="HA124" s="2278">
        <v>19.48</v>
      </c>
      <c r="HB124" s="2278">
        <v>19.48</v>
      </c>
      <c r="HC124" s="2302">
        <v>19.48</v>
      </c>
      <c r="HD124" s="2302">
        <v>19.48</v>
      </c>
      <c r="HE124" s="2302">
        <v>19.48</v>
      </c>
      <c r="HF124" s="2302">
        <v>19.48</v>
      </c>
    </row>
    <row r="125" spans="1:214" x14ac:dyDescent="0.25">
      <c r="A125" s="423">
        <f t="shared" si="73"/>
        <v>124</v>
      </c>
      <c r="B125" s="77">
        <f>B.Diario!B125</f>
        <v>0</v>
      </c>
      <c r="C125" s="66"/>
      <c r="D125" s="66"/>
      <c r="E125" s="438">
        <v>14.22</v>
      </c>
      <c r="F125" s="438">
        <v>12.91</v>
      </c>
      <c r="G125" s="438">
        <v>13.45</v>
      </c>
      <c r="H125" s="438">
        <v>14.34</v>
      </c>
      <c r="I125" s="438">
        <v>15.03</v>
      </c>
      <c r="J125" s="438">
        <v>15.67</v>
      </c>
      <c r="K125" s="438">
        <v>16.12</v>
      </c>
      <c r="L125" s="443">
        <v>16.39</v>
      </c>
      <c r="M125" s="85">
        <v>16.600000000000001</v>
      </c>
      <c r="N125" s="466">
        <v>16.91</v>
      </c>
      <c r="O125" s="479">
        <v>17.18</v>
      </c>
      <c r="P125" s="512">
        <v>17.309999999999999</v>
      </c>
      <c r="Q125" s="85">
        <v>17.45</v>
      </c>
      <c r="R125" s="544">
        <v>17.63</v>
      </c>
      <c r="S125" s="586">
        <v>17.72</v>
      </c>
      <c r="T125" s="276">
        <v>17.72</v>
      </c>
      <c r="U125" s="598">
        <v>17.72</v>
      </c>
      <c r="V125" s="276">
        <v>17.64</v>
      </c>
      <c r="W125" s="626">
        <v>17.46</v>
      </c>
      <c r="X125" s="632">
        <v>17.399999999999999</v>
      </c>
      <c r="Y125" s="638">
        <v>17.399999999999999</v>
      </c>
      <c r="Z125" s="674">
        <v>17.559999999999999</v>
      </c>
      <c r="AA125" s="650">
        <v>17.670000000000002</v>
      </c>
      <c r="AB125" s="702">
        <v>17.78</v>
      </c>
      <c r="AC125" s="715">
        <v>17.84</v>
      </c>
      <c r="AD125" s="737">
        <v>17.87</v>
      </c>
      <c r="AE125" s="744">
        <v>17.899999999999999</v>
      </c>
      <c r="AF125" s="751">
        <v>17.96</v>
      </c>
      <c r="AG125" s="299">
        <v>17.98</v>
      </c>
      <c r="AH125" s="781">
        <v>17.98</v>
      </c>
      <c r="AI125" s="794">
        <v>17.98</v>
      </c>
      <c r="AJ125" s="299">
        <v>17.96</v>
      </c>
      <c r="AK125" s="834">
        <v>17.96</v>
      </c>
      <c r="AL125" s="834">
        <v>17.96</v>
      </c>
      <c r="AM125" s="793">
        <v>17.93</v>
      </c>
      <c r="AN125" s="299">
        <v>17.82</v>
      </c>
      <c r="AO125" s="877">
        <v>17.670000000000002</v>
      </c>
      <c r="AP125" s="877">
        <v>17.59</v>
      </c>
      <c r="AQ125" s="299">
        <v>17.559999999999999</v>
      </c>
      <c r="AR125" s="884">
        <v>17.579999999999998</v>
      </c>
      <c r="AS125" s="898">
        <v>17.579999999999998</v>
      </c>
      <c r="AT125" s="911">
        <v>17.48</v>
      </c>
      <c r="AU125" s="942">
        <v>17.37</v>
      </c>
      <c r="AV125" s="956">
        <v>17.41</v>
      </c>
      <c r="AW125" s="85">
        <v>17.420000000000002</v>
      </c>
      <c r="AX125" s="1012">
        <v>17.45</v>
      </c>
      <c r="AY125" s="1019">
        <v>17.489999999999998</v>
      </c>
      <c r="AZ125" s="1040">
        <v>17.54</v>
      </c>
      <c r="BA125" s="1054">
        <v>17.54</v>
      </c>
      <c r="BB125" s="1102">
        <v>17.5</v>
      </c>
      <c r="BC125" s="1108">
        <v>17.5</v>
      </c>
      <c r="BD125" s="1114">
        <v>17.5</v>
      </c>
      <c r="BE125" s="1149">
        <v>17.5</v>
      </c>
      <c r="BF125" s="1156">
        <v>17.5</v>
      </c>
      <c r="BG125" s="83">
        <v>17.5</v>
      </c>
      <c r="BH125" s="1171">
        <v>17.420000000000002</v>
      </c>
      <c r="BI125" s="1202">
        <v>17.32</v>
      </c>
      <c r="BJ125" s="1202">
        <v>17.239999999999998</v>
      </c>
      <c r="BK125" s="1202">
        <v>17.2</v>
      </c>
      <c r="BL125" s="1202">
        <v>17.12</v>
      </c>
      <c r="BM125" s="1202">
        <v>17.079999999999998</v>
      </c>
      <c r="BN125" s="1202">
        <v>17.07</v>
      </c>
      <c r="BO125" s="1202">
        <v>17.12</v>
      </c>
      <c r="BP125" s="1243">
        <v>17.14</v>
      </c>
      <c r="BQ125" s="1243">
        <v>17.18</v>
      </c>
      <c r="BR125" s="1243">
        <v>17.21</v>
      </c>
      <c r="BS125" s="1243">
        <v>17.260000000000002</v>
      </c>
      <c r="BT125" s="1243">
        <v>17.350000000000001</v>
      </c>
      <c r="BU125" s="1243">
        <v>17.38</v>
      </c>
      <c r="BV125" s="1243">
        <v>17.440000000000001</v>
      </c>
      <c r="BW125" s="1298">
        <v>17.47</v>
      </c>
      <c r="BX125" s="83">
        <v>17.510000000000002</v>
      </c>
      <c r="BY125" s="83">
        <v>17.55</v>
      </c>
      <c r="BZ125" s="83">
        <v>17.579999999999998</v>
      </c>
      <c r="CA125" s="83">
        <v>17.59</v>
      </c>
      <c r="CB125" s="83">
        <v>17.600000000000001</v>
      </c>
      <c r="CC125" s="1308">
        <v>17.63</v>
      </c>
      <c r="CD125" s="1378">
        <v>17.64</v>
      </c>
      <c r="CE125" s="1391">
        <v>17.66</v>
      </c>
      <c r="CF125" s="1405">
        <v>17.68</v>
      </c>
      <c r="CG125" s="1419">
        <v>17.7</v>
      </c>
      <c r="CH125" s="1433">
        <v>17.739999999999998</v>
      </c>
      <c r="CI125" s="1447">
        <v>17.75</v>
      </c>
      <c r="CJ125" s="1461">
        <v>17.78</v>
      </c>
      <c r="CK125" s="1486">
        <v>17.78</v>
      </c>
      <c r="CL125" s="1486">
        <v>17.79</v>
      </c>
      <c r="CM125" s="1486">
        <v>17.79</v>
      </c>
      <c r="CN125" s="1501">
        <v>17.8</v>
      </c>
      <c r="CO125" s="1508">
        <v>17.8</v>
      </c>
      <c r="CP125" s="1515">
        <v>17.809999999999999</v>
      </c>
      <c r="CQ125" s="1529">
        <v>17.84</v>
      </c>
      <c r="CR125" s="1565">
        <v>17.850000000000001</v>
      </c>
      <c r="CS125" s="1580">
        <v>17.86</v>
      </c>
      <c r="CT125" s="1580">
        <v>17.89</v>
      </c>
      <c r="CU125" s="1580">
        <v>17.91</v>
      </c>
      <c r="CV125" s="1615">
        <v>17.93</v>
      </c>
      <c r="CW125" s="1608">
        <v>17.95</v>
      </c>
      <c r="CX125" s="1608">
        <v>17.97</v>
      </c>
      <c r="CY125" s="1629">
        <v>17.98</v>
      </c>
      <c r="CZ125" s="1629">
        <v>17.98</v>
      </c>
      <c r="DA125" s="1629">
        <v>17.989999999999998</v>
      </c>
      <c r="DB125" s="1629">
        <v>17.989999999999998</v>
      </c>
      <c r="DC125" s="1629">
        <v>17.989999999999998</v>
      </c>
      <c r="DD125" s="1629">
        <v>18.010000000000002</v>
      </c>
      <c r="DE125" s="1658">
        <v>18.03</v>
      </c>
      <c r="DF125" s="1687">
        <v>18.04</v>
      </c>
      <c r="DG125" s="1687">
        <v>18.05</v>
      </c>
      <c r="DH125" s="1687">
        <v>18.059999999999999</v>
      </c>
      <c r="DI125" s="1694">
        <v>18.059999999999999</v>
      </c>
      <c r="DJ125" s="1694">
        <v>18.07</v>
      </c>
      <c r="DK125" s="1694">
        <v>18.09</v>
      </c>
      <c r="DL125" s="1694">
        <v>18.11</v>
      </c>
      <c r="DM125" s="299">
        <v>18.11</v>
      </c>
      <c r="DN125" s="299">
        <v>18.12</v>
      </c>
      <c r="DO125" s="299">
        <v>18.13</v>
      </c>
      <c r="DP125" s="299">
        <v>18.149999999999999</v>
      </c>
      <c r="DQ125" s="1795">
        <v>18.16</v>
      </c>
      <c r="DR125" s="1795">
        <v>18.170000000000002</v>
      </c>
      <c r="DS125" s="1795">
        <v>18.18</v>
      </c>
      <c r="DT125" s="1795">
        <v>18.18</v>
      </c>
      <c r="DU125" s="1795">
        <v>18.170000000000002</v>
      </c>
      <c r="DV125" s="1795">
        <v>18.170000000000002</v>
      </c>
      <c r="DW125" s="1802">
        <v>18.18</v>
      </c>
      <c r="DX125" s="1802">
        <v>18.18</v>
      </c>
      <c r="DY125" s="1802">
        <v>18.18</v>
      </c>
      <c r="DZ125" s="1802">
        <v>18.18</v>
      </c>
      <c r="EA125" s="83">
        <v>18.170000000000002</v>
      </c>
      <c r="EB125" s="83">
        <v>18.149999999999999</v>
      </c>
      <c r="EC125" s="83">
        <v>18.16</v>
      </c>
      <c r="ED125" s="83">
        <v>18.170000000000002</v>
      </c>
      <c r="EE125" s="83">
        <v>18.18</v>
      </c>
      <c r="EF125" s="83">
        <v>18.13</v>
      </c>
      <c r="EG125" s="1823">
        <v>18.13</v>
      </c>
      <c r="EH125" s="1891">
        <v>18.12</v>
      </c>
      <c r="EI125" s="1891">
        <v>18.11</v>
      </c>
      <c r="EJ125" s="1891">
        <v>18.11</v>
      </c>
      <c r="EK125" s="1898">
        <v>18.12</v>
      </c>
      <c r="EL125" s="1898">
        <v>18.13</v>
      </c>
      <c r="EM125" s="1898">
        <v>18.14</v>
      </c>
      <c r="EN125" s="1898">
        <v>18.16</v>
      </c>
      <c r="EO125" s="1938">
        <v>18.16</v>
      </c>
      <c r="EP125" s="1945">
        <v>18.16</v>
      </c>
      <c r="EQ125" s="1945">
        <v>18.16</v>
      </c>
      <c r="ER125" s="83">
        <v>18.149999999999999</v>
      </c>
      <c r="ES125" s="83">
        <v>18.13</v>
      </c>
      <c r="ET125" s="83">
        <v>18.13</v>
      </c>
      <c r="EU125" s="83">
        <v>18.13</v>
      </c>
      <c r="EV125" s="1968">
        <v>18.13</v>
      </c>
      <c r="EW125" s="1968">
        <v>18.13</v>
      </c>
      <c r="EX125" s="1968">
        <v>18.11</v>
      </c>
      <c r="EY125" s="1975">
        <v>18.09</v>
      </c>
      <c r="EZ125" s="1975">
        <v>18.07</v>
      </c>
      <c r="FA125" s="1975">
        <v>18.07</v>
      </c>
      <c r="FB125" s="1975">
        <v>18.079999999999998</v>
      </c>
      <c r="FC125" s="2017">
        <v>18.079999999999998</v>
      </c>
      <c r="FD125" s="2017">
        <v>18.07</v>
      </c>
      <c r="FE125" s="2017">
        <v>18.079999999999998</v>
      </c>
      <c r="FF125" s="2025">
        <v>18.079999999999998</v>
      </c>
      <c r="FG125" s="2025">
        <v>18.079999999999998</v>
      </c>
      <c r="FH125" s="2025">
        <v>18.079999999999998</v>
      </c>
      <c r="FI125" s="2025">
        <v>18.09</v>
      </c>
      <c r="FJ125" s="2059">
        <v>18.09</v>
      </c>
      <c r="FK125" s="2059">
        <v>18.079999999999998</v>
      </c>
      <c r="FL125" s="2059">
        <v>18.079999999999998</v>
      </c>
      <c r="FM125" s="2059">
        <v>18.07</v>
      </c>
      <c r="FN125" s="2066">
        <v>18.07</v>
      </c>
      <c r="FO125" s="2066">
        <v>18.079999999999998</v>
      </c>
      <c r="FP125" s="2066">
        <v>18.09</v>
      </c>
      <c r="FQ125" s="2090">
        <v>18.079999999999998</v>
      </c>
      <c r="FR125" s="2090">
        <v>18.079999999999998</v>
      </c>
      <c r="FS125" s="2090">
        <v>18.079999999999998</v>
      </c>
      <c r="FT125" s="2097">
        <v>18.079999999999998</v>
      </c>
      <c r="FU125" s="2097">
        <v>18.09</v>
      </c>
      <c r="FV125" s="2097">
        <v>18.09</v>
      </c>
      <c r="FW125" s="2097">
        <v>18.09</v>
      </c>
      <c r="FX125" s="2146">
        <v>18.079999999999998</v>
      </c>
      <c r="FY125" s="2146">
        <v>18.079999999999998</v>
      </c>
      <c r="FZ125" s="2146">
        <v>18.07</v>
      </c>
      <c r="GA125" s="2153">
        <v>18.079999999999998</v>
      </c>
      <c r="GB125" s="2153">
        <v>18.079999999999998</v>
      </c>
      <c r="GC125" s="2153">
        <v>18.079999999999998</v>
      </c>
      <c r="GD125" s="2153">
        <v>18.079999999999998</v>
      </c>
      <c r="GE125" s="2189">
        <v>18.079999999999998</v>
      </c>
      <c r="GF125" s="2189">
        <v>18.07</v>
      </c>
      <c r="GG125" s="2189">
        <v>18.079999999999998</v>
      </c>
      <c r="GH125" s="2196">
        <v>18.079999999999998</v>
      </c>
      <c r="GI125" s="2196">
        <v>18.079999999999998</v>
      </c>
      <c r="GJ125" s="2196">
        <v>18.07</v>
      </c>
      <c r="GK125" s="2196">
        <v>18.07</v>
      </c>
      <c r="GL125" s="2232">
        <v>18.079999999999998</v>
      </c>
      <c r="GM125" s="2232">
        <v>18.079999999999998</v>
      </c>
      <c r="GN125" s="2232">
        <v>18.079999999999998</v>
      </c>
      <c r="GO125" s="2239">
        <v>18.07</v>
      </c>
      <c r="GP125" s="2239">
        <v>18.07</v>
      </c>
      <c r="GQ125" s="2239">
        <v>18.07</v>
      </c>
      <c r="GR125" s="2239">
        <v>18.07</v>
      </c>
      <c r="GS125" s="2258">
        <v>18.079999999999998</v>
      </c>
      <c r="GT125" s="2258">
        <v>18.079999999999998</v>
      </c>
      <c r="GU125" s="2258">
        <v>18.079999999999998</v>
      </c>
      <c r="GV125" s="2258">
        <v>18.079999999999998</v>
      </c>
      <c r="GW125" s="2258">
        <v>18.07</v>
      </c>
      <c r="GX125" s="2258">
        <v>18.079999999999998</v>
      </c>
      <c r="GY125" s="299">
        <v>18.079999999999998</v>
      </c>
      <c r="GZ125" s="2278">
        <v>18.09</v>
      </c>
      <c r="HA125" s="2278">
        <v>18.079999999999998</v>
      </c>
      <c r="HB125" s="2278">
        <v>18.079999999999998</v>
      </c>
      <c r="HC125" s="2302">
        <v>18.079999999999998</v>
      </c>
      <c r="HD125" s="2302">
        <v>18.079999999999998</v>
      </c>
      <c r="HE125" s="2302">
        <v>18.079999999999998</v>
      </c>
      <c r="HF125" s="2302">
        <v>18.079999999999998</v>
      </c>
    </row>
    <row r="126" spans="1:214" x14ac:dyDescent="0.25">
      <c r="A126" s="423">
        <f t="shared" si="73"/>
        <v>125</v>
      </c>
      <c r="B126" s="77">
        <f>B.Diario!B126</f>
        <v>0</v>
      </c>
      <c r="C126" s="66"/>
      <c r="D126" s="66"/>
      <c r="E126" s="438">
        <v>1.23</v>
      </c>
      <c r="F126" s="438">
        <v>0.8</v>
      </c>
      <c r="G126" s="438">
        <v>0.71</v>
      </c>
      <c r="H126" s="438">
        <v>0.71</v>
      </c>
      <c r="I126" s="438">
        <v>0.68</v>
      </c>
      <c r="J126" s="438">
        <v>0.7</v>
      </c>
      <c r="K126" s="438">
        <v>0.7</v>
      </c>
      <c r="L126" s="443">
        <v>0.68</v>
      </c>
      <c r="M126" s="85">
        <v>0.66</v>
      </c>
      <c r="N126" s="466">
        <v>0.67</v>
      </c>
      <c r="O126" s="479">
        <v>0.66</v>
      </c>
      <c r="P126" s="512">
        <v>0.66</v>
      </c>
      <c r="Q126" s="85">
        <v>0.67</v>
      </c>
      <c r="R126" s="544">
        <v>0.67</v>
      </c>
      <c r="S126" s="586">
        <v>0.68</v>
      </c>
      <c r="T126" s="276">
        <v>0.68</v>
      </c>
      <c r="U126" s="598">
        <v>0.68</v>
      </c>
      <c r="V126" s="276">
        <v>0.66</v>
      </c>
      <c r="W126" s="626">
        <v>0.65</v>
      </c>
      <c r="X126" s="632">
        <v>0.65</v>
      </c>
      <c r="Y126" s="638">
        <v>0.65</v>
      </c>
      <c r="Z126" s="674">
        <v>0.66</v>
      </c>
      <c r="AA126" s="650">
        <v>0.66</v>
      </c>
      <c r="AB126" s="702">
        <v>0.67</v>
      </c>
      <c r="AC126" s="715">
        <v>0.67</v>
      </c>
      <c r="AD126" s="737">
        <v>0.68</v>
      </c>
      <c r="AE126" s="744">
        <v>0.69</v>
      </c>
      <c r="AF126" s="751">
        <v>0.7</v>
      </c>
      <c r="AG126" s="299">
        <v>0.72</v>
      </c>
      <c r="AH126" s="781">
        <v>0.72</v>
      </c>
      <c r="AI126" s="794">
        <v>0.72</v>
      </c>
      <c r="AJ126" s="299">
        <v>0.72</v>
      </c>
      <c r="AK126" s="834">
        <v>0.72</v>
      </c>
      <c r="AL126" s="834">
        <v>0.72</v>
      </c>
      <c r="AM126" s="793">
        <v>0.71</v>
      </c>
      <c r="AN126" s="299">
        <v>0.69</v>
      </c>
      <c r="AO126" s="877">
        <v>0.69</v>
      </c>
      <c r="AP126" s="877">
        <v>0.69</v>
      </c>
      <c r="AQ126" s="299">
        <v>0.69</v>
      </c>
      <c r="AR126" s="884">
        <v>0.7</v>
      </c>
      <c r="AS126" s="898">
        <v>0.7</v>
      </c>
      <c r="AT126" s="911">
        <v>0.69</v>
      </c>
      <c r="AU126" s="942">
        <v>0.69</v>
      </c>
      <c r="AV126" s="956">
        <v>0.7</v>
      </c>
      <c r="AW126" s="85">
        <v>0.7</v>
      </c>
      <c r="AX126" s="1012">
        <v>0.7</v>
      </c>
      <c r="AY126" s="1019">
        <v>0.71</v>
      </c>
      <c r="AZ126" s="1040">
        <v>0.72</v>
      </c>
      <c r="BA126" s="1054">
        <v>0.72</v>
      </c>
      <c r="BB126" s="1102">
        <v>0.72</v>
      </c>
      <c r="BC126" s="1108">
        <v>0.72</v>
      </c>
      <c r="BD126" s="1114">
        <v>0.72</v>
      </c>
      <c r="BE126" s="1149">
        <v>0.72</v>
      </c>
      <c r="BF126" s="1156">
        <v>0.72</v>
      </c>
      <c r="BG126" s="83">
        <v>0.72</v>
      </c>
      <c r="BH126" s="1171">
        <v>0.71</v>
      </c>
      <c r="BI126" s="1202">
        <v>0.7</v>
      </c>
      <c r="BJ126" s="1202">
        <v>0.7</v>
      </c>
      <c r="BK126" s="1202">
        <v>0.69</v>
      </c>
      <c r="BL126" s="1202">
        <v>0.68</v>
      </c>
      <c r="BM126" s="1202">
        <v>0.69</v>
      </c>
      <c r="BN126" s="1202">
        <v>0.68</v>
      </c>
      <c r="BO126" s="1202">
        <v>0.69</v>
      </c>
      <c r="BP126" s="1243">
        <v>0.68</v>
      </c>
      <c r="BQ126" s="1243">
        <v>0.69</v>
      </c>
      <c r="BR126" s="1243">
        <v>0.69</v>
      </c>
      <c r="BS126" s="1243">
        <v>0.7</v>
      </c>
      <c r="BT126" s="1243">
        <v>0.7</v>
      </c>
      <c r="BU126" s="1243">
        <v>0.7</v>
      </c>
      <c r="BV126" s="1243">
        <v>0.71</v>
      </c>
      <c r="BW126" s="1298">
        <v>0.71</v>
      </c>
      <c r="BX126" s="83">
        <v>0.71</v>
      </c>
      <c r="BY126" s="83">
        <v>0.72</v>
      </c>
      <c r="BZ126" s="83">
        <v>0.72</v>
      </c>
      <c r="CA126" s="83">
        <v>0.72</v>
      </c>
      <c r="CB126" s="83">
        <v>0.72</v>
      </c>
      <c r="CC126" s="1308">
        <v>0.72</v>
      </c>
      <c r="CD126" s="1378">
        <v>0.72</v>
      </c>
      <c r="CE126" s="1391">
        <v>0.72</v>
      </c>
      <c r="CF126" s="1405">
        <v>0.72</v>
      </c>
      <c r="CG126" s="1419">
        <v>0.72</v>
      </c>
      <c r="CH126" s="1433">
        <v>0.72</v>
      </c>
      <c r="CI126" s="1447">
        <v>0.72</v>
      </c>
      <c r="CJ126" s="1461">
        <v>0.73</v>
      </c>
      <c r="CK126" s="1486">
        <v>0.73</v>
      </c>
      <c r="CL126" s="1486">
        <v>0.73</v>
      </c>
      <c r="CM126" s="1486">
        <v>0.73</v>
      </c>
      <c r="CN126" s="1501">
        <v>0.73</v>
      </c>
      <c r="CO126" s="1508">
        <v>0.74</v>
      </c>
      <c r="CP126" s="1515">
        <v>0.74</v>
      </c>
      <c r="CQ126" s="1529">
        <v>0.74</v>
      </c>
      <c r="CR126" s="1565">
        <v>0.74</v>
      </c>
      <c r="CS126" s="1580">
        <v>0.73</v>
      </c>
      <c r="CT126" s="1580">
        <v>0.73</v>
      </c>
      <c r="CU126" s="1580">
        <v>0.73</v>
      </c>
      <c r="CV126" s="1615">
        <v>0.73</v>
      </c>
      <c r="CW126" s="1608">
        <v>0.73</v>
      </c>
      <c r="CX126" s="1608">
        <v>0.73</v>
      </c>
      <c r="CY126" s="1629">
        <v>0.73</v>
      </c>
      <c r="CZ126" s="1629">
        <v>0.73</v>
      </c>
      <c r="DA126" s="1629">
        <v>0.73</v>
      </c>
      <c r="DB126" s="1629">
        <v>0.73</v>
      </c>
      <c r="DC126" s="1629">
        <v>0.73</v>
      </c>
      <c r="DD126" s="1629">
        <v>0.73</v>
      </c>
      <c r="DE126" s="1658">
        <v>0.73</v>
      </c>
      <c r="DF126" s="1687">
        <v>0.73</v>
      </c>
      <c r="DG126" s="1687">
        <v>0.73</v>
      </c>
      <c r="DH126" s="1687">
        <v>0.73</v>
      </c>
      <c r="DI126" s="1694">
        <v>0.73</v>
      </c>
      <c r="DJ126" s="1694">
        <v>0.73</v>
      </c>
      <c r="DK126" s="1694">
        <v>0.73</v>
      </c>
      <c r="DL126" s="1694">
        <v>0.74</v>
      </c>
      <c r="DM126" s="299">
        <v>0.74</v>
      </c>
      <c r="DN126" s="299">
        <v>0.74</v>
      </c>
      <c r="DO126" s="299">
        <v>0.74</v>
      </c>
      <c r="DP126" s="299">
        <v>0.74</v>
      </c>
      <c r="DQ126" s="1795">
        <v>0.74</v>
      </c>
      <c r="DR126" s="1795">
        <v>0.74</v>
      </c>
      <c r="DS126" s="1795">
        <v>0.75</v>
      </c>
      <c r="DT126" s="1795">
        <v>0.75</v>
      </c>
      <c r="DU126" s="1795">
        <v>0.75</v>
      </c>
      <c r="DV126" s="1795">
        <v>0.75</v>
      </c>
      <c r="DW126" s="1802">
        <v>0.75</v>
      </c>
      <c r="DX126" s="1802">
        <v>0.75</v>
      </c>
      <c r="DY126" s="1802">
        <v>0.75</v>
      </c>
      <c r="DZ126" s="1802">
        <v>0.75</v>
      </c>
      <c r="EA126" s="83">
        <v>0.75</v>
      </c>
      <c r="EB126" s="83">
        <v>0.75</v>
      </c>
      <c r="EC126" s="83">
        <v>0.75</v>
      </c>
      <c r="ED126" s="83">
        <v>0.75</v>
      </c>
      <c r="EE126" s="83">
        <v>0.75</v>
      </c>
      <c r="EF126" s="83">
        <v>0.75</v>
      </c>
      <c r="EG126" s="1823">
        <v>0.75</v>
      </c>
      <c r="EH126" s="1891">
        <v>0.75</v>
      </c>
      <c r="EI126" s="1891">
        <v>0.75</v>
      </c>
      <c r="EJ126" s="1891">
        <v>0.75</v>
      </c>
      <c r="EK126" s="1898">
        <v>0.75</v>
      </c>
      <c r="EL126" s="1898">
        <v>0.75</v>
      </c>
      <c r="EM126" s="1898">
        <v>0.75</v>
      </c>
      <c r="EN126" s="1898">
        <v>0.75</v>
      </c>
      <c r="EO126" s="1938">
        <v>0.75</v>
      </c>
      <c r="EP126" s="1945">
        <v>0.75</v>
      </c>
      <c r="EQ126" s="1945">
        <v>0.75</v>
      </c>
      <c r="ER126" s="83">
        <v>0.74</v>
      </c>
      <c r="ES126" s="83">
        <v>0.74</v>
      </c>
      <c r="ET126" s="83">
        <v>0.74</v>
      </c>
      <c r="EU126" s="83">
        <v>0.74</v>
      </c>
      <c r="EV126" s="1968">
        <v>0.74</v>
      </c>
      <c r="EW126" s="1968">
        <v>0.74</v>
      </c>
      <c r="EX126" s="1968">
        <v>0.74</v>
      </c>
      <c r="EY126" s="1975">
        <v>0.73</v>
      </c>
      <c r="EZ126" s="1975">
        <v>0.73</v>
      </c>
      <c r="FA126" s="1975">
        <v>0.73</v>
      </c>
      <c r="FB126" s="1975">
        <v>0.73</v>
      </c>
      <c r="FC126" s="2017">
        <v>0.73</v>
      </c>
      <c r="FD126" s="2017">
        <v>0.73</v>
      </c>
      <c r="FE126" s="2017">
        <v>0.73</v>
      </c>
      <c r="FF126" s="2025">
        <v>0.73</v>
      </c>
      <c r="FG126" s="2025">
        <v>0.73</v>
      </c>
      <c r="FH126" s="2025">
        <v>0.73</v>
      </c>
      <c r="FI126" s="2025">
        <v>0.73</v>
      </c>
      <c r="FJ126" s="2059">
        <v>0.73</v>
      </c>
      <c r="FK126" s="2059">
        <v>0.73</v>
      </c>
      <c r="FL126" s="2059">
        <v>0.73</v>
      </c>
      <c r="FM126" s="2059">
        <v>0.73</v>
      </c>
      <c r="FN126" s="2066">
        <v>0.72</v>
      </c>
      <c r="FO126" s="2066">
        <v>0.72</v>
      </c>
      <c r="FP126" s="2066">
        <v>0.72</v>
      </c>
      <c r="FQ126" s="2090">
        <v>0.72</v>
      </c>
      <c r="FR126" s="2090">
        <v>0.72</v>
      </c>
      <c r="FS126" s="2090">
        <v>0.72</v>
      </c>
      <c r="FT126" s="2097">
        <v>0.72</v>
      </c>
      <c r="FU126" s="2097">
        <v>0.72</v>
      </c>
      <c r="FV126" s="2097">
        <v>0.72</v>
      </c>
      <c r="FW126" s="2097">
        <v>0.72</v>
      </c>
      <c r="FX126" s="2146">
        <v>0.72</v>
      </c>
      <c r="FY126" s="2146">
        <v>0.72</v>
      </c>
      <c r="FZ126" s="2146">
        <v>0.72</v>
      </c>
      <c r="GA126" s="2153">
        <v>0.72</v>
      </c>
      <c r="GB126" s="2153">
        <v>0.72</v>
      </c>
      <c r="GC126" s="2153">
        <v>0.72</v>
      </c>
      <c r="GD126" s="2153">
        <v>0.72</v>
      </c>
      <c r="GE126" s="2189">
        <v>0.72</v>
      </c>
      <c r="GF126" s="2189">
        <v>0.72</v>
      </c>
      <c r="GG126" s="2189">
        <v>0.72</v>
      </c>
      <c r="GH126" s="2196">
        <v>0.72</v>
      </c>
      <c r="GI126" s="2196">
        <v>0.72</v>
      </c>
      <c r="GJ126" s="2196">
        <v>0.72</v>
      </c>
      <c r="GK126" s="2196">
        <v>0.72</v>
      </c>
      <c r="GL126" s="2232">
        <v>0.72</v>
      </c>
      <c r="GM126" s="2232">
        <v>0.72</v>
      </c>
      <c r="GN126" s="2232">
        <v>0.72</v>
      </c>
      <c r="GO126" s="2239">
        <v>0.72</v>
      </c>
      <c r="GP126" s="2239">
        <v>0.72</v>
      </c>
      <c r="GQ126" s="2239">
        <v>0.72</v>
      </c>
      <c r="GR126" s="2239">
        <v>0.72</v>
      </c>
      <c r="GS126" s="2258">
        <v>0.72</v>
      </c>
      <c r="GT126" s="2258">
        <v>0.72</v>
      </c>
      <c r="GU126" s="2258">
        <v>0.72</v>
      </c>
      <c r="GV126" s="2258">
        <v>0.72</v>
      </c>
      <c r="GW126" s="2258">
        <v>0.72</v>
      </c>
      <c r="GX126" s="2258">
        <v>0.72</v>
      </c>
      <c r="GY126" s="299">
        <v>0.72</v>
      </c>
      <c r="GZ126" s="2278">
        <v>0.72</v>
      </c>
      <c r="HA126" s="2278">
        <v>0.72</v>
      </c>
      <c r="HB126" s="2278">
        <v>0.72</v>
      </c>
      <c r="HC126" s="2302">
        <v>0.72</v>
      </c>
      <c r="HD126" s="2302">
        <v>0.72</v>
      </c>
      <c r="HE126" s="2302">
        <v>0.72</v>
      </c>
      <c r="HF126" s="2302">
        <v>0.72</v>
      </c>
    </row>
    <row r="127" spans="1:214" x14ac:dyDescent="0.25">
      <c r="A127" s="423">
        <f t="shared" si="73"/>
        <v>126</v>
      </c>
      <c r="B127" s="77">
        <f>B.Diario!B127</f>
        <v>0</v>
      </c>
      <c r="C127" s="66"/>
      <c r="D127" s="66"/>
      <c r="E127" s="438">
        <v>7.63</v>
      </c>
      <c r="F127" s="438">
        <v>5.0999999999999996</v>
      </c>
      <c r="G127" s="438">
        <v>4.6500000000000004</v>
      </c>
      <c r="H127" s="438">
        <v>4.49</v>
      </c>
      <c r="I127" s="438">
        <v>4.2300000000000004</v>
      </c>
      <c r="J127" s="438">
        <v>4.21</v>
      </c>
      <c r="K127" s="438">
        <v>4.1500000000000004</v>
      </c>
      <c r="L127" s="443">
        <v>3.97</v>
      </c>
      <c r="M127" s="85">
        <v>3.85</v>
      </c>
      <c r="N127" s="466">
        <v>3.82</v>
      </c>
      <c r="O127" s="479">
        <v>3.74</v>
      </c>
      <c r="P127" s="512">
        <v>3.7</v>
      </c>
      <c r="Q127" s="85">
        <v>3.68</v>
      </c>
      <c r="R127" s="544">
        <v>3.68</v>
      </c>
      <c r="S127" s="586">
        <v>3.67</v>
      </c>
      <c r="T127" s="276">
        <v>3.67</v>
      </c>
      <c r="U127" s="598">
        <v>3.67</v>
      </c>
      <c r="V127" s="276">
        <v>3.62</v>
      </c>
      <c r="W127" s="626">
        <v>3.65</v>
      </c>
      <c r="X127" s="632">
        <v>3.66</v>
      </c>
      <c r="Y127" s="638">
        <v>3.68</v>
      </c>
      <c r="Z127" s="674">
        <v>3.7</v>
      </c>
      <c r="AA127" s="650">
        <v>3.68</v>
      </c>
      <c r="AB127" s="702">
        <v>3.67</v>
      </c>
      <c r="AC127" s="715">
        <v>3.66</v>
      </c>
      <c r="AD127" s="737">
        <v>3.71</v>
      </c>
      <c r="AE127" s="744">
        <v>3.75</v>
      </c>
      <c r="AF127" s="751">
        <v>3.78</v>
      </c>
      <c r="AG127" s="299">
        <v>3.86</v>
      </c>
      <c r="AH127" s="781">
        <v>3.86</v>
      </c>
      <c r="AI127" s="794">
        <v>3.86</v>
      </c>
      <c r="AJ127" s="299">
        <v>4</v>
      </c>
      <c r="AK127" s="834">
        <v>4</v>
      </c>
      <c r="AL127" s="834">
        <v>4</v>
      </c>
      <c r="AM127" s="793">
        <v>3.97</v>
      </c>
      <c r="AN127" s="299">
        <v>3.96</v>
      </c>
      <c r="AO127" s="877">
        <v>3.98</v>
      </c>
      <c r="AP127" s="877">
        <v>4</v>
      </c>
      <c r="AQ127" s="299">
        <v>4</v>
      </c>
      <c r="AR127" s="884">
        <v>4.03</v>
      </c>
      <c r="AS127" s="898">
        <v>4.03</v>
      </c>
      <c r="AT127" s="911">
        <v>4.0199999999999996</v>
      </c>
      <c r="AU127" s="942">
        <v>4.0199999999999996</v>
      </c>
      <c r="AV127" s="956">
        <v>4.04</v>
      </c>
      <c r="AW127" s="85">
        <v>4.04</v>
      </c>
      <c r="AX127" s="1012">
        <v>4.05</v>
      </c>
      <c r="AY127" s="1019">
        <v>4.07</v>
      </c>
      <c r="AZ127" s="1040">
        <v>4.0999999999999996</v>
      </c>
      <c r="BA127" s="1054">
        <v>4.0999999999999996</v>
      </c>
      <c r="BB127" s="1102">
        <v>4.12</v>
      </c>
      <c r="BC127" s="1108">
        <v>4.12</v>
      </c>
      <c r="BD127" s="1114">
        <v>4.12</v>
      </c>
      <c r="BE127" s="1149">
        <v>4.12</v>
      </c>
      <c r="BF127" s="1156">
        <v>4.12</v>
      </c>
      <c r="BG127" s="83">
        <v>4.12</v>
      </c>
      <c r="BH127" s="1171">
        <v>4.12</v>
      </c>
      <c r="BI127" s="1202">
        <v>4.0999999999999996</v>
      </c>
      <c r="BJ127" s="1202">
        <v>4.17</v>
      </c>
      <c r="BK127" s="1202">
        <v>4.1900000000000004</v>
      </c>
      <c r="BL127" s="1202">
        <v>4.2</v>
      </c>
      <c r="BM127" s="1202">
        <v>4.21</v>
      </c>
      <c r="BN127" s="1202">
        <v>4.2</v>
      </c>
      <c r="BO127" s="1202">
        <v>4.1900000000000004</v>
      </c>
      <c r="BP127" s="1243">
        <v>4.17</v>
      </c>
      <c r="BQ127" s="1243">
        <v>4.1900000000000004</v>
      </c>
      <c r="BR127" s="1243">
        <v>4.18</v>
      </c>
      <c r="BS127" s="1243">
        <v>4.1900000000000004</v>
      </c>
      <c r="BT127" s="1243">
        <v>4.1900000000000004</v>
      </c>
      <c r="BU127" s="1243">
        <v>4.1900000000000004</v>
      </c>
      <c r="BV127" s="1243">
        <v>4.1900000000000004</v>
      </c>
      <c r="BW127" s="1298">
        <v>4.1900000000000004</v>
      </c>
      <c r="BX127" s="83">
        <v>4.1900000000000004</v>
      </c>
      <c r="BY127" s="83">
        <v>4.2</v>
      </c>
      <c r="BZ127" s="83">
        <v>4.18</v>
      </c>
      <c r="CA127" s="83">
        <v>4.18</v>
      </c>
      <c r="CB127" s="83">
        <v>4.18</v>
      </c>
      <c r="CC127" s="1308">
        <v>4.17</v>
      </c>
      <c r="CD127" s="1378">
        <v>4.16</v>
      </c>
      <c r="CE127" s="1391">
        <v>4.1399999999999997</v>
      </c>
      <c r="CF127" s="1405">
        <v>4.13</v>
      </c>
      <c r="CG127" s="1419">
        <v>4.13</v>
      </c>
      <c r="CH127" s="1433">
        <v>4.12</v>
      </c>
      <c r="CI127" s="1447">
        <v>4.12</v>
      </c>
      <c r="CJ127" s="1461">
        <v>4.13</v>
      </c>
      <c r="CK127" s="1486">
        <v>4.1399999999999997</v>
      </c>
      <c r="CL127" s="1486">
        <v>4.1399999999999997</v>
      </c>
      <c r="CM127" s="1486">
        <v>4.1500000000000004</v>
      </c>
      <c r="CN127" s="1501">
        <v>4.1500000000000004</v>
      </c>
      <c r="CO127" s="1508">
        <v>4.1500000000000004</v>
      </c>
      <c r="CP127" s="1515">
        <v>4.1500000000000004</v>
      </c>
      <c r="CQ127" s="1529">
        <v>4.1399999999999997</v>
      </c>
      <c r="CR127" s="1565">
        <v>4.13</v>
      </c>
      <c r="CS127" s="1580">
        <v>4.1100000000000003</v>
      </c>
      <c r="CT127" s="1580">
        <v>4.0999999999999996</v>
      </c>
      <c r="CU127" s="1580">
        <v>4.09</v>
      </c>
      <c r="CV127" s="1615">
        <v>4.08</v>
      </c>
      <c r="CW127" s="1608">
        <v>4.0599999999999996</v>
      </c>
      <c r="CX127" s="1608">
        <v>4.05</v>
      </c>
      <c r="CY127" s="1629">
        <v>4.04</v>
      </c>
      <c r="CZ127" s="1629">
        <v>4.04</v>
      </c>
      <c r="DA127" s="1629">
        <v>4.04</v>
      </c>
      <c r="DB127" s="1629">
        <v>4.04</v>
      </c>
      <c r="DC127" s="1629">
        <v>4.03</v>
      </c>
      <c r="DD127" s="1629">
        <v>4.04</v>
      </c>
      <c r="DE127" s="1658">
        <v>4.04</v>
      </c>
      <c r="DF127" s="1687">
        <v>4.03</v>
      </c>
      <c r="DG127" s="1687">
        <v>4.0199999999999996</v>
      </c>
      <c r="DH127" s="1687">
        <v>4.0199999999999996</v>
      </c>
      <c r="DI127" s="1694">
        <v>4.0199999999999996</v>
      </c>
      <c r="DJ127" s="1694">
        <v>4.0199999999999996</v>
      </c>
      <c r="DK127" s="1694">
        <v>4.0199999999999996</v>
      </c>
      <c r="DL127" s="1694">
        <v>4.03</v>
      </c>
      <c r="DM127" s="299">
        <v>4.03</v>
      </c>
      <c r="DN127" s="299">
        <v>4.03</v>
      </c>
      <c r="DO127" s="299">
        <v>4.0199999999999996</v>
      </c>
      <c r="DP127" s="299">
        <v>4.03</v>
      </c>
      <c r="DQ127" s="1795">
        <v>4.03</v>
      </c>
      <c r="DR127" s="1795">
        <v>4.04</v>
      </c>
      <c r="DS127" s="1795">
        <v>4.04</v>
      </c>
      <c r="DT127" s="1795">
        <v>4.04</v>
      </c>
      <c r="DU127" s="1795">
        <v>4.0599999999999996</v>
      </c>
      <c r="DV127" s="1795">
        <v>4.0599999999999996</v>
      </c>
      <c r="DW127" s="1802">
        <v>4.0599999999999996</v>
      </c>
      <c r="DX127" s="1802">
        <v>4.0599999999999996</v>
      </c>
      <c r="DY127" s="1802">
        <v>4.0599999999999996</v>
      </c>
      <c r="DZ127" s="1802">
        <v>4.05</v>
      </c>
      <c r="EA127" s="83">
        <v>4.0599999999999996</v>
      </c>
      <c r="EB127" s="83">
        <v>4.0599999999999996</v>
      </c>
      <c r="EC127" s="83">
        <v>4.05</v>
      </c>
      <c r="ED127" s="83">
        <v>4.05</v>
      </c>
      <c r="EE127" s="83">
        <v>4.05</v>
      </c>
      <c r="EF127" s="83">
        <v>4.05</v>
      </c>
      <c r="EG127" s="1823">
        <v>4.05</v>
      </c>
      <c r="EH127" s="1891">
        <v>4.04</v>
      </c>
      <c r="EI127" s="1891">
        <v>4.03</v>
      </c>
      <c r="EJ127" s="1891">
        <v>4.03</v>
      </c>
      <c r="EK127" s="1898">
        <v>4.03</v>
      </c>
      <c r="EL127" s="1898">
        <v>4.03</v>
      </c>
      <c r="EM127" s="1898">
        <v>4.0199999999999996</v>
      </c>
      <c r="EN127" s="1898">
        <v>4.0199999999999996</v>
      </c>
      <c r="EO127" s="1938">
        <v>4.0199999999999996</v>
      </c>
      <c r="EP127" s="1945">
        <v>4.0199999999999996</v>
      </c>
      <c r="EQ127" s="1945">
        <v>4.0199999999999996</v>
      </c>
      <c r="ER127" s="83">
        <v>4.0199999999999996</v>
      </c>
      <c r="ES127" s="83">
        <v>4.01</v>
      </c>
      <c r="ET127" s="83">
        <v>4.01</v>
      </c>
      <c r="EU127" s="83">
        <v>4.01</v>
      </c>
      <c r="EV127" s="1968">
        <v>4.01</v>
      </c>
      <c r="EW127" s="1968">
        <v>4.01</v>
      </c>
      <c r="EX127" s="1968">
        <v>3.99</v>
      </c>
      <c r="EY127" s="1975">
        <v>3.99</v>
      </c>
      <c r="EZ127" s="1975">
        <v>3.98</v>
      </c>
      <c r="FA127" s="1975">
        <v>3.97</v>
      </c>
      <c r="FB127" s="1975">
        <v>3.97</v>
      </c>
      <c r="FC127" s="2017">
        <v>3.96</v>
      </c>
      <c r="FD127" s="2017">
        <v>3.96</v>
      </c>
      <c r="FE127" s="2017">
        <v>3.95</v>
      </c>
      <c r="FF127" s="2025">
        <v>3.95</v>
      </c>
      <c r="FG127" s="2025">
        <v>3.94</v>
      </c>
      <c r="FH127" s="2025">
        <v>3.94</v>
      </c>
      <c r="FI127" s="2025">
        <v>3.94</v>
      </c>
      <c r="FJ127" s="2059">
        <v>3.94</v>
      </c>
      <c r="FK127" s="2059">
        <v>3.93</v>
      </c>
      <c r="FL127" s="2059">
        <v>3.93</v>
      </c>
      <c r="FM127" s="2059">
        <v>3.92</v>
      </c>
      <c r="FN127" s="2066">
        <v>3.92</v>
      </c>
      <c r="FO127" s="2066">
        <v>3.91</v>
      </c>
      <c r="FP127" s="2066">
        <v>3.91</v>
      </c>
      <c r="FQ127" s="2090">
        <v>3.9</v>
      </c>
      <c r="FR127" s="2090">
        <v>3.89</v>
      </c>
      <c r="FS127" s="2090">
        <v>3.89</v>
      </c>
      <c r="FT127" s="2097">
        <v>3.9</v>
      </c>
      <c r="FU127" s="2097">
        <v>3.89</v>
      </c>
      <c r="FV127" s="2097">
        <v>3.89</v>
      </c>
      <c r="FW127" s="2097">
        <v>3.89</v>
      </c>
      <c r="FX127" s="2146">
        <v>3.89</v>
      </c>
      <c r="FY127" s="2146">
        <v>3.88</v>
      </c>
      <c r="FZ127" s="2146">
        <v>3.89</v>
      </c>
      <c r="GA127" s="2153">
        <v>3.88</v>
      </c>
      <c r="GB127" s="2153">
        <v>3.88</v>
      </c>
      <c r="GC127" s="2153">
        <v>3.88</v>
      </c>
      <c r="GD127" s="2153">
        <v>3.87</v>
      </c>
      <c r="GE127" s="2189">
        <v>3.87</v>
      </c>
      <c r="GF127" s="2189">
        <v>3.87</v>
      </c>
      <c r="GG127" s="2189">
        <v>3.87</v>
      </c>
      <c r="GH127" s="2196">
        <v>3.87</v>
      </c>
      <c r="GI127" s="2196">
        <v>3.87</v>
      </c>
      <c r="GJ127" s="2196">
        <v>3.87</v>
      </c>
      <c r="GK127" s="2196">
        <v>3.87</v>
      </c>
      <c r="GL127" s="2232">
        <v>3.86</v>
      </c>
      <c r="GM127" s="2232">
        <v>3.86</v>
      </c>
      <c r="GN127" s="2232">
        <v>3.86</v>
      </c>
      <c r="GO127" s="2239">
        <v>3.86</v>
      </c>
      <c r="GP127" s="2239">
        <v>3.86</v>
      </c>
      <c r="GQ127" s="2239">
        <v>3.86</v>
      </c>
      <c r="GR127" s="2239">
        <v>3.86</v>
      </c>
      <c r="GS127" s="2258">
        <v>3.86</v>
      </c>
      <c r="GT127" s="2258">
        <v>3.87</v>
      </c>
      <c r="GU127" s="2258">
        <v>3.87</v>
      </c>
      <c r="GV127" s="2258">
        <v>3.87</v>
      </c>
      <c r="GW127" s="2258">
        <v>3.86</v>
      </c>
      <c r="GX127" s="2258">
        <v>3.86</v>
      </c>
      <c r="GY127" s="299">
        <v>3.86</v>
      </c>
      <c r="GZ127" s="2278">
        <v>3.86</v>
      </c>
      <c r="HA127" s="2278">
        <v>3.86</v>
      </c>
      <c r="HB127" s="2278">
        <v>3.86</v>
      </c>
      <c r="HC127" s="2302">
        <v>3.86</v>
      </c>
      <c r="HD127" s="2302">
        <v>3.86</v>
      </c>
      <c r="HE127" s="2302">
        <v>3.86</v>
      </c>
      <c r="HF127" s="2302">
        <v>3.86</v>
      </c>
    </row>
    <row r="128" spans="1:214" x14ac:dyDescent="0.25">
      <c r="A128" s="423">
        <f t="shared" si="73"/>
        <v>127</v>
      </c>
      <c r="B128" s="77">
        <f>B.Diario!B128</f>
        <v>0</v>
      </c>
      <c r="C128" s="66"/>
      <c r="D128" s="66"/>
      <c r="E128" s="438"/>
      <c r="F128" s="438">
        <v>155.87</v>
      </c>
      <c r="G128" s="438">
        <v>189.47</v>
      </c>
      <c r="H128" s="438">
        <v>219.34</v>
      </c>
      <c r="I128" s="438">
        <v>229.84</v>
      </c>
      <c r="J128" s="438">
        <v>238</v>
      </c>
      <c r="K128" s="438">
        <v>238.62</v>
      </c>
      <c r="L128" s="443">
        <v>229.41</v>
      </c>
      <c r="M128" s="85">
        <v>221.64</v>
      </c>
      <c r="N128" s="466">
        <v>213.25</v>
      </c>
      <c r="O128" s="479">
        <v>211.81</v>
      </c>
      <c r="P128" s="512">
        <v>208.74</v>
      </c>
      <c r="Q128" s="85">
        <v>209.06</v>
      </c>
      <c r="R128" s="544">
        <v>208.74</v>
      </c>
      <c r="S128" s="586">
        <v>209.09</v>
      </c>
      <c r="T128" s="276">
        <v>209.09</v>
      </c>
      <c r="U128" s="598">
        <v>209.09</v>
      </c>
      <c r="V128" s="276">
        <v>206.88</v>
      </c>
      <c r="W128" s="626">
        <v>206.67</v>
      </c>
      <c r="X128" s="632">
        <v>209.15</v>
      </c>
      <c r="Y128" s="638">
        <v>210.26</v>
      </c>
      <c r="Z128" s="674">
        <v>211.71</v>
      </c>
      <c r="AA128" s="650">
        <v>213.66</v>
      </c>
      <c r="AB128" s="702">
        <v>213.44</v>
      </c>
      <c r="AC128" s="715">
        <v>213.73</v>
      </c>
      <c r="AD128" s="737">
        <v>213.75</v>
      </c>
      <c r="AE128" s="744">
        <v>214.06</v>
      </c>
      <c r="AF128" s="751">
        <v>215.79</v>
      </c>
      <c r="AG128" s="299">
        <v>216.17</v>
      </c>
      <c r="AH128" s="781">
        <v>216.17</v>
      </c>
      <c r="AI128" s="794">
        <v>216.17</v>
      </c>
      <c r="AJ128" s="299">
        <v>211.37</v>
      </c>
      <c r="AK128" s="834">
        <v>211.37</v>
      </c>
      <c r="AL128" s="834">
        <v>211.37</v>
      </c>
      <c r="AM128" s="793">
        <v>207.6</v>
      </c>
      <c r="AN128" s="299">
        <v>205.16</v>
      </c>
      <c r="AO128" s="877">
        <v>202.97</v>
      </c>
      <c r="AP128" s="877">
        <v>201.25</v>
      </c>
      <c r="AQ128" s="299">
        <v>200.47</v>
      </c>
      <c r="AR128" s="884">
        <v>199.99</v>
      </c>
      <c r="AS128" s="898">
        <v>199.99</v>
      </c>
      <c r="AT128" s="911">
        <v>197.58</v>
      </c>
      <c r="AU128" s="942">
        <v>196.84</v>
      </c>
      <c r="AV128" s="956">
        <v>197.42</v>
      </c>
      <c r="AW128" s="85">
        <v>197.85</v>
      </c>
      <c r="AX128" s="1012">
        <v>198.3</v>
      </c>
      <c r="AY128" s="1019">
        <v>198.87</v>
      </c>
      <c r="AZ128" s="1040">
        <v>199.14</v>
      </c>
      <c r="BA128" s="1054">
        <v>199.14</v>
      </c>
      <c r="BB128" s="1102">
        <v>196.36</v>
      </c>
      <c r="BC128" s="1108">
        <v>196.36</v>
      </c>
      <c r="BD128" s="1114">
        <v>196.36</v>
      </c>
      <c r="BE128" s="1149">
        <v>196.36</v>
      </c>
      <c r="BF128" s="1156">
        <v>196.36</v>
      </c>
      <c r="BG128" s="83">
        <v>196.36</v>
      </c>
      <c r="BH128" s="1171">
        <v>194.34</v>
      </c>
      <c r="BI128" s="1202">
        <v>191.88</v>
      </c>
      <c r="BJ128" s="1202">
        <v>189.45</v>
      </c>
      <c r="BK128" s="1202">
        <v>187.22</v>
      </c>
      <c r="BL128" s="1202">
        <v>185.67</v>
      </c>
      <c r="BM128" s="1202">
        <v>184.92</v>
      </c>
      <c r="BN128" s="1202">
        <v>184.68</v>
      </c>
      <c r="BO128" s="1202">
        <v>185.03</v>
      </c>
      <c r="BP128" s="1243">
        <v>185.12</v>
      </c>
      <c r="BQ128" s="1243">
        <v>184.98</v>
      </c>
      <c r="BR128" s="1243">
        <v>184.81</v>
      </c>
      <c r="BS128" s="1243">
        <v>185.23</v>
      </c>
      <c r="BT128" s="1243">
        <v>186.01</v>
      </c>
      <c r="BU128" s="1243">
        <v>186.97</v>
      </c>
      <c r="BV128" s="1243">
        <v>187.41</v>
      </c>
      <c r="BW128" s="1298">
        <v>187.16</v>
      </c>
      <c r="BX128" s="83">
        <v>187.22</v>
      </c>
      <c r="BY128" s="83">
        <v>187.23</v>
      </c>
      <c r="BZ128" s="83">
        <v>186.73</v>
      </c>
      <c r="CA128" s="83">
        <v>186.12</v>
      </c>
      <c r="CB128" s="83">
        <v>186.53</v>
      </c>
      <c r="CC128" s="1308">
        <v>186.87</v>
      </c>
      <c r="CD128" s="1378">
        <v>187.12</v>
      </c>
      <c r="CE128" s="1391">
        <v>187.47</v>
      </c>
      <c r="CF128" s="1405">
        <v>187.94</v>
      </c>
      <c r="CG128" s="1419">
        <v>187.76</v>
      </c>
      <c r="CH128" s="1433">
        <v>187.42</v>
      </c>
      <c r="CI128" s="1447">
        <v>187.96</v>
      </c>
      <c r="CJ128" s="1461">
        <v>189.04</v>
      </c>
      <c r="CK128" s="1486">
        <v>190.36</v>
      </c>
      <c r="CL128" s="1486">
        <v>191.23</v>
      </c>
      <c r="CM128" s="1486">
        <v>191.92</v>
      </c>
      <c r="CN128" s="1501">
        <v>192.37</v>
      </c>
      <c r="CO128" s="1508">
        <v>192.31</v>
      </c>
      <c r="CP128" s="1515">
        <v>192.58</v>
      </c>
      <c r="CQ128" s="1529">
        <v>192.56</v>
      </c>
      <c r="CR128" s="1565">
        <v>192.26</v>
      </c>
      <c r="CS128" s="1580">
        <v>192.17</v>
      </c>
      <c r="CT128" s="1580">
        <v>191.95</v>
      </c>
      <c r="CU128" s="1580">
        <v>191.77</v>
      </c>
      <c r="CV128" s="1615">
        <v>191.81</v>
      </c>
      <c r="CW128" s="1608">
        <v>191.87</v>
      </c>
      <c r="CX128" s="1608">
        <v>191.82</v>
      </c>
      <c r="CY128" s="1629">
        <v>191.79</v>
      </c>
      <c r="CZ128" s="1629">
        <v>191.87</v>
      </c>
      <c r="DA128" s="1629">
        <v>192.15</v>
      </c>
      <c r="DB128" s="1629">
        <v>192.58</v>
      </c>
      <c r="DC128" s="1629">
        <v>192.91</v>
      </c>
      <c r="DD128" s="1629">
        <v>193.26</v>
      </c>
      <c r="DE128" s="1658">
        <v>193.49</v>
      </c>
      <c r="DF128" s="1687">
        <v>193.74</v>
      </c>
      <c r="DG128" s="1687">
        <v>193.7</v>
      </c>
      <c r="DH128" s="1687">
        <v>193.35</v>
      </c>
      <c r="DI128" s="1694">
        <v>193.06</v>
      </c>
      <c r="DJ128" s="1694">
        <v>192.71</v>
      </c>
      <c r="DK128" s="1694">
        <v>192.41</v>
      </c>
      <c r="DL128" s="1694">
        <v>192.12</v>
      </c>
      <c r="DM128" s="299">
        <v>192.06</v>
      </c>
      <c r="DN128" s="299">
        <v>192.3</v>
      </c>
      <c r="DO128" s="299">
        <v>192.6</v>
      </c>
      <c r="DP128" s="299">
        <v>193</v>
      </c>
      <c r="DQ128" s="1795">
        <v>193.28</v>
      </c>
      <c r="DR128" s="1795">
        <v>193.57</v>
      </c>
      <c r="DS128" s="1795">
        <v>193.68</v>
      </c>
      <c r="DT128" s="1795">
        <v>194.44</v>
      </c>
      <c r="DU128" s="1795">
        <v>194.39</v>
      </c>
      <c r="DV128" s="1795">
        <v>194.78</v>
      </c>
      <c r="DW128" s="1802">
        <v>195.17</v>
      </c>
      <c r="DX128" s="1802">
        <v>195.71</v>
      </c>
      <c r="DY128" s="1802">
        <v>196.44</v>
      </c>
      <c r="DZ128" s="1802">
        <v>196.97</v>
      </c>
      <c r="EA128" s="83">
        <v>197.4</v>
      </c>
      <c r="EB128" s="83">
        <v>197.52</v>
      </c>
      <c r="EC128" s="83">
        <v>197.64</v>
      </c>
      <c r="ED128" s="83">
        <v>197.63</v>
      </c>
      <c r="EE128" s="83">
        <v>197.66</v>
      </c>
      <c r="EF128" s="83">
        <v>197.42</v>
      </c>
      <c r="EG128" s="1823">
        <v>197.42</v>
      </c>
      <c r="EH128" s="1891">
        <v>196.99</v>
      </c>
      <c r="EI128" s="1891">
        <v>197.05</v>
      </c>
      <c r="EJ128" s="1891">
        <v>197.14</v>
      </c>
      <c r="EK128" s="1898">
        <v>197.23</v>
      </c>
      <c r="EL128" s="1898">
        <v>197.15</v>
      </c>
      <c r="EM128" s="1898">
        <v>197.12</v>
      </c>
      <c r="EN128" s="1898">
        <v>197.24</v>
      </c>
      <c r="EO128" s="1938">
        <v>197.12</v>
      </c>
      <c r="EP128" s="1945">
        <v>197.12</v>
      </c>
      <c r="EQ128" s="1945">
        <v>197.12</v>
      </c>
      <c r="ER128" s="83">
        <v>196.4</v>
      </c>
      <c r="ES128" s="83">
        <v>196.11</v>
      </c>
      <c r="ET128" s="83">
        <v>195.91</v>
      </c>
      <c r="EU128" s="83">
        <v>195.91</v>
      </c>
      <c r="EV128" s="1968">
        <v>195.91</v>
      </c>
      <c r="EW128" s="1968">
        <v>195.91</v>
      </c>
      <c r="EX128" s="1968">
        <v>194.85</v>
      </c>
      <c r="EY128" s="1975">
        <v>194.35</v>
      </c>
      <c r="EZ128" s="1975">
        <v>194.12</v>
      </c>
      <c r="FA128" s="1975">
        <v>193.95</v>
      </c>
      <c r="FB128" s="1975">
        <v>193.75</v>
      </c>
      <c r="FC128" s="2017">
        <v>193.45</v>
      </c>
      <c r="FD128" s="2017">
        <v>193.02</v>
      </c>
      <c r="FE128" s="2017">
        <v>192.8</v>
      </c>
      <c r="FF128" s="2025">
        <v>192.43</v>
      </c>
      <c r="FG128" s="2025">
        <v>192.07</v>
      </c>
      <c r="FH128" s="2025">
        <v>191.61</v>
      </c>
      <c r="FI128" s="2025">
        <v>191.17</v>
      </c>
      <c r="FJ128" s="2059">
        <v>190.86</v>
      </c>
      <c r="FK128" s="2059">
        <v>190.07</v>
      </c>
      <c r="FL128" s="2059">
        <v>189.65</v>
      </c>
      <c r="FM128" s="2059">
        <v>189.41</v>
      </c>
      <c r="FN128" s="2066">
        <v>189.09</v>
      </c>
      <c r="FO128" s="2066">
        <v>188.78</v>
      </c>
      <c r="FP128" s="2066">
        <v>188.51</v>
      </c>
      <c r="FQ128" s="2090">
        <v>188.29</v>
      </c>
      <c r="FR128" s="2090">
        <v>188.09</v>
      </c>
      <c r="FS128" s="2090">
        <v>187.94</v>
      </c>
      <c r="FT128" s="2097">
        <v>187.84</v>
      </c>
      <c r="FU128" s="2097">
        <v>188</v>
      </c>
      <c r="FV128" s="2097">
        <v>188.03</v>
      </c>
      <c r="FW128" s="2097">
        <v>188.02</v>
      </c>
      <c r="FX128" s="2146">
        <v>187.97</v>
      </c>
      <c r="FY128" s="2146">
        <v>187.73</v>
      </c>
      <c r="FZ128" s="2146">
        <v>187.6</v>
      </c>
      <c r="GA128" s="2153">
        <v>187.5</v>
      </c>
      <c r="GB128" s="2153">
        <v>187.35</v>
      </c>
      <c r="GC128" s="2153">
        <v>187.21</v>
      </c>
      <c r="GD128" s="2153">
        <v>187</v>
      </c>
      <c r="GE128" s="2189">
        <v>186.79</v>
      </c>
      <c r="GF128" s="2189">
        <v>186.58</v>
      </c>
      <c r="GG128" s="2189">
        <v>186.58</v>
      </c>
      <c r="GH128" s="2196">
        <v>186.5</v>
      </c>
      <c r="GI128" s="2196">
        <v>186.45</v>
      </c>
      <c r="GJ128" s="2196">
        <v>186.17</v>
      </c>
      <c r="GK128" s="2196">
        <v>185.94</v>
      </c>
      <c r="GL128" s="2232">
        <v>185.69</v>
      </c>
      <c r="GM128" s="2232">
        <v>185.53</v>
      </c>
      <c r="GN128" s="2232">
        <v>185.48</v>
      </c>
      <c r="GO128" s="2239">
        <v>185.4</v>
      </c>
      <c r="GP128" s="2239">
        <v>185.33</v>
      </c>
      <c r="GQ128" s="2239">
        <v>185.57</v>
      </c>
      <c r="GR128" s="2239">
        <v>185.91</v>
      </c>
      <c r="GS128" s="2258">
        <v>186.23</v>
      </c>
      <c r="GT128" s="2258">
        <v>186.56</v>
      </c>
      <c r="GU128" s="2258">
        <v>186.8</v>
      </c>
      <c r="GV128" s="2258">
        <v>186.8</v>
      </c>
      <c r="GW128" s="2258">
        <v>186.55</v>
      </c>
      <c r="GX128" s="2258">
        <v>186.36</v>
      </c>
      <c r="GY128" s="299">
        <v>186.19</v>
      </c>
      <c r="GZ128" s="2278">
        <v>186.06</v>
      </c>
      <c r="HA128" s="2278">
        <v>185.79</v>
      </c>
      <c r="HB128" s="2278">
        <v>185.79</v>
      </c>
      <c r="HC128" s="2302">
        <v>185.79</v>
      </c>
      <c r="HD128" s="2302">
        <v>185.79</v>
      </c>
      <c r="HE128" s="2302">
        <v>185.79</v>
      </c>
      <c r="HF128" s="2302">
        <v>185.79</v>
      </c>
    </row>
    <row r="129" spans="1:214" x14ac:dyDescent="0.25">
      <c r="A129" s="423">
        <f t="shared" si="73"/>
        <v>128</v>
      </c>
      <c r="B129" s="77">
        <f>B.Diario!B129</f>
        <v>0</v>
      </c>
      <c r="C129" s="66"/>
      <c r="D129" s="66"/>
      <c r="E129" s="438">
        <v>2323.5</v>
      </c>
      <c r="F129" s="438">
        <v>7413.8</v>
      </c>
      <c r="G129" s="438">
        <v>14261.3</v>
      </c>
      <c r="H129" s="438">
        <v>21301.1</v>
      </c>
      <c r="I129" s="438">
        <v>27548.400000000001</v>
      </c>
      <c r="J129" s="438">
        <v>34823.1</v>
      </c>
      <c r="K129" s="438">
        <v>41025.300000000003</v>
      </c>
      <c r="L129" s="442">
        <v>46967.3</v>
      </c>
      <c r="M129" s="436">
        <v>54104.7</v>
      </c>
      <c r="N129" s="465">
        <v>61530.6</v>
      </c>
      <c r="O129" s="478">
        <v>68283.600000000006</v>
      </c>
      <c r="P129" s="512">
        <v>74375.5</v>
      </c>
      <c r="Q129" s="436">
        <v>79709.100000000006</v>
      </c>
      <c r="R129" s="543">
        <v>85178.1</v>
      </c>
      <c r="S129" s="585">
        <v>91500.800000000003</v>
      </c>
      <c r="T129" s="593">
        <v>91500.800000000003</v>
      </c>
      <c r="U129" s="597">
        <v>91500.800000000003</v>
      </c>
      <c r="V129" s="593">
        <v>96063</v>
      </c>
      <c r="W129" s="625">
        <v>97582</v>
      </c>
      <c r="X129" s="631">
        <v>102513.4</v>
      </c>
      <c r="Y129" s="637">
        <v>109514</v>
      </c>
      <c r="Z129" s="673">
        <v>119681.3</v>
      </c>
      <c r="AA129" s="649">
        <v>127572.1</v>
      </c>
      <c r="AB129" s="701">
        <v>134867.5</v>
      </c>
      <c r="AC129" s="714">
        <v>142712.20000000001</v>
      </c>
      <c r="AD129" s="736">
        <v>151439.5</v>
      </c>
      <c r="AE129" s="743">
        <v>161135.9</v>
      </c>
      <c r="AF129" s="750">
        <v>169910.1</v>
      </c>
      <c r="AG129" s="772">
        <v>176113.6</v>
      </c>
      <c r="AH129" s="780">
        <v>176113.6</v>
      </c>
      <c r="AI129" s="793">
        <v>176113.6</v>
      </c>
      <c r="AJ129" s="772">
        <v>177747.4</v>
      </c>
      <c r="AK129" s="833">
        <v>177747.4</v>
      </c>
      <c r="AL129" s="833">
        <v>177747.4</v>
      </c>
      <c r="AM129" s="793">
        <v>181237.6</v>
      </c>
      <c r="AN129" s="772">
        <v>184548.8</v>
      </c>
      <c r="AO129" s="876">
        <v>192348.79999999999</v>
      </c>
      <c r="AP129" s="876">
        <v>199495.1</v>
      </c>
      <c r="AQ129" s="772">
        <v>207309.2</v>
      </c>
      <c r="AR129" s="883">
        <v>213840.3</v>
      </c>
      <c r="AS129" s="897">
        <v>213840.3</v>
      </c>
      <c r="AT129" s="910">
        <v>216703.7</v>
      </c>
      <c r="AU129" s="941">
        <v>223215.4</v>
      </c>
      <c r="AV129" s="955">
        <v>230421.4</v>
      </c>
      <c r="AW129" s="436">
        <v>237424.8</v>
      </c>
      <c r="AX129" s="1011">
        <v>244435.4</v>
      </c>
      <c r="AY129" s="1018">
        <v>251628.7</v>
      </c>
      <c r="AZ129" s="1039">
        <v>260259.5</v>
      </c>
      <c r="BA129" s="1053">
        <v>260259.5</v>
      </c>
      <c r="BB129" s="1101">
        <v>261614.2</v>
      </c>
      <c r="BC129" s="1107">
        <v>261614.2</v>
      </c>
      <c r="BD129" s="1113">
        <v>261614.2</v>
      </c>
      <c r="BE129" s="1148">
        <v>261614.2</v>
      </c>
      <c r="BF129" s="1155">
        <v>261614.2</v>
      </c>
      <c r="BG129" s="78">
        <v>261614.2</v>
      </c>
      <c r="BH129" s="1170">
        <v>262697.09999999998</v>
      </c>
      <c r="BI129" s="1201">
        <v>264556.5</v>
      </c>
      <c r="BJ129" s="1201">
        <v>266021.7</v>
      </c>
      <c r="BK129" s="1201">
        <v>267774.40000000002</v>
      </c>
      <c r="BL129" s="1201">
        <v>272126</v>
      </c>
      <c r="BM129" s="1201">
        <v>278160.7</v>
      </c>
      <c r="BN129" s="1201">
        <v>283049.3</v>
      </c>
      <c r="BO129" s="1201">
        <v>289969.8</v>
      </c>
      <c r="BP129" s="1242">
        <v>293728.40000000002</v>
      </c>
      <c r="BQ129" s="1242">
        <v>300907.40000000002</v>
      </c>
      <c r="BR129" s="1242">
        <v>308180.7</v>
      </c>
      <c r="BS129" s="1242">
        <v>315408.09999999998</v>
      </c>
      <c r="BT129" s="1242">
        <v>322342.8</v>
      </c>
      <c r="BU129" s="1242">
        <v>329191.8</v>
      </c>
      <c r="BV129" s="1242">
        <v>336605.8</v>
      </c>
      <c r="BW129" s="1297">
        <v>343760.9</v>
      </c>
      <c r="BX129" s="78">
        <v>350987.5</v>
      </c>
      <c r="BY129" s="78">
        <v>358487.9</v>
      </c>
      <c r="BZ129" s="78">
        <v>365569.9</v>
      </c>
      <c r="CA129" s="78">
        <v>373060.2</v>
      </c>
      <c r="CB129" s="78">
        <v>380387.1</v>
      </c>
      <c r="CC129" s="1307">
        <v>387471.9</v>
      </c>
      <c r="CD129" s="1377">
        <v>394944.7</v>
      </c>
      <c r="CE129" s="1390">
        <v>400820.2</v>
      </c>
      <c r="CF129" s="1404">
        <v>408249.5</v>
      </c>
      <c r="CG129" s="1418">
        <v>416202.9</v>
      </c>
      <c r="CH129" s="1432">
        <v>422706.6</v>
      </c>
      <c r="CI129" s="1446">
        <v>430114.6</v>
      </c>
      <c r="CJ129" s="1460">
        <v>436790.5</v>
      </c>
      <c r="CK129" s="1485">
        <v>443136.1</v>
      </c>
      <c r="CL129" s="1485">
        <v>449632.4</v>
      </c>
      <c r="CM129" s="1485">
        <v>456278.8</v>
      </c>
      <c r="CN129" s="1500">
        <v>465370.3</v>
      </c>
      <c r="CO129" s="1507">
        <v>472248.7</v>
      </c>
      <c r="CP129" s="1514">
        <v>479022.6</v>
      </c>
      <c r="CQ129" s="1528">
        <v>485697.3</v>
      </c>
      <c r="CR129" s="1564">
        <v>492496.3</v>
      </c>
      <c r="CS129" s="1579">
        <v>499418.9</v>
      </c>
      <c r="CT129" s="1579">
        <v>506249.2</v>
      </c>
      <c r="CU129" s="1579">
        <v>513754.6</v>
      </c>
      <c r="CV129" s="1614">
        <v>520335.1</v>
      </c>
      <c r="CW129" s="1607">
        <v>527324.4</v>
      </c>
      <c r="CX129" s="1607">
        <v>534406.9</v>
      </c>
      <c r="CY129" s="1628">
        <v>541556.6</v>
      </c>
      <c r="CZ129" s="1628">
        <v>546399.4</v>
      </c>
      <c r="DA129" s="1628">
        <v>554269.1</v>
      </c>
      <c r="DB129" s="1628">
        <v>562267.6</v>
      </c>
      <c r="DC129" s="1628">
        <v>568626</v>
      </c>
      <c r="DD129" s="1628">
        <v>576762.19999999995</v>
      </c>
      <c r="DE129" s="1657">
        <v>584880.80000000005</v>
      </c>
      <c r="DF129" s="1686">
        <v>592414.6</v>
      </c>
      <c r="DG129" s="1686">
        <v>600584.30000000005</v>
      </c>
      <c r="DH129" s="1686">
        <v>609036.4</v>
      </c>
      <c r="DI129" s="1693">
        <v>617161.4</v>
      </c>
      <c r="DJ129" s="1693">
        <v>625181.1</v>
      </c>
      <c r="DK129" s="1693">
        <v>632938.69999999995</v>
      </c>
      <c r="DL129" s="1693">
        <v>641301.6</v>
      </c>
      <c r="DM129" s="772">
        <v>649061.1</v>
      </c>
      <c r="DN129" s="772">
        <v>657398.1</v>
      </c>
      <c r="DO129" s="772">
        <v>664982.19999999995</v>
      </c>
      <c r="DP129" s="772">
        <v>672446.9</v>
      </c>
      <c r="DQ129" s="1794">
        <v>680179</v>
      </c>
      <c r="DR129" s="1794">
        <v>687316.3</v>
      </c>
      <c r="DS129" s="1794">
        <v>694231.4</v>
      </c>
      <c r="DT129" s="1794">
        <v>701885.5</v>
      </c>
      <c r="DU129" s="1794">
        <v>708222.1</v>
      </c>
      <c r="DV129" s="1794">
        <v>715379.19999999995</v>
      </c>
      <c r="DW129" s="1801">
        <v>723221.8</v>
      </c>
      <c r="DX129" s="1801">
        <v>731370.8</v>
      </c>
      <c r="DY129" s="1801">
        <v>739894.2</v>
      </c>
      <c r="DZ129" s="1801">
        <v>747931.6</v>
      </c>
      <c r="EA129" s="78">
        <v>755097.1</v>
      </c>
      <c r="EB129" s="78">
        <v>762739.4</v>
      </c>
      <c r="EC129" s="78">
        <v>771034.6</v>
      </c>
      <c r="ED129" s="78">
        <v>781788.7</v>
      </c>
      <c r="EE129" s="78">
        <v>790023.8</v>
      </c>
      <c r="EF129" s="78">
        <v>796878.8</v>
      </c>
      <c r="EG129" s="1822">
        <v>796878.8</v>
      </c>
      <c r="EH129" s="1890">
        <v>801569.6</v>
      </c>
      <c r="EI129" s="1890">
        <v>810101.6</v>
      </c>
      <c r="EJ129" s="1890">
        <v>817963.2</v>
      </c>
      <c r="EK129" s="1897">
        <v>825721.9</v>
      </c>
      <c r="EL129" s="1897">
        <v>833840.5</v>
      </c>
      <c r="EM129" s="1897">
        <v>844186.9</v>
      </c>
      <c r="EN129" s="1897">
        <v>851617.3</v>
      </c>
      <c r="EO129" s="1937">
        <v>857243.5</v>
      </c>
      <c r="EP129" s="1944">
        <v>857243.5</v>
      </c>
      <c r="EQ129" s="1944">
        <v>857243.5</v>
      </c>
      <c r="ER129" s="78">
        <v>862145</v>
      </c>
      <c r="ES129" s="78">
        <v>875183.8</v>
      </c>
      <c r="ET129" s="78">
        <v>877775</v>
      </c>
      <c r="EU129" s="78">
        <v>877775</v>
      </c>
      <c r="EV129" s="1967">
        <v>877775</v>
      </c>
      <c r="EW129" s="1967">
        <v>877775</v>
      </c>
      <c r="EX129" s="1967">
        <v>879727.3</v>
      </c>
      <c r="EY129" s="1974">
        <v>885119.3</v>
      </c>
      <c r="EZ129" s="1974">
        <v>892454.5</v>
      </c>
      <c r="FA129" s="1974">
        <v>899615.4</v>
      </c>
      <c r="FB129" s="1974">
        <v>906629.3</v>
      </c>
      <c r="FC129" s="2016">
        <v>913287.5</v>
      </c>
      <c r="FD129" s="2016">
        <v>919814.5</v>
      </c>
      <c r="FE129" s="2016">
        <v>926516.3</v>
      </c>
      <c r="FF129" s="2024">
        <v>932348.6</v>
      </c>
      <c r="FG129" s="2024">
        <v>938541.6</v>
      </c>
      <c r="FH129" s="2024">
        <v>944800.3</v>
      </c>
      <c r="FI129" s="2024">
        <v>956180.7</v>
      </c>
      <c r="FJ129" s="2058">
        <v>964019.3</v>
      </c>
      <c r="FK129" s="2058">
        <v>972797.3</v>
      </c>
      <c r="FL129" s="2058">
        <v>984407.3</v>
      </c>
      <c r="FM129" s="2058">
        <v>989408.4</v>
      </c>
      <c r="FN129" s="2065">
        <v>999696</v>
      </c>
      <c r="FO129" s="2065">
        <v>1009954.6</v>
      </c>
      <c r="FP129" s="2065">
        <v>1015916.6</v>
      </c>
      <c r="FQ129" s="2089">
        <v>1024747.7</v>
      </c>
      <c r="FR129" s="2089">
        <v>1031031.9</v>
      </c>
      <c r="FS129" s="2089">
        <v>1036635</v>
      </c>
      <c r="FT129" s="2096">
        <v>1042386.8</v>
      </c>
      <c r="FU129" s="2096">
        <v>1048054.2</v>
      </c>
      <c r="FV129" s="2096">
        <v>1054113.7</v>
      </c>
      <c r="FW129" s="2096">
        <v>1059811</v>
      </c>
      <c r="FX129" s="2145">
        <v>1065841.8999999999</v>
      </c>
      <c r="FY129" s="2145">
        <v>1071583.8999999999</v>
      </c>
      <c r="FZ129" s="2145">
        <v>1077875.3999999999</v>
      </c>
      <c r="GA129" s="2152">
        <v>1084664.3</v>
      </c>
      <c r="GB129" s="2152">
        <v>1093837.3999999999</v>
      </c>
      <c r="GC129" s="2152">
        <v>1099972</v>
      </c>
      <c r="GD129" s="2152">
        <v>1106792.1000000001</v>
      </c>
      <c r="GE129" s="2188">
        <v>1113876.3999999999</v>
      </c>
      <c r="GF129" s="2188">
        <v>1123182</v>
      </c>
      <c r="GG129" s="2188">
        <v>1130104.2</v>
      </c>
      <c r="GH129" s="2195">
        <v>1137436.7</v>
      </c>
      <c r="GI129" s="2195">
        <v>1140573.1000000001</v>
      </c>
      <c r="GJ129" s="2195">
        <v>1144080.8</v>
      </c>
      <c r="GK129" s="2195">
        <v>1150974.3</v>
      </c>
      <c r="GL129" s="2231">
        <v>1158220.5</v>
      </c>
      <c r="GM129" s="2231">
        <v>1164637.6000000001</v>
      </c>
      <c r="GN129" s="2231">
        <v>1171486.8999999999</v>
      </c>
      <c r="GO129" s="2238">
        <v>1176704.1000000001</v>
      </c>
      <c r="GP129" s="2238">
        <v>1182644.3999999999</v>
      </c>
      <c r="GQ129" s="2238">
        <v>1189824.1000000001</v>
      </c>
      <c r="GR129" s="2238">
        <v>1197558.5</v>
      </c>
      <c r="GS129" s="2257">
        <v>1204558.2</v>
      </c>
      <c r="GT129" s="2257">
        <v>1208181.5</v>
      </c>
      <c r="GU129" s="2257">
        <v>1212515.1000000001</v>
      </c>
      <c r="GV129" s="2257">
        <v>1212515.1000000001</v>
      </c>
      <c r="GW129" s="2257">
        <v>1216933.7</v>
      </c>
      <c r="GX129" s="2257">
        <v>1223852.8999999999</v>
      </c>
      <c r="GY129" s="772">
        <v>1231059.8</v>
      </c>
      <c r="GZ129" s="2277">
        <v>1236936.3</v>
      </c>
      <c r="HA129" s="2277">
        <v>1241287</v>
      </c>
      <c r="HB129" s="2277">
        <v>1242256.1000000001</v>
      </c>
      <c r="HC129" s="2301">
        <v>1242256.1000000001</v>
      </c>
      <c r="HD129" s="2301">
        <v>1242256.1000000001</v>
      </c>
      <c r="HE129" s="2301">
        <v>1242256.1000000001</v>
      </c>
      <c r="HF129" s="2301">
        <v>1242256.1000000001</v>
      </c>
    </row>
    <row r="130" spans="1:214" x14ac:dyDescent="0.25">
      <c r="A130" s="423">
        <f t="shared" si="73"/>
        <v>129</v>
      </c>
      <c r="B130" s="77">
        <f>B.Diario!B130</f>
        <v>0</v>
      </c>
      <c r="C130" s="66"/>
      <c r="D130" s="66"/>
      <c r="E130" s="438">
        <v>1214</v>
      </c>
      <c r="F130" s="438">
        <v>5263</v>
      </c>
      <c r="G130" s="438">
        <v>10996</v>
      </c>
      <c r="H130" s="438">
        <v>16715</v>
      </c>
      <c r="I130" s="438">
        <v>21956</v>
      </c>
      <c r="J130" s="438">
        <v>28618</v>
      </c>
      <c r="K130" s="438">
        <v>34636</v>
      </c>
      <c r="L130" s="444">
        <v>41359</v>
      </c>
      <c r="M130" s="440">
        <v>47866</v>
      </c>
      <c r="N130" s="467">
        <v>54986</v>
      </c>
      <c r="O130" s="480">
        <v>62246</v>
      </c>
      <c r="P130" s="512">
        <v>68476</v>
      </c>
      <c r="Q130" s="440">
        <v>75252</v>
      </c>
      <c r="R130" s="545">
        <v>82577</v>
      </c>
      <c r="S130" s="587">
        <v>88337</v>
      </c>
      <c r="T130" s="594">
        <v>88337</v>
      </c>
      <c r="U130" s="599">
        <v>88337</v>
      </c>
      <c r="V130" s="594">
        <v>89619</v>
      </c>
      <c r="W130" s="627">
        <v>92505</v>
      </c>
      <c r="X130" s="633">
        <v>94663</v>
      </c>
      <c r="Y130" s="639">
        <v>100672</v>
      </c>
      <c r="Z130" s="675">
        <v>108429</v>
      </c>
      <c r="AA130" s="651">
        <v>114054</v>
      </c>
      <c r="AB130" s="703">
        <v>122129</v>
      </c>
      <c r="AC130" s="716">
        <v>128904</v>
      </c>
      <c r="AD130" s="738">
        <v>136681</v>
      </c>
      <c r="AE130" s="745">
        <v>144164</v>
      </c>
      <c r="AF130" s="752">
        <v>151716</v>
      </c>
      <c r="AG130" s="54">
        <v>158999</v>
      </c>
      <c r="AH130" s="782">
        <v>158999</v>
      </c>
      <c r="AI130" s="795">
        <v>158999</v>
      </c>
      <c r="AJ130" s="54">
        <v>159865</v>
      </c>
      <c r="AK130" s="835">
        <v>159865</v>
      </c>
      <c r="AL130" s="835">
        <v>159865</v>
      </c>
      <c r="AM130" s="793">
        <v>160562</v>
      </c>
      <c r="AN130" s="54">
        <v>162626</v>
      </c>
      <c r="AO130" s="878">
        <v>167163</v>
      </c>
      <c r="AP130" s="878">
        <v>171262</v>
      </c>
      <c r="AQ130" s="54">
        <v>178629</v>
      </c>
      <c r="AR130" s="885">
        <v>185827</v>
      </c>
      <c r="AS130" s="899">
        <v>185827</v>
      </c>
      <c r="AT130" s="912">
        <v>187944</v>
      </c>
      <c r="AU130" s="943">
        <v>193476</v>
      </c>
      <c r="AV130" s="957">
        <v>200331</v>
      </c>
      <c r="AW130" s="440">
        <v>207931</v>
      </c>
      <c r="AX130" s="1013">
        <v>214777</v>
      </c>
      <c r="AY130" s="1020">
        <v>221301</v>
      </c>
      <c r="AZ130" s="1041">
        <v>227412</v>
      </c>
      <c r="BA130" s="1055">
        <v>227412</v>
      </c>
      <c r="BB130" s="1103">
        <v>228491</v>
      </c>
      <c r="BC130" s="1109">
        <v>228491</v>
      </c>
      <c r="BD130" s="1115">
        <v>228491</v>
      </c>
      <c r="BE130" s="1150">
        <v>228491</v>
      </c>
      <c r="BF130" s="1157">
        <v>228491</v>
      </c>
      <c r="BG130" s="82">
        <v>228491</v>
      </c>
      <c r="BH130" s="1172">
        <v>230684</v>
      </c>
      <c r="BI130" s="1203">
        <v>233652</v>
      </c>
      <c r="BJ130" s="1203">
        <v>235665</v>
      </c>
      <c r="BK130" s="1203">
        <v>236669</v>
      </c>
      <c r="BL130" s="1203">
        <v>239796</v>
      </c>
      <c r="BM130" s="1203">
        <v>243905</v>
      </c>
      <c r="BN130" s="1203">
        <v>249647</v>
      </c>
      <c r="BO130" s="1203">
        <v>256554</v>
      </c>
      <c r="BP130" s="1244">
        <v>263182</v>
      </c>
      <c r="BQ130" s="1244">
        <v>269701</v>
      </c>
      <c r="BR130" s="1244">
        <v>276045</v>
      </c>
      <c r="BS130" s="1244">
        <v>283444</v>
      </c>
      <c r="BT130" s="1244">
        <v>290345</v>
      </c>
      <c r="BU130" s="1244">
        <v>296847</v>
      </c>
      <c r="BV130" s="1244">
        <v>304063</v>
      </c>
      <c r="BW130" s="1299">
        <v>311094</v>
      </c>
      <c r="BX130" s="82">
        <v>317496</v>
      </c>
      <c r="BY130" s="82">
        <v>324760</v>
      </c>
      <c r="BZ130" s="82">
        <v>331554</v>
      </c>
      <c r="CA130" s="82">
        <v>339010</v>
      </c>
      <c r="CB130" s="82">
        <v>346295</v>
      </c>
      <c r="CC130" s="1309">
        <v>353725</v>
      </c>
      <c r="CD130" s="1379">
        <v>361448</v>
      </c>
      <c r="CE130" s="1392">
        <v>367116</v>
      </c>
      <c r="CF130" s="1406">
        <v>374505</v>
      </c>
      <c r="CG130" s="1420">
        <v>381089</v>
      </c>
      <c r="CH130" s="1434">
        <v>387683</v>
      </c>
      <c r="CI130" s="1448">
        <v>393194</v>
      </c>
      <c r="CJ130" s="1462">
        <v>400450</v>
      </c>
      <c r="CK130" s="1487">
        <v>407122</v>
      </c>
      <c r="CL130" s="1487">
        <v>413869</v>
      </c>
      <c r="CM130" s="1487">
        <v>420429</v>
      </c>
      <c r="CN130" s="1502">
        <v>425510</v>
      </c>
      <c r="CO130" s="1509">
        <v>432586</v>
      </c>
      <c r="CP130" s="1516">
        <v>439097</v>
      </c>
      <c r="CQ130" s="1530">
        <v>445737</v>
      </c>
      <c r="CR130" s="1566">
        <v>452474</v>
      </c>
      <c r="CS130" s="1581">
        <v>458457</v>
      </c>
      <c r="CT130" s="1581">
        <v>466075</v>
      </c>
      <c r="CU130" s="1581">
        <v>472810</v>
      </c>
      <c r="CV130" s="1616">
        <v>479386</v>
      </c>
      <c r="CW130" s="1609">
        <v>485559</v>
      </c>
      <c r="CX130" s="1609">
        <v>492741</v>
      </c>
      <c r="CY130" s="1630">
        <v>498230</v>
      </c>
      <c r="CZ130" s="1630">
        <v>503128</v>
      </c>
      <c r="DA130" s="1630">
        <v>509606</v>
      </c>
      <c r="DB130" s="1630">
        <v>516684</v>
      </c>
      <c r="DC130" s="1630">
        <v>521787</v>
      </c>
      <c r="DD130" s="1630">
        <v>529228</v>
      </c>
      <c r="DE130" s="1659">
        <v>537305</v>
      </c>
      <c r="DF130" s="1688">
        <v>544699</v>
      </c>
      <c r="DG130" s="1688">
        <v>551346</v>
      </c>
      <c r="DH130" s="1688">
        <v>557936</v>
      </c>
      <c r="DI130" s="1695">
        <v>565471</v>
      </c>
      <c r="DJ130" s="1695">
        <v>572252</v>
      </c>
      <c r="DK130" s="1695">
        <v>579546</v>
      </c>
      <c r="DL130" s="1695">
        <v>587318</v>
      </c>
      <c r="DM130" s="54">
        <v>594195</v>
      </c>
      <c r="DN130" s="54">
        <v>601063</v>
      </c>
      <c r="DO130" s="54">
        <v>608073</v>
      </c>
      <c r="DP130" s="54">
        <v>615863</v>
      </c>
      <c r="DQ130" s="1796">
        <v>623213</v>
      </c>
      <c r="DR130" s="1796">
        <v>631022</v>
      </c>
      <c r="DS130" s="1796">
        <v>637274</v>
      </c>
      <c r="DT130" s="1796">
        <v>643375</v>
      </c>
      <c r="DU130" s="1796">
        <v>649657</v>
      </c>
      <c r="DV130" s="1796">
        <v>656864</v>
      </c>
      <c r="DW130" s="1803">
        <v>663720</v>
      </c>
      <c r="DX130" s="1803">
        <v>672523</v>
      </c>
      <c r="DY130" s="1803">
        <v>679976</v>
      </c>
      <c r="DZ130" s="1803">
        <v>687402</v>
      </c>
      <c r="EA130" s="82">
        <v>695433</v>
      </c>
      <c r="EB130" s="82">
        <v>701996</v>
      </c>
      <c r="EC130" s="82">
        <v>710469</v>
      </c>
      <c r="ED130" s="82">
        <v>717634</v>
      </c>
      <c r="EE130" s="82">
        <v>725164</v>
      </c>
      <c r="EF130" s="82">
        <v>734108</v>
      </c>
      <c r="EG130" s="1824">
        <v>734108</v>
      </c>
      <c r="EH130" s="1892">
        <v>736687</v>
      </c>
      <c r="EI130" s="1892">
        <v>744654</v>
      </c>
      <c r="EJ130" s="1892">
        <v>752525</v>
      </c>
      <c r="EK130" s="1899">
        <v>760515</v>
      </c>
      <c r="EL130" s="1899">
        <v>767158</v>
      </c>
      <c r="EM130" s="1899">
        <v>774891</v>
      </c>
      <c r="EN130" s="1899">
        <v>782388</v>
      </c>
      <c r="EO130" s="1939">
        <v>789063</v>
      </c>
      <c r="EP130" s="1946">
        <v>789063</v>
      </c>
      <c r="EQ130" s="1946">
        <v>789063</v>
      </c>
      <c r="ER130" s="82">
        <v>790123</v>
      </c>
      <c r="ES130" s="82">
        <v>797404</v>
      </c>
      <c r="ET130" s="82">
        <v>800162</v>
      </c>
      <c r="EU130" s="82">
        <v>800162</v>
      </c>
      <c r="EV130" s="1969">
        <v>800162</v>
      </c>
      <c r="EW130" s="1969">
        <v>800162</v>
      </c>
      <c r="EX130" s="1969">
        <v>801137</v>
      </c>
      <c r="EY130" s="1976">
        <v>804604</v>
      </c>
      <c r="EZ130" s="1976">
        <v>812474</v>
      </c>
      <c r="FA130" s="1976">
        <v>818593</v>
      </c>
      <c r="FB130" s="1976">
        <v>825078</v>
      </c>
      <c r="FC130" s="2018">
        <v>831959</v>
      </c>
      <c r="FD130" s="2018">
        <v>838864</v>
      </c>
      <c r="FE130" s="2018">
        <v>846521</v>
      </c>
      <c r="FF130" s="2026">
        <v>854877</v>
      </c>
      <c r="FG130" s="2026">
        <v>862872</v>
      </c>
      <c r="FH130" s="2026">
        <v>869852</v>
      </c>
      <c r="FI130" s="2026">
        <v>875737</v>
      </c>
      <c r="FJ130" s="2060">
        <v>881093</v>
      </c>
      <c r="FK130" s="2060">
        <v>884269</v>
      </c>
      <c r="FL130" s="2060">
        <v>891673</v>
      </c>
      <c r="FM130" s="2060">
        <v>898628</v>
      </c>
      <c r="FN130" s="2067">
        <v>904862</v>
      </c>
      <c r="FO130" s="2067">
        <v>911223</v>
      </c>
      <c r="FP130" s="2067">
        <v>917119</v>
      </c>
      <c r="FQ130" s="2091">
        <v>924746</v>
      </c>
      <c r="FR130" s="2091">
        <v>932703</v>
      </c>
      <c r="FS130" s="2091">
        <v>940492</v>
      </c>
      <c r="FT130" s="2098">
        <v>947095</v>
      </c>
      <c r="FU130" s="2098">
        <v>954741</v>
      </c>
      <c r="FV130" s="2098">
        <v>961893</v>
      </c>
      <c r="FW130" s="2098">
        <v>969475</v>
      </c>
      <c r="FX130" s="2147">
        <v>976481</v>
      </c>
      <c r="FY130" s="2147">
        <v>981333</v>
      </c>
      <c r="FZ130" s="2147">
        <v>986879</v>
      </c>
      <c r="GA130" s="2154">
        <v>994776</v>
      </c>
      <c r="GB130" s="2154">
        <v>1000385</v>
      </c>
      <c r="GC130" s="2154">
        <v>1007498</v>
      </c>
      <c r="GD130" s="2154">
        <v>1014404</v>
      </c>
      <c r="GE130" s="2190">
        <v>1021952</v>
      </c>
      <c r="GF130" s="2190">
        <v>1028534</v>
      </c>
      <c r="GG130" s="2190">
        <v>1035606</v>
      </c>
      <c r="GH130" s="2197">
        <v>1042617</v>
      </c>
      <c r="GI130" s="2197">
        <v>1047441</v>
      </c>
      <c r="GJ130" s="2197">
        <v>1050011</v>
      </c>
      <c r="GK130" s="2197">
        <v>1056017</v>
      </c>
      <c r="GL130" s="2233">
        <v>1064428</v>
      </c>
      <c r="GM130" s="2233">
        <v>1071379</v>
      </c>
      <c r="GN130" s="2233">
        <v>1077948</v>
      </c>
      <c r="GO130" s="2240">
        <v>1083966</v>
      </c>
      <c r="GP130" s="2240">
        <v>1089989</v>
      </c>
      <c r="GQ130" s="2240">
        <v>1089989</v>
      </c>
      <c r="GR130" s="2240">
        <v>1097381</v>
      </c>
      <c r="GS130" s="2259">
        <v>1104300</v>
      </c>
      <c r="GT130" s="2259">
        <v>1108222</v>
      </c>
      <c r="GU130" s="2259">
        <v>1115377</v>
      </c>
      <c r="GV130" s="2259">
        <v>1115377</v>
      </c>
      <c r="GW130" s="2259">
        <v>1118177</v>
      </c>
      <c r="GX130" s="2259">
        <v>1124876</v>
      </c>
      <c r="GY130" s="54">
        <v>1132187</v>
      </c>
      <c r="GZ130" s="2279">
        <v>1139274</v>
      </c>
      <c r="HA130" s="2279">
        <v>1143690</v>
      </c>
      <c r="HB130" s="2279">
        <v>1148969</v>
      </c>
      <c r="HC130" s="2303">
        <v>1148969</v>
      </c>
      <c r="HD130" s="2303">
        <v>1148969</v>
      </c>
      <c r="HE130" s="2303">
        <v>1148969</v>
      </c>
      <c r="HF130" s="2303">
        <v>1148969</v>
      </c>
    </row>
    <row r="131" spans="1:214" x14ac:dyDescent="0.25">
      <c r="A131" s="423">
        <f t="shared" ref="A131:A162" si="74">A130+1</f>
        <v>130</v>
      </c>
      <c r="B131" s="77">
        <f>B.Diario!B131</f>
        <v>0</v>
      </c>
      <c r="C131" s="66"/>
      <c r="D131" s="66"/>
      <c r="E131" s="438">
        <v>4.9800000000000004</v>
      </c>
      <c r="F131" s="438">
        <v>5.87</v>
      </c>
      <c r="G131" s="438">
        <v>6.08</v>
      </c>
      <c r="H131" s="438">
        <v>6.31</v>
      </c>
      <c r="I131" s="438">
        <v>6.69</v>
      </c>
      <c r="J131" s="438">
        <v>7.08</v>
      </c>
      <c r="K131" s="438">
        <v>7.38</v>
      </c>
      <c r="L131" s="443">
        <v>7.5</v>
      </c>
      <c r="M131" s="85">
        <v>7.67</v>
      </c>
      <c r="N131" s="466">
        <v>7.83</v>
      </c>
      <c r="O131" s="479">
        <v>7.98</v>
      </c>
      <c r="P131" s="512">
        <v>8.09</v>
      </c>
      <c r="Q131" s="85">
        <v>8.17</v>
      </c>
      <c r="R131" s="544">
        <v>8.25</v>
      </c>
      <c r="S131" s="586">
        <v>8.2899999999999991</v>
      </c>
      <c r="T131" s="276">
        <v>8.2899999999999991</v>
      </c>
      <c r="U131" s="598">
        <v>8.2899999999999991</v>
      </c>
      <c r="V131" s="276">
        <v>8.0299999999999994</v>
      </c>
      <c r="W131" s="626">
        <v>7.84</v>
      </c>
      <c r="X131" s="632">
        <v>7.73</v>
      </c>
      <c r="Y131" s="638">
        <v>7.74</v>
      </c>
      <c r="Z131" s="674">
        <v>7.83</v>
      </c>
      <c r="AA131" s="650">
        <v>7.94</v>
      </c>
      <c r="AB131" s="702">
        <v>8.0299999999999994</v>
      </c>
      <c r="AC131" s="715">
        <v>8.1</v>
      </c>
      <c r="AD131" s="737">
        <v>8.14</v>
      </c>
      <c r="AE131" s="744">
        <v>8.18</v>
      </c>
      <c r="AF131" s="751">
        <v>8.23</v>
      </c>
      <c r="AG131" s="299">
        <v>8.27</v>
      </c>
      <c r="AH131" s="781">
        <v>8.27</v>
      </c>
      <c r="AI131" s="794">
        <v>8.27</v>
      </c>
      <c r="AJ131" s="299">
        <v>8.1</v>
      </c>
      <c r="AK131" s="834">
        <v>8.1</v>
      </c>
      <c r="AL131" s="834">
        <v>8.1</v>
      </c>
      <c r="AM131" s="793">
        <v>7.94</v>
      </c>
      <c r="AN131" s="299">
        <v>7.76</v>
      </c>
      <c r="AO131" s="877">
        <v>7.68</v>
      </c>
      <c r="AP131" s="877">
        <v>7.65</v>
      </c>
      <c r="AQ131" s="299">
        <v>7.67</v>
      </c>
      <c r="AR131" s="884">
        <v>7.71</v>
      </c>
      <c r="AS131" s="898">
        <v>7.71</v>
      </c>
      <c r="AT131" s="911">
        <v>7.59</v>
      </c>
      <c r="AU131" s="942">
        <v>7.53</v>
      </c>
      <c r="AV131" s="956">
        <v>7.57</v>
      </c>
      <c r="AW131" s="85">
        <v>7.61</v>
      </c>
      <c r="AX131" s="1012">
        <v>7.64</v>
      </c>
      <c r="AY131" s="1019">
        <v>7.68</v>
      </c>
      <c r="AZ131" s="1040">
        <v>7.72</v>
      </c>
      <c r="BA131" s="1054">
        <v>7.72</v>
      </c>
      <c r="BB131" s="1102">
        <v>7.6</v>
      </c>
      <c r="BC131" s="1108">
        <v>7.6</v>
      </c>
      <c r="BD131" s="1114">
        <v>7.6</v>
      </c>
      <c r="BE131" s="1149">
        <v>7.6</v>
      </c>
      <c r="BF131" s="1156">
        <v>7.6</v>
      </c>
      <c r="BG131" s="83">
        <v>7.6</v>
      </c>
      <c r="BH131" s="1171">
        <v>7.64</v>
      </c>
      <c r="BI131" s="1202">
        <v>7.48</v>
      </c>
      <c r="BJ131" s="1202">
        <v>7.36</v>
      </c>
      <c r="BK131" s="1202">
        <v>7.26</v>
      </c>
      <c r="BL131" s="1202">
        <v>7.23</v>
      </c>
      <c r="BM131" s="1202">
        <v>7.25</v>
      </c>
      <c r="BN131" s="1202">
        <v>7.27</v>
      </c>
      <c r="BO131" s="1202">
        <v>7.31</v>
      </c>
      <c r="BP131" s="1243">
        <v>7.34</v>
      </c>
      <c r="BQ131" s="1243">
        <v>7.37</v>
      </c>
      <c r="BR131" s="1243">
        <v>7.41</v>
      </c>
      <c r="BS131" s="1243">
        <v>7.45</v>
      </c>
      <c r="BT131" s="1243">
        <v>7.49</v>
      </c>
      <c r="BU131" s="1243">
        <v>7.52</v>
      </c>
      <c r="BV131" s="1243">
        <v>7.56</v>
      </c>
      <c r="BW131" s="1298">
        <v>7.59</v>
      </c>
      <c r="BX131" s="83">
        <v>7.62</v>
      </c>
      <c r="BY131" s="83">
        <v>7.66</v>
      </c>
      <c r="BZ131" s="83">
        <v>7.69</v>
      </c>
      <c r="CA131" s="83">
        <v>7.72</v>
      </c>
      <c r="CB131" s="83">
        <v>7.74</v>
      </c>
      <c r="CC131" s="1308">
        <v>7.76</v>
      </c>
      <c r="CD131" s="1378">
        <v>7.78</v>
      </c>
      <c r="CE131" s="1391">
        <v>7.79</v>
      </c>
      <c r="CF131" s="1405">
        <v>7.81</v>
      </c>
      <c r="CG131" s="1419">
        <v>7.83</v>
      </c>
      <c r="CH131" s="1433">
        <v>7.86</v>
      </c>
      <c r="CI131" s="1447">
        <v>7.86</v>
      </c>
      <c r="CJ131" s="1461">
        <v>7.88</v>
      </c>
      <c r="CK131" s="1486">
        <v>7.9</v>
      </c>
      <c r="CL131" s="1486">
        <v>7.91</v>
      </c>
      <c r="CM131" s="1486">
        <v>7.93</v>
      </c>
      <c r="CN131" s="1501">
        <v>7.94</v>
      </c>
      <c r="CO131" s="1508">
        <v>7.96</v>
      </c>
      <c r="CP131" s="1515">
        <v>7.98</v>
      </c>
      <c r="CQ131" s="1529">
        <v>7.99</v>
      </c>
      <c r="CR131" s="1565">
        <v>8.01</v>
      </c>
      <c r="CS131" s="1580">
        <v>8.0299999999999994</v>
      </c>
      <c r="CT131" s="1580">
        <v>8.0500000000000007</v>
      </c>
      <c r="CU131" s="1580">
        <v>8.07</v>
      </c>
      <c r="CV131" s="1615">
        <v>8.08</v>
      </c>
      <c r="CW131" s="1608">
        <v>8.1</v>
      </c>
      <c r="CX131" s="1608">
        <v>8.1199999999999992</v>
      </c>
      <c r="CY131" s="1629">
        <v>8.1300000000000008</v>
      </c>
      <c r="CZ131" s="1629">
        <v>8.14</v>
      </c>
      <c r="DA131" s="1629">
        <v>8.15</v>
      </c>
      <c r="DB131" s="1629">
        <v>8.16</v>
      </c>
      <c r="DC131" s="1629">
        <v>8.17</v>
      </c>
      <c r="DD131" s="1629">
        <v>8.19</v>
      </c>
      <c r="DE131" s="1658">
        <v>8.2100000000000009</v>
      </c>
      <c r="DF131" s="1687">
        <v>8.2200000000000006</v>
      </c>
      <c r="DG131" s="1687">
        <v>8.23</v>
      </c>
      <c r="DH131" s="1687">
        <v>8.25</v>
      </c>
      <c r="DI131" s="1694">
        <v>8.26</v>
      </c>
      <c r="DJ131" s="1694">
        <v>8.2799999999999994</v>
      </c>
      <c r="DK131" s="1694">
        <v>8.2899999999999991</v>
      </c>
      <c r="DL131" s="1694">
        <v>8.3000000000000007</v>
      </c>
      <c r="DM131" s="299">
        <v>8.3000000000000007</v>
      </c>
      <c r="DN131" s="299">
        <v>8.31</v>
      </c>
      <c r="DO131" s="299">
        <v>8.32</v>
      </c>
      <c r="DP131" s="299">
        <v>8.33</v>
      </c>
      <c r="DQ131" s="1795">
        <v>8.34</v>
      </c>
      <c r="DR131" s="1795">
        <v>8.35</v>
      </c>
      <c r="DS131" s="1795">
        <v>8.35</v>
      </c>
      <c r="DT131" s="1795">
        <v>8.36</v>
      </c>
      <c r="DU131" s="1795">
        <v>8.36</v>
      </c>
      <c r="DV131" s="1795">
        <v>8.36</v>
      </c>
      <c r="DW131" s="1802">
        <v>8.3699999999999992</v>
      </c>
      <c r="DX131" s="1802">
        <v>8.3800000000000008</v>
      </c>
      <c r="DY131" s="1802">
        <v>8.39</v>
      </c>
      <c r="DZ131" s="1802">
        <v>8.39</v>
      </c>
      <c r="EA131" s="83">
        <v>8.39</v>
      </c>
      <c r="EB131" s="83">
        <v>8.39</v>
      </c>
      <c r="EC131" s="83">
        <v>8.39</v>
      </c>
      <c r="ED131" s="83">
        <v>8.4</v>
      </c>
      <c r="EE131" s="83">
        <v>8.41</v>
      </c>
      <c r="EF131" s="83">
        <v>8.41</v>
      </c>
      <c r="EG131" s="1823">
        <v>8.41</v>
      </c>
      <c r="EH131" s="1891">
        <v>8.3800000000000008</v>
      </c>
      <c r="EI131" s="1891">
        <v>8.3800000000000008</v>
      </c>
      <c r="EJ131" s="1891">
        <v>8.3800000000000008</v>
      </c>
      <c r="EK131" s="1898">
        <v>8.39</v>
      </c>
      <c r="EL131" s="1898">
        <v>8.39</v>
      </c>
      <c r="EM131" s="1898">
        <v>8.4</v>
      </c>
      <c r="EN131" s="1898">
        <v>8.41</v>
      </c>
      <c r="EO131" s="1938">
        <v>8.42</v>
      </c>
      <c r="EP131" s="1945">
        <v>8.42</v>
      </c>
      <c r="EQ131" s="1945">
        <v>8.42</v>
      </c>
      <c r="ER131" s="83">
        <v>8.4</v>
      </c>
      <c r="ES131" s="83">
        <v>8.39</v>
      </c>
      <c r="ET131" s="83">
        <v>8.3800000000000008</v>
      </c>
      <c r="EU131" s="83">
        <v>8.3800000000000008</v>
      </c>
      <c r="EV131" s="1968">
        <v>8.3800000000000008</v>
      </c>
      <c r="EW131" s="1968">
        <v>8.3800000000000008</v>
      </c>
      <c r="EX131" s="1968">
        <v>8.3800000000000008</v>
      </c>
      <c r="EY131" s="1975">
        <v>8.35</v>
      </c>
      <c r="EZ131" s="1975">
        <v>8.35</v>
      </c>
      <c r="FA131" s="1975">
        <v>8.35</v>
      </c>
      <c r="FB131" s="1975">
        <v>8.36</v>
      </c>
      <c r="FC131" s="2017">
        <v>8.3699999999999992</v>
      </c>
      <c r="FD131" s="2017">
        <v>8.3800000000000008</v>
      </c>
      <c r="FE131" s="2017">
        <v>8.39</v>
      </c>
      <c r="FF131" s="2025">
        <v>8.4</v>
      </c>
      <c r="FG131" s="2025">
        <v>8.41</v>
      </c>
      <c r="FH131" s="2025">
        <v>8.42</v>
      </c>
      <c r="FI131" s="2025">
        <v>8.44</v>
      </c>
      <c r="FJ131" s="2059">
        <v>8.44</v>
      </c>
      <c r="FK131" s="2059">
        <v>8.43</v>
      </c>
      <c r="FL131" s="2059">
        <v>8.43</v>
      </c>
      <c r="FM131" s="2059">
        <v>8.4499999999999993</v>
      </c>
      <c r="FN131" s="2066">
        <v>8.4499999999999993</v>
      </c>
      <c r="FO131" s="2066">
        <v>8.4600000000000009</v>
      </c>
      <c r="FP131" s="2066">
        <v>8.4700000000000006</v>
      </c>
      <c r="FQ131" s="2090">
        <v>8.48</v>
      </c>
      <c r="FR131" s="2090">
        <v>8.49</v>
      </c>
      <c r="FS131" s="2090">
        <v>8.5</v>
      </c>
      <c r="FT131" s="2097">
        <v>8.51</v>
      </c>
      <c r="FU131" s="2097">
        <v>8.52</v>
      </c>
      <c r="FV131" s="2097">
        <v>8.5299999999999994</v>
      </c>
      <c r="FW131" s="2097">
        <v>8.5399999999999991</v>
      </c>
      <c r="FX131" s="2146">
        <v>8.5500000000000007</v>
      </c>
      <c r="FY131" s="2146">
        <v>8.5399999999999991</v>
      </c>
      <c r="FZ131" s="2146">
        <v>8.5399999999999991</v>
      </c>
      <c r="GA131" s="2153">
        <v>8.5500000000000007</v>
      </c>
      <c r="GB131" s="2153">
        <v>8.5500000000000007</v>
      </c>
      <c r="GC131" s="2153">
        <v>8.56</v>
      </c>
      <c r="GD131" s="2153">
        <v>8.56</v>
      </c>
      <c r="GE131" s="2189">
        <v>8.57</v>
      </c>
      <c r="GF131" s="2189">
        <v>8.57</v>
      </c>
      <c r="GG131" s="2189">
        <v>8.58</v>
      </c>
      <c r="GH131" s="2196">
        <v>8.59</v>
      </c>
      <c r="GI131" s="2196">
        <v>8.59</v>
      </c>
      <c r="GJ131" s="2196">
        <v>8.58</v>
      </c>
      <c r="GK131" s="2196">
        <v>8.58</v>
      </c>
      <c r="GL131" s="2232">
        <v>8.6</v>
      </c>
      <c r="GM131" s="2232">
        <v>8.6</v>
      </c>
      <c r="GN131" s="2232">
        <v>8.61</v>
      </c>
      <c r="GO131" s="2239">
        <v>8.6199999999999992</v>
      </c>
      <c r="GP131" s="2239">
        <v>8.6199999999999992</v>
      </c>
      <c r="GQ131" s="2239">
        <v>8.6199999999999992</v>
      </c>
      <c r="GR131" s="2239">
        <v>8.6300000000000008</v>
      </c>
      <c r="GS131" s="2258">
        <v>8.64</v>
      </c>
      <c r="GT131" s="2258">
        <v>8.64</v>
      </c>
      <c r="GU131" s="2258">
        <v>8.64</v>
      </c>
      <c r="GV131" s="2258">
        <v>8.64</v>
      </c>
      <c r="GW131" s="2258">
        <v>8.6300000000000008</v>
      </c>
      <c r="GX131" s="2258">
        <v>8.6300000000000008</v>
      </c>
      <c r="GY131" s="299">
        <v>8.64</v>
      </c>
      <c r="GZ131" s="2278">
        <v>8.65</v>
      </c>
      <c r="HA131" s="2278">
        <v>8.65</v>
      </c>
      <c r="HB131" s="2278">
        <v>8.65</v>
      </c>
      <c r="HC131" s="2302">
        <v>8.65</v>
      </c>
      <c r="HD131" s="2302">
        <v>8.65</v>
      </c>
      <c r="HE131" s="2302">
        <v>8.65</v>
      </c>
      <c r="HF131" s="2302">
        <v>8.65</v>
      </c>
    </row>
    <row r="132" spans="1:214" x14ac:dyDescent="0.25">
      <c r="A132" s="423">
        <f t="shared" si="74"/>
        <v>131</v>
      </c>
      <c r="B132" s="77">
        <f>B.Diario!B132</f>
        <v>0</v>
      </c>
      <c r="C132" s="66"/>
      <c r="D132" s="66"/>
      <c r="E132" s="437">
        <v>9.3000000000000007</v>
      </c>
      <c r="F132" s="437"/>
      <c r="G132" s="437"/>
      <c r="H132" s="437"/>
      <c r="I132" s="437"/>
      <c r="J132" s="437"/>
      <c r="K132" s="437"/>
      <c r="L132" s="441"/>
      <c r="M132" s="212"/>
      <c r="N132" s="464"/>
      <c r="O132" s="477"/>
      <c r="Q132" s="267"/>
      <c r="R132" s="542"/>
      <c r="S132" s="584"/>
      <c r="T132" s="277"/>
      <c r="U132" s="596"/>
      <c r="V132" s="277"/>
      <c r="W132" s="624"/>
      <c r="X132" s="630"/>
      <c r="Y132" s="636"/>
      <c r="Z132" s="671"/>
      <c r="AA132" s="648"/>
      <c r="AB132" s="700"/>
      <c r="AC132" s="713"/>
      <c r="AD132" s="735"/>
      <c r="AE132" s="742"/>
      <c r="AF132" s="749"/>
      <c r="AG132"/>
      <c r="AH132" s="779"/>
      <c r="AI132" s="792"/>
      <c r="AK132" s="832"/>
      <c r="AL132" s="832"/>
      <c r="AM132" s="793"/>
      <c r="AN132"/>
      <c r="AO132" s="875"/>
      <c r="AP132" s="875"/>
      <c r="AQ132"/>
      <c r="AR132" s="882"/>
      <c r="AS132" s="896"/>
      <c r="AT132" s="909"/>
      <c r="AU132" s="940"/>
      <c r="AV132" s="954"/>
      <c r="AW132" s="212"/>
      <c r="AX132" s="1010"/>
      <c r="AY132" s="1017"/>
      <c r="AZ132" s="1038"/>
      <c r="BA132" s="1052"/>
      <c r="BB132" s="1100"/>
      <c r="BC132" s="1106"/>
      <c r="BD132" s="1112"/>
      <c r="BE132" s="1147"/>
      <c r="BF132" s="1154"/>
      <c r="BG132" s="83"/>
      <c r="BH132" s="1169"/>
      <c r="BI132" s="1200"/>
      <c r="BJ132" s="1200"/>
      <c r="BK132" s="1200"/>
      <c r="BL132" s="1200"/>
      <c r="BM132" s="1200"/>
      <c r="BN132" s="1200"/>
      <c r="BO132" s="1200"/>
      <c r="BP132" s="1241"/>
      <c r="BQ132" s="1241"/>
      <c r="BR132" s="1241"/>
      <c r="BS132" s="1241"/>
      <c r="BT132" s="1241"/>
      <c r="BU132" s="1241"/>
      <c r="BV132" s="1241"/>
      <c r="BW132" s="1296"/>
      <c r="BX132" s="83"/>
      <c r="BY132" s="83"/>
      <c r="BZ132" s="83"/>
      <c r="CA132" s="83"/>
      <c r="CB132" s="83"/>
      <c r="CC132" s="1306"/>
      <c r="CD132" s="1376"/>
      <c r="CE132" s="1389"/>
      <c r="CF132" s="1403"/>
      <c r="CG132" s="1417"/>
      <c r="CH132" s="1431"/>
      <c r="CI132" s="1445"/>
      <c r="CJ132" s="1459"/>
      <c r="CK132" s="1484"/>
      <c r="CL132" s="1484"/>
      <c r="CM132" s="1484"/>
      <c r="CN132" s="1499"/>
      <c r="CO132" s="1506"/>
      <c r="CP132" s="1513"/>
      <c r="CQ132" s="1527"/>
      <c r="CR132" s="1563"/>
      <c r="CS132" s="1578"/>
      <c r="CT132" s="1578"/>
      <c r="CU132" s="1578"/>
      <c r="CV132" s="1613"/>
      <c r="CW132" s="1606"/>
      <c r="CX132" s="1606"/>
      <c r="CY132" s="1627"/>
      <c r="CZ132" s="1627"/>
      <c r="DA132" s="1627"/>
      <c r="DB132" s="1627"/>
      <c r="DC132" s="1627"/>
      <c r="DD132" s="1627"/>
      <c r="DE132" s="1656"/>
      <c r="DF132" s="1685"/>
      <c r="DG132" s="1685"/>
      <c r="DH132" s="1685"/>
      <c r="DI132" s="1692"/>
      <c r="DJ132" s="1692"/>
      <c r="DK132" s="1692"/>
      <c r="DL132" s="1692"/>
      <c r="DM132"/>
      <c r="DN132"/>
      <c r="DO132"/>
      <c r="DP132"/>
      <c r="DQ132" s="1793"/>
      <c r="DR132" s="1793"/>
      <c r="DS132" s="1793"/>
      <c r="DT132" s="1793"/>
      <c r="DU132" s="1793"/>
      <c r="DV132" s="1793"/>
      <c r="DW132" s="1800"/>
      <c r="DX132" s="1800"/>
      <c r="DY132" s="1800"/>
      <c r="DZ132" s="1800"/>
      <c r="EA132" s="83"/>
      <c r="EB132" s="83"/>
      <c r="EC132" s="83"/>
      <c r="ED132" s="83"/>
      <c r="EE132" s="83"/>
      <c r="EF132" s="83"/>
      <c r="EG132" s="1821"/>
      <c r="EH132" s="1889"/>
      <c r="EI132" s="1889"/>
      <c r="EJ132" s="1889"/>
      <c r="EK132" s="1896"/>
      <c r="EL132" s="1896"/>
      <c r="EM132" s="1896"/>
      <c r="EN132" s="1896"/>
      <c r="EO132" s="1936"/>
      <c r="EP132" s="1943"/>
      <c r="EQ132" s="1943"/>
      <c r="ER132" s="83"/>
      <c r="ES132" s="83"/>
      <c r="ET132" s="83"/>
      <c r="EU132" s="83"/>
      <c r="EV132" s="1966"/>
      <c r="EW132" s="1966"/>
      <c r="EX132" s="1966"/>
      <c r="EY132" s="1973"/>
      <c r="EZ132" s="1973"/>
      <c r="FA132" s="1973"/>
      <c r="FB132" s="1973"/>
      <c r="FC132" s="2015"/>
      <c r="FD132" s="2015"/>
      <c r="FE132" s="2015"/>
      <c r="FF132" s="2022"/>
      <c r="FG132" s="2022"/>
      <c r="FH132" s="2022"/>
      <c r="FI132" s="2022"/>
      <c r="FJ132" s="2057"/>
      <c r="FK132" s="2057"/>
      <c r="FL132" s="2057"/>
      <c r="FM132" s="2057"/>
      <c r="FN132" s="2064"/>
      <c r="FO132" s="2064"/>
      <c r="FP132" s="2064"/>
      <c r="FQ132" s="2088"/>
      <c r="FR132" s="2088"/>
      <c r="FS132" s="2088"/>
      <c r="FT132" s="2095"/>
      <c r="FU132" s="2095"/>
      <c r="FV132" s="2095"/>
      <c r="FW132" s="2095"/>
      <c r="FX132" s="2144"/>
      <c r="FY132" s="2144"/>
      <c r="FZ132" s="2144"/>
      <c r="GA132" s="2151"/>
      <c r="GB132" s="2151"/>
      <c r="GC132" s="2151"/>
      <c r="GD132" s="2151"/>
      <c r="GE132" s="2187"/>
      <c r="GF132" s="2187"/>
      <c r="GG132" s="2187"/>
      <c r="GH132" s="2194"/>
      <c r="GI132" s="2194"/>
      <c r="GJ132" s="2194"/>
      <c r="GK132" s="2194"/>
      <c r="GL132" s="2230"/>
      <c r="GM132" s="2230"/>
      <c r="GN132" s="2230"/>
      <c r="GO132" s="2237"/>
      <c r="GP132" s="2237"/>
      <c r="GQ132" s="2237"/>
      <c r="GR132" s="2237"/>
      <c r="GS132" s="2256"/>
      <c r="GT132" s="2256"/>
      <c r="GU132" s="2256"/>
      <c r="GV132" s="2256"/>
      <c r="GW132" s="2256"/>
      <c r="GX132" s="2256"/>
      <c r="GY132"/>
      <c r="GZ132" s="2276"/>
      <c r="HA132" s="2276"/>
      <c r="HB132" s="2276"/>
      <c r="HC132" s="2300"/>
      <c r="HD132" s="2300"/>
      <c r="HE132" s="2300"/>
      <c r="HF132" s="2300"/>
    </row>
    <row r="133" spans="1:214" x14ac:dyDescent="0.25">
      <c r="A133" s="423">
        <f t="shared" si="74"/>
        <v>132</v>
      </c>
      <c r="B133" s="77">
        <f>B.Diario!B133</f>
        <v>0</v>
      </c>
      <c r="C133" s="66"/>
      <c r="D133" s="66"/>
      <c r="E133" s="438">
        <v>1496.1</v>
      </c>
      <c r="F133" s="438">
        <v>7200.8</v>
      </c>
      <c r="G133" s="438">
        <v>15355.6</v>
      </c>
      <c r="H133" s="438">
        <v>23466.7</v>
      </c>
      <c r="I133" s="438">
        <v>31052.7</v>
      </c>
      <c r="J133" s="438">
        <v>40704.6</v>
      </c>
      <c r="K133" s="438">
        <v>49910.6</v>
      </c>
      <c r="L133" s="443">
        <v>59659.8</v>
      </c>
      <c r="M133" s="436">
        <v>69569.7</v>
      </c>
      <c r="N133" s="466">
        <v>79878.8</v>
      </c>
      <c r="O133" s="479">
        <v>90327.6</v>
      </c>
      <c r="P133" s="512">
        <v>99822.7</v>
      </c>
      <c r="Q133" s="436">
        <v>110262.8</v>
      </c>
      <c r="R133" s="544">
        <v>121266.6</v>
      </c>
      <c r="S133" s="586">
        <v>130359.2</v>
      </c>
      <c r="T133" s="593">
        <v>130359.2</v>
      </c>
      <c r="U133" s="598">
        <v>130359.2</v>
      </c>
      <c r="V133" s="593">
        <v>132791.5</v>
      </c>
      <c r="W133" s="626">
        <v>137547.70000000001</v>
      </c>
      <c r="X133" s="632">
        <v>140610.20000000001</v>
      </c>
      <c r="Y133" s="638">
        <v>150052.5</v>
      </c>
      <c r="Z133" s="674">
        <v>161243.9</v>
      </c>
      <c r="AA133" s="650">
        <v>169980.79999999999</v>
      </c>
      <c r="AB133" s="702">
        <v>181688.2</v>
      </c>
      <c r="AC133" s="715">
        <v>192372.4</v>
      </c>
      <c r="AD133" s="737">
        <v>204702.3</v>
      </c>
      <c r="AE133" s="744">
        <v>216278.9</v>
      </c>
      <c r="AF133" s="751">
        <v>227969.1</v>
      </c>
      <c r="AG133" s="299">
        <v>239866.2</v>
      </c>
      <c r="AH133" s="781">
        <v>239866.2</v>
      </c>
      <c r="AI133" s="794">
        <v>239866.2</v>
      </c>
      <c r="AJ133" s="299">
        <v>240977.4</v>
      </c>
      <c r="AK133" s="834">
        <v>240977.4</v>
      </c>
      <c r="AL133" s="834">
        <v>240977.4</v>
      </c>
      <c r="AM133" s="793">
        <v>242088.6</v>
      </c>
      <c r="AN133" s="299">
        <v>246145.4</v>
      </c>
      <c r="AO133" s="877">
        <v>252844.1</v>
      </c>
      <c r="AP133" s="877">
        <v>261713.4</v>
      </c>
      <c r="AQ133" s="299">
        <v>272223.7</v>
      </c>
      <c r="AR133" s="884">
        <v>283223.59999999998</v>
      </c>
      <c r="AS133" s="898">
        <v>283223.59999999998</v>
      </c>
      <c r="AT133" s="911">
        <v>286137.3</v>
      </c>
      <c r="AU133" s="942">
        <v>294888.59999999998</v>
      </c>
      <c r="AV133" s="956">
        <v>305337</v>
      </c>
      <c r="AW133" s="436">
        <v>316800.5</v>
      </c>
      <c r="AX133" s="1012">
        <v>327738.90000000002</v>
      </c>
      <c r="AY133" s="1019">
        <v>338126.4</v>
      </c>
      <c r="AZ133" s="1040">
        <v>348207.5</v>
      </c>
      <c r="BA133" s="1054">
        <v>348207.5</v>
      </c>
      <c r="BB133" s="1102">
        <v>349931.1</v>
      </c>
      <c r="BC133" s="1108">
        <v>349931.1</v>
      </c>
      <c r="BD133" s="1114">
        <v>349931.1</v>
      </c>
      <c r="BE133" s="1149">
        <v>349931.1</v>
      </c>
      <c r="BF133" s="1156">
        <v>349931.1</v>
      </c>
      <c r="BG133" s="78">
        <v>349931.1</v>
      </c>
      <c r="BH133" s="1171">
        <v>353089.3</v>
      </c>
      <c r="BI133" s="1202">
        <v>357808.1</v>
      </c>
      <c r="BJ133" s="1202">
        <v>360744.3</v>
      </c>
      <c r="BK133" s="1202">
        <v>362606.9</v>
      </c>
      <c r="BL133" s="1202">
        <v>367370.7</v>
      </c>
      <c r="BM133" s="1202">
        <v>373043.20000000001</v>
      </c>
      <c r="BN133" s="1202">
        <v>381054.5</v>
      </c>
      <c r="BO133" s="1202">
        <v>390628.4</v>
      </c>
      <c r="BP133" s="1243">
        <v>400062.5</v>
      </c>
      <c r="BQ133" s="1243">
        <v>409969.4</v>
      </c>
      <c r="BR133" s="1243">
        <v>419945.9</v>
      </c>
      <c r="BS133" s="1243">
        <v>430963.1</v>
      </c>
      <c r="BT133" s="1243">
        <v>441718</v>
      </c>
      <c r="BU133" s="1243">
        <v>452481.7</v>
      </c>
      <c r="BV133" s="1243">
        <v>463775.8</v>
      </c>
      <c r="BW133" s="1298">
        <v>475099.4</v>
      </c>
      <c r="BX133" s="78">
        <v>485793.4</v>
      </c>
      <c r="BY133" s="78">
        <v>497134.8</v>
      </c>
      <c r="BZ133" s="78">
        <v>507837.8</v>
      </c>
      <c r="CA133" s="78">
        <v>519432.9</v>
      </c>
      <c r="CB133" s="78">
        <v>530398</v>
      </c>
      <c r="CC133" s="1308">
        <v>541905.6</v>
      </c>
      <c r="CD133" s="1378">
        <v>554196.9</v>
      </c>
      <c r="CE133" s="1391">
        <v>563757.9</v>
      </c>
      <c r="CF133" s="1405">
        <v>575561.80000000005</v>
      </c>
      <c r="CG133" s="1419">
        <v>586805.80000000005</v>
      </c>
      <c r="CH133" s="1433">
        <v>597542.5</v>
      </c>
      <c r="CI133" s="1447">
        <v>607360.30000000005</v>
      </c>
      <c r="CJ133" s="1461">
        <v>618525.4</v>
      </c>
      <c r="CK133" s="1486">
        <v>629612.6</v>
      </c>
      <c r="CL133" s="1486">
        <v>640559.6</v>
      </c>
      <c r="CM133" s="1486">
        <v>651028.9</v>
      </c>
      <c r="CN133" s="1501">
        <v>660033.69999999995</v>
      </c>
      <c r="CO133" s="1508">
        <v>671540.4</v>
      </c>
      <c r="CP133" s="1515">
        <v>683033.59999999998</v>
      </c>
      <c r="CQ133" s="1529">
        <v>693612.8</v>
      </c>
      <c r="CR133" s="1565">
        <v>704795.7</v>
      </c>
      <c r="CS133" s="1580">
        <v>715208.5</v>
      </c>
      <c r="CT133" s="1580">
        <v>727257.4</v>
      </c>
      <c r="CU133" s="1580">
        <v>738422.7</v>
      </c>
      <c r="CV133" s="1615">
        <v>749964.6</v>
      </c>
      <c r="CW133" s="1608">
        <v>760307.9</v>
      </c>
      <c r="CX133" s="1608">
        <v>771919.5</v>
      </c>
      <c r="CY133" s="1629">
        <v>781851.1</v>
      </c>
      <c r="CZ133" s="1629">
        <v>789572.7</v>
      </c>
      <c r="DA133" s="1629">
        <v>800588.3</v>
      </c>
      <c r="DB133" s="1629">
        <v>811867.3</v>
      </c>
      <c r="DC133" s="1629">
        <v>820919.3</v>
      </c>
      <c r="DD133" s="1629">
        <v>832600.2</v>
      </c>
      <c r="DE133" s="1658">
        <v>845190.6</v>
      </c>
      <c r="DF133" s="1687">
        <v>857379.2</v>
      </c>
      <c r="DG133" s="1687">
        <v>868119.8</v>
      </c>
      <c r="DH133" s="1687">
        <v>879223</v>
      </c>
      <c r="DI133" s="1694">
        <v>891271.1</v>
      </c>
      <c r="DJ133" s="1694">
        <v>902847</v>
      </c>
      <c r="DK133" s="1694">
        <v>914654.4</v>
      </c>
      <c r="DL133" s="1694">
        <v>926939.1</v>
      </c>
      <c r="DM133" s="299">
        <v>938611.19999999995</v>
      </c>
      <c r="DN133" s="299">
        <v>950274.5</v>
      </c>
      <c r="DO133" s="299">
        <v>961797.9</v>
      </c>
      <c r="DP133" s="299">
        <v>973987.2</v>
      </c>
      <c r="DQ133" s="1795">
        <v>985721.3</v>
      </c>
      <c r="DR133" s="1795">
        <v>997945.2</v>
      </c>
      <c r="DS133" s="1795">
        <v>1008612.7</v>
      </c>
      <c r="DT133" s="1795">
        <v>1019419.5</v>
      </c>
      <c r="DU133" s="1795">
        <v>1028996.8</v>
      </c>
      <c r="DV133" s="1795">
        <v>1039944.3</v>
      </c>
      <c r="DW133" s="1802">
        <v>1050970.2</v>
      </c>
      <c r="DX133" s="1802">
        <v>1063912.3</v>
      </c>
      <c r="DY133" s="1802">
        <v>1075734.1000000001</v>
      </c>
      <c r="DZ133" s="1802">
        <v>1087529.3</v>
      </c>
      <c r="EA133" s="78">
        <v>1099745</v>
      </c>
      <c r="EB133" s="78">
        <v>1110263.1000000001</v>
      </c>
      <c r="EC133" s="78">
        <v>1123134.8999999999</v>
      </c>
      <c r="ED133" s="78">
        <v>1134966.1000000001</v>
      </c>
      <c r="EE133" s="78">
        <v>1146911.1000000001</v>
      </c>
      <c r="EF133" s="78">
        <v>1159071.2</v>
      </c>
      <c r="EG133" s="1823">
        <v>1159071.2</v>
      </c>
      <c r="EH133" s="1891">
        <v>1162877.2</v>
      </c>
      <c r="EI133" s="1891">
        <v>1175504.1000000001</v>
      </c>
      <c r="EJ133" s="1891">
        <v>1188035.1000000001</v>
      </c>
      <c r="EK133" s="1898">
        <v>1200439.8</v>
      </c>
      <c r="EL133" s="1898">
        <v>1211574.2</v>
      </c>
      <c r="EM133" s="1898">
        <v>1223676.3999999999</v>
      </c>
      <c r="EN133" s="1898">
        <v>1235542.3</v>
      </c>
      <c r="EO133" s="1938">
        <v>1246585.8999999999</v>
      </c>
      <c r="EP133" s="1945">
        <v>1246585.8999999999</v>
      </c>
      <c r="EQ133" s="1945">
        <v>1246585.8999999999</v>
      </c>
      <c r="ER133" s="78">
        <v>1248335.8</v>
      </c>
      <c r="ES133" s="78">
        <v>1259633.3999999999</v>
      </c>
      <c r="ET133" s="78">
        <v>1266008.7</v>
      </c>
      <c r="EU133" s="78">
        <v>1266008.7</v>
      </c>
      <c r="EV133" s="1968">
        <v>1266008.7</v>
      </c>
      <c r="EW133" s="1968">
        <v>1266008.7</v>
      </c>
      <c r="EX133" s="1968">
        <v>1267443.7</v>
      </c>
      <c r="EY133" s="1975">
        <v>1274099.5</v>
      </c>
      <c r="EZ133" s="1975">
        <v>1285877.8</v>
      </c>
      <c r="FA133" s="1975">
        <v>1295906.3</v>
      </c>
      <c r="FB133" s="1975">
        <v>1306529.8</v>
      </c>
      <c r="FC133" s="2017">
        <v>1317522.3999999999</v>
      </c>
      <c r="FD133" s="2017">
        <v>1328180.6000000001</v>
      </c>
      <c r="FE133" s="2017">
        <v>1339798.3999999999</v>
      </c>
      <c r="FF133" s="2025">
        <v>1351839.3</v>
      </c>
      <c r="FG133" s="2025">
        <v>1363635.9</v>
      </c>
      <c r="FH133" s="2025">
        <v>1374286.7</v>
      </c>
      <c r="FI133" s="2025">
        <v>1383633.2</v>
      </c>
      <c r="FJ133" s="2059">
        <v>1392502.5</v>
      </c>
      <c r="FK133" s="2059">
        <v>1396404.8</v>
      </c>
      <c r="FL133" s="2059">
        <v>1407168.7</v>
      </c>
      <c r="FM133" s="2059">
        <v>1417163</v>
      </c>
      <c r="FN133" s="2066">
        <v>1426422.8</v>
      </c>
      <c r="FO133" s="2066">
        <v>1435638.2</v>
      </c>
      <c r="FP133" s="2066">
        <v>1444827.2</v>
      </c>
      <c r="FQ133" s="2090">
        <v>1456316.7</v>
      </c>
      <c r="FR133" s="2090">
        <v>1467867.7</v>
      </c>
      <c r="FS133" s="2090">
        <v>1479249.4</v>
      </c>
      <c r="FT133" s="2097">
        <v>1489011</v>
      </c>
      <c r="FU133" s="2097">
        <v>1500152.2</v>
      </c>
      <c r="FV133" s="2097">
        <v>1510749.8</v>
      </c>
      <c r="FW133" s="2097">
        <v>1521689</v>
      </c>
      <c r="FX133" s="2146">
        <v>1532313.4</v>
      </c>
      <c r="FY133" s="2146">
        <v>1540461.3</v>
      </c>
      <c r="FZ133" s="2146">
        <v>1549394.8</v>
      </c>
      <c r="GA133" s="2153">
        <v>1560848.2</v>
      </c>
      <c r="GB133" s="2153">
        <v>1569707.6</v>
      </c>
      <c r="GC133" s="2153">
        <v>1580208.9</v>
      </c>
      <c r="GD133" s="2153">
        <v>1590287.7</v>
      </c>
      <c r="GE133" s="2189">
        <v>1601177.6000000001</v>
      </c>
      <c r="GF133" s="2189">
        <v>1611101.4</v>
      </c>
      <c r="GG133" s="2189">
        <v>1621454.3</v>
      </c>
      <c r="GH133" s="2196">
        <v>1631807.3</v>
      </c>
      <c r="GI133" s="2196">
        <v>1639728</v>
      </c>
      <c r="GJ133" s="2196">
        <v>1642895.4</v>
      </c>
      <c r="GK133" s="2196">
        <v>1652687.9</v>
      </c>
      <c r="GL133" s="2232">
        <v>1664720.4</v>
      </c>
      <c r="GM133" s="2232">
        <v>1675458.1</v>
      </c>
      <c r="GN133" s="2232">
        <v>1686012.7</v>
      </c>
      <c r="GO133" s="2239">
        <v>1695403.3</v>
      </c>
      <c r="GP133" s="2239">
        <v>1704951.5</v>
      </c>
      <c r="GQ133" s="2239">
        <v>1704951.5</v>
      </c>
      <c r="GR133" s="2239">
        <v>1716161.3</v>
      </c>
      <c r="GS133" s="2258">
        <v>1727047.1</v>
      </c>
      <c r="GT133" s="2258">
        <v>1733912.3</v>
      </c>
      <c r="GU133" s="2258">
        <v>1743857.3</v>
      </c>
      <c r="GV133" s="2258">
        <v>1743857.3</v>
      </c>
      <c r="GW133" s="2258">
        <v>1748205.8</v>
      </c>
      <c r="GX133" s="2258">
        <v>1758710.2</v>
      </c>
      <c r="GY133" s="299">
        <v>1769936.3</v>
      </c>
      <c r="GZ133" s="2278">
        <v>1780300.1</v>
      </c>
      <c r="HA133" s="2278">
        <v>1787475.3</v>
      </c>
      <c r="HB133" s="2278">
        <v>1792984.8</v>
      </c>
      <c r="HC133" s="2302">
        <v>1792984.8</v>
      </c>
      <c r="HD133" s="2302">
        <v>1792984.8</v>
      </c>
      <c r="HE133" s="2302">
        <v>1792984.8</v>
      </c>
      <c r="HF133" s="2302">
        <v>1792984.8</v>
      </c>
    </row>
    <row r="134" spans="1:214" x14ac:dyDescent="0.25">
      <c r="A134" s="423">
        <f t="shared" si="74"/>
        <v>133</v>
      </c>
      <c r="B134" s="77">
        <f>B.Diario!B134</f>
        <v>0</v>
      </c>
      <c r="C134" s="66"/>
      <c r="D134" s="66"/>
      <c r="E134" s="438">
        <v>18.670000000000002</v>
      </c>
      <c r="F134" s="438">
        <v>17.95</v>
      </c>
      <c r="G134" s="438">
        <v>18.89</v>
      </c>
      <c r="H134" s="438">
        <v>20.03</v>
      </c>
      <c r="I134" s="438">
        <v>20.82</v>
      </c>
      <c r="J134" s="438">
        <v>22.06</v>
      </c>
      <c r="K134" s="438">
        <v>22.89</v>
      </c>
      <c r="L134" s="443">
        <v>23.59</v>
      </c>
      <c r="M134" s="85">
        <v>24.58</v>
      </c>
      <c r="N134" s="466">
        <v>25.53</v>
      </c>
      <c r="O134" s="479">
        <v>26.36</v>
      </c>
      <c r="P134" s="512">
        <v>27.02</v>
      </c>
      <c r="Q134" s="85">
        <v>27.58</v>
      </c>
      <c r="R134" s="544">
        <v>27.83</v>
      </c>
      <c r="S134" s="586">
        <v>27.92</v>
      </c>
      <c r="T134" s="276">
        <v>27.92</v>
      </c>
      <c r="U134" s="598">
        <v>27.92</v>
      </c>
      <c r="V134" s="276">
        <v>27.81</v>
      </c>
      <c r="W134" s="626">
        <v>27.81</v>
      </c>
      <c r="X134" s="632">
        <v>27.78</v>
      </c>
      <c r="Y134" s="638">
        <v>27.87</v>
      </c>
      <c r="Z134" s="674">
        <v>28.06</v>
      </c>
      <c r="AA134" s="650">
        <v>28.25</v>
      </c>
      <c r="AB134" s="702">
        <v>28.49</v>
      </c>
      <c r="AC134" s="715">
        <v>28.82</v>
      </c>
      <c r="AD134" s="737">
        <v>29.08</v>
      </c>
      <c r="AE134" s="744">
        <v>29.26</v>
      </c>
      <c r="AF134" s="751">
        <v>29.49</v>
      </c>
      <c r="AG134" s="299">
        <v>29.58</v>
      </c>
      <c r="AH134" s="781">
        <v>29.58</v>
      </c>
      <c r="AI134" s="794">
        <v>29.58</v>
      </c>
      <c r="AJ134" s="299">
        <v>29.35</v>
      </c>
      <c r="AK134" s="834">
        <v>29.35</v>
      </c>
      <c r="AL134" s="834">
        <v>29.35</v>
      </c>
      <c r="AM134" s="793">
        <v>29.13</v>
      </c>
      <c r="AN134" s="299">
        <v>28.54</v>
      </c>
      <c r="AO134" s="877">
        <v>28.05</v>
      </c>
      <c r="AP134" s="877">
        <v>27.82</v>
      </c>
      <c r="AQ134" s="299">
        <v>27.68</v>
      </c>
      <c r="AR134" s="884">
        <v>27.61</v>
      </c>
      <c r="AS134" s="898">
        <v>27.61</v>
      </c>
      <c r="AT134" s="911">
        <v>27.54</v>
      </c>
      <c r="AU134" s="942">
        <v>27.54</v>
      </c>
      <c r="AV134" s="956">
        <v>27.69</v>
      </c>
      <c r="AW134" s="85">
        <v>27.85</v>
      </c>
      <c r="AX134" s="1012">
        <v>27.93</v>
      </c>
      <c r="AY134" s="1019">
        <v>28.01</v>
      </c>
      <c r="AZ134" s="1040">
        <v>28.13</v>
      </c>
      <c r="BA134" s="1054">
        <v>28.13</v>
      </c>
      <c r="BB134" s="1102">
        <v>28.12</v>
      </c>
      <c r="BC134" s="1108">
        <v>28.12</v>
      </c>
      <c r="BD134" s="1114">
        <v>28.12</v>
      </c>
      <c r="BE134" s="1149">
        <v>28.12</v>
      </c>
      <c r="BF134" s="1156">
        <v>28.12</v>
      </c>
      <c r="BG134" s="83">
        <v>28.12</v>
      </c>
      <c r="BH134" s="1171">
        <v>28.19</v>
      </c>
      <c r="BI134" s="1202">
        <v>27.79</v>
      </c>
      <c r="BJ134" s="1202">
        <v>27.47</v>
      </c>
      <c r="BK134" s="1202">
        <v>27.14</v>
      </c>
      <c r="BL134" s="1202">
        <v>26.94</v>
      </c>
      <c r="BM134" s="1202">
        <v>26.81</v>
      </c>
      <c r="BN134" s="1202">
        <v>26.75</v>
      </c>
      <c r="BO134" s="1202">
        <v>26.72</v>
      </c>
      <c r="BP134" s="1243">
        <v>26.76</v>
      </c>
      <c r="BQ134" s="1243">
        <v>26.87</v>
      </c>
      <c r="BR134" s="1243">
        <v>27</v>
      </c>
      <c r="BS134" s="1243">
        <v>27.09</v>
      </c>
      <c r="BT134" s="1243">
        <v>27.07</v>
      </c>
      <c r="BU134" s="1243">
        <v>27.12</v>
      </c>
      <c r="BV134" s="1243">
        <v>27.21</v>
      </c>
      <c r="BW134" s="1298">
        <v>27.32</v>
      </c>
      <c r="BX134" s="83">
        <v>27.44</v>
      </c>
      <c r="BY134" s="83">
        <v>27.57</v>
      </c>
      <c r="BZ134" s="83">
        <v>27.69</v>
      </c>
      <c r="CA134" s="83">
        <v>27.77</v>
      </c>
      <c r="CB134" s="83">
        <v>27.9</v>
      </c>
      <c r="CC134" s="1308">
        <v>28.03</v>
      </c>
      <c r="CD134" s="1378">
        <v>28.17</v>
      </c>
      <c r="CE134" s="1391">
        <v>28.3</v>
      </c>
      <c r="CF134" s="1405">
        <v>28.43</v>
      </c>
      <c r="CG134" s="1419">
        <v>28.57</v>
      </c>
      <c r="CH134" s="1433">
        <v>28.7</v>
      </c>
      <c r="CI134" s="1447">
        <v>28.81</v>
      </c>
      <c r="CJ134" s="1461">
        <v>28.93</v>
      </c>
      <c r="CK134" s="1486">
        <v>29.06</v>
      </c>
      <c r="CL134" s="1486">
        <v>29.15</v>
      </c>
      <c r="CM134" s="1486">
        <v>29.26</v>
      </c>
      <c r="CN134" s="1501">
        <v>29.34</v>
      </c>
      <c r="CO134" s="1508">
        <v>29.39</v>
      </c>
      <c r="CP134" s="1515">
        <v>29.45</v>
      </c>
      <c r="CQ134" s="1529">
        <v>29.51</v>
      </c>
      <c r="CR134" s="1565">
        <v>29.59</v>
      </c>
      <c r="CS134" s="1580">
        <v>29.66</v>
      </c>
      <c r="CT134" s="1580">
        <v>29.73</v>
      </c>
      <c r="CU134" s="1580">
        <v>29.79</v>
      </c>
      <c r="CV134" s="1615">
        <v>29.85</v>
      </c>
      <c r="CW134" s="1608">
        <v>29.93</v>
      </c>
      <c r="CX134" s="1608">
        <v>30</v>
      </c>
      <c r="CY134" s="1629">
        <v>30.06</v>
      </c>
      <c r="CZ134" s="1629">
        <v>30.11</v>
      </c>
      <c r="DA134" s="1629">
        <v>30.17</v>
      </c>
      <c r="DB134" s="1629">
        <v>30.23</v>
      </c>
      <c r="DC134" s="1629">
        <v>30.3</v>
      </c>
      <c r="DD134" s="1629">
        <v>30.38</v>
      </c>
      <c r="DE134" s="1658">
        <v>30.44</v>
      </c>
      <c r="DF134" s="1687">
        <v>30.44</v>
      </c>
      <c r="DG134" s="1687">
        <v>30.48</v>
      </c>
      <c r="DH134" s="1687">
        <v>30.51</v>
      </c>
      <c r="DI134" s="1694">
        <v>30.54</v>
      </c>
      <c r="DJ134" s="1694">
        <v>30.58</v>
      </c>
      <c r="DK134" s="1694">
        <v>30.63</v>
      </c>
      <c r="DL134" s="1694">
        <v>30.68</v>
      </c>
      <c r="DM134" s="299">
        <v>30.74</v>
      </c>
      <c r="DN134" s="299">
        <v>30.77</v>
      </c>
      <c r="DO134" s="299">
        <v>30.8</v>
      </c>
      <c r="DP134" s="299">
        <v>30.85</v>
      </c>
      <c r="DQ134" s="1795">
        <v>30.89</v>
      </c>
      <c r="DR134" s="1795">
        <v>30.93</v>
      </c>
      <c r="DS134" s="1795">
        <v>30.98</v>
      </c>
      <c r="DT134" s="1795">
        <v>31.01</v>
      </c>
      <c r="DU134" s="1795">
        <v>31.02</v>
      </c>
      <c r="DV134" s="1795">
        <v>31.06</v>
      </c>
      <c r="DW134" s="1802">
        <v>31.1</v>
      </c>
      <c r="DX134" s="1802">
        <v>31.13</v>
      </c>
      <c r="DY134" s="1802">
        <v>31.17</v>
      </c>
      <c r="DZ134" s="1802">
        <v>31.22</v>
      </c>
      <c r="EA134" s="83">
        <v>31.26</v>
      </c>
      <c r="EB134" s="83">
        <v>31.31</v>
      </c>
      <c r="EC134" s="83">
        <v>31.36</v>
      </c>
      <c r="ED134" s="83">
        <v>31.4</v>
      </c>
      <c r="EE134" s="83">
        <v>31.44</v>
      </c>
      <c r="EF134" s="83">
        <v>31.46</v>
      </c>
      <c r="EG134" s="1823">
        <v>31.46</v>
      </c>
      <c r="EH134" s="1891">
        <v>31.48</v>
      </c>
      <c r="EI134" s="1891">
        <v>31.52</v>
      </c>
      <c r="EJ134" s="1891">
        <v>31.54</v>
      </c>
      <c r="EK134" s="1898">
        <v>31.56</v>
      </c>
      <c r="EL134" s="1898">
        <v>31.59</v>
      </c>
      <c r="EM134" s="1898">
        <v>31.63</v>
      </c>
      <c r="EN134" s="1898">
        <v>31.67</v>
      </c>
      <c r="EO134" s="1938">
        <v>31.67</v>
      </c>
      <c r="EP134" s="1945">
        <v>31.67</v>
      </c>
      <c r="EQ134" s="1945">
        <v>31.67</v>
      </c>
      <c r="ER134" s="83">
        <v>31.63</v>
      </c>
      <c r="ES134" s="83">
        <v>31.59</v>
      </c>
      <c r="ET134" s="83">
        <v>31.54</v>
      </c>
      <c r="EU134" s="83">
        <v>31.54</v>
      </c>
      <c r="EV134" s="1968">
        <v>31.54</v>
      </c>
      <c r="EW134" s="1968">
        <v>31.54</v>
      </c>
      <c r="EX134" s="1968">
        <v>31.48</v>
      </c>
      <c r="EY134" s="1975">
        <v>31.43</v>
      </c>
      <c r="EZ134" s="1975">
        <v>31.37</v>
      </c>
      <c r="FA134" s="1975">
        <v>31.35</v>
      </c>
      <c r="FB134" s="1975">
        <v>31.35</v>
      </c>
      <c r="FC134" s="2017">
        <v>31.36</v>
      </c>
      <c r="FD134" s="2017">
        <v>31.39</v>
      </c>
      <c r="FE134" s="2017">
        <v>31.41</v>
      </c>
      <c r="FF134" s="2025">
        <v>31.46</v>
      </c>
      <c r="FG134" s="2025">
        <v>31.51</v>
      </c>
      <c r="FH134" s="2025">
        <v>31.55</v>
      </c>
      <c r="FI134" s="2025">
        <v>31.56</v>
      </c>
      <c r="FJ134" s="2059">
        <v>31.54</v>
      </c>
      <c r="FK134" s="2059">
        <v>31.62</v>
      </c>
      <c r="FL134" s="2059">
        <v>31.69</v>
      </c>
      <c r="FM134" s="2059">
        <v>31.73</v>
      </c>
      <c r="FN134" s="2066">
        <v>31.78</v>
      </c>
      <c r="FO134" s="2066">
        <v>31.84</v>
      </c>
      <c r="FP134" s="2066">
        <v>31.9</v>
      </c>
      <c r="FQ134" s="2090">
        <v>31.94</v>
      </c>
      <c r="FR134" s="2090">
        <v>31.96</v>
      </c>
      <c r="FS134" s="2090">
        <v>31.99</v>
      </c>
      <c r="FT134" s="2097">
        <v>32.04</v>
      </c>
      <c r="FU134" s="2097">
        <v>32.090000000000003</v>
      </c>
      <c r="FV134" s="2097">
        <v>32.14</v>
      </c>
      <c r="FW134" s="2097">
        <v>32.17</v>
      </c>
      <c r="FX134" s="2146">
        <v>32.17</v>
      </c>
      <c r="FY134" s="2146">
        <v>32.17</v>
      </c>
      <c r="FZ134" s="2146">
        <v>32.18</v>
      </c>
      <c r="GA134" s="2153">
        <v>32.19</v>
      </c>
      <c r="GB134" s="2153">
        <v>32.18</v>
      </c>
      <c r="GC134" s="2153">
        <v>32.159999999999997</v>
      </c>
      <c r="GD134" s="2153">
        <v>32.119999999999997</v>
      </c>
      <c r="GE134" s="2189">
        <v>32.08</v>
      </c>
      <c r="GF134" s="2189">
        <v>32.049999999999997</v>
      </c>
      <c r="GG134" s="2189">
        <v>32.049999999999997</v>
      </c>
      <c r="GH134" s="2196">
        <v>32.08</v>
      </c>
      <c r="GI134" s="2196">
        <v>32.049999999999997</v>
      </c>
      <c r="GJ134" s="2196">
        <v>32.07</v>
      </c>
      <c r="GK134" s="2196">
        <v>32.07</v>
      </c>
      <c r="GL134" s="2232">
        <v>32.04</v>
      </c>
      <c r="GM134" s="2232">
        <v>32.01</v>
      </c>
      <c r="GN134" s="2232">
        <v>32</v>
      </c>
      <c r="GO134" s="2239">
        <v>31.97</v>
      </c>
      <c r="GP134" s="2239">
        <v>31.96</v>
      </c>
      <c r="GQ134" s="2239">
        <v>31.96</v>
      </c>
      <c r="GR134" s="2239">
        <v>31.94</v>
      </c>
      <c r="GS134" s="2258">
        <v>31.9</v>
      </c>
      <c r="GT134" s="2258">
        <v>31.83</v>
      </c>
      <c r="GU134" s="2258">
        <v>31.81</v>
      </c>
      <c r="GV134" s="2258">
        <v>31.81</v>
      </c>
      <c r="GW134" s="2258">
        <v>31.8</v>
      </c>
      <c r="GX134" s="2258">
        <v>31.78</v>
      </c>
      <c r="GY134" s="299">
        <v>31.76</v>
      </c>
      <c r="GZ134" s="2278">
        <v>31.72</v>
      </c>
      <c r="HA134" s="2278">
        <v>31.66</v>
      </c>
      <c r="HB134" s="2278">
        <v>31.62</v>
      </c>
      <c r="HC134" s="2302">
        <v>31.62</v>
      </c>
      <c r="HD134" s="2302">
        <v>31.62</v>
      </c>
      <c r="HE134" s="2302">
        <v>31.62</v>
      </c>
      <c r="HF134" s="2302">
        <v>31.62</v>
      </c>
    </row>
    <row r="135" spans="1:214" x14ac:dyDescent="0.25">
      <c r="A135" s="423">
        <f t="shared" si="74"/>
        <v>134</v>
      </c>
      <c r="B135" s="77">
        <f>B.Diario!B135</f>
        <v>0</v>
      </c>
      <c r="C135" s="66"/>
      <c r="D135" s="66"/>
      <c r="E135" s="438">
        <v>282.07</v>
      </c>
      <c r="F135" s="438">
        <v>1937.71</v>
      </c>
      <c r="G135" s="438">
        <v>4359.8500000000004</v>
      </c>
      <c r="H135" s="438">
        <v>6751.33</v>
      </c>
      <c r="I135" s="438">
        <v>9096.81</v>
      </c>
      <c r="J135" s="438">
        <v>12086.16</v>
      </c>
      <c r="K135" s="438">
        <v>15274.8</v>
      </c>
      <c r="L135" s="443">
        <v>18300.939999999999</v>
      </c>
      <c r="M135" s="436">
        <v>21704.2</v>
      </c>
      <c r="N135" s="466">
        <v>24892.84</v>
      </c>
      <c r="O135" s="479">
        <v>28081.48</v>
      </c>
      <c r="P135" s="512">
        <v>31346.76</v>
      </c>
      <c r="Q135" s="436">
        <v>35010.61</v>
      </c>
      <c r="R135" s="544">
        <v>38689.81</v>
      </c>
      <c r="S135" s="586">
        <v>42022.51</v>
      </c>
      <c r="T135" s="593">
        <v>42022.51</v>
      </c>
      <c r="U135" s="598">
        <v>42022.51</v>
      </c>
      <c r="V135" s="593">
        <v>43172.21</v>
      </c>
      <c r="W135" s="626">
        <v>45042.39</v>
      </c>
      <c r="X135" s="632">
        <v>45946.83</v>
      </c>
      <c r="Y135" s="638">
        <v>49380.75</v>
      </c>
      <c r="Z135" s="674">
        <v>52814.67</v>
      </c>
      <c r="AA135" s="650">
        <v>55926.59</v>
      </c>
      <c r="AB135" s="702">
        <v>59559.67</v>
      </c>
      <c r="AC135" s="715">
        <v>63468.65</v>
      </c>
      <c r="AD135" s="737">
        <v>68021.48</v>
      </c>
      <c r="AE135" s="744">
        <v>72114.429999999993</v>
      </c>
      <c r="AF135" s="751">
        <v>76253.350000000006</v>
      </c>
      <c r="AG135" s="299">
        <v>80867.5</v>
      </c>
      <c r="AH135" s="781">
        <v>80867.5</v>
      </c>
      <c r="AI135" s="794">
        <v>80867.5</v>
      </c>
      <c r="AJ135" s="299">
        <v>81112.77</v>
      </c>
      <c r="AK135" s="834">
        <v>81112.77</v>
      </c>
      <c r="AL135" s="834">
        <v>81112.77</v>
      </c>
      <c r="AM135" s="793">
        <v>81526.679999999993</v>
      </c>
      <c r="AN135" s="299">
        <v>83519.58</v>
      </c>
      <c r="AO135" s="877">
        <v>85681.11</v>
      </c>
      <c r="AP135" s="877">
        <v>90451.76</v>
      </c>
      <c r="AQ135" s="299">
        <v>93594.41</v>
      </c>
      <c r="AR135" s="884">
        <v>97396.24</v>
      </c>
      <c r="AS135" s="898">
        <v>97396.24</v>
      </c>
      <c r="AT135" s="911">
        <v>98193.4</v>
      </c>
      <c r="AU135" s="942">
        <v>101412.7</v>
      </c>
      <c r="AV135" s="956">
        <v>105006.05</v>
      </c>
      <c r="AW135" s="436">
        <v>108869.21</v>
      </c>
      <c r="AX135" s="1012">
        <v>112962.31</v>
      </c>
      <c r="AY135" s="1019">
        <v>116825.47</v>
      </c>
      <c r="AZ135" s="1040">
        <v>120795.9</v>
      </c>
      <c r="BA135" s="1054">
        <v>120795.9</v>
      </c>
      <c r="BB135" s="1102">
        <v>121439.76</v>
      </c>
      <c r="BC135" s="1108">
        <v>121439.76</v>
      </c>
      <c r="BD135" s="1114">
        <v>121439.76</v>
      </c>
      <c r="BE135" s="1149">
        <v>121439.76</v>
      </c>
      <c r="BF135" s="1156">
        <v>121439.76</v>
      </c>
      <c r="BG135" s="78">
        <v>121439.76</v>
      </c>
      <c r="BH135" s="1171">
        <v>122405.55</v>
      </c>
      <c r="BI135" s="1202">
        <v>124156.23</v>
      </c>
      <c r="BJ135" s="1202">
        <v>125079.09</v>
      </c>
      <c r="BK135" s="1202">
        <v>125937.57</v>
      </c>
      <c r="BL135" s="1202">
        <v>127574.79</v>
      </c>
      <c r="BM135" s="1202">
        <v>129138.45</v>
      </c>
      <c r="BN135" s="1202">
        <v>131407.29</v>
      </c>
      <c r="BO135" s="1202">
        <v>134074.71</v>
      </c>
      <c r="BP135" s="1243">
        <v>136880.1</v>
      </c>
      <c r="BQ135" s="1243">
        <v>140268.01999999999</v>
      </c>
      <c r="BR135" s="1243">
        <v>143901.22</v>
      </c>
      <c r="BS135" s="1243">
        <v>147519.09</v>
      </c>
      <c r="BT135" s="1243">
        <v>151373.03</v>
      </c>
      <c r="BU135" s="1243">
        <v>155634.76</v>
      </c>
      <c r="BV135" s="1243">
        <v>159712.54</v>
      </c>
      <c r="BW135" s="1298">
        <v>164004.94</v>
      </c>
      <c r="BX135" s="78">
        <v>168297.34</v>
      </c>
      <c r="BY135" s="78">
        <v>172375.12</v>
      </c>
      <c r="BZ135" s="78">
        <v>176284.26</v>
      </c>
      <c r="CA135" s="78">
        <v>180423.34</v>
      </c>
      <c r="CB135" s="78">
        <v>184102.53</v>
      </c>
      <c r="CC135" s="1308">
        <v>188180.31</v>
      </c>
      <c r="CD135" s="1378">
        <v>192748.47</v>
      </c>
      <c r="CE135" s="1391">
        <v>196642.13</v>
      </c>
      <c r="CF135" s="1405">
        <v>201056.99</v>
      </c>
      <c r="CG135" s="1419">
        <v>205717.12</v>
      </c>
      <c r="CH135" s="1433">
        <v>209859.13</v>
      </c>
      <c r="CI135" s="1447">
        <v>214166.7</v>
      </c>
      <c r="CJ135" s="1461">
        <v>218075.7</v>
      </c>
      <c r="CK135" s="1486">
        <v>222490.57</v>
      </c>
      <c r="CL135" s="1486">
        <v>226690.83</v>
      </c>
      <c r="CM135" s="1486">
        <v>230599.83</v>
      </c>
      <c r="CN135" s="1501">
        <v>234524.16</v>
      </c>
      <c r="CO135" s="1508">
        <v>238954.36</v>
      </c>
      <c r="CP135" s="1515">
        <v>243936.42</v>
      </c>
      <c r="CQ135" s="1529">
        <v>247876.08</v>
      </c>
      <c r="CR135" s="1565">
        <v>252321.61</v>
      </c>
      <c r="CS135" s="1580">
        <v>256751.81</v>
      </c>
      <c r="CT135" s="1580">
        <v>261182.01</v>
      </c>
      <c r="CU135" s="1580">
        <v>265612.21000000002</v>
      </c>
      <c r="CV135" s="1615">
        <v>270578.94</v>
      </c>
      <c r="CW135" s="1608">
        <v>274748.53999999998</v>
      </c>
      <c r="CX135" s="1608">
        <v>279178.74</v>
      </c>
      <c r="CY135" s="1629">
        <v>283621.31</v>
      </c>
      <c r="CZ135" s="1629">
        <v>286445.07</v>
      </c>
      <c r="DA135" s="1629">
        <v>290982.67</v>
      </c>
      <c r="DB135" s="1629">
        <v>295183.06</v>
      </c>
      <c r="DC135" s="1629">
        <v>299132.03999999998</v>
      </c>
      <c r="DD135" s="1629">
        <v>303372.28000000003</v>
      </c>
      <c r="DE135" s="1658">
        <v>307885.40000000002</v>
      </c>
      <c r="DF135" s="1687">
        <v>312680.59000000003</v>
      </c>
      <c r="DG135" s="1687">
        <v>316773.63</v>
      </c>
      <c r="DH135" s="1687">
        <v>321286.75</v>
      </c>
      <c r="DI135" s="1694">
        <v>325799.87</v>
      </c>
      <c r="DJ135" s="1694">
        <v>330595.06</v>
      </c>
      <c r="DK135" s="1694">
        <v>335108.18</v>
      </c>
      <c r="DL135" s="1694">
        <v>339621.3</v>
      </c>
      <c r="DM135" s="299">
        <v>344416.49</v>
      </c>
      <c r="DN135" s="299">
        <v>349211.68</v>
      </c>
      <c r="DO135" s="299">
        <v>353724.8</v>
      </c>
      <c r="DP135" s="299">
        <v>358124.37</v>
      </c>
      <c r="DQ135" s="1795">
        <v>362508.57</v>
      </c>
      <c r="DR135" s="1795">
        <v>366923.43</v>
      </c>
      <c r="DS135" s="1795">
        <v>371338.29</v>
      </c>
      <c r="DT135" s="1795">
        <v>376044.41</v>
      </c>
      <c r="DU135" s="1795">
        <v>379340.23</v>
      </c>
      <c r="DV135" s="1795">
        <v>383080.6</v>
      </c>
      <c r="DW135" s="1802">
        <v>387250.18</v>
      </c>
      <c r="DX135" s="1802">
        <v>391389.1</v>
      </c>
      <c r="DY135" s="1802">
        <v>395757.96</v>
      </c>
      <c r="DZ135" s="1802">
        <v>400126.82</v>
      </c>
      <c r="EA135" s="78">
        <v>404311.73</v>
      </c>
      <c r="EB135" s="78">
        <v>408266.7</v>
      </c>
      <c r="EC135" s="78">
        <v>412666.23</v>
      </c>
      <c r="ED135" s="78">
        <v>417332.5</v>
      </c>
      <c r="EE135" s="78">
        <v>421747.36</v>
      </c>
      <c r="EF135" s="78">
        <v>424963.47</v>
      </c>
      <c r="EG135" s="1823">
        <v>424963.47</v>
      </c>
      <c r="EH135" s="1891">
        <v>426189.82</v>
      </c>
      <c r="EI135" s="1891">
        <v>430849.95</v>
      </c>
      <c r="EJ135" s="1891">
        <v>435510.08</v>
      </c>
      <c r="EK135" s="1898">
        <v>439924.94</v>
      </c>
      <c r="EL135" s="1898">
        <v>444416.44</v>
      </c>
      <c r="EM135" s="1898">
        <v>448785.3</v>
      </c>
      <c r="EN135" s="1898">
        <v>453154.16</v>
      </c>
      <c r="EO135" s="1938">
        <v>457523.03</v>
      </c>
      <c r="EP135" s="1945">
        <v>457523.03</v>
      </c>
      <c r="EQ135" s="1945">
        <v>457523.03</v>
      </c>
      <c r="ER135" s="78">
        <v>458212.85</v>
      </c>
      <c r="ES135" s="78">
        <v>462229.14</v>
      </c>
      <c r="ET135" s="78">
        <v>465846.88</v>
      </c>
      <c r="EU135" s="78">
        <v>465846.88</v>
      </c>
      <c r="EV135" s="1968">
        <v>465846.88</v>
      </c>
      <c r="EW135" s="1968">
        <v>465846.88</v>
      </c>
      <c r="EX135" s="1968">
        <v>466306.76</v>
      </c>
      <c r="EY135" s="1975">
        <v>469495.28</v>
      </c>
      <c r="EZ135" s="1975">
        <v>473404.26</v>
      </c>
      <c r="FA135" s="1975">
        <v>477313.24</v>
      </c>
      <c r="FB135" s="1975">
        <v>481452.16</v>
      </c>
      <c r="FC135" s="2017">
        <v>485563.5</v>
      </c>
      <c r="FD135" s="2017">
        <v>489316.14</v>
      </c>
      <c r="FE135" s="2017">
        <v>493277.26</v>
      </c>
      <c r="FF135" s="2025">
        <v>496962.53</v>
      </c>
      <c r="FG135" s="2025">
        <v>500764.33</v>
      </c>
      <c r="FH135" s="2025">
        <v>504434.28</v>
      </c>
      <c r="FI135" s="2025">
        <v>507895.75</v>
      </c>
      <c r="FJ135" s="2059">
        <v>511409.3</v>
      </c>
      <c r="FK135" s="2059">
        <v>512135.93</v>
      </c>
      <c r="FL135" s="2059">
        <v>515496.2</v>
      </c>
      <c r="FM135" s="2059">
        <v>518534.57</v>
      </c>
      <c r="FN135" s="2066">
        <v>521560.67</v>
      </c>
      <c r="FO135" s="2066">
        <v>524415.06999999995</v>
      </c>
      <c r="FP135" s="2066">
        <v>527707.93000000005</v>
      </c>
      <c r="FQ135" s="2090">
        <v>531571.06000000006</v>
      </c>
      <c r="FR135" s="2090">
        <v>535164.4</v>
      </c>
      <c r="FS135" s="2090">
        <v>538757.74</v>
      </c>
      <c r="FT135" s="2097">
        <v>541915.72</v>
      </c>
      <c r="FU135" s="2097">
        <v>545410.96</v>
      </c>
      <c r="FV135" s="2097">
        <v>548857.14</v>
      </c>
      <c r="FW135" s="2097">
        <v>552214.4</v>
      </c>
      <c r="FX135" s="2146">
        <v>555832.27</v>
      </c>
      <c r="FY135" s="2146">
        <v>559128.19999999995</v>
      </c>
      <c r="FZ135" s="2146">
        <v>562516.13</v>
      </c>
      <c r="GA135" s="2153">
        <v>566072.68999999994</v>
      </c>
      <c r="GB135" s="2153">
        <v>569322.64</v>
      </c>
      <c r="GC135" s="2153">
        <v>572710.56999999995</v>
      </c>
      <c r="GD135" s="2153">
        <v>575883.88</v>
      </c>
      <c r="GE135" s="2189">
        <v>579225.81999999995</v>
      </c>
      <c r="GF135" s="2189">
        <v>582567.75</v>
      </c>
      <c r="GG135" s="2189">
        <v>585848.37</v>
      </c>
      <c r="GH135" s="2196">
        <v>589190.31000000006</v>
      </c>
      <c r="GI135" s="2196">
        <v>592286.9</v>
      </c>
      <c r="GJ135" s="2196">
        <v>592884.77</v>
      </c>
      <c r="GK135" s="2196">
        <v>596671.28</v>
      </c>
      <c r="GL135" s="2232">
        <v>600292.22</v>
      </c>
      <c r="GM135" s="2232">
        <v>604078.73</v>
      </c>
      <c r="GN135" s="2232">
        <v>608064.53</v>
      </c>
      <c r="GO135" s="2239">
        <v>611437.1</v>
      </c>
      <c r="GP135" s="2239">
        <v>614962.98</v>
      </c>
      <c r="GQ135" s="2239">
        <v>614962.98</v>
      </c>
      <c r="GR135" s="2239">
        <v>618780.14</v>
      </c>
      <c r="GS135" s="2258">
        <v>622747.43999999994</v>
      </c>
      <c r="GT135" s="2258">
        <v>625690.68999999994</v>
      </c>
      <c r="GU135" s="2258">
        <v>628480.68999999994</v>
      </c>
      <c r="GV135" s="2258">
        <v>628480.68999999994</v>
      </c>
      <c r="GW135" s="2258">
        <v>630028.99</v>
      </c>
      <c r="GX135" s="2258">
        <v>633833.76</v>
      </c>
      <c r="GY135" s="299">
        <v>637748.9</v>
      </c>
      <c r="GZ135" s="2278">
        <v>641026.34</v>
      </c>
      <c r="HA135" s="2278">
        <v>643785.63</v>
      </c>
      <c r="HB135" s="2278">
        <v>644015.56999999995</v>
      </c>
      <c r="HC135" s="2302">
        <v>644015.56999999995</v>
      </c>
      <c r="HD135" s="2302">
        <v>644015.56999999995</v>
      </c>
      <c r="HE135" s="2302">
        <v>644015.56999999995</v>
      </c>
      <c r="HF135" s="2302">
        <v>644015.56999999995</v>
      </c>
    </row>
    <row r="136" spans="1:214" x14ac:dyDescent="0.25">
      <c r="A136" s="423">
        <f t="shared" si="74"/>
        <v>135</v>
      </c>
      <c r="B136" s="77">
        <f>B.Diario!B136</f>
        <v>0</v>
      </c>
      <c r="C136" s="66"/>
      <c r="D136" s="66"/>
      <c r="E136" s="438">
        <v>75</v>
      </c>
      <c r="F136" s="438">
        <v>77.03</v>
      </c>
      <c r="G136" s="438">
        <v>78.959999999999994</v>
      </c>
      <c r="H136" s="438">
        <v>79.2</v>
      </c>
      <c r="I136" s="438">
        <v>79.22</v>
      </c>
      <c r="J136" s="438">
        <v>77.63</v>
      </c>
      <c r="K136" s="438">
        <v>77.91</v>
      </c>
      <c r="L136" s="443">
        <v>77.62</v>
      </c>
      <c r="M136" s="85">
        <v>78.13</v>
      </c>
      <c r="N136" s="466">
        <v>78.3</v>
      </c>
      <c r="O136" s="479">
        <v>78.61</v>
      </c>
      <c r="P136" s="512">
        <v>78.72</v>
      </c>
      <c r="Q136" s="85">
        <v>78.83</v>
      </c>
      <c r="R136" s="544">
        <v>78.28</v>
      </c>
      <c r="S136" s="586">
        <v>78.349999999999994</v>
      </c>
      <c r="T136" s="276">
        <v>78.349999999999994</v>
      </c>
      <c r="U136" s="598">
        <v>78.349999999999994</v>
      </c>
      <c r="V136" s="276">
        <v>78.08</v>
      </c>
      <c r="W136" s="626">
        <v>77.39</v>
      </c>
      <c r="X136" s="632">
        <v>77.31</v>
      </c>
      <c r="Y136" s="638">
        <v>77.25</v>
      </c>
      <c r="Z136" s="674">
        <v>77.16</v>
      </c>
      <c r="AA136" s="650">
        <v>76.849999999999994</v>
      </c>
      <c r="AB136" s="702">
        <v>76.72</v>
      </c>
      <c r="AC136" s="715">
        <v>76.78</v>
      </c>
      <c r="AD136" s="737">
        <v>76.64</v>
      </c>
      <c r="AE136" s="744">
        <v>76.709999999999994</v>
      </c>
      <c r="AF136" s="751">
        <v>76.72</v>
      </c>
      <c r="AG136" s="299">
        <v>76.739999999999995</v>
      </c>
      <c r="AH136" s="781">
        <v>76.739999999999995</v>
      </c>
      <c r="AI136" s="794">
        <v>76.739999999999995</v>
      </c>
      <c r="AJ136" s="299">
        <v>76.739999999999995</v>
      </c>
      <c r="AK136" s="834">
        <v>76.739999999999995</v>
      </c>
      <c r="AL136" s="834">
        <v>76.739999999999995</v>
      </c>
      <c r="AM136" s="793">
        <v>75.55</v>
      </c>
      <c r="AN136" s="299">
        <v>75.62</v>
      </c>
      <c r="AO136" s="877">
        <v>74.069999999999993</v>
      </c>
      <c r="AP136" s="877">
        <v>73.349999999999994</v>
      </c>
      <c r="AQ136" s="299">
        <v>73.28</v>
      </c>
      <c r="AR136" s="884">
        <v>73.19</v>
      </c>
      <c r="AS136" s="898">
        <v>73.19</v>
      </c>
      <c r="AT136" s="911">
        <v>73.33</v>
      </c>
      <c r="AU136" s="942">
        <v>73.52</v>
      </c>
      <c r="AV136" s="956">
        <v>73.69</v>
      </c>
      <c r="AW136" s="85">
        <v>73.88</v>
      </c>
      <c r="AX136" s="1012">
        <v>74.05</v>
      </c>
      <c r="AY136" s="1019">
        <v>74.13</v>
      </c>
      <c r="AZ136" s="1040">
        <v>74.31</v>
      </c>
      <c r="BA136" s="1054">
        <v>74.31</v>
      </c>
      <c r="BB136" s="1102">
        <v>74.44</v>
      </c>
      <c r="BC136" s="1108">
        <v>74.44</v>
      </c>
      <c r="BD136" s="1114">
        <v>74.44</v>
      </c>
      <c r="BE136" s="1149">
        <v>74.44</v>
      </c>
      <c r="BF136" s="1156">
        <v>74.44</v>
      </c>
      <c r="BG136" s="83">
        <v>74.44</v>
      </c>
      <c r="BH136" s="1171">
        <v>74.44</v>
      </c>
      <c r="BI136" s="1202">
        <v>73.53</v>
      </c>
      <c r="BJ136" s="1202">
        <v>73.349999999999994</v>
      </c>
      <c r="BK136" s="1202">
        <v>73.27</v>
      </c>
      <c r="BL136" s="1202">
        <v>72.959999999999994</v>
      </c>
      <c r="BM136" s="1202">
        <v>73.16</v>
      </c>
      <c r="BN136" s="1202">
        <v>73.2</v>
      </c>
      <c r="BO136" s="1202">
        <v>73.41</v>
      </c>
      <c r="BP136" s="1243">
        <v>73.58</v>
      </c>
      <c r="BQ136" s="1243">
        <v>73.72</v>
      </c>
      <c r="BR136" s="1243">
        <v>73.87</v>
      </c>
      <c r="BS136" s="1243">
        <v>74.02</v>
      </c>
      <c r="BT136" s="1243">
        <v>74.099999999999994</v>
      </c>
      <c r="BU136" s="1243">
        <v>74.099999999999994</v>
      </c>
      <c r="BV136" s="1243">
        <v>74.11</v>
      </c>
      <c r="BW136" s="1298">
        <v>74.08</v>
      </c>
      <c r="BX136" s="83">
        <v>74.12</v>
      </c>
      <c r="BY136" s="83">
        <v>74.209999999999994</v>
      </c>
      <c r="BZ136" s="83">
        <v>74.27</v>
      </c>
      <c r="CA136" s="83">
        <v>74.3</v>
      </c>
      <c r="CB136" s="83">
        <v>74.25</v>
      </c>
      <c r="CC136" s="1308">
        <v>74.33</v>
      </c>
      <c r="CD136" s="1378">
        <v>74.36</v>
      </c>
      <c r="CE136" s="1391">
        <v>74.36</v>
      </c>
      <c r="CF136" s="1405">
        <v>74.28</v>
      </c>
      <c r="CG136" s="1419">
        <v>74.28</v>
      </c>
      <c r="CH136" s="1433">
        <v>74.260000000000005</v>
      </c>
      <c r="CI136" s="1447">
        <v>74.260000000000005</v>
      </c>
      <c r="CJ136" s="1461">
        <v>74.319999999999993</v>
      </c>
      <c r="CK136" s="1486">
        <v>74.3</v>
      </c>
      <c r="CL136" s="1486">
        <v>74.22</v>
      </c>
      <c r="CM136" s="1486">
        <v>74.27</v>
      </c>
      <c r="CN136" s="1501">
        <v>74.349999999999994</v>
      </c>
      <c r="CO136" s="1508">
        <v>74.31</v>
      </c>
      <c r="CP136" s="1515">
        <v>74.33</v>
      </c>
      <c r="CQ136" s="1529">
        <v>74.260000000000005</v>
      </c>
      <c r="CR136" s="1565">
        <v>74.28</v>
      </c>
      <c r="CS136" s="1580">
        <v>74.31</v>
      </c>
      <c r="CT136" s="1580">
        <v>74.36</v>
      </c>
      <c r="CU136" s="1580">
        <v>74.33</v>
      </c>
      <c r="CV136" s="1615">
        <v>74.349999999999994</v>
      </c>
      <c r="CW136" s="1608">
        <v>74.3</v>
      </c>
      <c r="CX136" s="1608">
        <v>74.290000000000006</v>
      </c>
      <c r="CY136" s="1629">
        <v>74.31</v>
      </c>
      <c r="CZ136" s="1629">
        <v>74.23</v>
      </c>
      <c r="DA136" s="1629">
        <v>74.19</v>
      </c>
      <c r="DB136" s="1629">
        <v>74.16</v>
      </c>
      <c r="DC136" s="1629">
        <v>74.14</v>
      </c>
      <c r="DD136" s="1629">
        <v>74.11</v>
      </c>
      <c r="DE136" s="1658">
        <v>74.12</v>
      </c>
      <c r="DF136" s="1687">
        <v>74.14</v>
      </c>
      <c r="DG136" s="1687">
        <v>74.16</v>
      </c>
      <c r="DH136" s="1687">
        <v>74.2</v>
      </c>
      <c r="DI136" s="1694">
        <v>74.2</v>
      </c>
      <c r="DJ136" s="1694">
        <v>74.22</v>
      </c>
      <c r="DK136" s="1694">
        <v>74.239999999999995</v>
      </c>
      <c r="DL136" s="1694">
        <v>74.260000000000005</v>
      </c>
      <c r="DM136" s="299">
        <v>74.25</v>
      </c>
      <c r="DN136" s="299">
        <v>74.260000000000005</v>
      </c>
      <c r="DO136" s="299">
        <v>74.260000000000005</v>
      </c>
      <c r="DP136" s="299">
        <v>74.260000000000005</v>
      </c>
      <c r="DQ136" s="1795">
        <v>74.25</v>
      </c>
      <c r="DR136" s="1795">
        <v>74.25</v>
      </c>
      <c r="DS136" s="1795">
        <v>74.25</v>
      </c>
      <c r="DT136" s="1795">
        <v>74.25</v>
      </c>
      <c r="DU136" s="1795">
        <v>74.2</v>
      </c>
      <c r="DV136" s="1795">
        <v>74.17</v>
      </c>
      <c r="DW136" s="1802">
        <v>74.17</v>
      </c>
      <c r="DX136" s="1802">
        <v>74.150000000000006</v>
      </c>
      <c r="DY136" s="1802">
        <v>74.14</v>
      </c>
      <c r="DZ136" s="1802">
        <v>74.14</v>
      </c>
      <c r="EA136" s="83">
        <v>74.16</v>
      </c>
      <c r="EB136" s="83">
        <v>74.17</v>
      </c>
      <c r="EC136" s="83">
        <v>74.150000000000006</v>
      </c>
      <c r="ED136" s="83">
        <v>74.16</v>
      </c>
      <c r="EE136" s="83">
        <v>74.17</v>
      </c>
      <c r="EF136" s="83">
        <v>74.17</v>
      </c>
      <c r="EG136" s="1823">
        <v>74.17</v>
      </c>
      <c r="EH136" s="1891">
        <v>74.12</v>
      </c>
      <c r="EI136" s="1891">
        <v>74.11</v>
      </c>
      <c r="EJ136" s="1891">
        <v>74.099999999999994</v>
      </c>
      <c r="EK136" s="1898">
        <v>74.08</v>
      </c>
      <c r="EL136" s="1898">
        <v>74.08</v>
      </c>
      <c r="EM136" s="1898">
        <v>74.08</v>
      </c>
      <c r="EN136" s="1898">
        <v>74.08</v>
      </c>
      <c r="EO136" s="1938">
        <v>74.040000000000006</v>
      </c>
      <c r="EP136" s="1945">
        <v>74.040000000000006</v>
      </c>
      <c r="EQ136" s="1945">
        <v>74.040000000000006</v>
      </c>
      <c r="ER136" s="83">
        <v>73.98</v>
      </c>
      <c r="ES136" s="83">
        <v>73.930000000000007</v>
      </c>
      <c r="ET136" s="83">
        <v>73.87</v>
      </c>
      <c r="EU136" s="83">
        <v>73.87</v>
      </c>
      <c r="EV136" s="1968">
        <v>73.87</v>
      </c>
      <c r="EW136" s="1968">
        <v>73.87</v>
      </c>
      <c r="EX136" s="1968">
        <v>73.86</v>
      </c>
      <c r="EY136" s="1975">
        <v>73.790000000000006</v>
      </c>
      <c r="EZ136" s="1975">
        <v>73.760000000000005</v>
      </c>
      <c r="FA136" s="1975">
        <v>73.7</v>
      </c>
      <c r="FB136" s="1975">
        <v>73.680000000000007</v>
      </c>
      <c r="FC136" s="2017">
        <v>73.67</v>
      </c>
      <c r="FD136" s="2017">
        <v>73.650000000000006</v>
      </c>
      <c r="FE136" s="2017">
        <v>73.599999999999994</v>
      </c>
      <c r="FF136" s="2025">
        <v>73.58</v>
      </c>
      <c r="FG136" s="2025">
        <v>73.569999999999993</v>
      </c>
      <c r="FH136" s="2025">
        <v>73.569999999999993</v>
      </c>
      <c r="FI136" s="2025">
        <v>73.52</v>
      </c>
      <c r="FJ136" s="2059">
        <v>73.52</v>
      </c>
      <c r="FK136" s="2059">
        <v>73.5</v>
      </c>
      <c r="FL136" s="2059">
        <v>73.459999999999994</v>
      </c>
      <c r="FM136" s="2059">
        <v>73.45</v>
      </c>
      <c r="FN136" s="2066">
        <v>73.45</v>
      </c>
      <c r="FO136" s="2066">
        <v>73.44</v>
      </c>
      <c r="FP136" s="2066">
        <v>73.42</v>
      </c>
      <c r="FQ136" s="2090">
        <v>73.39</v>
      </c>
      <c r="FR136" s="2090">
        <v>73.36</v>
      </c>
      <c r="FS136" s="2090">
        <v>73.34</v>
      </c>
      <c r="FT136" s="2097">
        <v>73.31</v>
      </c>
      <c r="FU136" s="2097">
        <v>73.3</v>
      </c>
      <c r="FV136" s="2097">
        <v>73.31</v>
      </c>
      <c r="FW136" s="2097">
        <v>73.27</v>
      </c>
      <c r="FX136" s="2146">
        <v>73.28</v>
      </c>
      <c r="FY136" s="2146">
        <v>73.25</v>
      </c>
      <c r="FZ136" s="2146">
        <v>73.22</v>
      </c>
      <c r="GA136" s="2153">
        <v>73.2</v>
      </c>
      <c r="GB136" s="2153">
        <v>73.17</v>
      </c>
      <c r="GC136" s="2153">
        <v>73.13</v>
      </c>
      <c r="GD136" s="2153">
        <v>73.09</v>
      </c>
      <c r="GE136" s="2189">
        <v>73.05</v>
      </c>
      <c r="GF136" s="2189">
        <v>72.989999999999995</v>
      </c>
      <c r="GG136" s="2189">
        <v>72.959999999999994</v>
      </c>
      <c r="GH136" s="2196">
        <v>72.930000000000007</v>
      </c>
      <c r="GI136" s="2196">
        <v>72.88</v>
      </c>
      <c r="GJ136" s="2196">
        <v>72.87</v>
      </c>
      <c r="GK136" s="2196">
        <v>72.84</v>
      </c>
      <c r="GL136" s="2232">
        <v>72.81</v>
      </c>
      <c r="GM136" s="2232">
        <v>72.790000000000006</v>
      </c>
      <c r="GN136" s="2232">
        <v>72.760000000000005</v>
      </c>
      <c r="GO136" s="2239">
        <v>72.739999999999995</v>
      </c>
      <c r="GP136" s="2239">
        <v>72.72</v>
      </c>
      <c r="GQ136" s="2239">
        <v>72.7</v>
      </c>
      <c r="GR136" s="2239">
        <v>72.67</v>
      </c>
      <c r="GS136" s="2258">
        <v>72.63</v>
      </c>
      <c r="GT136" s="2258">
        <v>72.569999999999993</v>
      </c>
      <c r="GU136" s="2258">
        <v>72.52</v>
      </c>
      <c r="GV136" s="2258">
        <v>72.52</v>
      </c>
      <c r="GW136" s="2258">
        <v>72.52</v>
      </c>
      <c r="GX136" s="2258">
        <v>72.489999999999995</v>
      </c>
      <c r="GY136" s="299">
        <v>72.42</v>
      </c>
      <c r="GZ136" s="2278">
        <v>72.33</v>
      </c>
      <c r="HA136" s="2278">
        <v>72.22</v>
      </c>
      <c r="HB136" s="2278">
        <v>72.22</v>
      </c>
      <c r="HC136" s="2302">
        <v>72.22</v>
      </c>
      <c r="HD136" s="2302">
        <v>72.22</v>
      </c>
      <c r="HE136" s="2302">
        <v>72.22</v>
      </c>
      <c r="HF136" s="2302">
        <v>72.22</v>
      </c>
    </row>
    <row r="137" spans="1:214" x14ac:dyDescent="0.25">
      <c r="A137" s="423">
        <f t="shared" si="74"/>
        <v>136</v>
      </c>
      <c r="B137" s="77">
        <f>B.Diario!B137</f>
        <v>0</v>
      </c>
      <c r="C137" s="66"/>
      <c r="D137" s="66"/>
      <c r="E137" s="438">
        <v>6.86</v>
      </c>
      <c r="F137" s="438">
        <v>6.83</v>
      </c>
      <c r="G137" s="438">
        <v>6.74</v>
      </c>
      <c r="H137" s="438">
        <v>6.75</v>
      </c>
      <c r="I137" s="438">
        <v>6.98</v>
      </c>
      <c r="J137" s="438">
        <v>7.27</v>
      </c>
      <c r="K137" s="438">
        <v>7.51</v>
      </c>
      <c r="L137" s="443">
        <v>7.69</v>
      </c>
      <c r="M137" s="85">
        <v>7.74</v>
      </c>
      <c r="N137" s="466">
        <v>7.87</v>
      </c>
      <c r="O137" s="479">
        <v>8</v>
      </c>
      <c r="P137" s="512">
        <v>8.06</v>
      </c>
      <c r="Q137" s="85">
        <v>8.14</v>
      </c>
      <c r="R137" s="544">
        <v>8.2200000000000006</v>
      </c>
      <c r="S137" s="586">
        <v>8.24</v>
      </c>
      <c r="T137" s="276">
        <v>8.24</v>
      </c>
      <c r="U137" s="598">
        <v>8.24</v>
      </c>
      <c r="V137" s="276">
        <v>7.96</v>
      </c>
      <c r="W137" s="626">
        <v>7.8</v>
      </c>
      <c r="X137" s="632">
        <v>7.68</v>
      </c>
      <c r="Y137" s="638">
        <v>7.68</v>
      </c>
      <c r="Z137" s="674">
        <v>7.78</v>
      </c>
      <c r="AA137" s="650">
        <v>7.89</v>
      </c>
      <c r="AB137" s="702">
        <v>7.98</v>
      </c>
      <c r="AC137" s="715">
        <v>8.08</v>
      </c>
      <c r="AD137" s="737">
        <v>8.15</v>
      </c>
      <c r="AE137" s="744">
        <v>8.2100000000000009</v>
      </c>
      <c r="AF137" s="751">
        <v>8.27</v>
      </c>
      <c r="AG137" s="299">
        <v>8.35</v>
      </c>
      <c r="AH137" s="781">
        <v>8.35</v>
      </c>
      <c r="AI137" s="794">
        <v>8.35</v>
      </c>
      <c r="AJ137" s="299">
        <v>8.2100000000000009</v>
      </c>
      <c r="AK137" s="834">
        <v>8.2100000000000009</v>
      </c>
      <c r="AL137" s="834">
        <v>8.2100000000000009</v>
      </c>
      <c r="AM137" s="793">
        <v>8.09</v>
      </c>
      <c r="AN137" s="299">
        <v>7.96</v>
      </c>
      <c r="AO137" s="877">
        <v>7.87</v>
      </c>
      <c r="AP137" s="877">
        <v>7.87</v>
      </c>
      <c r="AQ137" s="299">
        <v>7.9</v>
      </c>
      <c r="AR137" s="884">
        <v>7.94</v>
      </c>
      <c r="AS137" s="898">
        <v>7.94</v>
      </c>
      <c r="AT137" s="911">
        <v>7.83</v>
      </c>
      <c r="AU137" s="942">
        <v>7.77</v>
      </c>
      <c r="AV137" s="956">
        <v>7.81</v>
      </c>
      <c r="AW137" s="85">
        <v>7.86</v>
      </c>
      <c r="AX137" s="1012">
        <v>7.89</v>
      </c>
      <c r="AY137" s="1019">
        <v>7.92</v>
      </c>
      <c r="AZ137" s="1040">
        <v>7.96</v>
      </c>
      <c r="BA137" s="1054">
        <v>7.96</v>
      </c>
      <c r="BB137" s="1102">
        <v>7.86</v>
      </c>
      <c r="BC137" s="1108">
        <v>7.86</v>
      </c>
      <c r="BD137" s="1114">
        <v>7.86</v>
      </c>
      <c r="BE137" s="1149">
        <v>7.86</v>
      </c>
      <c r="BF137" s="1156">
        <v>7.86</v>
      </c>
      <c r="BG137" s="83">
        <v>7.86</v>
      </c>
      <c r="BH137" s="1171">
        <v>7.9</v>
      </c>
      <c r="BI137" s="1202">
        <v>7.77</v>
      </c>
      <c r="BJ137" s="1202">
        <v>7.67</v>
      </c>
      <c r="BK137" s="1202">
        <v>7.56</v>
      </c>
      <c r="BL137" s="1202">
        <v>7.57</v>
      </c>
      <c r="BM137" s="1202">
        <v>7.63</v>
      </c>
      <c r="BN137" s="1202">
        <v>7.64</v>
      </c>
      <c r="BO137" s="1202">
        <v>7.67</v>
      </c>
      <c r="BP137" s="1243">
        <v>7.7</v>
      </c>
      <c r="BQ137" s="1243">
        <v>7.73</v>
      </c>
      <c r="BR137" s="1243">
        <v>7.77</v>
      </c>
      <c r="BS137" s="1243">
        <v>7.81</v>
      </c>
      <c r="BT137" s="1243">
        <v>7.85</v>
      </c>
      <c r="BU137" s="1243">
        <v>7.88</v>
      </c>
      <c r="BV137" s="1243">
        <v>7.91</v>
      </c>
      <c r="BW137" s="1298">
        <v>7.94</v>
      </c>
      <c r="BX137" s="83">
        <v>7.98</v>
      </c>
      <c r="BY137" s="83">
        <v>8.02</v>
      </c>
      <c r="BZ137" s="83">
        <v>8.0500000000000007</v>
      </c>
      <c r="CA137" s="83">
        <v>8.07</v>
      </c>
      <c r="CB137" s="83">
        <v>8.09</v>
      </c>
      <c r="CC137" s="1308">
        <v>8.11</v>
      </c>
      <c r="CD137" s="1378">
        <v>8.1199999999999992</v>
      </c>
      <c r="CE137" s="1391">
        <v>8.15</v>
      </c>
      <c r="CF137" s="1405">
        <v>8.16</v>
      </c>
      <c r="CG137" s="1419">
        <v>8.19</v>
      </c>
      <c r="CH137" s="1433">
        <v>8.2200000000000006</v>
      </c>
      <c r="CI137" s="1447">
        <v>8.23</v>
      </c>
      <c r="CJ137" s="1461">
        <v>8.26</v>
      </c>
      <c r="CK137" s="1486">
        <v>8.2799999999999994</v>
      </c>
      <c r="CL137" s="1486">
        <v>8.2899999999999991</v>
      </c>
      <c r="CM137" s="1486">
        <v>8.3000000000000007</v>
      </c>
      <c r="CN137" s="1501">
        <v>8.33</v>
      </c>
      <c r="CO137" s="1508">
        <v>8.34</v>
      </c>
      <c r="CP137" s="1515">
        <v>8.36</v>
      </c>
      <c r="CQ137" s="1529">
        <v>8.3800000000000008</v>
      </c>
      <c r="CR137" s="1565">
        <v>8.4</v>
      </c>
      <c r="CS137" s="1580">
        <v>8.42</v>
      </c>
      <c r="CT137" s="1580">
        <v>8.43</v>
      </c>
      <c r="CU137" s="1580">
        <v>8.4499999999999993</v>
      </c>
      <c r="CV137" s="1615">
        <v>8.4700000000000006</v>
      </c>
      <c r="CW137" s="1608">
        <v>8.49</v>
      </c>
      <c r="CX137" s="1608">
        <v>8.51</v>
      </c>
      <c r="CY137" s="1629">
        <v>8.52</v>
      </c>
      <c r="CZ137" s="1629">
        <v>8.5299999999999994</v>
      </c>
      <c r="DA137" s="1629">
        <v>8.5500000000000007</v>
      </c>
      <c r="DB137" s="1629">
        <v>8.56</v>
      </c>
      <c r="DC137" s="1629">
        <v>8.57</v>
      </c>
      <c r="DD137" s="1629">
        <v>8.58</v>
      </c>
      <c r="DE137" s="1658">
        <v>8.6</v>
      </c>
      <c r="DF137" s="1687">
        <v>8.61</v>
      </c>
      <c r="DG137" s="1687">
        <v>8.6199999999999992</v>
      </c>
      <c r="DH137" s="1687">
        <v>8.64</v>
      </c>
      <c r="DI137" s="1694">
        <v>8.66</v>
      </c>
      <c r="DJ137" s="1694">
        <v>8.67</v>
      </c>
      <c r="DK137" s="1694">
        <v>8.68</v>
      </c>
      <c r="DL137" s="1694">
        <v>8.6999999999999993</v>
      </c>
      <c r="DM137" s="299">
        <v>8.7100000000000009</v>
      </c>
      <c r="DN137" s="299">
        <v>8.7100000000000009</v>
      </c>
      <c r="DO137" s="299">
        <v>8.7200000000000006</v>
      </c>
      <c r="DP137" s="299">
        <v>8.73</v>
      </c>
      <c r="DQ137" s="1795">
        <v>8.75</v>
      </c>
      <c r="DR137" s="1795">
        <v>8.76</v>
      </c>
      <c r="DS137" s="1795">
        <v>8.76</v>
      </c>
      <c r="DT137" s="1795">
        <v>8.77</v>
      </c>
      <c r="DU137" s="1795">
        <v>8.76</v>
      </c>
      <c r="DV137" s="1795">
        <v>8.76</v>
      </c>
      <c r="DW137" s="1802">
        <v>8.77</v>
      </c>
      <c r="DX137" s="1802">
        <v>8.77</v>
      </c>
      <c r="DY137" s="1802">
        <v>8.7799999999999994</v>
      </c>
      <c r="DZ137" s="1802">
        <v>8.7899999999999991</v>
      </c>
      <c r="EA137" s="83">
        <v>8.7899999999999991</v>
      </c>
      <c r="EB137" s="83">
        <v>8.7799999999999994</v>
      </c>
      <c r="EC137" s="83">
        <v>8.7899999999999991</v>
      </c>
      <c r="ED137" s="83">
        <v>8.7899999999999991</v>
      </c>
      <c r="EE137" s="83">
        <v>8.8000000000000007</v>
      </c>
      <c r="EF137" s="83">
        <v>8.8000000000000007</v>
      </c>
      <c r="EG137" s="1823">
        <v>8.8000000000000007</v>
      </c>
      <c r="EH137" s="1891">
        <v>8.7799999999999994</v>
      </c>
      <c r="EI137" s="1891">
        <v>8.7799999999999994</v>
      </c>
      <c r="EJ137" s="1891">
        <v>8.7799999999999994</v>
      </c>
      <c r="EK137" s="1898">
        <v>8.7799999999999994</v>
      </c>
      <c r="EL137" s="1898">
        <v>8.7899999999999991</v>
      </c>
      <c r="EM137" s="1898">
        <v>8.7899999999999991</v>
      </c>
      <c r="EN137" s="1898">
        <v>8.7899999999999991</v>
      </c>
      <c r="EO137" s="1938">
        <v>8.8000000000000007</v>
      </c>
      <c r="EP137" s="1945">
        <v>8.8000000000000007</v>
      </c>
      <c r="EQ137" s="1945">
        <v>8.8000000000000007</v>
      </c>
      <c r="ER137" s="83">
        <v>8.77</v>
      </c>
      <c r="ES137" s="83">
        <v>8.76</v>
      </c>
      <c r="ET137" s="83">
        <v>8.75</v>
      </c>
      <c r="EU137" s="83">
        <v>8.75</v>
      </c>
      <c r="EV137" s="1968">
        <v>8.75</v>
      </c>
      <c r="EW137" s="1968">
        <v>8.75</v>
      </c>
      <c r="EX137" s="1968">
        <v>8.74</v>
      </c>
      <c r="EY137" s="1975">
        <v>8.7100000000000009</v>
      </c>
      <c r="EZ137" s="1975">
        <v>8.6999999999999993</v>
      </c>
      <c r="FA137" s="1975">
        <v>8.7100000000000009</v>
      </c>
      <c r="FB137" s="1975">
        <v>8.7100000000000009</v>
      </c>
      <c r="FC137" s="2017">
        <v>8.7200000000000006</v>
      </c>
      <c r="FD137" s="2017">
        <v>8.7200000000000006</v>
      </c>
      <c r="FE137" s="2017">
        <v>8.74</v>
      </c>
      <c r="FF137" s="2025">
        <v>8.75</v>
      </c>
      <c r="FG137" s="2025">
        <v>8.76</v>
      </c>
      <c r="FH137" s="2025">
        <v>8.77</v>
      </c>
      <c r="FI137" s="2025">
        <v>8.7799999999999994</v>
      </c>
      <c r="FJ137" s="2059">
        <v>8.7899999999999991</v>
      </c>
      <c r="FK137" s="2059">
        <v>8.7799999999999994</v>
      </c>
      <c r="FL137" s="2059">
        <v>8.7799999999999994</v>
      </c>
      <c r="FM137" s="2059">
        <v>8.7899999999999991</v>
      </c>
      <c r="FN137" s="2066">
        <v>8.8000000000000007</v>
      </c>
      <c r="FO137" s="2066">
        <v>8.8000000000000007</v>
      </c>
      <c r="FP137" s="2066">
        <v>8.82</v>
      </c>
      <c r="FQ137" s="2090">
        <v>8.83</v>
      </c>
      <c r="FR137" s="2090">
        <v>8.83</v>
      </c>
      <c r="FS137" s="2090">
        <v>8.84</v>
      </c>
      <c r="FT137" s="2097">
        <v>8.84</v>
      </c>
      <c r="FU137" s="2097">
        <v>8.86</v>
      </c>
      <c r="FV137" s="2097">
        <v>8.86</v>
      </c>
      <c r="FW137" s="2097">
        <v>8.8800000000000008</v>
      </c>
      <c r="FX137" s="2146">
        <v>8.8800000000000008</v>
      </c>
      <c r="FY137" s="2146">
        <v>8.8800000000000008</v>
      </c>
      <c r="FZ137" s="2146">
        <v>8.8800000000000008</v>
      </c>
      <c r="GA137" s="2153">
        <v>8.8800000000000008</v>
      </c>
      <c r="GB137" s="2153">
        <v>8.8800000000000008</v>
      </c>
      <c r="GC137" s="2153">
        <v>8.89</v>
      </c>
      <c r="GD137" s="2153">
        <v>8.89</v>
      </c>
      <c r="GE137" s="2189">
        <v>8.9</v>
      </c>
      <c r="GF137" s="2189">
        <v>8.9</v>
      </c>
      <c r="GG137" s="2189">
        <v>8.91</v>
      </c>
      <c r="GH137" s="2196">
        <v>8.91</v>
      </c>
      <c r="GI137" s="2196">
        <v>8.91</v>
      </c>
      <c r="GJ137" s="2196">
        <v>8.9</v>
      </c>
      <c r="GK137" s="2196">
        <v>8.9</v>
      </c>
      <c r="GL137" s="2232">
        <v>8.91</v>
      </c>
      <c r="GM137" s="2232">
        <v>8.92</v>
      </c>
      <c r="GN137" s="2232">
        <v>8.92</v>
      </c>
      <c r="GO137" s="2239">
        <v>8.93</v>
      </c>
      <c r="GP137" s="2239">
        <v>8.92</v>
      </c>
      <c r="GQ137" s="2239">
        <v>8.93</v>
      </c>
      <c r="GR137" s="2239">
        <v>8.94</v>
      </c>
      <c r="GS137" s="2258">
        <v>8.9499999999999993</v>
      </c>
      <c r="GT137" s="2258">
        <v>8.9499999999999993</v>
      </c>
      <c r="GU137" s="2258">
        <v>8.94</v>
      </c>
      <c r="GV137" s="2258">
        <v>8.94</v>
      </c>
      <c r="GW137" s="2258">
        <v>8.93</v>
      </c>
      <c r="GX137" s="2258">
        <v>8.93</v>
      </c>
      <c r="GY137" s="299">
        <v>8.93</v>
      </c>
      <c r="GZ137" s="2278">
        <v>8.94</v>
      </c>
      <c r="HA137" s="2278">
        <v>8.9499999999999993</v>
      </c>
      <c r="HB137" s="2278">
        <v>8.9600000000000009</v>
      </c>
      <c r="HC137" s="2302">
        <v>8.9600000000000009</v>
      </c>
      <c r="HD137" s="2302">
        <v>8.9600000000000009</v>
      </c>
      <c r="HE137" s="2302">
        <v>8.9600000000000009</v>
      </c>
      <c r="HF137" s="2302">
        <v>8.9600000000000009</v>
      </c>
    </row>
    <row r="138" spans="1:214" x14ac:dyDescent="0.25">
      <c r="A138" s="423">
        <f t="shared" si="74"/>
        <v>137</v>
      </c>
      <c r="B138" s="77">
        <f>B.Diario!B138</f>
        <v>0</v>
      </c>
      <c r="C138" s="66"/>
      <c r="D138" s="66"/>
      <c r="E138" s="438">
        <v>0.28999999999999998</v>
      </c>
      <c r="F138" s="438">
        <v>0.18</v>
      </c>
      <c r="G138" s="438">
        <v>0.15</v>
      </c>
      <c r="H138" s="438">
        <v>0.13</v>
      </c>
      <c r="I138" s="438">
        <v>0.13</v>
      </c>
      <c r="J138" s="438">
        <v>0.13</v>
      </c>
      <c r="K138" s="438">
        <v>0.12</v>
      </c>
      <c r="L138" s="443">
        <v>0.12</v>
      </c>
      <c r="M138" s="85">
        <v>0.12</v>
      </c>
      <c r="N138" s="466">
        <v>0.12</v>
      </c>
      <c r="O138" s="479">
        <v>0.12</v>
      </c>
      <c r="P138" s="512">
        <v>0.12</v>
      </c>
      <c r="Q138" s="85">
        <v>0.12</v>
      </c>
      <c r="R138" s="544">
        <v>0.11</v>
      </c>
      <c r="S138" s="586">
        <v>0.11</v>
      </c>
      <c r="T138" s="276">
        <v>0.11</v>
      </c>
      <c r="U138" s="598">
        <v>0.11</v>
      </c>
      <c r="V138" s="276">
        <v>0.11</v>
      </c>
      <c r="W138" s="626">
        <v>0.1</v>
      </c>
      <c r="X138" s="632">
        <v>0.1</v>
      </c>
      <c r="Y138" s="638">
        <v>0.1</v>
      </c>
      <c r="Z138" s="674">
        <v>0.1</v>
      </c>
      <c r="AA138" s="650">
        <v>0.1</v>
      </c>
      <c r="AB138" s="702">
        <v>0.1</v>
      </c>
      <c r="AC138" s="715">
        <v>0.1</v>
      </c>
      <c r="AD138" s="737">
        <v>0.1</v>
      </c>
      <c r="AE138" s="744">
        <v>0.09</v>
      </c>
      <c r="AF138" s="751">
        <v>0.09</v>
      </c>
      <c r="AG138" s="299">
        <v>0.09</v>
      </c>
      <c r="AH138" s="781">
        <v>0.09</v>
      </c>
      <c r="AI138" s="794">
        <v>0.09</v>
      </c>
      <c r="AJ138" s="299">
        <v>0.09</v>
      </c>
      <c r="AK138" s="834">
        <v>0.09</v>
      </c>
      <c r="AL138" s="834">
        <v>0.09</v>
      </c>
      <c r="AM138" s="793">
        <v>0.09</v>
      </c>
      <c r="AN138" s="299">
        <v>0.18</v>
      </c>
      <c r="AO138" s="877">
        <v>0.18</v>
      </c>
      <c r="AP138" s="877">
        <v>0.18</v>
      </c>
      <c r="AQ138" s="299">
        <v>0.18</v>
      </c>
      <c r="AR138" s="884">
        <v>0.18</v>
      </c>
      <c r="AS138" s="898">
        <v>0.18</v>
      </c>
      <c r="AT138" s="911">
        <v>0.17</v>
      </c>
      <c r="AU138" s="942">
        <v>0.17</v>
      </c>
      <c r="AV138" s="956">
        <v>0.17</v>
      </c>
      <c r="AW138" s="85">
        <v>0.16</v>
      </c>
      <c r="AX138" s="1012">
        <v>0.16</v>
      </c>
      <c r="AY138" s="1019">
        <v>0.16</v>
      </c>
      <c r="AZ138" s="1040">
        <v>0.16</v>
      </c>
      <c r="BA138" s="1054">
        <v>0.16</v>
      </c>
      <c r="BB138" s="1102">
        <v>0.15</v>
      </c>
      <c r="BC138" s="1108">
        <v>0.15</v>
      </c>
      <c r="BD138" s="1114">
        <v>0.15</v>
      </c>
      <c r="BE138" s="1149">
        <v>0.15</v>
      </c>
      <c r="BF138" s="1156">
        <v>0.15</v>
      </c>
      <c r="BG138" s="83">
        <v>0.15</v>
      </c>
      <c r="BH138" s="1171">
        <v>0.15</v>
      </c>
      <c r="BI138" s="1202">
        <v>0.19</v>
      </c>
      <c r="BJ138" s="1202">
        <v>0.2</v>
      </c>
      <c r="BK138" s="1202">
        <v>0.2</v>
      </c>
      <c r="BL138" s="1202">
        <v>0.2</v>
      </c>
      <c r="BM138" s="1202">
        <v>0.2</v>
      </c>
      <c r="BN138" s="1202">
        <v>0.2</v>
      </c>
      <c r="BO138" s="1202">
        <v>0.19</v>
      </c>
      <c r="BP138" s="1243">
        <v>0.19</v>
      </c>
      <c r="BQ138" s="1243">
        <v>0.19</v>
      </c>
      <c r="BR138" s="1243">
        <v>0.19</v>
      </c>
      <c r="BS138" s="1243">
        <v>0.19</v>
      </c>
      <c r="BT138" s="1243">
        <v>0.18</v>
      </c>
      <c r="BU138" s="1243">
        <v>0.18</v>
      </c>
      <c r="BV138" s="1243">
        <v>0.18</v>
      </c>
      <c r="BW138" s="1298">
        <v>0.18</v>
      </c>
      <c r="BX138" s="83">
        <v>0.18</v>
      </c>
      <c r="BY138" s="83">
        <v>0.18</v>
      </c>
      <c r="BZ138" s="83">
        <v>0.18</v>
      </c>
      <c r="CA138" s="83">
        <v>0.17</v>
      </c>
      <c r="CB138" s="83">
        <v>0.17</v>
      </c>
      <c r="CC138" s="1308">
        <v>0.17</v>
      </c>
      <c r="CD138" s="1378">
        <v>0.17</v>
      </c>
      <c r="CE138" s="1391">
        <v>0.17</v>
      </c>
      <c r="CF138" s="1405">
        <v>0.17</v>
      </c>
      <c r="CG138" s="1419">
        <v>0.17</v>
      </c>
      <c r="CH138" s="1433">
        <v>0.16</v>
      </c>
      <c r="CI138" s="1447">
        <v>0.16</v>
      </c>
      <c r="CJ138" s="1461">
        <v>0.16</v>
      </c>
      <c r="CK138" s="1486">
        <v>0.16</v>
      </c>
      <c r="CL138" s="1486">
        <v>0.16</v>
      </c>
      <c r="CM138" s="1486">
        <v>0.16</v>
      </c>
      <c r="CN138" s="1501">
        <v>0.16</v>
      </c>
      <c r="CO138" s="1508">
        <v>0.15</v>
      </c>
      <c r="CP138" s="1515">
        <v>0.15</v>
      </c>
      <c r="CQ138" s="1529">
        <v>0.15</v>
      </c>
      <c r="CR138" s="1565">
        <v>0.15</v>
      </c>
      <c r="CS138" s="1580">
        <v>0.15</v>
      </c>
      <c r="CT138" s="1580">
        <v>0.15</v>
      </c>
      <c r="CU138" s="1580">
        <v>0.15</v>
      </c>
      <c r="CV138" s="1615">
        <v>0.15</v>
      </c>
      <c r="CW138" s="1608">
        <v>0.15</v>
      </c>
      <c r="CX138" s="1608">
        <v>0.15</v>
      </c>
      <c r="CY138" s="1629">
        <v>0.15</v>
      </c>
      <c r="CZ138" s="1629">
        <v>0.14000000000000001</v>
      </c>
      <c r="DA138" s="1629">
        <v>0.14000000000000001</v>
      </c>
      <c r="DB138" s="1629">
        <v>0.14000000000000001</v>
      </c>
      <c r="DC138" s="1629">
        <v>0.14000000000000001</v>
      </c>
      <c r="DD138" s="1629">
        <v>0.14000000000000001</v>
      </c>
      <c r="DE138" s="1658">
        <v>0.14000000000000001</v>
      </c>
      <c r="DF138" s="1687">
        <v>0.14000000000000001</v>
      </c>
      <c r="DG138" s="1687">
        <v>0.14000000000000001</v>
      </c>
      <c r="DH138" s="1687">
        <v>0.14000000000000001</v>
      </c>
      <c r="DI138" s="1694">
        <v>0.14000000000000001</v>
      </c>
      <c r="DJ138" s="1694">
        <v>0.14000000000000001</v>
      </c>
      <c r="DK138" s="1694">
        <v>0.14000000000000001</v>
      </c>
      <c r="DL138" s="1694">
        <v>0.14000000000000001</v>
      </c>
      <c r="DM138" s="299">
        <v>0.14000000000000001</v>
      </c>
      <c r="DN138" s="299">
        <v>0.13</v>
      </c>
      <c r="DO138" s="299">
        <v>0.13</v>
      </c>
      <c r="DP138" s="299">
        <v>0.13</v>
      </c>
      <c r="DQ138" s="1795">
        <v>0.13</v>
      </c>
      <c r="DR138" s="1795">
        <v>0.13</v>
      </c>
      <c r="DS138" s="1795">
        <v>0.13</v>
      </c>
      <c r="DT138" s="1795">
        <v>0.13</v>
      </c>
      <c r="DU138" s="1795">
        <v>0.13</v>
      </c>
      <c r="DV138" s="1795">
        <v>0.13</v>
      </c>
      <c r="DW138" s="1802">
        <v>0.13</v>
      </c>
      <c r="DX138" s="1802">
        <v>0.13</v>
      </c>
      <c r="DY138" s="1802">
        <v>0.13</v>
      </c>
      <c r="DZ138" s="1802">
        <v>0.13</v>
      </c>
      <c r="EA138" s="83">
        <v>0.13</v>
      </c>
      <c r="EB138" s="83">
        <v>0.13</v>
      </c>
      <c r="EC138" s="83">
        <v>0.13</v>
      </c>
      <c r="ED138" s="83">
        <v>0.13</v>
      </c>
      <c r="EE138" s="83">
        <v>0.13</v>
      </c>
      <c r="EF138" s="83">
        <v>0.13</v>
      </c>
      <c r="EG138" s="1823">
        <v>0.13</v>
      </c>
      <c r="EH138" s="1891">
        <v>0.13</v>
      </c>
      <c r="EI138" s="1891">
        <v>0.12</v>
      </c>
      <c r="EJ138" s="1891">
        <v>0.12</v>
      </c>
      <c r="EK138" s="1898">
        <v>0.12</v>
      </c>
      <c r="EL138" s="1898">
        <v>0.12</v>
      </c>
      <c r="EM138" s="1898">
        <v>0.12</v>
      </c>
      <c r="EN138" s="1898">
        <v>0.12</v>
      </c>
      <c r="EO138" s="1938">
        <v>0.12</v>
      </c>
      <c r="EP138" s="1945">
        <v>0.12</v>
      </c>
      <c r="EQ138" s="1945">
        <v>0.12</v>
      </c>
      <c r="ER138" s="83">
        <v>0.12</v>
      </c>
      <c r="ES138" s="83">
        <v>0.12</v>
      </c>
      <c r="ET138" s="83">
        <v>0.12</v>
      </c>
      <c r="EU138" s="83">
        <v>0.12</v>
      </c>
      <c r="EV138" s="1968">
        <v>0.12</v>
      </c>
      <c r="EW138" s="1968">
        <v>0.12</v>
      </c>
      <c r="EX138" s="1968">
        <v>0.12</v>
      </c>
      <c r="EY138" s="1975">
        <v>0.12</v>
      </c>
      <c r="EZ138" s="1975">
        <v>0.12</v>
      </c>
      <c r="FA138" s="1975">
        <v>0.12</v>
      </c>
      <c r="FB138" s="1975">
        <v>0.12</v>
      </c>
      <c r="FC138" s="2017">
        <v>0.12</v>
      </c>
      <c r="FD138" s="2017">
        <v>0.12</v>
      </c>
      <c r="FE138" s="2017">
        <v>0.12</v>
      </c>
      <c r="FF138" s="2025">
        <v>0.12</v>
      </c>
      <c r="FG138" s="2025">
        <v>0.12</v>
      </c>
      <c r="FH138" s="2025">
        <v>0.12</v>
      </c>
      <c r="FI138" s="2025">
        <v>0.12</v>
      </c>
      <c r="FJ138" s="2059">
        <v>0.12</v>
      </c>
      <c r="FK138" s="2059">
        <v>0.12</v>
      </c>
      <c r="FL138" s="2059">
        <v>0.12</v>
      </c>
      <c r="FM138" s="2059">
        <v>0.12</v>
      </c>
      <c r="FN138" s="2066">
        <v>0.12</v>
      </c>
      <c r="FO138" s="2066">
        <v>0.12</v>
      </c>
      <c r="FP138" s="2066">
        <v>0.11</v>
      </c>
      <c r="FQ138" s="2090">
        <v>0.11</v>
      </c>
      <c r="FR138" s="2090">
        <v>0.11</v>
      </c>
      <c r="FS138" s="2090">
        <v>0.11</v>
      </c>
      <c r="FT138" s="2097">
        <v>0.11</v>
      </c>
      <c r="FU138" s="2097">
        <v>0.11</v>
      </c>
      <c r="FV138" s="2097">
        <v>0.11</v>
      </c>
      <c r="FW138" s="2097">
        <v>0.11</v>
      </c>
      <c r="FX138" s="2146">
        <v>0.11</v>
      </c>
      <c r="FY138" s="2146">
        <v>0.11</v>
      </c>
      <c r="FZ138" s="2146">
        <v>0.11</v>
      </c>
      <c r="GA138" s="2153">
        <v>0.11</v>
      </c>
      <c r="GB138" s="2153">
        <v>0.11</v>
      </c>
      <c r="GC138" s="2153">
        <v>0.11</v>
      </c>
      <c r="GD138" s="2153">
        <v>0.11</v>
      </c>
      <c r="GE138" s="2189">
        <v>0.11</v>
      </c>
      <c r="GF138" s="2189">
        <v>0.11</v>
      </c>
      <c r="GG138" s="2189">
        <v>0.11</v>
      </c>
      <c r="GH138" s="2196">
        <v>0.11</v>
      </c>
      <c r="GI138" s="2196">
        <v>0.11</v>
      </c>
      <c r="GJ138" s="2196">
        <v>0.11</v>
      </c>
      <c r="GK138" s="2196">
        <v>0.11</v>
      </c>
      <c r="GL138" s="2232">
        <v>0.11</v>
      </c>
      <c r="GM138" s="2232">
        <v>0.11</v>
      </c>
      <c r="GN138" s="2232">
        <v>0.11</v>
      </c>
      <c r="GO138" s="2239">
        <v>0.11</v>
      </c>
      <c r="GP138" s="2239">
        <v>0.11</v>
      </c>
      <c r="GQ138" s="2239">
        <v>0.11</v>
      </c>
      <c r="GR138" s="2239">
        <v>0.11</v>
      </c>
      <c r="GS138" s="2258">
        <v>0.11</v>
      </c>
      <c r="GT138" s="2258">
        <v>0.11</v>
      </c>
      <c r="GU138" s="2258">
        <v>0.11</v>
      </c>
      <c r="GV138" s="2258">
        <v>0.11</v>
      </c>
      <c r="GW138" s="2258">
        <v>0.11</v>
      </c>
      <c r="GX138" s="2258">
        <v>0.11</v>
      </c>
      <c r="GY138" s="299">
        <v>0.11</v>
      </c>
      <c r="GZ138" s="2278">
        <v>0.11</v>
      </c>
      <c r="HA138" s="2278">
        <v>0.11</v>
      </c>
      <c r="HB138" s="2278">
        <v>0.11</v>
      </c>
      <c r="HC138" s="2302">
        <v>0.11</v>
      </c>
      <c r="HD138" s="2302">
        <v>0.11</v>
      </c>
      <c r="HE138" s="2302">
        <v>0.11</v>
      </c>
      <c r="HF138" s="2302">
        <v>0.11</v>
      </c>
    </row>
    <row r="139" spans="1:214" x14ac:dyDescent="0.25">
      <c r="A139" s="423">
        <f t="shared" si="74"/>
        <v>138</v>
      </c>
      <c r="B139" s="77">
        <f>B.Diario!B139</f>
        <v>0</v>
      </c>
      <c r="C139" s="66"/>
      <c r="D139" s="66"/>
      <c r="E139" s="438"/>
      <c r="F139" s="438">
        <v>12.11</v>
      </c>
      <c r="G139" s="438">
        <v>11.65</v>
      </c>
      <c r="H139" s="438">
        <v>15.84</v>
      </c>
      <c r="I139" s="438">
        <v>23.75</v>
      </c>
      <c r="J139" s="438">
        <v>30.37</v>
      </c>
      <c r="K139" s="438">
        <v>37.1</v>
      </c>
      <c r="L139" s="443">
        <v>38.659999999999997</v>
      </c>
      <c r="M139" s="85">
        <v>38.020000000000003</v>
      </c>
      <c r="N139" s="466">
        <v>38.119999999999997</v>
      </c>
      <c r="O139" s="479">
        <v>37.020000000000003</v>
      </c>
      <c r="P139" s="512">
        <v>37.6</v>
      </c>
      <c r="Q139" s="85">
        <v>37.909999999999997</v>
      </c>
      <c r="R139" s="544">
        <v>37.78</v>
      </c>
      <c r="S139" s="586">
        <v>36.35</v>
      </c>
      <c r="T139" s="276">
        <v>36.35</v>
      </c>
      <c r="U139" s="598">
        <v>36.35</v>
      </c>
      <c r="V139" s="276">
        <v>37.43</v>
      </c>
      <c r="W139" s="626">
        <v>37.119999999999997</v>
      </c>
      <c r="X139" s="632">
        <v>42.43</v>
      </c>
      <c r="Y139" s="638">
        <v>42.54</v>
      </c>
      <c r="Z139" s="674">
        <v>42.77</v>
      </c>
      <c r="AA139" s="650">
        <v>44.58</v>
      </c>
      <c r="AB139" s="702">
        <v>45.8</v>
      </c>
      <c r="AC139" s="715">
        <v>47.34</v>
      </c>
      <c r="AD139" s="737">
        <v>48.62</v>
      </c>
      <c r="AE139" s="744">
        <v>50.12</v>
      </c>
      <c r="AF139" s="751">
        <v>52.34</v>
      </c>
      <c r="AG139" s="299">
        <v>55.23</v>
      </c>
      <c r="AH139" s="781">
        <v>55.23</v>
      </c>
      <c r="AI139" s="794">
        <v>55.23</v>
      </c>
      <c r="AJ139" s="299">
        <v>54.56</v>
      </c>
      <c r="AK139" s="834">
        <v>54.56</v>
      </c>
      <c r="AL139" s="834">
        <v>54.56</v>
      </c>
      <c r="AM139" s="793">
        <v>54.56</v>
      </c>
      <c r="AN139" s="299">
        <v>70.08</v>
      </c>
      <c r="AO139" s="877">
        <v>67.95</v>
      </c>
      <c r="AP139" s="877">
        <v>65.97</v>
      </c>
      <c r="AQ139" s="299">
        <v>64.09</v>
      </c>
      <c r="AR139" s="884">
        <v>62.29</v>
      </c>
      <c r="AS139" s="898">
        <v>62.29</v>
      </c>
      <c r="AT139" s="911">
        <v>61.65</v>
      </c>
      <c r="AU139" s="942">
        <v>60.14</v>
      </c>
      <c r="AV139" s="956">
        <v>58.82</v>
      </c>
      <c r="AW139" s="85">
        <v>57.67</v>
      </c>
      <c r="AX139" s="1012">
        <v>56.82</v>
      </c>
      <c r="AY139" s="1019">
        <v>55.89</v>
      </c>
      <c r="AZ139" s="1040">
        <v>55.41</v>
      </c>
      <c r="BA139" s="1054">
        <v>55.41</v>
      </c>
      <c r="BB139" s="1102">
        <v>54.27</v>
      </c>
      <c r="BC139" s="1108">
        <v>54.27</v>
      </c>
      <c r="BD139" s="1114">
        <v>54.27</v>
      </c>
      <c r="BE139" s="1149">
        <v>54.27</v>
      </c>
      <c r="BF139" s="1156">
        <v>54.27</v>
      </c>
      <c r="BG139" s="83">
        <v>54.27</v>
      </c>
      <c r="BH139" s="1171">
        <v>54.3</v>
      </c>
      <c r="BI139" s="1202">
        <v>58.86</v>
      </c>
      <c r="BJ139" s="1202">
        <v>58.83</v>
      </c>
      <c r="BK139" s="1202">
        <v>58.83</v>
      </c>
      <c r="BL139" s="1202">
        <v>57.67</v>
      </c>
      <c r="BM139" s="1202">
        <v>56.53</v>
      </c>
      <c r="BN139" s="1202">
        <v>55.48</v>
      </c>
      <c r="BO139" s="1202">
        <v>54.49</v>
      </c>
      <c r="BP139" s="1243">
        <v>53.57</v>
      </c>
      <c r="BQ139" s="1243">
        <v>52.84</v>
      </c>
      <c r="BR139" s="1243">
        <v>52.08</v>
      </c>
      <c r="BS139" s="1243">
        <v>51.62</v>
      </c>
      <c r="BT139" s="1243">
        <v>51.36</v>
      </c>
      <c r="BU139" s="1243">
        <v>51.04</v>
      </c>
      <c r="BV139" s="1243">
        <v>50.73</v>
      </c>
      <c r="BW139" s="1298">
        <v>50.17</v>
      </c>
      <c r="BX139" s="83">
        <v>49.68</v>
      </c>
      <c r="BY139" s="83">
        <v>49.45</v>
      </c>
      <c r="BZ139" s="83">
        <v>49.28</v>
      </c>
      <c r="CA139" s="83">
        <v>49.1</v>
      </c>
      <c r="CB139" s="83">
        <v>48.97</v>
      </c>
      <c r="CC139" s="1308">
        <v>48.97</v>
      </c>
      <c r="CD139" s="1378">
        <v>48.91</v>
      </c>
      <c r="CE139" s="1391">
        <v>49.01</v>
      </c>
      <c r="CF139" s="1405">
        <v>48.81</v>
      </c>
      <c r="CG139" s="1419">
        <v>48.76</v>
      </c>
      <c r="CH139" s="1433">
        <v>48.71</v>
      </c>
      <c r="CI139" s="1447">
        <v>48.56</v>
      </c>
      <c r="CJ139" s="1461">
        <v>49.14</v>
      </c>
      <c r="CK139" s="1486">
        <v>49.95</v>
      </c>
      <c r="CL139" s="1486">
        <v>50.7</v>
      </c>
      <c r="CM139" s="1486">
        <v>51.31</v>
      </c>
      <c r="CN139" s="1501">
        <v>51.65</v>
      </c>
      <c r="CO139" s="1508">
        <v>51.97</v>
      </c>
      <c r="CP139" s="1515">
        <v>52.22</v>
      </c>
      <c r="CQ139" s="1529">
        <v>52.18</v>
      </c>
      <c r="CR139" s="1565">
        <v>52.1</v>
      </c>
      <c r="CS139" s="1580">
        <v>52.08</v>
      </c>
      <c r="CT139" s="1580">
        <v>51.93</v>
      </c>
      <c r="CU139" s="1580">
        <v>51.98</v>
      </c>
      <c r="CV139" s="1615">
        <v>52.19</v>
      </c>
      <c r="CW139" s="1608">
        <v>52.48</v>
      </c>
      <c r="CX139" s="1608">
        <v>52.7</v>
      </c>
      <c r="CY139" s="1629">
        <v>52.81</v>
      </c>
      <c r="CZ139" s="1629">
        <v>52.9</v>
      </c>
      <c r="DA139" s="1629">
        <v>53.23</v>
      </c>
      <c r="DB139" s="1629">
        <v>53.55</v>
      </c>
      <c r="DC139" s="1629">
        <v>54.12</v>
      </c>
      <c r="DD139" s="1629">
        <v>54.59</v>
      </c>
      <c r="DE139" s="1658">
        <v>55.05</v>
      </c>
      <c r="DF139" s="1687">
        <v>55.4</v>
      </c>
      <c r="DG139" s="1687">
        <v>55.44</v>
      </c>
      <c r="DH139" s="1687">
        <v>55.38</v>
      </c>
      <c r="DI139" s="1694">
        <v>55.35</v>
      </c>
      <c r="DJ139" s="1694">
        <v>55.29</v>
      </c>
      <c r="DK139" s="1694">
        <v>54.93</v>
      </c>
      <c r="DL139" s="1694">
        <v>54.59</v>
      </c>
      <c r="DM139" s="299">
        <v>54.41</v>
      </c>
      <c r="DN139" s="299">
        <v>54.44</v>
      </c>
      <c r="DO139" s="299">
        <v>54.42</v>
      </c>
      <c r="DP139" s="299">
        <v>54.39</v>
      </c>
      <c r="DQ139" s="1795">
        <v>54.66</v>
      </c>
      <c r="DR139" s="1795">
        <v>54.71</v>
      </c>
      <c r="DS139" s="1795">
        <v>54.69</v>
      </c>
      <c r="DT139" s="1795">
        <v>54.62</v>
      </c>
      <c r="DU139" s="1795">
        <v>54.58</v>
      </c>
      <c r="DV139" s="1795">
        <v>54.59</v>
      </c>
      <c r="DW139" s="1802">
        <v>54.94</v>
      </c>
      <c r="DX139" s="1802">
        <v>55.29</v>
      </c>
      <c r="DY139" s="1802">
        <v>55.91</v>
      </c>
      <c r="DZ139" s="1802">
        <v>56.46</v>
      </c>
      <c r="EA139" s="83">
        <v>56.68</v>
      </c>
      <c r="EB139" s="83">
        <v>56.73</v>
      </c>
      <c r="EC139" s="83">
        <v>56.85</v>
      </c>
      <c r="ED139" s="83">
        <v>56.74</v>
      </c>
      <c r="EE139" s="83">
        <v>56.79</v>
      </c>
      <c r="EF139" s="83">
        <v>56.75</v>
      </c>
      <c r="EG139" s="1823">
        <v>56.75</v>
      </c>
      <c r="EH139" s="1891">
        <v>56.75</v>
      </c>
      <c r="EI139" s="1891">
        <v>56.46</v>
      </c>
      <c r="EJ139" s="1891">
        <v>56.31</v>
      </c>
      <c r="EK139" s="1898">
        <v>56.27</v>
      </c>
      <c r="EL139" s="1898">
        <v>56.07</v>
      </c>
      <c r="EM139" s="1898">
        <v>55.91</v>
      </c>
      <c r="EN139" s="1898">
        <v>55.8</v>
      </c>
      <c r="EO139" s="1938">
        <v>55.7</v>
      </c>
      <c r="EP139" s="1945">
        <v>55.7</v>
      </c>
      <c r="EQ139" s="1945">
        <v>55.7</v>
      </c>
      <c r="ER139" s="83">
        <v>55.32</v>
      </c>
      <c r="ES139" s="83">
        <v>55.03</v>
      </c>
      <c r="ET139" s="83">
        <v>54.72</v>
      </c>
      <c r="EU139" s="83">
        <v>54.72</v>
      </c>
      <c r="EV139" s="1968">
        <v>54.72</v>
      </c>
      <c r="EW139" s="1968">
        <v>54.72</v>
      </c>
      <c r="EX139" s="1968">
        <v>54.42</v>
      </c>
      <c r="EY139" s="1975">
        <v>54.32</v>
      </c>
      <c r="EZ139" s="1975">
        <v>54.28</v>
      </c>
      <c r="FA139" s="1975">
        <v>53.96</v>
      </c>
      <c r="FB139" s="1975">
        <v>53.66</v>
      </c>
      <c r="FC139" s="2017">
        <v>53.4</v>
      </c>
      <c r="FD139" s="2017">
        <v>53.14</v>
      </c>
      <c r="FE139" s="2017">
        <v>52.84</v>
      </c>
      <c r="FF139" s="2025">
        <v>52.68</v>
      </c>
      <c r="FG139" s="2025">
        <v>52.53</v>
      </c>
      <c r="FH139" s="2025">
        <v>52.3</v>
      </c>
      <c r="FI139" s="2025">
        <v>52.29</v>
      </c>
      <c r="FJ139" s="2059">
        <v>52.12</v>
      </c>
      <c r="FK139" s="2059">
        <v>52.12</v>
      </c>
      <c r="FL139" s="2059">
        <v>51.89</v>
      </c>
      <c r="FM139" s="2059">
        <v>51.68</v>
      </c>
      <c r="FN139" s="2066">
        <v>51.41</v>
      </c>
      <c r="FO139" s="2066">
        <v>51.15</v>
      </c>
      <c r="FP139" s="2066">
        <v>50.9</v>
      </c>
      <c r="FQ139" s="2090">
        <v>50.68</v>
      </c>
      <c r="FR139" s="2090">
        <v>50.48</v>
      </c>
      <c r="FS139" s="2090">
        <v>50.3</v>
      </c>
      <c r="FT139" s="2097">
        <v>50.09</v>
      </c>
      <c r="FU139" s="2097">
        <v>50.09</v>
      </c>
      <c r="FV139" s="2097">
        <v>50.11</v>
      </c>
      <c r="FW139" s="2097">
        <v>50.28</v>
      </c>
      <c r="FX139" s="2146">
        <v>50.5</v>
      </c>
      <c r="FY139" s="2146">
        <v>50.42</v>
      </c>
      <c r="FZ139" s="2146">
        <v>50.18</v>
      </c>
      <c r="GA139" s="2153">
        <v>50</v>
      </c>
      <c r="GB139" s="2153">
        <v>49.81</v>
      </c>
      <c r="GC139" s="2153">
        <v>49.63</v>
      </c>
      <c r="GD139" s="2153">
        <v>49.42</v>
      </c>
      <c r="GE139" s="2189">
        <v>49.22</v>
      </c>
      <c r="GF139" s="2189">
        <v>48.97</v>
      </c>
      <c r="GG139" s="2189">
        <v>48.77</v>
      </c>
      <c r="GH139" s="2196">
        <v>48.63</v>
      </c>
      <c r="GI139" s="2196">
        <v>48.71</v>
      </c>
      <c r="GJ139" s="2196">
        <v>48.47</v>
      </c>
      <c r="GK139" s="2196">
        <v>48.33</v>
      </c>
      <c r="GL139" s="2232">
        <v>48.34</v>
      </c>
      <c r="GM139" s="2232">
        <v>48.32</v>
      </c>
      <c r="GN139" s="2232">
        <v>48.41</v>
      </c>
      <c r="GO139" s="2239">
        <v>48.62</v>
      </c>
      <c r="GP139" s="2239">
        <v>48.69</v>
      </c>
      <c r="GQ139" s="2239">
        <v>48.91</v>
      </c>
      <c r="GR139" s="2239">
        <v>49.34</v>
      </c>
      <c r="GS139" s="2258">
        <v>49.92</v>
      </c>
      <c r="GT139" s="2258">
        <v>50.45</v>
      </c>
      <c r="GU139" s="2258">
        <v>50.39</v>
      </c>
      <c r="GV139" s="2258">
        <v>50.39</v>
      </c>
      <c r="GW139" s="2258">
        <v>50.15</v>
      </c>
      <c r="GX139" s="2258">
        <v>49.91</v>
      </c>
      <c r="GY139" s="299">
        <v>49.74</v>
      </c>
      <c r="GZ139" s="2278">
        <v>49.7</v>
      </c>
      <c r="HA139" s="2278">
        <v>49.71</v>
      </c>
      <c r="HB139" s="2278">
        <v>49.59</v>
      </c>
      <c r="HC139" s="2302">
        <v>49.59</v>
      </c>
      <c r="HD139" s="2302">
        <v>49.59</v>
      </c>
      <c r="HE139" s="2302">
        <v>49.59</v>
      </c>
      <c r="HF139" s="2302">
        <v>49.59</v>
      </c>
    </row>
    <row r="140" spans="1:214" x14ac:dyDescent="0.25">
      <c r="A140" s="423">
        <f t="shared" si="74"/>
        <v>139</v>
      </c>
      <c r="B140" s="77">
        <f>B.Diario!B140</f>
        <v>0</v>
      </c>
      <c r="C140" s="71"/>
      <c r="D140" s="71"/>
      <c r="E140" s="438">
        <v>0.36</v>
      </c>
      <c r="F140" s="438">
        <v>0.36</v>
      </c>
      <c r="G140" s="438">
        <v>0.33</v>
      </c>
      <c r="H140" s="438">
        <v>0.33</v>
      </c>
      <c r="I140" s="438">
        <v>0.32</v>
      </c>
      <c r="J140" s="438">
        <v>0.35</v>
      </c>
      <c r="K140" s="438">
        <v>0.34</v>
      </c>
      <c r="L140" s="443">
        <v>0.33</v>
      </c>
      <c r="M140" s="85">
        <v>0.33</v>
      </c>
      <c r="N140" s="466">
        <v>0.32</v>
      </c>
      <c r="O140" s="479">
        <v>0.32</v>
      </c>
      <c r="P140" s="512">
        <v>0.32</v>
      </c>
      <c r="Q140" s="85">
        <v>0.31</v>
      </c>
      <c r="R140" s="544">
        <v>0.31</v>
      </c>
      <c r="S140" s="586">
        <v>0.31</v>
      </c>
      <c r="T140" s="276">
        <v>0.31</v>
      </c>
      <c r="U140" s="598">
        <v>0.31</v>
      </c>
      <c r="V140" s="276">
        <v>0.31</v>
      </c>
      <c r="W140" s="626">
        <v>0.3</v>
      </c>
      <c r="X140" s="632">
        <v>0.3</v>
      </c>
      <c r="Y140" s="638">
        <v>0.3</v>
      </c>
      <c r="Z140" s="674">
        <v>0.3</v>
      </c>
      <c r="AA140" s="650">
        <v>0.31</v>
      </c>
      <c r="AB140" s="702">
        <v>0.31</v>
      </c>
      <c r="AC140" s="715">
        <v>0.31</v>
      </c>
      <c r="AD140" s="737">
        <v>0.31</v>
      </c>
      <c r="AE140" s="744">
        <v>0.32</v>
      </c>
      <c r="AF140" s="751">
        <v>0.32</v>
      </c>
      <c r="AG140" s="299">
        <v>0.32</v>
      </c>
      <c r="AH140" s="781">
        <v>0.32</v>
      </c>
      <c r="AI140" s="794">
        <v>0.32</v>
      </c>
      <c r="AJ140" s="299">
        <v>0.32</v>
      </c>
      <c r="AK140" s="834">
        <v>0.32</v>
      </c>
      <c r="AL140" s="834">
        <v>0.32</v>
      </c>
      <c r="AM140" s="793">
        <v>0.31</v>
      </c>
      <c r="AN140" s="299">
        <v>0.36</v>
      </c>
      <c r="AO140" s="877">
        <v>0.35</v>
      </c>
      <c r="AP140" s="877">
        <v>0.35</v>
      </c>
      <c r="AQ140" s="299">
        <v>0.35</v>
      </c>
      <c r="AR140" s="884">
        <v>0.35</v>
      </c>
      <c r="AS140" s="898">
        <v>0.35</v>
      </c>
      <c r="AT140" s="911">
        <v>0.34</v>
      </c>
      <c r="AU140" s="942">
        <v>0.34</v>
      </c>
      <c r="AV140" s="956">
        <v>0.34</v>
      </c>
      <c r="AW140" s="85">
        <v>0.34</v>
      </c>
      <c r="AX140" s="1012">
        <v>0.33</v>
      </c>
      <c r="AY140" s="1019">
        <v>0.33</v>
      </c>
      <c r="AZ140" s="1040">
        <v>0.33</v>
      </c>
      <c r="BA140" s="1054">
        <v>0.33</v>
      </c>
      <c r="BB140" s="1102">
        <v>0.32</v>
      </c>
      <c r="BC140" s="1108">
        <v>0.32</v>
      </c>
      <c r="BD140" s="1114">
        <v>0.32</v>
      </c>
      <c r="BE140" s="1149">
        <v>0.32</v>
      </c>
      <c r="BF140" s="1156">
        <v>0.32</v>
      </c>
      <c r="BG140" s="83">
        <v>0.32</v>
      </c>
      <c r="BH140" s="1171">
        <v>0.32</v>
      </c>
      <c r="BI140" s="1202">
        <v>0.32</v>
      </c>
      <c r="BJ140" s="1202">
        <v>0.31</v>
      </c>
      <c r="BK140" s="1202">
        <v>0.31</v>
      </c>
      <c r="BL140" s="1202">
        <v>0.31</v>
      </c>
      <c r="BM140" s="1202">
        <v>0.3</v>
      </c>
      <c r="BN140" s="1202">
        <v>0.3</v>
      </c>
      <c r="BO140" s="1202">
        <v>0.3</v>
      </c>
      <c r="BP140" s="1243">
        <v>0.3</v>
      </c>
      <c r="BQ140" s="1243">
        <v>0.3</v>
      </c>
      <c r="BR140" s="1243">
        <v>0.31</v>
      </c>
      <c r="BS140" s="1243">
        <v>0.3</v>
      </c>
      <c r="BT140" s="1243">
        <v>0.31</v>
      </c>
      <c r="BU140" s="1243">
        <v>0.31</v>
      </c>
      <c r="BV140" s="1243">
        <v>0.31</v>
      </c>
      <c r="BW140" s="1298">
        <v>0.31</v>
      </c>
      <c r="BX140" s="83">
        <v>0.31</v>
      </c>
      <c r="BY140" s="83">
        <v>0.31</v>
      </c>
      <c r="BZ140" s="83">
        <v>0.31</v>
      </c>
      <c r="CA140" s="83">
        <v>0.31</v>
      </c>
      <c r="CB140" s="83">
        <v>0.31</v>
      </c>
      <c r="CC140" s="1308">
        <v>0.31</v>
      </c>
      <c r="CD140" s="1378">
        <v>0.31</v>
      </c>
      <c r="CE140" s="1391">
        <v>0.31</v>
      </c>
      <c r="CF140" s="1405">
        <v>0.3</v>
      </c>
      <c r="CG140" s="1419">
        <v>0.3</v>
      </c>
      <c r="CH140" s="1433">
        <v>0.3</v>
      </c>
      <c r="CI140" s="1447">
        <v>0.3</v>
      </c>
      <c r="CJ140" s="1461">
        <v>0.3</v>
      </c>
      <c r="CK140" s="1486">
        <v>0.3</v>
      </c>
      <c r="CL140" s="1486">
        <v>0.3</v>
      </c>
      <c r="CM140" s="1486">
        <v>0.3</v>
      </c>
      <c r="CN140" s="1501">
        <v>0.3</v>
      </c>
      <c r="CO140" s="1508">
        <v>0.3</v>
      </c>
      <c r="CP140" s="1515">
        <v>0.3</v>
      </c>
      <c r="CQ140" s="1529">
        <v>0.3</v>
      </c>
      <c r="CR140" s="1565">
        <v>0.3</v>
      </c>
      <c r="CS140" s="1580">
        <v>0.3</v>
      </c>
      <c r="CT140" s="1580">
        <v>0.3</v>
      </c>
      <c r="CU140" s="1580">
        <v>0.3</v>
      </c>
      <c r="CV140" s="1615">
        <v>0.3</v>
      </c>
      <c r="CW140" s="1608">
        <v>0.3</v>
      </c>
      <c r="CX140" s="1608">
        <v>0.3</v>
      </c>
      <c r="CY140" s="1629">
        <v>0.3</v>
      </c>
      <c r="CZ140" s="1629">
        <v>0.3</v>
      </c>
      <c r="DA140" s="1629">
        <v>0.3</v>
      </c>
      <c r="DB140" s="1629">
        <v>0.3</v>
      </c>
      <c r="DC140" s="1629">
        <v>0.3</v>
      </c>
      <c r="DD140" s="1629">
        <v>0.3</v>
      </c>
      <c r="DE140" s="1658">
        <v>0.3</v>
      </c>
      <c r="DF140" s="1687">
        <v>0.3</v>
      </c>
      <c r="DG140" s="1687">
        <v>0.3</v>
      </c>
      <c r="DH140" s="1687">
        <v>0.3</v>
      </c>
      <c r="DI140" s="1694">
        <v>0.3</v>
      </c>
      <c r="DJ140" s="1694">
        <v>0.3</v>
      </c>
      <c r="DK140" s="1694">
        <v>0.3</v>
      </c>
      <c r="DL140" s="1694">
        <v>0.3</v>
      </c>
      <c r="DM140" s="299">
        <v>0.3</v>
      </c>
      <c r="DN140" s="299">
        <v>0.28999999999999998</v>
      </c>
      <c r="DO140" s="299">
        <v>0.28999999999999998</v>
      </c>
      <c r="DP140" s="299">
        <v>0.28999999999999998</v>
      </c>
      <c r="DQ140" s="1795">
        <v>0.28999999999999998</v>
      </c>
      <c r="DR140" s="1795">
        <v>0.28999999999999998</v>
      </c>
      <c r="DS140" s="1795">
        <v>0.28999999999999998</v>
      </c>
      <c r="DT140" s="1795">
        <v>0.28999999999999998</v>
      </c>
      <c r="DU140" s="1795">
        <v>0.28999999999999998</v>
      </c>
      <c r="DV140" s="1795">
        <v>0.28999999999999998</v>
      </c>
      <c r="DW140" s="1802">
        <v>0.28999999999999998</v>
      </c>
      <c r="DX140" s="1802">
        <v>0.28999999999999998</v>
      </c>
      <c r="DY140" s="1802">
        <v>0.28999999999999998</v>
      </c>
      <c r="DZ140" s="1802">
        <v>0.28999999999999998</v>
      </c>
      <c r="EA140" s="83">
        <v>0.28999999999999998</v>
      </c>
      <c r="EB140" s="83">
        <v>0.28999999999999998</v>
      </c>
      <c r="EC140" s="83">
        <v>0.28999999999999998</v>
      </c>
      <c r="ED140" s="83">
        <v>0.28999999999999998</v>
      </c>
      <c r="EE140" s="83">
        <v>0.28999999999999998</v>
      </c>
      <c r="EF140" s="83">
        <v>0.28999999999999998</v>
      </c>
      <c r="EG140" s="1823">
        <v>0.28999999999999998</v>
      </c>
      <c r="EH140" s="1891">
        <v>0.28999999999999998</v>
      </c>
      <c r="EI140" s="1891">
        <v>0.28999999999999998</v>
      </c>
      <c r="EJ140" s="1891">
        <v>0.28999999999999998</v>
      </c>
      <c r="EK140" s="1898">
        <v>0.28999999999999998</v>
      </c>
      <c r="EL140" s="1898">
        <v>0.28999999999999998</v>
      </c>
      <c r="EM140" s="1898">
        <v>0.28999999999999998</v>
      </c>
      <c r="EN140" s="1898">
        <v>0.28999999999999998</v>
      </c>
      <c r="EO140" s="1938">
        <v>0.28999999999999998</v>
      </c>
      <c r="EP140" s="1945">
        <v>0.28999999999999998</v>
      </c>
      <c r="EQ140" s="1945">
        <v>0.28999999999999998</v>
      </c>
      <c r="ER140" s="83">
        <v>0.28999999999999998</v>
      </c>
      <c r="ES140" s="83">
        <v>0.28999999999999998</v>
      </c>
      <c r="ET140" s="83">
        <v>0.28999999999999998</v>
      </c>
      <c r="EU140" s="83">
        <v>0.28999999999999998</v>
      </c>
      <c r="EV140" s="1968">
        <v>0.28999999999999998</v>
      </c>
      <c r="EW140" s="1968">
        <v>0.28999999999999998</v>
      </c>
      <c r="EX140" s="1968">
        <v>0.28999999999999998</v>
      </c>
      <c r="EY140" s="1975">
        <v>0.28999999999999998</v>
      </c>
      <c r="EZ140" s="1975">
        <v>0.28999999999999998</v>
      </c>
      <c r="FA140" s="1975">
        <v>0.28999999999999998</v>
      </c>
      <c r="FB140" s="1975">
        <v>0.28999999999999998</v>
      </c>
      <c r="FC140" s="2017">
        <v>0.28999999999999998</v>
      </c>
      <c r="FD140" s="2017">
        <v>0.28999999999999998</v>
      </c>
      <c r="FE140" s="2017">
        <v>0.28999999999999998</v>
      </c>
      <c r="FF140" s="2025">
        <v>0.28999999999999998</v>
      </c>
      <c r="FG140" s="2025">
        <v>0.28999999999999998</v>
      </c>
      <c r="FH140" s="2025">
        <v>0.28999999999999998</v>
      </c>
      <c r="FI140" s="2025">
        <v>0.28999999999999998</v>
      </c>
      <c r="FJ140" s="2059">
        <v>0.28999999999999998</v>
      </c>
      <c r="FK140" s="2059">
        <v>0.28999999999999998</v>
      </c>
      <c r="FL140" s="2059">
        <v>0.28999999999999998</v>
      </c>
      <c r="FM140" s="2059">
        <v>0.28999999999999998</v>
      </c>
      <c r="FN140" s="2066">
        <v>0.3</v>
      </c>
      <c r="FO140" s="2066">
        <v>0.3</v>
      </c>
      <c r="FP140" s="2066">
        <v>0.3</v>
      </c>
      <c r="FQ140" s="2090">
        <v>0.3</v>
      </c>
      <c r="FR140" s="2090">
        <v>0.3</v>
      </c>
      <c r="FS140" s="2090">
        <v>0.3</v>
      </c>
      <c r="FT140" s="2097">
        <v>0.3</v>
      </c>
      <c r="FU140" s="2097">
        <v>0.3</v>
      </c>
      <c r="FV140" s="2097">
        <v>0.31</v>
      </c>
      <c r="FW140" s="2097">
        <v>0.31</v>
      </c>
      <c r="FX140" s="2146">
        <v>0.3</v>
      </c>
      <c r="FY140" s="2146">
        <v>0.3</v>
      </c>
      <c r="FZ140" s="2146">
        <v>0.31</v>
      </c>
      <c r="GA140" s="2153">
        <v>0.31</v>
      </c>
      <c r="GB140" s="2153">
        <v>0.31</v>
      </c>
      <c r="GC140" s="2153">
        <v>0.31</v>
      </c>
      <c r="GD140" s="2153">
        <v>0.31</v>
      </c>
      <c r="GE140" s="2189">
        <v>0.31</v>
      </c>
      <c r="GF140" s="2189">
        <v>0.31</v>
      </c>
      <c r="GG140" s="2189">
        <v>0.31</v>
      </c>
      <c r="GH140" s="2196">
        <v>0.31</v>
      </c>
      <c r="GI140" s="2196">
        <v>0.31</v>
      </c>
      <c r="GJ140" s="2196">
        <v>0.31</v>
      </c>
      <c r="GK140" s="2196">
        <v>0.31</v>
      </c>
      <c r="GL140" s="2232">
        <v>0.31</v>
      </c>
      <c r="GM140" s="2232">
        <v>0.31</v>
      </c>
      <c r="GN140" s="2232">
        <v>0.31</v>
      </c>
      <c r="GO140" s="2239">
        <v>0.31</v>
      </c>
      <c r="GP140" s="2239">
        <v>0.31</v>
      </c>
      <c r="GQ140" s="2239">
        <v>0.31</v>
      </c>
      <c r="GR140" s="2239">
        <v>0.31</v>
      </c>
      <c r="GS140" s="2258">
        <v>0.31</v>
      </c>
      <c r="GT140" s="2258">
        <v>0.31</v>
      </c>
      <c r="GU140" s="2258">
        <v>0.31</v>
      </c>
      <c r="GV140" s="2258">
        <v>0.31</v>
      </c>
      <c r="GW140" s="2258">
        <v>0.31</v>
      </c>
      <c r="GX140" s="2258">
        <v>0.3</v>
      </c>
      <c r="GY140" s="299">
        <v>0.3</v>
      </c>
      <c r="GZ140" s="2278">
        <v>0.3</v>
      </c>
      <c r="HA140" s="2278">
        <v>0.3</v>
      </c>
      <c r="HB140" s="2278">
        <v>0.3</v>
      </c>
      <c r="HC140" s="2302">
        <v>0.3</v>
      </c>
      <c r="HD140" s="2302">
        <v>0.3</v>
      </c>
      <c r="HE140" s="2302">
        <v>0.3</v>
      </c>
      <c r="HF140" s="2302">
        <v>0.3</v>
      </c>
    </row>
    <row r="141" spans="1:214" x14ac:dyDescent="0.25">
      <c r="A141" s="423">
        <f t="shared" si="74"/>
        <v>140</v>
      </c>
      <c r="B141" s="77">
        <f>B.Diario!B141</f>
        <v>0</v>
      </c>
      <c r="C141" s="66"/>
      <c r="D141" s="66"/>
      <c r="E141" s="438">
        <v>1.75</v>
      </c>
      <c r="F141" s="438">
        <v>1.26</v>
      </c>
      <c r="G141" s="438">
        <v>1.06</v>
      </c>
      <c r="H141" s="438">
        <v>0.97</v>
      </c>
      <c r="I141" s="438">
        <v>0.91</v>
      </c>
      <c r="J141" s="438">
        <v>0.91</v>
      </c>
      <c r="K141" s="438">
        <v>0.88</v>
      </c>
      <c r="L141" s="443">
        <v>0.88</v>
      </c>
      <c r="M141" s="85">
        <v>0.85</v>
      </c>
      <c r="N141" s="466">
        <v>0.83</v>
      </c>
      <c r="O141" s="479">
        <v>0.84</v>
      </c>
      <c r="P141" s="512">
        <v>0.83</v>
      </c>
      <c r="Q141" s="85">
        <v>0.83</v>
      </c>
      <c r="R141" s="544">
        <v>0.84</v>
      </c>
      <c r="S141" s="586">
        <v>0.88</v>
      </c>
      <c r="T141" s="276">
        <v>0.88</v>
      </c>
      <c r="U141" s="598">
        <v>0.88</v>
      </c>
      <c r="V141" s="276">
        <v>0.88</v>
      </c>
      <c r="W141" s="626">
        <v>0.86</v>
      </c>
      <c r="X141" s="632">
        <v>0.86</v>
      </c>
      <c r="Y141" s="638">
        <v>0.85</v>
      </c>
      <c r="Z141" s="674">
        <v>0.84</v>
      </c>
      <c r="AA141" s="650">
        <v>0.83</v>
      </c>
      <c r="AB141" s="702">
        <v>0.83</v>
      </c>
      <c r="AC141" s="715">
        <v>0.83</v>
      </c>
      <c r="AD141" s="737">
        <v>0.84</v>
      </c>
      <c r="AE141" s="744">
        <v>0.86</v>
      </c>
      <c r="AF141" s="751">
        <v>0.87</v>
      </c>
      <c r="AG141" s="299">
        <v>0.88</v>
      </c>
      <c r="AH141" s="781">
        <v>0.88</v>
      </c>
      <c r="AI141" s="794">
        <v>0.88</v>
      </c>
      <c r="AJ141" s="299">
        <v>0.86</v>
      </c>
      <c r="AK141" s="834">
        <v>0.86</v>
      </c>
      <c r="AL141" s="834">
        <v>0.86</v>
      </c>
      <c r="AM141" s="793">
        <v>0.85</v>
      </c>
      <c r="AN141" s="299">
        <v>0.88</v>
      </c>
      <c r="AO141" s="877">
        <v>0.87</v>
      </c>
      <c r="AP141" s="877">
        <v>0.86</v>
      </c>
      <c r="AQ141" s="299">
        <v>0.85</v>
      </c>
      <c r="AR141" s="884">
        <v>0.84</v>
      </c>
      <c r="AS141" s="898">
        <v>0.84</v>
      </c>
      <c r="AT141" s="911">
        <v>0.84</v>
      </c>
      <c r="AU141" s="942">
        <v>0.85</v>
      </c>
      <c r="AV141" s="956">
        <v>0.84</v>
      </c>
      <c r="AW141" s="85">
        <v>0.84</v>
      </c>
      <c r="AX141" s="1012">
        <v>0.86</v>
      </c>
      <c r="AY141" s="1019">
        <v>0.86</v>
      </c>
      <c r="AZ141" s="1040">
        <v>0.85</v>
      </c>
      <c r="BA141" s="1054">
        <v>0.85</v>
      </c>
      <c r="BB141" s="1102">
        <v>0.85</v>
      </c>
      <c r="BC141" s="1108">
        <v>0.85</v>
      </c>
      <c r="BD141" s="1114">
        <v>0.85</v>
      </c>
      <c r="BE141" s="1149">
        <v>0.85</v>
      </c>
      <c r="BF141" s="1156">
        <v>0.85</v>
      </c>
      <c r="BG141" s="83">
        <v>0.85</v>
      </c>
      <c r="BH141" s="1171">
        <v>0.87</v>
      </c>
      <c r="BI141" s="1202">
        <v>0.88</v>
      </c>
      <c r="BJ141" s="1202">
        <v>0.88</v>
      </c>
      <c r="BK141" s="1202">
        <v>0.87</v>
      </c>
      <c r="BL141" s="1202">
        <v>0.87</v>
      </c>
      <c r="BM141" s="1202">
        <v>0.86</v>
      </c>
      <c r="BN141" s="1202">
        <v>0.85</v>
      </c>
      <c r="BO141" s="1202">
        <v>0.85</v>
      </c>
      <c r="BP141" s="1243">
        <v>0.84</v>
      </c>
      <c r="BQ141" s="1243">
        <v>0.84</v>
      </c>
      <c r="BR141" s="1243">
        <v>0.84</v>
      </c>
      <c r="BS141" s="1243">
        <v>0.85</v>
      </c>
      <c r="BT141" s="1243">
        <v>0.86</v>
      </c>
      <c r="BU141" s="1243">
        <v>0.86</v>
      </c>
      <c r="BV141" s="1243">
        <v>0.86</v>
      </c>
      <c r="BW141" s="1298">
        <v>0.85</v>
      </c>
      <c r="BX141" s="83">
        <v>0.85</v>
      </c>
      <c r="BY141" s="83">
        <v>0.85</v>
      </c>
      <c r="BZ141" s="83">
        <v>0.85</v>
      </c>
      <c r="CA141" s="83">
        <v>0.85</v>
      </c>
      <c r="CB141" s="83">
        <v>0.86</v>
      </c>
      <c r="CC141" s="1308">
        <v>0.86</v>
      </c>
      <c r="CD141" s="1378">
        <v>0.86</v>
      </c>
      <c r="CE141" s="1391">
        <v>0.86</v>
      </c>
      <c r="CF141" s="1405">
        <v>0.85</v>
      </c>
      <c r="CG141" s="1419">
        <v>0.85</v>
      </c>
      <c r="CH141" s="1433">
        <v>0.84</v>
      </c>
      <c r="CI141" s="1447">
        <v>0.84</v>
      </c>
      <c r="CJ141" s="1461">
        <v>0.84</v>
      </c>
      <c r="CK141" s="1486">
        <v>0.84</v>
      </c>
      <c r="CL141" s="1486">
        <v>0.84</v>
      </c>
      <c r="CM141" s="1486">
        <v>0.83</v>
      </c>
      <c r="CN141" s="1501">
        <v>0.84</v>
      </c>
      <c r="CO141" s="1508">
        <v>0.84</v>
      </c>
      <c r="CP141" s="1515">
        <v>0.84</v>
      </c>
      <c r="CQ141" s="1529">
        <v>0.83</v>
      </c>
      <c r="CR141" s="1565">
        <v>0.83</v>
      </c>
      <c r="CS141" s="1580">
        <v>0.83</v>
      </c>
      <c r="CT141" s="1580">
        <v>0.83</v>
      </c>
      <c r="CU141" s="1580">
        <v>0.83</v>
      </c>
      <c r="CV141" s="1615">
        <v>0.83</v>
      </c>
      <c r="CW141" s="1608">
        <v>0.82</v>
      </c>
      <c r="CX141" s="1608">
        <v>0.82</v>
      </c>
      <c r="CY141" s="1629">
        <v>0.82</v>
      </c>
      <c r="CZ141" s="1629">
        <v>0.82</v>
      </c>
      <c r="DA141" s="1629">
        <v>0.82</v>
      </c>
      <c r="DB141" s="1629">
        <v>0.82</v>
      </c>
      <c r="DC141" s="1629">
        <v>0.81</v>
      </c>
      <c r="DD141" s="1629">
        <v>0.81</v>
      </c>
      <c r="DE141" s="1658">
        <v>0.82</v>
      </c>
      <c r="DF141" s="1687">
        <v>0.82</v>
      </c>
      <c r="DG141" s="1687">
        <v>0.82</v>
      </c>
      <c r="DH141" s="1687">
        <v>0.82</v>
      </c>
      <c r="DI141" s="1694">
        <v>0.82</v>
      </c>
      <c r="DJ141" s="1694">
        <v>0.82</v>
      </c>
      <c r="DK141" s="1694">
        <v>0.82</v>
      </c>
      <c r="DL141" s="1694">
        <v>0.81</v>
      </c>
      <c r="DM141" s="299">
        <v>0.81</v>
      </c>
      <c r="DN141" s="299">
        <v>0.82</v>
      </c>
      <c r="DO141" s="299">
        <v>0.82</v>
      </c>
      <c r="DP141" s="299">
        <v>0.82</v>
      </c>
      <c r="DQ141" s="1795">
        <v>0.82</v>
      </c>
      <c r="DR141" s="1795">
        <v>0.82</v>
      </c>
      <c r="DS141" s="1795">
        <v>0.81</v>
      </c>
      <c r="DT141" s="1795">
        <v>0.81</v>
      </c>
      <c r="DU141" s="1795">
        <v>0.82</v>
      </c>
      <c r="DV141" s="1795">
        <v>0.82</v>
      </c>
      <c r="DW141" s="1802">
        <v>0.83</v>
      </c>
      <c r="DX141" s="1802">
        <v>0.83</v>
      </c>
      <c r="DY141" s="1802">
        <v>0.83</v>
      </c>
      <c r="DZ141" s="1802">
        <v>0.82</v>
      </c>
      <c r="EA141" s="83">
        <v>0.83</v>
      </c>
      <c r="EB141" s="83">
        <v>0.83</v>
      </c>
      <c r="EC141" s="83">
        <v>0.83</v>
      </c>
      <c r="ED141" s="83">
        <v>0.83</v>
      </c>
      <c r="EE141" s="83">
        <v>0.83</v>
      </c>
      <c r="EF141" s="83">
        <v>0.83</v>
      </c>
      <c r="EG141" s="1823">
        <v>0.83</v>
      </c>
      <c r="EH141" s="1891">
        <v>0.83</v>
      </c>
      <c r="EI141" s="1891">
        <v>0.83</v>
      </c>
      <c r="EJ141" s="1891">
        <v>0.82</v>
      </c>
      <c r="EK141" s="1898">
        <v>0.82</v>
      </c>
      <c r="EL141" s="1898">
        <v>0.83</v>
      </c>
      <c r="EM141" s="1898">
        <v>0.83</v>
      </c>
      <c r="EN141" s="1898">
        <v>0.83</v>
      </c>
      <c r="EO141" s="1938">
        <v>0.83</v>
      </c>
      <c r="EP141" s="1945">
        <v>0.83</v>
      </c>
      <c r="EQ141" s="1945">
        <v>0.83</v>
      </c>
      <c r="ER141" s="83">
        <v>0.83</v>
      </c>
      <c r="ES141" s="83">
        <v>0.83</v>
      </c>
      <c r="ET141" s="83">
        <v>0.82</v>
      </c>
      <c r="EU141" s="83">
        <v>0.82</v>
      </c>
      <c r="EV141" s="1968">
        <v>0.82</v>
      </c>
      <c r="EW141" s="1968">
        <v>0.82</v>
      </c>
      <c r="EX141" s="1968">
        <v>0.82</v>
      </c>
      <c r="EY141" s="1975">
        <v>0.82</v>
      </c>
      <c r="EZ141" s="1975">
        <v>0.82</v>
      </c>
      <c r="FA141" s="1975">
        <v>0.88</v>
      </c>
      <c r="FB141" s="1975">
        <v>0.87</v>
      </c>
      <c r="FC141" s="2017">
        <v>0.87</v>
      </c>
      <c r="FD141" s="2017">
        <v>0.87</v>
      </c>
      <c r="FE141" s="2017">
        <v>0.87</v>
      </c>
      <c r="FF141" s="2025">
        <v>0.87</v>
      </c>
      <c r="FG141" s="2025">
        <v>0.87</v>
      </c>
      <c r="FH141" s="2025">
        <v>0.87</v>
      </c>
      <c r="FI141" s="2025">
        <v>0.86</v>
      </c>
      <c r="FJ141" s="2059">
        <v>0.86</v>
      </c>
      <c r="FK141" s="2059">
        <v>0.86</v>
      </c>
      <c r="FL141" s="2059">
        <v>0.86</v>
      </c>
      <c r="FM141" s="2059">
        <v>0.86</v>
      </c>
      <c r="FN141" s="2066">
        <v>0.86</v>
      </c>
      <c r="FO141" s="2066">
        <v>0.86</v>
      </c>
      <c r="FP141" s="2066">
        <v>0.86</v>
      </c>
      <c r="FQ141" s="2090">
        <v>0.86</v>
      </c>
      <c r="FR141" s="2090">
        <v>0.86</v>
      </c>
      <c r="FS141" s="2090">
        <v>0.86</v>
      </c>
      <c r="FT141" s="2097">
        <v>0.85</v>
      </c>
      <c r="FU141" s="2097">
        <v>0.85</v>
      </c>
      <c r="FV141" s="2097">
        <v>0.85</v>
      </c>
      <c r="FW141" s="2097">
        <v>0.86</v>
      </c>
      <c r="FX141" s="2146">
        <v>0.85</v>
      </c>
      <c r="FY141" s="2146">
        <v>0.86</v>
      </c>
      <c r="FZ141" s="2146">
        <v>0.86</v>
      </c>
      <c r="GA141" s="2153">
        <v>0.86</v>
      </c>
      <c r="GB141" s="2153">
        <v>0.86</v>
      </c>
      <c r="GC141" s="2153">
        <v>0.86</v>
      </c>
      <c r="GD141" s="2153">
        <v>0.86</v>
      </c>
      <c r="GE141" s="2189">
        <v>0.86</v>
      </c>
      <c r="GF141" s="2189">
        <v>0.86</v>
      </c>
      <c r="GG141" s="2189">
        <v>0.86</v>
      </c>
      <c r="GH141" s="2196">
        <v>0.86</v>
      </c>
      <c r="GI141" s="2196">
        <v>0.85</v>
      </c>
      <c r="GJ141" s="2196">
        <v>0.85</v>
      </c>
      <c r="GK141" s="2196">
        <v>0.85</v>
      </c>
      <c r="GL141" s="2232">
        <v>0.85</v>
      </c>
      <c r="GM141" s="2232">
        <v>0.85</v>
      </c>
      <c r="GN141" s="2232">
        <v>0.84</v>
      </c>
      <c r="GO141" s="2239">
        <v>0.84</v>
      </c>
      <c r="GP141" s="2239">
        <v>0.84</v>
      </c>
      <c r="GQ141" s="2239">
        <v>0.84</v>
      </c>
      <c r="GR141" s="2239">
        <v>0.84</v>
      </c>
      <c r="GS141" s="2258">
        <v>0.83</v>
      </c>
      <c r="GT141" s="2258">
        <v>0.83</v>
      </c>
      <c r="GU141" s="2258">
        <v>0.83</v>
      </c>
      <c r="GV141" s="2258">
        <v>0.83</v>
      </c>
      <c r="GW141" s="2258">
        <v>0.83</v>
      </c>
      <c r="GX141" s="2258">
        <v>0.83</v>
      </c>
      <c r="GY141" s="299">
        <v>0.82</v>
      </c>
      <c r="GZ141" s="2278">
        <v>0.83</v>
      </c>
      <c r="HA141" s="2278">
        <v>0.83</v>
      </c>
      <c r="HB141" s="2278">
        <v>0.86</v>
      </c>
      <c r="HC141" s="2302">
        <v>0.86</v>
      </c>
      <c r="HD141" s="2302">
        <v>0.86</v>
      </c>
      <c r="HE141" s="2302">
        <v>0.86</v>
      </c>
      <c r="HF141" s="2302">
        <v>0.86</v>
      </c>
    </row>
    <row r="142" spans="1:214" s="83" customFormat="1" x14ac:dyDescent="0.25">
      <c r="A142" s="423">
        <f t="shared" si="74"/>
        <v>141</v>
      </c>
      <c r="C142" s="66"/>
      <c r="D142" s="120"/>
      <c r="E142" s="438">
        <v>2.37</v>
      </c>
      <c r="F142" s="438">
        <v>1.77</v>
      </c>
      <c r="G142" s="438">
        <v>1.56</v>
      </c>
      <c r="H142" s="438">
        <v>1.41</v>
      </c>
      <c r="I142" s="438">
        <v>1.39</v>
      </c>
      <c r="J142" s="438">
        <v>1.43</v>
      </c>
      <c r="K142" s="438">
        <v>1.5</v>
      </c>
      <c r="L142" s="443">
        <v>1.54</v>
      </c>
      <c r="M142" s="85">
        <v>1.56</v>
      </c>
      <c r="N142" s="466">
        <v>1.58</v>
      </c>
      <c r="O142" s="479">
        <v>1.58</v>
      </c>
      <c r="P142" s="512">
        <v>1.58</v>
      </c>
      <c r="Q142" s="85">
        <v>1.57</v>
      </c>
      <c r="R142" s="544">
        <v>1.59</v>
      </c>
      <c r="S142" s="586">
        <v>1.58</v>
      </c>
      <c r="T142" s="276">
        <v>1.58</v>
      </c>
      <c r="U142" s="598">
        <v>1.58</v>
      </c>
      <c r="V142" s="276">
        <v>1.52</v>
      </c>
      <c r="W142" s="626">
        <v>1.47</v>
      </c>
      <c r="X142" s="632">
        <v>1.47</v>
      </c>
      <c r="Y142" s="638">
        <v>1.45</v>
      </c>
      <c r="Z142" s="674">
        <v>1.45</v>
      </c>
      <c r="AA142" s="650">
        <v>1.44</v>
      </c>
      <c r="AB142" s="702">
        <v>1.45</v>
      </c>
      <c r="AC142" s="715">
        <v>1.46</v>
      </c>
      <c r="AD142" s="737">
        <v>1.47</v>
      </c>
      <c r="AE142" s="744">
        <v>1.47</v>
      </c>
      <c r="AF142" s="751">
        <v>1.47</v>
      </c>
      <c r="AG142" s="299">
        <v>1.48</v>
      </c>
      <c r="AH142" s="781">
        <v>1.48</v>
      </c>
      <c r="AI142" s="794">
        <v>1.48</v>
      </c>
      <c r="AJ142" s="299">
        <v>1.44</v>
      </c>
      <c r="AK142" s="834">
        <v>1.44</v>
      </c>
      <c r="AL142" s="834">
        <v>1.44</v>
      </c>
      <c r="AM142" s="793">
        <v>1.4</v>
      </c>
      <c r="AN142" s="299">
        <v>1.47</v>
      </c>
      <c r="AO142" s="877">
        <v>1.48</v>
      </c>
      <c r="AP142" s="877">
        <v>1.47</v>
      </c>
      <c r="AQ142" s="299">
        <v>1.46</v>
      </c>
      <c r="AR142" s="884">
        <v>1.46</v>
      </c>
      <c r="AS142" s="898">
        <v>1.46</v>
      </c>
      <c r="AT142" s="911">
        <v>1.44</v>
      </c>
      <c r="AU142" s="942">
        <v>1.43</v>
      </c>
      <c r="AV142" s="956">
        <v>1.43</v>
      </c>
      <c r="AW142" s="85">
        <v>1.44</v>
      </c>
      <c r="AX142" s="1012">
        <v>1.44</v>
      </c>
      <c r="AY142" s="1019">
        <v>1.44</v>
      </c>
      <c r="AZ142" s="1040">
        <v>1.44</v>
      </c>
      <c r="BA142" s="1054">
        <v>1.44</v>
      </c>
      <c r="BB142" s="1102">
        <v>1.41</v>
      </c>
      <c r="BC142" s="1108">
        <v>1.41</v>
      </c>
      <c r="BD142" s="1114">
        <v>1.41</v>
      </c>
      <c r="BE142" s="1149">
        <v>1.41</v>
      </c>
      <c r="BF142" s="1156">
        <v>1.41</v>
      </c>
      <c r="BG142" s="83">
        <v>1.41</v>
      </c>
      <c r="BH142" s="1171">
        <v>1.41</v>
      </c>
      <c r="BI142" s="1202">
        <v>1.46</v>
      </c>
      <c r="BJ142" s="1202">
        <v>1.48</v>
      </c>
      <c r="BK142" s="1202">
        <v>1.47</v>
      </c>
      <c r="BL142" s="1202">
        <v>1.46</v>
      </c>
      <c r="BM142" s="1202">
        <v>1.45</v>
      </c>
      <c r="BN142" s="1202">
        <v>1.44</v>
      </c>
      <c r="BO142" s="1202">
        <v>1.44</v>
      </c>
      <c r="BP142" s="1243">
        <v>1.45</v>
      </c>
      <c r="BQ142" s="1243">
        <v>1.45</v>
      </c>
      <c r="BR142" s="1243">
        <v>1.45</v>
      </c>
      <c r="BS142" s="1243">
        <v>1.45</v>
      </c>
      <c r="BT142" s="1243">
        <v>1.46</v>
      </c>
      <c r="BU142" s="1243">
        <v>1.46</v>
      </c>
      <c r="BV142" s="1243">
        <v>1.47</v>
      </c>
      <c r="BW142" s="1298">
        <v>1.48</v>
      </c>
      <c r="BX142" s="83">
        <v>1.48</v>
      </c>
      <c r="BY142" s="83">
        <v>1.49</v>
      </c>
      <c r="BZ142" s="83">
        <v>1.49</v>
      </c>
      <c r="CA142" s="83">
        <v>1.49</v>
      </c>
      <c r="CB142" s="83">
        <v>1.49</v>
      </c>
      <c r="CC142" s="1308">
        <v>1.5</v>
      </c>
      <c r="CD142" s="1378">
        <v>1.5</v>
      </c>
      <c r="CE142" s="1391">
        <v>1.5</v>
      </c>
      <c r="CF142" s="1405">
        <v>1.5</v>
      </c>
      <c r="CG142" s="1419">
        <v>1.51</v>
      </c>
      <c r="CH142" s="1433">
        <v>1.51</v>
      </c>
      <c r="CI142" s="1447">
        <v>1.51</v>
      </c>
      <c r="CJ142" s="1461">
        <v>1.52</v>
      </c>
      <c r="CK142" s="1486">
        <v>1.63</v>
      </c>
      <c r="CL142" s="1486">
        <v>1.64</v>
      </c>
      <c r="CM142" s="1486">
        <v>1.64</v>
      </c>
      <c r="CN142" s="1501">
        <v>1.64</v>
      </c>
      <c r="CO142" s="1508">
        <v>1.64</v>
      </c>
      <c r="CP142" s="1515">
        <v>1.64</v>
      </c>
      <c r="CQ142" s="1529">
        <v>1.64</v>
      </c>
      <c r="CR142" s="1565">
        <v>1.65</v>
      </c>
      <c r="CS142" s="1580">
        <v>1.64</v>
      </c>
      <c r="CT142" s="1580">
        <v>1.64</v>
      </c>
      <c r="CU142" s="1580">
        <v>1.64</v>
      </c>
      <c r="CV142" s="1615">
        <v>1.64</v>
      </c>
      <c r="CW142" s="1608">
        <v>1.65</v>
      </c>
      <c r="CX142" s="1608">
        <v>1.65</v>
      </c>
      <c r="CY142" s="1629">
        <v>1.65</v>
      </c>
      <c r="CZ142" s="1629">
        <v>1.65</v>
      </c>
      <c r="DA142" s="1629">
        <v>1.65</v>
      </c>
      <c r="DB142" s="1629">
        <v>1.65</v>
      </c>
      <c r="DC142" s="1629">
        <v>1.66</v>
      </c>
      <c r="DD142" s="1629">
        <v>1.66</v>
      </c>
      <c r="DE142" s="1658">
        <v>1.67</v>
      </c>
      <c r="DF142" s="1687">
        <v>1.67</v>
      </c>
      <c r="DG142" s="1687">
        <v>1.68</v>
      </c>
      <c r="DH142" s="1687">
        <v>1.68</v>
      </c>
      <c r="DI142" s="1694">
        <v>1.69</v>
      </c>
      <c r="DJ142" s="1694">
        <v>1.7</v>
      </c>
      <c r="DK142" s="1694">
        <v>1.7</v>
      </c>
      <c r="DL142" s="1694">
        <v>1.71</v>
      </c>
      <c r="DM142" s="299">
        <v>1.71</v>
      </c>
      <c r="DN142" s="299">
        <v>1.72</v>
      </c>
      <c r="DO142" s="299">
        <v>1.72</v>
      </c>
      <c r="DP142" s="299">
        <v>1.73</v>
      </c>
      <c r="DQ142" s="1795">
        <v>1.74</v>
      </c>
      <c r="DR142" s="1795">
        <v>1.74</v>
      </c>
      <c r="DS142" s="1795">
        <v>1.74</v>
      </c>
      <c r="DT142" s="1795">
        <v>1.74</v>
      </c>
      <c r="DU142" s="1795">
        <v>1.74</v>
      </c>
      <c r="DV142" s="1795">
        <v>1.74</v>
      </c>
      <c r="DW142" s="1802">
        <v>1.74</v>
      </c>
      <c r="DX142" s="1802">
        <v>1.74</v>
      </c>
      <c r="DY142" s="1802">
        <v>1.74</v>
      </c>
      <c r="DZ142" s="1802">
        <v>1.74</v>
      </c>
      <c r="EA142" s="83">
        <v>1.73</v>
      </c>
      <c r="EB142" s="83">
        <v>1.73</v>
      </c>
      <c r="EC142" s="83">
        <v>1.73</v>
      </c>
      <c r="ED142" s="83">
        <v>1.73</v>
      </c>
      <c r="EE142" s="83">
        <v>1.73</v>
      </c>
      <c r="EF142" s="83">
        <v>1.73</v>
      </c>
      <c r="EG142" s="1823">
        <v>1.73</v>
      </c>
      <c r="EH142" s="1891">
        <v>1.73</v>
      </c>
      <c r="EI142" s="1891">
        <v>1.73</v>
      </c>
      <c r="EJ142" s="1891">
        <v>1.73</v>
      </c>
      <c r="EK142" s="1898">
        <v>1.72</v>
      </c>
      <c r="EL142" s="1898">
        <v>1.72</v>
      </c>
      <c r="EM142" s="1898">
        <v>1.72</v>
      </c>
      <c r="EN142" s="1898">
        <v>1.72</v>
      </c>
      <c r="EO142" s="1938">
        <v>1.72</v>
      </c>
      <c r="EP142" s="1945">
        <v>1.72</v>
      </c>
      <c r="EQ142" s="1945">
        <v>1.72</v>
      </c>
      <c r="ER142" s="83">
        <v>1.72</v>
      </c>
      <c r="ES142" s="83">
        <v>1.71</v>
      </c>
      <c r="ET142" s="83">
        <v>1.71</v>
      </c>
      <c r="EU142" s="83">
        <v>1.71</v>
      </c>
      <c r="EV142" s="1968">
        <v>1.71</v>
      </c>
      <c r="EW142" s="1968">
        <v>1.71</v>
      </c>
      <c r="EX142" s="1968">
        <v>1.71</v>
      </c>
      <c r="EY142" s="1975">
        <v>1.7</v>
      </c>
      <c r="EZ142" s="1975">
        <v>1.7</v>
      </c>
      <c r="FA142" s="1975">
        <v>1.7</v>
      </c>
      <c r="FB142" s="1975">
        <v>1.71</v>
      </c>
      <c r="FC142" s="2017">
        <v>1.72</v>
      </c>
      <c r="FD142" s="2017">
        <v>1.73</v>
      </c>
      <c r="FE142" s="2017">
        <v>1.73</v>
      </c>
      <c r="FF142" s="2025">
        <v>1.74</v>
      </c>
      <c r="FG142" s="2025">
        <v>1.74</v>
      </c>
      <c r="FH142" s="2025">
        <v>1.75</v>
      </c>
      <c r="FI142" s="2025">
        <v>1.75</v>
      </c>
      <c r="FJ142" s="2059">
        <v>1.76</v>
      </c>
      <c r="FK142" s="2059">
        <v>1.76</v>
      </c>
      <c r="FL142" s="2059">
        <v>1.77</v>
      </c>
      <c r="FM142" s="2059">
        <v>1.77</v>
      </c>
      <c r="FN142" s="2066">
        <v>1.78</v>
      </c>
      <c r="FO142" s="2066">
        <v>1.79</v>
      </c>
      <c r="FP142" s="2066">
        <v>1.79</v>
      </c>
      <c r="FQ142" s="2090">
        <v>1.8</v>
      </c>
      <c r="FR142" s="2090">
        <v>1.8</v>
      </c>
      <c r="FS142" s="2090">
        <v>1.81</v>
      </c>
      <c r="FT142" s="2097">
        <v>1.81</v>
      </c>
      <c r="FU142" s="2097">
        <v>1.82</v>
      </c>
      <c r="FV142" s="2097">
        <v>1.82</v>
      </c>
      <c r="FW142" s="2097">
        <v>1.82</v>
      </c>
      <c r="FX142" s="2146">
        <v>1.83</v>
      </c>
      <c r="FY142" s="2146">
        <v>1.83</v>
      </c>
      <c r="FZ142" s="2146">
        <v>1.83</v>
      </c>
      <c r="GA142" s="2153">
        <v>1.83</v>
      </c>
      <c r="GB142" s="2153">
        <v>1.83</v>
      </c>
      <c r="GC142" s="2153">
        <v>1.84</v>
      </c>
      <c r="GD142" s="2153">
        <v>1.84</v>
      </c>
      <c r="GE142" s="2189">
        <v>1.84</v>
      </c>
      <c r="GF142" s="2189">
        <v>1.84</v>
      </c>
      <c r="GG142" s="2189">
        <v>1.85</v>
      </c>
      <c r="GH142" s="2196">
        <v>1.85</v>
      </c>
      <c r="GI142" s="2196">
        <v>1.85</v>
      </c>
      <c r="GJ142" s="2196">
        <v>1.85</v>
      </c>
      <c r="GK142" s="2196">
        <v>1.85</v>
      </c>
      <c r="GL142" s="2232">
        <v>1.86</v>
      </c>
      <c r="GM142" s="2232">
        <v>1.86</v>
      </c>
      <c r="GN142" s="2232">
        <v>1.86</v>
      </c>
      <c r="GO142" s="2239">
        <v>1.87</v>
      </c>
      <c r="GP142" s="2239">
        <v>1.87</v>
      </c>
      <c r="GQ142" s="2239">
        <v>1.87</v>
      </c>
      <c r="GR142" s="2239">
        <v>1.87</v>
      </c>
      <c r="GS142" s="2258">
        <v>1.88</v>
      </c>
      <c r="GT142" s="2258">
        <v>1.88</v>
      </c>
      <c r="GU142" s="2258">
        <v>1.88</v>
      </c>
      <c r="GV142" s="2258">
        <v>1.88</v>
      </c>
      <c r="GW142" s="2258">
        <v>1.88</v>
      </c>
      <c r="GX142" s="2258">
        <v>1.88</v>
      </c>
      <c r="GY142" s="299">
        <v>1.88</v>
      </c>
      <c r="GZ142" s="2278">
        <v>1.89</v>
      </c>
      <c r="HA142" s="2278">
        <v>1.9</v>
      </c>
      <c r="HB142" s="2278">
        <v>1.9</v>
      </c>
      <c r="HC142" s="2302">
        <v>1.9</v>
      </c>
      <c r="HD142" s="2302">
        <v>1.9</v>
      </c>
      <c r="HE142" s="2302">
        <v>1.9</v>
      </c>
      <c r="HF142" s="2302">
        <v>1.9</v>
      </c>
    </row>
    <row r="143" spans="1:214" x14ac:dyDescent="0.25">
      <c r="A143" s="423">
        <f t="shared" si="74"/>
        <v>142</v>
      </c>
      <c r="B143" s="77">
        <f>B.Mensal!B143</f>
        <v>0</v>
      </c>
      <c r="C143" s="68"/>
      <c r="D143" s="68"/>
      <c r="E143" s="437"/>
      <c r="F143" s="437"/>
      <c r="G143" s="437"/>
      <c r="H143" s="437"/>
      <c r="I143" s="437"/>
      <c r="J143" s="437"/>
      <c r="K143" s="437"/>
      <c r="L143" s="441"/>
      <c r="N143" s="464"/>
      <c r="O143" s="477"/>
      <c r="R143" s="542"/>
      <c r="S143" s="584"/>
      <c r="U143" s="596"/>
      <c r="W143" s="624"/>
      <c r="X143" s="630"/>
      <c r="Y143" s="636"/>
      <c r="Z143" s="671"/>
      <c r="AA143" s="648"/>
      <c r="AB143" s="700"/>
      <c r="AC143" s="713"/>
      <c r="AD143" s="735"/>
      <c r="AE143" s="742"/>
      <c r="AF143" s="749"/>
      <c r="AG143"/>
      <c r="AH143" s="779"/>
      <c r="AI143" s="792"/>
      <c r="AK143" s="832"/>
      <c r="AL143" s="832"/>
      <c r="AM143" s="793"/>
      <c r="AN143"/>
      <c r="AO143" s="875"/>
      <c r="AP143" s="875"/>
      <c r="AQ143"/>
      <c r="AR143" s="882"/>
      <c r="AS143" s="896"/>
      <c r="AT143" s="909"/>
      <c r="AU143" s="940"/>
      <c r="AV143" s="954"/>
      <c r="AX143" s="1010"/>
      <c r="AY143" s="1017"/>
      <c r="AZ143" s="1038"/>
      <c r="BA143" s="1052"/>
      <c r="BB143" s="1100"/>
      <c r="BC143" s="1106"/>
      <c r="BD143" s="1112"/>
      <c r="BE143" s="1147"/>
      <c r="BF143" s="1154"/>
      <c r="BG143" s="83"/>
      <c r="BH143" s="1169"/>
      <c r="BI143" s="1200"/>
      <c r="BJ143" s="1200"/>
      <c r="BK143" s="1200"/>
      <c r="BL143" s="1200"/>
      <c r="BM143" s="1200"/>
      <c r="BN143" s="1200"/>
      <c r="BO143" s="1200"/>
      <c r="BP143" s="1241"/>
      <c r="BQ143" s="1241"/>
      <c r="BR143" s="1241"/>
      <c r="BS143" s="1241"/>
      <c r="BT143" s="1241"/>
      <c r="BU143" s="1241"/>
      <c r="BV143" s="1241"/>
      <c r="BW143" s="1296"/>
      <c r="BX143" s="83"/>
      <c r="BY143" s="83"/>
      <c r="BZ143" s="83"/>
      <c r="CA143" s="83"/>
      <c r="CB143" s="83"/>
      <c r="CC143" s="1306"/>
      <c r="CD143" s="1376"/>
      <c r="CE143" s="1389"/>
      <c r="CF143" s="1403"/>
      <c r="CG143" s="1417"/>
      <c r="CH143" s="1431"/>
      <c r="CI143" s="1445"/>
      <c r="CJ143" s="1459"/>
      <c r="CK143" s="1484"/>
      <c r="CL143" s="1484"/>
      <c r="CM143" s="1484"/>
      <c r="CN143" s="1499"/>
      <c r="CO143" s="1506"/>
      <c r="CP143" s="1513"/>
      <c r="CQ143" s="1527"/>
      <c r="CR143" s="1563"/>
      <c r="CS143" s="1578"/>
      <c r="CT143" s="1578"/>
      <c r="CU143" s="1578"/>
      <c r="CV143" s="1613"/>
      <c r="CW143" s="1606"/>
      <c r="CX143" s="1606"/>
      <c r="CY143" s="1627"/>
      <c r="CZ143" s="1627"/>
      <c r="DA143" s="1627"/>
      <c r="DB143" s="1627"/>
      <c r="DC143" s="1627"/>
      <c r="DD143" s="1627"/>
      <c r="DE143" s="1656"/>
      <c r="DF143" s="1685"/>
      <c r="DG143" s="1685"/>
      <c r="DH143" s="1685"/>
      <c r="DI143" s="1692"/>
      <c r="DJ143" s="1692"/>
      <c r="DK143" s="1692"/>
      <c r="DL143" s="1692"/>
      <c r="DM143"/>
      <c r="DN143"/>
      <c r="DO143"/>
      <c r="DP143"/>
      <c r="DQ143" s="1793"/>
      <c r="DR143" s="1793"/>
      <c r="DS143" s="1793"/>
      <c r="DT143" s="1793"/>
      <c r="DU143" s="1793"/>
      <c r="DV143" s="1793"/>
      <c r="DW143" s="1800"/>
      <c r="DX143" s="1800"/>
      <c r="DY143" s="1800"/>
      <c r="DZ143" s="1800"/>
      <c r="EA143" s="83"/>
      <c r="EB143" s="83"/>
      <c r="EC143" s="83"/>
      <c r="ED143" s="83"/>
      <c r="EE143" s="83"/>
      <c r="EF143" s="83"/>
      <c r="EG143" s="1821"/>
      <c r="EH143" s="1889"/>
      <c r="EI143" s="1889"/>
      <c r="EJ143" s="1889"/>
      <c r="EK143" s="1896"/>
      <c r="EL143" s="1896"/>
      <c r="EM143" s="1896"/>
      <c r="EN143" s="1896"/>
      <c r="EO143" s="1936"/>
      <c r="EP143" s="1943"/>
      <c r="EQ143" s="1943"/>
      <c r="ER143" s="83"/>
      <c r="ES143" s="83"/>
      <c r="ET143" s="83"/>
      <c r="EU143" s="83"/>
      <c r="EV143" s="1966"/>
      <c r="EW143" s="1966"/>
      <c r="EX143" s="1966"/>
      <c r="EY143" s="1973"/>
      <c r="EZ143" s="1973"/>
      <c r="FA143" s="1973"/>
      <c r="FB143" s="1973"/>
      <c r="FC143" s="2015"/>
      <c r="FD143" s="2015"/>
      <c r="FE143" s="2015"/>
      <c r="FF143" s="2022"/>
      <c r="FG143" s="2022"/>
      <c r="FH143" s="2022"/>
      <c r="FI143" s="2022"/>
      <c r="FJ143" s="2057"/>
      <c r="FK143" s="2057"/>
      <c r="FL143" s="2057"/>
      <c r="FM143" s="2057"/>
      <c r="FN143" s="2064"/>
      <c r="FO143" s="2064"/>
      <c r="FP143" s="2064"/>
      <c r="FQ143" s="2088"/>
      <c r="FR143" s="2088"/>
      <c r="FS143" s="2088"/>
      <c r="FT143" s="2095"/>
      <c r="FU143" s="2095"/>
      <c r="FV143" s="2095"/>
      <c r="FW143" s="2095"/>
      <c r="FX143" s="2144"/>
      <c r="FY143" s="2144"/>
      <c r="FZ143" s="2144"/>
      <c r="GA143" s="2151"/>
      <c r="GB143" s="2151"/>
      <c r="GC143" s="2151"/>
      <c r="GD143" s="2151"/>
      <c r="GE143" s="2187"/>
      <c r="GF143" s="2187"/>
      <c r="GG143" s="2187"/>
      <c r="GH143" s="2194"/>
      <c r="GI143" s="2194"/>
      <c r="GJ143" s="2194"/>
      <c r="GK143" s="2194"/>
      <c r="GL143" s="2230"/>
      <c r="GM143" s="2230"/>
      <c r="GN143" s="2230"/>
      <c r="GO143" s="2237"/>
      <c r="GP143" s="2237"/>
      <c r="GQ143" s="2237"/>
      <c r="GR143" s="2237"/>
      <c r="GS143" s="2256"/>
      <c r="GT143" s="2256"/>
      <c r="GU143" s="2256"/>
      <c r="GV143" s="2256"/>
      <c r="GW143" s="2256"/>
      <c r="GX143" s="2256"/>
      <c r="GY143"/>
      <c r="GZ143" s="2276"/>
      <c r="HA143" s="2276"/>
      <c r="HB143" s="2276"/>
      <c r="HC143" s="2300"/>
      <c r="HD143" s="2300"/>
      <c r="HE143" s="2300"/>
      <c r="HF143" s="2300"/>
    </row>
    <row r="144" spans="1:214" x14ac:dyDescent="0.25">
      <c r="A144" s="423">
        <f t="shared" si="74"/>
        <v>143</v>
      </c>
      <c r="B144" s="77">
        <f>B.Mensal!B144</f>
        <v>0</v>
      </c>
      <c r="C144" s="66"/>
      <c r="D144" s="66"/>
      <c r="E144" s="438">
        <v>0</v>
      </c>
      <c r="F144" s="438">
        <v>0</v>
      </c>
      <c r="G144" s="438">
        <v>0</v>
      </c>
      <c r="H144" s="438">
        <v>4108.3999999999996</v>
      </c>
      <c r="I144" s="438">
        <v>10691.1</v>
      </c>
      <c r="J144" s="438">
        <v>18856.2</v>
      </c>
      <c r="K144" s="438">
        <v>34429.199999999997</v>
      </c>
      <c r="L144" s="442">
        <v>41697.9</v>
      </c>
      <c r="M144" s="436">
        <v>49545</v>
      </c>
      <c r="N144" s="465">
        <v>56908.800000000003</v>
      </c>
      <c r="O144" s="478">
        <v>56908.800000000003</v>
      </c>
      <c r="P144" s="512">
        <v>56908.800000000003</v>
      </c>
      <c r="Q144" s="436">
        <v>64604</v>
      </c>
      <c r="R144" s="543">
        <v>72978.899999999994</v>
      </c>
      <c r="S144" s="585">
        <v>79630.8</v>
      </c>
      <c r="T144" s="593">
        <v>79630.8</v>
      </c>
      <c r="U144" s="597">
        <v>79630.8</v>
      </c>
      <c r="V144" s="593">
        <v>81400.899999999994</v>
      </c>
      <c r="W144" s="625">
        <v>86544</v>
      </c>
      <c r="X144" s="631">
        <v>88826.7</v>
      </c>
      <c r="Y144" s="637">
        <v>97365.7</v>
      </c>
      <c r="Z144" s="673">
        <v>106219.9</v>
      </c>
      <c r="AA144" s="649">
        <v>113428.9</v>
      </c>
      <c r="AB144" s="701">
        <v>122926</v>
      </c>
      <c r="AC144" s="714">
        <v>132413.9</v>
      </c>
      <c r="AD144" s="736">
        <v>141406.5</v>
      </c>
      <c r="AE144" s="743">
        <v>150630</v>
      </c>
      <c r="AF144" s="750">
        <v>158758.6</v>
      </c>
      <c r="AG144" s="772">
        <v>167983.8</v>
      </c>
      <c r="AH144" s="780">
        <v>167983.8</v>
      </c>
      <c r="AI144" s="793">
        <v>167983.8</v>
      </c>
      <c r="AJ144" s="772">
        <v>168853.3</v>
      </c>
      <c r="AK144" s="833">
        <v>168853.3</v>
      </c>
      <c r="AL144" s="833">
        <v>168853.3</v>
      </c>
      <c r="AM144" s="793">
        <v>168853.3</v>
      </c>
      <c r="AN144" s="772">
        <v>168853.3</v>
      </c>
      <c r="AO144" s="876">
        <v>174605</v>
      </c>
      <c r="AP144" s="876">
        <v>183111.4</v>
      </c>
      <c r="AQ144" s="772">
        <v>183111.4</v>
      </c>
      <c r="AR144" s="883">
        <v>192152.3</v>
      </c>
      <c r="AS144" s="897">
        <v>192152.3</v>
      </c>
      <c r="AT144" s="910">
        <v>194372.3</v>
      </c>
      <c r="AU144" s="941">
        <v>202304.7</v>
      </c>
      <c r="AV144" s="955">
        <v>211156.5</v>
      </c>
      <c r="AW144" s="436">
        <v>217371.8</v>
      </c>
      <c r="AX144" s="1011">
        <v>226238.3</v>
      </c>
      <c r="AY144" s="1018">
        <v>235339.4</v>
      </c>
      <c r="AZ144" s="1039">
        <v>243377.8</v>
      </c>
      <c r="BA144" s="1053">
        <v>243377.8</v>
      </c>
      <c r="BB144" s="1101">
        <v>244722.3</v>
      </c>
      <c r="BC144" s="1107">
        <v>244722.3</v>
      </c>
      <c r="BD144" s="1113">
        <v>244722.3</v>
      </c>
      <c r="BE144" s="1148">
        <v>244722.3</v>
      </c>
      <c r="BF144" s="1155">
        <v>244722.3</v>
      </c>
      <c r="BG144" s="78">
        <v>244722.3</v>
      </c>
      <c r="BH144" s="1170">
        <v>244898.4</v>
      </c>
      <c r="BI144" s="1201">
        <v>250002.4</v>
      </c>
      <c r="BJ144" s="1201">
        <v>254881.6</v>
      </c>
      <c r="BK144" s="1201">
        <v>256099.3</v>
      </c>
      <c r="BL144" s="1201">
        <v>261394.2</v>
      </c>
      <c r="BM144" s="1201">
        <v>266508.7</v>
      </c>
      <c r="BN144" s="1201">
        <v>274211.90000000002</v>
      </c>
      <c r="BO144" s="1201">
        <v>282553.09999999998</v>
      </c>
      <c r="BP144" s="1242">
        <v>285218.40000000002</v>
      </c>
      <c r="BQ144" s="1242">
        <v>293853.8</v>
      </c>
      <c r="BR144" s="1242">
        <v>302706.8</v>
      </c>
      <c r="BS144" s="1242">
        <v>311391.8</v>
      </c>
      <c r="BT144" s="1242">
        <v>320157.7</v>
      </c>
      <c r="BU144" s="1242">
        <v>329000.90000000002</v>
      </c>
      <c r="BV144" s="1242">
        <v>337569.5</v>
      </c>
      <c r="BW144" s="1297">
        <v>346426.2</v>
      </c>
      <c r="BX144" s="78">
        <v>355288</v>
      </c>
      <c r="BY144" s="78">
        <v>364156.3</v>
      </c>
      <c r="BZ144" s="78">
        <v>372663.9</v>
      </c>
      <c r="CA144" s="78">
        <v>381702.1</v>
      </c>
      <c r="CB144" s="78">
        <v>390635.2</v>
      </c>
      <c r="CC144" s="1307">
        <v>399239.6</v>
      </c>
      <c r="CD144" s="1377">
        <v>408577.7</v>
      </c>
      <c r="CE144" s="1390">
        <v>416090.4</v>
      </c>
      <c r="CF144" s="1404">
        <v>425011.8</v>
      </c>
      <c r="CG144" s="1418">
        <v>434000.7</v>
      </c>
      <c r="CH144" s="1432">
        <v>451709.7</v>
      </c>
      <c r="CI144" s="1446">
        <v>459123.9</v>
      </c>
      <c r="CJ144" s="1460">
        <v>467127.2</v>
      </c>
      <c r="CK144" s="1485">
        <v>475444.7</v>
      </c>
      <c r="CL144" s="1485">
        <v>483601.1</v>
      </c>
      <c r="CM144" s="1485">
        <v>491821.3</v>
      </c>
      <c r="CN144" s="1500">
        <v>499496.9</v>
      </c>
      <c r="CO144" s="1507">
        <v>508176.3</v>
      </c>
      <c r="CP144" s="1514">
        <v>516618.8</v>
      </c>
      <c r="CQ144" s="1528">
        <v>524227.8</v>
      </c>
      <c r="CR144" s="1564">
        <v>532504.4</v>
      </c>
      <c r="CS144" s="1579">
        <v>540707.6</v>
      </c>
      <c r="CT144" s="1579">
        <v>549496.30000000005</v>
      </c>
      <c r="CU144" s="1579">
        <v>558007.9</v>
      </c>
      <c r="CV144" s="1614">
        <v>566388.5</v>
      </c>
      <c r="CW144" s="1607">
        <v>574719.1</v>
      </c>
      <c r="CX144" s="1607">
        <v>583254.6</v>
      </c>
      <c r="CY144" s="1628">
        <v>591085.9</v>
      </c>
      <c r="CZ144" s="1628">
        <v>596715.6</v>
      </c>
      <c r="DA144" s="1628">
        <v>606381.9</v>
      </c>
      <c r="DB144" s="1628">
        <v>616136.19999999995</v>
      </c>
      <c r="DC144" s="1628">
        <v>623525.69999999995</v>
      </c>
      <c r="DD144" s="1628">
        <v>633110.1</v>
      </c>
      <c r="DE144" s="1657">
        <v>642729.4</v>
      </c>
      <c r="DF144" s="1686">
        <v>652535.80000000005</v>
      </c>
      <c r="DG144" s="1686">
        <v>661594.80000000005</v>
      </c>
      <c r="DH144" s="1686">
        <v>670073.59999999998</v>
      </c>
      <c r="DI144" s="1693">
        <v>679622.7</v>
      </c>
      <c r="DJ144" s="1693">
        <v>689361</v>
      </c>
      <c r="DK144" s="1693">
        <v>699178.9</v>
      </c>
      <c r="DL144" s="1693">
        <v>708850.2</v>
      </c>
      <c r="DM144" s="772">
        <v>718666.7</v>
      </c>
      <c r="DN144" s="772">
        <v>728366.1</v>
      </c>
      <c r="DO144" s="772">
        <v>738414.8</v>
      </c>
      <c r="DP144" s="772">
        <v>748101.6</v>
      </c>
      <c r="DQ144" s="1794">
        <v>756980.7</v>
      </c>
      <c r="DR144" s="1794">
        <v>765923.2</v>
      </c>
      <c r="DS144" s="1794">
        <v>774657.3</v>
      </c>
      <c r="DT144" s="1794">
        <v>783515.8</v>
      </c>
      <c r="DU144" s="1794">
        <v>791278.7</v>
      </c>
      <c r="DV144" s="1794">
        <v>800704.7</v>
      </c>
      <c r="DW144" s="1801">
        <v>809299.7</v>
      </c>
      <c r="DX144" s="1801">
        <v>818761.9</v>
      </c>
      <c r="DY144" s="1801">
        <v>828421.8</v>
      </c>
      <c r="DZ144" s="1801">
        <v>837813.4</v>
      </c>
      <c r="EA144" s="78">
        <v>846991.8</v>
      </c>
      <c r="EB144" s="78">
        <v>855257</v>
      </c>
      <c r="EC144" s="78">
        <v>864815.5</v>
      </c>
      <c r="ED144" s="78">
        <v>874296.6</v>
      </c>
      <c r="EE144" s="78">
        <v>883529.5</v>
      </c>
      <c r="EF144" s="78">
        <v>892776.2</v>
      </c>
      <c r="EG144" s="1822">
        <v>892776.2</v>
      </c>
      <c r="EH144" s="1890">
        <v>895402.6</v>
      </c>
      <c r="EI144" s="1890">
        <v>905051.3</v>
      </c>
      <c r="EJ144" s="1890">
        <v>914106.2</v>
      </c>
      <c r="EK144" s="1897">
        <v>923091</v>
      </c>
      <c r="EL144" s="1897">
        <v>932725.5</v>
      </c>
      <c r="EM144" s="1897">
        <v>941913.4</v>
      </c>
      <c r="EN144" s="1897">
        <v>950350.6</v>
      </c>
      <c r="EO144" s="1937">
        <v>959154.4</v>
      </c>
      <c r="EP144" s="1944">
        <v>959154.4</v>
      </c>
      <c r="EQ144" s="1944">
        <v>959154.4</v>
      </c>
      <c r="ER144" s="78">
        <v>960870.7</v>
      </c>
      <c r="ES144" s="78">
        <v>969665.4</v>
      </c>
      <c r="ET144" s="78">
        <v>976938.4</v>
      </c>
      <c r="EU144" s="78">
        <v>976938.4</v>
      </c>
      <c r="EV144" s="1967">
        <v>976938.4</v>
      </c>
      <c r="EW144" s="1967">
        <v>976938.4</v>
      </c>
      <c r="EX144" s="1967">
        <v>978036.9</v>
      </c>
      <c r="EY144" s="1974">
        <v>984211.1</v>
      </c>
      <c r="EZ144" s="1974">
        <v>994155.1</v>
      </c>
      <c r="FA144" s="1974">
        <v>1003453.5</v>
      </c>
      <c r="FB144" s="1974">
        <v>1012488.2</v>
      </c>
      <c r="FC144" s="2016">
        <v>1021809.2</v>
      </c>
      <c r="FD144" s="2016">
        <v>1030869.9</v>
      </c>
      <c r="FE144" s="2016">
        <v>1040025.8</v>
      </c>
      <c r="FF144" s="2024">
        <v>1049491.8999999999</v>
      </c>
      <c r="FG144" s="2024">
        <v>1058515.2</v>
      </c>
      <c r="FH144" s="2024">
        <v>1066927.5</v>
      </c>
      <c r="FI144" s="2024">
        <v>1075005.7</v>
      </c>
      <c r="FJ144" s="2058">
        <v>1083050.1000000001</v>
      </c>
      <c r="FK144" s="2058">
        <v>1089321.6000000001</v>
      </c>
      <c r="FL144" s="2058">
        <v>1097334.1000000001</v>
      </c>
      <c r="FM144" s="2058">
        <v>1105217</v>
      </c>
      <c r="FN144" s="2065">
        <v>1112980.8999999999</v>
      </c>
      <c r="FO144" s="2065">
        <v>1120437</v>
      </c>
      <c r="FP144" s="2065">
        <v>1128217.1000000001</v>
      </c>
      <c r="FQ144" s="2089">
        <v>1136983.3</v>
      </c>
      <c r="FR144" s="2089">
        <v>1146514.5</v>
      </c>
      <c r="FS144" s="2089">
        <v>1154912.5</v>
      </c>
      <c r="FT144" s="2096">
        <v>1162065.6000000001</v>
      </c>
      <c r="FU144" s="2096">
        <v>1169749.5</v>
      </c>
      <c r="FV144" s="2096">
        <v>1177382.1000000001</v>
      </c>
      <c r="FW144" s="2096">
        <v>1185112</v>
      </c>
      <c r="FX144" s="2145">
        <v>1190417.7</v>
      </c>
      <c r="FY144" s="2145">
        <v>1197565</v>
      </c>
      <c r="FZ144" s="2145">
        <v>1205135.6000000001</v>
      </c>
      <c r="GA144" s="2152">
        <v>1213595.5</v>
      </c>
      <c r="GB144" s="2152">
        <v>1221246.7</v>
      </c>
      <c r="GC144" s="2152">
        <v>1229386.3999999999</v>
      </c>
      <c r="GD144" s="2152">
        <v>1236971.7</v>
      </c>
      <c r="GE144" s="2188">
        <v>1245820.1000000001</v>
      </c>
      <c r="GF144" s="2188">
        <v>1254313.6000000001</v>
      </c>
      <c r="GG144" s="2188">
        <v>1262108.6000000001</v>
      </c>
      <c r="GH144" s="2195">
        <v>1270260.7</v>
      </c>
      <c r="GI144" s="2195">
        <v>1277803.8999999999</v>
      </c>
      <c r="GJ144" s="2195">
        <v>1280516.1000000001</v>
      </c>
      <c r="GK144" s="2195">
        <v>1289139.3999999999</v>
      </c>
      <c r="GL144" s="2231">
        <v>1297896.3999999999</v>
      </c>
      <c r="GM144" s="2231">
        <v>1306450.3</v>
      </c>
      <c r="GN144" s="2231">
        <v>1314798.5</v>
      </c>
      <c r="GO144" s="2238">
        <v>1322154.2</v>
      </c>
      <c r="GP144" s="2238">
        <v>1329847.1000000001</v>
      </c>
      <c r="GQ144" s="2238">
        <v>1338452.1000000001</v>
      </c>
      <c r="GR144" s="2238">
        <v>1346484.8</v>
      </c>
      <c r="GS144" s="2257">
        <v>1354866.9</v>
      </c>
      <c r="GT144" s="2257">
        <v>1362344.8</v>
      </c>
      <c r="GU144" s="2257">
        <v>1370159.5</v>
      </c>
      <c r="GV144" s="2257">
        <v>1370159.5</v>
      </c>
      <c r="GW144" s="2257">
        <v>1373871.7</v>
      </c>
      <c r="GX144" s="2257">
        <v>1382352.9</v>
      </c>
      <c r="GY144" s="772">
        <v>1390636.4</v>
      </c>
      <c r="GZ144" s="2277">
        <v>1398865</v>
      </c>
      <c r="HA144" s="2277">
        <v>1404327.4</v>
      </c>
      <c r="HB144" s="2277">
        <v>1409980.8</v>
      </c>
      <c r="HC144" s="2301">
        <v>1409980.8</v>
      </c>
      <c r="HD144" s="2301">
        <v>1409980.8</v>
      </c>
      <c r="HE144" s="2301">
        <v>1409980.8</v>
      </c>
      <c r="HF144" s="2301">
        <v>1409980.8</v>
      </c>
    </row>
    <row r="145" spans="1:214" x14ac:dyDescent="0.25">
      <c r="A145" s="423">
        <f t="shared" si="74"/>
        <v>144</v>
      </c>
      <c r="B145" s="77">
        <f>B.Mensal!B145</f>
        <v>0</v>
      </c>
      <c r="C145" s="66"/>
      <c r="D145" s="66"/>
      <c r="E145" s="438"/>
      <c r="F145" s="438">
        <v>1.7399999999999999E-2</v>
      </c>
      <c r="G145" s="438">
        <v>1.9400000000000001E-2</v>
      </c>
      <c r="H145" s="438">
        <v>6.3299999999999995E-2</v>
      </c>
      <c r="I145" s="438">
        <v>5.8000000000000003E-2</v>
      </c>
      <c r="J145" s="438">
        <v>5.16E-2</v>
      </c>
      <c r="K145" s="438">
        <v>4.6300000000000001E-2</v>
      </c>
      <c r="L145" s="445">
        <v>4.3299999999999998E-2</v>
      </c>
      <c r="M145" s="85">
        <v>4.0399999999999998E-2</v>
      </c>
      <c r="N145" s="468">
        <v>3.8100000000000002E-2</v>
      </c>
      <c r="O145" s="481">
        <v>3.6400000000000002E-2</v>
      </c>
      <c r="P145" s="512">
        <v>3.4299999999999997E-2</v>
      </c>
      <c r="Q145" s="85">
        <v>3.2800000000000003E-2</v>
      </c>
      <c r="R145" s="546">
        <v>3.1199999999999999E-2</v>
      </c>
      <c r="S145" s="588">
        <v>2.9899999999999999E-2</v>
      </c>
      <c r="T145" s="276">
        <v>2.9899999999999999E-2</v>
      </c>
      <c r="U145" s="600">
        <v>2.9899999999999999E-2</v>
      </c>
      <c r="V145" s="276">
        <v>2.8799999999999999E-2</v>
      </c>
      <c r="W145" s="628">
        <v>2.76E-2</v>
      </c>
      <c r="X145" s="634">
        <v>3.1E-2</v>
      </c>
      <c r="Y145" s="640">
        <v>4.1599999999999998E-2</v>
      </c>
      <c r="Z145" s="676">
        <v>4.0599999999999997E-2</v>
      </c>
      <c r="AA145" s="652">
        <v>4.0399999999999998E-2</v>
      </c>
      <c r="AB145" s="704">
        <v>3.9300000000000002E-2</v>
      </c>
      <c r="AC145" s="717">
        <v>3.8699999999999998E-2</v>
      </c>
      <c r="AD145" s="739">
        <v>3.78E-2</v>
      </c>
      <c r="AE145" s="746">
        <v>3.9100000000000003E-2</v>
      </c>
      <c r="AF145" s="753">
        <v>3.9100000000000003E-2</v>
      </c>
      <c r="AG145" s="773">
        <v>3.8199999999999998E-2</v>
      </c>
      <c r="AH145" s="783">
        <v>3.8199999999999998E-2</v>
      </c>
      <c r="AI145" s="796">
        <v>3.8199999999999998E-2</v>
      </c>
      <c r="AJ145" s="773">
        <v>3.7100000000000001E-2</v>
      </c>
      <c r="AK145" s="836">
        <v>3.7100000000000001E-2</v>
      </c>
      <c r="AL145" s="836">
        <v>3.7100000000000001E-2</v>
      </c>
      <c r="AM145" s="793">
        <v>3.7100000000000001E-2</v>
      </c>
      <c r="AN145" s="773">
        <v>3.7100000000000001E-2</v>
      </c>
      <c r="AO145" s="879">
        <v>3.6200000000000003E-2</v>
      </c>
      <c r="AP145" s="879">
        <v>3.5799999999999998E-2</v>
      </c>
      <c r="AQ145" s="773">
        <v>3.5900000000000001E-2</v>
      </c>
      <c r="AR145" s="886">
        <v>3.5299999999999998E-2</v>
      </c>
      <c r="AS145" s="900">
        <v>3.5299999999999998E-2</v>
      </c>
      <c r="AT145" s="913">
        <v>3.5400000000000001E-2</v>
      </c>
      <c r="AU145" s="944">
        <v>3.5299999999999998E-2</v>
      </c>
      <c r="AV145" s="958">
        <v>3.4799999999999998E-2</v>
      </c>
      <c r="AW145" s="85">
        <v>3.4200000000000001E-2</v>
      </c>
      <c r="AX145" s="1014">
        <v>3.3599999999999998E-2</v>
      </c>
      <c r="AY145" s="1021">
        <v>3.3099999999999997E-2</v>
      </c>
      <c r="AZ145" s="1042">
        <v>3.2599999999999997E-2</v>
      </c>
      <c r="BA145" s="1056">
        <v>3.2599999999999997E-2</v>
      </c>
      <c r="BB145" s="1104">
        <v>3.44E-2</v>
      </c>
      <c r="BC145" s="1110">
        <v>3.44E-2</v>
      </c>
      <c r="BD145" s="1116">
        <v>3.44E-2</v>
      </c>
      <c r="BE145" s="1151">
        <v>3.44E-2</v>
      </c>
      <c r="BF145" s="1158">
        <v>3.44E-2</v>
      </c>
      <c r="BG145" s="83">
        <v>3.44E-2</v>
      </c>
      <c r="BH145" s="1173">
        <v>3.39E-2</v>
      </c>
      <c r="BI145" s="1204">
        <v>3.3300000000000003E-2</v>
      </c>
      <c r="BJ145" s="1204">
        <v>3.2899999999999999E-2</v>
      </c>
      <c r="BK145" s="1204">
        <v>3.2300000000000002E-2</v>
      </c>
      <c r="BL145" s="1204">
        <v>3.1899999999999998E-2</v>
      </c>
      <c r="BM145" s="1204">
        <v>3.1399999999999997E-2</v>
      </c>
      <c r="BN145" s="1204">
        <v>3.1199999999999999E-2</v>
      </c>
      <c r="BO145" s="1204">
        <v>3.09E-2</v>
      </c>
      <c r="BP145" s="1245">
        <v>3.0700000000000002E-2</v>
      </c>
      <c r="BQ145" s="1245">
        <v>3.0300000000000001E-2</v>
      </c>
      <c r="BR145" s="1245">
        <v>3.0099999999999998E-2</v>
      </c>
      <c r="BS145" s="1245">
        <v>2.98E-2</v>
      </c>
      <c r="BT145" s="1245">
        <v>2.93E-2</v>
      </c>
      <c r="BU145" s="1245">
        <v>2.9000000000000001E-2</v>
      </c>
      <c r="BV145" s="1245">
        <v>2.86E-2</v>
      </c>
      <c r="BW145" s="1300">
        <v>2.8299999999999999E-2</v>
      </c>
      <c r="BX145" s="83">
        <v>2.7900000000000001E-2</v>
      </c>
      <c r="BY145" s="83">
        <v>2.7699999999999999E-2</v>
      </c>
      <c r="BZ145" s="83">
        <v>2.7400000000000001E-2</v>
      </c>
      <c r="CA145" s="83">
        <v>2.7099999999999999E-2</v>
      </c>
      <c r="CB145" s="83">
        <v>2.69E-2</v>
      </c>
      <c r="CC145" s="1310">
        <v>2.6599999999999999E-2</v>
      </c>
      <c r="CD145" s="1380">
        <v>2.64E-2</v>
      </c>
      <c r="CE145" s="1393">
        <v>2.6200000000000001E-2</v>
      </c>
      <c r="CF145" s="1407">
        <v>2.5999999999999999E-2</v>
      </c>
      <c r="CG145" s="1421">
        <v>2.58E-2</v>
      </c>
      <c r="CH145" s="1435">
        <v>2.58E-2</v>
      </c>
      <c r="CI145" s="1449">
        <v>2.6499999999999999E-2</v>
      </c>
      <c r="CJ145" s="1463">
        <v>2.63E-2</v>
      </c>
      <c r="CK145" s="1488">
        <v>2.5999999999999999E-2</v>
      </c>
      <c r="CL145" s="1488">
        <v>2.58E-2</v>
      </c>
      <c r="CM145" s="1488">
        <v>2.58E-2</v>
      </c>
      <c r="CN145" s="1503">
        <v>2.58E-2</v>
      </c>
      <c r="CO145" s="1510">
        <v>2.5600000000000001E-2</v>
      </c>
      <c r="CP145" s="1517">
        <v>2.5399999999999999E-2</v>
      </c>
      <c r="CQ145" s="1531">
        <v>2.53E-2</v>
      </c>
      <c r="CR145" s="1567">
        <v>2.5100000000000001E-2</v>
      </c>
      <c r="CS145" s="1582">
        <v>2.4899999999999999E-2</v>
      </c>
      <c r="CT145" s="1582">
        <v>2.4799999999999999E-2</v>
      </c>
      <c r="CU145" s="1582">
        <v>2.47E-2</v>
      </c>
      <c r="CV145" s="1617">
        <v>2.4500000000000001E-2</v>
      </c>
      <c r="CW145" s="1610">
        <v>2.4299999999999999E-2</v>
      </c>
      <c r="CX145" s="1610">
        <v>2.41E-2</v>
      </c>
      <c r="CY145" s="1631">
        <v>2.4E-2</v>
      </c>
      <c r="CZ145" s="1631">
        <v>2.4400000000000002E-2</v>
      </c>
      <c r="DA145" s="1631">
        <v>2.4299999999999999E-2</v>
      </c>
      <c r="DB145" s="1631">
        <v>2.4199999999999999E-2</v>
      </c>
      <c r="DC145" s="1631">
        <v>2.4E-2</v>
      </c>
      <c r="DD145" s="1631">
        <v>2.3900000000000001E-2</v>
      </c>
      <c r="DE145" s="1660">
        <v>2.3800000000000002E-2</v>
      </c>
      <c r="DF145" s="1689">
        <v>2.3699999999999999E-2</v>
      </c>
      <c r="DG145" s="1689">
        <v>2.3599999999999999E-2</v>
      </c>
      <c r="DH145" s="1689">
        <v>2.3400000000000001E-2</v>
      </c>
      <c r="DI145" s="1696">
        <v>2.3300000000000001E-2</v>
      </c>
      <c r="DJ145" s="1696">
        <v>2.3199999999999998E-2</v>
      </c>
      <c r="DK145" s="1696">
        <v>2.3099999999999999E-2</v>
      </c>
      <c r="DL145" s="1696">
        <v>2.3E-2</v>
      </c>
      <c r="DM145" s="773">
        <v>2.29E-2</v>
      </c>
      <c r="DN145" s="773">
        <v>2.2800000000000001E-2</v>
      </c>
      <c r="DO145" s="773">
        <v>2.2700000000000001E-2</v>
      </c>
      <c r="DP145" s="773">
        <v>2.2700000000000001E-2</v>
      </c>
      <c r="DQ145" s="1797">
        <v>2.2599999999999999E-2</v>
      </c>
      <c r="DR145" s="1797">
        <v>2.2499999999999999E-2</v>
      </c>
      <c r="DS145" s="1797">
        <v>2.24E-2</v>
      </c>
      <c r="DT145" s="1797">
        <v>2.2200000000000001E-2</v>
      </c>
      <c r="DU145" s="1797">
        <v>2.23E-2</v>
      </c>
      <c r="DV145" s="1797">
        <v>2.23E-2</v>
      </c>
      <c r="DW145" s="1804">
        <v>2.2200000000000001E-2</v>
      </c>
      <c r="DX145" s="1804">
        <v>2.2200000000000001E-2</v>
      </c>
      <c r="DY145" s="1804">
        <v>2.2100000000000002E-2</v>
      </c>
      <c r="DZ145" s="1804">
        <v>2.1999999999999999E-2</v>
      </c>
      <c r="EA145" s="83">
        <v>2.2100000000000002E-2</v>
      </c>
      <c r="EB145" s="83">
        <v>2.2100000000000002E-2</v>
      </c>
      <c r="EC145" s="83">
        <v>2.1999999999999999E-2</v>
      </c>
      <c r="ED145" s="83">
        <v>2.1899999999999999E-2</v>
      </c>
      <c r="EE145" s="83">
        <v>2.18E-2</v>
      </c>
      <c r="EF145" s="83">
        <v>2.1700000000000001E-2</v>
      </c>
      <c r="EG145" s="1825">
        <v>2.1700000000000001E-2</v>
      </c>
      <c r="EH145" s="1893">
        <v>2.1700000000000001E-2</v>
      </c>
      <c r="EI145" s="1893">
        <v>2.1700000000000001E-2</v>
      </c>
      <c r="EJ145" s="1893">
        <v>2.1600000000000001E-2</v>
      </c>
      <c r="EK145" s="1900">
        <v>2.1600000000000001E-2</v>
      </c>
      <c r="EL145" s="1900">
        <v>2.1499999999999998E-2</v>
      </c>
      <c r="EM145" s="1900">
        <v>2.1499999999999998E-2</v>
      </c>
      <c r="EN145" s="1900">
        <v>2.1499999999999998E-2</v>
      </c>
      <c r="EO145" s="1940">
        <v>2.1399999999999999E-2</v>
      </c>
      <c r="EP145" s="1947">
        <v>2.1399999999999999E-2</v>
      </c>
      <c r="EQ145" s="1947">
        <v>2.1399999999999999E-2</v>
      </c>
      <c r="ER145" s="83">
        <v>2.1299999999999999E-2</v>
      </c>
      <c r="ES145" s="83">
        <v>2.1399999999999999E-2</v>
      </c>
      <c r="ET145" s="83">
        <v>2.1399999999999999E-2</v>
      </c>
      <c r="EU145" s="83">
        <v>2.1399999999999999E-2</v>
      </c>
      <c r="EV145" s="1970">
        <v>2.1399999999999999E-2</v>
      </c>
      <c r="EW145" s="1970">
        <v>2.1399999999999999E-2</v>
      </c>
      <c r="EX145" s="1970">
        <v>2.1299999999999999E-2</v>
      </c>
      <c r="EY145" s="1977">
        <v>2.1299999999999999E-2</v>
      </c>
      <c r="EZ145" s="1977">
        <v>2.1399999999999999E-2</v>
      </c>
      <c r="FA145" s="1977">
        <v>2.1299999999999999E-2</v>
      </c>
      <c r="FB145" s="1977">
        <v>2.1299999999999999E-2</v>
      </c>
      <c r="FC145" s="2019">
        <v>2.1399999999999999E-2</v>
      </c>
      <c r="FD145" s="2019">
        <v>2.1399999999999999E-2</v>
      </c>
      <c r="FE145" s="2019">
        <v>2.1399999999999999E-2</v>
      </c>
      <c r="FF145" s="2027">
        <v>2.1399999999999999E-2</v>
      </c>
      <c r="FG145" s="2027">
        <v>2.1299999999999999E-2</v>
      </c>
      <c r="FH145" s="2027">
        <v>2.1299999999999999E-2</v>
      </c>
      <c r="FI145" s="2027">
        <v>2.1299999999999999E-2</v>
      </c>
      <c r="FJ145" s="2061">
        <v>2.12E-2</v>
      </c>
      <c r="FK145" s="2061">
        <v>2.12E-2</v>
      </c>
      <c r="FL145" s="2061">
        <v>2.1100000000000001E-2</v>
      </c>
      <c r="FM145" s="2061">
        <v>2.1100000000000001E-2</v>
      </c>
      <c r="FN145" s="2068">
        <v>2.1000000000000001E-2</v>
      </c>
      <c r="FO145" s="2068">
        <v>2.1000000000000001E-2</v>
      </c>
      <c r="FP145" s="2068">
        <v>2.0899999999999998E-2</v>
      </c>
      <c r="FQ145" s="2092">
        <v>2.0899999999999998E-2</v>
      </c>
      <c r="FR145" s="2092">
        <v>2.0899999999999998E-2</v>
      </c>
      <c r="FS145" s="2092">
        <v>2.0799999999999999E-2</v>
      </c>
      <c r="FT145" s="2099">
        <v>2.0799999999999999E-2</v>
      </c>
      <c r="FU145" s="2099">
        <v>2.0799999999999999E-2</v>
      </c>
      <c r="FV145" s="2099">
        <v>2.0799999999999999E-2</v>
      </c>
      <c r="FW145" s="2099">
        <v>2.1100000000000001E-2</v>
      </c>
      <c r="FX145" s="2148">
        <v>2.1100000000000001E-2</v>
      </c>
      <c r="FY145" s="2148">
        <v>2.1100000000000001E-2</v>
      </c>
      <c r="FZ145" s="2148">
        <v>2.1100000000000001E-2</v>
      </c>
      <c r="GA145" s="2155">
        <v>2.12E-2</v>
      </c>
      <c r="GB145" s="2155">
        <v>2.1100000000000001E-2</v>
      </c>
      <c r="GC145" s="2155">
        <v>2.1100000000000001E-2</v>
      </c>
      <c r="GD145" s="2155">
        <v>2.1100000000000001E-2</v>
      </c>
      <c r="GE145" s="2191">
        <v>2.1100000000000001E-2</v>
      </c>
      <c r="GF145" s="2191">
        <v>2.1100000000000001E-2</v>
      </c>
      <c r="GG145" s="2191">
        <v>2.12E-2</v>
      </c>
      <c r="GH145" s="2198">
        <v>2.12E-2</v>
      </c>
      <c r="GI145" s="2198">
        <v>2.1100000000000001E-2</v>
      </c>
      <c r="GJ145" s="2198">
        <v>2.1100000000000001E-2</v>
      </c>
      <c r="GK145" s="2198">
        <v>2.12E-2</v>
      </c>
      <c r="GL145" s="2234">
        <v>2.12E-2</v>
      </c>
      <c r="GM145" s="2234">
        <v>2.12E-2</v>
      </c>
      <c r="GN145" s="2234">
        <v>2.1100000000000001E-2</v>
      </c>
      <c r="GO145" s="2241">
        <v>2.1100000000000001E-2</v>
      </c>
      <c r="GP145" s="2241">
        <v>2.1100000000000001E-2</v>
      </c>
      <c r="GQ145" s="2241">
        <v>2.1000000000000001E-2</v>
      </c>
      <c r="GR145" s="2241">
        <v>2.1000000000000001E-2</v>
      </c>
      <c r="GS145" s="2260">
        <v>2.1000000000000001E-2</v>
      </c>
      <c r="GT145" s="2260">
        <v>2.1000000000000001E-2</v>
      </c>
      <c r="GU145" s="2260">
        <v>2.0899999999999998E-2</v>
      </c>
      <c r="GV145" s="2260">
        <v>2.0899999999999998E-2</v>
      </c>
      <c r="GW145" s="2260">
        <v>2.0899999999999998E-2</v>
      </c>
      <c r="GX145" s="2260">
        <v>2.0799999999999999E-2</v>
      </c>
      <c r="GY145" s="773">
        <v>2.0899999999999998E-2</v>
      </c>
      <c r="GZ145" s="2280">
        <v>2.0899999999999998E-2</v>
      </c>
      <c r="HA145" s="2280">
        <v>2.0799999999999999E-2</v>
      </c>
      <c r="HB145" s="2280">
        <v>2.0899999999999998E-2</v>
      </c>
      <c r="HC145" s="2304">
        <v>2.0899999999999998E-2</v>
      </c>
      <c r="HD145" s="2304">
        <v>2.0899999999999998E-2</v>
      </c>
      <c r="HE145" s="2304">
        <v>2.0899999999999998E-2</v>
      </c>
      <c r="HF145" s="2304">
        <v>2.0899999999999998E-2</v>
      </c>
    </row>
    <row r="146" spans="1:214" x14ac:dyDescent="0.25">
      <c r="A146" s="423">
        <f t="shared" si="74"/>
        <v>145</v>
      </c>
      <c r="B146" s="77">
        <f>B.Mensal!B146</f>
        <v>0</v>
      </c>
      <c r="C146" s="66"/>
      <c r="D146" s="66"/>
      <c r="E146" s="438"/>
      <c r="F146" s="438">
        <v>0.105</v>
      </c>
      <c r="G146" s="438">
        <v>5.8000000000000003E-2</v>
      </c>
      <c r="H146" s="438">
        <v>9.5000000000000001E-2</v>
      </c>
      <c r="I146" s="438">
        <v>0.106</v>
      </c>
      <c r="J146" s="438">
        <v>9.1999999999999998E-2</v>
      </c>
      <c r="K146" s="438">
        <v>8.5000000000000006E-2</v>
      </c>
      <c r="L146" s="442">
        <v>0.112</v>
      </c>
      <c r="M146" s="85">
        <v>0.1</v>
      </c>
      <c r="N146" s="465">
        <v>0.11799999999999999</v>
      </c>
      <c r="O146" s="478">
        <v>0.108</v>
      </c>
      <c r="P146" s="512">
        <v>0.1</v>
      </c>
      <c r="Q146" s="85">
        <v>9.2999999999999999E-2</v>
      </c>
      <c r="R146" s="543">
        <v>8.5999999999999993E-2</v>
      </c>
      <c r="S146" s="585">
        <v>8.1000000000000003E-2</v>
      </c>
      <c r="T146" s="276">
        <v>8.1000000000000003E-2</v>
      </c>
      <c r="U146" s="597">
        <v>8.1000000000000003E-2</v>
      </c>
      <c r="V146" s="276">
        <v>0.08</v>
      </c>
      <c r="W146" s="625">
        <v>7.4999999999999997E-2</v>
      </c>
      <c r="X146" s="631">
        <v>7.1999999999999995E-2</v>
      </c>
      <c r="Y146" s="637">
        <v>7.4999999999999997E-2</v>
      </c>
      <c r="Z146" s="673">
        <v>7.1999999999999995E-2</v>
      </c>
      <c r="AA146" s="649">
        <v>8.6999999999999994E-2</v>
      </c>
      <c r="AB146" s="701">
        <v>8.4000000000000005E-2</v>
      </c>
      <c r="AC146" s="714">
        <v>8.2000000000000003E-2</v>
      </c>
      <c r="AD146" s="736">
        <v>7.9000000000000001E-2</v>
      </c>
      <c r="AE146" s="743">
        <v>7.8E-2</v>
      </c>
      <c r="AF146" s="750">
        <v>7.5999999999999998E-2</v>
      </c>
      <c r="AG146" s="772">
        <v>7.3999999999999996E-2</v>
      </c>
      <c r="AH146" s="780">
        <v>7.3999999999999996E-2</v>
      </c>
      <c r="AI146" s="793">
        <v>7.3999999999999996E-2</v>
      </c>
      <c r="AJ146" s="772">
        <v>7.1999999999999995E-2</v>
      </c>
      <c r="AK146" s="833">
        <v>7.1999999999999995E-2</v>
      </c>
      <c r="AL146" s="833">
        <v>7.1999999999999995E-2</v>
      </c>
      <c r="AM146" s="793">
        <v>7.1999999999999995E-2</v>
      </c>
      <c r="AN146" s="772">
        <v>7.1999999999999995E-2</v>
      </c>
      <c r="AO146" s="876">
        <v>7.0000000000000007E-2</v>
      </c>
      <c r="AP146" s="876">
        <v>6.8000000000000005E-2</v>
      </c>
      <c r="AQ146" s="772">
        <v>6.6000000000000003E-2</v>
      </c>
      <c r="AR146" s="883">
        <v>6.6000000000000003E-2</v>
      </c>
      <c r="AS146" s="897">
        <v>6.6000000000000003E-2</v>
      </c>
      <c r="AT146" s="910">
        <v>7.1999999999999995E-2</v>
      </c>
      <c r="AU146" s="941">
        <v>7.0000000000000007E-2</v>
      </c>
      <c r="AV146" s="955">
        <v>6.8000000000000005E-2</v>
      </c>
      <c r="AW146" s="85">
        <v>6.7000000000000004E-2</v>
      </c>
      <c r="AX146" s="1011">
        <v>6.5000000000000002E-2</v>
      </c>
      <c r="AY146" s="1018">
        <v>6.4000000000000001E-2</v>
      </c>
      <c r="AZ146" s="1039">
        <v>6.4000000000000001E-2</v>
      </c>
      <c r="BA146" s="1053">
        <v>6.4000000000000001E-2</v>
      </c>
      <c r="BB146" s="1101">
        <v>6.4000000000000001E-2</v>
      </c>
      <c r="BC146" s="1107">
        <v>6.4000000000000001E-2</v>
      </c>
      <c r="BD146" s="1113">
        <v>6.4000000000000001E-2</v>
      </c>
      <c r="BE146" s="1148">
        <v>6.4000000000000001E-2</v>
      </c>
      <c r="BF146" s="1155">
        <v>6.4000000000000001E-2</v>
      </c>
      <c r="BG146" s="83">
        <v>6.4000000000000001E-2</v>
      </c>
      <c r="BH146" s="1170">
        <v>6.3E-2</v>
      </c>
      <c r="BI146" s="1201">
        <v>6.2E-2</v>
      </c>
      <c r="BJ146" s="1201">
        <v>6.3E-2</v>
      </c>
      <c r="BK146" s="1201">
        <v>6.2E-2</v>
      </c>
      <c r="BL146" s="1201">
        <v>6.0999999999999999E-2</v>
      </c>
      <c r="BM146" s="1201">
        <v>0.06</v>
      </c>
      <c r="BN146" s="1201">
        <v>5.8999999999999997E-2</v>
      </c>
      <c r="BO146" s="1201">
        <v>5.8000000000000003E-2</v>
      </c>
      <c r="BP146" s="1242">
        <v>5.7000000000000002E-2</v>
      </c>
      <c r="BQ146" s="1242">
        <v>5.6000000000000001E-2</v>
      </c>
      <c r="BR146" s="1242">
        <v>5.5E-2</v>
      </c>
      <c r="BS146" s="1242">
        <v>5.3999999999999999E-2</v>
      </c>
      <c r="BT146" s="1242">
        <v>5.3999999999999999E-2</v>
      </c>
      <c r="BU146" s="1242">
        <v>5.2999999999999999E-2</v>
      </c>
      <c r="BV146" s="1242">
        <v>5.1999999999999998E-2</v>
      </c>
      <c r="BW146" s="1297">
        <v>5.2999999999999999E-2</v>
      </c>
      <c r="BX146" s="83">
        <v>5.1999999999999998E-2</v>
      </c>
      <c r="BY146" s="83">
        <v>5.0999999999999997E-2</v>
      </c>
      <c r="BZ146" s="83">
        <v>5.3999999999999999E-2</v>
      </c>
      <c r="CA146" s="83">
        <v>5.3999999999999999E-2</v>
      </c>
      <c r="CB146" s="83">
        <v>5.2999999999999999E-2</v>
      </c>
      <c r="CC146" s="1307">
        <v>5.1999999999999998E-2</v>
      </c>
      <c r="CD146" s="1377">
        <v>5.1999999999999998E-2</v>
      </c>
      <c r="CE146" s="1390">
        <v>5.0999999999999997E-2</v>
      </c>
      <c r="CF146" s="1404">
        <v>5.0999999999999997E-2</v>
      </c>
      <c r="CG146" s="1418">
        <v>0.05</v>
      </c>
      <c r="CH146" s="1432">
        <v>5.2999999999999999E-2</v>
      </c>
      <c r="CI146" s="1446">
        <v>5.3999999999999999E-2</v>
      </c>
      <c r="CJ146" s="1460">
        <v>5.2999999999999999E-2</v>
      </c>
      <c r="CK146" s="1485">
        <v>5.2999999999999999E-2</v>
      </c>
      <c r="CL146" s="1485">
        <v>5.1999999999999998E-2</v>
      </c>
      <c r="CM146" s="1485">
        <v>5.1999999999999998E-2</v>
      </c>
      <c r="CN146" s="1500">
        <v>5.2999999999999999E-2</v>
      </c>
      <c r="CO146" s="1507">
        <v>5.2999999999999999E-2</v>
      </c>
      <c r="CP146" s="1514">
        <v>5.2999999999999999E-2</v>
      </c>
      <c r="CQ146" s="1528">
        <v>5.1999999999999998E-2</v>
      </c>
      <c r="CR146" s="1564">
        <v>5.1999999999999998E-2</v>
      </c>
      <c r="CS146" s="1579">
        <v>6.0999999999999999E-2</v>
      </c>
      <c r="CT146" s="1579">
        <v>0.06</v>
      </c>
      <c r="CU146" s="1579">
        <v>0.06</v>
      </c>
      <c r="CV146" s="1614">
        <v>5.8999999999999997E-2</v>
      </c>
      <c r="CW146" s="1607">
        <v>0.06</v>
      </c>
      <c r="CX146" s="1607">
        <v>6.2E-2</v>
      </c>
      <c r="CY146" s="1628">
        <v>6.0999999999999999E-2</v>
      </c>
      <c r="CZ146" s="1628">
        <v>6.4000000000000001E-2</v>
      </c>
      <c r="DA146" s="1628">
        <v>6.4000000000000001E-2</v>
      </c>
      <c r="DB146" s="1628">
        <v>6.3E-2</v>
      </c>
      <c r="DC146" s="1628">
        <v>6.2E-2</v>
      </c>
      <c r="DD146" s="1628">
        <v>6.2E-2</v>
      </c>
      <c r="DE146" s="1657">
        <v>6.0999999999999999E-2</v>
      </c>
      <c r="DF146" s="1686">
        <v>6.0999999999999999E-2</v>
      </c>
      <c r="DG146" s="1686">
        <v>6.0999999999999999E-2</v>
      </c>
      <c r="DH146" s="1686">
        <v>6.0999999999999999E-2</v>
      </c>
      <c r="DI146" s="1693">
        <v>0.06</v>
      </c>
      <c r="DJ146" s="1693">
        <v>0.06</v>
      </c>
      <c r="DK146" s="1693">
        <v>5.8999999999999997E-2</v>
      </c>
      <c r="DL146" s="1693">
        <v>5.8999999999999997E-2</v>
      </c>
      <c r="DM146" s="772">
        <v>5.8000000000000003E-2</v>
      </c>
      <c r="DN146" s="772">
        <v>5.8000000000000003E-2</v>
      </c>
      <c r="DO146" s="772">
        <v>5.7000000000000002E-2</v>
      </c>
      <c r="DP146" s="772">
        <v>5.7000000000000002E-2</v>
      </c>
      <c r="DQ146" s="1794">
        <v>5.6000000000000001E-2</v>
      </c>
      <c r="DR146" s="1794">
        <v>5.6000000000000001E-2</v>
      </c>
      <c r="DS146" s="1794">
        <v>5.6000000000000001E-2</v>
      </c>
      <c r="DT146" s="1794">
        <v>5.5E-2</v>
      </c>
      <c r="DU146" s="1794">
        <v>5.5E-2</v>
      </c>
      <c r="DV146" s="1794">
        <v>5.5E-2</v>
      </c>
      <c r="DW146" s="1801">
        <v>5.3999999999999999E-2</v>
      </c>
      <c r="DX146" s="1801">
        <v>5.3999999999999999E-2</v>
      </c>
      <c r="DY146" s="1801">
        <v>5.2999999999999999E-2</v>
      </c>
      <c r="DZ146" s="1801">
        <v>5.2999999999999999E-2</v>
      </c>
      <c r="EA146" s="83">
        <v>5.2999999999999999E-2</v>
      </c>
      <c r="EB146" s="83">
        <v>5.1999999999999998E-2</v>
      </c>
      <c r="EC146" s="83">
        <v>5.1999999999999998E-2</v>
      </c>
      <c r="ED146" s="83">
        <v>5.1999999999999998E-2</v>
      </c>
      <c r="EE146" s="83">
        <v>5.0999999999999997E-2</v>
      </c>
      <c r="EF146" s="83">
        <v>5.0999999999999997E-2</v>
      </c>
      <c r="EG146" s="1822">
        <v>5.0999999999999997E-2</v>
      </c>
      <c r="EH146" s="1890">
        <v>5.0999999999999997E-2</v>
      </c>
      <c r="EI146" s="1890">
        <v>0.05</v>
      </c>
      <c r="EJ146" s="1890">
        <v>0.05</v>
      </c>
      <c r="EK146" s="1897">
        <v>0.05</v>
      </c>
      <c r="EL146" s="1897">
        <v>4.9000000000000002E-2</v>
      </c>
      <c r="EM146" s="1897">
        <v>4.9000000000000002E-2</v>
      </c>
      <c r="EN146" s="1897">
        <v>4.9000000000000002E-2</v>
      </c>
      <c r="EO146" s="1937">
        <v>4.9000000000000002E-2</v>
      </c>
      <c r="EP146" s="1944">
        <v>4.9000000000000002E-2</v>
      </c>
      <c r="EQ146" s="1944">
        <v>4.9000000000000002E-2</v>
      </c>
      <c r="ER146" s="83">
        <v>0.05</v>
      </c>
      <c r="ES146" s="83">
        <v>0.05</v>
      </c>
      <c r="ET146" s="83">
        <v>0.05</v>
      </c>
      <c r="EU146" s="83">
        <v>0.05</v>
      </c>
      <c r="EV146" s="1967">
        <v>0.05</v>
      </c>
      <c r="EW146" s="1967">
        <v>0.05</v>
      </c>
      <c r="EX146" s="1967">
        <v>0.05</v>
      </c>
      <c r="EY146" s="1974">
        <v>4.9000000000000002E-2</v>
      </c>
      <c r="EZ146" s="1974">
        <v>4.9000000000000002E-2</v>
      </c>
      <c r="FA146" s="1974">
        <v>4.9000000000000002E-2</v>
      </c>
      <c r="FB146" s="1974">
        <v>4.9000000000000002E-2</v>
      </c>
      <c r="FC146" s="2016">
        <v>4.9000000000000002E-2</v>
      </c>
      <c r="FD146" s="2016">
        <v>4.8000000000000001E-2</v>
      </c>
      <c r="FE146" s="2016">
        <v>4.8000000000000001E-2</v>
      </c>
      <c r="FF146" s="2024">
        <v>4.8000000000000001E-2</v>
      </c>
      <c r="FG146" s="2024">
        <v>4.8000000000000001E-2</v>
      </c>
      <c r="FH146" s="2024">
        <v>4.8000000000000001E-2</v>
      </c>
      <c r="FI146" s="2024">
        <v>4.7E-2</v>
      </c>
      <c r="FJ146" s="2058">
        <v>4.7E-2</v>
      </c>
      <c r="FK146" s="2058">
        <v>4.7E-2</v>
      </c>
      <c r="FL146" s="2058">
        <v>4.9000000000000002E-2</v>
      </c>
      <c r="FM146" s="2058">
        <v>4.9000000000000002E-2</v>
      </c>
      <c r="FN146" s="2065">
        <v>4.9000000000000002E-2</v>
      </c>
      <c r="FO146" s="2065">
        <v>4.9000000000000002E-2</v>
      </c>
      <c r="FP146" s="2065">
        <v>4.8000000000000001E-2</v>
      </c>
      <c r="FQ146" s="2089">
        <v>4.8000000000000001E-2</v>
      </c>
      <c r="FR146" s="2089">
        <v>4.8000000000000001E-2</v>
      </c>
      <c r="FS146" s="2089">
        <v>4.8000000000000001E-2</v>
      </c>
      <c r="FT146" s="2096">
        <v>4.7E-2</v>
      </c>
      <c r="FU146" s="2096">
        <v>4.7E-2</v>
      </c>
      <c r="FV146" s="2096">
        <v>4.7E-2</v>
      </c>
      <c r="FW146" s="2096">
        <v>4.7E-2</v>
      </c>
      <c r="FX146" s="2145">
        <v>4.7E-2</v>
      </c>
      <c r="FY146" s="2145">
        <v>4.5999999999999999E-2</v>
      </c>
      <c r="FZ146" s="2145">
        <v>4.5999999999999999E-2</v>
      </c>
      <c r="GA146" s="2152">
        <v>0.05</v>
      </c>
      <c r="GB146" s="2152">
        <v>0.05</v>
      </c>
      <c r="GC146" s="2152">
        <v>4.9000000000000002E-2</v>
      </c>
      <c r="GD146" s="2152">
        <v>4.9000000000000002E-2</v>
      </c>
      <c r="GE146" s="2188">
        <v>4.9000000000000002E-2</v>
      </c>
      <c r="GF146" s="2188">
        <v>4.9000000000000002E-2</v>
      </c>
      <c r="GG146" s="2188">
        <v>4.9000000000000002E-2</v>
      </c>
      <c r="GH146" s="2195">
        <v>4.9000000000000002E-2</v>
      </c>
      <c r="GI146" s="2195">
        <v>4.8000000000000001E-2</v>
      </c>
      <c r="GJ146" s="2195">
        <v>5.1999999999999998E-2</v>
      </c>
      <c r="GK146" s="2195">
        <v>5.1999999999999998E-2</v>
      </c>
      <c r="GL146" s="2231">
        <v>5.1999999999999998E-2</v>
      </c>
      <c r="GM146" s="2231">
        <v>5.0999999999999997E-2</v>
      </c>
      <c r="GN146" s="2231">
        <v>5.0999999999999997E-2</v>
      </c>
      <c r="GO146" s="2238">
        <v>5.0999999999999997E-2</v>
      </c>
      <c r="GP146" s="2238">
        <v>5.0999999999999997E-2</v>
      </c>
      <c r="GQ146" s="2238">
        <v>5.0999999999999997E-2</v>
      </c>
      <c r="GR146" s="2238">
        <v>5.0999999999999997E-2</v>
      </c>
      <c r="GS146" s="2257">
        <v>0.05</v>
      </c>
      <c r="GT146" s="2257">
        <v>0.05</v>
      </c>
      <c r="GU146" s="2257">
        <v>0.05</v>
      </c>
      <c r="GV146" s="2257">
        <v>0.05</v>
      </c>
      <c r="GW146" s="2257">
        <v>4.9000000000000002E-2</v>
      </c>
      <c r="GX146" s="2257">
        <v>4.9000000000000002E-2</v>
      </c>
      <c r="GY146" s="772">
        <v>4.9000000000000002E-2</v>
      </c>
      <c r="GZ146" s="2277">
        <v>4.9000000000000002E-2</v>
      </c>
      <c r="HA146" s="2277">
        <v>4.9000000000000002E-2</v>
      </c>
      <c r="HB146" s="2277">
        <v>4.8000000000000001E-2</v>
      </c>
      <c r="HC146" s="2301">
        <v>4.8000000000000001E-2</v>
      </c>
      <c r="HD146" s="2301">
        <v>4.8000000000000001E-2</v>
      </c>
      <c r="HE146" s="2301">
        <v>4.8000000000000001E-2</v>
      </c>
      <c r="HF146" s="2301">
        <v>4.8000000000000001E-2</v>
      </c>
    </row>
    <row r="147" spans="1:214" s="104" customFormat="1" x14ac:dyDescent="0.25">
      <c r="A147" s="423">
        <f t="shared" si="74"/>
        <v>146</v>
      </c>
      <c r="B147" s="83">
        <f>B.Mensal!B147</f>
        <v>0</v>
      </c>
      <c r="C147" s="66"/>
      <c r="D147" s="137"/>
      <c r="E147" s="438">
        <v>0</v>
      </c>
      <c r="F147" s="438">
        <v>0</v>
      </c>
      <c r="G147" s="438">
        <v>0</v>
      </c>
      <c r="H147" s="438">
        <v>0</v>
      </c>
      <c r="I147" s="438">
        <v>0</v>
      </c>
      <c r="J147" s="438">
        <v>0</v>
      </c>
      <c r="K147" s="438">
        <v>0</v>
      </c>
      <c r="L147" s="443">
        <v>0</v>
      </c>
      <c r="M147" s="187">
        <v>0</v>
      </c>
      <c r="N147" s="466">
        <v>0</v>
      </c>
      <c r="O147" s="479">
        <v>0</v>
      </c>
      <c r="P147" s="516">
        <v>0</v>
      </c>
      <c r="Q147" s="187">
        <v>0</v>
      </c>
      <c r="R147" s="544">
        <v>0</v>
      </c>
      <c r="S147" s="586">
        <v>0</v>
      </c>
      <c r="T147" s="296">
        <v>0</v>
      </c>
      <c r="U147" s="598">
        <v>0</v>
      </c>
      <c r="V147" s="296">
        <v>0</v>
      </c>
      <c r="W147" s="626">
        <v>0</v>
      </c>
      <c r="X147" s="632">
        <v>0</v>
      </c>
      <c r="Y147" s="638">
        <v>0</v>
      </c>
      <c r="Z147" s="674">
        <v>0</v>
      </c>
      <c r="AA147" s="650">
        <v>0</v>
      </c>
      <c r="AB147" s="702">
        <v>0</v>
      </c>
      <c r="AC147" s="715">
        <v>0</v>
      </c>
      <c r="AD147" s="737">
        <v>0</v>
      </c>
      <c r="AE147" s="744">
        <v>0</v>
      </c>
      <c r="AF147" s="751">
        <v>0</v>
      </c>
      <c r="AG147" s="299">
        <v>0</v>
      </c>
      <c r="AH147" s="781">
        <v>0</v>
      </c>
      <c r="AI147" s="794">
        <v>0</v>
      </c>
      <c r="AJ147" s="299">
        <v>0</v>
      </c>
      <c r="AK147" s="834">
        <v>0</v>
      </c>
      <c r="AL147" s="834">
        <v>0</v>
      </c>
      <c r="AM147" s="793">
        <v>0</v>
      </c>
      <c r="AN147" s="299">
        <v>0</v>
      </c>
      <c r="AO147" s="877">
        <v>0</v>
      </c>
      <c r="AP147" s="877">
        <v>0</v>
      </c>
      <c r="AQ147" s="299">
        <v>0</v>
      </c>
      <c r="AR147" s="884">
        <v>0</v>
      </c>
      <c r="AS147" s="898">
        <v>0</v>
      </c>
      <c r="AT147" s="911">
        <v>0</v>
      </c>
      <c r="AU147" s="942">
        <v>0</v>
      </c>
      <c r="AV147" s="956">
        <v>0</v>
      </c>
      <c r="AW147" s="85">
        <v>0</v>
      </c>
      <c r="AX147" s="1012">
        <v>0</v>
      </c>
      <c r="AY147" s="1019">
        <v>0</v>
      </c>
      <c r="AZ147" s="1040">
        <v>0</v>
      </c>
      <c r="BA147" s="1054">
        <v>0</v>
      </c>
      <c r="BB147" s="1102">
        <v>0</v>
      </c>
      <c r="BC147" s="1108">
        <v>0</v>
      </c>
      <c r="BD147" s="1114">
        <v>0</v>
      </c>
      <c r="BE147" s="1149">
        <v>0</v>
      </c>
      <c r="BF147" s="1156">
        <v>0</v>
      </c>
      <c r="BG147" s="104">
        <v>0</v>
      </c>
      <c r="BH147" s="1171">
        <v>0</v>
      </c>
      <c r="BI147" s="1202">
        <v>0</v>
      </c>
      <c r="BJ147" s="1202">
        <v>0</v>
      </c>
      <c r="BK147" s="1202">
        <v>0</v>
      </c>
      <c r="BL147" s="1202">
        <v>0</v>
      </c>
      <c r="BM147" s="1202">
        <v>0</v>
      </c>
      <c r="BN147" s="1202">
        <v>0</v>
      </c>
      <c r="BO147" s="1202">
        <v>0</v>
      </c>
      <c r="BP147" s="1243">
        <v>0</v>
      </c>
      <c r="BQ147" s="1243">
        <v>0</v>
      </c>
      <c r="BR147" s="1243">
        <v>0</v>
      </c>
      <c r="BS147" s="1243">
        <v>0</v>
      </c>
      <c r="BT147" s="1243">
        <v>0</v>
      </c>
      <c r="BU147" s="1243">
        <v>0</v>
      </c>
      <c r="BV147" s="1243">
        <v>0</v>
      </c>
      <c r="BW147" s="1298">
        <v>0</v>
      </c>
      <c r="BX147" s="104">
        <v>0</v>
      </c>
      <c r="BY147" s="104">
        <v>0</v>
      </c>
      <c r="BZ147" s="104">
        <v>0</v>
      </c>
      <c r="CA147" s="104">
        <v>0</v>
      </c>
      <c r="CB147" s="104">
        <v>0</v>
      </c>
      <c r="CC147" s="1308">
        <v>0</v>
      </c>
      <c r="CD147" s="1378">
        <v>0</v>
      </c>
      <c r="CE147" s="1391">
        <v>0</v>
      </c>
      <c r="CF147" s="1405">
        <v>0</v>
      </c>
      <c r="CG147" s="1419">
        <v>0</v>
      </c>
      <c r="CH147" s="1433">
        <v>0</v>
      </c>
      <c r="CI147" s="1447">
        <v>0</v>
      </c>
      <c r="CJ147" s="1461">
        <v>0</v>
      </c>
      <c r="CK147" s="1486">
        <v>0</v>
      </c>
      <c r="CL147" s="1486">
        <v>0</v>
      </c>
      <c r="CM147" s="1486">
        <v>0</v>
      </c>
      <c r="CN147" s="1501">
        <v>0</v>
      </c>
      <c r="CO147" s="1508">
        <v>0</v>
      </c>
      <c r="CP147" s="1515">
        <v>0</v>
      </c>
      <c r="CQ147" s="1529">
        <v>0</v>
      </c>
      <c r="CR147" s="1565">
        <v>0</v>
      </c>
      <c r="CS147" s="1580">
        <v>0</v>
      </c>
      <c r="CT147" s="1580">
        <v>0</v>
      </c>
      <c r="CU147" s="1580">
        <v>0</v>
      </c>
      <c r="CV147" s="1615">
        <v>0</v>
      </c>
      <c r="CW147" s="1608">
        <v>0</v>
      </c>
      <c r="CX147" s="1608">
        <v>0</v>
      </c>
      <c r="CY147" s="1629">
        <v>0</v>
      </c>
      <c r="CZ147" s="1629">
        <v>0</v>
      </c>
      <c r="DA147" s="1629">
        <v>0</v>
      </c>
      <c r="DB147" s="1629">
        <v>0</v>
      </c>
      <c r="DC147" s="1629">
        <v>0</v>
      </c>
      <c r="DD147" s="1629">
        <v>0</v>
      </c>
      <c r="DE147" s="1658">
        <v>0</v>
      </c>
      <c r="DF147" s="1687">
        <v>0</v>
      </c>
      <c r="DG147" s="1687">
        <v>0</v>
      </c>
      <c r="DH147" s="1687">
        <v>0</v>
      </c>
      <c r="DI147" s="1694">
        <v>0</v>
      </c>
      <c r="DJ147" s="1694">
        <v>0</v>
      </c>
      <c r="DK147" s="1694">
        <v>0</v>
      </c>
      <c r="DL147" s="1694">
        <v>0</v>
      </c>
      <c r="DM147" s="299">
        <v>0</v>
      </c>
      <c r="DN147" s="299">
        <v>0</v>
      </c>
      <c r="DO147" s="299">
        <v>0</v>
      </c>
      <c r="DP147" s="299">
        <v>0</v>
      </c>
      <c r="DQ147" s="1795">
        <v>0</v>
      </c>
      <c r="DR147" s="1795">
        <v>0</v>
      </c>
      <c r="DS147" s="1795">
        <v>0</v>
      </c>
      <c r="DT147" s="1795">
        <v>0</v>
      </c>
      <c r="DU147" s="1795">
        <v>0</v>
      </c>
      <c r="DV147" s="1795">
        <v>0</v>
      </c>
      <c r="DW147" s="1802">
        <v>0</v>
      </c>
      <c r="DX147" s="1802">
        <v>0</v>
      </c>
      <c r="DY147" s="1802">
        <v>0</v>
      </c>
      <c r="DZ147" s="1802">
        <v>0</v>
      </c>
      <c r="EA147" s="104">
        <v>0</v>
      </c>
      <c r="EB147" s="104">
        <v>0</v>
      </c>
      <c r="EC147" s="104">
        <v>0</v>
      </c>
      <c r="ED147" s="104">
        <v>0</v>
      </c>
      <c r="EE147" s="104">
        <v>0</v>
      </c>
      <c r="EF147" s="104">
        <v>0</v>
      </c>
      <c r="EG147" s="1823">
        <v>0</v>
      </c>
      <c r="EH147" s="1891">
        <v>0</v>
      </c>
      <c r="EI147" s="1891">
        <v>0</v>
      </c>
      <c r="EJ147" s="1891">
        <v>0</v>
      </c>
      <c r="EK147" s="1898">
        <v>0</v>
      </c>
      <c r="EL147" s="1898">
        <v>0</v>
      </c>
      <c r="EM147" s="1898">
        <v>0</v>
      </c>
      <c r="EN147" s="1898">
        <v>0</v>
      </c>
      <c r="EO147" s="1938">
        <v>0</v>
      </c>
      <c r="EP147" s="1945">
        <v>0</v>
      </c>
      <c r="EQ147" s="1945">
        <v>0</v>
      </c>
      <c r="ER147" s="104">
        <v>0</v>
      </c>
      <c r="ES147" s="104">
        <v>0</v>
      </c>
      <c r="ET147" s="104">
        <v>0</v>
      </c>
      <c r="EU147" s="104">
        <v>0</v>
      </c>
      <c r="EV147" s="1968">
        <v>0</v>
      </c>
      <c r="EW147" s="1968">
        <v>0</v>
      </c>
      <c r="EX147" s="1968">
        <v>0</v>
      </c>
      <c r="EY147" s="1975">
        <v>0</v>
      </c>
      <c r="EZ147" s="1975">
        <v>0</v>
      </c>
      <c r="FA147" s="1975">
        <v>0</v>
      </c>
      <c r="FB147" s="1975">
        <v>0</v>
      </c>
      <c r="FC147" s="2017">
        <v>0</v>
      </c>
      <c r="FD147" s="2017">
        <v>0</v>
      </c>
      <c r="FE147" s="2017">
        <v>0</v>
      </c>
      <c r="FF147" s="2025">
        <v>0</v>
      </c>
      <c r="FG147" s="2025">
        <v>0</v>
      </c>
      <c r="FH147" s="2025">
        <v>0</v>
      </c>
      <c r="FI147" s="2025">
        <v>0</v>
      </c>
      <c r="FJ147" s="2059">
        <v>0</v>
      </c>
      <c r="FK147" s="2059">
        <v>0</v>
      </c>
      <c r="FL147" s="2059">
        <v>0</v>
      </c>
      <c r="FM147" s="2059">
        <v>0</v>
      </c>
      <c r="FN147" s="2066">
        <v>0</v>
      </c>
      <c r="FO147" s="2066">
        <v>0</v>
      </c>
      <c r="FP147" s="2066">
        <v>0</v>
      </c>
      <c r="FQ147" s="2090">
        <v>0</v>
      </c>
      <c r="FR147" s="2090">
        <v>0</v>
      </c>
      <c r="FS147" s="2090">
        <v>0</v>
      </c>
      <c r="FT147" s="2097">
        <v>0</v>
      </c>
      <c r="FU147" s="2097">
        <v>0</v>
      </c>
      <c r="FV147" s="2097">
        <v>0</v>
      </c>
      <c r="FW147" s="2097">
        <v>0</v>
      </c>
      <c r="FX147" s="2146">
        <v>0</v>
      </c>
      <c r="FY147" s="2146">
        <v>0</v>
      </c>
      <c r="FZ147" s="2146">
        <v>0</v>
      </c>
      <c r="GA147" s="2153">
        <v>0</v>
      </c>
      <c r="GB147" s="2153">
        <v>0</v>
      </c>
      <c r="GC147" s="2153">
        <v>0</v>
      </c>
      <c r="GD147" s="2153">
        <v>0</v>
      </c>
      <c r="GE147" s="2189">
        <v>0</v>
      </c>
      <c r="GF147" s="2189">
        <v>0</v>
      </c>
      <c r="GG147" s="2189">
        <v>0</v>
      </c>
      <c r="GH147" s="2196">
        <v>0</v>
      </c>
      <c r="GI147" s="2196">
        <v>0</v>
      </c>
      <c r="GJ147" s="2196">
        <v>0</v>
      </c>
      <c r="GK147" s="2196">
        <v>0</v>
      </c>
      <c r="GL147" s="2232">
        <v>0</v>
      </c>
      <c r="GM147" s="2232">
        <v>0</v>
      </c>
      <c r="GN147" s="2232">
        <v>0</v>
      </c>
      <c r="GO147" s="2239">
        <v>0</v>
      </c>
      <c r="GP147" s="2239">
        <v>0</v>
      </c>
      <c r="GQ147" s="2239">
        <v>0</v>
      </c>
      <c r="GR147" s="2239">
        <v>0</v>
      </c>
      <c r="GS147" s="2258">
        <v>0</v>
      </c>
      <c r="GT147" s="2258">
        <v>0</v>
      </c>
      <c r="GU147" s="2258">
        <v>0</v>
      </c>
      <c r="GV147" s="2258">
        <v>0</v>
      </c>
      <c r="GW147" s="2258">
        <v>0</v>
      </c>
      <c r="GX147" s="2258">
        <v>0</v>
      </c>
      <c r="GY147" s="299">
        <v>0</v>
      </c>
      <c r="GZ147" s="2278">
        <v>0</v>
      </c>
      <c r="HA147" s="2278">
        <v>0</v>
      </c>
      <c r="HB147" s="2278">
        <v>0</v>
      </c>
      <c r="HC147" s="2302">
        <v>0</v>
      </c>
      <c r="HD147" s="2302">
        <v>0</v>
      </c>
      <c r="HE147" s="2302">
        <v>0</v>
      </c>
      <c r="HF147" s="2302">
        <v>0</v>
      </c>
    </row>
    <row r="148" spans="1:214" s="104" customFormat="1" x14ac:dyDescent="0.25">
      <c r="A148" s="423">
        <f t="shared" si="74"/>
        <v>147</v>
      </c>
      <c r="B148" s="83">
        <f>B.Mensal!B148</f>
        <v>0</v>
      </c>
      <c r="C148" s="68"/>
      <c r="D148" s="68"/>
      <c r="E148" s="437"/>
      <c r="F148" s="437"/>
      <c r="G148" s="437"/>
      <c r="H148" s="437"/>
      <c r="I148" s="437"/>
      <c r="J148" s="437"/>
      <c r="K148" s="437"/>
      <c r="L148" s="441"/>
      <c r="M148" s="187"/>
      <c r="N148" s="464"/>
      <c r="O148" s="477"/>
      <c r="P148" s="516"/>
      <c r="Q148" s="187"/>
      <c r="R148" s="542"/>
      <c r="S148" s="584"/>
      <c r="T148" s="296"/>
      <c r="U148" s="596"/>
      <c r="V148" s="296"/>
      <c r="W148" s="624"/>
      <c r="X148" s="630"/>
      <c r="Y148" s="636"/>
      <c r="Z148" s="671"/>
      <c r="AA148" s="648"/>
      <c r="AB148" s="700"/>
      <c r="AC148" s="713"/>
      <c r="AD148" s="735"/>
      <c r="AE148" s="742"/>
      <c r="AF148" s="749"/>
      <c r="AG148"/>
      <c r="AH148" s="779"/>
      <c r="AI148" s="792"/>
      <c r="AJ148"/>
      <c r="AK148" s="832"/>
      <c r="AL148" s="832"/>
      <c r="AM148" s="793"/>
      <c r="AN148"/>
      <c r="AO148" s="875"/>
      <c r="AP148" s="875"/>
      <c r="AQ148"/>
      <c r="AR148" s="882"/>
      <c r="AS148" s="896"/>
      <c r="AT148" s="909"/>
      <c r="AU148" s="940"/>
      <c r="AV148" s="954"/>
      <c r="AW148" s="85"/>
      <c r="AX148" s="1010"/>
      <c r="AY148" s="1017"/>
      <c r="AZ148" s="1038"/>
      <c r="BA148" s="1052"/>
      <c r="BB148" s="1100"/>
      <c r="BC148" s="1106"/>
      <c r="BD148" s="1112"/>
      <c r="BE148" s="1147"/>
      <c r="BF148" s="1154"/>
      <c r="BH148" s="1169"/>
      <c r="BI148" s="1200"/>
      <c r="BJ148" s="1200"/>
      <c r="BK148" s="1200"/>
      <c r="BL148" s="1200"/>
      <c r="BM148" s="1200"/>
      <c r="BN148" s="1200"/>
      <c r="BO148" s="1200"/>
      <c r="BP148" s="1241"/>
      <c r="BQ148" s="1241"/>
      <c r="BR148" s="1241"/>
      <c r="BS148" s="1241"/>
      <c r="BT148" s="1241"/>
      <c r="BU148" s="1241"/>
      <c r="BV148" s="1241"/>
      <c r="BW148" s="1296"/>
      <c r="CC148" s="1306"/>
      <c r="CD148" s="1376"/>
      <c r="CE148" s="1389"/>
      <c r="CF148" s="1403"/>
      <c r="CG148" s="1417"/>
      <c r="CH148" s="1431"/>
      <c r="CI148" s="1445"/>
      <c r="CJ148" s="1459"/>
      <c r="CK148" s="1484"/>
      <c r="CL148" s="1484"/>
      <c r="CM148" s="1484"/>
      <c r="CN148" s="1499"/>
      <c r="CO148" s="1506"/>
      <c r="CP148" s="1513"/>
      <c r="CQ148" s="1527"/>
      <c r="CR148" s="1563"/>
      <c r="CS148" s="1578"/>
      <c r="CT148" s="1578"/>
      <c r="CU148" s="1578"/>
      <c r="CV148" s="1613"/>
      <c r="CW148" s="1606"/>
      <c r="CX148" s="1606"/>
      <c r="CY148" s="1627"/>
      <c r="CZ148" s="1627"/>
      <c r="DA148" s="1627"/>
      <c r="DB148" s="1627"/>
      <c r="DC148" s="1627"/>
      <c r="DD148" s="1627"/>
      <c r="DE148" s="1656"/>
      <c r="DF148" s="1685"/>
      <c r="DG148" s="1685"/>
      <c r="DH148" s="1685"/>
      <c r="DI148" s="1692"/>
      <c r="DJ148" s="1692"/>
      <c r="DK148" s="1692"/>
      <c r="DL148" s="1692"/>
      <c r="DM148"/>
      <c r="DN148"/>
      <c r="DO148"/>
      <c r="DP148"/>
      <c r="DQ148" s="1793"/>
      <c r="DR148" s="1793"/>
      <c r="DS148" s="1793"/>
      <c r="DT148" s="1793"/>
      <c r="DU148" s="1793"/>
      <c r="DV148" s="1793"/>
      <c r="DW148" s="1800"/>
      <c r="DX148" s="1800"/>
      <c r="DY148" s="1800"/>
      <c r="DZ148" s="1800"/>
      <c r="EG148" s="1821"/>
      <c r="EH148" s="1889"/>
      <c r="EI148" s="1889"/>
      <c r="EJ148" s="1889"/>
      <c r="EK148" s="1896"/>
      <c r="EL148" s="1896"/>
      <c r="EM148" s="1896"/>
      <c r="EN148" s="1896"/>
      <c r="EO148" s="1936"/>
      <c r="EP148" s="1943"/>
      <c r="EQ148" s="1943"/>
      <c r="EV148" s="1966"/>
      <c r="EW148" s="1966"/>
      <c r="EX148" s="1966"/>
      <c r="EY148" s="1973"/>
      <c r="EZ148" s="1973"/>
      <c r="FA148" s="1973"/>
      <c r="FB148" s="1973"/>
      <c r="FC148" s="2015"/>
      <c r="FD148" s="2015"/>
      <c r="FE148" s="2015"/>
      <c r="FF148" s="2022"/>
      <c r="FG148" s="2022"/>
      <c r="FH148" s="2022"/>
      <c r="FI148" s="2022"/>
      <c r="FJ148" s="2057"/>
      <c r="FK148" s="2057"/>
      <c r="FL148" s="2057"/>
      <c r="FM148" s="2057"/>
      <c r="FN148" s="2064"/>
      <c r="FO148" s="2064"/>
      <c r="FP148" s="2064"/>
      <c r="FQ148" s="2088"/>
      <c r="FR148" s="2088"/>
      <c r="FS148" s="2088"/>
      <c r="FT148" s="2095"/>
      <c r="FU148" s="2095"/>
      <c r="FV148" s="2095"/>
      <c r="FW148" s="2095"/>
      <c r="FX148" s="2144"/>
      <c r="FY148" s="2144"/>
      <c r="FZ148" s="2144"/>
      <c r="GA148" s="2151"/>
      <c r="GB148" s="2151"/>
      <c r="GC148" s="2151"/>
      <c r="GD148" s="2151"/>
      <c r="GE148" s="2187"/>
      <c r="GF148" s="2187"/>
      <c r="GG148" s="2187"/>
      <c r="GH148" s="2194"/>
      <c r="GI148" s="2194"/>
      <c r="GJ148" s="2194"/>
      <c r="GK148" s="2194"/>
      <c r="GL148" s="2230"/>
      <c r="GM148" s="2230"/>
      <c r="GN148" s="2230"/>
      <c r="GO148" s="2237"/>
      <c r="GP148" s="2237"/>
      <c r="GQ148" s="2237"/>
      <c r="GR148" s="2237"/>
      <c r="GS148" s="2256"/>
      <c r="GT148" s="2256"/>
      <c r="GU148" s="2256"/>
      <c r="GV148" s="2256"/>
      <c r="GW148" s="2256"/>
      <c r="GX148" s="2256"/>
      <c r="GY148"/>
      <c r="GZ148" s="2276"/>
      <c r="HA148" s="2276"/>
      <c r="HB148" s="2276"/>
      <c r="HC148" s="2300"/>
      <c r="HD148" s="2300"/>
      <c r="HE148" s="2300"/>
      <c r="HF148" s="2300"/>
    </row>
    <row r="149" spans="1:214" x14ac:dyDescent="0.25">
      <c r="A149" s="423">
        <f t="shared" si="74"/>
        <v>148</v>
      </c>
      <c r="B149" s="83">
        <f>B.Mensal!B149</f>
        <v>0</v>
      </c>
      <c r="C149" s="66"/>
      <c r="D149" s="120"/>
      <c r="E149" s="437"/>
      <c r="F149" s="437"/>
      <c r="G149" s="437"/>
      <c r="H149" s="437"/>
      <c r="I149" s="437"/>
      <c r="J149" s="437"/>
      <c r="K149" s="437"/>
      <c r="L149" s="441"/>
      <c r="N149" s="464"/>
      <c r="O149" s="477"/>
      <c r="R149" s="542"/>
      <c r="S149" s="584"/>
      <c r="U149" s="596"/>
      <c r="W149" s="628">
        <v>99.613299999999995</v>
      </c>
      <c r="X149" s="634">
        <v>99.831000000000003</v>
      </c>
      <c r="Y149" s="640">
        <v>99.836699999999993</v>
      </c>
      <c r="Z149" s="676">
        <v>99.820999999999998</v>
      </c>
      <c r="AA149" s="652">
        <v>99.811599999999999</v>
      </c>
      <c r="AB149" s="704">
        <v>99.800299999999993</v>
      </c>
      <c r="AC149" s="717">
        <v>99.801199999999994</v>
      </c>
      <c r="AD149" s="739">
        <v>99.7958</v>
      </c>
      <c r="AE149" s="746">
        <v>99.792199999999994</v>
      </c>
      <c r="AF149" s="753">
        <v>99.790300000000002</v>
      </c>
      <c r="AG149" s="773">
        <v>99.788399999999996</v>
      </c>
      <c r="AH149" s="783">
        <v>99.788399999999996</v>
      </c>
      <c r="AI149" s="796">
        <v>99.788399999999996</v>
      </c>
      <c r="AJ149" s="773">
        <v>99.787800000000004</v>
      </c>
      <c r="AK149" s="836">
        <v>99.787800000000004</v>
      </c>
      <c r="AL149" s="836">
        <v>99.787800000000004</v>
      </c>
      <c r="AM149" s="793">
        <v>99.787800000000004</v>
      </c>
      <c r="AN149" s="773">
        <v>99.787800000000004</v>
      </c>
      <c r="AO149" s="879">
        <v>99.785700000000006</v>
      </c>
      <c r="AP149" s="879">
        <v>99.784199999999998</v>
      </c>
      <c r="AQ149" s="773">
        <v>99.778199999999998</v>
      </c>
      <c r="AR149" s="886">
        <v>99.775700000000001</v>
      </c>
      <c r="AS149" s="900">
        <v>99.775700000000001</v>
      </c>
      <c r="AT149" s="913">
        <v>99.775700000000001</v>
      </c>
      <c r="AU149" s="944">
        <v>99.775400000000005</v>
      </c>
      <c r="AV149" s="958">
        <v>99.773399999999995</v>
      </c>
      <c r="AW149" s="85">
        <v>99.7714</v>
      </c>
      <c r="AX149" s="1014">
        <v>99.768799999999999</v>
      </c>
      <c r="AY149" s="1021">
        <v>99.767700000000005</v>
      </c>
      <c r="AZ149" s="1042">
        <v>99.765299999999996</v>
      </c>
      <c r="BA149" s="1056">
        <v>99.765299999999996</v>
      </c>
      <c r="BB149" s="1104">
        <v>99.765199999999993</v>
      </c>
      <c r="BC149" s="1110">
        <v>99.765199999999993</v>
      </c>
      <c r="BD149" s="1116">
        <v>99.765199999999993</v>
      </c>
      <c r="BE149" s="1151">
        <v>99.765199999999993</v>
      </c>
      <c r="BF149" s="1158">
        <v>99.765199999999993</v>
      </c>
      <c r="BG149" s="83">
        <v>99.765199999999993</v>
      </c>
      <c r="BH149" s="1173">
        <v>99.764799999999994</v>
      </c>
      <c r="BI149" s="1204">
        <v>99.764899999999997</v>
      </c>
      <c r="BJ149" s="1204">
        <v>99.765000000000001</v>
      </c>
      <c r="BK149" s="1204">
        <v>99.765799999999999</v>
      </c>
      <c r="BL149" s="1204">
        <v>99.766999999999996</v>
      </c>
      <c r="BM149" s="1204">
        <v>99.766999999999996</v>
      </c>
      <c r="BN149" s="1204">
        <v>99.766999999999996</v>
      </c>
      <c r="BO149" s="1204">
        <v>99.766999999999996</v>
      </c>
      <c r="BP149" s="1245">
        <v>99.765799999999999</v>
      </c>
      <c r="BQ149" s="1245">
        <v>99.763999999999996</v>
      </c>
      <c r="BR149" s="1245">
        <v>99.762699999999995</v>
      </c>
      <c r="BS149" s="1245">
        <v>99.761700000000005</v>
      </c>
      <c r="BT149" s="1245">
        <v>99.760400000000004</v>
      </c>
      <c r="BU149" s="1245">
        <v>99.753299999999996</v>
      </c>
      <c r="BV149" s="1245">
        <v>99.749899999999997</v>
      </c>
      <c r="BW149" s="1300">
        <v>99.747500000000002</v>
      </c>
      <c r="BX149" s="83">
        <v>99.745500000000007</v>
      </c>
      <c r="BY149" s="83">
        <v>99.743799999999993</v>
      </c>
      <c r="BZ149" s="83">
        <v>99.7423</v>
      </c>
      <c r="CA149" s="83">
        <v>99.740300000000005</v>
      </c>
      <c r="CB149" s="83">
        <v>99.738699999999994</v>
      </c>
      <c r="CC149" s="1310">
        <v>99.737799999999993</v>
      </c>
      <c r="CD149" s="1380">
        <v>99.735900000000001</v>
      </c>
      <c r="CE149" s="1393">
        <v>99.735900000000001</v>
      </c>
      <c r="CF149" s="1407">
        <v>99.735100000000003</v>
      </c>
      <c r="CG149" s="1421">
        <v>99.733800000000002</v>
      </c>
      <c r="CH149" s="1435">
        <v>99.732799999999997</v>
      </c>
      <c r="CI149" s="1449">
        <v>99.732600000000005</v>
      </c>
      <c r="CJ149" s="1463">
        <v>99.731399999999994</v>
      </c>
      <c r="CK149" s="1488">
        <v>99.730599999999995</v>
      </c>
      <c r="CL149" s="1488">
        <v>99.73</v>
      </c>
      <c r="CM149" s="1488">
        <v>99.728999999999999</v>
      </c>
      <c r="CN149" s="1503">
        <v>99.728800000000007</v>
      </c>
      <c r="CO149" s="1510">
        <v>99.727699999999999</v>
      </c>
      <c r="CP149" s="1517">
        <v>99.726500000000001</v>
      </c>
      <c r="CQ149" s="1531">
        <v>99.7256</v>
      </c>
      <c r="CR149" s="1567">
        <v>99.725300000000004</v>
      </c>
      <c r="CS149" s="1582">
        <v>99.724199999999996</v>
      </c>
      <c r="CT149" s="1582">
        <v>99.723100000000002</v>
      </c>
      <c r="CU149" s="1582">
        <v>99.7226</v>
      </c>
      <c r="CV149" s="1617">
        <v>99.721400000000003</v>
      </c>
      <c r="CW149" s="1610">
        <v>99.720399999999998</v>
      </c>
      <c r="CX149" s="1610">
        <v>99.719700000000003</v>
      </c>
      <c r="CY149" s="1631">
        <v>99.718400000000003</v>
      </c>
      <c r="CZ149" s="1631">
        <v>99.718400000000003</v>
      </c>
      <c r="DA149" s="1631">
        <v>99.718400000000003</v>
      </c>
      <c r="DB149" s="1631">
        <v>99.718400000000003</v>
      </c>
      <c r="DC149" s="1631">
        <v>99.718400000000003</v>
      </c>
      <c r="DD149" s="1631">
        <v>99.716499999999996</v>
      </c>
      <c r="DE149" s="1660">
        <v>99.714699999999993</v>
      </c>
      <c r="DF149" s="1689">
        <v>99.713499999999996</v>
      </c>
      <c r="DG149" s="1689">
        <v>99.711399999999998</v>
      </c>
      <c r="DH149" s="1689">
        <v>99.709500000000006</v>
      </c>
      <c r="DI149" s="1696">
        <v>99.708200000000005</v>
      </c>
      <c r="DJ149" s="1696">
        <v>99.707099999999997</v>
      </c>
      <c r="DK149" s="1696">
        <v>99.706000000000003</v>
      </c>
      <c r="DL149" s="1696">
        <v>99.704599999999999</v>
      </c>
      <c r="DM149" s="773">
        <v>99.7029</v>
      </c>
      <c r="DN149" s="773">
        <v>99.701999999999998</v>
      </c>
      <c r="DO149" s="773">
        <v>99.701400000000007</v>
      </c>
      <c r="DP149" s="773">
        <v>99.700900000000004</v>
      </c>
      <c r="DQ149" s="1797">
        <v>99.700400000000002</v>
      </c>
      <c r="DR149" s="1797">
        <v>99.7012</v>
      </c>
      <c r="DS149" s="1797">
        <v>99.702600000000004</v>
      </c>
      <c r="DT149" s="1797">
        <v>99.704300000000003</v>
      </c>
      <c r="DU149" s="1797">
        <v>99.705500000000001</v>
      </c>
      <c r="DV149" s="1797">
        <v>99.706900000000005</v>
      </c>
      <c r="DW149" s="1804">
        <v>99.707099999999997</v>
      </c>
      <c r="DX149" s="1804">
        <v>99.707599999999999</v>
      </c>
      <c r="DY149" s="1804">
        <v>99.707800000000006</v>
      </c>
      <c r="DZ149" s="1804">
        <v>99.707999999999998</v>
      </c>
      <c r="EA149" s="83">
        <v>99.708699999999993</v>
      </c>
      <c r="EB149" s="83">
        <v>99.708399999999997</v>
      </c>
      <c r="EC149" s="83">
        <v>99.709199999999996</v>
      </c>
      <c r="ED149" s="83">
        <v>99.710099999999997</v>
      </c>
      <c r="EE149" s="83">
        <v>99.710599999999999</v>
      </c>
      <c r="EF149" s="83">
        <v>99.710700000000003</v>
      </c>
      <c r="EG149" s="1825">
        <v>99.710700000000003</v>
      </c>
      <c r="EH149" s="1893">
        <v>99.710700000000003</v>
      </c>
      <c r="EI149" s="1893">
        <v>99.711299999999994</v>
      </c>
      <c r="EJ149" s="1893">
        <v>99.7119</v>
      </c>
      <c r="EK149" s="1900">
        <v>99.712100000000007</v>
      </c>
      <c r="EL149" s="1900">
        <v>99.712699999999998</v>
      </c>
      <c r="EM149" s="1900">
        <v>99.712800000000001</v>
      </c>
      <c r="EN149" s="1900">
        <v>99.713099999999997</v>
      </c>
      <c r="EO149" s="1940">
        <v>99.713399999999993</v>
      </c>
      <c r="EP149" s="1947">
        <v>99.713399999999993</v>
      </c>
      <c r="EQ149" s="1947">
        <v>99.713399999999993</v>
      </c>
      <c r="ER149" s="83">
        <v>99.7136</v>
      </c>
      <c r="ES149" s="83">
        <v>99.7136</v>
      </c>
      <c r="ET149" s="83">
        <v>99.7136</v>
      </c>
      <c r="EU149" s="83">
        <v>99.7136</v>
      </c>
      <c r="EV149" s="1970">
        <v>99.7136</v>
      </c>
      <c r="EW149" s="1970">
        <v>99.7136</v>
      </c>
      <c r="EX149" s="1970">
        <v>99.713700000000003</v>
      </c>
      <c r="EY149" s="1977">
        <v>99.713899999999995</v>
      </c>
      <c r="EZ149" s="1977">
        <v>99.714200000000005</v>
      </c>
      <c r="FA149" s="1977">
        <v>99.713499999999996</v>
      </c>
      <c r="FB149" s="1977">
        <v>99.7136</v>
      </c>
      <c r="FC149" s="2019">
        <v>99.7136</v>
      </c>
      <c r="FD149" s="2019">
        <v>99.7136</v>
      </c>
      <c r="FE149" s="2019">
        <v>99.713800000000006</v>
      </c>
      <c r="FF149" s="2027">
        <v>99.7136</v>
      </c>
      <c r="FG149" s="2027">
        <v>99.712299999999999</v>
      </c>
      <c r="FH149" s="2027">
        <v>99.711699999999993</v>
      </c>
      <c r="FI149" s="2027">
        <v>99.711699999999993</v>
      </c>
      <c r="FJ149" s="2061">
        <v>99.711699999999993</v>
      </c>
      <c r="FK149" s="2061">
        <v>99.711799999999997</v>
      </c>
      <c r="FL149" s="2061">
        <v>99.712500000000006</v>
      </c>
      <c r="FM149" s="2061">
        <v>99.712199999999996</v>
      </c>
      <c r="FN149" s="2068">
        <v>99.711799999999997</v>
      </c>
      <c r="FO149" s="2068">
        <v>99.711799999999997</v>
      </c>
      <c r="FP149" s="2068">
        <v>99.711299999999994</v>
      </c>
      <c r="FQ149" s="2092">
        <v>99.710700000000003</v>
      </c>
      <c r="FR149" s="2092">
        <v>99.7102</v>
      </c>
      <c r="FS149" s="2092">
        <v>99.709500000000006</v>
      </c>
      <c r="FT149" s="2099">
        <v>99.709199999999996</v>
      </c>
      <c r="FU149" s="2099">
        <v>99.709800000000001</v>
      </c>
      <c r="FV149" s="2099">
        <v>99.710499999999996</v>
      </c>
      <c r="FW149" s="2099">
        <v>99.711100000000002</v>
      </c>
      <c r="FX149" s="2148">
        <v>99.711299999999994</v>
      </c>
      <c r="FY149" s="2148">
        <v>99.7119</v>
      </c>
      <c r="FZ149" s="2148">
        <v>99.712400000000002</v>
      </c>
      <c r="GA149" s="2155">
        <v>99.712900000000005</v>
      </c>
      <c r="GB149" s="2155">
        <v>99.712900000000005</v>
      </c>
      <c r="GC149" s="2155">
        <v>99.712999999999994</v>
      </c>
      <c r="GD149" s="2155">
        <v>99.713899999999995</v>
      </c>
      <c r="GE149" s="2191">
        <v>99.713999999999999</v>
      </c>
      <c r="GF149" s="2191">
        <v>99.714299999999994</v>
      </c>
      <c r="GG149" s="2191">
        <v>99.714200000000005</v>
      </c>
      <c r="GH149" s="2198">
        <v>99.714100000000002</v>
      </c>
      <c r="GI149" s="2198">
        <v>99.714200000000005</v>
      </c>
      <c r="GJ149" s="2198">
        <v>99.714200000000005</v>
      </c>
      <c r="GK149" s="2198">
        <v>99.714500000000001</v>
      </c>
      <c r="GL149" s="2234">
        <v>99.714399999999998</v>
      </c>
      <c r="GM149" s="2234">
        <v>99.714100000000002</v>
      </c>
      <c r="GN149" s="2234">
        <v>99.7136</v>
      </c>
      <c r="GO149" s="2241">
        <v>99.713399999999993</v>
      </c>
      <c r="GP149" s="2241">
        <v>99.713099999999997</v>
      </c>
      <c r="GQ149" s="2241">
        <v>99.712100000000007</v>
      </c>
      <c r="GR149" s="2241">
        <v>99.710599999999999</v>
      </c>
      <c r="GS149" s="2260">
        <v>99.710400000000007</v>
      </c>
      <c r="GT149" s="2260">
        <v>99.710099999999997</v>
      </c>
      <c r="GU149" s="2260">
        <v>99.709800000000001</v>
      </c>
      <c r="GV149" s="2260">
        <v>99.709800000000001</v>
      </c>
      <c r="GW149" s="2260">
        <v>99.709800000000001</v>
      </c>
      <c r="GX149" s="2260">
        <v>99.709100000000007</v>
      </c>
      <c r="GY149" s="773">
        <v>99.707899999999995</v>
      </c>
      <c r="GZ149" s="2280">
        <v>99.7072</v>
      </c>
      <c r="HA149" s="2280">
        <v>99.706800000000001</v>
      </c>
      <c r="HB149" s="2280">
        <v>99.706699999999998</v>
      </c>
      <c r="HC149" s="2304">
        <v>99.706699999999998</v>
      </c>
      <c r="HD149" s="2304">
        <v>99.706699999999998</v>
      </c>
      <c r="HE149" s="2304">
        <v>99.706699999999998</v>
      </c>
      <c r="HF149" s="2304">
        <v>99.706699999999998</v>
      </c>
    </row>
    <row r="150" spans="1:214" x14ac:dyDescent="0.25">
      <c r="A150" s="423">
        <f t="shared" si="74"/>
        <v>149</v>
      </c>
      <c r="B150" s="83">
        <f>B.Mensal!B150</f>
        <v>0</v>
      </c>
      <c r="C150" s="66"/>
      <c r="D150" s="66"/>
      <c r="E150" s="437"/>
      <c r="F150" s="437"/>
      <c r="G150" s="437"/>
      <c r="H150" s="437"/>
      <c r="I150" s="437"/>
      <c r="J150" s="437"/>
      <c r="K150" s="437"/>
      <c r="L150" s="441"/>
      <c r="N150" s="464"/>
      <c r="O150" s="477"/>
      <c r="R150" s="542"/>
      <c r="S150" s="584"/>
      <c r="U150" s="596"/>
      <c r="W150" s="626">
        <v>99.77</v>
      </c>
      <c r="X150" s="632">
        <v>99.81</v>
      </c>
      <c r="Y150" s="638">
        <v>99.84</v>
      </c>
      <c r="Z150" s="674">
        <v>99.85</v>
      </c>
      <c r="AA150" s="650">
        <v>99.85</v>
      </c>
      <c r="AB150" s="702">
        <v>99.85</v>
      </c>
      <c r="AC150" s="715">
        <v>99.85</v>
      </c>
      <c r="AD150" s="737">
        <v>99.85</v>
      </c>
      <c r="AE150" s="744">
        <v>99.85</v>
      </c>
      <c r="AF150" s="751">
        <v>99.85</v>
      </c>
      <c r="AG150" s="299">
        <v>99.85</v>
      </c>
      <c r="AH150" s="781">
        <v>99.85</v>
      </c>
      <c r="AI150" s="794">
        <v>99.85</v>
      </c>
      <c r="AJ150" s="299">
        <v>99.84</v>
      </c>
      <c r="AK150" s="834">
        <v>99.84</v>
      </c>
      <c r="AL150" s="834">
        <v>99.84</v>
      </c>
      <c r="AM150" s="793">
        <v>99.85</v>
      </c>
      <c r="AN150" s="299">
        <v>99.85</v>
      </c>
      <c r="AO150" s="877">
        <v>99.84</v>
      </c>
      <c r="AP150" s="877">
        <v>99.85</v>
      </c>
      <c r="AQ150" s="299">
        <v>99.84</v>
      </c>
      <c r="AR150" s="884">
        <v>99.84</v>
      </c>
      <c r="AS150" s="898">
        <v>99.84</v>
      </c>
      <c r="AT150" s="911">
        <v>99.84</v>
      </c>
      <c r="AU150" s="942">
        <v>99.84</v>
      </c>
      <c r="AV150" s="956">
        <v>99.84</v>
      </c>
      <c r="AW150" s="85">
        <v>99.84</v>
      </c>
      <c r="AX150" s="1012">
        <v>99.84</v>
      </c>
      <c r="AY150" s="1019">
        <v>99.84</v>
      </c>
      <c r="AZ150" s="1040">
        <v>99.84</v>
      </c>
      <c r="BA150" s="1054">
        <v>99.84</v>
      </c>
      <c r="BB150" s="1102">
        <v>99.84</v>
      </c>
      <c r="BC150" s="1108">
        <v>99.84</v>
      </c>
      <c r="BD150" s="1114">
        <v>99.84</v>
      </c>
      <c r="BE150" s="1149">
        <v>99.84</v>
      </c>
      <c r="BF150" s="1156">
        <v>99.84</v>
      </c>
      <c r="BG150" s="83">
        <v>99.84</v>
      </c>
      <c r="BH150" s="1171">
        <v>99.84</v>
      </c>
      <c r="BI150" s="1202">
        <v>99.84</v>
      </c>
      <c r="BJ150" s="1202">
        <v>99.84</v>
      </c>
      <c r="BK150" s="1202">
        <v>99.85</v>
      </c>
      <c r="BL150" s="1202">
        <v>99.85</v>
      </c>
      <c r="BM150" s="1202">
        <v>99.85</v>
      </c>
      <c r="BN150" s="1202">
        <v>99.85</v>
      </c>
      <c r="BO150" s="1202">
        <v>99.85</v>
      </c>
      <c r="BP150" s="1243">
        <v>99.85</v>
      </c>
      <c r="BQ150" s="1243">
        <v>99.85</v>
      </c>
      <c r="BR150" s="1243">
        <v>99.85</v>
      </c>
      <c r="BS150" s="1243">
        <v>99.85</v>
      </c>
      <c r="BT150" s="1243">
        <v>99.85</v>
      </c>
      <c r="BU150" s="1243">
        <v>99.84</v>
      </c>
      <c r="BV150" s="1243">
        <v>99.84</v>
      </c>
      <c r="BW150" s="1298">
        <v>99.84</v>
      </c>
      <c r="BX150" s="83">
        <v>99.84</v>
      </c>
      <c r="BY150" s="83">
        <v>99.84</v>
      </c>
      <c r="BZ150" s="83">
        <v>99.84</v>
      </c>
      <c r="CA150" s="83">
        <v>99.84</v>
      </c>
      <c r="CB150" s="83">
        <v>99.84</v>
      </c>
      <c r="CC150" s="1308">
        <v>99.84</v>
      </c>
      <c r="CD150" s="1378">
        <v>99.84</v>
      </c>
      <c r="CE150" s="1391">
        <v>99.84</v>
      </c>
      <c r="CF150" s="1405">
        <v>99.84</v>
      </c>
      <c r="CG150" s="1419">
        <v>99.84</v>
      </c>
      <c r="CH150" s="1433">
        <v>99.84</v>
      </c>
      <c r="CI150" s="1447">
        <v>99.84</v>
      </c>
      <c r="CJ150" s="1461">
        <v>99.83</v>
      </c>
      <c r="CK150" s="1486">
        <v>99.83</v>
      </c>
      <c r="CL150" s="1486">
        <v>99.83</v>
      </c>
      <c r="CM150" s="1486">
        <v>99.83</v>
      </c>
      <c r="CN150" s="1501">
        <v>99.83</v>
      </c>
      <c r="CO150" s="1508">
        <v>99.83</v>
      </c>
      <c r="CP150" s="1515">
        <v>99.83</v>
      </c>
      <c r="CQ150" s="1529">
        <v>99.83</v>
      </c>
      <c r="CR150" s="1565">
        <v>99.83</v>
      </c>
      <c r="CS150" s="1580">
        <v>99.83</v>
      </c>
      <c r="CT150" s="1580">
        <v>99.83</v>
      </c>
      <c r="CU150" s="1580">
        <v>99.83</v>
      </c>
      <c r="CV150" s="1615">
        <v>99.83</v>
      </c>
      <c r="CW150" s="1608">
        <v>99.83</v>
      </c>
      <c r="CX150" s="1608">
        <v>99.83</v>
      </c>
      <c r="CY150" s="1629">
        <v>99.83</v>
      </c>
      <c r="CZ150" s="1629">
        <v>99.83</v>
      </c>
      <c r="DA150" s="1629">
        <v>99.83</v>
      </c>
      <c r="DB150" s="1629">
        <v>99.83</v>
      </c>
      <c r="DC150" s="1629">
        <v>99.83</v>
      </c>
      <c r="DD150" s="1629">
        <v>99.83</v>
      </c>
      <c r="DE150" s="1658">
        <v>99.83</v>
      </c>
      <c r="DF150" s="1687">
        <v>99.83</v>
      </c>
      <c r="DG150" s="1687">
        <v>99.83</v>
      </c>
      <c r="DH150" s="1687">
        <v>99.82</v>
      </c>
      <c r="DI150" s="1694">
        <v>99.82</v>
      </c>
      <c r="DJ150" s="1694">
        <v>99.82</v>
      </c>
      <c r="DK150" s="1694">
        <v>99.82</v>
      </c>
      <c r="DL150" s="1764">
        <v>99.82</v>
      </c>
      <c r="DM150" s="299">
        <v>99.82</v>
      </c>
      <c r="DN150" s="299">
        <v>99.82</v>
      </c>
      <c r="DO150" s="299">
        <v>99.82</v>
      </c>
      <c r="DP150" s="299">
        <v>99.82</v>
      </c>
      <c r="DQ150" s="1795">
        <v>99.82</v>
      </c>
      <c r="DR150" s="1795">
        <v>99.82</v>
      </c>
      <c r="DS150" s="1795">
        <v>99.82</v>
      </c>
      <c r="DT150" s="1795">
        <v>99.82</v>
      </c>
      <c r="DU150" s="1795">
        <v>99.82</v>
      </c>
      <c r="DV150" s="1795">
        <v>99.82</v>
      </c>
      <c r="DW150" s="1802">
        <v>99.82</v>
      </c>
      <c r="DX150" s="1802">
        <v>99.82</v>
      </c>
      <c r="DY150" s="1802">
        <v>99.82</v>
      </c>
      <c r="DZ150" s="1802">
        <v>99.82</v>
      </c>
      <c r="EA150" s="83">
        <v>99.82</v>
      </c>
      <c r="EB150" s="83">
        <v>99.82</v>
      </c>
      <c r="EC150" s="83">
        <v>99.83</v>
      </c>
      <c r="ED150" s="83">
        <v>99.74</v>
      </c>
      <c r="EE150" s="83">
        <v>99.74</v>
      </c>
      <c r="EF150" s="83">
        <v>99.74</v>
      </c>
      <c r="EG150" s="1823">
        <v>99.74</v>
      </c>
      <c r="EH150" s="1891">
        <v>99.74</v>
      </c>
      <c r="EI150" s="1891">
        <v>99.74</v>
      </c>
      <c r="EJ150" s="1891">
        <v>99.74</v>
      </c>
      <c r="EK150" s="1898">
        <v>99.74</v>
      </c>
      <c r="EL150" s="1898">
        <v>99.74</v>
      </c>
      <c r="EM150" s="1898">
        <v>99.74</v>
      </c>
      <c r="EN150" s="1898">
        <v>99.75</v>
      </c>
      <c r="EO150" s="1938">
        <v>99.75</v>
      </c>
      <c r="EP150" s="1945">
        <v>99.75</v>
      </c>
      <c r="EQ150" s="1945">
        <v>99.75</v>
      </c>
      <c r="ER150" s="83">
        <v>99.75</v>
      </c>
      <c r="ES150" s="83">
        <v>99.75</v>
      </c>
      <c r="ET150" s="83">
        <v>99.75</v>
      </c>
      <c r="EU150" s="83">
        <v>99.75</v>
      </c>
      <c r="EV150" s="1968">
        <v>99.75</v>
      </c>
      <c r="EW150" s="1968">
        <v>99.75</v>
      </c>
      <c r="EX150" s="1968">
        <v>99.75</v>
      </c>
      <c r="EY150" s="1975">
        <v>99.75</v>
      </c>
      <c r="EZ150" s="1975">
        <v>99.75</v>
      </c>
      <c r="FA150" s="1975">
        <v>99.75</v>
      </c>
      <c r="FB150" s="1975">
        <v>99.75</v>
      </c>
      <c r="FC150" s="2017">
        <v>99.75</v>
      </c>
      <c r="FD150" s="2017">
        <v>99.75</v>
      </c>
      <c r="FE150" s="2017">
        <v>99.75</v>
      </c>
      <c r="FF150" s="2025">
        <v>99.75</v>
      </c>
      <c r="FG150" s="2025">
        <v>99.75</v>
      </c>
      <c r="FH150" s="2025">
        <v>99.76</v>
      </c>
      <c r="FI150" s="2025">
        <v>99.76</v>
      </c>
      <c r="FJ150" s="2059">
        <v>99.76</v>
      </c>
      <c r="FK150" s="2059">
        <v>99.76</v>
      </c>
      <c r="FL150" s="2059">
        <v>99.76</v>
      </c>
      <c r="FM150" s="2059">
        <v>99.76</v>
      </c>
      <c r="FN150" s="2066">
        <v>99.76</v>
      </c>
      <c r="FO150" s="2066">
        <v>99.76</v>
      </c>
      <c r="FP150" s="2066">
        <v>99.76</v>
      </c>
      <c r="FQ150" s="2090">
        <v>99.76</v>
      </c>
      <c r="FR150" s="2090">
        <v>99.76</v>
      </c>
      <c r="FS150" s="2090">
        <v>99.76</v>
      </c>
      <c r="FT150" s="2097">
        <v>99.76</v>
      </c>
      <c r="FU150" s="2097">
        <v>99.76</v>
      </c>
      <c r="FV150" s="2097">
        <v>99.76</v>
      </c>
      <c r="FW150" s="2097">
        <v>99.76</v>
      </c>
      <c r="FX150" s="2146">
        <v>99.76</v>
      </c>
      <c r="FY150" s="2146">
        <v>99.76</v>
      </c>
      <c r="FZ150" s="2146">
        <v>99.77</v>
      </c>
      <c r="GA150" s="2153">
        <v>99.77</v>
      </c>
      <c r="GB150" s="2153">
        <v>99.77</v>
      </c>
      <c r="GC150" s="2153">
        <v>99.77</v>
      </c>
      <c r="GD150" s="2153">
        <v>99.77</v>
      </c>
      <c r="GE150" s="2189">
        <v>99.77</v>
      </c>
      <c r="GF150" s="2189">
        <v>99.77</v>
      </c>
      <c r="GG150" s="2189">
        <v>99.77</v>
      </c>
      <c r="GH150" s="2196">
        <v>99.77</v>
      </c>
      <c r="GI150" s="2196">
        <v>99.77</v>
      </c>
      <c r="GJ150" s="2196">
        <v>99.77</v>
      </c>
      <c r="GK150" s="2196">
        <v>99.77</v>
      </c>
      <c r="GL150" s="2232">
        <v>99.77</v>
      </c>
      <c r="GM150" s="2232">
        <v>99.77</v>
      </c>
      <c r="GN150" s="2232">
        <v>99.77</v>
      </c>
      <c r="GO150" s="2239">
        <v>99.77</v>
      </c>
      <c r="GP150" s="2239">
        <v>99.77</v>
      </c>
      <c r="GQ150" s="2239">
        <v>99.77</v>
      </c>
      <c r="GR150" s="2239">
        <v>99.77</v>
      </c>
      <c r="GS150" s="2258">
        <v>99.77</v>
      </c>
      <c r="GT150" s="2258">
        <v>99.77</v>
      </c>
      <c r="GU150" s="2258">
        <v>99.77</v>
      </c>
      <c r="GV150" s="2258">
        <v>99.77</v>
      </c>
      <c r="GW150" s="2258">
        <v>99.77</v>
      </c>
      <c r="GX150" s="2258">
        <v>99.77</v>
      </c>
      <c r="GY150" s="299">
        <v>99.77</v>
      </c>
      <c r="GZ150" s="2278">
        <v>99.77</v>
      </c>
      <c r="HA150" s="2278">
        <v>99.77</v>
      </c>
      <c r="HB150" s="2278">
        <v>99.77</v>
      </c>
      <c r="HC150" s="2302">
        <v>99.77</v>
      </c>
      <c r="HD150" s="2302">
        <v>99.77</v>
      </c>
      <c r="HE150" s="2302">
        <v>99.77</v>
      </c>
      <c r="HF150" s="2302">
        <v>99.77</v>
      </c>
    </row>
    <row r="151" spans="1:214" x14ac:dyDescent="0.25">
      <c r="A151" s="423">
        <f t="shared" si="74"/>
        <v>150</v>
      </c>
      <c r="B151" s="77">
        <f>B.Mensal!B149</f>
        <v>0</v>
      </c>
      <c r="C151" s="66"/>
      <c r="D151" s="66"/>
      <c r="E151" s="437"/>
      <c r="F151" s="437"/>
      <c r="G151" s="437"/>
      <c r="H151" s="437"/>
      <c r="I151" s="437"/>
      <c r="J151" s="437"/>
      <c r="K151" s="437"/>
      <c r="L151" s="441"/>
      <c r="N151" s="464"/>
      <c r="O151" s="477"/>
      <c r="R151" s="542"/>
      <c r="S151" s="584"/>
      <c r="U151" s="596"/>
      <c r="W151" s="626">
        <v>8.0299999999999994</v>
      </c>
      <c r="X151" s="632">
        <v>7.97</v>
      </c>
      <c r="Y151" s="638">
        <v>8.14</v>
      </c>
      <c r="Z151" s="674">
        <v>7.94</v>
      </c>
      <c r="AA151" s="650">
        <v>7.95</v>
      </c>
      <c r="AB151" s="702">
        <v>8.02</v>
      </c>
      <c r="AC151" s="715">
        <v>8.0500000000000007</v>
      </c>
      <c r="AD151" s="737">
        <v>8.0399999999999991</v>
      </c>
      <c r="AE151" s="744">
        <v>8.02</v>
      </c>
      <c r="AF151" s="751">
        <v>7.88</v>
      </c>
      <c r="AG151" s="299">
        <v>7.81</v>
      </c>
      <c r="AH151" s="781">
        <v>7.81</v>
      </c>
      <c r="AI151" s="794">
        <v>7.81</v>
      </c>
      <c r="AJ151" s="299">
        <v>7.81</v>
      </c>
      <c r="AK151" s="834">
        <v>7.81</v>
      </c>
      <c r="AL151" s="834">
        <v>7.81</v>
      </c>
      <c r="AM151" s="793">
        <v>7.81</v>
      </c>
      <c r="AN151" s="299">
        <v>7.81</v>
      </c>
      <c r="AO151" s="877">
        <v>7.77</v>
      </c>
      <c r="AP151" s="877">
        <v>7.68</v>
      </c>
      <c r="AQ151" s="299">
        <v>7.54</v>
      </c>
      <c r="AR151" s="884">
        <v>7.45</v>
      </c>
      <c r="AS151" s="898">
        <v>7.45</v>
      </c>
      <c r="AT151" s="911">
        <v>7.45</v>
      </c>
      <c r="AU151" s="942">
        <v>7.37</v>
      </c>
      <c r="AV151" s="956">
        <v>7.29</v>
      </c>
      <c r="AW151" s="85">
        <v>7.23</v>
      </c>
      <c r="AX151" s="1012">
        <v>7.23</v>
      </c>
      <c r="AY151" s="1019">
        <v>7.27</v>
      </c>
      <c r="AZ151" s="1040">
        <v>7.26</v>
      </c>
      <c r="BA151" s="1054">
        <v>7.26</v>
      </c>
      <c r="BB151" s="1102">
        <v>7.27</v>
      </c>
      <c r="BC151" s="1108">
        <v>7.27</v>
      </c>
      <c r="BD151" s="1114">
        <v>7.27</v>
      </c>
      <c r="BE151" s="1149">
        <v>7.27</v>
      </c>
      <c r="BF151" s="1156">
        <v>7.27</v>
      </c>
      <c r="BG151" s="83">
        <v>7.27</v>
      </c>
      <c r="BH151" s="1171">
        <v>7.27</v>
      </c>
      <c r="BI151" s="1202">
        <v>7.27</v>
      </c>
      <c r="BJ151" s="1202">
        <v>7.26</v>
      </c>
      <c r="BK151" s="1202">
        <v>7.26</v>
      </c>
      <c r="BL151" s="1202">
        <v>7.25</v>
      </c>
      <c r="BM151" s="1202">
        <v>7.25</v>
      </c>
      <c r="BN151" s="1202">
        <v>7.25</v>
      </c>
      <c r="BO151" s="1202">
        <v>7.25</v>
      </c>
      <c r="BP151" s="1243">
        <v>7.23</v>
      </c>
      <c r="BQ151" s="1243">
        <v>7.24</v>
      </c>
      <c r="BR151" s="1243">
        <v>7.2</v>
      </c>
      <c r="BS151" s="1243">
        <v>7.15</v>
      </c>
      <c r="BT151" s="1243">
        <v>7.12</v>
      </c>
      <c r="BU151" s="1243">
        <v>7.1</v>
      </c>
      <c r="BV151" s="1243">
        <v>7.07</v>
      </c>
      <c r="BW151" s="1298">
        <v>7.05</v>
      </c>
      <c r="BX151" s="83">
        <v>7.04</v>
      </c>
      <c r="BY151" s="83">
        <v>7.03</v>
      </c>
      <c r="BZ151" s="83">
        <v>7.02</v>
      </c>
      <c r="CA151" s="83">
        <v>7.04</v>
      </c>
      <c r="CB151" s="83">
        <v>7.06</v>
      </c>
      <c r="CC151" s="1308">
        <v>7.08</v>
      </c>
      <c r="CD151" s="1378">
        <v>7.09</v>
      </c>
      <c r="CE151" s="1391">
        <v>7.08</v>
      </c>
      <c r="CF151" s="1405">
        <v>7.1</v>
      </c>
      <c r="CG151" s="1419">
        <v>7.11</v>
      </c>
      <c r="CH151" s="1433">
        <v>7.12</v>
      </c>
      <c r="CI151" s="1447">
        <v>7.11</v>
      </c>
      <c r="CJ151" s="1461">
        <v>7.11</v>
      </c>
      <c r="CK151" s="1486">
        <v>7.13</v>
      </c>
      <c r="CL151" s="1486">
        <v>7.14</v>
      </c>
      <c r="CM151" s="1486">
        <v>7.16</v>
      </c>
      <c r="CN151" s="1501">
        <v>7.18</v>
      </c>
      <c r="CO151" s="1508">
        <v>7.2</v>
      </c>
      <c r="CP151" s="1515">
        <v>7.21</v>
      </c>
      <c r="CQ151" s="1529">
        <v>7.23</v>
      </c>
      <c r="CR151" s="1565">
        <v>7.23</v>
      </c>
      <c r="CS151" s="1580">
        <v>7.23</v>
      </c>
      <c r="CT151" s="1580">
        <v>7.22</v>
      </c>
      <c r="CU151" s="1580">
        <v>7.24</v>
      </c>
      <c r="CV151" s="1615">
        <v>7.24</v>
      </c>
      <c r="CW151" s="1608">
        <v>7.24</v>
      </c>
      <c r="CX151" s="1608">
        <v>7.26</v>
      </c>
      <c r="CY151" s="1629">
        <v>7.28</v>
      </c>
      <c r="CZ151" s="1629">
        <v>7.28</v>
      </c>
      <c r="DA151" s="1629">
        <v>7.28</v>
      </c>
      <c r="DB151" s="1629">
        <v>7.28</v>
      </c>
      <c r="DC151" s="1629">
        <v>7.28</v>
      </c>
      <c r="DD151" s="1629">
        <v>7.28</v>
      </c>
      <c r="DE151" s="1658">
        <v>7.29</v>
      </c>
      <c r="DF151" s="1687">
        <v>7.3</v>
      </c>
      <c r="DG151" s="1687">
        <v>7.3</v>
      </c>
      <c r="DH151" s="1687">
        <v>7.31</v>
      </c>
      <c r="DI151" s="1694">
        <v>7.32</v>
      </c>
      <c r="DJ151" s="1694">
        <v>7.33</v>
      </c>
      <c r="DK151" s="1694">
        <v>7.33</v>
      </c>
      <c r="DL151" s="1694">
        <v>7.33</v>
      </c>
      <c r="DM151" s="299">
        <v>7.33</v>
      </c>
      <c r="DN151" s="299">
        <v>7.33</v>
      </c>
      <c r="DO151" s="299">
        <v>7.33</v>
      </c>
      <c r="DP151" s="299">
        <v>7.33</v>
      </c>
      <c r="DQ151" s="1795">
        <v>7.34</v>
      </c>
      <c r="DR151" s="1795">
        <v>7.33</v>
      </c>
      <c r="DS151" s="1795">
        <v>7.33</v>
      </c>
      <c r="DT151" s="1795">
        <v>7.34</v>
      </c>
      <c r="DU151" s="1795">
        <v>7.33</v>
      </c>
      <c r="DV151" s="1795">
        <v>7.33</v>
      </c>
      <c r="DW151" s="1802">
        <v>7.32</v>
      </c>
      <c r="DX151" s="1802">
        <v>7.32</v>
      </c>
      <c r="DY151" s="1802">
        <v>7.31</v>
      </c>
      <c r="DZ151" s="1802">
        <v>7.31</v>
      </c>
      <c r="EA151" s="83">
        <v>7.3</v>
      </c>
      <c r="EB151" s="83">
        <v>7.3</v>
      </c>
      <c r="EC151" s="83">
        <v>7.3</v>
      </c>
      <c r="ED151" s="83">
        <v>7.3</v>
      </c>
      <c r="EE151" s="83">
        <v>7.29</v>
      </c>
      <c r="EF151" s="83">
        <v>7.29</v>
      </c>
      <c r="EG151" s="1823">
        <v>7.29</v>
      </c>
      <c r="EH151" s="1891">
        <v>7.29</v>
      </c>
      <c r="EI151" s="1891">
        <v>7.29</v>
      </c>
      <c r="EJ151" s="1891">
        <v>7.29</v>
      </c>
      <c r="EK151" s="1898">
        <v>7.3</v>
      </c>
      <c r="EL151" s="1898">
        <v>7.3</v>
      </c>
      <c r="EM151" s="1898">
        <v>7.31</v>
      </c>
      <c r="EN151" s="1898">
        <v>7.31</v>
      </c>
      <c r="EO151" s="1938">
        <v>7.32</v>
      </c>
      <c r="EP151" s="1945">
        <v>7.32</v>
      </c>
      <c r="EQ151" s="1945">
        <v>7.32</v>
      </c>
      <c r="ER151" s="83">
        <v>7.32</v>
      </c>
      <c r="ES151" s="83">
        <v>7.32</v>
      </c>
      <c r="ET151" s="83">
        <v>7.32</v>
      </c>
      <c r="EU151" s="83">
        <v>7.32</v>
      </c>
      <c r="EV151" s="1968">
        <v>7.32</v>
      </c>
      <c r="EW151" s="1968">
        <v>7.32</v>
      </c>
      <c r="EX151" s="1968">
        <v>7.32</v>
      </c>
      <c r="EY151" s="1975">
        <v>7.32</v>
      </c>
      <c r="EZ151" s="1975">
        <v>7.31</v>
      </c>
      <c r="FA151" s="1975">
        <v>7.31</v>
      </c>
      <c r="FB151" s="1975">
        <v>7.32</v>
      </c>
      <c r="FC151" s="2017">
        <v>7.32</v>
      </c>
      <c r="FD151" s="2017">
        <v>7.33</v>
      </c>
      <c r="FE151" s="2017">
        <v>7.34</v>
      </c>
      <c r="FF151" s="2025">
        <v>7.35</v>
      </c>
      <c r="FG151" s="2025">
        <v>7.34</v>
      </c>
      <c r="FH151" s="2025">
        <v>7.33</v>
      </c>
      <c r="FI151" s="2025">
        <v>7.33</v>
      </c>
      <c r="FJ151" s="2059">
        <v>7.33</v>
      </c>
      <c r="FK151" s="2059">
        <v>7.33</v>
      </c>
      <c r="FL151" s="2059">
        <v>7.32</v>
      </c>
      <c r="FM151" s="2059">
        <v>7.32</v>
      </c>
      <c r="FN151" s="2066">
        <v>7.31</v>
      </c>
      <c r="FO151" s="2066">
        <v>7.31</v>
      </c>
      <c r="FP151" s="2066">
        <v>7.32</v>
      </c>
      <c r="FQ151" s="2090">
        <v>7.32</v>
      </c>
      <c r="FR151" s="2090">
        <v>7.32</v>
      </c>
      <c r="FS151" s="2090">
        <v>7.32</v>
      </c>
      <c r="FT151" s="2097">
        <v>7.32</v>
      </c>
      <c r="FU151" s="2097">
        <v>7.32</v>
      </c>
      <c r="FV151" s="2097">
        <v>7.32</v>
      </c>
      <c r="FW151" s="2097">
        <v>7.33</v>
      </c>
      <c r="FX151" s="2146">
        <v>7.33</v>
      </c>
      <c r="FY151" s="2146">
        <v>7.33</v>
      </c>
      <c r="FZ151" s="2146">
        <v>7.33</v>
      </c>
      <c r="GA151" s="2153">
        <v>7.32</v>
      </c>
      <c r="GB151" s="2153">
        <v>7.32</v>
      </c>
      <c r="GC151" s="2153">
        <v>7.32</v>
      </c>
      <c r="GD151" s="2153">
        <v>7.32</v>
      </c>
      <c r="GE151" s="2189">
        <v>7.32</v>
      </c>
      <c r="GF151" s="2189">
        <v>7.32</v>
      </c>
      <c r="GG151" s="2189">
        <v>7.32</v>
      </c>
      <c r="GH151" s="2196">
        <v>7.32</v>
      </c>
      <c r="GI151" s="2196">
        <v>7.32</v>
      </c>
      <c r="GJ151" s="2196">
        <v>7.32</v>
      </c>
      <c r="GK151" s="2196">
        <v>7.32</v>
      </c>
      <c r="GL151" s="2232">
        <v>7.31</v>
      </c>
      <c r="GM151" s="2232">
        <v>7.31</v>
      </c>
      <c r="GN151" s="2232">
        <v>7.31</v>
      </c>
      <c r="GO151" s="2239">
        <v>7.3</v>
      </c>
      <c r="GP151" s="2239">
        <v>7.3</v>
      </c>
      <c r="GQ151" s="2239">
        <v>7.3</v>
      </c>
      <c r="GR151" s="2239">
        <v>7.3</v>
      </c>
      <c r="GS151" s="2258">
        <v>7.3</v>
      </c>
      <c r="GT151" s="2258">
        <v>7.3</v>
      </c>
      <c r="GU151" s="2258">
        <v>7.3</v>
      </c>
      <c r="GV151" s="2258">
        <v>7.3</v>
      </c>
      <c r="GW151" s="2258">
        <v>7.3</v>
      </c>
      <c r="GX151" s="2258">
        <v>7.29</v>
      </c>
      <c r="GY151" s="299">
        <v>7.27</v>
      </c>
      <c r="GZ151" s="2278">
        <v>7.27</v>
      </c>
      <c r="HA151" s="2278">
        <v>7.26</v>
      </c>
      <c r="HB151" s="2278">
        <v>7.26</v>
      </c>
      <c r="HC151" s="2302">
        <v>7.26</v>
      </c>
      <c r="HD151" s="2302">
        <v>7.26</v>
      </c>
      <c r="HE151" s="2302">
        <v>7.26</v>
      </c>
      <c r="HF151" s="2302">
        <v>7.26</v>
      </c>
    </row>
    <row r="152" spans="1:214" x14ac:dyDescent="0.25">
      <c r="A152" s="423">
        <f t="shared" si="74"/>
        <v>151</v>
      </c>
      <c r="B152" s="77">
        <f>B.Mensal!B150</f>
        <v>0</v>
      </c>
      <c r="C152" s="66"/>
      <c r="D152" s="66"/>
      <c r="E152" s="437"/>
      <c r="F152" s="437"/>
      <c r="G152" s="437"/>
      <c r="H152" s="437"/>
      <c r="I152" s="437"/>
      <c r="J152" s="437"/>
      <c r="K152" s="437"/>
      <c r="L152" s="441"/>
      <c r="N152" s="464"/>
      <c r="O152" s="477"/>
      <c r="R152" s="542"/>
      <c r="S152" s="584"/>
      <c r="U152" s="596"/>
      <c r="W152" s="626">
        <v>13.03</v>
      </c>
      <c r="X152" s="632">
        <v>14.9</v>
      </c>
      <c r="Y152" s="638">
        <v>10.35</v>
      </c>
      <c r="Z152" s="674">
        <v>8.75</v>
      </c>
      <c r="AA152" s="650">
        <v>8.19</v>
      </c>
      <c r="AB152" s="702">
        <v>7.66</v>
      </c>
      <c r="AC152" s="715">
        <v>7.46</v>
      </c>
      <c r="AD152" s="737">
        <v>7.2</v>
      </c>
      <c r="AE152" s="744">
        <v>7.07</v>
      </c>
      <c r="AF152" s="751">
        <v>6.91</v>
      </c>
      <c r="AG152" s="299">
        <v>6.88</v>
      </c>
      <c r="AH152" s="781">
        <v>6.88</v>
      </c>
      <c r="AI152" s="794">
        <v>6.88</v>
      </c>
      <c r="AJ152" s="299">
        <v>6.9</v>
      </c>
      <c r="AK152" s="834">
        <v>6.9</v>
      </c>
      <c r="AL152" s="834">
        <v>6.9</v>
      </c>
      <c r="AM152" s="793">
        <v>6.91</v>
      </c>
      <c r="AN152" s="299">
        <v>6.91</v>
      </c>
      <c r="AO152" s="877">
        <v>7</v>
      </c>
      <c r="AP152" s="877">
        <v>6.94</v>
      </c>
      <c r="AQ152" s="299">
        <v>6.85</v>
      </c>
      <c r="AR152" s="884">
        <v>6.76</v>
      </c>
      <c r="AS152" s="898">
        <v>6.76</v>
      </c>
      <c r="AT152" s="911">
        <v>6.75</v>
      </c>
      <c r="AU152" s="942">
        <v>6.73</v>
      </c>
      <c r="AV152" s="956">
        <v>7.51</v>
      </c>
      <c r="AW152" s="85">
        <v>7.44</v>
      </c>
      <c r="AX152" s="1012">
        <v>7.33</v>
      </c>
      <c r="AY152" s="1019">
        <v>7.21</v>
      </c>
      <c r="AZ152" s="1040">
        <v>7.15</v>
      </c>
      <c r="BA152" s="1054">
        <v>7.15</v>
      </c>
      <c r="BB152" s="1102">
        <v>7.15</v>
      </c>
      <c r="BC152" s="1108">
        <v>7.15</v>
      </c>
      <c r="BD152" s="1114">
        <v>7.15</v>
      </c>
      <c r="BE152" s="1149">
        <v>7.15</v>
      </c>
      <c r="BF152" s="1156">
        <v>7.15</v>
      </c>
      <c r="BG152" s="83">
        <v>7.15</v>
      </c>
      <c r="BH152" s="1171">
        <v>7.16</v>
      </c>
      <c r="BI152" s="1202">
        <v>7.17</v>
      </c>
      <c r="BJ152" s="1202">
        <v>7.17</v>
      </c>
      <c r="BK152" s="1202">
        <v>7.16</v>
      </c>
      <c r="BL152" s="1202">
        <v>7.12</v>
      </c>
      <c r="BM152" s="1202">
        <v>7.12</v>
      </c>
      <c r="BN152" s="1202">
        <v>7.12</v>
      </c>
      <c r="BO152" s="1202">
        <v>7.12</v>
      </c>
      <c r="BP152" s="1243">
        <v>7.14</v>
      </c>
      <c r="BQ152" s="1243">
        <v>7.13</v>
      </c>
      <c r="BR152" s="1243">
        <v>7.06</v>
      </c>
      <c r="BS152" s="1243">
        <v>7</v>
      </c>
      <c r="BT152" s="1243">
        <v>7</v>
      </c>
      <c r="BU152" s="1243">
        <v>6.94</v>
      </c>
      <c r="BV152" s="1243">
        <v>6.88</v>
      </c>
      <c r="BW152" s="1298">
        <v>6.85</v>
      </c>
      <c r="BX152" s="83">
        <v>6.81</v>
      </c>
      <c r="BY152" s="83">
        <v>6.77</v>
      </c>
      <c r="BZ152" s="83">
        <v>6.7</v>
      </c>
      <c r="CA152" s="83">
        <v>6.67</v>
      </c>
      <c r="CB152" s="83">
        <v>6.62</v>
      </c>
      <c r="CC152" s="1308">
        <v>6.59</v>
      </c>
      <c r="CD152" s="1378">
        <v>6.57</v>
      </c>
      <c r="CE152" s="1391">
        <v>6.55</v>
      </c>
      <c r="CF152" s="1405">
        <v>6.57</v>
      </c>
      <c r="CG152" s="1419">
        <v>6.53</v>
      </c>
      <c r="CH152" s="1433">
        <v>6.51</v>
      </c>
      <c r="CI152" s="1447">
        <v>6.49</v>
      </c>
      <c r="CJ152" s="1461">
        <v>6.5</v>
      </c>
      <c r="CK152" s="1486">
        <v>6.48</v>
      </c>
      <c r="CL152" s="1486">
        <v>6.49</v>
      </c>
      <c r="CM152" s="1486">
        <v>6.48</v>
      </c>
      <c r="CN152" s="1501">
        <v>6.48</v>
      </c>
      <c r="CO152" s="1508">
        <v>6.49</v>
      </c>
      <c r="CP152" s="1515">
        <v>6.47</v>
      </c>
      <c r="CQ152" s="1529">
        <v>6.45</v>
      </c>
      <c r="CR152" s="1565">
        <v>6.45</v>
      </c>
      <c r="CS152" s="1580">
        <v>6.45</v>
      </c>
      <c r="CT152" s="1580">
        <v>6.46</v>
      </c>
      <c r="CU152" s="1580">
        <v>6.46</v>
      </c>
      <c r="CV152" s="1615">
        <v>6.45</v>
      </c>
      <c r="CW152" s="1608">
        <v>6.45</v>
      </c>
      <c r="CX152" s="1608">
        <v>6.44</v>
      </c>
      <c r="CY152" s="1629">
        <v>6.43</v>
      </c>
      <c r="CZ152" s="1629">
        <v>6.43</v>
      </c>
      <c r="DA152" s="1629">
        <v>6.43</v>
      </c>
      <c r="DB152" s="1629">
        <v>6.43</v>
      </c>
      <c r="DC152" s="1629">
        <v>6.43</v>
      </c>
      <c r="DD152" s="1629">
        <v>6.44</v>
      </c>
      <c r="DE152" s="1658">
        <v>6.45</v>
      </c>
      <c r="DF152" s="1687">
        <v>6.45</v>
      </c>
      <c r="DG152" s="1687">
        <v>6.46</v>
      </c>
      <c r="DH152" s="1687">
        <v>6.46</v>
      </c>
      <c r="DI152" s="1694">
        <v>6.44</v>
      </c>
      <c r="DJ152" s="1694">
        <v>6.41</v>
      </c>
      <c r="DK152" s="1694">
        <v>6.4</v>
      </c>
      <c r="DL152" s="1694">
        <v>6.38</v>
      </c>
      <c r="DM152" s="299">
        <v>6.38</v>
      </c>
      <c r="DN152" s="299">
        <v>6.37</v>
      </c>
      <c r="DO152" s="299">
        <v>6.37</v>
      </c>
      <c r="DP152" s="299">
        <v>6.35</v>
      </c>
      <c r="DQ152" s="1795">
        <v>6.34</v>
      </c>
      <c r="DR152" s="1795">
        <v>6.33</v>
      </c>
      <c r="DS152" s="1795">
        <v>6.32</v>
      </c>
      <c r="DT152" s="1795">
        <v>6.33</v>
      </c>
      <c r="DU152" s="1795">
        <v>6.34</v>
      </c>
      <c r="DV152" s="1795">
        <v>6.38</v>
      </c>
      <c r="DW152" s="1802">
        <v>6.37</v>
      </c>
      <c r="DX152" s="1802">
        <v>6.37</v>
      </c>
      <c r="DY152" s="1802">
        <v>6.38</v>
      </c>
      <c r="DZ152" s="1802">
        <v>6.39</v>
      </c>
      <c r="EA152" s="83">
        <v>6.38</v>
      </c>
      <c r="EB152" s="83">
        <v>6.38</v>
      </c>
      <c r="EC152" s="83">
        <v>6.39</v>
      </c>
      <c r="ED152" s="83">
        <v>6.38</v>
      </c>
      <c r="EE152" s="83">
        <v>6.38</v>
      </c>
      <c r="EF152" s="83">
        <v>6.37</v>
      </c>
      <c r="EG152" s="1823">
        <v>6.37</v>
      </c>
      <c r="EH152" s="1891">
        <v>6.38</v>
      </c>
      <c r="EI152" s="1891">
        <v>6.39</v>
      </c>
      <c r="EJ152" s="1891">
        <v>6.39</v>
      </c>
      <c r="EK152" s="1898">
        <v>6.38</v>
      </c>
      <c r="EL152" s="1898">
        <v>6.37</v>
      </c>
      <c r="EM152" s="1898">
        <v>6.38</v>
      </c>
      <c r="EN152" s="1898">
        <v>6.37</v>
      </c>
      <c r="EO152" s="1938">
        <v>6.37</v>
      </c>
      <c r="EP152" s="1945">
        <v>6.37</v>
      </c>
      <c r="EQ152" s="1945">
        <v>6.37</v>
      </c>
      <c r="ER152" s="83">
        <v>6.37</v>
      </c>
      <c r="ES152" s="83">
        <v>6.37</v>
      </c>
      <c r="ET152" s="83">
        <v>6.37</v>
      </c>
      <c r="EU152" s="83">
        <v>6.37</v>
      </c>
      <c r="EV152" s="1968">
        <v>6.37</v>
      </c>
      <c r="EW152" s="1968">
        <v>6.37</v>
      </c>
      <c r="EX152" s="1968">
        <v>6.37</v>
      </c>
      <c r="EY152" s="1975">
        <v>6.38</v>
      </c>
      <c r="EZ152" s="1975">
        <v>6.39</v>
      </c>
      <c r="FA152" s="1975">
        <v>6.4</v>
      </c>
      <c r="FB152" s="1975">
        <v>6.42</v>
      </c>
      <c r="FC152" s="2017">
        <v>6.42</v>
      </c>
      <c r="FD152" s="2017">
        <v>6.44</v>
      </c>
      <c r="FE152" s="2017">
        <v>6.44</v>
      </c>
      <c r="FF152" s="2025">
        <v>6.43</v>
      </c>
      <c r="FG152" s="2025">
        <v>6.44</v>
      </c>
      <c r="FH152" s="2025">
        <v>6.44</v>
      </c>
      <c r="FI152" s="2025">
        <v>6.43</v>
      </c>
      <c r="FJ152" s="2059">
        <v>6.43</v>
      </c>
      <c r="FK152" s="2059">
        <v>6.43</v>
      </c>
      <c r="FL152" s="2059">
        <v>6.44</v>
      </c>
      <c r="FM152" s="2059">
        <v>6.45</v>
      </c>
      <c r="FN152" s="2066">
        <v>6.46</v>
      </c>
      <c r="FO152" s="2066">
        <v>6.47</v>
      </c>
      <c r="FP152" s="2066">
        <v>6.49</v>
      </c>
      <c r="FQ152" s="2090">
        <v>6.51</v>
      </c>
      <c r="FR152" s="2090">
        <v>6.52</v>
      </c>
      <c r="FS152" s="2090">
        <v>6.53</v>
      </c>
      <c r="FT152" s="2097">
        <v>6.54</v>
      </c>
      <c r="FU152" s="2097">
        <v>6.56</v>
      </c>
      <c r="FV152" s="2097">
        <v>6.55</v>
      </c>
      <c r="FW152" s="2097">
        <v>6.56</v>
      </c>
      <c r="FX152" s="2146">
        <v>6.56</v>
      </c>
      <c r="FY152" s="2146">
        <v>6.58</v>
      </c>
      <c r="FZ152" s="2146">
        <v>6.6</v>
      </c>
      <c r="GA152" s="2153">
        <v>6.62</v>
      </c>
      <c r="GB152" s="2153">
        <v>6.65</v>
      </c>
      <c r="GC152" s="2153">
        <v>6.68</v>
      </c>
      <c r="GD152" s="2153">
        <v>6.81</v>
      </c>
      <c r="GE152" s="2189">
        <v>6.82</v>
      </c>
      <c r="GF152" s="2189">
        <v>6.82</v>
      </c>
      <c r="GG152" s="2189">
        <v>6.82</v>
      </c>
      <c r="GH152" s="2196">
        <v>6.82</v>
      </c>
      <c r="GI152" s="2196">
        <v>6.82</v>
      </c>
      <c r="GJ152" s="2196">
        <v>6.82</v>
      </c>
      <c r="GK152" s="2196">
        <v>6.82</v>
      </c>
      <c r="GL152" s="2232">
        <v>6.83</v>
      </c>
      <c r="GM152" s="2232">
        <v>6.85</v>
      </c>
      <c r="GN152" s="2232">
        <v>6.9</v>
      </c>
      <c r="GO152" s="2239">
        <v>6.9</v>
      </c>
      <c r="GP152" s="2239">
        <v>6.9</v>
      </c>
      <c r="GQ152" s="2239">
        <v>6.89</v>
      </c>
      <c r="GR152" s="2239">
        <v>6.89</v>
      </c>
      <c r="GS152" s="2258">
        <v>6.89</v>
      </c>
      <c r="GT152" s="2258">
        <v>6.89</v>
      </c>
      <c r="GU152" s="2258">
        <v>6.9</v>
      </c>
      <c r="GV152" s="2258">
        <v>6.9</v>
      </c>
      <c r="GW152" s="2258">
        <v>6.9</v>
      </c>
      <c r="GX152" s="2258">
        <v>6.88</v>
      </c>
      <c r="GY152" s="299">
        <v>6.88</v>
      </c>
      <c r="GZ152" s="2278">
        <v>6.87</v>
      </c>
      <c r="HA152" s="2278">
        <v>6.87</v>
      </c>
      <c r="HB152" s="2278">
        <v>6.87</v>
      </c>
      <c r="HC152" s="2302">
        <v>6.87</v>
      </c>
      <c r="HD152" s="2302">
        <v>6.87</v>
      </c>
      <c r="HE152" s="2302">
        <v>6.87</v>
      </c>
      <c r="HF152" s="2302">
        <v>6.87</v>
      </c>
    </row>
    <row r="153" spans="1:214" x14ac:dyDescent="0.25">
      <c r="A153" s="423">
        <f t="shared" si="74"/>
        <v>152</v>
      </c>
      <c r="B153" s="77">
        <f>B.Mensal!B151</f>
        <v>0</v>
      </c>
      <c r="C153" s="66"/>
      <c r="D153" s="66"/>
      <c r="E153" s="437"/>
      <c r="F153" s="437"/>
      <c r="G153" s="437"/>
      <c r="H153" s="437"/>
      <c r="I153" s="437"/>
      <c r="J153" s="437"/>
      <c r="K153" s="437"/>
      <c r="L153" s="441"/>
      <c r="N153" s="464"/>
      <c r="O153" s="477"/>
      <c r="R153" s="542"/>
      <c r="S153" s="584"/>
      <c r="U153" s="596"/>
      <c r="W153" s="626">
        <v>38.64</v>
      </c>
      <c r="X153" s="632">
        <v>51.6</v>
      </c>
      <c r="Y153" s="638">
        <v>30.78</v>
      </c>
      <c r="Z153" s="674">
        <v>22.89</v>
      </c>
      <c r="AA153" s="650">
        <v>20.420000000000002</v>
      </c>
      <c r="AB153" s="702">
        <v>18.36</v>
      </c>
      <c r="AC153" s="715">
        <v>22.47</v>
      </c>
      <c r="AD153" s="737">
        <v>24.49</v>
      </c>
      <c r="AE153" s="744">
        <v>24.49</v>
      </c>
      <c r="AF153" s="751">
        <v>24.74</v>
      </c>
      <c r="AG153" s="299">
        <v>24.9</v>
      </c>
      <c r="AH153" s="781">
        <v>24.9</v>
      </c>
      <c r="AI153" s="794">
        <v>24.9</v>
      </c>
      <c r="AJ153" s="299">
        <v>24.84</v>
      </c>
      <c r="AK153" s="834">
        <v>24.84</v>
      </c>
      <c r="AL153" s="834">
        <v>24.84</v>
      </c>
      <c r="AM153" s="793">
        <v>25.01</v>
      </c>
      <c r="AN153" s="299">
        <v>25.01</v>
      </c>
      <c r="AO153" s="877">
        <v>24.45</v>
      </c>
      <c r="AP153" s="877">
        <v>23.17</v>
      </c>
      <c r="AQ153" s="299">
        <v>21.77</v>
      </c>
      <c r="AR153" s="884">
        <v>20.94</v>
      </c>
      <c r="AS153" s="898">
        <v>20.94</v>
      </c>
      <c r="AT153" s="911">
        <v>20.94</v>
      </c>
      <c r="AU153" s="942">
        <v>20.239999999999998</v>
      </c>
      <c r="AV153" s="956">
        <v>19.32</v>
      </c>
      <c r="AW153" s="85">
        <v>19.11</v>
      </c>
      <c r="AX153" s="1012">
        <v>20.420000000000002</v>
      </c>
      <c r="AY153" s="1019">
        <v>22.31</v>
      </c>
      <c r="AZ153" s="1040">
        <v>28.07</v>
      </c>
      <c r="BA153" s="1054">
        <v>28.07</v>
      </c>
      <c r="BB153" s="1102">
        <v>28.08</v>
      </c>
      <c r="BC153" s="1108">
        <v>28.08</v>
      </c>
      <c r="BD153" s="1114">
        <v>28.08</v>
      </c>
      <c r="BE153" s="1149">
        <v>28.08</v>
      </c>
      <c r="BF153" s="1156">
        <v>28.08</v>
      </c>
      <c r="BG153" s="83">
        <v>28.08</v>
      </c>
      <c r="BH153" s="1171">
        <v>28.48</v>
      </c>
      <c r="BI153" s="1202">
        <v>28.67</v>
      </c>
      <c r="BJ153" s="1202">
        <v>28.65</v>
      </c>
      <c r="BK153" s="1202">
        <v>28.56</v>
      </c>
      <c r="BL153" s="1202">
        <v>28.12</v>
      </c>
      <c r="BM153" s="1202">
        <v>28.12</v>
      </c>
      <c r="BN153" s="1202">
        <v>28.12</v>
      </c>
      <c r="BO153" s="1202">
        <v>28.12</v>
      </c>
      <c r="BP153" s="1243">
        <v>28.82</v>
      </c>
      <c r="BQ153" s="1243">
        <v>30.16</v>
      </c>
      <c r="BR153" s="1243">
        <v>30.61</v>
      </c>
      <c r="BS153" s="1243">
        <v>29.61</v>
      </c>
      <c r="BT153" s="1243">
        <v>28.75</v>
      </c>
      <c r="BU153" s="1243">
        <v>27.89</v>
      </c>
      <c r="BV153" s="1243">
        <v>27.06</v>
      </c>
      <c r="BW153" s="1298">
        <v>26.38</v>
      </c>
      <c r="BX153" s="83">
        <v>25.86</v>
      </c>
      <c r="BY153" s="83">
        <v>25.9</v>
      </c>
      <c r="BZ153" s="83">
        <v>25.73</v>
      </c>
      <c r="CA153" s="83">
        <v>26.07</v>
      </c>
      <c r="CB153" s="83">
        <v>26.46</v>
      </c>
      <c r="CC153" s="1308">
        <v>26.49</v>
      </c>
      <c r="CD153" s="1378">
        <v>26.87</v>
      </c>
      <c r="CE153" s="1391">
        <v>26.5</v>
      </c>
      <c r="CF153" s="1405">
        <v>26.23</v>
      </c>
      <c r="CG153" s="1419">
        <v>26.15</v>
      </c>
      <c r="CH153" s="1433">
        <v>26.54</v>
      </c>
      <c r="CI153" s="1447">
        <v>26.39</v>
      </c>
      <c r="CJ153" s="1461">
        <v>26.82</v>
      </c>
      <c r="CK153" s="1486">
        <v>26.92</v>
      </c>
      <c r="CL153" s="1486">
        <v>27.12</v>
      </c>
      <c r="CM153" s="1486">
        <v>27.22</v>
      </c>
      <c r="CN153" s="1501">
        <v>27.41</v>
      </c>
      <c r="CO153" s="1508">
        <v>27.52</v>
      </c>
      <c r="CP153" s="1515">
        <v>27.22</v>
      </c>
      <c r="CQ153" s="1529">
        <v>26.77</v>
      </c>
      <c r="CR153" s="1565">
        <v>28.29</v>
      </c>
      <c r="CS153" s="1580">
        <v>28.22</v>
      </c>
      <c r="CT153" s="1580">
        <v>28.32</v>
      </c>
      <c r="CU153" s="1580">
        <v>28.67</v>
      </c>
      <c r="CV153" s="1615">
        <v>28.66</v>
      </c>
      <c r="CW153" s="1608">
        <v>28.71</v>
      </c>
      <c r="CX153" s="1608">
        <v>28.54</v>
      </c>
      <c r="CY153" s="1629">
        <v>28.4</v>
      </c>
      <c r="CZ153" s="1629">
        <v>28.4</v>
      </c>
      <c r="DA153" s="1629">
        <v>28.4</v>
      </c>
      <c r="DB153" s="1629">
        <v>28.4</v>
      </c>
      <c r="DC153" s="1629">
        <v>28.4</v>
      </c>
      <c r="DD153" s="1629">
        <v>28.39</v>
      </c>
      <c r="DE153" s="1658">
        <v>28.4</v>
      </c>
      <c r="DF153" s="1687">
        <v>28.49</v>
      </c>
      <c r="DG153" s="1687">
        <v>28.58</v>
      </c>
      <c r="DH153" s="1687">
        <v>28.43</v>
      </c>
      <c r="DI153" s="1694">
        <v>28.13</v>
      </c>
      <c r="DJ153" s="1694">
        <v>27.94</v>
      </c>
      <c r="DK153" s="1694">
        <v>27.63</v>
      </c>
      <c r="DL153" s="1694">
        <v>27.44</v>
      </c>
      <c r="DM153" s="299">
        <v>27.25</v>
      </c>
      <c r="DN153" s="299">
        <v>27.06</v>
      </c>
      <c r="DO153" s="299">
        <v>26.72</v>
      </c>
      <c r="DP153" s="299">
        <v>26.39</v>
      </c>
      <c r="DQ153" s="1795">
        <v>26.03</v>
      </c>
      <c r="DR153" s="1795">
        <v>25.76</v>
      </c>
      <c r="DS153" s="1795">
        <v>25.6</v>
      </c>
      <c r="DT153" s="1795">
        <v>25.63</v>
      </c>
      <c r="DU153" s="1795">
        <v>25.48</v>
      </c>
      <c r="DV153" s="1795">
        <v>25.28</v>
      </c>
      <c r="DW153" s="1802">
        <v>25.18</v>
      </c>
      <c r="DX153" s="1802">
        <v>25.34</v>
      </c>
      <c r="DY153" s="1802">
        <v>25.13</v>
      </c>
      <c r="DZ153" s="1802">
        <v>25.41</v>
      </c>
      <c r="EA153" s="83">
        <v>25.28</v>
      </c>
      <c r="EB153" s="83">
        <v>25.11</v>
      </c>
      <c r="EC153" s="83">
        <v>25</v>
      </c>
      <c r="ED153" s="83">
        <v>24.85</v>
      </c>
      <c r="EE153" s="83">
        <v>24.66</v>
      </c>
      <c r="EF153" s="83">
        <v>24.59</v>
      </c>
      <c r="EG153" s="1823">
        <v>24.59</v>
      </c>
      <c r="EH153" s="1891">
        <v>24.53</v>
      </c>
      <c r="EI153" s="1891">
        <v>24.31</v>
      </c>
      <c r="EJ153" s="1891">
        <v>24.25</v>
      </c>
      <c r="EK153" s="1898">
        <v>24.11</v>
      </c>
      <c r="EL153" s="1898">
        <v>24.05</v>
      </c>
      <c r="EM153" s="1898">
        <v>23.87</v>
      </c>
      <c r="EN153" s="1898">
        <v>23.7</v>
      </c>
      <c r="EO153" s="1938">
        <v>23.59</v>
      </c>
      <c r="EP153" s="1945">
        <v>23.59</v>
      </c>
      <c r="EQ153" s="1945">
        <v>23.59</v>
      </c>
      <c r="ER153" s="83">
        <v>23.52</v>
      </c>
      <c r="ES153" s="83">
        <v>23.52</v>
      </c>
      <c r="ET153" s="83">
        <v>23.49</v>
      </c>
      <c r="EU153" s="83">
        <v>23.49</v>
      </c>
      <c r="EV153" s="1968">
        <v>23.49</v>
      </c>
      <c r="EW153" s="1968">
        <v>23.49</v>
      </c>
      <c r="EX153" s="1968">
        <v>23.48</v>
      </c>
      <c r="EY153" s="1975">
        <v>23.4</v>
      </c>
      <c r="EZ153" s="1975">
        <v>23.26</v>
      </c>
      <c r="FA153" s="1975">
        <v>23.07</v>
      </c>
      <c r="FB153" s="1975">
        <v>22.87</v>
      </c>
      <c r="FC153" s="2017">
        <v>22.66</v>
      </c>
      <c r="FD153" s="2017">
        <v>22.47</v>
      </c>
      <c r="FE153" s="2017">
        <v>22.26</v>
      </c>
      <c r="FF153" s="2025">
        <v>22.05</v>
      </c>
      <c r="FG153" s="2025">
        <v>21.86</v>
      </c>
      <c r="FH153" s="2025">
        <v>21.71</v>
      </c>
      <c r="FI153" s="2025">
        <v>21.56</v>
      </c>
      <c r="FJ153" s="2059">
        <v>21.49</v>
      </c>
      <c r="FK153" s="2059">
        <v>21.41</v>
      </c>
      <c r="FL153" s="2059">
        <v>21.29</v>
      </c>
      <c r="FM153" s="2059">
        <v>21.16</v>
      </c>
      <c r="FN153" s="2066">
        <v>21.06</v>
      </c>
      <c r="FO153" s="2066">
        <v>20.99</v>
      </c>
      <c r="FP153" s="2066">
        <v>20.98</v>
      </c>
      <c r="FQ153" s="2090">
        <v>20.93</v>
      </c>
      <c r="FR153" s="2090">
        <v>20.79</v>
      </c>
      <c r="FS153" s="2090">
        <v>20.65</v>
      </c>
      <c r="FT153" s="2097">
        <v>20.55</v>
      </c>
      <c r="FU153" s="2097">
        <v>20.46</v>
      </c>
      <c r="FV153" s="2097">
        <v>20.34</v>
      </c>
      <c r="FW153" s="2097">
        <v>20.23</v>
      </c>
      <c r="FX153" s="2146">
        <v>20.13</v>
      </c>
      <c r="FY153" s="2146">
        <v>20.11</v>
      </c>
      <c r="FZ153" s="2146">
        <v>20.170000000000002</v>
      </c>
      <c r="GA153" s="2153">
        <v>20.059999999999999</v>
      </c>
      <c r="GB153" s="2153">
        <v>20.3</v>
      </c>
      <c r="GC153" s="2153">
        <v>20.239999999999998</v>
      </c>
      <c r="GD153" s="2153">
        <v>20.12</v>
      </c>
      <c r="GE153" s="2189">
        <v>20.14</v>
      </c>
      <c r="GF153" s="2189">
        <v>20.329999999999998</v>
      </c>
      <c r="GG153" s="2189">
        <v>20.23</v>
      </c>
      <c r="GH153" s="2196">
        <v>20.190000000000001</v>
      </c>
      <c r="GI153" s="2196">
        <v>20.16</v>
      </c>
      <c r="GJ153" s="2196">
        <v>20.16</v>
      </c>
      <c r="GK153" s="2196">
        <v>20.05</v>
      </c>
      <c r="GL153" s="2232">
        <v>19.899999999999999</v>
      </c>
      <c r="GM153" s="2232">
        <v>19.82</v>
      </c>
      <c r="GN153" s="2232">
        <v>19.73</v>
      </c>
      <c r="GO153" s="2239">
        <v>19.63</v>
      </c>
      <c r="GP153" s="2239">
        <v>19.57</v>
      </c>
      <c r="GQ153" s="2239">
        <v>19.489999999999998</v>
      </c>
      <c r="GR153" s="2239">
        <v>19.48</v>
      </c>
      <c r="GS153" s="2258">
        <v>19.37</v>
      </c>
      <c r="GT153" s="2258">
        <v>19.32</v>
      </c>
      <c r="GU153" s="2258">
        <v>19.260000000000002</v>
      </c>
      <c r="GV153" s="2258">
        <v>19.260000000000002</v>
      </c>
      <c r="GW153" s="2258">
        <v>19.25</v>
      </c>
      <c r="GX153" s="2258">
        <v>19.13</v>
      </c>
      <c r="GY153" s="299">
        <v>19.010000000000002</v>
      </c>
      <c r="GZ153" s="2278">
        <v>18.920000000000002</v>
      </c>
      <c r="HA153" s="2278">
        <v>18.850000000000001</v>
      </c>
      <c r="HB153" s="2278">
        <v>18.829999999999998</v>
      </c>
      <c r="HC153" s="2302">
        <v>18.829999999999998</v>
      </c>
      <c r="HD153" s="2302">
        <v>18.829999999999998</v>
      </c>
      <c r="HE153" s="2302">
        <v>18.829999999999998</v>
      </c>
      <c r="HF153" s="2302">
        <v>18.829999999999998</v>
      </c>
    </row>
    <row r="154" spans="1:214" x14ac:dyDescent="0.25">
      <c r="A154" s="423">
        <f t="shared" si="74"/>
        <v>153</v>
      </c>
      <c r="B154" s="77">
        <f>B.Mensal!B152</f>
        <v>0</v>
      </c>
      <c r="C154" s="66"/>
      <c r="D154" s="66"/>
      <c r="E154" s="438"/>
      <c r="F154" s="438">
        <v>93.438599999999994</v>
      </c>
      <c r="G154" s="438">
        <v>93.316199999999995</v>
      </c>
      <c r="H154" s="438">
        <v>93.241799999999998</v>
      </c>
      <c r="I154" s="438">
        <v>93.186899999999994</v>
      </c>
      <c r="J154" s="438">
        <v>93.131399999999999</v>
      </c>
      <c r="K154" s="438">
        <v>93.076499999999996</v>
      </c>
      <c r="L154" s="445">
        <v>93.043800000000005</v>
      </c>
      <c r="M154" s="85">
        <v>93.023700000000005</v>
      </c>
      <c r="N154" s="468">
        <v>93.004000000000005</v>
      </c>
      <c r="O154" s="481">
        <v>92.983000000000004</v>
      </c>
      <c r="P154" s="512">
        <v>92.9709</v>
      </c>
      <c r="Q154" s="85">
        <v>92.954899999999995</v>
      </c>
      <c r="R154" s="546">
        <v>92.934399999999997</v>
      </c>
      <c r="S154" s="588">
        <v>92.918499999999995</v>
      </c>
      <c r="T154" s="276">
        <v>92.918499999999995</v>
      </c>
      <c r="U154" s="600">
        <v>92.918499999999995</v>
      </c>
      <c r="V154" s="276">
        <v>92.917299999999997</v>
      </c>
      <c r="W154" s="628">
        <v>92.918000000000006</v>
      </c>
      <c r="X154" s="634">
        <v>92.927000000000007</v>
      </c>
      <c r="Y154" s="640">
        <v>92.9345</v>
      </c>
      <c r="Z154" s="676">
        <v>92.923000000000002</v>
      </c>
      <c r="AA154" s="652">
        <v>92.918599999999998</v>
      </c>
      <c r="AB154" s="704">
        <v>92.898499999999999</v>
      </c>
      <c r="AC154" s="717">
        <v>92.904399999999995</v>
      </c>
      <c r="AD154" s="739">
        <v>92.894800000000004</v>
      </c>
      <c r="AE154" s="746">
        <v>92.880899999999997</v>
      </c>
      <c r="AF154" s="753">
        <v>92.876400000000004</v>
      </c>
      <c r="AG154" s="773">
        <v>92.871700000000004</v>
      </c>
      <c r="AH154" s="783">
        <v>92.871700000000004</v>
      </c>
      <c r="AI154" s="796">
        <v>92.871700000000004</v>
      </c>
      <c r="AJ154" s="773">
        <v>92.871399999999994</v>
      </c>
      <c r="AK154" s="836">
        <v>92.871399999999994</v>
      </c>
      <c r="AL154" s="836">
        <v>92.871399999999994</v>
      </c>
      <c r="AM154" s="793">
        <v>92.870400000000004</v>
      </c>
      <c r="AN154" s="773">
        <v>92.870400000000004</v>
      </c>
      <c r="AO154" s="879">
        <v>92.870400000000004</v>
      </c>
      <c r="AP154" s="879">
        <v>92.905299999999997</v>
      </c>
      <c r="AQ154" s="773">
        <v>92.906899999999993</v>
      </c>
      <c r="AR154" s="886">
        <v>92.905100000000004</v>
      </c>
      <c r="AS154" s="900">
        <v>92.905100000000004</v>
      </c>
      <c r="AT154" s="913">
        <v>92.905100000000004</v>
      </c>
      <c r="AU154" s="944">
        <v>92.917199999999994</v>
      </c>
      <c r="AV154" s="958">
        <v>92.915499999999994</v>
      </c>
      <c r="AW154" s="85">
        <v>92.921199999999999</v>
      </c>
      <c r="AX154" s="1014">
        <v>92.913499999999999</v>
      </c>
      <c r="AY154" s="1021">
        <v>92.902900000000002</v>
      </c>
      <c r="AZ154" s="1042">
        <v>92.897599999999997</v>
      </c>
      <c r="BA154" s="1056">
        <v>92.897599999999997</v>
      </c>
      <c r="BB154" s="1104">
        <v>92.897599999999997</v>
      </c>
      <c r="BC154" s="1110">
        <v>92.897599999999997</v>
      </c>
      <c r="BD154" s="1116">
        <v>92.897599999999997</v>
      </c>
      <c r="BE154" s="1151">
        <v>92.897599999999997</v>
      </c>
      <c r="BF154" s="1158">
        <v>92.897599999999997</v>
      </c>
      <c r="BG154" s="83">
        <v>92.897599999999997</v>
      </c>
      <c r="BH154" s="1173">
        <v>92.897400000000005</v>
      </c>
      <c r="BI154" s="1204">
        <v>92.897400000000005</v>
      </c>
      <c r="BJ154" s="1204">
        <v>92.897400000000005</v>
      </c>
      <c r="BK154" s="1204">
        <v>92.897400000000005</v>
      </c>
      <c r="BL154" s="1204">
        <v>92.905699999999996</v>
      </c>
      <c r="BM154" s="1204">
        <v>92.905699999999996</v>
      </c>
      <c r="BN154" s="1204">
        <v>92.907799999999995</v>
      </c>
      <c r="BO154" s="1204">
        <v>92.901700000000005</v>
      </c>
      <c r="BP154" s="1245">
        <v>92.901499999999999</v>
      </c>
      <c r="BQ154" s="1245">
        <v>92.893100000000004</v>
      </c>
      <c r="BR154" s="1245">
        <v>92.887600000000006</v>
      </c>
      <c r="BS154" s="1245">
        <v>92.879300000000001</v>
      </c>
      <c r="BT154" s="1245">
        <v>92.875900000000001</v>
      </c>
      <c r="BU154" s="1245">
        <v>92.871600000000001</v>
      </c>
      <c r="BV154" s="1245">
        <v>92.87</v>
      </c>
      <c r="BW154" s="1300">
        <v>92.868200000000002</v>
      </c>
      <c r="BX154" s="83">
        <v>92.864699999999999</v>
      </c>
      <c r="BY154" s="83">
        <v>92.860500000000002</v>
      </c>
      <c r="BZ154" s="83">
        <v>92.855800000000002</v>
      </c>
      <c r="CA154" s="83">
        <v>92.850399999999993</v>
      </c>
      <c r="CB154" s="83">
        <v>92.852199999999996</v>
      </c>
      <c r="CC154" s="1310">
        <v>92.8596</v>
      </c>
      <c r="CD154" s="1380">
        <v>92.852999999999994</v>
      </c>
      <c r="CE154" s="1393">
        <v>92.850700000000003</v>
      </c>
      <c r="CF154" s="1407">
        <v>92.848200000000006</v>
      </c>
      <c r="CG154" s="1421">
        <v>92.844800000000006</v>
      </c>
      <c r="CH154" s="1435">
        <v>92.8429</v>
      </c>
      <c r="CI154" s="1449">
        <v>92.841200000000001</v>
      </c>
      <c r="CJ154" s="1463">
        <v>92.844399999999993</v>
      </c>
      <c r="CK154" s="1488">
        <v>92.840999999999994</v>
      </c>
      <c r="CL154" s="1488">
        <v>92.840699999999998</v>
      </c>
      <c r="CM154" s="1488">
        <v>92.839500000000001</v>
      </c>
      <c r="CN154" s="1503">
        <v>92.838700000000003</v>
      </c>
      <c r="CO154" s="1510">
        <v>92.833299999999994</v>
      </c>
      <c r="CP154" s="1517">
        <v>92.831299999999999</v>
      </c>
      <c r="CQ154" s="1531">
        <v>92.828199999999995</v>
      </c>
      <c r="CR154" s="1567">
        <v>92.826999999999998</v>
      </c>
      <c r="CS154" s="1582">
        <v>92.828299999999999</v>
      </c>
      <c r="CT154" s="1582">
        <v>92.826499999999996</v>
      </c>
      <c r="CU154" s="1582">
        <v>92.823700000000002</v>
      </c>
      <c r="CV154" s="1617">
        <v>92.822500000000005</v>
      </c>
      <c r="CW154" s="1610">
        <v>92.823499999999996</v>
      </c>
      <c r="CX154" s="1610">
        <v>92.825400000000002</v>
      </c>
      <c r="CY154" s="1631">
        <v>92.825900000000004</v>
      </c>
      <c r="CZ154" s="1631">
        <v>92.826300000000003</v>
      </c>
      <c r="DA154" s="1631">
        <v>92.826300000000003</v>
      </c>
      <c r="DB154" s="1631">
        <v>92.825199999999995</v>
      </c>
      <c r="DC154" s="1631">
        <v>92.825599999999994</v>
      </c>
      <c r="DD154" s="1631">
        <v>92.822400000000002</v>
      </c>
      <c r="DE154" s="1660">
        <v>92.820499999999996</v>
      </c>
      <c r="DF154" s="1689">
        <v>92.820400000000006</v>
      </c>
      <c r="DG154" s="1689">
        <v>92.818899999999999</v>
      </c>
      <c r="DH154" s="1689">
        <v>92.815899999999999</v>
      </c>
      <c r="DI154" s="1696">
        <v>92.815200000000004</v>
      </c>
      <c r="DJ154" s="1696">
        <v>92.813999999999993</v>
      </c>
      <c r="DK154" s="1696">
        <v>92.813400000000001</v>
      </c>
      <c r="DL154" s="1696">
        <v>92.812299999999993</v>
      </c>
      <c r="DM154" s="773">
        <v>92.811300000000003</v>
      </c>
      <c r="DN154" s="773">
        <v>92.811700000000002</v>
      </c>
      <c r="DO154" s="773">
        <v>92.8108</v>
      </c>
      <c r="DP154" s="773">
        <v>92.807199999999995</v>
      </c>
      <c r="DQ154" s="1797">
        <v>92.802999999999997</v>
      </c>
      <c r="DR154" s="1797">
        <v>92.801400000000001</v>
      </c>
      <c r="DS154" s="1797">
        <v>92.801299999999998</v>
      </c>
      <c r="DT154" s="1797">
        <v>92.8</v>
      </c>
      <c r="DU154" s="1797">
        <v>92.801900000000003</v>
      </c>
      <c r="DV154" s="1797">
        <v>92.801900000000003</v>
      </c>
      <c r="DW154" s="1804">
        <v>92.801100000000005</v>
      </c>
      <c r="DX154" s="1804">
        <v>92.799899999999994</v>
      </c>
      <c r="DY154" s="1804">
        <v>92.797700000000006</v>
      </c>
      <c r="DZ154" s="1804">
        <v>92.796099999999996</v>
      </c>
      <c r="EA154" s="83">
        <v>92.797600000000003</v>
      </c>
      <c r="EB154" s="83">
        <v>92.796199999999999</v>
      </c>
      <c r="EC154" s="83">
        <v>92.794700000000006</v>
      </c>
      <c r="ED154" s="83">
        <v>92.795100000000005</v>
      </c>
      <c r="EE154" s="83">
        <v>92.793899999999994</v>
      </c>
      <c r="EF154" s="83">
        <v>92.794600000000003</v>
      </c>
      <c r="EG154" s="1825">
        <v>92.794600000000003</v>
      </c>
      <c r="EH154" s="1893">
        <v>92.796199999999999</v>
      </c>
      <c r="EI154" s="1893">
        <v>92.797300000000007</v>
      </c>
      <c r="EJ154" s="1893">
        <v>92.796400000000006</v>
      </c>
      <c r="EK154" s="1900">
        <v>92.797200000000004</v>
      </c>
      <c r="EL154" s="1900">
        <v>92.7971</v>
      </c>
      <c r="EM154" s="1900">
        <v>92.7958</v>
      </c>
      <c r="EN154" s="1900">
        <v>92.797700000000006</v>
      </c>
      <c r="EO154" s="1940">
        <v>92.797700000000006</v>
      </c>
      <c r="EP154" s="1947">
        <v>92.797700000000006</v>
      </c>
      <c r="EQ154" s="1947">
        <v>92.797700000000006</v>
      </c>
      <c r="ER154" s="83">
        <v>92.798699999999997</v>
      </c>
      <c r="ES154" s="83">
        <v>92.802000000000007</v>
      </c>
      <c r="ET154" s="83">
        <v>92.802700000000002</v>
      </c>
      <c r="EU154" s="83">
        <v>92.802700000000002</v>
      </c>
      <c r="EV154" s="1970">
        <v>92.802700000000002</v>
      </c>
      <c r="EW154" s="1970">
        <v>92.802700000000002</v>
      </c>
      <c r="EX154" s="1970">
        <v>92.803100000000001</v>
      </c>
      <c r="EY154" s="1977">
        <v>92.808400000000006</v>
      </c>
      <c r="EZ154" s="1977">
        <v>92.811199999999999</v>
      </c>
      <c r="FA154" s="1977">
        <v>92.810100000000006</v>
      </c>
      <c r="FB154" s="1977">
        <v>92.808199999999999</v>
      </c>
      <c r="FC154" s="2019">
        <v>92.808599999999998</v>
      </c>
      <c r="FD154" s="2019">
        <v>92.808000000000007</v>
      </c>
      <c r="FE154" s="2019">
        <v>92.807900000000004</v>
      </c>
      <c r="FF154" s="2027">
        <v>92.8078</v>
      </c>
      <c r="FG154" s="2027">
        <v>92.8065</v>
      </c>
      <c r="FH154" s="2027">
        <v>92.805400000000006</v>
      </c>
      <c r="FI154" s="2027">
        <v>92.805099999999996</v>
      </c>
      <c r="FJ154" s="2061">
        <v>92.806600000000003</v>
      </c>
      <c r="FK154" s="2061">
        <v>92.809100000000001</v>
      </c>
      <c r="FL154" s="2061">
        <v>92.812299999999993</v>
      </c>
      <c r="FM154" s="2061">
        <v>92.811800000000005</v>
      </c>
      <c r="FN154" s="2068">
        <v>92.811800000000005</v>
      </c>
      <c r="FO154" s="2068">
        <v>92.811599999999999</v>
      </c>
      <c r="FP154" s="2068">
        <v>92.811700000000002</v>
      </c>
      <c r="FQ154" s="2092">
        <v>92.811599999999999</v>
      </c>
      <c r="FR154" s="2092">
        <v>92.811300000000003</v>
      </c>
      <c r="FS154" s="2092">
        <v>92.811199999999999</v>
      </c>
      <c r="FT154" s="2099">
        <v>92.8108</v>
      </c>
      <c r="FU154" s="2099">
        <v>92.816800000000001</v>
      </c>
      <c r="FV154" s="2099">
        <v>92.816299999999998</v>
      </c>
      <c r="FW154" s="2099">
        <v>92.815799999999996</v>
      </c>
      <c r="FX154" s="2148">
        <v>92.816999999999993</v>
      </c>
      <c r="FY154" s="2148">
        <v>92.816599999999994</v>
      </c>
      <c r="FZ154" s="2148">
        <v>92.817300000000003</v>
      </c>
      <c r="GA154" s="2155">
        <v>92.817300000000003</v>
      </c>
      <c r="GB154" s="2155">
        <v>92.816800000000001</v>
      </c>
      <c r="GC154" s="2155">
        <v>92.816100000000006</v>
      </c>
      <c r="GD154" s="2155">
        <v>92.814700000000002</v>
      </c>
      <c r="GE154" s="2191">
        <v>92.813800000000001</v>
      </c>
      <c r="GF154" s="2191">
        <v>92.813800000000001</v>
      </c>
      <c r="GG154" s="2191">
        <v>92.813000000000002</v>
      </c>
      <c r="GH154" s="2198">
        <v>92.811700000000002</v>
      </c>
      <c r="GI154" s="2198">
        <v>92.811999999999998</v>
      </c>
      <c r="GJ154" s="2198">
        <v>92.815299999999993</v>
      </c>
      <c r="GK154" s="2198">
        <v>92.814899999999994</v>
      </c>
      <c r="GL154" s="2234">
        <v>92.814499999999995</v>
      </c>
      <c r="GM154" s="2234">
        <v>92.813999999999993</v>
      </c>
      <c r="GN154" s="2234">
        <v>92.814700000000002</v>
      </c>
      <c r="GO154" s="2241">
        <v>92.814400000000006</v>
      </c>
      <c r="GP154" s="2241">
        <v>92.815899999999999</v>
      </c>
      <c r="GQ154" s="2241">
        <v>92.815200000000004</v>
      </c>
      <c r="GR154" s="2241">
        <v>92.814499999999995</v>
      </c>
      <c r="GS154" s="2260">
        <v>92.814300000000003</v>
      </c>
      <c r="GT154" s="2260">
        <v>92.813999999999993</v>
      </c>
      <c r="GU154" s="2260">
        <v>92.815899999999999</v>
      </c>
      <c r="GV154" s="2260">
        <v>92.815899999999999</v>
      </c>
      <c r="GW154" s="2260">
        <v>92.816599999999994</v>
      </c>
      <c r="GX154" s="2260">
        <v>92.818100000000001</v>
      </c>
      <c r="GY154" s="773">
        <v>92.818399999999997</v>
      </c>
      <c r="GZ154" s="2280">
        <v>92.817599999999999</v>
      </c>
      <c r="HA154" s="2280">
        <v>92.818799999999996</v>
      </c>
      <c r="HB154" s="2280">
        <v>92.818899999999999</v>
      </c>
      <c r="HC154" s="2304">
        <v>92.818899999999999</v>
      </c>
      <c r="HD154" s="2304">
        <v>92.818899999999999</v>
      </c>
      <c r="HE154" s="2304">
        <v>92.818899999999999</v>
      </c>
      <c r="HF154" s="2304">
        <v>92.818899999999999</v>
      </c>
    </row>
    <row r="155" spans="1:214" x14ac:dyDescent="0.25">
      <c r="A155" s="423">
        <f t="shared" si="74"/>
        <v>154</v>
      </c>
      <c r="B155" s="77">
        <f>B.Mensal!B153</f>
        <v>0</v>
      </c>
      <c r="C155" s="66"/>
      <c r="D155" s="66"/>
      <c r="E155" s="438"/>
      <c r="F155" s="438">
        <v>95.72</v>
      </c>
      <c r="G155" s="438">
        <v>95.65</v>
      </c>
      <c r="H155" s="438">
        <v>95.6</v>
      </c>
      <c r="I155" s="438">
        <v>95.57</v>
      </c>
      <c r="J155" s="438">
        <v>95.53</v>
      </c>
      <c r="K155" s="438">
        <v>95.5</v>
      </c>
      <c r="L155" s="443">
        <v>95.47</v>
      </c>
      <c r="M155" s="85">
        <v>95.46</v>
      </c>
      <c r="N155" s="466">
        <v>95.45</v>
      </c>
      <c r="O155" s="479">
        <v>95.43</v>
      </c>
      <c r="P155" s="512">
        <v>95.42</v>
      </c>
      <c r="Q155" s="85">
        <v>95.41</v>
      </c>
      <c r="R155" s="544">
        <v>95.4</v>
      </c>
      <c r="S155" s="586">
        <v>95.38</v>
      </c>
      <c r="T155" s="276">
        <v>95.38</v>
      </c>
      <c r="U155" s="598">
        <v>95.38</v>
      </c>
      <c r="V155" s="276">
        <v>95.38</v>
      </c>
      <c r="W155" s="626">
        <v>95.39</v>
      </c>
      <c r="X155" s="632">
        <v>95.39</v>
      </c>
      <c r="Y155" s="638">
        <v>95.4</v>
      </c>
      <c r="Z155" s="674">
        <v>95.39</v>
      </c>
      <c r="AA155" s="650">
        <v>95.38</v>
      </c>
      <c r="AB155" s="702">
        <v>95.37</v>
      </c>
      <c r="AC155" s="715">
        <v>95.37</v>
      </c>
      <c r="AD155" s="737">
        <v>95.37</v>
      </c>
      <c r="AE155" s="744">
        <v>95.36</v>
      </c>
      <c r="AF155" s="751">
        <v>95.36</v>
      </c>
      <c r="AG155" s="299">
        <v>95.35</v>
      </c>
      <c r="AH155" s="781">
        <v>95.35</v>
      </c>
      <c r="AI155" s="794">
        <v>95.35</v>
      </c>
      <c r="AJ155" s="299">
        <v>95.35</v>
      </c>
      <c r="AK155" s="834">
        <v>95.35</v>
      </c>
      <c r="AL155" s="834">
        <v>95.35</v>
      </c>
      <c r="AM155" s="793">
        <v>95.35</v>
      </c>
      <c r="AN155" s="299">
        <v>95.35</v>
      </c>
      <c r="AO155" s="877">
        <v>95.35</v>
      </c>
      <c r="AP155" s="877">
        <v>95.37</v>
      </c>
      <c r="AQ155" s="299">
        <v>95.37</v>
      </c>
      <c r="AR155" s="884">
        <v>95.37</v>
      </c>
      <c r="AS155" s="898">
        <v>95.37</v>
      </c>
      <c r="AT155" s="911">
        <v>95.37</v>
      </c>
      <c r="AU155" s="942">
        <v>95.37</v>
      </c>
      <c r="AV155" s="956">
        <v>95.37</v>
      </c>
      <c r="AW155" s="85">
        <v>95.38</v>
      </c>
      <c r="AX155" s="1012">
        <v>95.37</v>
      </c>
      <c r="AY155" s="1019">
        <v>95.37</v>
      </c>
      <c r="AZ155" s="1040">
        <v>95.36</v>
      </c>
      <c r="BA155" s="1054">
        <v>95.36</v>
      </c>
      <c r="BB155" s="1102">
        <v>95.36</v>
      </c>
      <c r="BC155" s="1108">
        <v>95.36</v>
      </c>
      <c r="BD155" s="1114">
        <v>95.36</v>
      </c>
      <c r="BE155" s="1149">
        <v>95.36</v>
      </c>
      <c r="BF155" s="1156">
        <v>95.36</v>
      </c>
      <c r="BG155" s="83">
        <v>95.36</v>
      </c>
      <c r="BH155" s="1171">
        <v>95.36</v>
      </c>
      <c r="BI155" s="1202">
        <v>95.36</v>
      </c>
      <c r="BJ155" s="1202">
        <v>95.36</v>
      </c>
      <c r="BK155" s="1202">
        <v>95.36</v>
      </c>
      <c r="BL155" s="1202">
        <v>95.37</v>
      </c>
      <c r="BM155" s="1202">
        <v>95.37</v>
      </c>
      <c r="BN155" s="1202">
        <v>95.37</v>
      </c>
      <c r="BO155" s="1202">
        <v>95.37</v>
      </c>
      <c r="BP155" s="1243">
        <v>95.37</v>
      </c>
      <c r="BQ155" s="1243">
        <v>95.36</v>
      </c>
      <c r="BR155" s="1243">
        <v>95.36</v>
      </c>
      <c r="BS155" s="1243">
        <v>95.35</v>
      </c>
      <c r="BT155" s="1243">
        <v>95.35</v>
      </c>
      <c r="BU155" s="1243">
        <v>95.35</v>
      </c>
      <c r="BV155" s="1243">
        <v>95.34</v>
      </c>
      <c r="BW155" s="1298">
        <v>95.34</v>
      </c>
      <c r="BX155" s="83">
        <v>95.34</v>
      </c>
      <c r="BY155" s="83">
        <v>95.35</v>
      </c>
      <c r="BZ155" s="83">
        <v>95.35</v>
      </c>
      <c r="CA155" s="83">
        <v>95.35</v>
      </c>
      <c r="CB155" s="83">
        <v>95.35</v>
      </c>
      <c r="CC155" s="1308">
        <v>95.35</v>
      </c>
      <c r="CD155" s="1378">
        <v>95.34</v>
      </c>
      <c r="CE155" s="1391">
        <v>95.34</v>
      </c>
      <c r="CF155" s="1405">
        <v>95.34</v>
      </c>
      <c r="CG155" s="1419">
        <v>95.34</v>
      </c>
      <c r="CH155" s="1433">
        <v>95.34</v>
      </c>
      <c r="CI155" s="1447">
        <v>95.33</v>
      </c>
      <c r="CJ155" s="1461">
        <v>95.34</v>
      </c>
      <c r="CK155" s="1486">
        <v>95.33</v>
      </c>
      <c r="CL155" s="1486">
        <v>95.34</v>
      </c>
      <c r="CM155" s="1486">
        <v>95.34</v>
      </c>
      <c r="CN155" s="1501">
        <v>95.34</v>
      </c>
      <c r="CO155" s="1508">
        <v>95.34</v>
      </c>
      <c r="CP155" s="1515">
        <v>95.34</v>
      </c>
      <c r="CQ155" s="1529">
        <v>95.33</v>
      </c>
      <c r="CR155" s="1565">
        <v>95.33</v>
      </c>
      <c r="CS155" s="1580">
        <v>95.34</v>
      </c>
      <c r="CT155" s="1580">
        <v>95.33</v>
      </c>
      <c r="CU155" s="1580">
        <v>95.33</v>
      </c>
      <c r="CV155" s="1615">
        <v>95.33</v>
      </c>
      <c r="CW155" s="1608">
        <v>95.33</v>
      </c>
      <c r="CX155" s="1608">
        <v>95.33</v>
      </c>
      <c r="CY155" s="1629">
        <v>95.33</v>
      </c>
      <c r="CZ155" s="1629">
        <v>95.33</v>
      </c>
      <c r="DA155" s="1629">
        <v>95.33</v>
      </c>
      <c r="DB155" s="1629">
        <v>95.33</v>
      </c>
      <c r="DC155" s="1629">
        <v>95.32</v>
      </c>
      <c r="DD155" s="1629">
        <v>95.32</v>
      </c>
      <c r="DE155" s="1658">
        <v>95.32</v>
      </c>
      <c r="DF155" s="1687">
        <v>95.32</v>
      </c>
      <c r="DG155" s="1687">
        <v>95.32</v>
      </c>
      <c r="DH155" s="1687">
        <v>95.32</v>
      </c>
      <c r="DI155" s="1694">
        <v>95.32</v>
      </c>
      <c r="DJ155" s="1694">
        <v>95.32</v>
      </c>
      <c r="DK155" s="1694">
        <v>95.31</v>
      </c>
      <c r="DL155" s="1764">
        <v>95.31</v>
      </c>
      <c r="DM155" s="299">
        <v>95.31</v>
      </c>
      <c r="DN155" s="299">
        <v>95.31</v>
      </c>
      <c r="DO155" s="299">
        <v>95.32</v>
      </c>
      <c r="DP155" s="299">
        <v>95.31</v>
      </c>
      <c r="DQ155" s="1795">
        <v>95.31</v>
      </c>
      <c r="DR155" s="1795">
        <v>95.31</v>
      </c>
      <c r="DS155" s="1795">
        <v>95.31</v>
      </c>
      <c r="DT155" s="1795">
        <v>95.31</v>
      </c>
      <c r="DU155" s="1795">
        <v>95.3</v>
      </c>
      <c r="DV155" s="1795">
        <v>95.3</v>
      </c>
      <c r="DW155" s="1802">
        <v>95.3</v>
      </c>
      <c r="DX155" s="1802">
        <v>95.3</v>
      </c>
      <c r="DY155" s="1802">
        <v>95.3</v>
      </c>
      <c r="DZ155" s="1802">
        <v>95.3</v>
      </c>
      <c r="EA155" s="83">
        <v>95.3</v>
      </c>
      <c r="EB155" s="83">
        <v>95.3</v>
      </c>
      <c r="EC155" s="83">
        <v>95.3</v>
      </c>
      <c r="ED155" s="83">
        <v>95.3</v>
      </c>
      <c r="EE155" s="83">
        <v>95.3</v>
      </c>
      <c r="EF155" s="83">
        <v>95.3</v>
      </c>
      <c r="EG155" s="1823">
        <v>95.3</v>
      </c>
      <c r="EH155" s="1891">
        <v>95.3</v>
      </c>
      <c r="EI155" s="1891">
        <v>95.3</v>
      </c>
      <c r="EJ155" s="1891">
        <v>95.3</v>
      </c>
      <c r="EK155" s="1898">
        <v>95.3</v>
      </c>
      <c r="EL155" s="1898">
        <v>95.3</v>
      </c>
      <c r="EM155" s="1898">
        <v>95.3</v>
      </c>
      <c r="EN155" s="1898">
        <v>95.3</v>
      </c>
      <c r="EO155" s="1938">
        <v>95.3</v>
      </c>
      <c r="EP155" s="1945">
        <v>95.3</v>
      </c>
      <c r="EQ155" s="1945">
        <v>95.3</v>
      </c>
      <c r="ER155" s="83">
        <v>95.3</v>
      </c>
      <c r="ES155" s="83">
        <v>95.3</v>
      </c>
      <c r="ET155" s="83">
        <v>95.3</v>
      </c>
      <c r="EU155" s="83">
        <v>95.3</v>
      </c>
      <c r="EV155" s="1968">
        <v>95.3</v>
      </c>
      <c r="EW155" s="1968">
        <v>95.3</v>
      </c>
      <c r="EX155" s="1968">
        <v>95.31</v>
      </c>
      <c r="EY155" s="1975">
        <v>95.31</v>
      </c>
      <c r="EZ155" s="1975">
        <v>95.31</v>
      </c>
      <c r="FA155" s="1975">
        <v>95.31</v>
      </c>
      <c r="FB155" s="1975">
        <v>95.31</v>
      </c>
      <c r="FC155" s="2017">
        <v>95.31</v>
      </c>
      <c r="FD155" s="2017">
        <v>95.31</v>
      </c>
      <c r="FE155" s="2017">
        <v>95.31</v>
      </c>
      <c r="FF155" s="2025">
        <v>95.31</v>
      </c>
      <c r="FG155" s="2025">
        <v>95.31</v>
      </c>
      <c r="FH155" s="2025">
        <v>95.31</v>
      </c>
      <c r="FI155" s="2025">
        <v>95.31</v>
      </c>
      <c r="FJ155" s="2059">
        <v>95.31</v>
      </c>
      <c r="FK155" s="2059">
        <v>95.31</v>
      </c>
      <c r="FL155" s="2059">
        <v>95.31</v>
      </c>
      <c r="FM155" s="2059">
        <v>95.31</v>
      </c>
      <c r="FN155" s="2066">
        <v>95.31</v>
      </c>
      <c r="FO155" s="2066">
        <v>95.31</v>
      </c>
      <c r="FP155" s="2066">
        <v>95.31</v>
      </c>
      <c r="FQ155" s="2090">
        <v>95.31</v>
      </c>
      <c r="FR155" s="2090">
        <v>95.31</v>
      </c>
      <c r="FS155" s="2090">
        <v>95.31</v>
      </c>
      <c r="FT155" s="2097">
        <v>95.31</v>
      </c>
      <c r="FU155" s="2097">
        <v>95.31</v>
      </c>
      <c r="FV155" s="2097">
        <v>95.31</v>
      </c>
      <c r="FW155" s="2097">
        <v>95.31</v>
      </c>
      <c r="FX155" s="2146">
        <v>95.31</v>
      </c>
      <c r="FY155" s="2146">
        <v>95.31</v>
      </c>
      <c r="FZ155" s="2146">
        <v>95.31</v>
      </c>
      <c r="GA155" s="2153">
        <v>95.31</v>
      </c>
      <c r="GB155" s="2153">
        <v>95.31</v>
      </c>
      <c r="GC155" s="2153">
        <v>95.31</v>
      </c>
      <c r="GD155" s="2153">
        <v>95.31</v>
      </c>
      <c r="GE155" s="2189">
        <v>95.31</v>
      </c>
      <c r="GF155" s="2189">
        <v>95.31</v>
      </c>
      <c r="GG155" s="2189">
        <v>95.31</v>
      </c>
      <c r="GH155" s="2196">
        <v>95.31</v>
      </c>
      <c r="GI155" s="2196">
        <v>95.31</v>
      </c>
      <c r="GJ155" s="2196">
        <v>95.31</v>
      </c>
      <c r="GK155" s="2196">
        <v>95.31</v>
      </c>
      <c r="GL155" s="2232">
        <v>95.31</v>
      </c>
      <c r="GM155" s="2232">
        <v>95.31</v>
      </c>
      <c r="GN155" s="2232">
        <v>95.31</v>
      </c>
      <c r="GO155" s="2239">
        <v>95.31</v>
      </c>
      <c r="GP155" s="2239">
        <v>95.31</v>
      </c>
      <c r="GQ155" s="2239">
        <v>95.31</v>
      </c>
      <c r="GR155" s="2239">
        <v>95.31</v>
      </c>
      <c r="GS155" s="2258">
        <v>95.31</v>
      </c>
      <c r="GT155" s="2258">
        <v>95.31</v>
      </c>
      <c r="GU155" s="2258">
        <v>95.31</v>
      </c>
      <c r="GV155" s="2258">
        <v>95.31</v>
      </c>
      <c r="GW155" s="2258">
        <v>95.31</v>
      </c>
      <c r="GX155" s="2258">
        <v>95.31</v>
      </c>
      <c r="GY155" s="299">
        <v>95.31</v>
      </c>
      <c r="GZ155" s="2278">
        <v>95.31</v>
      </c>
      <c r="HA155" s="2278">
        <v>95.31</v>
      </c>
      <c r="HB155" s="2278">
        <v>95.31</v>
      </c>
      <c r="HC155" s="2302">
        <v>95.31</v>
      </c>
      <c r="HD155" s="2302">
        <v>95.31</v>
      </c>
      <c r="HE155" s="2302">
        <v>95.31</v>
      </c>
      <c r="HF155" s="2302">
        <v>95.31</v>
      </c>
    </row>
    <row r="156" spans="1:214" x14ac:dyDescent="0.25">
      <c r="A156" s="423">
        <f t="shared" si="74"/>
        <v>155</v>
      </c>
      <c r="B156" s="77">
        <f>B.Mensal!B154</f>
        <v>0</v>
      </c>
      <c r="C156" s="66"/>
      <c r="D156" s="66"/>
      <c r="E156" s="438"/>
      <c r="F156" s="438">
        <v>6.94</v>
      </c>
      <c r="G156" s="438">
        <v>7.17</v>
      </c>
      <c r="H156" s="438">
        <v>7.15</v>
      </c>
      <c r="I156" s="438">
        <v>7.16</v>
      </c>
      <c r="J156" s="438">
        <v>7.19</v>
      </c>
      <c r="K156" s="438">
        <v>7.21</v>
      </c>
      <c r="L156" s="443">
        <v>7.23</v>
      </c>
      <c r="M156" s="85">
        <v>7.29</v>
      </c>
      <c r="N156" s="466">
        <v>7.29</v>
      </c>
      <c r="O156" s="479">
        <v>7.3</v>
      </c>
      <c r="P156" s="512">
        <v>7.31</v>
      </c>
      <c r="Q156" s="85">
        <v>7.3</v>
      </c>
      <c r="R156" s="544">
        <v>7.29</v>
      </c>
      <c r="S156" s="586">
        <v>7.3</v>
      </c>
      <c r="T156" s="276">
        <v>7.3</v>
      </c>
      <c r="U156" s="598">
        <v>7.3</v>
      </c>
      <c r="V156" s="276">
        <v>7.29</v>
      </c>
      <c r="W156" s="626">
        <v>7.29</v>
      </c>
      <c r="X156" s="632">
        <v>7.29</v>
      </c>
      <c r="Y156" s="638">
        <v>7.32</v>
      </c>
      <c r="Z156" s="674">
        <v>7.32</v>
      </c>
      <c r="AA156" s="650">
        <v>7.3</v>
      </c>
      <c r="AB156" s="702">
        <v>7.22</v>
      </c>
      <c r="AC156" s="715">
        <v>7.19</v>
      </c>
      <c r="AD156" s="737">
        <v>7.18</v>
      </c>
      <c r="AE156" s="744">
        <v>7.13</v>
      </c>
      <c r="AF156" s="751">
        <v>7.16</v>
      </c>
      <c r="AG156" s="299">
        <v>7.13</v>
      </c>
      <c r="AH156" s="781">
        <v>7.13</v>
      </c>
      <c r="AI156" s="794">
        <v>7.13</v>
      </c>
      <c r="AJ156" s="299">
        <v>7.13</v>
      </c>
      <c r="AK156" s="834">
        <v>7.13</v>
      </c>
      <c r="AL156" s="834">
        <v>7.13</v>
      </c>
      <c r="AM156" s="793">
        <v>7.13</v>
      </c>
      <c r="AN156" s="299">
        <v>7.13</v>
      </c>
      <c r="AO156" s="877">
        <v>7.13</v>
      </c>
      <c r="AP156" s="877">
        <v>7.14</v>
      </c>
      <c r="AQ156" s="299">
        <v>7.15</v>
      </c>
      <c r="AR156" s="884">
        <v>7.12</v>
      </c>
      <c r="AS156" s="898">
        <v>7.12</v>
      </c>
      <c r="AT156" s="911">
        <v>7.12</v>
      </c>
      <c r="AU156" s="942">
        <v>7.12</v>
      </c>
      <c r="AV156" s="956">
        <v>7.1</v>
      </c>
      <c r="AW156" s="85">
        <v>7.11</v>
      </c>
      <c r="AX156" s="1012">
        <v>7.09</v>
      </c>
      <c r="AY156" s="1019">
        <v>7.11</v>
      </c>
      <c r="AZ156" s="1040">
        <v>7.13</v>
      </c>
      <c r="BA156" s="1054">
        <v>7.13</v>
      </c>
      <c r="BB156" s="1102">
        <v>7.13</v>
      </c>
      <c r="BC156" s="1108">
        <v>7.13</v>
      </c>
      <c r="BD156" s="1114">
        <v>7.13</v>
      </c>
      <c r="BE156" s="1149">
        <v>7.13</v>
      </c>
      <c r="BF156" s="1156">
        <v>7.13</v>
      </c>
      <c r="BG156" s="83">
        <v>7.13</v>
      </c>
      <c r="BH156" s="1171">
        <v>7.13</v>
      </c>
      <c r="BI156" s="1202">
        <v>7.13</v>
      </c>
      <c r="BJ156" s="1202">
        <v>7.13</v>
      </c>
      <c r="BK156" s="1202">
        <v>7.13</v>
      </c>
      <c r="BL156" s="1202">
        <v>7.13</v>
      </c>
      <c r="BM156" s="1202">
        <v>7.13</v>
      </c>
      <c r="BN156" s="1202">
        <v>7.13</v>
      </c>
      <c r="BO156" s="1202">
        <v>7.14</v>
      </c>
      <c r="BP156" s="1243">
        <v>7.15</v>
      </c>
      <c r="BQ156" s="1243">
        <v>7.12</v>
      </c>
      <c r="BR156" s="1243">
        <v>7.12</v>
      </c>
      <c r="BS156" s="1243">
        <v>7.09</v>
      </c>
      <c r="BT156" s="1243">
        <v>7.1</v>
      </c>
      <c r="BU156" s="1243">
        <v>7.08</v>
      </c>
      <c r="BV156" s="1243">
        <v>7.06</v>
      </c>
      <c r="BW156" s="1298">
        <v>7.07</v>
      </c>
      <c r="BX156" s="83">
        <v>7.09</v>
      </c>
      <c r="BY156" s="83">
        <v>7.1</v>
      </c>
      <c r="BZ156" s="83">
        <v>7.11</v>
      </c>
      <c r="CA156" s="83">
        <v>7.13</v>
      </c>
      <c r="CB156" s="83">
        <v>7.14</v>
      </c>
      <c r="CC156" s="1308">
        <v>7.17</v>
      </c>
      <c r="CD156" s="1378">
        <v>7.18</v>
      </c>
      <c r="CE156" s="1391">
        <v>7.2</v>
      </c>
      <c r="CF156" s="1405">
        <v>7.2</v>
      </c>
      <c r="CG156" s="1419">
        <v>7.2</v>
      </c>
      <c r="CH156" s="1433">
        <v>7.21</v>
      </c>
      <c r="CI156" s="1447">
        <v>7.22</v>
      </c>
      <c r="CJ156" s="1461">
        <v>7.23</v>
      </c>
      <c r="CK156" s="1486">
        <v>7.23</v>
      </c>
      <c r="CL156" s="1486">
        <v>7.23</v>
      </c>
      <c r="CM156" s="1486">
        <v>7.24</v>
      </c>
      <c r="CN156" s="1501">
        <v>7.21</v>
      </c>
      <c r="CO156" s="1508">
        <v>7.23</v>
      </c>
      <c r="CP156" s="1515">
        <v>7.23</v>
      </c>
      <c r="CQ156" s="1529">
        <v>7.23</v>
      </c>
      <c r="CR156" s="1565">
        <v>7.23</v>
      </c>
      <c r="CS156" s="1580">
        <v>7.23</v>
      </c>
      <c r="CT156" s="1580">
        <v>7.23</v>
      </c>
      <c r="CU156" s="1580">
        <v>7.23</v>
      </c>
      <c r="CV156" s="1615">
        <v>7.23</v>
      </c>
      <c r="CW156" s="1608">
        <v>7.22</v>
      </c>
      <c r="CX156" s="1608">
        <v>7.2</v>
      </c>
      <c r="CY156" s="1629">
        <v>7.2</v>
      </c>
      <c r="CZ156" s="1629">
        <v>7.2</v>
      </c>
      <c r="DA156" s="1629">
        <v>7.2</v>
      </c>
      <c r="DB156" s="1629">
        <v>7.2</v>
      </c>
      <c r="DC156" s="1629">
        <v>7.2</v>
      </c>
      <c r="DD156" s="1629">
        <v>7.21</v>
      </c>
      <c r="DE156" s="1658">
        <v>7.22</v>
      </c>
      <c r="DF156" s="1687">
        <v>7.22</v>
      </c>
      <c r="DG156" s="1687">
        <v>7.22</v>
      </c>
      <c r="DH156" s="1687">
        <v>7.21</v>
      </c>
      <c r="DI156" s="1694">
        <v>7.21</v>
      </c>
      <c r="DJ156" s="1694">
        <v>7.22</v>
      </c>
      <c r="DK156" s="1694">
        <v>7.22</v>
      </c>
      <c r="DL156" s="1694">
        <v>7.23</v>
      </c>
      <c r="DM156" s="299">
        <v>7.24</v>
      </c>
      <c r="DN156" s="299">
        <v>7.25</v>
      </c>
      <c r="DO156" s="299">
        <v>7.25</v>
      </c>
      <c r="DP156" s="299">
        <v>7.24</v>
      </c>
      <c r="DQ156" s="1795">
        <v>7.22</v>
      </c>
      <c r="DR156" s="1795">
        <v>7.22</v>
      </c>
      <c r="DS156" s="1795">
        <v>7.23</v>
      </c>
      <c r="DT156" s="1795">
        <v>7.22</v>
      </c>
      <c r="DU156" s="1795">
        <v>7.23</v>
      </c>
      <c r="DV156" s="1795">
        <v>7.22</v>
      </c>
      <c r="DW156" s="1802">
        <v>7.22</v>
      </c>
      <c r="DX156" s="1802">
        <v>7.23</v>
      </c>
      <c r="DY156" s="1802">
        <v>7.23</v>
      </c>
      <c r="DZ156" s="1802">
        <v>7.23</v>
      </c>
      <c r="EA156" s="83">
        <v>7.24</v>
      </c>
      <c r="EB156" s="83">
        <v>7.25</v>
      </c>
      <c r="EC156" s="83">
        <v>7.25</v>
      </c>
      <c r="ED156" s="83">
        <v>7.25</v>
      </c>
      <c r="EE156" s="83">
        <v>7.25</v>
      </c>
      <c r="EF156" s="83">
        <v>7.25</v>
      </c>
      <c r="EG156" s="1823">
        <v>7.25</v>
      </c>
      <c r="EH156" s="1891">
        <v>7.26</v>
      </c>
      <c r="EI156" s="1891">
        <v>7.26</v>
      </c>
      <c r="EJ156" s="1891">
        <v>7.26</v>
      </c>
      <c r="EK156" s="1898">
        <v>7.25</v>
      </c>
      <c r="EL156" s="1898">
        <v>7.25</v>
      </c>
      <c r="EM156" s="1898">
        <v>7.25</v>
      </c>
      <c r="EN156" s="1898">
        <v>7.26</v>
      </c>
      <c r="EO156" s="1938">
        <v>7.26</v>
      </c>
      <c r="EP156" s="1945">
        <v>7.26</v>
      </c>
      <c r="EQ156" s="1945">
        <v>7.26</v>
      </c>
      <c r="ER156" s="83">
        <v>7.27</v>
      </c>
      <c r="ES156" s="83">
        <v>7.27</v>
      </c>
      <c r="ET156" s="83">
        <v>7.27</v>
      </c>
      <c r="EU156" s="83">
        <v>7.27</v>
      </c>
      <c r="EV156" s="1968">
        <v>7.27</v>
      </c>
      <c r="EW156" s="1968">
        <v>7.27</v>
      </c>
      <c r="EX156" s="1968">
        <v>7.27</v>
      </c>
      <c r="EY156" s="1975">
        <v>7.27</v>
      </c>
      <c r="EZ156" s="1975">
        <v>7.27</v>
      </c>
      <c r="FA156" s="1975">
        <v>7.28</v>
      </c>
      <c r="FB156" s="1975">
        <v>7.28</v>
      </c>
      <c r="FC156" s="2017">
        <v>7.28</v>
      </c>
      <c r="FD156" s="2017">
        <v>7.27</v>
      </c>
      <c r="FE156" s="2017">
        <v>7.28</v>
      </c>
      <c r="FF156" s="2025">
        <v>7.28</v>
      </c>
      <c r="FG156" s="2025">
        <v>7.28</v>
      </c>
      <c r="FH156" s="2025">
        <v>7.28</v>
      </c>
      <c r="FI156" s="2025">
        <v>7.28</v>
      </c>
      <c r="FJ156" s="2059">
        <v>7.28</v>
      </c>
      <c r="FK156" s="2059">
        <v>7.29</v>
      </c>
      <c r="FL156" s="2059">
        <v>7.29</v>
      </c>
      <c r="FM156" s="2059">
        <v>7.28</v>
      </c>
      <c r="FN156" s="2066">
        <v>7.28</v>
      </c>
      <c r="FO156" s="2066">
        <v>7.28</v>
      </c>
      <c r="FP156" s="2066">
        <v>7.28</v>
      </c>
      <c r="FQ156" s="2090">
        <v>7.28</v>
      </c>
      <c r="FR156" s="2090">
        <v>7.29</v>
      </c>
      <c r="FS156" s="2090">
        <v>7.29</v>
      </c>
      <c r="FT156" s="2097">
        <v>7.29</v>
      </c>
      <c r="FU156" s="2097">
        <v>7.29</v>
      </c>
      <c r="FV156" s="2097">
        <v>7.29</v>
      </c>
      <c r="FW156" s="2097">
        <v>7.29</v>
      </c>
      <c r="FX156" s="2146">
        <v>7.29</v>
      </c>
      <c r="FY156" s="2146">
        <v>7.29</v>
      </c>
      <c r="FZ156" s="2146">
        <v>7.29</v>
      </c>
      <c r="GA156" s="2153">
        <v>7.29</v>
      </c>
      <c r="GB156" s="2153">
        <v>7.3</v>
      </c>
      <c r="GC156" s="2153">
        <v>7.3</v>
      </c>
      <c r="GD156" s="2153">
        <v>7.3</v>
      </c>
      <c r="GE156" s="2189">
        <v>7.3</v>
      </c>
      <c r="GF156" s="2189">
        <v>7.3</v>
      </c>
      <c r="GG156" s="2189">
        <v>7.3</v>
      </c>
      <c r="GH156" s="2196">
        <v>7.3</v>
      </c>
      <c r="GI156" s="2196">
        <v>7.3</v>
      </c>
      <c r="GJ156" s="2196">
        <v>7.31</v>
      </c>
      <c r="GK156" s="2196">
        <v>7.31</v>
      </c>
      <c r="GL156" s="2232">
        <v>7.31</v>
      </c>
      <c r="GM156" s="2232">
        <v>7.31</v>
      </c>
      <c r="GN156" s="2232">
        <v>7.31</v>
      </c>
      <c r="GO156" s="2239">
        <v>7.31</v>
      </c>
      <c r="GP156" s="2239">
        <v>7.32</v>
      </c>
      <c r="GQ156" s="2239">
        <v>7.32</v>
      </c>
      <c r="GR156" s="2239">
        <v>7.32</v>
      </c>
      <c r="GS156" s="2258">
        <v>7.32</v>
      </c>
      <c r="GT156" s="2258">
        <v>7.32</v>
      </c>
      <c r="GU156" s="2258">
        <v>7.32</v>
      </c>
      <c r="GV156" s="2258">
        <v>7.32</v>
      </c>
      <c r="GW156" s="2258">
        <v>7.32</v>
      </c>
      <c r="GX156" s="2258">
        <v>7.32</v>
      </c>
      <c r="GY156" s="299">
        <v>7.32</v>
      </c>
      <c r="GZ156" s="2278">
        <v>7.31</v>
      </c>
      <c r="HA156" s="2278">
        <v>7.31</v>
      </c>
      <c r="HB156" s="2278">
        <v>7.31</v>
      </c>
      <c r="HC156" s="2302">
        <v>7.31</v>
      </c>
      <c r="HD156" s="2302">
        <v>7.31</v>
      </c>
      <c r="HE156" s="2302">
        <v>7.31</v>
      </c>
      <c r="HF156" s="2302">
        <v>7.31</v>
      </c>
    </row>
    <row r="157" spans="1:214" x14ac:dyDescent="0.25">
      <c r="A157" s="423">
        <f t="shared" si="74"/>
        <v>156</v>
      </c>
      <c r="B157" s="77">
        <f>B.Mensal!B155</f>
        <v>0</v>
      </c>
      <c r="C157" s="66"/>
      <c r="D157" s="66"/>
      <c r="E157" s="438"/>
      <c r="F157" s="438">
        <v>10.79</v>
      </c>
      <c r="G157" s="438">
        <v>10.51</v>
      </c>
      <c r="H157" s="438">
        <v>11.51</v>
      </c>
      <c r="I157" s="438">
        <v>11.97</v>
      </c>
      <c r="J157" s="438">
        <v>11.86</v>
      </c>
      <c r="K157" s="438">
        <v>11.64</v>
      </c>
      <c r="L157" s="443">
        <v>10.96</v>
      </c>
      <c r="M157" s="85">
        <v>10.47</v>
      </c>
      <c r="N157" s="466">
        <v>10.17</v>
      </c>
      <c r="O157" s="479">
        <v>9.92</v>
      </c>
      <c r="P157" s="512">
        <v>9.8000000000000007</v>
      </c>
      <c r="Q157" s="85">
        <v>9.76</v>
      </c>
      <c r="R157" s="544">
        <v>9.66</v>
      </c>
      <c r="S157" s="586">
        <v>9.6300000000000008</v>
      </c>
      <c r="T157" s="276">
        <v>9.6300000000000008</v>
      </c>
      <c r="U157" s="598">
        <v>9.6300000000000008</v>
      </c>
      <c r="V157" s="276">
        <v>9.7200000000000006</v>
      </c>
      <c r="W157" s="626">
        <v>9.74</v>
      </c>
      <c r="X157" s="632">
        <v>9.75</v>
      </c>
      <c r="Y157" s="638">
        <v>9.67</v>
      </c>
      <c r="Z157" s="674">
        <v>9.36</v>
      </c>
      <c r="AA157" s="650">
        <v>9.17</v>
      </c>
      <c r="AB157" s="702">
        <v>8.94</v>
      </c>
      <c r="AC157" s="715">
        <v>8.8699999999999992</v>
      </c>
      <c r="AD157" s="737">
        <v>8.74</v>
      </c>
      <c r="AE157" s="744">
        <v>8.64</v>
      </c>
      <c r="AF157" s="751">
        <v>8.49</v>
      </c>
      <c r="AG157" s="299">
        <v>8.3699999999999992</v>
      </c>
      <c r="AH157" s="781">
        <v>8.3699999999999992</v>
      </c>
      <c r="AI157" s="794">
        <v>8.3699999999999992</v>
      </c>
      <c r="AJ157" s="299">
        <v>8.3699999999999992</v>
      </c>
      <c r="AK157" s="834">
        <v>8.3699999999999992</v>
      </c>
      <c r="AL157" s="834">
        <v>8.3699999999999992</v>
      </c>
      <c r="AM157" s="793">
        <v>8.3699999999999992</v>
      </c>
      <c r="AN157" s="299">
        <v>8.3699999999999992</v>
      </c>
      <c r="AO157" s="877">
        <v>8.3699999999999992</v>
      </c>
      <c r="AP157" s="877">
        <v>8.69</v>
      </c>
      <c r="AQ157" s="299">
        <v>8.5399999999999991</v>
      </c>
      <c r="AR157" s="884">
        <v>8.44</v>
      </c>
      <c r="AS157" s="898">
        <v>8.44</v>
      </c>
      <c r="AT157" s="911">
        <v>8.44</v>
      </c>
      <c r="AU157" s="942">
        <v>8.32</v>
      </c>
      <c r="AV157" s="956">
        <v>8.33</v>
      </c>
      <c r="AW157" s="85">
        <v>8.43</v>
      </c>
      <c r="AX157" s="1012">
        <v>8.36</v>
      </c>
      <c r="AY157" s="1019">
        <v>8.4499999999999993</v>
      </c>
      <c r="AZ157" s="1040">
        <v>8.5500000000000007</v>
      </c>
      <c r="BA157" s="1054">
        <v>8.5500000000000007</v>
      </c>
      <c r="BB157" s="1102">
        <v>8.5500000000000007</v>
      </c>
      <c r="BC157" s="1108">
        <v>8.5500000000000007</v>
      </c>
      <c r="BD157" s="1114">
        <v>8.5500000000000007</v>
      </c>
      <c r="BE157" s="1149">
        <v>8.5500000000000007</v>
      </c>
      <c r="BF157" s="1156">
        <v>8.5500000000000007</v>
      </c>
      <c r="BG157" s="83">
        <v>8.5500000000000007</v>
      </c>
      <c r="BH157" s="1171">
        <v>8.5399999999999991</v>
      </c>
      <c r="BI157" s="1202">
        <v>8.5399999999999991</v>
      </c>
      <c r="BJ157" s="1202">
        <v>8.5399999999999991</v>
      </c>
      <c r="BK157" s="1202">
        <v>8.5399999999999991</v>
      </c>
      <c r="BL157" s="1202">
        <v>8.5</v>
      </c>
      <c r="BM157" s="1202">
        <v>8.52</v>
      </c>
      <c r="BN157" s="1202">
        <v>8.4499999999999993</v>
      </c>
      <c r="BO157" s="1202">
        <v>8.36</v>
      </c>
      <c r="BP157" s="1243">
        <v>8.27</v>
      </c>
      <c r="BQ157" s="1243">
        <v>8.23</v>
      </c>
      <c r="BR157" s="1243">
        <v>8.2100000000000009</v>
      </c>
      <c r="BS157" s="1243">
        <v>8.2200000000000006</v>
      </c>
      <c r="BT157" s="1243">
        <v>8.18</v>
      </c>
      <c r="BU157" s="1243">
        <v>8.11</v>
      </c>
      <c r="BV157" s="1243">
        <v>8.1</v>
      </c>
      <c r="BW157" s="1298">
        <v>8.08</v>
      </c>
      <c r="BX157" s="83">
        <v>8.0500000000000007</v>
      </c>
      <c r="BY157" s="83">
        <v>8.01</v>
      </c>
      <c r="BZ157" s="83">
        <v>7.93</v>
      </c>
      <c r="CA157" s="83">
        <v>7.9</v>
      </c>
      <c r="CB157" s="83">
        <v>7.85</v>
      </c>
      <c r="CC157" s="1308">
        <v>7.79</v>
      </c>
      <c r="CD157" s="1378">
        <v>7.74</v>
      </c>
      <c r="CE157" s="1391">
        <v>7.72</v>
      </c>
      <c r="CF157" s="1405">
        <v>7.68</v>
      </c>
      <c r="CG157" s="1419">
        <v>7.62</v>
      </c>
      <c r="CH157" s="1433">
        <v>7.65</v>
      </c>
      <c r="CI157" s="1447">
        <v>7.61</v>
      </c>
      <c r="CJ157" s="1461">
        <v>7.59</v>
      </c>
      <c r="CK157" s="1486">
        <v>7.54</v>
      </c>
      <c r="CL157" s="1486">
        <v>7.51</v>
      </c>
      <c r="CM157" s="1486">
        <v>7.58</v>
      </c>
      <c r="CN157" s="1501">
        <v>7.61</v>
      </c>
      <c r="CO157" s="1508">
        <v>7.58</v>
      </c>
      <c r="CP157" s="1515">
        <v>7.57</v>
      </c>
      <c r="CQ157" s="1529">
        <v>7.55</v>
      </c>
      <c r="CR157" s="1565">
        <v>7.51</v>
      </c>
      <c r="CS157" s="1580">
        <v>7.52</v>
      </c>
      <c r="CT157" s="1580">
        <v>7.48</v>
      </c>
      <c r="CU157" s="1580">
        <v>7.5</v>
      </c>
      <c r="CV157" s="1615">
        <v>7.5</v>
      </c>
      <c r="CW157" s="1608">
        <v>7.52</v>
      </c>
      <c r="CX157" s="1608">
        <v>7.55</v>
      </c>
      <c r="CY157" s="1629">
        <v>7.55</v>
      </c>
      <c r="CZ157" s="1629">
        <v>7.55</v>
      </c>
      <c r="DA157" s="1629">
        <v>7.52</v>
      </c>
      <c r="DB157" s="1629">
        <v>7.49</v>
      </c>
      <c r="DC157" s="1629">
        <v>7.5</v>
      </c>
      <c r="DD157" s="1629">
        <v>7.49</v>
      </c>
      <c r="DE157" s="1658">
        <v>7.45</v>
      </c>
      <c r="DF157" s="1687">
        <v>7.43</v>
      </c>
      <c r="DG157" s="1687">
        <v>7.44</v>
      </c>
      <c r="DH157" s="1687">
        <v>7.42</v>
      </c>
      <c r="DI157" s="1694">
        <v>7.38</v>
      </c>
      <c r="DJ157" s="1694">
        <v>7.36</v>
      </c>
      <c r="DK157" s="1694">
        <v>7.38</v>
      </c>
      <c r="DL157" s="1694">
        <v>7.34</v>
      </c>
      <c r="DM157" s="299">
        <v>7.31</v>
      </c>
      <c r="DN157" s="299">
        <v>7.28</v>
      </c>
      <c r="DO157" s="299">
        <v>7.26</v>
      </c>
      <c r="DP157" s="299">
        <v>7.24</v>
      </c>
      <c r="DQ157" s="1795">
        <v>7.27</v>
      </c>
      <c r="DR157" s="1795">
        <v>7.24</v>
      </c>
      <c r="DS157" s="1795">
        <v>7.22</v>
      </c>
      <c r="DT157" s="1795">
        <v>7.21</v>
      </c>
      <c r="DU157" s="1795">
        <v>7.24</v>
      </c>
      <c r="DV157" s="1795">
        <v>7.27</v>
      </c>
      <c r="DW157" s="1802">
        <v>7.27</v>
      </c>
      <c r="DX157" s="1802">
        <v>7.24</v>
      </c>
      <c r="DY157" s="1802">
        <v>7.22</v>
      </c>
      <c r="DZ157" s="1802">
        <v>7.22</v>
      </c>
      <c r="EA157" s="83">
        <v>7.2</v>
      </c>
      <c r="EB157" s="83">
        <v>7.18</v>
      </c>
      <c r="EC157" s="83">
        <v>7.17</v>
      </c>
      <c r="ED157" s="83">
        <v>7.16</v>
      </c>
      <c r="EE157" s="83">
        <v>7.15</v>
      </c>
      <c r="EF157" s="83">
        <v>7.15</v>
      </c>
      <c r="EG157" s="1823">
        <v>7.15</v>
      </c>
      <c r="EH157" s="1891">
        <v>7.15</v>
      </c>
      <c r="EI157" s="1891">
        <v>7.15</v>
      </c>
      <c r="EJ157" s="1891">
        <v>7.15</v>
      </c>
      <c r="EK157" s="1898">
        <v>7.14</v>
      </c>
      <c r="EL157" s="1898">
        <v>7.13</v>
      </c>
      <c r="EM157" s="1898">
        <v>7.11</v>
      </c>
      <c r="EN157" s="1898">
        <v>7.08</v>
      </c>
      <c r="EO157" s="1938">
        <v>7.08</v>
      </c>
      <c r="EP157" s="1945">
        <v>7.08</v>
      </c>
      <c r="EQ157" s="1945">
        <v>7.08</v>
      </c>
      <c r="ER157" s="83">
        <v>7.09</v>
      </c>
      <c r="ES157" s="83">
        <v>7.11</v>
      </c>
      <c r="ET157" s="83">
        <v>7.11</v>
      </c>
      <c r="EU157" s="83">
        <v>7.11</v>
      </c>
      <c r="EV157" s="1968">
        <v>7.11</v>
      </c>
      <c r="EW157" s="1968">
        <v>7.11</v>
      </c>
      <c r="EX157" s="1968">
        <v>7.11</v>
      </c>
      <c r="EY157" s="1975">
        <v>7.13</v>
      </c>
      <c r="EZ157" s="1975">
        <v>7.14</v>
      </c>
      <c r="FA157" s="1975">
        <v>7.14</v>
      </c>
      <c r="FB157" s="1975">
        <v>7.13</v>
      </c>
      <c r="FC157" s="2017">
        <v>7.12</v>
      </c>
      <c r="FD157" s="2017">
        <v>7.13</v>
      </c>
      <c r="FE157" s="2017">
        <v>7.12</v>
      </c>
      <c r="FF157" s="2025">
        <v>7.11</v>
      </c>
      <c r="FG157" s="2025">
        <v>7.1</v>
      </c>
      <c r="FH157" s="2025">
        <v>7.08</v>
      </c>
      <c r="FI157" s="2025">
        <v>7.08</v>
      </c>
      <c r="FJ157" s="2059">
        <v>7.1</v>
      </c>
      <c r="FK157" s="2059">
        <v>7.13</v>
      </c>
      <c r="FL157" s="2059">
        <v>7.33</v>
      </c>
      <c r="FM157" s="2059">
        <v>7.32</v>
      </c>
      <c r="FN157" s="2066">
        <v>7.34</v>
      </c>
      <c r="FO157" s="2066">
        <v>7.32</v>
      </c>
      <c r="FP157" s="2066">
        <v>7.32</v>
      </c>
      <c r="FQ157" s="2090">
        <v>7.32</v>
      </c>
      <c r="FR157" s="2090">
        <v>7.37</v>
      </c>
      <c r="FS157" s="2090">
        <v>7.37</v>
      </c>
      <c r="FT157" s="2097">
        <v>7.37</v>
      </c>
      <c r="FU157" s="2097">
        <v>7.37</v>
      </c>
      <c r="FV157" s="2097">
        <v>7.37</v>
      </c>
      <c r="FW157" s="2097">
        <v>7.37</v>
      </c>
      <c r="FX157" s="2146">
        <v>7.35</v>
      </c>
      <c r="FY157" s="2146">
        <v>7.35</v>
      </c>
      <c r="FZ157" s="2146">
        <v>7.44</v>
      </c>
      <c r="GA157" s="2153">
        <v>7.44</v>
      </c>
      <c r="GB157" s="2153">
        <v>7.44</v>
      </c>
      <c r="GC157" s="2153">
        <v>7.44</v>
      </c>
      <c r="GD157" s="2153">
        <v>7.43</v>
      </c>
      <c r="GE157" s="2189">
        <v>7.43</v>
      </c>
      <c r="GF157" s="2189">
        <v>7.43</v>
      </c>
      <c r="GG157" s="2189">
        <v>7.43</v>
      </c>
      <c r="GH157" s="2196">
        <v>7.43</v>
      </c>
      <c r="GI157" s="2196">
        <v>7.44</v>
      </c>
      <c r="GJ157" s="2196">
        <v>7.47</v>
      </c>
      <c r="GK157" s="2196">
        <v>7.46</v>
      </c>
      <c r="GL157" s="2232">
        <v>7.54</v>
      </c>
      <c r="GM157" s="2232">
        <v>7.55</v>
      </c>
      <c r="GN157" s="2232">
        <v>7.59</v>
      </c>
      <c r="GO157" s="2239">
        <v>7.6</v>
      </c>
      <c r="GP157" s="2239">
        <v>7.59</v>
      </c>
      <c r="GQ157" s="2239">
        <v>7.58</v>
      </c>
      <c r="GR157" s="2239">
        <v>7.57</v>
      </c>
      <c r="GS157" s="2258">
        <v>7.57</v>
      </c>
      <c r="GT157" s="2258">
        <v>7.57</v>
      </c>
      <c r="GU157" s="2258">
        <v>7.57</v>
      </c>
      <c r="GV157" s="2258">
        <v>7.57</v>
      </c>
      <c r="GW157" s="2258">
        <v>7.57</v>
      </c>
      <c r="GX157" s="2258">
        <v>7.56</v>
      </c>
      <c r="GY157" s="299">
        <v>7.55</v>
      </c>
      <c r="GZ157" s="2278">
        <v>7.55</v>
      </c>
      <c r="HA157" s="2278">
        <v>7.55</v>
      </c>
      <c r="HB157" s="2278">
        <v>7.55</v>
      </c>
      <c r="HC157" s="2302">
        <v>7.55</v>
      </c>
      <c r="HD157" s="2302">
        <v>7.55</v>
      </c>
      <c r="HE157" s="2302">
        <v>7.55</v>
      </c>
      <c r="HF157" s="2302">
        <v>7.55</v>
      </c>
    </row>
    <row r="158" spans="1:214" x14ac:dyDescent="0.25">
      <c r="A158" s="423">
        <f t="shared" si="74"/>
        <v>157</v>
      </c>
      <c r="B158" s="77">
        <f>B.Mensal!B156</f>
        <v>0</v>
      </c>
      <c r="C158" s="66"/>
      <c r="D158" s="66"/>
      <c r="E158" s="438"/>
      <c r="F158" s="438">
        <v>118.8</v>
      </c>
      <c r="G158" s="438">
        <v>123.83</v>
      </c>
      <c r="H158" s="438">
        <v>115.32</v>
      </c>
      <c r="I158" s="438">
        <v>117.34</v>
      </c>
      <c r="J158" s="438">
        <v>120.36</v>
      </c>
      <c r="K158" s="438">
        <v>127.11</v>
      </c>
      <c r="L158" s="443">
        <v>126.2</v>
      </c>
      <c r="M158" s="85">
        <v>118.58</v>
      </c>
      <c r="N158" s="466">
        <v>113.76</v>
      </c>
      <c r="O158" s="479">
        <v>114.91</v>
      </c>
      <c r="P158" s="512">
        <v>116.04</v>
      </c>
      <c r="Q158" s="85">
        <v>115.02</v>
      </c>
      <c r="R158" s="544">
        <v>118.24</v>
      </c>
      <c r="S158" s="586">
        <v>120.19</v>
      </c>
      <c r="T158" s="276">
        <v>120.19</v>
      </c>
      <c r="U158" s="598">
        <v>120.19</v>
      </c>
      <c r="V158" s="276">
        <v>120.44</v>
      </c>
      <c r="W158" s="626">
        <v>120.68</v>
      </c>
      <c r="X158" s="632">
        <v>119.89</v>
      </c>
      <c r="Y158" s="638">
        <v>117.83</v>
      </c>
      <c r="Z158" s="674">
        <v>117.81</v>
      </c>
      <c r="AA158" s="650">
        <v>115.79</v>
      </c>
      <c r="AB158" s="702">
        <v>117.7</v>
      </c>
      <c r="AC158" s="715">
        <v>121.8</v>
      </c>
      <c r="AD158" s="737">
        <v>125.92</v>
      </c>
      <c r="AE158" s="744">
        <v>131.1</v>
      </c>
      <c r="AF158" s="751">
        <v>132.47999999999999</v>
      </c>
      <c r="AG158" s="299">
        <v>131.63999999999999</v>
      </c>
      <c r="AH158" s="781">
        <v>131.63999999999999</v>
      </c>
      <c r="AI158" s="794">
        <v>131.63999999999999</v>
      </c>
      <c r="AJ158" s="299">
        <v>131.63999999999999</v>
      </c>
      <c r="AK158" s="834">
        <v>131.63999999999999</v>
      </c>
      <c r="AL158" s="834">
        <v>131.63999999999999</v>
      </c>
      <c r="AM158" s="793">
        <v>131.63</v>
      </c>
      <c r="AN158" s="299">
        <v>131.63</v>
      </c>
      <c r="AO158" s="877">
        <v>131.63</v>
      </c>
      <c r="AP158" s="877">
        <v>132.26</v>
      </c>
      <c r="AQ158" s="299">
        <v>130.19</v>
      </c>
      <c r="AR158" s="884">
        <v>128.72</v>
      </c>
      <c r="AS158" s="898">
        <v>128.72</v>
      </c>
      <c r="AT158" s="911">
        <v>128.72</v>
      </c>
      <c r="AU158" s="942">
        <v>125.89</v>
      </c>
      <c r="AV158" s="956">
        <v>127.77</v>
      </c>
      <c r="AW158" s="85">
        <v>132.44999999999999</v>
      </c>
      <c r="AX158" s="1012">
        <v>136.61000000000001</v>
      </c>
      <c r="AY158" s="1019">
        <v>137.24</v>
      </c>
      <c r="AZ158" s="1040">
        <v>139.03</v>
      </c>
      <c r="BA158" s="1054">
        <v>139.03</v>
      </c>
      <c r="BB158" s="1102">
        <v>139.03</v>
      </c>
      <c r="BC158" s="1108">
        <v>139.03</v>
      </c>
      <c r="BD158" s="1114">
        <v>139.03</v>
      </c>
      <c r="BE158" s="1149">
        <v>139.03</v>
      </c>
      <c r="BF158" s="1156">
        <v>139.03</v>
      </c>
      <c r="BG158" s="83">
        <v>139.03</v>
      </c>
      <c r="BH158" s="1171">
        <v>138.99</v>
      </c>
      <c r="BI158" s="1202">
        <v>138.99</v>
      </c>
      <c r="BJ158" s="1202">
        <v>138.99</v>
      </c>
      <c r="BK158" s="1202">
        <v>138.99</v>
      </c>
      <c r="BL158" s="1202">
        <v>137.54</v>
      </c>
      <c r="BM158" s="1202">
        <v>135.63999999999999</v>
      </c>
      <c r="BN158" s="1202">
        <v>133.72999999999999</v>
      </c>
      <c r="BO158" s="1202">
        <v>131.72999999999999</v>
      </c>
      <c r="BP158" s="1243">
        <v>129.34</v>
      </c>
      <c r="BQ158" s="1243">
        <v>130.99</v>
      </c>
      <c r="BR158" s="1243">
        <v>133.30000000000001</v>
      </c>
      <c r="BS158" s="1243">
        <v>134.44999999999999</v>
      </c>
      <c r="BT158" s="1243">
        <v>133.91999999999999</v>
      </c>
      <c r="BU158" s="1243">
        <v>133.16999999999999</v>
      </c>
      <c r="BV158" s="1243">
        <v>136.6</v>
      </c>
      <c r="BW158" s="1298">
        <v>135.55000000000001</v>
      </c>
      <c r="BX158" s="83">
        <v>135.91999999999999</v>
      </c>
      <c r="BY158" s="83">
        <v>135.15</v>
      </c>
      <c r="BZ158" s="83">
        <v>132.47999999999999</v>
      </c>
      <c r="CA158" s="83">
        <v>131.59</v>
      </c>
      <c r="CB158" s="83">
        <v>130.57</v>
      </c>
      <c r="CC158" s="1308">
        <v>129.71</v>
      </c>
      <c r="CD158" s="1378">
        <v>128.55000000000001</v>
      </c>
      <c r="CE158" s="1391">
        <v>127.32</v>
      </c>
      <c r="CF158" s="1405">
        <v>125.34</v>
      </c>
      <c r="CG158" s="1419">
        <v>123.72</v>
      </c>
      <c r="CH158" s="1433">
        <v>124.52</v>
      </c>
      <c r="CI158" s="1447">
        <v>124.33</v>
      </c>
      <c r="CJ158" s="1461">
        <v>123.68</v>
      </c>
      <c r="CK158" s="1486">
        <v>122.57</v>
      </c>
      <c r="CL158" s="1486">
        <v>123.68</v>
      </c>
      <c r="CM158" s="1486">
        <v>123.38</v>
      </c>
      <c r="CN158" s="1501">
        <v>124.85</v>
      </c>
      <c r="CO158" s="1508">
        <v>124.89</v>
      </c>
      <c r="CP158" s="1515">
        <v>124.48</v>
      </c>
      <c r="CQ158" s="1529">
        <v>124.37</v>
      </c>
      <c r="CR158" s="1565">
        <v>125.92</v>
      </c>
      <c r="CS158" s="1580">
        <v>125.63</v>
      </c>
      <c r="CT158" s="1580">
        <v>125.39</v>
      </c>
      <c r="CU158" s="1580">
        <v>125</v>
      </c>
      <c r="CV158" s="1615">
        <v>124.8</v>
      </c>
      <c r="CW158" s="1608">
        <v>125.57</v>
      </c>
      <c r="CX158" s="1608">
        <v>126.15</v>
      </c>
      <c r="CY158" s="1629">
        <v>125.63</v>
      </c>
      <c r="CZ158" s="1629">
        <v>125.4</v>
      </c>
      <c r="DA158" s="1629">
        <v>124.26</v>
      </c>
      <c r="DB158" s="1629">
        <v>122.88</v>
      </c>
      <c r="DC158" s="1629">
        <v>121.88</v>
      </c>
      <c r="DD158" s="1629">
        <v>121.07</v>
      </c>
      <c r="DE158" s="1658">
        <v>120.16</v>
      </c>
      <c r="DF158" s="1687">
        <v>118.71</v>
      </c>
      <c r="DG158" s="1687">
        <v>118.71</v>
      </c>
      <c r="DH158" s="1687">
        <v>118.53</v>
      </c>
      <c r="DI158" s="1694">
        <v>117.61</v>
      </c>
      <c r="DJ158" s="1694">
        <v>116.76</v>
      </c>
      <c r="DK158" s="1694">
        <v>116.57</v>
      </c>
      <c r="DL158" s="1694">
        <v>116.56</v>
      </c>
      <c r="DM158" s="299">
        <v>116.43</v>
      </c>
      <c r="DN158" s="299">
        <v>116.04</v>
      </c>
      <c r="DO158" s="299">
        <v>115.52</v>
      </c>
      <c r="DP158" s="299">
        <v>115.89</v>
      </c>
      <c r="DQ158" s="1795">
        <v>115.39</v>
      </c>
      <c r="DR158" s="1795">
        <v>115.72</v>
      </c>
      <c r="DS158" s="1795">
        <v>116.92</v>
      </c>
      <c r="DT158" s="1795">
        <v>116.83</v>
      </c>
      <c r="DU158" s="1795">
        <v>117.62</v>
      </c>
      <c r="DV158" s="1795">
        <v>119.46</v>
      </c>
      <c r="DW158" s="1802">
        <v>121.13</v>
      </c>
      <c r="DX158" s="1802">
        <v>121.04</v>
      </c>
      <c r="DY158" s="1802">
        <v>121.53</v>
      </c>
      <c r="DZ158" s="1802">
        <v>121.53</v>
      </c>
      <c r="EA158" s="83">
        <v>121.24</v>
      </c>
      <c r="EB158" s="83">
        <v>121.22</v>
      </c>
      <c r="EC158" s="83">
        <v>121.96</v>
      </c>
      <c r="ED158" s="83">
        <v>121.9</v>
      </c>
      <c r="EE158" s="83">
        <v>122.07</v>
      </c>
      <c r="EF158" s="83">
        <v>122.13</v>
      </c>
      <c r="EG158" s="1823">
        <v>122.13</v>
      </c>
      <c r="EH158" s="1891">
        <v>121.9</v>
      </c>
      <c r="EI158" s="1891">
        <v>121.06</v>
      </c>
      <c r="EJ158" s="1891">
        <v>121.91</v>
      </c>
      <c r="EK158" s="1898">
        <v>123.07</v>
      </c>
      <c r="EL158" s="1898">
        <v>123.8</v>
      </c>
      <c r="EM158" s="1898">
        <v>124.43</v>
      </c>
      <c r="EN158" s="1898">
        <v>125.71</v>
      </c>
      <c r="EO158" s="1938">
        <v>125.71</v>
      </c>
      <c r="EP158" s="1945">
        <v>125.71</v>
      </c>
      <c r="EQ158" s="1945">
        <v>125.71</v>
      </c>
      <c r="ER158" s="83">
        <v>126.3</v>
      </c>
      <c r="ES158" s="83">
        <v>125.7</v>
      </c>
      <c r="ET158" s="83">
        <v>125.61</v>
      </c>
      <c r="EU158" s="83">
        <v>125.61</v>
      </c>
      <c r="EV158" s="1968">
        <v>125.61</v>
      </c>
      <c r="EW158" s="1968">
        <v>125.61</v>
      </c>
      <c r="EX158" s="1968">
        <v>125.55</v>
      </c>
      <c r="EY158" s="1975">
        <v>125.06</v>
      </c>
      <c r="EZ158" s="1975">
        <v>123.98</v>
      </c>
      <c r="FA158" s="1975">
        <v>123.23</v>
      </c>
      <c r="FB158" s="1975">
        <v>122.16</v>
      </c>
      <c r="FC158" s="2017">
        <v>121.57</v>
      </c>
      <c r="FD158" s="2017">
        <v>120.75</v>
      </c>
      <c r="FE158" s="2017">
        <v>120.04</v>
      </c>
      <c r="FF158" s="2025">
        <v>119.34</v>
      </c>
      <c r="FG158" s="2025">
        <v>118.55</v>
      </c>
      <c r="FH158" s="2025">
        <v>117.6</v>
      </c>
      <c r="FI158" s="2025">
        <v>117.6</v>
      </c>
      <c r="FJ158" s="2059">
        <v>117.16</v>
      </c>
      <c r="FK158" s="2059">
        <v>116.93</v>
      </c>
      <c r="FL158" s="2059">
        <v>116.14</v>
      </c>
      <c r="FM158" s="2059">
        <v>115.41</v>
      </c>
      <c r="FN158" s="2066">
        <v>114.92</v>
      </c>
      <c r="FO158" s="2066">
        <v>114.14</v>
      </c>
      <c r="FP158" s="2066">
        <v>114.14</v>
      </c>
      <c r="FQ158" s="2090">
        <v>114.14</v>
      </c>
      <c r="FR158" s="2090">
        <v>113.2</v>
      </c>
      <c r="FS158" s="2090">
        <v>112.39</v>
      </c>
      <c r="FT158" s="2097">
        <v>111.6</v>
      </c>
      <c r="FU158" s="2097">
        <v>111.6</v>
      </c>
      <c r="FV158" s="2097">
        <v>111.6</v>
      </c>
      <c r="FW158" s="2097">
        <v>111.6</v>
      </c>
      <c r="FX158" s="2146">
        <v>110.9</v>
      </c>
      <c r="FY158" s="2146">
        <v>110.9</v>
      </c>
      <c r="FZ158" s="2146">
        <v>110.5</v>
      </c>
      <c r="GA158" s="2153">
        <v>110.5</v>
      </c>
      <c r="GB158" s="2153">
        <v>110.11</v>
      </c>
      <c r="GC158" s="2153">
        <v>110.11</v>
      </c>
      <c r="GD158" s="2153">
        <v>109.51</v>
      </c>
      <c r="GE158" s="2189">
        <v>109.51</v>
      </c>
      <c r="GF158" s="2189">
        <v>108.82</v>
      </c>
      <c r="GG158" s="2189">
        <v>108.82</v>
      </c>
      <c r="GH158" s="2196">
        <v>108.82</v>
      </c>
      <c r="GI158" s="2196">
        <v>108.85</v>
      </c>
      <c r="GJ158" s="2196">
        <v>108.82</v>
      </c>
      <c r="GK158" s="2196">
        <v>108.04</v>
      </c>
      <c r="GL158" s="2232">
        <v>107.7</v>
      </c>
      <c r="GM158" s="2232">
        <v>107.14</v>
      </c>
      <c r="GN158" s="2232">
        <v>106.52</v>
      </c>
      <c r="GO158" s="2239">
        <v>105.96</v>
      </c>
      <c r="GP158" s="2239">
        <v>105.48</v>
      </c>
      <c r="GQ158" s="2239">
        <v>104.66</v>
      </c>
      <c r="GR158" s="2239">
        <v>104.05</v>
      </c>
      <c r="GS158" s="2258">
        <v>103.23</v>
      </c>
      <c r="GT158" s="2258">
        <v>103.23</v>
      </c>
      <c r="GU158" s="2258">
        <v>102.89</v>
      </c>
      <c r="GV158" s="2258">
        <v>102.89</v>
      </c>
      <c r="GW158" s="2258">
        <v>102.55</v>
      </c>
      <c r="GX158" s="2258">
        <v>101.8</v>
      </c>
      <c r="GY158" s="299">
        <v>101.18</v>
      </c>
      <c r="GZ158" s="2278">
        <v>101.04</v>
      </c>
      <c r="HA158" s="2278">
        <v>100.65</v>
      </c>
      <c r="HB158" s="2278">
        <v>100.56</v>
      </c>
      <c r="HC158" s="2302">
        <v>100.56</v>
      </c>
      <c r="HD158" s="2302">
        <v>100.56</v>
      </c>
      <c r="HE158" s="2302">
        <v>100.56</v>
      </c>
      <c r="HF158" s="2302">
        <v>100.56</v>
      </c>
    </row>
    <row r="159" spans="1:214" x14ac:dyDescent="0.25">
      <c r="A159" s="423">
        <f t="shared" si="74"/>
        <v>158</v>
      </c>
      <c r="B159" s="77">
        <f>B.Mensal!B157</f>
        <v>0</v>
      </c>
      <c r="C159" s="68"/>
      <c r="D159" s="68"/>
      <c r="E159" s="437"/>
      <c r="F159" s="437"/>
      <c r="G159" s="437"/>
      <c r="H159" s="437"/>
      <c r="I159" s="437"/>
      <c r="J159" s="437"/>
      <c r="K159" s="437"/>
      <c r="L159" s="441"/>
      <c r="N159" s="464"/>
      <c r="O159" s="477"/>
      <c r="R159" s="542"/>
      <c r="S159" s="584"/>
      <c r="U159" s="596"/>
      <c r="W159" s="624"/>
      <c r="X159" s="630"/>
      <c r="Y159" s="636"/>
      <c r="Z159" s="671"/>
      <c r="AA159" s="648"/>
      <c r="AB159" s="700"/>
      <c r="AC159" s="713"/>
      <c r="AD159" s="735"/>
      <c r="AE159" s="742"/>
      <c r="AF159" s="749"/>
      <c r="AG159"/>
      <c r="AH159" s="779"/>
      <c r="AI159" s="792"/>
      <c r="AK159" s="832"/>
      <c r="AL159" s="832"/>
      <c r="AM159" s="793"/>
      <c r="AN159"/>
      <c r="AO159" s="875"/>
      <c r="AP159" s="875"/>
      <c r="AQ159"/>
      <c r="AR159" s="882"/>
      <c r="AS159" s="896"/>
      <c r="AT159" s="909"/>
      <c r="AU159" s="940"/>
      <c r="AV159" s="954"/>
      <c r="AX159" s="1010"/>
      <c r="AY159" s="1017"/>
      <c r="AZ159" s="1038"/>
      <c r="BA159" s="1052"/>
      <c r="BB159" s="1100"/>
      <c r="BC159" s="1106"/>
      <c r="BD159" s="1112"/>
      <c r="BE159" s="1147"/>
      <c r="BF159" s="1154"/>
      <c r="BG159" s="83"/>
      <c r="BH159" s="1169"/>
      <c r="BI159" s="1200"/>
      <c r="BJ159" s="1200"/>
      <c r="BK159" s="1200"/>
      <c r="BL159" s="1200"/>
      <c r="BM159" s="1200"/>
      <c r="BN159" s="1200"/>
      <c r="BO159" s="1200"/>
      <c r="BP159" s="1241"/>
      <c r="BQ159" s="1241"/>
      <c r="BR159" s="1241"/>
      <c r="BS159" s="1241"/>
      <c r="BT159" s="1241"/>
      <c r="BU159" s="1241"/>
      <c r="BV159" s="1241"/>
      <c r="BW159" s="1296"/>
      <c r="BX159" s="83"/>
      <c r="BY159" s="83"/>
      <c r="BZ159" s="83"/>
      <c r="CA159" s="83"/>
      <c r="CB159" s="83"/>
      <c r="CC159" s="1306"/>
      <c r="CD159" s="1376"/>
      <c r="CE159" s="1389"/>
      <c r="CF159" s="1403"/>
      <c r="CG159" s="1417"/>
      <c r="CH159" s="1431"/>
      <c r="CI159" s="1445"/>
      <c r="CJ159" s="1459"/>
      <c r="CK159" s="1484"/>
      <c r="CL159" s="1484"/>
      <c r="CM159" s="1484"/>
      <c r="CN159" s="1499"/>
      <c r="CO159" s="1506"/>
      <c r="CP159" s="1513"/>
      <c r="CQ159" s="1527"/>
      <c r="CR159" s="1563"/>
      <c r="CS159" s="1578"/>
      <c r="CT159" s="1578"/>
      <c r="CU159" s="1578"/>
      <c r="CV159" s="1613"/>
      <c r="CW159" s="1606"/>
      <c r="CX159" s="1606"/>
      <c r="CY159" s="1627"/>
      <c r="CZ159" s="1627"/>
      <c r="DA159" s="1627"/>
      <c r="DB159" s="1627"/>
      <c r="DC159" s="1627"/>
      <c r="DD159" s="1627"/>
      <c r="DE159" s="1656"/>
      <c r="DF159" s="1685"/>
      <c r="DG159" s="1685"/>
      <c r="DH159" s="1685"/>
      <c r="DI159" s="1692"/>
      <c r="DJ159" s="1692"/>
      <c r="DK159" s="1692"/>
      <c r="DL159" s="1692"/>
      <c r="DM159"/>
      <c r="DN159"/>
      <c r="DO159"/>
      <c r="DP159"/>
      <c r="DQ159" s="1793"/>
      <c r="DR159" s="1793"/>
      <c r="DS159" s="1793"/>
      <c r="DT159" s="1793"/>
      <c r="DU159" s="1793"/>
      <c r="DV159" s="1793"/>
      <c r="DW159" s="1800"/>
      <c r="DX159" s="1800"/>
      <c r="DY159" s="1800"/>
      <c r="DZ159" s="1800"/>
      <c r="EA159" s="83"/>
      <c r="EB159" s="83"/>
      <c r="EC159" s="83"/>
      <c r="ED159" s="83"/>
      <c r="EE159" s="83"/>
      <c r="EF159" s="83"/>
      <c r="EG159" s="1821"/>
      <c r="EH159" s="1889"/>
      <c r="EI159" s="1889"/>
      <c r="EJ159" s="1889"/>
      <c r="EK159" s="1896"/>
      <c r="EL159" s="1896"/>
      <c r="EM159" s="1896"/>
      <c r="EN159" s="1896"/>
      <c r="EO159" s="1936"/>
      <c r="EP159" s="1943"/>
      <c r="EQ159" s="1943"/>
      <c r="ER159" s="83"/>
      <c r="ES159" s="83"/>
      <c r="ET159" s="83"/>
      <c r="EU159" s="83"/>
      <c r="EV159" s="1966"/>
      <c r="EW159" s="1966"/>
      <c r="EX159" s="1966"/>
      <c r="EY159" s="1973"/>
      <c r="EZ159" s="1973"/>
      <c r="FA159" s="1973"/>
      <c r="FB159" s="1973"/>
      <c r="FC159" s="2015"/>
      <c r="FD159" s="2015"/>
      <c r="FE159" s="2015"/>
      <c r="FF159" s="2022"/>
      <c r="FG159" s="2022"/>
      <c r="FH159" s="2022"/>
      <c r="FI159" s="2022"/>
      <c r="FJ159" s="2057"/>
      <c r="FK159" s="2057"/>
      <c r="FL159" s="2057"/>
      <c r="FM159" s="2057"/>
      <c r="FN159" s="2064"/>
      <c r="FO159" s="2064"/>
      <c r="FP159" s="2064"/>
      <c r="FQ159" s="2088"/>
      <c r="FR159" s="2088"/>
      <c r="FS159" s="2088"/>
      <c r="FT159" s="2095"/>
      <c r="FU159" s="2095"/>
      <c r="FV159" s="2095"/>
      <c r="FW159" s="2095"/>
      <c r="FX159" s="2144"/>
      <c r="FY159" s="2144"/>
      <c r="FZ159" s="2144"/>
      <c r="GA159" s="2151"/>
      <c r="GB159" s="2151"/>
      <c r="GC159" s="2151"/>
      <c r="GD159" s="2151"/>
      <c r="GE159" s="2187"/>
      <c r="GF159" s="2187"/>
      <c r="GG159" s="2187"/>
      <c r="GH159" s="2194"/>
      <c r="GI159" s="2194"/>
      <c r="GJ159" s="2194"/>
      <c r="GK159" s="2194"/>
      <c r="GL159" s="2230"/>
      <c r="GM159" s="2230"/>
      <c r="GN159" s="2230"/>
      <c r="GO159" s="2237"/>
      <c r="GP159" s="2237"/>
      <c r="GQ159" s="2237"/>
      <c r="GR159" s="2237"/>
      <c r="GS159" s="2256"/>
      <c r="GT159" s="2256"/>
      <c r="GU159" s="2256"/>
      <c r="GV159" s="2256"/>
      <c r="GW159" s="2256"/>
      <c r="GX159" s="2256"/>
      <c r="GY159"/>
      <c r="GZ159" s="2276"/>
      <c r="HA159" s="2276"/>
      <c r="HB159" s="2276"/>
      <c r="HC159" s="2300"/>
      <c r="HD159" s="2300"/>
      <c r="HE159" s="2300"/>
      <c r="HF159" s="2300"/>
    </row>
    <row r="160" spans="1:214" x14ac:dyDescent="0.25">
      <c r="A160" s="423">
        <f t="shared" si="74"/>
        <v>159</v>
      </c>
      <c r="B160" s="77">
        <f>B.Mensal!B158</f>
        <v>0</v>
      </c>
      <c r="C160" s="66"/>
      <c r="D160" s="66"/>
      <c r="E160" s="438">
        <v>83000</v>
      </c>
      <c r="F160" s="438">
        <v>134000</v>
      </c>
      <c r="G160" s="438">
        <v>450000</v>
      </c>
      <c r="H160" s="438">
        <v>627000</v>
      </c>
      <c r="I160" s="438">
        <v>800000</v>
      </c>
      <c r="J160" s="438">
        <v>989000</v>
      </c>
      <c r="K160" s="438">
        <v>1178000</v>
      </c>
      <c r="L160" s="443">
        <v>1365000</v>
      </c>
      <c r="M160" s="436">
        <v>1563000</v>
      </c>
      <c r="N160" s="466">
        <v>1752000</v>
      </c>
      <c r="O160" s="479">
        <v>1955000</v>
      </c>
      <c r="P160" s="512">
        <v>2146000</v>
      </c>
      <c r="Q160" s="436">
        <v>2343000</v>
      </c>
      <c r="R160" s="544">
        <v>2540000</v>
      </c>
      <c r="S160" s="586">
        <v>2725000</v>
      </c>
      <c r="T160" s="593">
        <v>2815000</v>
      </c>
      <c r="U160" s="598">
        <v>2843000</v>
      </c>
      <c r="V160" s="593">
        <v>2974000</v>
      </c>
      <c r="W160" s="626">
        <v>3051000</v>
      </c>
      <c r="X160" s="632">
        <v>3190000</v>
      </c>
      <c r="Y160" s="638">
        <v>3378000</v>
      </c>
      <c r="Z160" s="674">
        <v>3595000</v>
      </c>
      <c r="AA160" s="650">
        <v>3776000</v>
      </c>
      <c r="AB160" s="702">
        <v>3992000</v>
      </c>
      <c r="AC160" s="715">
        <v>4204000</v>
      </c>
      <c r="AD160" s="737">
        <v>4420000</v>
      </c>
      <c r="AE160" s="744">
        <v>4642000</v>
      </c>
      <c r="AF160" s="751">
        <v>4863000</v>
      </c>
      <c r="AG160" s="299">
        <v>5056000</v>
      </c>
      <c r="AH160" s="781">
        <v>5133000</v>
      </c>
      <c r="AI160" s="794">
        <v>5133000</v>
      </c>
      <c r="AJ160" s="299">
        <v>5195000</v>
      </c>
      <c r="AK160" s="834">
        <v>5238000</v>
      </c>
      <c r="AL160" s="834">
        <v>5277000</v>
      </c>
      <c r="AM160" s="793">
        <v>5396000</v>
      </c>
      <c r="AN160" s="299">
        <v>5519000</v>
      </c>
      <c r="AO160" s="877">
        <v>5684000</v>
      </c>
      <c r="AP160" s="877">
        <v>5876000</v>
      </c>
      <c r="AQ160" s="299">
        <v>6087000</v>
      </c>
      <c r="AR160" s="884">
        <v>6279000</v>
      </c>
      <c r="AS160" s="898">
        <v>6361000</v>
      </c>
      <c r="AT160" s="911">
        <v>6464000</v>
      </c>
      <c r="AU160" s="942">
        <v>6644000</v>
      </c>
      <c r="AV160" s="956">
        <v>6858000</v>
      </c>
      <c r="AW160" s="436">
        <v>7067000</v>
      </c>
      <c r="AX160" s="1012">
        <v>7280000</v>
      </c>
      <c r="AY160" s="1019">
        <v>7491000</v>
      </c>
      <c r="AZ160" s="1040">
        <v>7680000</v>
      </c>
      <c r="BA160" s="1054">
        <v>7770000</v>
      </c>
      <c r="BB160" s="1102">
        <v>7849000</v>
      </c>
      <c r="BC160" s="1108">
        <v>7903000</v>
      </c>
      <c r="BD160" s="1114">
        <v>7950000</v>
      </c>
      <c r="BE160" s="1149">
        <v>7989000</v>
      </c>
      <c r="BF160" s="1156">
        <v>8060000</v>
      </c>
      <c r="BG160" s="78">
        <v>8129000</v>
      </c>
      <c r="BH160" s="1171">
        <v>8223000</v>
      </c>
      <c r="BI160" s="1202">
        <v>8332000</v>
      </c>
      <c r="BJ160" s="1202">
        <v>8413000</v>
      </c>
      <c r="BK160" s="1202">
        <v>8512000</v>
      </c>
      <c r="BL160" s="1202">
        <v>8643000</v>
      </c>
      <c r="BM160" s="1202">
        <v>8798000</v>
      </c>
      <c r="BN160" s="1202">
        <v>8982000</v>
      </c>
      <c r="BO160" s="1202">
        <v>9179000</v>
      </c>
      <c r="BP160" s="1243">
        <v>9389000</v>
      </c>
      <c r="BQ160" s="1243">
        <v>9595000</v>
      </c>
      <c r="BR160" s="1243">
        <v>9803000</v>
      </c>
      <c r="BS160" s="1243">
        <v>10013000</v>
      </c>
      <c r="BT160" s="1243">
        <v>10222000</v>
      </c>
      <c r="BU160" s="1243">
        <v>10428000</v>
      </c>
      <c r="BV160" s="1243">
        <v>10639000</v>
      </c>
      <c r="BW160" s="1298">
        <v>10851000</v>
      </c>
      <c r="BX160" s="78">
        <v>11068000</v>
      </c>
      <c r="BY160" s="78">
        <v>11282000</v>
      </c>
      <c r="BZ160" s="78">
        <v>11487000</v>
      </c>
      <c r="CA160" s="78">
        <v>11704000</v>
      </c>
      <c r="CB160" s="78">
        <v>11917000</v>
      </c>
      <c r="CC160" s="1308">
        <v>12123000</v>
      </c>
      <c r="CD160" s="1378">
        <v>12334000</v>
      </c>
      <c r="CE160" s="1391">
        <v>12522000</v>
      </c>
      <c r="CF160" s="1405">
        <v>12710000</v>
      </c>
      <c r="CG160" s="1419">
        <v>13150000</v>
      </c>
      <c r="CH160" s="1433">
        <v>13357000</v>
      </c>
      <c r="CI160" s="1447">
        <v>13544000</v>
      </c>
      <c r="CJ160" s="1461">
        <v>13752000</v>
      </c>
      <c r="CK160" s="1486">
        <v>13957000</v>
      </c>
      <c r="CL160" s="1486">
        <v>14159000</v>
      </c>
      <c r="CM160" s="1486">
        <v>14364000</v>
      </c>
      <c r="CN160" s="1501">
        <v>14574000</v>
      </c>
      <c r="CO160" s="1508">
        <v>14789000</v>
      </c>
      <c r="CP160" s="1515">
        <v>14992000</v>
      </c>
      <c r="CQ160" s="1529">
        <v>15196000</v>
      </c>
      <c r="CR160" s="1565">
        <v>15406000</v>
      </c>
      <c r="CS160" s="1580">
        <v>15615000</v>
      </c>
      <c r="CT160" s="1580">
        <v>15826000</v>
      </c>
      <c r="CU160" s="1580">
        <v>16045000</v>
      </c>
      <c r="CV160" s="1615">
        <v>16258000</v>
      </c>
      <c r="CW160" s="1608">
        <v>16473000</v>
      </c>
      <c r="CX160" s="1608">
        <v>16690000</v>
      </c>
      <c r="CY160" s="1629">
        <v>16895000</v>
      </c>
      <c r="CZ160" s="1629">
        <v>17032000</v>
      </c>
      <c r="DA160" s="1629">
        <v>17252000</v>
      </c>
      <c r="DB160" s="1629">
        <v>17473000</v>
      </c>
      <c r="DC160" s="1629">
        <v>17652000</v>
      </c>
      <c r="DD160" s="1629">
        <v>17875000</v>
      </c>
      <c r="DE160" s="1658">
        <v>18093000</v>
      </c>
      <c r="DF160" s="1687">
        <v>18311000</v>
      </c>
      <c r="DG160" s="1687">
        <v>18530000</v>
      </c>
      <c r="DH160" s="1687">
        <v>18758000</v>
      </c>
      <c r="DI160" s="1694">
        <v>18981000</v>
      </c>
      <c r="DJ160" s="1694">
        <v>19205000</v>
      </c>
      <c r="DK160" s="1694">
        <v>19427000</v>
      </c>
      <c r="DL160" s="1694">
        <v>19653000</v>
      </c>
      <c r="DM160" s="299">
        <v>19878000</v>
      </c>
      <c r="DN160" s="299">
        <v>20108000</v>
      </c>
      <c r="DO160" s="299">
        <v>20334000</v>
      </c>
      <c r="DP160" s="299">
        <v>20556000</v>
      </c>
      <c r="DQ160" s="1795">
        <v>20776000</v>
      </c>
      <c r="DR160" s="1795">
        <v>20995000</v>
      </c>
      <c r="DS160" s="1795">
        <v>21208000</v>
      </c>
      <c r="DT160" s="1795">
        <v>21408000</v>
      </c>
      <c r="DU160" s="1795">
        <v>21614000</v>
      </c>
      <c r="DV160" s="1795">
        <v>21825000</v>
      </c>
      <c r="DW160" s="1802">
        <v>22038000</v>
      </c>
      <c r="DX160" s="1802">
        <v>22258000</v>
      </c>
      <c r="DY160" s="1802">
        <v>22484000</v>
      </c>
      <c r="DZ160" s="1802">
        <v>22700000</v>
      </c>
      <c r="EA160" s="78">
        <v>22910000</v>
      </c>
      <c r="EB160" s="78">
        <v>23121000</v>
      </c>
      <c r="EC160" s="78">
        <v>23345000</v>
      </c>
      <c r="ED160" s="78">
        <v>23574000</v>
      </c>
      <c r="EE160" s="78">
        <v>23800000</v>
      </c>
      <c r="EF160" s="78">
        <v>23993000</v>
      </c>
      <c r="EG160" s="1823">
        <v>24073000</v>
      </c>
      <c r="EH160" s="1891">
        <v>24210000</v>
      </c>
      <c r="EI160" s="1891">
        <v>24434000</v>
      </c>
      <c r="EJ160" s="1891">
        <v>24650000</v>
      </c>
      <c r="EK160" s="1898">
        <v>24865000</v>
      </c>
      <c r="EL160" s="1898">
        <v>25085000</v>
      </c>
      <c r="EM160" s="1898">
        <v>25302000</v>
      </c>
      <c r="EN160" s="1898">
        <v>25511000</v>
      </c>
      <c r="EO160" s="1938">
        <v>25691000</v>
      </c>
      <c r="EP160" s="1945">
        <v>25759000</v>
      </c>
      <c r="EQ160" s="1945">
        <v>25764000</v>
      </c>
      <c r="ER160" s="78">
        <v>25870000</v>
      </c>
      <c r="ES160" s="78">
        <v>26060000</v>
      </c>
      <c r="ET160" s="78">
        <v>26184000</v>
      </c>
      <c r="EU160" s="78">
        <v>26244000</v>
      </c>
      <c r="EV160" s="1968">
        <v>26309000</v>
      </c>
      <c r="EW160" s="1968">
        <v>26372000</v>
      </c>
      <c r="EX160" s="1968">
        <v>26455000</v>
      </c>
      <c r="EY160" s="1975">
        <v>26618000</v>
      </c>
      <c r="EZ160" s="1975">
        <v>26836000</v>
      </c>
      <c r="FA160" s="1975">
        <v>27054000</v>
      </c>
      <c r="FB160" s="1975">
        <v>27273000</v>
      </c>
      <c r="FC160" s="2017">
        <v>27497000</v>
      </c>
      <c r="FD160" s="2017">
        <v>27716000</v>
      </c>
      <c r="FE160" s="2017">
        <v>27944000</v>
      </c>
      <c r="FF160" s="2025">
        <v>28169000</v>
      </c>
      <c r="FG160" s="2025">
        <v>28390000</v>
      </c>
      <c r="FH160" s="2025">
        <v>28610000</v>
      </c>
      <c r="FI160" s="2025">
        <v>28820000</v>
      </c>
      <c r="FJ160" s="2059">
        <v>28989000</v>
      </c>
      <c r="FK160" s="2059">
        <v>29165000</v>
      </c>
      <c r="FL160" s="2059">
        <v>29384000</v>
      </c>
      <c r="FM160" s="2059">
        <v>29593000</v>
      </c>
      <c r="FN160" s="2066">
        <v>29803000</v>
      </c>
      <c r="FO160" s="2066">
        <v>30014000</v>
      </c>
      <c r="FP160" s="2066">
        <v>30229000</v>
      </c>
      <c r="FQ160" s="2090">
        <v>30452000</v>
      </c>
      <c r="FR160" s="2090">
        <v>30672000</v>
      </c>
      <c r="FS160" s="2090">
        <v>30878000</v>
      </c>
      <c r="FT160" s="2097">
        <v>31084000</v>
      </c>
      <c r="FU160" s="2097">
        <v>31292000</v>
      </c>
      <c r="FV160" s="2097">
        <v>31508000</v>
      </c>
      <c r="FW160" s="2097">
        <v>31719000</v>
      </c>
      <c r="FX160" s="2146">
        <v>31926000</v>
      </c>
      <c r="FY160" s="2146">
        <v>32124000</v>
      </c>
      <c r="FZ160" s="2146">
        <v>32327000</v>
      </c>
      <c r="GA160" s="2153">
        <v>32543000</v>
      </c>
      <c r="GB160" s="2153">
        <v>32756000</v>
      </c>
      <c r="GC160" s="2153">
        <v>32963000</v>
      </c>
      <c r="GD160" s="2153">
        <v>33174000</v>
      </c>
      <c r="GE160" s="2189">
        <v>33392000</v>
      </c>
      <c r="GF160" s="2189">
        <v>33603000</v>
      </c>
      <c r="GG160" s="2189">
        <v>33813000</v>
      </c>
      <c r="GH160" s="2196">
        <v>34027000</v>
      </c>
      <c r="GI160" s="2196">
        <v>34168000</v>
      </c>
      <c r="GJ160" s="2196">
        <v>34307000</v>
      </c>
      <c r="GK160" s="2196">
        <v>34530000</v>
      </c>
      <c r="GL160" s="2232">
        <v>34754000</v>
      </c>
      <c r="GM160" s="2232">
        <v>34970000</v>
      </c>
      <c r="GN160" s="2232">
        <v>35191000</v>
      </c>
      <c r="GO160" s="2239">
        <v>35388000</v>
      </c>
      <c r="GP160" s="2239">
        <v>35595000</v>
      </c>
      <c r="GQ160" s="2239">
        <v>35827000</v>
      </c>
      <c r="GR160" s="2239">
        <v>36054000</v>
      </c>
      <c r="GS160" s="2258">
        <v>36281000</v>
      </c>
      <c r="GT160" s="2258">
        <v>36443000</v>
      </c>
      <c r="GU160" s="2258">
        <v>36608000</v>
      </c>
      <c r="GV160" s="2258">
        <v>36688000</v>
      </c>
      <c r="GW160" s="2258">
        <v>36860000</v>
      </c>
      <c r="GX160" s="2258">
        <v>37082000</v>
      </c>
      <c r="GY160" s="299">
        <v>37310000</v>
      </c>
      <c r="GZ160" s="2278">
        <v>37502000</v>
      </c>
      <c r="HA160" s="2278">
        <v>37680000</v>
      </c>
      <c r="HB160" s="2278">
        <v>37769000</v>
      </c>
      <c r="HC160" s="2302">
        <v>37835000</v>
      </c>
      <c r="HD160" s="2302">
        <v>37899000</v>
      </c>
      <c r="HE160" s="2302">
        <v>37958000</v>
      </c>
      <c r="HF160" s="2302">
        <v>38014000</v>
      </c>
    </row>
    <row r="161" spans="1:214" x14ac:dyDescent="0.25">
      <c r="A161" s="423">
        <f t="shared" si="74"/>
        <v>160</v>
      </c>
      <c r="B161" s="77">
        <f>B.Mensal!B159</f>
        <v>0</v>
      </c>
      <c r="C161" s="66"/>
      <c r="D161" s="66"/>
      <c r="E161" s="438">
        <v>6221</v>
      </c>
      <c r="F161" s="438">
        <v>6221</v>
      </c>
      <c r="G161" s="438">
        <v>6221</v>
      </c>
      <c r="H161" s="438">
        <v>6221</v>
      </c>
      <c r="I161" s="438">
        <v>6221</v>
      </c>
      <c r="J161" s="438">
        <v>6221</v>
      </c>
      <c r="K161" s="438">
        <v>6221</v>
      </c>
      <c r="L161" s="443">
        <v>7221</v>
      </c>
      <c r="M161" s="436">
        <v>7221</v>
      </c>
      <c r="N161" s="466">
        <v>9221</v>
      </c>
      <c r="O161" s="479">
        <v>9221</v>
      </c>
      <c r="P161" s="512">
        <v>9221</v>
      </c>
      <c r="Q161" s="436">
        <v>9221</v>
      </c>
      <c r="R161" s="544">
        <v>9221</v>
      </c>
      <c r="S161" s="586">
        <v>9221</v>
      </c>
      <c r="T161" s="593">
        <v>9221</v>
      </c>
      <c r="U161" s="598">
        <v>23221</v>
      </c>
      <c r="V161" s="593">
        <v>24221</v>
      </c>
      <c r="W161" s="626">
        <v>24221</v>
      </c>
      <c r="X161" s="632">
        <v>24221</v>
      </c>
      <c r="Y161" s="638">
        <v>25221</v>
      </c>
      <c r="Z161" s="674">
        <v>25221</v>
      </c>
      <c r="AA161" s="650">
        <v>31221</v>
      </c>
      <c r="AB161" s="702">
        <v>31221</v>
      </c>
      <c r="AC161" s="715">
        <v>31221</v>
      </c>
      <c r="AD161" s="737">
        <v>31221</v>
      </c>
      <c r="AE161" s="744">
        <v>31221</v>
      </c>
      <c r="AF161" s="751">
        <v>31221</v>
      </c>
      <c r="AG161" s="299">
        <v>31221</v>
      </c>
      <c r="AH161" s="781">
        <v>34221</v>
      </c>
      <c r="AI161" s="794">
        <v>55221</v>
      </c>
      <c r="AJ161" s="299">
        <v>61221</v>
      </c>
      <c r="AK161" s="834">
        <v>68221</v>
      </c>
      <c r="AL161" s="834">
        <v>68221</v>
      </c>
      <c r="AM161" s="793">
        <v>68221</v>
      </c>
      <c r="AN161" s="299">
        <v>68221</v>
      </c>
      <c r="AO161" s="877">
        <v>68221</v>
      </c>
      <c r="AP161" s="877">
        <v>68221</v>
      </c>
      <c r="AQ161" s="299">
        <v>68221</v>
      </c>
      <c r="AR161" s="884">
        <v>68221</v>
      </c>
      <c r="AS161" s="898">
        <v>68221</v>
      </c>
      <c r="AT161" s="911">
        <v>68221</v>
      </c>
      <c r="AU161" s="942">
        <v>68221</v>
      </c>
      <c r="AV161" s="956">
        <v>68221</v>
      </c>
      <c r="AW161" s="436">
        <v>68221</v>
      </c>
      <c r="AX161" s="1012">
        <v>68221</v>
      </c>
      <c r="AY161" s="1019">
        <v>68221</v>
      </c>
      <c r="AZ161" s="1040">
        <v>68221</v>
      </c>
      <c r="BA161" s="1054">
        <v>68221</v>
      </c>
      <c r="BB161" s="1102">
        <v>68221</v>
      </c>
      <c r="BC161" s="1108">
        <v>68221</v>
      </c>
      <c r="BD161" s="1114">
        <v>68221</v>
      </c>
      <c r="BE161" s="1149">
        <v>68221</v>
      </c>
      <c r="BF161" s="1156">
        <v>68221</v>
      </c>
      <c r="BG161" s="78">
        <v>68221</v>
      </c>
      <c r="BH161" s="1171">
        <v>68221</v>
      </c>
      <c r="BI161" s="1202">
        <v>68221</v>
      </c>
      <c r="BJ161" s="1202">
        <v>71221</v>
      </c>
      <c r="BK161" s="1202">
        <v>71221</v>
      </c>
      <c r="BL161" s="1202">
        <v>71221</v>
      </c>
      <c r="BM161" s="1202">
        <v>71221</v>
      </c>
      <c r="BN161" s="1202">
        <v>71221</v>
      </c>
      <c r="BO161" s="1202">
        <v>71221</v>
      </c>
      <c r="BP161" s="1243">
        <v>71221</v>
      </c>
      <c r="BQ161" s="1243">
        <v>71221</v>
      </c>
      <c r="BR161" s="1243">
        <v>71221</v>
      </c>
      <c r="BS161" s="1243">
        <v>71221</v>
      </c>
      <c r="BT161" s="1243">
        <v>71221</v>
      </c>
      <c r="BU161" s="1243">
        <v>71221</v>
      </c>
      <c r="BV161" s="1243">
        <v>71221</v>
      </c>
      <c r="BW161" s="1298">
        <v>71221</v>
      </c>
      <c r="BX161" s="78">
        <v>71221</v>
      </c>
      <c r="BY161" s="78">
        <v>71221</v>
      </c>
      <c r="BZ161" s="78">
        <v>71221</v>
      </c>
      <c r="CA161" s="78">
        <v>71221</v>
      </c>
      <c r="CB161" s="78">
        <v>71221</v>
      </c>
      <c r="CC161" s="1308">
        <v>71221</v>
      </c>
      <c r="CD161" s="1378">
        <v>71221</v>
      </c>
      <c r="CE161" s="1391">
        <v>72221</v>
      </c>
      <c r="CF161" s="1405">
        <v>73221</v>
      </c>
      <c r="CG161" s="1419">
        <v>73221</v>
      </c>
      <c r="CH161" s="1433">
        <v>73221</v>
      </c>
      <c r="CI161" s="1447">
        <v>73221</v>
      </c>
      <c r="CJ161" s="1461">
        <v>73221</v>
      </c>
      <c r="CK161" s="1486">
        <v>73221</v>
      </c>
      <c r="CL161" s="1486">
        <v>73221</v>
      </c>
      <c r="CM161" s="1486">
        <v>73221</v>
      </c>
      <c r="CN161" s="1501">
        <v>73221</v>
      </c>
      <c r="CO161" s="1508">
        <v>73221</v>
      </c>
      <c r="CP161" s="1515">
        <v>73221</v>
      </c>
      <c r="CQ161" s="1529">
        <v>73221</v>
      </c>
      <c r="CR161" s="1565">
        <v>73221</v>
      </c>
      <c r="CS161" s="1580">
        <v>73221</v>
      </c>
      <c r="CT161" s="1580">
        <v>73221</v>
      </c>
      <c r="CU161" s="1580">
        <v>73221</v>
      </c>
      <c r="CV161" s="1615">
        <v>73221</v>
      </c>
      <c r="CW161" s="1608">
        <v>73221</v>
      </c>
      <c r="CX161" s="1608">
        <v>73221</v>
      </c>
      <c r="CY161" s="1629">
        <v>74221</v>
      </c>
      <c r="CZ161" s="1629">
        <v>84221</v>
      </c>
      <c r="DA161" s="1629">
        <v>84221</v>
      </c>
      <c r="DB161" s="1629">
        <v>84221</v>
      </c>
      <c r="DC161" s="1629">
        <v>89221</v>
      </c>
      <c r="DD161" s="1629">
        <v>89221</v>
      </c>
      <c r="DE161" s="1658">
        <v>89221</v>
      </c>
      <c r="DF161" s="1687">
        <v>89221</v>
      </c>
      <c r="DG161" s="1687">
        <v>89221</v>
      </c>
      <c r="DH161" s="1687">
        <v>89221</v>
      </c>
      <c r="DI161" s="1694">
        <v>89221</v>
      </c>
      <c r="DJ161" s="1694">
        <v>89221</v>
      </c>
      <c r="DK161" s="1694">
        <v>89221</v>
      </c>
      <c r="DL161" s="1694">
        <v>89221</v>
      </c>
      <c r="DM161" s="299">
        <v>89221</v>
      </c>
      <c r="DN161" s="299">
        <v>89221</v>
      </c>
      <c r="DO161" s="299">
        <v>89221</v>
      </c>
      <c r="DP161" s="299">
        <v>89221</v>
      </c>
      <c r="DQ161" s="1795">
        <v>89221</v>
      </c>
      <c r="DR161" s="1795">
        <v>89221</v>
      </c>
      <c r="DS161" s="1795">
        <v>89221</v>
      </c>
      <c r="DT161" s="1795">
        <v>89221</v>
      </c>
      <c r="DU161" s="1795">
        <v>89221</v>
      </c>
      <c r="DV161" s="1795">
        <v>89221</v>
      </c>
      <c r="DW161" s="1802">
        <v>89221</v>
      </c>
      <c r="DX161" s="1802">
        <v>89221</v>
      </c>
      <c r="DY161" s="1802">
        <v>89221</v>
      </c>
      <c r="DZ161" s="1802">
        <v>89221</v>
      </c>
      <c r="EA161" s="78">
        <v>89221</v>
      </c>
      <c r="EB161" s="78">
        <v>89221</v>
      </c>
      <c r="EC161" s="78">
        <v>89221</v>
      </c>
      <c r="ED161" s="78">
        <v>89221</v>
      </c>
      <c r="EE161" s="78">
        <v>89221</v>
      </c>
      <c r="EF161" s="78">
        <v>89221</v>
      </c>
      <c r="EG161" s="1823">
        <v>89221</v>
      </c>
      <c r="EH161" s="1891">
        <v>89221</v>
      </c>
      <c r="EI161" s="1891">
        <v>89221</v>
      </c>
      <c r="EJ161" s="1891">
        <v>89221</v>
      </c>
      <c r="EK161" s="1898">
        <v>89221</v>
      </c>
      <c r="EL161" s="1898">
        <v>89221</v>
      </c>
      <c r="EM161" s="1898">
        <v>89221</v>
      </c>
      <c r="EN161" s="1898">
        <v>89221</v>
      </c>
      <c r="EO161" s="1938">
        <v>89221</v>
      </c>
      <c r="EP161" s="1945">
        <v>89221</v>
      </c>
      <c r="EQ161" s="1945">
        <v>104221</v>
      </c>
      <c r="ER161" s="78">
        <v>107221</v>
      </c>
      <c r="ES161" s="78">
        <v>107221</v>
      </c>
      <c r="ET161" s="78">
        <v>107221</v>
      </c>
      <c r="EU161" s="78">
        <v>107221</v>
      </c>
      <c r="EV161" s="1968">
        <v>107221</v>
      </c>
      <c r="EW161" s="1968">
        <v>107221</v>
      </c>
      <c r="EX161" s="1968">
        <v>107221</v>
      </c>
      <c r="EY161" s="1975">
        <v>107221</v>
      </c>
      <c r="EZ161" s="1975">
        <v>107221</v>
      </c>
      <c r="FA161" s="1975">
        <v>107221</v>
      </c>
      <c r="FB161" s="1975">
        <v>107221</v>
      </c>
      <c r="FC161" s="2017">
        <v>107221</v>
      </c>
      <c r="FD161" s="2017">
        <v>107221</v>
      </c>
      <c r="FE161" s="2017">
        <v>107221</v>
      </c>
      <c r="FF161" s="2025">
        <v>107221</v>
      </c>
      <c r="FG161" s="2025">
        <v>107221</v>
      </c>
      <c r="FH161" s="2025">
        <v>107221</v>
      </c>
      <c r="FI161" s="2025">
        <v>107221</v>
      </c>
      <c r="FJ161" s="2059">
        <v>107221</v>
      </c>
      <c r="FK161" s="2059">
        <v>107221</v>
      </c>
      <c r="FL161" s="2059">
        <v>107221</v>
      </c>
      <c r="FM161" s="2059">
        <v>107221</v>
      </c>
      <c r="FN161" s="2066">
        <v>107221</v>
      </c>
      <c r="FO161" s="2066">
        <v>107221</v>
      </c>
      <c r="FP161" s="2066">
        <v>107221</v>
      </c>
      <c r="FQ161" s="2090">
        <v>107221</v>
      </c>
      <c r="FR161" s="2090">
        <v>107221</v>
      </c>
      <c r="FS161" s="2090">
        <v>107221</v>
      </c>
      <c r="FT161" s="2097">
        <v>107221</v>
      </c>
      <c r="FU161" s="2097">
        <v>107221</v>
      </c>
      <c r="FV161" s="2097">
        <v>107221</v>
      </c>
      <c r="FW161" s="2097">
        <v>107221</v>
      </c>
      <c r="FX161" s="2146">
        <v>107221</v>
      </c>
      <c r="FY161" s="2146">
        <v>107221</v>
      </c>
      <c r="FZ161" s="2146">
        <v>107221</v>
      </c>
      <c r="GA161" s="2153">
        <v>108221</v>
      </c>
      <c r="GB161" s="2153">
        <v>108221</v>
      </c>
      <c r="GC161" s="2153">
        <v>108221</v>
      </c>
      <c r="GD161" s="2153">
        <v>108221</v>
      </c>
      <c r="GE161" s="2189">
        <v>108221</v>
      </c>
      <c r="GF161" s="2189">
        <v>108221</v>
      </c>
      <c r="GG161" s="2189">
        <v>108221</v>
      </c>
      <c r="GH161" s="2196">
        <v>108221</v>
      </c>
      <c r="GI161" s="2196">
        <v>108221</v>
      </c>
      <c r="GJ161" s="2196">
        <v>108221</v>
      </c>
      <c r="GK161" s="2196">
        <v>108221</v>
      </c>
      <c r="GL161" s="2232">
        <v>108221</v>
      </c>
      <c r="GM161" s="2232">
        <v>108221</v>
      </c>
      <c r="GN161" s="2232">
        <v>108221</v>
      </c>
      <c r="GO161" s="2239">
        <v>108221</v>
      </c>
      <c r="GP161" s="2239">
        <v>108221</v>
      </c>
      <c r="GQ161" s="2239">
        <v>108221</v>
      </c>
      <c r="GR161" s="2239">
        <v>108221</v>
      </c>
      <c r="GS161" s="2258">
        <v>108221</v>
      </c>
      <c r="GT161" s="2258">
        <v>108221</v>
      </c>
      <c r="GU161" s="2258">
        <v>108221</v>
      </c>
      <c r="GV161" s="2258">
        <v>108221</v>
      </c>
      <c r="GW161" s="2258">
        <v>108221</v>
      </c>
      <c r="GX161" s="2258">
        <v>108221</v>
      </c>
      <c r="GY161" s="299">
        <v>108221</v>
      </c>
      <c r="GZ161" s="2278">
        <v>108221</v>
      </c>
      <c r="HA161" s="2278">
        <v>108221</v>
      </c>
      <c r="HB161" s="2278">
        <v>108221</v>
      </c>
      <c r="HC161" s="2302">
        <v>108221</v>
      </c>
      <c r="HD161" s="2302">
        <v>108221</v>
      </c>
      <c r="HE161" s="2302">
        <v>108221</v>
      </c>
      <c r="HF161" s="2302">
        <v>108221</v>
      </c>
    </row>
    <row r="162" spans="1:214" x14ac:dyDescent="0.25">
      <c r="A162" s="423">
        <f t="shared" si="74"/>
        <v>161</v>
      </c>
      <c r="B162" s="77">
        <f>B.Mensal!B160</f>
        <v>0</v>
      </c>
      <c r="C162" s="66"/>
      <c r="D162" s="66"/>
      <c r="E162" s="438">
        <v>89221</v>
      </c>
      <c r="F162" s="438">
        <v>140221</v>
      </c>
      <c r="G162" s="438">
        <v>456221</v>
      </c>
      <c r="H162" s="438">
        <v>633221</v>
      </c>
      <c r="I162" s="438">
        <v>806221</v>
      </c>
      <c r="J162" s="438">
        <v>995221</v>
      </c>
      <c r="K162" s="438">
        <v>1184221</v>
      </c>
      <c r="L162" s="443">
        <v>1372221</v>
      </c>
      <c r="M162" s="305">
        <v>1570221</v>
      </c>
      <c r="N162" s="466">
        <v>1761221</v>
      </c>
      <c r="O162" s="479">
        <v>1964221</v>
      </c>
      <c r="P162" s="516">
        <v>2155221</v>
      </c>
      <c r="Q162" s="305">
        <v>2352221</v>
      </c>
      <c r="R162" s="544">
        <v>2549221</v>
      </c>
      <c r="S162" s="586">
        <v>2734221</v>
      </c>
      <c r="T162" s="308">
        <v>2824221</v>
      </c>
      <c r="U162" s="598">
        <v>2866221</v>
      </c>
      <c r="V162" s="308">
        <v>2998221</v>
      </c>
      <c r="W162" s="626">
        <v>3075221</v>
      </c>
      <c r="X162" s="632">
        <v>3214221</v>
      </c>
      <c r="Y162" s="638">
        <v>3403221</v>
      </c>
      <c r="Z162" s="674">
        <v>3620221</v>
      </c>
      <c r="AA162" s="650">
        <v>3807221</v>
      </c>
      <c r="AB162" s="702">
        <v>4023221</v>
      </c>
      <c r="AC162" s="715">
        <v>4235221</v>
      </c>
      <c r="AD162" s="737">
        <v>4451221</v>
      </c>
      <c r="AE162" s="744">
        <v>4673221</v>
      </c>
      <c r="AF162" s="751">
        <v>4894221</v>
      </c>
      <c r="AG162" s="299">
        <v>5087221</v>
      </c>
      <c r="AH162" s="781">
        <v>5167221</v>
      </c>
      <c r="AI162" s="794">
        <v>5188221</v>
      </c>
      <c r="AJ162" s="299">
        <v>5256221</v>
      </c>
      <c r="AK162" s="834">
        <v>5306221</v>
      </c>
      <c r="AL162" s="834">
        <v>5345221</v>
      </c>
      <c r="AM162" s="793">
        <v>5464221</v>
      </c>
      <c r="AN162" s="299">
        <v>5587221</v>
      </c>
      <c r="AO162" s="877">
        <v>5752221</v>
      </c>
      <c r="AP162" s="877">
        <v>5944221</v>
      </c>
      <c r="AQ162" s="299">
        <v>6155221</v>
      </c>
      <c r="AR162" s="884">
        <v>6347221</v>
      </c>
      <c r="AS162" s="898">
        <v>6429221</v>
      </c>
      <c r="AT162" s="911">
        <v>6532221</v>
      </c>
      <c r="AU162" s="942">
        <v>6712221</v>
      </c>
      <c r="AV162" s="956">
        <v>6926221</v>
      </c>
      <c r="AW162" s="305">
        <v>7135221</v>
      </c>
      <c r="AX162" s="1012">
        <v>7348221</v>
      </c>
      <c r="AY162" s="1019">
        <v>7559221</v>
      </c>
      <c r="AZ162" s="1040">
        <v>7748221</v>
      </c>
      <c r="BA162" s="1054">
        <v>7838221</v>
      </c>
      <c r="BB162" s="1102">
        <v>7917221</v>
      </c>
      <c r="BC162" s="1108">
        <v>7971221</v>
      </c>
      <c r="BD162" s="1114">
        <v>8018221</v>
      </c>
      <c r="BE162" s="1149">
        <v>8057221</v>
      </c>
      <c r="BF162" s="1156">
        <v>8128221</v>
      </c>
      <c r="BG162" s="78">
        <v>8197221</v>
      </c>
      <c r="BH162" s="1171">
        <v>8291221</v>
      </c>
      <c r="BI162" s="1202">
        <v>8400221</v>
      </c>
      <c r="BJ162" s="1202">
        <v>8484221</v>
      </c>
      <c r="BK162" s="1202">
        <v>8583221</v>
      </c>
      <c r="BL162" s="1202">
        <v>8714221</v>
      </c>
      <c r="BM162" s="1202">
        <v>8869221</v>
      </c>
      <c r="BN162" s="1202">
        <v>9053221</v>
      </c>
      <c r="BO162" s="1202">
        <v>9250221</v>
      </c>
      <c r="BP162" s="1243">
        <v>9460221</v>
      </c>
      <c r="BQ162" s="1243">
        <v>9666221</v>
      </c>
      <c r="BR162" s="1243">
        <v>9874221</v>
      </c>
      <c r="BS162" s="1243">
        <v>10084221</v>
      </c>
      <c r="BT162" s="1243">
        <v>10293221</v>
      </c>
      <c r="BU162" s="1243">
        <v>10499221</v>
      </c>
      <c r="BV162" s="1243">
        <v>10710221</v>
      </c>
      <c r="BW162" s="1298">
        <v>10922221</v>
      </c>
      <c r="BX162" s="78">
        <v>11139221</v>
      </c>
      <c r="BY162" s="78">
        <v>11353221</v>
      </c>
      <c r="BZ162" s="78">
        <v>11558221</v>
      </c>
      <c r="CA162" s="78">
        <v>11775221</v>
      </c>
      <c r="CB162" s="78">
        <v>11988221</v>
      </c>
      <c r="CC162" s="1308">
        <v>12194221</v>
      </c>
      <c r="CD162" s="1378">
        <v>12405221</v>
      </c>
      <c r="CE162" s="1391">
        <v>12594221</v>
      </c>
      <c r="CF162" s="1405">
        <v>12783221</v>
      </c>
      <c r="CG162" s="1419">
        <v>13223221</v>
      </c>
      <c r="CH162" s="1433">
        <v>13430221</v>
      </c>
      <c r="CI162" s="1447">
        <v>13617221</v>
      </c>
      <c r="CJ162" s="1461">
        <v>13825221</v>
      </c>
      <c r="CK162" s="1486">
        <v>14030221</v>
      </c>
      <c r="CL162" s="1486">
        <v>14232221</v>
      </c>
      <c r="CM162" s="1486">
        <v>14437221</v>
      </c>
      <c r="CN162" s="1501">
        <v>14647221</v>
      </c>
      <c r="CO162" s="1508">
        <v>14862221</v>
      </c>
      <c r="CP162" s="1515">
        <v>15065221</v>
      </c>
      <c r="CQ162" s="1529">
        <v>15269221</v>
      </c>
      <c r="CR162" s="1565">
        <v>15479221</v>
      </c>
      <c r="CS162" s="1580">
        <v>15688221</v>
      </c>
      <c r="CT162" s="1580">
        <v>15899221</v>
      </c>
      <c r="CU162" s="1580">
        <v>16118221</v>
      </c>
      <c r="CV162" s="1615">
        <v>16331221</v>
      </c>
      <c r="CW162" s="1608">
        <v>16546221</v>
      </c>
      <c r="CX162" s="1608">
        <v>16763221</v>
      </c>
      <c r="CY162" s="1629">
        <v>16969221</v>
      </c>
      <c r="CZ162" s="1629">
        <v>17116221</v>
      </c>
      <c r="DA162" s="1629">
        <v>17336221</v>
      </c>
      <c r="DB162" s="1629">
        <v>17557221</v>
      </c>
      <c r="DC162" s="1629">
        <v>17741221</v>
      </c>
      <c r="DD162" s="1629">
        <v>17964221</v>
      </c>
      <c r="DE162" s="1658">
        <v>18182221</v>
      </c>
      <c r="DF162" s="1687">
        <v>18400221</v>
      </c>
      <c r="DG162" s="1687">
        <v>18619221</v>
      </c>
      <c r="DH162" s="1687">
        <v>18847221</v>
      </c>
      <c r="DI162" s="1694">
        <v>19070221</v>
      </c>
      <c r="DJ162" s="1694">
        <v>19294221</v>
      </c>
      <c r="DK162" s="1694">
        <v>19516221</v>
      </c>
      <c r="DL162" s="1694">
        <v>19742221</v>
      </c>
      <c r="DM162" s="299">
        <v>19967221</v>
      </c>
      <c r="DN162" s="299">
        <v>20197221</v>
      </c>
      <c r="DO162" s="299">
        <v>20423221</v>
      </c>
      <c r="DP162" s="299">
        <v>20645221</v>
      </c>
      <c r="DQ162" s="1795">
        <v>20865221</v>
      </c>
      <c r="DR162" s="1795">
        <v>21084221</v>
      </c>
      <c r="DS162" s="1795">
        <v>21297221</v>
      </c>
      <c r="DT162" s="1795">
        <v>21497221</v>
      </c>
      <c r="DU162" s="1795">
        <v>21703221</v>
      </c>
      <c r="DV162" s="1795">
        <v>21914221</v>
      </c>
      <c r="DW162" s="1802">
        <v>22127221</v>
      </c>
      <c r="DX162" s="1802">
        <v>22347221</v>
      </c>
      <c r="DY162" s="1802">
        <v>22573221</v>
      </c>
      <c r="DZ162" s="1802">
        <v>22789221</v>
      </c>
      <c r="EA162" s="78">
        <v>22999221</v>
      </c>
      <c r="EB162" s="78">
        <v>23210221</v>
      </c>
      <c r="EC162" s="78">
        <v>23434221</v>
      </c>
      <c r="ED162" s="78">
        <v>23663221</v>
      </c>
      <c r="EE162" s="78">
        <v>23889221</v>
      </c>
      <c r="EF162" s="78">
        <v>24082221</v>
      </c>
      <c r="EG162" s="1823">
        <v>24162221</v>
      </c>
      <c r="EH162" s="1891">
        <v>24299221</v>
      </c>
      <c r="EI162" s="1891">
        <v>24523221</v>
      </c>
      <c r="EJ162" s="1891">
        <v>24739221</v>
      </c>
      <c r="EK162" s="1898">
        <v>24954221</v>
      </c>
      <c r="EL162" s="1898">
        <v>25174221</v>
      </c>
      <c r="EM162" s="1898">
        <v>25391221</v>
      </c>
      <c r="EN162" s="1898">
        <v>25600221</v>
      </c>
      <c r="EO162" s="1938">
        <v>25780221</v>
      </c>
      <c r="EP162" s="1945">
        <v>25848221</v>
      </c>
      <c r="EQ162" s="1945">
        <v>25868221</v>
      </c>
      <c r="ER162" s="78">
        <v>25977221</v>
      </c>
      <c r="ES162" s="78">
        <v>26167221</v>
      </c>
      <c r="ET162" s="78">
        <v>26291221</v>
      </c>
      <c r="EU162" s="78">
        <v>26351221</v>
      </c>
      <c r="EV162" s="1968">
        <v>26416221</v>
      </c>
      <c r="EW162" s="1968">
        <v>26479221</v>
      </c>
      <c r="EX162" s="1968">
        <v>26562221</v>
      </c>
      <c r="EY162" s="1975">
        <v>26725221</v>
      </c>
      <c r="EZ162" s="1975">
        <v>26943221</v>
      </c>
      <c r="FA162" s="1975">
        <v>27161221</v>
      </c>
      <c r="FB162" s="1975">
        <v>27380221</v>
      </c>
      <c r="FC162" s="2017">
        <v>27604221</v>
      </c>
      <c r="FD162" s="2017">
        <v>27823221</v>
      </c>
      <c r="FE162" s="2017">
        <v>28051221</v>
      </c>
      <c r="FF162" s="2025">
        <v>28276221</v>
      </c>
      <c r="FG162" s="2025">
        <v>28497221</v>
      </c>
      <c r="FH162" s="2025">
        <v>28717221</v>
      </c>
      <c r="FI162" s="2025">
        <v>28927221</v>
      </c>
      <c r="FJ162" s="2059">
        <v>29096221</v>
      </c>
      <c r="FK162" s="2059">
        <v>29272221</v>
      </c>
      <c r="FL162" s="2059">
        <v>29491221</v>
      </c>
      <c r="FM162" s="2059">
        <v>29700221</v>
      </c>
      <c r="FN162" s="2066">
        <v>29910221</v>
      </c>
      <c r="FO162" s="2066">
        <v>30121221</v>
      </c>
      <c r="FP162" s="2066">
        <v>30336221</v>
      </c>
      <c r="FQ162" s="2090">
        <v>30559221</v>
      </c>
      <c r="FR162" s="2090">
        <v>30779221</v>
      </c>
      <c r="FS162" s="2090">
        <v>30985221</v>
      </c>
      <c r="FT162" s="2097">
        <v>31191221</v>
      </c>
      <c r="FU162" s="2097">
        <v>31399221</v>
      </c>
      <c r="FV162" s="2097">
        <v>31615221</v>
      </c>
      <c r="FW162" s="2097">
        <v>31826221</v>
      </c>
      <c r="FX162" s="2146">
        <v>32033221</v>
      </c>
      <c r="FY162" s="2146">
        <v>32231221</v>
      </c>
      <c r="FZ162" s="2146">
        <v>32434221</v>
      </c>
      <c r="GA162" s="2153">
        <v>32651221</v>
      </c>
      <c r="GB162" s="2153">
        <v>32864221</v>
      </c>
      <c r="GC162" s="2153">
        <v>33071221</v>
      </c>
      <c r="GD162" s="2153">
        <v>33282221</v>
      </c>
      <c r="GE162" s="2189">
        <v>33500221</v>
      </c>
      <c r="GF162" s="2189">
        <v>33711221</v>
      </c>
      <c r="GG162" s="2189">
        <v>33921221</v>
      </c>
      <c r="GH162" s="2196">
        <v>34135221</v>
      </c>
      <c r="GI162" s="2196">
        <v>34276221</v>
      </c>
      <c r="GJ162" s="2196">
        <v>34415221</v>
      </c>
      <c r="GK162" s="2196">
        <v>34638221</v>
      </c>
      <c r="GL162" s="2232">
        <v>34862221</v>
      </c>
      <c r="GM162" s="2232">
        <v>35078221</v>
      </c>
      <c r="GN162" s="2232">
        <v>35299221</v>
      </c>
      <c r="GO162" s="2239">
        <v>35496221</v>
      </c>
      <c r="GP162" s="2239">
        <v>35703221</v>
      </c>
      <c r="GQ162" s="2239">
        <v>35935221</v>
      </c>
      <c r="GR162" s="2239">
        <v>36162221</v>
      </c>
      <c r="GS162" s="2258">
        <v>36389221</v>
      </c>
      <c r="GT162" s="2258">
        <v>36551221</v>
      </c>
      <c r="GU162" s="2258">
        <v>36716221</v>
      </c>
      <c r="GV162" s="2258">
        <v>36796221</v>
      </c>
      <c r="GW162" s="2258">
        <v>36968221</v>
      </c>
      <c r="GX162" s="2258">
        <v>37190221</v>
      </c>
      <c r="GY162" s="299">
        <v>37418221</v>
      </c>
      <c r="GZ162" s="2278">
        <v>37610221</v>
      </c>
      <c r="HA162" s="2278">
        <v>37788221</v>
      </c>
      <c r="HB162" s="2278">
        <v>37877221</v>
      </c>
      <c r="HC162" s="2302">
        <v>37943221</v>
      </c>
      <c r="HD162" s="2302">
        <v>38007221</v>
      </c>
      <c r="HE162" s="2302">
        <v>38066221</v>
      </c>
      <c r="HF162" s="2302">
        <v>38122221</v>
      </c>
    </row>
    <row r="163" spans="1:214" x14ac:dyDescent="0.25">
      <c r="A163" s="423">
        <f t="shared" ref="A163:A185" si="75">A162+1</f>
        <v>162</v>
      </c>
      <c r="B163" s="77">
        <f>B.Mensal!B161</f>
        <v>0</v>
      </c>
      <c r="C163" s="66"/>
      <c r="D163" s="66"/>
      <c r="E163" s="438">
        <v>27.65</v>
      </c>
      <c r="F163" s="438">
        <v>17.329999999999998</v>
      </c>
      <c r="G163" s="438">
        <v>30.04</v>
      </c>
      <c r="H163" s="438">
        <v>27.76</v>
      </c>
      <c r="I163" s="438">
        <v>26.86</v>
      </c>
      <c r="J163" s="438">
        <v>25.89</v>
      </c>
      <c r="K163" s="438">
        <v>25.21</v>
      </c>
      <c r="L163" s="443">
        <v>24.84</v>
      </c>
      <c r="M163" s="85">
        <v>24.35</v>
      </c>
      <c r="N163" s="466">
        <v>23.84</v>
      </c>
      <c r="O163" s="479">
        <v>23.56</v>
      </c>
      <c r="P163" s="512">
        <v>23.53</v>
      </c>
      <c r="Q163" s="85">
        <v>23.34</v>
      </c>
      <c r="R163" s="544">
        <v>23.17</v>
      </c>
      <c r="S163" s="586">
        <v>23.19</v>
      </c>
      <c r="T163" s="276">
        <v>23.96</v>
      </c>
      <c r="U163" s="598">
        <v>24.31</v>
      </c>
      <c r="V163" s="276">
        <v>24.54</v>
      </c>
      <c r="W163" s="626">
        <v>25.08</v>
      </c>
      <c r="X163" s="632">
        <v>25.21</v>
      </c>
      <c r="Y163" s="638">
        <v>24.92</v>
      </c>
      <c r="Z163" s="674">
        <v>24.55</v>
      </c>
      <c r="AA163" s="650">
        <v>24.31</v>
      </c>
      <c r="AB163" s="702">
        <v>24.07</v>
      </c>
      <c r="AC163" s="715">
        <v>23.95</v>
      </c>
      <c r="AD163" s="737">
        <v>23.77</v>
      </c>
      <c r="AE163" s="744">
        <v>23.55</v>
      </c>
      <c r="AF163" s="751">
        <v>23.34</v>
      </c>
      <c r="AG163" s="299">
        <v>23.44</v>
      </c>
      <c r="AH163" s="781">
        <v>23.81</v>
      </c>
      <c r="AI163" s="794">
        <v>23.9</v>
      </c>
      <c r="AJ163" s="299">
        <v>24.11</v>
      </c>
      <c r="AK163" s="834">
        <v>24.33</v>
      </c>
      <c r="AL163" s="834">
        <v>24.51</v>
      </c>
      <c r="AM163" s="793">
        <v>24.64</v>
      </c>
      <c r="AN163" s="299">
        <v>24.94</v>
      </c>
      <c r="AO163" s="877">
        <v>25</v>
      </c>
      <c r="AP163" s="877">
        <v>24.95</v>
      </c>
      <c r="AQ163" s="299">
        <v>24.75</v>
      </c>
      <c r="AR163" s="884">
        <v>24.75</v>
      </c>
      <c r="AS163" s="898">
        <v>25.07</v>
      </c>
      <c r="AT163" s="911">
        <v>25.2</v>
      </c>
      <c r="AU163" s="942">
        <v>25.15</v>
      </c>
      <c r="AV163" s="956">
        <v>24.97</v>
      </c>
      <c r="AW163" s="85">
        <v>24.85</v>
      </c>
      <c r="AX163" s="1012">
        <v>24.72</v>
      </c>
      <c r="AY163" s="1019">
        <v>24.6</v>
      </c>
      <c r="AZ163" s="1040">
        <v>24.58</v>
      </c>
      <c r="BA163" s="1054">
        <v>24.87</v>
      </c>
      <c r="BB163" s="1102">
        <v>25.07</v>
      </c>
      <c r="BC163" s="1108">
        <v>25.24</v>
      </c>
      <c r="BD163" s="1114">
        <v>25.39</v>
      </c>
      <c r="BE163" s="1149">
        <v>25.51</v>
      </c>
      <c r="BF163" s="1156">
        <v>25.74</v>
      </c>
      <c r="BG163" s="83">
        <v>25.95</v>
      </c>
      <c r="BH163" s="1171">
        <v>26.12</v>
      </c>
      <c r="BI163" s="1202">
        <v>26.36</v>
      </c>
      <c r="BJ163" s="1202">
        <v>26.6</v>
      </c>
      <c r="BK163" s="1202">
        <v>26.75</v>
      </c>
      <c r="BL163" s="1202">
        <v>26.83</v>
      </c>
      <c r="BM163" s="1202">
        <v>26.77</v>
      </c>
      <c r="BN163" s="1202">
        <v>26.65</v>
      </c>
      <c r="BO163" s="1202">
        <v>26.47</v>
      </c>
      <c r="BP163" s="1243">
        <v>26.32</v>
      </c>
      <c r="BQ163" s="1243">
        <v>26.18</v>
      </c>
      <c r="BR163" s="1243">
        <v>26.04</v>
      </c>
      <c r="BS163" s="1243">
        <v>25.91</v>
      </c>
      <c r="BT163" s="1243">
        <v>25.81</v>
      </c>
      <c r="BU163" s="1243">
        <v>25.72</v>
      </c>
      <c r="BV163" s="1243">
        <v>25.6</v>
      </c>
      <c r="BW163" s="1298">
        <v>25.49</v>
      </c>
      <c r="BX163" s="83">
        <v>25.41</v>
      </c>
      <c r="BY163" s="83">
        <v>25.31</v>
      </c>
      <c r="BZ163" s="83">
        <v>25.23</v>
      </c>
      <c r="CA163" s="83">
        <v>25.13</v>
      </c>
      <c r="CB163" s="83">
        <v>25.05</v>
      </c>
      <c r="CC163" s="1308">
        <v>24.95</v>
      </c>
      <c r="CD163" s="1378">
        <v>24.85</v>
      </c>
      <c r="CE163" s="1391">
        <v>24.81</v>
      </c>
      <c r="CF163" s="1405">
        <v>24.66</v>
      </c>
      <c r="CG163" s="1419">
        <v>24.97</v>
      </c>
      <c r="CH163" s="1433">
        <v>24.95</v>
      </c>
      <c r="CI163" s="1447">
        <v>24.97</v>
      </c>
      <c r="CJ163" s="1461">
        <v>24.89</v>
      </c>
      <c r="CK163" s="1486">
        <v>24.85</v>
      </c>
      <c r="CL163" s="1486">
        <v>24.81</v>
      </c>
      <c r="CM163" s="1486">
        <v>24.79</v>
      </c>
      <c r="CN163" s="1501">
        <v>24.76</v>
      </c>
      <c r="CO163" s="1508">
        <v>24.73</v>
      </c>
      <c r="CP163" s="1515">
        <v>24.7</v>
      </c>
      <c r="CQ163" s="1529">
        <v>24.66</v>
      </c>
      <c r="CR163" s="1565">
        <v>24.65</v>
      </c>
      <c r="CS163" s="1580">
        <v>24.63</v>
      </c>
      <c r="CT163" s="1580">
        <v>24.6</v>
      </c>
      <c r="CU163" s="1580">
        <v>24.57</v>
      </c>
      <c r="CV163" s="1615">
        <v>24.55</v>
      </c>
      <c r="CW163" s="1608">
        <v>24.52</v>
      </c>
      <c r="CX163" s="1608">
        <v>24.48</v>
      </c>
      <c r="CY163" s="1629">
        <v>24.43</v>
      </c>
      <c r="CZ163" s="1629">
        <v>24.41</v>
      </c>
      <c r="DA163" s="1629">
        <v>24.36</v>
      </c>
      <c r="DB163" s="1629">
        <v>24.32</v>
      </c>
      <c r="DC163" s="1629">
        <v>24.29</v>
      </c>
      <c r="DD163" s="1629">
        <v>24.24</v>
      </c>
      <c r="DE163" s="1658">
        <v>24.18</v>
      </c>
      <c r="DF163" s="1687">
        <v>24.17</v>
      </c>
      <c r="DG163" s="1687">
        <v>24.12</v>
      </c>
      <c r="DH163" s="1687">
        <v>24.07</v>
      </c>
      <c r="DI163" s="1694">
        <v>24.04</v>
      </c>
      <c r="DJ163" s="1694">
        <v>24</v>
      </c>
      <c r="DK163" s="1694">
        <v>23.96</v>
      </c>
      <c r="DL163" s="1694">
        <v>23.91</v>
      </c>
      <c r="DM163" s="299">
        <v>23.88</v>
      </c>
      <c r="DN163" s="299">
        <v>23.84</v>
      </c>
      <c r="DO163" s="299">
        <v>23.82</v>
      </c>
      <c r="DP163" s="299">
        <v>23.8</v>
      </c>
      <c r="DQ163" s="1795">
        <v>23.77</v>
      </c>
      <c r="DR163" s="1795">
        <v>23.76</v>
      </c>
      <c r="DS163" s="1795">
        <v>23.74</v>
      </c>
      <c r="DT163" s="1795">
        <v>23.7</v>
      </c>
      <c r="DU163" s="1795">
        <v>23.74</v>
      </c>
      <c r="DV163" s="1795">
        <v>23.73</v>
      </c>
      <c r="DW163" s="1802">
        <v>23.72</v>
      </c>
      <c r="DX163" s="1802">
        <v>23.69</v>
      </c>
      <c r="DY163" s="1802">
        <v>23.65</v>
      </c>
      <c r="DZ163" s="1802">
        <v>23.64</v>
      </c>
      <c r="EA163" s="83">
        <v>23.65</v>
      </c>
      <c r="EB163" s="83">
        <v>23.63</v>
      </c>
      <c r="EC163" s="83">
        <v>23.62</v>
      </c>
      <c r="ED163" s="83">
        <v>23.59</v>
      </c>
      <c r="EE163" s="83">
        <v>23.57</v>
      </c>
      <c r="EF163" s="83">
        <v>23.6</v>
      </c>
      <c r="EG163" s="1823">
        <v>23.68</v>
      </c>
      <c r="EH163" s="1891">
        <v>23.67</v>
      </c>
      <c r="EI163" s="1891">
        <v>23.65</v>
      </c>
      <c r="EJ163" s="1891">
        <v>23.64</v>
      </c>
      <c r="EK163" s="1898">
        <v>23.63</v>
      </c>
      <c r="EL163" s="1898">
        <v>23.61</v>
      </c>
      <c r="EM163" s="1898">
        <v>23.59</v>
      </c>
      <c r="EN163" s="1898">
        <v>23.57</v>
      </c>
      <c r="EO163" s="1938">
        <v>23.61</v>
      </c>
      <c r="EP163" s="1945">
        <v>23.67</v>
      </c>
      <c r="EQ163" s="1945">
        <v>23.69</v>
      </c>
      <c r="ER163" s="83">
        <v>23.71</v>
      </c>
      <c r="ES163" s="83">
        <v>23.71</v>
      </c>
      <c r="ET163" s="83">
        <v>23.79</v>
      </c>
      <c r="EU163" s="83">
        <v>23.84</v>
      </c>
      <c r="EV163" s="1968">
        <v>23.9</v>
      </c>
      <c r="EW163" s="1968">
        <v>23.96</v>
      </c>
      <c r="EX163" s="1968">
        <v>24.01</v>
      </c>
      <c r="EY163" s="1975">
        <v>24.02</v>
      </c>
      <c r="EZ163" s="1975">
        <v>24.02</v>
      </c>
      <c r="FA163" s="1975">
        <v>24.01</v>
      </c>
      <c r="FB163" s="1975">
        <v>23.99</v>
      </c>
      <c r="FC163" s="2017">
        <v>23.97</v>
      </c>
      <c r="FD163" s="2017">
        <v>23.96</v>
      </c>
      <c r="FE163" s="2017">
        <v>23.93</v>
      </c>
      <c r="FF163" s="2025">
        <v>23.91</v>
      </c>
      <c r="FG163" s="2025">
        <v>23.89</v>
      </c>
      <c r="FH163" s="2025">
        <v>23.86</v>
      </c>
      <c r="FI163" s="2025">
        <v>23.85</v>
      </c>
      <c r="FJ163" s="2059">
        <v>23.89</v>
      </c>
      <c r="FK163" s="2059">
        <v>23.9</v>
      </c>
      <c r="FL163" s="2059">
        <v>23.88</v>
      </c>
      <c r="FM163" s="2059">
        <v>23.88</v>
      </c>
      <c r="FN163" s="2066">
        <v>23.88</v>
      </c>
      <c r="FO163" s="2066">
        <v>23.87</v>
      </c>
      <c r="FP163" s="2066">
        <v>23.86</v>
      </c>
      <c r="FQ163" s="2090">
        <v>23.84</v>
      </c>
      <c r="FR163" s="2090">
        <v>23.84</v>
      </c>
      <c r="FS163" s="2090">
        <v>23.84</v>
      </c>
      <c r="FT163" s="2097">
        <v>23.84</v>
      </c>
      <c r="FU163" s="2097">
        <v>23.83</v>
      </c>
      <c r="FV163" s="2097">
        <v>23.82</v>
      </c>
      <c r="FW163" s="2097">
        <v>23.82</v>
      </c>
      <c r="FX163" s="2146">
        <v>23.83</v>
      </c>
      <c r="FY163" s="2146">
        <v>23.84</v>
      </c>
      <c r="FZ163" s="2146">
        <v>23.84</v>
      </c>
      <c r="GA163" s="2153">
        <v>23.83</v>
      </c>
      <c r="GB163" s="2153">
        <v>23.82</v>
      </c>
      <c r="GC163" s="2153">
        <v>23.82</v>
      </c>
      <c r="GD163" s="2153">
        <v>23.81</v>
      </c>
      <c r="GE163" s="2189">
        <v>23.8</v>
      </c>
      <c r="GF163" s="2189">
        <v>23.8</v>
      </c>
      <c r="GG163" s="2189">
        <v>23.8</v>
      </c>
      <c r="GH163" s="2196">
        <v>23.79</v>
      </c>
      <c r="GI163" s="2196">
        <v>23.84</v>
      </c>
      <c r="GJ163" s="2196">
        <v>23.84</v>
      </c>
      <c r="GK163" s="2196">
        <v>23.83</v>
      </c>
      <c r="GL163" s="2232">
        <v>23.82</v>
      </c>
      <c r="GM163" s="2232">
        <v>23.81</v>
      </c>
      <c r="GN163" s="2232">
        <v>23.82</v>
      </c>
      <c r="GO163" s="2239">
        <v>23.84</v>
      </c>
      <c r="GP163" s="2239">
        <v>23.84</v>
      </c>
      <c r="GQ163" s="2239">
        <v>23.82</v>
      </c>
      <c r="GR163" s="2239">
        <v>23.81</v>
      </c>
      <c r="GS163" s="2258">
        <v>23.8</v>
      </c>
      <c r="GT163" s="2258">
        <v>23.84</v>
      </c>
      <c r="GU163" s="2258">
        <v>23.88</v>
      </c>
      <c r="GV163" s="2258">
        <v>23.93</v>
      </c>
      <c r="GW163" s="2258">
        <v>23.93</v>
      </c>
      <c r="GX163" s="2258">
        <v>23.92</v>
      </c>
      <c r="GY163" s="299">
        <v>23.9</v>
      </c>
      <c r="GZ163" s="2278">
        <v>23.92</v>
      </c>
      <c r="HA163" s="2278">
        <v>23.93</v>
      </c>
      <c r="HB163" s="2278">
        <v>23.99</v>
      </c>
      <c r="HC163" s="2302">
        <v>24.03</v>
      </c>
      <c r="HD163" s="2302">
        <v>24.07</v>
      </c>
      <c r="HE163" s="2302">
        <v>24.11</v>
      </c>
      <c r="HF163" s="2302">
        <v>24.14</v>
      </c>
    </row>
    <row r="164" spans="1:214" x14ac:dyDescent="0.25">
      <c r="A164" s="423">
        <f t="shared" si="75"/>
        <v>163</v>
      </c>
      <c r="B164" s="77">
        <f>B.Mensal!B162</f>
        <v>0</v>
      </c>
      <c r="C164" s="66"/>
      <c r="D164" s="66"/>
      <c r="E164" s="438">
        <v>1934.64</v>
      </c>
      <c r="F164" s="438">
        <v>2286.7199999999998</v>
      </c>
      <c r="G164" s="438">
        <v>2517.11</v>
      </c>
      <c r="H164" s="438">
        <v>2201.69</v>
      </c>
      <c r="I164" s="438">
        <v>2374.4699999999998</v>
      </c>
      <c r="J164" s="438">
        <v>2183.7199999999998</v>
      </c>
      <c r="K164" s="438">
        <v>2423.1799999999998</v>
      </c>
      <c r="L164" s="443">
        <v>2622.51</v>
      </c>
      <c r="M164" s="436">
        <v>2737.72</v>
      </c>
      <c r="N164" s="466">
        <v>2822.39</v>
      </c>
      <c r="O164" s="479">
        <v>2916.66</v>
      </c>
      <c r="P164" s="512">
        <v>3001.1</v>
      </c>
      <c r="Q164" s="436">
        <v>3363.24</v>
      </c>
      <c r="R164" s="544">
        <v>3386</v>
      </c>
      <c r="S164" s="586">
        <v>3399.9</v>
      </c>
      <c r="T164" s="593">
        <v>3264.25</v>
      </c>
      <c r="U164" s="598">
        <v>3264.25</v>
      </c>
      <c r="V164" s="593">
        <v>3213.97</v>
      </c>
      <c r="W164" s="626">
        <v>3157.24</v>
      </c>
      <c r="X164" s="632">
        <v>3104.21</v>
      </c>
      <c r="Y164" s="638">
        <v>3141.55</v>
      </c>
      <c r="Z164" s="674">
        <v>3210.45</v>
      </c>
      <c r="AA164" s="650">
        <v>3221.19</v>
      </c>
      <c r="AB164" s="702">
        <v>3257.78</v>
      </c>
      <c r="AC164" s="715">
        <v>4779.7</v>
      </c>
      <c r="AD164" s="737">
        <v>4828.57</v>
      </c>
      <c r="AE164" s="744">
        <v>4804.5</v>
      </c>
      <c r="AF164" s="751">
        <v>4791.79</v>
      </c>
      <c r="AG164" s="299">
        <v>4753.83</v>
      </c>
      <c r="AH164" s="781">
        <v>4643.75</v>
      </c>
      <c r="AI164" s="794">
        <v>4643.75</v>
      </c>
      <c r="AJ164" s="299">
        <v>4533.38</v>
      </c>
      <c r="AK164" s="834">
        <v>4428.3500000000004</v>
      </c>
      <c r="AL164" s="834">
        <v>4333.57</v>
      </c>
      <c r="AM164" s="793">
        <v>4258.6099999999997</v>
      </c>
      <c r="AN164" s="299">
        <v>4199.8599999999997</v>
      </c>
      <c r="AO164" s="877">
        <v>4161.62</v>
      </c>
      <c r="AP164" s="877">
        <v>4147.76</v>
      </c>
      <c r="AQ164" s="299">
        <v>4140.95</v>
      </c>
      <c r="AR164" s="884">
        <v>4144.25</v>
      </c>
      <c r="AS164" s="898">
        <v>4083.82</v>
      </c>
      <c r="AT164" s="911">
        <v>4026.56</v>
      </c>
      <c r="AU164" s="942">
        <v>4009.54</v>
      </c>
      <c r="AV164" s="956">
        <v>4018.57</v>
      </c>
      <c r="AW164" s="436">
        <v>4022.92</v>
      </c>
      <c r="AX164" s="1012">
        <v>4030.04</v>
      </c>
      <c r="AY164" s="1019">
        <v>4030.68</v>
      </c>
      <c r="AZ164" s="1040">
        <v>4022.92</v>
      </c>
      <c r="BA164" s="1054">
        <v>3977.85</v>
      </c>
      <c r="BB164" s="1102">
        <v>3926.05</v>
      </c>
      <c r="BC164" s="1108">
        <v>3872.93</v>
      </c>
      <c r="BD164" s="1114">
        <v>3872.93</v>
      </c>
      <c r="BE164" s="1149">
        <v>3821.88</v>
      </c>
      <c r="BF164" s="1156">
        <v>3772.8</v>
      </c>
      <c r="BG164" s="78">
        <v>3733.47</v>
      </c>
      <c r="BH164" s="1171">
        <v>3690.98</v>
      </c>
      <c r="BI164" s="1202">
        <v>3653.81</v>
      </c>
      <c r="BJ164" s="1202">
        <v>3620.69</v>
      </c>
      <c r="BK164" s="1202">
        <v>3593.04</v>
      </c>
      <c r="BL164" s="1202">
        <v>3575.52</v>
      </c>
      <c r="BM164" s="1202">
        <v>3562.45</v>
      </c>
      <c r="BN164" s="1202">
        <v>3593.38</v>
      </c>
      <c r="BO164" s="1202">
        <v>3595.12</v>
      </c>
      <c r="BP164" s="1243">
        <v>3605.54</v>
      </c>
      <c r="BQ164" s="1243">
        <v>3616.45</v>
      </c>
      <c r="BR164" s="1243">
        <v>3623.46</v>
      </c>
      <c r="BS164" s="1243">
        <v>3634.56</v>
      </c>
      <c r="BT164" s="1243">
        <v>3648.08</v>
      </c>
      <c r="BU164" s="1243">
        <v>3657.42</v>
      </c>
      <c r="BV164" s="1243">
        <v>3662.71</v>
      </c>
      <c r="BW164" s="1298">
        <v>3669.6</v>
      </c>
      <c r="BX164" s="78">
        <v>3681.55</v>
      </c>
      <c r="BY164" s="78">
        <v>3689.82</v>
      </c>
      <c r="BZ164" s="78">
        <v>3696.12</v>
      </c>
      <c r="CA164" s="78">
        <v>3705.74</v>
      </c>
      <c r="CB164" s="78">
        <v>3715.7</v>
      </c>
      <c r="CC164" s="1308">
        <v>3719.97</v>
      </c>
      <c r="CD164" s="1378">
        <v>3727.58</v>
      </c>
      <c r="CE164" s="1391">
        <v>3727.83</v>
      </c>
      <c r="CF164" s="1405">
        <v>3736.42</v>
      </c>
      <c r="CG164" s="1419">
        <v>3741.69</v>
      </c>
      <c r="CH164" s="1433">
        <v>3749.49</v>
      </c>
      <c r="CI164" s="1447">
        <v>3750.88</v>
      </c>
      <c r="CJ164" s="1461">
        <v>3752.72</v>
      </c>
      <c r="CK164" s="1486">
        <v>3757.13</v>
      </c>
      <c r="CL164" s="1486">
        <v>3760.95</v>
      </c>
      <c r="CM164" s="1486">
        <v>3765.45</v>
      </c>
      <c r="CN164" s="1501">
        <v>3773.24</v>
      </c>
      <c r="CO164" s="1508">
        <v>3778.97</v>
      </c>
      <c r="CP164" s="1515">
        <v>3779.57</v>
      </c>
      <c r="CQ164" s="1529">
        <v>3823.09</v>
      </c>
      <c r="CR164" s="1565">
        <v>3828.86</v>
      </c>
      <c r="CS164" s="1580">
        <v>3832.32</v>
      </c>
      <c r="CT164" s="1580">
        <v>3837.43</v>
      </c>
      <c r="CU164" s="1580">
        <v>3842.22</v>
      </c>
      <c r="CV164" s="1615">
        <v>3845.19</v>
      </c>
      <c r="CW164" s="1608">
        <v>3849.64</v>
      </c>
      <c r="CX164" s="1608">
        <v>3852.72</v>
      </c>
      <c r="CY164" s="1629">
        <v>3852.02</v>
      </c>
      <c r="CZ164" s="1629">
        <v>3839.25</v>
      </c>
      <c r="DA164" s="1629">
        <v>3840.35</v>
      </c>
      <c r="DB164" s="1629">
        <v>3843.79</v>
      </c>
      <c r="DC164" s="1629">
        <v>3839.44</v>
      </c>
      <c r="DD164" s="1629">
        <v>3843.96</v>
      </c>
      <c r="DE164" s="1658">
        <v>3847.03</v>
      </c>
      <c r="DF164" s="1687">
        <v>3850.29</v>
      </c>
      <c r="DG164" s="1687">
        <v>3853.48</v>
      </c>
      <c r="DH164" s="1687">
        <v>3856.72</v>
      </c>
      <c r="DI164" s="1694">
        <v>3860.31</v>
      </c>
      <c r="DJ164" s="1694">
        <v>3864.44</v>
      </c>
      <c r="DK164" s="1694">
        <v>3867.34</v>
      </c>
      <c r="DL164" s="1694">
        <v>3873.29</v>
      </c>
      <c r="DM164" s="299">
        <v>3876.06</v>
      </c>
      <c r="DN164" s="299">
        <v>3880.08</v>
      </c>
      <c r="DO164" s="299">
        <v>3883.57</v>
      </c>
      <c r="DP164" s="299">
        <v>3885.84</v>
      </c>
      <c r="DQ164" s="1795">
        <v>3889.06</v>
      </c>
      <c r="DR164" s="1795">
        <v>3891.16</v>
      </c>
      <c r="DS164" s="1795">
        <v>3891.67</v>
      </c>
      <c r="DT164" s="1795">
        <v>3894.29</v>
      </c>
      <c r="DU164" s="1795">
        <v>3891.48</v>
      </c>
      <c r="DV164" s="1795">
        <v>3893.41</v>
      </c>
      <c r="DW164" s="1802">
        <v>3896.67</v>
      </c>
      <c r="DX164" s="1802">
        <v>3898.9</v>
      </c>
      <c r="DY164" s="1802">
        <v>3900.05</v>
      </c>
      <c r="DZ164" s="1802">
        <v>3900.01</v>
      </c>
      <c r="EA164" s="78">
        <v>3900.01</v>
      </c>
      <c r="EB164" s="78">
        <v>3900.2</v>
      </c>
      <c r="EC164" s="78">
        <v>3901.18</v>
      </c>
      <c r="ED164" s="78">
        <v>3904.27</v>
      </c>
      <c r="EE164" s="78">
        <v>3906.21</v>
      </c>
      <c r="EF164" s="78">
        <v>3905.2</v>
      </c>
      <c r="EG164" s="1823">
        <v>3892.86</v>
      </c>
      <c r="EH164" s="1891">
        <v>3881.61</v>
      </c>
      <c r="EI164" s="1891">
        <v>3883.94</v>
      </c>
      <c r="EJ164" s="1891">
        <v>3886.21</v>
      </c>
      <c r="EK164" s="1898">
        <v>3887.5</v>
      </c>
      <c r="EL164" s="1898">
        <v>3889.2</v>
      </c>
      <c r="EM164" s="1898">
        <v>3890.65</v>
      </c>
      <c r="EN164" s="1898">
        <v>3890.79</v>
      </c>
      <c r="EO164" s="1938">
        <v>3889.36</v>
      </c>
      <c r="EP164" s="1945">
        <v>3872.23</v>
      </c>
      <c r="EQ164" s="1945">
        <v>3845.75</v>
      </c>
      <c r="ER164" s="78">
        <v>3832.49</v>
      </c>
      <c r="ES164" s="78">
        <v>3830.73</v>
      </c>
      <c r="ET164" s="78">
        <v>3822.34</v>
      </c>
      <c r="EU164" s="78">
        <v>3805.55</v>
      </c>
      <c r="EV164" s="1968">
        <v>3789.24</v>
      </c>
      <c r="EW164" s="1968">
        <v>3773.31</v>
      </c>
      <c r="EX164" s="1968">
        <v>3759.27</v>
      </c>
      <c r="EY164" s="1975">
        <v>3752.4</v>
      </c>
      <c r="EZ164" s="1975">
        <v>3754.53</v>
      </c>
      <c r="FA164" s="1975">
        <v>3756.38</v>
      </c>
      <c r="FB164" s="1975">
        <v>3734.11</v>
      </c>
      <c r="FC164" s="2017">
        <v>3736.99</v>
      </c>
      <c r="FD164" s="2017">
        <v>3741.38</v>
      </c>
      <c r="FE164" s="2017">
        <v>3744.74</v>
      </c>
      <c r="FF164" s="2025">
        <v>3749.1</v>
      </c>
      <c r="FG164" s="2025">
        <v>3752.29</v>
      </c>
      <c r="FH164" s="2025">
        <v>3754.69</v>
      </c>
      <c r="FI164" s="2025">
        <v>3755.96</v>
      </c>
      <c r="FJ164" s="2059">
        <v>3754.13</v>
      </c>
      <c r="FK164" s="2059">
        <v>3751.48</v>
      </c>
      <c r="FL164" s="2059">
        <v>3754.23</v>
      </c>
      <c r="FM164" s="2059">
        <v>3757.05</v>
      </c>
      <c r="FN164" s="2066">
        <v>3759.32</v>
      </c>
      <c r="FO164" s="2066">
        <v>3761.08</v>
      </c>
      <c r="FP164" s="2066">
        <v>3761.82</v>
      </c>
      <c r="FQ164" s="2090">
        <v>3764.62</v>
      </c>
      <c r="FR164" s="2090">
        <v>3768.03</v>
      </c>
      <c r="FS164" s="2090">
        <v>3767.31</v>
      </c>
      <c r="FT164" s="2097">
        <v>3767.44</v>
      </c>
      <c r="FU164" s="2097">
        <v>3767.86</v>
      </c>
      <c r="FV164" s="2097">
        <v>3768.74</v>
      </c>
      <c r="FW164" s="2097">
        <v>3769.25</v>
      </c>
      <c r="FX164" s="2146">
        <v>3771.33</v>
      </c>
      <c r="FY164" s="2146">
        <v>3771.59</v>
      </c>
      <c r="FZ164" s="2146">
        <v>3770.92</v>
      </c>
      <c r="GA164" s="2153">
        <v>3773.17</v>
      </c>
      <c r="GB164" s="2153">
        <v>3775.02</v>
      </c>
      <c r="GC164" s="2153">
        <v>3776.17</v>
      </c>
      <c r="GD164" s="2153">
        <v>3776.44</v>
      </c>
      <c r="GE164" s="2189">
        <v>3778.25</v>
      </c>
      <c r="GF164" s="2189">
        <v>3778.48</v>
      </c>
      <c r="GG164" s="2189">
        <v>3777.89</v>
      </c>
      <c r="GH164" s="2196">
        <v>3778.43</v>
      </c>
      <c r="GI164" s="2196">
        <v>3773.49</v>
      </c>
      <c r="GJ164" s="2196">
        <v>3761.57</v>
      </c>
      <c r="GK164" s="2196">
        <v>3762.28</v>
      </c>
      <c r="GL164" s="2232">
        <v>3757.51</v>
      </c>
      <c r="GM164" s="2232">
        <v>3758.47</v>
      </c>
      <c r="GN164" s="2232">
        <v>3760.17</v>
      </c>
      <c r="GO164" s="2239">
        <v>3760.98</v>
      </c>
      <c r="GP164" s="2239">
        <v>3760.85</v>
      </c>
      <c r="GQ164" s="2239">
        <v>3762.18</v>
      </c>
      <c r="GR164" s="2239">
        <v>3763.67</v>
      </c>
      <c r="GS164" s="2258">
        <v>3765.37</v>
      </c>
      <c r="GT164" s="2258">
        <v>3763.04</v>
      </c>
      <c r="GU164" s="2258">
        <v>3754.69</v>
      </c>
      <c r="GV164" s="2258">
        <v>3750.34</v>
      </c>
      <c r="GW164" s="2258">
        <v>3747.95</v>
      </c>
      <c r="GX164" s="2258">
        <v>3750.18</v>
      </c>
      <c r="GY164" s="299">
        <v>3752.49</v>
      </c>
      <c r="GZ164" s="2278">
        <v>3753.06</v>
      </c>
      <c r="HA164" s="2278">
        <v>3750.51</v>
      </c>
      <c r="HB164" s="2278">
        <v>3744.76</v>
      </c>
      <c r="HC164" s="2302">
        <v>3735.07</v>
      </c>
      <c r="HD164" s="2302">
        <v>3724.42</v>
      </c>
      <c r="HE164" s="2302">
        <v>3714.02</v>
      </c>
      <c r="HF164" s="2302">
        <v>3703.75</v>
      </c>
    </row>
    <row r="165" spans="1:214" x14ac:dyDescent="0.25">
      <c r="A165" s="423">
        <f t="shared" si="75"/>
        <v>164</v>
      </c>
      <c r="B165" s="77">
        <f>B.Mensal!B163</f>
        <v>0</v>
      </c>
      <c r="C165" s="66"/>
      <c r="D165" s="66"/>
      <c r="E165" s="438">
        <v>599.47900000000004</v>
      </c>
      <c r="F165" s="438">
        <v>282.60399999999998</v>
      </c>
      <c r="G165" s="438">
        <v>165.73099999999999</v>
      </c>
      <c r="H165" s="438">
        <v>96.516000000000005</v>
      </c>
      <c r="I165" s="438">
        <v>79.120999999999995</v>
      </c>
      <c r="J165" s="438">
        <v>56.817</v>
      </c>
      <c r="K165" s="438">
        <v>51.588000000000001</v>
      </c>
      <c r="L165" s="442">
        <v>47.473999999999997</v>
      </c>
      <c r="M165" s="85">
        <v>42.447000000000003</v>
      </c>
      <c r="N165" s="465">
        <v>38.203000000000003</v>
      </c>
      <c r="O165" s="478">
        <v>34.988</v>
      </c>
      <c r="P165" s="512">
        <v>32.762999999999998</v>
      </c>
      <c r="Q165" s="85">
        <v>33.372999999999998</v>
      </c>
      <c r="R165" s="543">
        <v>30.782</v>
      </c>
      <c r="S165" s="585">
        <v>28.841999999999999</v>
      </c>
      <c r="T165" s="276">
        <v>27.690999999999999</v>
      </c>
      <c r="U165" s="597">
        <v>27.690999999999999</v>
      </c>
      <c r="V165" s="276">
        <v>26.300999999999998</v>
      </c>
      <c r="W165" s="625">
        <v>25.751000000000001</v>
      </c>
      <c r="X165" s="631">
        <v>24.35</v>
      </c>
      <c r="Y165" s="637">
        <v>23.001999999999999</v>
      </c>
      <c r="Z165" s="673">
        <v>21.771999999999998</v>
      </c>
      <c r="AA165" s="649">
        <v>20.565999999999999</v>
      </c>
      <c r="AB165" s="701">
        <v>19.491</v>
      </c>
      <c r="AC165" s="714">
        <v>27.024999999999999</v>
      </c>
      <c r="AD165" s="736">
        <v>25.786999999999999</v>
      </c>
      <c r="AE165" s="743">
        <v>24.213000000000001</v>
      </c>
      <c r="AF165" s="750">
        <v>22.85</v>
      </c>
      <c r="AG165" s="772">
        <v>21.902999999999999</v>
      </c>
      <c r="AH165" s="780">
        <v>21.396000000000001</v>
      </c>
      <c r="AI165" s="793">
        <v>21.396000000000001</v>
      </c>
      <c r="AJ165" s="772">
        <v>20.79</v>
      </c>
      <c r="AK165" s="833">
        <v>20.309000000000001</v>
      </c>
      <c r="AL165" s="833">
        <v>19.873999999999999</v>
      </c>
      <c r="AM165" s="793">
        <v>19.202000000000002</v>
      </c>
      <c r="AN165" s="772">
        <v>18.748000000000001</v>
      </c>
      <c r="AO165" s="876">
        <v>18.082999999999998</v>
      </c>
      <c r="AP165" s="876">
        <v>17.407</v>
      </c>
      <c r="AQ165" s="772">
        <v>16.646999999999998</v>
      </c>
      <c r="AR165" s="883">
        <v>16.158000000000001</v>
      </c>
      <c r="AS165" s="897">
        <v>15.922000000000001</v>
      </c>
      <c r="AT165" s="910">
        <v>15.531000000000001</v>
      </c>
      <c r="AU165" s="941">
        <v>15.023999999999999</v>
      </c>
      <c r="AV165" s="955">
        <v>14.486000000000001</v>
      </c>
      <c r="AW165" s="85">
        <v>14.013</v>
      </c>
      <c r="AX165" s="1011">
        <v>13.555999999999999</v>
      </c>
      <c r="AY165" s="1018">
        <v>13.116</v>
      </c>
      <c r="AZ165" s="1039">
        <v>12.762</v>
      </c>
      <c r="BA165" s="1053">
        <v>12.619</v>
      </c>
      <c r="BB165" s="1101">
        <v>12.430999999999999</v>
      </c>
      <c r="BC165" s="1107">
        <v>12.262</v>
      </c>
      <c r="BD165" s="1113">
        <v>12.262</v>
      </c>
      <c r="BE165" s="1148">
        <v>12.101000000000001</v>
      </c>
      <c r="BF165" s="1155">
        <v>11.945</v>
      </c>
      <c r="BG165" s="83">
        <v>11.821</v>
      </c>
      <c r="BH165" s="1170">
        <v>11.629</v>
      </c>
      <c r="BI165" s="1201">
        <v>11.464</v>
      </c>
      <c r="BJ165" s="1201">
        <v>11.351000000000001</v>
      </c>
      <c r="BK165" s="1201">
        <v>11.199</v>
      </c>
      <c r="BL165" s="1201">
        <v>11.009</v>
      </c>
      <c r="BM165" s="1201">
        <v>10.750999999999999</v>
      </c>
      <c r="BN165" s="1201">
        <v>10.577</v>
      </c>
      <c r="BO165" s="1201">
        <v>10.286</v>
      </c>
      <c r="BP165" s="1242">
        <v>10.031000000000001</v>
      </c>
      <c r="BQ165" s="1242">
        <v>9.7949999999999999</v>
      </c>
      <c r="BR165" s="1242">
        <v>9.5540000000000003</v>
      </c>
      <c r="BS165" s="1242">
        <v>9.3369999999999997</v>
      </c>
      <c r="BT165" s="1242">
        <v>9.1479999999999997</v>
      </c>
      <c r="BU165" s="1242">
        <v>8.9610000000000003</v>
      </c>
      <c r="BV165" s="1242">
        <v>8.7550000000000008</v>
      </c>
      <c r="BW165" s="1297">
        <v>8.5660000000000007</v>
      </c>
      <c r="BX165" s="83">
        <v>8.3970000000000002</v>
      </c>
      <c r="BY165" s="83">
        <v>8.2260000000000009</v>
      </c>
      <c r="BZ165" s="83">
        <v>8.0690000000000008</v>
      </c>
      <c r="CA165" s="83">
        <v>7.91</v>
      </c>
      <c r="CB165" s="83">
        <v>7.7640000000000002</v>
      </c>
      <c r="CC165" s="1307">
        <v>7.6109999999999998</v>
      </c>
      <c r="CD165" s="1377">
        <v>7.468</v>
      </c>
      <c r="CE165" s="1390">
        <v>7.3440000000000003</v>
      </c>
      <c r="CF165" s="1404">
        <v>7.2069999999999999</v>
      </c>
      <c r="CG165" s="1418">
        <v>7.0640000000000001</v>
      </c>
      <c r="CH165" s="1432">
        <v>6.9649999999999999</v>
      </c>
      <c r="CI165" s="1446">
        <v>6.8769999999999998</v>
      </c>
      <c r="CJ165" s="1460">
        <v>6.7569999999999997</v>
      </c>
      <c r="CK165" s="1485">
        <v>6.6559999999999997</v>
      </c>
      <c r="CL165" s="1485">
        <v>6.5579999999999998</v>
      </c>
      <c r="CM165" s="1485">
        <v>6.4660000000000002</v>
      </c>
      <c r="CN165" s="1500">
        <v>6.3789999999999996</v>
      </c>
      <c r="CO165" s="1507">
        <v>6.2880000000000003</v>
      </c>
      <c r="CP165" s="1514">
        <v>6.1970000000000001</v>
      </c>
      <c r="CQ165" s="1528">
        <v>6.1749999999999998</v>
      </c>
      <c r="CR165" s="1564">
        <v>6.0970000000000004</v>
      </c>
      <c r="CS165" s="1579">
        <v>6.016</v>
      </c>
      <c r="CT165" s="1579">
        <v>5.9390000000000001</v>
      </c>
      <c r="CU165" s="1579">
        <v>5.8570000000000002</v>
      </c>
      <c r="CV165" s="1614">
        <v>5.7809999999999997</v>
      </c>
      <c r="CW165" s="1607">
        <v>5.7050000000000001</v>
      </c>
      <c r="CX165" s="1607">
        <v>5.625</v>
      </c>
      <c r="CY165" s="1628">
        <v>5.5460000000000003</v>
      </c>
      <c r="CZ165" s="1628">
        <v>5.476</v>
      </c>
      <c r="DA165" s="1628">
        <v>5.3959999999999999</v>
      </c>
      <c r="DB165" s="1628">
        <v>5.3250000000000002</v>
      </c>
      <c r="DC165" s="1628">
        <v>5.2569999999999997</v>
      </c>
      <c r="DD165" s="1628">
        <v>5.1870000000000003</v>
      </c>
      <c r="DE165" s="1657">
        <v>5.1150000000000002</v>
      </c>
      <c r="DF165" s="1686">
        <v>5.0570000000000004</v>
      </c>
      <c r="DG165" s="1686">
        <v>4.992</v>
      </c>
      <c r="DH165" s="1686">
        <v>4.9249999999999998</v>
      </c>
      <c r="DI165" s="1693">
        <v>4.8659999999999997</v>
      </c>
      <c r="DJ165" s="1693">
        <v>4.806</v>
      </c>
      <c r="DK165" s="1693">
        <v>4.7480000000000002</v>
      </c>
      <c r="DL165" s="1693">
        <v>4.6909999999999998</v>
      </c>
      <c r="DM165" s="772">
        <v>4.6349999999999998</v>
      </c>
      <c r="DN165" s="772">
        <v>4.58</v>
      </c>
      <c r="DO165" s="772">
        <v>4.53</v>
      </c>
      <c r="DP165" s="772">
        <v>4.4800000000000004</v>
      </c>
      <c r="DQ165" s="1794">
        <v>4.431</v>
      </c>
      <c r="DR165" s="1794">
        <v>4.3840000000000003</v>
      </c>
      <c r="DS165" s="1794">
        <v>4.3380000000000001</v>
      </c>
      <c r="DT165" s="1794">
        <v>4.2930000000000001</v>
      </c>
      <c r="DU165" s="1794">
        <v>4.2569999999999997</v>
      </c>
      <c r="DV165" s="1794">
        <v>4.2160000000000002</v>
      </c>
      <c r="DW165" s="1801">
        <v>4.1760000000000002</v>
      </c>
      <c r="DX165" s="1801">
        <v>4.133</v>
      </c>
      <c r="DY165" s="1801">
        <v>4.0869999999999997</v>
      </c>
      <c r="DZ165" s="1801">
        <v>4.0449999999999999</v>
      </c>
      <c r="EA165" s="83">
        <v>4.01</v>
      </c>
      <c r="EB165" s="83">
        <v>3.972</v>
      </c>
      <c r="EC165" s="83">
        <v>3.931</v>
      </c>
      <c r="ED165" s="83">
        <v>3.8929999999999998</v>
      </c>
      <c r="EE165" s="83">
        <v>3.8540000000000001</v>
      </c>
      <c r="EF165" s="83">
        <v>3.8279999999999998</v>
      </c>
      <c r="EG165" s="1822">
        <v>3.8159999999999998</v>
      </c>
      <c r="EH165" s="1890">
        <v>3.782</v>
      </c>
      <c r="EI165" s="1890">
        <v>3.746</v>
      </c>
      <c r="EJ165" s="1890">
        <v>3.714</v>
      </c>
      <c r="EK165" s="1897">
        <v>3.681</v>
      </c>
      <c r="EL165" s="1897">
        <v>3.6469999999999998</v>
      </c>
      <c r="EM165" s="1897">
        <v>3.6150000000000002</v>
      </c>
      <c r="EN165" s="1897">
        <v>3.5830000000000002</v>
      </c>
      <c r="EO165" s="1937">
        <v>3.5619999999999998</v>
      </c>
      <c r="EP165" s="1944">
        <v>3.5459999999999998</v>
      </c>
      <c r="EQ165" s="1944">
        <v>3.5219999999999998</v>
      </c>
      <c r="ER165" s="83">
        <v>3.4980000000000002</v>
      </c>
      <c r="ES165" s="83">
        <v>3.4710000000000001</v>
      </c>
      <c r="ET165" s="83">
        <v>3.4580000000000002</v>
      </c>
      <c r="EU165" s="83">
        <v>3.4430000000000001</v>
      </c>
      <c r="EV165" s="1967">
        <v>3.4279999999999999</v>
      </c>
      <c r="EW165" s="1967">
        <v>3.4140000000000001</v>
      </c>
      <c r="EX165" s="1967">
        <v>3.3980000000000001</v>
      </c>
      <c r="EY165" s="1974">
        <v>3.3730000000000002</v>
      </c>
      <c r="EZ165" s="1974">
        <v>3.3479999999999999</v>
      </c>
      <c r="FA165" s="1974">
        <v>3.3210000000000002</v>
      </c>
      <c r="FB165" s="1974">
        <v>3.2709999999999999</v>
      </c>
      <c r="FC165" s="2016">
        <v>3.2450000000000001</v>
      </c>
      <c r="FD165" s="2016">
        <v>3.222</v>
      </c>
      <c r="FE165" s="2016">
        <v>3.1949999999999998</v>
      </c>
      <c r="FF165" s="2024">
        <v>3.17</v>
      </c>
      <c r="FG165" s="2024">
        <v>3.1459999999999999</v>
      </c>
      <c r="FH165" s="2024">
        <v>3.12</v>
      </c>
      <c r="FI165" s="2024">
        <v>3.097</v>
      </c>
      <c r="FJ165" s="2058">
        <v>3.0830000000000002</v>
      </c>
      <c r="FK165" s="2058">
        <v>3.0619999999999998</v>
      </c>
      <c r="FL165" s="2058">
        <v>3.04</v>
      </c>
      <c r="FM165" s="2058">
        <v>3.0209999999999999</v>
      </c>
      <c r="FN165" s="2065">
        <v>3.0009999999999999</v>
      </c>
      <c r="FO165" s="2065">
        <v>2.9809999999999999</v>
      </c>
      <c r="FP165" s="2065">
        <v>2.9580000000000002</v>
      </c>
      <c r="FQ165" s="2089">
        <v>2.9369999999999998</v>
      </c>
      <c r="FR165" s="2089">
        <v>2.919</v>
      </c>
      <c r="FS165" s="2089">
        <v>2.899</v>
      </c>
      <c r="FT165" s="2096">
        <v>2.879</v>
      </c>
      <c r="FU165" s="2096">
        <v>2.86</v>
      </c>
      <c r="FV165" s="2096">
        <v>2.84</v>
      </c>
      <c r="FW165" s="2096">
        <v>2.8210000000000002</v>
      </c>
      <c r="FX165" s="2145">
        <v>2.806</v>
      </c>
      <c r="FY165" s="2145">
        <v>2.79</v>
      </c>
      <c r="FZ165" s="2145">
        <v>2.7719999999999998</v>
      </c>
      <c r="GA165" s="2152">
        <v>2.754</v>
      </c>
      <c r="GB165" s="2152">
        <v>2.7360000000000002</v>
      </c>
      <c r="GC165" s="2152">
        <v>2.72</v>
      </c>
      <c r="GD165" s="2152">
        <v>2.7010000000000001</v>
      </c>
      <c r="GE165" s="2188">
        <v>2.6850000000000001</v>
      </c>
      <c r="GF165" s="2188">
        <v>2.6680000000000001</v>
      </c>
      <c r="GG165" s="2188">
        <v>2.65</v>
      </c>
      <c r="GH165" s="2195">
        <v>2.633</v>
      </c>
      <c r="GI165" s="2195">
        <v>2.625</v>
      </c>
      <c r="GJ165" s="2195">
        <v>2.6059999999999999</v>
      </c>
      <c r="GK165" s="2195">
        <v>2.5880000000000001</v>
      </c>
      <c r="GL165" s="2231">
        <v>2.5670000000000002</v>
      </c>
      <c r="GM165" s="2231">
        <v>2.5510000000000002</v>
      </c>
      <c r="GN165" s="2231">
        <v>2.5369999999999999</v>
      </c>
      <c r="GO165" s="2238">
        <v>2.5259999999999998</v>
      </c>
      <c r="GP165" s="2238">
        <v>2.5110000000000001</v>
      </c>
      <c r="GQ165" s="2238">
        <v>2.4940000000000002</v>
      </c>
      <c r="GR165" s="2238">
        <v>2.4780000000000002</v>
      </c>
      <c r="GS165" s="2257">
        <v>2.4630000000000001</v>
      </c>
      <c r="GT165" s="2257">
        <v>2.4550000000000001</v>
      </c>
      <c r="GU165" s="2257">
        <v>2.4420000000000002</v>
      </c>
      <c r="GV165" s="2257">
        <v>2.4390000000000001</v>
      </c>
      <c r="GW165" s="2257">
        <v>2.4260000000000002</v>
      </c>
      <c r="GX165" s="2257">
        <v>2.4119999999999999</v>
      </c>
      <c r="GY165" s="772">
        <v>2.3969999999999998</v>
      </c>
      <c r="GZ165" s="2277">
        <v>2.387</v>
      </c>
      <c r="HA165" s="2277">
        <v>2.375</v>
      </c>
      <c r="HB165" s="2277">
        <v>2.3719999999999999</v>
      </c>
      <c r="HC165" s="2301">
        <v>2.3650000000000002</v>
      </c>
      <c r="HD165" s="2301">
        <v>2.359</v>
      </c>
      <c r="HE165" s="2301">
        <v>2.3519999999999999</v>
      </c>
      <c r="HF165" s="2301">
        <v>2.3460000000000001</v>
      </c>
    </row>
    <row r="166" spans="1:214" x14ac:dyDescent="0.25">
      <c r="A166" s="423">
        <f t="shared" si="75"/>
        <v>165</v>
      </c>
      <c r="B166" s="77">
        <f>B.Mensal!B166</f>
        <v>0</v>
      </c>
      <c r="C166" s="68"/>
      <c r="D166" s="68"/>
      <c r="E166" s="437"/>
      <c r="F166" s="437"/>
      <c r="G166" s="437"/>
      <c r="H166" s="437"/>
      <c r="I166" s="437"/>
      <c r="J166" s="437"/>
      <c r="K166" s="437"/>
      <c r="L166" s="441"/>
      <c r="N166" s="464"/>
      <c r="O166" s="477"/>
      <c r="R166" s="542"/>
      <c r="S166" s="584"/>
      <c r="U166" s="596"/>
      <c r="W166" s="624"/>
      <c r="X166" s="630"/>
      <c r="Y166" s="636"/>
      <c r="Z166" s="671"/>
      <c r="AA166" s="648"/>
      <c r="AB166" s="700"/>
      <c r="AC166" s="713"/>
      <c r="AD166" s="735"/>
      <c r="AE166" s="742"/>
      <c r="AF166" s="749"/>
      <c r="AG166"/>
      <c r="AH166" s="779"/>
      <c r="AI166" s="792"/>
      <c r="AK166" s="832"/>
      <c r="AL166" s="832"/>
      <c r="AM166" s="793"/>
      <c r="AN166"/>
      <c r="AO166" s="875"/>
      <c r="AP166" s="875"/>
      <c r="AQ166"/>
      <c r="AR166" s="882"/>
      <c r="AS166" s="896"/>
      <c r="AT166" s="909"/>
      <c r="AU166" s="940"/>
      <c r="AV166" s="954"/>
      <c r="AX166" s="1010"/>
      <c r="AY166" s="1017"/>
      <c r="AZ166" s="1038"/>
      <c r="BA166" s="1052"/>
      <c r="BB166" s="1100"/>
      <c r="BC166" s="1106"/>
      <c r="BD166" s="1112"/>
      <c r="BE166" s="1147"/>
      <c r="BF166" s="1154"/>
      <c r="BG166" s="83"/>
      <c r="BH166" s="1169"/>
      <c r="BI166" s="1200"/>
      <c r="BJ166" s="1200"/>
      <c r="BK166" s="1200"/>
      <c r="BL166" s="1200"/>
      <c r="BM166" s="1200"/>
      <c r="BN166" s="1200"/>
      <c r="BO166" s="1200"/>
      <c r="BP166" s="1241"/>
      <c r="BQ166" s="1241"/>
      <c r="BR166" s="1241"/>
      <c r="BS166" s="1241"/>
      <c r="BT166" s="1241"/>
      <c r="BU166" s="1241"/>
      <c r="BV166" s="1241"/>
      <c r="BW166" s="1296"/>
      <c r="BX166" s="83"/>
      <c r="BY166" s="83"/>
      <c r="BZ166" s="83"/>
      <c r="CA166" s="83"/>
      <c r="CB166" s="83"/>
      <c r="CC166" s="1306"/>
      <c r="CD166" s="1376"/>
      <c r="CE166" s="1389"/>
      <c r="CF166" s="1403"/>
      <c r="CG166" s="1417"/>
      <c r="CH166" s="1431"/>
      <c r="CI166" s="1445"/>
      <c r="CJ166" s="1459"/>
      <c r="CK166" s="1484"/>
      <c r="CL166" s="1484"/>
      <c r="CM166" s="1484"/>
      <c r="CN166" s="1499"/>
      <c r="CO166" s="1506"/>
      <c r="CP166" s="1513"/>
      <c r="CQ166" s="1527"/>
      <c r="CR166" s="1563"/>
      <c r="CS166" s="1578"/>
      <c r="CT166" s="1578"/>
      <c r="CU166" s="1578"/>
      <c r="CV166" s="1613"/>
      <c r="CW166" s="1606"/>
      <c r="CX166" s="1606"/>
      <c r="CY166" s="1627"/>
      <c r="CZ166" s="1627"/>
      <c r="DA166" s="1627"/>
      <c r="DB166" s="1627"/>
      <c r="DC166" s="1627"/>
      <c r="DD166" s="1627"/>
      <c r="DE166" s="1656"/>
      <c r="DF166" s="1685"/>
      <c r="DG166" s="1685"/>
      <c r="DH166" s="1685"/>
      <c r="DI166" s="1692"/>
      <c r="DJ166" s="1692"/>
      <c r="DK166" s="1692"/>
      <c r="DL166" s="1692"/>
      <c r="DM166"/>
      <c r="DN166"/>
      <c r="DO166"/>
      <c r="DP166"/>
      <c r="DQ166" s="1793"/>
      <c r="DR166" s="1793"/>
      <c r="DS166" s="1793"/>
      <c r="DT166" s="1793"/>
      <c r="DU166" s="1793"/>
      <c r="DV166" s="1793"/>
      <c r="DW166" s="1800"/>
      <c r="DX166" s="1800"/>
      <c r="DY166" s="1800"/>
      <c r="DZ166" s="1800"/>
      <c r="EA166" s="83"/>
      <c r="EB166" s="83"/>
      <c r="EC166" s="83"/>
      <c r="ED166" s="83"/>
      <c r="EE166" s="83"/>
      <c r="EF166" s="83"/>
      <c r="EG166" s="1821"/>
      <c r="EH166" s="1889"/>
      <c r="EI166" s="1889"/>
      <c r="EJ166" s="1889"/>
      <c r="EK166" s="1896"/>
      <c r="EL166" s="1896"/>
      <c r="EM166" s="1896"/>
      <c r="EN166" s="1896"/>
      <c r="EO166" s="1936"/>
      <c r="EP166" s="1943"/>
      <c r="EQ166" s="1943"/>
      <c r="ER166" s="83"/>
      <c r="ES166" s="83"/>
      <c r="ET166" s="83"/>
      <c r="EU166" s="83"/>
      <c r="EV166" s="1966"/>
      <c r="EW166" s="1966"/>
      <c r="EX166" s="1966"/>
      <c r="EY166" s="1973"/>
      <c r="EZ166" s="1973"/>
      <c r="FA166" s="1973"/>
      <c r="FB166" s="1973"/>
      <c r="FC166" s="2015"/>
      <c r="FD166" s="2015"/>
      <c r="FE166" s="2015"/>
      <c r="FF166" s="2022"/>
      <c r="FG166" s="2022"/>
      <c r="FH166" s="2022"/>
      <c r="FI166" s="2022"/>
      <c r="FJ166" s="2057"/>
      <c r="FK166" s="2057"/>
      <c r="FL166" s="2057"/>
      <c r="FM166" s="2057"/>
      <c r="FN166" s="2064"/>
      <c r="FO166" s="2064"/>
      <c r="FP166" s="2064"/>
      <c r="FQ166" s="2088"/>
      <c r="FR166" s="2088"/>
      <c r="FS166" s="2088"/>
      <c r="FT166" s="2095"/>
      <c r="FU166" s="2095"/>
      <c r="FV166" s="2095"/>
      <c r="FW166" s="2095"/>
      <c r="FX166" s="2144"/>
      <c r="FY166" s="2144"/>
      <c r="FZ166" s="2144"/>
      <c r="GA166" s="2151"/>
      <c r="GB166" s="2151"/>
      <c r="GC166" s="2151"/>
      <c r="GD166" s="2151"/>
      <c r="GE166" s="2187"/>
      <c r="GF166" s="2187"/>
      <c r="GG166" s="2187"/>
      <c r="GH166" s="2194"/>
      <c r="GI166" s="2194"/>
      <c r="GJ166" s="2194"/>
      <c r="GK166" s="2194"/>
      <c r="GL166" s="2230"/>
      <c r="GM166" s="2230"/>
      <c r="GN166" s="2230"/>
      <c r="GO166" s="2237"/>
      <c r="GP166" s="2237"/>
      <c r="GQ166" s="2237"/>
      <c r="GR166" s="2237"/>
      <c r="GS166" s="2256"/>
      <c r="GT166" s="2256"/>
      <c r="GU166" s="2256"/>
      <c r="GV166" s="2256"/>
      <c r="GW166" s="2256"/>
      <c r="GX166" s="2256"/>
      <c r="GY166"/>
      <c r="GZ166" s="2276"/>
      <c r="HA166" s="2276"/>
      <c r="HB166" s="2276"/>
      <c r="HC166" s="2300"/>
      <c r="HD166" s="2300"/>
      <c r="HE166" s="2300"/>
      <c r="HF166" s="2300"/>
    </row>
    <row r="167" spans="1:214" x14ac:dyDescent="0.25">
      <c r="A167" s="423">
        <f t="shared" si="75"/>
        <v>166</v>
      </c>
      <c r="B167" s="77">
        <f>B.Mensal!B167</f>
        <v>0</v>
      </c>
      <c r="C167" s="66"/>
      <c r="D167" s="66"/>
      <c r="E167" s="438">
        <v>29.74</v>
      </c>
      <c r="F167" s="438">
        <v>37.29</v>
      </c>
      <c r="G167" s="438">
        <v>46.66</v>
      </c>
      <c r="H167" s="438">
        <v>54.46</v>
      </c>
      <c r="I167" s="438">
        <v>56.91</v>
      </c>
      <c r="J167" s="438">
        <v>60.45</v>
      </c>
      <c r="K167" s="438">
        <v>63.11</v>
      </c>
      <c r="L167" s="443">
        <v>65.95</v>
      </c>
      <c r="M167" s="85">
        <v>68.17</v>
      </c>
      <c r="N167" s="466">
        <v>70.05</v>
      </c>
      <c r="O167" s="479">
        <v>71.67</v>
      </c>
      <c r="P167" s="512">
        <v>72.03</v>
      </c>
      <c r="Q167" s="85">
        <v>73.02</v>
      </c>
      <c r="R167" s="544">
        <v>73.89</v>
      </c>
      <c r="S167" s="586">
        <v>73.81</v>
      </c>
      <c r="T167" s="276">
        <v>69.11</v>
      </c>
      <c r="U167" s="598">
        <v>64.98</v>
      </c>
      <c r="V167" s="276">
        <v>63.56</v>
      </c>
      <c r="W167" s="626">
        <v>60.36</v>
      </c>
      <c r="X167" s="632">
        <v>59.58</v>
      </c>
      <c r="Y167" s="638">
        <v>60.75</v>
      </c>
      <c r="Z167" s="674">
        <v>62.57</v>
      </c>
      <c r="AA167" s="650">
        <v>63.54</v>
      </c>
      <c r="AB167" s="702">
        <v>64.94</v>
      </c>
      <c r="AC167" s="715">
        <v>65.94</v>
      </c>
      <c r="AD167" s="737">
        <v>67.099999999999994</v>
      </c>
      <c r="AE167" s="744">
        <v>68.44</v>
      </c>
      <c r="AF167" s="751">
        <v>69.72</v>
      </c>
      <c r="AG167" s="299">
        <v>69.650000000000006</v>
      </c>
      <c r="AH167" s="781">
        <v>67.31</v>
      </c>
      <c r="AI167" s="794">
        <v>65.12</v>
      </c>
      <c r="AJ167" s="299">
        <v>63.36</v>
      </c>
      <c r="AK167" s="834">
        <v>61.42</v>
      </c>
      <c r="AL167" s="834">
        <v>59.6</v>
      </c>
      <c r="AM167" s="793">
        <v>58.87</v>
      </c>
      <c r="AN167" s="299">
        <v>57.8</v>
      </c>
      <c r="AO167" s="877">
        <v>57.76</v>
      </c>
      <c r="AP167" s="877">
        <v>58.22</v>
      </c>
      <c r="AQ167" s="299">
        <v>59.21</v>
      </c>
      <c r="AR167" s="884">
        <v>59.51</v>
      </c>
      <c r="AS167" s="898">
        <v>58.05</v>
      </c>
      <c r="AT167" s="911">
        <v>57.27</v>
      </c>
      <c r="AU167" s="942">
        <v>57.57</v>
      </c>
      <c r="AV167" s="956">
        <v>58.48</v>
      </c>
      <c r="AW167" s="85">
        <v>59.17</v>
      </c>
      <c r="AX167" s="1012">
        <v>59.93</v>
      </c>
      <c r="AY167" s="1019">
        <v>60.62</v>
      </c>
      <c r="AZ167" s="1040">
        <v>60.88</v>
      </c>
      <c r="BA167" s="1054">
        <v>59.63</v>
      </c>
      <c r="BB167" s="1102">
        <v>58.55</v>
      </c>
      <c r="BC167" s="1108">
        <v>57.39</v>
      </c>
      <c r="BD167" s="1114">
        <v>56.28</v>
      </c>
      <c r="BE167" s="1149">
        <v>55.21</v>
      </c>
      <c r="BF167" s="1156">
        <v>54.19</v>
      </c>
      <c r="BG167" s="83">
        <v>53.2</v>
      </c>
      <c r="BH167" s="1171">
        <v>52.5</v>
      </c>
      <c r="BI167" s="1202">
        <v>51.79</v>
      </c>
      <c r="BJ167" s="1202">
        <v>50.93</v>
      </c>
      <c r="BK167" s="1202">
        <v>50.36</v>
      </c>
      <c r="BL167" s="1202">
        <v>50.12</v>
      </c>
      <c r="BM167" s="1202">
        <v>50.3</v>
      </c>
      <c r="BN167" s="1202">
        <v>50.73</v>
      </c>
      <c r="BO167" s="1202">
        <v>51.36</v>
      </c>
      <c r="BP167" s="1243">
        <v>51.99</v>
      </c>
      <c r="BQ167" s="1243">
        <v>52.58</v>
      </c>
      <c r="BR167" s="1243">
        <v>53.19</v>
      </c>
      <c r="BS167" s="1243">
        <v>53.77</v>
      </c>
      <c r="BT167" s="1243">
        <v>54.28</v>
      </c>
      <c r="BU167" s="1243">
        <v>54.74</v>
      </c>
      <c r="BV167" s="1243">
        <v>55.3</v>
      </c>
      <c r="BW167" s="1298">
        <v>55.83</v>
      </c>
      <c r="BX167" s="83">
        <v>56.34</v>
      </c>
      <c r="BY167" s="83">
        <v>56.85</v>
      </c>
      <c r="BZ167" s="83">
        <v>57.27</v>
      </c>
      <c r="CA167" s="83">
        <v>57.79</v>
      </c>
      <c r="CB167" s="83">
        <v>58.25</v>
      </c>
      <c r="CC167" s="1308">
        <v>58.72</v>
      </c>
      <c r="CD167" s="1378">
        <v>59.19</v>
      </c>
      <c r="CE167" s="1391">
        <v>59.43</v>
      </c>
      <c r="CF167" s="1405">
        <v>59.94</v>
      </c>
      <c r="CG167" s="1419">
        <v>60.48</v>
      </c>
      <c r="CH167" s="1433">
        <v>60.72</v>
      </c>
      <c r="CI167" s="1447">
        <v>60.77</v>
      </c>
      <c r="CJ167" s="1461">
        <v>61.14</v>
      </c>
      <c r="CK167" s="1486">
        <v>61.41</v>
      </c>
      <c r="CL167" s="1486">
        <v>61.67</v>
      </c>
      <c r="CM167" s="1486">
        <v>61.89</v>
      </c>
      <c r="CN167" s="1501">
        <v>62.15</v>
      </c>
      <c r="CO167" s="1508">
        <v>62.43</v>
      </c>
      <c r="CP167" s="1515">
        <v>62.65</v>
      </c>
      <c r="CQ167" s="1529">
        <v>62.9</v>
      </c>
      <c r="CR167" s="1565">
        <v>63.1</v>
      </c>
      <c r="CS167" s="1580">
        <v>63.32</v>
      </c>
      <c r="CT167" s="1580">
        <v>63.55</v>
      </c>
      <c r="CU167" s="1580">
        <v>63.83</v>
      </c>
      <c r="CV167" s="1615">
        <v>64.05</v>
      </c>
      <c r="CW167" s="1608">
        <v>64.3</v>
      </c>
      <c r="CX167" s="1608">
        <v>64.59</v>
      </c>
      <c r="CY167" s="1629">
        <v>64.849999999999994</v>
      </c>
      <c r="CZ167" s="1629">
        <v>64.8</v>
      </c>
      <c r="DA167" s="1629">
        <v>65.12</v>
      </c>
      <c r="DB167" s="1629">
        <v>65.400000000000006</v>
      </c>
      <c r="DC167" s="1629">
        <v>65.53</v>
      </c>
      <c r="DD167" s="1629">
        <v>65.86</v>
      </c>
      <c r="DE167" s="1658">
        <v>66.19</v>
      </c>
      <c r="DF167" s="1687">
        <v>66.38</v>
      </c>
      <c r="DG167" s="1687">
        <v>66.66</v>
      </c>
      <c r="DH167" s="1687">
        <v>67</v>
      </c>
      <c r="DI167" s="1694">
        <v>67.260000000000005</v>
      </c>
      <c r="DJ167" s="1694">
        <v>67.540000000000006</v>
      </c>
      <c r="DK167" s="1694">
        <v>67.8</v>
      </c>
      <c r="DL167" s="1694">
        <v>68.11</v>
      </c>
      <c r="DM167" s="299">
        <v>68.38</v>
      </c>
      <c r="DN167" s="299">
        <v>68.66</v>
      </c>
      <c r="DO167" s="299">
        <v>68.87</v>
      </c>
      <c r="DP167" s="299">
        <v>69.09</v>
      </c>
      <c r="DQ167" s="1795">
        <v>69.3</v>
      </c>
      <c r="DR167" s="1795">
        <v>69.48</v>
      </c>
      <c r="DS167" s="1795">
        <v>69.64</v>
      </c>
      <c r="DT167" s="1795">
        <v>69.83</v>
      </c>
      <c r="DU167" s="1795">
        <v>69.8</v>
      </c>
      <c r="DV167" s="1795">
        <v>69.930000000000007</v>
      </c>
      <c r="DW167" s="1802">
        <v>70.069999999999993</v>
      </c>
      <c r="DX167" s="1802">
        <v>70.27</v>
      </c>
      <c r="DY167" s="1802">
        <v>70.52</v>
      </c>
      <c r="DZ167" s="1802">
        <v>70.680000000000007</v>
      </c>
      <c r="EA167" s="83">
        <v>70.739999999999995</v>
      </c>
      <c r="EB167" s="83">
        <v>70.87</v>
      </c>
      <c r="EC167" s="83">
        <v>71.05</v>
      </c>
      <c r="ED167" s="83">
        <v>71.260000000000005</v>
      </c>
      <c r="EE167" s="83">
        <v>71.459999999999994</v>
      </c>
      <c r="EF167" s="83">
        <v>71.39</v>
      </c>
      <c r="EG167" s="1823">
        <v>70.849999999999994</v>
      </c>
      <c r="EH167" s="1891">
        <v>70.739999999999995</v>
      </c>
      <c r="EI167" s="1891">
        <v>70.930000000000007</v>
      </c>
      <c r="EJ167" s="1891">
        <v>71.05</v>
      </c>
      <c r="EK167" s="1898">
        <v>71.19</v>
      </c>
      <c r="EL167" s="1898">
        <v>71.36</v>
      </c>
      <c r="EM167" s="1898">
        <v>71.510000000000005</v>
      </c>
      <c r="EN167" s="1898">
        <v>71.63</v>
      </c>
      <c r="EO167" s="1938">
        <v>71.510000000000005</v>
      </c>
      <c r="EP167" s="1945">
        <v>71.010000000000005</v>
      </c>
      <c r="EQ167" s="1945">
        <v>70.510000000000005</v>
      </c>
      <c r="ER167" s="83">
        <v>70.27</v>
      </c>
      <c r="ES167" s="83">
        <v>70.28</v>
      </c>
      <c r="ET167" s="83">
        <v>69.91</v>
      </c>
      <c r="EU167" s="83">
        <v>69.430000000000007</v>
      </c>
      <c r="EV167" s="1968">
        <v>68.959999999999994</v>
      </c>
      <c r="EW167" s="1968">
        <v>68.5</v>
      </c>
      <c r="EX167" s="1968">
        <v>68.09</v>
      </c>
      <c r="EY167" s="1975">
        <v>68.03</v>
      </c>
      <c r="EZ167" s="1975">
        <v>68.13</v>
      </c>
      <c r="FA167" s="1975">
        <v>68.27</v>
      </c>
      <c r="FB167" s="1975">
        <v>68.44</v>
      </c>
      <c r="FC167" s="2017">
        <v>68.599999999999994</v>
      </c>
      <c r="FD167" s="2017">
        <v>68.73</v>
      </c>
      <c r="FE167" s="2017">
        <v>68.930000000000007</v>
      </c>
      <c r="FF167" s="2025">
        <v>69.11</v>
      </c>
      <c r="FG167" s="2025">
        <v>69.260000000000005</v>
      </c>
      <c r="FH167" s="2025">
        <v>69.44</v>
      </c>
      <c r="FI167" s="2025">
        <v>69.55</v>
      </c>
      <c r="FJ167" s="2059">
        <v>69.400000000000006</v>
      </c>
      <c r="FK167" s="2059">
        <v>69.39</v>
      </c>
      <c r="FL167" s="2059">
        <v>69.53</v>
      </c>
      <c r="FM167" s="2059">
        <v>69.59</v>
      </c>
      <c r="FN167" s="2066">
        <v>69.67</v>
      </c>
      <c r="FO167" s="2066">
        <v>69.760000000000005</v>
      </c>
      <c r="FP167" s="2066">
        <v>69.88</v>
      </c>
      <c r="FQ167" s="2090">
        <v>70.010000000000005</v>
      </c>
      <c r="FR167" s="2090">
        <v>70.11</v>
      </c>
      <c r="FS167" s="2090">
        <v>70.17</v>
      </c>
      <c r="FT167" s="2097">
        <v>70.23</v>
      </c>
      <c r="FU167" s="2097">
        <v>70.3</v>
      </c>
      <c r="FV167" s="2097">
        <v>70.400000000000006</v>
      </c>
      <c r="FW167" s="2097">
        <v>70.47</v>
      </c>
      <c r="FX167" s="2146">
        <v>70.5</v>
      </c>
      <c r="FY167" s="2146">
        <v>70.5</v>
      </c>
      <c r="FZ167" s="2146">
        <v>70.56</v>
      </c>
      <c r="GA167" s="2153">
        <v>70.650000000000006</v>
      </c>
      <c r="GB167" s="2153">
        <v>70.75</v>
      </c>
      <c r="GC167" s="2153">
        <v>70.8</v>
      </c>
      <c r="GD167" s="2153">
        <v>70.900000000000006</v>
      </c>
      <c r="GE167" s="2189">
        <v>70.989999999999995</v>
      </c>
      <c r="GF167" s="2189">
        <v>71.05</v>
      </c>
      <c r="GG167" s="2189">
        <v>71.12</v>
      </c>
      <c r="GH167" s="2196">
        <v>71.209999999999994</v>
      </c>
      <c r="GI167" s="2196">
        <v>70.959999999999994</v>
      </c>
      <c r="GJ167" s="2196">
        <v>70.87</v>
      </c>
      <c r="GK167" s="2196">
        <v>71</v>
      </c>
      <c r="GL167" s="2232">
        <v>71.11</v>
      </c>
      <c r="GM167" s="2232">
        <v>71.19</v>
      </c>
      <c r="GN167" s="2232">
        <v>71.25</v>
      </c>
      <c r="GO167" s="2239">
        <v>71.209999999999994</v>
      </c>
      <c r="GP167" s="2239">
        <v>71.25</v>
      </c>
      <c r="GQ167" s="2239">
        <v>71.400000000000006</v>
      </c>
      <c r="GR167" s="2239">
        <v>71.53</v>
      </c>
      <c r="GS167" s="2258">
        <v>71.62</v>
      </c>
      <c r="GT167" s="2258">
        <v>71.459999999999994</v>
      </c>
      <c r="GU167" s="2258">
        <v>71.3</v>
      </c>
      <c r="GV167" s="2258">
        <v>70.95</v>
      </c>
      <c r="GW167" s="2258">
        <v>70.930000000000007</v>
      </c>
      <c r="GX167" s="2258">
        <v>71.040000000000006</v>
      </c>
      <c r="GY167" s="299">
        <v>71.19</v>
      </c>
      <c r="GZ167" s="2278">
        <v>71.13</v>
      </c>
      <c r="HA167" s="2278">
        <v>71.09</v>
      </c>
      <c r="HB167" s="2278">
        <v>71.09</v>
      </c>
      <c r="HC167" s="2302">
        <v>71.09</v>
      </c>
      <c r="HD167" s="2302">
        <v>71.09</v>
      </c>
      <c r="HE167" s="2302">
        <v>71.09</v>
      </c>
      <c r="HF167" s="2302">
        <v>71.09</v>
      </c>
    </row>
    <row r="168" spans="1:214" x14ac:dyDescent="0.25">
      <c r="A168" s="423">
        <f t="shared" si="75"/>
        <v>167</v>
      </c>
      <c r="B168" s="77">
        <f>B.Mensal!B168</f>
        <v>0</v>
      </c>
      <c r="C168" s="66"/>
      <c r="D168" s="66"/>
      <c r="E168" s="437"/>
      <c r="F168" s="437"/>
      <c r="G168" s="437"/>
      <c r="H168" s="437"/>
      <c r="I168" s="437"/>
      <c r="J168" s="437"/>
      <c r="K168" s="437"/>
      <c r="L168" s="441"/>
      <c r="N168" s="464"/>
      <c r="O168" s="477"/>
      <c r="R168" s="542"/>
      <c r="S168" s="584"/>
      <c r="U168" s="596"/>
      <c r="W168" s="624"/>
      <c r="X168" s="630"/>
      <c r="Y168" s="636"/>
      <c r="Z168" s="671"/>
      <c r="AA168" s="648"/>
      <c r="AB168" s="700"/>
      <c r="AC168" s="713"/>
      <c r="AD168" s="735"/>
      <c r="AE168" s="742"/>
      <c r="AF168" s="749"/>
      <c r="AG168"/>
      <c r="AH168" s="779"/>
      <c r="AI168" s="792"/>
      <c r="AK168" s="832"/>
      <c r="AL168" s="832"/>
      <c r="AM168" s="793"/>
      <c r="AN168"/>
      <c r="AO168" s="875"/>
      <c r="AP168" s="875"/>
      <c r="AQ168"/>
      <c r="AR168" s="882"/>
      <c r="AS168" s="896"/>
      <c r="AT168" s="909"/>
      <c r="AU168" s="940"/>
      <c r="AV168" s="954"/>
      <c r="AX168" s="1010"/>
      <c r="AY168" s="1017"/>
      <c r="AZ168" s="1038"/>
      <c r="BA168" s="1052"/>
      <c r="BB168" s="1100"/>
      <c r="BC168" s="1106"/>
      <c r="BD168" s="1112"/>
      <c r="BE168" s="1147"/>
      <c r="BF168" s="1157">
        <v>155755</v>
      </c>
      <c r="BG168" s="82">
        <v>155755</v>
      </c>
      <c r="BH168" s="1172">
        <v>155755</v>
      </c>
      <c r="BI168" s="1203">
        <v>474971</v>
      </c>
      <c r="BJ168" s="1203">
        <v>867939</v>
      </c>
      <c r="BK168" s="1203">
        <v>1309590</v>
      </c>
      <c r="BL168" s="1203">
        <v>1405777</v>
      </c>
      <c r="BM168" s="1203">
        <v>1405777</v>
      </c>
      <c r="BN168" s="1203">
        <v>1405777</v>
      </c>
      <c r="BO168" s="1203">
        <v>1405777</v>
      </c>
      <c r="BP168" s="1244">
        <v>1405777</v>
      </c>
      <c r="BQ168" s="1244">
        <v>1405777</v>
      </c>
      <c r="BR168" s="1244">
        <v>1405777</v>
      </c>
      <c r="BS168" s="1244">
        <v>1405777</v>
      </c>
      <c r="BT168" s="1244">
        <v>1405777</v>
      </c>
      <c r="BU168" s="1244">
        <v>1405777</v>
      </c>
      <c r="BV168" s="1244">
        <v>1405777</v>
      </c>
      <c r="BW168" s="1299">
        <v>1405777</v>
      </c>
      <c r="BX168" s="82">
        <v>1405777</v>
      </c>
      <c r="BY168" s="82">
        <v>1405777</v>
      </c>
      <c r="BZ168" s="82">
        <v>1405777</v>
      </c>
      <c r="CA168" s="82">
        <v>1405777</v>
      </c>
      <c r="CB168" s="82">
        <v>1405777</v>
      </c>
      <c r="CC168" s="1309">
        <v>1405777</v>
      </c>
      <c r="CD168" s="1379">
        <v>1405777</v>
      </c>
      <c r="CE168" s="1392">
        <v>1405777</v>
      </c>
      <c r="CF168" s="1406">
        <v>1405777</v>
      </c>
      <c r="CG168" s="1420">
        <v>1405777</v>
      </c>
      <c r="CH168" s="1434">
        <v>1405777</v>
      </c>
      <c r="CI168" s="1448">
        <v>1405777</v>
      </c>
      <c r="CJ168" s="1462">
        <v>1405777</v>
      </c>
      <c r="CK168" s="1487">
        <v>1405777</v>
      </c>
      <c r="CL168" s="1487">
        <v>1405777</v>
      </c>
      <c r="CM168" s="1487">
        <v>1405777</v>
      </c>
      <c r="CN168" s="1502">
        <v>1405777</v>
      </c>
      <c r="CO168" s="1509">
        <v>1405777</v>
      </c>
      <c r="CP168" s="1516">
        <v>1405777</v>
      </c>
      <c r="CQ168" s="1530">
        <v>1405777</v>
      </c>
      <c r="CR168" s="1566">
        <v>1405777</v>
      </c>
      <c r="CS168" s="1581">
        <v>1405777</v>
      </c>
      <c r="CT168" s="1581">
        <v>1405777</v>
      </c>
      <c r="CU168" s="1581">
        <v>1405777</v>
      </c>
      <c r="CV168" s="1616">
        <v>1405777</v>
      </c>
      <c r="CW168" s="1609">
        <v>1405777</v>
      </c>
      <c r="CX168" s="1609">
        <v>1405777</v>
      </c>
      <c r="CY168" s="1630">
        <v>1405777</v>
      </c>
      <c r="CZ168" s="1630">
        <v>1405777</v>
      </c>
      <c r="DA168" s="1630">
        <v>1405777</v>
      </c>
      <c r="DB168" s="1630">
        <v>1405777</v>
      </c>
      <c r="DC168" s="1630">
        <v>1405777</v>
      </c>
      <c r="DD168" s="1630">
        <v>1405777</v>
      </c>
      <c r="DE168" s="1659">
        <v>1405777</v>
      </c>
      <c r="DF168" s="1688">
        <v>1405777</v>
      </c>
      <c r="DG168" s="1688">
        <v>1405777</v>
      </c>
      <c r="DH168" s="1688">
        <v>1405777</v>
      </c>
      <c r="DI168" s="1695">
        <v>1405777</v>
      </c>
      <c r="DJ168" s="1695">
        <v>1405777</v>
      </c>
      <c r="DK168" s="1695">
        <v>1405777</v>
      </c>
      <c r="DL168" s="1695">
        <v>1405777</v>
      </c>
      <c r="DM168" s="54">
        <v>1405777</v>
      </c>
      <c r="DN168" s="54">
        <v>1405777</v>
      </c>
      <c r="DO168" s="54">
        <v>1405777</v>
      </c>
      <c r="DP168" s="54">
        <v>1405777</v>
      </c>
      <c r="DQ168" s="1796">
        <v>1405777</v>
      </c>
      <c r="DR168" s="1796">
        <v>1405777</v>
      </c>
      <c r="DS168" s="1796">
        <v>1405777</v>
      </c>
      <c r="DT168" s="1796">
        <v>1405777</v>
      </c>
      <c r="DU168" s="1796">
        <v>1405777</v>
      </c>
      <c r="DV168" s="1796">
        <v>1405777</v>
      </c>
      <c r="DW168" s="1803">
        <v>1405777</v>
      </c>
      <c r="DX168" s="1803">
        <v>1405777</v>
      </c>
      <c r="DY168" s="1803">
        <v>1405777</v>
      </c>
      <c r="DZ168" s="1803">
        <v>1405777</v>
      </c>
      <c r="EA168" s="82">
        <v>1405777</v>
      </c>
      <c r="EB168" s="82">
        <v>1405777</v>
      </c>
      <c r="EC168" s="82">
        <v>1405777</v>
      </c>
      <c r="ED168" s="82">
        <v>1405777</v>
      </c>
      <c r="EE168" s="82">
        <v>1405777</v>
      </c>
      <c r="EF168" s="82">
        <v>1405777</v>
      </c>
      <c r="EG168" s="1824">
        <v>1405777</v>
      </c>
      <c r="EH168" s="1892">
        <v>1405777</v>
      </c>
      <c r="EI168" s="1892">
        <v>1405777</v>
      </c>
      <c r="EJ168" s="1892">
        <v>1405777</v>
      </c>
      <c r="EK168" s="1899">
        <v>1405777</v>
      </c>
      <c r="EL168" s="1899">
        <v>1405777</v>
      </c>
      <c r="EM168" s="1899">
        <v>1405777</v>
      </c>
      <c r="EN168" s="1899">
        <v>1405777</v>
      </c>
      <c r="EO168" s="1939">
        <v>1405777</v>
      </c>
      <c r="EP168" s="1946">
        <v>1405777</v>
      </c>
      <c r="EQ168" s="1946">
        <v>1405777</v>
      </c>
      <c r="ER168" s="82">
        <v>1405777</v>
      </c>
      <c r="ES168" s="82">
        <v>1405777</v>
      </c>
      <c r="ET168" s="82">
        <v>1405777</v>
      </c>
      <c r="EU168" s="82">
        <v>1405777</v>
      </c>
      <c r="EV168" s="1969">
        <v>1405777</v>
      </c>
      <c r="EW168" s="1969">
        <v>1405777</v>
      </c>
      <c r="EX168" s="1969">
        <v>1405777</v>
      </c>
      <c r="EY168" s="1976">
        <v>1405777</v>
      </c>
      <c r="EZ168" s="1976">
        <v>1405777</v>
      </c>
      <c r="FA168" s="1976">
        <v>1405777</v>
      </c>
      <c r="FB168" s="1976">
        <v>1405777</v>
      </c>
      <c r="FC168" s="2018">
        <v>1405777</v>
      </c>
      <c r="FD168" s="2018">
        <v>1405777</v>
      </c>
      <c r="FE168" s="2018">
        <v>1405777</v>
      </c>
      <c r="FF168" s="2026">
        <v>1405777</v>
      </c>
      <c r="FG168" s="2026">
        <v>1405777</v>
      </c>
      <c r="FH168" s="2026">
        <v>1405777</v>
      </c>
      <c r="FI168" s="2026">
        <v>1405777</v>
      </c>
      <c r="FJ168" s="2060">
        <v>1405777</v>
      </c>
      <c r="FK168" s="2060">
        <v>1405777</v>
      </c>
      <c r="FL168" s="2060">
        <v>1405777</v>
      </c>
      <c r="FM168" s="2060">
        <v>1405777</v>
      </c>
      <c r="FN168" s="2067">
        <v>1405777</v>
      </c>
      <c r="FO168" s="2067">
        <v>1405777</v>
      </c>
      <c r="FP168" s="2067">
        <v>1405777</v>
      </c>
      <c r="FQ168" s="2091">
        <v>1405777</v>
      </c>
      <c r="FR168" s="2091">
        <v>1405777</v>
      </c>
      <c r="FS168" s="2091">
        <v>1405777</v>
      </c>
      <c r="FT168" s="2098">
        <v>1405777</v>
      </c>
      <c r="FU168" s="2098">
        <v>1405777</v>
      </c>
      <c r="FV168" s="2098">
        <v>1405777</v>
      </c>
      <c r="FW168" s="2098">
        <v>1405777</v>
      </c>
      <c r="FX168" s="2147">
        <v>1405777</v>
      </c>
      <c r="FY168" s="2147">
        <v>1405777</v>
      </c>
      <c r="FZ168" s="2147">
        <v>1405777</v>
      </c>
      <c r="GA168" s="2154">
        <v>1405777</v>
      </c>
      <c r="GB168" s="2154">
        <v>1405777</v>
      </c>
      <c r="GC168" s="2154">
        <v>1405777</v>
      </c>
      <c r="GD168" s="2154">
        <v>1405777</v>
      </c>
      <c r="GE168" s="2190">
        <v>1405777</v>
      </c>
      <c r="GF168" s="2190">
        <v>1405777</v>
      </c>
      <c r="GG168" s="2190">
        <v>1405777</v>
      </c>
      <c r="GH168" s="2197">
        <v>1405777</v>
      </c>
      <c r="GI168" s="2197">
        <v>1405777</v>
      </c>
      <c r="GJ168" s="2197">
        <v>1405777</v>
      </c>
      <c r="GK168" s="2197">
        <v>1405777</v>
      </c>
      <c r="GL168" s="2233">
        <v>1405777</v>
      </c>
      <c r="GM168" s="2233">
        <v>1405777</v>
      </c>
      <c r="GN168" s="2233">
        <v>1405777</v>
      </c>
      <c r="GO168" s="2240">
        <v>1405777</v>
      </c>
      <c r="GP168" s="2240">
        <v>1405777</v>
      </c>
      <c r="GQ168" s="2240">
        <v>1405777</v>
      </c>
      <c r="GR168" s="2240">
        <v>1405777</v>
      </c>
      <c r="GS168" s="2259">
        <v>1405777</v>
      </c>
      <c r="GT168" s="2259">
        <v>1405777</v>
      </c>
      <c r="GU168" s="2259">
        <v>1405777</v>
      </c>
      <c r="GV168" s="2259">
        <v>2055916</v>
      </c>
      <c r="GW168" s="2259">
        <v>2353077</v>
      </c>
      <c r="GX168" s="2259">
        <v>2353077</v>
      </c>
      <c r="GY168" s="54">
        <v>2353077</v>
      </c>
      <c r="GZ168" s="2279">
        <v>2353077</v>
      </c>
      <c r="HA168" s="2279">
        <v>2353077</v>
      </c>
      <c r="HB168" s="2279">
        <v>2400970</v>
      </c>
      <c r="HC168" s="2303">
        <v>2956104</v>
      </c>
      <c r="HD168" s="2303">
        <v>3536555</v>
      </c>
      <c r="HE168" s="2303">
        <v>4133298</v>
      </c>
      <c r="HF168" s="2303">
        <v>4705273</v>
      </c>
    </row>
    <row r="169" spans="1:214" x14ac:dyDescent="0.25">
      <c r="A169" s="423">
        <f t="shared" si="75"/>
        <v>168</v>
      </c>
      <c r="B169" s="77">
        <f>B.Mensal!B169</f>
        <v>0</v>
      </c>
      <c r="C169" s="66"/>
      <c r="D169" s="66"/>
      <c r="E169" s="437"/>
      <c r="F169" s="437"/>
      <c r="G169" s="437"/>
      <c r="H169" s="437"/>
      <c r="I169" s="437"/>
      <c r="J169" s="437"/>
      <c r="K169" s="437"/>
      <c r="L169" s="441"/>
      <c r="N169" s="464"/>
      <c r="O169" s="477"/>
      <c r="R169" s="542"/>
      <c r="S169" s="584"/>
      <c r="U169" s="596"/>
      <c r="W169" s="624"/>
      <c r="X169" s="630"/>
      <c r="Y169" s="636"/>
      <c r="Z169" s="671"/>
      <c r="AA169" s="648"/>
      <c r="AB169" s="700"/>
      <c r="AC169" s="713"/>
      <c r="AD169" s="735"/>
      <c r="AE169" s="742"/>
      <c r="AF169" s="749"/>
      <c r="AG169"/>
      <c r="AH169" s="779"/>
      <c r="AI169" s="792"/>
      <c r="AK169" s="832"/>
      <c r="AL169" s="832"/>
      <c r="AM169" s="793"/>
      <c r="AN169"/>
      <c r="AO169" s="875"/>
      <c r="AP169" s="875"/>
      <c r="AQ169"/>
      <c r="AR169" s="882"/>
      <c r="AS169" s="896"/>
      <c r="AT169" s="909"/>
      <c r="AU169" s="940"/>
      <c r="AV169" s="954"/>
      <c r="AX169" s="1010"/>
      <c r="AY169" s="1017"/>
      <c r="AZ169" s="1038"/>
      <c r="BA169" s="1052"/>
      <c r="BB169" s="1100"/>
      <c r="BC169" s="1106"/>
      <c r="BD169" s="1112"/>
      <c r="BE169" s="1147"/>
      <c r="BF169" s="1157">
        <v>148656</v>
      </c>
      <c r="BG169" s="82">
        <v>148656</v>
      </c>
      <c r="BH169" s="1172">
        <v>148656</v>
      </c>
      <c r="BI169" s="1203">
        <v>453397</v>
      </c>
      <c r="BJ169" s="1203">
        <v>818711</v>
      </c>
      <c r="BK169" s="1203">
        <v>1240164</v>
      </c>
      <c r="BL169" s="1203">
        <v>1332413</v>
      </c>
      <c r="BM169" s="1203">
        <v>1332413</v>
      </c>
      <c r="BN169" s="1203">
        <v>1332413</v>
      </c>
      <c r="BO169" s="1203">
        <v>1332413</v>
      </c>
      <c r="BP169" s="1244">
        <v>1332413</v>
      </c>
      <c r="BQ169" s="1244">
        <v>1332413</v>
      </c>
      <c r="BR169" s="1244">
        <v>1332413</v>
      </c>
      <c r="BS169" s="1244">
        <v>1332413</v>
      </c>
      <c r="BT169" s="1244">
        <v>1332413</v>
      </c>
      <c r="BU169" s="1244">
        <v>1332413</v>
      </c>
      <c r="BV169" s="1244">
        <v>1332413</v>
      </c>
      <c r="BW169" s="1299">
        <v>1332413</v>
      </c>
      <c r="BX169" s="82">
        <v>1332413</v>
      </c>
      <c r="BY169" s="82">
        <v>1332413</v>
      </c>
      <c r="BZ169" s="82">
        <v>1332413</v>
      </c>
      <c r="CA169" s="82">
        <v>1332413</v>
      </c>
      <c r="CB169" s="82">
        <v>1332413</v>
      </c>
      <c r="CC169" s="1309">
        <v>1332413</v>
      </c>
      <c r="CD169" s="1379">
        <v>1332413</v>
      </c>
      <c r="CE169" s="1392">
        <v>1332413</v>
      </c>
      <c r="CF169" s="1406">
        <v>1332413</v>
      </c>
      <c r="CG169" s="1420">
        <v>1332413</v>
      </c>
      <c r="CH169" s="1434">
        <v>1332413</v>
      </c>
      <c r="CI169" s="1448">
        <v>1332413</v>
      </c>
      <c r="CJ169" s="1462">
        <v>1332413</v>
      </c>
      <c r="CK169" s="1487">
        <v>1332413</v>
      </c>
      <c r="CL169" s="1487">
        <v>1332413</v>
      </c>
      <c r="CM169" s="1487">
        <v>1332413</v>
      </c>
      <c r="CN169" s="1502">
        <v>1332413</v>
      </c>
      <c r="CO169" s="1509">
        <v>1332413</v>
      </c>
      <c r="CP169" s="1516">
        <v>1332413</v>
      </c>
      <c r="CQ169" s="1530">
        <v>1332413</v>
      </c>
      <c r="CR169" s="1566">
        <v>1332413</v>
      </c>
      <c r="CS169" s="1581">
        <v>1332413</v>
      </c>
      <c r="CT169" s="1581">
        <v>1332413</v>
      </c>
      <c r="CU169" s="1581">
        <v>1332413</v>
      </c>
      <c r="CV169" s="1616">
        <v>1332413</v>
      </c>
      <c r="CW169" s="1609">
        <v>1332413</v>
      </c>
      <c r="CX169" s="1609">
        <v>1332413</v>
      </c>
      <c r="CY169" s="1630">
        <v>1332413</v>
      </c>
      <c r="CZ169" s="1630">
        <v>1332413</v>
      </c>
      <c r="DA169" s="1630">
        <v>1332413</v>
      </c>
      <c r="DB169" s="1630">
        <v>1332413</v>
      </c>
      <c r="DC169" s="1630">
        <v>1332413</v>
      </c>
      <c r="DD169" s="1630">
        <v>1332413</v>
      </c>
      <c r="DE169" s="1659">
        <v>1332413</v>
      </c>
      <c r="DF169" s="1688">
        <v>1332413</v>
      </c>
      <c r="DG169" s="1688">
        <v>1332413</v>
      </c>
      <c r="DH169" s="1688">
        <v>1332413</v>
      </c>
      <c r="DI169" s="1695">
        <v>1332413</v>
      </c>
      <c r="DJ169" s="1695">
        <v>1332413</v>
      </c>
      <c r="DK169" s="1695">
        <v>1332413</v>
      </c>
      <c r="DL169" s="1695">
        <v>1332413</v>
      </c>
      <c r="DM169" s="54">
        <v>1332413</v>
      </c>
      <c r="DN169" s="54">
        <v>1332413</v>
      </c>
      <c r="DO169" s="54">
        <v>1332413</v>
      </c>
      <c r="DP169" s="54">
        <v>1332413</v>
      </c>
      <c r="DQ169" s="1796">
        <v>1332413</v>
      </c>
      <c r="DR169" s="1796">
        <v>1332413</v>
      </c>
      <c r="DS169" s="1796">
        <v>1332413</v>
      </c>
      <c r="DT169" s="1796">
        <v>1332413</v>
      </c>
      <c r="DU169" s="1796">
        <v>1332413</v>
      </c>
      <c r="DV169" s="1796">
        <v>1332413</v>
      </c>
      <c r="DW169" s="1803">
        <v>1332413</v>
      </c>
      <c r="DX169" s="1803">
        <v>1332413</v>
      </c>
      <c r="DY169" s="1803">
        <v>1332413</v>
      </c>
      <c r="DZ169" s="1803">
        <v>1332413</v>
      </c>
      <c r="EA169" s="82">
        <v>1332413</v>
      </c>
      <c r="EB169" s="82">
        <v>1332413</v>
      </c>
      <c r="EC169" s="82">
        <v>1332413</v>
      </c>
      <c r="ED169" s="82">
        <v>1332413</v>
      </c>
      <c r="EE169" s="82">
        <v>1332413</v>
      </c>
      <c r="EF169" s="82">
        <v>1332413</v>
      </c>
      <c r="EG169" s="1824">
        <v>1332413</v>
      </c>
      <c r="EH169" s="1892">
        <v>1332413</v>
      </c>
      <c r="EI169" s="1892">
        <v>1332413</v>
      </c>
      <c r="EJ169" s="1892">
        <v>1332413</v>
      </c>
      <c r="EK169" s="1899">
        <v>1332413</v>
      </c>
      <c r="EL169" s="1899">
        <v>1332413</v>
      </c>
      <c r="EM169" s="1899">
        <v>1332413</v>
      </c>
      <c r="EN169" s="1899">
        <v>1332413</v>
      </c>
      <c r="EO169" s="1939">
        <v>1332413</v>
      </c>
      <c r="EP169" s="1946">
        <v>1332413</v>
      </c>
      <c r="EQ169" s="1946">
        <v>1332413</v>
      </c>
      <c r="ER169" s="82">
        <v>1332413</v>
      </c>
      <c r="ES169" s="82">
        <v>1332413</v>
      </c>
      <c r="ET169" s="82">
        <v>1332413</v>
      </c>
      <c r="EU169" s="82">
        <v>1332413</v>
      </c>
      <c r="EV169" s="1969">
        <v>1332413</v>
      </c>
      <c r="EW169" s="1969">
        <v>1332413</v>
      </c>
      <c r="EX169" s="1969">
        <v>1332413</v>
      </c>
      <c r="EY169" s="1976">
        <v>1332413</v>
      </c>
      <c r="EZ169" s="1976">
        <v>1332413</v>
      </c>
      <c r="FA169" s="1976">
        <v>1332413</v>
      </c>
      <c r="FB169" s="1976">
        <v>1332413</v>
      </c>
      <c r="FC169" s="2018">
        <v>1332413</v>
      </c>
      <c r="FD169" s="2018">
        <v>1332413</v>
      </c>
      <c r="FE169" s="2018">
        <v>1332413</v>
      </c>
      <c r="FF169" s="2026">
        <v>1332413</v>
      </c>
      <c r="FG169" s="2026">
        <v>1332413</v>
      </c>
      <c r="FH169" s="2026">
        <v>1332413</v>
      </c>
      <c r="FI169" s="2026">
        <v>1332413</v>
      </c>
      <c r="FJ169" s="2060">
        <v>1332413</v>
      </c>
      <c r="FK169" s="2060">
        <v>1332413</v>
      </c>
      <c r="FL169" s="2060">
        <v>1332413</v>
      </c>
      <c r="FM169" s="2060">
        <v>1332413</v>
      </c>
      <c r="FN169" s="2067">
        <v>1332413</v>
      </c>
      <c r="FO169" s="2067">
        <v>1332413</v>
      </c>
      <c r="FP169" s="2067">
        <v>1332413</v>
      </c>
      <c r="FQ169" s="2091">
        <v>1332413</v>
      </c>
      <c r="FR169" s="2091">
        <v>1332413</v>
      </c>
      <c r="FS169" s="2091">
        <v>1332413</v>
      </c>
      <c r="FT169" s="2098">
        <v>1332413</v>
      </c>
      <c r="FU169" s="2098">
        <v>1332413</v>
      </c>
      <c r="FV169" s="2098">
        <v>1332413</v>
      </c>
      <c r="FW169" s="2098">
        <v>1332413</v>
      </c>
      <c r="FX169" s="2147">
        <v>1332413</v>
      </c>
      <c r="FY169" s="2147">
        <v>1332413</v>
      </c>
      <c r="FZ169" s="2147">
        <v>1332413</v>
      </c>
      <c r="GA169" s="2154">
        <v>1332413</v>
      </c>
      <c r="GB169" s="2154">
        <v>1332413</v>
      </c>
      <c r="GC169" s="2154">
        <v>1332413</v>
      </c>
      <c r="GD169" s="2154">
        <v>1332413</v>
      </c>
      <c r="GE169" s="2190">
        <v>1332413</v>
      </c>
      <c r="GF169" s="2190">
        <v>1332413</v>
      </c>
      <c r="GG169" s="2190">
        <v>1332413</v>
      </c>
      <c r="GH169" s="2197">
        <v>1332413</v>
      </c>
      <c r="GI169" s="2197">
        <v>1332413</v>
      </c>
      <c r="GJ169" s="2197">
        <v>1332413</v>
      </c>
      <c r="GK169" s="2197">
        <v>1332413</v>
      </c>
      <c r="GL169" s="2233">
        <v>1332413</v>
      </c>
      <c r="GM169" s="2233">
        <v>1332413</v>
      </c>
      <c r="GN169" s="2233">
        <v>1332413</v>
      </c>
      <c r="GO169" s="2240">
        <v>1332413</v>
      </c>
      <c r="GP169" s="2240">
        <v>1332413</v>
      </c>
      <c r="GQ169" s="2240">
        <v>1332413</v>
      </c>
      <c r="GR169" s="2240">
        <v>1332413</v>
      </c>
      <c r="GS169" s="2259">
        <v>1332413</v>
      </c>
      <c r="GT169" s="2259">
        <v>1332413</v>
      </c>
      <c r="GU169" s="2259">
        <v>1332413</v>
      </c>
      <c r="GV169" s="2259">
        <v>1786813</v>
      </c>
      <c r="GW169" s="2259">
        <v>2070457</v>
      </c>
      <c r="GX169" s="2259">
        <v>2070457</v>
      </c>
      <c r="GY169" s="54">
        <v>2070457</v>
      </c>
      <c r="GZ169" s="2279">
        <v>2070457</v>
      </c>
      <c r="HA169" s="2279">
        <v>2070457</v>
      </c>
      <c r="HB169" s="2279">
        <v>2070457</v>
      </c>
      <c r="HC169" s="2303">
        <v>2600560</v>
      </c>
      <c r="HD169" s="2303">
        <v>3154608</v>
      </c>
      <c r="HE169" s="2303">
        <v>3724379</v>
      </c>
      <c r="HF169" s="2303">
        <v>4270501</v>
      </c>
    </row>
    <row r="170" spans="1:214" x14ac:dyDescent="0.25">
      <c r="A170" s="423">
        <f t="shared" si="75"/>
        <v>169</v>
      </c>
      <c r="B170" s="77">
        <f>B.Mensal!B170</f>
        <v>0</v>
      </c>
      <c r="C170" s="66"/>
      <c r="D170" s="66"/>
      <c r="E170" s="1327">
        <v>0</v>
      </c>
      <c r="F170" s="1327">
        <v>306675</v>
      </c>
      <c r="G170" s="1327">
        <v>807450</v>
      </c>
      <c r="H170" s="1327">
        <v>1332822</v>
      </c>
      <c r="I170" s="1327">
        <v>1880910</v>
      </c>
      <c r="J170" s="1327">
        <v>2685472</v>
      </c>
      <c r="K170" s="1327">
        <v>3447875</v>
      </c>
      <c r="L170" s="557">
        <v>4140006</v>
      </c>
      <c r="M170" s="1328">
        <v>4898081</v>
      </c>
      <c r="N170" s="557">
        <v>5629546</v>
      </c>
      <c r="O170" s="557">
        <v>6517407</v>
      </c>
      <c r="P170" s="1329">
        <v>7201247</v>
      </c>
      <c r="Q170" s="1328">
        <v>7991177</v>
      </c>
      <c r="R170" s="558">
        <v>8869880</v>
      </c>
      <c r="S170" s="1330">
        <v>9526474</v>
      </c>
      <c r="T170" s="1331">
        <v>9526474</v>
      </c>
      <c r="U170" s="1330">
        <v>9526474</v>
      </c>
      <c r="V170" s="1331">
        <v>9676562</v>
      </c>
      <c r="W170" s="1332">
        <v>10038001.5</v>
      </c>
      <c r="X170" s="1332">
        <v>10177796.279999999</v>
      </c>
      <c r="Y170" s="1332">
        <v>10913968.23</v>
      </c>
      <c r="Z170" s="1333">
        <v>11791171.76</v>
      </c>
      <c r="AA170" s="1332">
        <v>12560568.43</v>
      </c>
      <c r="AB170" s="1334">
        <v>13562891.140000001</v>
      </c>
      <c r="AC170" s="1335">
        <v>14548258.65</v>
      </c>
      <c r="AD170" s="1336">
        <v>15426074.310000001</v>
      </c>
      <c r="AE170" s="1336">
        <v>16300770.210000001</v>
      </c>
      <c r="AF170" s="1336">
        <v>17237556.109999999</v>
      </c>
      <c r="AG170" s="560">
        <v>18191966.539999999</v>
      </c>
      <c r="AH170" s="1337">
        <v>18191966.539999999</v>
      </c>
      <c r="AI170" s="1338">
        <v>18191966.539999999</v>
      </c>
      <c r="AJ170" s="1339">
        <v>18284291.57</v>
      </c>
      <c r="AK170" s="1340">
        <v>18284291.57</v>
      </c>
      <c r="AL170" s="1340">
        <v>18284291.57</v>
      </c>
      <c r="AM170" s="1341">
        <v>18424506.640000001</v>
      </c>
      <c r="AN170" s="1339">
        <v>18424506.640000001</v>
      </c>
      <c r="AO170" s="1342">
        <v>18759543.579999998</v>
      </c>
      <c r="AP170" s="1342">
        <v>19420699.609999999</v>
      </c>
      <c r="AQ170" s="1339">
        <v>20211443.039999999</v>
      </c>
      <c r="AR170" s="1343">
        <v>20934023.559999999</v>
      </c>
      <c r="AS170" s="1343">
        <v>20934023.559999999</v>
      </c>
      <c r="AT170" s="1343">
        <v>21138479.98</v>
      </c>
      <c r="AU170" s="1344">
        <v>21804057.850000001</v>
      </c>
      <c r="AV170" s="1344">
        <v>22621809.289999999</v>
      </c>
      <c r="AW170" s="1345">
        <v>23521231.609999999</v>
      </c>
      <c r="AX170" s="1346">
        <v>24334751.710000001</v>
      </c>
      <c r="AY170" s="1346">
        <v>25202278.949999999</v>
      </c>
      <c r="AZ170" s="1346">
        <v>25928488.140000001</v>
      </c>
      <c r="BA170" s="1347">
        <v>25928488.140000001</v>
      </c>
      <c r="BB170" s="1348">
        <v>26040576.329999998</v>
      </c>
      <c r="BC170" s="1348">
        <v>26040576.329999998</v>
      </c>
      <c r="BD170" s="1348">
        <v>26040576.329999998</v>
      </c>
      <c r="BE170" s="1349">
        <v>26040576.329999998</v>
      </c>
      <c r="BF170" s="1349">
        <v>26040576.329999998</v>
      </c>
      <c r="BG170" s="333">
        <v>26040576.329999998</v>
      </c>
      <c r="BH170" s="1349">
        <v>26104503.870000001</v>
      </c>
      <c r="BI170" s="1350">
        <v>26187021.59</v>
      </c>
      <c r="BJ170" s="1350">
        <v>26269184.379999999</v>
      </c>
      <c r="BK170" s="1350">
        <v>26345600.550000001</v>
      </c>
      <c r="BL170" s="1350">
        <v>26702906.530000001</v>
      </c>
      <c r="BM170" s="1350">
        <v>27139776.530000001</v>
      </c>
      <c r="BN170" s="1350">
        <v>27793206.530000001</v>
      </c>
      <c r="BO170" s="1350">
        <v>28584135.530000001</v>
      </c>
      <c r="BP170" s="1351">
        <v>29301172.670000002</v>
      </c>
      <c r="BQ170" s="1351">
        <v>30114069.010000002</v>
      </c>
      <c r="BR170" s="1351">
        <v>30948952.039999999</v>
      </c>
      <c r="BS170" s="1351">
        <v>31811524.300000001</v>
      </c>
      <c r="BT170" s="1351">
        <v>32686335.140000001</v>
      </c>
      <c r="BU170" s="1351">
        <v>33537236.25</v>
      </c>
      <c r="BV170" s="1352">
        <v>34374906.009999998</v>
      </c>
      <c r="BW170" s="1352">
        <v>35249911.789999999</v>
      </c>
      <c r="BX170" s="1352">
        <v>36124076.640000001</v>
      </c>
      <c r="BY170" s="1352">
        <v>37031754.200000003</v>
      </c>
      <c r="BZ170" s="1352">
        <v>37900452.869999997</v>
      </c>
      <c r="CA170" s="1352">
        <v>38777253.659999996</v>
      </c>
      <c r="CB170" s="333">
        <v>39576211.533193499</v>
      </c>
      <c r="CC170" s="1308">
        <v>40404867.289999999</v>
      </c>
      <c r="CD170" s="1378">
        <v>41262336.240000002</v>
      </c>
      <c r="CE170" s="1391">
        <v>41911882.039999999</v>
      </c>
      <c r="CF170" s="1405">
        <v>42761095.539999999</v>
      </c>
      <c r="CG170" s="1419">
        <v>43665225.810000002</v>
      </c>
      <c r="CH170" s="1433">
        <v>44514021.18</v>
      </c>
      <c r="CI170" s="1447">
        <v>45177573.460000001</v>
      </c>
      <c r="CJ170" s="1461">
        <v>45960930.229999997</v>
      </c>
      <c r="CK170" s="1486">
        <v>46770228.950000003</v>
      </c>
      <c r="CL170" s="1486">
        <v>47548653.280000001</v>
      </c>
      <c r="CM170" s="1486">
        <v>48292128.5</v>
      </c>
      <c r="CN170" s="1501">
        <v>48987473.850000001</v>
      </c>
      <c r="CO170" s="1508">
        <v>49893097.759999998</v>
      </c>
      <c r="CP170" s="1515">
        <v>50644304.350000001</v>
      </c>
      <c r="CQ170" s="1529">
        <v>51344837.719999999</v>
      </c>
      <c r="CR170" s="1565">
        <v>52199115.75</v>
      </c>
      <c r="CS170" s="1580">
        <v>52966305.75</v>
      </c>
      <c r="CT170" s="1580">
        <v>53850968.990000002</v>
      </c>
      <c r="CU170" s="1580">
        <v>54727067.149999999</v>
      </c>
      <c r="CV170" s="1615">
        <v>55580213.719999999</v>
      </c>
      <c r="CW170" s="1608">
        <v>56404696.649999999</v>
      </c>
      <c r="CX170" s="1608">
        <v>57298549.57</v>
      </c>
      <c r="CY170" s="1629">
        <v>57982563.079999998</v>
      </c>
      <c r="CZ170" s="1629">
        <v>58467754</v>
      </c>
      <c r="DA170" s="1629">
        <v>59420846</v>
      </c>
      <c r="DB170" s="1629">
        <v>60374489</v>
      </c>
      <c r="DC170" s="1629">
        <v>61023159.990000002</v>
      </c>
      <c r="DD170" s="1629">
        <v>61979639.990000002</v>
      </c>
      <c r="DE170" s="1658">
        <v>62992973.880000003</v>
      </c>
      <c r="DF170" s="1687">
        <v>63948925.729999997</v>
      </c>
      <c r="DG170" s="1687">
        <v>64822229.82</v>
      </c>
      <c r="DH170" s="1687">
        <v>65846567.969999999</v>
      </c>
      <c r="DI170" s="1694">
        <v>66869388.469999999</v>
      </c>
      <c r="DJ170" s="1694">
        <v>67853034.560000002</v>
      </c>
      <c r="DK170" s="1694">
        <v>68833016.609999999</v>
      </c>
      <c r="DL170" s="1694">
        <v>69825682.680000007</v>
      </c>
      <c r="DM170" s="299">
        <v>70792045.170000002</v>
      </c>
      <c r="DN170" s="299">
        <v>71762480.930000007</v>
      </c>
      <c r="DO170" s="299">
        <v>72722226.150000006</v>
      </c>
      <c r="DP170" s="299">
        <v>73692576.650000006</v>
      </c>
      <c r="DQ170" s="1795">
        <v>74672365.629999995</v>
      </c>
      <c r="DR170" s="1795">
        <v>75561179.379999995</v>
      </c>
      <c r="DS170" s="1795">
        <v>76424091.230000004</v>
      </c>
      <c r="DT170" s="1795">
        <v>77234080.069999993</v>
      </c>
      <c r="DU170" s="1795">
        <v>77863448.219999999</v>
      </c>
      <c r="DV170" s="1795">
        <v>78762556.650000006</v>
      </c>
      <c r="DW170" s="1802">
        <v>79592151.290000007</v>
      </c>
      <c r="DX170" s="1802">
        <v>80532693.620000005</v>
      </c>
      <c r="DY170" s="1802">
        <v>81512058.640000001</v>
      </c>
      <c r="DZ170" s="1802">
        <v>82477228.810000002</v>
      </c>
      <c r="EA170" s="78">
        <v>83291445.909999996</v>
      </c>
      <c r="EB170" s="78">
        <v>84012972.969999999</v>
      </c>
      <c r="EC170" s="78">
        <v>84950884.299999997</v>
      </c>
      <c r="ED170" s="78">
        <v>85849659.319999993</v>
      </c>
      <c r="EE170" s="78">
        <v>86768946.599999994</v>
      </c>
      <c r="EF170" s="78">
        <v>87455780.950000003</v>
      </c>
      <c r="EG170" s="1823">
        <v>87455780.950000003</v>
      </c>
      <c r="EH170" s="1891">
        <v>87928531.549999997</v>
      </c>
      <c r="EI170" s="1891">
        <v>88765896.930000007</v>
      </c>
      <c r="EJ170" s="1891">
        <v>89649653.390000001</v>
      </c>
      <c r="EK170" s="1898">
        <v>90494574.670000002</v>
      </c>
      <c r="EL170" s="1898">
        <v>91443743.310000002</v>
      </c>
      <c r="EM170" s="1898">
        <v>92398817.510000005</v>
      </c>
      <c r="EN170" s="1898">
        <v>93275412.640000001</v>
      </c>
      <c r="EO170" s="1938">
        <v>94001983.650000006</v>
      </c>
      <c r="EP170" s="1945">
        <v>94001983.650000006</v>
      </c>
      <c r="EQ170" s="1945">
        <v>94001983.650000006</v>
      </c>
      <c r="ER170" s="78">
        <v>94359432.150000006</v>
      </c>
      <c r="ES170" s="78">
        <v>94978877.150000006</v>
      </c>
      <c r="ET170" s="78">
        <v>95250392.150000006</v>
      </c>
      <c r="EU170" s="78">
        <v>95250392.150000006</v>
      </c>
      <c r="EV170" s="1968">
        <v>95250392.150000006</v>
      </c>
      <c r="EW170" s="1968">
        <v>95250392.150000006</v>
      </c>
      <c r="EX170" s="1968">
        <v>95245342.900000006</v>
      </c>
      <c r="EY170" s="1975">
        <v>95680639.900000006</v>
      </c>
      <c r="EZ170" s="1975">
        <v>96491474.900000006</v>
      </c>
      <c r="FA170" s="1975">
        <v>97347452.349999994</v>
      </c>
      <c r="FB170" s="1975">
        <v>98226428.620000005</v>
      </c>
      <c r="FC170" s="2017">
        <v>99143376.060000002</v>
      </c>
      <c r="FD170" s="2017">
        <v>100029900.59999999</v>
      </c>
      <c r="FE170" s="2017">
        <v>100979628.70999999</v>
      </c>
      <c r="FF170" s="2025">
        <v>101977493.09999999</v>
      </c>
      <c r="FG170" s="2025">
        <v>102919597.23999999</v>
      </c>
      <c r="FH170" s="2025">
        <v>103798855.20999999</v>
      </c>
      <c r="FI170" s="2025">
        <v>104661520.45999999</v>
      </c>
      <c r="FJ170" s="2059">
        <v>105234618.06</v>
      </c>
      <c r="FK170" s="2059">
        <v>105809983.25</v>
      </c>
      <c r="FL170" s="2059">
        <v>106581993.23</v>
      </c>
      <c r="FM170" s="2059">
        <v>107391228.03</v>
      </c>
      <c r="FN170" s="2066">
        <v>108150397.95</v>
      </c>
      <c r="FO170" s="2066">
        <v>108907500</v>
      </c>
      <c r="FP170" s="2066">
        <v>109791621.05</v>
      </c>
      <c r="FQ170" s="2090">
        <v>110752965.94</v>
      </c>
      <c r="FR170" s="2090">
        <v>111724488.04000001</v>
      </c>
      <c r="FS170" s="2090">
        <v>112611206.7</v>
      </c>
      <c r="FT170" s="2097">
        <v>113409122.13</v>
      </c>
      <c r="FU170" s="2097">
        <v>114295246.51000001</v>
      </c>
      <c r="FV170" s="2097">
        <v>115155098.44</v>
      </c>
      <c r="FW170" s="2097">
        <v>116064319.56</v>
      </c>
      <c r="FX170" s="2146">
        <v>116906120.06</v>
      </c>
      <c r="FY170" s="2146">
        <v>117549781.62</v>
      </c>
      <c r="FZ170" s="2146">
        <v>118203125.44</v>
      </c>
      <c r="GA170" s="2153">
        <v>119116833</v>
      </c>
      <c r="GB170" s="2153">
        <v>119862424.92</v>
      </c>
      <c r="GC170" s="2153">
        <v>120718614.38</v>
      </c>
      <c r="GD170" s="2153">
        <v>121517933.38</v>
      </c>
      <c r="GE170" s="2189">
        <v>122439589.67</v>
      </c>
      <c r="GF170" s="2189">
        <v>123306264.89</v>
      </c>
      <c r="GG170" s="2189">
        <v>124136399.26000001</v>
      </c>
      <c r="GH170" s="2196">
        <v>125044374.84999999</v>
      </c>
      <c r="GI170" s="2196">
        <v>125537791.7</v>
      </c>
      <c r="GJ170" s="2196">
        <v>125852097.7</v>
      </c>
      <c r="GK170" s="2196">
        <v>126698142.45</v>
      </c>
      <c r="GL170" s="2232">
        <v>127711907.39</v>
      </c>
      <c r="GM170" s="2232">
        <v>128646471.12</v>
      </c>
      <c r="GN170" s="2232">
        <v>129593493.90000001</v>
      </c>
      <c r="GO170" s="2239">
        <v>130319213.23999999</v>
      </c>
      <c r="GP170" s="2239">
        <v>131004056.22</v>
      </c>
      <c r="GQ170" s="2239">
        <v>131939553.68000001</v>
      </c>
      <c r="GR170" s="2239">
        <v>132889011.33</v>
      </c>
      <c r="GS170" s="2258">
        <v>133926791.11</v>
      </c>
      <c r="GT170" s="2258">
        <v>134427227.22</v>
      </c>
      <c r="GU170" s="2258">
        <v>135100681.09</v>
      </c>
      <c r="GV170" s="2258">
        <v>135167592.21000001</v>
      </c>
      <c r="GW170" s="2258">
        <v>135440564.38</v>
      </c>
      <c r="GX170" s="2258">
        <v>136276900.18000001</v>
      </c>
      <c r="GY170" s="299">
        <v>137224630.19</v>
      </c>
      <c r="GZ170" s="2278">
        <v>138006746.59999999</v>
      </c>
      <c r="HA170" s="2278">
        <v>138592073.71000001</v>
      </c>
      <c r="HB170" s="2278">
        <v>139318103.08000001</v>
      </c>
      <c r="HC170" s="2302">
        <v>139318103.08000001</v>
      </c>
      <c r="HD170" s="2302">
        <v>139924267.33000001</v>
      </c>
      <c r="HE170" s="2302">
        <v>139924267.33000001</v>
      </c>
      <c r="HF170" s="2302">
        <v>139924267.33000001</v>
      </c>
    </row>
    <row r="171" spans="1:214" x14ac:dyDescent="0.25">
      <c r="A171" s="423">
        <f t="shared" si="75"/>
        <v>170</v>
      </c>
      <c r="C171" s="66"/>
      <c r="D171" s="66"/>
      <c r="E171" s="437"/>
      <c r="F171" s="437"/>
      <c r="G171" s="437"/>
      <c r="H171" s="437"/>
      <c r="I171" s="437"/>
      <c r="J171" s="437"/>
      <c r="K171" s="437"/>
      <c r="L171" s="441"/>
      <c r="N171" s="464"/>
      <c r="O171" s="477"/>
      <c r="R171" s="542"/>
      <c r="S171" s="584"/>
      <c r="U171" s="596"/>
      <c r="W171" s="624"/>
      <c r="X171" s="630"/>
      <c r="Y171" s="636"/>
      <c r="Z171" s="671"/>
      <c r="AA171" s="648"/>
      <c r="AB171" s="700"/>
      <c r="AC171" s="713"/>
      <c r="AD171" s="735"/>
      <c r="AE171" s="742"/>
      <c r="AF171" s="749"/>
      <c r="AG171"/>
      <c r="AH171" s="779"/>
      <c r="AI171" s="792"/>
      <c r="AK171" s="832"/>
      <c r="AL171" s="832"/>
      <c r="AM171" s="793"/>
      <c r="AN171"/>
      <c r="AO171" s="875"/>
      <c r="AP171" s="875"/>
      <c r="AQ171"/>
      <c r="AR171" s="882"/>
      <c r="AS171" s="896"/>
      <c r="AT171" s="909"/>
      <c r="AU171" s="940"/>
      <c r="AV171" s="954"/>
      <c r="AX171" s="1010"/>
      <c r="AY171" s="1017"/>
      <c r="AZ171" s="1038"/>
      <c r="BA171" s="1052"/>
      <c r="BB171" s="1100"/>
      <c r="BC171" s="1106"/>
      <c r="BD171" s="1112"/>
      <c r="BE171" s="1147"/>
      <c r="BF171" s="1154"/>
      <c r="BG171" s="83"/>
      <c r="BH171" s="1169"/>
      <c r="BI171" s="1200"/>
      <c r="BJ171" s="1200"/>
      <c r="BK171" s="1200"/>
      <c r="BL171" s="1200"/>
      <c r="BM171" s="1200"/>
      <c r="BN171" s="1200"/>
      <c r="BO171" s="1200"/>
      <c r="BP171" s="1241"/>
      <c r="BQ171" s="1241"/>
      <c r="BR171" s="1241"/>
      <c r="BS171" s="1241"/>
      <c r="BT171" s="1241"/>
      <c r="BU171" s="1241"/>
      <c r="BV171" s="1241"/>
      <c r="BW171" s="1296"/>
      <c r="BX171" s="83"/>
      <c r="BY171" s="83"/>
      <c r="BZ171" s="83"/>
      <c r="CA171" s="83"/>
      <c r="CB171" s="83"/>
      <c r="CC171" s="1306"/>
      <c r="CD171" s="1376"/>
      <c r="CE171" s="1389"/>
      <c r="CF171" s="1403"/>
      <c r="CG171" s="1417"/>
      <c r="CH171" s="1431"/>
      <c r="CI171" s="1445"/>
      <c r="CJ171" s="1459"/>
      <c r="CK171" s="1484"/>
      <c r="CL171" s="1484"/>
      <c r="CM171" s="1484"/>
      <c r="CN171" s="1499"/>
      <c r="CO171" s="1506"/>
      <c r="CP171" s="1513"/>
      <c r="CQ171" s="1527"/>
      <c r="CR171" s="1563"/>
      <c r="CS171" s="1578"/>
      <c r="CT171" s="1578"/>
      <c r="CU171" s="1578"/>
      <c r="CV171" s="1613"/>
      <c r="CW171" s="1606"/>
      <c r="CX171" s="1606"/>
      <c r="CY171" s="1627"/>
      <c r="CZ171" s="1627"/>
      <c r="DA171" s="1627"/>
      <c r="DB171" s="1627"/>
      <c r="DC171" s="1627"/>
      <c r="DD171" s="1627"/>
      <c r="DE171" s="1656"/>
      <c r="DF171" s="1685"/>
      <c r="DG171" s="1685"/>
      <c r="DH171" s="1685"/>
      <c r="DI171" s="1692"/>
      <c r="DJ171" s="1692"/>
      <c r="DK171" s="1692"/>
      <c r="DL171" s="1692"/>
      <c r="DM171"/>
      <c r="DN171"/>
      <c r="DO171"/>
      <c r="DP171"/>
      <c r="DQ171" s="1793"/>
      <c r="DR171" s="1793"/>
      <c r="DS171" s="1793"/>
      <c r="DT171" s="1793"/>
      <c r="DU171" s="1793"/>
      <c r="DV171" s="1793"/>
      <c r="DW171" s="1800"/>
      <c r="DX171" s="1800"/>
      <c r="DY171" s="1800"/>
      <c r="DZ171" s="1800"/>
      <c r="EA171" s="83"/>
      <c r="EB171" s="83"/>
      <c r="EC171" s="83"/>
      <c r="ED171" s="83"/>
      <c r="EE171" s="83"/>
      <c r="EF171" s="83"/>
      <c r="EG171" s="1821"/>
      <c r="EH171" s="1889"/>
      <c r="EI171" s="1889"/>
      <c r="EJ171" s="1889"/>
      <c r="EK171" s="1896"/>
      <c r="EL171" s="1896"/>
      <c r="EM171" s="1896"/>
      <c r="EN171" s="1896"/>
      <c r="EO171" s="1936"/>
      <c r="EP171" s="1943"/>
      <c r="EQ171" s="1943"/>
      <c r="ER171" s="83"/>
      <c r="ES171" s="83"/>
      <c r="ET171" s="83"/>
      <c r="EU171" s="83"/>
      <c r="EV171" s="1966"/>
      <c r="EW171" s="1966"/>
      <c r="EX171" s="1966"/>
      <c r="EY171" s="1973"/>
      <c r="EZ171" s="1973"/>
      <c r="FA171" s="1973"/>
      <c r="FB171" s="1973"/>
      <c r="FC171" s="2015"/>
      <c r="FD171" s="2015"/>
      <c r="FE171" s="2015"/>
      <c r="FF171" s="2022"/>
      <c r="FG171" s="2022"/>
      <c r="FH171" s="2022"/>
      <c r="FI171" s="2022"/>
      <c r="FJ171" s="2057"/>
      <c r="FK171" s="2057"/>
      <c r="FL171" s="2057"/>
      <c r="FM171" s="2057"/>
      <c r="FN171" s="2064"/>
      <c r="FO171" s="2064"/>
      <c r="FP171" s="2064"/>
      <c r="FQ171" s="2088"/>
      <c r="FR171" s="2088"/>
      <c r="FS171" s="2088"/>
      <c r="FT171" s="2095"/>
      <c r="FU171" s="2095"/>
      <c r="FV171" s="2095"/>
      <c r="FW171" s="2095"/>
      <c r="FX171" s="2144"/>
      <c r="FY171" s="2144"/>
      <c r="FZ171" s="2144"/>
      <c r="GA171" s="2151"/>
      <c r="GB171" s="2151"/>
      <c r="GC171" s="2151"/>
      <c r="GD171" s="2151"/>
      <c r="GE171" s="2187"/>
      <c r="GF171" s="2187"/>
      <c r="GG171" s="2187"/>
      <c r="GH171" s="2194"/>
      <c r="GI171" s="2194"/>
      <c r="GJ171" s="2194"/>
      <c r="GK171" s="2194"/>
      <c r="GL171" s="2230"/>
      <c r="GM171" s="2230"/>
      <c r="GN171" s="2230"/>
      <c r="GO171" s="2237"/>
      <c r="GP171" s="2237"/>
      <c r="GQ171" s="2237"/>
      <c r="GR171" s="2237"/>
      <c r="GS171" s="2256"/>
      <c r="GT171" s="2256"/>
      <c r="GU171" s="2256"/>
      <c r="GV171" s="2256"/>
      <c r="GW171" s="2256"/>
      <c r="GX171" s="2256"/>
      <c r="GY171"/>
      <c r="GZ171" s="2276"/>
      <c r="HA171" s="2276"/>
      <c r="HB171" s="2276"/>
      <c r="HC171" s="2300"/>
      <c r="HD171" s="2300"/>
      <c r="HE171" s="2300"/>
      <c r="HF171" s="2300"/>
    </row>
    <row r="172" spans="1:214" x14ac:dyDescent="0.25">
      <c r="A172" s="423">
        <f t="shared" si="75"/>
        <v>171</v>
      </c>
      <c r="C172" s="66"/>
      <c r="D172" s="66"/>
      <c r="E172" s="438"/>
      <c r="F172" s="438">
        <v>5.85</v>
      </c>
      <c r="G172" s="438">
        <v>4.76</v>
      </c>
      <c r="H172" s="438">
        <v>4.45</v>
      </c>
      <c r="I172" s="438">
        <v>4.37</v>
      </c>
      <c r="J172" s="438">
        <v>4.42</v>
      </c>
      <c r="K172" s="438">
        <v>4.3499999999999996</v>
      </c>
      <c r="L172" s="443">
        <v>4.37</v>
      </c>
      <c r="M172" s="85">
        <v>4.4800000000000004</v>
      </c>
      <c r="N172" s="466">
        <v>4.59</v>
      </c>
      <c r="O172" s="479">
        <v>4.63</v>
      </c>
      <c r="P172" s="512">
        <v>4.7300000000000004</v>
      </c>
      <c r="Q172" s="85">
        <v>4.8</v>
      </c>
      <c r="R172" s="544">
        <v>4.8899999999999997</v>
      </c>
      <c r="S172" s="586">
        <v>5.0199999999999996</v>
      </c>
      <c r="T172" s="276">
        <v>5.0199999999999996</v>
      </c>
      <c r="U172" s="598">
        <v>5.0199999999999996</v>
      </c>
      <c r="V172" s="276">
        <v>4.91</v>
      </c>
      <c r="W172" s="626">
        <v>4.9800000000000004</v>
      </c>
      <c r="X172" s="632">
        <v>4.8600000000000003</v>
      </c>
      <c r="Y172" s="638">
        <v>4.91</v>
      </c>
      <c r="Z172" s="674">
        <v>4.92</v>
      </c>
      <c r="AA172" s="650">
        <v>4.97</v>
      </c>
      <c r="AB172" s="702">
        <v>5.05</v>
      </c>
      <c r="AC172" s="715">
        <v>5.03</v>
      </c>
      <c r="AD172" s="737">
        <v>5.05</v>
      </c>
      <c r="AE172" s="744">
        <v>5.08</v>
      </c>
      <c r="AF172" s="751">
        <v>5.13</v>
      </c>
      <c r="AG172" s="299">
        <v>5.18</v>
      </c>
      <c r="AH172" s="781">
        <v>5.18</v>
      </c>
      <c r="AI172" s="794">
        <v>5.18</v>
      </c>
      <c r="AJ172" s="299">
        <v>5.18</v>
      </c>
      <c r="AK172" s="834">
        <v>5.18</v>
      </c>
      <c r="AL172" s="834">
        <v>5.18</v>
      </c>
      <c r="AM172" s="793">
        <v>5.18</v>
      </c>
      <c r="AN172" s="299">
        <v>5.2</v>
      </c>
      <c r="AO172" s="877">
        <v>5.2</v>
      </c>
      <c r="AP172" s="877">
        <v>5.17</v>
      </c>
      <c r="AQ172" s="299">
        <v>5.16</v>
      </c>
      <c r="AR172" s="884">
        <v>5.13</v>
      </c>
      <c r="AS172" s="898">
        <v>5.13</v>
      </c>
      <c r="AT172" s="911">
        <v>5.13</v>
      </c>
      <c r="AU172" s="942">
        <v>5.09</v>
      </c>
      <c r="AV172" s="956">
        <v>5.07</v>
      </c>
      <c r="AW172" s="85">
        <v>5.04</v>
      </c>
      <c r="AX172" s="1012">
        <v>5.05</v>
      </c>
      <c r="AY172" s="1019">
        <v>5.07</v>
      </c>
      <c r="AZ172" s="1040">
        <v>5.07</v>
      </c>
      <c r="BA172" s="1054">
        <v>5.07</v>
      </c>
      <c r="BB172" s="1102">
        <v>5.07</v>
      </c>
      <c r="BC172" s="1108">
        <v>5.07</v>
      </c>
      <c r="BD172" s="1114">
        <v>5.07</v>
      </c>
      <c r="BE172" s="1149">
        <v>5.07</v>
      </c>
      <c r="BF172" s="1156">
        <v>5.07</v>
      </c>
      <c r="BG172" s="83">
        <v>5.07</v>
      </c>
      <c r="BH172" s="1171">
        <v>5.07</v>
      </c>
      <c r="BI172" s="1202">
        <v>5.07</v>
      </c>
      <c r="BJ172" s="1202">
        <v>5.1100000000000003</v>
      </c>
      <c r="BK172" s="1202">
        <v>5.08</v>
      </c>
      <c r="BL172" s="1202">
        <v>5.08</v>
      </c>
      <c r="BM172" s="1202">
        <v>5.05</v>
      </c>
      <c r="BN172" s="1202">
        <v>5.05</v>
      </c>
      <c r="BO172" s="1202">
        <v>5.0599999999999996</v>
      </c>
      <c r="BP172" s="1243">
        <v>5.08</v>
      </c>
      <c r="BQ172" s="1243">
        <v>5.0599999999999996</v>
      </c>
      <c r="BR172" s="1243">
        <v>5.04</v>
      </c>
      <c r="BS172" s="1243">
        <v>5.05</v>
      </c>
      <c r="BT172" s="1243">
        <v>5.03</v>
      </c>
      <c r="BU172" s="1243">
        <v>5.01</v>
      </c>
      <c r="BV172" s="1243">
        <v>5.01</v>
      </c>
      <c r="BW172" s="1298">
        <v>4.99</v>
      </c>
      <c r="BX172" s="83">
        <v>4.97</v>
      </c>
      <c r="BY172" s="83">
        <v>4.95</v>
      </c>
      <c r="BZ172" s="83">
        <v>4.95</v>
      </c>
      <c r="CA172" s="83">
        <v>4.93</v>
      </c>
      <c r="CB172" s="83">
        <v>4.91</v>
      </c>
      <c r="CC172" s="1308">
        <v>4.9000000000000004</v>
      </c>
      <c r="CD172" s="1378">
        <v>4.88</v>
      </c>
      <c r="CE172" s="1391">
        <v>4.87</v>
      </c>
      <c r="CF172" s="1405">
        <v>4.8499999999999996</v>
      </c>
      <c r="CG172" s="1419">
        <v>4.8499999999999996</v>
      </c>
      <c r="CH172" s="1433">
        <v>4.84</v>
      </c>
      <c r="CI172" s="1447">
        <v>4.83</v>
      </c>
      <c r="CJ172" s="1461">
        <v>4.82</v>
      </c>
      <c r="CK172" s="1486">
        <v>4.83</v>
      </c>
      <c r="CL172" s="1486">
        <v>4.82</v>
      </c>
      <c r="CM172" s="1486">
        <v>4.82</v>
      </c>
      <c r="CN172" s="1501">
        <v>4.83</v>
      </c>
      <c r="CO172" s="1508">
        <v>4.8099999999999996</v>
      </c>
      <c r="CP172" s="1515">
        <v>4.8099999999999996</v>
      </c>
      <c r="CQ172" s="1529">
        <v>4.82</v>
      </c>
      <c r="CR172" s="1565">
        <v>4.84</v>
      </c>
      <c r="CS172" s="1580">
        <v>4.8499999999999996</v>
      </c>
      <c r="CT172" s="1580">
        <v>4.84</v>
      </c>
      <c r="CU172" s="1580">
        <v>4.8499999999999996</v>
      </c>
      <c r="CV172" s="1615">
        <v>4.84</v>
      </c>
      <c r="CW172" s="1608">
        <v>4.8499999999999996</v>
      </c>
      <c r="CX172" s="1608">
        <v>4.84</v>
      </c>
      <c r="CY172" s="1629">
        <v>4.84</v>
      </c>
      <c r="CZ172" s="1629">
        <v>4.83</v>
      </c>
      <c r="DA172" s="1629">
        <v>4.84</v>
      </c>
      <c r="DB172" s="1629">
        <v>4.83</v>
      </c>
      <c r="DC172" s="1629">
        <v>4.83</v>
      </c>
      <c r="DD172" s="1629">
        <v>4.82</v>
      </c>
      <c r="DE172" s="1658">
        <v>4.82</v>
      </c>
      <c r="DF172" s="1687">
        <v>4.82</v>
      </c>
      <c r="DG172" s="1687">
        <v>4.8099999999999996</v>
      </c>
      <c r="DH172" s="1687">
        <v>4.8</v>
      </c>
      <c r="DI172" s="1694">
        <v>4.78</v>
      </c>
      <c r="DJ172" s="1694">
        <v>4.78</v>
      </c>
      <c r="DK172" s="1694">
        <v>4.78</v>
      </c>
      <c r="DL172" s="1694">
        <v>4.78</v>
      </c>
      <c r="DM172" s="299">
        <v>4.76</v>
      </c>
      <c r="DN172" s="299">
        <v>4.75</v>
      </c>
      <c r="DO172" s="299">
        <v>4.74</v>
      </c>
      <c r="DP172" s="299">
        <v>4.7300000000000004</v>
      </c>
      <c r="DQ172" s="1795">
        <v>4.7300000000000004</v>
      </c>
      <c r="DR172" s="1795">
        <v>4.7300000000000004</v>
      </c>
      <c r="DS172" s="1795">
        <v>4.72</v>
      </c>
      <c r="DT172" s="1795">
        <v>4.71</v>
      </c>
      <c r="DU172" s="1795">
        <v>4.71</v>
      </c>
      <c r="DV172" s="1795">
        <v>4.6900000000000004</v>
      </c>
      <c r="DW172" s="1802">
        <v>4.68</v>
      </c>
      <c r="DX172" s="1802">
        <v>4.67</v>
      </c>
      <c r="DY172" s="1802">
        <v>4.66</v>
      </c>
      <c r="DZ172" s="1802">
        <v>4.6500000000000004</v>
      </c>
      <c r="EA172" s="83">
        <v>4.6399999999999997</v>
      </c>
      <c r="EB172" s="83">
        <v>4.63</v>
      </c>
      <c r="EC172" s="83">
        <v>4.6100000000000003</v>
      </c>
      <c r="ED172" s="83">
        <v>4.59</v>
      </c>
      <c r="EE172" s="83">
        <v>4.58</v>
      </c>
      <c r="EF172" s="83">
        <v>4.57</v>
      </c>
      <c r="EG172" s="1823">
        <v>4.57</v>
      </c>
      <c r="EH172" s="1891">
        <v>4.55</v>
      </c>
      <c r="EI172" s="1891">
        <v>4.53</v>
      </c>
      <c r="EJ172" s="1891">
        <v>4.5199999999999996</v>
      </c>
      <c r="EK172" s="1898">
        <v>4.5</v>
      </c>
      <c r="EL172" s="1898">
        <v>4.49</v>
      </c>
      <c r="EM172" s="1898">
        <v>4.4800000000000004</v>
      </c>
      <c r="EN172" s="1898">
        <v>4.4800000000000004</v>
      </c>
      <c r="EO172" s="1938">
        <v>4.46</v>
      </c>
      <c r="EP172" s="1945">
        <v>4.46</v>
      </c>
      <c r="EQ172" s="1945">
        <v>4.46</v>
      </c>
      <c r="ER172" s="83">
        <v>4.46</v>
      </c>
      <c r="ES172" s="83">
        <v>4.45</v>
      </c>
      <c r="ET172" s="83">
        <v>4.45</v>
      </c>
      <c r="EU172" s="83">
        <v>4.45</v>
      </c>
      <c r="EV172" s="1968">
        <v>4.45</v>
      </c>
      <c r="EW172" s="1968">
        <v>4.45</v>
      </c>
      <c r="EX172" s="1968">
        <v>4.45</v>
      </c>
      <c r="EY172" s="1975">
        <v>4.43</v>
      </c>
      <c r="EZ172" s="1975">
        <v>4.42</v>
      </c>
      <c r="FA172" s="1975">
        <v>4.41</v>
      </c>
      <c r="FB172" s="1975">
        <v>4.4000000000000004</v>
      </c>
      <c r="FC172" s="2017">
        <v>4.3899999999999997</v>
      </c>
      <c r="FD172" s="2017">
        <v>4.38</v>
      </c>
      <c r="FE172" s="2017">
        <v>4.37</v>
      </c>
      <c r="FF172" s="2025">
        <v>4.37</v>
      </c>
      <c r="FG172" s="2025">
        <v>4.3600000000000003</v>
      </c>
      <c r="FH172" s="2025">
        <v>4.3499999999999996</v>
      </c>
      <c r="FI172" s="2025">
        <v>4.3499999999999996</v>
      </c>
      <c r="FJ172" s="2059">
        <v>4.3499999999999996</v>
      </c>
      <c r="FK172" s="2059">
        <v>4.33</v>
      </c>
      <c r="FL172" s="2059">
        <v>4.32</v>
      </c>
      <c r="FM172" s="2059">
        <v>4.3099999999999996</v>
      </c>
      <c r="FN172" s="2066">
        <v>4.3099999999999996</v>
      </c>
      <c r="FO172" s="2066">
        <v>4.3</v>
      </c>
      <c r="FP172" s="2066">
        <v>4.29</v>
      </c>
      <c r="FQ172" s="2090">
        <v>4.28</v>
      </c>
      <c r="FR172" s="2090">
        <v>4.28</v>
      </c>
      <c r="FS172" s="2090">
        <v>4.2699999999999996</v>
      </c>
      <c r="FT172" s="2097">
        <v>4.26</v>
      </c>
      <c r="FU172" s="2097">
        <v>4.25</v>
      </c>
      <c r="FV172" s="2097">
        <v>4.25</v>
      </c>
      <c r="FW172" s="2097">
        <v>4.24</v>
      </c>
      <c r="FX172" s="2146">
        <v>4.2300000000000004</v>
      </c>
      <c r="FY172" s="2146">
        <v>4.2300000000000004</v>
      </c>
      <c r="FZ172" s="2146">
        <v>4.22</v>
      </c>
      <c r="GA172" s="2153">
        <v>4.21</v>
      </c>
      <c r="GB172" s="2153">
        <v>4.21</v>
      </c>
      <c r="GC172" s="2153">
        <v>4.2</v>
      </c>
      <c r="GD172" s="2153">
        <v>4.1900000000000004</v>
      </c>
      <c r="GE172" s="2189">
        <v>4.1900000000000004</v>
      </c>
      <c r="GF172" s="2189">
        <v>4.18</v>
      </c>
      <c r="GG172" s="2189">
        <v>4.18</v>
      </c>
      <c r="GH172" s="2196">
        <v>4.18</v>
      </c>
      <c r="GI172" s="2196">
        <v>4.17</v>
      </c>
      <c r="GJ172" s="2196">
        <v>4.16</v>
      </c>
      <c r="GK172" s="2196">
        <v>4.1500000000000004</v>
      </c>
      <c r="GL172" s="2232">
        <v>4.1500000000000004</v>
      </c>
      <c r="GM172" s="2232">
        <v>4.1399999999999997</v>
      </c>
      <c r="GN172" s="2232">
        <v>4.1399999999999997</v>
      </c>
      <c r="GO172" s="2239">
        <v>4.1399999999999997</v>
      </c>
      <c r="GP172" s="2239">
        <v>4.1399999999999997</v>
      </c>
      <c r="GQ172" s="2239">
        <v>4.13</v>
      </c>
      <c r="GR172" s="2239">
        <v>4.12</v>
      </c>
      <c r="GS172" s="2258">
        <v>4.12</v>
      </c>
      <c r="GT172" s="2258">
        <v>4.12</v>
      </c>
      <c r="GU172" s="2258">
        <v>4.12</v>
      </c>
      <c r="GV172" s="2258">
        <v>4.12</v>
      </c>
      <c r="GW172" s="2258">
        <v>4.1100000000000003</v>
      </c>
      <c r="GX172" s="2258">
        <v>4.1100000000000003</v>
      </c>
      <c r="GY172" s="299">
        <v>4.1100000000000003</v>
      </c>
      <c r="GZ172" s="2278">
        <v>4.1100000000000003</v>
      </c>
      <c r="HA172" s="2278">
        <v>4.1100000000000003</v>
      </c>
      <c r="HB172" s="2278">
        <v>4.16</v>
      </c>
      <c r="HC172" s="2302">
        <v>4.16</v>
      </c>
      <c r="HD172" s="2302">
        <v>4.16</v>
      </c>
      <c r="HE172" s="2302">
        <v>4.16</v>
      </c>
      <c r="HF172" s="2302">
        <v>4.16</v>
      </c>
    </row>
    <row r="173" spans="1:214" x14ac:dyDescent="0.25">
      <c r="A173" s="423">
        <f t="shared" si="75"/>
        <v>172</v>
      </c>
      <c r="C173" s="66"/>
      <c r="D173" s="66"/>
      <c r="E173" s="438"/>
      <c r="F173" s="438">
        <v>4.22</v>
      </c>
      <c r="G173" s="438">
        <v>3.56</v>
      </c>
      <c r="H173" s="438">
        <v>3.4</v>
      </c>
      <c r="I173" s="438">
        <v>3.41</v>
      </c>
      <c r="J173" s="438">
        <v>3.47</v>
      </c>
      <c r="K173" s="438">
        <v>3.44</v>
      </c>
      <c r="L173" s="443">
        <v>3.46</v>
      </c>
      <c r="M173" s="85">
        <v>3.56</v>
      </c>
      <c r="N173" s="466">
        <v>3.66</v>
      </c>
      <c r="O173" s="479">
        <v>3.71</v>
      </c>
      <c r="P173" s="512">
        <v>3.82</v>
      </c>
      <c r="Q173" s="85">
        <v>3.89</v>
      </c>
      <c r="R173" s="544">
        <v>3.97</v>
      </c>
      <c r="S173" s="586">
        <v>4.08</v>
      </c>
      <c r="T173" s="276">
        <v>4.08</v>
      </c>
      <c r="U173" s="598">
        <v>4.08</v>
      </c>
      <c r="V173" s="276">
        <v>3.99</v>
      </c>
      <c r="W173" s="626">
        <v>4.0599999999999996</v>
      </c>
      <c r="X173" s="632">
        <v>3.96</v>
      </c>
      <c r="Y173" s="638">
        <v>4.01</v>
      </c>
      <c r="Z173" s="674">
        <v>4.03</v>
      </c>
      <c r="AA173" s="650">
        <v>4.08</v>
      </c>
      <c r="AB173" s="702">
        <v>4.16</v>
      </c>
      <c r="AC173" s="715">
        <v>4.1399999999999997</v>
      </c>
      <c r="AD173" s="737">
        <v>4.16</v>
      </c>
      <c r="AE173" s="744">
        <v>4.1900000000000004</v>
      </c>
      <c r="AF173" s="751">
        <v>4.2300000000000004</v>
      </c>
      <c r="AG173" s="299">
        <v>4.28</v>
      </c>
      <c r="AH173" s="781">
        <v>4.28</v>
      </c>
      <c r="AI173" s="794">
        <v>4.28</v>
      </c>
      <c r="AJ173" s="299">
        <v>4.28</v>
      </c>
      <c r="AK173" s="834">
        <v>4.28</v>
      </c>
      <c r="AL173" s="834">
        <v>4.28</v>
      </c>
      <c r="AM173" s="793">
        <v>4.28</v>
      </c>
      <c r="AN173" s="299">
        <v>4.3</v>
      </c>
      <c r="AO173" s="877">
        <v>4.3</v>
      </c>
      <c r="AP173" s="877">
        <v>4.28</v>
      </c>
      <c r="AQ173" s="299">
        <v>4.2699999999999996</v>
      </c>
      <c r="AR173" s="884">
        <v>4.25</v>
      </c>
      <c r="AS173" s="898">
        <v>4.25</v>
      </c>
      <c r="AT173" s="911">
        <v>4.25</v>
      </c>
      <c r="AU173" s="942">
        <v>4.2300000000000004</v>
      </c>
      <c r="AV173" s="956">
        <v>4.21</v>
      </c>
      <c r="AW173" s="85">
        <v>4.1900000000000004</v>
      </c>
      <c r="AX173" s="1012">
        <v>4.21</v>
      </c>
      <c r="AY173" s="1019">
        <v>4.22</v>
      </c>
      <c r="AZ173" s="1040">
        <v>4.22</v>
      </c>
      <c r="BA173" s="1054">
        <v>4.22</v>
      </c>
      <c r="BB173" s="1102">
        <v>4.22</v>
      </c>
      <c r="BC173" s="1108">
        <v>4.22</v>
      </c>
      <c r="BD173" s="1114">
        <v>4.22</v>
      </c>
      <c r="BE173" s="1149">
        <v>4.22</v>
      </c>
      <c r="BF173" s="1156">
        <v>4.22</v>
      </c>
      <c r="BG173" s="83">
        <v>4.22</v>
      </c>
      <c r="BH173" s="1171">
        <v>4.22</v>
      </c>
      <c r="BI173" s="1202">
        <v>4.22</v>
      </c>
      <c r="BJ173" s="1202">
        <v>4.26</v>
      </c>
      <c r="BK173" s="1202">
        <v>4.2300000000000004</v>
      </c>
      <c r="BL173" s="1202">
        <v>4.2300000000000004</v>
      </c>
      <c r="BM173" s="1202">
        <v>4.2</v>
      </c>
      <c r="BN173" s="1202">
        <v>4.21</v>
      </c>
      <c r="BO173" s="1202">
        <v>4.22</v>
      </c>
      <c r="BP173" s="1243">
        <v>4.24</v>
      </c>
      <c r="BQ173" s="1243">
        <v>4.22</v>
      </c>
      <c r="BR173" s="1243">
        <v>4.21</v>
      </c>
      <c r="BS173" s="1243">
        <v>4.22</v>
      </c>
      <c r="BT173" s="1243">
        <v>4.2</v>
      </c>
      <c r="BU173" s="1243">
        <v>4.1900000000000004</v>
      </c>
      <c r="BV173" s="1243">
        <v>4.18</v>
      </c>
      <c r="BW173" s="1298">
        <v>4.17</v>
      </c>
      <c r="BX173" s="83">
        <v>4.16</v>
      </c>
      <c r="BY173" s="83">
        <v>4.1500000000000004</v>
      </c>
      <c r="BZ173" s="83">
        <v>4.1399999999999997</v>
      </c>
      <c r="CA173" s="83">
        <v>4.13</v>
      </c>
      <c r="CB173" s="83">
        <v>4.1100000000000003</v>
      </c>
      <c r="CC173" s="1308">
        <v>4.0999999999999996</v>
      </c>
      <c r="CD173" s="1378">
        <v>4.09</v>
      </c>
      <c r="CE173" s="1391">
        <v>4.07</v>
      </c>
      <c r="CF173" s="1405">
        <v>4.0599999999999996</v>
      </c>
      <c r="CG173" s="1419">
        <v>4.0599999999999996</v>
      </c>
      <c r="CH173" s="1433">
        <v>4.05</v>
      </c>
      <c r="CI173" s="1447">
        <v>4.04</v>
      </c>
      <c r="CJ173" s="1461">
        <v>4.04</v>
      </c>
      <c r="CK173" s="1486">
        <v>4.04</v>
      </c>
      <c r="CL173" s="1486">
        <v>4.04</v>
      </c>
      <c r="CM173" s="1486">
        <v>4.04</v>
      </c>
      <c r="CN173" s="1501">
        <v>4.04</v>
      </c>
      <c r="CO173" s="1508">
        <v>4.03</v>
      </c>
      <c r="CP173" s="1515">
        <v>4.03</v>
      </c>
      <c r="CQ173" s="1529">
        <v>4.04</v>
      </c>
      <c r="CR173" s="1565">
        <v>4.05</v>
      </c>
      <c r="CS173" s="1580">
        <v>4.0599999999999996</v>
      </c>
      <c r="CT173" s="1580">
        <v>4.05</v>
      </c>
      <c r="CU173" s="1580">
        <v>4.0599999999999996</v>
      </c>
      <c r="CV173" s="1615">
        <v>4.05</v>
      </c>
      <c r="CW173" s="1608">
        <v>4.0599999999999996</v>
      </c>
      <c r="CX173" s="1608">
        <v>4.05</v>
      </c>
      <c r="CY173" s="1629">
        <v>4.04</v>
      </c>
      <c r="CZ173" s="1629">
        <v>4.04</v>
      </c>
      <c r="DA173" s="1629">
        <v>4.04</v>
      </c>
      <c r="DB173" s="1629">
        <v>4.03</v>
      </c>
      <c r="DC173" s="1629">
        <v>4.03</v>
      </c>
      <c r="DD173" s="1629">
        <v>4.03</v>
      </c>
      <c r="DE173" s="1658">
        <v>4.03</v>
      </c>
      <c r="DF173" s="1687">
        <v>4.0199999999999996</v>
      </c>
      <c r="DG173" s="1687">
        <v>4.01</v>
      </c>
      <c r="DH173" s="1687">
        <v>4</v>
      </c>
      <c r="DI173" s="1694">
        <v>3.99</v>
      </c>
      <c r="DJ173" s="1694">
        <v>3.99</v>
      </c>
      <c r="DK173" s="1694">
        <v>3.99</v>
      </c>
      <c r="DL173" s="1694">
        <v>3.98</v>
      </c>
      <c r="DM173" s="299">
        <v>3.97</v>
      </c>
      <c r="DN173" s="299">
        <v>3.96</v>
      </c>
      <c r="DO173" s="299">
        <v>3.95</v>
      </c>
      <c r="DP173" s="299">
        <v>3.95</v>
      </c>
      <c r="DQ173" s="1795">
        <v>3.95</v>
      </c>
      <c r="DR173" s="1795">
        <v>3.94</v>
      </c>
      <c r="DS173" s="1795">
        <v>3.93</v>
      </c>
      <c r="DT173" s="1795">
        <v>3.92</v>
      </c>
      <c r="DU173" s="1795">
        <v>3.93</v>
      </c>
      <c r="DV173" s="1795">
        <v>3.91</v>
      </c>
      <c r="DW173" s="1802">
        <v>3.9</v>
      </c>
      <c r="DX173" s="1802">
        <v>3.89</v>
      </c>
      <c r="DY173" s="1802">
        <v>3.88</v>
      </c>
      <c r="DZ173" s="1802">
        <v>3.87</v>
      </c>
      <c r="EA173" s="83">
        <v>3.86</v>
      </c>
      <c r="EB173" s="83">
        <v>3.85</v>
      </c>
      <c r="EC173" s="83">
        <v>3.84</v>
      </c>
      <c r="ED173" s="83">
        <v>3.82</v>
      </c>
      <c r="EE173" s="83">
        <v>3.81</v>
      </c>
      <c r="EF173" s="83">
        <v>3.8</v>
      </c>
      <c r="EG173" s="1823">
        <v>3.8</v>
      </c>
      <c r="EH173" s="1891">
        <v>3.78</v>
      </c>
      <c r="EI173" s="1891">
        <v>3.77</v>
      </c>
      <c r="EJ173" s="1891">
        <v>3.76</v>
      </c>
      <c r="EK173" s="1898">
        <v>3.75</v>
      </c>
      <c r="EL173" s="1898">
        <v>3.74</v>
      </c>
      <c r="EM173" s="1898">
        <v>3.73</v>
      </c>
      <c r="EN173" s="1898">
        <v>3.72</v>
      </c>
      <c r="EO173" s="1938">
        <v>3.71</v>
      </c>
      <c r="EP173" s="1945">
        <v>3.71</v>
      </c>
      <c r="EQ173" s="1945">
        <v>3.71</v>
      </c>
      <c r="ER173" s="83">
        <v>3.71</v>
      </c>
      <c r="ES173" s="83">
        <v>3.7</v>
      </c>
      <c r="ET173" s="83">
        <v>3.7</v>
      </c>
      <c r="EU173" s="83">
        <v>3.7</v>
      </c>
      <c r="EV173" s="1968">
        <v>3.7</v>
      </c>
      <c r="EW173" s="1968">
        <v>3.7</v>
      </c>
      <c r="EX173" s="1968">
        <v>3.7</v>
      </c>
      <c r="EY173" s="1975">
        <v>3.68</v>
      </c>
      <c r="EZ173" s="1975">
        <v>3.68</v>
      </c>
      <c r="FA173" s="1975">
        <v>3.67</v>
      </c>
      <c r="FB173" s="1975">
        <v>3.66</v>
      </c>
      <c r="FC173" s="2017">
        <v>3.65</v>
      </c>
      <c r="FD173" s="2017">
        <v>3.64</v>
      </c>
      <c r="FE173" s="2017">
        <v>3.63</v>
      </c>
      <c r="FF173" s="2025">
        <v>3.63</v>
      </c>
      <c r="FG173" s="2025">
        <v>3.62</v>
      </c>
      <c r="FH173" s="2025">
        <v>3.61</v>
      </c>
      <c r="FI173" s="2025">
        <v>3.61</v>
      </c>
      <c r="FJ173" s="2059">
        <v>3.61</v>
      </c>
      <c r="FK173" s="2059">
        <v>3.59</v>
      </c>
      <c r="FL173" s="2059">
        <v>3.59</v>
      </c>
      <c r="FM173" s="2059">
        <v>3.58</v>
      </c>
      <c r="FN173" s="2066">
        <v>3.57</v>
      </c>
      <c r="FO173" s="2066">
        <v>3.56</v>
      </c>
      <c r="FP173" s="2066">
        <v>3.56</v>
      </c>
      <c r="FQ173" s="2090">
        <v>3.55</v>
      </c>
      <c r="FR173" s="2090">
        <v>3.54</v>
      </c>
      <c r="FS173" s="2090">
        <v>3.54</v>
      </c>
      <c r="FT173" s="2097">
        <v>3.53</v>
      </c>
      <c r="FU173" s="2097">
        <v>3.53</v>
      </c>
      <c r="FV173" s="2097">
        <v>3.52</v>
      </c>
      <c r="FW173" s="2097">
        <v>3.51</v>
      </c>
      <c r="FX173" s="2146">
        <v>3.51</v>
      </c>
      <c r="FY173" s="2146">
        <v>3.5</v>
      </c>
      <c r="FZ173" s="2146">
        <v>3.5</v>
      </c>
      <c r="GA173" s="2153">
        <v>3.49</v>
      </c>
      <c r="GB173" s="2153">
        <v>3.48</v>
      </c>
      <c r="GC173" s="2153">
        <v>3.48</v>
      </c>
      <c r="GD173" s="2153">
        <v>3.47</v>
      </c>
      <c r="GE173" s="2189">
        <v>3.46</v>
      </c>
      <c r="GF173" s="2189">
        <v>3.46</v>
      </c>
      <c r="GG173" s="2189">
        <v>3.46</v>
      </c>
      <c r="GH173" s="2196">
        <v>3.46</v>
      </c>
      <c r="GI173" s="2196">
        <v>3.45</v>
      </c>
      <c r="GJ173" s="2196">
        <v>3.44</v>
      </c>
      <c r="GK173" s="2196">
        <v>3.44</v>
      </c>
      <c r="GL173" s="2232">
        <v>3.43</v>
      </c>
      <c r="GM173" s="2232">
        <v>3.43</v>
      </c>
      <c r="GN173" s="2232">
        <v>3.43</v>
      </c>
      <c r="GO173" s="2239">
        <v>3.43</v>
      </c>
      <c r="GP173" s="2239">
        <v>3.42</v>
      </c>
      <c r="GQ173" s="2239">
        <v>3.42</v>
      </c>
      <c r="GR173" s="2239">
        <v>3.41</v>
      </c>
      <c r="GS173" s="2258">
        <v>3.41</v>
      </c>
      <c r="GT173" s="2258">
        <v>3.41</v>
      </c>
      <c r="GU173" s="2258">
        <v>3.41</v>
      </c>
      <c r="GV173" s="2258">
        <v>3.41</v>
      </c>
      <c r="GW173" s="2258">
        <v>3.4</v>
      </c>
      <c r="GX173" s="2258">
        <v>3.4</v>
      </c>
      <c r="GY173" s="299">
        <v>3.4</v>
      </c>
      <c r="GZ173" s="2278">
        <v>3.41</v>
      </c>
      <c r="HA173" s="2278">
        <v>3.41</v>
      </c>
      <c r="HB173" s="2278">
        <v>3.45</v>
      </c>
      <c r="HC173" s="2302">
        <v>3.5</v>
      </c>
      <c r="HD173" s="2302">
        <v>3.55</v>
      </c>
      <c r="HE173" s="2302">
        <v>3.55</v>
      </c>
      <c r="HF173" s="2302">
        <v>3.55</v>
      </c>
    </row>
    <row r="174" spans="1:214" x14ac:dyDescent="0.25">
      <c r="A174" s="423">
        <f t="shared" si="75"/>
        <v>173</v>
      </c>
      <c r="C174" s="66"/>
      <c r="D174" s="66"/>
      <c r="E174" s="438"/>
      <c r="F174" s="438">
        <v>72.14</v>
      </c>
      <c r="G174" s="438">
        <v>74.790000000000006</v>
      </c>
      <c r="H174" s="438">
        <v>76.400000000000006</v>
      </c>
      <c r="I174" s="438">
        <v>78.03</v>
      </c>
      <c r="J174" s="438">
        <v>78.510000000000005</v>
      </c>
      <c r="K174" s="438">
        <v>79.08</v>
      </c>
      <c r="L174" s="443">
        <v>79.180000000000007</v>
      </c>
      <c r="M174" s="85">
        <v>79.459999999999994</v>
      </c>
      <c r="N174" s="466">
        <v>79.739999999999995</v>
      </c>
      <c r="O174" s="479">
        <v>80.13</v>
      </c>
      <c r="P174" s="512">
        <v>80.760000000000005</v>
      </c>
      <c r="Q174" s="85">
        <v>81.040000000000006</v>
      </c>
      <c r="R174" s="544">
        <v>81.19</v>
      </c>
      <c r="S174" s="586">
        <v>81.27</v>
      </c>
      <c r="T174" s="276">
        <v>81.27</v>
      </c>
      <c r="U174" s="598">
        <v>81.27</v>
      </c>
      <c r="V174" s="276">
        <v>81.260000000000005</v>
      </c>
      <c r="W174" s="626">
        <v>81.53</v>
      </c>
      <c r="X174" s="632">
        <v>81.48</v>
      </c>
      <c r="Y174" s="638">
        <v>81.67</v>
      </c>
      <c r="Z174" s="674">
        <v>81.91</v>
      </c>
      <c r="AA174" s="650">
        <v>82.09</v>
      </c>
      <c r="AB174" s="702">
        <v>82.38</v>
      </c>
      <c r="AC174" s="715">
        <v>82.31</v>
      </c>
      <c r="AD174" s="737">
        <v>82.38</v>
      </c>
      <c r="AE174" s="744">
        <v>82.48</v>
      </c>
      <c r="AF174" s="751">
        <v>82.46</v>
      </c>
      <c r="AG174" s="299">
        <v>82.63</v>
      </c>
      <c r="AH174" s="781">
        <v>82.63</v>
      </c>
      <c r="AI174" s="794">
        <v>82.63</v>
      </c>
      <c r="AJ174" s="299">
        <v>82.63</v>
      </c>
      <c r="AK174" s="834">
        <v>82.63</v>
      </c>
      <c r="AL174" s="834">
        <v>82.63</v>
      </c>
      <c r="AM174" s="793">
        <v>82.63</v>
      </c>
      <c r="AN174" s="299">
        <v>82.69</v>
      </c>
      <c r="AO174" s="877">
        <v>82.69</v>
      </c>
      <c r="AP174" s="877">
        <v>82.79</v>
      </c>
      <c r="AQ174" s="299">
        <v>82.75</v>
      </c>
      <c r="AR174" s="884">
        <v>82.85</v>
      </c>
      <c r="AS174" s="898">
        <v>82.85</v>
      </c>
      <c r="AT174" s="911">
        <v>82.85</v>
      </c>
      <c r="AU174" s="942">
        <v>83.1</v>
      </c>
      <c r="AV174" s="956">
        <v>83.04</v>
      </c>
      <c r="AW174" s="85">
        <v>83.13</v>
      </c>
      <c r="AX174" s="1012">
        <v>83.37</v>
      </c>
      <c r="AY174" s="1019">
        <v>83.23</v>
      </c>
      <c r="AZ174" s="1040">
        <v>83.23</v>
      </c>
      <c r="BA174" s="1054">
        <v>83.23</v>
      </c>
      <c r="BB174" s="1102">
        <v>83.23</v>
      </c>
      <c r="BC174" s="1108">
        <v>83.23</v>
      </c>
      <c r="BD174" s="1114">
        <v>83.23</v>
      </c>
      <c r="BE174" s="1149">
        <v>83.23</v>
      </c>
      <c r="BF174" s="1156">
        <v>83.23</v>
      </c>
      <c r="BG174" s="83">
        <v>83.23</v>
      </c>
      <c r="BH174" s="1171">
        <v>83.23</v>
      </c>
      <c r="BI174" s="1202">
        <v>83.23</v>
      </c>
      <c r="BJ174" s="1202">
        <v>83.37</v>
      </c>
      <c r="BK174" s="1202">
        <v>83.27</v>
      </c>
      <c r="BL174" s="1202">
        <v>83.27</v>
      </c>
      <c r="BM174" s="1202">
        <v>83.17</v>
      </c>
      <c r="BN174" s="1202">
        <v>83.37</v>
      </c>
      <c r="BO174" s="1202">
        <v>83.4</v>
      </c>
      <c r="BP174" s="1243">
        <v>83.46</v>
      </c>
      <c r="BQ174" s="1243">
        <v>83.4</v>
      </c>
      <c r="BR174" s="1243">
        <v>83.53</v>
      </c>
      <c r="BS174" s="1243">
        <v>83.56</v>
      </c>
      <c r="BT174" s="1243">
        <v>83.5</v>
      </c>
      <c r="BU174" s="1243">
        <v>83.63</v>
      </c>
      <c r="BV174" s="1243">
        <v>83.43</v>
      </c>
      <c r="BW174" s="1298">
        <v>83.57</v>
      </c>
      <c r="BX174" s="83">
        <v>83.7</v>
      </c>
      <c r="BY174" s="83">
        <v>83.84</v>
      </c>
      <c r="BZ174" s="83">
        <v>83.64</v>
      </c>
      <c r="CA174" s="83">
        <v>83.77</v>
      </c>
      <c r="CB174" s="83">
        <v>83.71</v>
      </c>
      <c r="CC174" s="1308">
        <v>83.67</v>
      </c>
      <c r="CD174" s="1378">
        <v>83.81</v>
      </c>
      <c r="CE174" s="1391">
        <v>83.57</v>
      </c>
      <c r="CF174" s="1405">
        <v>83.71</v>
      </c>
      <c r="CG174" s="1419">
        <v>83.71</v>
      </c>
      <c r="CH174" s="1433">
        <v>83.68</v>
      </c>
      <c r="CI174" s="1447">
        <v>83.64</v>
      </c>
      <c r="CJ174" s="1461">
        <v>83.82</v>
      </c>
      <c r="CK174" s="1486">
        <v>83.64</v>
      </c>
      <c r="CL174" s="1486">
        <v>83.82</v>
      </c>
      <c r="CM174" s="1486">
        <v>83.82</v>
      </c>
      <c r="CN174" s="1501">
        <v>83.64</v>
      </c>
      <c r="CO174" s="1508">
        <v>83.78</v>
      </c>
      <c r="CP174" s="1515">
        <v>83.78</v>
      </c>
      <c r="CQ174" s="1529">
        <v>83.82</v>
      </c>
      <c r="CR174" s="1565">
        <v>83.68</v>
      </c>
      <c r="CS174" s="1580">
        <v>83.71</v>
      </c>
      <c r="CT174" s="1580">
        <v>83.68</v>
      </c>
      <c r="CU174" s="1580">
        <v>83.71</v>
      </c>
      <c r="CV174" s="1615">
        <v>83.68</v>
      </c>
      <c r="CW174" s="1608">
        <v>83.71</v>
      </c>
      <c r="CX174" s="1608">
        <v>83.68</v>
      </c>
      <c r="CY174" s="1629">
        <v>83.47</v>
      </c>
      <c r="CZ174" s="1629">
        <v>83.64</v>
      </c>
      <c r="DA174" s="1629">
        <v>83.47</v>
      </c>
      <c r="DB174" s="1629">
        <v>83.44</v>
      </c>
      <c r="DC174" s="1629">
        <v>83.44</v>
      </c>
      <c r="DD174" s="1629">
        <v>83.61</v>
      </c>
      <c r="DE174" s="1658">
        <v>83.61</v>
      </c>
      <c r="DF174" s="1687">
        <v>83.4</v>
      </c>
      <c r="DG174" s="1687">
        <v>83.37</v>
      </c>
      <c r="DH174" s="1687">
        <v>83.33</v>
      </c>
      <c r="DI174" s="1694">
        <v>83.47</v>
      </c>
      <c r="DJ174" s="1694">
        <v>83.47</v>
      </c>
      <c r="DK174" s="1694">
        <v>83.47</v>
      </c>
      <c r="DL174" s="1694">
        <v>83.26</v>
      </c>
      <c r="DM174" s="299">
        <v>83.4</v>
      </c>
      <c r="DN174" s="299">
        <v>83.37</v>
      </c>
      <c r="DO174" s="299">
        <v>83.33</v>
      </c>
      <c r="DP174" s="299">
        <v>83.51</v>
      </c>
      <c r="DQ174" s="1795">
        <v>83.51</v>
      </c>
      <c r="DR174" s="1795">
        <v>83.3</v>
      </c>
      <c r="DS174" s="1795">
        <v>83.26</v>
      </c>
      <c r="DT174" s="1795">
        <v>83.23</v>
      </c>
      <c r="DU174" s="1795">
        <v>83.44</v>
      </c>
      <c r="DV174" s="1795">
        <v>83.37</v>
      </c>
      <c r="DW174" s="1802">
        <v>83.33</v>
      </c>
      <c r="DX174" s="1802">
        <v>83.3</v>
      </c>
      <c r="DY174" s="1802">
        <v>83.26</v>
      </c>
      <c r="DZ174" s="1802">
        <v>83.23</v>
      </c>
      <c r="EA174" s="83">
        <v>83.19</v>
      </c>
      <c r="EB174" s="83">
        <v>83.15</v>
      </c>
      <c r="EC174" s="83">
        <v>83.3</v>
      </c>
      <c r="ED174" s="83">
        <v>83.22</v>
      </c>
      <c r="EE174" s="83">
        <v>83.19</v>
      </c>
      <c r="EF174" s="83">
        <v>83.15</v>
      </c>
      <c r="EG174" s="1823">
        <v>83.15</v>
      </c>
      <c r="EH174" s="1891">
        <v>83.08</v>
      </c>
      <c r="EI174" s="1891">
        <v>83.22</v>
      </c>
      <c r="EJ174" s="1891">
        <v>83.19</v>
      </c>
      <c r="EK174" s="1898">
        <v>83.33</v>
      </c>
      <c r="EL174" s="1898">
        <v>83.3</v>
      </c>
      <c r="EM174" s="1898">
        <v>83.26</v>
      </c>
      <c r="EN174" s="1898">
        <v>83.04</v>
      </c>
      <c r="EO174" s="1938">
        <v>83.18</v>
      </c>
      <c r="EP174" s="1945">
        <v>83.18</v>
      </c>
      <c r="EQ174" s="1945">
        <v>83.18</v>
      </c>
      <c r="ER174" s="83">
        <v>83.18</v>
      </c>
      <c r="ES174" s="83">
        <v>83.15</v>
      </c>
      <c r="ET174" s="83">
        <v>83.15</v>
      </c>
      <c r="EU174" s="83">
        <v>83.15</v>
      </c>
      <c r="EV174" s="1968">
        <v>83.15</v>
      </c>
      <c r="EW174" s="1968">
        <v>83.15</v>
      </c>
      <c r="EX174" s="1968">
        <v>83.15</v>
      </c>
      <c r="EY174" s="1975">
        <v>83.07</v>
      </c>
      <c r="EZ174" s="1975">
        <v>83.26</v>
      </c>
      <c r="FA174" s="1975">
        <v>83.22</v>
      </c>
      <c r="FB174" s="1975">
        <v>83.18</v>
      </c>
      <c r="FC174" s="2017">
        <v>83.14</v>
      </c>
      <c r="FD174" s="2017">
        <v>83.11</v>
      </c>
      <c r="FE174" s="2017">
        <v>83.07</v>
      </c>
      <c r="FF174" s="2025">
        <v>83.07</v>
      </c>
      <c r="FG174" s="2025">
        <v>83.03</v>
      </c>
      <c r="FH174" s="2025">
        <v>82.99</v>
      </c>
      <c r="FI174" s="2025">
        <v>82.99</v>
      </c>
      <c r="FJ174" s="2059">
        <v>82.99</v>
      </c>
      <c r="FK174" s="2059">
        <v>82.91</v>
      </c>
      <c r="FL174" s="2059">
        <v>83.1</v>
      </c>
      <c r="FM174" s="2059">
        <v>83.06</v>
      </c>
      <c r="FN174" s="2066">
        <v>82.83</v>
      </c>
      <c r="FO174" s="2066">
        <v>82.79</v>
      </c>
      <c r="FP174" s="2066">
        <v>82.98</v>
      </c>
      <c r="FQ174" s="2090">
        <v>82.94</v>
      </c>
      <c r="FR174" s="2090">
        <v>82.71</v>
      </c>
      <c r="FS174" s="2090">
        <v>82.9</v>
      </c>
      <c r="FT174" s="2097">
        <v>82.86</v>
      </c>
      <c r="FU174" s="2097">
        <v>83.06</v>
      </c>
      <c r="FV174" s="2097">
        <v>82.82</v>
      </c>
      <c r="FW174" s="2097">
        <v>82.78</v>
      </c>
      <c r="FX174" s="2146">
        <v>82.98</v>
      </c>
      <c r="FY174" s="2146">
        <v>82.74</v>
      </c>
      <c r="FZ174" s="2146">
        <v>82.94</v>
      </c>
      <c r="GA174" s="2153">
        <v>82.9</v>
      </c>
      <c r="GB174" s="2153">
        <v>82.66</v>
      </c>
      <c r="GC174" s="2153">
        <v>82.86</v>
      </c>
      <c r="GD174" s="2153">
        <v>82.82</v>
      </c>
      <c r="GE174" s="2189">
        <v>82.58</v>
      </c>
      <c r="GF174" s="2189">
        <v>82.78</v>
      </c>
      <c r="GG174" s="2189">
        <v>82.78</v>
      </c>
      <c r="GH174" s="2196">
        <v>82.78</v>
      </c>
      <c r="GI174" s="2196">
        <v>82.73</v>
      </c>
      <c r="GJ174" s="2196">
        <v>82.69</v>
      </c>
      <c r="GK174" s="2196">
        <v>82.89</v>
      </c>
      <c r="GL174" s="2232">
        <v>82.65</v>
      </c>
      <c r="GM174" s="2232">
        <v>82.85</v>
      </c>
      <c r="GN174" s="2232">
        <v>82.85</v>
      </c>
      <c r="GO174" s="2239">
        <v>82.85</v>
      </c>
      <c r="GP174" s="2239">
        <v>82.61</v>
      </c>
      <c r="GQ174" s="2239">
        <v>82.81</v>
      </c>
      <c r="GR174" s="2239">
        <v>82.77</v>
      </c>
      <c r="GS174" s="2258">
        <v>82.77</v>
      </c>
      <c r="GT174" s="2258">
        <v>82.77</v>
      </c>
      <c r="GU174" s="2258">
        <v>82.77</v>
      </c>
      <c r="GV174" s="2258">
        <v>82.77</v>
      </c>
      <c r="GW174" s="2258">
        <v>82.73</v>
      </c>
      <c r="GX174" s="2258">
        <v>82.73</v>
      </c>
      <c r="GY174" s="299">
        <v>82.73</v>
      </c>
      <c r="GZ174" s="2278">
        <v>82.97</v>
      </c>
      <c r="HA174" s="2278">
        <v>82.97</v>
      </c>
      <c r="HB174" s="2278">
        <v>82.93</v>
      </c>
      <c r="HC174" s="2302">
        <v>84.13</v>
      </c>
      <c r="HD174" s="2302">
        <v>85.34</v>
      </c>
      <c r="HE174" s="2302">
        <v>85.34</v>
      </c>
      <c r="HF174" s="2302">
        <v>85.34</v>
      </c>
    </row>
    <row r="175" spans="1:214" x14ac:dyDescent="0.25">
      <c r="A175" s="423">
        <f t="shared" si="75"/>
        <v>174</v>
      </c>
      <c r="C175" s="66"/>
      <c r="D175" s="66"/>
      <c r="E175" s="438">
        <v>11.96</v>
      </c>
      <c r="F175" s="438">
        <v>11.34</v>
      </c>
      <c r="G175" s="438">
        <v>11.3</v>
      </c>
      <c r="H175" s="438">
        <v>11.37</v>
      </c>
      <c r="I175" s="438">
        <v>11.65</v>
      </c>
      <c r="J175" s="438">
        <v>11.97</v>
      </c>
      <c r="K175" s="438">
        <v>11.96</v>
      </c>
      <c r="L175" s="443">
        <v>11.95</v>
      </c>
      <c r="M175" s="85">
        <v>12.05</v>
      </c>
      <c r="N175" s="466">
        <v>12.17</v>
      </c>
      <c r="O175" s="479">
        <v>12.18</v>
      </c>
      <c r="P175" s="512">
        <v>12.19</v>
      </c>
      <c r="Q175" s="85">
        <v>12.23</v>
      </c>
      <c r="R175" s="544">
        <v>12.24</v>
      </c>
      <c r="S175" s="586">
        <v>12.26</v>
      </c>
      <c r="T175" s="276">
        <v>12.27</v>
      </c>
      <c r="U175" s="598">
        <v>12.28</v>
      </c>
      <c r="V175" s="276">
        <v>12.18</v>
      </c>
      <c r="W175" s="626">
        <v>12.04</v>
      </c>
      <c r="X175" s="632">
        <v>12.11</v>
      </c>
      <c r="Y175" s="638">
        <v>12.13</v>
      </c>
      <c r="Z175" s="674">
        <v>12.19</v>
      </c>
      <c r="AA175" s="650">
        <v>12.26</v>
      </c>
      <c r="AB175" s="702">
        <v>12.31</v>
      </c>
      <c r="AC175" s="715">
        <v>12.34</v>
      </c>
      <c r="AD175" s="737">
        <v>12.36</v>
      </c>
      <c r="AE175" s="744">
        <v>12.38</v>
      </c>
      <c r="AF175" s="751">
        <v>12.41</v>
      </c>
      <c r="AG175" s="299">
        <v>12.44</v>
      </c>
      <c r="AH175" s="781">
        <v>12.47</v>
      </c>
      <c r="AI175" s="794">
        <v>12.49</v>
      </c>
      <c r="AJ175" s="299">
        <v>12.42</v>
      </c>
      <c r="AK175" s="834">
        <v>12.36</v>
      </c>
      <c r="AL175" s="834">
        <v>12.31</v>
      </c>
      <c r="AM175" s="793">
        <v>12.25</v>
      </c>
      <c r="AN175" s="299">
        <v>12.14</v>
      </c>
      <c r="AO175" s="877">
        <v>12.15</v>
      </c>
      <c r="AP175" s="877">
        <v>12.15</v>
      </c>
      <c r="AQ175" s="299">
        <v>12.15</v>
      </c>
      <c r="AR175" s="884">
        <v>12.16</v>
      </c>
      <c r="AS175" s="898">
        <v>12.16</v>
      </c>
      <c r="AT175" s="911">
        <v>12.15</v>
      </c>
      <c r="AU175" s="942">
        <v>12.14</v>
      </c>
      <c r="AV175" s="956">
        <v>12.15</v>
      </c>
      <c r="AW175" s="85">
        <v>12.16</v>
      </c>
      <c r="AX175" s="1012">
        <v>12.14</v>
      </c>
      <c r="AY175" s="1019">
        <v>12.16</v>
      </c>
      <c r="AZ175" s="1040">
        <v>12.16</v>
      </c>
      <c r="BA175" s="1054">
        <v>12.16</v>
      </c>
      <c r="BB175" s="1102">
        <v>12.17</v>
      </c>
      <c r="BC175" s="1108">
        <v>12.18</v>
      </c>
      <c r="BD175" s="1114">
        <v>12.19</v>
      </c>
      <c r="BE175" s="1149">
        <v>12.2</v>
      </c>
      <c r="BF175" s="1156">
        <v>12.21</v>
      </c>
      <c r="BG175" s="83">
        <v>12.22</v>
      </c>
      <c r="BH175" s="1171">
        <v>12.2</v>
      </c>
      <c r="BI175" s="1202">
        <v>12.13</v>
      </c>
      <c r="BJ175" s="1202">
        <v>12.06</v>
      </c>
      <c r="BK175" s="1202">
        <v>12.03</v>
      </c>
      <c r="BL175" s="1202">
        <v>12</v>
      </c>
      <c r="BM175" s="1202">
        <v>11.99</v>
      </c>
      <c r="BN175" s="1202">
        <v>11.99</v>
      </c>
      <c r="BO175" s="1202">
        <v>12</v>
      </c>
      <c r="BP175" s="1243">
        <v>12</v>
      </c>
      <c r="BQ175" s="1243">
        <v>12</v>
      </c>
      <c r="BR175" s="1243">
        <v>12.01</v>
      </c>
      <c r="BS175" s="1243">
        <v>12.03</v>
      </c>
      <c r="BT175" s="1243">
        <v>12.04</v>
      </c>
      <c r="BU175" s="1243">
        <v>12.04</v>
      </c>
      <c r="BV175" s="1243">
        <v>12.05</v>
      </c>
      <c r="BW175" s="1298">
        <v>12.06</v>
      </c>
      <c r="BX175" s="83">
        <v>12.06</v>
      </c>
      <c r="BY175" s="83">
        <v>12.06</v>
      </c>
      <c r="BZ175" s="83">
        <v>12.06</v>
      </c>
      <c r="CA175" s="83">
        <v>12.06</v>
      </c>
      <c r="CB175" s="83">
        <v>12.05</v>
      </c>
      <c r="CC175" s="1308">
        <v>12.04</v>
      </c>
      <c r="CD175" s="1378">
        <v>12.03</v>
      </c>
      <c r="CE175" s="1391">
        <v>12.01</v>
      </c>
      <c r="CF175" s="1405">
        <v>12.01</v>
      </c>
      <c r="CG175" s="1419">
        <v>12.02</v>
      </c>
      <c r="CH175" s="1433">
        <v>12.02</v>
      </c>
      <c r="CI175" s="1447">
        <v>12.02</v>
      </c>
      <c r="CJ175" s="1461">
        <v>12.01</v>
      </c>
      <c r="CK175" s="1486">
        <v>12.01</v>
      </c>
      <c r="CL175" s="1486">
        <v>12</v>
      </c>
      <c r="CM175" s="1486">
        <v>12</v>
      </c>
      <c r="CN175" s="1501">
        <v>12.01</v>
      </c>
      <c r="CO175" s="1508">
        <v>12</v>
      </c>
      <c r="CP175" s="1515">
        <v>12</v>
      </c>
      <c r="CQ175" s="1529">
        <v>11.99</v>
      </c>
      <c r="CR175" s="1565">
        <v>11.99</v>
      </c>
      <c r="CS175" s="1580">
        <v>11.99</v>
      </c>
      <c r="CT175" s="1580">
        <v>11.99</v>
      </c>
      <c r="CU175" s="1580">
        <v>12</v>
      </c>
      <c r="CV175" s="1615">
        <v>12</v>
      </c>
      <c r="CW175" s="1608">
        <v>11.99</v>
      </c>
      <c r="CX175" s="1608">
        <v>12</v>
      </c>
      <c r="CY175" s="1629">
        <v>12</v>
      </c>
      <c r="CZ175" s="1629">
        <v>12</v>
      </c>
      <c r="DA175" s="1629">
        <v>12</v>
      </c>
      <c r="DB175" s="1629">
        <v>12.01</v>
      </c>
      <c r="DC175" s="1629">
        <v>12.01</v>
      </c>
      <c r="DD175" s="1629">
        <v>12.01</v>
      </c>
      <c r="DE175" s="1658">
        <v>12.02</v>
      </c>
      <c r="DF175" s="1687">
        <v>12.03</v>
      </c>
      <c r="DG175" s="1687">
        <v>12.04</v>
      </c>
      <c r="DH175" s="1687">
        <v>12.05</v>
      </c>
      <c r="DI175" s="1694">
        <v>12.06</v>
      </c>
      <c r="DJ175" s="1694">
        <v>12.07</v>
      </c>
      <c r="DK175" s="1694">
        <v>12.08</v>
      </c>
      <c r="DL175" s="1694">
        <v>12.09</v>
      </c>
      <c r="DM175" s="299">
        <v>12.09</v>
      </c>
      <c r="DN175" s="299">
        <v>12.1</v>
      </c>
      <c r="DO175" s="299">
        <v>12.1</v>
      </c>
      <c r="DP175" s="299">
        <v>12.11</v>
      </c>
      <c r="DQ175" s="1795">
        <v>12.12</v>
      </c>
      <c r="DR175" s="1795">
        <v>12.12</v>
      </c>
      <c r="DS175" s="1795">
        <v>12.12</v>
      </c>
      <c r="DT175" s="1795">
        <v>12.12</v>
      </c>
      <c r="DU175" s="1795">
        <v>12.15</v>
      </c>
      <c r="DV175" s="1795">
        <v>12.15</v>
      </c>
      <c r="DW175" s="1802">
        <v>12.15</v>
      </c>
      <c r="DX175" s="1802">
        <v>12.16</v>
      </c>
      <c r="DY175" s="1802">
        <v>12.17</v>
      </c>
      <c r="DZ175" s="1802">
        <v>12.18</v>
      </c>
      <c r="EA175" s="83">
        <v>12.18</v>
      </c>
      <c r="EB175" s="83">
        <v>12.18</v>
      </c>
      <c r="EC175" s="83">
        <v>12.19</v>
      </c>
      <c r="ED175" s="83">
        <v>12.19</v>
      </c>
      <c r="EE175" s="83">
        <v>12.2</v>
      </c>
      <c r="EF175" s="83">
        <v>12.19</v>
      </c>
      <c r="EG175" s="1823">
        <v>12.18</v>
      </c>
      <c r="EH175" s="1891">
        <v>12.18</v>
      </c>
      <c r="EI175" s="1891">
        <v>12.19</v>
      </c>
      <c r="EJ175" s="1891">
        <v>12.19</v>
      </c>
      <c r="EK175" s="1898">
        <v>12.2</v>
      </c>
      <c r="EL175" s="1898">
        <v>12.2</v>
      </c>
      <c r="EM175" s="1898">
        <v>12.21</v>
      </c>
      <c r="EN175" s="1898">
        <v>12.2</v>
      </c>
      <c r="EO175" s="1938">
        <v>12.2</v>
      </c>
      <c r="EP175" s="1945">
        <v>12.2</v>
      </c>
      <c r="EQ175" s="1945">
        <v>12.2</v>
      </c>
      <c r="ER175" s="83">
        <v>12.2</v>
      </c>
      <c r="ES175" s="83">
        <v>12.2</v>
      </c>
      <c r="ET175" s="83">
        <v>12.19</v>
      </c>
      <c r="EU175" s="83">
        <v>12.18</v>
      </c>
      <c r="EV175" s="1968">
        <v>12.18</v>
      </c>
      <c r="EW175" s="1968">
        <v>12.17</v>
      </c>
      <c r="EX175" s="1968">
        <v>12.16</v>
      </c>
      <c r="EY175" s="1975">
        <v>12.15</v>
      </c>
      <c r="EZ175" s="1975">
        <v>12.15</v>
      </c>
      <c r="FA175" s="1975">
        <v>12.15</v>
      </c>
      <c r="FB175" s="1975">
        <v>12.15</v>
      </c>
      <c r="FC175" s="2017">
        <v>12.15</v>
      </c>
      <c r="FD175" s="2017">
        <v>12.15</v>
      </c>
      <c r="FE175" s="2017">
        <v>12.15</v>
      </c>
      <c r="FF175" s="2025">
        <v>12.15</v>
      </c>
      <c r="FG175" s="2025">
        <v>12.15</v>
      </c>
      <c r="FH175" s="2025">
        <v>12.15</v>
      </c>
      <c r="FI175" s="2025">
        <v>12.16</v>
      </c>
      <c r="FJ175" s="2059">
        <v>12.16</v>
      </c>
      <c r="FK175" s="2059">
        <v>12.16</v>
      </c>
      <c r="FL175" s="2059">
        <v>12.15</v>
      </c>
      <c r="FM175" s="2059">
        <v>12.16</v>
      </c>
      <c r="FN175" s="2066">
        <v>12.15</v>
      </c>
      <c r="FO175" s="2066">
        <v>12.15</v>
      </c>
      <c r="FP175" s="2066">
        <v>12.15</v>
      </c>
      <c r="FQ175" s="2090">
        <v>12.15</v>
      </c>
      <c r="FR175" s="2090">
        <v>12.16</v>
      </c>
      <c r="FS175" s="2090">
        <v>12.16</v>
      </c>
      <c r="FT175" s="2097">
        <v>12.16</v>
      </c>
      <c r="FU175" s="2097">
        <v>12.17</v>
      </c>
      <c r="FV175" s="2097">
        <v>12.17</v>
      </c>
      <c r="FW175" s="2097">
        <v>12.17</v>
      </c>
      <c r="FX175" s="2146">
        <v>12.17</v>
      </c>
      <c r="FY175" s="2146">
        <v>12.17</v>
      </c>
      <c r="FZ175" s="2146">
        <v>12.16</v>
      </c>
      <c r="GA175" s="2153">
        <v>12.17</v>
      </c>
      <c r="GB175" s="2153">
        <v>12.17</v>
      </c>
      <c r="GC175" s="2153">
        <v>12.17</v>
      </c>
      <c r="GD175" s="2153">
        <v>12.17</v>
      </c>
      <c r="GE175" s="2189">
        <v>12.18</v>
      </c>
      <c r="GF175" s="2189">
        <v>12.19</v>
      </c>
      <c r="GG175" s="2189">
        <v>12.2</v>
      </c>
      <c r="GH175" s="2196">
        <v>12.2</v>
      </c>
      <c r="GI175" s="2196">
        <v>12.19</v>
      </c>
      <c r="GJ175" s="2196">
        <v>12.2</v>
      </c>
      <c r="GK175" s="2196">
        <v>12.21</v>
      </c>
      <c r="GL175" s="2232">
        <v>12.21</v>
      </c>
      <c r="GM175" s="2232">
        <v>12.22</v>
      </c>
      <c r="GN175" s="2232">
        <v>12.22</v>
      </c>
      <c r="GO175" s="2239">
        <v>12.21</v>
      </c>
      <c r="GP175" s="2239">
        <v>12.21</v>
      </c>
      <c r="GQ175" s="2239">
        <v>12.21</v>
      </c>
      <c r="GR175" s="2239">
        <v>12.23</v>
      </c>
      <c r="GS175" s="2258">
        <v>12.23</v>
      </c>
      <c r="GT175" s="2258">
        <v>12.24</v>
      </c>
      <c r="GU175" s="2258">
        <v>12.24</v>
      </c>
      <c r="GV175" s="2258">
        <v>12.24</v>
      </c>
      <c r="GW175" s="2258">
        <v>12.25</v>
      </c>
      <c r="GX175" s="2258">
        <v>12.25</v>
      </c>
      <c r="GY175" s="299">
        <v>12.26</v>
      </c>
      <c r="GZ175" s="2278">
        <v>12.27</v>
      </c>
      <c r="HA175" s="2278">
        <v>12.28</v>
      </c>
      <c r="HB175" s="2278">
        <v>12.29</v>
      </c>
      <c r="HC175" s="2302">
        <v>12.29</v>
      </c>
      <c r="HD175" s="2302">
        <v>12.29</v>
      </c>
      <c r="HE175" s="2302">
        <v>12.29</v>
      </c>
      <c r="HF175" s="2302">
        <v>12.29</v>
      </c>
    </row>
    <row r="176" spans="1:214" s="83" customFormat="1" x14ac:dyDescent="0.25">
      <c r="A176" s="423">
        <f t="shared" si="75"/>
        <v>175</v>
      </c>
      <c r="C176" s="66"/>
      <c r="D176" s="66"/>
      <c r="E176" s="438">
        <v>9.51</v>
      </c>
      <c r="F176" s="438">
        <v>9.15</v>
      </c>
      <c r="G176" s="438">
        <v>9.17</v>
      </c>
      <c r="H176" s="438">
        <v>9.23</v>
      </c>
      <c r="I176" s="438">
        <v>9.5399999999999991</v>
      </c>
      <c r="J176" s="438">
        <v>9.85</v>
      </c>
      <c r="K176" s="438">
        <v>9.86</v>
      </c>
      <c r="L176" s="443">
        <v>9.86</v>
      </c>
      <c r="M176" s="85">
        <v>9.9700000000000006</v>
      </c>
      <c r="N176" s="466">
        <v>10.07</v>
      </c>
      <c r="O176" s="479">
        <v>10.09</v>
      </c>
      <c r="P176" s="512">
        <v>10.119999999999999</v>
      </c>
      <c r="Q176" s="85">
        <v>10.18</v>
      </c>
      <c r="R176" s="544">
        <v>10.199999999999999</v>
      </c>
      <c r="S176" s="586">
        <v>10.23</v>
      </c>
      <c r="T176" s="276">
        <v>10.23</v>
      </c>
      <c r="U176" s="598">
        <v>10.23</v>
      </c>
      <c r="V176" s="276">
        <v>10.14</v>
      </c>
      <c r="W176" s="626">
        <v>10.01</v>
      </c>
      <c r="X176" s="632">
        <v>10.1</v>
      </c>
      <c r="Y176" s="638">
        <v>10.14</v>
      </c>
      <c r="Z176" s="674">
        <v>10.210000000000001</v>
      </c>
      <c r="AA176" s="650">
        <v>10.28</v>
      </c>
      <c r="AB176" s="702">
        <v>10.34</v>
      </c>
      <c r="AC176" s="715">
        <v>10.38</v>
      </c>
      <c r="AD176" s="737">
        <v>10.41</v>
      </c>
      <c r="AE176" s="744">
        <v>10.43</v>
      </c>
      <c r="AF176" s="751">
        <v>10.47</v>
      </c>
      <c r="AG176" s="299">
        <v>10.51</v>
      </c>
      <c r="AH176" s="781">
        <v>10.51</v>
      </c>
      <c r="AI176" s="794">
        <v>10.51</v>
      </c>
      <c r="AJ176" s="299">
        <v>10.44</v>
      </c>
      <c r="AK176" s="834">
        <v>10.44</v>
      </c>
      <c r="AL176" s="834">
        <v>10.44</v>
      </c>
      <c r="AM176" s="793">
        <v>10.39</v>
      </c>
      <c r="AN176" s="299">
        <v>10.28</v>
      </c>
      <c r="AO176" s="877">
        <v>10.29</v>
      </c>
      <c r="AP176" s="877">
        <v>10.3</v>
      </c>
      <c r="AQ176" s="299">
        <v>10.32</v>
      </c>
      <c r="AR176" s="884">
        <v>10.33</v>
      </c>
      <c r="AS176" s="898">
        <v>10.33</v>
      </c>
      <c r="AT176" s="911">
        <v>10.33</v>
      </c>
      <c r="AU176" s="942">
        <v>10.32</v>
      </c>
      <c r="AV176" s="956">
        <v>10.34</v>
      </c>
      <c r="AW176" s="85">
        <v>10.36</v>
      </c>
      <c r="AX176" s="1012">
        <v>10.35</v>
      </c>
      <c r="AY176" s="1019">
        <v>10.38</v>
      </c>
      <c r="AZ176" s="1040">
        <v>10.39</v>
      </c>
      <c r="BA176" s="1054">
        <v>10.39</v>
      </c>
      <c r="BB176" s="1102">
        <v>10.4</v>
      </c>
      <c r="BC176" s="1108">
        <v>10.4</v>
      </c>
      <c r="BD176" s="1114">
        <v>10.4</v>
      </c>
      <c r="BE176" s="1149">
        <v>10.4</v>
      </c>
      <c r="BF176" s="1156">
        <v>10.4</v>
      </c>
      <c r="BG176" s="83">
        <v>10.4</v>
      </c>
      <c r="BH176" s="1171">
        <v>10.37</v>
      </c>
      <c r="BI176" s="1202">
        <v>10.28</v>
      </c>
      <c r="BJ176" s="1202">
        <v>10.199999999999999</v>
      </c>
      <c r="BK176" s="1202">
        <v>10.17</v>
      </c>
      <c r="BL176" s="1202">
        <v>10.14</v>
      </c>
      <c r="BM176" s="1202">
        <v>10.14</v>
      </c>
      <c r="BN176" s="1202">
        <v>10.15</v>
      </c>
      <c r="BO176" s="1202">
        <v>10.17</v>
      </c>
      <c r="BP176" s="1243">
        <v>10.17</v>
      </c>
      <c r="BQ176" s="1243">
        <v>10.19</v>
      </c>
      <c r="BR176" s="1243">
        <v>10.210000000000001</v>
      </c>
      <c r="BS176" s="1243">
        <v>10.23</v>
      </c>
      <c r="BT176" s="1243">
        <v>10.25</v>
      </c>
      <c r="BU176" s="1243">
        <v>10.26</v>
      </c>
      <c r="BV176" s="1243">
        <v>10.28</v>
      </c>
      <c r="BW176" s="1298">
        <v>10.3</v>
      </c>
      <c r="BX176" s="83">
        <v>10.31</v>
      </c>
      <c r="BY176" s="83">
        <v>10.31</v>
      </c>
      <c r="BZ176" s="83">
        <v>10.32</v>
      </c>
      <c r="CA176" s="83">
        <v>10.32</v>
      </c>
      <c r="CB176" s="83">
        <v>10.31</v>
      </c>
      <c r="CC176" s="1308">
        <v>10.29</v>
      </c>
      <c r="CD176" s="1378">
        <v>10.29</v>
      </c>
      <c r="CE176" s="1391">
        <v>10.27</v>
      </c>
      <c r="CF176" s="1405">
        <v>10.27</v>
      </c>
      <c r="CG176" s="1419">
        <v>10.28</v>
      </c>
      <c r="CH176" s="1433">
        <v>10.29</v>
      </c>
      <c r="CI176" s="1447">
        <v>10.29</v>
      </c>
      <c r="CJ176" s="1461">
        <v>10.28</v>
      </c>
      <c r="CK176" s="1486">
        <v>10.28</v>
      </c>
      <c r="CL176" s="1486">
        <v>10.27</v>
      </c>
      <c r="CM176" s="1486">
        <v>10.27</v>
      </c>
      <c r="CN176" s="1501">
        <v>10.28</v>
      </c>
      <c r="CO176" s="1508">
        <v>10.27</v>
      </c>
      <c r="CP176" s="1515">
        <v>10.28</v>
      </c>
      <c r="CQ176" s="1529">
        <v>10.27</v>
      </c>
      <c r="CR176" s="1565">
        <v>10.28</v>
      </c>
      <c r="CS176" s="1580">
        <v>10.28</v>
      </c>
      <c r="CT176" s="1580">
        <v>10.29</v>
      </c>
      <c r="CU176" s="1580">
        <v>10.29</v>
      </c>
      <c r="CV176" s="1615">
        <v>10.29</v>
      </c>
      <c r="CW176" s="1608">
        <v>10.28</v>
      </c>
      <c r="CX176" s="1608">
        <v>10.28</v>
      </c>
      <c r="CY176" s="1629">
        <v>10.29</v>
      </c>
      <c r="CZ176" s="1629">
        <v>10.29</v>
      </c>
      <c r="DA176" s="1629">
        <v>10.29</v>
      </c>
      <c r="DB176" s="1629">
        <v>10.29</v>
      </c>
      <c r="DC176" s="1629">
        <v>10.29</v>
      </c>
      <c r="DD176" s="1629">
        <v>10.29</v>
      </c>
      <c r="DE176" s="1658">
        <v>10.3</v>
      </c>
      <c r="DF176" s="1687">
        <v>10.31</v>
      </c>
      <c r="DG176" s="1687">
        <v>10.31</v>
      </c>
      <c r="DH176" s="1687">
        <v>10.33</v>
      </c>
      <c r="DI176" s="1694">
        <v>10.34</v>
      </c>
      <c r="DJ176" s="1694">
        <v>10.35</v>
      </c>
      <c r="DK176" s="1694">
        <v>10.36</v>
      </c>
      <c r="DL176" s="1694">
        <v>10.37</v>
      </c>
      <c r="DM176" s="299">
        <v>10.37</v>
      </c>
      <c r="DN176" s="299">
        <v>10.37</v>
      </c>
      <c r="DO176" s="299">
        <v>10.38</v>
      </c>
      <c r="DP176" s="299">
        <v>10.38</v>
      </c>
      <c r="DQ176" s="1795">
        <v>10.39</v>
      </c>
      <c r="DR176" s="1795">
        <v>10.39</v>
      </c>
      <c r="DS176" s="1795">
        <v>10.39</v>
      </c>
      <c r="DT176" s="1795">
        <v>10.4</v>
      </c>
      <c r="DU176" s="1795">
        <v>10.42</v>
      </c>
      <c r="DV176" s="1795">
        <v>10.42</v>
      </c>
      <c r="DW176" s="1802">
        <v>10.43</v>
      </c>
      <c r="DX176" s="1802">
        <v>10.43</v>
      </c>
      <c r="DY176" s="1802">
        <v>10.44</v>
      </c>
      <c r="DZ176" s="1802">
        <v>10.45</v>
      </c>
      <c r="EA176" s="83">
        <v>10.45</v>
      </c>
      <c r="EB176" s="83">
        <v>10.45</v>
      </c>
      <c r="EC176" s="83">
        <v>10.46</v>
      </c>
      <c r="ED176" s="83">
        <v>10.46</v>
      </c>
      <c r="EE176" s="83">
        <v>10.46</v>
      </c>
      <c r="EF176" s="83">
        <v>10.45</v>
      </c>
      <c r="EG176" s="1823">
        <v>10.45</v>
      </c>
      <c r="EH176" s="1891">
        <v>10.45</v>
      </c>
      <c r="EI176" s="1891">
        <v>10.46</v>
      </c>
      <c r="EJ176" s="1891">
        <v>10.46</v>
      </c>
      <c r="EK176" s="1898">
        <v>10.46</v>
      </c>
      <c r="EL176" s="1898">
        <v>10.47</v>
      </c>
      <c r="EM176" s="1898">
        <v>10.47</v>
      </c>
      <c r="EN176" s="1898">
        <v>10.47</v>
      </c>
      <c r="EO176" s="1938">
        <v>10.46</v>
      </c>
      <c r="EP176" s="1945">
        <v>10.46</v>
      </c>
      <c r="EQ176" s="1945">
        <v>10.46</v>
      </c>
      <c r="ER176" s="83">
        <v>10.46</v>
      </c>
      <c r="ES176" s="83">
        <v>10.46</v>
      </c>
      <c r="ET176" s="83">
        <v>10.46</v>
      </c>
      <c r="EU176" s="83">
        <v>10.46</v>
      </c>
      <c r="EV176" s="1968">
        <v>10.46</v>
      </c>
      <c r="EW176" s="1968">
        <v>10.46</v>
      </c>
      <c r="EX176" s="1968">
        <v>10.45</v>
      </c>
      <c r="EY176" s="1975">
        <v>10.44</v>
      </c>
      <c r="EZ176" s="1975">
        <v>10.44</v>
      </c>
      <c r="FA176" s="1975">
        <v>10.43</v>
      </c>
      <c r="FB176" s="1975">
        <v>10.44</v>
      </c>
      <c r="FC176" s="2017">
        <v>10.43</v>
      </c>
      <c r="FD176" s="2017">
        <v>10.43</v>
      </c>
      <c r="FE176" s="2017">
        <v>10.43</v>
      </c>
      <c r="FF176" s="2025">
        <v>10.43</v>
      </c>
      <c r="FG176" s="2025">
        <v>10.43</v>
      </c>
      <c r="FH176" s="2025">
        <v>10.43</v>
      </c>
      <c r="FI176" s="2025">
        <v>10.43</v>
      </c>
      <c r="FJ176" s="2059">
        <v>10.43</v>
      </c>
      <c r="FK176" s="2059">
        <v>10.43</v>
      </c>
      <c r="FL176" s="2059">
        <v>10.42</v>
      </c>
      <c r="FM176" s="2059">
        <v>10.42</v>
      </c>
      <c r="FN176" s="2066">
        <v>10.41</v>
      </c>
      <c r="FO176" s="2066">
        <v>10.41</v>
      </c>
      <c r="FP176" s="2066">
        <v>10.41</v>
      </c>
      <c r="FQ176" s="2090">
        <v>10.41</v>
      </c>
      <c r="FR176" s="2090">
        <v>10.42</v>
      </c>
      <c r="FS176" s="2090">
        <v>10.43</v>
      </c>
      <c r="FT176" s="2097">
        <v>10.43</v>
      </c>
      <c r="FU176" s="2097">
        <v>10.43</v>
      </c>
      <c r="FV176" s="2097">
        <v>10.43</v>
      </c>
      <c r="FW176" s="2097">
        <v>10.43</v>
      </c>
      <c r="FX176" s="2146">
        <v>10.43</v>
      </c>
      <c r="FY176" s="2146">
        <v>10.42</v>
      </c>
      <c r="FZ176" s="2146">
        <v>10.42</v>
      </c>
      <c r="GA176" s="2153">
        <v>10.42</v>
      </c>
      <c r="GB176" s="2153">
        <v>10.42</v>
      </c>
      <c r="GC176" s="2153">
        <v>10.42</v>
      </c>
      <c r="GD176" s="2153">
        <v>10.42</v>
      </c>
      <c r="GE176" s="2189">
        <v>10.42</v>
      </c>
      <c r="GF176" s="2189">
        <v>10.43</v>
      </c>
      <c r="GG176" s="2189">
        <v>10.44</v>
      </c>
      <c r="GH176" s="2196">
        <v>10.45</v>
      </c>
      <c r="GI176" s="2196">
        <v>10.43</v>
      </c>
      <c r="GJ176" s="2196">
        <v>10.44</v>
      </c>
      <c r="GK176" s="2196">
        <v>10.45</v>
      </c>
      <c r="GL176" s="2232">
        <v>10.45</v>
      </c>
      <c r="GM176" s="2232">
        <v>10.46</v>
      </c>
      <c r="GN176" s="2232">
        <v>10.46</v>
      </c>
      <c r="GO176" s="2239">
        <v>10.46</v>
      </c>
      <c r="GP176" s="2239">
        <v>10.45</v>
      </c>
      <c r="GQ176" s="2239">
        <v>10.46</v>
      </c>
      <c r="GR176" s="2239">
        <v>10.47</v>
      </c>
      <c r="GS176" s="2258">
        <v>10.47</v>
      </c>
      <c r="GT176" s="2258">
        <v>10.48</v>
      </c>
      <c r="GU176" s="2258">
        <v>10.48</v>
      </c>
      <c r="GV176" s="2258">
        <v>10.48</v>
      </c>
      <c r="GW176" s="2258">
        <v>10.49</v>
      </c>
      <c r="GX176" s="2258">
        <v>10.5</v>
      </c>
      <c r="GY176" s="299">
        <v>10.5</v>
      </c>
      <c r="GZ176" s="2278">
        <v>10.51</v>
      </c>
      <c r="HA176" s="2278">
        <v>10.53</v>
      </c>
      <c r="HB176" s="2278">
        <v>10.53</v>
      </c>
      <c r="HC176" s="2302">
        <v>10.53</v>
      </c>
      <c r="HD176" s="2302">
        <v>10.53</v>
      </c>
      <c r="HE176" s="2302">
        <v>10.53</v>
      </c>
      <c r="HF176" s="2302">
        <v>10.53</v>
      </c>
    </row>
    <row r="177" spans="1:214" s="83" customFormat="1" x14ac:dyDescent="0.25">
      <c r="A177" s="423">
        <f t="shared" si="75"/>
        <v>176</v>
      </c>
      <c r="C177" s="66"/>
      <c r="D177" s="66"/>
      <c r="E177" s="438">
        <v>5.31</v>
      </c>
      <c r="F177" s="438">
        <v>6.2</v>
      </c>
      <c r="G177" s="438">
        <v>6.51</v>
      </c>
      <c r="H177" s="438">
        <v>6.6</v>
      </c>
      <c r="I177" s="438">
        <v>6.63</v>
      </c>
      <c r="J177" s="438">
        <v>6.61</v>
      </c>
      <c r="K177" s="438">
        <v>6.63</v>
      </c>
      <c r="L177" s="443">
        <v>6.64</v>
      </c>
      <c r="M177" s="85">
        <v>6.65</v>
      </c>
      <c r="N177" s="466">
        <v>6.63</v>
      </c>
      <c r="O177" s="479">
        <v>6.63</v>
      </c>
      <c r="P177" s="512">
        <v>6.63</v>
      </c>
      <c r="Q177" s="85">
        <v>6.64</v>
      </c>
      <c r="R177" s="544">
        <v>6.65</v>
      </c>
      <c r="S177" s="586">
        <v>6.65</v>
      </c>
      <c r="T177" s="276">
        <v>6.65</v>
      </c>
      <c r="U177" s="598">
        <v>6.65</v>
      </c>
      <c r="V177" s="276">
        <v>6.67</v>
      </c>
      <c r="W177" s="626">
        <v>6.69</v>
      </c>
      <c r="X177" s="632">
        <v>6.68</v>
      </c>
      <c r="Y177" s="638">
        <v>6.68</v>
      </c>
      <c r="Z177" s="674">
        <v>6.67</v>
      </c>
      <c r="AA177" s="650">
        <v>6.67</v>
      </c>
      <c r="AB177" s="702">
        <v>6.67</v>
      </c>
      <c r="AC177" s="715">
        <v>6.68</v>
      </c>
      <c r="AD177" s="737">
        <v>6.69</v>
      </c>
      <c r="AE177" s="744">
        <v>6.68</v>
      </c>
      <c r="AF177" s="751">
        <v>6.68</v>
      </c>
      <c r="AG177" s="299">
        <v>6.68</v>
      </c>
      <c r="AH177" s="781">
        <v>6.68</v>
      </c>
      <c r="AI177" s="794">
        <v>6.68</v>
      </c>
      <c r="AJ177" s="299">
        <v>6.67</v>
      </c>
      <c r="AK177" s="834">
        <v>6.67</v>
      </c>
      <c r="AL177" s="834">
        <v>6.67</v>
      </c>
      <c r="AM177" s="793">
        <v>6.66</v>
      </c>
      <c r="AN177" s="299">
        <v>6.66</v>
      </c>
      <c r="AO177" s="877">
        <v>6.66</v>
      </c>
      <c r="AP177" s="877">
        <v>6.66</v>
      </c>
      <c r="AQ177" s="299">
        <v>6.65</v>
      </c>
      <c r="AR177" s="884">
        <v>6.64</v>
      </c>
      <c r="AS177" s="898">
        <v>6.64</v>
      </c>
      <c r="AT177" s="911">
        <v>6.64</v>
      </c>
      <c r="AU177" s="942">
        <v>6.63</v>
      </c>
      <c r="AV177" s="956">
        <v>6.64</v>
      </c>
      <c r="AW177" s="85">
        <v>6.64</v>
      </c>
      <c r="AX177" s="1012">
        <v>6.64</v>
      </c>
      <c r="AY177" s="1019">
        <v>6.64</v>
      </c>
      <c r="AZ177" s="1040">
        <v>6.64</v>
      </c>
      <c r="BA177" s="1054">
        <v>6.64</v>
      </c>
      <c r="BB177" s="1102">
        <v>6.64</v>
      </c>
      <c r="BC177" s="1108">
        <v>6.64</v>
      </c>
      <c r="BD177" s="1114">
        <v>6.64</v>
      </c>
      <c r="BE177" s="1149">
        <v>6.64</v>
      </c>
      <c r="BF177" s="1156">
        <v>6.64</v>
      </c>
      <c r="BG177" s="83">
        <v>6.64</v>
      </c>
      <c r="BH177" s="1171">
        <v>6.64</v>
      </c>
      <c r="BI177" s="1202">
        <v>6.64</v>
      </c>
      <c r="BJ177" s="1202">
        <v>6.62</v>
      </c>
      <c r="BK177" s="1202">
        <v>6.62</v>
      </c>
      <c r="BL177" s="1202">
        <v>6.62</v>
      </c>
      <c r="BM177" s="1202">
        <v>6.62</v>
      </c>
      <c r="BN177" s="1202">
        <v>6.62</v>
      </c>
      <c r="BO177" s="1202">
        <v>6.62</v>
      </c>
      <c r="BP177" s="1243">
        <v>6.62</v>
      </c>
      <c r="BQ177" s="1243">
        <v>6.62</v>
      </c>
      <c r="BR177" s="1243">
        <v>6.61</v>
      </c>
      <c r="BS177" s="1243">
        <v>6.61</v>
      </c>
      <c r="BT177" s="1243">
        <v>6.61</v>
      </c>
      <c r="BU177" s="1243">
        <v>6.61</v>
      </c>
      <c r="BV177" s="1243">
        <v>6.62</v>
      </c>
      <c r="BW177" s="1298">
        <v>6.62</v>
      </c>
      <c r="BX177" s="83">
        <v>6.62</v>
      </c>
      <c r="BY177" s="83">
        <v>6.62</v>
      </c>
      <c r="BZ177" s="83">
        <v>6.62</v>
      </c>
      <c r="CA177" s="83">
        <v>6.62</v>
      </c>
      <c r="CB177" s="83">
        <v>6.62</v>
      </c>
      <c r="CC177" s="1308">
        <v>6.63</v>
      </c>
      <c r="CD177" s="1378">
        <v>6.64</v>
      </c>
      <c r="CE177" s="1391">
        <v>6.64</v>
      </c>
      <c r="CF177" s="1405">
        <v>6.65</v>
      </c>
      <c r="CG177" s="1419">
        <v>6.66</v>
      </c>
      <c r="CH177" s="1433">
        <v>6.66</v>
      </c>
      <c r="CI177" s="1447">
        <v>6.67</v>
      </c>
      <c r="CJ177" s="1461">
        <v>6.68</v>
      </c>
      <c r="CK177" s="1486">
        <v>6.68</v>
      </c>
      <c r="CL177" s="1486">
        <v>6.68</v>
      </c>
      <c r="CM177" s="1486">
        <v>6.69</v>
      </c>
      <c r="CN177" s="1501">
        <v>6.7</v>
      </c>
      <c r="CO177" s="1508">
        <v>6.7</v>
      </c>
      <c r="CP177" s="1515">
        <v>6.7</v>
      </c>
      <c r="CQ177" s="1529">
        <v>6.7</v>
      </c>
      <c r="CR177" s="1565">
        <v>6.71</v>
      </c>
      <c r="CS177" s="1580">
        <v>6.71</v>
      </c>
      <c r="CT177" s="1580">
        <v>6.72</v>
      </c>
      <c r="CU177" s="1580">
        <v>6.72</v>
      </c>
      <c r="CV177" s="1615">
        <v>6.72</v>
      </c>
      <c r="CW177" s="1608">
        <v>6.73</v>
      </c>
      <c r="CX177" s="1608">
        <v>6.73</v>
      </c>
      <c r="CY177" s="1629">
        <v>6.74</v>
      </c>
      <c r="CZ177" s="1629">
        <v>6.74</v>
      </c>
      <c r="DA177" s="1629">
        <v>6.75</v>
      </c>
      <c r="DB177" s="1629">
        <v>6.75</v>
      </c>
      <c r="DC177" s="1629">
        <v>6.76</v>
      </c>
      <c r="DD177" s="1629">
        <v>6.76</v>
      </c>
      <c r="DE177" s="1658">
        <v>6.76</v>
      </c>
      <c r="DF177" s="1687">
        <v>6.76</v>
      </c>
      <c r="DG177" s="1687">
        <v>6.76</v>
      </c>
      <c r="DH177" s="1687">
        <v>6.76</v>
      </c>
      <c r="DI177" s="1694">
        <v>6.77</v>
      </c>
      <c r="DJ177" s="1694">
        <v>6.77</v>
      </c>
      <c r="DK177" s="1694">
        <v>6.77</v>
      </c>
      <c r="DL177" s="1694">
        <v>6.77</v>
      </c>
      <c r="DM177" s="299">
        <v>6.77</v>
      </c>
      <c r="DN177" s="299">
        <v>6.77</v>
      </c>
      <c r="DO177" s="299">
        <v>6.78</v>
      </c>
      <c r="DP177" s="299">
        <v>6.78</v>
      </c>
      <c r="DQ177" s="1795">
        <v>6.78</v>
      </c>
      <c r="DR177" s="1795">
        <v>6.78</v>
      </c>
      <c r="DS177" s="1795">
        <v>6.78</v>
      </c>
      <c r="DT177" s="1795">
        <v>6.78</v>
      </c>
      <c r="DU177" s="1795">
        <v>6.78</v>
      </c>
      <c r="DV177" s="1795">
        <v>6.78</v>
      </c>
      <c r="DW177" s="1802">
        <v>6.78</v>
      </c>
      <c r="DX177" s="1802">
        <v>6.78</v>
      </c>
      <c r="DY177" s="1802">
        <v>6.78</v>
      </c>
      <c r="DZ177" s="1802">
        <v>6.78</v>
      </c>
      <c r="EA177" s="83">
        <v>6.79</v>
      </c>
      <c r="EB177" s="83">
        <v>6.79</v>
      </c>
      <c r="EC177" s="83">
        <v>6.79</v>
      </c>
      <c r="ED177" s="83">
        <v>6.79</v>
      </c>
      <c r="EE177" s="83">
        <v>6.79</v>
      </c>
      <c r="EF177" s="83">
        <v>6.79</v>
      </c>
      <c r="EG177" s="1823">
        <v>6.79</v>
      </c>
      <c r="EH177" s="1891">
        <v>6.79</v>
      </c>
      <c r="EI177" s="1891">
        <v>6.79</v>
      </c>
      <c r="EJ177" s="1891">
        <v>6.79</v>
      </c>
      <c r="EK177" s="1898">
        <v>6.79</v>
      </c>
      <c r="EL177" s="1898">
        <v>6.79</v>
      </c>
      <c r="EM177" s="1898">
        <v>6.79</v>
      </c>
      <c r="EN177" s="1898">
        <v>6.8</v>
      </c>
      <c r="EO177" s="1938">
        <v>6.8</v>
      </c>
      <c r="EP177" s="1945">
        <v>6.8</v>
      </c>
      <c r="EQ177" s="1945">
        <v>6.8</v>
      </c>
      <c r="ER177" s="83">
        <v>6.8</v>
      </c>
      <c r="ES177" s="83">
        <v>6.8</v>
      </c>
      <c r="ET177" s="83">
        <v>6.79</v>
      </c>
      <c r="EU177" s="83">
        <v>6.79</v>
      </c>
      <c r="EV177" s="1968">
        <v>6.79</v>
      </c>
      <c r="EW177" s="1968">
        <v>6.79</v>
      </c>
      <c r="EX177" s="1968">
        <v>6.79</v>
      </c>
      <c r="EY177" s="1975">
        <v>6.79</v>
      </c>
      <c r="EZ177" s="1975">
        <v>6.79</v>
      </c>
      <c r="FA177" s="1975">
        <v>6.79</v>
      </c>
      <c r="FB177" s="1975">
        <v>6.79</v>
      </c>
      <c r="FC177" s="2017">
        <v>6.8</v>
      </c>
      <c r="FD177" s="2017">
        <v>6.8</v>
      </c>
      <c r="FE177" s="2017">
        <v>6.8</v>
      </c>
      <c r="FF177" s="2025">
        <v>6.8</v>
      </c>
      <c r="FG177" s="2025">
        <v>6.8</v>
      </c>
      <c r="FH177" s="2025">
        <v>6.81</v>
      </c>
      <c r="FI177" s="2025">
        <v>6.81</v>
      </c>
      <c r="FJ177" s="2059">
        <v>6.81</v>
      </c>
      <c r="FK177" s="2059">
        <v>6.81</v>
      </c>
      <c r="FL177" s="2059">
        <v>6.81</v>
      </c>
      <c r="FM177" s="2059">
        <v>6.81</v>
      </c>
      <c r="FN177" s="2066">
        <v>6.81</v>
      </c>
      <c r="FO177" s="2066">
        <v>6.81</v>
      </c>
      <c r="FP177" s="2066">
        <v>6.81</v>
      </c>
      <c r="FQ177" s="2090">
        <v>6.81</v>
      </c>
      <c r="FR177" s="2090">
        <v>6.81</v>
      </c>
      <c r="FS177" s="2090">
        <v>6.81</v>
      </c>
      <c r="FT177" s="2097">
        <v>6.81</v>
      </c>
      <c r="FU177" s="2097">
        <v>6.81</v>
      </c>
      <c r="FV177" s="2097">
        <v>6.81</v>
      </c>
      <c r="FW177" s="2097">
        <v>6.81</v>
      </c>
      <c r="FX177" s="2146">
        <v>6.81</v>
      </c>
      <c r="FY177" s="2146">
        <v>6.81</v>
      </c>
      <c r="FZ177" s="2146">
        <v>6.81</v>
      </c>
      <c r="GA177" s="2153">
        <v>6.81</v>
      </c>
      <c r="GB177" s="2153">
        <v>6.81</v>
      </c>
      <c r="GC177" s="2153">
        <v>6.81</v>
      </c>
      <c r="GD177" s="2153">
        <v>6.81</v>
      </c>
      <c r="GE177" s="2189">
        <v>6.81</v>
      </c>
      <c r="GF177" s="2189">
        <v>6.81</v>
      </c>
      <c r="GG177" s="2189">
        <v>6.81</v>
      </c>
      <c r="GH177" s="2196">
        <v>6.81</v>
      </c>
      <c r="GI177" s="2196">
        <v>6.81</v>
      </c>
      <c r="GJ177" s="2196">
        <v>6.81</v>
      </c>
      <c r="GK177" s="2196">
        <v>6.81</v>
      </c>
      <c r="GL177" s="2232">
        <v>6.81</v>
      </c>
      <c r="GM177" s="2232">
        <v>6.81</v>
      </c>
      <c r="GN177" s="2232">
        <v>6.81</v>
      </c>
      <c r="GO177" s="2239">
        <v>6.81</v>
      </c>
      <c r="GP177" s="2239">
        <v>6.81</v>
      </c>
      <c r="GQ177" s="2239">
        <v>6.81</v>
      </c>
      <c r="GR177" s="2239">
        <v>6.81</v>
      </c>
      <c r="GS177" s="2258">
        <v>6.81</v>
      </c>
      <c r="GT177" s="2258">
        <v>6.81</v>
      </c>
      <c r="GU177" s="2258">
        <v>6.81</v>
      </c>
      <c r="GV177" s="2258">
        <v>6.81</v>
      </c>
      <c r="GW177" s="2258">
        <v>6.81</v>
      </c>
      <c r="GX177" s="2258">
        <v>6.81</v>
      </c>
      <c r="GY177" s="299">
        <v>6.81</v>
      </c>
      <c r="GZ177" s="2278">
        <v>6.81</v>
      </c>
      <c r="HA177" s="2278">
        <v>6.81</v>
      </c>
      <c r="HB177" s="2278">
        <v>6.81</v>
      </c>
      <c r="HC177" s="2302">
        <v>6.81</v>
      </c>
      <c r="HD177" s="2302">
        <v>6.81</v>
      </c>
      <c r="HE177" s="2302">
        <v>6.81</v>
      </c>
      <c r="HF177" s="2302">
        <v>6.81</v>
      </c>
    </row>
    <row r="178" spans="1:214" s="83" customFormat="1" x14ac:dyDescent="0.25">
      <c r="A178" s="423">
        <f t="shared" si="75"/>
        <v>177</v>
      </c>
      <c r="C178" s="66"/>
      <c r="D178" s="66"/>
      <c r="E178" s="437"/>
      <c r="F178" s="437"/>
      <c r="G178" s="437"/>
      <c r="H178" s="437"/>
      <c r="I178" s="437"/>
      <c r="J178" s="437"/>
      <c r="K178" s="437"/>
      <c r="L178" s="441"/>
      <c r="M178" s="85"/>
      <c r="N178" s="464"/>
      <c r="O178" s="477"/>
      <c r="P178" s="512"/>
      <c r="Q178" s="85"/>
      <c r="R178" s="542"/>
      <c r="S178" s="584"/>
      <c r="T178" s="276"/>
      <c r="U178" s="596"/>
      <c r="V178" s="276"/>
      <c r="W178" s="624"/>
      <c r="X178" s="630"/>
      <c r="Y178" s="636"/>
      <c r="Z178" s="671"/>
      <c r="AA178" s="648"/>
      <c r="AB178" s="700"/>
      <c r="AC178" s="713"/>
      <c r="AD178" s="735"/>
      <c r="AE178" s="742"/>
      <c r="AF178" s="749"/>
      <c r="AG178"/>
      <c r="AH178" s="779"/>
      <c r="AI178" s="792"/>
      <c r="AJ178"/>
      <c r="AK178" s="832"/>
      <c r="AL178" s="832"/>
      <c r="AM178" s="793"/>
      <c r="AN178"/>
      <c r="AO178" s="875"/>
      <c r="AP178" s="875"/>
      <c r="AQ178"/>
      <c r="AR178" s="882"/>
      <c r="AS178" s="896"/>
      <c r="AT178" s="909"/>
      <c r="AU178" s="940"/>
      <c r="AV178" s="954"/>
      <c r="AW178" s="85"/>
      <c r="AX178" s="1010"/>
      <c r="AY178" s="1017"/>
      <c r="AZ178" s="1038"/>
      <c r="BA178" s="1052"/>
      <c r="BB178" s="1100"/>
      <c r="BC178" s="1106"/>
      <c r="BD178" s="1112"/>
      <c r="BE178" s="1147"/>
      <c r="BF178" s="1154"/>
      <c r="BH178" s="1169"/>
      <c r="BI178" s="1200"/>
      <c r="BJ178" s="1200"/>
      <c r="BK178" s="1200"/>
      <c r="BL178" s="1200"/>
      <c r="BM178" s="1200"/>
      <c r="BN178" s="1200"/>
      <c r="BO178" s="1200"/>
      <c r="BP178" s="1241"/>
      <c r="BQ178" s="1241"/>
      <c r="BR178" s="1241"/>
      <c r="BS178" s="1241"/>
      <c r="BT178" s="1241"/>
      <c r="BU178" s="1241"/>
      <c r="BV178" s="1241"/>
      <c r="BW178" s="1296"/>
      <c r="CC178" s="1306"/>
      <c r="CD178" s="1376"/>
      <c r="CE178" s="1389"/>
      <c r="CF178" s="1403"/>
      <c r="CG178" s="1417"/>
      <c r="CH178" s="1431"/>
      <c r="CI178" s="1445"/>
      <c r="CJ178" s="1459"/>
      <c r="CK178" s="1484"/>
      <c r="CL178" s="1484"/>
      <c r="CM178" s="1484"/>
      <c r="CN178" s="1499"/>
      <c r="CO178" s="1506"/>
      <c r="CP178" s="1513"/>
      <c r="CQ178" s="1527"/>
      <c r="CR178" s="1563"/>
      <c r="CS178" s="1578"/>
      <c r="CT178" s="1578"/>
      <c r="CU178" s="1578"/>
      <c r="CV178" s="1613"/>
      <c r="CW178" s="1606"/>
      <c r="CX178" s="1606"/>
      <c r="CY178" s="1627"/>
      <c r="CZ178" s="1627"/>
      <c r="DA178" s="1627"/>
      <c r="DB178" s="1627"/>
      <c r="DC178" s="1627"/>
      <c r="DD178" s="1627"/>
      <c r="DE178" s="1656"/>
      <c r="DF178" s="1685"/>
      <c r="DG178" s="1685"/>
      <c r="DH178" s="1685"/>
      <c r="DI178" s="1692"/>
      <c r="DJ178" s="1692"/>
      <c r="DK178" s="1692"/>
      <c r="DL178" s="1692"/>
      <c r="DM178"/>
      <c r="DN178"/>
      <c r="DO178"/>
      <c r="DP178"/>
      <c r="DQ178" s="1793"/>
      <c r="DR178" s="1793"/>
      <c r="DS178" s="1793"/>
      <c r="DT178" s="1793"/>
      <c r="DU178" s="1793"/>
      <c r="DV178" s="1793"/>
      <c r="DW178" s="1800"/>
      <c r="DX178" s="1800"/>
      <c r="DY178" s="1800"/>
      <c r="DZ178" s="1800"/>
      <c r="EG178" s="1821"/>
      <c r="EH178" s="1889"/>
      <c r="EI178" s="1889"/>
      <c r="EJ178" s="1889"/>
      <c r="EK178" s="1896"/>
      <c r="EL178" s="1896"/>
      <c r="EM178" s="1896"/>
      <c r="EN178" s="1896"/>
      <c r="EO178" s="1936"/>
      <c r="EP178" s="1943"/>
      <c r="EQ178" s="1943"/>
      <c r="EV178" s="1966"/>
      <c r="EW178" s="1966"/>
      <c r="EX178" s="1966"/>
      <c r="EY178" s="1973"/>
      <c r="EZ178" s="1973"/>
      <c r="FA178" s="1973"/>
      <c r="FB178" s="1973"/>
      <c r="FC178" s="2015"/>
      <c r="FD178" s="2015"/>
      <c r="FE178" s="2015"/>
      <c r="FF178" s="2022"/>
      <c r="FG178" s="2022"/>
      <c r="FH178" s="2022"/>
      <c r="FI178" s="2022"/>
      <c r="FJ178" s="2057"/>
      <c r="FK178" s="2057"/>
      <c r="FL178" s="2057"/>
      <c r="FM178" s="2057"/>
      <c r="FN178" s="2064"/>
      <c r="FO178" s="2064"/>
      <c r="FP178" s="2064"/>
      <c r="FQ178" s="2088"/>
      <c r="FR178" s="2088"/>
      <c r="FS178" s="2088"/>
      <c r="FT178" s="2095"/>
      <c r="FU178" s="2095"/>
      <c r="FV178" s="2095"/>
      <c r="FW178" s="2095"/>
      <c r="FX178" s="2144"/>
      <c r="FY178" s="2144"/>
      <c r="FZ178" s="2144"/>
      <c r="GA178" s="2151"/>
      <c r="GB178" s="2151"/>
      <c r="GC178" s="2151"/>
      <c r="GD178" s="2151"/>
      <c r="GE178" s="2187"/>
      <c r="GF178" s="2187"/>
      <c r="GG178" s="2187"/>
      <c r="GH178" s="2194"/>
      <c r="GI178" s="2194"/>
      <c r="GJ178" s="2194"/>
      <c r="GK178" s="2194"/>
      <c r="GL178" s="2230"/>
      <c r="GM178" s="2230"/>
      <c r="GN178" s="2230"/>
      <c r="GO178" s="2237"/>
      <c r="GP178" s="2237"/>
      <c r="GQ178" s="2237"/>
      <c r="GR178" s="2237"/>
      <c r="GS178" s="2256"/>
      <c r="GT178" s="2256"/>
      <c r="GU178" s="2256"/>
      <c r="GV178" s="2256"/>
      <c r="GW178" s="2256"/>
      <c r="GX178" s="2256"/>
      <c r="GY178"/>
      <c r="GZ178" s="2276"/>
      <c r="HA178" s="2276"/>
      <c r="HB178" s="2276"/>
      <c r="HC178" s="2300"/>
      <c r="HD178" s="2300"/>
      <c r="HE178" s="2300"/>
      <c r="HF178" s="2300"/>
    </row>
    <row r="179" spans="1:214" s="83" customFormat="1" x14ac:dyDescent="0.25">
      <c r="A179" s="423">
        <f t="shared" si="75"/>
        <v>178</v>
      </c>
      <c r="C179" s="66"/>
      <c r="D179" s="66"/>
      <c r="E179" s="438">
        <v>3057.1</v>
      </c>
      <c r="F179" s="438">
        <v>9668.2999999999993</v>
      </c>
      <c r="G179" s="438">
        <v>15456.7</v>
      </c>
      <c r="H179" s="438">
        <v>24629.9</v>
      </c>
      <c r="I179" s="438">
        <v>33014.300000000003</v>
      </c>
      <c r="J179" s="438">
        <v>43024.800000000003</v>
      </c>
      <c r="K179" s="438">
        <v>53646.8</v>
      </c>
      <c r="L179" s="442">
        <v>63204.7</v>
      </c>
      <c r="M179" s="436">
        <v>74084.7</v>
      </c>
      <c r="N179" s="465">
        <v>84860.3</v>
      </c>
      <c r="O179" s="478">
        <v>95933.7</v>
      </c>
      <c r="P179" s="512">
        <v>105951.9</v>
      </c>
      <c r="Q179" s="436">
        <v>116653.3</v>
      </c>
      <c r="R179" s="543">
        <v>127693.4</v>
      </c>
      <c r="S179" s="585">
        <v>138170.4</v>
      </c>
      <c r="T179" s="593">
        <v>138170.4</v>
      </c>
      <c r="U179" s="597">
        <v>138170.4</v>
      </c>
      <c r="V179" s="593">
        <v>144279.20000000001</v>
      </c>
      <c r="W179" s="625">
        <v>145894.39999999999</v>
      </c>
      <c r="X179" s="631">
        <v>151380.79999999999</v>
      </c>
      <c r="Y179" s="637">
        <v>161963.4</v>
      </c>
      <c r="Z179" s="673">
        <v>177944.7</v>
      </c>
      <c r="AA179" s="649">
        <v>186194.4</v>
      </c>
      <c r="AB179" s="701">
        <v>196963.4</v>
      </c>
      <c r="AC179" s="714">
        <v>207789.4</v>
      </c>
      <c r="AD179" s="736">
        <v>219106.6</v>
      </c>
      <c r="AE179" s="743">
        <v>229884.6</v>
      </c>
      <c r="AF179" s="750">
        <v>245704.2</v>
      </c>
      <c r="AG179" s="772">
        <v>254920.6</v>
      </c>
      <c r="AH179" s="780">
        <v>254920.6</v>
      </c>
      <c r="AI179" s="793">
        <v>254920.6</v>
      </c>
      <c r="AJ179" s="772">
        <v>257496</v>
      </c>
      <c r="AK179" s="833">
        <v>257496</v>
      </c>
      <c r="AL179" s="833">
        <v>257496</v>
      </c>
      <c r="AM179" s="793">
        <v>302460</v>
      </c>
      <c r="AN179" s="772">
        <v>306754.8</v>
      </c>
      <c r="AO179" s="876">
        <v>320200.8</v>
      </c>
      <c r="AP179" s="876">
        <v>332030.7</v>
      </c>
      <c r="AQ179" s="772">
        <v>342654.1</v>
      </c>
      <c r="AR179" s="883">
        <v>352676.4</v>
      </c>
      <c r="AS179" s="897">
        <v>352676.4</v>
      </c>
      <c r="AT179" s="910">
        <v>356208</v>
      </c>
      <c r="AU179" s="941">
        <v>367421.7</v>
      </c>
      <c r="AV179" s="955">
        <v>382496.1</v>
      </c>
      <c r="AW179" s="436">
        <v>394682</v>
      </c>
      <c r="AX179" s="1011">
        <v>409860.9</v>
      </c>
      <c r="AY179" s="1018">
        <v>421792.6</v>
      </c>
      <c r="AZ179" s="1039">
        <v>436544</v>
      </c>
      <c r="BA179" s="1053">
        <v>436544</v>
      </c>
      <c r="BB179" s="1053">
        <v>436544</v>
      </c>
      <c r="BC179" s="1107">
        <v>438572.1</v>
      </c>
      <c r="BD179" s="1113">
        <v>438572.1</v>
      </c>
      <c r="BE179" s="1148">
        <v>438572.1</v>
      </c>
      <c r="BF179" s="1155">
        <v>438572.1</v>
      </c>
      <c r="BG179" s="78">
        <v>438572.1</v>
      </c>
      <c r="BH179" s="1170">
        <v>615616.69999999995</v>
      </c>
      <c r="BI179" s="1201">
        <v>618956</v>
      </c>
      <c r="BJ179" s="1201">
        <v>622212.19999999995</v>
      </c>
      <c r="BK179" s="1201">
        <v>624886.19999999995</v>
      </c>
      <c r="BL179" s="1201">
        <v>632714.9</v>
      </c>
      <c r="BM179" s="1201">
        <v>643694.19999999995</v>
      </c>
      <c r="BN179" s="1201">
        <v>653668.30000000005</v>
      </c>
      <c r="BO179" s="1201">
        <v>668999.1</v>
      </c>
      <c r="BP179" s="1242">
        <v>680720.8</v>
      </c>
      <c r="BQ179" s="1242">
        <v>692561.4</v>
      </c>
      <c r="BR179" s="1242">
        <v>708681.2</v>
      </c>
      <c r="BS179" s="1242">
        <v>724537.3</v>
      </c>
      <c r="BT179" s="1242">
        <v>740453.1</v>
      </c>
      <c r="BU179" s="1242">
        <v>755944.1</v>
      </c>
      <c r="BV179" s="1242">
        <v>771813</v>
      </c>
      <c r="BW179" s="1297">
        <v>787601.3</v>
      </c>
      <c r="BX179" s="78">
        <v>803471.3</v>
      </c>
      <c r="BY179" s="78">
        <v>819934.8</v>
      </c>
      <c r="BZ179" s="78">
        <v>831584.3</v>
      </c>
      <c r="CA179" s="78">
        <v>848173.7</v>
      </c>
      <c r="CB179" s="78">
        <v>864540.9</v>
      </c>
      <c r="CC179" s="1307">
        <v>876662.8</v>
      </c>
      <c r="CD179" s="1377">
        <v>892942.7</v>
      </c>
      <c r="CE179" s="1390">
        <v>904846.7</v>
      </c>
      <c r="CF179" s="1404">
        <v>913469.2</v>
      </c>
      <c r="CG179" s="1418">
        <v>930793.7</v>
      </c>
      <c r="CH179" s="1432">
        <v>945795</v>
      </c>
      <c r="CI179" s="1446">
        <v>954527.6</v>
      </c>
      <c r="CJ179" s="1460">
        <v>966199.7</v>
      </c>
      <c r="CK179" s="1485">
        <v>980694.6</v>
      </c>
      <c r="CL179" s="1485">
        <v>991106.7</v>
      </c>
      <c r="CM179" s="1485">
        <v>1002529.7</v>
      </c>
      <c r="CN179" s="1500">
        <v>1017562.8</v>
      </c>
      <c r="CO179" s="1507">
        <v>1028860.5</v>
      </c>
      <c r="CP179" s="1514">
        <v>1039902.8</v>
      </c>
      <c r="CQ179" s="1528">
        <v>1050639.7</v>
      </c>
      <c r="CR179" s="1564">
        <v>1061556.7</v>
      </c>
      <c r="CS179" s="1579">
        <v>1072510.1000000001</v>
      </c>
      <c r="CT179" s="1579">
        <v>1073839.3999999999</v>
      </c>
      <c r="CU179" s="1579">
        <v>1086117.3999999999</v>
      </c>
      <c r="CV179" s="1614">
        <v>1097009.6000000001</v>
      </c>
      <c r="CW179" s="1607">
        <v>1108543</v>
      </c>
      <c r="CX179" s="1607">
        <v>1120646.5</v>
      </c>
      <c r="CY179" s="1628">
        <v>1131229.8</v>
      </c>
      <c r="CZ179" s="1628">
        <v>1139493.5</v>
      </c>
      <c r="DA179" s="1628">
        <v>1151677.6000000001</v>
      </c>
      <c r="DB179" s="1628">
        <v>1163932</v>
      </c>
      <c r="DC179" s="1628">
        <v>1173676.7</v>
      </c>
      <c r="DD179" s="1628">
        <v>1186337.8999999999</v>
      </c>
      <c r="DE179" s="1657">
        <v>1199289.8</v>
      </c>
      <c r="DF179" s="1686">
        <v>1211039.2</v>
      </c>
      <c r="DG179" s="1686">
        <v>1222874.2</v>
      </c>
      <c r="DH179" s="1686">
        <v>1235694.8999999999</v>
      </c>
      <c r="DI179" s="1693">
        <v>1247927.8</v>
      </c>
      <c r="DJ179" s="1693">
        <v>1260739.3999999999</v>
      </c>
      <c r="DK179" s="1693">
        <v>1273875.1000000001</v>
      </c>
      <c r="DL179" s="1693">
        <v>1290750.1000000001</v>
      </c>
      <c r="DM179" s="772">
        <v>1303163.1000000001</v>
      </c>
      <c r="DN179" s="772">
        <v>1316183.3999999999</v>
      </c>
      <c r="DO179" s="772">
        <v>1328393</v>
      </c>
      <c r="DP179" s="772">
        <v>1344696</v>
      </c>
      <c r="DQ179" s="1794">
        <v>1357003.1</v>
      </c>
      <c r="DR179" s="1794">
        <v>1368922.5</v>
      </c>
      <c r="DS179" s="1794">
        <v>1380756.5</v>
      </c>
      <c r="DT179" s="1794">
        <v>1392842</v>
      </c>
      <c r="DU179" s="1794">
        <v>1403543.5</v>
      </c>
      <c r="DV179" s="1794">
        <v>1414661.4</v>
      </c>
      <c r="DW179" s="1801">
        <v>1426418</v>
      </c>
      <c r="DX179" s="1801">
        <v>1442270.8</v>
      </c>
      <c r="DY179" s="1801">
        <v>1454984.4</v>
      </c>
      <c r="DZ179" s="1801">
        <v>1470827.6</v>
      </c>
      <c r="EA179" s="78">
        <v>1481549.6</v>
      </c>
      <c r="EB179" s="78">
        <v>1492969.2</v>
      </c>
      <c r="EC179" s="78">
        <v>1505458</v>
      </c>
      <c r="ED179" s="78">
        <v>1522162.4</v>
      </c>
      <c r="EE179" s="78">
        <v>1534570.4</v>
      </c>
      <c r="EF179" s="78">
        <v>1544076.3</v>
      </c>
      <c r="EG179" s="1822">
        <v>1544076.3</v>
      </c>
      <c r="EH179" s="1890">
        <v>1550995.5</v>
      </c>
      <c r="EI179" s="1890">
        <v>1563360</v>
      </c>
      <c r="EJ179" s="1890">
        <v>1587446.1</v>
      </c>
      <c r="EK179" s="1897">
        <v>1598818.7</v>
      </c>
      <c r="EL179" s="1897">
        <v>1611001.3</v>
      </c>
      <c r="EM179" s="1897">
        <v>1622778</v>
      </c>
      <c r="EN179" s="1897">
        <v>1634798.1</v>
      </c>
      <c r="EO179" s="1937">
        <v>1643273.2</v>
      </c>
      <c r="EP179" s="1944">
        <v>1643273.2</v>
      </c>
      <c r="EQ179" s="1944">
        <v>1643273.2</v>
      </c>
      <c r="ER179" s="78">
        <v>1649035</v>
      </c>
      <c r="ES179" s="78">
        <v>1659400</v>
      </c>
      <c r="ET179" s="78">
        <v>1666617</v>
      </c>
      <c r="EU179" s="78">
        <v>1666617</v>
      </c>
      <c r="EV179" s="1967">
        <v>1666617</v>
      </c>
      <c r="EW179" s="1967">
        <v>1666617</v>
      </c>
      <c r="EX179" s="1967">
        <v>1669813.1</v>
      </c>
      <c r="EY179" s="1974">
        <v>1678347.3</v>
      </c>
      <c r="EZ179" s="1974">
        <v>1690371.6</v>
      </c>
      <c r="FA179" s="1974">
        <v>1702444.7</v>
      </c>
      <c r="FB179" s="1974">
        <v>1714813.3</v>
      </c>
      <c r="FC179" s="2016">
        <v>1727056.2</v>
      </c>
      <c r="FD179" s="2016">
        <v>1738275</v>
      </c>
      <c r="FE179" s="2016">
        <v>1750999.1</v>
      </c>
      <c r="FF179" s="2024">
        <v>1763596.5</v>
      </c>
      <c r="FG179" s="2024">
        <v>1775638.6</v>
      </c>
      <c r="FH179" s="2024">
        <v>1791903.7</v>
      </c>
      <c r="FI179" s="2024">
        <v>1803438.2</v>
      </c>
      <c r="FJ179" s="2058">
        <v>1810317.2</v>
      </c>
      <c r="FK179" s="2058">
        <v>1818772.1</v>
      </c>
      <c r="FL179" s="2058">
        <v>1831199.3</v>
      </c>
      <c r="FM179" s="2058">
        <v>1842352.4</v>
      </c>
      <c r="FN179" s="2065">
        <v>1853427.3</v>
      </c>
      <c r="FO179" s="2065">
        <v>1864201.5</v>
      </c>
      <c r="FP179" s="2065">
        <v>1876281</v>
      </c>
      <c r="FQ179" s="2089">
        <v>1888756.7</v>
      </c>
      <c r="FR179" s="2089">
        <v>1900902</v>
      </c>
      <c r="FS179" s="2089">
        <v>1911205.7</v>
      </c>
      <c r="FT179" s="2096">
        <v>1921854.6</v>
      </c>
      <c r="FU179" s="2096">
        <v>1932733</v>
      </c>
      <c r="FV179" s="2096">
        <v>1944111.5</v>
      </c>
      <c r="FW179" s="2096">
        <v>1955708.8</v>
      </c>
      <c r="FX179" s="2145">
        <v>1970455.2</v>
      </c>
      <c r="FY179" s="2145">
        <v>1980137.3</v>
      </c>
      <c r="FZ179" s="2145">
        <v>1990768</v>
      </c>
      <c r="GA179" s="2152">
        <v>1998204.6</v>
      </c>
      <c r="GB179" s="2152">
        <v>2009730.8</v>
      </c>
      <c r="GC179" s="2152">
        <v>2020826.5</v>
      </c>
      <c r="GD179" s="2152">
        <v>2032677.9</v>
      </c>
      <c r="GE179" s="2188">
        <v>2044182.3</v>
      </c>
      <c r="GF179" s="2188">
        <v>2051648.4</v>
      </c>
      <c r="GG179" s="2188">
        <v>2062809.8</v>
      </c>
      <c r="GH179" s="2195">
        <v>2074321.4</v>
      </c>
      <c r="GI179" s="2195">
        <v>2078761.8</v>
      </c>
      <c r="GJ179" s="2195">
        <v>2085071.5</v>
      </c>
      <c r="GK179" s="2195">
        <v>2097436.6</v>
      </c>
      <c r="GL179" s="2231">
        <v>2109680.5</v>
      </c>
      <c r="GM179" s="2231">
        <v>2120906.2000000002</v>
      </c>
      <c r="GN179" s="2231">
        <v>2132487.2000000002</v>
      </c>
      <c r="GO179" s="2238">
        <v>2141854</v>
      </c>
      <c r="GP179" s="2238">
        <v>2152260.2000000002</v>
      </c>
      <c r="GQ179" s="2238">
        <v>2164447.9</v>
      </c>
      <c r="GR179" s="2238">
        <v>2176957</v>
      </c>
      <c r="GS179" s="2257">
        <v>2189089.4</v>
      </c>
      <c r="GT179" s="2257">
        <v>2195031.9</v>
      </c>
      <c r="GU179" s="2257">
        <v>2202146.2999999998</v>
      </c>
      <c r="GV179" s="2257">
        <v>2202146.2999999998</v>
      </c>
      <c r="GW179" s="2257">
        <v>2211568.7000000002</v>
      </c>
      <c r="GX179" s="2257">
        <v>2223759.2999999998</v>
      </c>
      <c r="GY179" s="772">
        <v>2236249.6</v>
      </c>
      <c r="GZ179" s="2277">
        <v>2245723.2000000002</v>
      </c>
      <c r="HA179" s="2277">
        <v>2253665.7999999998</v>
      </c>
      <c r="HB179" s="2277">
        <v>2253691.7999999998</v>
      </c>
      <c r="HC179" s="2301">
        <v>2253691.7999999998</v>
      </c>
      <c r="HD179" s="2301">
        <v>2253691.7999999998</v>
      </c>
      <c r="HE179" s="2301">
        <v>2253691.7999999998</v>
      </c>
      <c r="HF179" s="2301">
        <v>2253691.7999999998</v>
      </c>
    </row>
    <row r="180" spans="1:214" s="83" customFormat="1" x14ac:dyDescent="0.25">
      <c r="A180" s="423">
        <f t="shared" si="75"/>
        <v>179</v>
      </c>
      <c r="B180" s="166"/>
      <c r="C180" s="170"/>
      <c r="D180" s="166"/>
      <c r="E180" s="167">
        <f>IFERROR(E44+E42*E181,0)</f>
        <v>0</v>
      </c>
      <c r="F180" s="167">
        <f t="shared" ref="F180:AT180" si="76">ROUND(IFERROR(F44+F42*F181,0),2)</f>
        <v>306675</v>
      </c>
      <c r="G180" s="167">
        <f t="shared" si="76"/>
        <v>807450</v>
      </c>
      <c r="H180" s="167">
        <f t="shared" si="76"/>
        <v>1332822</v>
      </c>
      <c r="I180" s="167">
        <f t="shared" si="76"/>
        <v>1880910</v>
      </c>
      <c r="J180" s="167">
        <f t="shared" si="76"/>
        <v>2685472</v>
      </c>
      <c r="K180" s="167">
        <f t="shared" si="76"/>
        <v>3447875</v>
      </c>
      <c r="L180" s="167">
        <f t="shared" si="76"/>
        <v>4140006</v>
      </c>
      <c r="M180" s="167">
        <f t="shared" si="76"/>
        <v>4898081</v>
      </c>
      <c r="N180" s="167">
        <f t="shared" si="76"/>
        <v>5629546</v>
      </c>
      <c r="O180" s="167">
        <f t="shared" si="76"/>
        <v>6517407</v>
      </c>
      <c r="P180" s="167">
        <f t="shared" si="76"/>
        <v>7201247</v>
      </c>
      <c r="Q180" s="167">
        <f t="shared" si="76"/>
        <v>7991177</v>
      </c>
      <c r="R180" s="167">
        <f t="shared" si="76"/>
        <v>8869880</v>
      </c>
      <c r="S180" s="167">
        <f t="shared" si="76"/>
        <v>9526474</v>
      </c>
      <c r="T180" s="167">
        <f t="shared" si="76"/>
        <v>9526474</v>
      </c>
      <c r="U180" s="167">
        <f t="shared" si="76"/>
        <v>9526474</v>
      </c>
      <c r="V180" s="167">
        <f t="shared" si="76"/>
        <v>9676562</v>
      </c>
      <c r="W180" s="167">
        <f t="shared" si="76"/>
        <v>10038001.5</v>
      </c>
      <c r="X180" s="167">
        <f t="shared" si="76"/>
        <v>10177796.279999999</v>
      </c>
      <c r="Y180" s="167">
        <f t="shared" si="76"/>
        <v>10913968.23</v>
      </c>
      <c r="Z180" s="167">
        <f t="shared" si="76"/>
        <v>11791171.76</v>
      </c>
      <c r="AA180" s="167">
        <f t="shared" si="76"/>
        <v>12560568.43</v>
      </c>
      <c r="AB180" s="167">
        <f t="shared" si="76"/>
        <v>13562891.140000001</v>
      </c>
      <c r="AC180" s="167">
        <f t="shared" si="76"/>
        <v>14548258.65</v>
      </c>
      <c r="AD180" s="167">
        <f t="shared" si="76"/>
        <v>15426074.310000001</v>
      </c>
      <c r="AE180" s="167">
        <f t="shared" si="76"/>
        <v>16300770.210000001</v>
      </c>
      <c r="AF180" s="167">
        <f t="shared" si="76"/>
        <v>17237556.109999999</v>
      </c>
      <c r="AG180" s="167">
        <f t="shared" si="76"/>
        <v>18191966.539999999</v>
      </c>
      <c r="AH180" s="167">
        <f t="shared" si="76"/>
        <v>18191966.539999999</v>
      </c>
      <c r="AI180" s="167">
        <f t="shared" si="76"/>
        <v>18191966.539999999</v>
      </c>
      <c r="AJ180" s="167">
        <f t="shared" si="76"/>
        <v>18284291.57</v>
      </c>
      <c r="AK180" s="167">
        <f t="shared" si="76"/>
        <v>18284291.57</v>
      </c>
      <c r="AL180" s="167">
        <f t="shared" si="76"/>
        <v>18284291.57</v>
      </c>
      <c r="AM180" s="167">
        <f t="shared" si="76"/>
        <v>18424506.640000001</v>
      </c>
      <c r="AN180" s="167">
        <f t="shared" si="76"/>
        <v>18424506.640000001</v>
      </c>
      <c r="AO180" s="167">
        <f t="shared" si="76"/>
        <v>18759543.579999998</v>
      </c>
      <c r="AP180" s="167">
        <f t="shared" si="76"/>
        <v>19420699.609999999</v>
      </c>
      <c r="AQ180" s="167">
        <f t="shared" si="76"/>
        <v>20211443.039999999</v>
      </c>
      <c r="AR180" s="167">
        <f t="shared" si="76"/>
        <v>20934023.559999999</v>
      </c>
      <c r="AS180" s="167">
        <f t="shared" si="76"/>
        <v>20934023.559999999</v>
      </c>
      <c r="AT180" s="167">
        <f t="shared" si="76"/>
        <v>21138479.98</v>
      </c>
      <c r="AU180" s="167">
        <f>ROUND(IFERROR(AU44+AU42*AU181,0),2)</f>
        <v>21804057.850000001</v>
      </c>
      <c r="AV180" s="167">
        <f t="shared" ref="AV180:BH180" si="77">IFERROR(AV44+AV42*AV181,0)</f>
        <v>22621809.290342875</v>
      </c>
      <c r="AW180" s="167">
        <f t="shared" si="77"/>
        <v>23521231.60809394</v>
      </c>
      <c r="AX180" s="167">
        <f t="shared" si="77"/>
        <v>24334751.714375589</v>
      </c>
      <c r="AY180" s="167">
        <f t="shared" si="77"/>
        <v>25202278.951871656</v>
      </c>
      <c r="AZ180" s="167">
        <f t="shared" si="77"/>
        <v>25928488.140939597</v>
      </c>
      <c r="BA180" s="167">
        <f t="shared" si="77"/>
        <v>25928488.140939597</v>
      </c>
      <c r="BB180" s="167">
        <f t="shared" si="77"/>
        <v>26040576.328859061</v>
      </c>
      <c r="BC180" s="167">
        <f t="shared" si="77"/>
        <v>26040576.328859061</v>
      </c>
      <c r="BD180" s="167">
        <f t="shared" si="77"/>
        <v>26040576.328859061</v>
      </c>
      <c r="BE180" s="167">
        <f t="shared" si="77"/>
        <v>26040576.328859061</v>
      </c>
      <c r="BF180" s="167">
        <f t="shared" si="77"/>
        <v>26040576.328859061</v>
      </c>
      <c r="BG180" s="167">
        <f t="shared" si="77"/>
        <v>26040576.328859061</v>
      </c>
      <c r="BH180" s="167">
        <f t="shared" si="77"/>
        <v>26104503.872483224</v>
      </c>
      <c r="BI180" s="167">
        <f t="shared" ref="BI180:BV180" si="78">IFERROR(BI44+BI42*BI181,0)</f>
        <v>26187021.59060403</v>
      </c>
      <c r="BJ180" s="167">
        <f t="shared" si="78"/>
        <v>26269184.382550336</v>
      </c>
      <c r="BK180" s="167">
        <f t="shared" si="78"/>
        <v>26345600.549916103</v>
      </c>
      <c r="BL180" s="167">
        <f t="shared" si="78"/>
        <v>26702906.525741845</v>
      </c>
      <c r="BM180" s="167">
        <f t="shared" si="78"/>
        <v>27139776.525741845</v>
      </c>
      <c r="BN180" s="167">
        <f t="shared" si="78"/>
        <v>27793206.525741845</v>
      </c>
      <c r="BO180" s="167">
        <f t="shared" si="78"/>
        <v>28584135.525741845</v>
      </c>
      <c r="BP180" s="167">
        <f t="shared" si="78"/>
        <v>29301172.670336582</v>
      </c>
      <c r="BQ180" s="167">
        <f t="shared" si="78"/>
        <v>30114069.005977347</v>
      </c>
      <c r="BR180" s="167">
        <f t="shared" si="78"/>
        <v>30948952.035864092</v>
      </c>
      <c r="BS180" s="167">
        <f t="shared" si="78"/>
        <v>31811524.300471947</v>
      </c>
      <c r="BT180" s="167">
        <f t="shared" si="78"/>
        <v>32686335.138961717</v>
      </c>
      <c r="BU180" s="167">
        <f t="shared" si="78"/>
        <v>33537236.25170425</v>
      </c>
      <c r="BV180" s="167">
        <f t="shared" si="78"/>
        <v>34374906.005034611</v>
      </c>
      <c r="BW180" s="167">
        <f t="shared" ref="BW180:CU180" si="79">IFERROR(BW44+BW42*BW181,0)</f>
        <v>35249911.790434234</v>
      </c>
      <c r="BX180" s="167">
        <f t="shared" si="79"/>
        <v>36124076.64380113</v>
      </c>
      <c r="BY180" s="167">
        <f t="shared" si="79"/>
        <v>37031754.200000003</v>
      </c>
      <c r="BZ180" s="167">
        <f t="shared" si="79"/>
        <v>37900452.871525958</v>
      </c>
      <c r="CA180" s="167">
        <f t="shared" si="79"/>
        <v>38777253.658101737</v>
      </c>
      <c r="CB180" s="167">
        <f t="shared" si="79"/>
        <v>39576211.533193499</v>
      </c>
      <c r="CC180" s="167">
        <f t="shared" si="79"/>
        <v>40404867.288830623</v>
      </c>
      <c r="CD180" s="167">
        <f t="shared" si="79"/>
        <v>41262336.242920071</v>
      </c>
      <c r="CE180" s="167">
        <f>IFERROR(CE44+CE42*CE181,0)</f>
        <v>41911882.042164877</v>
      </c>
      <c r="CF180" s="167">
        <f t="shared" si="79"/>
        <v>42761095.542479545</v>
      </c>
      <c r="CG180" s="167">
        <f t="shared" si="79"/>
        <v>43665225.81183134</v>
      </c>
      <c r="CH180" s="167">
        <f t="shared" si="79"/>
        <v>44514021.183134049</v>
      </c>
      <c r="CI180" s="167">
        <f t="shared" si="79"/>
        <v>45177573.461974196</v>
      </c>
      <c r="CJ180" s="167">
        <f t="shared" si="79"/>
        <v>45960930.225403816</v>
      </c>
      <c r="CK180" s="167">
        <f t="shared" si="79"/>
        <v>46770228.954998426</v>
      </c>
      <c r="CL180" s="167">
        <f t="shared" si="79"/>
        <v>47548653.281308994</v>
      </c>
      <c r="CM180" s="167">
        <f t="shared" si="79"/>
        <v>48292128.497797355</v>
      </c>
      <c r="CN180" s="167">
        <f t="shared" si="79"/>
        <v>48987473.854310885</v>
      </c>
      <c r="CO180" s="167">
        <f t="shared" si="79"/>
        <v>49893097.756660372</v>
      </c>
      <c r="CP180" s="167">
        <f t="shared" si="79"/>
        <v>50644304.345290542</v>
      </c>
      <c r="CQ180" s="167">
        <f t="shared" si="79"/>
        <v>51344837.722962342</v>
      </c>
      <c r="CR180" s="167">
        <f t="shared" si="79"/>
        <v>52199115.750131123</v>
      </c>
      <c r="CS180" s="167">
        <f t="shared" si="79"/>
        <v>52966305.75330396</v>
      </c>
      <c r="CT180" s="167">
        <f t="shared" si="79"/>
        <v>53850968.988985628</v>
      </c>
      <c r="CU180" s="167">
        <f t="shared" si="79"/>
        <v>54727067.149690554</v>
      </c>
      <c r="CV180" s="167">
        <f>IFERROR(CV44+CV42*CV181,0)</f>
        <v>55580213.717507601</v>
      </c>
      <c r="CW180" s="167">
        <f>IFERROR(CW44+CW42*CW181,0)</f>
        <v>56404696.651001781</v>
      </c>
      <c r="CX180" s="167">
        <f>IFERROR(CX44+CX42*CX181,0)</f>
        <v>57298549.57138361</v>
      </c>
      <c r="CY180" s="167">
        <f t="shared" ref="CY180:DD180" si="80">IFERROR(CY44+CY42*CY181,0)</f>
        <v>57982563.077834889</v>
      </c>
      <c r="CZ180" s="167">
        <f t="shared" si="80"/>
        <v>58467754.004825339</v>
      </c>
      <c r="DA180" s="167">
        <f t="shared" si="80"/>
        <v>59420846.004825339</v>
      </c>
      <c r="DB180" s="167">
        <f t="shared" si="80"/>
        <v>60374489.004825339</v>
      </c>
      <c r="DC180" s="167">
        <f t="shared" si="80"/>
        <v>61023159.987620652</v>
      </c>
      <c r="DD180" s="167">
        <f t="shared" si="80"/>
        <v>61979639.99024339</v>
      </c>
      <c r="DE180" s="167">
        <f t="shared" ref="DE180:DL180" si="81">IFERROR(DE44+DE42*DE181,0)</f>
        <v>62992973.881556861</v>
      </c>
      <c r="DF180" s="167">
        <f t="shared" si="81"/>
        <v>63948925.729437679</v>
      </c>
      <c r="DG180" s="167">
        <f t="shared" si="81"/>
        <v>64822229.822912291</v>
      </c>
      <c r="DH180" s="167">
        <f t="shared" si="81"/>
        <v>65846567.967268147</v>
      </c>
      <c r="DI180" s="167">
        <f t="shared" si="81"/>
        <v>66869388.472723454</v>
      </c>
      <c r="DJ180" s="167">
        <f t="shared" si="81"/>
        <v>67853034.563575327</v>
      </c>
      <c r="DK180" s="167">
        <f t="shared" si="81"/>
        <v>68833016.606861815</v>
      </c>
      <c r="DL180" s="167">
        <f t="shared" si="81"/>
        <v>69825682.676843971</v>
      </c>
      <c r="DM180" s="167">
        <f>IFERROR(DM44+DM42*DM181,0)</f>
        <v>70792045.166824043</v>
      </c>
      <c r="DN180" s="167">
        <f>IFERROR(DN44+DN42*DN181,0)</f>
        <v>71762480.930332601</v>
      </c>
      <c r="DO180" s="167">
        <f>IFERROR(DO44+DO42*DO181,0)</f>
        <v>72722226.147083506</v>
      </c>
      <c r="DP180" s="167">
        <f>IFERROR(DP44+DP42*DP181,0)</f>
        <v>73692576.65113838</v>
      </c>
      <c r="DQ180" s="167">
        <f t="shared" ref="DQ180:DV180" si="82">IFERROR(DQ44+DQ42*DQ181,0)</f>
        <v>74672365.631308347</v>
      </c>
      <c r="DR180" s="167">
        <f t="shared" si="82"/>
        <v>75561179.379813224</v>
      </c>
      <c r="DS180" s="167">
        <f t="shared" si="82"/>
        <v>76424091.227258414</v>
      </c>
      <c r="DT180" s="167">
        <f t="shared" si="82"/>
        <v>77234080.072290421</v>
      </c>
      <c r="DU180" s="167">
        <f t="shared" si="82"/>
        <v>77863448.220986366</v>
      </c>
      <c r="DV180" s="167">
        <f t="shared" si="82"/>
        <v>78762556.65036726</v>
      </c>
      <c r="DW180" s="167">
        <f>IFERROR(DW44+DW42*DW181,0)</f>
        <v>79592151.285834208</v>
      </c>
      <c r="DX180" s="167">
        <f>IFERROR(DX44+DX42*DX181,0)</f>
        <v>80532693.61552991</v>
      </c>
      <c r="DY180" s="167">
        <f>IFERROR(DY44+DY42*DY181,0)</f>
        <v>81512058.641552985</v>
      </c>
      <c r="DZ180" s="167">
        <f>IFERROR(DZ44+DZ42*DZ181,0)</f>
        <v>82477228.810703039</v>
      </c>
      <c r="EA180" s="167">
        <f t="shared" ref="EA180:EG180" si="83">IFERROR(EA44+EA42*EA181,0)</f>
        <v>83291445.913536206</v>
      </c>
      <c r="EB180" s="167">
        <f t="shared" si="83"/>
        <v>84012972.97397691</v>
      </c>
      <c r="EC180" s="167">
        <f t="shared" si="83"/>
        <v>84950884.303777546</v>
      </c>
      <c r="ED180" s="167">
        <f t="shared" si="83"/>
        <v>85849659.322770208</v>
      </c>
      <c r="EE180" s="167">
        <f t="shared" si="83"/>
        <v>86768946.596642181</v>
      </c>
      <c r="EF180" s="167">
        <f t="shared" si="83"/>
        <v>87455780.951311648</v>
      </c>
      <c r="EG180" s="167">
        <f t="shared" si="83"/>
        <v>87455780.951311648</v>
      </c>
      <c r="EH180" s="167">
        <f t="shared" ref="EH180:EN180" si="84">IFERROR(EH44+EH42*EH181,0)</f>
        <v>87928531.551941246</v>
      </c>
      <c r="EI180" s="167">
        <f t="shared" si="84"/>
        <v>88765896.926967472</v>
      </c>
      <c r="EJ180" s="167">
        <f t="shared" si="84"/>
        <v>89649653.391395599</v>
      </c>
      <c r="EK180" s="167">
        <f t="shared" si="84"/>
        <v>90494574.672612801</v>
      </c>
      <c r="EL180" s="167">
        <f t="shared" si="84"/>
        <v>91443743.305771261</v>
      </c>
      <c r="EM180" s="167">
        <f t="shared" si="84"/>
        <v>92398817.505981117</v>
      </c>
      <c r="EN180" s="167">
        <f t="shared" si="84"/>
        <v>93275412.641133264</v>
      </c>
      <c r="EO180" s="167">
        <f t="shared" ref="EO180" si="85">IFERROR(EO44+EO42*EO181,0)</f>
        <v>94001983.654249728</v>
      </c>
      <c r="EP180" s="167">
        <f t="shared" ref="EP180" si="86">IFERROR(EP44+EP42*EP181,0)</f>
        <v>94001983.654249728</v>
      </c>
      <c r="EQ180" s="167">
        <f t="shared" ref="EQ180" si="87">IFERROR(EQ44+EQ42*EQ181,0)</f>
        <v>94001983.654249728</v>
      </c>
      <c r="ER180" s="167">
        <f t="shared" ref="ER180" si="88">IFERROR(ER44+ER42*ER181,0)</f>
        <v>94359432.153725073</v>
      </c>
      <c r="ES180" s="167">
        <f t="shared" ref="ES180" si="89">IFERROR(ES44+ES42*ES181,0)</f>
        <v>94978877.153725073</v>
      </c>
      <c r="ET180" s="167">
        <f t="shared" ref="ET180" si="90">IFERROR(ET44+ET42*ET181,0)</f>
        <v>95250392.153725073</v>
      </c>
      <c r="EU180" s="167">
        <f t="shared" ref="EU180" si="91">IFERROR(EU44+EU42*EU181,0)</f>
        <v>95250392.153725073</v>
      </c>
      <c r="EV180" s="167">
        <f t="shared" ref="EV180:EX180" si="92">IFERROR(EV44+EV42*EV181,0)</f>
        <v>95250392.153725073</v>
      </c>
      <c r="EW180" s="167">
        <f t="shared" si="92"/>
        <v>95250392.153725073</v>
      </c>
      <c r="EX180" s="167">
        <f t="shared" si="92"/>
        <v>95245342.903682709</v>
      </c>
      <c r="EY180" s="167">
        <f t="shared" ref="EY180:FB180" si="93">IFERROR(EY44+EY42*EY181,0)</f>
        <v>95680639.903682709</v>
      </c>
      <c r="EZ180" s="167">
        <f t="shared" si="93"/>
        <v>96491474.903682709</v>
      </c>
      <c r="FA180" s="167">
        <f t="shared" si="93"/>
        <v>97347452.352533832</v>
      </c>
      <c r="FB180" s="167">
        <f t="shared" si="93"/>
        <v>98226428.619452298</v>
      </c>
      <c r="FC180" s="167">
        <f t="shared" ref="FC180:FE180" si="94">IFERROR(FC44+FC42*FC181,0)</f>
        <v>99143376.059804842</v>
      </c>
      <c r="FD180" s="167">
        <f t="shared" si="94"/>
        <v>100029900.60465848</v>
      </c>
      <c r="FE180" s="167">
        <f t="shared" si="94"/>
        <v>100979628.70601195</v>
      </c>
      <c r="FF180" s="167">
        <f t="shared" ref="FF180:FI180" si="95">IFERROR(FF44+FF42*FF181,0)</f>
        <v>101977493.09852061</v>
      </c>
      <c r="FG180" s="167">
        <f t="shared" si="95"/>
        <v>102919597.24047843</v>
      </c>
      <c r="FH180" s="167">
        <f t="shared" si="95"/>
        <v>103798855.21183506</v>
      </c>
      <c r="FI180" s="167">
        <f t="shared" si="95"/>
        <v>104661520.46196622</v>
      </c>
      <c r="FJ180" s="167">
        <f t="shared" ref="FJ180:FM180" si="96">IFERROR(FJ44+FJ42*FJ181,0)</f>
        <v>105234618.06169343</v>
      </c>
      <c r="FK180" s="167">
        <f t="shared" si="96"/>
        <v>105809983.25359353</v>
      </c>
      <c r="FL180" s="167">
        <f t="shared" si="96"/>
        <v>106581993.22788794</v>
      </c>
      <c r="FM180" s="167">
        <f t="shared" si="96"/>
        <v>107391228.02748924</v>
      </c>
      <c r="FN180" s="167">
        <f t="shared" ref="FN180:FP180" si="97">IFERROR(FN44+FN42*FN181,0)</f>
        <v>108150397.94533628</v>
      </c>
      <c r="FO180" s="167">
        <f t="shared" si="97"/>
        <v>108907499.99706222</v>
      </c>
      <c r="FP180" s="167">
        <f t="shared" si="97"/>
        <v>109791621.05214563</v>
      </c>
      <c r="FQ180" s="167">
        <f t="shared" ref="FQ180:FW180" si="98">IFERROR(FQ44+FQ42*FQ181,0)</f>
        <v>110752965.93914595</v>
      </c>
      <c r="FR180" s="167">
        <f t="shared" si="98"/>
        <v>111724488.04196832</v>
      </c>
      <c r="FS180" s="167">
        <f t="shared" si="98"/>
        <v>112611206.69656909</v>
      </c>
      <c r="FT180" s="167">
        <f t="shared" si="98"/>
        <v>113409122.1266394</v>
      </c>
      <c r="FU180" s="167">
        <f t="shared" si="98"/>
        <v>114295246.51075438</v>
      </c>
      <c r="FV180" s="167">
        <f t="shared" si="98"/>
        <v>115155098.44465429</v>
      </c>
      <c r="FW180" s="167">
        <f t="shared" si="98"/>
        <v>116064319.56321478</v>
      </c>
      <c r="FX180" s="167">
        <f t="shared" ref="FX180:FZ180" si="99">IFERROR(FX44+FX42*FX181,0)</f>
        <v>116906120.05560802</v>
      </c>
      <c r="FY180" s="167">
        <f t="shared" si="99"/>
        <v>117549781.62060645</v>
      </c>
      <c r="FZ180" s="167">
        <f t="shared" si="99"/>
        <v>118203125.43856888</v>
      </c>
      <c r="GA180" s="167">
        <f t="shared" ref="GA180:GD180" si="100">IFERROR(GA44+GA42*GA181,0)</f>
        <v>119116833.00419682</v>
      </c>
      <c r="GB180" s="167">
        <f t="shared" si="100"/>
        <v>119862424.92351274</v>
      </c>
      <c r="GC180" s="167">
        <f t="shared" si="100"/>
        <v>120718614.37960339</v>
      </c>
      <c r="GD180" s="167">
        <f t="shared" si="100"/>
        <v>121517933.38054769</v>
      </c>
      <c r="GE180" s="167">
        <f t="shared" ref="GE180:GG180" si="101">IFERROR(GE44+GE42*GE181,0)</f>
        <v>122439589.66918476</v>
      </c>
      <c r="GF180" s="167">
        <f t="shared" si="101"/>
        <v>123306264.88941349</v>
      </c>
      <c r="GG180" s="167">
        <f t="shared" si="101"/>
        <v>124136399.26219705</v>
      </c>
      <c r="GH180" s="167">
        <f t="shared" ref="GH180:GK180" si="102">IFERROR(GH44+GH42*GH181,0)</f>
        <v>125044374.85248137</v>
      </c>
      <c r="GI180" s="167">
        <f t="shared" si="102"/>
        <v>125537791.70359878</v>
      </c>
      <c r="GJ180" s="167">
        <f t="shared" si="102"/>
        <v>125852097.70359878</v>
      </c>
      <c r="GK180" s="167">
        <f t="shared" si="102"/>
        <v>126698142.44601825</v>
      </c>
      <c r="GL180" s="167">
        <f t="shared" ref="GL180:GN180" si="103">IFERROR(GL44+GL42*GL181,0)</f>
        <v>127711907.39135453</v>
      </c>
      <c r="GM180" s="167">
        <f t="shared" si="103"/>
        <v>128646471.11572763</v>
      </c>
      <c r="GN180" s="167">
        <f t="shared" si="103"/>
        <v>129593493.90284336</v>
      </c>
      <c r="GO180" s="167">
        <f t="shared" ref="GO180:GR180" si="104">IFERROR(GO44+GO42*GO181,0)</f>
        <v>130319213.24257685</v>
      </c>
      <c r="GP180" s="167">
        <f t="shared" si="104"/>
        <v>131004056.21529745</v>
      </c>
      <c r="GQ180" s="167">
        <f t="shared" si="104"/>
        <v>131939553.67946699</v>
      </c>
      <c r="GR180" s="167">
        <f t="shared" si="104"/>
        <v>132889011.32735285</v>
      </c>
      <c r="GS180" s="167">
        <f t="shared" ref="GS180:GX180" si="105">IFERROR(GS44+GS42*GS181,0)</f>
        <v>133926791.10513063</v>
      </c>
      <c r="GT180" s="167">
        <f t="shared" si="105"/>
        <v>134427227.22316653</v>
      </c>
      <c r="GU180" s="167">
        <f t="shared" si="105"/>
        <v>135100681.09254014</v>
      </c>
      <c r="GV180" s="167">
        <f t="shared" si="105"/>
        <v>135167592.20784807</v>
      </c>
      <c r="GW180" s="167">
        <f t="shared" si="105"/>
        <v>135440564.38243628</v>
      </c>
      <c r="GX180" s="167">
        <f t="shared" si="105"/>
        <v>136276900.17542756</v>
      </c>
      <c r="GY180" s="167">
        <f t="shared" ref="GY180:HB180" si="106">IFERROR(GY44+GY42*GY181,0)</f>
        <v>137224630.1948379</v>
      </c>
      <c r="GZ180" s="167">
        <f t="shared" si="106"/>
        <v>138006746.59752387</v>
      </c>
      <c r="HA180" s="167">
        <f t="shared" si="106"/>
        <v>138592073.7068513</v>
      </c>
      <c r="HB180" s="167">
        <f t="shared" si="106"/>
        <v>139318103.08362186</v>
      </c>
      <c r="HC180" s="167">
        <f t="shared" ref="HC180" si="107">IFERROR(HC44+HC42*HC181,0)</f>
        <v>139318103.08362186</v>
      </c>
      <c r="HD180" s="167">
        <f t="shared" ref="HD180:HF180" si="108">IFERROR(HD44+HD42*HD181,0)</f>
        <v>139924267.33280873</v>
      </c>
      <c r="HE180" s="167">
        <f t="shared" si="108"/>
        <v>139924267.33280873</v>
      </c>
      <c r="HF180" s="167">
        <f t="shared" si="108"/>
        <v>139924267.33280873</v>
      </c>
    </row>
    <row r="181" spans="1:214" s="83" customFormat="1" ht="15" x14ac:dyDescent="0.25">
      <c r="A181" s="423">
        <f t="shared" si="75"/>
        <v>180</v>
      </c>
      <c r="B181" s="166"/>
      <c r="C181" s="168"/>
      <c r="D181" s="167"/>
      <c r="E181" s="167">
        <f>IFERROR(E150/E155,0)</f>
        <v>0</v>
      </c>
      <c r="F181" s="167">
        <f>IFERROR(F150/F155,0)</f>
        <v>0</v>
      </c>
      <c r="G181" s="167">
        <f t="shared" ref="G181:AX181" si="109">IFERROR(G150/G155,0)</f>
        <v>0</v>
      </c>
      <c r="H181" s="167">
        <f t="shared" si="109"/>
        <v>0</v>
      </c>
      <c r="I181" s="167">
        <f t="shared" si="109"/>
        <v>0</v>
      </c>
      <c r="J181" s="167">
        <f t="shared" si="109"/>
        <v>0</v>
      </c>
      <c r="K181" s="167">
        <f t="shared" si="109"/>
        <v>0</v>
      </c>
      <c r="L181" s="167">
        <f t="shared" si="109"/>
        <v>0</v>
      </c>
      <c r="M181" s="167">
        <f t="shared" si="109"/>
        <v>0</v>
      </c>
      <c r="N181" s="167">
        <f t="shared" si="109"/>
        <v>0</v>
      </c>
      <c r="O181" s="167">
        <f t="shared" si="109"/>
        <v>0</v>
      </c>
      <c r="P181" s="515">
        <f t="shared" si="109"/>
        <v>0</v>
      </c>
      <c r="Q181" s="167">
        <f t="shared" si="109"/>
        <v>0</v>
      </c>
      <c r="R181" s="167">
        <f t="shared" si="109"/>
        <v>0</v>
      </c>
      <c r="S181" s="167">
        <f t="shared" si="109"/>
        <v>0</v>
      </c>
      <c r="T181" s="167">
        <f t="shared" si="109"/>
        <v>0</v>
      </c>
      <c r="U181" s="167">
        <f t="shared" si="109"/>
        <v>0</v>
      </c>
      <c r="V181" s="167">
        <f t="shared" si="109"/>
        <v>0</v>
      </c>
      <c r="W181" s="167">
        <f t="shared" si="109"/>
        <v>1.0459167627633923</v>
      </c>
      <c r="X181" s="167">
        <f t="shared" si="109"/>
        <v>1.0463360939301813</v>
      </c>
      <c r="Y181" s="167">
        <f t="shared" ref="Y181:AE181" si="110">IFERROR(Y150/Y155,0)</f>
        <v>1.0465408805031446</v>
      </c>
      <c r="Z181" s="167">
        <f t="shared" si="110"/>
        <v>1.0467554250969702</v>
      </c>
      <c r="AA181" s="167">
        <f t="shared" si="110"/>
        <v>1.0468651708953658</v>
      </c>
      <c r="AB181" s="167">
        <f t="shared" si="110"/>
        <v>1.0469749397085035</v>
      </c>
      <c r="AC181" s="167">
        <f t="shared" si="110"/>
        <v>1.0469749397085035</v>
      </c>
      <c r="AD181" s="167">
        <f t="shared" si="110"/>
        <v>1.0469749397085035</v>
      </c>
      <c r="AE181" s="167">
        <f t="shared" si="110"/>
        <v>1.047084731543624</v>
      </c>
      <c r="AF181" s="167">
        <f t="shared" ref="AF181:AL181" si="111">IFERROR(AF150/AF155,0)</f>
        <v>1.047084731543624</v>
      </c>
      <c r="AG181" s="167">
        <f t="shared" si="111"/>
        <v>1.0471945464079706</v>
      </c>
      <c r="AH181" s="167">
        <f t="shared" si="111"/>
        <v>1.0471945464079706</v>
      </c>
      <c r="AI181" s="167">
        <f t="shared" si="111"/>
        <v>1.0471945464079706</v>
      </c>
      <c r="AJ181" s="167">
        <f t="shared" si="111"/>
        <v>1.0470896696381753</v>
      </c>
      <c r="AK181" s="167">
        <f t="shared" si="111"/>
        <v>1.0470896696381753</v>
      </c>
      <c r="AL181" s="167">
        <f t="shared" si="111"/>
        <v>1.0470896696381753</v>
      </c>
      <c r="AM181" s="167">
        <f>IFERROR(AM150/AM155,0)</f>
        <v>1.0471945464079706</v>
      </c>
      <c r="AN181" s="167">
        <f t="shared" si="109"/>
        <v>1.0471945464079706</v>
      </c>
      <c r="AO181" s="167">
        <f t="shared" si="109"/>
        <v>1.0470896696381753</v>
      </c>
      <c r="AP181" s="167">
        <f t="shared" si="109"/>
        <v>1.0469749397085035</v>
      </c>
      <c r="AQ181" s="167">
        <f t="shared" si="109"/>
        <v>1.0468700849323687</v>
      </c>
      <c r="AR181" s="167">
        <f t="shared" si="109"/>
        <v>1.0468700849323687</v>
      </c>
      <c r="AS181" s="167">
        <f t="shared" si="109"/>
        <v>1.0468700849323687</v>
      </c>
      <c r="AT181" s="167">
        <f t="shared" si="109"/>
        <v>1.0468700849323687</v>
      </c>
      <c r="AU181" s="167">
        <f t="shared" si="109"/>
        <v>1.0468700849323687</v>
      </c>
      <c r="AV181" s="167">
        <f t="shared" si="109"/>
        <v>1.0468700849323687</v>
      </c>
      <c r="AW181" s="167">
        <f t="shared" si="109"/>
        <v>1.0467603271126023</v>
      </c>
      <c r="AX181" s="167">
        <f t="shared" si="109"/>
        <v>1.0468700849323687</v>
      </c>
      <c r="AY181" s="167">
        <f t="shared" ref="AY181:BH181" si="112">IFERROR(AY150/AY155,0)</f>
        <v>1.0468700849323687</v>
      </c>
      <c r="AZ181" s="167">
        <f t="shared" si="112"/>
        <v>1.0469798657718121</v>
      </c>
      <c r="BA181" s="167">
        <f t="shared" si="112"/>
        <v>1.0469798657718121</v>
      </c>
      <c r="BB181" s="167">
        <f t="shared" si="112"/>
        <v>1.0469798657718121</v>
      </c>
      <c r="BC181" s="167">
        <f t="shared" si="112"/>
        <v>1.0469798657718121</v>
      </c>
      <c r="BD181" s="167">
        <f t="shared" si="112"/>
        <v>1.0469798657718121</v>
      </c>
      <c r="BE181" s="167">
        <f t="shared" si="112"/>
        <v>1.0469798657718121</v>
      </c>
      <c r="BF181" s="167">
        <f t="shared" si="112"/>
        <v>1.0469798657718121</v>
      </c>
      <c r="BG181" s="167">
        <f t="shared" si="112"/>
        <v>1.0469798657718121</v>
      </c>
      <c r="BH181" s="167">
        <f t="shared" si="112"/>
        <v>1.0469798657718121</v>
      </c>
      <c r="BI181" s="167">
        <f t="shared" ref="BI181:BV181" si="113">IFERROR(BI150/BI155,0)</f>
        <v>1.0469798657718121</v>
      </c>
      <c r="BJ181" s="167">
        <f t="shared" si="113"/>
        <v>1.0469798657718121</v>
      </c>
      <c r="BK181" s="167">
        <f t="shared" si="113"/>
        <v>1.047084731543624</v>
      </c>
      <c r="BL181" s="167">
        <f t="shared" si="113"/>
        <v>1.0469749397085035</v>
      </c>
      <c r="BM181" s="167">
        <f t="shared" si="113"/>
        <v>1.0469749397085035</v>
      </c>
      <c r="BN181" s="167">
        <f t="shared" si="113"/>
        <v>1.0469749397085035</v>
      </c>
      <c r="BO181" s="167">
        <f t="shared" si="113"/>
        <v>1.0469749397085035</v>
      </c>
      <c r="BP181" s="167">
        <f t="shared" si="113"/>
        <v>1.0469749397085035</v>
      </c>
      <c r="BQ181" s="167">
        <f t="shared" si="113"/>
        <v>1.047084731543624</v>
      </c>
      <c r="BR181" s="167">
        <f t="shared" si="113"/>
        <v>1.047084731543624</v>
      </c>
      <c r="BS181" s="167">
        <f t="shared" si="113"/>
        <v>1.0471945464079706</v>
      </c>
      <c r="BT181" s="167">
        <f t="shared" si="113"/>
        <v>1.0471945464079706</v>
      </c>
      <c r="BU181" s="167">
        <f t="shared" si="113"/>
        <v>1.0470896696381753</v>
      </c>
      <c r="BV181" s="167">
        <f t="shared" si="113"/>
        <v>1.0471994965387035</v>
      </c>
      <c r="BW181" s="167">
        <f t="shared" ref="BW181:CU181" si="114">IFERROR(BW150/BW155,0)</f>
        <v>1.0471994965387035</v>
      </c>
      <c r="BX181" s="167">
        <f t="shared" si="114"/>
        <v>1.0471994965387035</v>
      </c>
      <c r="BY181" s="167">
        <f t="shared" si="114"/>
        <v>1.0470896696381753</v>
      </c>
      <c r="BZ181" s="167">
        <f t="shared" si="114"/>
        <v>1.0470896696381753</v>
      </c>
      <c r="CA181" s="167">
        <f t="shared" si="114"/>
        <v>1.0470896696381753</v>
      </c>
      <c r="CB181" s="167">
        <f t="shared" si="114"/>
        <v>1.0470896696381753</v>
      </c>
      <c r="CC181" s="167">
        <f t="shared" si="114"/>
        <v>1.0470896696381753</v>
      </c>
      <c r="CD181" s="167">
        <f t="shared" si="114"/>
        <v>1.0471994965387035</v>
      </c>
      <c r="CE181" s="167">
        <f>IFERROR(CE150/CE155,0)</f>
        <v>1.0471994965387035</v>
      </c>
      <c r="CF181" s="167">
        <f t="shared" si="114"/>
        <v>1.0471994965387035</v>
      </c>
      <c r="CG181" s="167">
        <f t="shared" si="114"/>
        <v>1.0471994965387035</v>
      </c>
      <c r="CH181" s="167">
        <f t="shared" si="114"/>
        <v>1.0471994965387035</v>
      </c>
      <c r="CI181" s="167">
        <f t="shared" si="114"/>
        <v>1.0473093464806462</v>
      </c>
      <c r="CJ181" s="167">
        <f t="shared" si="114"/>
        <v>1.0470946087686175</v>
      </c>
      <c r="CK181" s="167">
        <f t="shared" si="114"/>
        <v>1.0472044477079618</v>
      </c>
      <c r="CL181" s="167">
        <f t="shared" si="114"/>
        <v>1.0470946087686175</v>
      </c>
      <c r="CM181" s="167">
        <f t="shared" si="114"/>
        <v>1.0470946087686175</v>
      </c>
      <c r="CN181" s="167">
        <f t="shared" si="114"/>
        <v>1.0470946087686175</v>
      </c>
      <c r="CO181" s="167">
        <f t="shared" si="114"/>
        <v>1.0470946087686175</v>
      </c>
      <c r="CP181" s="167">
        <f t="shared" si="114"/>
        <v>1.0470946087686175</v>
      </c>
      <c r="CQ181" s="167">
        <f t="shared" si="114"/>
        <v>1.0472044477079618</v>
      </c>
      <c r="CR181" s="167">
        <f t="shared" si="114"/>
        <v>1.0472044477079618</v>
      </c>
      <c r="CS181" s="167">
        <f t="shared" si="114"/>
        <v>1.0470946087686175</v>
      </c>
      <c r="CT181" s="167">
        <f t="shared" si="114"/>
        <v>1.0472044477079618</v>
      </c>
      <c r="CU181" s="167">
        <f t="shared" si="114"/>
        <v>1.0472044477079618</v>
      </c>
      <c r="CV181" s="167">
        <f>IFERROR(CV150/CV155,0)</f>
        <v>1.0472044477079618</v>
      </c>
      <c r="CW181" s="167">
        <f>IFERROR(CW150/CW155,0)</f>
        <v>1.0472044477079618</v>
      </c>
      <c r="CX181" s="167">
        <f>IFERROR(CX150/CX155,0)</f>
        <v>1.0472044477079618</v>
      </c>
      <c r="CY181" s="167">
        <f t="shared" ref="CY181:DD181" si="115">IFERROR(CY150/CY155,0)</f>
        <v>1.0472044477079618</v>
      </c>
      <c r="CZ181" s="167">
        <f t="shared" si="115"/>
        <v>1.0472044477079618</v>
      </c>
      <c r="DA181" s="167">
        <f t="shared" si="115"/>
        <v>1.0472044477079618</v>
      </c>
      <c r="DB181" s="167">
        <f t="shared" si="115"/>
        <v>1.0472044477079618</v>
      </c>
      <c r="DC181" s="167">
        <f t="shared" si="115"/>
        <v>1.0473143096936635</v>
      </c>
      <c r="DD181" s="167">
        <f t="shared" si="115"/>
        <v>1.0473143096936635</v>
      </c>
      <c r="DE181" s="167">
        <f t="shared" ref="DE181:DL181" si="116">IFERROR(DE150/DE155,0)</f>
        <v>1.0473143096936635</v>
      </c>
      <c r="DF181" s="167">
        <f t="shared" si="116"/>
        <v>1.0473143096936635</v>
      </c>
      <c r="DG181" s="167">
        <f t="shared" si="116"/>
        <v>1.0473143096936635</v>
      </c>
      <c r="DH181" s="167">
        <f t="shared" si="116"/>
        <v>1.0472093999160721</v>
      </c>
      <c r="DI181" s="167">
        <f t="shared" si="116"/>
        <v>1.0472093999160721</v>
      </c>
      <c r="DJ181" s="167">
        <f t="shared" si="116"/>
        <v>1.0472093999160721</v>
      </c>
      <c r="DK181" s="167">
        <f t="shared" si="116"/>
        <v>1.0473192739481689</v>
      </c>
      <c r="DL181" s="167">
        <f t="shared" si="116"/>
        <v>1.0473192739481689</v>
      </c>
      <c r="DM181" s="167">
        <f>IFERROR(DM150/DM155,0)</f>
        <v>1.0473192739481689</v>
      </c>
      <c r="DN181" s="167">
        <f>IFERROR(DN150/DN155,0)</f>
        <v>1.0473192739481689</v>
      </c>
      <c r="DO181" s="167">
        <f>IFERROR(DO150/DO155,0)</f>
        <v>1.0472093999160721</v>
      </c>
      <c r="DP181" s="167">
        <f>IFERROR(DP150/DP155,0)</f>
        <v>1.0473192739481689</v>
      </c>
      <c r="DQ181" s="167">
        <f t="shared" ref="DQ181:DV181" si="117">IFERROR(DQ150/DQ155,0)</f>
        <v>1.0473192739481689</v>
      </c>
      <c r="DR181" s="167">
        <f t="shared" si="117"/>
        <v>1.0473192739481689</v>
      </c>
      <c r="DS181" s="167">
        <f t="shared" si="117"/>
        <v>1.0473192739481689</v>
      </c>
      <c r="DT181" s="167">
        <f t="shared" si="117"/>
        <v>1.0473192739481689</v>
      </c>
      <c r="DU181" s="167">
        <f t="shared" si="117"/>
        <v>1.0474291710388248</v>
      </c>
      <c r="DV181" s="167">
        <f t="shared" si="117"/>
        <v>1.0474291710388248</v>
      </c>
      <c r="DW181" s="167">
        <f>IFERROR(DW150/DW155,0)</f>
        <v>1.0474291710388248</v>
      </c>
      <c r="DX181" s="167">
        <f>IFERROR(DX150/DX155,0)</f>
        <v>1.0474291710388248</v>
      </c>
      <c r="DY181" s="167">
        <f>IFERROR(DY150/DY155,0)</f>
        <v>1.0474291710388248</v>
      </c>
      <c r="DZ181" s="167">
        <f>IFERROR(DZ150/DZ155,0)</f>
        <v>1.0474291710388248</v>
      </c>
      <c r="EA181" s="167">
        <f t="shared" ref="EA181:EG181" si="118">IFERROR(EA150/EA155,0)</f>
        <v>1.0474291710388248</v>
      </c>
      <c r="EB181" s="167">
        <f t="shared" si="118"/>
        <v>1.0474291710388248</v>
      </c>
      <c r="EC181" s="167">
        <f t="shared" si="118"/>
        <v>1.0475341028331584</v>
      </c>
      <c r="ED181" s="167">
        <f t="shared" si="118"/>
        <v>1.0465897166841553</v>
      </c>
      <c r="EE181" s="167">
        <f t="shared" si="118"/>
        <v>1.0465897166841553</v>
      </c>
      <c r="EF181" s="167">
        <f t="shared" si="118"/>
        <v>1.0465897166841553</v>
      </c>
      <c r="EG181" s="167">
        <f t="shared" si="118"/>
        <v>1.0465897166841553</v>
      </c>
      <c r="EH181" s="167">
        <f t="shared" ref="EH181:EN181" si="119">IFERROR(EH150/EH155,0)</f>
        <v>1.0465897166841553</v>
      </c>
      <c r="EI181" s="167">
        <f t="shared" si="119"/>
        <v>1.0465897166841553</v>
      </c>
      <c r="EJ181" s="167">
        <f t="shared" si="119"/>
        <v>1.0465897166841553</v>
      </c>
      <c r="EK181" s="167">
        <f t="shared" si="119"/>
        <v>1.0465897166841553</v>
      </c>
      <c r="EL181" s="167">
        <f t="shared" si="119"/>
        <v>1.0465897166841553</v>
      </c>
      <c r="EM181" s="167">
        <f t="shared" si="119"/>
        <v>1.0465897166841553</v>
      </c>
      <c r="EN181" s="167">
        <f t="shared" si="119"/>
        <v>1.0466946484784889</v>
      </c>
      <c r="EO181" s="167">
        <f t="shared" ref="EO181:EU181" si="120">IFERROR(EO150/EO155,0)</f>
        <v>1.0466946484784889</v>
      </c>
      <c r="EP181" s="167">
        <f t="shared" si="120"/>
        <v>1.0466946484784889</v>
      </c>
      <c r="EQ181" s="167">
        <f t="shared" si="120"/>
        <v>1.0466946484784889</v>
      </c>
      <c r="ER181" s="167">
        <f t="shared" si="120"/>
        <v>1.0466946484784889</v>
      </c>
      <c r="ES181" s="167">
        <f t="shared" si="120"/>
        <v>1.0466946484784889</v>
      </c>
      <c r="ET181" s="167">
        <f t="shared" si="120"/>
        <v>1.0466946484784889</v>
      </c>
      <c r="EU181" s="167">
        <f t="shared" si="120"/>
        <v>1.0466946484784889</v>
      </c>
      <c r="EV181" s="167">
        <f t="shared" ref="EV181:EX181" si="121">IFERROR(EV150/EV155,0)</f>
        <v>1.0466946484784889</v>
      </c>
      <c r="EW181" s="167">
        <f t="shared" si="121"/>
        <v>1.0466946484784889</v>
      </c>
      <c r="EX181" s="167">
        <f t="shared" si="121"/>
        <v>1.0465848284545167</v>
      </c>
      <c r="EY181" s="167">
        <f t="shared" ref="EY181:FB181" si="122">IFERROR(EY150/EY155,0)</f>
        <v>1.0465848284545167</v>
      </c>
      <c r="EZ181" s="167">
        <f t="shared" si="122"/>
        <v>1.0465848284545167</v>
      </c>
      <c r="FA181" s="167">
        <f t="shared" si="122"/>
        <v>1.0465848284545167</v>
      </c>
      <c r="FB181" s="167">
        <f t="shared" si="122"/>
        <v>1.0465848284545167</v>
      </c>
      <c r="FC181" s="167">
        <f t="shared" ref="FC181:FE181" si="123">IFERROR(FC150/FC155,0)</f>
        <v>1.0465848284545167</v>
      </c>
      <c r="FD181" s="167">
        <f t="shared" si="123"/>
        <v>1.0465848284545167</v>
      </c>
      <c r="FE181" s="167">
        <f t="shared" si="123"/>
        <v>1.0465848284545167</v>
      </c>
      <c r="FF181" s="167">
        <f t="shared" ref="FF181:FI181" si="124">IFERROR(FF150/FF155,0)</f>
        <v>1.0465848284545167</v>
      </c>
      <c r="FG181" s="167">
        <f t="shared" si="124"/>
        <v>1.0465848284545167</v>
      </c>
      <c r="FH181" s="167">
        <f t="shared" si="124"/>
        <v>1.0466897492393243</v>
      </c>
      <c r="FI181" s="167">
        <f t="shared" si="124"/>
        <v>1.0466897492393243</v>
      </c>
      <c r="FJ181" s="167">
        <f t="shared" ref="FJ181:FM181" si="125">IFERROR(FJ150/FJ155,0)</f>
        <v>1.0466897492393243</v>
      </c>
      <c r="FK181" s="167">
        <f t="shared" si="125"/>
        <v>1.0466897492393243</v>
      </c>
      <c r="FL181" s="167">
        <f t="shared" si="125"/>
        <v>1.0466897492393243</v>
      </c>
      <c r="FM181" s="167">
        <f t="shared" si="125"/>
        <v>1.0466897492393243</v>
      </c>
      <c r="FN181" s="167">
        <f t="shared" ref="FN181:FP181" si="126">IFERROR(FN150/FN155,0)</f>
        <v>1.0466897492393243</v>
      </c>
      <c r="FO181" s="167">
        <f t="shared" si="126"/>
        <v>1.0466897492393243</v>
      </c>
      <c r="FP181" s="167">
        <f t="shared" si="126"/>
        <v>1.0466897492393243</v>
      </c>
      <c r="FQ181" s="167">
        <f t="shared" ref="FQ181:FW181" si="127">IFERROR(FQ150/FQ155,0)</f>
        <v>1.0466897492393243</v>
      </c>
      <c r="FR181" s="167">
        <f t="shared" si="127"/>
        <v>1.0466897492393243</v>
      </c>
      <c r="FS181" s="167">
        <f t="shared" si="127"/>
        <v>1.0466897492393243</v>
      </c>
      <c r="FT181" s="167">
        <f t="shared" si="127"/>
        <v>1.0466897492393243</v>
      </c>
      <c r="FU181" s="167">
        <f t="shared" si="127"/>
        <v>1.0466897492393243</v>
      </c>
      <c r="FV181" s="167">
        <f t="shared" si="127"/>
        <v>1.0466897492393243</v>
      </c>
      <c r="FW181" s="167">
        <f t="shared" si="127"/>
        <v>1.0466897492393243</v>
      </c>
      <c r="FX181" s="167">
        <f t="shared" ref="FX181:FZ181" si="128">IFERROR(FX150/FX155,0)</f>
        <v>1.0466897492393243</v>
      </c>
      <c r="FY181" s="167">
        <f t="shared" si="128"/>
        <v>1.0466897492393243</v>
      </c>
      <c r="FZ181" s="167">
        <f t="shared" si="128"/>
        <v>1.0467946700241317</v>
      </c>
      <c r="GA181" s="167">
        <f t="shared" ref="GA181:GD181" si="129">IFERROR(GA150/GA155,0)</f>
        <v>1.0467946700241317</v>
      </c>
      <c r="GB181" s="167">
        <f t="shared" si="129"/>
        <v>1.0467946700241317</v>
      </c>
      <c r="GC181" s="167">
        <f t="shared" si="129"/>
        <v>1.0467946700241317</v>
      </c>
      <c r="GD181" s="167">
        <f t="shared" si="129"/>
        <v>1.0467946700241317</v>
      </c>
      <c r="GE181" s="167">
        <f t="shared" ref="GE181:GG181" si="130">IFERROR(GE150/GE155,0)</f>
        <v>1.0467946700241317</v>
      </c>
      <c r="GF181" s="167">
        <f t="shared" si="130"/>
        <v>1.0467946700241317</v>
      </c>
      <c r="GG181" s="167">
        <f t="shared" si="130"/>
        <v>1.0467946700241317</v>
      </c>
      <c r="GH181" s="167">
        <f t="shared" ref="GH181:GK181" si="131">IFERROR(GH150/GH155,0)</f>
        <v>1.0467946700241317</v>
      </c>
      <c r="GI181" s="167">
        <f t="shared" si="131"/>
        <v>1.0467946700241317</v>
      </c>
      <c r="GJ181" s="167">
        <f t="shared" si="131"/>
        <v>1.0467946700241317</v>
      </c>
      <c r="GK181" s="167">
        <f t="shared" si="131"/>
        <v>1.0467946700241317</v>
      </c>
      <c r="GL181" s="167">
        <f t="shared" ref="GL181:GN181" si="132">IFERROR(GL150/GL155,0)</f>
        <v>1.0467946700241317</v>
      </c>
      <c r="GM181" s="167">
        <f t="shared" si="132"/>
        <v>1.0467946700241317</v>
      </c>
      <c r="GN181" s="167">
        <f t="shared" si="132"/>
        <v>1.0467946700241317</v>
      </c>
      <c r="GO181" s="167">
        <f t="shared" ref="GO181:GR181" si="133">IFERROR(GO150/GO155,0)</f>
        <v>1.0467946700241317</v>
      </c>
      <c r="GP181" s="167">
        <f t="shared" si="133"/>
        <v>1.0467946700241317</v>
      </c>
      <c r="GQ181" s="167">
        <f t="shared" si="133"/>
        <v>1.0467946700241317</v>
      </c>
      <c r="GR181" s="167">
        <f t="shared" si="133"/>
        <v>1.0467946700241317</v>
      </c>
      <c r="GS181" s="167">
        <f t="shared" ref="GS181:GX181" si="134">IFERROR(GS150/GS155,0)</f>
        <v>1.0467946700241317</v>
      </c>
      <c r="GT181" s="167">
        <f t="shared" si="134"/>
        <v>1.0467946700241317</v>
      </c>
      <c r="GU181" s="167">
        <f t="shared" si="134"/>
        <v>1.0467946700241317</v>
      </c>
      <c r="GV181" s="167">
        <f t="shared" si="134"/>
        <v>1.0467946700241317</v>
      </c>
      <c r="GW181" s="167">
        <f t="shared" si="134"/>
        <v>1.0467946700241317</v>
      </c>
      <c r="GX181" s="167">
        <f t="shared" si="134"/>
        <v>1.0467946700241317</v>
      </c>
      <c r="GY181" s="167">
        <f t="shared" ref="GY181:HB181" si="135">IFERROR(GY150/GY155,0)</f>
        <v>1.0467946700241317</v>
      </c>
      <c r="GZ181" s="167">
        <f t="shared" si="135"/>
        <v>1.0467946700241317</v>
      </c>
      <c r="HA181" s="167">
        <f t="shared" si="135"/>
        <v>1.0467946700241317</v>
      </c>
      <c r="HB181" s="167">
        <f t="shared" si="135"/>
        <v>1.0467946700241317</v>
      </c>
      <c r="HC181" s="167">
        <f t="shared" ref="HC181" si="136">IFERROR(HC150/HC155,0)</f>
        <v>1.0467946700241317</v>
      </c>
      <c r="HD181" s="167">
        <f t="shared" ref="HD181:HF181" si="137">IFERROR(HD150/HD155,0)</f>
        <v>1.0467946700241317</v>
      </c>
      <c r="HE181" s="167">
        <f t="shared" si="137"/>
        <v>1.0467946700241317</v>
      </c>
      <c r="HF181" s="167">
        <f t="shared" si="137"/>
        <v>1.0467946700241317</v>
      </c>
    </row>
    <row r="182" spans="1:214" s="83" customFormat="1" ht="15" x14ac:dyDescent="0.25">
      <c r="A182" s="423">
        <f t="shared" si="75"/>
        <v>181</v>
      </c>
      <c r="B182" s="166"/>
      <c r="C182" s="177"/>
      <c r="D182" s="167"/>
      <c r="E182" s="167">
        <f>IFERROR((E180+E46)/E19,0)</f>
        <v>55.744918195339615</v>
      </c>
      <c r="F182" s="167">
        <f>IFERROR((F180+F46)/F19,0)</f>
        <v>63.563324929556572</v>
      </c>
      <c r="G182" s="167">
        <f t="shared" ref="G182:AX182" si="138">IFERROR((G180+G46)/G19,0)</f>
        <v>71.898266785006015</v>
      </c>
      <c r="H182" s="167">
        <f t="shared" si="138"/>
        <v>73.065532161127834</v>
      </c>
      <c r="I182" s="167">
        <f t="shared" si="138"/>
        <v>76.141957084725618</v>
      </c>
      <c r="J182" s="167">
        <f t="shared" si="138"/>
        <v>79.786049924286189</v>
      </c>
      <c r="K182" s="167">
        <f t="shared" si="138"/>
        <v>81.35949869730959</v>
      </c>
      <c r="L182" s="167">
        <f t="shared" si="138"/>
        <v>81.628586282951943</v>
      </c>
      <c r="M182" s="167">
        <f t="shared" si="138"/>
        <v>82.028476151316298</v>
      </c>
      <c r="N182" s="167">
        <f t="shared" si="138"/>
        <v>82.346205198340627</v>
      </c>
      <c r="O182" s="167">
        <f t="shared" si="138"/>
        <v>82.817050632756505</v>
      </c>
      <c r="P182" s="167">
        <f t="shared" si="138"/>
        <v>83.146628605190571</v>
      </c>
      <c r="Q182" s="167">
        <f t="shared" si="138"/>
        <v>83.433254630716576</v>
      </c>
      <c r="R182" s="167">
        <f t="shared" si="138"/>
        <v>83.922188050846756</v>
      </c>
      <c r="S182" s="167">
        <f t="shared" si="138"/>
        <v>84.217278891736015</v>
      </c>
      <c r="T182" s="167">
        <f t="shared" si="138"/>
        <v>84.217278891736015</v>
      </c>
      <c r="U182" s="167">
        <f t="shared" si="138"/>
        <v>84.217278891736015</v>
      </c>
      <c r="V182" s="167">
        <f t="shared" si="138"/>
        <v>82.897153051120696</v>
      </c>
      <c r="W182" s="167">
        <f t="shared" si="138"/>
        <v>83.007170511591212</v>
      </c>
      <c r="X182" s="167">
        <f t="shared" si="138"/>
        <v>83.205528830125886</v>
      </c>
      <c r="Y182" s="167">
        <f t="shared" ref="Y182:AE182" si="139">IFERROR((Y180+Y46)/Y19,0)</f>
        <v>83.668866928332605</v>
      </c>
      <c r="Z182" s="167">
        <f t="shared" si="139"/>
        <v>84.093058817385938</v>
      </c>
      <c r="AA182" s="167">
        <f t="shared" si="139"/>
        <v>84.423099435926403</v>
      </c>
      <c r="AB182" s="167">
        <f t="shared" si="139"/>
        <v>84.812075230310001</v>
      </c>
      <c r="AC182" s="167">
        <f t="shared" si="139"/>
        <v>85.102424152779705</v>
      </c>
      <c r="AD182" s="167">
        <f t="shared" si="139"/>
        <v>85.253836873849821</v>
      </c>
      <c r="AE182" s="167">
        <f t="shared" si="139"/>
        <v>85.194851283260817</v>
      </c>
      <c r="AF182" s="167">
        <f t="shared" ref="AF182:AL182" si="140">IFERROR((AF180+AF46)/AF19,0)</f>
        <v>85.225960277090437</v>
      </c>
      <c r="AG182" s="167">
        <f t="shared" si="140"/>
        <v>85.326886625282356</v>
      </c>
      <c r="AH182" s="167">
        <f t="shared" si="140"/>
        <v>85.326886625282356</v>
      </c>
      <c r="AI182" s="167">
        <f t="shared" si="140"/>
        <v>85.326886625282356</v>
      </c>
      <c r="AJ182" s="167">
        <f t="shared" si="140"/>
        <v>85.089671941797008</v>
      </c>
      <c r="AK182" s="167">
        <f t="shared" si="140"/>
        <v>85.089671941797008</v>
      </c>
      <c r="AL182" s="167">
        <f t="shared" si="140"/>
        <v>85.089671941797008</v>
      </c>
      <c r="AM182" s="167">
        <f>IFERROR((AM180+AM46)/AM19,0)</f>
        <v>84.183401165802849</v>
      </c>
      <c r="AN182" s="167">
        <f t="shared" si="138"/>
        <v>83.720585319307006</v>
      </c>
      <c r="AO182" s="167">
        <f t="shared" si="138"/>
        <v>82.711910512595622</v>
      </c>
      <c r="AP182" s="167">
        <f t="shared" si="138"/>
        <v>82.693540208942053</v>
      </c>
      <c r="AQ182" s="167">
        <f t="shared" si="138"/>
        <v>82.718366952469125</v>
      </c>
      <c r="AR182" s="167">
        <f t="shared" si="138"/>
        <v>82.861372735048462</v>
      </c>
      <c r="AS182" s="167">
        <f t="shared" si="138"/>
        <v>82.861372735048462</v>
      </c>
      <c r="AT182" s="167">
        <f t="shared" si="138"/>
        <v>82.802275819378607</v>
      </c>
      <c r="AU182" s="167">
        <f t="shared" si="138"/>
        <v>82.89160947697296</v>
      </c>
      <c r="AV182" s="167">
        <f t="shared" si="138"/>
        <v>83.011265845457118</v>
      </c>
      <c r="AW182" s="167">
        <f t="shared" si="138"/>
        <v>83.079716379815153</v>
      </c>
      <c r="AX182" s="167">
        <f t="shared" si="138"/>
        <v>83.153892424616259</v>
      </c>
      <c r="AY182" s="167">
        <f t="shared" ref="AY182:BH182" si="141">IFERROR((AY180+AY46)/AY19,0)</f>
        <v>83.335723793063579</v>
      </c>
      <c r="AZ182" s="167">
        <f t="shared" si="141"/>
        <v>83.465341064341303</v>
      </c>
      <c r="BA182" s="167">
        <f t="shared" si="141"/>
        <v>83.465341064341303</v>
      </c>
      <c r="BB182" s="167">
        <f t="shared" si="141"/>
        <v>83.460032700342154</v>
      </c>
      <c r="BC182" s="167">
        <f t="shared" si="141"/>
        <v>83.460032700342154</v>
      </c>
      <c r="BD182" s="167">
        <f t="shared" si="141"/>
        <v>83.460032700342154</v>
      </c>
      <c r="BE182" s="167">
        <f t="shared" si="141"/>
        <v>83.460032700342154</v>
      </c>
      <c r="BF182" s="167">
        <f t="shared" si="141"/>
        <v>83.460032700342154</v>
      </c>
      <c r="BG182" s="167">
        <f t="shared" si="141"/>
        <v>83.460032700342154</v>
      </c>
      <c r="BH182" s="167">
        <f t="shared" si="141"/>
        <v>83.234759804429942</v>
      </c>
      <c r="BI182" s="167">
        <f t="shared" ref="BI182:BV182" si="142">IFERROR((BI180+BI46)/BI19,0)</f>
        <v>83.055239198895904</v>
      </c>
      <c r="BJ182" s="167">
        <f t="shared" si="142"/>
        <v>83.036686277950167</v>
      </c>
      <c r="BK182" s="167">
        <f t="shared" si="142"/>
        <v>82.891564096126388</v>
      </c>
      <c r="BL182" s="167">
        <f t="shared" si="142"/>
        <v>82.89824956495417</v>
      </c>
      <c r="BM182" s="167">
        <f t="shared" si="142"/>
        <v>82.935542725643089</v>
      </c>
      <c r="BN182" s="167">
        <f t="shared" si="142"/>
        <v>82.945564957455034</v>
      </c>
      <c r="BO182" s="167">
        <f t="shared" si="142"/>
        <v>82.98529959561381</v>
      </c>
      <c r="BP182" s="167">
        <f t="shared" si="142"/>
        <v>83.063326875978504</v>
      </c>
      <c r="BQ182" s="167">
        <f t="shared" si="142"/>
        <v>83.064049480866444</v>
      </c>
      <c r="BR182" s="167">
        <f t="shared" si="142"/>
        <v>83.13589874633098</v>
      </c>
      <c r="BS182" s="167">
        <f t="shared" si="142"/>
        <v>83.214983939832408</v>
      </c>
      <c r="BT182" s="167">
        <f t="shared" si="142"/>
        <v>83.408899627736204</v>
      </c>
      <c r="BU182" s="167">
        <f t="shared" si="142"/>
        <v>83.541276418871377</v>
      </c>
      <c r="BV182" s="167">
        <f t="shared" si="142"/>
        <v>83.663801292021347</v>
      </c>
      <c r="BW182" s="167">
        <f t="shared" ref="BW182:CU182" si="143">IFERROR((BW180+BW46)/BW19,0)</f>
        <v>83.661940030353847</v>
      </c>
      <c r="BX182" s="167">
        <f t="shared" si="143"/>
        <v>83.705407791817237</v>
      </c>
      <c r="BY182" s="167">
        <f t="shared" si="143"/>
        <v>83.787996686988407</v>
      </c>
      <c r="BZ182" s="167">
        <f t="shared" si="143"/>
        <v>83.814170841239317</v>
      </c>
      <c r="CA182" s="167">
        <f t="shared" si="143"/>
        <v>83.78962844119296</v>
      </c>
      <c r="CB182" s="167">
        <f t="shared" si="143"/>
        <v>83.696175991860258</v>
      </c>
      <c r="CC182" s="167">
        <f t="shared" si="143"/>
        <v>83.629021992693453</v>
      </c>
      <c r="CD182" s="167">
        <f t="shared" si="143"/>
        <v>83.612126007567383</v>
      </c>
      <c r="CE182" s="167">
        <f>IFERROR((CE180+CE46)/CE19,0)</f>
        <v>83.522526871267829</v>
      </c>
      <c r="CF182" s="167">
        <f t="shared" si="143"/>
        <v>83.440352563378127</v>
      </c>
      <c r="CG182" s="167">
        <f t="shared" si="143"/>
        <v>83.444692252096146</v>
      </c>
      <c r="CH182" s="167">
        <f t="shared" si="143"/>
        <v>83.507088377484536</v>
      </c>
      <c r="CI182" s="167">
        <f t="shared" si="143"/>
        <v>83.540557659632796</v>
      </c>
      <c r="CJ182" s="167">
        <f t="shared" si="143"/>
        <v>83.560381526062827</v>
      </c>
      <c r="CK182" s="167">
        <f t="shared" si="143"/>
        <v>83.574809222762497</v>
      </c>
      <c r="CL182" s="167">
        <f t="shared" si="143"/>
        <v>83.577529237523279</v>
      </c>
      <c r="CM182" s="167">
        <f t="shared" si="143"/>
        <v>83.57659034694835</v>
      </c>
      <c r="CN182" s="167">
        <f t="shared" si="143"/>
        <v>83.632749476014084</v>
      </c>
      <c r="CO182" s="167">
        <f t="shared" si="143"/>
        <v>83.645017214494715</v>
      </c>
      <c r="CP182" s="167">
        <f t="shared" si="143"/>
        <v>83.66293405059244</v>
      </c>
      <c r="CQ182" s="167">
        <f t="shared" si="143"/>
        <v>83.714389898962168</v>
      </c>
      <c r="CR182" s="167">
        <f t="shared" si="143"/>
        <v>83.825586390612955</v>
      </c>
      <c r="CS182" s="167">
        <f t="shared" si="143"/>
        <v>83.899986970140802</v>
      </c>
      <c r="CT182" s="167">
        <f t="shared" si="143"/>
        <v>84.026296569054225</v>
      </c>
      <c r="CU182" s="167">
        <f t="shared" si="143"/>
        <v>84.120504722878437</v>
      </c>
      <c r="CV182" s="167">
        <f>IFERROR((CV180+CV46)/CV19,0)</f>
        <v>84.159532526497571</v>
      </c>
      <c r="CW182" s="167">
        <f>IFERROR((CW180+CW46)/CW19,0)</f>
        <v>84.213864157502314</v>
      </c>
      <c r="CX182" s="167">
        <f>IFERROR((CX180+CX46)/CX19,0)</f>
        <v>84.267850130596358</v>
      </c>
      <c r="CY182" s="167">
        <f t="shared" ref="CY182:DD182" si="144">IFERROR((CY180+CY46)/CY19,0)</f>
        <v>84.215763115874452</v>
      </c>
      <c r="CZ182" s="167">
        <f t="shared" si="144"/>
        <v>84.082590380483509</v>
      </c>
      <c r="DA182" s="167">
        <f t="shared" si="144"/>
        <v>84.163672150327002</v>
      </c>
      <c r="DB182" s="167">
        <f t="shared" si="144"/>
        <v>84.230462893948626</v>
      </c>
      <c r="DC182" s="167">
        <f t="shared" si="144"/>
        <v>84.282815551043257</v>
      </c>
      <c r="DD182" s="167">
        <f t="shared" si="144"/>
        <v>84.341566408621574</v>
      </c>
      <c r="DE182" s="167">
        <f t="shared" ref="DE182:DL182" si="145">IFERROR((DE180+DE46)/DE19,0)</f>
        <v>84.465267936861792</v>
      </c>
      <c r="DF182" s="167">
        <f t="shared" si="145"/>
        <v>84.594471916829136</v>
      </c>
      <c r="DG182" s="167">
        <f t="shared" si="145"/>
        <v>84.633721754218186</v>
      </c>
      <c r="DH182" s="167">
        <f t="shared" si="145"/>
        <v>84.766585217418651</v>
      </c>
      <c r="DI182" s="167">
        <f t="shared" si="145"/>
        <v>84.880515165020753</v>
      </c>
      <c r="DJ182" s="167">
        <f t="shared" si="145"/>
        <v>85.003887511969225</v>
      </c>
      <c r="DK182" s="167">
        <f t="shared" si="145"/>
        <v>85.139134416472643</v>
      </c>
      <c r="DL182" s="167">
        <f t="shared" si="145"/>
        <v>85.224801114468136</v>
      </c>
      <c r="DM182" s="167">
        <f>IFERROR((DM180+DM46)/DM19,0)</f>
        <v>85.277445544506008</v>
      </c>
      <c r="DN182" s="167">
        <f>IFERROR((DN180+DN46)/DN19,0)</f>
        <v>85.33900289613571</v>
      </c>
      <c r="DO182" s="167">
        <f>IFERROR((DO180+DO46)/DO19,0)</f>
        <v>85.414152712628194</v>
      </c>
      <c r="DP182" s="167">
        <f>IFERROR((DP180+DP46)/DP19,0)</f>
        <v>85.46231822349101</v>
      </c>
      <c r="DQ182" s="167">
        <f t="shared" ref="DQ182:DV182" si="146">IFERROR((DQ180+DQ46)/DQ19,0)</f>
        <v>85.570945326781342</v>
      </c>
      <c r="DR182" s="167">
        <f t="shared" si="146"/>
        <v>85.598742671545693</v>
      </c>
      <c r="DS182" s="167">
        <f t="shared" si="146"/>
        <v>85.64508596856723</v>
      </c>
      <c r="DT182" s="167">
        <f t="shared" si="146"/>
        <v>85.679324895876846</v>
      </c>
      <c r="DU182" s="167">
        <f t="shared" si="146"/>
        <v>85.715285410955914</v>
      </c>
      <c r="DV182" s="167">
        <f t="shared" si="146"/>
        <v>85.768573616390412</v>
      </c>
      <c r="DW182" s="167">
        <f>IFERROR((DW180+DW46)/DW19,0)</f>
        <v>85.845070455657833</v>
      </c>
      <c r="DX182" s="167">
        <f>IFERROR((DX180+DX46)/DX19,0)</f>
        <v>85.924575895824489</v>
      </c>
      <c r="DY182" s="167">
        <f>IFERROR((DY180+DY46)/DY19,0)</f>
        <v>85.94959088647343</v>
      </c>
      <c r="DZ182" s="167">
        <f>IFERROR((DZ180+DZ46)/DZ19,0)</f>
        <v>86.026333321221131</v>
      </c>
      <c r="EA182" s="167">
        <f t="shared" ref="EA182:EG182" si="147">IFERROR((EA180+EA46)/EA19,0)</f>
        <v>86.03826066930624</v>
      </c>
      <c r="EB182" s="167">
        <f t="shared" si="147"/>
        <v>85.995577691786735</v>
      </c>
      <c r="EC182" s="167">
        <f t="shared" si="147"/>
        <v>86.097746600101715</v>
      </c>
      <c r="ED182" s="167">
        <f t="shared" si="147"/>
        <v>86.092362068523926</v>
      </c>
      <c r="EE182" s="167">
        <f t="shared" si="147"/>
        <v>86.09229685237608</v>
      </c>
      <c r="EF182" s="167">
        <f t="shared" si="147"/>
        <v>86.083770425541417</v>
      </c>
      <c r="EG182" s="167">
        <f t="shared" si="147"/>
        <v>86.083770425541417</v>
      </c>
      <c r="EH182" s="167">
        <f t="shared" ref="EH182:EN182" si="148">IFERROR((EH180+EH46)/EH19,0)</f>
        <v>85.984303499527144</v>
      </c>
      <c r="EI182" s="167">
        <f t="shared" si="148"/>
        <v>86.039369998573079</v>
      </c>
      <c r="EJ182" s="167">
        <f t="shared" si="148"/>
        <v>86.113256041561371</v>
      </c>
      <c r="EK182" s="167">
        <f t="shared" si="148"/>
        <v>86.158225511306654</v>
      </c>
      <c r="EL182" s="167">
        <f t="shared" si="148"/>
        <v>86.216661763287945</v>
      </c>
      <c r="EM182" s="167">
        <f t="shared" si="148"/>
        <v>86.274138866106128</v>
      </c>
      <c r="EN182" s="167">
        <f t="shared" si="148"/>
        <v>86.321397042020266</v>
      </c>
      <c r="EO182" s="167">
        <f t="shared" ref="EO182:EU182" si="149">IFERROR((EO180+EO46)/EO19,0)</f>
        <v>86.374103018517587</v>
      </c>
      <c r="EP182" s="167">
        <f t="shared" si="149"/>
        <v>86.374103018517587</v>
      </c>
      <c r="EQ182" s="167">
        <f t="shared" si="149"/>
        <v>86.374103018517587</v>
      </c>
      <c r="ER182" s="167">
        <f t="shared" si="149"/>
        <v>86.390966965602459</v>
      </c>
      <c r="ES182" s="167">
        <f t="shared" si="149"/>
        <v>86.403816415559078</v>
      </c>
      <c r="ET182" s="167">
        <f t="shared" si="149"/>
        <v>86.413127342199644</v>
      </c>
      <c r="EU182" s="167">
        <f t="shared" si="149"/>
        <v>86.413127342199644</v>
      </c>
      <c r="EV182" s="167">
        <f t="shared" ref="EV182:EX182" si="150">IFERROR((EV180+EV46)/EV19,0)</f>
        <v>86.413127342199644</v>
      </c>
      <c r="EW182" s="167">
        <f t="shared" si="150"/>
        <v>86.413127342199644</v>
      </c>
      <c r="EX182" s="167">
        <f t="shared" si="150"/>
        <v>86.404238518763492</v>
      </c>
      <c r="EY182" s="167">
        <f t="shared" ref="EY182:FB182" si="151">IFERROR((EY180+EY46)/EY19,0)</f>
        <v>86.29852342845814</v>
      </c>
      <c r="EZ182" s="167">
        <f t="shared" si="151"/>
        <v>86.35703823693251</v>
      </c>
      <c r="FA182" s="167">
        <f t="shared" si="151"/>
        <v>86.40766983411774</v>
      </c>
      <c r="FB182" s="167">
        <f t="shared" si="151"/>
        <v>86.463292824607208</v>
      </c>
      <c r="FC182" s="167">
        <f t="shared" ref="FC182:FE182" si="152">IFERROR((FC180+FC46)/FC19,0)</f>
        <v>86.503310165658633</v>
      </c>
      <c r="FD182" s="167">
        <f t="shared" si="152"/>
        <v>86.547934897768201</v>
      </c>
      <c r="FE182" s="167">
        <f t="shared" si="152"/>
        <v>86.590580657888481</v>
      </c>
      <c r="FF182" s="167">
        <f t="shared" ref="FF182:FI182" si="153">IFERROR((FF180+FF46)/FF19,0)</f>
        <v>86.621182100863749</v>
      </c>
      <c r="FG182" s="167">
        <f t="shared" si="153"/>
        <v>86.628747440661996</v>
      </c>
      <c r="FH182" s="167">
        <f t="shared" si="153"/>
        <v>86.638349745063053</v>
      </c>
      <c r="FI182" s="167">
        <f t="shared" si="153"/>
        <v>86.673887952019825</v>
      </c>
      <c r="FJ182" s="167">
        <f t="shared" ref="FJ182:FM182" si="154">IFERROR((FJ180+FJ46)/FJ19,0)</f>
        <v>86.675896366748518</v>
      </c>
      <c r="FK182" s="167">
        <f t="shared" si="154"/>
        <v>86.667381632196239</v>
      </c>
      <c r="FL182" s="167">
        <f t="shared" si="154"/>
        <v>86.636576837821494</v>
      </c>
      <c r="FM182" s="167">
        <f t="shared" si="154"/>
        <v>86.691094200732792</v>
      </c>
      <c r="FN182" s="167">
        <f t="shared" ref="FN182:FP182" si="155">IFERROR((FN180+FN46)/FN19,0)</f>
        <v>86.662101888608333</v>
      </c>
      <c r="FO182" s="167">
        <f t="shared" si="155"/>
        <v>86.668757055535664</v>
      </c>
      <c r="FP182" s="167">
        <f t="shared" si="155"/>
        <v>86.771251946066101</v>
      </c>
      <c r="FQ182" s="167">
        <f t="shared" ref="FQ182:FW182" si="156">IFERROR((FQ180+FQ46)/FQ19,0)</f>
        <v>86.810396104623933</v>
      </c>
      <c r="FR182" s="167">
        <f t="shared" si="156"/>
        <v>86.903952684592525</v>
      </c>
      <c r="FS182" s="167">
        <f t="shared" si="156"/>
        <v>86.970417380606818</v>
      </c>
      <c r="FT182" s="167">
        <f t="shared" si="156"/>
        <v>87.009043996684099</v>
      </c>
      <c r="FU182" s="167">
        <f t="shared" si="156"/>
        <v>87.098571252911881</v>
      </c>
      <c r="FV182" s="167">
        <f t="shared" si="156"/>
        <v>87.121536436352983</v>
      </c>
      <c r="FW182" s="167">
        <f t="shared" si="156"/>
        <v>87.247913949832437</v>
      </c>
      <c r="FX182" s="167">
        <f t="shared" ref="FX182:FZ182" si="157">IFERROR((FX180+FX46)/FX19,0)</f>
        <v>87.268263035935618</v>
      </c>
      <c r="FY182" s="167">
        <f t="shared" si="157"/>
        <v>87.244161962089223</v>
      </c>
      <c r="FZ182" s="167">
        <f t="shared" si="157"/>
        <v>87.180830245559662</v>
      </c>
      <c r="GA182" s="167">
        <f t="shared" ref="GA182:GD182" si="158">IFERROR((GA180+GA46)/GA19,0)</f>
        <v>87.25651371203999</v>
      </c>
      <c r="GB182" s="167">
        <f t="shared" si="158"/>
        <v>87.233036379730066</v>
      </c>
      <c r="GC182" s="167">
        <f t="shared" si="158"/>
        <v>87.269703503371446</v>
      </c>
      <c r="GD182" s="167">
        <f t="shared" si="158"/>
        <v>87.286665001947767</v>
      </c>
      <c r="GE182" s="167">
        <f t="shared" ref="GE182:GG182" si="159">IFERROR((GE180+GE46)/GE19,0)</f>
        <v>87.324506867330868</v>
      </c>
      <c r="GF182" s="167">
        <f t="shared" si="159"/>
        <v>87.364830295131483</v>
      </c>
      <c r="GG182" s="167">
        <f t="shared" si="159"/>
        <v>87.430792974607172</v>
      </c>
      <c r="GH182" s="167">
        <f t="shared" ref="GH182:GK182" si="160">IFERROR((GH180+GH46)/GH19,0)</f>
        <v>87.490461183791439</v>
      </c>
      <c r="GI182" s="167">
        <f t="shared" si="160"/>
        <v>87.505074133069684</v>
      </c>
      <c r="GJ182" s="167">
        <f t="shared" si="160"/>
        <v>87.472666935385618</v>
      </c>
      <c r="GK182" s="167">
        <f t="shared" si="160"/>
        <v>87.480659655114607</v>
      </c>
      <c r="GL182" s="167">
        <f t="shared" ref="GL182:GN182" si="161">IFERROR((GL180+GL46)/GL19,0)</f>
        <v>87.611958290695625</v>
      </c>
      <c r="GM182" s="167">
        <f t="shared" si="161"/>
        <v>87.607614162956935</v>
      </c>
      <c r="GN182" s="167">
        <f t="shared" si="161"/>
        <v>87.745577880441672</v>
      </c>
      <c r="GO182" s="167">
        <f t="shared" ref="GO182:GR182" si="162">IFERROR((GO180+GO46)/GO19,0)</f>
        <v>87.817849919005425</v>
      </c>
      <c r="GP182" s="167">
        <f t="shared" si="162"/>
        <v>87.74177225589824</v>
      </c>
      <c r="GQ182" s="167">
        <f t="shared" si="162"/>
        <v>87.794909656043458</v>
      </c>
      <c r="GR182" s="167">
        <f t="shared" si="162"/>
        <v>87.87936856184875</v>
      </c>
      <c r="GS182" s="167">
        <f t="shared" ref="GS182:GX182" si="163">IFERROR((GS180+GS46)/GS19,0)</f>
        <v>87.996788368757308</v>
      </c>
      <c r="GT182" s="167">
        <f t="shared" si="163"/>
        <v>88.009479490610431</v>
      </c>
      <c r="GU182" s="167">
        <f t="shared" si="163"/>
        <v>88.073810781566493</v>
      </c>
      <c r="GV182" s="167">
        <f t="shared" si="163"/>
        <v>88.075697801299015</v>
      </c>
      <c r="GW182" s="167">
        <f t="shared" si="163"/>
        <v>87.966311076947534</v>
      </c>
      <c r="GX182" s="167">
        <f t="shared" si="163"/>
        <v>88.022607683477517</v>
      </c>
      <c r="GY182" s="167">
        <f t="shared" ref="GY182:HB182" si="164">IFERROR((GY180+GY46)/GY19,0)</f>
        <v>88.100564422503624</v>
      </c>
      <c r="GZ182" s="167">
        <f t="shared" si="164"/>
        <v>88.233816838769172</v>
      </c>
      <c r="HA182" s="167">
        <f t="shared" si="164"/>
        <v>87.772277739966952</v>
      </c>
      <c r="HB182" s="167">
        <f t="shared" si="164"/>
        <v>88.23208218910213</v>
      </c>
      <c r="HC182" s="167">
        <f t="shared" ref="HC182" si="165">IFERROR((HC180+HC46)/HC19,0)</f>
        <v>88.23208218910213</v>
      </c>
      <c r="HD182" s="167">
        <f t="shared" ref="HD182:HF182" si="166">IFERROR((HD180+HD46)/HD19,0)</f>
        <v>88.615974394569861</v>
      </c>
      <c r="HE182" s="167">
        <f t="shared" si="166"/>
        <v>88.615974394569861</v>
      </c>
      <c r="HF182" s="167">
        <f t="shared" si="166"/>
        <v>88.615974394569861</v>
      </c>
    </row>
    <row r="183" spans="1:214" s="83" customFormat="1" ht="15" x14ac:dyDescent="0.25">
      <c r="A183" s="423">
        <f t="shared" si="75"/>
        <v>182</v>
      </c>
      <c r="B183" s="166"/>
      <c r="C183" s="258"/>
      <c r="D183" s="166"/>
      <c r="E183" s="178">
        <f>IFERROR(E180/E19,0)</f>
        <v>0</v>
      </c>
      <c r="F183" s="178">
        <f>IFERROR(F180/F19,0)</f>
        <v>37.90041524543971</v>
      </c>
      <c r="G183" s="178">
        <f t="shared" ref="G183:AX183" si="167">IFERROR(G180/G19,0)</f>
        <v>53.163821869428155</v>
      </c>
      <c r="H183" s="178">
        <f t="shared" si="167"/>
        <v>58.427122923762802</v>
      </c>
      <c r="I183" s="178">
        <f t="shared" si="167"/>
        <v>62.674520738561775</v>
      </c>
      <c r="J183" s="178">
        <f t="shared" si="167"/>
        <v>69.87193697280027</v>
      </c>
      <c r="K183" s="178">
        <f t="shared" si="167"/>
        <v>73.402740610261176</v>
      </c>
      <c r="L183" s="178">
        <f t="shared" si="167"/>
        <v>74.944389171528996</v>
      </c>
      <c r="M183" s="178">
        <f t="shared" si="167"/>
        <v>75.942207354457878</v>
      </c>
      <c r="N183" s="178">
        <f t="shared" si="167"/>
        <v>76.199583751585024</v>
      </c>
      <c r="O183" s="178">
        <f t="shared" si="167"/>
        <v>78.18324614992251</v>
      </c>
      <c r="P183" s="167">
        <f t="shared" si="167"/>
        <v>78.616937400531327</v>
      </c>
      <c r="Q183" s="178">
        <f t="shared" si="167"/>
        <v>79.29644544265409</v>
      </c>
      <c r="R183" s="178">
        <f t="shared" si="167"/>
        <v>80.634466382608892</v>
      </c>
      <c r="S183" s="178">
        <f t="shared" si="167"/>
        <v>80.814370838915949</v>
      </c>
      <c r="T183" s="178">
        <f t="shared" si="167"/>
        <v>80.814370838915949</v>
      </c>
      <c r="U183" s="178">
        <f t="shared" si="167"/>
        <v>80.814370838915949</v>
      </c>
      <c r="V183" s="178">
        <f t="shared" si="167"/>
        <v>79.185620412271589</v>
      </c>
      <c r="W183" s="178">
        <f t="shared" si="167"/>
        <v>81.872746216057237</v>
      </c>
      <c r="X183" s="178">
        <f t="shared" si="167"/>
        <v>79.837387330781425</v>
      </c>
      <c r="Y183" s="178">
        <f t="shared" ref="Y183:AE183" si="168">IFERROR(Y180/Y19,0)</f>
        <v>79.911213141266657</v>
      </c>
      <c r="Z183" s="178">
        <f t="shared" si="168"/>
        <v>79.964706177558256</v>
      </c>
      <c r="AA183" s="178">
        <f t="shared" si="168"/>
        <v>80.193377514309333</v>
      </c>
      <c r="AB183" s="178">
        <f t="shared" si="168"/>
        <v>81.14375344832311</v>
      </c>
      <c r="AC183" s="178">
        <f t="shared" si="168"/>
        <v>82.258549891456596</v>
      </c>
      <c r="AD183" s="178">
        <f t="shared" si="168"/>
        <v>82.381623368370015</v>
      </c>
      <c r="AE183" s="178">
        <f t="shared" si="168"/>
        <v>82.151119722291938</v>
      </c>
      <c r="AF183" s="178">
        <f t="shared" ref="AF183:AL183" si="169">IFERROR(AF180/AF19,0)</f>
        <v>82.198012328588788</v>
      </c>
      <c r="AG183" s="178">
        <f t="shared" si="169"/>
        <v>83.81770895629252</v>
      </c>
      <c r="AH183" s="178">
        <f t="shared" si="169"/>
        <v>83.81770895629252</v>
      </c>
      <c r="AI183" s="178">
        <f t="shared" si="169"/>
        <v>83.81770895629252</v>
      </c>
      <c r="AJ183" s="178">
        <f t="shared" si="169"/>
        <v>83.852364820027091</v>
      </c>
      <c r="AK183" s="178">
        <f t="shared" si="169"/>
        <v>83.852364820027091</v>
      </c>
      <c r="AL183" s="178">
        <f t="shared" si="169"/>
        <v>83.852364820027091</v>
      </c>
      <c r="AM183" s="178">
        <f>IFERROR(AM180/AM19,0)</f>
        <v>83.076806507876981</v>
      </c>
      <c r="AN183" s="178">
        <f t="shared" si="167"/>
        <v>82.245439820214926</v>
      </c>
      <c r="AO183" s="178">
        <f t="shared" si="167"/>
        <v>81.515797850502992</v>
      </c>
      <c r="AP183" s="178">
        <f t="shared" si="167"/>
        <v>81.502897948953986</v>
      </c>
      <c r="AQ183" s="178">
        <f t="shared" si="167"/>
        <v>81.253587164120205</v>
      </c>
      <c r="AR183" s="178">
        <f t="shared" si="167"/>
        <v>81.618702678146235</v>
      </c>
      <c r="AS183" s="178">
        <f t="shared" si="167"/>
        <v>81.618702678146235</v>
      </c>
      <c r="AT183" s="178">
        <f t="shared" si="167"/>
        <v>81.536243962258268</v>
      </c>
      <c r="AU183" s="178">
        <f t="shared" si="167"/>
        <v>81.703169507996392</v>
      </c>
      <c r="AV183" s="178">
        <f t="shared" si="167"/>
        <v>81.544076492545926</v>
      </c>
      <c r="AW183" s="178">
        <f t="shared" si="167"/>
        <v>81.929630201462984</v>
      </c>
      <c r="AX183" s="178">
        <f t="shared" si="167"/>
        <v>81.854807882520461</v>
      </c>
      <c r="AY183" s="178">
        <f t="shared" ref="AY183:BH183" si="170">IFERROR(AY180/AY19,0)</f>
        <v>82.008593306477053</v>
      </c>
      <c r="AZ183" s="178">
        <f t="shared" si="170"/>
        <v>82.252582434200434</v>
      </c>
      <c r="BA183" s="178">
        <f t="shared" si="170"/>
        <v>82.252582434200434</v>
      </c>
      <c r="BB183" s="178">
        <f t="shared" si="170"/>
        <v>82.448769003986015</v>
      </c>
      <c r="BC183" s="178">
        <f t="shared" si="170"/>
        <v>82.448769003986015</v>
      </c>
      <c r="BD183" s="178">
        <f t="shared" si="170"/>
        <v>82.448769003986015</v>
      </c>
      <c r="BE183" s="178">
        <f t="shared" si="170"/>
        <v>82.448769003986015</v>
      </c>
      <c r="BF183" s="178">
        <f t="shared" si="170"/>
        <v>82.448769003986015</v>
      </c>
      <c r="BG183" s="178">
        <f t="shared" si="170"/>
        <v>82.448769003986015</v>
      </c>
      <c r="BH183" s="178">
        <f t="shared" si="170"/>
        <v>82.244228105002222</v>
      </c>
      <c r="BI183" s="178">
        <f t="shared" ref="BI183:BV183" si="171">IFERROR(BI180/BI19,0)</f>
        <v>82.16564705857779</v>
      </c>
      <c r="BJ183" s="178">
        <f t="shared" si="171"/>
        <v>82.354452349558443</v>
      </c>
      <c r="BK183" s="178">
        <f t="shared" si="171"/>
        <v>82.116068830168032</v>
      </c>
      <c r="BL183" s="178">
        <f t="shared" si="171"/>
        <v>82.216136198595095</v>
      </c>
      <c r="BM183" s="178">
        <f t="shared" si="171"/>
        <v>81.902393168227462</v>
      </c>
      <c r="BN183" s="178">
        <f t="shared" si="171"/>
        <v>81.80766885857426</v>
      </c>
      <c r="BO183" s="178">
        <f t="shared" si="171"/>
        <v>81.785112198037851</v>
      </c>
      <c r="BP183" s="178">
        <f t="shared" si="171"/>
        <v>81.520178275370768</v>
      </c>
      <c r="BQ183" s="178">
        <f t="shared" si="171"/>
        <v>81.559120059379111</v>
      </c>
      <c r="BR183" s="178">
        <f t="shared" si="171"/>
        <v>81.603970289833612</v>
      </c>
      <c r="BS183" s="178">
        <f t="shared" si="171"/>
        <v>81.722458090852285</v>
      </c>
      <c r="BT183" s="178">
        <f t="shared" si="171"/>
        <v>81.960905051553695</v>
      </c>
      <c r="BU183" s="178">
        <f t="shared" si="171"/>
        <v>82.165722593658501</v>
      </c>
      <c r="BV183" s="178">
        <f t="shared" si="171"/>
        <v>82.166983666843223</v>
      </c>
      <c r="BW183" s="178">
        <f t="shared" ref="BW183:CU183" si="172">IFERROR(BW180/BW19,0)</f>
        <v>82.281140000774585</v>
      </c>
      <c r="BX183" s="178">
        <f t="shared" si="172"/>
        <v>82.393141731597851</v>
      </c>
      <c r="BY183" s="178">
        <f t="shared" si="172"/>
        <v>82.561662926709104</v>
      </c>
      <c r="BZ183" s="178">
        <f t="shared" si="172"/>
        <v>82.740323430735998</v>
      </c>
      <c r="CA183" s="178">
        <f t="shared" si="172"/>
        <v>82.77047415067004</v>
      </c>
      <c r="CB183" s="178">
        <f t="shared" si="172"/>
        <v>82.696210385744124</v>
      </c>
      <c r="CC183" s="178">
        <f t="shared" si="172"/>
        <v>82.662870815605487</v>
      </c>
      <c r="CD183" s="178">
        <f t="shared" si="172"/>
        <v>82.663096801219595</v>
      </c>
      <c r="CE183" s="178">
        <f>IFERROR(CE180/CE19,0)</f>
        <v>82.563215332856601</v>
      </c>
      <c r="CF183" s="178">
        <f t="shared" si="172"/>
        <v>82.479088812425573</v>
      </c>
      <c r="CG183" s="178">
        <f t="shared" si="172"/>
        <v>82.439945857883473</v>
      </c>
      <c r="CH183" s="178">
        <f t="shared" si="172"/>
        <v>82.6835300503502</v>
      </c>
      <c r="CI183" s="178">
        <f t="shared" si="172"/>
        <v>82.830672767449911</v>
      </c>
      <c r="CJ183" s="178">
        <f t="shared" si="172"/>
        <v>82.750881470626624</v>
      </c>
      <c r="CK183" s="178">
        <f t="shared" si="172"/>
        <v>82.85037068671943</v>
      </c>
      <c r="CL183" s="178">
        <f t="shared" si="172"/>
        <v>82.904704073449267</v>
      </c>
      <c r="CM183" s="178">
        <f t="shared" si="172"/>
        <v>82.925646701894721</v>
      </c>
      <c r="CN183" s="178">
        <f t="shared" si="172"/>
        <v>82.816001948991243</v>
      </c>
      <c r="CO183" s="178">
        <f t="shared" si="172"/>
        <v>83.017210461902394</v>
      </c>
      <c r="CP183" s="178">
        <f t="shared" si="172"/>
        <v>83.042211840863018</v>
      </c>
      <c r="CQ183" s="178">
        <f t="shared" si="172"/>
        <v>82.928103978236351</v>
      </c>
      <c r="CR183" s="178">
        <f t="shared" si="172"/>
        <v>83.123600470460673</v>
      </c>
      <c r="CS183" s="178">
        <f t="shared" si="172"/>
        <v>83.142847669111205</v>
      </c>
      <c r="CT183" s="178">
        <f t="shared" si="172"/>
        <v>83.336666722974968</v>
      </c>
      <c r="CU183" s="178">
        <f t="shared" si="172"/>
        <v>83.420498656162238</v>
      </c>
      <c r="CV183" s="178">
        <f>IFERROR(CV180/CV19,0)</f>
        <v>83.559965767768958</v>
      </c>
      <c r="CW183" s="178">
        <f>IFERROR(CW180/CW19,0)</f>
        <v>83.584872200779785</v>
      </c>
      <c r="CX183" s="178">
        <f>IFERROR(CX180/CX19,0)</f>
        <v>83.662386321597666</v>
      </c>
      <c r="CY183" s="178">
        <f t="shared" ref="CY183:DD183" si="173">IFERROR(CY180/CY19,0)</f>
        <v>83.479413081061708</v>
      </c>
      <c r="CZ183" s="178">
        <f t="shared" si="173"/>
        <v>83.388829142811687</v>
      </c>
      <c r="DA183" s="178">
        <f t="shared" si="173"/>
        <v>83.49803562471989</v>
      </c>
      <c r="DB183" s="178">
        <f t="shared" si="173"/>
        <v>83.639796766977369</v>
      </c>
      <c r="DC183" s="178">
        <f t="shared" si="173"/>
        <v>83.55528008426603</v>
      </c>
      <c r="DD183" s="178">
        <f t="shared" si="173"/>
        <v>83.626678288085557</v>
      </c>
      <c r="DE183" s="178">
        <f t="shared" ref="DE183:DL183" si="174">IFERROR(DE180/DE19,0)</f>
        <v>83.760752133061672</v>
      </c>
      <c r="DF183" s="178">
        <f t="shared" si="174"/>
        <v>83.98964438152727</v>
      </c>
      <c r="DG183" s="178">
        <f t="shared" si="174"/>
        <v>83.975210084203027</v>
      </c>
      <c r="DH183" s="178">
        <f t="shared" si="174"/>
        <v>84.091756163733805</v>
      </c>
      <c r="DI183" s="178">
        <f t="shared" si="174"/>
        <v>84.285032874013879</v>
      </c>
      <c r="DJ183" s="178">
        <f t="shared" si="174"/>
        <v>84.391514843866176</v>
      </c>
      <c r="DK183" s="178">
        <f t="shared" si="174"/>
        <v>84.510859380512599</v>
      </c>
      <c r="DL183" s="178">
        <f t="shared" si="174"/>
        <v>84.572456802209103</v>
      </c>
      <c r="DM183" s="178">
        <f>IFERROR(DM180/DM19,0)</f>
        <v>84.651526634427441</v>
      </c>
      <c r="DN183" s="178">
        <f>IFERROR(DN180/DN19,0)</f>
        <v>84.703184418416015</v>
      </c>
      <c r="DO183" s="178">
        <f>IFERROR(DO180/DO19,0)</f>
        <v>84.828090437091475</v>
      </c>
      <c r="DP183" s="178">
        <f>IFERROR(DP180/DP19,0)</f>
        <v>84.952665014682012</v>
      </c>
      <c r="DQ183" s="178">
        <f t="shared" ref="DQ183:DV183" si="175">IFERROR(DQ180/DQ19,0)</f>
        <v>85.080358149852572</v>
      </c>
      <c r="DR183" s="178">
        <f t="shared" si="175"/>
        <v>85.139571935159836</v>
      </c>
      <c r="DS183" s="178">
        <f t="shared" si="175"/>
        <v>85.196282112951792</v>
      </c>
      <c r="DT183" s="178">
        <f t="shared" si="175"/>
        <v>85.141734452307318</v>
      </c>
      <c r="DU183" s="178">
        <f t="shared" si="175"/>
        <v>85.169959289978678</v>
      </c>
      <c r="DV183" s="178">
        <f t="shared" si="175"/>
        <v>85.288128782851061</v>
      </c>
      <c r="DW183" s="178">
        <f>IFERROR(DW180/DW19,0)</f>
        <v>85.30439092117679</v>
      </c>
      <c r="DX183" s="178">
        <f>IFERROR(DX180/DX19,0)</f>
        <v>85.37304292903417</v>
      </c>
      <c r="DY183" s="178">
        <f>IFERROR(DY180/DY19,0)</f>
        <v>85.417428908687071</v>
      </c>
      <c r="DZ183" s="178">
        <f>IFERROR(DZ180/DZ19,0)</f>
        <v>85.551464213239413</v>
      </c>
      <c r="EA183" s="178">
        <f t="shared" ref="EA183:EG183" si="176">IFERROR(EA180/EA19,0)</f>
        <v>85.63574674600217</v>
      </c>
      <c r="EB183" s="178">
        <f t="shared" si="176"/>
        <v>85.548998396261922</v>
      </c>
      <c r="EC183" s="178">
        <f t="shared" si="176"/>
        <v>85.609488370953898</v>
      </c>
      <c r="ED183" s="178">
        <f t="shared" si="176"/>
        <v>85.596680046825412</v>
      </c>
      <c r="EE183" s="178">
        <f t="shared" si="176"/>
        <v>85.609492719801693</v>
      </c>
      <c r="EF183" s="178">
        <f t="shared" si="176"/>
        <v>85.720659367080145</v>
      </c>
      <c r="EG183" s="178">
        <f t="shared" si="176"/>
        <v>85.720659367080145</v>
      </c>
      <c r="EH183" s="178">
        <f t="shared" ref="EH183:EN183" si="177">IFERROR(EH180/EH19,0)</f>
        <v>85.665861427188872</v>
      </c>
      <c r="EI183" s="178">
        <f t="shared" si="177"/>
        <v>85.621396348379562</v>
      </c>
      <c r="EJ183" s="178">
        <f t="shared" si="177"/>
        <v>85.683162178902279</v>
      </c>
      <c r="EK183" s="178">
        <f t="shared" si="177"/>
        <v>85.691736236852748</v>
      </c>
      <c r="EL183" s="178">
        <f t="shared" si="177"/>
        <v>85.75652332543963</v>
      </c>
      <c r="EM183" s="178">
        <f t="shared" si="177"/>
        <v>85.844625024560912</v>
      </c>
      <c r="EN183" s="178">
        <f t="shared" si="177"/>
        <v>85.892364392863215</v>
      </c>
      <c r="EO183" s="178">
        <f t="shared" ref="EO183:EU183" si="178">IFERROR(EO180/EO19,0)</f>
        <v>86.090798831799745</v>
      </c>
      <c r="EP183" s="178">
        <f t="shared" si="178"/>
        <v>86.090798831799745</v>
      </c>
      <c r="EQ183" s="178">
        <f t="shared" si="178"/>
        <v>86.090798831799745</v>
      </c>
      <c r="ER183" s="178">
        <f t="shared" si="178"/>
        <v>86.117122723940298</v>
      </c>
      <c r="ES183" s="178">
        <f t="shared" si="178"/>
        <v>86.063314999212722</v>
      </c>
      <c r="ET183" s="178">
        <f t="shared" si="178"/>
        <v>86.173830160217946</v>
      </c>
      <c r="EU183" s="178">
        <f t="shared" si="178"/>
        <v>86.173830160217946</v>
      </c>
      <c r="EV183" s="178">
        <f t="shared" ref="EV183:EX183" si="179">IFERROR(EV180/EV19,0)</f>
        <v>86.173830160217946</v>
      </c>
      <c r="EW183" s="178">
        <f t="shared" si="179"/>
        <v>86.173830160217946</v>
      </c>
      <c r="EX183" s="178">
        <f t="shared" si="179"/>
        <v>86.104200654567407</v>
      </c>
      <c r="EY183" s="178">
        <f t="shared" ref="EY183:FB183" si="180">IFERROR(EY180/EY19,0)</f>
        <v>86.0095474846499</v>
      </c>
      <c r="EZ183" s="178">
        <f t="shared" si="180"/>
        <v>86.031247012541925</v>
      </c>
      <c r="FA183" s="178">
        <f t="shared" si="180"/>
        <v>86.051680582063881</v>
      </c>
      <c r="FB183" s="178">
        <f t="shared" si="180"/>
        <v>86.054335454196703</v>
      </c>
      <c r="FC183" s="178">
        <f t="shared" ref="FC183:FE183" si="181">IFERROR(FC180/FC19,0)</f>
        <v>86.086362972416993</v>
      </c>
      <c r="FD183" s="178">
        <f t="shared" si="181"/>
        <v>86.137645290712982</v>
      </c>
      <c r="FE183" s="178">
        <f t="shared" si="181"/>
        <v>86.151437914429948</v>
      </c>
      <c r="FF183" s="178">
        <f t="shared" ref="FF183:FI183" si="182">IFERROR(FF180/FF19,0)</f>
        <v>86.22713436472749</v>
      </c>
      <c r="FG183" s="178">
        <f t="shared" si="182"/>
        <v>86.282814207389848</v>
      </c>
      <c r="FH183" s="178">
        <f t="shared" si="182"/>
        <v>86.259202297873301</v>
      </c>
      <c r="FI183" s="178">
        <f t="shared" si="182"/>
        <v>86.293285345393642</v>
      </c>
      <c r="FJ183" s="178">
        <f t="shared" ref="FJ183:FM183" si="183">IFERROR(FJ180/FJ19,0)</f>
        <v>86.419865653180224</v>
      </c>
      <c r="FK183" s="178">
        <f t="shared" si="183"/>
        <v>86.373443313407535</v>
      </c>
      <c r="FL183" s="178">
        <f t="shared" si="183"/>
        <v>86.299273472075114</v>
      </c>
      <c r="FM183" s="178">
        <f t="shared" si="183"/>
        <v>86.345230791906758</v>
      </c>
      <c r="FN183" s="178">
        <f t="shared" ref="FN183:FP183" si="184">IFERROR(FN180/FN19,0)</f>
        <v>86.330457651227803</v>
      </c>
      <c r="FO183" s="178">
        <f t="shared" si="184"/>
        <v>86.308678903455856</v>
      </c>
      <c r="FP183" s="178">
        <f t="shared" si="184"/>
        <v>86.336853995459961</v>
      </c>
      <c r="FQ183" s="178">
        <f t="shared" ref="FQ183:FW183" si="185">IFERROR(FQ180/FQ19,0)</f>
        <v>86.41309222077038</v>
      </c>
      <c r="FR183" s="178">
        <f t="shared" si="185"/>
        <v>86.535716640751133</v>
      </c>
      <c r="FS183" s="178">
        <f t="shared" si="185"/>
        <v>86.643745262339138</v>
      </c>
      <c r="FT183" s="178">
        <f t="shared" si="185"/>
        <v>86.669648041043232</v>
      </c>
      <c r="FU183" s="178">
        <f t="shared" si="185"/>
        <v>86.757004663815124</v>
      </c>
      <c r="FV183" s="178">
        <f t="shared" si="185"/>
        <v>86.777976425268193</v>
      </c>
      <c r="FW183" s="178">
        <f t="shared" si="185"/>
        <v>86.879205318563152</v>
      </c>
      <c r="FX183" s="178">
        <f t="shared" ref="FX183:FZ183" si="186">IFERROR(FX180/FX19,0)</f>
        <v>86.980937407216899</v>
      </c>
      <c r="FY183" s="178">
        <f t="shared" si="186"/>
        <v>86.958026248579728</v>
      </c>
      <c r="FZ183" s="178">
        <f t="shared" si="186"/>
        <v>86.882498921692388</v>
      </c>
      <c r="GA183" s="178">
        <f t="shared" ref="GA183:GD183" si="187">IFERROR(GA180/GA19,0)</f>
        <v>86.948018873504168</v>
      </c>
      <c r="GB183" s="178">
        <f t="shared" si="187"/>
        <v>86.881879337437326</v>
      </c>
      <c r="GC183" s="178">
        <f t="shared" si="187"/>
        <v>86.956652360099483</v>
      </c>
      <c r="GD183" s="178">
        <f t="shared" si="187"/>
        <v>86.926111506113827</v>
      </c>
      <c r="GE183" s="178">
        <f t="shared" ref="GE183:GG183" si="188">IFERROR(GE180/GE19,0)</f>
        <v>87.001659566612588</v>
      </c>
      <c r="GF183" s="178">
        <f t="shared" si="188"/>
        <v>87.05838129979135</v>
      </c>
      <c r="GG183" s="178">
        <f t="shared" si="188"/>
        <v>87.084364075868677</v>
      </c>
      <c r="GH183" s="178">
        <f t="shared" ref="GH183:GK183" si="189">IFERROR(GH180/GH19,0)</f>
        <v>87.14405408395713</v>
      </c>
      <c r="GI183" s="178">
        <f t="shared" si="189"/>
        <v>87.323007953947652</v>
      </c>
      <c r="GJ183" s="178">
        <f t="shared" si="189"/>
        <v>87.189209390848603</v>
      </c>
      <c r="GK183" s="178">
        <f t="shared" si="189"/>
        <v>87.150999117291363</v>
      </c>
      <c r="GL183" s="178">
        <f t="shared" ref="GL183:GN183" si="190">IFERROR(GL180/GL19,0)</f>
        <v>87.244648163768744</v>
      </c>
      <c r="GM183" s="178">
        <f t="shared" si="190"/>
        <v>87.332399921844441</v>
      </c>
      <c r="GN183" s="178">
        <f t="shared" si="190"/>
        <v>87.436117424803754</v>
      </c>
      <c r="GO183" s="178">
        <f t="shared" ref="GO183:GR183" si="191">IFERROR(GO180/GO19,0)</f>
        <v>87.517514348558166</v>
      </c>
      <c r="GP183" s="178">
        <f t="shared" si="191"/>
        <v>87.474045862182038</v>
      </c>
      <c r="GQ183" s="178">
        <f t="shared" si="191"/>
        <v>87.467618958596276</v>
      </c>
      <c r="GR183" s="178">
        <f t="shared" si="191"/>
        <v>87.490840240229588</v>
      </c>
      <c r="GS183" s="178">
        <f t="shared" ref="GS183:GX183" si="192">IFERROR(GS180/GS19,0)</f>
        <v>87.606964992633806</v>
      </c>
      <c r="GT183" s="178">
        <f t="shared" si="192"/>
        <v>87.683418032339688</v>
      </c>
      <c r="GU183" s="178">
        <f t="shared" si="192"/>
        <v>87.875738824096729</v>
      </c>
      <c r="GV183" s="178">
        <f t="shared" si="192"/>
        <v>87.919260911814419</v>
      </c>
      <c r="GW183" s="178">
        <f t="shared" si="192"/>
        <v>87.680588393878324</v>
      </c>
      <c r="GX183" s="178">
        <f t="shared" si="192"/>
        <v>87.641897617727111</v>
      </c>
      <c r="GY183" s="178">
        <f t="shared" ref="GY183:HB183" si="193">IFERROR(GY180/GY19,0)</f>
        <v>87.641240695242445</v>
      </c>
      <c r="GZ183" s="178">
        <f t="shared" si="193"/>
        <v>87.777118914629625</v>
      </c>
      <c r="HA183" s="178">
        <f t="shared" si="193"/>
        <v>87.772277739966952</v>
      </c>
      <c r="HB183" s="178">
        <f t="shared" si="193"/>
        <v>88.23208218910213</v>
      </c>
      <c r="HC183" s="178">
        <f t="shared" ref="HC183" si="194">IFERROR(HC180/HC19,0)</f>
        <v>88.23208218910213</v>
      </c>
      <c r="HD183" s="178">
        <f t="shared" ref="HD183:HF183" si="195">IFERROR(HD180/HD19,0)</f>
        <v>88.615974394569861</v>
      </c>
      <c r="HE183" s="178">
        <f t="shared" si="195"/>
        <v>88.615974394569861</v>
      </c>
      <c r="HF183" s="178">
        <f t="shared" si="195"/>
        <v>88.615974394569861</v>
      </c>
    </row>
    <row r="184" spans="1:214" x14ac:dyDescent="0.25">
      <c r="A184" s="423">
        <f t="shared" si="75"/>
        <v>183</v>
      </c>
      <c r="C184" s="83"/>
      <c r="E184" s="310">
        <f t="shared" ref="E184:AB184" si="196">E180-E170</f>
        <v>0</v>
      </c>
      <c r="F184" s="310">
        <f t="shared" si="196"/>
        <v>0</v>
      </c>
      <c r="G184" s="310">
        <f t="shared" si="196"/>
        <v>0</v>
      </c>
      <c r="H184" s="310">
        <f t="shared" si="196"/>
        <v>0</v>
      </c>
      <c r="I184" s="310">
        <f t="shared" si="196"/>
        <v>0</v>
      </c>
      <c r="J184" s="310">
        <f t="shared" si="196"/>
        <v>0</v>
      </c>
      <c r="K184" s="310">
        <f t="shared" si="196"/>
        <v>0</v>
      </c>
      <c r="L184" s="310">
        <f t="shared" si="196"/>
        <v>0</v>
      </c>
      <c r="M184" s="310">
        <f t="shared" si="196"/>
        <v>0</v>
      </c>
      <c r="N184" s="310">
        <f t="shared" si="196"/>
        <v>0</v>
      </c>
      <c r="O184" s="310">
        <f t="shared" si="196"/>
        <v>0</v>
      </c>
      <c r="P184" s="310">
        <f t="shared" si="196"/>
        <v>0</v>
      </c>
      <c r="Q184" s="310">
        <f t="shared" si="196"/>
        <v>0</v>
      </c>
      <c r="R184" s="310">
        <f t="shared" si="196"/>
        <v>0</v>
      </c>
      <c r="S184" s="310">
        <f t="shared" si="196"/>
        <v>0</v>
      </c>
      <c r="T184" s="310">
        <f t="shared" si="196"/>
        <v>0</v>
      </c>
      <c r="U184" s="310">
        <f t="shared" si="196"/>
        <v>0</v>
      </c>
      <c r="V184" s="310">
        <f t="shared" si="196"/>
        <v>0</v>
      </c>
      <c r="W184" s="310">
        <f t="shared" si="196"/>
        <v>0</v>
      </c>
      <c r="X184" s="310">
        <f t="shared" si="196"/>
        <v>0</v>
      </c>
      <c r="Y184" s="310">
        <f t="shared" si="196"/>
        <v>0</v>
      </c>
      <c r="Z184" s="310">
        <f t="shared" si="196"/>
        <v>0</v>
      </c>
      <c r="AA184" s="310">
        <f t="shared" si="196"/>
        <v>0</v>
      </c>
      <c r="AB184" s="310">
        <f t="shared" si="196"/>
        <v>0</v>
      </c>
      <c r="AC184" s="310">
        <f t="shared" ref="AC184:AN184" si="197">AC180-AC170</f>
        <v>0</v>
      </c>
      <c r="AD184" s="310">
        <f t="shared" si="197"/>
        <v>0</v>
      </c>
      <c r="AE184" s="310">
        <f t="shared" si="197"/>
        <v>0</v>
      </c>
      <c r="AF184" s="310">
        <f t="shared" si="197"/>
        <v>0</v>
      </c>
      <c r="AG184" s="310">
        <f t="shared" si="197"/>
        <v>0</v>
      </c>
      <c r="AH184" s="310">
        <f t="shared" si="197"/>
        <v>0</v>
      </c>
      <c r="AI184" s="310">
        <f t="shared" si="197"/>
        <v>0</v>
      </c>
      <c r="AJ184" s="310">
        <f t="shared" si="197"/>
        <v>0</v>
      </c>
      <c r="AK184" s="310">
        <f t="shared" si="197"/>
        <v>0</v>
      </c>
      <c r="AL184" s="310">
        <f t="shared" si="197"/>
        <v>0</v>
      </c>
      <c r="AM184" s="310">
        <f t="shared" si="197"/>
        <v>0</v>
      </c>
      <c r="AN184" s="310">
        <f t="shared" si="197"/>
        <v>0</v>
      </c>
      <c r="AO184" s="310">
        <f t="shared" ref="AO184:AT184" si="198">AO180-AO170</f>
        <v>0</v>
      </c>
      <c r="AP184" s="310">
        <f t="shared" si="198"/>
        <v>0</v>
      </c>
      <c r="AQ184" s="310">
        <f t="shared" si="198"/>
        <v>0</v>
      </c>
      <c r="AR184" s="310">
        <f t="shared" si="198"/>
        <v>0</v>
      </c>
      <c r="AS184" s="310">
        <f t="shared" si="198"/>
        <v>0</v>
      </c>
      <c r="AT184" s="310">
        <f t="shared" si="198"/>
        <v>0</v>
      </c>
      <c r="AU184" s="84">
        <f t="shared" ref="AU184:BH184" si="199">ROUND(AU180-AU170,2)</f>
        <v>0</v>
      </c>
      <c r="AV184" s="84">
        <f t="shared" si="199"/>
        <v>0</v>
      </c>
      <c r="AW184" s="84">
        <f t="shared" si="199"/>
        <v>0</v>
      </c>
      <c r="AX184" s="84">
        <f t="shared" si="199"/>
        <v>0</v>
      </c>
      <c r="AY184" s="84">
        <f t="shared" si="199"/>
        <v>0</v>
      </c>
      <c r="AZ184" s="84">
        <f t="shared" si="199"/>
        <v>0</v>
      </c>
      <c r="BA184" s="84">
        <f t="shared" si="199"/>
        <v>0</v>
      </c>
      <c r="BB184" s="84">
        <f t="shared" si="199"/>
        <v>0</v>
      </c>
      <c r="BC184" s="84">
        <f t="shared" si="199"/>
        <v>0</v>
      </c>
      <c r="BD184" s="84">
        <f t="shared" si="199"/>
        <v>0</v>
      </c>
      <c r="BE184" s="84">
        <f t="shared" si="199"/>
        <v>0</v>
      </c>
      <c r="BF184" s="84">
        <f t="shared" si="199"/>
        <v>0</v>
      </c>
      <c r="BG184" s="84">
        <f t="shared" si="199"/>
        <v>0</v>
      </c>
      <c r="BH184" s="84">
        <f t="shared" si="199"/>
        <v>0</v>
      </c>
      <c r="BI184" s="84">
        <f t="shared" ref="BI184:BV184" si="200">ROUND(BI180-BI170,2)</f>
        <v>0</v>
      </c>
      <c r="BJ184" s="84">
        <f t="shared" si="200"/>
        <v>0</v>
      </c>
      <c r="BK184" s="84">
        <f t="shared" si="200"/>
        <v>0</v>
      </c>
      <c r="BL184" s="84">
        <f t="shared" si="200"/>
        <v>0</v>
      </c>
      <c r="BM184" s="84">
        <f t="shared" si="200"/>
        <v>0</v>
      </c>
      <c r="BN184" s="84">
        <f t="shared" si="200"/>
        <v>0</v>
      </c>
      <c r="BO184" s="84">
        <f t="shared" si="200"/>
        <v>0</v>
      </c>
      <c r="BP184" s="559">
        <f t="shared" si="200"/>
        <v>0</v>
      </c>
      <c r="BQ184" s="559">
        <f t="shared" si="200"/>
        <v>0</v>
      </c>
      <c r="BR184" s="559">
        <f t="shared" si="200"/>
        <v>0</v>
      </c>
      <c r="BS184" s="559">
        <f t="shared" si="200"/>
        <v>0</v>
      </c>
      <c r="BT184" s="559">
        <f t="shared" si="200"/>
        <v>0</v>
      </c>
      <c r="BU184" s="559">
        <f t="shared" si="200"/>
        <v>0</v>
      </c>
      <c r="BV184" s="559">
        <f t="shared" si="200"/>
        <v>0</v>
      </c>
      <c r="BW184" s="559">
        <f t="shared" ref="BW184:DE184" si="201">ROUND(BW180-BW170,2)</f>
        <v>0</v>
      </c>
      <c r="BX184" s="559">
        <f t="shared" si="201"/>
        <v>0</v>
      </c>
      <c r="BY184" s="559">
        <f t="shared" si="201"/>
        <v>0</v>
      </c>
      <c r="BZ184" s="559">
        <f t="shared" si="201"/>
        <v>0</v>
      </c>
      <c r="CA184" s="559">
        <f t="shared" si="201"/>
        <v>0</v>
      </c>
      <c r="CB184" s="559">
        <f t="shared" si="201"/>
        <v>0</v>
      </c>
      <c r="CC184" s="84">
        <f t="shared" si="201"/>
        <v>0</v>
      </c>
      <c r="CD184" s="84">
        <f t="shared" si="201"/>
        <v>0</v>
      </c>
      <c r="CE184" s="84">
        <f t="shared" si="201"/>
        <v>0</v>
      </c>
      <c r="CF184" s="84">
        <f t="shared" si="201"/>
        <v>0</v>
      </c>
      <c r="CG184" s="84">
        <f t="shared" si="201"/>
        <v>0</v>
      </c>
      <c r="CH184" s="84">
        <f t="shared" si="201"/>
        <v>0</v>
      </c>
      <c r="CI184" s="84">
        <f t="shared" si="201"/>
        <v>0</v>
      </c>
      <c r="CJ184" s="84">
        <f t="shared" si="201"/>
        <v>0</v>
      </c>
      <c r="CK184" s="84">
        <f t="shared" si="201"/>
        <v>0</v>
      </c>
      <c r="CL184" s="84">
        <f t="shared" si="201"/>
        <v>0</v>
      </c>
      <c r="CM184" s="84">
        <f t="shared" si="201"/>
        <v>0</v>
      </c>
      <c r="CN184" s="84">
        <f t="shared" si="201"/>
        <v>0</v>
      </c>
      <c r="CO184" s="84">
        <f t="shared" si="201"/>
        <v>0</v>
      </c>
      <c r="CP184" s="84">
        <f t="shared" si="201"/>
        <v>0</v>
      </c>
      <c r="CQ184" s="84">
        <f t="shared" si="201"/>
        <v>0</v>
      </c>
      <c r="CR184" s="84">
        <f t="shared" si="201"/>
        <v>0</v>
      </c>
      <c r="CS184" s="84">
        <f t="shared" si="201"/>
        <v>0</v>
      </c>
      <c r="CT184" s="84">
        <f t="shared" si="201"/>
        <v>0</v>
      </c>
      <c r="CU184" s="84">
        <f t="shared" si="201"/>
        <v>0</v>
      </c>
      <c r="CV184" s="84">
        <f t="shared" si="201"/>
        <v>0</v>
      </c>
      <c r="CW184" s="84">
        <f t="shared" si="201"/>
        <v>0</v>
      </c>
      <c r="CX184" s="84">
        <f t="shared" si="201"/>
        <v>0</v>
      </c>
      <c r="CY184" s="84">
        <f t="shared" si="201"/>
        <v>0</v>
      </c>
      <c r="CZ184" s="84">
        <f t="shared" si="201"/>
        <v>0</v>
      </c>
      <c r="DA184" s="84">
        <f t="shared" si="201"/>
        <v>0</v>
      </c>
      <c r="DB184" s="84">
        <f t="shared" si="201"/>
        <v>0</v>
      </c>
      <c r="DC184" s="84">
        <f t="shared" si="201"/>
        <v>0</v>
      </c>
      <c r="DD184" s="84">
        <f t="shared" si="201"/>
        <v>0</v>
      </c>
      <c r="DE184" s="84">
        <f t="shared" si="201"/>
        <v>0</v>
      </c>
      <c r="DF184" s="84">
        <f t="shared" ref="DF184:EU184" si="202">ROUND(DF180-DF170,2)</f>
        <v>0</v>
      </c>
      <c r="DG184" s="84">
        <f t="shared" si="202"/>
        <v>0</v>
      </c>
      <c r="DH184" s="84">
        <f t="shared" si="202"/>
        <v>0</v>
      </c>
      <c r="DI184" s="84">
        <f t="shared" si="202"/>
        <v>0</v>
      </c>
      <c r="DJ184" s="84">
        <f t="shared" si="202"/>
        <v>0</v>
      </c>
      <c r="DK184" s="84">
        <f t="shared" si="202"/>
        <v>0</v>
      </c>
      <c r="DL184" s="84">
        <f t="shared" si="202"/>
        <v>0</v>
      </c>
      <c r="DM184" s="84">
        <f t="shared" si="202"/>
        <v>0</v>
      </c>
      <c r="DN184" s="84">
        <f t="shared" si="202"/>
        <v>0</v>
      </c>
      <c r="DO184" s="84">
        <f t="shared" si="202"/>
        <v>0</v>
      </c>
      <c r="DP184" s="84">
        <f t="shared" si="202"/>
        <v>0</v>
      </c>
      <c r="DQ184" s="84">
        <f t="shared" si="202"/>
        <v>0</v>
      </c>
      <c r="DR184" s="84">
        <f t="shared" si="202"/>
        <v>0</v>
      </c>
      <c r="DS184" s="84">
        <f t="shared" si="202"/>
        <v>0</v>
      </c>
      <c r="DT184" s="84">
        <f t="shared" si="202"/>
        <v>0</v>
      </c>
      <c r="DU184" s="84">
        <f t="shared" si="202"/>
        <v>0</v>
      </c>
      <c r="DV184" s="84">
        <f t="shared" si="202"/>
        <v>0</v>
      </c>
      <c r="DW184" s="84">
        <f t="shared" si="202"/>
        <v>0</v>
      </c>
      <c r="DX184" s="84">
        <f t="shared" si="202"/>
        <v>0</v>
      </c>
      <c r="DY184" s="84">
        <f t="shared" si="202"/>
        <v>0</v>
      </c>
      <c r="DZ184" s="84">
        <f t="shared" si="202"/>
        <v>0</v>
      </c>
      <c r="EA184" s="84">
        <f t="shared" si="202"/>
        <v>0</v>
      </c>
      <c r="EB184" s="84">
        <f t="shared" si="202"/>
        <v>0</v>
      </c>
      <c r="EC184" s="84">
        <f t="shared" si="202"/>
        <v>0</v>
      </c>
      <c r="ED184" s="84">
        <f t="shared" si="202"/>
        <v>0</v>
      </c>
      <c r="EE184" s="84">
        <f t="shared" si="202"/>
        <v>0</v>
      </c>
      <c r="EF184" s="84">
        <f t="shared" si="202"/>
        <v>0</v>
      </c>
      <c r="EG184" s="84">
        <f t="shared" si="202"/>
        <v>0</v>
      </c>
      <c r="EH184" s="84">
        <f t="shared" si="202"/>
        <v>0</v>
      </c>
      <c r="EI184" s="84">
        <f t="shared" si="202"/>
        <v>0</v>
      </c>
      <c r="EJ184" s="84">
        <f t="shared" si="202"/>
        <v>0</v>
      </c>
      <c r="EK184" s="84">
        <f t="shared" si="202"/>
        <v>0</v>
      </c>
      <c r="EL184" s="84">
        <f t="shared" si="202"/>
        <v>0</v>
      </c>
      <c r="EM184" s="84">
        <f t="shared" si="202"/>
        <v>0</v>
      </c>
      <c r="EN184" s="84">
        <f t="shared" si="202"/>
        <v>0</v>
      </c>
      <c r="EO184" s="84">
        <f t="shared" si="202"/>
        <v>0</v>
      </c>
      <c r="EP184" s="84">
        <f t="shared" si="202"/>
        <v>0</v>
      </c>
      <c r="EQ184" s="84">
        <f t="shared" si="202"/>
        <v>0</v>
      </c>
      <c r="ER184" s="84">
        <f t="shared" si="202"/>
        <v>0</v>
      </c>
      <c r="ES184" s="84">
        <f t="shared" si="202"/>
        <v>0</v>
      </c>
      <c r="ET184" s="84">
        <f t="shared" si="202"/>
        <v>0</v>
      </c>
      <c r="EU184" s="84">
        <f t="shared" si="202"/>
        <v>0</v>
      </c>
      <c r="EV184" s="84">
        <f t="shared" ref="EV184:HF184" si="203">ROUND(EV180-EV170,2)</f>
        <v>0</v>
      </c>
      <c r="EW184" s="84">
        <f t="shared" si="203"/>
        <v>0</v>
      </c>
      <c r="EX184" s="84">
        <f t="shared" si="203"/>
        <v>0</v>
      </c>
      <c r="EY184" s="84">
        <f t="shared" si="203"/>
        <v>0</v>
      </c>
      <c r="EZ184" s="84">
        <f t="shared" si="203"/>
        <v>0</v>
      </c>
      <c r="FA184" s="84">
        <f t="shared" si="203"/>
        <v>0</v>
      </c>
      <c r="FB184" s="84">
        <f t="shared" si="203"/>
        <v>0</v>
      </c>
      <c r="FC184" s="84">
        <f t="shared" si="203"/>
        <v>0</v>
      </c>
      <c r="FD184" s="84">
        <f t="shared" si="203"/>
        <v>0</v>
      </c>
      <c r="FE184" s="84">
        <f t="shared" si="203"/>
        <v>0</v>
      </c>
      <c r="FF184" s="84">
        <f t="shared" si="203"/>
        <v>0</v>
      </c>
      <c r="FG184" s="84">
        <f t="shared" si="203"/>
        <v>0</v>
      </c>
      <c r="FH184" s="84">
        <f t="shared" si="203"/>
        <v>0</v>
      </c>
      <c r="FI184" s="84">
        <f t="shared" si="203"/>
        <v>0</v>
      </c>
      <c r="FJ184" s="84">
        <f t="shared" si="203"/>
        <v>0</v>
      </c>
      <c r="FK184" s="84">
        <f t="shared" si="203"/>
        <v>0</v>
      </c>
      <c r="FL184" s="84">
        <f t="shared" si="203"/>
        <v>0</v>
      </c>
      <c r="FM184" s="84">
        <f t="shared" si="203"/>
        <v>0</v>
      </c>
      <c r="FN184" s="84">
        <f t="shared" si="203"/>
        <v>0</v>
      </c>
      <c r="FO184" s="84">
        <f t="shared" si="203"/>
        <v>0</v>
      </c>
      <c r="FP184" s="84">
        <f t="shared" si="203"/>
        <v>0</v>
      </c>
      <c r="FQ184" s="84">
        <f t="shared" si="203"/>
        <v>0</v>
      </c>
      <c r="FR184" s="84">
        <f t="shared" si="203"/>
        <v>0</v>
      </c>
      <c r="FS184" s="84">
        <f t="shared" si="203"/>
        <v>0</v>
      </c>
      <c r="FT184" s="84">
        <f t="shared" si="203"/>
        <v>0</v>
      </c>
      <c r="FU184" s="84">
        <f t="shared" si="203"/>
        <v>0</v>
      </c>
      <c r="FV184" s="84">
        <f t="shared" si="203"/>
        <v>0</v>
      </c>
      <c r="FW184" s="84">
        <f t="shared" si="203"/>
        <v>0</v>
      </c>
      <c r="FX184" s="84">
        <f t="shared" si="203"/>
        <v>0</v>
      </c>
      <c r="FY184" s="84">
        <f t="shared" si="203"/>
        <v>0</v>
      </c>
      <c r="FZ184" s="84">
        <f t="shared" si="203"/>
        <v>0</v>
      </c>
      <c r="GA184" s="84">
        <f t="shared" si="203"/>
        <v>0</v>
      </c>
      <c r="GB184" s="84">
        <f t="shared" si="203"/>
        <v>0</v>
      </c>
      <c r="GC184" s="84">
        <f t="shared" si="203"/>
        <v>0</v>
      </c>
      <c r="GD184" s="84">
        <f t="shared" si="203"/>
        <v>0</v>
      </c>
      <c r="GE184" s="84">
        <f t="shared" si="203"/>
        <v>0</v>
      </c>
      <c r="GF184" s="84">
        <f t="shared" si="203"/>
        <v>0</v>
      </c>
      <c r="GG184" s="84">
        <f t="shared" si="203"/>
        <v>0</v>
      </c>
      <c r="GH184" s="84">
        <f t="shared" si="203"/>
        <v>0</v>
      </c>
      <c r="GI184" s="84">
        <f t="shared" si="203"/>
        <v>0</v>
      </c>
      <c r="GJ184" s="84">
        <f t="shared" si="203"/>
        <v>0</v>
      </c>
      <c r="GK184" s="84">
        <f t="shared" si="203"/>
        <v>0</v>
      </c>
      <c r="GL184" s="84">
        <f t="shared" si="203"/>
        <v>0</v>
      </c>
      <c r="GM184" s="84">
        <f t="shared" si="203"/>
        <v>0</v>
      </c>
      <c r="GN184" s="84">
        <f t="shared" si="203"/>
        <v>0</v>
      </c>
      <c r="GO184" s="84">
        <f t="shared" si="203"/>
        <v>0</v>
      </c>
      <c r="GP184" s="84">
        <f t="shared" si="203"/>
        <v>0</v>
      </c>
      <c r="GQ184" s="84">
        <f t="shared" si="203"/>
        <v>0</v>
      </c>
      <c r="GR184" s="84">
        <f t="shared" si="203"/>
        <v>0</v>
      </c>
      <c r="GS184" s="84">
        <f t="shared" si="203"/>
        <v>0</v>
      </c>
      <c r="GT184" s="84">
        <f t="shared" si="203"/>
        <v>0</v>
      </c>
      <c r="GU184" s="84">
        <f t="shared" si="203"/>
        <v>0</v>
      </c>
      <c r="GV184" s="84">
        <f t="shared" si="203"/>
        <v>0</v>
      </c>
      <c r="GW184" s="84">
        <f t="shared" si="203"/>
        <v>0</v>
      </c>
      <c r="GX184" s="84">
        <f t="shared" si="203"/>
        <v>0</v>
      </c>
      <c r="GY184" s="84">
        <f t="shared" si="203"/>
        <v>0</v>
      </c>
      <c r="GZ184" s="84">
        <f t="shared" si="203"/>
        <v>0</v>
      </c>
      <c r="HA184" s="84">
        <f t="shared" si="203"/>
        <v>0</v>
      </c>
      <c r="HB184" s="84">
        <f t="shared" si="203"/>
        <v>0</v>
      </c>
      <c r="HC184" s="84">
        <f t="shared" si="203"/>
        <v>0</v>
      </c>
      <c r="HD184" s="84">
        <f t="shared" si="203"/>
        <v>0</v>
      </c>
      <c r="HE184" s="84">
        <f t="shared" si="203"/>
        <v>0</v>
      </c>
      <c r="HF184" s="84">
        <f t="shared" si="203"/>
        <v>0</v>
      </c>
    </row>
    <row r="185" spans="1:214" x14ac:dyDescent="0.25">
      <c r="A185" s="423">
        <f t="shared" si="75"/>
        <v>184</v>
      </c>
      <c r="AU185" s="85"/>
    </row>
    <row r="186" spans="1:214" x14ac:dyDescent="0.25">
      <c r="A186"/>
      <c r="AT186" s="187"/>
      <c r="AU186" s="187"/>
    </row>
    <row r="187" spans="1:214" x14ac:dyDescent="0.25">
      <c r="A187"/>
      <c r="AU187" s="85"/>
    </row>
    <row r="188" spans="1:214" x14ac:dyDescent="0.25">
      <c r="A188"/>
    </row>
    <row r="199" spans="5:5" x14ac:dyDescent="0.25">
      <c r="E199" s="104"/>
    </row>
  </sheetData>
  <autoFilter ref="A2:BB185"/>
  <mergeCells count="1">
    <mergeCell ref="A1:C1"/>
  </mergeCells>
  <conditionalFormatting sqref="A36">
    <cfRule type="cellIs" dxfId="60" priority="12" operator="equal">
      <formula>""""""</formula>
    </cfRule>
  </conditionalFormatting>
  <conditionalFormatting sqref="D1">
    <cfRule type="cellIs" dxfId="59" priority="11" operator="notEqual">
      <formula>0</formula>
    </cfRule>
  </conditionalFormatting>
  <conditionalFormatting sqref="BF12:DL12 DT12:EU12">
    <cfRule type="cellIs" dxfId="58" priority="8" operator="notEqual">
      <formula>BE12+1</formula>
    </cfRule>
  </conditionalFormatting>
  <conditionalFormatting sqref="AZ12:BE12">
    <cfRule type="cellIs" dxfId="57" priority="7" operator="notEqual">
      <formula>AY12+1</formula>
    </cfRule>
  </conditionalFormatting>
  <conditionalFormatting sqref="BH12 DT12:GB12">
    <cfRule type="cellIs" dxfId="56" priority="4" operator="equal">
      <formula>0</formula>
    </cfRule>
  </conditionalFormatting>
  <conditionalFormatting sqref="BI12:DL12">
    <cfRule type="cellIs" dxfId="55" priority="3" operator="equal">
      <formula>0</formula>
    </cfRule>
  </conditionalFormatting>
  <conditionalFormatting sqref="DM12:DS12">
    <cfRule type="cellIs" dxfId="54" priority="2" operator="notEqual">
      <formula>DL12+1</formula>
    </cfRule>
  </conditionalFormatting>
  <conditionalFormatting sqref="DM12:DS12">
    <cfRule type="cellIs" dxfId="53" priority="1" operator="equal">
      <formula>0</formula>
    </cfRule>
  </conditionalFormatting>
  <conditionalFormatting sqref="EV12:GB12">
    <cfRule type="cellIs" dxfId="52" priority="71" operator="notEqual">
      <formula>#REF!+1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6">
    <tabColor rgb="FFFF0000"/>
    <pageSetUpPr autoPageBreaks="0"/>
  </sheetPr>
  <dimension ref="A1:XEQ211"/>
  <sheetViews>
    <sheetView workbookViewId="0">
      <pane xSplit="3" ySplit="2" topLeftCell="HA3" activePane="bottomRight" state="frozen"/>
      <selection activeCell="E15" sqref="E15"/>
      <selection pane="topRight" activeCell="E15" sqref="E15"/>
      <selection pane="bottomLeft" activeCell="E15" sqref="E15"/>
      <selection pane="bottomRight" activeCell="HF2" sqref="HF2"/>
    </sheetView>
  </sheetViews>
  <sheetFormatPr defaultColWidth="9.375" defaultRowHeight="15.75" x14ac:dyDescent="0.25"/>
  <cols>
    <col min="1" max="1" width="10.75" style="65" customWidth="1"/>
    <col min="2" max="3" width="15.375" style="65" customWidth="1"/>
    <col min="4" max="4" width="13.5" style="65" bestFit="1" customWidth="1"/>
    <col min="5" max="10" width="13.375" style="65" customWidth="1"/>
    <col min="11" max="11" width="13.5" style="65" customWidth="1"/>
    <col min="12" max="17" width="13.375" style="65" customWidth="1"/>
    <col min="18" max="18" width="13.5" style="65" customWidth="1"/>
    <col min="19" max="19" width="13.375" style="65" bestFit="1" customWidth="1"/>
    <col min="20" max="20" width="11.5" style="65" customWidth="1"/>
    <col min="21" max="21" width="12.125" style="65" customWidth="1"/>
    <col min="22" max="26" width="13.375" style="65" bestFit="1" customWidth="1"/>
    <col min="27" max="27" width="11.5" style="65" customWidth="1"/>
    <col min="28" max="28" width="13.75" style="65" customWidth="1"/>
    <col min="29" max="31" width="11.5" style="65" customWidth="1"/>
    <col min="32" max="37" width="13.375" style="65" customWidth="1"/>
    <col min="38" max="39" width="10.25" style="65" customWidth="1"/>
    <col min="40" max="44" width="10.125" style="65" customWidth="1"/>
    <col min="45" max="46" width="13.375" style="65" bestFit="1" customWidth="1"/>
    <col min="47" max="50" width="13.375" style="65" customWidth="1"/>
    <col min="51" max="52" width="13.375" style="65" bestFit="1" customWidth="1"/>
    <col min="53" max="53" width="10.125" style="65" customWidth="1"/>
    <col min="54" max="54" width="11.5" style="65" customWidth="1"/>
    <col min="55" max="56" width="9.375" style="65" customWidth="1"/>
    <col min="57" max="57" width="11.375" style="65" customWidth="1"/>
    <col min="58" max="59" width="10.375" style="65" bestFit="1" customWidth="1"/>
    <col min="60" max="60" width="10.125" style="65" customWidth="1"/>
    <col min="61" max="62" width="9.375" style="65" customWidth="1"/>
    <col min="63" max="63" width="11.5" style="65" customWidth="1"/>
    <col min="64" max="65" width="10.125" style="65" customWidth="1"/>
    <col min="66" max="66" width="13.375" style="65" bestFit="1" customWidth="1"/>
    <col min="67" max="80" width="10.125" style="65" customWidth="1"/>
    <col min="81" max="81" width="13.375" style="65" customWidth="1"/>
    <col min="82" max="82" width="10.125" style="65" customWidth="1"/>
    <col min="83" max="84" width="11.375" style="65" customWidth="1"/>
    <col min="85" max="85" width="10.75" style="65" customWidth="1"/>
    <col min="86" max="88" width="11.375" style="65" customWidth="1"/>
    <col min="89" max="90" width="11.375" customWidth="1"/>
    <col min="91" max="91" width="13.375" bestFit="1" customWidth="1"/>
    <col min="92" max="92" width="15.5" customWidth="1"/>
    <col min="93" max="93" width="13.375" bestFit="1" customWidth="1"/>
    <col min="94" max="94" width="11.375" customWidth="1"/>
    <col min="95" max="95" width="13.375" customWidth="1"/>
    <col min="96" max="98" width="11.375" customWidth="1"/>
    <col min="99" max="101" width="10.125" customWidth="1"/>
    <col min="102" max="109" width="13.375" customWidth="1"/>
    <col min="110" max="116" width="13.375" bestFit="1" customWidth="1"/>
    <col min="117" max="119" width="10.125" customWidth="1"/>
    <col min="120" max="120" width="10.375" customWidth="1"/>
    <col min="121" max="129" width="11.375" customWidth="1"/>
    <col min="130" max="130" width="12.75" customWidth="1"/>
    <col min="131" max="151" width="11.375" customWidth="1"/>
    <col min="152" max="152" width="9.375" customWidth="1"/>
    <col min="153" max="154" width="11.375" customWidth="1"/>
    <col min="155" max="155" width="10.625" customWidth="1"/>
    <col min="156" max="156" width="11.375" customWidth="1"/>
    <col min="157" max="157" width="10.75" customWidth="1"/>
    <col min="158" max="158" width="10.25" customWidth="1"/>
    <col min="159" max="159" width="10" customWidth="1"/>
    <col min="160" max="160" width="11.375" customWidth="1"/>
    <col min="161" max="161" width="11" customWidth="1"/>
    <col min="162" max="162" width="11.875" customWidth="1"/>
    <col min="163" max="165" width="11.375" customWidth="1"/>
    <col min="166" max="166" width="11.125" customWidth="1"/>
    <col min="167" max="169" width="11.375" customWidth="1"/>
    <col min="170" max="170" width="10.25" customWidth="1"/>
    <col min="171" max="173" width="11.375" customWidth="1"/>
    <col min="174" max="176" width="11.5" customWidth="1"/>
    <col min="177" max="181" width="11.375" customWidth="1"/>
    <col min="182" max="182" width="10.5" customWidth="1"/>
    <col min="183" max="184" width="11.25" customWidth="1"/>
    <col min="185" max="185" width="11.375" customWidth="1"/>
    <col min="186" max="186" width="13.125" style="214" customWidth="1"/>
    <col min="187" max="190" width="11.375" customWidth="1"/>
    <col min="191" max="191" width="10.5" customWidth="1"/>
    <col min="192" max="195" width="11.375" customWidth="1"/>
    <col min="196" max="196" width="10.625" customWidth="1"/>
    <col min="197" max="197" width="11.375" customWidth="1"/>
    <col min="198" max="198" width="11.25" customWidth="1"/>
    <col min="199" max="199" width="11.375" customWidth="1"/>
    <col min="200" max="200" width="11.125" customWidth="1"/>
    <col min="201" max="205" width="11.375" style="255" customWidth="1"/>
    <col min="206" max="206" width="11.5" style="255" bestFit="1" customWidth="1"/>
    <col min="207" max="207" width="12.625" style="255" bestFit="1" customWidth="1"/>
    <col min="208" max="214" width="11.5" bestFit="1" customWidth="1"/>
    <col min="215" max="220" width="13.5" bestFit="1" customWidth="1"/>
    <col min="221" max="223" width="10.125" bestFit="1" customWidth="1"/>
    <col min="224" max="225" width="13.5" bestFit="1" customWidth="1"/>
    <col min="226" max="226" width="10.125" bestFit="1" customWidth="1"/>
    <col min="227" max="227" width="11.625" customWidth="1"/>
    <col min="228" max="228" width="14.75" bestFit="1" customWidth="1"/>
    <col min="16372" max="16384" width="9.375" style="65"/>
  </cols>
  <sheetData>
    <row r="1" spans="1:227" x14ac:dyDescent="0.25">
      <c r="A1" s="579"/>
      <c r="B1" s="2402" t="s">
        <v>292</v>
      </c>
      <c r="C1" s="2402"/>
      <c r="D1" s="580" t="s">
        <v>293</v>
      </c>
      <c r="E1" s="580">
        <f t="shared" ref="E1:O1" si="0">MONTH(E2)</f>
        <v>4</v>
      </c>
      <c r="F1" s="580">
        <f t="shared" si="0"/>
        <v>4</v>
      </c>
      <c r="G1" s="580">
        <f t="shared" si="0"/>
        <v>4</v>
      </c>
      <c r="H1" s="580">
        <f t="shared" si="0"/>
        <v>4</v>
      </c>
      <c r="I1" s="580">
        <f t="shared" si="0"/>
        <v>4</v>
      </c>
      <c r="J1" s="580">
        <f t="shared" si="0"/>
        <v>4</v>
      </c>
      <c r="K1" s="580">
        <f t="shared" si="0"/>
        <v>4</v>
      </c>
      <c r="L1" s="580">
        <f t="shared" si="0"/>
        <v>4</v>
      </c>
      <c r="M1" s="580">
        <f t="shared" si="0"/>
        <v>4</v>
      </c>
      <c r="N1" s="580">
        <f t="shared" si="0"/>
        <v>4</v>
      </c>
      <c r="O1" s="580">
        <f t="shared" si="0"/>
        <v>4</v>
      </c>
      <c r="P1" s="580">
        <f>IF(P2="","",MONTH(P2))</f>
        <v>4</v>
      </c>
      <c r="Q1" s="580">
        <f t="shared" ref="Q1:CE1" si="1">IF(Q2="","",MONTH(Q2))</f>
        <v>4</v>
      </c>
      <c r="R1" s="580">
        <f t="shared" si="1"/>
        <v>4</v>
      </c>
      <c r="S1" s="580">
        <f t="shared" si="1"/>
        <v>4</v>
      </c>
      <c r="T1" s="580">
        <f t="shared" si="1"/>
        <v>4</v>
      </c>
      <c r="U1" s="580">
        <f t="shared" si="1"/>
        <v>4</v>
      </c>
      <c r="V1" s="580">
        <f t="shared" si="1"/>
        <v>4</v>
      </c>
      <c r="W1" s="580">
        <f t="shared" si="1"/>
        <v>4</v>
      </c>
      <c r="X1" s="580">
        <f t="shared" si="1"/>
        <v>4</v>
      </c>
      <c r="Y1" s="580">
        <f t="shared" si="1"/>
        <v>5</v>
      </c>
      <c r="Z1" s="580">
        <f t="shared" si="1"/>
        <v>5</v>
      </c>
      <c r="AA1" s="580">
        <f t="shared" si="1"/>
        <v>5</v>
      </c>
      <c r="AB1" s="580">
        <f t="shared" si="1"/>
        <v>5</v>
      </c>
      <c r="AC1" s="580">
        <f t="shared" si="1"/>
        <v>5</v>
      </c>
      <c r="AD1" s="580">
        <f t="shared" si="1"/>
        <v>5</v>
      </c>
      <c r="AE1" s="580">
        <f t="shared" si="1"/>
        <v>5</v>
      </c>
      <c r="AF1" s="580">
        <f t="shared" si="1"/>
        <v>5</v>
      </c>
      <c r="AG1" s="580">
        <f t="shared" si="1"/>
        <v>5</v>
      </c>
      <c r="AH1" s="580">
        <f t="shared" si="1"/>
        <v>5</v>
      </c>
      <c r="AI1" s="580">
        <f t="shared" si="1"/>
        <v>5</v>
      </c>
      <c r="AJ1" s="580">
        <f t="shared" si="1"/>
        <v>5</v>
      </c>
      <c r="AK1" s="580">
        <f t="shared" si="1"/>
        <v>5</v>
      </c>
      <c r="AL1" s="580">
        <f t="shared" si="1"/>
        <v>5</v>
      </c>
      <c r="AM1" s="580">
        <f t="shared" si="1"/>
        <v>5</v>
      </c>
      <c r="AN1" s="580">
        <f t="shared" si="1"/>
        <v>5</v>
      </c>
      <c r="AO1" s="580">
        <v>5</v>
      </c>
      <c r="AP1" s="580">
        <f t="shared" si="1"/>
        <v>5</v>
      </c>
      <c r="AQ1" s="580">
        <f t="shared" si="1"/>
        <v>5</v>
      </c>
      <c r="AR1" s="580">
        <f t="shared" si="1"/>
        <v>5</v>
      </c>
      <c r="AS1" s="580">
        <f t="shared" si="1"/>
        <v>5</v>
      </c>
      <c r="AT1" s="580">
        <f t="shared" si="1"/>
        <v>5</v>
      </c>
      <c r="AU1" s="580">
        <f t="shared" si="1"/>
        <v>5</v>
      </c>
      <c r="AV1" s="580">
        <f t="shared" si="1"/>
        <v>5</v>
      </c>
      <c r="AW1" s="580">
        <f t="shared" si="1"/>
        <v>5</v>
      </c>
      <c r="AX1" s="580">
        <f t="shared" si="1"/>
        <v>5</v>
      </c>
      <c r="AY1" s="580">
        <f t="shared" si="1"/>
        <v>5</v>
      </c>
      <c r="AZ1" s="580">
        <f t="shared" si="1"/>
        <v>5</v>
      </c>
      <c r="BA1" s="580">
        <f t="shared" si="1"/>
        <v>5</v>
      </c>
      <c r="BB1" s="580">
        <f t="shared" si="1"/>
        <v>5</v>
      </c>
      <c r="BC1" s="580">
        <f t="shared" si="1"/>
        <v>5</v>
      </c>
      <c r="BD1" s="580">
        <f t="shared" si="1"/>
        <v>6</v>
      </c>
      <c r="BE1" s="580">
        <f t="shared" si="1"/>
        <v>6</v>
      </c>
      <c r="BF1" s="580">
        <f t="shared" si="1"/>
        <v>6</v>
      </c>
      <c r="BG1" s="580">
        <f t="shared" si="1"/>
        <v>6</v>
      </c>
      <c r="BH1" s="580">
        <f t="shared" si="1"/>
        <v>6</v>
      </c>
      <c r="BI1" s="580">
        <f t="shared" si="1"/>
        <v>6</v>
      </c>
      <c r="BJ1" s="580">
        <f t="shared" si="1"/>
        <v>6</v>
      </c>
      <c r="BK1" s="580">
        <f t="shared" si="1"/>
        <v>6</v>
      </c>
      <c r="BL1" s="580">
        <f t="shared" si="1"/>
        <v>6</v>
      </c>
      <c r="BM1" s="580">
        <f t="shared" si="1"/>
        <v>6</v>
      </c>
      <c r="BN1" s="580">
        <f t="shared" si="1"/>
        <v>6</v>
      </c>
      <c r="BO1" s="580">
        <f t="shared" si="1"/>
        <v>6</v>
      </c>
      <c r="BP1" s="580">
        <f t="shared" si="1"/>
        <v>6</v>
      </c>
      <c r="BQ1" s="580">
        <f t="shared" si="1"/>
        <v>6</v>
      </c>
      <c r="BR1" s="580">
        <f t="shared" si="1"/>
        <v>6</v>
      </c>
      <c r="BS1" s="580">
        <f t="shared" si="1"/>
        <v>6</v>
      </c>
      <c r="BT1" s="580">
        <f t="shared" si="1"/>
        <v>6</v>
      </c>
      <c r="BU1" s="580">
        <f t="shared" si="1"/>
        <v>6</v>
      </c>
      <c r="BV1" s="580">
        <f t="shared" si="1"/>
        <v>6</v>
      </c>
      <c r="BW1" s="580">
        <f t="shared" si="1"/>
        <v>6</v>
      </c>
      <c r="BX1" s="580">
        <f t="shared" si="1"/>
        <v>6</v>
      </c>
      <c r="BY1" s="580">
        <f t="shared" si="1"/>
        <v>6</v>
      </c>
      <c r="BZ1" s="580">
        <f t="shared" si="1"/>
        <v>6</v>
      </c>
      <c r="CA1" s="580">
        <f t="shared" si="1"/>
        <v>6</v>
      </c>
      <c r="CB1" s="580">
        <f t="shared" si="1"/>
        <v>6</v>
      </c>
      <c r="CC1" s="580">
        <f t="shared" si="1"/>
        <v>6</v>
      </c>
      <c r="CD1" s="580">
        <f t="shared" si="1"/>
        <v>6</v>
      </c>
      <c r="CE1" s="580">
        <f t="shared" si="1"/>
        <v>6</v>
      </c>
      <c r="CF1" s="580">
        <f t="shared" ref="CF1:EN1" si="2">IF(CF2="","",MONTH(CF2))</f>
        <v>6</v>
      </c>
      <c r="CG1" s="580">
        <f t="shared" si="2"/>
        <v>6</v>
      </c>
      <c r="CH1" s="580">
        <f t="shared" si="2"/>
        <v>7</v>
      </c>
      <c r="CI1" s="580">
        <f t="shared" si="2"/>
        <v>7</v>
      </c>
      <c r="CJ1" s="580">
        <f t="shared" si="2"/>
        <v>7</v>
      </c>
      <c r="CK1" s="580">
        <f t="shared" si="2"/>
        <v>7</v>
      </c>
      <c r="CL1" s="580">
        <f t="shared" si="2"/>
        <v>7</v>
      </c>
      <c r="CM1" s="580">
        <f t="shared" si="2"/>
        <v>7</v>
      </c>
      <c r="CN1" s="580">
        <f t="shared" si="2"/>
        <v>7</v>
      </c>
      <c r="CO1" s="580">
        <f t="shared" si="2"/>
        <v>7</v>
      </c>
      <c r="CP1" s="580">
        <f t="shared" si="2"/>
        <v>7</v>
      </c>
      <c r="CQ1" s="580">
        <f t="shared" si="2"/>
        <v>7</v>
      </c>
      <c r="CR1" s="580">
        <f t="shared" si="2"/>
        <v>7</v>
      </c>
      <c r="CS1" s="580">
        <f t="shared" si="2"/>
        <v>7</v>
      </c>
      <c r="CT1" s="580">
        <f t="shared" si="2"/>
        <v>7</v>
      </c>
      <c r="CU1" s="580">
        <f t="shared" si="2"/>
        <v>7</v>
      </c>
      <c r="CV1" s="580">
        <f t="shared" si="2"/>
        <v>7</v>
      </c>
      <c r="CW1" s="580">
        <f t="shared" si="2"/>
        <v>7</v>
      </c>
      <c r="CX1" s="580">
        <f t="shared" si="2"/>
        <v>7</v>
      </c>
      <c r="CY1" s="580">
        <f t="shared" si="2"/>
        <v>7</v>
      </c>
      <c r="CZ1" s="580">
        <f t="shared" si="2"/>
        <v>7</v>
      </c>
      <c r="DA1" s="580">
        <f t="shared" si="2"/>
        <v>7</v>
      </c>
      <c r="DB1" s="580">
        <f t="shared" si="2"/>
        <v>7</v>
      </c>
      <c r="DC1" s="580">
        <f t="shared" si="2"/>
        <v>7</v>
      </c>
      <c r="DD1" s="580">
        <f t="shared" si="2"/>
        <v>7</v>
      </c>
      <c r="DE1" s="580">
        <f t="shared" si="2"/>
        <v>7</v>
      </c>
      <c r="DF1" s="580">
        <f t="shared" si="2"/>
        <v>7</v>
      </c>
      <c r="DG1" s="580">
        <f t="shared" si="2"/>
        <v>7</v>
      </c>
      <c r="DH1" s="580">
        <f t="shared" si="2"/>
        <v>7</v>
      </c>
      <c r="DI1" s="580">
        <f t="shared" si="2"/>
        <v>7</v>
      </c>
      <c r="DJ1" s="580">
        <f t="shared" si="2"/>
        <v>7</v>
      </c>
      <c r="DK1" s="580">
        <f t="shared" si="2"/>
        <v>7</v>
      </c>
      <c r="DL1" s="580">
        <f t="shared" si="2"/>
        <v>7</v>
      </c>
      <c r="DM1" s="580">
        <f t="shared" si="2"/>
        <v>8</v>
      </c>
      <c r="DN1" s="580">
        <f t="shared" si="2"/>
        <v>8</v>
      </c>
      <c r="DO1" s="580">
        <f t="shared" si="2"/>
        <v>8</v>
      </c>
      <c r="DP1" s="580">
        <f t="shared" si="2"/>
        <v>8</v>
      </c>
      <c r="DQ1" s="580">
        <f t="shared" si="2"/>
        <v>8</v>
      </c>
      <c r="DR1" s="580">
        <f t="shared" si="2"/>
        <v>8</v>
      </c>
      <c r="DS1" s="580">
        <f t="shared" si="2"/>
        <v>8</v>
      </c>
      <c r="DT1" s="580">
        <f t="shared" si="2"/>
        <v>8</v>
      </c>
      <c r="DU1" s="580">
        <f t="shared" si="2"/>
        <v>8</v>
      </c>
      <c r="DV1" s="580">
        <f t="shared" si="2"/>
        <v>8</v>
      </c>
      <c r="DW1" s="580">
        <f t="shared" si="2"/>
        <v>8</v>
      </c>
      <c r="DX1" s="580">
        <f t="shared" si="2"/>
        <v>8</v>
      </c>
      <c r="DY1" s="580">
        <f t="shared" si="2"/>
        <v>8</v>
      </c>
      <c r="DZ1" s="580">
        <f t="shared" si="2"/>
        <v>8</v>
      </c>
      <c r="EA1" s="580">
        <f t="shared" si="2"/>
        <v>8</v>
      </c>
      <c r="EB1" s="580">
        <f t="shared" si="2"/>
        <v>8</v>
      </c>
      <c r="EC1" s="580">
        <f t="shared" si="2"/>
        <v>8</v>
      </c>
      <c r="ED1" s="580">
        <f t="shared" si="2"/>
        <v>8</v>
      </c>
      <c r="EE1" s="580">
        <f t="shared" si="2"/>
        <v>8</v>
      </c>
      <c r="EF1" s="580">
        <f t="shared" si="2"/>
        <v>8</v>
      </c>
      <c r="EG1" s="580">
        <f t="shared" si="2"/>
        <v>8</v>
      </c>
      <c r="EH1" s="580">
        <f t="shared" si="2"/>
        <v>8</v>
      </c>
      <c r="EI1" s="580">
        <f t="shared" si="2"/>
        <v>8</v>
      </c>
      <c r="EJ1" s="580">
        <f t="shared" si="2"/>
        <v>8</v>
      </c>
      <c r="EK1" s="580">
        <f t="shared" si="2"/>
        <v>8</v>
      </c>
      <c r="EL1" s="580">
        <f t="shared" si="2"/>
        <v>8</v>
      </c>
      <c r="EM1" s="580">
        <f t="shared" si="2"/>
        <v>8</v>
      </c>
      <c r="EN1" s="580">
        <f t="shared" si="2"/>
        <v>8</v>
      </c>
      <c r="EO1" s="580">
        <f t="shared" ref="EO1:GZ1" si="3">IF(EO2="","",MONTH(EO2))</f>
        <v>8</v>
      </c>
      <c r="EP1" s="580">
        <f t="shared" si="3"/>
        <v>8</v>
      </c>
      <c r="EQ1" s="580">
        <f t="shared" si="3"/>
        <v>8</v>
      </c>
      <c r="ER1" s="580">
        <f t="shared" si="3"/>
        <v>9</v>
      </c>
      <c r="ES1" s="580">
        <f t="shared" si="3"/>
        <v>9</v>
      </c>
      <c r="ET1" s="580">
        <f t="shared" si="3"/>
        <v>9</v>
      </c>
      <c r="EU1" s="580">
        <f t="shared" si="3"/>
        <v>9</v>
      </c>
      <c r="EV1" s="580">
        <f t="shared" si="3"/>
        <v>9</v>
      </c>
      <c r="EW1" s="580">
        <f t="shared" si="3"/>
        <v>9</v>
      </c>
      <c r="EX1" s="580">
        <f t="shared" si="3"/>
        <v>9</v>
      </c>
      <c r="EY1" s="580">
        <f t="shared" si="3"/>
        <v>9</v>
      </c>
      <c r="EZ1" s="580">
        <f t="shared" si="3"/>
        <v>9</v>
      </c>
      <c r="FA1" s="580">
        <f t="shared" si="3"/>
        <v>9</v>
      </c>
      <c r="FB1" s="580">
        <f t="shared" si="3"/>
        <v>9</v>
      </c>
      <c r="FC1" s="580">
        <f t="shared" si="3"/>
        <v>9</v>
      </c>
      <c r="FD1" s="580">
        <f t="shared" si="3"/>
        <v>9</v>
      </c>
      <c r="FE1" s="580">
        <f t="shared" si="3"/>
        <v>9</v>
      </c>
      <c r="FF1" s="580">
        <f t="shared" si="3"/>
        <v>9</v>
      </c>
      <c r="FG1" s="580">
        <f t="shared" si="3"/>
        <v>9</v>
      </c>
      <c r="FH1" s="580">
        <f t="shared" si="3"/>
        <v>9</v>
      </c>
      <c r="FI1" s="580">
        <f t="shared" si="3"/>
        <v>9</v>
      </c>
      <c r="FJ1" s="580">
        <f t="shared" si="3"/>
        <v>9</v>
      </c>
      <c r="FK1" s="580">
        <f t="shared" si="3"/>
        <v>9</v>
      </c>
      <c r="FL1" s="580">
        <f t="shared" si="3"/>
        <v>9</v>
      </c>
      <c r="FM1" s="580">
        <f t="shared" si="3"/>
        <v>9</v>
      </c>
      <c r="FN1" s="580">
        <f t="shared" si="3"/>
        <v>9</v>
      </c>
      <c r="FO1" s="580">
        <f t="shared" si="3"/>
        <v>9</v>
      </c>
      <c r="FP1" s="580">
        <f t="shared" si="3"/>
        <v>9</v>
      </c>
      <c r="FQ1" s="580">
        <f t="shared" si="3"/>
        <v>9</v>
      </c>
      <c r="FR1" s="580">
        <f t="shared" si="3"/>
        <v>9</v>
      </c>
      <c r="FS1" s="580">
        <f t="shared" si="3"/>
        <v>9</v>
      </c>
      <c r="FT1" s="580">
        <f t="shared" si="3"/>
        <v>9</v>
      </c>
      <c r="FU1" s="580">
        <f t="shared" si="3"/>
        <v>9</v>
      </c>
      <c r="FV1" s="580">
        <f t="shared" si="3"/>
        <v>10</v>
      </c>
      <c r="FW1" s="580">
        <f t="shared" si="3"/>
        <v>10</v>
      </c>
      <c r="FX1" s="580">
        <f t="shared" si="3"/>
        <v>10</v>
      </c>
      <c r="FY1" s="580">
        <f t="shared" si="3"/>
        <v>10</v>
      </c>
      <c r="FZ1" s="580">
        <f t="shared" si="3"/>
        <v>10</v>
      </c>
      <c r="GA1" s="580">
        <f t="shared" si="3"/>
        <v>10</v>
      </c>
      <c r="GB1" s="580">
        <f t="shared" si="3"/>
        <v>10</v>
      </c>
      <c r="GC1" s="580">
        <f t="shared" si="3"/>
        <v>10</v>
      </c>
      <c r="GD1" s="580">
        <f t="shared" si="3"/>
        <v>10</v>
      </c>
      <c r="GE1" s="580">
        <f t="shared" si="3"/>
        <v>10</v>
      </c>
      <c r="GF1" s="580">
        <f t="shared" si="3"/>
        <v>10</v>
      </c>
      <c r="GG1" s="580">
        <f t="shared" si="3"/>
        <v>10</v>
      </c>
      <c r="GH1" s="580">
        <f t="shared" si="3"/>
        <v>10</v>
      </c>
      <c r="GI1" s="580">
        <f t="shared" si="3"/>
        <v>10</v>
      </c>
      <c r="GJ1" s="580">
        <f t="shared" si="3"/>
        <v>10</v>
      </c>
      <c r="GK1" s="580">
        <f t="shared" si="3"/>
        <v>10</v>
      </c>
      <c r="GL1" s="580">
        <f t="shared" si="3"/>
        <v>10</v>
      </c>
      <c r="GM1" s="580">
        <f t="shared" si="3"/>
        <v>10</v>
      </c>
      <c r="GN1" s="580">
        <f t="shared" si="3"/>
        <v>10</v>
      </c>
      <c r="GO1" s="580">
        <f t="shared" si="3"/>
        <v>10</v>
      </c>
      <c r="GP1" s="580">
        <f t="shared" si="3"/>
        <v>10</v>
      </c>
      <c r="GQ1" s="580">
        <f t="shared" si="3"/>
        <v>10</v>
      </c>
      <c r="GR1" s="580">
        <f t="shared" si="3"/>
        <v>10</v>
      </c>
      <c r="GS1" s="2244">
        <f t="shared" si="3"/>
        <v>10</v>
      </c>
      <c r="GT1" s="2244">
        <f t="shared" si="3"/>
        <v>10</v>
      </c>
      <c r="GU1" s="2244">
        <f t="shared" si="3"/>
        <v>10</v>
      </c>
      <c r="GV1" s="2244">
        <f t="shared" si="3"/>
        <v>10</v>
      </c>
      <c r="GW1" s="2244">
        <f t="shared" si="3"/>
        <v>10</v>
      </c>
      <c r="GX1" s="2244">
        <f t="shared" si="3"/>
        <v>10</v>
      </c>
      <c r="GY1" s="2244">
        <f t="shared" si="3"/>
        <v>10</v>
      </c>
      <c r="GZ1" s="2244">
        <f t="shared" si="3"/>
        <v>10</v>
      </c>
      <c r="HA1" s="2244">
        <f t="shared" ref="HA1:HF1" si="4">IF(HA2="","",MONTH(HA2))</f>
        <v>11</v>
      </c>
      <c r="HB1" s="2244">
        <f t="shared" si="4"/>
        <v>11</v>
      </c>
      <c r="HC1" s="2244">
        <f t="shared" si="4"/>
        <v>11</v>
      </c>
      <c r="HD1" s="2244">
        <f t="shared" si="4"/>
        <v>11</v>
      </c>
      <c r="HE1" s="2244">
        <f t="shared" si="4"/>
        <v>11</v>
      </c>
      <c r="HF1" s="2244">
        <f t="shared" si="4"/>
        <v>11</v>
      </c>
      <c r="HG1" s="580" t="str">
        <f t="shared" ref="HG1:HS1" si="5">IF(HG2="","",MONTH(HG2))</f>
        <v/>
      </c>
      <c r="HH1" s="580" t="str">
        <f t="shared" si="5"/>
        <v/>
      </c>
      <c r="HI1" s="580" t="str">
        <f t="shared" si="5"/>
        <v/>
      </c>
      <c r="HJ1" s="580" t="str">
        <f t="shared" si="5"/>
        <v/>
      </c>
      <c r="HK1" s="580" t="str">
        <f t="shared" si="5"/>
        <v/>
      </c>
      <c r="HL1" s="580" t="str">
        <f t="shared" si="5"/>
        <v/>
      </c>
      <c r="HM1" s="580" t="str">
        <f t="shared" si="5"/>
        <v/>
      </c>
      <c r="HN1" s="580" t="str">
        <f t="shared" si="5"/>
        <v/>
      </c>
      <c r="HO1" s="580" t="str">
        <f t="shared" si="5"/>
        <v/>
      </c>
      <c r="HP1" s="580" t="str">
        <f t="shared" si="5"/>
        <v/>
      </c>
      <c r="HQ1" s="580" t="str">
        <f t="shared" si="5"/>
        <v/>
      </c>
      <c r="HR1" s="580" t="str">
        <f t="shared" si="5"/>
        <v/>
      </c>
      <c r="HS1" s="580" t="str">
        <f t="shared" si="5"/>
        <v/>
      </c>
    </row>
    <row r="2" spans="1:227" customFormat="1" x14ac:dyDescent="0.25">
      <c r="A2" s="96">
        <v>1</v>
      </c>
      <c r="B2" s="97" t="str">
        <f>IF(COUNTBLANK(A2:A185)&gt;0,"Atualizar formula da coluna A","Titulo Relatórios")</f>
        <v>Titulo Relatórios</v>
      </c>
      <c r="C2" s="68" t="s">
        <v>68</v>
      </c>
      <c r="D2" s="76" t="s">
        <v>67</v>
      </c>
      <c r="E2" s="75">
        <v>42471</v>
      </c>
      <c r="F2" s="75">
        <f>E2+1</f>
        <v>42472</v>
      </c>
      <c r="G2" s="75">
        <f t="shared" ref="G2:M2" si="6">F2+1</f>
        <v>42473</v>
      </c>
      <c r="H2" s="75">
        <f t="shared" si="6"/>
        <v>42474</v>
      </c>
      <c r="I2" s="75">
        <f t="shared" si="6"/>
        <v>42475</v>
      </c>
      <c r="J2" s="75">
        <f t="shared" si="6"/>
        <v>42476</v>
      </c>
      <c r="K2" s="75">
        <f t="shared" si="6"/>
        <v>42477</v>
      </c>
      <c r="L2" s="75">
        <f t="shared" si="6"/>
        <v>42478</v>
      </c>
      <c r="M2" s="75">
        <f t="shared" si="6"/>
        <v>42479</v>
      </c>
      <c r="N2" s="75">
        <v>42480</v>
      </c>
      <c r="O2" s="75">
        <v>42481</v>
      </c>
      <c r="P2" s="75">
        <v>42482</v>
      </c>
      <c r="Q2" s="75">
        <v>42483</v>
      </c>
      <c r="R2" s="75">
        <v>42484</v>
      </c>
      <c r="S2" s="75">
        <v>42485</v>
      </c>
      <c r="T2" s="75">
        <v>42486</v>
      </c>
      <c r="U2" s="75">
        <v>42487</v>
      </c>
      <c r="V2" s="75">
        <v>42488</v>
      </c>
      <c r="W2" s="75">
        <v>42489</v>
      </c>
      <c r="X2" s="75">
        <v>42490</v>
      </c>
      <c r="Y2" s="75">
        <v>42491</v>
      </c>
      <c r="Z2" s="75">
        <f>Y2+1</f>
        <v>42492</v>
      </c>
      <c r="AA2" s="75">
        <v>42493</v>
      </c>
      <c r="AB2" s="75">
        <v>42494</v>
      </c>
      <c r="AC2" s="75">
        <v>42495</v>
      </c>
      <c r="AD2" s="75">
        <v>42496</v>
      </c>
      <c r="AE2" s="75">
        <v>42497</v>
      </c>
      <c r="AF2" s="75">
        <v>42498</v>
      </c>
      <c r="AG2" s="75">
        <v>42499</v>
      </c>
      <c r="AH2" s="75">
        <v>42500</v>
      </c>
      <c r="AI2" s="75">
        <v>42501</v>
      </c>
      <c r="AJ2" s="75">
        <v>42502</v>
      </c>
      <c r="AK2" s="75">
        <v>42503</v>
      </c>
      <c r="AL2" s="75">
        <v>42504</v>
      </c>
      <c r="AM2" s="75">
        <v>42505</v>
      </c>
      <c r="AN2" s="75">
        <v>42506</v>
      </c>
      <c r="AO2" s="75">
        <v>42507</v>
      </c>
      <c r="AP2" s="75">
        <v>42508</v>
      </c>
      <c r="AQ2" s="75">
        <v>42509</v>
      </c>
      <c r="AR2" s="75">
        <v>42510</v>
      </c>
      <c r="AS2" s="75">
        <v>42511</v>
      </c>
      <c r="AT2" s="75">
        <v>42512</v>
      </c>
      <c r="AU2" s="75">
        <v>42513</v>
      </c>
      <c r="AV2" s="75">
        <v>42514</v>
      </c>
      <c r="AW2" s="75">
        <v>42515</v>
      </c>
      <c r="AX2" s="75">
        <v>42516</v>
      </c>
      <c r="AY2" s="75">
        <v>42517</v>
      </c>
      <c r="AZ2" s="75">
        <v>42518</v>
      </c>
      <c r="BA2" s="75">
        <v>42519</v>
      </c>
      <c r="BB2" s="75">
        <v>42520</v>
      </c>
      <c r="BC2" s="75">
        <v>42521</v>
      </c>
      <c r="BD2" s="75">
        <v>42522</v>
      </c>
      <c r="BE2" s="75">
        <f t="shared" ref="BE2:CJ2" si="7">BD2+1</f>
        <v>42523</v>
      </c>
      <c r="BF2" s="75">
        <f t="shared" si="7"/>
        <v>42524</v>
      </c>
      <c r="BG2" s="75">
        <f t="shared" si="7"/>
        <v>42525</v>
      </c>
      <c r="BH2" s="75">
        <f t="shared" si="7"/>
        <v>42526</v>
      </c>
      <c r="BI2" s="75">
        <f t="shared" si="7"/>
        <v>42527</v>
      </c>
      <c r="BJ2" s="75">
        <f t="shared" si="7"/>
        <v>42528</v>
      </c>
      <c r="BK2" s="75">
        <f t="shared" si="7"/>
        <v>42529</v>
      </c>
      <c r="BL2" s="75">
        <f t="shared" si="7"/>
        <v>42530</v>
      </c>
      <c r="BM2" s="75">
        <f t="shared" si="7"/>
        <v>42531</v>
      </c>
      <c r="BN2" s="75">
        <f t="shared" si="7"/>
        <v>42532</v>
      </c>
      <c r="BO2" s="75">
        <f t="shared" si="7"/>
        <v>42533</v>
      </c>
      <c r="BP2" s="75">
        <f t="shared" si="7"/>
        <v>42534</v>
      </c>
      <c r="BQ2" s="75">
        <f t="shared" si="7"/>
        <v>42535</v>
      </c>
      <c r="BR2" s="75">
        <f t="shared" si="7"/>
        <v>42536</v>
      </c>
      <c r="BS2" s="75">
        <f t="shared" si="7"/>
        <v>42537</v>
      </c>
      <c r="BT2" s="75">
        <f t="shared" si="7"/>
        <v>42538</v>
      </c>
      <c r="BU2" s="75">
        <f t="shared" si="7"/>
        <v>42539</v>
      </c>
      <c r="BV2" s="75">
        <f t="shared" si="7"/>
        <v>42540</v>
      </c>
      <c r="BW2" s="75">
        <f t="shared" si="7"/>
        <v>42541</v>
      </c>
      <c r="BX2" s="75">
        <f t="shared" si="7"/>
        <v>42542</v>
      </c>
      <c r="BY2" s="75">
        <f t="shared" si="7"/>
        <v>42543</v>
      </c>
      <c r="BZ2" s="75">
        <f t="shared" si="7"/>
        <v>42544</v>
      </c>
      <c r="CA2" s="75">
        <f t="shared" si="7"/>
        <v>42545</v>
      </c>
      <c r="CB2" s="75">
        <f t="shared" si="7"/>
        <v>42546</v>
      </c>
      <c r="CC2" s="75">
        <f t="shared" si="7"/>
        <v>42547</v>
      </c>
      <c r="CD2" s="75">
        <f t="shared" si="7"/>
        <v>42548</v>
      </c>
      <c r="CE2" s="75">
        <f t="shared" si="7"/>
        <v>42549</v>
      </c>
      <c r="CF2" s="75">
        <f t="shared" si="7"/>
        <v>42550</v>
      </c>
      <c r="CG2" s="75">
        <f t="shared" si="7"/>
        <v>42551</v>
      </c>
      <c r="CH2" s="75">
        <f t="shared" si="7"/>
        <v>42552</v>
      </c>
      <c r="CI2" s="75">
        <f t="shared" si="7"/>
        <v>42553</v>
      </c>
      <c r="CJ2" s="75">
        <f t="shared" si="7"/>
        <v>42554</v>
      </c>
      <c r="CK2" s="75">
        <f t="shared" ref="CK2:DP2" si="8">CJ2+1</f>
        <v>42555</v>
      </c>
      <c r="CL2" s="75">
        <f t="shared" si="8"/>
        <v>42556</v>
      </c>
      <c r="CM2" s="75">
        <f t="shared" si="8"/>
        <v>42557</v>
      </c>
      <c r="CN2" s="75">
        <f t="shared" si="8"/>
        <v>42558</v>
      </c>
      <c r="CO2" s="75">
        <f t="shared" si="8"/>
        <v>42559</v>
      </c>
      <c r="CP2" s="75">
        <f t="shared" si="8"/>
        <v>42560</v>
      </c>
      <c r="CQ2" s="75">
        <f t="shared" si="8"/>
        <v>42561</v>
      </c>
      <c r="CR2" s="75">
        <f t="shared" si="8"/>
        <v>42562</v>
      </c>
      <c r="CS2" s="75">
        <f t="shared" si="8"/>
        <v>42563</v>
      </c>
      <c r="CT2" s="75">
        <f t="shared" si="8"/>
        <v>42564</v>
      </c>
      <c r="CU2" s="75">
        <f t="shared" si="8"/>
        <v>42565</v>
      </c>
      <c r="CV2" s="75">
        <f t="shared" si="8"/>
        <v>42566</v>
      </c>
      <c r="CW2" s="75">
        <f t="shared" si="8"/>
        <v>42567</v>
      </c>
      <c r="CX2" s="75">
        <f t="shared" si="8"/>
        <v>42568</v>
      </c>
      <c r="CY2" s="75">
        <f t="shared" si="8"/>
        <v>42569</v>
      </c>
      <c r="CZ2" s="75">
        <f t="shared" si="8"/>
        <v>42570</v>
      </c>
      <c r="DA2" s="75">
        <f t="shared" si="8"/>
        <v>42571</v>
      </c>
      <c r="DB2" s="75">
        <f t="shared" si="8"/>
        <v>42572</v>
      </c>
      <c r="DC2" s="75">
        <f t="shared" si="8"/>
        <v>42573</v>
      </c>
      <c r="DD2" s="75">
        <f t="shared" si="8"/>
        <v>42574</v>
      </c>
      <c r="DE2" s="75">
        <f t="shared" si="8"/>
        <v>42575</v>
      </c>
      <c r="DF2" s="75">
        <f t="shared" si="8"/>
        <v>42576</v>
      </c>
      <c r="DG2" s="75">
        <f t="shared" si="8"/>
        <v>42577</v>
      </c>
      <c r="DH2" s="75">
        <f t="shared" si="8"/>
        <v>42578</v>
      </c>
      <c r="DI2" s="75">
        <f t="shared" si="8"/>
        <v>42579</v>
      </c>
      <c r="DJ2" s="75">
        <f t="shared" si="8"/>
        <v>42580</v>
      </c>
      <c r="DK2" s="75">
        <f t="shared" si="8"/>
        <v>42581</v>
      </c>
      <c r="DL2" s="75">
        <f t="shared" si="8"/>
        <v>42582</v>
      </c>
      <c r="DM2" s="75">
        <f t="shared" si="8"/>
        <v>42583</v>
      </c>
      <c r="DN2" s="75">
        <f t="shared" si="8"/>
        <v>42584</v>
      </c>
      <c r="DO2" s="75">
        <f t="shared" si="8"/>
        <v>42585</v>
      </c>
      <c r="DP2" s="75">
        <f t="shared" si="8"/>
        <v>42586</v>
      </c>
      <c r="DQ2" s="75">
        <f t="shared" ref="DQ2:DZ2" si="9">DP2+1</f>
        <v>42587</v>
      </c>
      <c r="DR2" s="75">
        <f t="shared" si="9"/>
        <v>42588</v>
      </c>
      <c r="DS2" s="75">
        <f t="shared" si="9"/>
        <v>42589</v>
      </c>
      <c r="DT2" s="75">
        <f t="shared" si="9"/>
        <v>42590</v>
      </c>
      <c r="DU2" s="75">
        <f t="shared" si="9"/>
        <v>42591</v>
      </c>
      <c r="DV2" s="75">
        <f t="shared" si="9"/>
        <v>42592</v>
      </c>
      <c r="DW2" s="75">
        <f t="shared" si="9"/>
        <v>42593</v>
      </c>
      <c r="DX2" s="75">
        <f t="shared" si="9"/>
        <v>42594</v>
      </c>
      <c r="DY2" s="75">
        <f t="shared" si="9"/>
        <v>42595</v>
      </c>
      <c r="DZ2" s="75">
        <f t="shared" si="9"/>
        <v>42596</v>
      </c>
      <c r="EA2" s="75">
        <f t="shared" ref="EA2:EG2" si="10">DZ2+1</f>
        <v>42597</v>
      </c>
      <c r="EB2" s="75">
        <f t="shared" si="10"/>
        <v>42598</v>
      </c>
      <c r="EC2" s="75">
        <f t="shared" si="10"/>
        <v>42599</v>
      </c>
      <c r="ED2" s="75">
        <f t="shared" si="10"/>
        <v>42600</v>
      </c>
      <c r="EE2" s="75">
        <f t="shared" si="10"/>
        <v>42601</v>
      </c>
      <c r="EF2" s="75">
        <f t="shared" si="10"/>
        <v>42602</v>
      </c>
      <c r="EG2" s="75">
        <f t="shared" si="10"/>
        <v>42603</v>
      </c>
      <c r="EH2" s="75">
        <f t="shared" ref="EH2:ET2" si="11">EG2+1</f>
        <v>42604</v>
      </c>
      <c r="EI2" s="75">
        <f t="shared" si="11"/>
        <v>42605</v>
      </c>
      <c r="EJ2" s="75">
        <f t="shared" si="11"/>
        <v>42606</v>
      </c>
      <c r="EK2" s="75">
        <f t="shared" si="11"/>
        <v>42607</v>
      </c>
      <c r="EL2" s="75">
        <f t="shared" si="11"/>
        <v>42608</v>
      </c>
      <c r="EM2" s="75">
        <f t="shared" si="11"/>
        <v>42609</v>
      </c>
      <c r="EN2" s="75">
        <f t="shared" si="11"/>
        <v>42610</v>
      </c>
      <c r="EO2" s="75">
        <f t="shared" si="11"/>
        <v>42611</v>
      </c>
      <c r="EP2" s="75">
        <f t="shared" si="11"/>
        <v>42612</v>
      </c>
      <c r="EQ2" s="75">
        <f t="shared" si="11"/>
        <v>42613</v>
      </c>
      <c r="ER2" s="75">
        <f t="shared" si="11"/>
        <v>42614</v>
      </c>
      <c r="ES2" s="75">
        <f t="shared" si="11"/>
        <v>42615</v>
      </c>
      <c r="ET2" s="75">
        <f t="shared" si="11"/>
        <v>42616</v>
      </c>
      <c r="EU2" s="75">
        <f>ET2+1</f>
        <v>42617</v>
      </c>
      <c r="EV2" s="75">
        <f t="shared" ref="EV2:EY2" si="12">EU2+1</f>
        <v>42618</v>
      </c>
      <c r="EW2" s="75">
        <f t="shared" si="12"/>
        <v>42619</v>
      </c>
      <c r="EX2" s="75">
        <f t="shared" si="12"/>
        <v>42620</v>
      </c>
      <c r="EY2" s="75">
        <f t="shared" si="12"/>
        <v>42621</v>
      </c>
      <c r="EZ2" s="75">
        <f>EY2+1</f>
        <v>42622</v>
      </c>
      <c r="FA2" s="75">
        <f t="shared" ref="FA2:FB2" si="13">EZ2+1</f>
        <v>42623</v>
      </c>
      <c r="FB2" s="75">
        <f t="shared" si="13"/>
        <v>42624</v>
      </c>
      <c r="FC2" s="75">
        <f t="shared" ref="FC2" si="14">FB2+1</f>
        <v>42625</v>
      </c>
      <c r="FD2" s="75">
        <f t="shared" ref="FD2" si="15">FC2+1</f>
        <v>42626</v>
      </c>
      <c r="FE2" s="75">
        <f t="shared" ref="FE2" si="16">FD2+1</f>
        <v>42627</v>
      </c>
      <c r="FF2" s="75">
        <f t="shared" ref="FF2" si="17">FE2+1</f>
        <v>42628</v>
      </c>
      <c r="FG2" s="75">
        <f t="shared" ref="FG2" si="18">FF2+1</f>
        <v>42629</v>
      </c>
      <c r="FH2" s="75">
        <f t="shared" ref="FH2:FI2" si="19">FG2+1</f>
        <v>42630</v>
      </c>
      <c r="FI2" s="75">
        <f t="shared" si="19"/>
        <v>42631</v>
      </c>
      <c r="FJ2" s="75">
        <f t="shared" ref="FJ2" si="20">FI2+1</f>
        <v>42632</v>
      </c>
      <c r="FK2" s="75">
        <f t="shared" ref="FK2" si="21">FJ2+1</f>
        <v>42633</v>
      </c>
      <c r="FL2" s="75">
        <f t="shared" ref="FL2" si="22">FK2+1</f>
        <v>42634</v>
      </c>
      <c r="FM2" s="75">
        <f t="shared" ref="FM2" si="23">FL2+1</f>
        <v>42635</v>
      </c>
      <c r="FN2" s="75">
        <f t="shared" ref="FN2" si="24">FM2+1</f>
        <v>42636</v>
      </c>
      <c r="FO2" s="75">
        <f t="shared" ref="FO2" si="25">FN2+1</f>
        <v>42637</v>
      </c>
      <c r="FP2" s="75">
        <f t="shared" ref="FP2" si="26">FO2+1</f>
        <v>42638</v>
      </c>
      <c r="FQ2" s="75">
        <f t="shared" ref="FQ2" si="27">FP2+1</f>
        <v>42639</v>
      </c>
      <c r="FR2" s="75">
        <f t="shared" ref="FR2" si="28">FQ2+1</f>
        <v>42640</v>
      </c>
      <c r="FS2" s="75">
        <f t="shared" ref="FS2" si="29">FR2+1</f>
        <v>42641</v>
      </c>
      <c r="FT2" s="75">
        <f t="shared" ref="FT2" si="30">FS2+1</f>
        <v>42642</v>
      </c>
      <c r="FU2" s="75">
        <f t="shared" ref="FU2" si="31">FT2+1</f>
        <v>42643</v>
      </c>
      <c r="FV2" s="75">
        <f t="shared" ref="FV2:FW2" si="32">FU2+1</f>
        <v>42644</v>
      </c>
      <c r="FW2" s="75">
        <f t="shared" si="32"/>
        <v>42645</v>
      </c>
      <c r="FX2" s="75">
        <f t="shared" ref="FX2" si="33">FW2+1</f>
        <v>42646</v>
      </c>
      <c r="FY2" s="75">
        <f t="shared" ref="FY2" si="34">FX2+1</f>
        <v>42647</v>
      </c>
      <c r="FZ2" s="75">
        <f t="shared" ref="FZ2" si="35">FY2+1</f>
        <v>42648</v>
      </c>
      <c r="GA2" s="75">
        <f t="shared" ref="GA2" si="36">FZ2+1</f>
        <v>42649</v>
      </c>
      <c r="GB2" s="75">
        <f t="shared" ref="GB2" si="37">GA2+1</f>
        <v>42650</v>
      </c>
      <c r="GC2" s="75">
        <f t="shared" ref="GC2" si="38">GB2+1</f>
        <v>42651</v>
      </c>
      <c r="GD2" s="75">
        <f t="shared" ref="GD2" si="39">GC2+1</f>
        <v>42652</v>
      </c>
      <c r="GE2" s="75">
        <f t="shared" ref="GE2" si="40">GD2+1</f>
        <v>42653</v>
      </c>
      <c r="GF2" s="75">
        <f t="shared" ref="GF2" si="41">GE2+1</f>
        <v>42654</v>
      </c>
      <c r="GG2" s="75">
        <f t="shared" ref="GG2" si="42">GF2+1</f>
        <v>42655</v>
      </c>
      <c r="GH2" s="75">
        <f t="shared" ref="GH2" si="43">GG2+1</f>
        <v>42656</v>
      </c>
      <c r="GI2" s="75">
        <f t="shared" ref="GI2" si="44">GH2+1</f>
        <v>42657</v>
      </c>
      <c r="GJ2" s="75">
        <f t="shared" ref="GJ2" si="45">GI2+1</f>
        <v>42658</v>
      </c>
      <c r="GK2" s="75">
        <f t="shared" ref="GK2" si="46">GJ2+1</f>
        <v>42659</v>
      </c>
      <c r="GL2" s="75">
        <f t="shared" ref="GL2" si="47">GK2+1</f>
        <v>42660</v>
      </c>
      <c r="GM2" s="75">
        <f t="shared" ref="GM2" si="48">GL2+1</f>
        <v>42661</v>
      </c>
      <c r="GN2" s="75">
        <f t="shared" ref="GN2" si="49">GM2+1</f>
        <v>42662</v>
      </c>
      <c r="GO2" s="75">
        <f t="shared" ref="GO2" si="50">GN2+1</f>
        <v>42663</v>
      </c>
      <c r="GP2" s="75">
        <f t="shared" ref="GP2:GR2" si="51">GO2+1</f>
        <v>42664</v>
      </c>
      <c r="GQ2" s="75">
        <f t="shared" si="51"/>
        <v>42665</v>
      </c>
      <c r="GR2" s="75">
        <f t="shared" si="51"/>
        <v>42666</v>
      </c>
      <c r="GS2" s="2245">
        <f t="shared" ref="GS2" si="52">GR2+1</f>
        <v>42667</v>
      </c>
      <c r="GT2" s="2245">
        <f t="shared" ref="GT2" si="53">GS2+1</f>
        <v>42668</v>
      </c>
      <c r="GU2" s="2245">
        <f t="shared" ref="GU2" si="54">GT2+1</f>
        <v>42669</v>
      </c>
      <c r="GV2" s="2245">
        <f t="shared" ref="GV2" si="55">GU2+1</f>
        <v>42670</v>
      </c>
      <c r="GW2" s="2245">
        <f t="shared" ref="GW2" si="56">GV2+1</f>
        <v>42671</v>
      </c>
      <c r="GX2" s="2245">
        <f t="shared" ref="GX2" si="57">GW2+1</f>
        <v>42672</v>
      </c>
      <c r="GY2" s="2245">
        <f t="shared" ref="GY2" si="58">GX2+1</f>
        <v>42673</v>
      </c>
      <c r="GZ2" s="2245">
        <f t="shared" ref="GZ2" si="59">GY2+1</f>
        <v>42674</v>
      </c>
      <c r="HA2" s="2245">
        <f t="shared" ref="HA2" si="60">GZ2+1</f>
        <v>42675</v>
      </c>
      <c r="HB2" s="2245">
        <f t="shared" ref="HB2" si="61">HA2+1</f>
        <v>42676</v>
      </c>
      <c r="HC2" s="2245">
        <f t="shared" ref="HC2" si="62">HB2+1</f>
        <v>42677</v>
      </c>
      <c r="HD2" s="2245">
        <f t="shared" ref="HD2" si="63">HC2+1</f>
        <v>42678</v>
      </c>
      <c r="HE2" s="2245">
        <f t="shared" ref="HE2" si="64">HD2+1</f>
        <v>42679</v>
      </c>
      <c r="HF2" s="2245">
        <f t="shared" ref="HF2" si="65">HE2+1</f>
        <v>42680</v>
      </c>
    </row>
    <row r="3" spans="1:227" customFormat="1" x14ac:dyDescent="0.25">
      <c r="A3" s="95">
        <f>A2+1</f>
        <v>2</v>
      </c>
      <c r="B3" s="65">
        <f>B.Semanal!B3</f>
        <v>0</v>
      </c>
      <c r="C3" s="66"/>
      <c r="D3" s="66"/>
      <c r="E3" s="65"/>
      <c r="F3" s="67"/>
      <c r="G3" s="67"/>
      <c r="H3" s="67"/>
      <c r="I3" s="67"/>
      <c r="J3" s="67"/>
      <c r="K3" s="67"/>
      <c r="L3" s="65"/>
      <c r="M3" s="65"/>
      <c r="N3" s="65"/>
      <c r="O3" s="65"/>
      <c r="P3" s="65"/>
      <c r="Q3" s="65"/>
      <c r="R3" s="65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20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1222"/>
      <c r="BQ3" s="1228"/>
      <c r="BR3" s="1228"/>
      <c r="BS3" s="1228"/>
      <c r="BT3" s="1228"/>
      <c r="BU3" s="1228"/>
      <c r="BV3" s="1228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5"/>
      <c r="CJ3" s="65"/>
      <c r="CV3" s="1585"/>
      <c r="CW3" s="1585"/>
      <c r="CX3" s="1585"/>
      <c r="CY3" s="1620"/>
      <c r="CZ3" s="1620"/>
      <c r="DA3" s="1620"/>
      <c r="DB3" s="1620"/>
      <c r="DC3" s="1620"/>
      <c r="DD3" s="1620"/>
      <c r="DE3" s="1642"/>
      <c r="DJ3" s="1700"/>
      <c r="DL3" s="1663"/>
      <c r="DQ3" s="1784"/>
      <c r="DT3" s="1741"/>
      <c r="DU3" s="1741"/>
      <c r="DV3" s="1741"/>
      <c r="DW3" s="1741"/>
      <c r="DX3" s="1741"/>
      <c r="DY3" s="1741"/>
      <c r="DZ3" s="1748"/>
      <c r="EH3" s="1867"/>
      <c r="EI3" s="1867"/>
      <c r="EJ3" s="1867"/>
      <c r="EK3" s="1867"/>
      <c r="EL3" s="1867"/>
      <c r="EM3" s="1867"/>
      <c r="EN3" s="1867"/>
      <c r="FB3" s="1952"/>
      <c r="FC3" s="1987"/>
      <c r="FD3" s="1987"/>
      <c r="FE3" s="1987"/>
      <c r="FF3" s="1987"/>
      <c r="FG3" s="1987"/>
      <c r="FH3" s="1987"/>
      <c r="FI3" s="1994"/>
      <c r="FJ3" s="2029"/>
      <c r="FK3" s="2029"/>
      <c r="FL3" s="2029"/>
      <c r="FM3" s="2029"/>
      <c r="FN3" s="2029"/>
      <c r="FO3" s="2029"/>
      <c r="FP3" s="2036"/>
      <c r="FQ3" s="2072"/>
      <c r="FR3" s="2072"/>
      <c r="FS3" s="2072"/>
      <c r="FT3" s="2072"/>
      <c r="FU3" s="2072"/>
      <c r="FV3" s="2072"/>
      <c r="FW3" s="2102"/>
      <c r="GD3" s="2122"/>
      <c r="GE3" s="2158"/>
      <c r="GF3" s="2158"/>
      <c r="GG3" s="2158"/>
      <c r="GH3" s="2158"/>
      <c r="GI3" s="2158"/>
      <c r="GJ3" s="2158"/>
      <c r="GK3" s="2165"/>
      <c r="GL3" s="2201"/>
      <c r="GM3" s="2201"/>
      <c r="GN3" s="2201"/>
      <c r="GO3" s="2201"/>
      <c r="GP3" s="2201"/>
      <c r="GQ3" s="2201"/>
      <c r="GR3" s="2209"/>
      <c r="GS3" s="255"/>
      <c r="GT3" s="255"/>
      <c r="GU3" s="255"/>
      <c r="GV3" s="255"/>
      <c r="GW3" s="255"/>
      <c r="GX3" s="255"/>
      <c r="GY3" s="255"/>
      <c r="GZ3" s="2263"/>
      <c r="HA3" s="2263"/>
      <c r="HB3" s="2263"/>
      <c r="HC3" s="2296"/>
    </row>
    <row r="4" spans="1:227" customFormat="1" x14ac:dyDescent="0.25">
      <c r="A4" s="95">
        <f t="shared" ref="A4:A67" si="66">A3+1</f>
        <v>3</v>
      </c>
      <c r="B4" s="65">
        <f>B.Semanal!B4</f>
        <v>0</v>
      </c>
      <c r="C4" s="66"/>
      <c r="D4" s="66"/>
      <c r="E4" s="91">
        <v>3227.2</v>
      </c>
      <c r="F4" s="67">
        <v>4864.3999999999996</v>
      </c>
      <c r="G4" s="364">
        <v>7096.36</v>
      </c>
      <c r="H4" s="370">
        <v>7623.74</v>
      </c>
      <c r="I4" s="376">
        <v>7199.06</v>
      </c>
      <c r="J4" s="382">
        <v>8423.44</v>
      </c>
      <c r="K4" s="388">
        <v>8537.82</v>
      </c>
      <c r="L4" s="394">
        <v>8269.02</v>
      </c>
      <c r="M4" s="452">
        <v>9256.44</v>
      </c>
      <c r="N4" s="459">
        <v>9381.48</v>
      </c>
      <c r="O4" s="472">
        <v>9481.7000000000007</v>
      </c>
      <c r="P4" s="505">
        <v>8238.52</v>
      </c>
      <c r="Q4" s="531">
        <v>9176.7999999999993</v>
      </c>
      <c r="R4" s="537">
        <v>9225.1200000000008</v>
      </c>
      <c r="S4" s="566">
        <v>7879.84</v>
      </c>
      <c r="T4" s="125">
        <v>0</v>
      </c>
      <c r="U4" s="125">
        <v>0</v>
      </c>
      <c r="V4" s="610">
        <v>4320.0600000000004</v>
      </c>
      <c r="W4" s="125">
        <v>403.92</v>
      </c>
      <c r="X4" s="125">
        <v>4876.66</v>
      </c>
      <c r="Y4" s="617">
        <v>9094.6</v>
      </c>
      <c r="Z4" s="125">
        <v>10878.52</v>
      </c>
      <c r="AA4" s="687">
        <v>9173.7999999999993</v>
      </c>
      <c r="AB4" s="125">
        <v>10517.96</v>
      </c>
      <c r="AC4" s="137">
        <v>9713.68</v>
      </c>
      <c r="AD4" s="125">
        <v>10391.26</v>
      </c>
      <c r="AE4" s="722">
        <v>11172.8</v>
      </c>
      <c r="AF4" s="729">
        <v>11283.5</v>
      </c>
      <c r="AG4" s="772">
        <v>7334.34</v>
      </c>
      <c r="AH4" s="65"/>
      <c r="AI4" s="65"/>
      <c r="AJ4" s="772">
        <v>1011.34</v>
      </c>
      <c r="AK4" s="65"/>
      <c r="AL4" s="65"/>
      <c r="AM4" s="69">
        <v>3723.4</v>
      </c>
      <c r="AN4" s="856">
        <v>2241.8000000000002</v>
      </c>
      <c r="AO4" s="864">
        <v>6115.26</v>
      </c>
      <c r="AP4" s="870">
        <v>8148.48</v>
      </c>
      <c r="AQ4" s="772">
        <v>10462.92</v>
      </c>
      <c r="AR4" s="772">
        <v>7740.38</v>
      </c>
      <c r="AS4" s="889"/>
      <c r="AT4" s="903">
        <v>2766.94</v>
      </c>
      <c r="AU4" s="927">
        <v>7616.62</v>
      </c>
      <c r="AV4" s="934">
        <v>10549</v>
      </c>
      <c r="AW4" s="69">
        <v>9672.48</v>
      </c>
      <c r="AX4" s="1003">
        <v>10201</v>
      </c>
      <c r="AY4" s="1025">
        <v>10021</v>
      </c>
      <c r="AZ4" s="1032">
        <v>7917.42</v>
      </c>
      <c r="BA4" s="1045">
        <v>0</v>
      </c>
      <c r="BB4" s="65">
        <v>609.4</v>
      </c>
      <c r="BC4" s="1087"/>
      <c r="BD4" s="1093"/>
      <c r="BE4" s="65"/>
      <c r="BF4" s="1133"/>
      <c r="BG4" s="1140"/>
      <c r="BH4" s="1162">
        <v>1562.78</v>
      </c>
      <c r="BI4" s="216">
        <v>1307.8399999999999</v>
      </c>
      <c r="BJ4" s="216">
        <v>267</v>
      </c>
      <c r="BK4" s="91">
        <v>1856.58</v>
      </c>
      <c r="BL4" s="91">
        <v>3955.44</v>
      </c>
      <c r="BM4" s="91">
        <v>6578.2</v>
      </c>
      <c r="BN4" s="91">
        <v>8371.08</v>
      </c>
      <c r="BO4" s="91">
        <v>9764.52</v>
      </c>
      <c r="BP4" s="1223">
        <v>9931.68</v>
      </c>
      <c r="BQ4" s="1229">
        <v>9795.34</v>
      </c>
      <c r="BR4" s="1229">
        <v>10027.98</v>
      </c>
      <c r="BS4" s="1229">
        <v>9090.07</v>
      </c>
      <c r="BT4" s="1229">
        <v>7707.5</v>
      </c>
      <c r="BU4" s="1229">
        <v>7500.94</v>
      </c>
      <c r="BV4" s="1229">
        <v>8482.18</v>
      </c>
      <c r="BW4" s="1289">
        <v>7876.44</v>
      </c>
      <c r="BX4" s="69">
        <v>7759.86</v>
      </c>
      <c r="BY4" s="69">
        <v>7919.26</v>
      </c>
      <c r="BZ4" s="69">
        <v>7598.88</v>
      </c>
      <c r="CA4" s="69">
        <v>8118.8</v>
      </c>
      <c r="CB4" s="69">
        <v>7335.3</v>
      </c>
      <c r="CC4" s="69">
        <v>8143.3</v>
      </c>
      <c r="CD4" s="69">
        <v>8076.22</v>
      </c>
      <c r="CE4" s="1383">
        <v>6964.94</v>
      </c>
      <c r="CF4" s="1397">
        <v>10554.54</v>
      </c>
      <c r="CG4" s="1411">
        <v>11213.3</v>
      </c>
      <c r="CH4" s="1425">
        <v>8705.2199999999993</v>
      </c>
      <c r="CI4" s="1439">
        <v>7054.58</v>
      </c>
      <c r="CJ4" s="1453">
        <v>9992.36</v>
      </c>
      <c r="CK4" s="299">
        <v>9101.24</v>
      </c>
      <c r="CL4" s="299">
        <v>9019.42</v>
      </c>
      <c r="CM4" s="299">
        <v>8820.7199999999993</v>
      </c>
      <c r="CN4" s="299">
        <v>8740.56</v>
      </c>
      <c r="CO4" s="299">
        <v>8500.84</v>
      </c>
      <c r="CP4" s="1493">
        <v>7472.34</v>
      </c>
      <c r="CQ4" s="1521">
        <v>7720.28</v>
      </c>
      <c r="CR4" s="1557">
        <v>8821.0400000000009</v>
      </c>
      <c r="CS4" s="1557">
        <v>9082</v>
      </c>
      <c r="CT4" s="1557">
        <v>9133.92</v>
      </c>
      <c r="CU4" s="1572">
        <v>9852.82</v>
      </c>
      <c r="CV4" s="1586">
        <v>9115.02</v>
      </c>
      <c r="CW4" s="1586">
        <v>9665.82</v>
      </c>
      <c r="CX4" s="1586">
        <v>10058.82</v>
      </c>
      <c r="CY4" s="1621">
        <v>9694.94</v>
      </c>
      <c r="CZ4" s="1621">
        <v>6572.92</v>
      </c>
      <c r="DA4" s="1621">
        <v>8836.68</v>
      </c>
      <c r="DB4" s="1621">
        <v>7746.72</v>
      </c>
      <c r="DC4" s="1621">
        <v>6824.66</v>
      </c>
      <c r="DD4" s="1621">
        <v>6889.8</v>
      </c>
      <c r="DE4" s="1643">
        <v>7059.1</v>
      </c>
      <c r="DF4" s="772">
        <v>4920.58</v>
      </c>
      <c r="DG4" s="772">
        <v>4874.3599999999997</v>
      </c>
      <c r="DH4" s="772">
        <v>5404.96</v>
      </c>
      <c r="DI4" s="772">
        <v>4690.26</v>
      </c>
      <c r="DJ4" s="1701">
        <v>4608.2</v>
      </c>
      <c r="DK4" s="772">
        <v>4105.4399999999996</v>
      </c>
      <c r="DL4" s="1664">
        <v>5029.88</v>
      </c>
      <c r="DM4" s="772">
        <v>5114.8</v>
      </c>
      <c r="DN4" s="772">
        <v>5769.14</v>
      </c>
      <c r="DO4" s="772">
        <v>5866.46</v>
      </c>
      <c r="DP4" s="772">
        <v>5959.22</v>
      </c>
      <c r="DQ4" s="1785">
        <v>5772</v>
      </c>
      <c r="DR4" s="772">
        <v>5595.82</v>
      </c>
      <c r="DS4" s="772">
        <v>4882.84</v>
      </c>
      <c r="DT4" s="1742">
        <v>5606.66</v>
      </c>
      <c r="DU4" s="1742">
        <v>4254.82</v>
      </c>
      <c r="DV4" s="1742">
        <v>4776.96</v>
      </c>
      <c r="DW4" s="1742">
        <v>5832.54</v>
      </c>
      <c r="DX4" s="1742">
        <v>6416.72</v>
      </c>
      <c r="DY4" s="1742">
        <v>6826.26</v>
      </c>
      <c r="DZ4" s="1749">
        <v>7920.76</v>
      </c>
      <c r="EA4" s="1814">
        <v>6730.26</v>
      </c>
      <c r="EB4" s="1814">
        <v>5274.2</v>
      </c>
      <c r="EC4" s="1814">
        <v>6381.76</v>
      </c>
      <c r="ED4" s="1814">
        <v>6356.54</v>
      </c>
      <c r="EE4" s="1814">
        <v>6919.88</v>
      </c>
      <c r="EF4" s="1814">
        <v>4847.46</v>
      </c>
      <c r="EH4" s="1868">
        <v>3775.22</v>
      </c>
      <c r="EI4" s="1868">
        <v>6073.66</v>
      </c>
      <c r="EJ4" s="1868">
        <v>6703.92</v>
      </c>
      <c r="EK4" s="1868">
        <v>8260.82</v>
      </c>
      <c r="EL4" s="1868">
        <v>6989.38</v>
      </c>
      <c r="EM4" s="1868">
        <v>7688.04</v>
      </c>
      <c r="EN4" s="1868">
        <v>7918.02</v>
      </c>
      <c r="EO4" s="299">
        <v>4728.54</v>
      </c>
      <c r="ER4" s="299">
        <v>3782.94</v>
      </c>
      <c r="ES4" s="299">
        <v>6763.84</v>
      </c>
      <c r="ET4" s="299">
        <v>1249.24</v>
      </c>
      <c r="EX4" s="772">
        <v>835.2</v>
      </c>
      <c r="EY4" s="772">
        <v>5421.46</v>
      </c>
      <c r="EZ4" s="772">
        <v>7617.56</v>
      </c>
      <c r="FA4" s="772">
        <v>7853.5</v>
      </c>
      <c r="FB4" s="1953">
        <v>8155.32</v>
      </c>
      <c r="FC4" s="1988">
        <v>9971.2800000000007</v>
      </c>
      <c r="FD4" s="1988">
        <v>9451.44</v>
      </c>
      <c r="FE4" s="1988">
        <v>8904.2000000000007</v>
      </c>
      <c r="FF4" s="1988">
        <v>8555.1200000000008</v>
      </c>
      <c r="FG4" s="1988">
        <v>7747.64</v>
      </c>
      <c r="FH4" s="1988">
        <v>8195.34</v>
      </c>
      <c r="FI4" s="1995">
        <v>7822.08</v>
      </c>
      <c r="FJ4" s="2030">
        <v>4184.96</v>
      </c>
      <c r="FK4" s="2030">
        <v>6277.12</v>
      </c>
      <c r="FL4" s="2030">
        <v>8671</v>
      </c>
      <c r="FM4" s="2030">
        <v>7538</v>
      </c>
      <c r="FN4" s="2030">
        <v>7612.32</v>
      </c>
      <c r="FO4" s="2030">
        <v>7523.22</v>
      </c>
      <c r="FP4" s="2037">
        <v>8117.46</v>
      </c>
      <c r="FQ4" s="2073">
        <v>7208.3</v>
      </c>
      <c r="FR4" s="2073">
        <v>6546.72</v>
      </c>
      <c r="FS4" s="2073">
        <v>6264.34</v>
      </c>
      <c r="FT4" s="2073">
        <v>6453.82</v>
      </c>
      <c r="FU4" s="2073">
        <v>7083.54</v>
      </c>
      <c r="FV4" s="2073">
        <v>8074.74</v>
      </c>
      <c r="FW4" s="2103">
        <v>7188.84</v>
      </c>
      <c r="FX4" s="772">
        <v>6585.78</v>
      </c>
      <c r="FY4" s="772">
        <v>6281.68</v>
      </c>
      <c r="FZ4" s="772">
        <v>6734.64</v>
      </c>
      <c r="GA4" s="772">
        <v>8156.6</v>
      </c>
      <c r="GB4" s="772">
        <v>9561.42</v>
      </c>
      <c r="GC4" s="772">
        <v>8659.86</v>
      </c>
      <c r="GD4" s="2123">
        <v>9683.14</v>
      </c>
      <c r="GE4" s="2159">
        <v>9379.64</v>
      </c>
      <c r="GF4" s="2159">
        <v>9038.18</v>
      </c>
      <c r="GG4" s="2159">
        <v>9109.94</v>
      </c>
      <c r="GH4" s="2159">
        <v>9442.86</v>
      </c>
      <c r="GI4" s="2159">
        <v>2709.86</v>
      </c>
      <c r="GJ4" s="2159">
        <v>5811.02</v>
      </c>
      <c r="GK4" s="2166">
        <v>10340.66</v>
      </c>
      <c r="GL4" s="2202">
        <v>10059.299999999999</v>
      </c>
      <c r="GM4" s="2202">
        <v>9230.36</v>
      </c>
      <c r="GN4" s="2202">
        <v>9083.66</v>
      </c>
      <c r="GO4" s="2202">
        <v>6913.78</v>
      </c>
      <c r="GP4" s="2202">
        <v>8569.06</v>
      </c>
      <c r="GQ4" s="2202">
        <v>10805.4</v>
      </c>
      <c r="GR4" s="2210">
        <v>10451.719999999999</v>
      </c>
      <c r="GS4" s="2246">
        <v>9832.5400000000009</v>
      </c>
      <c r="GT4" s="2246">
        <v>4374.38</v>
      </c>
      <c r="GU4" s="2246">
        <v>4056.24</v>
      </c>
      <c r="GV4" s="255"/>
      <c r="GW4" s="2246">
        <v>7049.64</v>
      </c>
      <c r="GX4" s="2246">
        <v>10224.58</v>
      </c>
      <c r="GY4" s="2246">
        <v>10825.4</v>
      </c>
      <c r="GZ4" s="2264">
        <v>6486.48</v>
      </c>
      <c r="HA4" s="2277">
        <v>6755.42</v>
      </c>
      <c r="HB4" s="2276"/>
      <c r="HC4" s="2300"/>
      <c r="HD4" s="2311"/>
      <c r="HE4" s="2311"/>
      <c r="HF4" s="2311"/>
      <c r="HS4" s="142"/>
    </row>
    <row r="5" spans="1:227" customFormat="1" x14ac:dyDescent="0.25">
      <c r="A5" s="95">
        <f t="shared" si="66"/>
        <v>4</v>
      </c>
      <c r="B5" s="65">
        <f>B.Semanal!B5</f>
        <v>0</v>
      </c>
      <c r="C5" s="66"/>
      <c r="D5" s="66"/>
      <c r="E5" s="91"/>
      <c r="F5" s="67"/>
      <c r="G5" s="363"/>
      <c r="H5" s="369"/>
      <c r="I5" s="375"/>
      <c r="J5" s="381"/>
      <c r="K5" s="387"/>
      <c r="L5" s="393"/>
      <c r="M5" s="451"/>
      <c r="N5" s="458"/>
      <c r="O5" s="471"/>
      <c r="P5" s="504"/>
      <c r="Q5" s="530"/>
      <c r="R5" s="536"/>
      <c r="S5" s="565"/>
      <c r="T5" s="120"/>
      <c r="U5" s="120"/>
      <c r="V5" s="609"/>
      <c r="W5" s="120"/>
      <c r="X5" s="120"/>
      <c r="Y5" s="616"/>
      <c r="Z5" s="120"/>
      <c r="AA5" s="686"/>
      <c r="AB5" s="120"/>
      <c r="AC5" s="120"/>
      <c r="AD5" s="120"/>
      <c r="AE5" s="721"/>
      <c r="AF5" s="728"/>
      <c r="AH5" s="65"/>
      <c r="AI5" s="65"/>
      <c r="AK5" s="65"/>
      <c r="AL5" s="65"/>
      <c r="AM5" s="65"/>
      <c r="AN5" s="855"/>
      <c r="AO5" s="863"/>
      <c r="AP5" s="869"/>
      <c r="AS5" s="889"/>
      <c r="AT5" s="902"/>
      <c r="AU5" s="926"/>
      <c r="AV5" s="933"/>
      <c r="AW5" s="65"/>
      <c r="AX5" s="1002"/>
      <c r="AY5" s="1024"/>
      <c r="AZ5" s="1031"/>
      <c r="BA5" s="1045"/>
      <c r="BB5" s="65"/>
      <c r="BC5" s="1087"/>
      <c r="BD5" s="1093"/>
      <c r="BE5" s="65"/>
      <c r="BF5" s="1133"/>
      <c r="BG5" s="1140"/>
      <c r="BH5" s="1161"/>
      <c r="BI5" s="91"/>
      <c r="BJ5" s="91"/>
      <c r="BK5" s="91"/>
      <c r="BL5" s="91"/>
      <c r="BM5" s="91"/>
      <c r="BN5" s="91"/>
      <c r="BO5" s="91"/>
      <c r="BP5" s="1222"/>
      <c r="BQ5" s="1228"/>
      <c r="BR5" s="1228"/>
      <c r="BS5" s="1228"/>
      <c r="BT5" s="1228"/>
      <c r="BU5" s="1228"/>
      <c r="BV5" s="1228"/>
      <c r="BW5" s="1288"/>
      <c r="BX5" s="65"/>
      <c r="BY5" s="65"/>
      <c r="BZ5" s="65"/>
      <c r="CA5" s="65"/>
      <c r="CB5" s="65"/>
      <c r="CC5" s="65"/>
      <c r="CD5" s="65"/>
      <c r="CE5" s="1382"/>
      <c r="CF5" s="1396"/>
      <c r="CG5" s="1410"/>
      <c r="CH5" s="1424"/>
      <c r="CI5" s="1438"/>
      <c r="CJ5" s="1452"/>
      <c r="CP5" s="1492"/>
      <c r="CQ5" s="1520"/>
      <c r="CR5" s="1556"/>
      <c r="CS5" s="1556"/>
      <c r="CT5" s="1556"/>
      <c r="CU5" s="1571"/>
      <c r="CV5" s="1585"/>
      <c r="CW5" s="1585"/>
      <c r="CX5" s="1585"/>
      <c r="CY5" s="1620"/>
      <c r="CZ5" s="1620"/>
      <c r="DA5" s="1620"/>
      <c r="DB5" s="1620"/>
      <c r="DC5" s="1620"/>
      <c r="DD5" s="1620"/>
      <c r="DE5" s="1642"/>
      <c r="DJ5" s="1700"/>
      <c r="DL5" s="1663"/>
      <c r="DQ5" s="1784"/>
      <c r="DT5" s="1741"/>
      <c r="DU5" s="1741"/>
      <c r="DV5" s="1741"/>
      <c r="DW5" s="1741"/>
      <c r="DX5" s="1741"/>
      <c r="DY5" s="1741"/>
      <c r="DZ5" s="1748"/>
      <c r="EA5" s="1813"/>
      <c r="EB5" s="1813"/>
      <c r="EC5" s="1813"/>
      <c r="ED5" s="1813"/>
      <c r="EE5" s="1813"/>
      <c r="EF5" s="1813"/>
      <c r="EH5" s="1867"/>
      <c r="EI5" s="1867"/>
      <c r="EJ5" s="1867"/>
      <c r="EK5" s="1867"/>
      <c r="EL5" s="1867"/>
      <c r="EM5" s="1867"/>
      <c r="EN5" s="1867"/>
      <c r="FB5" s="1952"/>
      <c r="FC5" s="1987"/>
      <c r="FD5" s="1987"/>
      <c r="FE5" s="1987"/>
      <c r="FF5" s="1987"/>
      <c r="FG5" s="1987"/>
      <c r="FH5" s="1987"/>
      <c r="FI5" s="1994"/>
      <c r="FJ5" s="2029"/>
      <c r="FK5" s="2029"/>
      <c r="FL5" s="2029"/>
      <c r="FM5" s="2029"/>
      <c r="FN5" s="2029"/>
      <c r="FO5" s="2029"/>
      <c r="FP5" s="2036"/>
      <c r="FQ5" s="2072"/>
      <c r="FR5" s="2072"/>
      <c r="FS5" s="2072"/>
      <c r="FT5" s="2072"/>
      <c r="FU5" s="2072"/>
      <c r="FV5" s="2072"/>
      <c r="FW5" s="2102"/>
      <c r="GD5" s="2122"/>
      <c r="GE5" s="2158"/>
      <c r="GF5" s="2158"/>
      <c r="GG5" s="2158"/>
      <c r="GH5" s="2158"/>
      <c r="GI5" s="2158"/>
      <c r="GJ5" s="2158"/>
      <c r="GK5" s="2165"/>
      <c r="GL5" s="2201"/>
      <c r="GM5" s="2201"/>
      <c r="GN5" s="2201"/>
      <c r="GO5" s="2201"/>
      <c r="GP5" s="2201"/>
      <c r="GQ5" s="2201"/>
      <c r="GR5" s="2209"/>
      <c r="GS5" s="255"/>
      <c r="GT5" s="255"/>
      <c r="GU5" s="255"/>
      <c r="GV5" s="255"/>
      <c r="GW5" s="255"/>
      <c r="GX5" s="255"/>
      <c r="GY5" s="255"/>
      <c r="GZ5" s="2263"/>
      <c r="HA5" s="2276"/>
      <c r="HB5" s="2276"/>
      <c r="HC5" s="2300"/>
      <c r="HD5" s="2311"/>
      <c r="HE5" s="2311"/>
      <c r="HF5" s="2311"/>
    </row>
    <row r="6" spans="1:227" customFormat="1" x14ac:dyDescent="0.25">
      <c r="A6" s="95">
        <f t="shared" si="66"/>
        <v>5</v>
      </c>
      <c r="B6" s="65">
        <f>B.Semanal!B6</f>
        <v>0</v>
      </c>
      <c r="C6" s="66"/>
      <c r="D6" s="66"/>
      <c r="E6" s="91"/>
      <c r="F6" s="67"/>
      <c r="G6" s="363"/>
      <c r="H6" s="369"/>
      <c r="I6" s="375"/>
      <c r="J6" s="381"/>
      <c r="K6" s="387"/>
      <c r="L6" s="393"/>
      <c r="M6" s="451"/>
      <c r="N6" s="458"/>
      <c r="O6" s="471"/>
      <c r="P6" s="504"/>
      <c r="Q6" s="530"/>
      <c r="R6" s="536"/>
      <c r="S6" s="565"/>
      <c r="T6" s="120"/>
      <c r="U6" s="120"/>
      <c r="V6" s="609"/>
      <c r="W6" s="120"/>
      <c r="X6" s="120"/>
      <c r="Y6" s="616"/>
      <c r="Z6" s="120"/>
      <c r="AA6" s="686"/>
      <c r="AB6" s="120"/>
      <c r="AC6" s="120"/>
      <c r="AD6" s="120"/>
      <c r="AE6" s="721"/>
      <c r="AF6" s="728"/>
      <c r="AH6" s="65"/>
      <c r="AI6" s="65"/>
      <c r="AK6" s="65"/>
      <c r="AL6" s="65"/>
      <c r="AM6" s="65"/>
      <c r="AN6" s="855"/>
      <c r="AO6" s="863"/>
      <c r="AP6" s="869"/>
      <c r="AS6" s="889"/>
      <c r="AT6" s="902"/>
      <c r="AU6" s="926"/>
      <c r="AV6" s="933"/>
      <c r="AW6" s="65"/>
      <c r="AX6" s="1002"/>
      <c r="AY6" s="1024"/>
      <c r="AZ6" s="1031"/>
      <c r="BA6" s="1045"/>
      <c r="BB6" s="65"/>
      <c r="BC6" s="1087"/>
      <c r="BD6" s="1093"/>
      <c r="BE6" s="65"/>
      <c r="BF6" s="1133"/>
      <c r="BG6" s="1140"/>
      <c r="BH6" s="1161"/>
      <c r="BI6" s="91"/>
      <c r="BJ6" s="91"/>
      <c r="BK6" s="91"/>
      <c r="BL6" s="91"/>
      <c r="BM6" s="91"/>
      <c r="BN6" s="91"/>
      <c r="BO6" s="91"/>
      <c r="BP6" s="1222"/>
      <c r="BQ6" s="1228"/>
      <c r="BR6" s="1228"/>
      <c r="BS6" s="1229">
        <v>914.95</v>
      </c>
      <c r="BT6" s="1229">
        <v>1833.54</v>
      </c>
      <c r="BU6" s="1229">
        <v>1860.86</v>
      </c>
      <c r="BV6" s="1229">
        <v>1706.28</v>
      </c>
      <c r="BW6" s="1289">
        <v>2177.48</v>
      </c>
      <c r="BX6" s="69">
        <v>2267.46</v>
      </c>
      <c r="BY6" s="69">
        <v>2179.7600000000002</v>
      </c>
      <c r="BZ6" s="69">
        <v>1931.7</v>
      </c>
      <c r="CA6" s="69">
        <v>2307.5</v>
      </c>
      <c r="CB6" s="69">
        <v>2746.78</v>
      </c>
      <c r="CC6" s="69">
        <v>2074.2399999999998</v>
      </c>
      <c r="CD6" s="69">
        <v>2295.5</v>
      </c>
      <c r="CE6" s="1383">
        <v>1506.18</v>
      </c>
      <c r="CF6" s="1397">
        <v>259.33999999999997</v>
      </c>
      <c r="CG6" s="1410"/>
      <c r="CH6" s="1424"/>
      <c r="CI6" s="1438"/>
      <c r="CJ6" s="1452"/>
      <c r="CP6" s="1492"/>
      <c r="CQ6" s="1520"/>
      <c r="CR6" s="1556"/>
      <c r="CS6" s="1556"/>
      <c r="CT6" s="1556"/>
      <c r="CU6" s="1571"/>
      <c r="CV6" s="1585"/>
      <c r="CW6" s="1585"/>
      <c r="CX6" s="1585"/>
      <c r="CY6" s="1620"/>
      <c r="CZ6" s="1620"/>
      <c r="DA6" s="1621">
        <v>1660.84</v>
      </c>
      <c r="DB6" s="1621">
        <v>2448.9</v>
      </c>
      <c r="DC6" s="1621">
        <v>1668.86</v>
      </c>
      <c r="DD6" s="1621">
        <v>3924.16</v>
      </c>
      <c r="DE6" s="1643">
        <v>3852.52</v>
      </c>
      <c r="DF6" s="772">
        <v>4411.66</v>
      </c>
      <c r="DG6" s="772">
        <v>5656.06</v>
      </c>
      <c r="DH6" s="772">
        <v>5706.4</v>
      </c>
      <c r="DI6" s="772">
        <v>5649.4</v>
      </c>
      <c r="DJ6" s="1701">
        <v>6046.5</v>
      </c>
      <c r="DK6" s="772">
        <v>6355.06</v>
      </c>
      <c r="DL6" s="1664">
        <v>6114.36</v>
      </c>
      <c r="DM6" s="772">
        <v>3723</v>
      </c>
      <c r="DN6" s="772">
        <v>2399.64</v>
      </c>
      <c r="DO6" s="772">
        <v>1659.5</v>
      </c>
      <c r="DP6" s="772">
        <v>1905.32</v>
      </c>
      <c r="DQ6" s="1785">
        <v>2180.2199999999998</v>
      </c>
      <c r="DR6" s="772">
        <v>1993.46</v>
      </c>
      <c r="DS6" s="772">
        <v>2288.7600000000002</v>
      </c>
      <c r="DT6" s="1742">
        <v>2375.2199999999998</v>
      </c>
      <c r="DU6" s="1742">
        <v>1620.88</v>
      </c>
      <c r="DV6" s="1742">
        <v>2309.2600000000002</v>
      </c>
      <c r="DW6" s="1742">
        <v>1678.64</v>
      </c>
      <c r="DX6" s="1742">
        <v>1660.16</v>
      </c>
      <c r="DY6" s="1742">
        <v>2090.04</v>
      </c>
      <c r="DZ6" s="1749">
        <v>1865.9</v>
      </c>
      <c r="EA6" s="1814">
        <v>1828.82</v>
      </c>
      <c r="EB6" s="1814">
        <v>1803.82</v>
      </c>
      <c r="EC6" s="1814">
        <v>1231.32</v>
      </c>
      <c r="ED6" s="1814">
        <v>1429.92</v>
      </c>
      <c r="EE6" s="1814">
        <v>1399.98</v>
      </c>
      <c r="EF6" s="1814">
        <v>637.64</v>
      </c>
      <c r="EH6" s="1868">
        <v>1179.04</v>
      </c>
      <c r="EI6" s="1868">
        <v>1647.24</v>
      </c>
      <c r="EJ6" s="1868">
        <v>1170.1400000000001</v>
      </c>
      <c r="EK6" s="1868">
        <v>1390.8</v>
      </c>
      <c r="EL6" s="1868">
        <v>3280.98</v>
      </c>
      <c r="EM6" s="1868">
        <v>2343.2199999999998</v>
      </c>
      <c r="EN6" s="1868">
        <v>1689.48</v>
      </c>
      <c r="EO6" s="84">
        <v>692.1</v>
      </c>
      <c r="EP6" s="84"/>
      <c r="EQ6" s="84"/>
      <c r="ER6" s="84"/>
      <c r="ES6" s="84"/>
      <c r="ET6" s="84"/>
      <c r="EU6" s="84"/>
      <c r="FB6" s="1952"/>
      <c r="FC6" s="1987"/>
      <c r="FD6" s="1988">
        <v>154.86000000000001</v>
      </c>
      <c r="FE6" s="1988">
        <v>1933.82</v>
      </c>
      <c r="FF6" s="1988">
        <v>1988.42</v>
      </c>
      <c r="FG6" s="1988">
        <v>2407.96</v>
      </c>
      <c r="FH6" s="1988">
        <v>2324.38</v>
      </c>
      <c r="FI6" s="1995">
        <v>1699.54</v>
      </c>
      <c r="FJ6" s="2030">
        <v>670.1</v>
      </c>
      <c r="FK6" s="2030">
        <v>1038.72</v>
      </c>
      <c r="FL6" s="2030">
        <v>1327.58</v>
      </c>
      <c r="FM6" s="2030">
        <v>1176.74</v>
      </c>
      <c r="FN6" s="2030">
        <v>1394.28</v>
      </c>
      <c r="FO6" s="2030">
        <v>1564.92</v>
      </c>
      <c r="FP6" s="2037">
        <v>1711.12</v>
      </c>
      <c r="FQ6" s="2073">
        <v>2034.14</v>
      </c>
      <c r="FR6" s="2073">
        <v>1734.64</v>
      </c>
      <c r="FS6" s="2073">
        <v>1384.36</v>
      </c>
      <c r="FT6" s="2073">
        <v>1325.36</v>
      </c>
      <c r="FU6" s="2073">
        <v>1547.4</v>
      </c>
      <c r="FV6" s="2073">
        <v>1515.52</v>
      </c>
      <c r="FW6" s="2103">
        <v>1730.32</v>
      </c>
      <c r="FX6" s="772">
        <v>1529.72</v>
      </c>
      <c r="FY6" s="772">
        <v>1474.42</v>
      </c>
      <c r="FZ6" s="772">
        <v>1960.34</v>
      </c>
      <c r="GA6" s="772">
        <v>1326.86</v>
      </c>
      <c r="GB6" s="772">
        <v>63.16</v>
      </c>
      <c r="GD6" s="2122"/>
      <c r="GE6" s="2158"/>
      <c r="GF6" s="2158"/>
      <c r="GG6" s="2158"/>
      <c r="GH6" s="2158"/>
      <c r="GI6" s="2158"/>
      <c r="GJ6" s="2158"/>
      <c r="GK6" s="2165"/>
      <c r="GL6" s="2201"/>
      <c r="GM6" s="2201"/>
      <c r="GN6" s="2201"/>
      <c r="GO6" s="2201"/>
      <c r="GP6" s="2201"/>
      <c r="GQ6" s="2201"/>
      <c r="GR6" s="2209"/>
      <c r="GS6" s="255"/>
      <c r="GT6" s="255"/>
      <c r="GU6" s="255"/>
      <c r="GV6" s="255"/>
      <c r="GW6" s="255"/>
      <c r="GX6" s="255"/>
      <c r="GY6" s="255"/>
      <c r="GZ6" s="2263"/>
      <c r="HA6" s="2276"/>
      <c r="HB6" s="2276"/>
      <c r="HC6" s="2300"/>
      <c r="HD6" s="2311"/>
      <c r="HE6" s="2311"/>
      <c r="HF6" s="2311"/>
    </row>
    <row r="7" spans="1:227" customFormat="1" x14ac:dyDescent="0.25">
      <c r="A7" s="95">
        <f>A6+1</f>
        <v>6</v>
      </c>
      <c r="B7" s="65">
        <f>B.Semanal!B7</f>
        <v>0</v>
      </c>
      <c r="C7" s="66"/>
      <c r="D7" s="66"/>
      <c r="E7" s="91"/>
      <c r="F7" s="67"/>
      <c r="G7" s="363"/>
      <c r="H7" s="369"/>
      <c r="I7" s="375"/>
      <c r="J7" s="381"/>
      <c r="K7" s="387"/>
      <c r="L7" s="393"/>
      <c r="M7" s="451"/>
      <c r="N7" s="458"/>
      <c r="O7" s="471"/>
      <c r="P7" s="504"/>
      <c r="Q7" s="530"/>
      <c r="R7" s="536"/>
      <c r="S7" s="565"/>
      <c r="T7" s="120"/>
      <c r="U7" s="120"/>
      <c r="V7" s="609"/>
      <c r="W7" s="120"/>
      <c r="X7" s="120"/>
      <c r="Y7" s="616"/>
      <c r="Z7" s="120"/>
      <c r="AA7" s="686"/>
      <c r="AB7" s="120"/>
      <c r="AC7" s="120"/>
      <c r="AD7" s="120"/>
      <c r="AE7" s="721"/>
      <c r="AF7" s="728"/>
      <c r="AH7" s="65"/>
      <c r="AI7" s="65"/>
      <c r="AK7" s="65"/>
      <c r="AL7" s="65"/>
      <c r="AM7" s="65"/>
      <c r="AN7" s="855"/>
      <c r="AO7" s="863"/>
      <c r="AP7" s="869"/>
      <c r="AS7" s="889"/>
      <c r="AT7" s="902"/>
      <c r="AU7" s="926"/>
      <c r="AV7" s="933"/>
      <c r="AW7" s="65"/>
      <c r="AX7" s="1002"/>
      <c r="AY7" s="1024"/>
      <c r="AZ7" s="1031"/>
      <c r="BA7" s="1045"/>
      <c r="BB7" s="65"/>
      <c r="BC7" s="1087"/>
      <c r="BD7" s="1093"/>
      <c r="BE7" s="65"/>
      <c r="BF7" s="1133"/>
      <c r="BG7" s="1140"/>
      <c r="BH7" s="1161"/>
      <c r="BI7" s="91"/>
      <c r="BJ7" s="91"/>
      <c r="BK7" s="91"/>
      <c r="BL7" s="91"/>
      <c r="BM7" s="91"/>
      <c r="BN7" s="91"/>
      <c r="BO7" s="91"/>
      <c r="BP7" s="1222"/>
      <c r="BQ7" s="1228"/>
      <c r="BR7" s="1228"/>
      <c r="BS7" s="1228"/>
      <c r="BT7" s="1228"/>
      <c r="BU7" s="1228"/>
      <c r="BV7" s="1228"/>
      <c r="BW7" s="1288"/>
      <c r="BX7" s="65"/>
      <c r="BY7" s="65"/>
      <c r="BZ7" s="65"/>
      <c r="CA7" s="65"/>
      <c r="CB7" s="65"/>
      <c r="CC7" s="65"/>
      <c r="CD7" s="65"/>
      <c r="CE7" s="1382"/>
      <c r="CF7" s="1396"/>
      <c r="CG7" s="1410"/>
      <c r="CH7" s="1424"/>
      <c r="CI7" s="1438"/>
      <c r="CJ7" s="1452"/>
      <c r="CN7">
        <v>426.72</v>
      </c>
      <c r="CO7">
        <v>974.36</v>
      </c>
      <c r="CP7" s="1493">
        <v>1392.8</v>
      </c>
      <c r="CQ7" s="1521">
        <v>1566.36</v>
      </c>
      <c r="CR7" s="1556"/>
      <c r="CS7" s="1556"/>
      <c r="CT7" s="1556"/>
      <c r="CU7" s="1571"/>
      <c r="CV7" s="1585"/>
      <c r="CW7" s="1585"/>
      <c r="CX7" s="1585"/>
      <c r="CY7" s="1620"/>
      <c r="CZ7" s="1620"/>
      <c r="DA7" s="1620"/>
      <c r="DB7" s="1620"/>
      <c r="DC7" s="1620"/>
      <c r="DD7" s="1620"/>
      <c r="DE7" s="1642"/>
      <c r="DJ7" s="1700"/>
      <c r="DL7" s="1663"/>
      <c r="DM7" s="772">
        <v>1806.78</v>
      </c>
      <c r="DN7" s="772">
        <v>2778.1</v>
      </c>
      <c r="DO7" s="772">
        <v>2540.54</v>
      </c>
      <c r="DP7" s="772">
        <v>2300.58</v>
      </c>
      <c r="DQ7" s="1785">
        <v>2261.9</v>
      </c>
      <c r="DR7" s="772">
        <v>2239.8000000000002</v>
      </c>
      <c r="DS7" s="772">
        <v>2366.16</v>
      </c>
      <c r="DT7" s="1742">
        <v>2106.2399999999998</v>
      </c>
      <c r="DU7" s="1742">
        <v>1213.24</v>
      </c>
      <c r="DV7" s="1742">
        <v>2189.12</v>
      </c>
      <c r="DW7" s="1742">
        <v>2037.88</v>
      </c>
      <c r="DX7" s="1742">
        <v>2189.6799999999998</v>
      </c>
      <c r="DY7" s="1742">
        <v>2059.16</v>
      </c>
      <c r="DZ7" s="1748"/>
      <c r="EA7" s="1813"/>
      <c r="EB7" s="1814">
        <v>2342.3200000000002</v>
      </c>
      <c r="EC7" s="1814">
        <v>2648.72</v>
      </c>
      <c r="ED7" s="1814">
        <v>2862.14</v>
      </c>
      <c r="EE7" s="1814">
        <v>2268.1799999999998</v>
      </c>
      <c r="EF7" s="1814">
        <v>1212.96</v>
      </c>
      <c r="EH7" s="1868">
        <v>1216.9000000000001</v>
      </c>
      <c r="EI7" s="1868">
        <v>2592</v>
      </c>
      <c r="EJ7" s="1868">
        <v>1692.84</v>
      </c>
      <c r="EK7" s="1868">
        <v>103.7</v>
      </c>
      <c r="EL7" s="1867"/>
      <c r="EM7" s="1867"/>
      <c r="EN7" s="1867"/>
      <c r="EO7">
        <v>515.88</v>
      </c>
      <c r="ER7">
        <v>34.020000000000003</v>
      </c>
      <c r="ES7" s="299">
        <v>1118.76</v>
      </c>
      <c r="ET7">
        <v>486.22</v>
      </c>
      <c r="EY7" s="772">
        <v>856.9</v>
      </c>
      <c r="EZ7" s="772">
        <v>1526.74</v>
      </c>
      <c r="FA7" s="772">
        <v>1827.42</v>
      </c>
      <c r="FB7" s="1953">
        <v>2023.98</v>
      </c>
      <c r="FC7" s="1988">
        <v>255.54</v>
      </c>
      <c r="FD7" s="1987"/>
      <c r="FE7" s="1987"/>
      <c r="FF7" s="1987"/>
      <c r="FG7" s="1987"/>
      <c r="FH7" s="1987"/>
      <c r="FI7" s="1994"/>
      <c r="FJ7" s="2029"/>
      <c r="FK7" s="2029"/>
      <c r="FL7" s="2029"/>
      <c r="FM7" s="2029"/>
      <c r="FN7" s="2029"/>
      <c r="FO7" s="2029"/>
      <c r="FP7" s="2036"/>
      <c r="FQ7" s="2073">
        <v>760.62</v>
      </c>
      <c r="FR7" s="2073">
        <v>1129.3</v>
      </c>
      <c r="FS7" s="2073">
        <v>975.64</v>
      </c>
      <c r="FT7" s="2073">
        <v>1038.78</v>
      </c>
      <c r="FU7" s="2073">
        <v>265.36</v>
      </c>
      <c r="FV7" s="2072"/>
      <c r="FW7" s="2102"/>
      <c r="GD7" s="2122"/>
      <c r="GE7" s="2158"/>
      <c r="GF7" s="2158"/>
      <c r="GG7" s="2158"/>
      <c r="GH7" s="2158"/>
      <c r="GI7" s="2158"/>
      <c r="GJ7" s="2158"/>
      <c r="GK7" s="2165"/>
      <c r="GL7" s="2201"/>
      <c r="GM7" s="2201"/>
      <c r="GN7" s="2201"/>
      <c r="GO7" s="2201"/>
      <c r="GP7" s="2201"/>
      <c r="GQ7" s="2201"/>
      <c r="GR7" s="2209"/>
      <c r="GS7" s="255"/>
      <c r="GT7" s="255"/>
      <c r="GU7" s="2246">
        <v>252.2</v>
      </c>
      <c r="GV7" s="255"/>
      <c r="GW7" s="2246">
        <v>248.54</v>
      </c>
      <c r="GX7" s="255"/>
      <c r="GY7" s="255"/>
      <c r="GZ7" s="2263"/>
      <c r="HA7" s="2276"/>
      <c r="HB7" s="2276"/>
      <c r="HC7" s="2300"/>
      <c r="HD7" s="2311"/>
      <c r="HE7" s="2311"/>
      <c r="HF7" s="2311"/>
      <c r="HS7" s="142"/>
    </row>
    <row r="8" spans="1:227" customFormat="1" x14ac:dyDescent="0.25">
      <c r="A8" s="95">
        <f t="shared" si="66"/>
        <v>7</v>
      </c>
      <c r="B8" s="65">
        <f>B.Semanal!B8</f>
        <v>0</v>
      </c>
      <c r="C8" s="66"/>
      <c r="D8" s="66"/>
      <c r="E8" s="91">
        <v>3227.2</v>
      </c>
      <c r="F8" s="67">
        <v>4864.3999999999996</v>
      </c>
      <c r="G8" s="364">
        <v>7096.36</v>
      </c>
      <c r="H8" s="370">
        <v>7623.74</v>
      </c>
      <c r="I8" s="376">
        <v>7199.06</v>
      </c>
      <c r="J8" s="382">
        <v>8423.44</v>
      </c>
      <c r="K8" s="388">
        <v>8537.82</v>
      </c>
      <c r="L8" s="394">
        <v>8269.02</v>
      </c>
      <c r="M8" s="452">
        <v>9256.44</v>
      </c>
      <c r="N8" s="459">
        <v>9381.48</v>
      </c>
      <c r="O8" s="472">
        <v>9481.7000000000007</v>
      </c>
      <c r="P8" s="505">
        <v>8238.52</v>
      </c>
      <c r="Q8" s="531">
        <v>9176.7999999999993</v>
      </c>
      <c r="R8" s="537">
        <v>9225.1200000000008</v>
      </c>
      <c r="S8" s="566">
        <v>7879.84</v>
      </c>
      <c r="T8" s="125">
        <v>0</v>
      </c>
      <c r="U8" s="125">
        <v>0</v>
      </c>
      <c r="V8" s="610">
        <v>4320.0600000000004</v>
      </c>
      <c r="W8" s="125">
        <v>403.92</v>
      </c>
      <c r="X8" s="125">
        <v>4876.66</v>
      </c>
      <c r="Y8" s="617">
        <v>9094.6</v>
      </c>
      <c r="Z8" s="125">
        <v>10878.52</v>
      </c>
      <c r="AA8" s="687">
        <v>9173.7999999999993</v>
      </c>
      <c r="AB8" s="125">
        <v>10517.96</v>
      </c>
      <c r="AC8" s="125">
        <v>9713.68</v>
      </c>
      <c r="AD8" s="125">
        <v>10391.26</v>
      </c>
      <c r="AE8" s="722">
        <v>11172.8</v>
      </c>
      <c r="AF8" s="729">
        <v>11283.5</v>
      </c>
      <c r="AG8" s="772">
        <v>7334.34</v>
      </c>
      <c r="AH8" s="65">
        <v>0</v>
      </c>
      <c r="AI8" s="65">
        <v>0</v>
      </c>
      <c r="AJ8" s="772">
        <v>1011.34</v>
      </c>
      <c r="AK8" s="65">
        <v>0</v>
      </c>
      <c r="AL8" s="65">
        <v>0</v>
      </c>
      <c r="AM8" s="69">
        <v>3723.4</v>
      </c>
      <c r="AN8" s="856">
        <v>2241.8000000000002</v>
      </c>
      <c r="AO8" s="864">
        <v>6115.26</v>
      </c>
      <c r="AP8" s="870">
        <v>8148.48</v>
      </c>
      <c r="AQ8" s="772">
        <v>10462.92</v>
      </c>
      <c r="AR8" s="772">
        <v>7740.38</v>
      </c>
      <c r="AS8" s="890">
        <v>0</v>
      </c>
      <c r="AT8" s="903">
        <v>2766.94</v>
      </c>
      <c r="AU8" s="927">
        <v>7616.62</v>
      </c>
      <c r="AV8" s="934">
        <v>10549</v>
      </c>
      <c r="AW8" s="69">
        <v>9672.48</v>
      </c>
      <c r="AX8" s="1003">
        <v>10201</v>
      </c>
      <c r="AY8" s="1025">
        <v>10021</v>
      </c>
      <c r="AZ8" s="1032">
        <v>7917.42</v>
      </c>
      <c r="BA8" s="1046">
        <v>0</v>
      </c>
      <c r="BB8" s="65">
        <v>609.4</v>
      </c>
      <c r="BC8" s="1088">
        <v>0</v>
      </c>
      <c r="BD8" s="1094">
        <v>0</v>
      </c>
      <c r="BE8" s="1127">
        <v>0</v>
      </c>
      <c r="BF8" s="1134">
        <v>0</v>
      </c>
      <c r="BG8" s="1141">
        <v>0</v>
      </c>
      <c r="BH8" s="1162">
        <v>1562.78</v>
      </c>
      <c r="BI8" s="91">
        <v>1307.8399999999999</v>
      </c>
      <c r="BJ8" s="91">
        <v>267</v>
      </c>
      <c r="BK8" s="91">
        <v>1856.58</v>
      </c>
      <c r="BL8" s="91">
        <v>3955.44</v>
      </c>
      <c r="BM8" s="91">
        <v>6578.2</v>
      </c>
      <c r="BN8" s="91">
        <v>8371.08</v>
      </c>
      <c r="BO8" s="91">
        <v>9764.52</v>
      </c>
      <c r="BP8" s="1223">
        <v>9931.68</v>
      </c>
      <c r="BQ8" s="1229">
        <v>9795.34</v>
      </c>
      <c r="BR8" s="1229">
        <v>10027.98</v>
      </c>
      <c r="BS8" s="1229">
        <v>10005.02</v>
      </c>
      <c r="BT8" s="1229">
        <v>9541.0400000000009</v>
      </c>
      <c r="BU8" s="1229">
        <v>9361.7999999999993</v>
      </c>
      <c r="BV8" s="1229">
        <v>10188.459999999999</v>
      </c>
      <c r="BW8" s="1289">
        <v>10053.92</v>
      </c>
      <c r="BX8" s="69">
        <v>10027.32</v>
      </c>
      <c r="BY8" s="69">
        <v>10099.02</v>
      </c>
      <c r="BZ8" s="69">
        <v>9530.58</v>
      </c>
      <c r="CA8" s="69">
        <v>10426.299999999999</v>
      </c>
      <c r="CB8" s="69">
        <v>10082.08</v>
      </c>
      <c r="CC8" s="69">
        <v>10217.540000000001</v>
      </c>
      <c r="CD8" s="69">
        <v>10371.719999999999</v>
      </c>
      <c r="CE8" s="1383">
        <v>8471.1200000000008</v>
      </c>
      <c r="CF8" s="1397">
        <v>10813.88</v>
      </c>
      <c r="CG8" s="1411">
        <v>11213.3</v>
      </c>
      <c r="CH8" s="1425">
        <v>8705.2199999999993</v>
      </c>
      <c r="CI8" s="1439">
        <v>7054.58</v>
      </c>
      <c r="CJ8" s="1453">
        <v>9992.36</v>
      </c>
      <c r="CK8" s="299">
        <v>9101.24</v>
      </c>
      <c r="CL8" s="299">
        <v>9019.42</v>
      </c>
      <c r="CM8" s="299">
        <v>8820.7199999999993</v>
      </c>
      <c r="CN8" s="299">
        <v>9167.2800000000007</v>
      </c>
      <c r="CO8" s="299">
        <v>9475.2000000000007</v>
      </c>
      <c r="CP8" s="1493">
        <v>8865.14</v>
      </c>
      <c r="CQ8" s="1521">
        <v>9286.64</v>
      </c>
      <c r="CR8" s="1557">
        <v>8821.0400000000009</v>
      </c>
      <c r="CS8" s="1557">
        <v>9082</v>
      </c>
      <c r="CT8" s="1557">
        <v>9133.92</v>
      </c>
      <c r="CU8" s="1572">
        <v>9852.82</v>
      </c>
      <c r="CV8" s="1586">
        <v>9115.02</v>
      </c>
      <c r="CW8" s="1586">
        <v>9665.82</v>
      </c>
      <c r="CX8" s="1586">
        <v>10058.82</v>
      </c>
      <c r="CY8" s="1621">
        <v>9694.94</v>
      </c>
      <c r="CZ8" s="1621">
        <v>6572.92</v>
      </c>
      <c r="DA8" s="1621">
        <v>10497.52</v>
      </c>
      <c r="DB8" s="1621">
        <v>10195.620000000001</v>
      </c>
      <c r="DC8" s="1621">
        <v>8493.52</v>
      </c>
      <c r="DD8" s="1621">
        <v>10813.96</v>
      </c>
      <c r="DE8" s="1643">
        <v>10911.62</v>
      </c>
      <c r="DF8" s="772">
        <v>9332.24</v>
      </c>
      <c r="DG8" s="772">
        <v>10530.42</v>
      </c>
      <c r="DH8" s="772">
        <v>11111.36</v>
      </c>
      <c r="DI8" s="772">
        <v>10339.66</v>
      </c>
      <c r="DJ8" s="1701">
        <v>10654.7</v>
      </c>
      <c r="DK8" s="772">
        <v>10460.5</v>
      </c>
      <c r="DL8" s="1664">
        <v>11144.24</v>
      </c>
      <c r="DM8" s="772">
        <v>10644.58</v>
      </c>
      <c r="DN8" s="772">
        <v>10946.88</v>
      </c>
      <c r="DO8" s="772">
        <v>10066.5</v>
      </c>
      <c r="DP8" s="772">
        <v>10165.120000000001</v>
      </c>
      <c r="DQ8" s="1785">
        <v>10214.120000000001</v>
      </c>
      <c r="DR8" s="772">
        <v>9829.08</v>
      </c>
      <c r="DS8" s="772">
        <v>9537.76</v>
      </c>
      <c r="DT8" s="1742">
        <v>10088.120000000001</v>
      </c>
      <c r="DU8" s="1742">
        <v>7088.94</v>
      </c>
      <c r="DV8" s="1742">
        <v>9275.34</v>
      </c>
      <c r="DW8" s="1742">
        <v>9549.06</v>
      </c>
      <c r="DX8" s="1742">
        <v>10266.56</v>
      </c>
      <c r="DY8" s="1742">
        <v>10975.46</v>
      </c>
      <c r="DZ8" s="1749">
        <v>9786.66</v>
      </c>
      <c r="EA8" s="1814">
        <v>8559.08</v>
      </c>
      <c r="EB8" s="1814">
        <v>9420.34</v>
      </c>
      <c r="EC8" s="1814">
        <v>10261.799999999999</v>
      </c>
      <c r="ED8" s="1814">
        <v>10648.6</v>
      </c>
      <c r="EE8" s="1814">
        <v>10588.04</v>
      </c>
      <c r="EF8" s="1814">
        <v>6698.06</v>
      </c>
      <c r="EG8">
        <v>0</v>
      </c>
      <c r="EH8" s="1868">
        <v>6171.16</v>
      </c>
      <c r="EI8" s="1868">
        <v>10312.9</v>
      </c>
      <c r="EJ8" s="1868">
        <v>9566.9</v>
      </c>
      <c r="EK8" s="1868">
        <v>9755.32</v>
      </c>
      <c r="EL8" s="1868">
        <v>10270.36</v>
      </c>
      <c r="EM8" s="1868">
        <v>10031.26</v>
      </c>
      <c r="EN8" s="1868">
        <v>9607.5</v>
      </c>
      <c r="EO8" s="299">
        <v>5936.52</v>
      </c>
      <c r="EP8">
        <v>0</v>
      </c>
      <c r="EQ8">
        <v>0</v>
      </c>
      <c r="ER8" s="299">
        <v>3816.96</v>
      </c>
      <c r="ES8" s="84">
        <v>7882.6</v>
      </c>
      <c r="ET8" s="84">
        <v>1735.46</v>
      </c>
      <c r="EU8" s="84">
        <v>0</v>
      </c>
      <c r="EV8" s="772">
        <v>0</v>
      </c>
      <c r="EW8" s="772">
        <v>0</v>
      </c>
      <c r="EX8" s="772">
        <v>835.2</v>
      </c>
      <c r="EY8" s="772">
        <v>6278.36</v>
      </c>
      <c r="EZ8" s="772">
        <v>9144.2999999999993</v>
      </c>
      <c r="FA8" s="772">
        <v>9680.92</v>
      </c>
      <c r="FB8" s="1953">
        <v>10179.299999999999</v>
      </c>
      <c r="FC8" s="1988">
        <v>10226.82</v>
      </c>
      <c r="FD8" s="1988">
        <v>9606.2999999999993</v>
      </c>
      <c r="FE8" s="1988">
        <v>10838.02</v>
      </c>
      <c r="FF8" s="1988">
        <v>10543.54</v>
      </c>
      <c r="FG8" s="1988">
        <v>10155.6</v>
      </c>
      <c r="FH8" s="1988">
        <v>10519.72</v>
      </c>
      <c r="FI8" s="1995">
        <v>9521.6200000000008</v>
      </c>
      <c r="FJ8" s="2030">
        <v>4855.0600000000004</v>
      </c>
      <c r="FK8" s="2030">
        <v>7315.84</v>
      </c>
      <c r="FL8" s="2030">
        <v>9998.58</v>
      </c>
      <c r="FM8" s="2030">
        <v>8714.74</v>
      </c>
      <c r="FN8" s="2030">
        <v>9006.6</v>
      </c>
      <c r="FO8" s="2030">
        <v>9088.14</v>
      </c>
      <c r="FP8" s="2037">
        <v>9828.58</v>
      </c>
      <c r="FQ8" s="2073">
        <v>10003.06</v>
      </c>
      <c r="FR8" s="2073">
        <v>9410.66</v>
      </c>
      <c r="FS8" s="2073">
        <v>8624.34</v>
      </c>
      <c r="FT8" s="2073">
        <v>8817.9599999999991</v>
      </c>
      <c r="FU8" s="2073">
        <v>8896.2999999999993</v>
      </c>
      <c r="FV8" s="2073">
        <v>9590.26</v>
      </c>
      <c r="FW8" s="2103">
        <v>8919.16</v>
      </c>
      <c r="FX8" s="772">
        <v>8115.5</v>
      </c>
      <c r="FY8" s="772">
        <v>7756.1</v>
      </c>
      <c r="FZ8" s="772">
        <v>8694.98</v>
      </c>
      <c r="GA8" s="772">
        <v>9483.4599999999991</v>
      </c>
      <c r="GB8" s="772">
        <v>9624.58</v>
      </c>
      <c r="GC8" s="772">
        <v>8659.86</v>
      </c>
      <c r="GD8" s="2123">
        <v>9683.14</v>
      </c>
      <c r="GE8" s="2159">
        <v>9379.64</v>
      </c>
      <c r="GF8" s="2159">
        <v>9038.18</v>
      </c>
      <c r="GG8" s="2159">
        <v>9109.94</v>
      </c>
      <c r="GH8" s="2159">
        <v>9442.86</v>
      </c>
      <c r="GI8" s="2159">
        <v>2709.86</v>
      </c>
      <c r="GJ8" s="2159">
        <v>5811.02</v>
      </c>
      <c r="GK8" s="2166">
        <v>10340.66</v>
      </c>
      <c r="GL8" s="2202">
        <v>10059.299999999999</v>
      </c>
      <c r="GM8" s="2202">
        <v>9230.36</v>
      </c>
      <c r="GN8" s="2202">
        <v>9083.66</v>
      </c>
      <c r="GO8" s="2202">
        <v>6913.78</v>
      </c>
      <c r="GP8" s="2202">
        <v>8569.06</v>
      </c>
      <c r="GQ8" s="2202">
        <v>10805.4</v>
      </c>
      <c r="GR8" s="2210">
        <v>10451.719999999999</v>
      </c>
      <c r="GS8" s="2246">
        <v>9832.5400000000009</v>
      </c>
      <c r="GT8" s="2246">
        <v>4374.38</v>
      </c>
      <c r="GU8" s="2246">
        <v>4308.4399999999996</v>
      </c>
      <c r="GV8" s="2246">
        <v>0</v>
      </c>
      <c r="GW8" s="2246">
        <v>7298.18</v>
      </c>
      <c r="GX8" s="2246">
        <v>10224.58</v>
      </c>
      <c r="GY8" s="2246">
        <v>10825.4</v>
      </c>
      <c r="GZ8" s="2264">
        <v>6486.48</v>
      </c>
      <c r="HA8" s="2277">
        <v>6755.42</v>
      </c>
      <c r="HB8" s="2277">
        <v>0</v>
      </c>
      <c r="HC8" s="2301">
        <v>0</v>
      </c>
      <c r="HD8" s="2313">
        <v>0</v>
      </c>
      <c r="HE8" s="2313">
        <v>0</v>
      </c>
      <c r="HF8" s="2313">
        <v>0</v>
      </c>
      <c r="HS8" s="299"/>
    </row>
    <row r="9" spans="1:227" customFormat="1" x14ac:dyDescent="0.25">
      <c r="A9" s="95">
        <f t="shared" si="66"/>
        <v>8</v>
      </c>
      <c r="B9" s="65">
        <f>B.Semanal!B9</f>
        <v>0</v>
      </c>
      <c r="C9" s="66"/>
      <c r="D9" s="66"/>
      <c r="E9" s="91">
        <v>100</v>
      </c>
      <c r="F9" s="67">
        <v>100</v>
      </c>
      <c r="G9" s="365">
        <v>100</v>
      </c>
      <c r="H9" s="371">
        <v>100</v>
      </c>
      <c r="I9" s="377">
        <v>100</v>
      </c>
      <c r="J9" s="383">
        <v>100</v>
      </c>
      <c r="K9" s="389">
        <v>100</v>
      </c>
      <c r="L9" s="395">
        <v>100</v>
      </c>
      <c r="M9" s="453">
        <v>100</v>
      </c>
      <c r="N9" s="460">
        <v>100</v>
      </c>
      <c r="O9" s="473">
        <v>100</v>
      </c>
      <c r="P9" s="506">
        <v>100</v>
      </c>
      <c r="Q9" s="532">
        <v>100</v>
      </c>
      <c r="R9" s="538">
        <v>100</v>
      </c>
      <c r="S9" s="567">
        <v>100</v>
      </c>
      <c r="T9" s="124"/>
      <c r="U9" s="124"/>
      <c r="V9" s="611">
        <v>100</v>
      </c>
      <c r="W9" s="124">
        <v>100</v>
      </c>
      <c r="X9" s="124">
        <v>100</v>
      </c>
      <c r="Y9" s="618">
        <v>100</v>
      </c>
      <c r="Z9" s="124">
        <v>100</v>
      </c>
      <c r="AA9" s="688">
        <v>100</v>
      </c>
      <c r="AB9" s="124">
        <v>100</v>
      </c>
      <c r="AC9" s="120">
        <v>100</v>
      </c>
      <c r="AD9" s="124">
        <v>100</v>
      </c>
      <c r="AE9" s="723">
        <v>100</v>
      </c>
      <c r="AF9" s="730">
        <v>100</v>
      </c>
      <c r="AG9" s="299">
        <v>100</v>
      </c>
      <c r="AH9" s="65"/>
      <c r="AI9" s="65"/>
      <c r="AJ9" s="299">
        <v>100</v>
      </c>
      <c r="AK9" s="65"/>
      <c r="AL9" s="65"/>
      <c r="AM9" s="65">
        <v>100</v>
      </c>
      <c r="AN9" s="857">
        <v>100</v>
      </c>
      <c r="AO9" s="865">
        <v>100</v>
      </c>
      <c r="AP9" s="871">
        <v>100</v>
      </c>
      <c r="AQ9" s="299">
        <v>100</v>
      </c>
      <c r="AR9" s="299">
        <v>100</v>
      </c>
      <c r="AS9" s="889"/>
      <c r="AT9" s="904">
        <v>100</v>
      </c>
      <c r="AU9" s="928">
        <v>100</v>
      </c>
      <c r="AV9" s="935">
        <v>100</v>
      </c>
      <c r="AW9" s="65">
        <v>100</v>
      </c>
      <c r="AX9" s="1004">
        <v>100</v>
      </c>
      <c r="AY9" s="1026">
        <v>100</v>
      </c>
      <c r="AZ9" s="1033">
        <v>100</v>
      </c>
      <c r="BA9" s="1045"/>
      <c r="BB9" s="65">
        <v>100</v>
      </c>
      <c r="BC9" s="1087"/>
      <c r="BD9" s="1093"/>
      <c r="BE9" s="1126"/>
      <c r="BF9" s="1133"/>
      <c r="BG9" s="1140"/>
      <c r="BH9" s="1163">
        <v>100</v>
      </c>
      <c r="BI9" s="91">
        <v>100</v>
      </c>
      <c r="BJ9" s="91">
        <v>100</v>
      </c>
      <c r="BK9" s="91">
        <v>100</v>
      </c>
      <c r="BL9" s="91">
        <v>100</v>
      </c>
      <c r="BM9" s="91">
        <v>100</v>
      </c>
      <c r="BN9" s="91">
        <v>100</v>
      </c>
      <c r="BO9" s="91">
        <v>100</v>
      </c>
      <c r="BP9" s="1224">
        <v>100</v>
      </c>
      <c r="BQ9" s="1230">
        <v>100</v>
      </c>
      <c r="BR9" s="1230">
        <v>100</v>
      </c>
      <c r="BS9" s="1230">
        <v>100</v>
      </c>
      <c r="BT9" s="1230">
        <v>100</v>
      </c>
      <c r="BU9" s="1230">
        <v>100</v>
      </c>
      <c r="BV9" s="1230">
        <v>100</v>
      </c>
      <c r="BW9" s="1290">
        <v>100</v>
      </c>
      <c r="BX9" s="65">
        <v>100</v>
      </c>
      <c r="BY9" s="65">
        <v>100</v>
      </c>
      <c r="BZ9" s="65">
        <v>100</v>
      </c>
      <c r="CA9" s="65">
        <v>100</v>
      </c>
      <c r="CB9" s="65">
        <v>100</v>
      </c>
      <c r="CC9" s="65">
        <v>100</v>
      </c>
      <c r="CD9" s="65">
        <v>100</v>
      </c>
      <c r="CE9" s="1384">
        <v>100</v>
      </c>
      <c r="CF9" s="1398">
        <v>100</v>
      </c>
      <c r="CG9" s="1412">
        <v>100</v>
      </c>
      <c r="CH9" s="1426">
        <v>100</v>
      </c>
      <c r="CI9" s="1440">
        <v>100</v>
      </c>
      <c r="CJ9" s="1454">
        <v>100</v>
      </c>
      <c r="CK9">
        <v>100</v>
      </c>
      <c r="CL9">
        <v>100</v>
      </c>
      <c r="CM9">
        <v>100</v>
      </c>
      <c r="CN9">
        <v>100</v>
      </c>
      <c r="CO9">
        <v>100</v>
      </c>
      <c r="CP9" s="1494">
        <v>100</v>
      </c>
      <c r="CQ9" s="1522">
        <v>100</v>
      </c>
      <c r="CR9" s="1558">
        <v>100</v>
      </c>
      <c r="CS9" s="1558">
        <v>100</v>
      </c>
      <c r="CT9" s="1558">
        <v>100</v>
      </c>
      <c r="CU9" s="1573">
        <v>100</v>
      </c>
      <c r="CV9" s="1587">
        <v>100</v>
      </c>
      <c r="CW9" s="1587">
        <v>100</v>
      </c>
      <c r="CX9" s="1587">
        <v>100</v>
      </c>
      <c r="CY9" s="1622">
        <v>100</v>
      </c>
      <c r="CZ9" s="1622">
        <v>100</v>
      </c>
      <c r="DA9" s="1622">
        <v>100</v>
      </c>
      <c r="DB9" s="1622">
        <v>100</v>
      </c>
      <c r="DC9" s="1622">
        <v>100</v>
      </c>
      <c r="DD9" s="1622">
        <v>100</v>
      </c>
      <c r="DE9" s="1644">
        <v>100</v>
      </c>
      <c r="DF9" s="299">
        <v>100</v>
      </c>
      <c r="DG9" s="299">
        <v>100</v>
      </c>
      <c r="DH9" s="299">
        <v>100</v>
      </c>
      <c r="DI9" s="299">
        <v>100</v>
      </c>
      <c r="DJ9" s="1702">
        <v>100</v>
      </c>
      <c r="DK9" s="299">
        <v>100</v>
      </c>
      <c r="DL9" s="1665">
        <v>100</v>
      </c>
      <c r="DM9" s="299">
        <v>100</v>
      </c>
      <c r="DN9" s="299">
        <v>100</v>
      </c>
      <c r="DO9" s="299">
        <v>100</v>
      </c>
      <c r="DP9" s="299">
        <v>100</v>
      </c>
      <c r="DQ9" s="1786">
        <v>100</v>
      </c>
      <c r="DR9" s="299">
        <v>100</v>
      </c>
      <c r="DS9" s="299">
        <v>100</v>
      </c>
      <c r="DT9" s="1743">
        <v>100</v>
      </c>
      <c r="DU9" s="1743">
        <v>100</v>
      </c>
      <c r="DV9" s="1743">
        <v>100</v>
      </c>
      <c r="DW9" s="1743">
        <v>100</v>
      </c>
      <c r="DX9" s="1743">
        <v>100</v>
      </c>
      <c r="DY9" s="1743">
        <v>100</v>
      </c>
      <c r="DZ9" s="1750">
        <v>100</v>
      </c>
      <c r="EA9" s="1815">
        <v>100</v>
      </c>
      <c r="EB9" s="1815">
        <v>100</v>
      </c>
      <c r="EC9" s="1815">
        <v>100</v>
      </c>
      <c r="ED9" s="1815">
        <v>100</v>
      </c>
      <c r="EE9" s="1815">
        <v>100</v>
      </c>
      <c r="EF9" s="1815">
        <v>100</v>
      </c>
      <c r="EH9" s="1869">
        <v>100</v>
      </c>
      <c r="EI9" s="1869">
        <v>100</v>
      </c>
      <c r="EJ9" s="1869">
        <v>100</v>
      </c>
      <c r="EK9" s="1869">
        <v>100</v>
      </c>
      <c r="EL9" s="1869">
        <v>100</v>
      </c>
      <c r="EM9" s="1869">
        <v>100</v>
      </c>
      <c r="EN9" s="1869">
        <v>100</v>
      </c>
      <c r="EO9">
        <v>100</v>
      </c>
      <c r="ER9">
        <v>100</v>
      </c>
      <c r="ES9">
        <v>100</v>
      </c>
      <c r="ET9">
        <v>100</v>
      </c>
      <c r="EX9" s="299">
        <v>100</v>
      </c>
      <c r="EY9" s="299">
        <v>100</v>
      </c>
      <c r="EZ9" s="299">
        <v>100</v>
      </c>
      <c r="FA9" s="299">
        <v>100</v>
      </c>
      <c r="FB9" s="1954">
        <v>100</v>
      </c>
      <c r="FC9" s="1989">
        <v>100</v>
      </c>
      <c r="FD9" s="1989">
        <v>100</v>
      </c>
      <c r="FE9" s="1989">
        <v>100</v>
      </c>
      <c r="FF9" s="1989">
        <v>100</v>
      </c>
      <c r="FG9" s="1989">
        <v>100</v>
      </c>
      <c r="FH9" s="1989">
        <v>100</v>
      </c>
      <c r="FI9" s="1996">
        <v>100</v>
      </c>
      <c r="FJ9" s="2031">
        <v>100</v>
      </c>
      <c r="FK9" s="2031">
        <v>100</v>
      </c>
      <c r="FL9" s="2031">
        <v>100</v>
      </c>
      <c r="FM9" s="2031">
        <v>100</v>
      </c>
      <c r="FN9" s="2031">
        <v>100</v>
      </c>
      <c r="FO9" s="2031">
        <v>100</v>
      </c>
      <c r="FP9" s="2038">
        <v>100</v>
      </c>
      <c r="FQ9" s="2074">
        <v>100</v>
      </c>
      <c r="FR9" s="2074">
        <v>100</v>
      </c>
      <c r="FS9" s="2074">
        <v>100</v>
      </c>
      <c r="FT9" s="2074">
        <v>100</v>
      </c>
      <c r="FU9" s="2074">
        <v>100</v>
      </c>
      <c r="FV9" s="2074">
        <v>100</v>
      </c>
      <c r="FW9" s="2104">
        <v>100</v>
      </c>
      <c r="FX9" s="299">
        <v>100</v>
      </c>
      <c r="FY9" s="299">
        <v>100</v>
      </c>
      <c r="FZ9" s="299">
        <v>100</v>
      </c>
      <c r="GA9" s="299">
        <v>100</v>
      </c>
      <c r="GB9" s="299">
        <v>100</v>
      </c>
      <c r="GC9" s="299">
        <v>100</v>
      </c>
      <c r="GD9" s="2124">
        <v>100</v>
      </c>
      <c r="GE9" s="2160">
        <v>100</v>
      </c>
      <c r="GF9" s="2160">
        <v>100</v>
      </c>
      <c r="GG9" s="2160">
        <v>100</v>
      </c>
      <c r="GH9" s="2160">
        <v>100</v>
      </c>
      <c r="GI9" s="2160">
        <v>100</v>
      </c>
      <c r="GJ9" s="2160">
        <v>100</v>
      </c>
      <c r="GK9" s="2167">
        <v>100</v>
      </c>
      <c r="GL9" s="2203">
        <v>100</v>
      </c>
      <c r="GM9" s="2203">
        <v>100</v>
      </c>
      <c r="GN9" s="2203">
        <v>100</v>
      </c>
      <c r="GO9" s="2203">
        <v>100</v>
      </c>
      <c r="GP9" s="2203">
        <v>100</v>
      </c>
      <c r="GQ9" s="2203">
        <v>100</v>
      </c>
      <c r="GR9" s="2211">
        <v>100</v>
      </c>
      <c r="GS9" s="2247">
        <v>100</v>
      </c>
      <c r="GT9" s="2247">
        <v>100</v>
      </c>
      <c r="GU9" s="2247">
        <v>100</v>
      </c>
      <c r="GV9" s="255"/>
      <c r="GW9" s="2247">
        <v>100</v>
      </c>
      <c r="GX9" s="2247">
        <v>100</v>
      </c>
      <c r="GY9" s="2247">
        <v>100</v>
      </c>
      <c r="GZ9" s="2265">
        <v>100</v>
      </c>
      <c r="HA9" s="2278">
        <v>100</v>
      </c>
      <c r="HB9" s="2276"/>
      <c r="HC9" s="2300"/>
      <c r="HD9" s="2311"/>
      <c r="HE9" s="2311"/>
      <c r="HF9" s="2311"/>
      <c r="HS9" s="142"/>
    </row>
    <row r="10" spans="1:227" customFormat="1" x14ac:dyDescent="0.25">
      <c r="A10" s="95">
        <f t="shared" si="66"/>
        <v>9</v>
      </c>
      <c r="B10" s="65">
        <f>B.Semanal!B10</f>
        <v>0</v>
      </c>
      <c r="C10" s="66"/>
      <c r="D10" s="66"/>
      <c r="E10" s="91"/>
      <c r="F10" s="67"/>
      <c r="G10" s="363"/>
      <c r="H10" s="369"/>
      <c r="I10" s="375"/>
      <c r="J10" s="381"/>
      <c r="K10" s="387"/>
      <c r="L10" s="393"/>
      <c r="M10" s="451"/>
      <c r="N10" s="458"/>
      <c r="O10" s="471"/>
      <c r="P10" s="504"/>
      <c r="Q10" s="530"/>
      <c r="R10" s="536"/>
      <c r="S10" s="565"/>
      <c r="T10" s="120"/>
      <c r="U10" s="120"/>
      <c r="V10" s="609"/>
      <c r="W10" s="120"/>
      <c r="X10" s="120"/>
      <c r="Y10" s="616"/>
      <c r="Z10" s="120"/>
      <c r="AA10" s="686"/>
      <c r="AB10" s="120"/>
      <c r="AC10" s="120"/>
      <c r="AD10" s="120"/>
      <c r="AE10" s="721"/>
      <c r="AF10" s="728"/>
      <c r="AH10" s="65"/>
      <c r="AI10" s="65"/>
      <c r="AK10" s="65"/>
      <c r="AL10" s="65"/>
      <c r="AM10" s="65"/>
      <c r="AN10" s="855"/>
      <c r="AO10" s="863"/>
      <c r="AP10" s="869"/>
      <c r="AS10" s="889"/>
      <c r="AT10" s="902"/>
      <c r="AU10" s="926"/>
      <c r="AV10" s="933"/>
      <c r="AW10" s="65"/>
      <c r="AX10" s="1002"/>
      <c r="AY10" s="1024"/>
      <c r="AZ10" s="1031"/>
      <c r="BA10" s="1045"/>
      <c r="BB10" s="65"/>
      <c r="BC10" s="1087"/>
      <c r="BD10" s="1093"/>
      <c r="BE10" s="1126"/>
      <c r="BF10" s="1133"/>
      <c r="BG10" s="1140"/>
      <c r="BH10" s="1161"/>
      <c r="BI10" s="65"/>
      <c r="BJ10" s="65"/>
      <c r="BK10" s="91"/>
      <c r="BL10" s="65"/>
      <c r="BM10" s="65"/>
      <c r="BN10" s="65"/>
      <c r="BO10" s="65"/>
      <c r="BP10" s="1222"/>
      <c r="BQ10" s="1228"/>
      <c r="BR10" s="1228"/>
      <c r="BS10" s="1228"/>
      <c r="BT10" s="1228"/>
      <c r="BU10" s="1228"/>
      <c r="BV10" s="1228"/>
      <c r="BW10" s="1288"/>
      <c r="BX10" s="65"/>
      <c r="BY10" s="65"/>
      <c r="BZ10" s="65"/>
      <c r="CA10" s="65"/>
      <c r="CB10" s="65"/>
      <c r="CC10" s="65"/>
      <c r="CD10" s="65"/>
      <c r="CE10" s="1382"/>
      <c r="CF10" s="1396"/>
      <c r="CG10" s="1410"/>
      <c r="CH10" s="1424"/>
      <c r="CI10" s="1438"/>
      <c r="CJ10" s="1452"/>
      <c r="CP10" s="1492"/>
      <c r="CQ10" s="1520"/>
      <c r="CR10" s="1556"/>
      <c r="CS10" s="1556"/>
      <c r="CT10" s="1556"/>
      <c r="CU10" s="1571"/>
      <c r="CV10" s="1585"/>
      <c r="CW10" s="1585"/>
      <c r="CX10" s="1585"/>
      <c r="CY10" s="1620"/>
      <c r="CZ10" s="1620"/>
      <c r="DA10" s="1620"/>
      <c r="DB10" s="1620"/>
      <c r="DC10" s="1620"/>
      <c r="DD10" s="1620"/>
      <c r="DE10" s="1642"/>
      <c r="DJ10" s="1700"/>
      <c r="DL10" s="1663"/>
      <c r="DQ10" s="1784"/>
      <c r="DT10" s="1741"/>
      <c r="DU10" s="1741"/>
      <c r="DV10" s="1741"/>
      <c r="DW10" s="1741"/>
      <c r="DX10" s="1741"/>
      <c r="DY10" s="1741"/>
      <c r="DZ10" s="1748"/>
      <c r="EA10" s="1813"/>
      <c r="EB10" s="1813"/>
      <c r="EC10" s="1813"/>
      <c r="ED10" s="1813"/>
      <c r="EE10" s="1813"/>
      <c r="EF10" s="1813"/>
      <c r="EH10" s="1867"/>
      <c r="EI10" s="1867"/>
      <c r="EJ10" s="1867"/>
      <c r="EK10" s="1867"/>
      <c r="EL10" s="1867"/>
      <c r="EM10" s="1867"/>
      <c r="EN10" s="1867"/>
      <c r="FB10" s="1952"/>
      <c r="FC10" s="1987"/>
      <c r="FD10" s="1987"/>
      <c r="FE10" s="1987"/>
      <c r="FF10" s="1987"/>
      <c r="FG10" s="1987"/>
      <c r="FH10" s="1987"/>
      <c r="FI10" s="1994"/>
      <c r="FJ10" s="2029"/>
      <c r="FK10" s="2029"/>
      <c r="FL10" s="2029"/>
      <c r="FM10" s="2029"/>
      <c r="FN10" s="2029"/>
      <c r="FO10" s="2029"/>
      <c r="FP10" s="2036"/>
      <c r="FQ10" s="2072"/>
      <c r="FR10" s="2072"/>
      <c r="FS10" s="2072"/>
      <c r="FT10" s="2072"/>
      <c r="FU10" s="2072"/>
      <c r="FV10" s="2072"/>
      <c r="FW10" s="2102"/>
      <c r="GD10" s="2122"/>
      <c r="GE10" s="2158"/>
      <c r="GF10" s="2158"/>
      <c r="GG10" s="2158"/>
      <c r="GH10" s="2158"/>
      <c r="GI10" s="2158"/>
      <c r="GJ10" s="2158"/>
      <c r="GK10" s="2165"/>
      <c r="GL10" s="2201"/>
      <c r="GM10" s="2201"/>
      <c r="GN10" s="2201"/>
      <c r="GO10" s="2201"/>
      <c r="GP10" s="2201"/>
      <c r="GQ10" s="2201"/>
      <c r="GR10" s="2209"/>
      <c r="GS10" s="255"/>
      <c r="GT10" s="255"/>
      <c r="GU10" s="255"/>
      <c r="GV10" s="255"/>
      <c r="GW10" s="255"/>
      <c r="GX10" s="255"/>
      <c r="GY10" s="255"/>
      <c r="GZ10" s="2263"/>
      <c r="HA10" s="2276"/>
      <c r="HB10" s="2276"/>
      <c r="HC10" s="2300"/>
      <c r="HD10" s="2311"/>
      <c r="HE10" s="2311"/>
      <c r="HF10" s="2311"/>
    </row>
    <row r="11" spans="1:227" customFormat="1" x14ac:dyDescent="0.25">
      <c r="A11" s="95">
        <f t="shared" si="66"/>
        <v>10</v>
      </c>
      <c r="B11" s="65">
        <f>B.Semanal!B11</f>
        <v>0</v>
      </c>
      <c r="C11" s="68"/>
      <c r="D11" s="68"/>
      <c r="E11" s="91"/>
      <c r="F11" s="67"/>
      <c r="G11" s="363"/>
      <c r="H11" s="369"/>
      <c r="I11" s="375"/>
      <c r="J11" s="381"/>
      <c r="K11" s="387"/>
      <c r="L11" s="393"/>
      <c r="M11" s="451"/>
      <c r="N11" s="458"/>
      <c r="O11" s="471"/>
      <c r="P11" s="504"/>
      <c r="Q11" s="530"/>
      <c r="R11" s="536"/>
      <c r="S11" s="565"/>
      <c r="T11" s="120"/>
      <c r="U11" s="120"/>
      <c r="V11" s="609"/>
      <c r="W11" s="120"/>
      <c r="X11" s="120"/>
      <c r="Y11" s="616"/>
      <c r="Z11" s="120"/>
      <c r="AA11" s="686"/>
      <c r="AB11" s="120"/>
      <c r="AC11" s="120"/>
      <c r="AD11" s="120"/>
      <c r="AE11" s="721"/>
      <c r="AF11" s="728"/>
      <c r="AH11" s="65"/>
      <c r="AI11" s="65"/>
      <c r="AK11" s="65"/>
      <c r="AL11" s="65"/>
      <c r="AM11" s="65"/>
      <c r="AN11" s="855"/>
      <c r="AO11" s="863"/>
      <c r="AP11" s="869"/>
      <c r="AS11" s="889"/>
      <c r="AT11" s="902"/>
      <c r="AU11" s="926"/>
      <c r="AV11" s="933"/>
      <c r="AW11" s="65"/>
      <c r="AX11" s="1002"/>
      <c r="AY11" s="1024"/>
      <c r="AZ11" s="1031"/>
      <c r="BA11" s="1045"/>
      <c r="BB11" s="65"/>
      <c r="BC11" s="1087"/>
      <c r="BD11" s="1093"/>
      <c r="BE11" s="1126"/>
      <c r="BF11" s="1133"/>
      <c r="BG11" s="1140"/>
      <c r="BH11" s="1161"/>
      <c r="BI11" s="65"/>
      <c r="BJ11" s="65"/>
      <c r="BK11" s="91"/>
      <c r="BL11" s="65"/>
      <c r="BM11" s="65"/>
      <c r="BN11" s="65"/>
      <c r="BO11" s="65"/>
      <c r="BP11" s="1222"/>
      <c r="BQ11" s="1228"/>
      <c r="BR11" s="1228"/>
      <c r="BS11" s="1228"/>
      <c r="BT11" s="1228"/>
      <c r="BU11" s="1228"/>
      <c r="BV11" s="1228"/>
      <c r="BW11" s="1288"/>
      <c r="BX11" s="65"/>
      <c r="BY11" s="65"/>
      <c r="BZ11" s="65"/>
      <c r="CA11" s="65"/>
      <c r="CB11" s="65"/>
      <c r="CC11" s="65"/>
      <c r="CD11" s="65"/>
      <c r="CE11" s="1382"/>
      <c r="CF11" s="1396"/>
      <c r="CG11" s="1410"/>
      <c r="CH11" s="1424"/>
      <c r="CI11" s="1438"/>
      <c r="CJ11" s="1452"/>
      <c r="CP11" s="1492"/>
      <c r="CQ11" s="1520"/>
      <c r="CR11" s="1556"/>
      <c r="CS11" s="1556"/>
      <c r="CT11" s="1556"/>
      <c r="CU11" s="1571"/>
      <c r="CV11" s="1585"/>
      <c r="CW11" s="1585"/>
      <c r="CX11" s="1585"/>
      <c r="CY11" s="1620"/>
      <c r="CZ11" s="1620"/>
      <c r="DA11" s="1620"/>
      <c r="DB11" s="1620"/>
      <c r="DC11" s="1620"/>
      <c r="DD11" s="1620"/>
      <c r="DE11" s="1642"/>
      <c r="DJ11" s="1700"/>
      <c r="DL11" s="1663"/>
      <c r="DQ11" s="1784"/>
      <c r="DT11" s="1741"/>
      <c r="DU11" s="1741"/>
      <c r="DV11" s="1741"/>
      <c r="DW11" s="1741"/>
      <c r="DX11" s="1741"/>
      <c r="DY11" s="1741"/>
      <c r="DZ11" s="1748"/>
      <c r="EA11" s="1813"/>
      <c r="EB11" s="1813"/>
      <c r="EC11" s="1813"/>
      <c r="ED11" s="1813"/>
      <c r="EE11" s="1813"/>
      <c r="EF11" s="1813"/>
      <c r="EH11" s="1867"/>
      <c r="EI11" s="1867"/>
      <c r="EJ11" s="1867"/>
      <c r="EK11" s="1867"/>
      <c r="EL11" s="1867"/>
      <c r="EM11" s="1867"/>
      <c r="EN11" s="1867"/>
      <c r="FB11" s="1952"/>
      <c r="FC11" s="1987"/>
      <c r="FD11" s="1987"/>
      <c r="FE11" s="1987"/>
      <c r="FF11" s="1987"/>
      <c r="FG11" s="1987"/>
      <c r="FH11" s="1987"/>
      <c r="FI11" s="1994"/>
      <c r="FJ11" s="2029"/>
      <c r="FK11" s="2029"/>
      <c r="FL11" s="2029"/>
      <c r="FM11" s="2029"/>
      <c r="FN11" s="2029"/>
      <c r="FO11" s="2029"/>
      <c r="FP11" s="2036"/>
      <c r="FQ11" s="2072"/>
      <c r="FR11" s="2072"/>
      <c r="FS11" s="2072"/>
      <c r="FT11" s="2072"/>
      <c r="FU11" s="2072"/>
      <c r="FV11" s="2072"/>
      <c r="FW11" s="2102"/>
      <c r="GD11" s="2122"/>
      <c r="GE11" s="2158"/>
      <c r="GF11" s="2158"/>
      <c r="GG11" s="2158"/>
      <c r="GH11" s="2158"/>
      <c r="GI11" s="2158"/>
      <c r="GJ11" s="2158"/>
      <c r="GK11" s="2165"/>
      <c r="GL11" s="2201"/>
      <c r="GM11" s="2201"/>
      <c r="GN11" s="2201"/>
      <c r="GO11" s="2201"/>
      <c r="GP11" s="2201"/>
      <c r="GQ11" s="2201"/>
      <c r="GR11" s="2209"/>
      <c r="GS11" s="255"/>
      <c r="GT11" s="255"/>
      <c r="GU11" s="255"/>
      <c r="GV11" s="255"/>
      <c r="GW11" s="255"/>
      <c r="GX11" s="255"/>
      <c r="GY11" s="255"/>
      <c r="GZ11" s="2263"/>
      <c r="HA11" s="2276"/>
      <c r="HB11" s="2276"/>
      <c r="HC11" s="2300"/>
      <c r="HD11" s="2311"/>
      <c r="HE11" s="2311"/>
      <c r="HF11" s="2311"/>
    </row>
    <row r="12" spans="1:227" customFormat="1" x14ac:dyDescent="0.25">
      <c r="A12" s="95">
        <f t="shared" si="66"/>
        <v>11</v>
      </c>
      <c r="B12" s="65">
        <f>B.Semanal!B12</f>
        <v>0</v>
      </c>
      <c r="C12" s="66"/>
      <c r="D12" s="66"/>
      <c r="E12" s="91">
        <v>1</v>
      </c>
      <c r="F12" s="67">
        <v>1</v>
      </c>
      <c r="G12" s="366">
        <v>1</v>
      </c>
      <c r="H12" s="372">
        <v>1</v>
      </c>
      <c r="I12" s="378">
        <v>1</v>
      </c>
      <c r="J12" s="384">
        <v>1</v>
      </c>
      <c r="K12" s="390">
        <v>1</v>
      </c>
      <c r="L12" s="396">
        <v>1</v>
      </c>
      <c r="M12" s="454">
        <v>1</v>
      </c>
      <c r="N12" s="461">
        <v>1</v>
      </c>
      <c r="O12" s="474">
        <v>1</v>
      </c>
      <c r="P12" s="507">
        <v>1</v>
      </c>
      <c r="Q12" s="533">
        <v>1</v>
      </c>
      <c r="R12" s="539">
        <v>1</v>
      </c>
      <c r="S12" s="568">
        <v>1</v>
      </c>
      <c r="T12" s="120">
        <v>1</v>
      </c>
      <c r="U12" s="120">
        <v>1</v>
      </c>
      <c r="V12" s="612">
        <v>1</v>
      </c>
      <c r="W12" s="120">
        <v>1</v>
      </c>
      <c r="X12" s="120">
        <v>1</v>
      </c>
      <c r="Y12" s="619">
        <v>1</v>
      </c>
      <c r="Z12" s="120">
        <v>1</v>
      </c>
      <c r="AA12" s="689">
        <v>1</v>
      </c>
      <c r="AB12" s="120">
        <v>1</v>
      </c>
      <c r="AC12" s="120">
        <v>1</v>
      </c>
      <c r="AD12" s="120">
        <v>1</v>
      </c>
      <c r="AE12" s="724">
        <v>1</v>
      </c>
      <c r="AF12" s="731">
        <v>1</v>
      </c>
      <c r="AG12" s="54">
        <v>1</v>
      </c>
      <c r="AH12" s="65">
        <v>1</v>
      </c>
      <c r="AI12" s="65">
        <v>1</v>
      </c>
      <c r="AJ12" s="54">
        <v>1</v>
      </c>
      <c r="AK12" s="65">
        <v>1</v>
      </c>
      <c r="AL12" s="65">
        <v>1</v>
      </c>
      <c r="AM12" s="65">
        <v>1</v>
      </c>
      <c r="AN12" s="858">
        <v>1</v>
      </c>
      <c r="AO12" s="866">
        <v>1</v>
      </c>
      <c r="AP12" s="872">
        <v>1</v>
      </c>
      <c r="AQ12" s="54">
        <v>1</v>
      </c>
      <c r="AR12" s="54">
        <v>1</v>
      </c>
      <c r="AS12" s="892">
        <v>1</v>
      </c>
      <c r="AT12" s="905">
        <v>1</v>
      </c>
      <c r="AU12" s="929">
        <v>1</v>
      </c>
      <c r="AV12" s="936">
        <v>1</v>
      </c>
      <c r="AW12" s="65">
        <v>1</v>
      </c>
      <c r="AX12" s="1005">
        <v>1</v>
      </c>
      <c r="AY12" s="1027">
        <v>1</v>
      </c>
      <c r="AZ12" s="1034">
        <v>1</v>
      </c>
      <c r="BA12" s="1048">
        <v>1</v>
      </c>
      <c r="BB12" s="65">
        <v>1</v>
      </c>
      <c r="BC12" s="1090">
        <v>1</v>
      </c>
      <c r="BD12" s="1096">
        <v>1</v>
      </c>
      <c r="BE12" s="1129">
        <v>1</v>
      </c>
      <c r="BF12" s="1136">
        <v>1</v>
      </c>
      <c r="BG12" s="1143">
        <v>1</v>
      </c>
      <c r="BH12" s="1164">
        <v>1</v>
      </c>
      <c r="BI12" s="65">
        <v>1</v>
      </c>
      <c r="BJ12" s="65">
        <v>1</v>
      </c>
      <c r="BK12" s="91">
        <v>1</v>
      </c>
      <c r="BL12" s="65">
        <v>1</v>
      </c>
      <c r="BM12" s="65">
        <v>1</v>
      </c>
      <c r="BN12" s="65">
        <v>1</v>
      </c>
      <c r="BO12" s="65">
        <v>1</v>
      </c>
      <c r="BP12" s="1225">
        <v>1</v>
      </c>
      <c r="BQ12" s="1231">
        <v>1</v>
      </c>
      <c r="BR12" s="1231">
        <v>1</v>
      </c>
      <c r="BS12" s="1231">
        <v>1</v>
      </c>
      <c r="BT12" s="1231">
        <v>1</v>
      </c>
      <c r="BU12" s="1231">
        <v>1</v>
      </c>
      <c r="BV12" s="1231">
        <v>1</v>
      </c>
      <c r="BW12" s="1291">
        <v>1</v>
      </c>
      <c r="BX12" s="65">
        <v>1</v>
      </c>
      <c r="BY12" s="65">
        <v>1</v>
      </c>
      <c r="BZ12" s="65">
        <v>1</v>
      </c>
      <c r="CA12" s="65">
        <v>1</v>
      </c>
      <c r="CB12" s="65">
        <v>1</v>
      </c>
      <c r="CC12" s="65">
        <v>1</v>
      </c>
      <c r="CD12" s="65">
        <v>1</v>
      </c>
      <c r="CE12" s="1385">
        <v>1</v>
      </c>
      <c r="CF12" s="1399">
        <v>1</v>
      </c>
      <c r="CG12" s="1413">
        <v>1</v>
      </c>
      <c r="CH12" s="1427">
        <v>1</v>
      </c>
      <c r="CI12" s="1441">
        <v>1</v>
      </c>
      <c r="CJ12" s="1455">
        <v>1</v>
      </c>
      <c r="CK12">
        <v>1</v>
      </c>
      <c r="CL12">
        <v>1</v>
      </c>
      <c r="CM12">
        <v>1</v>
      </c>
      <c r="CN12">
        <v>1</v>
      </c>
      <c r="CO12">
        <v>1</v>
      </c>
      <c r="CP12" s="1495">
        <v>1</v>
      </c>
      <c r="CQ12" s="1523">
        <v>1</v>
      </c>
      <c r="CR12" s="1559">
        <v>1</v>
      </c>
      <c r="CS12" s="1559">
        <v>1</v>
      </c>
      <c r="CT12" s="1559">
        <v>1</v>
      </c>
      <c r="CU12" s="1574">
        <v>1</v>
      </c>
      <c r="CV12" s="1588">
        <v>1</v>
      </c>
      <c r="CW12" s="1588">
        <v>1</v>
      </c>
      <c r="CX12" s="1588">
        <v>1</v>
      </c>
      <c r="CY12" s="1623">
        <v>1</v>
      </c>
      <c r="CZ12" s="1623">
        <v>1</v>
      </c>
      <c r="DA12" s="1623">
        <v>1</v>
      </c>
      <c r="DB12" s="1623">
        <v>1</v>
      </c>
      <c r="DC12" s="1623">
        <v>1</v>
      </c>
      <c r="DD12" s="1623">
        <v>1</v>
      </c>
      <c r="DE12" s="1645">
        <v>1</v>
      </c>
      <c r="DF12" s="54">
        <v>1</v>
      </c>
      <c r="DG12" s="54">
        <v>1</v>
      </c>
      <c r="DH12" s="54">
        <v>1</v>
      </c>
      <c r="DI12" s="54">
        <v>1</v>
      </c>
      <c r="DJ12" s="1703">
        <v>1</v>
      </c>
      <c r="DK12" s="54">
        <v>1</v>
      </c>
      <c r="DL12" s="1666">
        <v>1</v>
      </c>
      <c r="DM12" s="54">
        <v>1</v>
      </c>
      <c r="DN12" s="54">
        <v>1</v>
      </c>
      <c r="DO12" s="54">
        <v>1</v>
      </c>
      <c r="DP12" s="54">
        <v>1</v>
      </c>
      <c r="DQ12" s="1787">
        <v>1</v>
      </c>
      <c r="DR12" s="54">
        <v>1</v>
      </c>
      <c r="DS12" s="54">
        <v>1</v>
      </c>
      <c r="DT12" s="1744">
        <v>1</v>
      </c>
      <c r="DU12" s="1744">
        <v>1</v>
      </c>
      <c r="DV12" s="1744">
        <v>1</v>
      </c>
      <c r="DW12" s="1744">
        <v>1</v>
      </c>
      <c r="DX12" s="1744">
        <v>1</v>
      </c>
      <c r="DY12" s="1744">
        <v>1</v>
      </c>
      <c r="DZ12" s="1751">
        <v>1</v>
      </c>
      <c r="EA12" s="1816">
        <v>1</v>
      </c>
      <c r="EB12" s="1816">
        <v>1</v>
      </c>
      <c r="EC12" s="1816">
        <v>1</v>
      </c>
      <c r="ED12" s="1816">
        <v>1</v>
      </c>
      <c r="EE12" s="1816">
        <v>1</v>
      </c>
      <c r="EF12" s="1816">
        <v>1</v>
      </c>
      <c r="EG12">
        <v>1</v>
      </c>
      <c r="EH12" s="1870">
        <v>1</v>
      </c>
      <c r="EI12" s="1870">
        <v>1</v>
      </c>
      <c r="EJ12" s="1870">
        <v>1</v>
      </c>
      <c r="EK12" s="1870">
        <v>1</v>
      </c>
      <c r="EL12" s="1870">
        <v>1</v>
      </c>
      <c r="EM12" s="1870">
        <v>1</v>
      </c>
      <c r="EN12" s="1870">
        <v>1</v>
      </c>
      <c r="EO12">
        <v>1</v>
      </c>
      <c r="EP12">
        <v>1</v>
      </c>
      <c r="EQ12">
        <v>1</v>
      </c>
      <c r="ER12">
        <v>1</v>
      </c>
      <c r="ES12">
        <v>1</v>
      </c>
      <c r="ET12">
        <v>1</v>
      </c>
      <c r="EU12">
        <v>1</v>
      </c>
      <c r="EV12" s="54">
        <v>1</v>
      </c>
      <c r="EW12" s="54">
        <v>1</v>
      </c>
      <c r="EX12" s="54">
        <v>1</v>
      </c>
      <c r="EY12" s="54">
        <v>1</v>
      </c>
      <c r="EZ12" s="54">
        <v>1</v>
      </c>
      <c r="FA12" s="54">
        <v>1</v>
      </c>
      <c r="FB12" s="1955">
        <v>1</v>
      </c>
      <c r="FC12" s="1990">
        <v>1</v>
      </c>
      <c r="FD12" s="1990">
        <v>1</v>
      </c>
      <c r="FE12" s="1990">
        <v>1</v>
      </c>
      <c r="FF12" s="1990">
        <v>1</v>
      </c>
      <c r="FG12" s="1990">
        <v>1</v>
      </c>
      <c r="FH12" s="1990">
        <v>1</v>
      </c>
      <c r="FI12" s="1997">
        <v>1</v>
      </c>
      <c r="FJ12" s="2032">
        <v>1</v>
      </c>
      <c r="FK12" s="2032">
        <v>1</v>
      </c>
      <c r="FL12" s="2032">
        <v>1</v>
      </c>
      <c r="FM12" s="2032">
        <v>1</v>
      </c>
      <c r="FN12" s="2032">
        <v>1</v>
      </c>
      <c r="FO12" s="2032">
        <v>1</v>
      </c>
      <c r="FP12" s="2039">
        <v>1</v>
      </c>
      <c r="FQ12" s="2075">
        <v>1</v>
      </c>
      <c r="FR12" s="2075">
        <v>1</v>
      </c>
      <c r="FS12" s="2075">
        <v>1</v>
      </c>
      <c r="FT12" s="2075">
        <v>1</v>
      </c>
      <c r="FU12" s="2075">
        <v>1</v>
      </c>
      <c r="FV12" s="2075">
        <v>1</v>
      </c>
      <c r="FW12" s="2105">
        <v>1</v>
      </c>
      <c r="FX12" s="54">
        <v>1</v>
      </c>
      <c r="FY12" s="54">
        <v>1</v>
      </c>
      <c r="FZ12" s="54">
        <v>1</v>
      </c>
      <c r="GA12" s="54">
        <v>1</v>
      </c>
      <c r="GB12" s="54">
        <v>1</v>
      </c>
      <c r="GC12" s="54">
        <v>1</v>
      </c>
      <c r="GD12" s="2125">
        <v>1</v>
      </c>
      <c r="GE12" s="2161">
        <v>1</v>
      </c>
      <c r="GF12" s="2161">
        <v>1</v>
      </c>
      <c r="GG12" s="2161">
        <v>1</v>
      </c>
      <c r="GH12" s="2161">
        <v>1</v>
      </c>
      <c r="GI12" s="2161">
        <v>1</v>
      </c>
      <c r="GJ12" s="2161">
        <v>1</v>
      </c>
      <c r="GK12" s="2168">
        <v>1</v>
      </c>
      <c r="GL12" s="2204">
        <v>1</v>
      </c>
      <c r="GM12" s="2204">
        <v>1</v>
      </c>
      <c r="GN12" s="2204">
        <v>1</v>
      </c>
      <c r="GO12" s="2204">
        <v>1</v>
      </c>
      <c r="GP12" s="2204">
        <v>1</v>
      </c>
      <c r="GQ12" s="2204">
        <v>1</v>
      </c>
      <c r="GR12" s="2212">
        <v>1</v>
      </c>
      <c r="GS12" s="2248">
        <v>1</v>
      </c>
      <c r="GT12" s="2248">
        <v>1</v>
      </c>
      <c r="GU12" s="2248">
        <v>1</v>
      </c>
      <c r="GV12" s="2248">
        <v>1</v>
      </c>
      <c r="GW12" s="2248">
        <v>1</v>
      </c>
      <c r="GX12" s="2248">
        <v>1</v>
      </c>
      <c r="GY12" s="2248">
        <v>1</v>
      </c>
      <c r="GZ12" s="2266">
        <v>1</v>
      </c>
      <c r="HA12" s="2279">
        <v>1</v>
      </c>
      <c r="HB12" s="2279">
        <v>1</v>
      </c>
      <c r="HC12" s="2300"/>
      <c r="HD12" s="2311"/>
      <c r="HE12" s="2311"/>
      <c r="HF12" s="2311"/>
      <c r="HS12" s="142"/>
    </row>
    <row r="13" spans="1:227" customFormat="1" x14ac:dyDescent="0.25">
      <c r="A13" s="95">
        <f t="shared" si="66"/>
        <v>12</v>
      </c>
      <c r="B13" s="65">
        <f>B.Semanal!B13</f>
        <v>0</v>
      </c>
      <c r="C13" s="66"/>
      <c r="D13" s="66"/>
      <c r="E13" s="91">
        <v>0.86</v>
      </c>
      <c r="F13" s="67">
        <v>0.75</v>
      </c>
      <c r="G13" s="365">
        <v>1</v>
      </c>
      <c r="H13" s="371">
        <v>0.99</v>
      </c>
      <c r="I13" s="377">
        <v>0.9</v>
      </c>
      <c r="J13" s="383">
        <v>0.97</v>
      </c>
      <c r="K13" s="389">
        <v>0.99</v>
      </c>
      <c r="L13" s="395">
        <v>0.95</v>
      </c>
      <c r="M13" s="453">
        <v>0.99</v>
      </c>
      <c r="N13" s="460">
        <v>0.93</v>
      </c>
      <c r="O13" s="473">
        <v>0.98</v>
      </c>
      <c r="P13" s="506">
        <v>0.92</v>
      </c>
      <c r="Q13" s="532">
        <v>0.98</v>
      </c>
      <c r="R13" s="538">
        <v>0.97</v>
      </c>
      <c r="S13" s="567">
        <v>0.87</v>
      </c>
      <c r="T13" s="124">
        <v>0</v>
      </c>
      <c r="U13" s="124">
        <v>0</v>
      </c>
      <c r="V13" s="611">
        <v>0.52</v>
      </c>
      <c r="W13" s="124">
        <v>0.06</v>
      </c>
      <c r="X13" s="124">
        <v>0.6</v>
      </c>
      <c r="Y13" s="618">
        <v>0.96</v>
      </c>
      <c r="Z13" s="124">
        <v>1</v>
      </c>
      <c r="AA13" s="688">
        <v>0.83</v>
      </c>
      <c r="AB13" s="124">
        <v>1</v>
      </c>
      <c r="AC13" s="120">
        <v>0.98</v>
      </c>
      <c r="AD13" s="124">
        <v>1</v>
      </c>
      <c r="AE13" s="723">
        <v>1</v>
      </c>
      <c r="AF13" s="730">
        <v>1</v>
      </c>
      <c r="AG13" s="299">
        <v>0.74</v>
      </c>
      <c r="AH13" s="65"/>
      <c r="AI13" s="65"/>
      <c r="AJ13" s="299">
        <v>0.12</v>
      </c>
      <c r="AK13" s="65"/>
      <c r="AL13" s="65"/>
      <c r="AM13" s="65">
        <v>0.68</v>
      </c>
      <c r="AN13" s="857">
        <v>0.4</v>
      </c>
      <c r="AO13" s="865">
        <v>0.88</v>
      </c>
      <c r="AP13" s="871">
        <v>0.93</v>
      </c>
      <c r="AQ13" s="299">
        <v>0.99</v>
      </c>
      <c r="AR13" s="299">
        <v>0.8</v>
      </c>
      <c r="AS13" s="889">
        <v>0</v>
      </c>
      <c r="AT13" s="904">
        <v>0.41</v>
      </c>
      <c r="AU13" s="928">
        <v>0.93</v>
      </c>
      <c r="AV13" s="935">
        <v>0.94</v>
      </c>
      <c r="AW13" s="65">
        <v>0.91</v>
      </c>
      <c r="AX13" s="1004">
        <v>0.98</v>
      </c>
      <c r="AY13" s="1026">
        <v>0.99</v>
      </c>
      <c r="AZ13" s="1033">
        <v>0.87</v>
      </c>
      <c r="BA13" s="1045"/>
      <c r="BB13" s="65">
        <v>0.09</v>
      </c>
      <c r="BC13" s="1087"/>
      <c r="BD13" s="1093"/>
      <c r="BE13" s="1126"/>
      <c r="BF13" s="1133"/>
      <c r="BG13" s="1140"/>
      <c r="BH13" s="1163">
        <v>0.78</v>
      </c>
      <c r="BI13" s="65">
        <v>0.22</v>
      </c>
      <c r="BJ13" s="65">
        <v>0.05</v>
      </c>
      <c r="BK13" s="91">
        <v>0.3</v>
      </c>
      <c r="BL13" s="65">
        <v>0.66</v>
      </c>
      <c r="BM13" s="65">
        <v>1</v>
      </c>
      <c r="BN13" s="65">
        <v>1</v>
      </c>
      <c r="BO13" s="65">
        <v>0.96</v>
      </c>
      <c r="BP13" s="1224">
        <v>0.97</v>
      </c>
      <c r="BQ13" s="1230">
        <v>0.98</v>
      </c>
      <c r="BR13" s="1230">
        <v>0.99</v>
      </c>
      <c r="BS13" s="1230">
        <v>0.99</v>
      </c>
      <c r="BT13" s="1230">
        <v>1</v>
      </c>
      <c r="BU13" s="1230">
        <v>0.99</v>
      </c>
      <c r="BV13" s="1230">
        <v>1</v>
      </c>
      <c r="BW13" s="1290">
        <v>1</v>
      </c>
      <c r="BX13" s="65">
        <v>0.97</v>
      </c>
      <c r="BY13" s="65">
        <v>1</v>
      </c>
      <c r="BZ13" s="65">
        <v>0.94</v>
      </c>
      <c r="CA13" s="65">
        <v>1</v>
      </c>
      <c r="CB13" s="65">
        <v>0.99</v>
      </c>
      <c r="CC13" s="65">
        <v>1</v>
      </c>
      <c r="CD13" s="65">
        <v>1</v>
      </c>
      <c r="CE13" s="1394">
        <v>0.79</v>
      </c>
      <c r="CF13" s="1398">
        <v>1</v>
      </c>
      <c r="CG13" s="1412">
        <v>1</v>
      </c>
      <c r="CH13" s="1426">
        <v>0.88</v>
      </c>
      <c r="CI13" s="1440">
        <v>0.77</v>
      </c>
      <c r="CJ13" s="1454">
        <v>1</v>
      </c>
      <c r="CK13">
        <v>0.9</v>
      </c>
      <c r="CL13">
        <v>0.94</v>
      </c>
      <c r="CM13">
        <v>0.97</v>
      </c>
      <c r="CN13">
        <v>0.98</v>
      </c>
      <c r="CO13">
        <v>1</v>
      </c>
      <c r="CP13" s="1494">
        <v>0.99</v>
      </c>
      <c r="CQ13" s="1522">
        <v>1</v>
      </c>
      <c r="CR13" s="1558">
        <v>0.98</v>
      </c>
      <c r="CS13" s="1558">
        <v>0.98</v>
      </c>
      <c r="CT13" s="1558">
        <v>0.96</v>
      </c>
      <c r="CU13" s="1573">
        <v>1</v>
      </c>
      <c r="CV13" s="1587">
        <v>0.94</v>
      </c>
      <c r="CW13" s="1587">
        <v>1</v>
      </c>
      <c r="CX13" s="1587">
        <v>0.96</v>
      </c>
      <c r="CY13" s="1622">
        <v>0.89</v>
      </c>
      <c r="CZ13" s="1622">
        <v>0.64</v>
      </c>
      <c r="DA13" s="1622">
        <v>0.99</v>
      </c>
      <c r="DB13" s="1622">
        <v>1</v>
      </c>
      <c r="DC13" s="1622">
        <v>0.81</v>
      </c>
      <c r="DD13" s="1622">
        <v>1</v>
      </c>
      <c r="DE13" s="1644">
        <v>1</v>
      </c>
      <c r="DF13" s="299">
        <v>0.97</v>
      </c>
      <c r="DG13" s="299">
        <v>0.97</v>
      </c>
      <c r="DH13" s="299">
        <v>1</v>
      </c>
      <c r="DI13" s="299">
        <v>0.94</v>
      </c>
      <c r="DJ13" s="1702">
        <v>0.97</v>
      </c>
      <c r="DK13" s="299">
        <v>0.97</v>
      </c>
      <c r="DL13" s="1665">
        <v>1</v>
      </c>
      <c r="DM13" s="299">
        <v>0.97</v>
      </c>
      <c r="DN13" s="299">
        <v>0.99</v>
      </c>
      <c r="DO13" s="299">
        <v>0.97</v>
      </c>
      <c r="DP13" s="299">
        <v>0.95</v>
      </c>
      <c r="DQ13" s="1786">
        <v>0.96</v>
      </c>
      <c r="DR13" s="299">
        <v>0.95</v>
      </c>
      <c r="DS13" s="299">
        <v>0.94</v>
      </c>
      <c r="DT13" s="1743">
        <v>0.94</v>
      </c>
      <c r="DU13" s="1743">
        <v>0.75</v>
      </c>
      <c r="DV13" s="1743">
        <v>0.93</v>
      </c>
      <c r="DW13" s="1743">
        <v>0.97</v>
      </c>
      <c r="DX13" s="1743">
        <v>0.97</v>
      </c>
      <c r="DY13" s="1743">
        <v>1</v>
      </c>
      <c r="DZ13" s="1750">
        <v>0.94</v>
      </c>
      <c r="EA13" s="1815">
        <v>0.95</v>
      </c>
      <c r="EB13" s="1815">
        <v>0.99</v>
      </c>
      <c r="EC13" s="1815">
        <v>0.99</v>
      </c>
      <c r="ED13" s="1815">
        <v>1</v>
      </c>
      <c r="EE13" s="1815">
        <v>0.97</v>
      </c>
      <c r="EF13" s="1815">
        <v>0.77</v>
      </c>
      <c r="EH13" s="1869">
        <v>0.69</v>
      </c>
      <c r="EI13" s="1869">
        <v>0.97</v>
      </c>
      <c r="EJ13" s="1869">
        <v>0.97</v>
      </c>
      <c r="EK13" s="1869">
        <v>0.95</v>
      </c>
      <c r="EL13" s="1869">
        <v>0.99</v>
      </c>
      <c r="EM13" s="1869">
        <v>0.93</v>
      </c>
      <c r="EN13" s="1869">
        <v>0.97</v>
      </c>
      <c r="EO13">
        <v>0.62</v>
      </c>
      <c r="ER13">
        <v>0.56999999999999995</v>
      </c>
      <c r="ES13">
        <v>0.96</v>
      </c>
      <c r="ET13">
        <v>0.26</v>
      </c>
      <c r="EX13" s="299">
        <v>0.15</v>
      </c>
      <c r="EY13" s="299">
        <v>0.75</v>
      </c>
      <c r="EZ13" s="299">
        <v>1</v>
      </c>
      <c r="FA13" s="299">
        <v>0.93</v>
      </c>
      <c r="FB13" s="1954">
        <v>1</v>
      </c>
      <c r="FC13" s="1989">
        <v>1</v>
      </c>
      <c r="FD13" s="1989">
        <v>0.93</v>
      </c>
      <c r="FE13" s="1989">
        <v>0.99</v>
      </c>
      <c r="FF13" s="1989">
        <v>0.99</v>
      </c>
      <c r="FG13" s="1989">
        <v>0.95</v>
      </c>
      <c r="FH13" s="1989">
        <v>0.97</v>
      </c>
      <c r="FI13" s="1996">
        <v>0.9</v>
      </c>
      <c r="FJ13" s="2031">
        <v>0.48</v>
      </c>
      <c r="FK13" s="2031">
        <v>0.75</v>
      </c>
      <c r="FL13" s="2031">
        <v>0.98</v>
      </c>
      <c r="FM13" s="2031">
        <v>0.97</v>
      </c>
      <c r="FN13" s="2031">
        <v>0.95</v>
      </c>
      <c r="FO13" s="2031">
        <v>0.98</v>
      </c>
      <c r="FP13" s="2038">
        <v>1</v>
      </c>
      <c r="FQ13" s="2074">
        <v>1</v>
      </c>
      <c r="FR13" s="2074">
        <v>1</v>
      </c>
      <c r="FS13" s="2074">
        <v>0.96</v>
      </c>
      <c r="FT13" s="2074">
        <v>0.96</v>
      </c>
      <c r="FU13" s="2074">
        <v>1</v>
      </c>
      <c r="FV13" s="2074">
        <v>1</v>
      </c>
      <c r="FW13" s="2104">
        <v>0.96</v>
      </c>
      <c r="FX13" s="299">
        <v>0.93</v>
      </c>
      <c r="FY13" s="299">
        <v>0.92</v>
      </c>
      <c r="FZ13" s="299">
        <v>0.97</v>
      </c>
      <c r="GA13" s="299">
        <v>1</v>
      </c>
      <c r="GB13" s="299">
        <v>0.99</v>
      </c>
      <c r="GC13" s="299">
        <v>0.95</v>
      </c>
      <c r="GD13" s="2124">
        <v>1</v>
      </c>
      <c r="GE13" s="2160">
        <v>0.98</v>
      </c>
      <c r="GF13" s="2160">
        <v>0.98</v>
      </c>
      <c r="GG13" s="2160">
        <v>0.99</v>
      </c>
      <c r="GH13" s="2160">
        <v>1</v>
      </c>
      <c r="GI13" s="2160">
        <v>0.33</v>
      </c>
      <c r="GJ13" s="2160">
        <v>0.69</v>
      </c>
      <c r="GK13" s="2167">
        <v>1</v>
      </c>
      <c r="GL13" s="2203">
        <v>1</v>
      </c>
      <c r="GM13" s="2203">
        <v>0.98</v>
      </c>
      <c r="GN13" s="2203">
        <v>0.97</v>
      </c>
      <c r="GO13" s="2203">
        <v>0.85</v>
      </c>
      <c r="GP13" s="2203">
        <v>0.92</v>
      </c>
      <c r="GQ13" s="2203">
        <v>1</v>
      </c>
      <c r="GR13" s="2211">
        <v>1</v>
      </c>
      <c r="GS13" s="2247">
        <v>1</v>
      </c>
      <c r="GT13" s="2247">
        <v>0.55000000000000004</v>
      </c>
      <c r="GU13" s="2247">
        <v>0.52</v>
      </c>
      <c r="GV13" s="255"/>
      <c r="GW13" s="2247">
        <v>1</v>
      </c>
      <c r="GX13" s="2247">
        <v>1</v>
      </c>
      <c r="GY13" s="2247">
        <v>1</v>
      </c>
      <c r="GZ13" s="2265">
        <v>0.7</v>
      </c>
      <c r="HA13" s="2278">
        <v>0.71</v>
      </c>
      <c r="HB13" s="2278"/>
      <c r="HC13" s="2300"/>
      <c r="HD13" s="2311"/>
      <c r="HE13" s="2311"/>
      <c r="HF13" s="2311"/>
      <c r="HS13" s="142"/>
    </row>
    <row r="14" spans="1:227" customFormat="1" x14ac:dyDescent="0.25">
      <c r="A14" s="95">
        <f t="shared" si="66"/>
        <v>13</v>
      </c>
      <c r="B14" s="65">
        <f>B.Semanal!B14</f>
        <v>0</v>
      </c>
      <c r="C14" s="66"/>
      <c r="D14" s="66"/>
      <c r="E14" s="450">
        <v>0.86111111111111105</v>
      </c>
      <c r="F14" s="146">
        <v>0.75208333333333333</v>
      </c>
      <c r="G14" s="457">
        <v>1</v>
      </c>
      <c r="H14" s="457">
        <v>0.99305555555555547</v>
      </c>
      <c r="I14" s="457">
        <v>0.90208333333333324</v>
      </c>
      <c r="J14" s="457">
        <v>0.96527777777777779</v>
      </c>
      <c r="K14" s="457">
        <v>0.99305555555555547</v>
      </c>
      <c r="L14" s="457">
        <v>0.94791666666666663</v>
      </c>
      <c r="M14" s="439">
        <v>0.98749999999999993</v>
      </c>
      <c r="N14" s="447">
        <v>0.92708333333333337</v>
      </c>
      <c r="O14" s="447">
        <v>0.97777777777777775</v>
      </c>
      <c r="P14" s="510">
        <v>0.92152777777777783</v>
      </c>
      <c r="Q14" s="510">
        <v>0.97777777777777775</v>
      </c>
      <c r="R14" s="510">
        <v>0.96527777777777779</v>
      </c>
      <c r="S14" s="510">
        <v>0.87291666666666667</v>
      </c>
      <c r="T14" s="122">
        <v>0</v>
      </c>
      <c r="U14" s="122">
        <v>0</v>
      </c>
      <c r="V14" s="122">
        <v>0.52083333333333337</v>
      </c>
      <c r="W14" s="122">
        <v>5.9027777777777783E-2</v>
      </c>
      <c r="X14" s="122">
        <v>0.59722222222222221</v>
      </c>
      <c r="Y14" s="622">
        <v>0.96180555555555547</v>
      </c>
      <c r="Z14" s="207">
        <v>1</v>
      </c>
      <c r="AA14" s="692">
        <v>0.82986111111111116</v>
      </c>
      <c r="AB14" s="122">
        <v>1</v>
      </c>
      <c r="AC14" s="207">
        <v>0.98125000000000007</v>
      </c>
      <c r="AD14" s="122">
        <v>1</v>
      </c>
      <c r="AE14" s="727">
        <v>1</v>
      </c>
      <c r="AF14" s="734">
        <v>1</v>
      </c>
      <c r="AG14" s="604">
        <v>0.74444444444444446</v>
      </c>
      <c r="AH14" s="778">
        <v>0</v>
      </c>
      <c r="AI14" s="778">
        <v>0</v>
      </c>
      <c r="AJ14" s="778">
        <v>0.11805555555555557</v>
      </c>
      <c r="AK14" s="205">
        <v>0</v>
      </c>
      <c r="AL14" s="72">
        <v>0</v>
      </c>
      <c r="AM14" s="146">
        <v>0.68263888888888891</v>
      </c>
      <c r="AN14" s="146">
        <v>0.40347222222222223</v>
      </c>
      <c r="AO14" s="72">
        <v>0.8833333333333333</v>
      </c>
      <c r="AP14" s="72">
        <v>0.93402777777777779</v>
      </c>
      <c r="AQ14" s="604">
        <v>0.98819444444444438</v>
      </c>
      <c r="AR14" s="604">
        <v>0.80347222222222225</v>
      </c>
      <c r="AS14" s="604">
        <v>0</v>
      </c>
      <c r="AT14" s="908">
        <v>0.41319444444444442</v>
      </c>
      <c r="AU14" s="922">
        <v>0.92986111111111114</v>
      </c>
      <c r="AV14" s="939">
        <v>0.94097222222222221</v>
      </c>
      <c r="AW14" s="72">
        <v>0.9145833333333333</v>
      </c>
      <c r="AX14" s="1008">
        <v>0.97638888888888886</v>
      </c>
      <c r="AY14" s="1030">
        <v>0.98749999999999993</v>
      </c>
      <c r="AZ14" s="1037">
        <v>0.87361111111111101</v>
      </c>
      <c r="BA14" s="1051">
        <v>0</v>
      </c>
      <c r="BB14" s="1058">
        <v>9.0277777777777776E-2</v>
      </c>
      <c r="BC14" s="1058">
        <v>0</v>
      </c>
      <c r="BD14" s="1058">
        <v>0</v>
      </c>
      <c r="BE14" s="1132">
        <v>0</v>
      </c>
      <c r="BF14" s="1139">
        <v>0</v>
      </c>
      <c r="BG14" s="1146">
        <v>0</v>
      </c>
      <c r="BH14" s="1167">
        <v>0.77777777777777779</v>
      </c>
      <c r="BI14" s="72">
        <v>0.22430555555555556</v>
      </c>
      <c r="BJ14" s="72">
        <v>5.2777777777777778E-2</v>
      </c>
      <c r="BK14" s="210">
        <v>0.29583333333333334</v>
      </c>
      <c r="BL14" s="146">
        <v>0.6645833333333333</v>
      </c>
      <c r="BM14" s="1221">
        <v>1</v>
      </c>
      <c r="BN14" s="1221">
        <v>1</v>
      </c>
      <c r="BO14" s="146">
        <v>0.95763888888888893</v>
      </c>
      <c r="BP14" s="146">
        <v>0.97291666666666676</v>
      </c>
      <c r="BQ14" s="146">
        <v>0.9784722222222223</v>
      </c>
      <c r="BR14" s="146">
        <v>0.99097222222222225</v>
      </c>
      <c r="BS14" s="146">
        <v>0.9868055555555556</v>
      </c>
      <c r="BT14" s="146">
        <v>1</v>
      </c>
      <c r="BU14" s="146">
        <v>0.98611111111111116</v>
      </c>
      <c r="BV14" s="146">
        <v>1</v>
      </c>
      <c r="BW14" s="88">
        <v>1</v>
      </c>
      <c r="BX14" s="88">
        <v>0.97222222222222221</v>
      </c>
      <c r="BY14" s="1305">
        <v>1</v>
      </c>
      <c r="BZ14" s="1305">
        <v>0.93888888888888899</v>
      </c>
      <c r="CA14" s="1305">
        <v>1</v>
      </c>
      <c r="CB14" s="1305">
        <v>0.99305555555555547</v>
      </c>
      <c r="CC14" s="1305">
        <v>1</v>
      </c>
      <c r="CD14" s="1326">
        <v>1</v>
      </c>
      <c r="CE14" s="1326">
        <v>0.79166666666666663</v>
      </c>
      <c r="CF14" s="1402">
        <v>1</v>
      </c>
      <c r="CG14" s="1416">
        <v>1</v>
      </c>
      <c r="CH14" s="1430">
        <v>0.88194444444444453</v>
      </c>
      <c r="CI14" s="1444">
        <v>0.76597222222222217</v>
      </c>
      <c r="CJ14" s="1458">
        <v>1</v>
      </c>
      <c r="CK14" s="1483">
        <v>0.8965277777777777</v>
      </c>
      <c r="CL14" s="1483">
        <v>0.94166666666666676</v>
      </c>
      <c r="CM14" s="262">
        <v>0.96805555555555556</v>
      </c>
      <c r="CN14" s="262">
        <v>0.98402777777777783</v>
      </c>
      <c r="CO14" s="263">
        <v>1</v>
      </c>
      <c r="CP14" s="1498">
        <v>0.98888888888888893</v>
      </c>
      <c r="CQ14" s="1519">
        <v>1</v>
      </c>
      <c r="CR14" s="1562">
        <v>0.9784722222222223</v>
      </c>
      <c r="CS14" s="1562">
        <v>0.9770833333333333</v>
      </c>
      <c r="CT14" s="1562">
        <v>0.95763888888888893</v>
      </c>
      <c r="CU14" s="1577">
        <v>1</v>
      </c>
      <c r="CV14" s="1591">
        <v>0.93888888888888899</v>
      </c>
      <c r="CW14" s="1591">
        <v>1</v>
      </c>
      <c r="CX14" s="1591">
        <v>0.96319444444444446</v>
      </c>
      <c r="CY14" s="1626">
        <v>0.89374999999999993</v>
      </c>
      <c r="CZ14" s="1626">
        <v>0.64444444444444449</v>
      </c>
      <c r="DA14" s="1626">
        <v>0.9916666666666667</v>
      </c>
      <c r="DB14" s="1626">
        <v>1</v>
      </c>
      <c r="DC14" s="1626">
        <v>0.80902777777777779</v>
      </c>
      <c r="DD14" s="1626">
        <v>1</v>
      </c>
      <c r="DE14" s="1648">
        <v>1</v>
      </c>
      <c r="DF14" s="1234">
        <v>0.97361111111111109</v>
      </c>
      <c r="DG14" s="1234">
        <v>0.97222222222222221</v>
      </c>
      <c r="DH14" s="1234">
        <v>1</v>
      </c>
      <c r="DI14" s="1234">
        <v>0.94027777777777777</v>
      </c>
      <c r="DJ14" s="1706">
        <v>0.97291666666666676</v>
      </c>
      <c r="DK14" s="1234">
        <v>0.97291666666666676</v>
      </c>
      <c r="DL14" s="1669">
        <v>1</v>
      </c>
      <c r="DM14" s="1234">
        <v>0.96597222222222223</v>
      </c>
      <c r="DN14" s="1234">
        <v>0.9902777777777777</v>
      </c>
      <c r="DO14" s="1234">
        <v>0.96875</v>
      </c>
      <c r="DP14" s="1234">
        <v>0.94652777777777775</v>
      </c>
      <c r="DQ14" s="1790">
        <v>0.96250000000000002</v>
      </c>
      <c r="DR14" s="1234">
        <v>0.9458333333333333</v>
      </c>
      <c r="DS14" s="1234">
        <v>0.93611111111111101</v>
      </c>
      <c r="DT14" s="1747">
        <v>0.94166666666666676</v>
      </c>
      <c r="DU14" s="1747">
        <v>0.74583333333333324</v>
      </c>
      <c r="DV14" s="1747">
        <v>0.93263888888888891</v>
      </c>
      <c r="DW14" s="1747">
        <v>0.97430555555555554</v>
      </c>
      <c r="DX14" s="1747">
        <v>0.97083333333333333</v>
      </c>
      <c r="DY14" s="1747">
        <v>1</v>
      </c>
      <c r="DZ14" s="1754">
        <v>0.9375</v>
      </c>
      <c r="EA14" s="1819">
        <v>0.94652777777777775</v>
      </c>
      <c r="EB14" s="1819">
        <v>0.98888888888888893</v>
      </c>
      <c r="EC14" s="1819">
        <v>0.99097222222222225</v>
      </c>
      <c r="ED14" s="1819">
        <v>1</v>
      </c>
      <c r="EE14" s="1819">
        <v>0.97430555555555554</v>
      </c>
      <c r="EF14" s="1819">
        <v>0.77430555555555547</v>
      </c>
      <c r="EG14" s="262">
        <v>0</v>
      </c>
      <c r="EH14" s="1871">
        <v>0.69027777777777777</v>
      </c>
      <c r="EI14" s="1871">
        <v>0.96875</v>
      </c>
      <c r="EJ14" s="1871">
        <v>0.96736111111111101</v>
      </c>
      <c r="EK14" s="1871">
        <v>0.95000000000000007</v>
      </c>
      <c r="EL14" s="1871">
        <v>0.98541666666666661</v>
      </c>
      <c r="EM14" s="1871">
        <v>0.92638888888888893</v>
      </c>
      <c r="EN14" s="1871">
        <v>0.96736111111111101</v>
      </c>
      <c r="EO14" s="262">
        <v>0.62152777777777779</v>
      </c>
      <c r="EP14" s="262">
        <v>0</v>
      </c>
      <c r="EQ14" s="262">
        <v>0</v>
      </c>
      <c r="ER14" s="262">
        <v>0.56527777777777777</v>
      </c>
      <c r="ES14" s="263">
        <v>0.95694444444444438</v>
      </c>
      <c r="ET14" s="262">
        <v>0.25555555555555559</v>
      </c>
      <c r="EU14" s="262">
        <v>0</v>
      </c>
      <c r="EV14" s="1234">
        <v>0</v>
      </c>
      <c r="EW14" s="1234">
        <v>0</v>
      </c>
      <c r="EX14" s="1234">
        <v>0.14930555555555555</v>
      </c>
      <c r="EY14" s="1234">
        <v>0.75208333333333333</v>
      </c>
      <c r="EZ14" s="1234">
        <v>1</v>
      </c>
      <c r="FA14" s="1234">
        <v>0.92499999999999993</v>
      </c>
      <c r="FB14" s="1958">
        <v>1</v>
      </c>
      <c r="FC14" s="1993">
        <v>1</v>
      </c>
      <c r="FD14" s="1993">
        <v>0.93125000000000002</v>
      </c>
      <c r="FE14" s="1993">
        <v>0.9916666666666667</v>
      </c>
      <c r="FF14" s="1993">
        <v>0.9902777777777777</v>
      </c>
      <c r="FG14" s="1993">
        <v>0.94861111111111107</v>
      </c>
      <c r="FH14" s="1993">
        <v>0.97083333333333333</v>
      </c>
      <c r="FI14" s="2000">
        <v>0.89722222222222225</v>
      </c>
      <c r="FJ14" s="2035">
        <v>0.4777777777777778</v>
      </c>
      <c r="FK14" s="2035">
        <v>0.74583333333333324</v>
      </c>
      <c r="FL14" s="2035">
        <v>0.97916666666666663</v>
      </c>
      <c r="FM14" s="2035">
        <v>0.97361111111111109</v>
      </c>
      <c r="FN14" s="2035">
        <v>0.94791666666666663</v>
      </c>
      <c r="FO14" s="2035">
        <v>0.98263888888888884</v>
      </c>
      <c r="FP14" s="2042">
        <v>1</v>
      </c>
      <c r="FQ14" s="2078">
        <v>1</v>
      </c>
      <c r="FR14" s="2078">
        <v>1</v>
      </c>
      <c r="FS14" s="2078">
        <v>0.96250000000000002</v>
      </c>
      <c r="FT14" s="2078">
        <v>0.96319444444444446</v>
      </c>
      <c r="FU14" s="2078">
        <v>1</v>
      </c>
      <c r="FV14" s="2078">
        <v>1</v>
      </c>
      <c r="FW14" s="2108">
        <v>0.96180555555555547</v>
      </c>
      <c r="FX14" s="1234">
        <v>0.92708333333333337</v>
      </c>
      <c r="FY14" s="1234">
        <v>0.92013888888888884</v>
      </c>
      <c r="FZ14" s="1234">
        <v>0.97083333333333333</v>
      </c>
      <c r="GA14" s="1234">
        <v>1</v>
      </c>
      <c r="GB14" s="1234">
        <v>0.98611111111111116</v>
      </c>
      <c r="GC14" s="1234">
        <v>0.95138888888888884</v>
      </c>
      <c r="GD14" s="2128">
        <v>1</v>
      </c>
      <c r="GE14" s="2164">
        <v>0.97986111111111107</v>
      </c>
      <c r="GF14" s="2164">
        <v>0.9819444444444444</v>
      </c>
      <c r="GG14" s="2164">
        <v>0.99305555555555547</v>
      </c>
      <c r="GH14" s="2164">
        <v>1</v>
      </c>
      <c r="GI14" s="2164">
        <v>0.3263888888888889</v>
      </c>
      <c r="GJ14" s="2164">
        <v>0.6875</v>
      </c>
      <c r="GK14" s="2171">
        <v>1</v>
      </c>
      <c r="GL14" s="2207">
        <v>1</v>
      </c>
      <c r="GM14" s="2207">
        <v>0.97569444444444453</v>
      </c>
      <c r="GN14" s="2207">
        <v>0.96805555555555556</v>
      </c>
      <c r="GO14" s="2207">
        <v>0.84930555555555554</v>
      </c>
      <c r="GP14" s="2207">
        <v>0.92291666666666661</v>
      </c>
      <c r="GQ14" s="2207">
        <v>1</v>
      </c>
      <c r="GR14" s="2215">
        <v>1</v>
      </c>
      <c r="GS14" s="2249">
        <v>1</v>
      </c>
      <c r="GT14" s="2249">
        <v>0.55208333333333337</v>
      </c>
      <c r="GU14" s="2249">
        <v>0.51944444444444449</v>
      </c>
      <c r="GV14" s="2249">
        <v>0</v>
      </c>
      <c r="GW14" s="2249">
        <v>1</v>
      </c>
      <c r="GX14" s="2249">
        <v>1</v>
      </c>
      <c r="GY14" s="2249">
        <v>1</v>
      </c>
      <c r="GZ14" s="2307">
        <v>0.69791666666666663</v>
      </c>
      <c r="HA14" s="2308">
        <v>0.71250000000000002</v>
      </c>
      <c r="HB14" s="2308">
        <v>0</v>
      </c>
      <c r="HC14" s="2306">
        <v>0</v>
      </c>
      <c r="HD14" s="2312" t="s">
        <v>415</v>
      </c>
      <c r="HE14" s="2312" t="s">
        <v>415</v>
      </c>
      <c r="HF14" s="2312" t="s">
        <v>415</v>
      </c>
      <c r="HG14" s="262"/>
      <c r="HH14" s="262"/>
      <c r="HI14" s="262"/>
      <c r="HJ14" s="263"/>
      <c r="HK14" s="262"/>
      <c r="HL14" s="262"/>
      <c r="HM14" s="262"/>
      <c r="HN14" s="262"/>
      <c r="HP14" s="262"/>
      <c r="HQ14" s="262"/>
      <c r="HR14" s="262"/>
      <c r="HS14" s="262"/>
    </row>
    <row r="15" spans="1:227" customFormat="1" x14ac:dyDescent="0.25">
      <c r="A15" s="95">
        <f t="shared" si="66"/>
        <v>14</v>
      </c>
      <c r="B15" s="65">
        <f>B.Semanal!B15</f>
        <v>0</v>
      </c>
      <c r="C15" s="66"/>
      <c r="D15" s="66"/>
      <c r="E15" s="450">
        <v>0.1388888888888889</v>
      </c>
      <c r="F15" s="146">
        <v>0.24791666666666667</v>
      </c>
      <c r="G15" s="457">
        <v>0</v>
      </c>
      <c r="H15" s="457">
        <v>6.9444444444444441E-3</v>
      </c>
      <c r="I15" s="457">
        <v>9.7916666666666666E-2</v>
      </c>
      <c r="J15" s="457">
        <v>3.4722222222222224E-2</v>
      </c>
      <c r="K15" s="457">
        <v>6.9444444444444441E-3</v>
      </c>
      <c r="L15" s="457">
        <v>5.2083333333333336E-2</v>
      </c>
      <c r="M15" s="439">
        <v>1.2499999999999999E-2</v>
      </c>
      <c r="N15" s="447">
        <v>7.2916666666666671E-2</v>
      </c>
      <c r="O15" s="447">
        <v>2.2222222222222223E-2</v>
      </c>
      <c r="P15" s="510">
        <v>7.8472222222222221E-2</v>
      </c>
      <c r="Q15" s="510">
        <v>2.2222222222222223E-2</v>
      </c>
      <c r="R15" s="510">
        <v>3.4722222222222224E-2</v>
      </c>
      <c r="S15" s="693">
        <v>0.12708333333333333</v>
      </c>
      <c r="T15" s="656">
        <v>1</v>
      </c>
      <c r="U15" s="332">
        <v>1</v>
      </c>
      <c r="V15" s="332">
        <v>0.47916666666666669</v>
      </c>
      <c r="W15" s="332">
        <v>0.94097222222222221</v>
      </c>
      <c r="X15" s="332">
        <v>0.40277777777777773</v>
      </c>
      <c r="Y15" s="694">
        <v>3.8194444444444441E-2</v>
      </c>
      <c r="Z15" s="122">
        <v>0</v>
      </c>
      <c r="AA15" s="692">
        <v>0.17013888888888887</v>
      </c>
      <c r="AB15" s="122">
        <v>0</v>
      </c>
      <c r="AC15" s="121">
        <v>1.8749999999999999E-2</v>
      </c>
      <c r="AD15" s="122">
        <v>0</v>
      </c>
      <c r="AE15" s="727">
        <v>0</v>
      </c>
      <c r="AF15" s="734">
        <v>0</v>
      </c>
      <c r="AG15" s="604">
        <v>0.25555555555555559</v>
      </c>
      <c r="AH15" s="88">
        <v>1</v>
      </c>
      <c r="AI15" s="88">
        <v>1</v>
      </c>
      <c r="AJ15" s="88">
        <v>0.88194444444444453</v>
      </c>
      <c r="AK15" s="72">
        <v>1</v>
      </c>
      <c r="AL15" s="72">
        <v>1</v>
      </c>
      <c r="AM15" s="72">
        <v>0.31736111111111115</v>
      </c>
      <c r="AN15" s="72">
        <v>0.59652777777777777</v>
      </c>
      <c r="AO15" s="72">
        <v>0.11666666666666665</v>
      </c>
      <c r="AP15" s="72">
        <v>6.5972222222222224E-2</v>
      </c>
      <c r="AQ15" s="604">
        <v>1.1805555555555555E-2</v>
      </c>
      <c r="AR15" s="604">
        <v>0.19652777777777777</v>
      </c>
      <c r="AS15" s="604">
        <v>1</v>
      </c>
      <c r="AT15" s="908">
        <v>0.58680555555555558</v>
      </c>
      <c r="AU15" s="922">
        <v>7.013888888888889E-2</v>
      </c>
      <c r="AV15" s="939">
        <v>5.9027777777777783E-2</v>
      </c>
      <c r="AW15" s="72">
        <v>8.5416666666666655E-2</v>
      </c>
      <c r="AX15" s="1008">
        <v>2.361111111111111E-2</v>
      </c>
      <c r="AY15" s="1030">
        <v>1.2499999999999999E-2</v>
      </c>
      <c r="AZ15" s="1037">
        <v>0.12638888888888888</v>
      </c>
      <c r="BA15" s="1051">
        <v>1</v>
      </c>
      <c r="BB15" s="1058">
        <v>0.90972222222222221</v>
      </c>
      <c r="BC15" s="1058">
        <v>1</v>
      </c>
      <c r="BD15" s="1058">
        <v>1</v>
      </c>
      <c r="BE15" s="1132">
        <v>1</v>
      </c>
      <c r="BF15" s="1139">
        <v>1</v>
      </c>
      <c r="BG15" s="1146">
        <v>1</v>
      </c>
      <c r="BH15" s="1167">
        <v>0.22222222222222221</v>
      </c>
      <c r="BI15" s="72">
        <v>0.77569444444444446</v>
      </c>
      <c r="BJ15" s="72">
        <v>0.9472222222222223</v>
      </c>
      <c r="BK15" s="211">
        <v>0.70416666666666661</v>
      </c>
      <c r="BL15" s="72">
        <v>0.3354166666666667</v>
      </c>
      <c r="BM15" s="1221">
        <v>0</v>
      </c>
      <c r="BN15" s="1221">
        <v>0</v>
      </c>
      <c r="BO15" s="146">
        <v>4.2361111111111106E-2</v>
      </c>
      <c r="BP15" s="146">
        <v>2.7083333333333334E-2</v>
      </c>
      <c r="BQ15" s="146">
        <v>2.1527777777777781E-2</v>
      </c>
      <c r="BR15" s="146">
        <v>9.0277777777777787E-3</v>
      </c>
      <c r="BS15" s="146">
        <v>1.3194444444444444E-2</v>
      </c>
      <c r="BT15" s="146">
        <v>0</v>
      </c>
      <c r="BU15" s="146">
        <v>1.3888888888888888E-2</v>
      </c>
      <c r="BV15" s="146">
        <v>0</v>
      </c>
      <c r="BW15" s="88">
        <v>0</v>
      </c>
      <c r="BX15" s="72">
        <v>2.7777777777777776E-2</v>
      </c>
      <c r="BY15" s="72">
        <v>0</v>
      </c>
      <c r="BZ15" s="72">
        <v>6.1111111111111116E-2</v>
      </c>
      <c r="CA15" s="72">
        <v>0</v>
      </c>
      <c r="CB15" s="72">
        <v>6.9444444444444441E-3</v>
      </c>
      <c r="CC15" s="242">
        <v>0</v>
      </c>
      <c r="CD15" s="242">
        <v>0</v>
      </c>
      <c r="CE15" s="1395">
        <v>0.20833333333333334</v>
      </c>
      <c r="CF15" s="1402">
        <v>0</v>
      </c>
      <c r="CG15" s="1416">
        <v>0</v>
      </c>
      <c r="CH15" s="1430">
        <v>0.11805555555555557</v>
      </c>
      <c r="CI15" s="1444">
        <v>0.23402777777777781</v>
      </c>
      <c r="CJ15" s="1458">
        <v>0</v>
      </c>
      <c r="CK15" s="1483">
        <v>0.10347222222222223</v>
      </c>
      <c r="CL15" s="1483">
        <v>5.8333333333333327E-2</v>
      </c>
      <c r="CM15" s="263">
        <v>3.1944444444444449E-2</v>
      </c>
      <c r="CN15" s="263">
        <v>1.5972222222222224E-2</v>
      </c>
      <c r="CO15" s="263">
        <v>0</v>
      </c>
      <c r="CP15" s="1498">
        <v>1.1111111111111112E-2</v>
      </c>
      <c r="CQ15" s="1519">
        <v>0</v>
      </c>
      <c r="CR15" s="1562">
        <v>2.1527777777777781E-2</v>
      </c>
      <c r="CS15" s="1562">
        <v>2.2916666666666669E-2</v>
      </c>
      <c r="CT15" s="1562">
        <v>4.2361111111111106E-2</v>
      </c>
      <c r="CU15" s="1577">
        <v>0</v>
      </c>
      <c r="CV15" s="1591">
        <v>6.1111111111111116E-2</v>
      </c>
      <c r="CW15" s="1591">
        <v>0</v>
      </c>
      <c r="CX15" s="1591">
        <v>3.6805555555555557E-2</v>
      </c>
      <c r="CY15" s="1626">
        <v>0.10625</v>
      </c>
      <c r="CZ15" s="1626">
        <v>0.35555555555555557</v>
      </c>
      <c r="DA15" s="1626">
        <v>8.3333333333333332E-3</v>
      </c>
      <c r="DB15" s="1626">
        <v>0</v>
      </c>
      <c r="DC15" s="1626">
        <v>0.19097222222222221</v>
      </c>
      <c r="DD15" s="1626">
        <v>0</v>
      </c>
      <c r="DE15" s="1648">
        <v>0</v>
      </c>
      <c r="DF15" s="1234">
        <v>2.6388888888888889E-2</v>
      </c>
      <c r="DG15" s="1234">
        <v>2.7777777777777776E-2</v>
      </c>
      <c r="DH15" s="1234">
        <v>0</v>
      </c>
      <c r="DI15" s="1234">
        <v>5.9722222222222225E-2</v>
      </c>
      <c r="DJ15" s="1706">
        <v>2.7083333333333334E-2</v>
      </c>
      <c r="DK15" s="1234">
        <v>2.7083333333333334E-2</v>
      </c>
      <c r="DL15" s="1669">
        <v>0</v>
      </c>
      <c r="DM15" s="1234">
        <v>3.4027777777777775E-2</v>
      </c>
      <c r="DN15" s="1234">
        <v>9.7222222222222224E-3</v>
      </c>
      <c r="DO15" s="1234">
        <v>3.125E-2</v>
      </c>
      <c r="DP15" s="1234">
        <v>5.347222222222222E-2</v>
      </c>
      <c r="DQ15" s="1790">
        <v>3.7499999999999999E-2</v>
      </c>
      <c r="DR15" s="1234">
        <v>5.4166666666666669E-2</v>
      </c>
      <c r="DS15" s="1234">
        <v>6.3888888888888884E-2</v>
      </c>
      <c r="DT15" s="1747">
        <v>5.8333333333333327E-2</v>
      </c>
      <c r="DU15" s="1747">
        <v>0.25416666666666665</v>
      </c>
      <c r="DV15" s="1747">
        <v>6.7361111111111108E-2</v>
      </c>
      <c r="DW15" s="1747">
        <v>2.5694444444444447E-2</v>
      </c>
      <c r="DX15" s="1747">
        <v>2.9166666666666664E-2</v>
      </c>
      <c r="DY15" s="1747">
        <v>0</v>
      </c>
      <c r="DZ15" s="1754">
        <v>6.25E-2</v>
      </c>
      <c r="EA15" s="1819">
        <v>5.347222222222222E-2</v>
      </c>
      <c r="EB15" s="1819">
        <v>1.1111111111111112E-2</v>
      </c>
      <c r="EC15" s="1819">
        <v>9.0277777777777787E-3</v>
      </c>
      <c r="ED15" s="1819">
        <v>0</v>
      </c>
      <c r="EE15" s="1819">
        <v>2.5694444444444447E-2</v>
      </c>
      <c r="EF15" s="1819">
        <v>0.22569444444444445</v>
      </c>
      <c r="EG15" s="262">
        <v>1</v>
      </c>
      <c r="EH15" s="1871">
        <v>0.30972222222222223</v>
      </c>
      <c r="EI15" s="1871">
        <v>3.125E-2</v>
      </c>
      <c r="EJ15" s="1871">
        <v>3.2638888888888891E-2</v>
      </c>
      <c r="EK15" s="1871">
        <v>4.9999999999999996E-2</v>
      </c>
      <c r="EL15" s="1871">
        <v>1.4583333333333332E-2</v>
      </c>
      <c r="EM15" s="1871">
        <v>7.3611111111111113E-2</v>
      </c>
      <c r="EN15" s="1871">
        <v>3.2638888888888891E-2</v>
      </c>
      <c r="EO15" s="262">
        <v>0.37847222222222227</v>
      </c>
      <c r="EP15" s="262">
        <v>1</v>
      </c>
      <c r="EQ15" s="262">
        <v>1</v>
      </c>
      <c r="ER15" s="262">
        <v>0.43472222222222223</v>
      </c>
      <c r="ES15" s="262">
        <v>4.3055555555555562E-2</v>
      </c>
      <c r="ET15" s="262">
        <v>0.74444444444444446</v>
      </c>
      <c r="EU15" s="262">
        <v>1</v>
      </c>
      <c r="EV15" s="1234">
        <v>1</v>
      </c>
      <c r="EW15" s="1234">
        <v>1</v>
      </c>
      <c r="EX15" s="1234">
        <v>0.85069444444444453</v>
      </c>
      <c r="EY15" s="1234">
        <v>0.24791666666666667</v>
      </c>
      <c r="EZ15" s="1234">
        <v>0</v>
      </c>
      <c r="FA15" s="1234">
        <v>7.4999999999999997E-2</v>
      </c>
      <c r="FB15" s="1958">
        <v>0</v>
      </c>
      <c r="FC15" s="1993">
        <v>0</v>
      </c>
      <c r="FD15" s="1993">
        <v>6.8749999999999992E-2</v>
      </c>
      <c r="FE15" s="1993">
        <v>8.3333333333333332E-3</v>
      </c>
      <c r="FF15" s="1993">
        <v>9.7222222222222224E-3</v>
      </c>
      <c r="FG15" s="1993">
        <v>5.1388888888888894E-2</v>
      </c>
      <c r="FH15" s="1993">
        <v>2.9166666666666664E-2</v>
      </c>
      <c r="FI15" s="2000">
        <v>0.10277777777777779</v>
      </c>
      <c r="FJ15" s="2035">
        <v>0.52222222222222225</v>
      </c>
      <c r="FK15" s="2035">
        <v>0.25416666666666665</v>
      </c>
      <c r="FL15" s="2035">
        <v>2.0833333333333332E-2</v>
      </c>
      <c r="FM15" s="2035">
        <v>2.6388888888888889E-2</v>
      </c>
      <c r="FN15" s="2035">
        <v>5.2083333333333336E-2</v>
      </c>
      <c r="FO15" s="2035">
        <v>1.7361111111111112E-2</v>
      </c>
      <c r="FP15" s="2042">
        <v>0</v>
      </c>
      <c r="FQ15" s="2078">
        <v>0</v>
      </c>
      <c r="FR15" s="2078">
        <v>0</v>
      </c>
      <c r="FS15" s="2078">
        <v>3.7499999999999999E-2</v>
      </c>
      <c r="FT15" s="2078">
        <v>3.6805555555555557E-2</v>
      </c>
      <c r="FU15" s="2078">
        <v>0</v>
      </c>
      <c r="FV15" s="2078">
        <v>0</v>
      </c>
      <c r="FW15" s="2108">
        <v>3.8194444444444441E-2</v>
      </c>
      <c r="FX15" s="1234">
        <v>7.2916666666666671E-2</v>
      </c>
      <c r="FY15" s="1234">
        <v>7.9861111111111105E-2</v>
      </c>
      <c r="FZ15" s="1234">
        <v>2.9166666666666664E-2</v>
      </c>
      <c r="GA15" s="1234">
        <v>0</v>
      </c>
      <c r="GB15" s="1234">
        <v>1.3888888888888888E-2</v>
      </c>
      <c r="GC15" s="1234">
        <v>4.8611111111111112E-2</v>
      </c>
      <c r="GD15" s="2128">
        <v>0</v>
      </c>
      <c r="GE15" s="2164">
        <v>2.013888888888889E-2</v>
      </c>
      <c r="GF15" s="2164">
        <v>1.8055555555555557E-2</v>
      </c>
      <c r="GG15" s="2164">
        <v>6.9444444444444441E-3</v>
      </c>
      <c r="GH15" s="2164">
        <v>0</v>
      </c>
      <c r="GI15" s="2164">
        <v>0.67361111111111116</v>
      </c>
      <c r="GJ15" s="2164">
        <v>0.3125</v>
      </c>
      <c r="GK15" s="2171">
        <v>0</v>
      </c>
      <c r="GL15" s="2207">
        <v>0</v>
      </c>
      <c r="GM15" s="2207">
        <v>2.4305555555555556E-2</v>
      </c>
      <c r="GN15" s="2207">
        <v>3.1944444444444449E-2</v>
      </c>
      <c r="GO15" s="2207">
        <v>0.15069444444444444</v>
      </c>
      <c r="GP15" s="2207">
        <v>7.7083333333333337E-2</v>
      </c>
      <c r="GQ15" s="2207">
        <v>0</v>
      </c>
      <c r="GR15" s="2215">
        <v>0</v>
      </c>
      <c r="GS15" s="2249">
        <v>0</v>
      </c>
      <c r="GT15" s="2249">
        <v>0.44791666666666669</v>
      </c>
      <c r="GU15" s="2249">
        <v>0.48055555555555557</v>
      </c>
      <c r="GV15" s="2249">
        <v>1</v>
      </c>
      <c r="GW15" s="2249">
        <v>0</v>
      </c>
      <c r="GX15" s="2249">
        <v>0</v>
      </c>
      <c r="GY15" s="2249">
        <v>0</v>
      </c>
      <c r="GZ15" s="2307">
        <v>0.30208333333333331</v>
      </c>
      <c r="HA15" s="2308">
        <v>0.28750000000000003</v>
      </c>
      <c r="HB15" s="2319">
        <v>1</v>
      </c>
      <c r="HC15" s="2320">
        <v>0</v>
      </c>
      <c r="HD15" s="2321">
        <v>0</v>
      </c>
      <c r="HE15" s="2321">
        <v>0</v>
      </c>
      <c r="HF15" s="2321">
        <v>0</v>
      </c>
      <c r="HG15" s="2319">
        <f>SUM(E15:HF15)</f>
        <v>42.102777777777803</v>
      </c>
      <c r="HH15" s="2319">
        <v>42.143055555555556</v>
      </c>
      <c r="HI15" s="262"/>
      <c r="HJ15" s="262"/>
      <c r="HK15" s="262"/>
      <c r="HL15" s="262"/>
      <c r="HM15" s="263"/>
      <c r="HN15" s="263"/>
      <c r="HO15" s="263"/>
      <c r="HP15" s="262"/>
      <c r="HQ15" s="262"/>
      <c r="HR15" s="263"/>
      <c r="HS15" s="262"/>
    </row>
    <row r="16" spans="1:227" customFormat="1" x14ac:dyDescent="0.25">
      <c r="A16" s="95">
        <f>A15+1</f>
        <v>15</v>
      </c>
      <c r="B16" s="65">
        <f>B.Semanal!B16</f>
        <v>0</v>
      </c>
      <c r="C16" s="66"/>
      <c r="D16" s="66"/>
      <c r="E16" s="91">
        <v>86.13</v>
      </c>
      <c r="F16" s="67">
        <v>75.209999999999994</v>
      </c>
      <c r="G16" s="365">
        <v>100</v>
      </c>
      <c r="H16" s="371">
        <v>99.29</v>
      </c>
      <c r="I16" s="377">
        <v>90.21</v>
      </c>
      <c r="J16" s="383">
        <v>96.54</v>
      </c>
      <c r="K16" s="389">
        <v>99.29</v>
      </c>
      <c r="L16" s="395">
        <v>94.79</v>
      </c>
      <c r="M16" s="453">
        <v>98.75</v>
      </c>
      <c r="N16" s="460">
        <v>92.71</v>
      </c>
      <c r="O16" s="473">
        <v>97.79</v>
      </c>
      <c r="P16" s="506">
        <v>92.17</v>
      </c>
      <c r="Q16" s="532">
        <v>97.79</v>
      </c>
      <c r="R16" s="538">
        <v>96.54</v>
      </c>
      <c r="S16" s="567">
        <v>87.29</v>
      </c>
      <c r="T16" s="124">
        <v>0</v>
      </c>
      <c r="U16" s="124">
        <v>0</v>
      </c>
      <c r="V16" s="611">
        <v>52.08</v>
      </c>
      <c r="W16" s="124">
        <v>5.92</v>
      </c>
      <c r="X16" s="124">
        <v>59.71</v>
      </c>
      <c r="Y16" s="618">
        <v>96.17</v>
      </c>
      <c r="Z16" s="124">
        <v>100</v>
      </c>
      <c r="AA16" s="688">
        <v>83</v>
      </c>
      <c r="AB16" s="124">
        <v>100</v>
      </c>
      <c r="AC16" s="120">
        <v>98.13</v>
      </c>
      <c r="AD16" s="124">
        <v>100</v>
      </c>
      <c r="AE16" s="723">
        <v>100</v>
      </c>
      <c r="AF16" s="730">
        <v>100</v>
      </c>
      <c r="AG16" s="299">
        <v>74.459999999999994</v>
      </c>
      <c r="AH16" s="65">
        <v>0</v>
      </c>
      <c r="AI16" s="65">
        <v>0</v>
      </c>
      <c r="AJ16" s="299">
        <v>11.79</v>
      </c>
      <c r="AK16" s="65">
        <v>0</v>
      </c>
      <c r="AL16" s="65">
        <v>0</v>
      </c>
      <c r="AM16" s="65">
        <v>68.25</v>
      </c>
      <c r="AN16" s="857">
        <v>40.33</v>
      </c>
      <c r="AO16" s="865">
        <v>88.33</v>
      </c>
      <c r="AP16" s="871">
        <v>93.42</v>
      </c>
      <c r="AQ16" s="299">
        <v>98.83</v>
      </c>
      <c r="AR16" s="299">
        <v>80.33</v>
      </c>
      <c r="AS16" s="891">
        <v>0</v>
      </c>
      <c r="AT16" s="904">
        <v>41.33</v>
      </c>
      <c r="AU16" s="928">
        <v>93</v>
      </c>
      <c r="AV16" s="935">
        <v>94.08</v>
      </c>
      <c r="AW16" s="65">
        <v>91.46</v>
      </c>
      <c r="AX16" s="1004">
        <v>97.63</v>
      </c>
      <c r="AY16" s="1026">
        <v>98.75</v>
      </c>
      <c r="AZ16" s="1033">
        <v>87.38</v>
      </c>
      <c r="BA16" s="1047">
        <v>0</v>
      </c>
      <c r="BB16" s="65">
        <v>9.0399999999999991</v>
      </c>
      <c r="BC16" s="1089">
        <v>0</v>
      </c>
      <c r="BD16" s="1095">
        <v>0</v>
      </c>
      <c r="BE16" s="1128">
        <v>0</v>
      </c>
      <c r="BF16" s="1135">
        <v>0</v>
      </c>
      <c r="BG16" s="1142">
        <v>0</v>
      </c>
      <c r="BH16" s="1163">
        <v>77.790000000000006</v>
      </c>
      <c r="BI16" s="65">
        <v>22.42</v>
      </c>
      <c r="BJ16" s="65">
        <v>5.29</v>
      </c>
      <c r="BK16" s="91">
        <v>29.58</v>
      </c>
      <c r="BL16" s="65">
        <v>66.459999999999994</v>
      </c>
      <c r="BM16" s="65">
        <v>100</v>
      </c>
      <c r="BN16" s="65">
        <v>100</v>
      </c>
      <c r="BO16" s="65">
        <v>95.75</v>
      </c>
      <c r="BP16" s="1224">
        <v>97.29</v>
      </c>
      <c r="BQ16" s="1230">
        <v>97.83</v>
      </c>
      <c r="BR16" s="1230">
        <v>99.08</v>
      </c>
      <c r="BS16" s="1230">
        <v>98.67</v>
      </c>
      <c r="BT16" s="1230">
        <v>100</v>
      </c>
      <c r="BU16" s="1230">
        <v>98.63</v>
      </c>
      <c r="BV16" s="1230">
        <v>100</v>
      </c>
      <c r="BW16" s="1290">
        <v>100</v>
      </c>
      <c r="BX16" s="65">
        <v>97.21</v>
      </c>
      <c r="BY16" s="65">
        <v>100</v>
      </c>
      <c r="BZ16" s="65">
        <v>93.88</v>
      </c>
      <c r="CA16" s="65">
        <v>100</v>
      </c>
      <c r="CB16" s="65">
        <v>99.29</v>
      </c>
      <c r="CC16" s="65">
        <v>100</v>
      </c>
      <c r="CD16" s="65">
        <v>100</v>
      </c>
      <c r="CE16" s="1384">
        <v>79.17</v>
      </c>
      <c r="CF16" s="1398">
        <v>100</v>
      </c>
      <c r="CG16" s="1412">
        <v>100</v>
      </c>
      <c r="CH16" s="1426">
        <v>88.21</v>
      </c>
      <c r="CI16" s="1440">
        <v>76.58</v>
      </c>
      <c r="CJ16" s="1454">
        <v>100</v>
      </c>
      <c r="CK16">
        <v>89.67</v>
      </c>
      <c r="CL16">
        <v>94.17</v>
      </c>
      <c r="CM16">
        <v>96.79</v>
      </c>
      <c r="CN16">
        <v>98.42</v>
      </c>
      <c r="CO16">
        <v>100</v>
      </c>
      <c r="CP16" s="1494">
        <v>98.88</v>
      </c>
      <c r="CQ16" s="1522">
        <v>100</v>
      </c>
      <c r="CR16" s="1558">
        <v>97.83</v>
      </c>
      <c r="CS16" s="1558">
        <v>97.71</v>
      </c>
      <c r="CT16" s="1558">
        <v>95.75</v>
      </c>
      <c r="CU16" s="1573">
        <v>100</v>
      </c>
      <c r="CV16" s="1587">
        <v>93.88</v>
      </c>
      <c r="CW16" s="1587">
        <v>100</v>
      </c>
      <c r="CX16" s="1587">
        <v>96.33</v>
      </c>
      <c r="CY16" s="1622">
        <v>89.38</v>
      </c>
      <c r="CZ16" s="1622">
        <v>64.459999999999994</v>
      </c>
      <c r="DA16" s="1622">
        <v>99.17</v>
      </c>
      <c r="DB16" s="1622">
        <v>100</v>
      </c>
      <c r="DC16" s="1622">
        <v>80.92</v>
      </c>
      <c r="DD16" s="1622">
        <v>100</v>
      </c>
      <c r="DE16" s="1644">
        <v>100</v>
      </c>
      <c r="DF16" s="299">
        <v>97.38</v>
      </c>
      <c r="DG16" s="299">
        <v>97.21</v>
      </c>
      <c r="DH16" s="299">
        <v>100</v>
      </c>
      <c r="DI16" s="299">
        <v>94.04</v>
      </c>
      <c r="DJ16" s="1702">
        <v>97.29</v>
      </c>
      <c r="DK16" s="299">
        <v>97.29</v>
      </c>
      <c r="DL16" s="1665">
        <v>100</v>
      </c>
      <c r="DM16" s="299">
        <v>96.58</v>
      </c>
      <c r="DN16" s="299">
        <v>99.04</v>
      </c>
      <c r="DO16" s="299">
        <v>96.88</v>
      </c>
      <c r="DP16" s="299">
        <v>94.67</v>
      </c>
      <c r="DQ16" s="1786">
        <v>96.25</v>
      </c>
      <c r="DR16" s="299">
        <v>94.58</v>
      </c>
      <c r="DS16" s="299">
        <v>93.63</v>
      </c>
      <c r="DT16" s="1743">
        <v>94.17</v>
      </c>
      <c r="DU16" s="1743">
        <v>74.58</v>
      </c>
      <c r="DV16" s="1743">
        <v>93.25</v>
      </c>
      <c r="DW16" s="1743">
        <v>97.42</v>
      </c>
      <c r="DX16" s="1743">
        <v>97.08</v>
      </c>
      <c r="DY16" s="1743">
        <v>100</v>
      </c>
      <c r="DZ16" s="1750">
        <v>93.75</v>
      </c>
      <c r="EA16" s="1815">
        <v>94.67</v>
      </c>
      <c r="EB16" s="1815">
        <v>98.88</v>
      </c>
      <c r="EC16" s="1815">
        <v>99.08</v>
      </c>
      <c r="ED16" s="1815">
        <v>100</v>
      </c>
      <c r="EE16" s="1815">
        <v>97.42</v>
      </c>
      <c r="EF16" s="1815">
        <v>77.42</v>
      </c>
      <c r="EG16">
        <v>0</v>
      </c>
      <c r="EH16" s="1869">
        <v>69.040000000000006</v>
      </c>
      <c r="EI16" s="1869">
        <v>96.88</v>
      </c>
      <c r="EJ16" s="1869">
        <v>96.75</v>
      </c>
      <c r="EK16" s="1869">
        <v>95</v>
      </c>
      <c r="EL16" s="1869">
        <v>98.54</v>
      </c>
      <c r="EM16" s="1869">
        <v>92.63</v>
      </c>
      <c r="EN16" s="1869">
        <v>96.75</v>
      </c>
      <c r="EO16">
        <v>62.17</v>
      </c>
      <c r="EP16">
        <v>0</v>
      </c>
      <c r="EQ16">
        <v>0</v>
      </c>
      <c r="ER16">
        <v>56.54</v>
      </c>
      <c r="ES16">
        <v>95.71</v>
      </c>
      <c r="ET16">
        <v>25.54</v>
      </c>
      <c r="EU16">
        <v>0</v>
      </c>
      <c r="EV16" s="299">
        <v>0</v>
      </c>
      <c r="EW16" s="299">
        <v>0</v>
      </c>
      <c r="EX16" s="299">
        <v>14.92</v>
      </c>
      <c r="EY16" s="299">
        <v>75.209999999999994</v>
      </c>
      <c r="EZ16" s="299">
        <v>100</v>
      </c>
      <c r="FA16" s="299">
        <v>92.5</v>
      </c>
      <c r="FB16" s="1954">
        <v>100</v>
      </c>
      <c r="FC16" s="1989">
        <v>100</v>
      </c>
      <c r="FD16" s="1989">
        <v>93.13</v>
      </c>
      <c r="FE16" s="1989">
        <v>99.17</v>
      </c>
      <c r="FF16" s="1989">
        <v>99.04</v>
      </c>
      <c r="FG16" s="1989">
        <v>94.88</v>
      </c>
      <c r="FH16" s="1989">
        <v>97.08</v>
      </c>
      <c r="FI16" s="1996">
        <v>89.71</v>
      </c>
      <c r="FJ16" s="2031">
        <v>47.79</v>
      </c>
      <c r="FK16" s="2031">
        <v>74.58</v>
      </c>
      <c r="FL16" s="2031">
        <v>97.92</v>
      </c>
      <c r="FM16" s="2031">
        <v>97.38</v>
      </c>
      <c r="FN16" s="2031">
        <v>94.79</v>
      </c>
      <c r="FO16" s="2031">
        <v>98.25</v>
      </c>
      <c r="FP16" s="2038">
        <v>100</v>
      </c>
      <c r="FQ16" s="2074">
        <v>100</v>
      </c>
      <c r="FR16" s="2074">
        <v>100</v>
      </c>
      <c r="FS16" s="2074">
        <v>96.25</v>
      </c>
      <c r="FT16" s="2074">
        <v>96.33</v>
      </c>
      <c r="FU16" s="2074">
        <v>100</v>
      </c>
      <c r="FV16" s="2074">
        <v>100</v>
      </c>
      <c r="FW16" s="2104">
        <v>96.17</v>
      </c>
      <c r="FX16" s="299">
        <v>92.71</v>
      </c>
      <c r="FY16" s="299">
        <v>92</v>
      </c>
      <c r="FZ16" s="299">
        <v>97.08</v>
      </c>
      <c r="GA16" s="299">
        <v>100</v>
      </c>
      <c r="GB16" s="299">
        <v>98.63</v>
      </c>
      <c r="GC16" s="299">
        <v>95.13</v>
      </c>
      <c r="GD16" s="2124">
        <v>100</v>
      </c>
      <c r="GE16" s="2160">
        <v>98</v>
      </c>
      <c r="GF16" s="2160">
        <v>98.21</v>
      </c>
      <c r="GG16" s="2160">
        <v>99.29</v>
      </c>
      <c r="GH16" s="2160">
        <v>100</v>
      </c>
      <c r="GI16" s="2160">
        <v>32.630000000000003</v>
      </c>
      <c r="GJ16" s="2160">
        <v>68.75</v>
      </c>
      <c r="GK16" s="2167">
        <v>100</v>
      </c>
      <c r="GL16" s="2203">
        <v>100</v>
      </c>
      <c r="GM16" s="2203">
        <v>97.58</v>
      </c>
      <c r="GN16" s="2203">
        <v>96.79</v>
      </c>
      <c r="GO16" s="2203">
        <v>84.92</v>
      </c>
      <c r="GP16" s="2203">
        <v>92.29</v>
      </c>
      <c r="GQ16" s="2203">
        <v>100</v>
      </c>
      <c r="GR16" s="2211">
        <v>100</v>
      </c>
      <c r="GS16" s="2247">
        <v>100</v>
      </c>
      <c r="GT16" s="2247">
        <v>55.21</v>
      </c>
      <c r="GU16" s="2247">
        <v>51.96</v>
      </c>
      <c r="GV16" s="2247">
        <v>0</v>
      </c>
      <c r="GW16" s="2247">
        <v>100</v>
      </c>
      <c r="GX16" s="2247">
        <v>100</v>
      </c>
      <c r="GY16" s="2247">
        <v>100</v>
      </c>
      <c r="GZ16" s="2265">
        <v>69.790000000000006</v>
      </c>
      <c r="HA16" s="2278">
        <v>71.25</v>
      </c>
      <c r="HB16" s="2278">
        <v>0</v>
      </c>
      <c r="HC16" s="2302">
        <v>0</v>
      </c>
      <c r="HD16" s="2314">
        <v>0</v>
      </c>
      <c r="HE16" s="2314">
        <v>0</v>
      </c>
      <c r="HF16" s="2314">
        <v>0</v>
      </c>
      <c r="HH16" s="2319">
        <f>HH15-HG15</f>
        <v>4.0277777777752988E-2</v>
      </c>
      <c r="HS16" s="142"/>
    </row>
    <row r="17" spans="1:227" customFormat="1" x14ac:dyDescent="0.25">
      <c r="A17" s="95">
        <f t="shared" si="66"/>
        <v>16</v>
      </c>
      <c r="B17" s="65">
        <f>B.Semanal!B17</f>
        <v>0</v>
      </c>
      <c r="C17" s="66"/>
      <c r="D17" s="66"/>
      <c r="E17" s="91">
        <v>98.47</v>
      </c>
      <c r="F17" s="67">
        <v>100</v>
      </c>
      <c r="G17" s="365">
        <v>100</v>
      </c>
      <c r="H17" s="371">
        <v>100</v>
      </c>
      <c r="I17" s="377">
        <v>100</v>
      </c>
      <c r="J17" s="383">
        <v>100</v>
      </c>
      <c r="K17" s="389">
        <v>99.31</v>
      </c>
      <c r="L17" s="395">
        <v>98.96</v>
      </c>
      <c r="M17" s="453">
        <v>100</v>
      </c>
      <c r="N17" s="460">
        <v>100</v>
      </c>
      <c r="O17" s="473">
        <v>97.78</v>
      </c>
      <c r="P17" s="506">
        <v>94.79</v>
      </c>
      <c r="Q17" s="532">
        <v>97.78</v>
      </c>
      <c r="R17" s="538">
        <v>96.53</v>
      </c>
      <c r="S17" s="567">
        <v>94.38</v>
      </c>
      <c r="T17" s="124">
        <v>100</v>
      </c>
      <c r="U17" s="124">
        <v>100</v>
      </c>
      <c r="V17" s="611">
        <v>100</v>
      </c>
      <c r="W17" s="124">
        <v>100</v>
      </c>
      <c r="X17" s="124">
        <v>100</v>
      </c>
      <c r="Y17" s="618">
        <v>100</v>
      </c>
      <c r="Z17" s="124">
        <v>100</v>
      </c>
      <c r="AA17" s="688">
        <v>100</v>
      </c>
      <c r="AB17" s="124">
        <v>100</v>
      </c>
      <c r="AC17" s="120">
        <v>98.13</v>
      </c>
      <c r="AD17" s="124">
        <v>100</v>
      </c>
      <c r="AE17" s="723">
        <v>100</v>
      </c>
      <c r="AF17" s="730">
        <v>100</v>
      </c>
      <c r="AG17" s="299">
        <v>100</v>
      </c>
      <c r="AH17" s="65">
        <v>100</v>
      </c>
      <c r="AI17" s="65">
        <v>100</v>
      </c>
      <c r="AJ17" s="299">
        <v>100</v>
      </c>
      <c r="AK17" s="65">
        <v>100</v>
      </c>
      <c r="AL17" s="65">
        <v>100</v>
      </c>
      <c r="AM17" s="65">
        <v>100</v>
      </c>
      <c r="AN17" s="857">
        <v>100</v>
      </c>
      <c r="AO17" s="865">
        <v>100</v>
      </c>
      <c r="AP17" s="871">
        <v>100</v>
      </c>
      <c r="AQ17" s="299">
        <v>98.82</v>
      </c>
      <c r="AR17" s="299">
        <v>97.01</v>
      </c>
      <c r="AS17" s="891">
        <v>100</v>
      </c>
      <c r="AT17" s="904">
        <v>100</v>
      </c>
      <c r="AU17" s="928">
        <v>96.25</v>
      </c>
      <c r="AV17" s="935">
        <v>100</v>
      </c>
      <c r="AW17" s="65">
        <v>95.76</v>
      </c>
      <c r="AX17" s="1004">
        <v>99.31</v>
      </c>
      <c r="AY17" s="1026">
        <v>99.65</v>
      </c>
      <c r="AZ17" s="1033">
        <v>94.03</v>
      </c>
      <c r="BA17" s="1047">
        <v>100</v>
      </c>
      <c r="BB17" s="65">
        <v>100</v>
      </c>
      <c r="BC17" s="1089">
        <v>100</v>
      </c>
      <c r="BD17" s="1095">
        <v>100</v>
      </c>
      <c r="BE17" s="1128">
        <v>100</v>
      </c>
      <c r="BF17" s="1135">
        <v>100</v>
      </c>
      <c r="BG17" s="1142">
        <v>100</v>
      </c>
      <c r="BH17" s="1163">
        <v>100</v>
      </c>
      <c r="BI17" s="65">
        <v>100</v>
      </c>
      <c r="BJ17" s="65">
        <v>100</v>
      </c>
      <c r="BK17" s="91">
        <v>77.5</v>
      </c>
      <c r="BL17" s="65">
        <v>100</v>
      </c>
      <c r="BM17" s="65">
        <v>100</v>
      </c>
      <c r="BN17" s="65">
        <v>100</v>
      </c>
      <c r="BO17" s="65">
        <v>95.76</v>
      </c>
      <c r="BP17" s="1224">
        <v>97.29</v>
      </c>
      <c r="BQ17" s="1230">
        <v>98.54</v>
      </c>
      <c r="BR17" s="1230">
        <v>99.1</v>
      </c>
      <c r="BS17" s="1230">
        <v>98.68</v>
      </c>
      <c r="BT17" s="1230">
        <v>100</v>
      </c>
      <c r="BU17" s="1230">
        <v>98.61</v>
      </c>
      <c r="BV17" s="1230">
        <v>100</v>
      </c>
      <c r="BW17" s="1290">
        <v>100</v>
      </c>
      <c r="BX17" s="65">
        <v>97.22</v>
      </c>
      <c r="BY17" s="65">
        <v>100</v>
      </c>
      <c r="BZ17" s="65">
        <v>100</v>
      </c>
      <c r="CA17" s="65">
        <v>100</v>
      </c>
      <c r="CB17" s="65">
        <v>100</v>
      </c>
      <c r="CC17" s="65">
        <v>100</v>
      </c>
      <c r="CD17" s="65">
        <v>100</v>
      </c>
      <c r="CE17" s="1384">
        <v>98.13</v>
      </c>
      <c r="CF17" s="1398">
        <v>100</v>
      </c>
      <c r="CG17" s="1412">
        <v>100</v>
      </c>
      <c r="CH17" s="1426">
        <v>100</v>
      </c>
      <c r="CI17" s="1440">
        <v>96.88</v>
      </c>
      <c r="CJ17" s="1454">
        <v>100</v>
      </c>
      <c r="CK17">
        <v>95.35</v>
      </c>
      <c r="CL17">
        <v>94.17</v>
      </c>
      <c r="CM17">
        <v>96.81</v>
      </c>
      <c r="CN17">
        <v>98.4</v>
      </c>
      <c r="CO17">
        <v>100</v>
      </c>
      <c r="CP17" s="1494">
        <v>98.89</v>
      </c>
      <c r="CQ17" s="1522">
        <v>100</v>
      </c>
      <c r="CR17" s="1558">
        <v>97.85</v>
      </c>
      <c r="CS17" s="1558">
        <v>100</v>
      </c>
      <c r="CT17" s="1558">
        <v>95.76</v>
      </c>
      <c r="CU17" s="1573">
        <v>100</v>
      </c>
      <c r="CV17" s="1587">
        <v>93.89</v>
      </c>
      <c r="CW17" s="1587">
        <v>100</v>
      </c>
      <c r="CX17" s="1587">
        <v>100</v>
      </c>
      <c r="CY17" s="1622">
        <v>99.65</v>
      </c>
      <c r="CZ17" s="1622">
        <v>100</v>
      </c>
      <c r="DA17" s="1622">
        <v>99.17</v>
      </c>
      <c r="DB17" s="1622">
        <v>100</v>
      </c>
      <c r="DC17" s="1622">
        <v>100</v>
      </c>
      <c r="DD17" s="1622">
        <v>98.68</v>
      </c>
      <c r="DE17" s="1644">
        <v>100</v>
      </c>
      <c r="DF17" s="299">
        <v>100</v>
      </c>
      <c r="DG17" s="299">
        <v>100</v>
      </c>
      <c r="DH17" s="299">
        <v>100</v>
      </c>
      <c r="DI17" s="299">
        <v>94.58</v>
      </c>
      <c r="DJ17" s="1702">
        <v>97.29</v>
      </c>
      <c r="DK17" s="299">
        <v>97.29</v>
      </c>
      <c r="DL17" s="1665">
        <v>100</v>
      </c>
      <c r="DM17" s="299">
        <v>97.85</v>
      </c>
      <c r="DN17" s="299">
        <v>99.03</v>
      </c>
      <c r="DO17" s="299">
        <v>96.88</v>
      </c>
      <c r="DP17" s="299">
        <v>98.26</v>
      </c>
      <c r="DQ17" s="1786">
        <v>99.1</v>
      </c>
      <c r="DR17" s="299">
        <v>94.58</v>
      </c>
      <c r="DS17" s="299">
        <v>93.61</v>
      </c>
      <c r="DT17" s="1743">
        <v>97.78</v>
      </c>
      <c r="DU17" s="1743">
        <v>98.54</v>
      </c>
      <c r="DV17" s="1743">
        <v>93.26</v>
      </c>
      <c r="DW17" s="1743">
        <v>97.43</v>
      </c>
      <c r="DX17" s="1743">
        <v>98.68</v>
      </c>
      <c r="DY17" s="1743">
        <v>100</v>
      </c>
      <c r="DZ17" s="1750">
        <v>94.44</v>
      </c>
      <c r="EA17" s="1815">
        <v>94.65</v>
      </c>
      <c r="EB17" s="1815">
        <v>100</v>
      </c>
      <c r="EC17" s="1815">
        <v>99.1</v>
      </c>
      <c r="ED17" s="1815">
        <v>100</v>
      </c>
      <c r="EE17" s="1815">
        <v>97.43</v>
      </c>
      <c r="EF17" s="1815">
        <v>100</v>
      </c>
      <c r="EG17">
        <v>100</v>
      </c>
      <c r="EH17" s="1869">
        <v>100</v>
      </c>
      <c r="EI17" s="1869">
        <v>96.88</v>
      </c>
      <c r="EJ17" s="1869">
        <v>96.74</v>
      </c>
      <c r="EK17" s="1869">
        <v>95</v>
      </c>
      <c r="EL17" s="1869">
        <v>98.54</v>
      </c>
      <c r="EM17" s="1869">
        <v>95.76</v>
      </c>
      <c r="EN17" s="1869">
        <v>96.74</v>
      </c>
      <c r="EO17">
        <v>96.18</v>
      </c>
      <c r="EP17">
        <v>100</v>
      </c>
      <c r="EQ17">
        <v>100</v>
      </c>
      <c r="ER17">
        <v>100</v>
      </c>
      <c r="ES17">
        <v>100</v>
      </c>
      <c r="ET17">
        <v>100</v>
      </c>
      <c r="EU17">
        <v>100</v>
      </c>
      <c r="EV17" s="299">
        <v>100</v>
      </c>
      <c r="EW17" s="299">
        <v>100</v>
      </c>
      <c r="EX17" s="299">
        <v>100</v>
      </c>
      <c r="EY17" s="299">
        <v>100</v>
      </c>
      <c r="EZ17" s="299">
        <v>100</v>
      </c>
      <c r="FA17" s="299">
        <v>92.5</v>
      </c>
      <c r="FB17" s="1954">
        <v>100</v>
      </c>
      <c r="FC17" s="1989">
        <v>100</v>
      </c>
      <c r="FD17" s="1989">
        <v>100</v>
      </c>
      <c r="FE17" s="1989">
        <v>100</v>
      </c>
      <c r="FF17" s="1989">
        <v>99.03</v>
      </c>
      <c r="FG17" s="1989">
        <v>94.86</v>
      </c>
      <c r="FH17" s="1989">
        <v>97.08</v>
      </c>
      <c r="FI17" s="1996">
        <v>98.96</v>
      </c>
      <c r="FJ17" s="2031">
        <v>100</v>
      </c>
      <c r="FK17" s="2031">
        <v>98.54</v>
      </c>
      <c r="FL17" s="2031">
        <v>97.92</v>
      </c>
      <c r="FM17" s="2031">
        <v>100</v>
      </c>
      <c r="FN17" s="2031">
        <v>94.79</v>
      </c>
      <c r="FO17" s="2031">
        <v>98.26</v>
      </c>
      <c r="FP17" s="2038">
        <v>100</v>
      </c>
      <c r="FQ17" s="2074">
        <v>100</v>
      </c>
      <c r="FR17" s="2074">
        <v>100</v>
      </c>
      <c r="FS17" s="2074">
        <v>96.25</v>
      </c>
      <c r="FT17" s="2074">
        <v>96.32</v>
      </c>
      <c r="FU17" s="2074">
        <v>100</v>
      </c>
      <c r="FV17" s="2074">
        <v>100</v>
      </c>
      <c r="FW17" s="2104">
        <v>96.18</v>
      </c>
      <c r="FX17" s="299">
        <v>98.61</v>
      </c>
      <c r="FY17" s="299">
        <v>100</v>
      </c>
      <c r="FZ17" s="299">
        <v>100</v>
      </c>
      <c r="GA17" s="299">
        <v>100</v>
      </c>
      <c r="GB17" s="299">
        <v>98.61</v>
      </c>
      <c r="GC17" s="299">
        <v>95.14</v>
      </c>
      <c r="GD17" s="2124">
        <v>100</v>
      </c>
      <c r="GE17" s="2160">
        <v>97.99</v>
      </c>
      <c r="GF17" s="2160">
        <v>98.19</v>
      </c>
      <c r="GG17" s="2160">
        <v>100</v>
      </c>
      <c r="GH17" s="2160">
        <v>100</v>
      </c>
      <c r="GI17" s="2160">
        <v>100</v>
      </c>
      <c r="GJ17" s="2160">
        <v>100</v>
      </c>
      <c r="GK17" s="2167">
        <v>100</v>
      </c>
      <c r="GL17" s="2203">
        <v>100</v>
      </c>
      <c r="GM17" s="2203">
        <v>97.57</v>
      </c>
      <c r="GN17" s="2203">
        <v>96.81</v>
      </c>
      <c r="GO17" s="2203">
        <v>100</v>
      </c>
      <c r="GP17" s="2203">
        <v>100</v>
      </c>
      <c r="GQ17" s="2203">
        <v>100</v>
      </c>
      <c r="GR17" s="2211">
        <v>100</v>
      </c>
      <c r="GS17" s="2247">
        <v>100</v>
      </c>
      <c r="GT17" s="2247">
        <v>100</v>
      </c>
      <c r="GU17" s="2247">
        <v>100</v>
      </c>
      <c r="GV17" s="2247">
        <v>100</v>
      </c>
      <c r="GW17" s="2247">
        <v>100</v>
      </c>
      <c r="GX17" s="2247">
        <v>100</v>
      </c>
      <c r="GY17" s="2247">
        <v>100</v>
      </c>
      <c r="GZ17" s="2265">
        <v>100</v>
      </c>
      <c r="HA17" s="2278">
        <v>100</v>
      </c>
      <c r="HB17" s="2278">
        <v>100</v>
      </c>
      <c r="HC17" s="2302">
        <v>0</v>
      </c>
      <c r="HD17" s="2314">
        <v>0</v>
      </c>
      <c r="HE17" s="2314">
        <v>0</v>
      </c>
      <c r="HF17" s="2314">
        <v>0</v>
      </c>
      <c r="HS17" s="142"/>
    </row>
    <row r="18" spans="1:227" customFormat="1" x14ac:dyDescent="0.25">
      <c r="A18" s="95">
        <f t="shared" si="66"/>
        <v>17</v>
      </c>
      <c r="B18" s="65">
        <f>B.Semanal!B18</f>
        <v>0</v>
      </c>
      <c r="C18" s="66"/>
      <c r="D18" s="66"/>
      <c r="E18" s="91">
        <v>87.65</v>
      </c>
      <c r="F18" s="67">
        <v>75.209999999999994</v>
      </c>
      <c r="G18" s="365">
        <v>100</v>
      </c>
      <c r="H18" s="371">
        <v>99.29</v>
      </c>
      <c r="I18" s="377">
        <v>90.21</v>
      </c>
      <c r="J18" s="383">
        <v>96.54</v>
      </c>
      <c r="K18" s="389">
        <v>99.99</v>
      </c>
      <c r="L18" s="395">
        <v>95.83</v>
      </c>
      <c r="M18" s="453">
        <v>98.75</v>
      </c>
      <c r="N18" s="460">
        <v>92.71</v>
      </c>
      <c r="O18" s="473">
        <v>100.01</v>
      </c>
      <c r="P18" s="506">
        <v>97.38</v>
      </c>
      <c r="Q18" s="532">
        <v>100.01</v>
      </c>
      <c r="R18" s="538">
        <v>100.01</v>
      </c>
      <c r="S18" s="567">
        <v>100</v>
      </c>
      <c r="T18" s="124">
        <v>100</v>
      </c>
      <c r="U18" s="124">
        <v>100</v>
      </c>
      <c r="V18" s="611">
        <v>100</v>
      </c>
      <c r="W18" s="124">
        <v>100.01</v>
      </c>
      <c r="X18" s="124">
        <v>99.99</v>
      </c>
      <c r="Y18" s="618">
        <v>96.17</v>
      </c>
      <c r="Z18" s="124">
        <v>100</v>
      </c>
      <c r="AA18" s="688">
        <v>83</v>
      </c>
      <c r="AB18" s="124">
        <v>100</v>
      </c>
      <c r="AC18" s="120">
        <v>100</v>
      </c>
      <c r="AD18" s="124">
        <v>100</v>
      </c>
      <c r="AE18" s="723">
        <v>100</v>
      </c>
      <c r="AF18" s="730">
        <v>100</v>
      </c>
      <c r="AG18" s="299">
        <v>100.01</v>
      </c>
      <c r="AH18" s="65">
        <v>100</v>
      </c>
      <c r="AI18" s="65">
        <v>100</v>
      </c>
      <c r="AJ18" s="299">
        <v>99.99</v>
      </c>
      <c r="AK18" s="65">
        <v>100</v>
      </c>
      <c r="AL18" s="65">
        <v>100</v>
      </c>
      <c r="AM18" s="65">
        <v>89.08</v>
      </c>
      <c r="AN18" s="857">
        <v>40.33</v>
      </c>
      <c r="AO18" s="865">
        <v>88.33</v>
      </c>
      <c r="AP18" s="871">
        <v>93.42</v>
      </c>
      <c r="AQ18" s="299">
        <v>100.01</v>
      </c>
      <c r="AR18" s="299">
        <v>99.99</v>
      </c>
      <c r="AS18" s="891">
        <v>100</v>
      </c>
      <c r="AT18" s="904">
        <v>100.01</v>
      </c>
      <c r="AU18" s="928">
        <v>100.01</v>
      </c>
      <c r="AV18" s="935">
        <v>94.99</v>
      </c>
      <c r="AW18" s="65">
        <v>95.69</v>
      </c>
      <c r="AX18" s="1004">
        <v>98.32</v>
      </c>
      <c r="AY18" s="1026">
        <v>99.1</v>
      </c>
      <c r="AZ18" s="1033">
        <v>100.01</v>
      </c>
      <c r="BA18" s="1047">
        <v>100</v>
      </c>
      <c r="BB18" s="65">
        <v>100.01</v>
      </c>
      <c r="BC18" s="1089">
        <v>100</v>
      </c>
      <c r="BD18" s="1095">
        <v>100</v>
      </c>
      <c r="BE18" s="1128">
        <v>100</v>
      </c>
      <c r="BF18" s="1135">
        <v>100</v>
      </c>
      <c r="BG18" s="1142">
        <v>100</v>
      </c>
      <c r="BH18" s="1163">
        <v>83.63</v>
      </c>
      <c r="BI18" s="65">
        <v>22.42</v>
      </c>
      <c r="BJ18" s="65">
        <v>91.68</v>
      </c>
      <c r="BK18" s="91">
        <v>100</v>
      </c>
      <c r="BL18" s="65">
        <v>66.459999999999994</v>
      </c>
      <c r="BM18" s="65">
        <v>100</v>
      </c>
      <c r="BN18" s="65">
        <v>100</v>
      </c>
      <c r="BO18" s="65">
        <v>99.99</v>
      </c>
      <c r="BP18" s="1224">
        <v>100</v>
      </c>
      <c r="BQ18" s="1230">
        <v>99.29</v>
      </c>
      <c r="BR18" s="1230">
        <v>99.99</v>
      </c>
      <c r="BS18" s="1230">
        <v>99.99</v>
      </c>
      <c r="BT18" s="1230">
        <v>100</v>
      </c>
      <c r="BU18" s="1230">
        <v>100.01</v>
      </c>
      <c r="BV18" s="1230">
        <v>100</v>
      </c>
      <c r="BW18" s="1290">
        <v>100</v>
      </c>
      <c r="BX18" s="65">
        <v>99.99</v>
      </c>
      <c r="BY18" s="65">
        <v>100</v>
      </c>
      <c r="BZ18" s="65">
        <v>93.88</v>
      </c>
      <c r="CA18" s="65">
        <v>100</v>
      </c>
      <c r="CB18" s="65">
        <v>99.29</v>
      </c>
      <c r="CC18" s="65">
        <v>100</v>
      </c>
      <c r="CD18" s="65">
        <v>100</v>
      </c>
      <c r="CE18" s="1384">
        <v>81.040000000000006</v>
      </c>
      <c r="CF18" s="1398">
        <v>100</v>
      </c>
      <c r="CG18" s="1412">
        <v>100</v>
      </c>
      <c r="CH18" s="1426">
        <v>88.21</v>
      </c>
      <c r="CI18" s="1440">
        <v>79.709999999999994</v>
      </c>
      <c r="CJ18" s="1454">
        <v>100</v>
      </c>
      <c r="CK18">
        <v>94.32</v>
      </c>
      <c r="CL18">
        <v>100</v>
      </c>
      <c r="CM18">
        <v>99.99</v>
      </c>
      <c r="CN18">
        <v>100.01</v>
      </c>
      <c r="CO18">
        <v>100</v>
      </c>
      <c r="CP18" s="1494">
        <v>99.99</v>
      </c>
      <c r="CQ18" s="1522">
        <v>100</v>
      </c>
      <c r="CR18" s="1558">
        <v>99.99</v>
      </c>
      <c r="CS18" s="1558">
        <v>97.71</v>
      </c>
      <c r="CT18" s="1558">
        <v>99.99</v>
      </c>
      <c r="CU18" s="1573">
        <v>100</v>
      </c>
      <c r="CV18" s="1587">
        <v>99.99</v>
      </c>
      <c r="CW18" s="1587">
        <v>100</v>
      </c>
      <c r="CX18" s="1587">
        <v>96.33</v>
      </c>
      <c r="CY18" s="1622">
        <v>89.72</v>
      </c>
      <c r="CZ18" s="1622">
        <v>64.459999999999994</v>
      </c>
      <c r="DA18" s="1622">
        <v>100</v>
      </c>
      <c r="DB18" s="1622">
        <v>100</v>
      </c>
      <c r="DC18" s="1622">
        <v>80.92</v>
      </c>
      <c r="DD18" s="1622">
        <v>101.32</v>
      </c>
      <c r="DE18" s="1644">
        <v>100</v>
      </c>
      <c r="DF18" s="299">
        <v>97.38</v>
      </c>
      <c r="DG18" s="299">
        <v>97.21</v>
      </c>
      <c r="DH18" s="299">
        <v>100</v>
      </c>
      <c r="DI18" s="299">
        <v>99.46</v>
      </c>
      <c r="DJ18" s="1702">
        <v>100</v>
      </c>
      <c r="DK18" s="299">
        <v>100</v>
      </c>
      <c r="DL18" s="1665">
        <v>100</v>
      </c>
      <c r="DM18" s="299">
        <v>98.74</v>
      </c>
      <c r="DN18" s="299">
        <v>100.01</v>
      </c>
      <c r="DO18" s="299">
        <v>100</v>
      </c>
      <c r="DP18" s="299">
        <v>96.4</v>
      </c>
      <c r="DQ18" s="1786">
        <v>97.15</v>
      </c>
      <c r="DR18" s="299">
        <v>100</v>
      </c>
      <c r="DS18" s="299">
        <v>100.01</v>
      </c>
      <c r="DT18" s="1743">
        <v>96.39</v>
      </c>
      <c r="DU18" s="1743">
        <v>76.040000000000006</v>
      </c>
      <c r="DV18" s="1743">
        <v>99.99</v>
      </c>
      <c r="DW18" s="1743">
        <v>99.99</v>
      </c>
      <c r="DX18" s="1743">
        <v>98.4</v>
      </c>
      <c r="DY18" s="1743">
        <v>100</v>
      </c>
      <c r="DZ18" s="1750">
        <v>99.31</v>
      </c>
      <c r="EA18" s="1815">
        <v>100.01</v>
      </c>
      <c r="EB18" s="1815">
        <v>99.99</v>
      </c>
      <c r="EC18" s="1815">
        <v>99.99</v>
      </c>
      <c r="ED18" s="1815">
        <v>100</v>
      </c>
      <c r="EE18" s="1815">
        <v>99.99</v>
      </c>
      <c r="EF18" s="1815">
        <v>99.99</v>
      </c>
      <c r="EG18">
        <v>100</v>
      </c>
      <c r="EH18" s="1869">
        <v>96.82</v>
      </c>
      <c r="EI18" s="1869">
        <v>100</v>
      </c>
      <c r="EJ18" s="1869">
        <v>100.01</v>
      </c>
      <c r="EK18" s="1869">
        <v>100</v>
      </c>
      <c r="EL18" s="1869">
        <v>100</v>
      </c>
      <c r="EM18" s="1869">
        <v>96.86</v>
      </c>
      <c r="EN18" s="1869">
        <v>100.01</v>
      </c>
      <c r="EO18">
        <v>100.01</v>
      </c>
      <c r="EP18">
        <v>100</v>
      </c>
      <c r="EQ18">
        <v>100</v>
      </c>
      <c r="ER18">
        <v>100.01</v>
      </c>
      <c r="ES18">
        <v>100.01</v>
      </c>
      <c r="ET18">
        <v>99.99</v>
      </c>
      <c r="EU18">
        <v>100</v>
      </c>
      <c r="EV18" s="299">
        <v>100</v>
      </c>
      <c r="EW18" s="299">
        <v>100</v>
      </c>
      <c r="EX18" s="299">
        <v>99.99</v>
      </c>
      <c r="EY18" s="299">
        <v>96.04</v>
      </c>
      <c r="EZ18" s="299">
        <v>100</v>
      </c>
      <c r="FA18" s="299">
        <v>100</v>
      </c>
      <c r="FB18" s="1954">
        <v>100</v>
      </c>
      <c r="FC18" s="1989">
        <v>100</v>
      </c>
      <c r="FD18" s="1989">
        <v>93.13</v>
      </c>
      <c r="FE18" s="1989">
        <v>99.17</v>
      </c>
      <c r="FF18" s="1989">
        <v>100.01</v>
      </c>
      <c r="FG18" s="1989">
        <v>100.01</v>
      </c>
      <c r="FH18" s="1989">
        <v>100</v>
      </c>
      <c r="FI18" s="1996">
        <v>90.75</v>
      </c>
      <c r="FJ18" s="2031">
        <v>95.78</v>
      </c>
      <c r="FK18" s="2031">
        <v>90.63</v>
      </c>
      <c r="FL18" s="2031">
        <v>100</v>
      </c>
      <c r="FM18" s="2031">
        <v>97.38</v>
      </c>
      <c r="FN18" s="2031">
        <v>100</v>
      </c>
      <c r="FO18" s="2031">
        <v>99.99</v>
      </c>
      <c r="FP18" s="2038">
        <v>100</v>
      </c>
      <c r="FQ18" s="2074">
        <v>100</v>
      </c>
      <c r="FR18" s="2074">
        <v>100</v>
      </c>
      <c r="FS18" s="2074">
        <v>100</v>
      </c>
      <c r="FT18" s="2074">
        <v>100.01</v>
      </c>
      <c r="FU18" s="2074">
        <v>100</v>
      </c>
      <c r="FV18" s="2074">
        <v>100</v>
      </c>
      <c r="FW18" s="2104">
        <v>99.99</v>
      </c>
      <c r="FX18" s="299">
        <v>100</v>
      </c>
      <c r="FY18" s="299">
        <v>99.99</v>
      </c>
      <c r="FZ18" s="299">
        <v>97.08</v>
      </c>
      <c r="GA18" s="299">
        <v>100</v>
      </c>
      <c r="GB18" s="299">
        <v>100.01</v>
      </c>
      <c r="GC18" s="299">
        <v>99.99</v>
      </c>
      <c r="GD18" s="2124">
        <v>100</v>
      </c>
      <c r="GE18" s="2160">
        <v>100.01</v>
      </c>
      <c r="GF18" s="2160">
        <v>100.01</v>
      </c>
      <c r="GG18" s="2160">
        <v>99.29</v>
      </c>
      <c r="GH18" s="2160">
        <v>100</v>
      </c>
      <c r="GI18" s="2160">
        <v>99.99</v>
      </c>
      <c r="GJ18" s="2160">
        <v>100</v>
      </c>
      <c r="GK18" s="2167">
        <v>100</v>
      </c>
      <c r="GL18" s="2203">
        <v>100</v>
      </c>
      <c r="GM18" s="2203">
        <v>100.01</v>
      </c>
      <c r="GN18" s="2203">
        <v>99.99</v>
      </c>
      <c r="GO18" s="2203">
        <v>99.99</v>
      </c>
      <c r="GP18" s="2203">
        <v>98.54</v>
      </c>
      <c r="GQ18" s="2203">
        <v>100</v>
      </c>
      <c r="GR18" s="2211">
        <v>100</v>
      </c>
      <c r="GS18" s="2247">
        <v>100</v>
      </c>
      <c r="GT18" s="2247">
        <v>97.57</v>
      </c>
      <c r="GU18" s="2247">
        <v>99.18</v>
      </c>
      <c r="GV18" s="2247">
        <v>100</v>
      </c>
      <c r="GW18" s="2247">
        <v>100</v>
      </c>
      <c r="GX18" s="2247">
        <v>100</v>
      </c>
      <c r="GY18" s="2247">
        <v>100</v>
      </c>
      <c r="GZ18" s="2265">
        <v>100</v>
      </c>
      <c r="HA18" s="2278">
        <v>92.78</v>
      </c>
      <c r="HB18" s="2278">
        <v>100</v>
      </c>
      <c r="HC18" s="2302">
        <v>0</v>
      </c>
      <c r="HD18" s="2314">
        <v>0</v>
      </c>
      <c r="HE18" s="2314">
        <v>0</v>
      </c>
      <c r="HF18" s="2314">
        <v>0</v>
      </c>
      <c r="HS18" s="142"/>
    </row>
    <row r="19" spans="1:227" customFormat="1" x14ac:dyDescent="0.25">
      <c r="A19" s="95">
        <f t="shared" si="66"/>
        <v>18</v>
      </c>
      <c r="B19" s="65" t="str">
        <f>B.Semanal!B19</f>
        <v>Indicador 1</v>
      </c>
      <c r="C19" s="66"/>
      <c r="D19" s="66"/>
      <c r="E19" s="91">
        <v>3227.2</v>
      </c>
      <c r="F19" s="91">
        <v>4864.3999999999996</v>
      </c>
      <c r="G19" s="364">
        <v>7096.36</v>
      </c>
      <c r="H19" s="370">
        <v>7623.74</v>
      </c>
      <c r="I19" s="376">
        <v>7199.06</v>
      </c>
      <c r="J19" s="382">
        <v>8423.44</v>
      </c>
      <c r="K19" s="388">
        <v>8537.82</v>
      </c>
      <c r="L19" s="394">
        <v>8269.02</v>
      </c>
      <c r="M19" s="452">
        <v>9256.44</v>
      </c>
      <c r="N19" s="459">
        <v>9381.48</v>
      </c>
      <c r="O19" s="472">
        <v>9481.7000000000007</v>
      </c>
      <c r="P19" s="505">
        <v>8238.52</v>
      </c>
      <c r="Q19" s="531">
        <v>9176.7999999999993</v>
      </c>
      <c r="R19" s="537">
        <v>9225.1200000000008</v>
      </c>
      <c r="S19" s="566">
        <v>7879.84</v>
      </c>
      <c r="T19" s="91">
        <v>0</v>
      </c>
      <c r="U19" s="91">
        <v>0</v>
      </c>
      <c r="V19" s="610">
        <v>4320.0600000000004</v>
      </c>
      <c r="W19" s="91">
        <v>403.92</v>
      </c>
      <c r="X19" s="91">
        <v>4876.66</v>
      </c>
      <c r="Y19" s="617">
        <v>9094.6</v>
      </c>
      <c r="Z19" s="91">
        <v>10878.52</v>
      </c>
      <c r="AA19" s="687">
        <v>9173.7999999999993</v>
      </c>
      <c r="AB19" s="137">
        <v>10517.96</v>
      </c>
      <c r="AC19" s="137">
        <v>9713.68</v>
      </c>
      <c r="AD19" s="137">
        <v>10391.26</v>
      </c>
      <c r="AE19" s="722">
        <v>11172.8</v>
      </c>
      <c r="AF19" s="729">
        <v>11283.5</v>
      </c>
      <c r="AG19" s="772">
        <v>7334.34</v>
      </c>
      <c r="AH19" s="91">
        <v>0</v>
      </c>
      <c r="AI19" s="91">
        <v>0</v>
      </c>
      <c r="AJ19" s="772">
        <v>1011.34</v>
      </c>
      <c r="AK19" s="91">
        <v>0</v>
      </c>
      <c r="AL19" s="91">
        <v>0</v>
      </c>
      <c r="AM19" s="91">
        <v>3723.4</v>
      </c>
      <c r="AN19" s="856">
        <v>2241.8000000000002</v>
      </c>
      <c r="AO19" s="864">
        <v>6115.26</v>
      </c>
      <c r="AP19" s="870">
        <v>8148.48</v>
      </c>
      <c r="AQ19" s="772">
        <v>10462.92</v>
      </c>
      <c r="AR19" s="772">
        <v>7740.38</v>
      </c>
      <c r="AS19" s="890">
        <v>0</v>
      </c>
      <c r="AT19" s="903">
        <v>2766.94</v>
      </c>
      <c r="AU19" s="927">
        <v>7616.62</v>
      </c>
      <c r="AV19" s="934">
        <v>10549</v>
      </c>
      <c r="AW19" s="91">
        <v>9672.48</v>
      </c>
      <c r="AX19" s="1003">
        <v>10201</v>
      </c>
      <c r="AY19" s="1025">
        <v>10021</v>
      </c>
      <c r="AZ19" s="1032">
        <v>7917.42</v>
      </c>
      <c r="BA19" s="1046">
        <v>0</v>
      </c>
      <c r="BB19" s="91">
        <v>609.4</v>
      </c>
      <c r="BC19" s="1088">
        <v>0</v>
      </c>
      <c r="BD19" s="1094">
        <v>0</v>
      </c>
      <c r="BE19" s="1127">
        <v>0</v>
      </c>
      <c r="BF19" s="1134">
        <v>0</v>
      </c>
      <c r="BG19" s="1141">
        <v>0</v>
      </c>
      <c r="BH19" s="1162">
        <v>1562.78</v>
      </c>
      <c r="BI19" s="91">
        <v>1307.8399999999999</v>
      </c>
      <c r="BJ19" s="91">
        <v>267</v>
      </c>
      <c r="BK19" s="91">
        <v>1856.58</v>
      </c>
      <c r="BL19" s="91">
        <v>3955.44</v>
      </c>
      <c r="BM19" s="91">
        <v>6578.2</v>
      </c>
      <c r="BN19" s="91">
        <v>8371.08</v>
      </c>
      <c r="BO19" s="91">
        <v>9764.52</v>
      </c>
      <c r="BP19" s="1223">
        <v>9931.68</v>
      </c>
      <c r="BQ19" s="1229">
        <v>9795.34</v>
      </c>
      <c r="BR19" s="1229">
        <v>10027.98</v>
      </c>
      <c r="BS19" s="1229">
        <v>10005.02</v>
      </c>
      <c r="BT19" s="1229">
        <v>9541.0400000000009</v>
      </c>
      <c r="BU19" s="1229">
        <v>9361.7999999999993</v>
      </c>
      <c r="BV19" s="1229">
        <v>10188.459999999999</v>
      </c>
      <c r="BW19" s="1289">
        <v>10053.92</v>
      </c>
      <c r="BX19" s="91">
        <v>10027.32</v>
      </c>
      <c r="BY19" s="91">
        <v>10099.02</v>
      </c>
      <c r="BZ19" s="91">
        <v>9530.58</v>
      </c>
      <c r="CA19" s="91">
        <v>10426.299999999999</v>
      </c>
      <c r="CB19" s="91">
        <v>10082.08</v>
      </c>
      <c r="CC19" s="91">
        <v>10217.540000000001</v>
      </c>
      <c r="CD19" s="91">
        <v>10371.719999999999</v>
      </c>
      <c r="CE19" s="1383">
        <v>8471.1200000000008</v>
      </c>
      <c r="CF19" s="1397">
        <v>10813.88</v>
      </c>
      <c r="CG19" s="1411">
        <v>11213.3</v>
      </c>
      <c r="CH19" s="1425">
        <v>8705.2199999999993</v>
      </c>
      <c r="CI19" s="1439">
        <v>7054.58</v>
      </c>
      <c r="CJ19" s="1453">
        <v>9992.36</v>
      </c>
      <c r="CK19" s="84">
        <v>9101.24</v>
      </c>
      <c r="CL19" s="84">
        <v>9019.42</v>
      </c>
      <c r="CM19" s="84">
        <v>8820.7199999999993</v>
      </c>
      <c r="CN19" s="84">
        <v>9167.2800000000007</v>
      </c>
      <c r="CO19" s="84">
        <v>9475.2000000000007</v>
      </c>
      <c r="CP19" s="1493">
        <v>8865.14</v>
      </c>
      <c r="CQ19" s="1521">
        <v>9286.64</v>
      </c>
      <c r="CR19" s="1557">
        <v>8821.0400000000009</v>
      </c>
      <c r="CS19" s="1557">
        <v>9082</v>
      </c>
      <c r="CT19" s="1557">
        <v>9133.92</v>
      </c>
      <c r="CU19" s="1572">
        <v>9852.82</v>
      </c>
      <c r="CV19" s="1586">
        <v>9115.02</v>
      </c>
      <c r="CW19" s="1586">
        <v>9665.82</v>
      </c>
      <c r="CX19" s="1586">
        <v>10058.82</v>
      </c>
      <c r="CY19" s="1621">
        <v>9694.94</v>
      </c>
      <c r="CZ19" s="1621">
        <v>6572.92</v>
      </c>
      <c r="DA19" s="1621">
        <v>10497.52</v>
      </c>
      <c r="DB19" s="1621">
        <v>10195.620000000001</v>
      </c>
      <c r="DC19" s="1621">
        <v>8493.52</v>
      </c>
      <c r="DD19" s="1621">
        <v>10813.96</v>
      </c>
      <c r="DE19" s="1643">
        <v>10911.62</v>
      </c>
      <c r="DF19" s="772">
        <v>9332.24</v>
      </c>
      <c r="DG19" s="772">
        <v>10530.42</v>
      </c>
      <c r="DH19" s="772">
        <v>11111.36</v>
      </c>
      <c r="DI19" s="772">
        <v>10339.66</v>
      </c>
      <c r="DJ19" s="1701">
        <v>10654.7</v>
      </c>
      <c r="DK19" s="772">
        <v>10460.5</v>
      </c>
      <c r="DL19" s="1664">
        <v>11144.24</v>
      </c>
      <c r="DM19" s="772">
        <v>10644.58</v>
      </c>
      <c r="DN19" s="772">
        <v>10946.88</v>
      </c>
      <c r="DO19" s="772">
        <v>10066.5</v>
      </c>
      <c r="DP19" s="772">
        <v>10165.120000000001</v>
      </c>
      <c r="DQ19" s="1785">
        <v>10214.120000000001</v>
      </c>
      <c r="DR19" s="772">
        <v>9829.08</v>
      </c>
      <c r="DS19" s="772">
        <v>9537.76</v>
      </c>
      <c r="DT19" s="1742">
        <v>10088.120000000001</v>
      </c>
      <c r="DU19" s="1742">
        <v>7088.94</v>
      </c>
      <c r="DV19" s="1742">
        <v>9275.34</v>
      </c>
      <c r="DW19" s="1742">
        <v>9549.06</v>
      </c>
      <c r="DX19" s="1742">
        <v>10266.56</v>
      </c>
      <c r="DY19" s="1742">
        <v>10975.46</v>
      </c>
      <c r="DZ19" s="1749">
        <v>9786.66</v>
      </c>
      <c r="EA19" s="1814">
        <v>8559.08</v>
      </c>
      <c r="EB19" s="1814">
        <v>9420.34</v>
      </c>
      <c r="EC19" s="1814">
        <v>10261.799999999999</v>
      </c>
      <c r="ED19" s="1814">
        <v>10648.6</v>
      </c>
      <c r="EE19" s="1814">
        <v>10588.04</v>
      </c>
      <c r="EF19" s="1814">
        <v>6698.06</v>
      </c>
      <c r="EG19" s="84">
        <v>0</v>
      </c>
      <c r="EH19" s="1868">
        <v>6171.16</v>
      </c>
      <c r="EI19" s="1868">
        <v>10312.9</v>
      </c>
      <c r="EJ19" s="1868">
        <v>9566.9</v>
      </c>
      <c r="EK19" s="1868">
        <v>9755.32</v>
      </c>
      <c r="EL19" s="1868">
        <v>10270.36</v>
      </c>
      <c r="EM19" s="1868">
        <v>10031.26</v>
      </c>
      <c r="EN19" s="1868">
        <v>9607.5</v>
      </c>
      <c r="EO19" s="84">
        <v>5936.52</v>
      </c>
      <c r="EP19" s="84">
        <v>0</v>
      </c>
      <c r="EQ19" s="84">
        <v>0</v>
      </c>
      <c r="ER19" s="84">
        <v>3816.96</v>
      </c>
      <c r="ES19" s="84">
        <v>7882.6</v>
      </c>
      <c r="ET19" s="84">
        <v>1735.46</v>
      </c>
      <c r="EU19" s="84">
        <v>0</v>
      </c>
      <c r="EV19" s="772">
        <v>0</v>
      </c>
      <c r="EW19" s="772">
        <v>0</v>
      </c>
      <c r="EX19" s="772">
        <v>835.2</v>
      </c>
      <c r="EY19" s="772">
        <v>6278.36</v>
      </c>
      <c r="EZ19" s="772">
        <v>9144.2999999999993</v>
      </c>
      <c r="FA19" s="772">
        <v>9680.92</v>
      </c>
      <c r="FB19" s="1953">
        <v>10179.299999999999</v>
      </c>
      <c r="FC19" s="1988">
        <v>10226.82</v>
      </c>
      <c r="FD19" s="1988">
        <v>9606.2999999999993</v>
      </c>
      <c r="FE19" s="1988">
        <v>10838.02</v>
      </c>
      <c r="FF19" s="1988">
        <v>10543.54</v>
      </c>
      <c r="FG19" s="1988">
        <v>10155.6</v>
      </c>
      <c r="FH19" s="1988">
        <v>10519.72</v>
      </c>
      <c r="FI19" s="1995">
        <v>9521.6200000000008</v>
      </c>
      <c r="FJ19" s="2030">
        <v>4855.0600000000004</v>
      </c>
      <c r="FK19" s="2030">
        <v>7315.84</v>
      </c>
      <c r="FL19" s="2030">
        <v>9998.58</v>
      </c>
      <c r="FM19" s="2030">
        <v>8714.74</v>
      </c>
      <c r="FN19" s="2030">
        <v>9006.6</v>
      </c>
      <c r="FO19" s="2030">
        <v>9088.14</v>
      </c>
      <c r="FP19" s="2037">
        <v>9828.58</v>
      </c>
      <c r="FQ19" s="2073">
        <v>10003.06</v>
      </c>
      <c r="FR19" s="2073">
        <v>9410.66</v>
      </c>
      <c r="FS19" s="2073">
        <v>8624.34</v>
      </c>
      <c r="FT19" s="2073">
        <v>8817.9599999999991</v>
      </c>
      <c r="FU19" s="2073">
        <v>8896.2999999999993</v>
      </c>
      <c r="FV19" s="2073">
        <v>9590.26</v>
      </c>
      <c r="FW19" s="2103">
        <v>8919.16</v>
      </c>
      <c r="FX19" s="772">
        <v>8115.5</v>
      </c>
      <c r="FY19" s="772">
        <v>7756.1</v>
      </c>
      <c r="FZ19" s="772">
        <v>8694.98</v>
      </c>
      <c r="GA19" s="772">
        <v>9483.4599999999991</v>
      </c>
      <c r="GB19" s="772">
        <v>9624.58</v>
      </c>
      <c r="GC19" s="772">
        <v>8659.86</v>
      </c>
      <c r="GD19" s="2123">
        <v>9683.14</v>
      </c>
      <c r="GE19" s="2159">
        <v>9379.64</v>
      </c>
      <c r="GF19" s="2159">
        <v>9038.18</v>
      </c>
      <c r="GG19" s="2159">
        <v>9109.94</v>
      </c>
      <c r="GH19" s="2159">
        <v>9442.86</v>
      </c>
      <c r="GI19" s="2159">
        <v>2709.86</v>
      </c>
      <c r="GJ19" s="2159">
        <v>5811.02</v>
      </c>
      <c r="GK19" s="2166">
        <v>10340.66</v>
      </c>
      <c r="GL19" s="2202">
        <v>10059.299999999999</v>
      </c>
      <c r="GM19" s="2202">
        <v>9230.36</v>
      </c>
      <c r="GN19" s="2202">
        <v>9083.66</v>
      </c>
      <c r="GO19" s="2202">
        <v>6913.78</v>
      </c>
      <c r="GP19" s="2202">
        <v>8569.06</v>
      </c>
      <c r="GQ19" s="2202">
        <v>10805.4</v>
      </c>
      <c r="GR19" s="2210">
        <v>10451.719999999999</v>
      </c>
      <c r="GS19" s="2246">
        <v>9832.5400000000009</v>
      </c>
      <c r="GT19" s="2246">
        <v>4374.38</v>
      </c>
      <c r="GU19" s="2246">
        <v>4308.4399999999996</v>
      </c>
      <c r="GV19" s="2246">
        <v>0</v>
      </c>
      <c r="GW19" s="2246">
        <v>7298.18</v>
      </c>
      <c r="GX19" s="2246">
        <v>10224.58</v>
      </c>
      <c r="GY19" s="2246">
        <v>10825.4</v>
      </c>
      <c r="GZ19" s="2264">
        <v>6486.48</v>
      </c>
      <c r="HA19" s="2277">
        <v>6755.42</v>
      </c>
      <c r="HB19" s="2277">
        <v>0</v>
      </c>
      <c r="HC19" s="2301">
        <v>0</v>
      </c>
      <c r="HD19" s="2313">
        <v>0</v>
      </c>
      <c r="HE19" s="2313">
        <v>0</v>
      </c>
      <c r="HF19" s="2313">
        <v>0</v>
      </c>
      <c r="HS19" s="299"/>
    </row>
    <row r="20" spans="1:227" customFormat="1" x14ac:dyDescent="0.25">
      <c r="A20" s="95">
        <f t="shared" si="66"/>
        <v>19</v>
      </c>
      <c r="B20" s="65">
        <f>B.Semanal!B20</f>
        <v>0</v>
      </c>
      <c r="C20" s="66"/>
      <c r="D20" s="66"/>
      <c r="E20" s="91">
        <v>3227.2</v>
      </c>
      <c r="F20" s="67">
        <v>4864.3999999999996</v>
      </c>
      <c r="G20" s="364">
        <v>7096.36</v>
      </c>
      <c r="H20" s="370">
        <v>7623.74</v>
      </c>
      <c r="I20" s="376">
        <v>7199.06</v>
      </c>
      <c r="J20" s="382">
        <v>8423.44</v>
      </c>
      <c r="K20" s="388">
        <v>8537.82</v>
      </c>
      <c r="L20" s="394">
        <v>8269.02</v>
      </c>
      <c r="M20" s="452">
        <v>9256.44</v>
      </c>
      <c r="N20" s="459">
        <v>9381.48</v>
      </c>
      <c r="O20" s="472">
        <v>9481.7000000000007</v>
      </c>
      <c r="P20" s="505">
        <v>8238.52</v>
      </c>
      <c r="Q20" s="531">
        <v>9176.7999999999993</v>
      </c>
      <c r="R20" s="537">
        <v>9225.1200000000008</v>
      </c>
      <c r="S20" s="566">
        <v>7879.84</v>
      </c>
      <c r="T20" s="125">
        <v>0</v>
      </c>
      <c r="U20" s="125">
        <v>0</v>
      </c>
      <c r="V20" s="610">
        <v>4320.0600000000004</v>
      </c>
      <c r="W20" s="125">
        <v>403.92</v>
      </c>
      <c r="X20" s="125">
        <v>4876.66</v>
      </c>
      <c r="Y20" s="617">
        <v>9094.6</v>
      </c>
      <c r="Z20" s="125">
        <v>10878.52</v>
      </c>
      <c r="AA20" s="687">
        <v>9173.7999999999993</v>
      </c>
      <c r="AB20" s="125">
        <v>10517.96</v>
      </c>
      <c r="AC20" s="125">
        <v>9713.68</v>
      </c>
      <c r="AD20" s="125">
        <v>10391.26</v>
      </c>
      <c r="AE20" s="722">
        <v>11172.8</v>
      </c>
      <c r="AF20" s="729">
        <v>11283.5</v>
      </c>
      <c r="AG20" s="772">
        <v>7334.34</v>
      </c>
      <c r="AH20" s="65">
        <v>0</v>
      </c>
      <c r="AI20" s="65">
        <v>0</v>
      </c>
      <c r="AJ20" s="772">
        <v>1011.34</v>
      </c>
      <c r="AK20" s="65">
        <v>0</v>
      </c>
      <c r="AL20" s="65">
        <v>0</v>
      </c>
      <c r="AM20" s="69">
        <v>3723.4</v>
      </c>
      <c r="AN20" s="856">
        <v>2241.8000000000002</v>
      </c>
      <c r="AO20" s="864">
        <v>6115.26</v>
      </c>
      <c r="AP20" s="870">
        <v>8148.48</v>
      </c>
      <c r="AQ20" s="772">
        <v>10462.92</v>
      </c>
      <c r="AR20" s="772">
        <v>7740.38</v>
      </c>
      <c r="AS20" s="890">
        <v>0</v>
      </c>
      <c r="AT20" s="903">
        <v>2766.94</v>
      </c>
      <c r="AU20" s="927">
        <v>7616.62</v>
      </c>
      <c r="AV20" s="934">
        <v>10549</v>
      </c>
      <c r="AW20" s="69">
        <v>9672.48</v>
      </c>
      <c r="AX20" s="1003">
        <v>10201</v>
      </c>
      <c r="AY20" s="1025">
        <v>10021</v>
      </c>
      <c r="AZ20" s="1032">
        <v>7917.42</v>
      </c>
      <c r="BA20" s="1046">
        <v>0</v>
      </c>
      <c r="BB20" s="65">
        <v>609.4</v>
      </c>
      <c r="BC20" s="1088">
        <v>0</v>
      </c>
      <c r="BD20" s="1094">
        <v>0</v>
      </c>
      <c r="BE20" s="1127">
        <v>0</v>
      </c>
      <c r="BF20" s="1134">
        <v>0</v>
      </c>
      <c r="BG20" s="1141">
        <v>0</v>
      </c>
      <c r="BH20" s="1162">
        <v>1562.78</v>
      </c>
      <c r="BI20" s="69">
        <v>1307.8399999999999</v>
      </c>
      <c r="BJ20" s="65">
        <v>267</v>
      </c>
      <c r="BK20" s="91">
        <v>1856.58</v>
      </c>
      <c r="BL20" s="69">
        <v>3955.44</v>
      </c>
      <c r="BM20" s="69">
        <v>6578.2</v>
      </c>
      <c r="BN20" s="69">
        <v>8371.08</v>
      </c>
      <c r="BO20" s="69">
        <v>9764.52</v>
      </c>
      <c r="BP20" s="1223">
        <v>9931.68</v>
      </c>
      <c r="BQ20" s="1229">
        <v>9795.34</v>
      </c>
      <c r="BR20" s="1229">
        <v>10027.98</v>
      </c>
      <c r="BS20" s="1229">
        <v>10005.02</v>
      </c>
      <c r="BT20" s="1229">
        <v>9541.0400000000009</v>
      </c>
      <c r="BU20" s="1229">
        <v>9361.7999999999993</v>
      </c>
      <c r="BV20" s="1229">
        <v>10188.459999999999</v>
      </c>
      <c r="BW20" s="1289">
        <v>10053.92</v>
      </c>
      <c r="BX20" s="69">
        <v>10027.32</v>
      </c>
      <c r="BY20" s="69">
        <v>10099.02</v>
      </c>
      <c r="BZ20" s="69">
        <v>9530.58</v>
      </c>
      <c r="CA20" s="69">
        <v>10426.299999999999</v>
      </c>
      <c r="CB20" s="69">
        <v>10082.08</v>
      </c>
      <c r="CC20" s="69">
        <v>10217.540000000001</v>
      </c>
      <c r="CD20" s="69">
        <v>10371.719999999999</v>
      </c>
      <c r="CE20" s="1383">
        <v>8471.1200000000008</v>
      </c>
      <c r="CF20" s="1397">
        <v>10813.88</v>
      </c>
      <c r="CG20" s="1411">
        <v>11213.3</v>
      </c>
      <c r="CH20" s="1425">
        <v>8705.2199999999993</v>
      </c>
      <c r="CI20" s="1439">
        <v>7054.58</v>
      </c>
      <c r="CJ20" s="1453">
        <v>9992.36</v>
      </c>
      <c r="CK20" s="299">
        <v>9101.24</v>
      </c>
      <c r="CL20" s="299">
        <v>9019.42</v>
      </c>
      <c r="CM20" s="299">
        <v>8820.7199999999993</v>
      </c>
      <c r="CN20" s="299">
        <v>9167.2800000000007</v>
      </c>
      <c r="CO20" s="299">
        <v>9475.2000000000007</v>
      </c>
      <c r="CP20" s="1493">
        <v>8865.14</v>
      </c>
      <c r="CQ20" s="1521">
        <v>9286.64</v>
      </c>
      <c r="CR20" s="1557">
        <v>8821.0400000000009</v>
      </c>
      <c r="CS20" s="1557">
        <v>9082</v>
      </c>
      <c r="CT20" s="1557">
        <v>9133.92</v>
      </c>
      <c r="CU20" s="1572">
        <v>9852.82</v>
      </c>
      <c r="CV20" s="1586">
        <v>9115.02</v>
      </c>
      <c r="CW20" s="1586">
        <v>9665.82</v>
      </c>
      <c r="CX20" s="1586">
        <v>10058.82</v>
      </c>
      <c r="CY20" s="1621">
        <v>9694.94</v>
      </c>
      <c r="CZ20" s="1621">
        <v>6572.92</v>
      </c>
      <c r="DA20" s="1621">
        <v>10497.52</v>
      </c>
      <c r="DB20" s="1621">
        <v>10195.620000000001</v>
      </c>
      <c r="DC20" s="1621">
        <v>8493.52</v>
      </c>
      <c r="DD20" s="1621">
        <v>10813.96</v>
      </c>
      <c r="DE20" s="1643">
        <v>10911.62</v>
      </c>
      <c r="DF20" s="772">
        <v>9332.24</v>
      </c>
      <c r="DG20" s="772">
        <v>10530.42</v>
      </c>
      <c r="DH20" s="772">
        <v>11111.36</v>
      </c>
      <c r="DI20" s="772">
        <v>10339.66</v>
      </c>
      <c r="DJ20" s="1701">
        <v>10654.7</v>
      </c>
      <c r="DK20" s="772">
        <v>10460.5</v>
      </c>
      <c r="DL20" s="1664">
        <v>11144.24</v>
      </c>
      <c r="DM20" s="772">
        <v>10644.58</v>
      </c>
      <c r="DN20" s="772">
        <v>10946.88</v>
      </c>
      <c r="DO20" s="772">
        <v>10066.5</v>
      </c>
      <c r="DP20" s="772">
        <v>10165.120000000001</v>
      </c>
      <c r="DQ20" s="1785">
        <v>10214.120000000001</v>
      </c>
      <c r="DR20" s="772">
        <v>9829.08</v>
      </c>
      <c r="DS20" s="772">
        <v>9537.76</v>
      </c>
      <c r="DT20" s="1742">
        <v>10088.120000000001</v>
      </c>
      <c r="DU20" s="1742">
        <v>7088.94</v>
      </c>
      <c r="DV20" s="1742">
        <v>9275.34</v>
      </c>
      <c r="DW20" s="1742">
        <v>9549.06</v>
      </c>
      <c r="DX20" s="1742">
        <v>10266.56</v>
      </c>
      <c r="DY20" s="1742">
        <v>10975.46</v>
      </c>
      <c r="DZ20" s="1749">
        <v>9786.66</v>
      </c>
      <c r="EA20" s="1814">
        <v>8559.08</v>
      </c>
      <c r="EB20" s="1814">
        <v>9420.34</v>
      </c>
      <c r="EC20" s="1814">
        <v>10261.799999999999</v>
      </c>
      <c r="ED20" s="1814">
        <v>10648.6</v>
      </c>
      <c r="EE20" s="1814">
        <v>10588.04</v>
      </c>
      <c r="EF20" s="1814">
        <v>6698.06</v>
      </c>
      <c r="EG20">
        <v>0</v>
      </c>
      <c r="EH20" s="1868">
        <v>6171.16</v>
      </c>
      <c r="EI20" s="1868">
        <v>10312.9</v>
      </c>
      <c r="EJ20" s="1868">
        <v>9566.9</v>
      </c>
      <c r="EK20" s="1868">
        <v>9755.32</v>
      </c>
      <c r="EL20" s="1868">
        <v>10270.36</v>
      </c>
      <c r="EM20" s="1868">
        <v>10031.26</v>
      </c>
      <c r="EN20" s="1868">
        <v>9607.5</v>
      </c>
      <c r="EO20" s="299">
        <v>5936.52</v>
      </c>
      <c r="EP20">
        <v>0</v>
      </c>
      <c r="EQ20">
        <v>0</v>
      </c>
      <c r="ER20" s="299">
        <v>3816.96</v>
      </c>
      <c r="ES20" s="299">
        <v>7882.6</v>
      </c>
      <c r="ET20" s="299">
        <v>1735.46</v>
      </c>
      <c r="EU20">
        <v>0</v>
      </c>
      <c r="EV20" s="772">
        <v>0</v>
      </c>
      <c r="EW20" s="772">
        <v>0</v>
      </c>
      <c r="EX20" s="772">
        <v>835.2</v>
      </c>
      <c r="EY20" s="772">
        <v>6278.36</v>
      </c>
      <c r="EZ20" s="772">
        <v>9144.2999999999993</v>
      </c>
      <c r="FA20" s="772">
        <v>9680.92</v>
      </c>
      <c r="FB20" s="1953">
        <v>10179.299999999999</v>
      </c>
      <c r="FC20" s="1988">
        <v>10226.82</v>
      </c>
      <c r="FD20" s="1988">
        <v>9606.2999999999993</v>
      </c>
      <c r="FE20" s="1988">
        <v>10838.02</v>
      </c>
      <c r="FF20" s="1988">
        <v>10543.54</v>
      </c>
      <c r="FG20" s="1988">
        <v>10155.6</v>
      </c>
      <c r="FH20" s="1988">
        <v>10519.72</v>
      </c>
      <c r="FI20" s="1995">
        <v>9521.6200000000008</v>
      </c>
      <c r="FJ20" s="2030">
        <v>4855.0600000000004</v>
      </c>
      <c r="FK20" s="2030">
        <v>7315.84</v>
      </c>
      <c r="FL20" s="2030">
        <v>9998.58</v>
      </c>
      <c r="FM20" s="2030">
        <v>8714.74</v>
      </c>
      <c r="FN20" s="2030">
        <v>9006.6</v>
      </c>
      <c r="FO20" s="2030">
        <v>9088.14</v>
      </c>
      <c r="FP20" s="2037">
        <v>9828.58</v>
      </c>
      <c r="FQ20" s="2073">
        <v>10003.06</v>
      </c>
      <c r="FR20" s="2073">
        <v>9410.66</v>
      </c>
      <c r="FS20" s="2073">
        <v>8624.34</v>
      </c>
      <c r="FT20" s="2073">
        <v>8817.9599999999991</v>
      </c>
      <c r="FU20" s="2073">
        <v>8896.2999999999993</v>
      </c>
      <c r="FV20" s="2073">
        <v>9590.26</v>
      </c>
      <c r="FW20" s="2103">
        <v>8919.16</v>
      </c>
      <c r="FX20" s="772">
        <v>8115.5</v>
      </c>
      <c r="FY20" s="772">
        <v>7756.1</v>
      </c>
      <c r="FZ20" s="772">
        <v>8694.98</v>
      </c>
      <c r="GA20" s="772">
        <v>9483.4599999999991</v>
      </c>
      <c r="GB20" s="772">
        <v>9624.58</v>
      </c>
      <c r="GC20" s="772">
        <v>8659.86</v>
      </c>
      <c r="GD20" s="2123">
        <v>9683.14</v>
      </c>
      <c r="GE20" s="2159">
        <v>9379.64</v>
      </c>
      <c r="GF20" s="2159">
        <v>9038.18</v>
      </c>
      <c r="GG20" s="2159">
        <v>9109.94</v>
      </c>
      <c r="GH20" s="2159">
        <v>9442.86</v>
      </c>
      <c r="GI20" s="2159">
        <v>2709.86</v>
      </c>
      <c r="GJ20" s="2159">
        <v>5811.02</v>
      </c>
      <c r="GK20" s="2166">
        <v>10340.66</v>
      </c>
      <c r="GL20" s="2202">
        <v>10059.299999999999</v>
      </c>
      <c r="GM20" s="2202">
        <v>9230.36</v>
      </c>
      <c r="GN20" s="2202">
        <v>9083.66</v>
      </c>
      <c r="GO20" s="2202">
        <v>6913.78</v>
      </c>
      <c r="GP20" s="2202">
        <v>8569.06</v>
      </c>
      <c r="GQ20" s="2202">
        <v>10805.4</v>
      </c>
      <c r="GR20" s="2210">
        <v>10451.719999999999</v>
      </c>
      <c r="GS20" s="2246">
        <v>9832.5400000000009</v>
      </c>
      <c r="GT20" s="2246">
        <v>4374.38</v>
      </c>
      <c r="GU20" s="2246">
        <v>4308.4399999999996</v>
      </c>
      <c r="GV20" s="2246">
        <v>0</v>
      </c>
      <c r="GW20" s="2246">
        <v>7298.18</v>
      </c>
      <c r="GX20" s="2246">
        <v>10224.58</v>
      </c>
      <c r="GY20" s="2246">
        <v>10825.4</v>
      </c>
      <c r="GZ20" s="2264">
        <v>6486.48</v>
      </c>
      <c r="HA20" s="2277">
        <v>6755.42</v>
      </c>
      <c r="HB20" s="2277">
        <v>0</v>
      </c>
      <c r="HC20" s="2301">
        <v>0</v>
      </c>
      <c r="HD20" s="2313">
        <v>0</v>
      </c>
      <c r="HE20" s="2313">
        <v>0</v>
      </c>
      <c r="HF20" s="2313">
        <v>0</v>
      </c>
      <c r="HS20" s="299"/>
    </row>
    <row r="21" spans="1:227" customFormat="1" x14ac:dyDescent="0.25">
      <c r="A21" s="95">
        <f t="shared" si="66"/>
        <v>20</v>
      </c>
      <c r="B21" s="65">
        <f>B.Semanal!B21</f>
        <v>0</v>
      </c>
      <c r="C21" s="66"/>
      <c r="D21" s="66"/>
      <c r="E21" s="91">
        <v>3227</v>
      </c>
      <c r="F21" s="67">
        <v>4864</v>
      </c>
      <c r="G21" s="366">
        <v>7096</v>
      </c>
      <c r="H21" s="372">
        <v>7624</v>
      </c>
      <c r="I21" s="378">
        <v>7199</v>
      </c>
      <c r="J21" s="384">
        <v>8423</v>
      </c>
      <c r="K21" s="390">
        <v>8538</v>
      </c>
      <c r="L21" s="396">
        <v>8269</v>
      </c>
      <c r="M21" s="454">
        <v>9256</v>
      </c>
      <c r="N21" s="461">
        <v>9381</v>
      </c>
      <c r="O21" s="474">
        <v>9482</v>
      </c>
      <c r="P21" s="507">
        <v>8239</v>
      </c>
      <c r="Q21" s="533">
        <v>9177</v>
      </c>
      <c r="R21" s="539">
        <v>9225</v>
      </c>
      <c r="S21" s="568">
        <v>7880</v>
      </c>
      <c r="T21" s="120">
        <v>0</v>
      </c>
      <c r="U21" s="120">
        <v>0</v>
      </c>
      <c r="V21" s="612">
        <v>4320</v>
      </c>
      <c r="W21" s="120">
        <v>404</v>
      </c>
      <c r="X21" s="123">
        <v>4877</v>
      </c>
      <c r="Y21" s="619">
        <v>9095</v>
      </c>
      <c r="Z21" s="123">
        <v>10879</v>
      </c>
      <c r="AA21" s="689">
        <v>9174</v>
      </c>
      <c r="AB21" s="123">
        <v>10518</v>
      </c>
      <c r="AC21" s="123">
        <v>9714</v>
      </c>
      <c r="AD21" s="123">
        <v>10391</v>
      </c>
      <c r="AE21" s="724">
        <v>11173</v>
      </c>
      <c r="AF21" s="731">
        <v>11284</v>
      </c>
      <c r="AG21" s="54">
        <v>7334</v>
      </c>
      <c r="AH21" s="65">
        <v>0</v>
      </c>
      <c r="AI21" s="65">
        <v>0</v>
      </c>
      <c r="AJ21" s="54">
        <v>1011</v>
      </c>
      <c r="AK21" s="65">
        <v>0</v>
      </c>
      <c r="AL21" s="65">
        <v>0</v>
      </c>
      <c r="AM21" s="70">
        <v>3723</v>
      </c>
      <c r="AN21" s="858">
        <v>2242</v>
      </c>
      <c r="AO21" s="866">
        <v>6115</v>
      </c>
      <c r="AP21" s="872">
        <v>8148</v>
      </c>
      <c r="AQ21" s="54">
        <v>10463</v>
      </c>
      <c r="AR21" s="54">
        <v>7740</v>
      </c>
      <c r="AS21" s="892">
        <v>0</v>
      </c>
      <c r="AT21" s="905">
        <v>2767</v>
      </c>
      <c r="AU21" s="929">
        <v>7617</v>
      </c>
      <c r="AV21" s="936">
        <v>10549</v>
      </c>
      <c r="AW21" s="70">
        <v>9672</v>
      </c>
      <c r="AX21" s="1005">
        <v>10201</v>
      </c>
      <c r="AY21" s="1027">
        <v>10021</v>
      </c>
      <c r="AZ21" s="1034">
        <v>7917</v>
      </c>
      <c r="BA21" s="1048">
        <v>0</v>
      </c>
      <c r="BB21" s="65">
        <v>609</v>
      </c>
      <c r="BC21" s="1090">
        <v>0</v>
      </c>
      <c r="BD21" s="1096">
        <v>0</v>
      </c>
      <c r="BE21" s="1129">
        <v>0</v>
      </c>
      <c r="BF21" s="1136">
        <v>0</v>
      </c>
      <c r="BG21" s="1143">
        <v>0</v>
      </c>
      <c r="BH21" s="1164">
        <v>1563</v>
      </c>
      <c r="BI21" s="70">
        <v>1308</v>
      </c>
      <c r="BJ21" s="65">
        <v>267</v>
      </c>
      <c r="BK21" s="91">
        <v>1857</v>
      </c>
      <c r="BL21" s="70">
        <v>3955</v>
      </c>
      <c r="BM21" s="70">
        <v>6578</v>
      </c>
      <c r="BN21" s="70">
        <v>8371</v>
      </c>
      <c r="BO21" s="70">
        <v>9765</v>
      </c>
      <c r="BP21" s="1225">
        <v>9932</v>
      </c>
      <c r="BQ21" s="1231">
        <v>9795</v>
      </c>
      <c r="BR21" s="1231">
        <v>10028</v>
      </c>
      <c r="BS21" s="1231">
        <v>10005</v>
      </c>
      <c r="BT21" s="1231">
        <v>9541</v>
      </c>
      <c r="BU21" s="1231">
        <v>9362</v>
      </c>
      <c r="BV21" s="1231">
        <v>10188</v>
      </c>
      <c r="BW21" s="1291">
        <v>10054</v>
      </c>
      <c r="BX21" s="70">
        <v>10027</v>
      </c>
      <c r="BY21" s="70">
        <v>10099</v>
      </c>
      <c r="BZ21" s="70">
        <v>9531</v>
      </c>
      <c r="CA21" s="70">
        <v>10426</v>
      </c>
      <c r="CB21" s="70">
        <v>10082</v>
      </c>
      <c r="CC21" s="70">
        <v>10218</v>
      </c>
      <c r="CD21" s="70">
        <v>10372</v>
      </c>
      <c r="CE21" s="1385">
        <v>8471</v>
      </c>
      <c r="CF21" s="1399">
        <v>10814</v>
      </c>
      <c r="CG21" s="1413">
        <v>11213</v>
      </c>
      <c r="CH21" s="1427">
        <v>8705</v>
      </c>
      <c r="CI21" s="1441">
        <v>7055</v>
      </c>
      <c r="CJ21" s="1455">
        <v>9992</v>
      </c>
      <c r="CK21" s="54">
        <v>9101</v>
      </c>
      <c r="CL21" s="54">
        <v>9019</v>
      </c>
      <c r="CM21" s="54">
        <v>8821</v>
      </c>
      <c r="CN21" s="54">
        <v>9167</v>
      </c>
      <c r="CO21" s="54">
        <v>9475</v>
      </c>
      <c r="CP21" s="1495">
        <v>8865</v>
      </c>
      <c r="CQ21" s="1523">
        <v>9287</v>
      </c>
      <c r="CR21" s="1559">
        <v>8821</v>
      </c>
      <c r="CS21" s="1559">
        <v>9082</v>
      </c>
      <c r="CT21" s="1559">
        <v>9134</v>
      </c>
      <c r="CU21" s="1574">
        <v>9853</v>
      </c>
      <c r="CV21" s="1588">
        <v>9115</v>
      </c>
      <c r="CW21" s="1588">
        <v>9666</v>
      </c>
      <c r="CX21" s="1588">
        <v>10059</v>
      </c>
      <c r="CY21" s="1623">
        <v>9695</v>
      </c>
      <c r="CZ21" s="1623">
        <v>6573</v>
      </c>
      <c r="DA21" s="1623">
        <v>10498</v>
      </c>
      <c r="DB21" s="1623">
        <v>10196</v>
      </c>
      <c r="DC21" s="1623">
        <v>8494</v>
      </c>
      <c r="DD21" s="1623">
        <v>10814</v>
      </c>
      <c r="DE21" s="1645">
        <v>10912</v>
      </c>
      <c r="DF21" s="54">
        <v>9332</v>
      </c>
      <c r="DG21" s="54">
        <v>10530</v>
      </c>
      <c r="DH21" s="54">
        <v>11111</v>
      </c>
      <c r="DI21" s="54">
        <v>10340</v>
      </c>
      <c r="DJ21" s="1703">
        <v>10655</v>
      </c>
      <c r="DK21" s="54">
        <v>10461</v>
      </c>
      <c r="DL21" s="1666">
        <v>11144</v>
      </c>
      <c r="DM21" s="54">
        <v>10645</v>
      </c>
      <c r="DN21" s="54">
        <v>10947</v>
      </c>
      <c r="DO21" s="54">
        <v>10067</v>
      </c>
      <c r="DP21" s="54">
        <v>10165</v>
      </c>
      <c r="DQ21" s="1787">
        <v>10214</v>
      </c>
      <c r="DR21" s="54">
        <v>9829</v>
      </c>
      <c r="DS21" s="54">
        <v>9538</v>
      </c>
      <c r="DT21" s="1744">
        <v>10088</v>
      </c>
      <c r="DU21" s="1744">
        <v>7089</v>
      </c>
      <c r="DV21" s="1744">
        <v>9275</v>
      </c>
      <c r="DW21" s="1744">
        <v>9549</v>
      </c>
      <c r="DX21" s="1744">
        <v>10267</v>
      </c>
      <c r="DY21" s="1744">
        <v>10975</v>
      </c>
      <c r="DZ21" s="1751">
        <v>9787</v>
      </c>
      <c r="EA21" s="1816">
        <v>8559</v>
      </c>
      <c r="EB21" s="1816">
        <v>9420</v>
      </c>
      <c r="EC21" s="1816">
        <v>10262</v>
      </c>
      <c r="ED21" s="1816">
        <v>10649</v>
      </c>
      <c r="EE21" s="1816">
        <v>10588</v>
      </c>
      <c r="EF21" s="1816">
        <v>6698</v>
      </c>
      <c r="EG21">
        <v>0</v>
      </c>
      <c r="EH21" s="1870">
        <v>6171</v>
      </c>
      <c r="EI21" s="1870">
        <v>10313</v>
      </c>
      <c r="EJ21" s="1870">
        <v>9567</v>
      </c>
      <c r="EK21" s="1870">
        <v>9755</v>
      </c>
      <c r="EL21" s="1870">
        <v>10270</v>
      </c>
      <c r="EM21" s="1870">
        <v>10031</v>
      </c>
      <c r="EN21" s="1870">
        <v>9608</v>
      </c>
      <c r="EO21" s="54">
        <v>5937</v>
      </c>
      <c r="EP21">
        <v>0</v>
      </c>
      <c r="EQ21">
        <v>0</v>
      </c>
      <c r="ER21" s="54">
        <v>3817</v>
      </c>
      <c r="ES21" s="54">
        <v>7883</v>
      </c>
      <c r="ET21" s="54">
        <v>1735</v>
      </c>
      <c r="EU21">
        <v>0</v>
      </c>
      <c r="EV21" s="54">
        <v>0</v>
      </c>
      <c r="EW21" s="54">
        <v>0</v>
      </c>
      <c r="EX21" s="54">
        <v>835</v>
      </c>
      <c r="EY21" s="54">
        <v>6278</v>
      </c>
      <c r="EZ21" s="54">
        <v>9144</v>
      </c>
      <c r="FA21" s="54">
        <v>9681</v>
      </c>
      <c r="FB21" s="1955">
        <v>10179</v>
      </c>
      <c r="FC21" s="1990">
        <v>10227</v>
      </c>
      <c r="FD21" s="1990">
        <v>9606</v>
      </c>
      <c r="FE21" s="1990">
        <v>10838</v>
      </c>
      <c r="FF21" s="1990">
        <v>10544</v>
      </c>
      <c r="FG21" s="1990">
        <v>10156</v>
      </c>
      <c r="FH21" s="1990">
        <v>10520</v>
      </c>
      <c r="FI21" s="1997">
        <v>9522</v>
      </c>
      <c r="FJ21" s="2032">
        <v>4855</v>
      </c>
      <c r="FK21" s="2032">
        <v>7316</v>
      </c>
      <c r="FL21" s="2032">
        <v>9999</v>
      </c>
      <c r="FM21" s="2032">
        <v>8715</v>
      </c>
      <c r="FN21" s="2032">
        <v>9007</v>
      </c>
      <c r="FO21" s="2032">
        <v>9088</v>
      </c>
      <c r="FP21" s="2039">
        <v>9829</v>
      </c>
      <c r="FQ21" s="2075">
        <v>10003</v>
      </c>
      <c r="FR21" s="2075">
        <v>9411</v>
      </c>
      <c r="FS21" s="2075">
        <v>8624</v>
      </c>
      <c r="FT21" s="2075">
        <v>8818</v>
      </c>
      <c r="FU21" s="2075">
        <v>8896</v>
      </c>
      <c r="FV21" s="2075">
        <v>9590</v>
      </c>
      <c r="FW21" s="2105">
        <v>8919</v>
      </c>
      <c r="FX21" s="54">
        <v>8116</v>
      </c>
      <c r="FY21" s="54">
        <v>7756</v>
      </c>
      <c r="FZ21" s="54">
        <v>8695</v>
      </c>
      <c r="GA21" s="54">
        <v>9483</v>
      </c>
      <c r="GB21" s="54">
        <v>9625</v>
      </c>
      <c r="GC21" s="54">
        <v>8660</v>
      </c>
      <c r="GD21" s="2125">
        <v>9683</v>
      </c>
      <c r="GE21" s="2161">
        <v>9380</v>
      </c>
      <c r="GF21" s="2161">
        <v>9038</v>
      </c>
      <c r="GG21" s="2161">
        <v>9110</v>
      </c>
      <c r="GH21" s="2161">
        <v>9443</v>
      </c>
      <c r="GI21" s="2161">
        <v>2710</v>
      </c>
      <c r="GJ21" s="2161">
        <v>5811</v>
      </c>
      <c r="GK21" s="2168">
        <v>10341</v>
      </c>
      <c r="GL21" s="2204">
        <v>10059</v>
      </c>
      <c r="GM21" s="2204">
        <v>9230</v>
      </c>
      <c r="GN21" s="2204">
        <v>9084</v>
      </c>
      <c r="GO21" s="2204">
        <v>6914</v>
      </c>
      <c r="GP21" s="2204">
        <v>8569</v>
      </c>
      <c r="GQ21" s="2204">
        <v>10805</v>
      </c>
      <c r="GR21" s="2212">
        <v>10452</v>
      </c>
      <c r="GS21" s="2248">
        <v>9833</v>
      </c>
      <c r="GT21" s="2248">
        <v>4374</v>
      </c>
      <c r="GU21" s="2248">
        <v>4308</v>
      </c>
      <c r="GV21" s="2248">
        <v>0</v>
      </c>
      <c r="GW21" s="2248">
        <v>7298</v>
      </c>
      <c r="GX21" s="2248">
        <v>10225</v>
      </c>
      <c r="GY21" s="2248">
        <v>10825</v>
      </c>
      <c r="GZ21" s="2266">
        <v>6486</v>
      </c>
      <c r="HA21" s="2279">
        <v>6755</v>
      </c>
      <c r="HB21" s="2279">
        <v>0</v>
      </c>
      <c r="HC21" s="2303">
        <v>0</v>
      </c>
      <c r="HD21" s="2315">
        <v>0</v>
      </c>
      <c r="HE21" s="2315">
        <v>0</v>
      </c>
      <c r="HF21" s="2315">
        <v>0</v>
      </c>
      <c r="HS21" s="54"/>
    </row>
    <row r="22" spans="1:227" customFormat="1" x14ac:dyDescent="0.25">
      <c r="A22" s="95">
        <f t="shared" si="66"/>
        <v>21</v>
      </c>
      <c r="B22" s="65">
        <f>B.Semanal!B22</f>
        <v>0</v>
      </c>
      <c r="C22" s="66"/>
      <c r="D22" s="66"/>
      <c r="E22" s="91">
        <v>3747</v>
      </c>
      <c r="F22" s="67">
        <v>6468</v>
      </c>
      <c r="G22" s="366">
        <v>7096</v>
      </c>
      <c r="H22" s="372">
        <v>7678</v>
      </c>
      <c r="I22" s="378">
        <v>7980</v>
      </c>
      <c r="J22" s="384">
        <v>8725</v>
      </c>
      <c r="K22" s="390">
        <v>8599</v>
      </c>
      <c r="L22" s="396">
        <v>8723</v>
      </c>
      <c r="M22" s="454">
        <v>9374</v>
      </c>
      <c r="N22" s="461">
        <v>10119</v>
      </c>
      <c r="O22" s="474">
        <v>9696</v>
      </c>
      <c r="P22" s="507">
        <v>8939</v>
      </c>
      <c r="Q22" s="533">
        <v>9384</v>
      </c>
      <c r="R22" s="539">
        <v>9556</v>
      </c>
      <c r="S22" s="568">
        <v>9027</v>
      </c>
      <c r="T22" s="130">
        <v>0</v>
      </c>
      <c r="U22" s="130">
        <v>0</v>
      </c>
      <c r="V22" s="612">
        <v>8294</v>
      </c>
      <c r="W22" s="130">
        <v>6827</v>
      </c>
      <c r="X22" s="130">
        <v>8167</v>
      </c>
      <c r="Y22" s="619">
        <v>9457</v>
      </c>
      <c r="Z22" s="130">
        <v>10878</v>
      </c>
      <c r="AA22" s="689">
        <v>11053</v>
      </c>
      <c r="AB22" s="130">
        <v>10518</v>
      </c>
      <c r="AC22" s="123">
        <v>9899</v>
      </c>
      <c r="AD22" s="130">
        <v>10391</v>
      </c>
      <c r="AE22" s="724">
        <v>11173</v>
      </c>
      <c r="AF22" s="731">
        <v>11284</v>
      </c>
      <c r="AG22" s="54">
        <v>9850</v>
      </c>
      <c r="AH22" s="65">
        <v>0</v>
      </c>
      <c r="AI22" s="65">
        <v>0</v>
      </c>
      <c r="AJ22" s="54">
        <v>8577</v>
      </c>
      <c r="AK22" s="65">
        <v>0</v>
      </c>
      <c r="AL22" s="65">
        <v>0</v>
      </c>
      <c r="AM22" s="70">
        <v>5455</v>
      </c>
      <c r="AN22" s="858">
        <v>5558</v>
      </c>
      <c r="AO22" s="866">
        <v>6923</v>
      </c>
      <c r="AP22" s="872">
        <v>8723</v>
      </c>
      <c r="AQ22" s="54">
        <v>10586</v>
      </c>
      <c r="AR22" s="54">
        <v>9635</v>
      </c>
      <c r="AS22" s="892">
        <v>0</v>
      </c>
      <c r="AT22" s="905">
        <v>6694</v>
      </c>
      <c r="AU22" s="929">
        <v>8190</v>
      </c>
      <c r="AV22" s="936">
        <v>11212</v>
      </c>
      <c r="AW22" s="70">
        <v>10576</v>
      </c>
      <c r="AX22" s="1005">
        <v>10449</v>
      </c>
      <c r="AY22" s="1027">
        <v>10148</v>
      </c>
      <c r="AZ22" s="1034">
        <v>9061</v>
      </c>
      <c r="BA22" s="1048">
        <v>0</v>
      </c>
      <c r="BB22" s="70">
        <v>6740</v>
      </c>
      <c r="BC22" s="1090">
        <v>0</v>
      </c>
      <c r="BD22" s="1096">
        <v>0</v>
      </c>
      <c r="BE22" s="1129">
        <v>0</v>
      </c>
      <c r="BF22" s="1136">
        <v>0</v>
      </c>
      <c r="BG22" s="1143">
        <v>0</v>
      </c>
      <c r="BH22" s="1164">
        <v>2009</v>
      </c>
      <c r="BI22" s="70">
        <v>5834</v>
      </c>
      <c r="BJ22" s="70">
        <v>5046</v>
      </c>
      <c r="BK22" s="91">
        <v>6276</v>
      </c>
      <c r="BL22" s="70">
        <v>5952</v>
      </c>
      <c r="BM22" s="70">
        <v>6578</v>
      </c>
      <c r="BN22" s="70">
        <v>8371</v>
      </c>
      <c r="BO22" s="70">
        <v>10198</v>
      </c>
      <c r="BP22" s="1225">
        <v>10208</v>
      </c>
      <c r="BQ22" s="1231">
        <v>10012</v>
      </c>
      <c r="BR22" s="1231">
        <v>10121</v>
      </c>
      <c r="BS22" s="1231">
        <v>10140</v>
      </c>
      <c r="BT22" s="1231">
        <v>9541</v>
      </c>
      <c r="BU22" s="1231">
        <v>9492</v>
      </c>
      <c r="BV22" s="1231">
        <v>10188</v>
      </c>
      <c r="BW22" s="1291">
        <v>10054</v>
      </c>
      <c r="BX22" s="70">
        <v>10315</v>
      </c>
      <c r="BY22" s="70">
        <v>10099</v>
      </c>
      <c r="BZ22" s="70">
        <v>10152</v>
      </c>
      <c r="CA22" s="70">
        <v>10426</v>
      </c>
      <c r="CB22" s="70">
        <v>10154</v>
      </c>
      <c r="CC22" s="70">
        <v>10218</v>
      </c>
      <c r="CD22" s="70">
        <v>10372</v>
      </c>
      <c r="CE22" s="1385">
        <v>10700</v>
      </c>
      <c r="CF22" s="1399">
        <v>10814</v>
      </c>
      <c r="CG22" s="1413">
        <v>11213</v>
      </c>
      <c r="CH22" s="1427">
        <v>9869</v>
      </c>
      <c r="CI22" s="1441">
        <v>9212</v>
      </c>
      <c r="CJ22" s="1455">
        <v>9992</v>
      </c>
      <c r="CK22" s="54">
        <v>10150</v>
      </c>
      <c r="CL22" s="54">
        <v>9578</v>
      </c>
      <c r="CM22" s="54">
        <v>9113</v>
      </c>
      <c r="CN22" s="54">
        <v>9315</v>
      </c>
      <c r="CO22" s="54">
        <v>9475</v>
      </c>
      <c r="CP22" s="1495">
        <v>8966</v>
      </c>
      <c r="CQ22" s="1523">
        <v>9287</v>
      </c>
      <c r="CR22" s="1559">
        <v>9016</v>
      </c>
      <c r="CS22" s="1559">
        <v>9295</v>
      </c>
      <c r="CT22" s="1559">
        <v>9539</v>
      </c>
      <c r="CU22" s="1574">
        <v>9853</v>
      </c>
      <c r="CV22" s="1588">
        <v>9710</v>
      </c>
      <c r="CW22" s="1588">
        <v>9666</v>
      </c>
      <c r="CX22" s="1588">
        <v>10442</v>
      </c>
      <c r="CY22" s="1623">
        <v>10848</v>
      </c>
      <c r="CZ22" s="1623">
        <v>10197</v>
      </c>
      <c r="DA22" s="1623">
        <v>10586</v>
      </c>
      <c r="DB22" s="1623">
        <v>10196</v>
      </c>
      <c r="DC22" s="1623">
        <v>10497</v>
      </c>
      <c r="DD22" s="1623">
        <v>10814</v>
      </c>
      <c r="DE22" s="1645">
        <v>10912</v>
      </c>
      <c r="DF22" s="54">
        <v>9584</v>
      </c>
      <c r="DG22" s="54">
        <v>10833</v>
      </c>
      <c r="DH22" s="54">
        <v>11111</v>
      </c>
      <c r="DI22" s="54">
        <v>10995</v>
      </c>
      <c r="DJ22" s="1703">
        <v>10951</v>
      </c>
      <c r="DK22" s="54">
        <v>10752</v>
      </c>
      <c r="DL22" s="1666">
        <v>11144</v>
      </c>
      <c r="DM22" s="54">
        <v>11021</v>
      </c>
      <c r="DN22" s="54">
        <v>11053</v>
      </c>
      <c r="DO22" s="54">
        <v>10391</v>
      </c>
      <c r="DP22" s="54">
        <v>10738</v>
      </c>
      <c r="DQ22" s="1787">
        <v>10612</v>
      </c>
      <c r="DR22" s="54">
        <v>10392</v>
      </c>
      <c r="DS22" s="54">
        <v>10187</v>
      </c>
      <c r="DT22" s="1744">
        <v>10713</v>
      </c>
      <c r="DU22" s="1744">
        <v>9505</v>
      </c>
      <c r="DV22" s="1744">
        <v>9947</v>
      </c>
      <c r="DW22" s="1744">
        <v>9802</v>
      </c>
      <c r="DX22" s="1744">
        <v>10575</v>
      </c>
      <c r="DY22" s="1744">
        <v>10975</v>
      </c>
      <c r="DZ22" s="1751">
        <v>10439</v>
      </c>
      <c r="EA22" s="1816">
        <v>9041</v>
      </c>
      <c r="EB22" s="1816">
        <v>9528</v>
      </c>
      <c r="EC22" s="1816">
        <v>10357</v>
      </c>
      <c r="ED22" s="1816">
        <v>10649</v>
      </c>
      <c r="EE22" s="1816">
        <v>10869</v>
      </c>
      <c r="EF22" s="1816">
        <v>8652</v>
      </c>
      <c r="EG22">
        <v>0</v>
      </c>
      <c r="EH22" s="1870">
        <v>8938</v>
      </c>
      <c r="EI22" s="1870">
        <v>10646</v>
      </c>
      <c r="EJ22" s="1870">
        <v>9888</v>
      </c>
      <c r="EK22" s="1870">
        <v>10269</v>
      </c>
      <c r="EL22" s="1870">
        <v>10422</v>
      </c>
      <c r="EM22" s="1870">
        <v>10830</v>
      </c>
      <c r="EN22" s="1870">
        <v>9930</v>
      </c>
      <c r="EO22" s="54">
        <v>9549</v>
      </c>
      <c r="EP22">
        <v>0</v>
      </c>
      <c r="EQ22">
        <v>0</v>
      </c>
      <c r="ER22" s="54">
        <v>6751</v>
      </c>
      <c r="ES22" s="54">
        <v>8236</v>
      </c>
      <c r="ET22" s="54">
        <v>6795</v>
      </c>
      <c r="EU22">
        <v>0</v>
      </c>
      <c r="EV22" s="54">
        <v>0</v>
      </c>
      <c r="EW22" s="54">
        <v>0</v>
      </c>
      <c r="EX22" s="54">
        <v>5599</v>
      </c>
      <c r="EY22" s="54">
        <v>8348</v>
      </c>
      <c r="EZ22" s="54">
        <v>9144</v>
      </c>
      <c r="FA22" s="54">
        <v>10466</v>
      </c>
      <c r="FB22" s="1955">
        <v>10179</v>
      </c>
      <c r="FC22" s="1990">
        <v>10227</v>
      </c>
      <c r="FD22" s="1990">
        <v>10315</v>
      </c>
      <c r="FE22" s="1990">
        <v>10929</v>
      </c>
      <c r="FF22" s="1990">
        <v>10645</v>
      </c>
      <c r="FG22" s="1990">
        <v>10704</v>
      </c>
      <c r="FH22" s="1990">
        <v>10836</v>
      </c>
      <c r="FI22" s="1997">
        <v>10614</v>
      </c>
      <c r="FJ22" s="2032">
        <v>10159</v>
      </c>
      <c r="FK22" s="2032">
        <v>9809</v>
      </c>
      <c r="FL22" s="2032">
        <v>10211</v>
      </c>
      <c r="FM22" s="2032">
        <v>8950</v>
      </c>
      <c r="FN22" s="2032">
        <v>9501</v>
      </c>
      <c r="FO22" s="2032">
        <v>9250</v>
      </c>
      <c r="FP22" s="2039">
        <v>9828</v>
      </c>
      <c r="FQ22" s="2075">
        <v>10003</v>
      </c>
      <c r="FR22" s="2075">
        <v>9411</v>
      </c>
      <c r="FS22" s="2075">
        <v>8960</v>
      </c>
      <c r="FT22" s="2075">
        <v>9154</v>
      </c>
      <c r="FU22" s="2075">
        <v>8896</v>
      </c>
      <c r="FV22" s="2075">
        <v>9590</v>
      </c>
      <c r="FW22" s="2105">
        <v>9275</v>
      </c>
      <c r="FX22" s="54">
        <v>8754</v>
      </c>
      <c r="FY22" s="54">
        <v>8430</v>
      </c>
      <c r="FZ22" s="54">
        <v>8956</v>
      </c>
      <c r="GA22" s="54">
        <v>9483</v>
      </c>
      <c r="GB22" s="54">
        <v>9759</v>
      </c>
      <c r="GC22" s="54">
        <v>9104</v>
      </c>
      <c r="GD22" s="2125">
        <v>9683</v>
      </c>
      <c r="GE22" s="2161">
        <v>9571</v>
      </c>
      <c r="GF22" s="2161">
        <v>9203</v>
      </c>
      <c r="GG22" s="2161">
        <v>9175</v>
      </c>
      <c r="GH22" s="2161">
        <v>9443</v>
      </c>
      <c r="GI22" s="2161">
        <v>8306</v>
      </c>
      <c r="GJ22" s="2161">
        <v>8452</v>
      </c>
      <c r="GK22" s="2168">
        <v>10341</v>
      </c>
      <c r="GL22" s="2204">
        <v>10059</v>
      </c>
      <c r="GM22" s="2204">
        <v>9459</v>
      </c>
      <c r="GN22" s="2204">
        <v>9385</v>
      </c>
      <c r="GO22" s="2204">
        <v>8142</v>
      </c>
      <c r="GP22" s="2204">
        <v>9285</v>
      </c>
      <c r="GQ22" s="2204">
        <v>10806</v>
      </c>
      <c r="GR22" s="2212">
        <v>10452</v>
      </c>
      <c r="GS22" s="2248">
        <v>9833</v>
      </c>
      <c r="GT22" s="2248">
        <v>7923</v>
      </c>
      <c r="GU22" s="2248">
        <v>8292</v>
      </c>
      <c r="GV22" s="2248">
        <v>0</v>
      </c>
      <c r="GW22" s="2248">
        <v>7298</v>
      </c>
      <c r="GX22" s="2248">
        <v>10224</v>
      </c>
      <c r="GY22" s="2248">
        <v>10825</v>
      </c>
      <c r="GZ22" s="2266">
        <v>9294</v>
      </c>
      <c r="HA22" s="2279">
        <v>9481</v>
      </c>
      <c r="HB22" s="2279">
        <v>0</v>
      </c>
      <c r="HC22" s="2303">
        <v>0</v>
      </c>
      <c r="HD22" s="2315">
        <v>0</v>
      </c>
      <c r="HE22" s="2315">
        <v>0</v>
      </c>
      <c r="HF22" s="2315">
        <v>0</v>
      </c>
      <c r="HS22" s="54"/>
    </row>
    <row r="23" spans="1:227" customFormat="1" x14ac:dyDescent="0.25">
      <c r="A23" s="95">
        <f t="shared" si="66"/>
        <v>22</v>
      </c>
      <c r="B23" s="65" t="str">
        <f>B.Semanal!B23</f>
        <v>Indicador 2</v>
      </c>
      <c r="C23" s="66"/>
      <c r="D23" s="66"/>
      <c r="E23" s="91">
        <v>156.13</v>
      </c>
      <c r="F23" s="67">
        <v>269.5</v>
      </c>
      <c r="G23" s="365">
        <v>295.68</v>
      </c>
      <c r="H23" s="371">
        <v>319.92</v>
      </c>
      <c r="I23" s="377">
        <v>332.52</v>
      </c>
      <c r="J23" s="383">
        <v>363.55</v>
      </c>
      <c r="K23" s="389">
        <v>358.28</v>
      </c>
      <c r="L23" s="395">
        <v>363.47</v>
      </c>
      <c r="M23" s="453">
        <v>390.57</v>
      </c>
      <c r="N23" s="460">
        <v>421.64</v>
      </c>
      <c r="O23" s="473">
        <v>403.99</v>
      </c>
      <c r="P23" s="506">
        <v>372.45</v>
      </c>
      <c r="Q23" s="532">
        <v>391</v>
      </c>
      <c r="R23" s="538">
        <v>398.15</v>
      </c>
      <c r="S23" s="567">
        <v>376.13</v>
      </c>
      <c r="T23" s="124"/>
      <c r="U23" s="124"/>
      <c r="V23" s="611">
        <v>345.6</v>
      </c>
      <c r="W23" s="124">
        <v>284.45</v>
      </c>
      <c r="X23" s="124">
        <v>340.31</v>
      </c>
      <c r="Y23" s="618">
        <v>394.05</v>
      </c>
      <c r="Z23" s="124">
        <v>453.27</v>
      </c>
      <c r="AA23" s="688">
        <v>460.53</v>
      </c>
      <c r="AB23" s="124">
        <v>438.25</v>
      </c>
      <c r="AC23" s="120">
        <v>412.47</v>
      </c>
      <c r="AD23" s="124">
        <v>432.97</v>
      </c>
      <c r="AE23" s="723">
        <v>465.53</v>
      </c>
      <c r="AF23" s="730">
        <v>470.15</v>
      </c>
      <c r="AG23" s="299">
        <v>410.43</v>
      </c>
      <c r="AH23" s="65"/>
      <c r="AI23" s="65"/>
      <c r="AJ23" s="299">
        <v>357.36</v>
      </c>
      <c r="AK23" s="65"/>
      <c r="AL23" s="65"/>
      <c r="AM23" s="65">
        <v>227.31</v>
      </c>
      <c r="AN23" s="857">
        <v>231.59</v>
      </c>
      <c r="AO23" s="865">
        <v>288.45999999999998</v>
      </c>
      <c r="AP23" s="871">
        <v>363.45</v>
      </c>
      <c r="AQ23" s="299">
        <v>441.1</v>
      </c>
      <c r="AR23" s="299">
        <v>401.47</v>
      </c>
      <c r="AS23" s="889"/>
      <c r="AT23" s="904">
        <v>278.93</v>
      </c>
      <c r="AU23" s="928">
        <v>341.25</v>
      </c>
      <c r="AV23" s="935">
        <v>467.18</v>
      </c>
      <c r="AW23" s="65">
        <v>440.66</v>
      </c>
      <c r="AX23" s="1004">
        <v>435.38</v>
      </c>
      <c r="AY23" s="1026">
        <v>422.83</v>
      </c>
      <c r="AZ23" s="1033">
        <v>377.56</v>
      </c>
      <c r="BA23" s="1045"/>
      <c r="BB23" s="65">
        <v>280.83</v>
      </c>
      <c r="BC23" s="1087"/>
      <c r="BD23" s="1093"/>
      <c r="BE23" s="1126"/>
      <c r="BF23" s="1133"/>
      <c r="BG23" s="1140"/>
      <c r="BH23" s="1163">
        <v>83.71</v>
      </c>
      <c r="BI23" s="65">
        <v>243.09</v>
      </c>
      <c r="BJ23" s="65">
        <v>210.24</v>
      </c>
      <c r="BK23" s="91">
        <v>261.49</v>
      </c>
      <c r="BL23" s="65">
        <v>247.99</v>
      </c>
      <c r="BM23" s="65">
        <v>274.08999999999997</v>
      </c>
      <c r="BN23" s="65">
        <v>348.8</v>
      </c>
      <c r="BO23" s="65">
        <v>424.91</v>
      </c>
      <c r="BP23" s="1224">
        <v>425.34</v>
      </c>
      <c r="BQ23" s="1230">
        <v>417.18</v>
      </c>
      <c r="BR23" s="1230">
        <v>421.7</v>
      </c>
      <c r="BS23" s="1230">
        <v>422.51</v>
      </c>
      <c r="BT23" s="1230">
        <v>397.54</v>
      </c>
      <c r="BU23" s="1230">
        <v>395.51</v>
      </c>
      <c r="BV23" s="1230">
        <v>424.52</v>
      </c>
      <c r="BW23" s="1290">
        <v>418.91</v>
      </c>
      <c r="BX23" s="65">
        <v>429.8</v>
      </c>
      <c r="BY23" s="65">
        <v>420.79</v>
      </c>
      <c r="BZ23" s="65">
        <v>423.02</v>
      </c>
      <c r="CA23" s="65">
        <v>434.43</v>
      </c>
      <c r="CB23" s="65">
        <v>423.08</v>
      </c>
      <c r="CC23" s="65">
        <v>425.73</v>
      </c>
      <c r="CD23" s="65">
        <v>432.16</v>
      </c>
      <c r="CE23" s="1384">
        <v>445.85</v>
      </c>
      <c r="CF23" s="1398">
        <v>450.58</v>
      </c>
      <c r="CG23" s="1412">
        <v>467.22</v>
      </c>
      <c r="CH23" s="1426">
        <v>411.21</v>
      </c>
      <c r="CI23" s="1440">
        <v>383.82</v>
      </c>
      <c r="CJ23" s="1454">
        <v>416.35</v>
      </c>
      <c r="CK23">
        <v>422.92</v>
      </c>
      <c r="CL23">
        <v>399.09</v>
      </c>
      <c r="CM23">
        <v>379.71</v>
      </c>
      <c r="CN23">
        <v>388.12</v>
      </c>
      <c r="CO23">
        <v>394.8</v>
      </c>
      <c r="CP23" s="1494">
        <v>373.58</v>
      </c>
      <c r="CQ23" s="1522">
        <v>386.94</v>
      </c>
      <c r="CR23" s="1558">
        <v>375.68</v>
      </c>
      <c r="CS23" s="1558">
        <v>387.29</v>
      </c>
      <c r="CT23" s="1558">
        <v>397.47</v>
      </c>
      <c r="CU23" s="1573">
        <v>410.53</v>
      </c>
      <c r="CV23" s="1587">
        <v>404.57</v>
      </c>
      <c r="CW23" s="1587">
        <v>402.74</v>
      </c>
      <c r="CX23" s="1587">
        <v>435.07</v>
      </c>
      <c r="CY23" s="1622">
        <v>451.98</v>
      </c>
      <c r="CZ23" s="1622">
        <v>424.88</v>
      </c>
      <c r="DA23" s="1622">
        <v>441.07</v>
      </c>
      <c r="DB23" s="1622">
        <v>424.82</v>
      </c>
      <c r="DC23" s="1622">
        <v>437.36</v>
      </c>
      <c r="DD23" s="1622">
        <v>450.58</v>
      </c>
      <c r="DE23" s="1644">
        <v>454.65</v>
      </c>
      <c r="DF23" s="299">
        <v>399.33</v>
      </c>
      <c r="DG23" s="299">
        <v>451.37</v>
      </c>
      <c r="DH23" s="299">
        <v>462.97</v>
      </c>
      <c r="DI23" s="299">
        <v>458.12</v>
      </c>
      <c r="DJ23" s="1702">
        <v>456.3</v>
      </c>
      <c r="DK23" s="299">
        <v>447.99</v>
      </c>
      <c r="DL23" s="1665">
        <v>464.34</v>
      </c>
      <c r="DM23" s="299">
        <v>459.21</v>
      </c>
      <c r="DN23" s="299">
        <v>460.53</v>
      </c>
      <c r="DO23" s="299">
        <v>432.97</v>
      </c>
      <c r="DP23" s="299">
        <v>447.41</v>
      </c>
      <c r="DQ23" s="1786">
        <v>442.17</v>
      </c>
      <c r="DR23" s="299">
        <v>433</v>
      </c>
      <c r="DS23" s="299">
        <v>424.47</v>
      </c>
      <c r="DT23" s="1743">
        <v>446.38</v>
      </c>
      <c r="DU23" s="1743">
        <v>396.03</v>
      </c>
      <c r="DV23" s="1743">
        <v>414.45</v>
      </c>
      <c r="DW23" s="1743">
        <v>408.43</v>
      </c>
      <c r="DX23" s="1743">
        <v>440.62</v>
      </c>
      <c r="DY23" s="1743">
        <v>457.31</v>
      </c>
      <c r="DZ23" s="1750">
        <v>434.96</v>
      </c>
      <c r="EA23" s="1815">
        <v>376.72</v>
      </c>
      <c r="EB23" s="1815">
        <v>396.98</v>
      </c>
      <c r="EC23" s="1815">
        <v>431.53</v>
      </c>
      <c r="ED23" s="1815">
        <v>443.69</v>
      </c>
      <c r="EE23" s="1815">
        <v>452.87</v>
      </c>
      <c r="EF23" s="1815">
        <v>360.5</v>
      </c>
      <c r="EH23" s="1869">
        <v>372.43</v>
      </c>
      <c r="EI23" s="1869">
        <v>443.57</v>
      </c>
      <c r="EJ23" s="1869">
        <v>412.01</v>
      </c>
      <c r="EK23" s="1869">
        <v>427.86</v>
      </c>
      <c r="EL23" s="1869">
        <v>434.26</v>
      </c>
      <c r="EM23" s="1869">
        <v>451.25</v>
      </c>
      <c r="EN23" s="1869">
        <v>413.76</v>
      </c>
      <c r="EO23">
        <v>397.89</v>
      </c>
      <c r="ER23">
        <v>281.27999999999997</v>
      </c>
      <c r="ES23">
        <v>343.17</v>
      </c>
      <c r="ET23">
        <v>283.11</v>
      </c>
      <c r="EX23" s="299">
        <v>233.3</v>
      </c>
      <c r="EY23" s="299">
        <v>347.83</v>
      </c>
      <c r="EZ23" s="299">
        <v>381.01</v>
      </c>
      <c r="FA23" s="299">
        <v>436.08</v>
      </c>
      <c r="FB23" s="1954">
        <v>424.14</v>
      </c>
      <c r="FC23" s="1989">
        <v>426.12</v>
      </c>
      <c r="FD23" s="1989">
        <v>429.81</v>
      </c>
      <c r="FE23" s="1989">
        <v>455.38</v>
      </c>
      <c r="FF23" s="1989">
        <v>443.56</v>
      </c>
      <c r="FG23" s="1989">
        <v>446.01</v>
      </c>
      <c r="FH23" s="1989">
        <v>451.49</v>
      </c>
      <c r="FI23" s="1996">
        <v>442.25</v>
      </c>
      <c r="FJ23" s="2031">
        <v>423.28</v>
      </c>
      <c r="FK23" s="2031">
        <v>408.71</v>
      </c>
      <c r="FL23" s="2031">
        <v>425.47</v>
      </c>
      <c r="FM23" s="2031">
        <v>372.9</v>
      </c>
      <c r="FN23" s="2031">
        <v>395.89</v>
      </c>
      <c r="FO23" s="2031">
        <v>385.42</v>
      </c>
      <c r="FP23" s="2038">
        <v>409.52</v>
      </c>
      <c r="FQ23" s="2074">
        <v>416.79</v>
      </c>
      <c r="FR23" s="2074">
        <v>392.11</v>
      </c>
      <c r="FS23" s="2074">
        <v>373.35</v>
      </c>
      <c r="FT23" s="2074">
        <v>381.4</v>
      </c>
      <c r="FU23" s="2074">
        <v>370.68</v>
      </c>
      <c r="FV23" s="2074">
        <v>399.59</v>
      </c>
      <c r="FW23" s="2104">
        <v>386.45</v>
      </c>
      <c r="FX23" s="299">
        <v>364.74</v>
      </c>
      <c r="FY23" s="299">
        <v>351.27</v>
      </c>
      <c r="FZ23" s="299">
        <v>373.18</v>
      </c>
      <c r="GA23" s="299">
        <v>395.14</v>
      </c>
      <c r="GB23" s="299">
        <v>406.62</v>
      </c>
      <c r="GC23" s="299">
        <v>379.32</v>
      </c>
      <c r="GD23" s="2124">
        <v>403.46</v>
      </c>
      <c r="GE23" s="2160">
        <v>398.79</v>
      </c>
      <c r="GF23" s="2160">
        <v>383.46</v>
      </c>
      <c r="GG23" s="2160">
        <v>382.29</v>
      </c>
      <c r="GH23" s="2160">
        <v>393.45</v>
      </c>
      <c r="GI23" s="2160">
        <v>346.09</v>
      </c>
      <c r="GJ23" s="2160">
        <v>352.18</v>
      </c>
      <c r="GK23" s="2167">
        <v>430.86</v>
      </c>
      <c r="GL23" s="2203">
        <v>419.14</v>
      </c>
      <c r="GM23" s="2203">
        <v>394.12</v>
      </c>
      <c r="GN23" s="2203">
        <v>391.03</v>
      </c>
      <c r="GO23" s="2203">
        <v>339.24</v>
      </c>
      <c r="GP23" s="2203">
        <v>386.87</v>
      </c>
      <c r="GQ23" s="2203">
        <v>450.23</v>
      </c>
      <c r="GR23" s="2211">
        <v>435.49</v>
      </c>
      <c r="GS23" s="2247">
        <v>409.69</v>
      </c>
      <c r="GT23" s="2247">
        <v>330.14</v>
      </c>
      <c r="GU23" s="2247">
        <v>345.5</v>
      </c>
      <c r="GV23" s="255"/>
      <c r="GW23" s="2247">
        <v>304.08999999999997</v>
      </c>
      <c r="GX23" s="2247">
        <v>426.02</v>
      </c>
      <c r="GY23" s="2247">
        <v>451.06</v>
      </c>
      <c r="GZ23" s="2265">
        <v>387.25</v>
      </c>
      <c r="HA23" s="2278">
        <v>395.05</v>
      </c>
      <c r="HB23" s="2276"/>
      <c r="HC23" s="2300"/>
      <c r="HD23" s="2311"/>
      <c r="HE23" s="2311"/>
      <c r="HF23" s="2311"/>
      <c r="HS23" s="142"/>
    </row>
    <row r="24" spans="1:227" customFormat="1" x14ac:dyDescent="0.25">
      <c r="A24" s="95">
        <f t="shared" si="66"/>
        <v>23</v>
      </c>
      <c r="B24" s="65" t="str">
        <f>B.Semanal!B24</f>
        <v>Indicador 10</v>
      </c>
      <c r="C24" s="66"/>
      <c r="D24" s="66"/>
      <c r="E24" s="91">
        <v>97.25</v>
      </c>
      <c r="F24" s="67">
        <v>98.31</v>
      </c>
      <c r="G24" s="365">
        <v>98.13</v>
      </c>
      <c r="H24" s="371">
        <v>98.11</v>
      </c>
      <c r="I24" s="377">
        <v>98.42</v>
      </c>
      <c r="J24" s="383">
        <v>98.41</v>
      </c>
      <c r="K24" s="389">
        <v>98.57</v>
      </c>
      <c r="L24" s="395">
        <v>98.32</v>
      </c>
      <c r="M24" s="453">
        <v>98.37</v>
      </c>
      <c r="N24" s="460">
        <v>98.33</v>
      </c>
      <c r="O24" s="473">
        <v>98.2</v>
      </c>
      <c r="P24" s="506">
        <v>98.1</v>
      </c>
      <c r="Q24" s="532">
        <v>98.03</v>
      </c>
      <c r="R24" s="538">
        <v>97.89</v>
      </c>
      <c r="S24" s="567">
        <v>98.02</v>
      </c>
      <c r="T24" s="124">
        <v>0</v>
      </c>
      <c r="U24" s="124">
        <v>0</v>
      </c>
      <c r="V24" s="611">
        <v>97.52</v>
      </c>
      <c r="W24" s="124">
        <v>98.6</v>
      </c>
      <c r="X24" s="124">
        <v>98.28</v>
      </c>
      <c r="Y24" s="618">
        <v>98.36</v>
      </c>
      <c r="Z24" s="124">
        <v>98</v>
      </c>
      <c r="AA24" s="688">
        <v>97.77</v>
      </c>
      <c r="AB24" s="124">
        <v>97.33</v>
      </c>
      <c r="AC24" s="120">
        <v>97.72</v>
      </c>
      <c r="AD24" s="124">
        <v>97.77</v>
      </c>
      <c r="AE24" s="723">
        <v>97.66</v>
      </c>
      <c r="AF24" s="730">
        <v>97.69</v>
      </c>
      <c r="AG24" s="299">
        <v>97.75</v>
      </c>
      <c r="AH24" s="65">
        <v>0</v>
      </c>
      <c r="AI24" s="65">
        <v>0</v>
      </c>
      <c r="AJ24" s="299">
        <v>98.9</v>
      </c>
      <c r="AK24" s="65">
        <v>0</v>
      </c>
      <c r="AL24" s="65">
        <v>0</v>
      </c>
      <c r="AM24" s="65">
        <v>98.01</v>
      </c>
      <c r="AN24" s="857">
        <v>98.46</v>
      </c>
      <c r="AO24" s="865">
        <v>98.54</v>
      </c>
      <c r="AP24" s="871">
        <v>98.15</v>
      </c>
      <c r="AQ24" s="299">
        <v>96.96</v>
      </c>
      <c r="AR24" s="299">
        <v>97.91</v>
      </c>
      <c r="AS24" s="891">
        <v>0</v>
      </c>
      <c r="AT24" s="904">
        <v>98.15</v>
      </c>
      <c r="AU24" s="928">
        <v>98.47</v>
      </c>
      <c r="AV24" s="935">
        <v>97.88</v>
      </c>
      <c r="AW24" s="65">
        <v>97.83</v>
      </c>
      <c r="AX24" s="1004">
        <v>98</v>
      </c>
      <c r="AY24" s="1026">
        <v>98.19</v>
      </c>
      <c r="AZ24" s="1033">
        <v>98.17</v>
      </c>
      <c r="BA24" s="1047">
        <v>0</v>
      </c>
      <c r="BB24" s="65">
        <v>97.01</v>
      </c>
      <c r="BC24" s="1089">
        <v>0</v>
      </c>
      <c r="BD24" s="1095">
        <v>0</v>
      </c>
      <c r="BE24" s="1128">
        <v>0</v>
      </c>
      <c r="BF24" s="1135">
        <v>0</v>
      </c>
      <c r="BG24" s="1142">
        <v>0</v>
      </c>
      <c r="BH24" s="1163">
        <v>98.22</v>
      </c>
      <c r="BI24" s="65">
        <v>98.57</v>
      </c>
      <c r="BJ24" s="65">
        <v>98.14</v>
      </c>
      <c r="BK24" s="91">
        <v>98.46</v>
      </c>
      <c r="BL24" s="65">
        <v>98.72</v>
      </c>
      <c r="BM24" s="65">
        <v>98.57</v>
      </c>
      <c r="BN24" s="65">
        <v>98.15</v>
      </c>
      <c r="BO24" s="65">
        <v>97.86</v>
      </c>
      <c r="BP24" s="1224">
        <v>98.06</v>
      </c>
      <c r="BQ24" s="1230">
        <v>97.93</v>
      </c>
      <c r="BR24" s="1230">
        <v>97.81</v>
      </c>
      <c r="BS24" s="1230">
        <v>97.58</v>
      </c>
      <c r="BT24" s="1230">
        <v>98.14</v>
      </c>
      <c r="BU24" s="1230">
        <v>98.11</v>
      </c>
      <c r="BV24" s="1230">
        <v>98.08</v>
      </c>
      <c r="BW24" s="1290">
        <v>98.16</v>
      </c>
      <c r="BX24" s="65">
        <v>97.75</v>
      </c>
      <c r="BY24" s="65">
        <v>98.19</v>
      </c>
      <c r="BZ24" s="65">
        <v>98.15</v>
      </c>
      <c r="CA24" s="65">
        <v>97.94</v>
      </c>
      <c r="CB24" s="65">
        <v>98.14</v>
      </c>
      <c r="CC24" s="65">
        <v>98.45</v>
      </c>
      <c r="CD24" s="65">
        <v>97.95</v>
      </c>
      <c r="CE24" s="1384">
        <v>97.76</v>
      </c>
      <c r="CF24" s="1398">
        <v>97.76</v>
      </c>
      <c r="CG24" s="1412">
        <v>97.65</v>
      </c>
      <c r="CH24" s="1426">
        <v>98.03</v>
      </c>
      <c r="CI24" s="1440">
        <v>98</v>
      </c>
      <c r="CJ24" s="1454">
        <v>98.06</v>
      </c>
      <c r="CK24">
        <v>98.06</v>
      </c>
      <c r="CL24">
        <v>98.34</v>
      </c>
      <c r="CM24">
        <v>98.59</v>
      </c>
      <c r="CN24">
        <v>98.27</v>
      </c>
      <c r="CO24">
        <v>98.48</v>
      </c>
      <c r="CP24" s="1494">
        <v>98.14</v>
      </c>
      <c r="CQ24" s="1522">
        <v>98.18</v>
      </c>
      <c r="CR24" s="1558">
        <v>98.22</v>
      </c>
      <c r="CS24" s="1558">
        <v>97.97</v>
      </c>
      <c r="CT24" s="1558">
        <v>97.77</v>
      </c>
      <c r="CU24" s="1573">
        <v>97.94</v>
      </c>
      <c r="CV24" s="1587">
        <v>98.38</v>
      </c>
      <c r="CW24" s="1587">
        <v>98.23</v>
      </c>
      <c r="CX24" s="1587">
        <v>98.28</v>
      </c>
      <c r="CY24" s="1622">
        <v>97.61</v>
      </c>
      <c r="CZ24" s="1622">
        <v>98.05</v>
      </c>
      <c r="DA24" s="1622">
        <v>97.92</v>
      </c>
      <c r="DB24" s="1622">
        <v>98.17</v>
      </c>
      <c r="DC24" s="1622">
        <v>98.15</v>
      </c>
      <c r="DD24" s="1622">
        <v>98.19</v>
      </c>
      <c r="DE24" s="1644">
        <v>98.11</v>
      </c>
      <c r="DF24" s="299">
        <v>98.38</v>
      </c>
      <c r="DG24" s="299">
        <v>98.29</v>
      </c>
      <c r="DH24" s="299">
        <v>98.2</v>
      </c>
      <c r="DI24" s="299">
        <v>97.92</v>
      </c>
      <c r="DJ24" s="1702">
        <v>98.12</v>
      </c>
      <c r="DK24" s="299">
        <v>98.31</v>
      </c>
      <c r="DL24" s="1665">
        <v>98.12</v>
      </c>
      <c r="DM24" s="299">
        <v>97.88</v>
      </c>
      <c r="DN24" s="299">
        <v>97.82</v>
      </c>
      <c r="DO24" s="299">
        <v>97.58</v>
      </c>
      <c r="DP24" s="299">
        <v>98.28</v>
      </c>
      <c r="DQ24" s="1786">
        <v>98.07</v>
      </c>
      <c r="DR24" s="299">
        <v>97.73</v>
      </c>
      <c r="DS24" s="299">
        <v>97.99</v>
      </c>
      <c r="DT24" s="1743">
        <v>97.87</v>
      </c>
      <c r="DU24" s="1743">
        <v>97.73</v>
      </c>
      <c r="DV24" s="1743">
        <v>97.89</v>
      </c>
      <c r="DW24" s="1743">
        <v>98.43</v>
      </c>
      <c r="DX24" s="1743">
        <v>98.13</v>
      </c>
      <c r="DY24" s="1743">
        <v>98.06</v>
      </c>
      <c r="DZ24" s="1750">
        <v>98.23</v>
      </c>
      <c r="EA24" s="1815">
        <v>98.06</v>
      </c>
      <c r="EB24" s="1815">
        <v>98.02</v>
      </c>
      <c r="EC24" s="1815">
        <v>98.16</v>
      </c>
      <c r="ED24" s="1815">
        <v>98.07</v>
      </c>
      <c r="EE24" s="1815">
        <v>98.22</v>
      </c>
      <c r="EF24" s="1815">
        <v>97.81</v>
      </c>
      <c r="EG24">
        <v>0</v>
      </c>
      <c r="EH24" s="1869">
        <v>98.04</v>
      </c>
      <c r="EI24" s="1869">
        <v>98.05</v>
      </c>
      <c r="EJ24" s="1869">
        <v>98.49</v>
      </c>
      <c r="EK24" s="1869">
        <v>98.32</v>
      </c>
      <c r="EL24" s="1869">
        <v>98.35</v>
      </c>
      <c r="EM24" s="1869">
        <v>98.2</v>
      </c>
      <c r="EN24" s="1869">
        <v>98.42</v>
      </c>
      <c r="EO24">
        <v>98.46</v>
      </c>
      <c r="EP24">
        <v>0</v>
      </c>
      <c r="EQ24">
        <v>0</v>
      </c>
      <c r="ER24">
        <v>98.49</v>
      </c>
      <c r="ES24">
        <v>98.27</v>
      </c>
      <c r="ET24">
        <v>98.33</v>
      </c>
      <c r="EU24">
        <v>0</v>
      </c>
      <c r="EV24" s="299">
        <v>0</v>
      </c>
      <c r="EW24" s="299">
        <v>0</v>
      </c>
      <c r="EX24" s="299">
        <v>98.11</v>
      </c>
      <c r="EY24" s="299">
        <v>98.08</v>
      </c>
      <c r="EZ24" s="299">
        <v>98.41</v>
      </c>
      <c r="FA24" s="299">
        <v>98.11</v>
      </c>
      <c r="FB24" s="1954">
        <v>98</v>
      </c>
      <c r="FC24" s="1989">
        <v>97.99</v>
      </c>
      <c r="FD24" s="1989">
        <v>97.92</v>
      </c>
      <c r="FE24" s="1989">
        <v>97.86</v>
      </c>
      <c r="FF24" s="1989">
        <v>97.95</v>
      </c>
      <c r="FG24" s="1989">
        <v>97.83</v>
      </c>
      <c r="FH24" s="1989">
        <v>97.95</v>
      </c>
      <c r="FI24" s="1996">
        <v>97.9</v>
      </c>
      <c r="FJ24" s="2031">
        <v>97.84</v>
      </c>
      <c r="FK24" s="2031">
        <v>97.7</v>
      </c>
      <c r="FL24" s="2031">
        <v>97.82</v>
      </c>
      <c r="FM24" s="2031">
        <v>97.87</v>
      </c>
      <c r="FN24" s="2031">
        <v>97.77</v>
      </c>
      <c r="FO24" s="2031">
        <v>97.98</v>
      </c>
      <c r="FP24" s="2038">
        <v>97.77</v>
      </c>
      <c r="FQ24" s="2074">
        <v>98.2</v>
      </c>
      <c r="FR24" s="2074">
        <v>98.48</v>
      </c>
      <c r="FS24" s="2074">
        <v>98.08</v>
      </c>
      <c r="FT24" s="2074">
        <v>98.17</v>
      </c>
      <c r="FU24" s="2074">
        <v>98.14</v>
      </c>
      <c r="FV24" s="2074">
        <v>98.25</v>
      </c>
      <c r="FW24" s="2104">
        <v>98.28</v>
      </c>
      <c r="FX24" s="299">
        <v>98.09</v>
      </c>
      <c r="FY24" s="299">
        <v>98.38</v>
      </c>
      <c r="FZ24" s="299">
        <v>98.14</v>
      </c>
      <c r="GA24" s="299">
        <v>97.88</v>
      </c>
      <c r="GB24" s="299">
        <v>98.01</v>
      </c>
      <c r="GC24" s="299">
        <v>98.08</v>
      </c>
      <c r="GD24" s="2124">
        <v>98.34</v>
      </c>
      <c r="GE24" s="2160">
        <v>98.02</v>
      </c>
      <c r="GF24" s="2160">
        <v>97.78</v>
      </c>
      <c r="GG24" s="2160">
        <v>97.9</v>
      </c>
      <c r="GH24" s="2160">
        <v>98.1</v>
      </c>
      <c r="GI24" s="2160">
        <v>98.3</v>
      </c>
      <c r="GJ24" s="2160">
        <v>98.05</v>
      </c>
      <c r="GK24" s="2167">
        <v>97.92</v>
      </c>
      <c r="GL24" s="2203">
        <v>97.69</v>
      </c>
      <c r="GM24" s="2203">
        <v>98.16</v>
      </c>
      <c r="GN24" s="2203">
        <v>97.93</v>
      </c>
      <c r="GO24" s="2203">
        <v>97.67</v>
      </c>
      <c r="GP24" s="2203">
        <v>98.04</v>
      </c>
      <c r="GQ24" s="2203">
        <v>97.74</v>
      </c>
      <c r="GR24" s="2211">
        <v>97.49</v>
      </c>
      <c r="GS24" s="2247">
        <v>97.92</v>
      </c>
      <c r="GT24" s="2247">
        <v>98.13</v>
      </c>
      <c r="GU24" s="2247">
        <v>98.33</v>
      </c>
      <c r="GV24" s="2247">
        <v>0</v>
      </c>
      <c r="GW24" s="2247">
        <v>98.39</v>
      </c>
      <c r="GX24" s="2247">
        <v>98</v>
      </c>
      <c r="GY24" s="2247">
        <v>97.94</v>
      </c>
      <c r="GZ24" s="2265">
        <v>97.93</v>
      </c>
      <c r="HA24" s="2278">
        <v>97.11</v>
      </c>
      <c r="HB24" s="2278">
        <v>100</v>
      </c>
      <c r="HC24" s="2302">
        <v>0</v>
      </c>
      <c r="HD24" s="2314">
        <v>0</v>
      </c>
      <c r="HE24" s="2314">
        <v>0</v>
      </c>
      <c r="HF24" s="2314">
        <v>0</v>
      </c>
      <c r="HS24" s="142"/>
    </row>
    <row r="25" spans="1:227" customFormat="1" x14ac:dyDescent="0.25">
      <c r="A25" s="95">
        <f t="shared" si="66"/>
        <v>24</v>
      </c>
      <c r="B25" s="65">
        <f>B.Semanal!B25</f>
        <v>0</v>
      </c>
      <c r="C25" s="66"/>
      <c r="D25" s="66"/>
      <c r="E25" s="91">
        <v>97.04</v>
      </c>
      <c r="F25" s="67">
        <v>98.16</v>
      </c>
      <c r="G25" s="365">
        <v>97.92</v>
      </c>
      <c r="H25" s="371">
        <v>97.93</v>
      </c>
      <c r="I25" s="377">
        <v>98.35</v>
      </c>
      <c r="J25" s="383">
        <v>98.21</v>
      </c>
      <c r="K25" s="389">
        <v>98.36</v>
      </c>
      <c r="L25" s="395">
        <v>98.15</v>
      </c>
      <c r="M25" s="453">
        <v>98.22</v>
      </c>
      <c r="N25" s="460">
        <v>98.15</v>
      </c>
      <c r="O25" s="473">
        <v>98.01</v>
      </c>
      <c r="P25" s="506">
        <v>97.96</v>
      </c>
      <c r="Q25" s="532">
        <v>97.83</v>
      </c>
      <c r="R25" s="538">
        <v>97.72</v>
      </c>
      <c r="S25" s="567">
        <v>97.85</v>
      </c>
      <c r="T25" s="124">
        <v>0</v>
      </c>
      <c r="U25" s="124">
        <v>0</v>
      </c>
      <c r="V25" s="611">
        <v>97.19</v>
      </c>
      <c r="W25" s="124">
        <v>98.4</v>
      </c>
      <c r="X25" s="124">
        <v>98.07</v>
      </c>
      <c r="Y25" s="618">
        <v>98.16</v>
      </c>
      <c r="Z25" s="124">
        <v>97.73</v>
      </c>
      <c r="AA25" s="688">
        <v>97.5</v>
      </c>
      <c r="AB25" s="124">
        <v>97.01</v>
      </c>
      <c r="AC25" s="120">
        <v>97.47</v>
      </c>
      <c r="AD25" s="124">
        <v>97.47</v>
      </c>
      <c r="AE25" s="723">
        <v>97.39</v>
      </c>
      <c r="AF25" s="730">
        <v>97.45</v>
      </c>
      <c r="AG25" s="299">
        <v>97.63</v>
      </c>
      <c r="AH25" s="65">
        <v>0</v>
      </c>
      <c r="AI25" s="65">
        <v>0</v>
      </c>
      <c r="AJ25" s="299">
        <v>98.85</v>
      </c>
      <c r="AK25" s="65">
        <v>0</v>
      </c>
      <c r="AL25" s="65">
        <v>0</v>
      </c>
      <c r="AM25" s="65">
        <v>97.87</v>
      </c>
      <c r="AN25" s="857">
        <v>98.33</v>
      </c>
      <c r="AO25" s="865">
        <v>98.38</v>
      </c>
      <c r="AP25" s="871">
        <v>98</v>
      </c>
      <c r="AQ25" s="299">
        <v>96.76</v>
      </c>
      <c r="AR25" s="299">
        <v>97.72</v>
      </c>
      <c r="AS25" s="891">
        <v>0</v>
      </c>
      <c r="AT25" s="904">
        <v>98.02</v>
      </c>
      <c r="AU25" s="928">
        <v>98.3</v>
      </c>
      <c r="AV25" s="935">
        <v>97.67</v>
      </c>
      <c r="AW25" s="65">
        <v>97.66</v>
      </c>
      <c r="AX25" s="1004">
        <v>97.87</v>
      </c>
      <c r="AY25" s="1026">
        <v>98.08</v>
      </c>
      <c r="AZ25" s="1033">
        <v>98.05</v>
      </c>
      <c r="BA25" s="1047">
        <v>0</v>
      </c>
      <c r="BB25" s="65">
        <v>96.95</v>
      </c>
      <c r="BC25" s="1089">
        <v>0</v>
      </c>
      <c r="BD25" s="1095">
        <v>0</v>
      </c>
      <c r="BE25" s="1128">
        <v>0</v>
      </c>
      <c r="BF25" s="1135">
        <v>0</v>
      </c>
      <c r="BG25" s="1142">
        <v>0</v>
      </c>
      <c r="BH25" s="1163">
        <v>98.09</v>
      </c>
      <c r="BI25" s="65">
        <v>98.45</v>
      </c>
      <c r="BJ25" s="65">
        <v>97.85</v>
      </c>
      <c r="BK25" s="91">
        <v>98.45</v>
      </c>
      <c r="BL25" s="65">
        <v>98.64</v>
      </c>
      <c r="BM25" s="65">
        <v>98.47</v>
      </c>
      <c r="BN25" s="65">
        <v>98.07</v>
      </c>
      <c r="BO25" s="65">
        <v>97.76</v>
      </c>
      <c r="BP25" s="1224">
        <v>97.98</v>
      </c>
      <c r="BQ25" s="1230">
        <v>97.85</v>
      </c>
      <c r="BR25" s="1230">
        <v>97.75</v>
      </c>
      <c r="BS25" s="1230">
        <v>97.5</v>
      </c>
      <c r="BT25" s="1230">
        <v>98.06</v>
      </c>
      <c r="BU25" s="1230">
        <v>98.08</v>
      </c>
      <c r="BV25" s="1230">
        <v>98.07</v>
      </c>
      <c r="BW25" s="1290">
        <v>98.09</v>
      </c>
      <c r="BX25" s="65">
        <v>97.67</v>
      </c>
      <c r="BY25" s="65">
        <v>98.12</v>
      </c>
      <c r="BZ25" s="65">
        <v>98.07</v>
      </c>
      <c r="CA25" s="65">
        <v>97.83</v>
      </c>
      <c r="CB25" s="65">
        <v>97.98</v>
      </c>
      <c r="CC25" s="65">
        <v>98.32</v>
      </c>
      <c r="CD25" s="65">
        <v>97.79</v>
      </c>
      <c r="CE25" s="1384">
        <v>97.49</v>
      </c>
      <c r="CF25" s="1398">
        <v>97.53</v>
      </c>
      <c r="CG25" s="1412">
        <v>97.48</v>
      </c>
      <c r="CH25" s="1426">
        <v>97.95</v>
      </c>
      <c r="CI25" s="1440">
        <v>97.83</v>
      </c>
      <c r="CJ25" s="1454">
        <v>97.9</v>
      </c>
      <c r="CK25">
        <v>97.84</v>
      </c>
      <c r="CL25">
        <v>98.16</v>
      </c>
      <c r="CM25">
        <v>98.52</v>
      </c>
      <c r="CN25">
        <v>98.13</v>
      </c>
      <c r="CO25">
        <v>98.32</v>
      </c>
      <c r="CP25" s="1494">
        <v>98.03</v>
      </c>
      <c r="CQ25" s="1522">
        <v>98.1</v>
      </c>
      <c r="CR25" s="1558">
        <v>98.15</v>
      </c>
      <c r="CS25" s="1558">
        <v>97.84</v>
      </c>
      <c r="CT25" s="1558">
        <v>97.67</v>
      </c>
      <c r="CU25" s="1573">
        <v>97.78</v>
      </c>
      <c r="CV25" s="1587">
        <v>98.23</v>
      </c>
      <c r="CW25" s="1587">
        <v>98.12</v>
      </c>
      <c r="CX25" s="1587">
        <v>98.13</v>
      </c>
      <c r="CY25" s="1622">
        <v>97.41</v>
      </c>
      <c r="CZ25" s="1622">
        <v>97.87</v>
      </c>
      <c r="DA25" s="1622">
        <v>97.75</v>
      </c>
      <c r="DB25" s="1622">
        <v>98.01</v>
      </c>
      <c r="DC25" s="1622">
        <v>98.03</v>
      </c>
      <c r="DD25" s="1622">
        <v>98.05</v>
      </c>
      <c r="DE25" s="1644">
        <v>97.98</v>
      </c>
      <c r="DF25" s="299">
        <v>98.3</v>
      </c>
      <c r="DG25" s="299">
        <v>98.19</v>
      </c>
      <c r="DH25" s="299">
        <v>98.06</v>
      </c>
      <c r="DI25" s="299">
        <v>97.79</v>
      </c>
      <c r="DJ25" s="1702">
        <v>97.95</v>
      </c>
      <c r="DK25" s="299">
        <v>98.16</v>
      </c>
      <c r="DL25" s="1665">
        <v>98</v>
      </c>
      <c r="DM25" s="299">
        <v>97.75</v>
      </c>
      <c r="DN25" s="299">
        <v>97.68</v>
      </c>
      <c r="DO25" s="299">
        <v>97.56</v>
      </c>
      <c r="DP25" s="299">
        <v>98.24</v>
      </c>
      <c r="DQ25" s="1786">
        <v>98.05</v>
      </c>
      <c r="DR25" s="299">
        <v>97.72</v>
      </c>
      <c r="DS25" s="299">
        <v>97.95</v>
      </c>
      <c r="DT25" s="1743">
        <v>97.83</v>
      </c>
      <c r="DU25" s="1743">
        <v>97.64</v>
      </c>
      <c r="DV25" s="1743">
        <v>97.84</v>
      </c>
      <c r="DW25" s="1743">
        <v>98.38</v>
      </c>
      <c r="DX25" s="1743">
        <v>98.03</v>
      </c>
      <c r="DY25" s="1743">
        <v>98</v>
      </c>
      <c r="DZ25" s="1750">
        <v>98.18</v>
      </c>
      <c r="EA25" s="1815">
        <v>98.07</v>
      </c>
      <c r="EB25" s="1815">
        <v>98.04</v>
      </c>
      <c r="EC25" s="1815">
        <v>98.16</v>
      </c>
      <c r="ED25" s="1815">
        <v>97.97</v>
      </c>
      <c r="EE25" s="1815">
        <v>98.14</v>
      </c>
      <c r="EF25" s="1815">
        <v>97.78</v>
      </c>
      <c r="EG25">
        <v>0</v>
      </c>
      <c r="EH25" s="1869">
        <v>97.94</v>
      </c>
      <c r="EI25" s="1869">
        <v>98.01</v>
      </c>
      <c r="EJ25" s="1869">
        <v>98.46</v>
      </c>
      <c r="EK25" s="1869">
        <v>98.34</v>
      </c>
      <c r="EL25" s="1869">
        <v>98.32</v>
      </c>
      <c r="EM25" s="1869">
        <v>98.22</v>
      </c>
      <c r="EN25" s="1869">
        <v>98.43</v>
      </c>
      <c r="EO25">
        <v>98.48</v>
      </c>
      <c r="EP25">
        <v>0</v>
      </c>
      <c r="EQ25">
        <v>0</v>
      </c>
      <c r="ER25">
        <v>98.53</v>
      </c>
      <c r="ES25">
        <v>98.32</v>
      </c>
      <c r="ET25">
        <v>98.35</v>
      </c>
      <c r="EU25">
        <v>0</v>
      </c>
      <c r="EV25" s="299">
        <v>0</v>
      </c>
      <c r="EW25" s="299">
        <v>0</v>
      </c>
      <c r="EX25" s="299">
        <v>98.13</v>
      </c>
      <c r="EY25" s="299">
        <v>98.1</v>
      </c>
      <c r="EZ25" s="299">
        <v>98.41</v>
      </c>
      <c r="FA25" s="299">
        <v>98.14</v>
      </c>
      <c r="FB25" s="1954">
        <v>98.03</v>
      </c>
      <c r="FC25" s="1989">
        <v>98.01</v>
      </c>
      <c r="FD25" s="1989">
        <v>97.92</v>
      </c>
      <c r="FE25" s="1989">
        <v>97.82</v>
      </c>
      <c r="FF25" s="1989">
        <v>97.92</v>
      </c>
      <c r="FG25" s="1989">
        <v>97.85</v>
      </c>
      <c r="FH25" s="1989">
        <v>97.95</v>
      </c>
      <c r="FI25" s="1996">
        <v>97.89</v>
      </c>
      <c r="FJ25" s="2031">
        <v>97.85</v>
      </c>
      <c r="FK25" s="2031">
        <v>97.74</v>
      </c>
      <c r="FL25" s="2031">
        <v>97.8</v>
      </c>
      <c r="FM25" s="2031">
        <v>97.95</v>
      </c>
      <c r="FN25" s="2031">
        <v>97.73</v>
      </c>
      <c r="FO25" s="2031">
        <v>97.93</v>
      </c>
      <c r="FP25" s="2038">
        <v>97.86</v>
      </c>
      <c r="FQ25" s="2074">
        <v>98.26</v>
      </c>
      <c r="FR25" s="2074">
        <v>98.47</v>
      </c>
      <c r="FS25" s="2074">
        <v>98.2</v>
      </c>
      <c r="FT25" s="2074">
        <v>98.3</v>
      </c>
      <c r="FU25" s="2074">
        <v>98.22</v>
      </c>
      <c r="FV25" s="2074">
        <v>98.3</v>
      </c>
      <c r="FW25" s="2104">
        <v>98.35</v>
      </c>
      <c r="FX25" s="299">
        <v>98.19</v>
      </c>
      <c r="FY25" s="299">
        <v>98.45</v>
      </c>
      <c r="FZ25" s="299">
        <v>98.14</v>
      </c>
      <c r="GA25" s="299">
        <v>97.94</v>
      </c>
      <c r="GB25" s="299">
        <v>98.03</v>
      </c>
      <c r="GC25" s="299">
        <v>98.15</v>
      </c>
      <c r="GD25" s="2124">
        <v>98.37</v>
      </c>
      <c r="GE25" s="2160">
        <v>98.13</v>
      </c>
      <c r="GF25" s="2160">
        <v>97.92</v>
      </c>
      <c r="GG25" s="2160">
        <v>97.98</v>
      </c>
      <c r="GH25" s="2160">
        <v>98.22</v>
      </c>
      <c r="GI25" s="2160">
        <v>98.46</v>
      </c>
      <c r="GJ25" s="2160">
        <v>98.17</v>
      </c>
      <c r="GK25" s="2167">
        <v>98.17</v>
      </c>
      <c r="GL25" s="2203">
        <v>97.89</v>
      </c>
      <c r="GM25" s="2203">
        <v>98.33</v>
      </c>
      <c r="GN25" s="2203">
        <v>98.17</v>
      </c>
      <c r="GO25" s="2203">
        <v>97.84</v>
      </c>
      <c r="GP25" s="2203">
        <v>98.18</v>
      </c>
      <c r="GQ25" s="2203">
        <v>97.91</v>
      </c>
      <c r="GR25" s="2211">
        <v>97.64</v>
      </c>
      <c r="GS25" s="2247">
        <v>98.06</v>
      </c>
      <c r="GT25" s="2247">
        <v>98.29</v>
      </c>
      <c r="GU25" s="2247">
        <v>98.5</v>
      </c>
      <c r="GV25" s="2247">
        <v>0</v>
      </c>
      <c r="GW25" s="2247">
        <v>98.52</v>
      </c>
      <c r="GX25" s="2247">
        <v>98.16</v>
      </c>
      <c r="GY25" s="2247">
        <v>98.11</v>
      </c>
      <c r="GZ25" s="2265">
        <v>98.11</v>
      </c>
      <c r="HA25" s="2278">
        <v>97.39</v>
      </c>
      <c r="HB25" s="2278">
        <v>100</v>
      </c>
      <c r="HC25" s="2302">
        <v>0</v>
      </c>
      <c r="HD25" s="2314">
        <v>0</v>
      </c>
      <c r="HE25" s="2314">
        <v>0</v>
      </c>
      <c r="HF25" s="2314">
        <v>0</v>
      </c>
      <c r="HS25" s="142"/>
    </row>
    <row r="26" spans="1:227" customFormat="1" x14ac:dyDescent="0.25">
      <c r="A26" s="95">
        <f t="shared" si="66"/>
        <v>25</v>
      </c>
      <c r="B26" s="65">
        <f>B.Semanal!B26</f>
        <v>0</v>
      </c>
      <c r="C26" s="66"/>
      <c r="D26" s="66"/>
      <c r="E26" s="91">
        <v>61.43</v>
      </c>
      <c r="F26" s="67">
        <v>66.53</v>
      </c>
      <c r="G26" s="365">
        <v>54.68</v>
      </c>
      <c r="H26" s="371">
        <v>52.31</v>
      </c>
      <c r="I26" s="377">
        <v>48.62</v>
      </c>
      <c r="J26" s="383">
        <v>32.65</v>
      </c>
      <c r="K26" s="389">
        <v>49.57</v>
      </c>
      <c r="L26" s="395">
        <v>43.95</v>
      </c>
      <c r="M26" s="453">
        <v>46.97</v>
      </c>
      <c r="N26" s="460">
        <v>34.24</v>
      </c>
      <c r="O26" s="473">
        <v>46.44</v>
      </c>
      <c r="P26" s="506">
        <v>45.8</v>
      </c>
      <c r="Q26" s="532">
        <v>50.38</v>
      </c>
      <c r="R26" s="538">
        <v>47.88</v>
      </c>
      <c r="S26" s="567">
        <v>47.2</v>
      </c>
      <c r="T26" s="124">
        <v>0</v>
      </c>
      <c r="U26" s="124">
        <v>0</v>
      </c>
      <c r="V26" s="611">
        <v>59.68</v>
      </c>
      <c r="W26" s="124">
        <v>73.48</v>
      </c>
      <c r="X26" s="124">
        <v>47.8</v>
      </c>
      <c r="Y26" s="618">
        <v>58.78</v>
      </c>
      <c r="Z26" s="124">
        <v>42.58</v>
      </c>
      <c r="AA26" s="688">
        <v>37.78</v>
      </c>
      <c r="AB26" s="124">
        <v>42.1</v>
      </c>
      <c r="AC26" s="120">
        <v>39.520000000000003</v>
      </c>
      <c r="AD26" s="124">
        <v>53.01</v>
      </c>
      <c r="AE26" s="723">
        <v>46.04</v>
      </c>
      <c r="AF26" s="730">
        <v>40.119999999999997</v>
      </c>
      <c r="AG26" s="299">
        <v>44.97</v>
      </c>
      <c r="AH26" s="65">
        <v>0</v>
      </c>
      <c r="AI26" s="65">
        <v>0</v>
      </c>
      <c r="AJ26" s="299">
        <v>69.489999999999995</v>
      </c>
      <c r="AK26" s="65">
        <v>0</v>
      </c>
      <c r="AL26" s="65">
        <v>0</v>
      </c>
      <c r="AM26" s="65">
        <v>49.19</v>
      </c>
      <c r="AN26" s="857">
        <v>104.6</v>
      </c>
      <c r="AO26" s="865">
        <v>41.13</v>
      </c>
      <c r="AP26" s="871">
        <v>53.99</v>
      </c>
      <c r="AQ26" s="299">
        <v>51.4</v>
      </c>
      <c r="AR26" s="299">
        <v>36.119999999999997</v>
      </c>
      <c r="AS26" s="891">
        <v>0</v>
      </c>
      <c r="AT26" s="904">
        <v>47.97</v>
      </c>
      <c r="AU26" s="928">
        <v>65.8</v>
      </c>
      <c r="AV26" s="935">
        <v>34.65</v>
      </c>
      <c r="AW26" s="65">
        <v>38.090000000000003</v>
      </c>
      <c r="AX26" s="1004">
        <v>52.45</v>
      </c>
      <c r="AY26" s="1026">
        <v>47.64</v>
      </c>
      <c r="AZ26" s="1033">
        <v>53.55</v>
      </c>
      <c r="BA26" s="1047">
        <v>0</v>
      </c>
      <c r="BB26" s="65">
        <v>40.15</v>
      </c>
      <c r="BC26" s="1089">
        <v>0</v>
      </c>
      <c r="BD26" s="1095">
        <v>0</v>
      </c>
      <c r="BE26" s="1128">
        <v>0</v>
      </c>
      <c r="BF26" s="1135">
        <v>0</v>
      </c>
      <c r="BG26" s="1142">
        <v>0</v>
      </c>
      <c r="BH26" s="1163">
        <v>47.16</v>
      </c>
      <c r="BI26" s="65">
        <v>104.87</v>
      </c>
      <c r="BJ26" s="65">
        <v>99.04</v>
      </c>
      <c r="BK26" s="91">
        <v>56.62</v>
      </c>
      <c r="BL26" s="65">
        <v>69.709999999999994</v>
      </c>
      <c r="BM26" s="65">
        <v>48.15</v>
      </c>
      <c r="BN26" s="65">
        <v>37.6</v>
      </c>
      <c r="BO26" s="65">
        <v>41.07</v>
      </c>
      <c r="BP26" s="1224">
        <v>56.7</v>
      </c>
      <c r="BQ26" s="1230">
        <v>39.619999999999997</v>
      </c>
      <c r="BR26" s="1230">
        <v>50.46</v>
      </c>
      <c r="BS26" s="1230">
        <v>49.79</v>
      </c>
      <c r="BT26" s="1230">
        <v>57.28</v>
      </c>
      <c r="BU26" s="1230">
        <v>49.83</v>
      </c>
      <c r="BV26" s="1230">
        <v>50.6</v>
      </c>
      <c r="BW26" s="1290">
        <v>54.79</v>
      </c>
      <c r="BX26" s="65">
        <v>50</v>
      </c>
      <c r="BY26" s="65">
        <v>48.22</v>
      </c>
      <c r="BZ26" s="65">
        <v>56.06</v>
      </c>
      <c r="CA26" s="65">
        <v>43.88</v>
      </c>
      <c r="CB26" s="65">
        <v>38.479999999999997</v>
      </c>
      <c r="CC26" s="65">
        <v>46.23</v>
      </c>
      <c r="CD26" s="65">
        <v>43.81</v>
      </c>
      <c r="CE26" s="1384">
        <v>59.99</v>
      </c>
      <c r="CF26" s="1398">
        <v>38.61</v>
      </c>
      <c r="CG26" s="1412">
        <v>50.96</v>
      </c>
      <c r="CH26" s="1426">
        <v>53.26</v>
      </c>
      <c r="CI26" s="1440">
        <v>53.53</v>
      </c>
      <c r="CJ26" s="1454">
        <v>51.03</v>
      </c>
      <c r="CK26">
        <v>46.34</v>
      </c>
      <c r="CL26">
        <v>53.45</v>
      </c>
      <c r="CM26">
        <v>51.97</v>
      </c>
      <c r="CN26">
        <v>52.2</v>
      </c>
      <c r="CO26">
        <v>60.44</v>
      </c>
      <c r="CP26" s="1494">
        <v>57.39</v>
      </c>
      <c r="CQ26" s="1522">
        <v>61.17</v>
      </c>
      <c r="CR26" s="1558">
        <v>59.98</v>
      </c>
      <c r="CS26" s="1558">
        <v>62.26</v>
      </c>
      <c r="CT26" s="1558">
        <v>60.91</v>
      </c>
      <c r="CU26" s="1573">
        <v>60.17</v>
      </c>
      <c r="CV26" s="1587">
        <v>52.16</v>
      </c>
      <c r="CW26" s="1587">
        <v>51.27</v>
      </c>
      <c r="CX26" s="1587">
        <v>51.8</v>
      </c>
      <c r="CY26" s="1622">
        <v>42.83</v>
      </c>
      <c r="CZ26" s="1622">
        <v>47.88</v>
      </c>
      <c r="DA26" s="1622">
        <v>41.77</v>
      </c>
      <c r="DB26" s="1622">
        <v>41.79</v>
      </c>
      <c r="DC26" s="1622">
        <v>35.15</v>
      </c>
      <c r="DD26" s="1622">
        <v>44.39</v>
      </c>
      <c r="DE26" s="1644">
        <v>43.45</v>
      </c>
      <c r="DF26" s="299">
        <v>42.43</v>
      </c>
      <c r="DG26" s="299">
        <v>49.55</v>
      </c>
      <c r="DH26" s="299">
        <v>46.69</v>
      </c>
      <c r="DI26" s="299">
        <v>43.39</v>
      </c>
      <c r="DJ26" s="1702">
        <v>45.64</v>
      </c>
      <c r="DK26" s="299">
        <v>46.86</v>
      </c>
      <c r="DL26" s="1665">
        <v>45.55</v>
      </c>
      <c r="DM26" s="299">
        <v>43.11</v>
      </c>
      <c r="DN26" s="299">
        <v>43.87</v>
      </c>
      <c r="DO26" s="299">
        <v>54.55</v>
      </c>
      <c r="DP26" s="299">
        <v>51.21</v>
      </c>
      <c r="DQ26" s="1786">
        <v>54.84</v>
      </c>
      <c r="DR26" s="299">
        <v>51.54</v>
      </c>
      <c r="DS26" s="299">
        <v>47.13</v>
      </c>
      <c r="DT26" s="1743">
        <v>56.04</v>
      </c>
      <c r="DU26" s="1743">
        <v>30.45</v>
      </c>
      <c r="DV26" s="1743">
        <v>48.03</v>
      </c>
      <c r="DW26" s="1743">
        <v>50.94</v>
      </c>
      <c r="DX26" s="1743">
        <v>53.33</v>
      </c>
      <c r="DY26" s="1743">
        <v>51.5</v>
      </c>
      <c r="DZ26" s="1750">
        <v>49.98</v>
      </c>
      <c r="EA26" s="1815">
        <v>46.48</v>
      </c>
      <c r="EB26" s="1815">
        <v>54.07</v>
      </c>
      <c r="EC26" s="1815">
        <v>53.03</v>
      </c>
      <c r="ED26" s="1815">
        <v>48.24</v>
      </c>
      <c r="EE26" s="1815">
        <v>32.590000000000003</v>
      </c>
      <c r="EF26" s="1815">
        <v>59.18</v>
      </c>
      <c r="EG26">
        <v>0</v>
      </c>
      <c r="EH26" s="1869">
        <v>42.93</v>
      </c>
      <c r="EI26" s="1869">
        <v>42.55</v>
      </c>
      <c r="EJ26" s="1869">
        <v>52.4</v>
      </c>
      <c r="EK26" s="1869">
        <v>46.55</v>
      </c>
      <c r="EL26" s="1869">
        <v>43.19</v>
      </c>
      <c r="EM26" s="1869">
        <v>53.65</v>
      </c>
      <c r="EN26" s="1869">
        <v>70.319999999999993</v>
      </c>
      <c r="EO26">
        <v>68.06</v>
      </c>
      <c r="EP26">
        <v>0</v>
      </c>
      <c r="EQ26">
        <v>0</v>
      </c>
      <c r="ER26">
        <v>63.45</v>
      </c>
      <c r="ES26">
        <v>63.56</v>
      </c>
      <c r="ET26">
        <v>65.31</v>
      </c>
      <c r="EU26">
        <v>0</v>
      </c>
      <c r="EV26" s="299">
        <v>0</v>
      </c>
      <c r="EW26" s="299">
        <v>0</v>
      </c>
      <c r="EX26" s="299">
        <v>71.67</v>
      </c>
      <c r="EY26" s="299">
        <v>52.68</v>
      </c>
      <c r="EZ26" s="299">
        <v>58.13</v>
      </c>
      <c r="FA26" s="299">
        <v>54.97</v>
      </c>
      <c r="FB26" s="1954">
        <v>57.91</v>
      </c>
      <c r="FC26" s="1989">
        <v>62.46</v>
      </c>
      <c r="FD26" s="1989">
        <v>62.26</v>
      </c>
      <c r="FE26" s="1989">
        <v>40.65</v>
      </c>
      <c r="FF26" s="1989">
        <v>71.02</v>
      </c>
      <c r="FG26" s="1989">
        <v>49.5</v>
      </c>
      <c r="FH26" s="1989">
        <v>48.01</v>
      </c>
      <c r="FI26" s="1996">
        <v>46.29</v>
      </c>
      <c r="FJ26" s="2031">
        <v>36.549999999999997</v>
      </c>
      <c r="FK26" s="2031">
        <v>50.42</v>
      </c>
      <c r="FL26" s="2031">
        <v>50.4</v>
      </c>
      <c r="FM26" s="2031">
        <v>38.380000000000003</v>
      </c>
      <c r="FN26" s="2031">
        <v>61.53</v>
      </c>
      <c r="FO26" s="2031">
        <v>62.13</v>
      </c>
      <c r="FP26" s="2038">
        <v>48.76</v>
      </c>
      <c r="FQ26" s="2074">
        <v>55.4</v>
      </c>
      <c r="FR26" s="2074">
        <v>54.41</v>
      </c>
      <c r="FS26" s="2074">
        <v>51.39</v>
      </c>
      <c r="FT26" s="2074">
        <v>66.760000000000005</v>
      </c>
      <c r="FU26" s="2074">
        <v>54.44</v>
      </c>
      <c r="FV26" s="2074">
        <v>52.79</v>
      </c>
      <c r="FW26" s="2104">
        <v>64.010000000000005</v>
      </c>
      <c r="FX26" s="299">
        <v>46.25</v>
      </c>
      <c r="FY26" s="299">
        <v>75.05</v>
      </c>
      <c r="FZ26" s="299">
        <v>57.78</v>
      </c>
      <c r="GA26" s="299">
        <v>55.78</v>
      </c>
      <c r="GB26" s="299">
        <v>50.71</v>
      </c>
      <c r="GC26" s="299">
        <v>47.31</v>
      </c>
      <c r="GD26" s="2124">
        <v>59.02</v>
      </c>
      <c r="GE26" s="2160">
        <v>44.06</v>
      </c>
      <c r="GF26" s="2160">
        <v>49.17</v>
      </c>
      <c r="GG26" s="2160">
        <v>51.8</v>
      </c>
      <c r="GH26" s="2160">
        <v>49.17</v>
      </c>
      <c r="GI26" s="2160">
        <v>100.67</v>
      </c>
      <c r="GJ26" s="2160">
        <v>51.66</v>
      </c>
      <c r="GK26" s="2167">
        <v>49.7</v>
      </c>
      <c r="GL26" s="2203">
        <v>56.81</v>
      </c>
      <c r="GM26" s="2203">
        <v>46.08</v>
      </c>
      <c r="GN26" s="2203">
        <v>65.489999999999995</v>
      </c>
      <c r="GO26" s="2203">
        <v>84.53</v>
      </c>
      <c r="GP26" s="2203">
        <v>58.85</v>
      </c>
      <c r="GQ26" s="2203">
        <v>59.84</v>
      </c>
      <c r="GR26" s="2211">
        <v>47.05</v>
      </c>
      <c r="GS26" s="2247">
        <v>67.14</v>
      </c>
      <c r="GT26" s="2247">
        <v>47.49</v>
      </c>
      <c r="GU26" s="2247">
        <v>58.53</v>
      </c>
      <c r="GV26" s="2247">
        <v>0</v>
      </c>
      <c r="GW26" s="2247">
        <v>58.3</v>
      </c>
      <c r="GX26" s="2247">
        <v>47.89</v>
      </c>
      <c r="GY26" s="2247">
        <v>48.08</v>
      </c>
      <c r="GZ26" s="2265">
        <v>51.71</v>
      </c>
      <c r="HA26" s="2278">
        <v>45.1</v>
      </c>
      <c r="HB26" s="2278">
        <v>0</v>
      </c>
      <c r="HC26" s="2302">
        <v>0</v>
      </c>
      <c r="HD26" s="2314">
        <v>0</v>
      </c>
      <c r="HE26" s="2314">
        <v>0</v>
      </c>
      <c r="HF26" s="2314">
        <v>0</v>
      </c>
      <c r="HS26" s="142"/>
    </row>
    <row r="27" spans="1:227" customFormat="1" x14ac:dyDescent="0.25">
      <c r="A27" s="95">
        <f t="shared" si="66"/>
        <v>26</v>
      </c>
      <c r="B27" s="65">
        <f>B.Semanal!B27</f>
        <v>0</v>
      </c>
      <c r="C27" s="66"/>
      <c r="D27" s="66"/>
      <c r="E27" s="91">
        <v>525.04</v>
      </c>
      <c r="F27" s="67">
        <v>573.04</v>
      </c>
      <c r="G27" s="365">
        <v>480.91</v>
      </c>
      <c r="H27" s="371">
        <v>453.69</v>
      </c>
      <c r="I27" s="377">
        <v>403.82</v>
      </c>
      <c r="J27" s="383">
        <v>290.22000000000003</v>
      </c>
      <c r="K27" s="389">
        <v>447.79</v>
      </c>
      <c r="L27" s="395">
        <v>382.17</v>
      </c>
      <c r="M27" s="453">
        <v>405.96</v>
      </c>
      <c r="N27" s="460">
        <v>299.82</v>
      </c>
      <c r="O27" s="473">
        <v>405.24</v>
      </c>
      <c r="P27" s="506">
        <v>390.12</v>
      </c>
      <c r="Q27" s="532">
        <v>438.85</v>
      </c>
      <c r="R27" s="538">
        <v>409.58</v>
      </c>
      <c r="S27" s="567">
        <v>405.15</v>
      </c>
      <c r="T27" s="124">
        <v>0</v>
      </c>
      <c r="U27" s="124">
        <v>0</v>
      </c>
      <c r="V27" s="611">
        <v>533.80999999999995</v>
      </c>
      <c r="W27" s="124">
        <v>660.2</v>
      </c>
      <c r="X27" s="124">
        <v>423.38</v>
      </c>
      <c r="Y27" s="618">
        <v>521.55999999999995</v>
      </c>
      <c r="Z27" s="124">
        <v>381.54</v>
      </c>
      <c r="AA27" s="688">
        <v>334.34</v>
      </c>
      <c r="AB27" s="124">
        <v>371.91</v>
      </c>
      <c r="AC27" s="120">
        <v>346.97</v>
      </c>
      <c r="AD27" s="124">
        <v>473.73</v>
      </c>
      <c r="AE27" s="723">
        <v>404.93</v>
      </c>
      <c r="AF27" s="730">
        <v>350.09</v>
      </c>
      <c r="AG27" s="299">
        <v>376</v>
      </c>
      <c r="AH27" s="65">
        <v>0</v>
      </c>
      <c r="AI27" s="65">
        <v>0</v>
      </c>
      <c r="AJ27" s="299">
        <v>579.57000000000005</v>
      </c>
      <c r="AK27" s="65">
        <v>0</v>
      </c>
      <c r="AL27" s="65">
        <v>0</v>
      </c>
      <c r="AM27" s="65">
        <v>417.22</v>
      </c>
      <c r="AN27" s="857">
        <v>896.32</v>
      </c>
      <c r="AO27" s="865">
        <v>360.16</v>
      </c>
      <c r="AP27" s="871">
        <v>463.43</v>
      </c>
      <c r="AQ27" s="299">
        <v>434.49</v>
      </c>
      <c r="AR27" s="299">
        <v>311.38</v>
      </c>
      <c r="AS27" s="891">
        <v>0</v>
      </c>
      <c r="AT27" s="904">
        <v>407.56</v>
      </c>
      <c r="AU27" s="928">
        <v>576.69000000000005</v>
      </c>
      <c r="AV27" s="935">
        <v>301.3</v>
      </c>
      <c r="AW27" s="65">
        <v>326.11</v>
      </c>
      <c r="AX27" s="1004">
        <v>444.12</v>
      </c>
      <c r="AY27" s="1026">
        <v>401.69</v>
      </c>
      <c r="AZ27" s="1033">
        <v>453.81</v>
      </c>
      <c r="BA27" s="1047">
        <v>0</v>
      </c>
      <c r="BB27" s="65">
        <v>327.22000000000003</v>
      </c>
      <c r="BC27" s="1089">
        <v>0</v>
      </c>
      <c r="BD27" s="1095">
        <v>0</v>
      </c>
      <c r="BE27" s="1128">
        <v>0</v>
      </c>
      <c r="BF27" s="1135">
        <v>0</v>
      </c>
      <c r="BG27" s="1142">
        <v>0</v>
      </c>
      <c r="BH27" s="1163">
        <v>400.68</v>
      </c>
      <c r="BI27" s="65">
        <v>899.4</v>
      </c>
      <c r="BJ27" s="65">
        <v>898.73</v>
      </c>
      <c r="BK27" s="91">
        <v>455.51</v>
      </c>
      <c r="BL27" s="65">
        <v>587.77</v>
      </c>
      <c r="BM27" s="65">
        <v>409.44</v>
      </c>
      <c r="BN27" s="65">
        <v>312.55</v>
      </c>
      <c r="BO27" s="65">
        <v>341.4</v>
      </c>
      <c r="BP27" s="1224">
        <v>470.15</v>
      </c>
      <c r="BQ27" s="1230">
        <v>327.71</v>
      </c>
      <c r="BR27" s="1230">
        <v>413.95</v>
      </c>
      <c r="BS27" s="1230">
        <v>410.13</v>
      </c>
      <c r="BT27" s="1230">
        <v>476.54</v>
      </c>
      <c r="BU27" s="1230">
        <v>404.14</v>
      </c>
      <c r="BV27" s="1230">
        <v>406.43</v>
      </c>
      <c r="BW27" s="1290">
        <v>452.06</v>
      </c>
      <c r="BX27" s="65">
        <v>412.54</v>
      </c>
      <c r="BY27" s="65">
        <v>399.17</v>
      </c>
      <c r="BZ27" s="65">
        <v>464.46</v>
      </c>
      <c r="CA27" s="65">
        <v>366.89</v>
      </c>
      <c r="CB27" s="65">
        <v>331.44</v>
      </c>
      <c r="CC27" s="65">
        <v>396.48</v>
      </c>
      <c r="CD27" s="65">
        <v>374.12</v>
      </c>
      <c r="CE27" s="1384">
        <v>530.41999999999996</v>
      </c>
      <c r="CF27" s="1398">
        <v>336.03</v>
      </c>
      <c r="CG27" s="1412">
        <v>434.07</v>
      </c>
      <c r="CH27" s="1426">
        <v>441.63</v>
      </c>
      <c r="CI27" s="1440">
        <v>459.88</v>
      </c>
      <c r="CJ27" s="1454">
        <v>438.03</v>
      </c>
      <c r="CK27">
        <v>406.85</v>
      </c>
      <c r="CL27">
        <v>468.45</v>
      </c>
      <c r="CM27">
        <v>434.17</v>
      </c>
      <c r="CN27">
        <v>447.3</v>
      </c>
      <c r="CO27">
        <v>528.78</v>
      </c>
      <c r="CP27" s="1494">
        <v>483.9</v>
      </c>
      <c r="CQ27" s="1522">
        <v>508.9</v>
      </c>
      <c r="CR27" s="1558">
        <v>496.11</v>
      </c>
      <c r="CS27" s="1558">
        <v>525.84</v>
      </c>
      <c r="CT27" s="1558">
        <v>505.9</v>
      </c>
      <c r="CU27" s="1573">
        <v>514.71</v>
      </c>
      <c r="CV27" s="1587">
        <v>451.6</v>
      </c>
      <c r="CW27" s="1587">
        <v>431.93</v>
      </c>
      <c r="CX27" s="1587">
        <v>446.55</v>
      </c>
      <c r="CY27" s="1622">
        <v>367.32</v>
      </c>
      <c r="CZ27" s="1622">
        <v>414.19</v>
      </c>
      <c r="DA27" s="1622">
        <v>357.93</v>
      </c>
      <c r="DB27" s="1622">
        <v>359.64</v>
      </c>
      <c r="DC27" s="1622">
        <v>297.13</v>
      </c>
      <c r="DD27" s="1622">
        <v>378.75</v>
      </c>
      <c r="DE27" s="1644">
        <v>368.85</v>
      </c>
      <c r="DF27" s="299">
        <v>353.58</v>
      </c>
      <c r="DG27" s="299">
        <v>417.09</v>
      </c>
      <c r="DH27" s="299">
        <v>398.72</v>
      </c>
      <c r="DI27" s="299">
        <v>365.54</v>
      </c>
      <c r="DJ27" s="1702">
        <v>393.79</v>
      </c>
      <c r="DK27" s="299">
        <v>403.27</v>
      </c>
      <c r="DL27" s="1665">
        <v>385.04</v>
      </c>
      <c r="DM27" s="299">
        <v>363.49</v>
      </c>
      <c r="DN27" s="299">
        <v>370.52</v>
      </c>
      <c r="DO27" s="299">
        <v>439.92</v>
      </c>
      <c r="DP27" s="299">
        <v>418.04</v>
      </c>
      <c r="DQ27" s="1786">
        <v>443.69</v>
      </c>
      <c r="DR27" s="299">
        <v>414.64</v>
      </c>
      <c r="DS27" s="299">
        <v>384.42</v>
      </c>
      <c r="DT27" s="1743">
        <v>455.24</v>
      </c>
      <c r="DU27" s="1743">
        <v>251.86</v>
      </c>
      <c r="DV27" s="1743">
        <v>391.44</v>
      </c>
      <c r="DW27" s="1743">
        <v>419.26</v>
      </c>
      <c r="DX27" s="1743">
        <v>447.02</v>
      </c>
      <c r="DY27" s="1743">
        <v>423.52</v>
      </c>
      <c r="DZ27" s="1750">
        <v>409.67</v>
      </c>
      <c r="EA27" s="1815">
        <v>370.36</v>
      </c>
      <c r="EB27" s="1815">
        <v>429.13</v>
      </c>
      <c r="EC27" s="1815">
        <v>424.92</v>
      </c>
      <c r="ED27" s="1815">
        <v>404.02</v>
      </c>
      <c r="EE27" s="1815">
        <v>270.45999999999998</v>
      </c>
      <c r="EF27" s="1815">
        <v>479.58</v>
      </c>
      <c r="EG27">
        <v>0</v>
      </c>
      <c r="EH27" s="1869">
        <v>358.05</v>
      </c>
      <c r="EI27" s="1869">
        <v>346.22</v>
      </c>
      <c r="EJ27" s="1869">
        <v>425.32</v>
      </c>
      <c r="EK27" s="1869">
        <v>369.44</v>
      </c>
      <c r="EL27" s="1869">
        <v>351.42</v>
      </c>
      <c r="EM27" s="1869">
        <v>425.46</v>
      </c>
      <c r="EN27" s="1869">
        <v>559.87</v>
      </c>
      <c r="EO27">
        <v>537.16999999999996</v>
      </c>
      <c r="EP27">
        <v>0</v>
      </c>
      <c r="EQ27">
        <v>0</v>
      </c>
      <c r="ER27">
        <v>495.7</v>
      </c>
      <c r="ES27">
        <v>495.02</v>
      </c>
      <c r="ET27">
        <v>517.1</v>
      </c>
      <c r="EU27">
        <v>0</v>
      </c>
      <c r="EV27" s="299">
        <v>0</v>
      </c>
      <c r="EW27" s="299">
        <v>0</v>
      </c>
      <c r="EX27" s="299">
        <v>568.36</v>
      </c>
      <c r="EY27" s="299">
        <v>417.1</v>
      </c>
      <c r="EZ27" s="299">
        <v>465.04</v>
      </c>
      <c r="FA27" s="299">
        <v>433.86</v>
      </c>
      <c r="FB27" s="1954">
        <v>458.15</v>
      </c>
      <c r="FC27" s="1989">
        <v>495.32</v>
      </c>
      <c r="FD27" s="1989">
        <v>498.88</v>
      </c>
      <c r="FE27" s="1989">
        <v>330.49</v>
      </c>
      <c r="FF27" s="1989">
        <v>575.53</v>
      </c>
      <c r="FG27" s="1989">
        <v>392.23</v>
      </c>
      <c r="FH27" s="1989">
        <v>384.39</v>
      </c>
      <c r="FI27" s="1996">
        <v>372.41</v>
      </c>
      <c r="FJ27" s="2031">
        <v>291</v>
      </c>
      <c r="FK27" s="2031">
        <v>397.32</v>
      </c>
      <c r="FL27" s="2031">
        <v>407.11</v>
      </c>
      <c r="FM27" s="2031">
        <v>297.29000000000002</v>
      </c>
      <c r="FN27" s="2031">
        <v>500.65</v>
      </c>
      <c r="FO27" s="2031">
        <v>508.43</v>
      </c>
      <c r="FP27" s="2038">
        <v>375.65</v>
      </c>
      <c r="FQ27" s="2074">
        <v>430.79</v>
      </c>
      <c r="FR27" s="2074">
        <v>437.73</v>
      </c>
      <c r="FS27" s="2074">
        <v>388.73</v>
      </c>
      <c r="FT27" s="2074">
        <v>500.45</v>
      </c>
      <c r="FU27" s="2074">
        <v>418.77</v>
      </c>
      <c r="FV27" s="2074">
        <v>412.1</v>
      </c>
      <c r="FW27" s="2104">
        <v>492.76</v>
      </c>
      <c r="FX27" s="299">
        <v>353.05</v>
      </c>
      <c r="FY27" s="299">
        <v>579.09</v>
      </c>
      <c r="FZ27" s="299">
        <v>461.87</v>
      </c>
      <c r="GA27" s="299">
        <v>434.76</v>
      </c>
      <c r="GB27" s="299">
        <v>402.78</v>
      </c>
      <c r="GC27" s="299">
        <v>366.74</v>
      </c>
      <c r="GD27" s="2124">
        <v>464.72</v>
      </c>
      <c r="GE27" s="2160">
        <v>335.82</v>
      </c>
      <c r="GF27" s="2160">
        <v>371.09</v>
      </c>
      <c r="GG27" s="2160">
        <v>401.24</v>
      </c>
      <c r="GH27" s="2160">
        <v>371.66</v>
      </c>
      <c r="GI27" s="2160">
        <v>737.51</v>
      </c>
      <c r="GJ27" s="2160">
        <v>390.18</v>
      </c>
      <c r="GK27" s="2167">
        <v>355.25</v>
      </c>
      <c r="GL27" s="2203">
        <v>420.81</v>
      </c>
      <c r="GM27" s="2203">
        <v>339.32</v>
      </c>
      <c r="GN27" s="2203">
        <v>470.14</v>
      </c>
      <c r="GO27" s="2203">
        <v>633.17999999999995</v>
      </c>
      <c r="GP27" s="2203">
        <v>442.15</v>
      </c>
      <c r="GQ27" s="2203">
        <v>447.9</v>
      </c>
      <c r="GR27" s="2211">
        <v>356.44</v>
      </c>
      <c r="GS27" s="2247">
        <v>506.33</v>
      </c>
      <c r="GT27" s="2247">
        <v>351.26</v>
      </c>
      <c r="GU27" s="2247">
        <v>425.67</v>
      </c>
      <c r="GV27" s="2247">
        <v>0</v>
      </c>
      <c r="GW27" s="2247">
        <v>434.43</v>
      </c>
      <c r="GX27" s="2247">
        <v>356.86</v>
      </c>
      <c r="GY27" s="2247">
        <v>357.47</v>
      </c>
      <c r="GZ27" s="2265">
        <v>382.19</v>
      </c>
      <c r="HA27" s="2278">
        <v>329.92</v>
      </c>
      <c r="HB27" s="2278">
        <v>0</v>
      </c>
      <c r="HC27" s="2302">
        <v>0</v>
      </c>
      <c r="HD27" s="2314">
        <v>0</v>
      </c>
      <c r="HE27" s="2314">
        <v>0</v>
      </c>
      <c r="HF27" s="2314">
        <v>0</v>
      </c>
      <c r="HS27" s="142"/>
    </row>
    <row r="28" spans="1:227" customFormat="1" x14ac:dyDescent="0.25">
      <c r="A28" s="95">
        <f t="shared" si="66"/>
        <v>27</v>
      </c>
      <c r="B28" s="65">
        <f>B.Semanal!B28</f>
        <v>0</v>
      </c>
      <c r="C28" s="68"/>
      <c r="D28" s="68"/>
      <c r="E28" s="91"/>
      <c r="F28" s="67"/>
      <c r="G28" s="363"/>
      <c r="H28" s="369"/>
      <c r="I28" s="375"/>
      <c r="J28" s="381"/>
      <c r="K28" s="387"/>
      <c r="L28" s="393"/>
      <c r="M28" s="451"/>
      <c r="N28" s="458"/>
      <c r="O28" s="471"/>
      <c r="P28" s="504"/>
      <c r="Q28" s="530"/>
      <c r="R28" s="536"/>
      <c r="S28" s="565"/>
      <c r="T28" s="120"/>
      <c r="U28" s="120"/>
      <c r="V28" s="609"/>
      <c r="W28" s="120"/>
      <c r="X28" s="120"/>
      <c r="Y28" s="616"/>
      <c r="Z28" s="120"/>
      <c r="AA28" s="686"/>
      <c r="AB28" s="120"/>
      <c r="AC28" s="120"/>
      <c r="AD28" s="120"/>
      <c r="AE28" s="721"/>
      <c r="AF28" s="728"/>
      <c r="AH28" s="65"/>
      <c r="AI28" s="65"/>
      <c r="AK28" s="65"/>
      <c r="AL28" s="65"/>
      <c r="AM28" s="65"/>
      <c r="AN28" s="855"/>
      <c r="AO28" s="863"/>
      <c r="AP28" s="869"/>
      <c r="AS28" s="889"/>
      <c r="AT28" s="902"/>
      <c r="AU28" s="926"/>
      <c r="AV28" s="933"/>
      <c r="AW28" s="65"/>
      <c r="AX28" s="1002"/>
      <c r="AY28" s="1024"/>
      <c r="AZ28" s="1031"/>
      <c r="BA28" s="1045"/>
      <c r="BB28" s="65"/>
      <c r="BC28" s="1087"/>
      <c r="BD28" s="1093"/>
      <c r="BE28" s="1126"/>
      <c r="BF28" s="1133"/>
      <c r="BG28" s="1140"/>
      <c r="BH28" s="1161"/>
      <c r="BI28" s="65"/>
      <c r="BJ28" s="65"/>
      <c r="BK28" s="91"/>
      <c r="BL28" s="65"/>
      <c r="BM28" s="65"/>
      <c r="BN28" s="65"/>
      <c r="BO28" s="65"/>
      <c r="BP28" s="1222"/>
      <c r="BQ28" s="1228"/>
      <c r="BR28" s="1228"/>
      <c r="BS28" s="1228"/>
      <c r="BT28" s="1228"/>
      <c r="BU28" s="1228"/>
      <c r="BV28" s="1228"/>
      <c r="BW28" s="1288"/>
      <c r="BX28" s="65"/>
      <c r="BY28" s="65"/>
      <c r="BZ28" s="65"/>
      <c r="CA28" s="65"/>
      <c r="CB28" s="65"/>
      <c r="CC28" s="65"/>
      <c r="CD28" s="65"/>
      <c r="CE28" s="1382"/>
      <c r="CF28" s="1396"/>
      <c r="CG28" s="1410"/>
      <c r="CH28" s="1424"/>
      <c r="CI28" s="1438"/>
      <c r="CJ28" s="1452"/>
      <c r="CP28" s="1492"/>
      <c r="CQ28" s="1520"/>
      <c r="CR28" s="1556"/>
      <c r="CS28" s="1556"/>
      <c r="CT28" s="1556"/>
      <c r="CU28" s="1571"/>
      <c r="CV28" s="1585"/>
      <c r="CW28" s="1585"/>
      <c r="CX28" s="1585"/>
      <c r="CY28" s="1620"/>
      <c r="CZ28" s="1620"/>
      <c r="DA28" s="1620"/>
      <c r="DB28" s="1620"/>
      <c r="DC28" s="1620"/>
      <c r="DD28" s="1620"/>
      <c r="DE28" s="1642"/>
      <c r="DJ28" s="1700"/>
      <c r="DL28" s="1663"/>
      <c r="DQ28" s="1784"/>
      <c r="DT28" s="1741"/>
      <c r="DU28" s="1741"/>
      <c r="DV28" s="1741"/>
      <c r="DW28" s="1741"/>
      <c r="DX28" s="1741"/>
      <c r="DY28" s="1741"/>
      <c r="DZ28" s="1748"/>
      <c r="EA28" s="1813"/>
      <c r="EB28" s="1813"/>
      <c r="EC28" s="1813"/>
      <c r="ED28" s="1813"/>
      <c r="EE28" s="1813"/>
      <c r="EF28" s="1813"/>
      <c r="EH28" s="1867"/>
      <c r="EI28" s="1867"/>
      <c r="EJ28" s="1867"/>
      <c r="EK28" s="1867"/>
      <c r="EL28" s="1867"/>
      <c r="EM28" s="1867"/>
      <c r="EN28" s="1867"/>
      <c r="FB28" s="1952"/>
      <c r="FC28" s="1987"/>
      <c r="FD28" s="1987"/>
      <c r="FE28" s="1987"/>
      <c r="FF28" s="1987"/>
      <c r="FG28" s="1987"/>
      <c r="FH28" s="1987"/>
      <c r="FI28" s="1994"/>
      <c r="FJ28" s="2029"/>
      <c r="FK28" s="2029"/>
      <c r="FL28" s="2029"/>
      <c r="FM28" s="2029"/>
      <c r="FN28" s="2029"/>
      <c r="FO28" s="2029"/>
      <c r="FP28" s="2036"/>
      <c r="FQ28" s="2072"/>
      <c r="FR28" s="2072"/>
      <c r="FS28" s="2072"/>
      <c r="FT28" s="2072"/>
      <c r="FU28" s="2072"/>
      <c r="FV28" s="2072"/>
      <c r="FW28" s="2102"/>
      <c r="GD28" s="2122"/>
      <c r="GE28" s="2158"/>
      <c r="GF28" s="2158"/>
      <c r="GG28" s="2158"/>
      <c r="GH28" s="2158"/>
      <c r="GI28" s="2158"/>
      <c r="GJ28" s="2158"/>
      <c r="GK28" s="2165"/>
      <c r="GL28" s="2201"/>
      <c r="GM28" s="2201"/>
      <c r="GN28" s="2201"/>
      <c r="GO28" s="2201"/>
      <c r="GP28" s="2201"/>
      <c r="GQ28" s="2201"/>
      <c r="GR28" s="2209"/>
      <c r="GS28" s="255"/>
      <c r="GT28" s="255"/>
      <c r="GU28" s="255"/>
      <c r="GV28" s="255"/>
      <c r="GW28" s="255"/>
      <c r="GX28" s="255"/>
      <c r="GY28" s="255"/>
      <c r="GZ28" s="2263"/>
      <c r="HA28" s="2276"/>
      <c r="HB28" s="2276"/>
      <c r="HC28" s="2300"/>
      <c r="HD28" s="2311"/>
      <c r="HE28" s="2311"/>
      <c r="HF28" s="2311"/>
    </row>
    <row r="29" spans="1:227" customFormat="1" x14ac:dyDescent="0.25">
      <c r="A29" s="95">
        <f t="shared" si="66"/>
        <v>28</v>
      </c>
      <c r="B29" s="65">
        <f>B.Semanal!B29</f>
        <v>0</v>
      </c>
      <c r="C29" s="66"/>
      <c r="D29" s="66"/>
      <c r="E29" s="91">
        <v>17.97</v>
      </c>
      <c r="F29" s="67">
        <v>17.940000000000001</v>
      </c>
      <c r="G29" s="365">
        <v>17.41</v>
      </c>
      <c r="H29" s="371">
        <v>18.350000000000001</v>
      </c>
      <c r="I29" s="377">
        <v>19.53</v>
      </c>
      <c r="J29" s="383">
        <v>19.260000000000002</v>
      </c>
      <c r="K29" s="389">
        <v>18</v>
      </c>
      <c r="L29" s="395">
        <v>18.3</v>
      </c>
      <c r="M29" s="453">
        <v>18.309999999999999</v>
      </c>
      <c r="N29" s="460">
        <v>18.28</v>
      </c>
      <c r="O29" s="473">
        <v>18.34</v>
      </c>
      <c r="P29" s="506">
        <v>18.61</v>
      </c>
      <c r="Q29" s="532">
        <v>18.3</v>
      </c>
      <c r="R29" s="538">
        <v>18.7</v>
      </c>
      <c r="S29" s="567">
        <v>18.73</v>
      </c>
      <c r="T29" s="124">
        <v>0</v>
      </c>
      <c r="U29" s="124">
        <v>0</v>
      </c>
      <c r="V29" s="611">
        <v>17.59</v>
      </c>
      <c r="W29" s="124">
        <v>17.05</v>
      </c>
      <c r="X29" s="124">
        <v>18.87</v>
      </c>
      <c r="Y29" s="618">
        <v>19.149999999999999</v>
      </c>
      <c r="Z29" s="124">
        <v>18.91</v>
      </c>
      <c r="AA29" s="688">
        <v>18.77</v>
      </c>
      <c r="AB29" s="124">
        <v>19.02</v>
      </c>
      <c r="AC29" s="120">
        <v>18.760000000000002</v>
      </c>
      <c r="AD29" s="124">
        <v>18.440000000000001</v>
      </c>
      <c r="AE29" s="723">
        <v>18.09</v>
      </c>
      <c r="AF29" s="730">
        <v>18.399999999999999</v>
      </c>
      <c r="AG29" s="299">
        <v>18.45</v>
      </c>
      <c r="AH29" s="65">
        <v>0</v>
      </c>
      <c r="AI29" s="65">
        <v>0</v>
      </c>
      <c r="AJ29" s="299">
        <v>18.2</v>
      </c>
      <c r="AK29" s="65">
        <v>0</v>
      </c>
      <c r="AL29" s="65">
        <v>0</v>
      </c>
      <c r="AM29" s="65">
        <v>18.399999999999999</v>
      </c>
      <c r="AN29" s="857">
        <v>18.07</v>
      </c>
      <c r="AO29" s="865">
        <v>17.93</v>
      </c>
      <c r="AP29" s="871">
        <v>17.41</v>
      </c>
      <c r="AQ29" s="299">
        <v>17.62</v>
      </c>
      <c r="AR29" s="299">
        <v>17.95</v>
      </c>
      <c r="AS29" s="891">
        <v>0</v>
      </c>
      <c r="AT29" s="904">
        <v>18.52</v>
      </c>
      <c r="AU29" s="928">
        <v>18.309999999999999</v>
      </c>
      <c r="AV29" s="935">
        <v>17.82</v>
      </c>
      <c r="AW29" s="65">
        <v>17.64</v>
      </c>
      <c r="AX29" s="1004">
        <v>17.940000000000001</v>
      </c>
      <c r="AY29" s="1026">
        <v>18.61</v>
      </c>
      <c r="AZ29" s="1033">
        <v>18.45</v>
      </c>
      <c r="BA29" s="1047">
        <v>0</v>
      </c>
      <c r="BB29" s="65">
        <v>16.7</v>
      </c>
      <c r="BC29" s="1089">
        <v>0</v>
      </c>
      <c r="BD29" s="1095">
        <v>0</v>
      </c>
      <c r="BE29" s="1128">
        <v>0</v>
      </c>
      <c r="BF29" s="1135">
        <v>0</v>
      </c>
      <c r="BG29" s="1142">
        <v>0</v>
      </c>
      <c r="BH29" s="1163">
        <v>17.100000000000001</v>
      </c>
      <c r="BI29" s="65">
        <v>17.420000000000002</v>
      </c>
      <c r="BJ29" s="65">
        <v>16.95</v>
      </c>
      <c r="BK29" s="91">
        <v>18.52</v>
      </c>
      <c r="BL29" s="65">
        <v>18.329999999999998</v>
      </c>
      <c r="BM29" s="65">
        <v>18.510000000000002</v>
      </c>
      <c r="BN29" s="65">
        <v>18.05</v>
      </c>
      <c r="BO29" s="65">
        <v>18</v>
      </c>
      <c r="BP29" s="1224">
        <v>18.23</v>
      </c>
      <c r="BQ29" s="1230">
        <v>18.38</v>
      </c>
      <c r="BR29" s="1230">
        <v>18.59</v>
      </c>
      <c r="BS29" s="1230">
        <v>18.77</v>
      </c>
      <c r="BT29" s="1230">
        <v>19.3</v>
      </c>
      <c r="BU29" s="1230">
        <v>19.07</v>
      </c>
      <c r="BV29" s="1230">
        <v>18.97</v>
      </c>
      <c r="BW29" s="1290">
        <v>18.78</v>
      </c>
      <c r="BX29" s="65">
        <v>18.2</v>
      </c>
      <c r="BY29" s="65">
        <v>18.670000000000002</v>
      </c>
      <c r="BZ29" s="65">
        <v>18.079999999999998</v>
      </c>
      <c r="CA29" s="65">
        <v>17.57</v>
      </c>
      <c r="CB29" s="65">
        <v>17.079999999999998</v>
      </c>
      <c r="CC29" s="65">
        <v>17.329999999999998</v>
      </c>
      <c r="CD29" s="65">
        <v>17.54</v>
      </c>
      <c r="CE29" s="1384">
        <v>17.36</v>
      </c>
      <c r="CF29" s="1398">
        <v>17.809999999999999</v>
      </c>
      <c r="CG29" s="1412">
        <v>17.64</v>
      </c>
      <c r="CH29" s="1426">
        <v>18.46</v>
      </c>
      <c r="CI29" s="1440">
        <v>18.010000000000002</v>
      </c>
      <c r="CJ29" s="1454">
        <v>17.68</v>
      </c>
      <c r="CK29">
        <v>17.45</v>
      </c>
      <c r="CL29">
        <v>17.68</v>
      </c>
      <c r="CM29">
        <v>17.739999999999998</v>
      </c>
      <c r="CN29">
        <v>18.440000000000001</v>
      </c>
      <c r="CO29">
        <v>17.64</v>
      </c>
      <c r="CP29" s="1494">
        <v>18.48</v>
      </c>
      <c r="CQ29" s="1522">
        <v>18.46</v>
      </c>
      <c r="CR29" s="1558">
        <v>18.940000000000001</v>
      </c>
      <c r="CS29" s="1558">
        <v>19.010000000000002</v>
      </c>
      <c r="CT29" s="1558">
        <v>19.25</v>
      </c>
      <c r="CU29" s="1573">
        <v>18.88</v>
      </c>
      <c r="CV29" s="1587">
        <v>18.28</v>
      </c>
      <c r="CW29" s="1587">
        <v>18.45</v>
      </c>
      <c r="CX29" s="1587">
        <v>18.170000000000002</v>
      </c>
      <c r="CY29" s="1622">
        <v>17.91</v>
      </c>
      <c r="CZ29" s="1622">
        <v>17.760000000000002</v>
      </c>
      <c r="DA29" s="1622">
        <v>18.190000000000001</v>
      </c>
      <c r="DB29" s="1622">
        <v>18.16</v>
      </c>
      <c r="DC29" s="1622">
        <v>18.68</v>
      </c>
      <c r="DD29" s="1622">
        <v>18.829999999999998</v>
      </c>
      <c r="DE29" s="1644">
        <v>19.239999999999998</v>
      </c>
      <c r="DF29" s="299">
        <v>19.91</v>
      </c>
      <c r="DG29" s="299">
        <v>20</v>
      </c>
      <c r="DH29" s="299">
        <v>19.420000000000002</v>
      </c>
      <c r="DI29" s="299">
        <v>19.18</v>
      </c>
      <c r="DJ29" s="1702">
        <v>18.989999999999998</v>
      </c>
      <c r="DK29" s="299">
        <v>18.989999999999998</v>
      </c>
      <c r="DL29" s="1665">
        <v>19.079999999999998</v>
      </c>
      <c r="DM29" s="299">
        <v>18.46</v>
      </c>
      <c r="DN29" s="299">
        <v>18.86</v>
      </c>
      <c r="DO29" s="299">
        <v>19.34</v>
      </c>
      <c r="DP29" s="299">
        <v>19.68</v>
      </c>
      <c r="DQ29" s="1786">
        <v>19.850000000000001</v>
      </c>
      <c r="DR29" s="299">
        <v>18.55</v>
      </c>
      <c r="DS29" s="299">
        <v>18.54</v>
      </c>
      <c r="DT29" s="1743">
        <v>19.239999999999998</v>
      </c>
      <c r="DU29" s="1743">
        <v>19.510000000000002</v>
      </c>
      <c r="DV29" s="1743">
        <v>19.239999999999998</v>
      </c>
      <c r="DW29" s="1743">
        <v>19.54</v>
      </c>
      <c r="DX29" s="1743">
        <v>19.350000000000001</v>
      </c>
      <c r="DY29" s="1743">
        <v>19.559999999999999</v>
      </c>
      <c r="DZ29" s="1750">
        <v>19.52</v>
      </c>
      <c r="EA29" s="1815">
        <v>18.57</v>
      </c>
      <c r="EB29" s="1815">
        <v>18.690000000000001</v>
      </c>
      <c r="EC29" s="1815">
        <v>19.55</v>
      </c>
      <c r="ED29" s="1815">
        <v>18.649999999999999</v>
      </c>
      <c r="EE29" s="1815">
        <v>18.57</v>
      </c>
      <c r="EF29" s="1815">
        <v>17.68</v>
      </c>
      <c r="EG29">
        <v>0</v>
      </c>
      <c r="EH29" s="1869">
        <v>18.79</v>
      </c>
      <c r="EI29" s="1869">
        <v>19.23</v>
      </c>
      <c r="EJ29" s="1869">
        <v>19.420000000000002</v>
      </c>
      <c r="EK29" s="1869">
        <v>19.260000000000002</v>
      </c>
      <c r="EL29" s="1869">
        <v>19.329999999999998</v>
      </c>
      <c r="EM29" s="1869">
        <v>19.45</v>
      </c>
      <c r="EN29" s="1869">
        <v>19.079999999999998</v>
      </c>
      <c r="EO29">
        <v>20.010000000000002</v>
      </c>
      <c r="EP29">
        <v>0</v>
      </c>
      <c r="EQ29">
        <v>0</v>
      </c>
      <c r="ER29">
        <v>20.27</v>
      </c>
      <c r="ES29">
        <v>19.82</v>
      </c>
      <c r="ET29">
        <v>18.600000000000001</v>
      </c>
      <c r="EU29">
        <v>0</v>
      </c>
      <c r="EV29" s="299">
        <v>0</v>
      </c>
      <c r="EW29" s="299">
        <v>0</v>
      </c>
      <c r="EX29" s="299">
        <v>19.600000000000001</v>
      </c>
      <c r="EY29" s="299">
        <v>19.48</v>
      </c>
      <c r="EZ29" s="299">
        <v>19.190000000000001</v>
      </c>
      <c r="FA29" s="299">
        <v>19.22</v>
      </c>
      <c r="FB29" s="1954">
        <v>19.559999999999999</v>
      </c>
      <c r="FC29" s="1989">
        <v>19.18</v>
      </c>
      <c r="FD29" s="1989">
        <v>18.93</v>
      </c>
      <c r="FE29" s="1989">
        <v>19.350000000000001</v>
      </c>
      <c r="FF29" s="1989">
        <v>19.079999999999998</v>
      </c>
      <c r="FG29" s="1989">
        <v>18.510000000000002</v>
      </c>
      <c r="FH29" s="1989">
        <v>18.850000000000001</v>
      </c>
      <c r="FI29" s="1996">
        <v>18.86</v>
      </c>
      <c r="FJ29" s="2031">
        <v>18.37</v>
      </c>
      <c r="FK29" s="2031">
        <v>18.25</v>
      </c>
      <c r="FL29" s="2031">
        <v>18.75</v>
      </c>
      <c r="FM29" s="2031">
        <v>18.5</v>
      </c>
      <c r="FN29" s="2031">
        <v>18.52</v>
      </c>
      <c r="FO29" s="2031">
        <v>18.73</v>
      </c>
      <c r="FP29" s="2038">
        <v>19.57</v>
      </c>
      <c r="FQ29" s="2074">
        <v>19.82</v>
      </c>
      <c r="FR29" s="2074">
        <v>20.6</v>
      </c>
      <c r="FS29" s="2074">
        <v>20.25</v>
      </c>
      <c r="FT29" s="2074">
        <v>20.62</v>
      </c>
      <c r="FU29" s="2074">
        <v>20.39</v>
      </c>
      <c r="FV29" s="2074">
        <v>20.309999999999999</v>
      </c>
      <c r="FW29" s="2104">
        <v>19.54</v>
      </c>
      <c r="FX29" s="299">
        <v>19.03</v>
      </c>
      <c r="FY29" s="299">
        <v>18.61</v>
      </c>
      <c r="FZ29" s="299">
        <v>18.62</v>
      </c>
      <c r="GA29" s="299">
        <v>18.920000000000002</v>
      </c>
      <c r="GB29" s="299">
        <v>19.29</v>
      </c>
      <c r="GC29" s="299">
        <v>19.28</v>
      </c>
      <c r="GD29" s="2124">
        <v>19.62</v>
      </c>
      <c r="GE29" s="2160">
        <v>19.88</v>
      </c>
      <c r="GF29" s="2160">
        <v>20.48</v>
      </c>
      <c r="GG29" s="2160">
        <v>20.22</v>
      </c>
      <c r="GH29" s="2160">
        <v>20.309999999999999</v>
      </c>
      <c r="GI29" s="2160">
        <v>19.510000000000002</v>
      </c>
      <c r="GJ29" s="2160">
        <v>20.440000000000001</v>
      </c>
      <c r="GK29" s="2167">
        <v>20.92</v>
      </c>
      <c r="GL29" s="2203">
        <v>20.46</v>
      </c>
      <c r="GM29" s="2203">
        <v>20.46</v>
      </c>
      <c r="GN29" s="2203">
        <v>20.96</v>
      </c>
      <c r="GO29" s="2203">
        <v>19.510000000000002</v>
      </c>
      <c r="GP29" s="2203">
        <v>19.43</v>
      </c>
      <c r="GQ29" s="2203">
        <v>20.260000000000002</v>
      </c>
      <c r="GR29" s="2211">
        <v>20.84</v>
      </c>
      <c r="GS29" s="2247">
        <v>20.149999999999999</v>
      </c>
      <c r="GT29" s="2247">
        <v>20.010000000000002</v>
      </c>
      <c r="GU29" s="2247">
        <v>20.32</v>
      </c>
      <c r="GV29" s="2247">
        <v>0</v>
      </c>
      <c r="GW29" s="2247">
        <v>21.43</v>
      </c>
      <c r="GX29" s="2247">
        <v>21.01</v>
      </c>
      <c r="GY29" s="2247">
        <v>20.309999999999999</v>
      </c>
      <c r="GZ29" s="2265">
        <v>21.96</v>
      </c>
      <c r="HA29" s="2278">
        <v>21.68</v>
      </c>
      <c r="HB29" s="2278">
        <v>0</v>
      </c>
      <c r="HC29" s="2302">
        <v>0</v>
      </c>
      <c r="HD29" s="2314">
        <v>0</v>
      </c>
      <c r="HE29" s="2314">
        <v>0</v>
      </c>
      <c r="HF29" s="2314">
        <v>0</v>
      </c>
      <c r="HS29" s="142"/>
    </row>
    <row r="30" spans="1:227" customFormat="1" x14ac:dyDescent="0.25">
      <c r="A30" s="95">
        <f t="shared" si="66"/>
        <v>29</v>
      </c>
      <c r="B30" s="65">
        <f>B.Semanal!B30</f>
        <v>0</v>
      </c>
      <c r="C30" s="73"/>
      <c r="D30" s="73"/>
      <c r="E30" s="91">
        <v>12.8451</v>
      </c>
      <c r="F30" s="120">
        <v>13.112399999999999</v>
      </c>
      <c r="G30" s="367">
        <v>12.7302</v>
      </c>
      <c r="H30" s="373">
        <v>13.574400000000001</v>
      </c>
      <c r="I30" s="379">
        <v>14.4283</v>
      </c>
      <c r="J30" s="385">
        <v>14.3521</v>
      </c>
      <c r="K30" s="391">
        <v>13.2521</v>
      </c>
      <c r="L30" s="397">
        <v>13.410600000000001</v>
      </c>
      <c r="M30" s="455">
        <v>13.445600000000001</v>
      </c>
      <c r="N30" s="462">
        <v>13.480499999999999</v>
      </c>
      <c r="O30" s="475">
        <v>13.3771</v>
      </c>
      <c r="P30" s="508">
        <v>13.703900000000001</v>
      </c>
      <c r="Q30" s="534">
        <v>13.3811</v>
      </c>
      <c r="R30" s="540">
        <v>13.783899999999999</v>
      </c>
      <c r="S30" s="569">
        <v>13.827500000000001</v>
      </c>
      <c r="T30" s="120">
        <v>0</v>
      </c>
      <c r="U30" s="120">
        <v>0</v>
      </c>
      <c r="V30" s="613">
        <v>12.7805</v>
      </c>
      <c r="W30" s="120">
        <v>12.3101</v>
      </c>
      <c r="X30" s="120">
        <v>14.110799999999999</v>
      </c>
      <c r="Y30" s="620">
        <v>14.2957</v>
      </c>
      <c r="Z30" s="120">
        <v>14.1424</v>
      </c>
      <c r="AA30" s="690">
        <v>13.834099999999999</v>
      </c>
      <c r="AB30" s="120">
        <v>14.0435</v>
      </c>
      <c r="AC30" s="120">
        <v>13.8041</v>
      </c>
      <c r="AD30" s="123">
        <v>13.688499999999999</v>
      </c>
      <c r="AE30" s="725">
        <v>13.295199999999999</v>
      </c>
      <c r="AF30" s="732">
        <v>13.625</v>
      </c>
      <c r="AG30" s="773">
        <v>13.609400000000001</v>
      </c>
      <c r="AH30" s="65">
        <v>0</v>
      </c>
      <c r="AI30" s="65">
        <v>0</v>
      </c>
      <c r="AJ30" s="773">
        <v>13.5261</v>
      </c>
      <c r="AK30" s="65">
        <v>0</v>
      </c>
      <c r="AL30" s="65">
        <v>0</v>
      </c>
      <c r="AM30" s="65">
        <v>13.7005</v>
      </c>
      <c r="AN30" s="859">
        <v>13.465</v>
      </c>
      <c r="AO30" s="867">
        <v>13.3607</v>
      </c>
      <c r="AP30" s="873">
        <v>12.9414</v>
      </c>
      <c r="AQ30" s="773">
        <v>13.071099999999999</v>
      </c>
      <c r="AR30" s="773">
        <v>13.541</v>
      </c>
      <c r="AS30" s="893">
        <v>0</v>
      </c>
      <c r="AT30" s="906">
        <v>13.832800000000001</v>
      </c>
      <c r="AU30" s="930">
        <v>13.7394</v>
      </c>
      <c r="AV30" s="937">
        <v>13.359400000000001</v>
      </c>
      <c r="AW30" s="65">
        <v>12.994300000000001</v>
      </c>
      <c r="AX30" s="1006">
        <v>13.3645</v>
      </c>
      <c r="AY30" s="1028">
        <v>13.9047</v>
      </c>
      <c r="AZ30" s="1035">
        <v>13.8086</v>
      </c>
      <c r="BA30" s="1049">
        <v>0</v>
      </c>
      <c r="BB30" s="65">
        <v>12.2468</v>
      </c>
      <c r="BC30" s="1091">
        <v>0</v>
      </c>
      <c r="BD30" s="1097">
        <v>0</v>
      </c>
      <c r="BE30" s="1130">
        <v>0</v>
      </c>
      <c r="BF30" s="1137">
        <v>0</v>
      </c>
      <c r="BG30" s="1144">
        <v>0</v>
      </c>
      <c r="BH30" s="1165">
        <v>11.9879</v>
      </c>
      <c r="BI30" s="65">
        <v>12.6411</v>
      </c>
      <c r="BJ30" s="65">
        <v>12.8674</v>
      </c>
      <c r="BK30" s="91">
        <v>13.809799999999999</v>
      </c>
      <c r="BL30" s="65">
        <v>13.930099999999999</v>
      </c>
      <c r="BM30" s="65">
        <v>14.098800000000001</v>
      </c>
      <c r="BN30" s="65">
        <v>13.4321</v>
      </c>
      <c r="BO30" s="65">
        <v>13.3813</v>
      </c>
      <c r="BP30" s="1226">
        <v>13.645099999999999</v>
      </c>
      <c r="BQ30" s="1232">
        <v>13.8409</v>
      </c>
      <c r="BR30" s="1232">
        <v>13.918200000000001</v>
      </c>
      <c r="BS30" s="1232">
        <v>13.930199999999999</v>
      </c>
      <c r="BT30" s="1232">
        <v>14.5349</v>
      </c>
      <c r="BU30" s="1232">
        <v>14.086399999999999</v>
      </c>
      <c r="BV30" s="1232">
        <v>14.1158</v>
      </c>
      <c r="BW30" s="1292">
        <v>14.087199999999999</v>
      </c>
      <c r="BX30" s="65">
        <v>13.5464</v>
      </c>
      <c r="BY30" s="65">
        <v>13.860200000000001</v>
      </c>
      <c r="BZ30" s="65">
        <v>13.3805</v>
      </c>
      <c r="CA30" s="65">
        <v>12.9993</v>
      </c>
      <c r="CB30" s="65">
        <v>12.651999999999999</v>
      </c>
      <c r="CC30" s="65">
        <v>12.7433</v>
      </c>
      <c r="CD30" s="65">
        <v>13.0046</v>
      </c>
      <c r="CE30" s="1386">
        <v>13.009</v>
      </c>
      <c r="CF30" s="1400">
        <v>13.395799999999999</v>
      </c>
      <c r="CG30" s="1414">
        <v>13.0914</v>
      </c>
      <c r="CH30" s="1428">
        <v>13.848100000000001</v>
      </c>
      <c r="CI30" s="1442">
        <v>13.3101</v>
      </c>
      <c r="CJ30" s="1456">
        <v>13.0692</v>
      </c>
      <c r="CK30">
        <v>12.854100000000001</v>
      </c>
      <c r="CL30">
        <v>13.1149</v>
      </c>
      <c r="CM30">
        <v>13.030900000000001</v>
      </c>
      <c r="CN30">
        <v>13.822699999999999</v>
      </c>
      <c r="CO30">
        <v>13.0762</v>
      </c>
      <c r="CP30" s="1496">
        <v>13.8452</v>
      </c>
      <c r="CQ30" s="1524">
        <v>13.713800000000001</v>
      </c>
      <c r="CR30" s="1560">
        <v>14.212899999999999</v>
      </c>
      <c r="CS30" s="1560">
        <v>14.2067</v>
      </c>
      <c r="CT30" s="1560">
        <v>14.4199</v>
      </c>
      <c r="CU30" s="1575">
        <v>14.167</v>
      </c>
      <c r="CV30" s="1589">
        <v>13.638</v>
      </c>
      <c r="CW30" s="1589">
        <v>13.698600000000001</v>
      </c>
      <c r="CX30" s="1589">
        <v>13.6348</v>
      </c>
      <c r="CY30" s="1624">
        <v>13.1777</v>
      </c>
      <c r="CZ30" s="1624">
        <v>13.123699999999999</v>
      </c>
      <c r="DA30" s="1624">
        <v>13.4735</v>
      </c>
      <c r="DB30" s="1624">
        <v>13.3658</v>
      </c>
      <c r="DC30" s="1624">
        <v>13.759</v>
      </c>
      <c r="DD30" s="1624">
        <v>14.015000000000001</v>
      </c>
      <c r="DE30" s="1646">
        <v>14.349</v>
      </c>
      <c r="DF30" s="773">
        <v>14.912599999999999</v>
      </c>
      <c r="DG30" s="773">
        <v>15.0624</v>
      </c>
      <c r="DH30" s="773">
        <v>14.672700000000001</v>
      </c>
      <c r="DI30" s="773">
        <v>14.2927</v>
      </c>
      <c r="DJ30" s="1704">
        <v>14.4132</v>
      </c>
      <c r="DK30" s="773">
        <v>14.277900000000001</v>
      </c>
      <c r="DL30" s="1667">
        <v>14.328099999999999</v>
      </c>
      <c r="DM30" s="773">
        <v>13.743399999999999</v>
      </c>
      <c r="DN30" s="773">
        <v>14.0284</v>
      </c>
      <c r="DO30" s="773">
        <v>14.2879</v>
      </c>
      <c r="DP30" s="773">
        <v>14.6456</v>
      </c>
      <c r="DQ30" s="1788">
        <v>14.7607</v>
      </c>
      <c r="DR30" s="773">
        <v>13.532400000000001</v>
      </c>
      <c r="DS30" s="773">
        <v>13.648300000000001</v>
      </c>
      <c r="DT30" s="1745">
        <v>14.1671</v>
      </c>
      <c r="DU30" s="1745">
        <v>14.331300000000001</v>
      </c>
      <c r="DV30" s="1745">
        <v>14.177</v>
      </c>
      <c r="DW30" s="1745">
        <v>14.5022</v>
      </c>
      <c r="DX30" s="1745">
        <v>14.4559</v>
      </c>
      <c r="DY30" s="1745">
        <v>14.4321</v>
      </c>
      <c r="DZ30" s="1752">
        <v>14.4643</v>
      </c>
      <c r="EA30" s="1817">
        <v>13.311199999999999</v>
      </c>
      <c r="EB30" s="1817">
        <v>13.5259</v>
      </c>
      <c r="EC30" s="1817">
        <v>14.4276</v>
      </c>
      <c r="ED30" s="1817">
        <v>13.792199999999999</v>
      </c>
      <c r="EE30" s="1817">
        <v>13.5967</v>
      </c>
      <c r="EF30" s="1817">
        <v>12.854900000000001</v>
      </c>
      <c r="EG30">
        <v>0</v>
      </c>
      <c r="EH30" s="1872">
        <v>13.831</v>
      </c>
      <c r="EI30" s="1872">
        <v>14.1805</v>
      </c>
      <c r="EJ30" s="1872">
        <v>14.206799999999999</v>
      </c>
      <c r="EK30" s="1872">
        <v>13.928100000000001</v>
      </c>
      <c r="EL30" s="1872">
        <v>14.0794</v>
      </c>
      <c r="EM30" s="1872">
        <v>14.118399999999999</v>
      </c>
      <c r="EN30" s="1872">
        <v>13.828799999999999</v>
      </c>
      <c r="EO30">
        <v>14.6226</v>
      </c>
      <c r="EP30">
        <v>0</v>
      </c>
      <c r="EQ30">
        <v>0</v>
      </c>
      <c r="ER30">
        <v>14.9068</v>
      </c>
      <c r="ES30">
        <v>14.4123</v>
      </c>
      <c r="ET30">
        <v>13.602600000000001</v>
      </c>
      <c r="EU30">
        <v>0</v>
      </c>
      <c r="EV30" s="773">
        <v>0</v>
      </c>
      <c r="EW30" s="773">
        <v>0</v>
      </c>
      <c r="EX30" s="773">
        <v>14.3698</v>
      </c>
      <c r="EY30" s="773">
        <v>14.306100000000001</v>
      </c>
      <c r="EZ30" s="773">
        <v>14.0784</v>
      </c>
      <c r="FA30" s="773">
        <v>13.9697</v>
      </c>
      <c r="FB30" s="1956">
        <v>14.303699999999999</v>
      </c>
      <c r="FC30" s="1991">
        <v>13.892200000000001</v>
      </c>
      <c r="FD30" s="1991">
        <v>13.822900000000001</v>
      </c>
      <c r="FE30" s="1991">
        <v>14.2791</v>
      </c>
      <c r="FF30" s="1991">
        <v>14.0671</v>
      </c>
      <c r="FG30" s="1991">
        <v>13.429</v>
      </c>
      <c r="FH30" s="1991">
        <v>13.744999999999999</v>
      </c>
      <c r="FI30" s="1998">
        <v>13.599600000000001</v>
      </c>
      <c r="FJ30" s="2033">
        <v>13.3089</v>
      </c>
      <c r="FK30" s="2033">
        <v>13.1365</v>
      </c>
      <c r="FL30" s="2033">
        <v>13.7461</v>
      </c>
      <c r="FM30" s="2033">
        <v>13.252800000000001</v>
      </c>
      <c r="FN30" s="2033">
        <v>13.506399999999999</v>
      </c>
      <c r="FO30" s="2033">
        <v>13.7759</v>
      </c>
      <c r="FP30" s="2040">
        <v>14.2439</v>
      </c>
      <c r="FQ30" s="2076">
        <v>14.4824</v>
      </c>
      <c r="FR30" s="2076">
        <v>15.314299999999999</v>
      </c>
      <c r="FS30" s="2076">
        <v>14.6981</v>
      </c>
      <c r="FT30" s="2076">
        <v>15.064299999999999</v>
      </c>
      <c r="FU30" s="2076">
        <v>14.863099999999999</v>
      </c>
      <c r="FV30" s="2076">
        <v>14.879099999999999</v>
      </c>
      <c r="FW30" s="2106">
        <v>14.166499999999999</v>
      </c>
      <c r="FX30" s="773">
        <v>13.7737</v>
      </c>
      <c r="FY30" s="773">
        <v>13.332800000000001</v>
      </c>
      <c r="FZ30" s="773">
        <v>13.48</v>
      </c>
      <c r="GA30" s="773">
        <v>13.7471</v>
      </c>
      <c r="GB30" s="773">
        <v>14.1066</v>
      </c>
      <c r="GC30" s="773">
        <v>13.9221</v>
      </c>
      <c r="GD30" s="2126">
        <v>14.2385</v>
      </c>
      <c r="GE30" s="2162">
        <v>14.3087</v>
      </c>
      <c r="GF30" s="2162">
        <v>14.8644</v>
      </c>
      <c r="GG30" s="2162">
        <v>14.803100000000001</v>
      </c>
      <c r="GH30" s="2162">
        <v>14.770099999999999</v>
      </c>
      <c r="GI30" s="2162">
        <v>13.912800000000001</v>
      </c>
      <c r="GJ30" s="2162">
        <v>14.925000000000001</v>
      </c>
      <c r="GK30" s="2169">
        <v>15.064500000000001</v>
      </c>
      <c r="GL30" s="2205">
        <v>14.906499999999999</v>
      </c>
      <c r="GM30" s="2205">
        <v>14.7455</v>
      </c>
      <c r="GN30" s="2205">
        <v>15.080399999999999</v>
      </c>
      <c r="GO30" s="2205">
        <v>14.0525</v>
      </c>
      <c r="GP30" s="2205">
        <v>14.037599999999999</v>
      </c>
      <c r="GQ30" s="2205">
        <v>14.7034</v>
      </c>
      <c r="GR30" s="2213">
        <v>15.209099999999999</v>
      </c>
      <c r="GS30" s="2250">
        <v>14.621499999999999</v>
      </c>
      <c r="GT30" s="2250">
        <v>14.4147</v>
      </c>
      <c r="GU30" s="2250">
        <v>14.586399999999999</v>
      </c>
      <c r="GV30" s="2250">
        <v>0</v>
      </c>
      <c r="GW30" s="2250">
        <v>15.803100000000001</v>
      </c>
      <c r="GX30" s="2250">
        <v>15.4809</v>
      </c>
      <c r="GY30" s="2250">
        <v>14.771000000000001</v>
      </c>
      <c r="GZ30" s="2267">
        <v>16.2013</v>
      </c>
      <c r="HA30" s="2280">
        <v>15.939299999999999</v>
      </c>
      <c r="HB30" s="2280">
        <v>0</v>
      </c>
      <c r="HC30" s="2304">
        <v>0</v>
      </c>
      <c r="HD30" s="2316">
        <v>0</v>
      </c>
      <c r="HE30" s="2316">
        <v>0</v>
      </c>
      <c r="HF30" s="2316">
        <v>0</v>
      </c>
      <c r="HS30" s="142"/>
    </row>
    <row r="31" spans="1:227" customFormat="1" x14ac:dyDescent="0.25">
      <c r="A31" s="95">
        <f t="shared" si="66"/>
        <v>30</v>
      </c>
      <c r="B31" s="65">
        <f>B.Semanal!B31</f>
        <v>0</v>
      </c>
      <c r="C31" s="66"/>
      <c r="D31" s="66"/>
      <c r="E31" s="91">
        <v>83.97</v>
      </c>
      <c r="F31" s="67">
        <v>85.73</v>
      </c>
      <c r="G31" s="365">
        <v>85.41</v>
      </c>
      <c r="H31" s="371">
        <v>86.65</v>
      </c>
      <c r="I31" s="377">
        <v>87.3</v>
      </c>
      <c r="J31" s="383">
        <v>86.86</v>
      </c>
      <c r="K31" s="389">
        <v>85.56</v>
      </c>
      <c r="L31" s="395">
        <v>85.79</v>
      </c>
      <c r="M31" s="453">
        <v>86.07</v>
      </c>
      <c r="N31" s="460">
        <v>86.21</v>
      </c>
      <c r="O31" s="473">
        <v>85.33</v>
      </c>
      <c r="P31" s="506">
        <v>86.57</v>
      </c>
      <c r="Q31" s="532">
        <v>85.57</v>
      </c>
      <c r="R31" s="538">
        <v>86.58</v>
      </c>
      <c r="S31" s="567">
        <v>86.65</v>
      </c>
      <c r="T31" s="124">
        <v>0</v>
      </c>
      <c r="U31" s="124">
        <v>0</v>
      </c>
      <c r="V31" s="611">
        <v>84.59</v>
      </c>
      <c r="W31" s="124">
        <v>83.99</v>
      </c>
      <c r="X31" s="124">
        <v>87.23</v>
      </c>
      <c r="Y31" s="618">
        <v>87.05</v>
      </c>
      <c r="Z31" s="124">
        <v>87.04</v>
      </c>
      <c r="AA31" s="688">
        <v>85.99</v>
      </c>
      <c r="AB31" s="124">
        <v>86.17</v>
      </c>
      <c r="AC31" s="120">
        <v>85.98</v>
      </c>
      <c r="AD31" s="124">
        <v>86.44</v>
      </c>
      <c r="AE31" s="723">
        <v>85.85</v>
      </c>
      <c r="AF31" s="730">
        <v>86.63</v>
      </c>
      <c r="AG31" s="299">
        <v>87.05</v>
      </c>
      <c r="AH31" s="65">
        <v>0</v>
      </c>
      <c r="AI31" s="65">
        <v>0</v>
      </c>
      <c r="AJ31" s="299">
        <v>87.75</v>
      </c>
      <c r="AK31" s="65">
        <v>0</v>
      </c>
      <c r="AL31" s="65">
        <v>0</v>
      </c>
      <c r="AM31" s="65">
        <v>87.61</v>
      </c>
      <c r="AN31" s="857">
        <v>87.49</v>
      </c>
      <c r="AO31" s="865">
        <v>87.12</v>
      </c>
      <c r="AP31" s="871">
        <v>87.25</v>
      </c>
      <c r="AQ31" s="299">
        <v>87.34</v>
      </c>
      <c r="AR31" s="299">
        <v>88.47</v>
      </c>
      <c r="AS31" s="891">
        <v>0</v>
      </c>
      <c r="AT31" s="904">
        <v>87.85</v>
      </c>
      <c r="AU31" s="928">
        <v>87.71</v>
      </c>
      <c r="AV31" s="935">
        <v>87.77</v>
      </c>
      <c r="AW31" s="65">
        <v>86.51</v>
      </c>
      <c r="AX31" s="1004">
        <v>87.68</v>
      </c>
      <c r="AY31" s="1026">
        <v>88.02</v>
      </c>
      <c r="AZ31" s="1033">
        <v>88.08</v>
      </c>
      <c r="BA31" s="1047">
        <v>0</v>
      </c>
      <c r="BB31" s="65">
        <v>87.01</v>
      </c>
      <c r="BC31" s="1089">
        <v>0</v>
      </c>
      <c r="BD31" s="1095">
        <v>0</v>
      </c>
      <c r="BE31" s="1128">
        <v>0</v>
      </c>
      <c r="BF31" s="1135">
        <v>0</v>
      </c>
      <c r="BG31" s="1142">
        <v>0</v>
      </c>
      <c r="BH31" s="1163">
        <v>82.46</v>
      </c>
      <c r="BI31" s="65">
        <v>85.19</v>
      </c>
      <c r="BJ31" s="65">
        <v>88.14</v>
      </c>
      <c r="BK31" s="91">
        <v>88.71</v>
      </c>
      <c r="BL31" s="65">
        <v>89.53</v>
      </c>
      <c r="BM31" s="65">
        <v>89.57</v>
      </c>
      <c r="BN31" s="65">
        <v>87.92</v>
      </c>
      <c r="BO31" s="65">
        <v>87.83</v>
      </c>
      <c r="BP31" s="1224">
        <v>88.48</v>
      </c>
      <c r="BQ31" s="1230">
        <v>89.06</v>
      </c>
      <c r="BR31" s="1230">
        <v>88.7</v>
      </c>
      <c r="BS31" s="1230">
        <v>87.85</v>
      </c>
      <c r="BT31" s="1230">
        <v>88.96</v>
      </c>
      <c r="BU31" s="1230">
        <v>87.73</v>
      </c>
      <c r="BV31" s="1230">
        <v>88.56</v>
      </c>
      <c r="BW31" s="1290">
        <v>88.76</v>
      </c>
      <c r="BX31" s="65">
        <v>88.08</v>
      </c>
      <c r="BY31" s="65">
        <v>87.79</v>
      </c>
      <c r="BZ31" s="65">
        <v>87.5</v>
      </c>
      <c r="CA31" s="65">
        <v>87.31</v>
      </c>
      <c r="CB31" s="65">
        <v>86.89</v>
      </c>
      <c r="CC31" s="65">
        <v>86.32</v>
      </c>
      <c r="CD31" s="65">
        <v>87.12</v>
      </c>
      <c r="CE31" s="1384">
        <v>87.44</v>
      </c>
      <c r="CF31" s="1398">
        <v>88.04</v>
      </c>
      <c r="CG31" s="1412">
        <v>87.24</v>
      </c>
      <c r="CH31" s="1426">
        <v>88.68</v>
      </c>
      <c r="CI31" s="1440">
        <v>86.73</v>
      </c>
      <c r="CJ31" s="1454">
        <v>86.76</v>
      </c>
      <c r="CK31">
        <v>86.07</v>
      </c>
      <c r="CL31">
        <v>86.71</v>
      </c>
      <c r="CM31">
        <v>86.7</v>
      </c>
      <c r="CN31">
        <v>88.02</v>
      </c>
      <c r="CO31">
        <v>86.68</v>
      </c>
      <c r="CP31" s="1494">
        <v>88.26</v>
      </c>
      <c r="CQ31" s="1522">
        <v>87.76</v>
      </c>
      <c r="CR31" s="1558">
        <v>88.75</v>
      </c>
      <c r="CS31" s="1558">
        <v>88.01</v>
      </c>
      <c r="CT31" s="1558">
        <v>88.52</v>
      </c>
      <c r="CU31" s="1573">
        <v>88.14</v>
      </c>
      <c r="CV31" s="1587">
        <v>87.42</v>
      </c>
      <c r="CW31" s="1587">
        <v>87.48</v>
      </c>
      <c r="CX31" s="1587">
        <v>88</v>
      </c>
      <c r="CY31" s="1622">
        <v>86.38</v>
      </c>
      <c r="CZ31" s="1622">
        <v>86.6</v>
      </c>
      <c r="DA31" s="1622">
        <v>86.97</v>
      </c>
      <c r="DB31" s="1622">
        <v>86.34</v>
      </c>
      <c r="DC31" s="1622">
        <v>86.72</v>
      </c>
      <c r="DD31" s="1622">
        <v>87.47</v>
      </c>
      <c r="DE31" s="1644">
        <v>87.73</v>
      </c>
      <c r="DF31" s="299">
        <v>88.45</v>
      </c>
      <c r="DG31" s="299">
        <v>88.75</v>
      </c>
      <c r="DH31" s="299">
        <v>88.77</v>
      </c>
      <c r="DI31" s="299">
        <v>87.8</v>
      </c>
      <c r="DJ31" s="1702">
        <v>88.99</v>
      </c>
      <c r="DK31" s="299">
        <v>88.2</v>
      </c>
      <c r="DL31" s="1665">
        <v>88.42</v>
      </c>
      <c r="DM31" s="299">
        <v>87.7</v>
      </c>
      <c r="DN31" s="299">
        <v>87.59</v>
      </c>
      <c r="DO31" s="299">
        <v>87.85</v>
      </c>
      <c r="DP31" s="299">
        <v>88.26</v>
      </c>
      <c r="DQ31" s="1786">
        <v>88.36</v>
      </c>
      <c r="DR31" s="299">
        <v>86.79</v>
      </c>
      <c r="DS31" s="299">
        <v>87.32</v>
      </c>
      <c r="DT31" s="1743">
        <v>87.42</v>
      </c>
      <c r="DU31" s="1743">
        <v>86.88</v>
      </c>
      <c r="DV31" s="1743">
        <v>87.42</v>
      </c>
      <c r="DW31" s="1743">
        <v>87.87</v>
      </c>
      <c r="DX31" s="1743">
        <v>88.11</v>
      </c>
      <c r="DY31" s="1743">
        <v>87.37</v>
      </c>
      <c r="DZ31" s="1750">
        <v>87.81</v>
      </c>
      <c r="EA31" s="1815">
        <v>85.46</v>
      </c>
      <c r="EB31" s="1815">
        <v>86.36</v>
      </c>
      <c r="EC31" s="1815">
        <v>87.88</v>
      </c>
      <c r="ED31" s="1815">
        <v>87.24</v>
      </c>
      <c r="EE31" s="1815">
        <v>86.54</v>
      </c>
      <c r="EF31" s="1815">
        <v>86.37</v>
      </c>
      <c r="EG31">
        <v>0</v>
      </c>
      <c r="EH31" s="1869">
        <v>86.91</v>
      </c>
      <c r="EI31" s="1869">
        <v>87.52</v>
      </c>
      <c r="EJ31" s="1869">
        <v>86.87</v>
      </c>
      <c r="EK31" s="1869">
        <v>86.29</v>
      </c>
      <c r="EL31" s="1869">
        <v>86.45</v>
      </c>
      <c r="EM31" s="1869">
        <v>86.63</v>
      </c>
      <c r="EN31" s="1869">
        <v>86.43</v>
      </c>
      <c r="EO31">
        <v>87.31</v>
      </c>
      <c r="EP31">
        <v>0</v>
      </c>
      <c r="EQ31">
        <v>0</v>
      </c>
      <c r="ER31">
        <v>88.06</v>
      </c>
      <c r="ES31">
        <v>87.13</v>
      </c>
      <c r="ET31">
        <v>87.31</v>
      </c>
      <c r="EU31">
        <v>0</v>
      </c>
      <c r="EV31" s="299">
        <v>0</v>
      </c>
      <c r="EW31" s="299">
        <v>0</v>
      </c>
      <c r="EX31" s="299">
        <v>87.5</v>
      </c>
      <c r="EY31" s="299">
        <v>87.68</v>
      </c>
      <c r="EZ31" s="299">
        <v>87.39</v>
      </c>
      <c r="FA31" s="299">
        <v>86.84</v>
      </c>
      <c r="FB31" s="1954">
        <v>87.32</v>
      </c>
      <c r="FC31" s="1989">
        <v>86.44</v>
      </c>
      <c r="FD31" s="1989">
        <v>86.95</v>
      </c>
      <c r="FE31" s="1989">
        <v>87.6</v>
      </c>
      <c r="FF31" s="1989">
        <v>87.58</v>
      </c>
      <c r="FG31" s="1989">
        <v>86.6</v>
      </c>
      <c r="FH31" s="1989">
        <v>86.84</v>
      </c>
      <c r="FI31" s="1996">
        <v>85.79</v>
      </c>
      <c r="FJ31" s="2031">
        <v>86.39</v>
      </c>
      <c r="FK31" s="2031">
        <v>86.03</v>
      </c>
      <c r="FL31" s="2031">
        <v>87.15</v>
      </c>
      <c r="FM31" s="2031">
        <v>85.95</v>
      </c>
      <c r="FN31" s="2031">
        <v>86.56</v>
      </c>
      <c r="FO31" s="2031">
        <v>87.19</v>
      </c>
      <c r="FP31" s="2038">
        <v>87.43</v>
      </c>
      <c r="FQ31" s="2074">
        <v>87.59</v>
      </c>
      <c r="FR31" s="2074">
        <v>88.45</v>
      </c>
      <c r="FS31" s="2074">
        <v>87.56</v>
      </c>
      <c r="FT31" s="2074">
        <v>88.31</v>
      </c>
      <c r="FU31" s="2074">
        <v>87.59</v>
      </c>
      <c r="FV31" s="2074">
        <v>87.74</v>
      </c>
      <c r="FW31" s="2104">
        <v>87.1</v>
      </c>
      <c r="FX31" s="299">
        <v>87.13</v>
      </c>
      <c r="FY31" s="299">
        <v>86.03</v>
      </c>
      <c r="FZ31" s="299">
        <v>86.25</v>
      </c>
      <c r="GA31" s="299">
        <v>87.05</v>
      </c>
      <c r="GB31" s="299">
        <v>87.25</v>
      </c>
      <c r="GC31" s="299">
        <v>86.62</v>
      </c>
      <c r="GD31" s="2124">
        <v>86.75</v>
      </c>
      <c r="GE31" s="2160">
        <v>86.67</v>
      </c>
      <c r="GF31" s="2160">
        <v>87.6</v>
      </c>
      <c r="GG31" s="2160">
        <v>87.83</v>
      </c>
      <c r="GH31" s="2160">
        <v>87.74</v>
      </c>
      <c r="GI31" s="2160">
        <v>86.67</v>
      </c>
      <c r="GJ31" s="2160">
        <v>88.11</v>
      </c>
      <c r="GK31" s="2167">
        <v>88.05</v>
      </c>
      <c r="GL31" s="2203">
        <v>88.32</v>
      </c>
      <c r="GM31" s="2203">
        <v>87.49</v>
      </c>
      <c r="GN31" s="2203">
        <v>87.88</v>
      </c>
      <c r="GO31" s="2203">
        <v>87.08</v>
      </c>
      <c r="GP31" s="2203">
        <v>87.29</v>
      </c>
      <c r="GQ31" s="2203">
        <v>87.76</v>
      </c>
      <c r="GR31" s="2211">
        <v>88</v>
      </c>
      <c r="GS31" s="2247">
        <v>87.59</v>
      </c>
      <c r="GT31" s="2247">
        <v>87.36</v>
      </c>
      <c r="GU31" s="2247">
        <v>87.4</v>
      </c>
      <c r="GV31" s="2247">
        <v>0</v>
      </c>
      <c r="GW31" s="2247">
        <v>89.27</v>
      </c>
      <c r="GX31" s="2247">
        <v>89.2</v>
      </c>
      <c r="GY31" s="2247">
        <v>88.08</v>
      </c>
      <c r="GZ31" s="2265">
        <v>89.48</v>
      </c>
      <c r="HA31" s="2278">
        <v>89.39</v>
      </c>
      <c r="HB31" s="2278">
        <v>0</v>
      </c>
      <c r="HC31" s="2302">
        <v>0</v>
      </c>
      <c r="HD31" s="2314">
        <v>0</v>
      </c>
      <c r="HE31" s="2314">
        <v>0</v>
      </c>
      <c r="HF31" s="2314">
        <v>0</v>
      </c>
      <c r="HS31" s="142"/>
    </row>
    <row r="32" spans="1:227" customFormat="1" x14ac:dyDescent="0.25">
      <c r="A32" s="95">
        <f t="shared" si="66"/>
        <v>31</v>
      </c>
      <c r="B32" s="65">
        <f>B.Semanal!B32</f>
        <v>0</v>
      </c>
      <c r="C32" s="66"/>
      <c r="D32" s="66"/>
      <c r="E32" s="91">
        <v>11.7</v>
      </c>
      <c r="F32" s="67">
        <v>11.61</v>
      </c>
      <c r="G32" s="365">
        <v>11.37</v>
      </c>
      <c r="H32" s="371">
        <v>11.53</v>
      </c>
      <c r="I32" s="377">
        <v>12.04</v>
      </c>
      <c r="J32" s="383">
        <v>11.25</v>
      </c>
      <c r="K32" s="389">
        <v>11.07</v>
      </c>
      <c r="L32" s="395">
        <v>11.5</v>
      </c>
      <c r="M32" s="453">
        <v>11.57</v>
      </c>
      <c r="N32" s="460">
        <v>11.42</v>
      </c>
      <c r="O32" s="473">
        <v>11.46</v>
      </c>
      <c r="P32" s="506">
        <v>11.74</v>
      </c>
      <c r="Q32" s="532">
        <v>11.48</v>
      </c>
      <c r="R32" s="538">
        <v>11.69</v>
      </c>
      <c r="S32" s="567">
        <v>11.65</v>
      </c>
      <c r="T32" s="124">
        <v>0</v>
      </c>
      <c r="U32" s="124">
        <v>0</v>
      </c>
      <c r="V32" s="611">
        <v>11.18</v>
      </c>
      <c r="W32" s="124">
        <v>11.13</v>
      </c>
      <c r="X32" s="124">
        <v>11.29</v>
      </c>
      <c r="Y32" s="618">
        <v>11.27</v>
      </c>
      <c r="Z32" s="124">
        <v>11.16</v>
      </c>
      <c r="AA32" s="688">
        <v>11.3</v>
      </c>
      <c r="AB32" s="124">
        <v>11.32</v>
      </c>
      <c r="AC32" s="120">
        <v>11.39</v>
      </c>
      <c r="AD32" s="124">
        <v>11.19</v>
      </c>
      <c r="AE32" s="723">
        <v>11.37</v>
      </c>
      <c r="AF32" s="730">
        <v>11.46</v>
      </c>
      <c r="AG32" s="299">
        <v>11.96</v>
      </c>
      <c r="AH32" s="65">
        <v>0</v>
      </c>
      <c r="AI32" s="65">
        <v>0</v>
      </c>
      <c r="AJ32" s="299">
        <v>11.99</v>
      </c>
      <c r="AK32" s="65">
        <v>0</v>
      </c>
      <c r="AL32" s="65">
        <v>0</v>
      </c>
      <c r="AM32" s="65">
        <v>11.79</v>
      </c>
      <c r="AN32" s="857">
        <v>11.67</v>
      </c>
      <c r="AO32" s="865">
        <v>11.42</v>
      </c>
      <c r="AP32" s="871">
        <v>11.65</v>
      </c>
      <c r="AQ32" s="299">
        <v>11.83</v>
      </c>
      <c r="AR32" s="299">
        <v>11.6</v>
      </c>
      <c r="AS32" s="891">
        <v>0</v>
      </c>
      <c r="AT32" s="904">
        <v>11.77</v>
      </c>
      <c r="AU32" s="928">
        <v>11.41</v>
      </c>
      <c r="AV32" s="935">
        <v>11.5</v>
      </c>
      <c r="AW32" s="65">
        <v>11.68</v>
      </c>
      <c r="AX32" s="1004">
        <v>11.81</v>
      </c>
      <c r="AY32" s="1026">
        <v>11.86</v>
      </c>
      <c r="AZ32" s="1033">
        <v>11.8</v>
      </c>
      <c r="BA32" s="1047">
        <v>0</v>
      </c>
      <c r="BB32" s="65">
        <v>12.27</v>
      </c>
      <c r="BC32" s="1089">
        <v>0</v>
      </c>
      <c r="BD32" s="1095">
        <v>0</v>
      </c>
      <c r="BE32" s="1128">
        <v>0</v>
      </c>
      <c r="BF32" s="1135">
        <v>0</v>
      </c>
      <c r="BG32" s="1142">
        <v>0</v>
      </c>
      <c r="BH32" s="1163">
        <v>11.77</v>
      </c>
      <c r="BI32" s="65">
        <v>11.66</v>
      </c>
      <c r="BJ32" s="65">
        <v>11.02</v>
      </c>
      <c r="BK32" s="91">
        <v>12.43</v>
      </c>
      <c r="BL32" s="65">
        <v>11.86</v>
      </c>
      <c r="BM32" s="65">
        <v>11.76</v>
      </c>
      <c r="BN32" s="65">
        <v>12.03</v>
      </c>
      <c r="BO32" s="65">
        <v>12.03</v>
      </c>
      <c r="BP32" s="1224">
        <v>12.06</v>
      </c>
      <c r="BQ32" s="1230">
        <v>12.09</v>
      </c>
      <c r="BR32" s="1230">
        <v>12.19</v>
      </c>
      <c r="BS32" s="1230">
        <v>12.14</v>
      </c>
      <c r="BT32" s="1230">
        <v>12.02</v>
      </c>
      <c r="BU32" s="1230">
        <v>12.33</v>
      </c>
      <c r="BV32" s="1230">
        <v>12.45</v>
      </c>
      <c r="BW32" s="1290">
        <v>12.12</v>
      </c>
      <c r="BX32" s="65">
        <v>12.12</v>
      </c>
      <c r="BY32" s="65">
        <v>12.08</v>
      </c>
      <c r="BZ32" s="65">
        <v>12.07</v>
      </c>
      <c r="CA32" s="65">
        <v>11.96</v>
      </c>
      <c r="CB32" s="65">
        <v>11.61</v>
      </c>
      <c r="CC32" s="65">
        <v>11.66</v>
      </c>
      <c r="CD32" s="65">
        <v>11.71</v>
      </c>
      <c r="CE32" s="1384">
        <v>11.31</v>
      </c>
      <c r="CF32" s="1398">
        <v>11.49</v>
      </c>
      <c r="CG32" s="1412">
        <v>11.74</v>
      </c>
      <c r="CH32" s="1426">
        <v>12.06</v>
      </c>
      <c r="CI32" s="1440">
        <v>11.64</v>
      </c>
      <c r="CJ32" s="1454">
        <v>11.65</v>
      </c>
      <c r="CK32">
        <v>11.39</v>
      </c>
      <c r="CL32">
        <v>11.41</v>
      </c>
      <c r="CM32">
        <v>11.97</v>
      </c>
      <c r="CN32">
        <v>11.67</v>
      </c>
      <c r="CO32">
        <v>11.43</v>
      </c>
      <c r="CP32" s="1494">
        <v>11.86</v>
      </c>
      <c r="CQ32" s="1522">
        <v>12.02</v>
      </c>
      <c r="CR32" s="1558">
        <v>12.09</v>
      </c>
      <c r="CS32" s="1558">
        <v>11.84</v>
      </c>
      <c r="CT32" s="1558">
        <v>12.04</v>
      </c>
      <c r="CU32" s="1573">
        <v>11.69</v>
      </c>
      <c r="CV32" s="1587">
        <v>11.55</v>
      </c>
      <c r="CW32" s="1587">
        <v>11.87</v>
      </c>
      <c r="CX32" s="1587">
        <v>11.6</v>
      </c>
      <c r="CY32" s="1622">
        <v>11.66</v>
      </c>
      <c r="CZ32" s="1622">
        <v>11.56</v>
      </c>
      <c r="DA32" s="1622">
        <v>11.67</v>
      </c>
      <c r="DB32" s="1622">
        <v>11.62</v>
      </c>
      <c r="DC32" s="1622">
        <v>11.83</v>
      </c>
      <c r="DD32" s="1622">
        <v>11.72</v>
      </c>
      <c r="DE32" s="1644">
        <v>11.78</v>
      </c>
      <c r="DF32" s="299">
        <v>12</v>
      </c>
      <c r="DG32" s="299">
        <v>11.88</v>
      </c>
      <c r="DH32" s="299">
        <v>11.71</v>
      </c>
      <c r="DI32" s="299">
        <v>11.87</v>
      </c>
      <c r="DJ32" s="1702">
        <v>11.59</v>
      </c>
      <c r="DK32" s="299">
        <v>11.62</v>
      </c>
      <c r="DL32" s="1665">
        <v>11.83</v>
      </c>
      <c r="DM32" s="299">
        <v>11.86</v>
      </c>
      <c r="DN32" s="299">
        <v>11.84</v>
      </c>
      <c r="DO32" s="299">
        <v>12.4</v>
      </c>
      <c r="DP32" s="299">
        <v>12.25</v>
      </c>
      <c r="DQ32" s="1786">
        <v>12.36</v>
      </c>
      <c r="DR32" s="299">
        <v>12.43</v>
      </c>
      <c r="DS32" s="299">
        <v>12.26</v>
      </c>
      <c r="DT32" s="1743">
        <v>12.31</v>
      </c>
      <c r="DU32" s="1743">
        <v>12.09</v>
      </c>
      <c r="DV32" s="1743">
        <v>12.27</v>
      </c>
      <c r="DW32" s="1743">
        <v>12.15</v>
      </c>
      <c r="DX32" s="1743">
        <v>11.93</v>
      </c>
      <c r="DY32" s="1743">
        <v>12.16</v>
      </c>
      <c r="DZ32" s="1750">
        <v>12.2</v>
      </c>
      <c r="EA32" s="1815">
        <v>12.55</v>
      </c>
      <c r="EB32" s="1815">
        <v>12.6</v>
      </c>
      <c r="EC32" s="1815">
        <v>12.48</v>
      </c>
      <c r="ED32" s="1815">
        <v>11.94</v>
      </c>
      <c r="EE32" s="1815">
        <v>12.05</v>
      </c>
      <c r="EF32" s="1815">
        <v>12.34</v>
      </c>
      <c r="EG32">
        <v>0</v>
      </c>
      <c r="EH32" s="1869">
        <v>11.99</v>
      </c>
      <c r="EI32" s="1869">
        <v>12.29</v>
      </c>
      <c r="EJ32" s="1869">
        <v>12.32</v>
      </c>
      <c r="EK32" s="1869">
        <v>12.6</v>
      </c>
      <c r="EL32" s="1869">
        <v>12.29</v>
      </c>
      <c r="EM32" s="1869">
        <v>12.61</v>
      </c>
      <c r="EN32" s="1869">
        <v>12.56</v>
      </c>
      <c r="EO32">
        <v>12.67</v>
      </c>
      <c r="EP32">
        <v>0</v>
      </c>
      <c r="EQ32">
        <v>0</v>
      </c>
      <c r="ER32">
        <v>12.8</v>
      </c>
      <c r="ES32">
        <v>12.84</v>
      </c>
      <c r="ET32">
        <v>12.63</v>
      </c>
      <c r="EU32">
        <v>0</v>
      </c>
      <c r="EV32" s="299">
        <v>0</v>
      </c>
      <c r="EW32" s="299">
        <v>0</v>
      </c>
      <c r="EX32" s="299">
        <v>12.61</v>
      </c>
      <c r="EY32" s="299">
        <v>12.63</v>
      </c>
      <c r="EZ32" s="299">
        <v>12.5</v>
      </c>
      <c r="FA32" s="299">
        <v>12.67</v>
      </c>
      <c r="FB32" s="1954">
        <v>12.64</v>
      </c>
      <c r="FC32" s="1989">
        <v>12.61</v>
      </c>
      <c r="FD32" s="1989">
        <v>12.48</v>
      </c>
      <c r="FE32" s="1989">
        <v>12.3</v>
      </c>
      <c r="FF32" s="1989">
        <v>12.34</v>
      </c>
      <c r="FG32" s="1989">
        <v>12.62</v>
      </c>
      <c r="FH32" s="1989">
        <v>12.49</v>
      </c>
      <c r="FI32" s="1996">
        <v>12.43</v>
      </c>
      <c r="FJ32" s="2031">
        <v>12.56</v>
      </c>
      <c r="FK32" s="2031">
        <v>12.69</v>
      </c>
      <c r="FL32" s="2031">
        <v>12.38</v>
      </c>
      <c r="FM32" s="2031">
        <v>12.91</v>
      </c>
      <c r="FN32" s="2031">
        <v>12.29</v>
      </c>
      <c r="FO32" s="2031">
        <v>12.22</v>
      </c>
      <c r="FP32" s="2038">
        <v>12.98</v>
      </c>
      <c r="FQ32" s="2074">
        <v>12.86</v>
      </c>
      <c r="FR32" s="2074">
        <v>12.43</v>
      </c>
      <c r="FS32" s="2074">
        <v>13.22</v>
      </c>
      <c r="FT32" s="2074">
        <v>13.34</v>
      </c>
      <c r="FU32" s="2074">
        <v>13</v>
      </c>
      <c r="FV32" s="2074">
        <v>12.81</v>
      </c>
      <c r="FW32" s="2104">
        <v>12.99</v>
      </c>
      <c r="FX32" s="299">
        <v>13.1</v>
      </c>
      <c r="FY32" s="299">
        <v>12.96</v>
      </c>
      <c r="FZ32" s="299">
        <v>12.51</v>
      </c>
      <c r="GA32" s="299">
        <v>12.83</v>
      </c>
      <c r="GB32" s="299">
        <v>12.59</v>
      </c>
      <c r="GC32" s="299">
        <v>12.9</v>
      </c>
      <c r="GD32" s="2124">
        <v>12.7</v>
      </c>
      <c r="GE32" s="2160">
        <v>13.12</v>
      </c>
      <c r="GF32" s="2160">
        <v>13.25</v>
      </c>
      <c r="GG32" s="2160">
        <v>12.91</v>
      </c>
      <c r="GH32" s="2160">
        <v>13.23</v>
      </c>
      <c r="GI32" s="2160">
        <v>13.65</v>
      </c>
      <c r="GJ32" s="2160">
        <v>13.24</v>
      </c>
      <c r="GK32" s="2167">
        <v>13.99</v>
      </c>
      <c r="GL32" s="2203">
        <v>13.5</v>
      </c>
      <c r="GM32" s="2203">
        <v>13.58</v>
      </c>
      <c r="GN32" s="2203">
        <v>13.93</v>
      </c>
      <c r="GO32" s="2203">
        <v>13.35</v>
      </c>
      <c r="GP32" s="2203">
        <v>13.31</v>
      </c>
      <c r="GQ32" s="2203">
        <v>13.36</v>
      </c>
      <c r="GR32" s="2211">
        <v>13.2</v>
      </c>
      <c r="GS32" s="2247">
        <v>13.26</v>
      </c>
      <c r="GT32" s="2247">
        <v>13.52</v>
      </c>
      <c r="GU32" s="2247">
        <v>13.75</v>
      </c>
      <c r="GV32" s="2247">
        <v>0</v>
      </c>
      <c r="GW32" s="2247">
        <v>13.42</v>
      </c>
      <c r="GX32" s="2247">
        <v>13.42</v>
      </c>
      <c r="GY32" s="2247">
        <v>13.45</v>
      </c>
      <c r="GZ32" s="2265">
        <v>13.53</v>
      </c>
      <c r="HA32" s="2278">
        <v>13.67</v>
      </c>
      <c r="HB32" s="2278">
        <v>0</v>
      </c>
      <c r="HC32" s="2302">
        <v>0</v>
      </c>
      <c r="HD32" s="2314">
        <v>0</v>
      </c>
      <c r="HE32" s="2314">
        <v>0</v>
      </c>
      <c r="HF32" s="2314">
        <v>0</v>
      </c>
      <c r="HS32" s="142"/>
    </row>
    <row r="33" spans="1:227" customFormat="1" x14ac:dyDescent="0.25">
      <c r="A33" s="95">
        <f t="shared" si="66"/>
        <v>32</v>
      </c>
      <c r="B33" s="65">
        <f>B.Semanal!B33</f>
        <v>0</v>
      </c>
      <c r="C33" s="73"/>
      <c r="D33" s="73"/>
      <c r="E33" s="91">
        <v>0.66</v>
      </c>
      <c r="F33" s="67">
        <v>0.6</v>
      </c>
      <c r="G33" s="367">
        <v>0.62</v>
      </c>
      <c r="H33" s="373">
        <v>0.56999999999999995</v>
      </c>
      <c r="I33" s="379">
        <v>0.55000000000000004</v>
      </c>
      <c r="J33" s="385">
        <v>0.56999999999999995</v>
      </c>
      <c r="K33" s="391">
        <v>0.61</v>
      </c>
      <c r="L33" s="397">
        <v>0.6</v>
      </c>
      <c r="M33" s="455">
        <v>0.6</v>
      </c>
      <c r="N33" s="462">
        <v>0.59</v>
      </c>
      <c r="O33" s="475">
        <v>0.62</v>
      </c>
      <c r="P33" s="508">
        <v>0.56999999999999995</v>
      </c>
      <c r="Q33" s="534">
        <v>0.61</v>
      </c>
      <c r="R33" s="540">
        <v>0.57999999999999996</v>
      </c>
      <c r="S33" s="569">
        <v>0.56999999999999995</v>
      </c>
      <c r="T33" s="124">
        <v>0</v>
      </c>
      <c r="U33" s="124">
        <v>0</v>
      </c>
      <c r="V33" s="613">
        <v>0.64</v>
      </c>
      <c r="W33" s="124">
        <v>0.66</v>
      </c>
      <c r="X33" s="124">
        <v>0.56000000000000005</v>
      </c>
      <c r="Y33" s="620">
        <v>0.56999999999999995</v>
      </c>
      <c r="Z33" s="124">
        <v>0.56999999999999995</v>
      </c>
      <c r="AA33" s="690">
        <v>0.6</v>
      </c>
      <c r="AB33" s="124">
        <v>0.59</v>
      </c>
      <c r="AC33" s="120">
        <v>0.6</v>
      </c>
      <c r="AD33" s="124">
        <v>0.57999999999999996</v>
      </c>
      <c r="AE33" s="725">
        <v>0.6</v>
      </c>
      <c r="AF33" s="732">
        <v>0.56999999999999995</v>
      </c>
      <c r="AG33" s="773">
        <v>0.56000000000000005</v>
      </c>
      <c r="AH33" s="65">
        <v>0</v>
      </c>
      <c r="AI33" s="65">
        <v>0</v>
      </c>
      <c r="AJ33" s="773">
        <v>0.54</v>
      </c>
      <c r="AK33" s="65">
        <v>0</v>
      </c>
      <c r="AL33" s="65">
        <v>0</v>
      </c>
      <c r="AM33" s="65">
        <v>0.54</v>
      </c>
      <c r="AN33" s="859">
        <v>0.55000000000000004</v>
      </c>
      <c r="AO33" s="867">
        <v>0.56000000000000005</v>
      </c>
      <c r="AP33" s="873">
        <v>0.56000000000000005</v>
      </c>
      <c r="AQ33" s="773">
        <v>0.55000000000000004</v>
      </c>
      <c r="AR33" s="773">
        <v>0.52</v>
      </c>
      <c r="AS33" s="893">
        <v>0</v>
      </c>
      <c r="AT33" s="906">
        <v>0.54</v>
      </c>
      <c r="AU33" s="930">
        <v>0.54</v>
      </c>
      <c r="AV33" s="937">
        <v>0.54</v>
      </c>
      <c r="AW33" s="65">
        <v>0.57999999999999996</v>
      </c>
      <c r="AX33" s="1006">
        <v>0.54</v>
      </c>
      <c r="AY33" s="1028">
        <v>0.53</v>
      </c>
      <c r="AZ33" s="1035">
        <v>0.53</v>
      </c>
      <c r="BA33" s="1049">
        <v>0</v>
      </c>
      <c r="BB33" s="65">
        <v>0.55000000000000004</v>
      </c>
      <c r="BC33" s="1091">
        <v>0</v>
      </c>
      <c r="BD33" s="1097">
        <v>0</v>
      </c>
      <c r="BE33" s="1130">
        <v>0</v>
      </c>
      <c r="BF33" s="1137">
        <v>0</v>
      </c>
      <c r="BG33" s="1144">
        <v>0</v>
      </c>
      <c r="BH33" s="1165">
        <v>0.69</v>
      </c>
      <c r="BI33" s="65">
        <v>0.61</v>
      </c>
      <c r="BJ33" s="65">
        <v>0.53</v>
      </c>
      <c r="BK33" s="91">
        <v>0.5</v>
      </c>
      <c r="BL33" s="65">
        <v>0.48</v>
      </c>
      <c r="BM33" s="65">
        <v>0.48</v>
      </c>
      <c r="BN33" s="65">
        <v>0.53</v>
      </c>
      <c r="BO33" s="65">
        <v>0.53</v>
      </c>
      <c r="BP33" s="65">
        <v>0.52</v>
      </c>
      <c r="BQ33" s="1232">
        <v>0.5</v>
      </c>
      <c r="BR33" s="1232">
        <v>0.51</v>
      </c>
      <c r="BS33" s="1232">
        <v>0.53</v>
      </c>
      <c r="BT33" s="1232">
        <v>0.5</v>
      </c>
      <c r="BU33" s="1232">
        <v>0.53</v>
      </c>
      <c r="BV33" s="1232">
        <v>0.5</v>
      </c>
      <c r="BW33" s="1292">
        <v>0.51</v>
      </c>
      <c r="BX33" s="65">
        <v>0.52</v>
      </c>
      <c r="BY33" s="65">
        <v>0.53</v>
      </c>
      <c r="BZ33" s="65">
        <v>0.54</v>
      </c>
      <c r="CA33" s="65">
        <v>0.55000000000000004</v>
      </c>
      <c r="CB33" s="65">
        <v>0.56999999999999995</v>
      </c>
      <c r="CC33" s="65">
        <v>0.57999999999999996</v>
      </c>
      <c r="CD33" s="65">
        <v>0.56000000000000005</v>
      </c>
      <c r="CE33" s="1386">
        <v>0.56000000000000005</v>
      </c>
      <c r="CF33" s="1400">
        <v>0.53</v>
      </c>
      <c r="CG33" s="1414">
        <v>0.55000000000000004</v>
      </c>
      <c r="CH33" s="1428">
        <v>0.51</v>
      </c>
      <c r="CI33" s="1442">
        <v>0.56999999999999995</v>
      </c>
      <c r="CJ33" s="1456">
        <v>0.56999999999999995</v>
      </c>
      <c r="CK33">
        <v>0.59</v>
      </c>
      <c r="CL33">
        <v>0.56999999999999995</v>
      </c>
      <c r="CM33">
        <v>0.56999999999999995</v>
      </c>
      <c r="CN33">
        <v>0.53</v>
      </c>
      <c r="CO33">
        <v>0.56999999999999995</v>
      </c>
      <c r="CP33" s="1496">
        <v>0.53</v>
      </c>
      <c r="CQ33" s="1524">
        <v>0.53</v>
      </c>
      <c r="CR33" s="1560">
        <v>0.51</v>
      </c>
      <c r="CS33" s="1560">
        <v>0.53</v>
      </c>
      <c r="CT33" s="1560">
        <v>0.52</v>
      </c>
      <c r="CU33" s="1575">
        <v>0.53</v>
      </c>
      <c r="CV33" s="1589">
        <v>0.55000000000000004</v>
      </c>
      <c r="CW33" s="1589">
        <v>0.54</v>
      </c>
      <c r="CX33" s="1589">
        <v>0.54</v>
      </c>
      <c r="CY33" s="1624">
        <v>0.57999999999999996</v>
      </c>
      <c r="CZ33" s="1624">
        <v>0.56999999999999995</v>
      </c>
      <c r="DA33" s="1624">
        <v>0.56000000000000005</v>
      </c>
      <c r="DB33" s="1624">
        <v>0.57999999999999996</v>
      </c>
      <c r="DC33" s="1624">
        <v>0.56999999999999995</v>
      </c>
      <c r="DD33" s="1624">
        <v>0.54</v>
      </c>
      <c r="DE33" s="1646">
        <v>0.54</v>
      </c>
      <c r="DF33" s="773">
        <v>0.52</v>
      </c>
      <c r="DG33" s="773">
        <v>0.51</v>
      </c>
      <c r="DH33" s="773">
        <v>0.51</v>
      </c>
      <c r="DI33" s="773">
        <v>0.53</v>
      </c>
      <c r="DJ33" s="1704">
        <v>0.5</v>
      </c>
      <c r="DK33" s="773">
        <v>0.53</v>
      </c>
      <c r="DL33" s="1667">
        <v>0.52</v>
      </c>
      <c r="DM33" s="773">
        <v>0.54</v>
      </c>
      <c r="DN33" s="773">
        <v>0.54</v>
      </c>
      <c r="DO33" s="773">
        <v>0.53</v>
      </c>
      <c r="DP33" s="773">
        <v>0.52</v>
      </c>
      <c r="DQ33" s="1788">
        <v>0.51</v>
      </c>
      <c r="DR33" s="773">
        <v>0.56000000000000005</v>
      </c>
      <c r="DS33" s="773">
        <v>0.55000000000000004</v>
      </c>
      <c r="DT33" s="1745">
        <v>0.55000000000000004</v>
      </c>
      <c r="DU33" s="1745">
        <v>0.56999999999999995</v>
      </c>
      <c r="DV33" s="1745">
        <v>0.54</v>
      </c>
      <c r="DW33" s="1745">
        <v>0.53</v>
      </c>
      <c r="DX33" s="1745">
        <v>0.53</v>
      </c>
      <c r="DY33" s="1745">
        <v>0.55000000000000004</v>
      </c>
      <c r="DZ33" s="1752">
        <v>0.53</v>
      </c>
      <c r="EA33" s="1817">
        <v>0.6</v>
      </c>
      <c r="EB33" s="1817">
        <v>0.56999999999999995</v>
      </c>
      <c r="EC33" s="1817">
        <v>0.53</v>
      </c>
      <c r="ED33" s="1817">
        <v>0.55000000000000004</v>
      </c>
      <c r="EE33" s="1817">
        <v>0.57999999999999996</v>
      </c>
      <c r="EF33" s="1817">
        <v>0.56999999999999995</v>
      </c>
      <c r="EG33">
        <v>0</v>
      </c>
      <c r="EH33" s="1872">
        <v>0.56000000000000005</v>
      </c>
      <c r="EI33" s="1872">
        <v>0.54</v>
      </c>
      <c r="EJ33" s="1872">
        <v>0.56000000000000005</v>
      </c>
      <c r="EK33" s="1872">
        <v>0.56999999999999995</v>
      </c>
      <c r="EL33" s="1872">
        <v>0.56999999999999995</v>
      </c>
      <c r="EM33" s="1872">
        <v>0.56000000000000005</v>
      </c>
      <c r="EN33" s="1872">
        <v>0.56999999999999995</v>
      </c>
      <c r="EO33">
        <v>0.54</v>
      </c>
      <c r="EP33">
        <v>0</v>
      </c>
      <c r="EQ33">
        <v>0</v>
      </c>
      <c r="ER33">
        <v>0.52</v>
      </c>
      <c r="ES33">
        <v>0.54</v>
      </c>
      <c r="ET33">
        <v>0.54</v>
      </c>
      <c r="EU33">
        <v>0</v>
      </c>
      <c r="EV33" s="773">
        <v>0</v>
      </c>
      <c r="EW33" s="773">
        <v>0</v>
      </c>
      <c r="EX33" s="773">
        <v>0.54</v>
      </c>
      <c r="EY33" s="773">
        <v>0.53</v>
      </c>
      <c r="EZ33" s="773">
        <v>0.55000000000000004</v>
      </c>
      <c r="FA33" s="773">
        <v>0.55000000000000004</v>
      </c>
      <c r="FB33" s="1956">
        <v>0.54</v>
      </c>
      <c r="FC33" s="1991">
        <v>0.56999999999999995</v>
      </c>
      <c r="FD33" s="1991">
        <v>0.55000000000000004</v>
      </c>
      <c r="FE33" s="1991">
        <v>0.54</v>
      </c>
      <c r="FF33" s="1991">
        <v>0.54</v>
      </c>
      <c r="FG33" s="1991">
        <v>0.56999999999999995</v>
      </c>
      <c r="FH33" s="1991">
        <v>0.56000000000000005</v>
      </c>
      <c r="FI33" s="1998">
        <v>0.59</v>
      </c>
      <c r="FJ33" s="2033">
        <v>0.56999999999999995</v>
      </c>
      <c r="FK33" s="2033">
        <v>0.59</v>
      </c>
      <c r="FL33" s="2033">
        <v>0.56000000000000005</v>
      </c>
      <c r="FM33" s="2033">
        <v>0.57999999999999996</v>
      </c>
      <c r="FN33" s="2033">
        <v>0.56000000000000005</v>
      </c>
      <c r="FO33" s="2033">
        <v>0.55000000000000004</v>
      </c>
      <c r="FP33" s="2040">
        <v>0.53</v>
      </c>
      <c r="FQ33" s="2076">
        <v>0.53</v>
      </c>
      <c r="FR33" s="2076">
        <v>0.51</v>
      </c>
      <c r="FS33" s="2076">
        <v>0.53</v>
      </c>
      <c r="FT33" s="2076">
        <v>0.51</v>
      </c>
      <c r="FU33" s="2076">
        <v>0.53</v>
      </c>
      <c r="FV33" s="2076">
        <v>0.53</v>
      </c>
      <c r="FW33" s="2106">
        <v>0.55000000000000004</v>
      </c>
      <c r="FX33" s="773">
        <v>0.55000000000000004</v>
      </c>
      <c r="FY33" s="773">
        <v>0.56999999999999995</v>
      </c>
      <c r="FZ33" s="773">
        <v>0.56999999999999995</v>
      </c>
      <c r="GA33" s="773">
        <v>0.55000000000000004</v>
      </c>
      <c r="GB33" s="773">
        <v>0.54</v>
      </c>
      <c r="GC33" s="773">
        <v>0.56999999999999995</v>
      </c>
      <c r="GD33" s="2126">
        <v>0.56999999999999995</v>
      </c>
      <c r="GE33" s="2162">
        <v>0.56000000000000005</v>
      </c>
      <c r="GF33" s="2162">
        <v>0.53</v>
      </c>
      <c r="GG33" s="2162">
        <v>0.53</v>
      </c>
      <c r="GH33" s="2162">
        <v>0.52</v>
      </c>
      <c r="GI33" s="2162">
        <v>0.55000000000000004</v>
      </c>
      <c r="GJ33" s="2162">
        <v>0.51</v>
      </c>
      <c r="GK33" s="2169">
        <v>0.51</v>
      </c>
      <c r="GL33" s="2205">
        <v>0.51</v>
      </c>
      <c r="GM33" s="2205">
        <v>0.53</v>
      </c>
      <c r="GN33" s="2205">
        <v>0.52</v>
      </c>
      <c r="GO33" s="2205">
        <v>0.55000000000000004</v>
      </c>
      <c r="GP33" s="2205">
        <v>0.54</v>
      </c>
      <c r="GQ33" s="2205">
        <v>0.52</v>
      </c>
      <c r="GR33" s="2213">
        <v>0.51</v>
      </c>
      <c r="GS33" s="2250">
        <v>0.53</v>
      </c>
      <c r="GT33" s="2250">
        <v>0.54</v>
      </c>
      <c r="GU33" s="2250">
        <v>0.53</v>
      </c>
      <c r="GV33" s="2250">
        <v>0</v>
      </c>
      <c r="GW33" s="2250">
        <v>0.48</v>
      </c>
      <c r="GX33" s="2250">
        <v>0.49</v>
      </c>
      <c r="GY33" s="2250">
        <v>0.52</v>
      </c>
      <c r="GZ33" s="2267">
        <v>0.47</v>
      </c>
      <c r="HA33" s="2280">
        <v>0.48</v>
      </c>
      <c r="HB33" s="2280">
        <v>0</v>
      </c>
      <c r="HC33" s="2304">
        <v>0</v>
      </c>
      <c r="HD33" s="2316">
        <v>0</v>
      </c>
      <c r="HE33" s="2316">
        <v>0</v>
      </c>
      <c r="HF33" s="2316">
        <v>0</v>
      </c>
      <c r="HS33" s="142"/>
    </row>
    <row r="34" spans="1:227" customFormat="1" x14ac:dyDescent="0.25">
      <c r="A34" s="95">
        <f t="shared" si="66"/>
        <v>33</v>
      </c>
      <c r="B34" s="65" t="str">
        <f>B.Semanal!B34</f>
        <v>Indicador 3</v>
      </c>
      <c r="C34" s="66"/>
      <c r="D34" s="66"/>
      <c r="E34" s="91">
        <v>141.80000000000001</v>
      </c>
      <c r="F34" s="67">
        <v>144</v>
      </c>
      <c r="G34" s="368">
        <v>140.19999999999999</v>
      </c>
      <c r="H34" s="374">
        <v>148.6</v>
      </c>
      <c r="I34" s="380">
        <v>157.4</v>
      </c>
      <c r="J34" s="386">
        <v>156.80000000000001</v>
      </c>
      <c r="K34" s="392">
        <v>145.6</v>
      </c>
      <c r="L34" s="398">
        <v>147.19999999999999</v>
      </c>
      <c r="M34" s="456">
        <v>147.5</v>
      </c>
      <c r="N34" s="463">
        <v>147.80000000000001</v>
      </c>
      <c r="O34" s="476">
        <v>147</v>
      </c>
      <c r="P34" s="509">
        <v>150</v>
      </c>
      <c r="Q34" s="535">
        <v>147</v>
      </c>
      <c r="R34" s="541">
        <v>150.9</v>
      </c>
      <c r="S34" s="570">
        <v>151.19999999999999</v>
      </c>
      <c r="T34" s="124">
        <v>0</v>
      </c>
      <c r="U34" s="124">
        <v>0</v>
      </c>
      <c r="V34" s="614">
        <v>140.9</v>
      </c>
      <c r="W34" s="124">
        <v>136.19999999999999</v>
      </c>
      <c r="X34" s="124">
        <v>154.1</v>
      </c>
      <c r="Y34" s="621">
        <v>156.19999999999999</v>
      </c>
      <c r="Z34" s="124">
        <v>154.6</v>
      </c>
      <c r="AA34" s="691">
        <v>151.6</v>
      </c>
      <c r="AB34" s="124">
        <v>153.69999999999999</v>
      </c>
      <c r="AC34" s="120">
        <v>151.30000000000001</v>
      </c>
      <c r="AD34" s="124">
        <v>149.9</v>
      </c>
      <c r="AE34" s="726">
        <v>146</v>
      </c>
      <c r="AF34" s="733">
        <v>149.1</v>
      </c>
      <c r="AG34" s="774">
        <v>148.9</v>
      </c>
      <c r="AH34" s="65">
        <v>0</v>
      </c>
      <c r="AI34" s="65">
        <v>0</v>
      </c>
      <c r="AJ34" s="774">
        <v>147.80000000000001</v>
      </c>
      <c r="AK34" s="65">
        <v>0</v>
      </c>
      <c r="AL34" s="65">
        <v>0</v>
      </c>
      <c r="AM34" s="65">
        <v>149.6</v>
      </c>
      <c r="AN34" s="860">
        <v>147.19999999999999</v>
      </c>
      <c r="AO34" s="868">
        <v>146.19999999999999</v>
      </c>
      <c r="AP34" s="874">
        <v>141.80000000000001</v>
      </c>
      <c r="AQ34" s="774">
        <v>143.1</v>
      </c>
      <c r="AR34" s="774">
        <v>147.69999999999999</v>
      </c>
      <c r="AS34" s="894">
        <v>0</v>
      </c>
      <c r="AT34" s="907">
        <v>151</v>
      </c>
      <c r="AU34" s="931">
        <v>150</v>
      </c>
      <c r="AV34" s="938">
        <v>146</v>
      </c>
      <c r="AW34" s="65">
        <v>142.6</v>
      </c>
      <c r="AX34" s="1007">
        <v>146.1</v>
      </c>
      <c r="AY34" s="1029">
        <v>151.69999999999999</v>
      </c>
      <c r="AZ34" s="1036">
        <v>150.6</v>
      </c>
      <c r="BA34" s="1050">
        <v>0</v>
      </c>
      <c r="BB34" s="65">
        <v>134.4</v>
      </c>
      <c r="BC34" s="1092">
        <v>0</v>
      </c>
      <c r="BD34" s="1098">
        <v>0</v>
      </c>
      <c r="BE34" s="1131">
        <v>0</v>
      </c>
      <c r="BF34" s="1138">
        <v>0</v>
      </c>
      <c r="BG34" s="1145">
        <v>0</v>
      </c>
      <c r="BH34" s="1166">
        <v>133.1</v>
      </c>
      <c r="BI34" s="65">
        <v>139.19999999999999</v>
      </c>
      <c r="BJ34" s="65">
        <v>140.69999999999999</v>
      </c>
      <c r="BK34" s="91">
        <v>150.4</v>
      </c>
      <c r="BL34" s="65">
        <v>151.4</v>
      </c>
      <c r="BM34" s="65">
        <v>153.19999999999999</v>
      </c>
      <c r="BN34" s="65">
        <v>146.69999999999999</v>
      </c>
      <c r="BO34" s="65">
        <v>146.19999999999999</v>
      </c>
      <c r="BP34" s="1227">
        <v>148.80000000000001</v>
      </c>
      <c r="BQ34" s="1233">
        <v>150.69999999999999</v>
      </c>
      <c r="BR34" s="1233">
        <v>151.6</v>
      </c>
      <c r="BS34" s="1233">
        <v>151.9</v>
      </c>
      <c r="BT34" s="1233">
        <v>158</v>
      </c>
      <c r="BU34" s="1233">
        <v>153.6</v>
      </c>
      <c r="BV34" s="1233">
        <v>153.6</v>
      </c>
      <c r="BW34" s="1293">
        <v>153.4</v>
      </c>
      <c r="BX34" s="65">
        <v>147.80000000000001</v>
      </c>
      <c r="BY34" s="65">
        <v>151.19999999999999</v>
      </c>
      <c r="BZ34" s="65">
        <v>146.19999999999999</v>
      </c>
      <c r="CA34" s="65">
        <v>142.30000000000001</v>
      </c>
      <c r="CB34" s="65">
        <v>138.9</v>
      </c>
      <c r="CC34" s="65">
        <v>139.9</v>
      </c>
      <c r="CD34" s="65">
        <v>142.5</v>
      </c>
      <c r="CE34" s="1387">
        <v>142.5</v>
      </c>
      <c r="CF34" s="1401">
        <v>146.30000000000001</v>
      </c>
      <c r="CG34" s="1415">
        <v>143.30000000000001</v>
      </c>
      <c r="CH34" s="1429">
        <v>150.9</v>
      </c>
      <c r="CI34" s="1443">
        <v>145.80000000000001</v>
      </c>
      <c r="CJ34" s="1457">
        <v>143.30000000000001</v>
      </c>
      <c r="CK34">
        <v>141.19999999999999</v>
      </c>
      <c r="CL34">
        <v>143.69999999999999</v>
      </c>
      <c r="CM34">
        <v>142.9</v>
      </c>
      <c r="CN34">
        <v>150.80000000000001</v>
      </c>
      <c r="CO34">
        <v>143.30000000000001</v>
      </c>
      <c r="CP34" s="1497">
        <v>151</v>
      </c>
      <c r="CQ34" s="1525">
        <v>149.69999999999999</v>
      </c>
      <c r="CR34" s="1561">
        <v>154.69999999999999</v>
      </c>
      <c r="CS34" s="1561">
        <v>154.80000000000001</v>
      </c>
      <c r="CT34" s="1561">
        <v>157</v>
      </c>
      <c r="CU34" s="1576">
        <v>154.4</v>
      </c>
      <c r="CV34" s="1590">
        <v>149.1</v>
      </c>
      <c r="CW34" s="1590">
        <v>149.6</v>
      </c>
      <c r="CX34" s="1590">
        <v>148.9</v>
      </c>
      <c r="CY34" s="1625">
        <v>144.5</v>
      </c>
      <c r="CZ34" s="1625">
        <v>143.80000000000001</v>
      </c>
      <c r="DA34" s="1625">
        <v>147.4</v>
      </c>
      <c r="DB34" s="1625">
        <v>146.5</v>
      </c>
      <c r="DC34" s="1625">
        <v>150.5</v>
      </c>
      <c r="DD34" s="1625">
        <v>152.9</v>
      </c>
      <c r="DE34" s="1647">
        <v>156.4</v>
      </c>
      <c r="DF34" s="774">
        <v>162.19999999999999</v>
      </c>
      <c r="DG34" s="774">
        <v>163.6</v>
      </c>
      <c r="DH34" s="774">
        <v>159.6</v>
      </c>
      <c r="DI34" s="774">
        <v>155.69999999999999</v>
      </c>
      <c r="DJ34" s="1705">
        <v>156.69999999999999</v>
      </c>
      <c r="DK34" s="774">
        <v>155.6</v>
      </c>
      <c r="DL34" s="1668">
        <v>156</v>
      </c>
      <c r="DM34" s="774">
        <v>150.1</v>
      </c>
      <c r="DN34" s="774">
        <v>153.1</v>
      </c>
      <c r="DO34" s="774">
        <v>155.69999999999999</v>
      </c>
      <c r="DP34" s="774">
        <v>159.4</v>
      </c>
      <c r="DQ34" s="1789">
        <v>160.5</v>
      </c>
      <c r="DR34" s="774">
        <v>148.1</v>
      </c>
      <c r="DS34" s="774">
        <v>149.19999999999999</v>
      </c>
      <c r="DT34" s="1746">
        <v>154.6</v>
      </c>
      <c r="DU34" s="1746">
        <v>156.6</v>
      </c>
      <c r="DV34" s="1746">
        <v>154.6</v>
      </c>
      <c r="DW34" s="1746">
        <v>158</v>
      </c>
      <c r="DX34" s="1746">
        <v>157.5</v>
      </c>
      <c r="DY34" s="1746">
        <v>157.4</v>
      </c>
      <c r="DZ34" s="1753">
        <v>157.6</v>
      </c>
      <c r="EA34" s="1818">
        <v>146.1</v>
      </c>
      <c r="EB34" s="1818">
        <v>148.1</v>
      </c>
      <c r="EC34" s="1818">
        <v>157.19999999999999</v>
      </c>
      <c r="ED34" s="1818">
        <v>150.69999999999999</v>
      </c>
      <c r="EE34" s="1818">
        <v>148.9</v>
      </c>
      <c r="EF34" s="1818">
        <v>141</v>
      </c>
      <c r="EG34">
        <v>0</v>
      </c>
      <c r="EH34" s="1873">
        <v>151.19999999999999</v>
      </c>
      <c r="EI34" s="1873">
        <v>154.69999999999999</v>
      </c>
      <c r="EJ34" s="1873">
        <v>155.1</v>
      </c>
      <c r="EK34" s="1873">
        <v>152.30000000000001</v>
      </c>
      <c r="EL34" s="1873">
        <v>153.9</v>
      </c>
      <c r="EM34" s="1873">
        <v>154.19999999999999</v>
      </c>
      <c r="EN34" s="1873">
        <v>151.30000000000001</v>
      </c>
      <c r="EO34">
        <v>159.30000000000001</v>
      </c>
      <c r="EP34">
        <v>0</v>
      </c>
      <c r="EQ34">
        <v>0</v>
      </c>
      <c r="ER34">
        <v>162.1</v>
      </c>
      <c r="ES34">
        <v>157.1</v>
      </c>
      <c r="ET34">
        <v>148.6</v>
      </c>
      <c r="EU34">
        <v>0</v>
      </c>
      <c r="EV34" s="774">
        <v>0</v>
      </c>
      <c r="EW34" s="774">
        <v>0</v>
      </c>
      <c r="EX34" s="774">
        <v>156.69999999999999</v>
      </c>
      <c r="EY34" s="774">
        <v>155.9</v>
      </c>
      <c r="EZ34" s="774">
        <v>153.69999999999999</v>
      </c>
      <c r="FA34" s="774">
        <v>152.6</v>
      </c>
      <c r="FB34" s="1957">
        <v>156</v>
      </c>
      <c r="FC34" s="1992">
        <v>151.9</v>
      </c>
      <c r="FD34" s="1992">
        <v>151</v>
      </c>
      <c r="FE34" s="1992">
        <v>155.69999999999999</v>
      </c>
      <c r="FF34" s="1992">
        <v>153.5</v>
      </c>
      <c r="FG34" s="1992">
        <v>147.1</v>
      </c>
      <c r="FH34" s="1992">
        <v>150.30000000000001</v>
      </c>
      <c r="FI34" s="1999">
        <v>149.1</v>
      </c>
      <c r="FJ34" s="2034">
        <v>145.80000000000001</v>
      </c>
      <c r="FK34" s="2034">
        <v>144.19999999999999</v>
      </c>
      <c r="FL34" s="2034">
        <v>150.30000000000001</v>
      </c>
      <c r="FM34" s="2034">
        <v>145.30000000000001</v>
      </c>
      <c r="FN34" s="2034">
        <v>147.80000000000001</v>
      </c>
      <c r="FO34" s="2034">
        <v>150.5</v>
      </c>
      <c r="FP34" s="2041">
        <v>155.19999999999999</v>
      </c>
      <c r="FQ34" s="2077">
        <v>157.69999999999999</v>
      </c>
      <c r="FR34" s="2077">
        <v>166.3</v>
      </c>
      <c r="FS34" s="2077">
        <v>160</v>
      </c>
      <c r="FT34" s="2077">
        <v>163.69999999999999</v>
      </c>
      <c r="FU34" s="2077">
        <v>161.69999999999999</v>
      </c>
      <c r="FV34" s="2077">
        <v>161.9</v>
      </c>
      <c r="FW34" s="2107">
        <v>154.6</v>
      </c>
      <c r="FX34" s="774">
        <v>150.5</v>
      </c>
      <c r="FY34" s="774">
        <v>146.1</v>
      </c>
      <c r="FZ34" s="774">
        <v>147.6</v>
      </c>
      <c r="GA34" s="774">
        <v>150.19999999999999</v>
      </c>
      <c r="GB34" s="774">
        <v>153.9</v>
      </c>
      <c r="GC34" s="774">
        <v>152.19999999999999</v>
      </c>
      <c r="GD34" s="2127">
        <v>155.6</v>
      </c>
      <c r="GE34" s="2163">
        <v>156.19999999999999</v>
      </c>
      <c r="GF34" s="2163">
        <v>161.80000000000001</v>
      </c>
      <c r="GG34" s="2163">
        <v>161.1</v>
      </c>
      <c r="GH34" s="2163">
        <v>160.69999999999999</v>
      </c>
      <c r="GI34" s="2163">
        <v>152</v>
      </c>
      <c r="GJ34" s="2163">
        <v>162.19999999999999</v>
      </c>
      <c r="GK34" s="2170">
        <v>163.69999999999999</v>
      </c>
      <c r="GL34" s="2206">
        <v>162</v>
      </c>
      <c r="GM34" s="2206">
        <v>160.5</v>
      </c>
      <c r="GN34" s="2206">
        <v>163.9</v>
      </c>
      <c r="GO34" s="2206">
        <v>153.4</v>
      </c>
      <c r="GP34" s="2206">
        <v>153.19999999999999</v>
      </c>
      <c r="GQ34" s="2206">
        <v>160</v>
      </c>
      <c r="GR34" s="2214">
        <v>165.2</v>
      </c>
      <c r="GS34" s="2251">
        <v>159.19999999999999</v>
      </c>
      <c r="GT34" s="2251">
        <v>157.1</v>
      </c>
      <c r="GU34" s="2251">
        <v>158.80000000000001</v>
      </c>
      <c r="GV34" s="2251">
        <v>0</v>
      </c>
      <c r="GW34" s="2251">
        <v>171.1</v>
      </c>
      <c r="GX34" s="2251">
        <v>167.9</v>
      </c>
      <c r="GY34" s="2251">
        <v>160.69999999999999</v>
      </c>
      <c r="GZ34" s="2268">
        <v>175.2</v>
      </c>
      <c r="HA34" s="2281">
        <v>172.6</v>
      </c>
      <c r="HB34" s="2281">
        <v>0</v>
      </c>
      <c r="HC34" s="2305">
        <v>0</v>
      </c>
      <c r="HD34" s="2317">
        <v>0</v>
      </c>
      <c r="HE34" s="2317">
        <v>0</v>
      </c>
      <c r="HF34" s="2317">
        <v>0</v>
      </c>
      <c r="HS34" s="142"/>
    </row>
    <row r="35" spans="1:227" customFormat="1" x14ac:dyDescent="0.25">
      <c r="A35" s="126">
        <f t="shared" si="66"/>
        <v>34</v>
      </c>
      <c r="B35" s="65" t="str">
        <f>B.Semanal!B35</f>
        <v>Indicador 4</v>
      </c>
      <c r="C35" s="66"/>
      <c r="D35" s="66"/>
      <c r="E35" s="91">
        <v>128.74</v>
      </c>
      <c r="F35" s="67">
        <v>130.21</v>
      </c>
      <c r="G35" s="367">
        <v>126.87</v>
      </c>
      <c r="H35" s="373">
        <v>134.18</v>
      </c>
      <c r="I35" s="379">
        <v>142.62</v>
      </c>
      <c r="J35" s="385">
        <v>141.88999999999999</v>
      </c>
      <c r="K35" s="391">
        <v>131.83000000000001</v>
      </c>
      <c r="L35" s="397">
        <v>133.28</v>
      </c>
      <c r="M35" s="455">
        <v>133.43</v>
      </c>
      <c r="N35" s="462">
        <v>133.74</v>
      </c>
      <c r="O35" s="475">
        <v>133.09</v>
      </c>
      <c r="P35" s="508">
        <v>135.85</v>
      </c>
      <c r="Q35" s="534">
        <v>132.66999999999999</v>
      </c>
      <c r="R35" s="540">
        <v>136.03</v>
      </c>
      <c r="S35" s="569">
        <v>136.97999999999999</v>
      </c>
      <c r="T35" s="125"/>
      <c r="U35" s="125"/>
      <c r="V35" s="613">
        <v>127.6</v>
      </c>
      <c r="W35" s="125">
        <v>123.18</v>
      </c>
      <c r="X35" s="125">
        <v>139.46</v>
      </c>
      <c r="Y35" s="620">
        <v>141.22999999999999</v>
      </c>
      <c r="Z35" s="125">
        <v>139.75</v>
      </c>
      <c r="AA35" s="690">
        <v>137.13</v>
      </c>
      <c r="AB35" s="125">
        <v>139.22999999999999</v>
      </c>
      <c r="AC35" s="120">
        <v>137.16999999999999</v>
      </c>
      <c r="AD35" s="125">
        <v>135.66</v>
      </c>
      <c r="AE35" s="725">
        <v>132.28</v>
      </c>
      <c r="AF35" s="732">
        <v>134.93</v>
      </c>
      <c r="AG35" s="773">
        <v>135.22</v>
      </c>
      <c r="AH35" s="65"/>
      <c r="AI35" s="65"/>
      <c r="AJ35" s="773">
        <v>131.97</v>
      </c>
      <c r="AK35" s="65"/>
      <c r="AL35" s="65"/>
      <c r="AM35" s="65">
        <v>135.26</v>
      </c>
      <c r="AN35" s="859">
        <v>132.96</v>
      </c>
      <c r="AO35" s="867">
        <v>132.25</v>
      </c>
      <c r="AP35" s="873">
        <v>128.22</v>
      </c>
      <c r="AQ35" s="773">
        <v>129.63</v>
      </c>
      <c r="AR35" s="773">
        <v>133.47</v>
      </c>
      <c r="AS35" s="889"/>
      <c r="AT35" s="906">
        <v>136.49</v>
      </c>
      <c r="AU35" s="930">
        <v>135.6</v>
      </c>
      <c r="AV35" s="937">
        <v>132.1</v>
      </c>
      <c r="AW35" s="65">
        <v>129.41</v>
      </c>
      <c r="AX35" s="1006">
        <v>132.24</v>
      </c>
      <c r="AY35" s="1028">
        <v>137.15</v>
      </c>
      <c r="AZ35" s="1035">
        <v>136.34</v>
      </c>
      <c r="BA35" s="1045"/>
      <c r="BB35" s="65">
        <v>122.24</v>
      </c>
      <c r="BC35" s="1087"/>
      <c r="BD35" s="1093"/>
      <c r="BE35" s="1126"/>
      <c r="BF35" s="1133"/>
      <c r="BG35" s="1140"/>
      <c r="BH35" s="1165">
        <v>118.2</v>
      </c>
      <c r="BI35" s="65">
        <v>125.76</v>
      </c>
      <c r="BJ35" s="65">
        <v>127.39</v>
      </c>
      <c r="BK35" s="91">
        <v>136.1</v>
      </c>
      <c r="BL35" s="65">
        <v>137.22999999999999</v>
      </c>
      <c r="BM35" s="65">
        <v>138.61000000000001</v>
      </c>
      <c r="BN35" s="65">
        <v>132.72999999999999</v>
      </c>
      <c r="BO35" s="65">
        <v>132.24</v>
      </c>
      <c r="BP35" s="1226">
        <v>135.11000000000001</v>
      </c>
      <c r="BQ35" s="1232">
        <v>136.22999999999999</v>
      </c>
      <c r="BR35" s="1232">
        <v>137.15</v>
      </c>
      <c r="BS35" s="1232">
        <v>137.63</v>
      </c>
      <c r="BT35" s="1232">
        <v>142.99</v>
      </c>
      <c r="BU35" s="1232">
        <v>139.15</v>
      </c>
      <c r="BV35" s="1232">
        <v>139.12</v>
      </c>
      <c r="BW35" s="1292">
        <v>138.32</v>
      </c>
      <c r="BX35" s="65">
        <v>133.66</v>
      </c>
      <c r="BY35" s="65">
        <v>136.99</v>
      </c>
      <c r="BZ35" s="65">
        <v>132.33000000000001</v>
      </c>
      <c r="CA35" s="65">
        <v>129.05000000000001</v>
      </c>
      <c r="CB35" s="65">
        <v>125.87</v>
      </c>
      <c r="CC35" s="65">
        <v>126.79</v>
      </c>
      <c r="CD35" s="65">
        <v>129.06</v>
      </c>
      <c r="CE35" s="1386">
        <v>128.97999999999999</v>
      </c>
      <c r="CF35" s="1400">
        <v>132.59</v>
      </c>
      <c r="CG35" s="1414">
        <v>129.61000000000001</v>
      </c>
      <c r="CH35" s="1428">
        <v>136.44999999999999</v>
      </c>
      <c r="CI35" s="1442">
        <v>131.27000000000001</v>
      </c>
      <c r="CJ35" s="1456">
        <v>129.66999999999999</v>
      </c>
      <c r="CK35">
        <v>127.8</v>
      </c>
      <c r="CL35">
        <v>130.06</v>
      </c>
      <c r="CM35">
        <v>129.26</v>
      </c>
      <c r="CN35">
        <v>136.38999999999999</v>
      </c>
      <c r="CO35">
        <v>129.75</v>
      </c>
      <c r="CP35" s="1496">
        <v>136.54</v>
      </c>
      <c r="CQ35" s="1524">
        <v>135.41</v>
      </c>
      <c r="CR35" s="1560">
        <v>139.96</v>
      </c>
      <c r="CS35" s="1560">
        <v>140.12</v>
      </c>
      <c r="CT35" s="1560">
        <v>142</v>
      </c>
      <c r="CU35" s="1575">
        <v>139.75</v>
      </c>
      <c r="CV35" s="1589">
        <v>134.85</v>
      </c>
      <c r="CW35" s="1589">
        <v>135.51</v>
      </c>
      <c r="CX35" s="1589">
        <v>134.69</v>
      </c>
      <c r="CY35" s="1624">
        <v>130.87</v>
      </c>
      <c r="CZ35" s="1624">
        <v>130.19999999999999</v>
      </c>
      <c r="DA35" s="1624">
        <v>133.28</v>
      </c>
      <c r="DB35" s="1624">
        <v>132.65</v>
      </c>
      <c r="DC35" s="1624">
        <v>136.19999999999999</v>
      </c>
      <c r="DD35" s="1624">
        <v>138.38</v>
      </c>
      <c r="DE35" s="1646">
        <v>141.68</v>
      </c>
      <c r="DF35" s="773">
        <v>146.49</v>
      </c>
      <c r="DG35" s="773">
        <v>148.12</v>
      </c>
      <c r="DH35" s="773">
        <v>144.41999999999999</v>
      </c>
      <c r="DI35" s="773">
        <v>141.05000000000001</v>
      </c>
      <c r="DJ35" s="1704">
        <v>141.38</v>
      </c>
      <c r="DK35" s="773">
        <v>140.27000000000001</v>
      </c>
      <c r="DL35" s="1667">
        <v>141.26</v>
      </c>
      <c r="DM35" s="773">
        <v>134.72999999999999</v>
      </c>
      <c r="DN35" s="773">
        <v>138.62</v>
      </c>
      <c r="DO35" s="773">
        <v>141.15</v>
      </c>
      <c r="DP35" s="773">
        <v>144.33000000000001</v>
      </c>
      <c r="DQ35" s="1788">
        <v>145.22</v>
      </c>
      <c r="DR35" s="773">
        <v>134.38999999999999</v>
      </c>
      <c r="DS35" s="773">
        <v>135.08000000000001</v>
      </c>
      <c r="DT35" s="1745">
        <v>139.91</v>
      </c>
      <c r="DU35" s="1745">
        <v>141.85</v>
      </c>
      <c r="DV35" s="1745">
        <v>140.22</v>
      </c>
      <c r="DW35" s="1745">
        <v>142.94999999999999</v>
      </c>
      <c r="DX35" s="1745">
        <v>142.44</v>
      </c>
      <c r="DY35" s="1745">
        <v>142.26</v>
      </c>
      <c r="DZ35" s="1752">
        <v>142.86000000000001</v>
      </c>
      <c r="EA35" s="1817">
        <v>132.25</v>
      </c>
      <c r="EB35" s="1817">
        <v>133.99</v>
      </c>
      <c r="EC35" s="1817">
        <v>142.19999999999999</v>
      </c>
      <c r="ED35" s="1817">
        <v>136.4</v>
      </c>
      <c r="EE35" s="1817">
        <v>134.72999999999999</v>
      </c>
      <c r="EF35" s="1817">
        <v>127.63</v>
      </c>
      <c r="EH35" s="1872">
        <v>136.55000000000001</v>
      </c>
      <c r="EI35" s="1872">
        <v>140.04</v>
      </c>
      <c r="EJ35" s="1872">
        <v>140.35</v>
      </c>
      <c r="EK35" s="1872">
        <v>138</v>
      </c>
      <c r="EL35" s="1872">
        <v>139.25</v>
      </c>
      <c r="EM35" s="1872">
        <v>139.63</v>
      </c>
      <c r="EN35" s="1872">
        <v>136.66999999999999</v>
      </c>
      <c r="EO35">
        <v>144.04</v>
      </c>
      <c r="ER35">
        <v>146.29</v>
      </c>
      <c r="ES35">
        <v>142.36000000000001</v>
      </c>
      <c r="ET35">
        <v>134.71</v>
      </c>
      <c r="EX35" s="773">
        <v>141.66</v>
      </c>
      <c r="EY35" s="773">
        <v>141.16</v>
      </c>
      <c r="EZ35" s="773">
        <v>139.03</v>
      </c>
      <c r="FA35" s="773">
        <v>138.19</v>
      </c>
      <c r="FB35" s="1956">
        <v>141.13999999999999</v>
      </c>
      <c r="FC35" s="1991">
        <v>137.15</v>
      </c>
      <c r="FD35" s="1991">
        <v>136.65</v>
      </c>
      <c r="FE35" s="1991">
        <v>140.85</v>
      </c>
      <c r="FF35" s="1991">
        <v>138.91999999999999</v>
      </c>
      <c r="FG35" s="1991">
        <v>132.88</v>
      </c>
      <c r="FH35" s="1991">
        <v>136</v>
      </c>
      <c r="FI35" s="1998">
        <v>134.93</v>
      </c>
      <c r="FJ35" s="2033">
        <v>131.68</v>
      </c>
      <c r="FK35" s="2033">
        <v>130.30000000000001</v>
      </c>
      <c r="FL35" s="2033">
        <v>136.25</v>
      </c>
      <c r="FM35" s="2033">
        <v>131.35</v>
      </c>
      <c r="FN35" s="2033">
        <v>133.77000000000001</v>
      </c>
      <c r="FO35" s="2033">
        <v>136.26</v>
      </c>
      <c r="FP35" s="2040">
        <v>140.46</v>
      </c>
      <c r="FQ35" s="2076">
        <v>142.93</v>
      </c>
      <c r="FR35" s="2076">
        <v>150.56</v>
      </c>
      <c r="FS35" s="2076">
        <v>145.62</v>
      </c>
      <c r="FT35" s="2076">
        <v>148.06</v>
      </c>
      <c r="FU35" s="2076">
        <v>146.43</v>
      </c>
      <c r="FV35" s="2076">
        <v>146.66</v>
      </c>
      <c r="FW35" s="2106">
        <v>139.85</v>
      </c>
      <c r="FX35" s="773">
        <v>136.16</v>
      </c>
      <c r="FY35" s="773">
        <v>132.19999999999999</v>
      </c>
      <c r="FZ35" s="773">
        <v>133.68</v>
      </c>
      <c r="GA35" s="773">
        <v>135.66</v>
      </c>
      <c r="GB35" s="773">
        <v>139.1</v>
      </c>
      <c r="GC35" s="773">
        <v>137.80000000000001</v>
      </c>
      <c r="GD35" s="2126">
        <v>140.80000000000001</v>
      </c>
      <c r="GE35" s="2162">
        <v>140.87</v>
      </c>
      <c r="GF35" s="2162">
        <v>145.69999999999999</v>
      </c>
      <c r="GG35" s="2162">
        <v>145.68</v>
      </c>
      <c r="GH35" s="2162">
        <v>145.44999999999999</v>
      </c>
      <c r="GI35" s="2162">
        <v>137.91</v>
      </c>
      <c r="GJ35" s="2162">
        <v>146.68</v>
      </c>
      <c r="GK35" s="2169">
        <v>147.47999999999999</v>
      </c>
      <c r="GL35" s="2205">
        <v>146.52000000000001</v>
      </c>
      <c r="GM35" s="2205">
        <v>145.18</v>
      </c>
      <c r="GN35" s="2205">
        <v>148.13</v>
      </c>
      <c r="GO35" s="2205">
        <v>138.78</v>
      </c>
      <c r="GP35" s="2205">
        <v>138.75</v>
      </c>
      <c r="GQ35" s="2205">
        <v>144.72999999999999</v>
      </c>
      <c r="GR35" s="2213">
        <v>149.53</v>
      </c>
      <c r="GS35" s="2250">
        <v>144.09</v>
      </c>
      <c r="GT35" s="2250">
        <v>142.25</v>
      </c>
      <c r="GU35" s="2250">
        <v>143.35</v>
      </c>
      <c r="GV35" s="255"/>
      <c r="GW35" s="2250">
        <v>154.88999999999999</v>
      </c>
      <c r="GX35" s="2250">
        <v>151.32</v>
      </c>
      <c r="GY35" s="2250">
        <v>145.63</v>
      </c>
      <c r="GZ35" s="2267">
        <v>158.43</v>
      </c>
      <c r="HA35" s="2280">
        <v>156.06</v>
      </c>
      <c r="HB35" s="2276"/>
      <c r="HC35" s="2300"/>
      <c r="HD35" s="2311"/>
      <c r="HE35" s="2311"/>
      <c r="HF35" s="2311"/>
      <c r="HS35" s="142"/>
    </row>
    <row r="36" spans="1:227" customFormat="1" x14ac:dyDescent="0.25">
      <c r="A36" s="95">
        <f t="shared" si="66"/>
        <v>35</v>
      </c>
      <c r="B36" s="65">
        <f>B.Semanal!B36</f>
        <v>0</v>
      </c>
      <c r="C36" s="66"/>
      <c r="D36" s="66"/>
      <c r="E36" s="91">
        <v>1601</v>
      </c>
      <c r="F36" s="67">
        <v>1657</v>
      </c>
      <c r="G36" s="366">
        <v>1903</v>
      </c>
      <c r="H36" s="372">
        <v>1740</v>
      </c>
      <c r="I36" s="378">
        <v>989</v>
      </c>
      <c r="J36" s="384">
        <v>1381</v>
      </c>
      <c r="K36" s="390">
        <v>3034</v>
      </c>
      <c r="L36" s="396">
        <v>1010</v>
      </c>
      <c r="M36" s="454">
        <v>1271</v>
      </c>
      <c r="N36" s="461">
        <v>1334</v>
      </c>
      <c r="O36" s="474">
        <v>1310</v>
      </c>
      <c r="P36" s="507">
        <v>1146</v>
      </c>
      <c r="Q36" s="533">
        <v>1192</v>
      </c>
      <c r="R36" s="539">
        <v>1296</v>
      </c>
      <c r="S36" s="568">
        <v>1295</v>
      </c>
      <c r="T36" s="120"/>
      <c r="U36" s="120"/>
      <c r="V36" s="612">
        <v>1560</v>
      </c>
      <c r="W36" s="123">
        <v>1902</v>
      </c>
      <c r="X36" s="123">
        <v>1169</v>
      </c>
      <c r="Y36" s="619">
        <v>1644</v>
      </c>
      <c r="Z36" s="123">
        <v>1561</v>
      </c>
      <c r="AA36" s="689">
        <v>1162</v>
      </c>
      <c r="AB36" s="123">
        <v>1098</v>
      </c>
      <c r="AC36" s="120">
        <v>905</v>
      </c>
      <c r="AD36" s="123">
        <v>1116</v>
      </c>
      <c r="AE36" s="724">
        <v>1484</v>
      </c>
      <c r="AF36" s="731">
        <v>1299</v>
      </c>
      <c r="AG36" s="54">
        <v>2273</v>
      </c>
      <c r="AH36" s="65"/>
      <c r="AI36" s="65"/>
      <c r="AJ36" s="54">
        <v>798</v>
      </c>
      <c r="AK36" s="65"/>
      <c r="AL36" s="65"/>
      <c r="AM36" s="65">
        <v>951</v>
      </c>
      <c r="AN36" s="858">
        <v>1468</v>
      </c>
      <c r="AO36" s="866">
        <v>1048</v>
      </c>
      <c r="AP36" s="872">
        <v>1143</v>
      </c>
      <c r="AQ36" s="54">
        <v>1489</v>
      </c>
      <c r="AR36" s="54">
        <v>901</v>
      </c>
      <c r="AS36" s="889"/>
      <c r="AT36" s="905">
        <v>3698</v>
      </c>
      <c r="AU36" s="929">
        <v>1664</v>
      </c>
      <c r="AV36" s="936">
        <v>1017</v>
      </c>
      <c r="AW36" s="70">
        <v>1096</v>
      </c>
      <c r="AX36" s="1005">
        <v>830</v>
      </c>
      <c r="AY36" s="1027">
        <v>1493</v>
      </c>
      <c r="AZ36" s="1034">
        <v>798</v>
      </c>
      <c r="BA36" s="1045"/>
      <c r="BB36" s="70">
        <v>2565</v>
      </c>
      <c r="BC36" s="1087"/>
      <c r="BD36" s="1093"/>
      <c r="BE36" s="1126"/>
      <c r="BF36" s="1133"/>
      <c r="BG36" s="1140"/>
      <c r="BH36" s="1164">
        <v>7704</v>
      </c>
      <c r="BI36" s="70">
        <v>2680</v>
      </c>
      <c r="BJ36" s="70">
        <v>2375</v>
      </c>
      <c r="BK36" s="91">
        <v>1347</v>
      </c>
      <c r="BL36" s="70">
        <v>1067</v>
      </c>
      <c r="BM36" s="70">
        <v>1460</v>
      </c>
      <c r="BN36" s="65">
        <v>963</v>
      </c>
      <c r="BO36" s="70">
        <v>1089</v>
      </c>
      <c r="BP36" s="1225">
        <v>1105</v>
      </c>
      <c r="BQ36" s="1231">
        <v>1457</v>
      </c>
      <c r="BR36" s="1231">
        <v>802</v>
      </c>
      <c r="BS36" s="1231">
        <v>889</v>
      </c>
      <c r="BT36" s="1231">
        <v>769</v>
      </c>
      <c r="BU36" s="1231">
        <v>890</v>
      </c>
      <c r="BV36" s="1231">
        <v>815</v>
      </c>
      <c r="BW36" s="1291">
        <v>860</v>
      </c>
      <c r="BX36" s="70">
        <v>1123</v>
      </c>
      <c r="BY36" s="70">
        <v>1279</v>
      </c>
      <c r="BZ36" s="70">
        <v>1049</v>
      </c>
      <c r="CA36" s="70">
        <v>1169</v>
      </c>
      <c r="CB36" s="70">
        <v>1628</v>
      </c>
      <c r="CC36" s="70">
        <v>1108</v>
      </c>
      <c r="CD36" s="70">
        <v>1122</v>
      </c>
      <c r="CE36" s="1385">
        <v>992</v>
      </c>
      <c r="CF36" s="1399">
        <v>873</v>
      </c>
      <c r="CG36" s="1413">
        <v>913</v>
      </c>
      <c r="CH36" s="1427">
        <v>731</v>
      </c>
      <c r="CI36" s="1441">
        <v>976</v>
      </c>
      <c r="CJ36" s="1455">
        <v>1120</v>
      </c>
      <c r="CK36">
        <v>995</v>
      </c>
      <c r="CL36" s="54">
        <v>1368</v>
      </c>
      <c r="CM36" s="54">
        <v>1084</v>
      </c>
      <c r="CN36" s="54">
        <v>1126</v>
      </c>
      <c r="CO36" s="54">
        <v>1078</v>
      </c>
      <c r="CP36" s="1495">
        <v>1272</v>
      </c>
      <c r="CQ36" s="1523">
        <v>1338</v>
      </c>
      <c r="CR36" s="1559">
        <v>1421</v>
      </c>
      <c r="CS36" s="1559">
        <v>943</v>
      </c>
      <c r="CT36" s="1559">
        <v>1618</v>
      </c>
      <c r="CU36" s="1574">
        <v>940</v>
      </c>
      <c r="CV36" s="1588">
        <v>1431</v>
      </c>
      <c r="CW36" s="1588">
        <v>1140</v>
      </c>
      <c r="CX36" s="1588">
        <v>1468</v>
      </c>
      <c r="CY36" s="1623">
        <v>1383</v>
      </c>
      <c r="CZ36" s="1623">
        <v>977</v>
      </c>
      <c r="DA36" s="1623">
        <v>879</v>
      </c>
      <c r="DB36" s="1623">
        <v>1640</v>
      </c>
      <c r="DC36" s="1623">
        <v>1139</v>
      </c>
      <c r="DD36" s="1623">
        <v>1032</v>
      </c>
      <c r="DE36" s="1645">
        <v>898</v>
      </c>
      <c r="DF36" s="54">
        <v>582</v>
      </c>
      <c r="DG36" s="54">
        <v>989</v>
      </c>
      <c r="DH36" s="54">
        <v>883</v>
      </c>
      <c r="DI36" s="54">
        <v>819</v>
      </c>
      <c r="DJ36" s="1703">
        <v>979</v>
      </c>
      <c r="DK36" s="54">
        <v>927</v>
      </c>
      <c r="DL36" s="1666">
        <v>909</v>
      </c>
      <c r="DM36" s="54">
        <v>839</v>
      </c>
      <c r="DN36" s="54">
        <v>1298</v>
      </c>
      <c r="DO36" s="54">
        <v>722</v>
      </c>
      <c r="DP36" s="54">
        <v>675</v>
      </c>
      <c r="DQ36" s="1787">
        <v>913</v>
      </c>
      <c r="DR36" s="54">
        <v>892</v>
      </c>
      <c r="DS36" s="54">
        <v>870</v>
      </c>
      <c r="DT36" s="1744">
        <v>888</v>
      </c>
      <c r="DU36" s="1744">
        <v>791</v>
      </c>
      <c r="DV36" s="1744">
        <v>1128</v>
      </c>
      <c r="DW36" s="1744">
        <v>695</v>
      </c>
      <c r="DX36" s="1744">
        <v>1399</v>
      </c>
      <c r="DY36" s="1744">
        <v>947</v>
      </c>
      <c r="DZ36" s="1751">
        <v>1181</v>
      </c>
      <c r="EA36" s="1816">
        <v>1602</v>
      </c>
      <c r="EB36" s="1816">
        <v>1271</v>
      </c>
      <c r="EC36" s="1816">
        <v>899</v>
      </c>
      <c r="ED36" s="1816">
        <v>1101</v>
      </c>
      <c r="EE36" s="1816">
        <v>985</v>
      </c>
      <c r="EF36" s="1816">
        <v>916</v>
      </c>
      <c r="EH36" s="1870">
        <v>1593</v>
      </c>
      <c r="EI36" s="1870">
        <v>747</v>
      </c>
      <c r="EJ36" s="1870">
        <v>802</v>
      </c>
      <c r="EK36" s="1870">
        <v>1283</v>
      </c>
      <c r="EL36" s="1870">
        <v>1081</v>
      </c>
      <c r="EM36" s="1870">
        <v>875</v>
      </c>
      <c r="EN36" s="1870">
        <v>872</v>
      </c>
      <c r="EO36">
        <v>853</v>
      </c>
      <c r="ER36" s="54">
        <v>1598</v>
      </c>
      <c r="ES36">
        <v>850</v>
      </c>
      <c r="ET36">
        <v>924</v>
      </c>
      <c r="EX36" s="54">
        <v>876</v>
      </c>
      <c r="EY36" s="54">
        <v>1336</v>
      </c>
      <c r="EZ36" s="54">
        <v>1112</v>
      </c>
      <c r="FA36" s="54">
        <v>769</v>
      </c>
      <c r="FB36" s="1955">
        <v>890</v>
      </c>
      <c r="FC36" s="1990">
        <v>777</v>
      </c>
      <c r="FD36" s="1990">
        <v>882</v>
      </c>
      <c r="FE36" s="1990">
        <v>816</v>
      </c>
      <c r="FF36" s="1990">
        <v>614</v>
      </c>
      <c r="FG36" s="1990">
        <v>849</v>
      </c>
      <c r="FH36" s="1990">
        <v>801</v>
      </c>
      <c r="FI36" s="1997">
        <v>716</v>
      </c>
      <c r="FJ36" s="2032">
        <v>816</v>
      </c>
      <c r="FK36" s="2032">
        <v>758</v>
      </c>
      <c r="FL36" s="2032">
        <v>805</v>
      </c>
      <c r="FM36" s="2032">
        <v>807</v>
      </c>
      <c r="FN36" s="2032">
        <v>781</v>
      </c>
      <c r="FO36" s="2032">
        <v>802</v>
      </c>
      <c r="FP36" s="2039">
        <v>594</v>
      </c>
      <c r="FQ36" s="2075">
        <v>596</v>
      </c>
      <c r="FR36" s="2075">
        <v>557</v>
      </c>
      <c r="FS36" s="2075">
        <v>599</v>
      </c>
      <c r="FT36" s="2075">
        <v>654</v>
      </c>
      <c r="FU36" s="2075">
        <v>625</v>
      </c>
      <c r="FV36" s="2075">
        <v>591</v>
      </c>
      <c r="FW36" s="2105">
        <v>643</v>
      </c>
      <c r="FX36" s="54">
        <v>749</v>
      </c>
      <c r="FY36" s="54">
        <v>905</v>
      </c>
      <c r="FZ36" s="54">
        <v>659</v>
      </c>
      <c r="GA36" s="54">
        <v>676</v>
      </c>
      <c r="GB36" s="54">
        <v>624</v>
      </c>
      <c r="GC36" s="54">
        <v>790</v>
      </c>
      <c r="GD36" s="2125">
        <v>627</v>
      </c>
      <c r="GE36" s="2161">
        <v>721</v>
      </c>
      <c r="GF36" s="2161">
        <v>625</v>
      </c>
      <c r="GG36" s="2161">
        <v>705</v>
      </c>
      <c r="GH36" s="2161">
        <v>560</v>
      </c>
      <c r="GI36" s="2161">
        <v>624</v>
      </c>
      <c r="GJ36" s="2161">
        <v>601</v>
      </c>
      <c r="GK36" s="2168">
        <v>1218</v>
      </c>
      <c r="GL36" s="2204">
        <v>644</v>
      </c>
      <c r="GM36" s="2204">
        <v>639</v>
      </c>
      <c r="GN36" s="2204">
        <v>694</v>
      </c>
      <c r="GO36" s="2204">
        <v>703</v>
      </c>
      <c r="GP36" s="2204">
        <v>1346</v>
      </c>
      <c r="GQ36" s="2204">
        <v>708</v>
      </c>
      <c r="GR36" s="2212">
        <v>911</v>
      </c>
      <c r="GS36" s="2248">
        <v>917</v>
      </c>
      <c r="GT36" s="2248">
        <v>1014</v>
      </c>
      <c r="GU36" s="2248">
        <v>824</v>
      </c>
      <c r="GV36" s="255"/>
      <c r="GW36" s="2248">
        <v>843</v>
      </c>
      <c r="GX36" s="2248">
        <v>678</v>
      </c>
      <c r="GY36" s="2248">
        <v>915</v>
      </c>
      <c r="GZ36" s="2266">
        <v>823</v>
      </c>
      <c r="HA36" s="2279">
        <v>984</v>
      </c>
      <c r="HB36" s="2276"/>
      <c r="HC36" s="2300"/>
      <c r="HD36" s="2311"/>
      <c r="HE36" s="2311"/>
      <c r="HF36" s="2311"/>
      <c r="HS36" s="54"/>
    </row>
    <row r="37" spans="1:227" customFormat="1" x14ac:dyDescent="0.25">
      <c r="A37" s="95">
        <f t="shared" si="66"/>
        <v>36</v>
      </c>
      <c r="B37" s="65">
        <f>B.Semanal!B37</f>
        <v>0</v>
      </c>
      <c r="C37" s="66"/>
      <c r="D37" s="66"/>
      <c r="E37" s="91">
        <v>12.58</v>
      </c>
      <c r="F37" s="99">
        <v>12.89</v>
      </c>
      <c r="G37" s="365">
        <v>8.5500000000000007</v>
      </c>
      <c r="H37" s="371">
        <v>15.36</v>
      </c>
      <c r="I37" s="377">
        <v>12.17</v>
      </c>
      <c r="J37" s="383">
        <v>10.95</v>
      </c>
      <c r="K37" s="389">
        <v>15.2</v>
      </c>
      <c r="L37" s="395">
        <v>13.34</v>
      </c>
      <c r="M37" s="453">
        <v>9.35</v>
      </c>
      <c r="N37" s="460">
        <v>11.61</v>
      </c>
      <c r="O37" s="473">
        <v>10.87</v>
      </c>
      <c r="P37" s="506">
        <v>13.98</v>
      </c>
      <c r="Q37" s="532">
        <v>14.72</v>
      </c>
      <c r="R37" s="538">
        <v>12.31</v>
      </c>
      <c r="S37" s="567">
        <v>8.43</v>
      </c>
      <c r="T37" s="124">
        <v>0</v>
      </c>
      <c r="U37" s="124">
        <v>0</v>
      </c>
      <c r="V37" s="611">
        <v>12.47</v>
      </c>
      <c r="W37" s="124">
        <v>16.43</v>
      </c>
      <c r="X37" s="124">
        <v>12.06</v>
      </c>
      <c r="Y37" s="618">
        <v>8.4499999999999993</v>
      </c>
      <c r="Z37" s="124">
        <v>11.21</v>
      </c>
      <c r="AA37" s="688">
        <v>12.12</v>
      </c>
      <c r="AB37" s="124">
        <v>13.82</v>
      </c>
      <c r="AC37" s="120">
        <v>18.309999999999999</v>
      </c>
      <c r="AD37" s="124">
        <v>11.57</v>
      </c>
      <c r="AE37" s="723">
        <v>9.27</v>
      </c>
      <c r="AF37" s="730">
        <v>9.59</v>
      </c>
      <c r="AG37" s="299">
        <v>15.13</v>
      </c>
      <c r="AH37" s="65">
        <v>0</v>
      </c>
      <c r="AI37" s="65">
        <v>0</v>
      </c>
      <c r="AJ37" s="299">
        <v>0</v>
      </c>
      <c r="AK37" s="65">
        <v>0</v>
      </c>
      <c r="AL37" s="65">
        <v>0</v>
      </c>
      <c r="AM37" s="65">
        <v>12.68</v>
      </c>
      <c r="AN37" s="857">
        <v>11.27</v>
      </c>
      <c r="AO37" s="865">
        <v>14.45</v>
      </c>
      <c r="AP37" s="871">
        <v>15.83</v>
      </c>
      <c r="AQ37" s="299">
        <v>12.42</v>
      </c>
      <c r="AR37" s="299">
        <v>0</v>
      </c>
      <c r="AS37" s="891">
        <v>0</v>
      </c>
      <c r="AT37" s="904">
        <v>16.89</v>
      </c>
      <c r="AU37" s="928">
        <v>6.79</v>
      </c>
      <c r="AV37" s="935">
        <v>11.07</v>
      </c>
      <c r="AW37" s="65">
        <v>10.5</v>
      </c>
      <c r="AX37" s="1004">
        <v>11.16</v>
      </c>
      <c r="AY37" s="1026">
        <v>17.98</v>
      </c>
      <c r="AZ37" s="1033">
        <v>11.33</v>
      </c>
      <c r="BA37" s="1047">
        <v>0</v>
      </c>
      <c r="BB37" s="65">
        <v>11.05</v>
      </c>
      <c r="BC37" s="1089">
        <v>0</v>
      </c>
      <c r="BD37" s="1095">
        <v>0</v>
      </c>
      <c r="BE37" s="1128">
        <v>0</v>
      </c>
      <c r="BF37" s="1135">
        <v>0</v>
      </c>
      <c r="BG37" s="1142">
        <v>0</v>
      </c>
      <c r="BH37" s="1163">
        <v>7.6</v>
      </c>
      <c r="BI37" s="65">
        <v>10.86</v>
      </c>
      <c r="BJ37" s="65">
        <v>0</v>
      </c>
      <c r="BK37" s="91">
        <v>8.9</v>
      </c>
      <c r="BL37" s="65">
        <v>12.89</v>
      </c>
      <c r="BM37" s="65">
        <v>11.9</v>
      </c>
      <c r="BN37" s="65">
        <v>10.83</v>
      </c>
      <c r="BO37" s="65">
        <v>9.7899999999999991</v>
      </c>
      <c r="BP37" s="1224">
        <v>10.46</v>
      </c>
      <c r="BQ37" s="1230">
        <v>10.51</v>
      </c>
      <c r="BR37" s="1230">
        <v>14.91</v>
      </c>
      <c r="BS37" s="1230">
        <v>10.33</v>
      </c>
      <c r="BT37" s="1230">
        <v>16.420000000000002</v>
      </c>
      <c r="BU37" s="1230">
        <v>8.91</v>
      </c>
      <c r="BV37" s="1230">
        <v>16.2</v>
      </c>
      <c r="BW37" s="1290">
        <v>10.15</v>
      </c>
      <c r="BX37" s="65">
        <v>11.15</v>
      </c>
      <c r="BY37" s="65">
        <v>11.7</v>
      </c>
      <c r="BZ37" s="65">
        <v>13.68</v>
      </c>
      <c r="CA37" s="65">
        <v>11.17</v>
      </c>
      <c r="CB37" s="65">
        <v>11.78</v>
      </c>
      <c r="CC37" s="65">
        <v>17.73</v>
      </c>
      <c r="CD37" s="65">
        <v>13.05</v>
      </c>
      <c r="CE37" s="1384">
        <v>10.37</v>
      </c>
      <c r="CF37" s="1398">
        <v>12</v>
      </c>
      <c r="CG37" s="1412">
        <v>13.91</v>
      </c>
      <c r="CH37" s="1426">
        <v>10.17</v>
      </c>
      <c r="CI37" s="1440">
        <v>10.6</v>
      </c>
      <c r="CJ37" s="1454">
        <v>13.21</v>
      </c>
      <c r="CK37">
        <v>11.01</v>
      </c>
      <c r="CL37">
        <v>12.78</v>
      </c>
      <c r="CM37">
        <v>10.58</v>
      </c>
      <c r="CN37">
        <v>13.75</v>
      </c>
      <c r="CO37">
        <v>13.56</v>
      </c>
      <c r="CP37" s="1494">
        <v>13.88</v>
      </c>
      <c r="CQ37" s="1522">
        <v>13.07</v>
      </c>
      <c r="CR37" s="1558">
        <v>13.66</v>
      </c>
      <c r="CS37" s="1558">
        <v>10.92</v>
      </c>
      <c r="CT37" s="1558">
        <v>14.38</v>
      </c>
      <c r="CU37" s="1573">
        <v>13.67</v>
      </c>
      <c r="CV37" s="1587">
        <v>12.62</v>
      </c>
      <c r="CW37" s="1587">
        <v>13.69</v>
      </c>
      <c r="CX37" s="1587">
        <v>14.74</v>
      </c>
      <c r="CY37" s="1622">
        <v>13.48</v>
      </c>
      <c r="CZ37" s="1622">
        <v>13.39</v>
      </c>
      <c r="DA37" s="1622">
        <v>16.13</v>
      </c>
      <c r="DB37" s="1622">
        <v>12.54</v>
      </c>
      <c r="DC37" s="1622">
        <v>12.24</v>
      </c>
      <c r="DD37" s="1622">
        <v>14.23</v>
      </c>
      <c r="DE37" s="1644">
        <v>11.8</v>
      </c>
      <c r="DF37" s="299">
        <v>13.52</v>
      </c>
      <c r="DG37" s="299">
        <v>12.97</v>
      </c>
      <c r="DH37" s="299">
        <v>16.82</v>
      </c>
      <c r="DI37" s="299">
        <v>14.23</v>
      </c>
      <c r="DJ37" s="1702">
        <v>14.07</v>
      </c>
      <c r="DK37" s="299">
        <v>11.09</v>
      </c>
      <c r="DL37" s="1665">
        <v>12.29</v>
      </c>
      <c r="DM37" s="299">
        <v>15.01</v>
      </c>
      <c r="DN37" s="299">
        <v>13.67</v>
      </c>
      <c r="DO37" s="299">
        <v>12.22</v>
      </c>
      <c r="DP37" s="299">
        <v>12.06</v>
      </c>
      <c r="DQ37" s="1786">
        <v>10.73</v>
      </c>
      <c r="DR37" s="299">
        <v>13.04</v>
      </c>
      <c r="DS37" s="299">
        <v>12.53</v>
      </c>
      <c r="DT37" s="1743">
        <v>10.48</v>
      </c>
      <c r="DU37" s="1743">
        <v>7.49</v>
      </c>
      <c r="DV37" s="1743">
        <v>15.77</v>
      </c>
      <c r="DW37" s="1743">
        <v>13.09</v>
      </c>
      <c r="DX37" s="1743">
        <v>10.94</v>
      </c>
      <c r="DY37" s="1743">
        <v>12.37</v>
      </c>
      <c r="DZ37" s="1750">
        <v>10.91</v>
      </c>
      <c r="EA37" s="1815">
        <v>10.7</v>
      </c>
      <c r="EB37" s="1815">
        <v>13.56</v>
      </c>
      <c r="EC37" s="1815">
        <v>16.399999999999999</v>
      </c>
      <c r="ED37" s="1815">
        <v>12.17</v>
      </c>
      <c r="EE37" s="1815">
        <v>12.65</v>
      </c>
      <c r="EF37" s="1815">
        <v>16.489999999999998</v>
      </c>
      <c r="EG37">
        <v>0</v>
      </c>
      <c r="EH37" s="1869">
        <v>10.91</v>
      </c>
      <c r="EI37" s="1869">
        <v>15.07</v>
      </c>
      <c r="EJ37" s="1869">
        <v>13.38</v>
      </c>
      <c r="EK37" s="1869">
        <v>14.63</v>
      </c>
      <c r="EL37" s="1869">
        <v>12.11</v>
      </c>
      <c r="EM37" s="1869">
        <v>10.3</v>
      </c>
      <c r="EN37" s="1869">
        <v>13.96</v>
      </c>
      <c r="EO37">
        <v>11.51</v>
      </c>
      <c r="EP37">
        <v>0</v>
      </c>
      <c r="EQ37">
        <v>0</v>
      </c>
      <c r="ER37">
        <v>14.2</v>
      </c>
      <c r="ES37">
        <v>11.34</v>
      </c>
      <c r="ET37">
        <v>12.31</v>
      </c>
      <c r="EU37">
        <v>0</v>
      </c>
      <c r="EV37" s="299">
        <v>0</v>
      </c>
      <c r="EW37" s="299">
        <v>0</v>
      </c>
      <c r="EX37" s="299">
        <v>10.65</v>
      </c>
      <c r="EY37" s="299">
        <v>11.75</v>
      </c>
      <c r="EZ37" s="299">
        <v>10.02</v>
      </c>
      <c r="FA37" s="299">
        <v>13.44</v>
      </c>
      <c r="FB37" s="1954">
        <v>11.96</v>
      </c>
      <c r="FC37" s="1989">
        <v>10.6</v>
      </c>
      <c r="FD37" s="1989">
        <v>12.75</v>
      </c>
      <c r="FE37" s="1989">
        <v>11.79</v>
      </c>
      <c r="FF37" s="1989">
        <v>11.46</v>
      </c>
      <c r="FG37" s="1989">
        <v>7.59</v>
      </c>
      <c r="FH37" s="1989">
        <v>13.21</v>
      </c>
      <c r="FI37" s="1996">
        <v>12.71</v>
      </c>
      <c r="FJ37" s="2031">
        <v>15.33</v>
      </c>
      <c r="FK37" s="2031">
        <v>10.79</v>
      </c>
      <c r="FL37" s="2031">
        <v>11.95</v>
      </c>
      <c r="FM37" s="2031">
        <v>13.72</v>
      </c>
      <c r="FN37" s="2031">
        <v>13.26</v>
      </c>
      <c r="FO37" s="2031">
        <v>11.66</v>
      </c>
      <c r="FP37" s="2038">
        <v>10.43</v>
      </c>
      <c r="FQ37" s="2074">
        <v>11.34</v>
      </c>
      <c r="FR37" s="2074">
        <v>11.34</v>
      </c>
      <c r="FS37" s="2074">
        <v>11.99</v>
      </c>
      <c r="FT37" s="2074">
        <v>12.72</v>
      </c>
      <c r="FU37" s="2074">
        <v>13.07</v>
      </c>
      <c r="FV37" s="2074">
        <v>12.22</v>
      </c>
      <c r="FW37" s="2104">
        <v>10.99</v>
      </c>
      <c r="FX37" s="299">
        <v>10.68</v>
      </c>
      <c r="FY37" s="299">
        <v>13.59</v>
      </c>
      <c r="FZ37" s="299">
        <v>18.420000000000002</v>
      </c>
      <c r="GA37" s="299">
        <v>10.52</v>
      </c>
      <c r="GB37" s="299">
        <v>11.77</v>
      </c>
      <c r="GC37" s="299">
        <v>9.51</v>
      </c>
      <c r="GD37" s="2124">
        <v>14.26</v>
      </c>
      <c r="GE37" s="2160">
        <v>12.22</v>
      </c>
      <c r="GF37" s="2160">
        <v>13.25</v>
      </c>
      <c r="GG37" s="2160">
        <v>12.63</v>
      </c>
      <c r="GH37" s="2160">
        <v>12.28</v>
      </c>
      <c r="GI37" s="2160">
        <v>13.38</v>
      </c>
      <c r="GJ37" s="2160">
        <v>9.5</v>
      </c>
      <c r="GK37" s="2167">
        <v>9.61</v>
      </c>
      <c r="GL37" s="2203">
        <v>14.68</v>
      </c>
      <c r="GM37" s="2203">
        <v>10.24</v>
      </c>
      <c r="GN37" s="2203">
        <v>10.68</v>
      </c>
      <c r="GO37" s="2203">
        <v>14.48</v>
      </c>
      <c r="GP37" s="2203">
        <v>11.75</v>
      </c>
      <c r="GQ37" s="2203">
        <v>8.82</v>
      </c>
      <c r="GR37" s="2211">
        <v>13.52</v>
      </c>
      <c r="GS37" s="2247">
        <v>10.85</v>
      </c>
      <c r="GT37" s="2247">
        <v>12.16</v>
      </c>
      <c r="GU37" s="2247">
        <v>15.09</v>
      </c>
      <c r="GV37" s="2247">
        <v>0</v>
      </c>
      <c r="GW37" s="2247">
        <v>11.93</v>
      </c>
      <c r="GX37" s="2247">
        <v>16.399999999999999</v>
      </c>
      <c r="GY37" s="2247">
        <v>10.41</v>
      </c>
      <c r="GZ37" s="2265">
        <v>13.72</v>
      </c>
      <c r="HA37" s="2278">
        <v>10.14</v>
      </c>
      <c r="HB37" s="2278">
        <v>0</v>
      </c>
      <c r="HC37" s="2302">
        <v>0</v>
      </c>
      <c r="HD37" s="2314">
        <v>0</v>
      </c>
      <c r="HE37" s="2314">
        <v>0</v>
      </c>
      <c r="HF37" s="2314">
        <v>0</v>
      </c>
      <c r="HS37" s="142"/>
    </row>
    <row r="38" spans="1:227" customFormat="1" x14ac:dyDescent="0.25">
      <c r="A38" s="95">
        <f t="shared" si="66"/>
        <v>37</v>
      </c>
      <c r="B38" s="65">
        <f>B.Semanal!B38</f>
        <v>0</v>
      </c>
      <c r="C38" s="66"/>
      <c r="D38" s="66"/>
      <c r="E38" s="91">
        <v>0.93</v>
      </c>
      <c r="F38" s="67">
        <v>0.79</v>
      </c>
      <c r="G38" s="365">
        <v>0.97</v>
      </c>
      <c r="H38" s="371">
        <v>0.94</v>
      </c>
      <c r="I38" s="377">
        <v>0.78</v>
      </c>
      <c r="J38" s="383">
        <v>0.56999999999999995</v>
      </c>
      <c r="K38" s="389">
        <v>0.77</v>
      </c>
      <c r="L38" s="395">
        <v>0.68</v>
      </c>
      <c r="M38" s="453">
        <v>0.77</v>
      </c>
      <c r="N38" s="460">
        <v>0.88</v>
      </c>
      <c r="O38" s="473">
        <v>0.81</v>
      </c>
      <c r="P38" s="506">
        <v>0.81</v>
      </c>
      <c r="Q38" s="532">
        <v>0.64</v>
      </c>
      <c r="R38" s="538">
        <v>0.46</v>
      </c>
      <c r="S38" s="567">
        <v>0.59</v>
      </c>
      <c r="T38" s="124"/>
      <c r="U38" s="124"/>
      <c r="V38" s="611">
        <v>1.32</v>
      </c>
      <c r="W38" s="124">
        <v>1.58</v>
      </c>
      <c r="X38" s="124">
        <v>1.1100000000000001</v>
      </c>
      <c r="Y38" s="618">
        <v>0.84</v>
      </c>
      <c r="Z38" s="124">
        <v>1.59</v>
      </c>
      <c r="AA38" s="688">
        <v>0.71</v>
      </c>
      <c r="AB38" s="124">
        <v>0.99</v>
      </c>
      <c r="AC38" s="120">
        <v>1.41</v>
      </c>
      <c r="AD38" s="124">
        <v>1.1100000000000001</v>
      </c>
      <c r="AE38" s="723">
        <v>1.0900000000000001</v>
      </c>
      <c r="AF38" s="730">
        <v>1.31</v>
      </c>
      <c r="AG38" s="299">
        <v>1.7</v>
      </c>
      <c r="AH38" s="65"/>
      <c r="AI38" s="65"/>
      <c r="AJ38" s="299">
        <v>1.27</v>
      </c>
      <c r="AK38" s="65"/>
      <c r="AL38" s="65"/>
      <c r="AM38" s="65">
        <v>1.52</v>
      </c>
      <c r="AN38" s="857">
        <v>1.1599999999999999</v>
      </c>
      <c r="AO38" s="865">
        <v>1.33</v>
      </c>
      <c r="AP38" s="871">
        <v>1.89</v>
      </c>
      <c r="AQ38" s="299">
        <v>2.4500000000000002</v>
      </c>
      <c r="AR38" s="299">
        <v>1.78</v>
      </c>
      <c r="AS38" s="889"/>
      <c r="AT38" s="904">
        <v>1.41</v>
      </c>
      <c r="AU38" s="928">
        <v>1.01</v>
      </c>
      <c r="AV38" s="935">
        <v>1.28</v>
      </c>
      <c r="AW38" s="65">
        <v>1.42</v>
      </c>
      <c r="AX38" s="1004">
        <v>1.58</v>
      </c>
      <c r="AY38" s="1026">
        <v>1.18</v>
      </c>
      <c r="AZ38" s="1033">
        <v>1.38</v>
      </c>
      <c r="BA38" s="1045"/>
      <c r="BB38" s="65">
        <v>1.34</v>
      </c>
      <c r="BC38" s="1087"/>
      <c r="BD38" s="1093"/>
      <c r="BE38" s="1126"/>
      <c r="BF38" s="1133"/>
      <c r="BG38" s="1140"/>
      <c r="BH38" s="1163">
        <v>1.59</v>
      </c>
      <c r="BI38" s="65">
        <v>1.47</v>
      </c>
      <c r="BJ38" s="65">
        <v>1.49</v>
      </c>
      <c r="BK38" s="91">
        <v>1.57</v>
      </c>
      <c r="BL38" s="65">
        <v>1.63</v>
      </c>
      <c r="BM38" s="65">
        <v>1.75</v>
      </c>
      <c r="BN38" s="65">
        <v>1.66</v>
      </c>
      <c r="BO38" s="65">
        <v>1.6</v>
      </c>
      <c r="BP38" s="1224">
        <v>1.63</v>
      </c>
      <c r="BQ38" s="1230">
        <v>1.53</v>
      </c>
      <c r="BR38" s="1230">
        <v>1.58</v>
      </c>
      <c r="BS38" s="1230">
        <v>1.38</v>
      </c>
      <c r="BT38" s="1230">
        <v>1.23</v>
      </c>
      <c r="BU38" s="1230">
        <v>0.95</v>
      </c>
      <c r="BV38" s="1230">
        <v>1.27</v>
      </c>
      <c r="BW38" s="1290">
        <v>1.24</v>
      </c>
      <c r="BX38" s="65">
        <v>1.06</v>
      </c>
      <c r="BY38" s="65">
        <v>0.94</v>
      </c>
      <c r="BZ38" s="65">
        <v>1.02</v>
      </c>
      <c r="CA38" s="65">
        <v>1.1599999999999999</v>
      </c>
      <c r="CB38" s="65">
        <v>0.81</v>
      </c>
      <c r="CC38" s="65">
        <v>0.88</v>
      </c>
      <c r="CD38" s="65">
        <v>0.81</v>
      </c>
      <c r="CE38" s="1384">
        <v>0.7</v>
      </c>
      <c r="CF38" s="1398">
        <v>1.1299999999999999</v>
      </c>
      <c r="CG38" s="1412">
        <v>0.92</v>
      </c>
      <c r="CH38" s="1426">
        <v>0.8</v>
      </c>
      <c r="CI38" s="1440">
        <v>0.82</v>
      </c>
      <c r="CJ38" s="1454">
        <v>0.84</v>
      </c>
      <c r="CK38">
        <v>1.01</v>
      </c>
      <c r="CL38">
        <v>1</v>
      </c>
      <c r="CM38">
        <v>1.02</v>
      </c>
      <c r="CN38">
        <v>1.03</v>
      </c>
      <c r="CO38">
        <v>1.02</v>
      </c>
      <c r="CP38" s="1494">
        <v>0.83</v>
      </c>
      <c r="CQ38" s="1522">
        <v>1.22</v>
      </c>
      <c r="CR38" s="1558">
        <v>0.98</v>
      </c>
      <c r="CS38" s="1558">
        <v>1.19</v>
      </c>
      <c r="CT38" s="1558">
        <v>0.99</v>
      </c>
      <c r="CU38" s="1573">
        <v>1.49</v>
      </c>
      <c r="CV38" s="1587">
        <v>0.89</v>
      </c>
      <c r="CW38" s="1587">
        <v>1</v>
      </c>
      <c r="CX38" s="1587">
        <v>0.94</v>
      </c>
      <c r="CY38" s="1622">
        <v>0.92</v>
      </c>
      <c r="CZ38" s="1622">
        <v>0.98</v>
      </c>
      <c r="DA38" s="1622">
        <v>1.04</v>
      </c>
      <c r="DB38" s="1622">
        <v>0.89</v>
      </c>
      <c r="DC38" s="1622">
        <v>0.76</v>
      </c>
      <c r="DD38" s="1622">
        <v>0.76</v>
      </c>
      <c r="DE38" s="1644">
        <v>0.93</v>
      </c>
      <c r="DF38" s="299">
        <v>0.67</v>
      </c>
      <c r="DG38" s="299">
        <v>0.81</v>
      </c>
      <c r="DH38" s="299">
        <v>0.66</v>
      </c>
      <c r="DI38" s="299">
        <v>0.62</v>
      </c>
      <c r="DJ38" s="1702">
        <v>0.69</v>
      </c>
      <c r="DK38" s="299">
        <v>0.73</v>
      </c>
      <c r="DL38" s="1665">
        <v>0.6</v>
      </c>
      <c r="DM38" s="299">
        <v>0.6</v>
      </c>
      <c r="DN38" s="299">
        <v>0.76</v>
      </c>
      <c r="DO38" s="299">
        <v>0.71</v>
      </c>
      <c r="DP38" s="299">
        <v>0.45</v>
      </c>
      <c r="DQ38" s="1786">
        <v>0.63</v>
      </c>
      <c r="DR38" s="299">
        <v>0.76</v>
      </c>
      <c r="DS38" s="299">
        <v>0.85</v>
      </c>
      <c r="DT38" s="1743">
        <v>0.57999999999999996</v>
      </c>
      <c r="DU38" s="1743">
        <v>0.61</v>
      </c>
      <c r="DV38" s="1743">
        <v>0.93</v>
      </c>
      <c r="DW38" s="1743">
        <v>0.73</v>
      </c>
      <c r="DX38" s="1743">
        <v>0.74</v>
      </c>
      <c r="DY38" s="1743">
        <v>0.62</v>
      </c>
      <c r="DZ38" s="1750">
        <v>0.87</v>
      </c>
      <c r="EA38" s="1815">
        <v>0.84</v>
      </c>
      <c r="EB38" s="1815">
        <v>1.32</v>
      </c>
      <c r="EC38" s="1815">
        <v>1.08</v>
      </c>
      <c r="ED38" s="1815">
        <v>0.6</v>
      </c>
      <c r="EE38" s="1815">
        <v>0.77</v>
      </c>
      <c r="EF38" s="1815">
        <v>1.43</v>
      </c>
      <c r="EH38" s="1869">
        <v>1.1399999999999999</v>
      </c>
      <c r="EI38" s="1869">
        <v>1.41</v>
      </c>
      <c r="EJ38" s="1869">
        <v>1.49</v>
      </c>
      <c r="EK38" s="1869">
        <v>1.45</v>
      </c>
      <c r="EL38" s="1869">
        <v>1.2</v>
      </c>
      <c r="EM38" s="1869">
        <v>1.25</v>
      </c>
      <c r="EN38" s="1869">
        <v>1.24</v>
      </c>
      <c r="EO38">
        <v>1.06</v>
      </c>
      <c r="ER38">
        <v>2.4700000000000002</v>
      </c>
      <c r="ES38">
        <v>1.61</v>
      </c>
      <c r="ET38">
        <v>1.32</v>
      </c>
      <c r="EX38" s="299">
        <v>1.32</v>
      </c>
      <c r="EY38" s="299">
        <v>1.17</v>
      </c>
      <c r="EZ38" s="299">
        <v>1.83</v>
      </c>
      <c r="FA38" s="299">
        <v>1.39</v>
      </c>
      <c r="FB38" s="1954">
        <v>1.83</v>
      </c>
      <c r="FC38" s="1989">
        <v>1.23</v>
      </c>
      <c r="FD38" s="1989">
        <v>1.2</v>
      </c>
      <c r="FE38" s="1989">
        <v>1.01</v>
      </c>
      <c r="FF38" s="1989">
        <v>1.04</v>
      </c>
      <c r="FG38" s="1989">
        <v>1.2</v>
      </c>
      <c r="FH38" s="1989">
        <v>1.6</v>
      </c>
      <c r="FI38" s="1996">
        <v>1.54</v>
      </c>
      <c r="FJ38" s="2031">
        <v>1.39</v>
      </c>
      <c r="FK38" s="2031">
        <v>1.38</v>
      </c>
      <c r="FL38" s="2031">
        <v>1.31</v>
      </c>
      <c r="FM38" s="2031">
        <v>1.02</v>
      </c>
      <c r="FN38" s="2031">
        <v>1.25</v>
      </c>
      <c r="FO38" s="2031">
        <v>0.93</v>
      </c>
      <c r="FP38" s="2038">
        <v>0.84</v>
      </c>
      <c r="FQ38" s="2074">
        <v>1.1599999999999999</v>
      </c>
      <c r="FR38" s="2074">
        <v>0.98</v>
      </c>
      <c r="FS38" s="2074">
        <v>1.06</v>
      </c>
      <c r="FT38" s="2074">
        <v>1.0900000000000001</v>
      </c>
      <c r="FU38" s="2074">
        <v>0.77</v>
      </c>
      <c r="FV38" s="2074">
        <v>0.95</v>
      </c>
      <c r="FW38" s="2104">
        <v>1.19</v>
      </c>
      <c r="FX38" s="299">
        <v>1.1000000000000001</v>
      </c>
      <c r="FY38" s="299">
        <v>1.38</v>
      </c>
      <c r="FZ38" s="299">
        <v>1.31</v>
      </c>
      <c r="GA38" s="299">
        <v>0.81</v>
      </c>
      <c r="GB38" s="299">
        <v>1.29</v>
      </c>
      <c r="GC38" s="299">
        <v>0.84</v>
      </c>
      <c r="GD38" s="2124">
        <v>0.89</v>
      </c>
      <c r="GE38" s="2160">
        <v>0.87</v>
      </c>
      <c r="GF38" s="2160">
        <v>1.03</v>
      </c>
      <c r="GG38" s="2160">
        <v>0.89</v>
      </c>
      <c r="GH38" s="2160">
        <v>1.1000000000000001</v>
      </c>
      <c r="GI38" s="2160">
        <v>1.3</v>
      </c>
      <c r="GJ38" s="2160">
        <v>1.1299999999999999</v>
      </c>
      <c r="GK38" s="2167">
        <v>1.86</v>
      </c>
      <c r="GL38" s="2203">
        <v>1.71</v>
      </c>
      <c r="GM38" s="2203">
        <v>1.69</v>
      </c>
      <c r="GN38" s="2203">
        <v>1.72</v>
      </c>
      <c r="GO38" s="2203">
        <v>1.59</v>
      </c>
      <c r="GP38" s="2203">
        <v>1.19</v>
      </c>
      <c r="GQ38" s="2203">
        <v>1.55</v>
      </c>
      <c r="GR38" s="2211">
        <v>1.0900000000000001</v>
      </c>
      <c r="GS38" s="2247">
        <v>1.04</v>
      </c>
      <c r="GT38" s="2247">
        <v>1.55</v>
      </c>
      <c r="GU38" s="2247">
        <v>1.68</v>
      </c>
      <c r="GV38" s="255"/>
      <c r="GW38" s="2247">
        <v>0.99</v>
      </c>
      <c r="GX38" s="2247">
        <v>1.44</v>
      </c>
      <c r="GY38" s="2247">
        <v>1.6</v>
      </c>
      <c r="GZ38" s="2265">
        <v>1.4</v>
      </c>
      <c r="HA38" s="2278">
        <v>1.39</v>
      </c>
      <c r="HB38" s="2276"/>
      <c r="HC38" s="2300"/>
      <c r="HD38" s="2311"/>
      <c r="HE38" s="2311"/>
      <c r="HF38" s="2311"/>
      <c r="HS38" s="142"/>
    </row>
    <row r="39" spans="1:227" customFormat="1" x14ac:dyDescent="0.25">
      <c r="A39" s="95">
        <f t="shared" si="66"/>
        <v>38</v>
      </c>
      <c r="B39" s="65">
        <f>B.Semanal!B39</f>
        <v>0</v>
      </c>
      <c r="C39" s="66"/>
      <c r="D39" s="66"/>
      <c r="E39" s="91">
        <v>2</v>
      </c>
      <c r="F39" s="67">
        <v>2</v>
      </c>
      <c r="G39" s="365">
        <v>2</v>
      </c>
      <c r="H39" s="371">
        <v>2</v>
      </c>
      <c r="I39" s="377">
        <v>2</v>
      </c>
      <c r="J39" s="383">
        <v>3.28</v>
      </c>
      <c r="K39" s="389">
        <v>7.47</v>
      </c>
      <c r="L39" s="395">
        <v>11.26</v>
      </c>
      <c r="M39" s="453">
        <v>7.3</v>
      </c>
      <c r="N39" s="460">
        <v>19.12</v>
      </c>
      <c r="O39" s="473">
        <v>28.29</v>
      </c>
      <c r="P39" s="506">
        <v>8.61</v>
      </c>
      <c r="Q39" s="532">
        <v>2</v>
      </c>
      <c r="R39" s="538">
        <v>2</v>
      </c>
      <c r="S39" s="567">
        <v>2</v>
      </c>
      <c r="T39" s="124">
        <v>0</v>
      </c>
      <c r="U39" s="124">
        <v>0</v>
      </c>
      <c r="V39" s="611">
        <v>2</v>
      </c>
      <c r="W39" s="124">
        <v>2</v>
      </c>
      <c r="X39" s="124">
        <v>2</v>
      </c>
      <c r="Y39" s="618">
        <v>2</v>
      </c>
      <c r="Z39" s="124">
        <v>2</v>
      </c>
      <c r="AA39" s="688">
        <v>2</v>
      </c>
      <c r="AB39" s="124">
        <v>2</v>
      </c>
      <c r="AC39" s="120">
        <v>2</v>
      </c>
      <c r="AD39" s="124">
        <v>2</v>
      </c>
      <c r="AE39" s="723">
        <v>2</v>
      </c>
      <c r="AF39" s="730">
        <v>2</v>
      </c>
      <c r="AG39" s="299">
        <v>2</v>
      </c>
      <c r="AH39" s="65">
        <v>0</v>
      </c>
      <c r="AI39" s="65">
        <v>0</v>
      </c>
      <c r="AJ39" s="299">
        <v>2</v>
      </c>
      <c r="AK39" s="65">
        <v>0</v>
      </c>
      <c r="AL39" s="65">
        <v>0</v>
      </c>
      <c r="AM39" s="65">
        <v>2</v>
      </c>
      <c r="AN39" s="857">
        <v>2</v>
      </c>
      <c r="AO39" s="865">
        <v>2</v>
      </c>
      <c r="AP39" s="871">
        <v>2</v>
      </c>
      <c r="AQ39" s="299">
        <v>2</v>
      </c>
      <c r="AR39" s="299">
        <v>2</v>
      </c>
      <c r="AS39" s="891">
        <v>0</v>
      </c>
      <c r="AT39" s="904">
        <v>2</v>
      </c>
      <c r="AU39" s="928">
        <v>2</v>
      </c>
      <c r="AV39" s="935">
        <v>2</v>
      </c>
      <c r="AW39" s="65">
        <v>2</v>
      </c>
      <c r="AX39" s="1004">
        <v>2</v>
      </c>
      <c r="AY39" s="1026">
        <v>2</v>
      </c>
      <c r="AZ39" s="1033">
        <v>2</v>
      </c>
      <c r="BA39" s="1047">
        <v>0</v>
      </c>
      <c r="BB39" s="65">
        <v>2</v>
      </c>
      <c r="BC39" s="1089">
        <v>0</v>
      </c>
      <c r="BD39" s="1095">
        <v>0</v>
      </c>
      <c r="BE39" s="1128">
        <v>0</v>
      </c>
      <c r="BF39" s="1135">
        <v>0</v>
      </c>
      <c r="BG39" s="1142">
        <v>0</v>
      </c>
      <c r="BH39" s="1163">
        <v>2</v>
      </c>
      <c r="BI39" s="65">
        <v>2</v>
      </c>
      <c r="BJ39" s="65">
        <v>2</v>
      </c>
      <c r="BK39" s="91">
        <v>2</v>
      </c>
      <c r="BL39" s="65">
        <v>2</v>
      </c>
      <c r="BM39" s="65">
        <v>2</v>
      </c>
      <c r="BN39" s="65">
        <v>2</v>
      </c>
      <c r="BO39" s="65">
        <v>2</v>
      </c>
      <c r="BP39" s="1224">
        <v>2</v>
      </c>
      <c r="BQ39" s="1230">
        <v>2</v>
      </c>
      <c r="BR39" s="1230">
        <v>2</v>
      </c>
      <c r="BS39" s="1230">
        <v>2</v>
      </c>
      <c r="BT39" s="1230">
        <v>2</v>
      </c>
      <c r="BU39" s="1230">
        <v>2</v>
      </c>
      <c r="BV39" s="1230">
        <v>2</v>
      </c>
      <c r="BW39" s="1290">
        <v>2</v>
      </c>
      <c r="BX39" s="65">
        <v>2</v>
      </c>
      <c r="BY39" s="65">
        <v>2</v>
      </c>
      <c r="BZ39" s="65">
        <v>2</v>
      </c>
      <c r="CA39" s="65">
        <v>2</v>
      </c>
      <c r="CB39" s="65">
        <v>2</v>
      </c>
      <c r="CC39" s="65">
        <v>2</v>
      </c>
      <c r="CD39" s="65">
        <v>2</v>
      </c>
      <c r="CE39" s="1384">
        <v>2</v>
      </c>
      <c r="CF39" s="1398">
        <v>2</v>
      </c>
      <c r="CG39" s="1412">
        <v>2</v>
      </c>
      <c r="CH39" s="1426">
        <v>2</v>
      </c>
      <c r="CI39" s="1440">
        <v>2</v>
      </c>
      <c r="CJ39" s="1454">
        <v>2</v>
      </c>
      <c r="CK39">
        <v>2</v>
      </c>
      <c r="CL39">
        <v>2</v>
      </c>
      <c r="CM39">
        <v>2</v>
      </c>
      <c r="CN39">
        <v>2.25</v>
      </c>
      <c r="CO39">
        <v>5.69</v>
      </c>
      <c r="CP39" s="1494">
        <v>2.34</v>
      </c>
      <c r="CQ39" s="1522">
        <v>2</v>
      </c>
      <c r="CR39" s="1558">
        <v>2</v>
      </c>
      <c r="CS39" s="1558">
        <v>2</v>
      </c>
      <c r="CT39" s="1558">
        <v>2</v>
      </c>
      <c r="CU39" s="1573">
        <v>2</v>
      </c>
      <c r="CV39" s="1587">
        <v>2</v>
      </c>
      <c r="CW39" s="1587">
        <v>2</v>
      </c>
      <c r="CX39" s="1587">
        <v>2</v>
      </c>
      <c r="CY39" s="1622">
        <v>2</v>
      </c>
      <c r="CZ39" s="1622">
        <v>2</v>
      </c>
      <c r="DA39" s="1622">
        <v>2</v>
      </c>
      <c r="DB39" s="1622">
        <v>2</v>
      </c>
      <c r="DC39" s="1622">
        <v>2</v>
      </c>
      <c r="DD39" s="1622">
        <v>2</v>
      </c>
      <c r="DE39" s="1644">
        <v>4.0199999999999996</v>
      </c>
      <c r="DF39" s="299">
        <v>2.67</v>
      </c>
      <c r="DG39" s="299">
        <v>2</v>
      </c>
      <c r="DH39" s="299">
        <v>2</v>
      </c>
      <c r="DI39" s="299">
        <v>2</v>
      </c>
      <c r="DJ39" s="1702">
        <v>2</v>
      </c>
      <c r="DK39" s="299">
        <v>2</v>
      </c>
      <c r="DL39" s="1665">
        <v>2</v>
      </c>
      <c r="DM39" s="299">
        <v>2</v>
      </c>
      <c r="DN39" s="299">
        <v>2</v>
      </c>
      <c r="DO39" s="299">
        <v>2.06</v>
      </c>
      <c r="DP39" s="299">
        <v>2</v>
      </c>
      <c r="DQ39" s="1786">
        <v>2</v>
      </c>
      <c r="DR39" s="299">
        <v>2</v>
      </c>
      <c r="DS39" s="299">
        <v>2</v>
      </c>
      <c r="DT39" s="1743">
        <v>2</v>
      </c>
      <c r="DU39" s="1743">
        <v>2</v>
      </c>
      <c r="DV39" s="1743">
        <v>2</v>
      </c>
      <c r="DW39" s="1743">
        <v>2</v>
      </c>
      <c r="DX39" s="1743">
        <v>2</v>
      </c>
      <c r="DY39" s="1743">
        <v>2</v>
      </c>
      <c r="DZ39" s="1750">
        <v>2</v>
      </c>
      <c r="EA39" s="1815">
        <v>2</v>
      </c>
      <c r="EB39" s="1815">
        <v>2</v>
      </c>
      <c r="EC39" s="1815">
        <v>2</v>
      </c>
      <c r="ED39" s="1815">
        <v>2</v>
      </c>
      <c r="EE39" s="1815">
        <v>2</v>
      </c>
      <c r="EF39" s="1815">
        <v>2</v>
      </c>
      <c r="EG39">
        <v>0</v>
      </c>
      <c r="EH39" s="1869">
        <v>2</v>
      </c>
      <c r="EI39" s="1869">
        <v>2.4900000000000002</v>
      </c>
      <c r="EJ39" s="1869">
        <v>2</v>
      </c>
      <c r="EK39" s="1869">
        <v>2</v>
      </c>
      <c r="EL39" s="1869">
        <v>2</v>
      </c>
      <c r="EM39" s="1869">
        <v>2</v>
      </c>
      <c r="EN39" s="1869">
        <v>2</v>
      </c>
      <c r="EO39">
        <v>2</v>
      </c>
      <c r="EP39">
        <v>0</v>
      </c>
      <c r="EQ39">
        <v>0</v>
      </c>
      <c r="ER39">
        <v>2</v>
      </c>
      <c r="ES39">
        <v>2</v>
      </c>
      <c r="ET39">
        <v>2</v>
      </c>
      <c r="EU39">
        <v>0</v>
      </c>
      <c r="EV39" s="299">
        <v>0</v>
      </c>
      <c r="EW39" s="299">
        <v>0</v>
      </c>
      <c r="EX39" s="299">
        <v>2</v>
      </c>
      <c r="EY39" s="299">
        <v>2</v>
      </c>
      <c r="EZ39" s="299">
        <v>2</v>
      </c>
      <c r="FA39" s="299">
        <v>2</v>
      </c>
      <c r="FB39" s="1954">
        <v>2</v>
      </c>
      <c r="FC39" s="1989">
        <v>2</v>
      </c>
      <c r="FD39" s="1989">
        <v>2</v>
      </c>
      <c r="FE39" s="1989">
        <v>2</v>
      </c>
      <c r="FF39" s="1989">
        <v>2</v>
      </c>
      <c r="FG39" s="1989">
        <v>2</v>
      </c>
      <c r="FH39" s="1989">
        <v>2</v>
      </c>
      <c r="FI39" s="1996">
        <v>2</v>
      </c>
      <c r="FJ39" s="2031">
        <v>2</v>
      </c>
      <c r="FK39" s="2031">
        <v>2</v>
      </c>
      <c r="FL39" s="2031">
        <v>2</v>
      </c>
      <c r="FM39" s="2031">
        <v>2.75</v>
      </c>
      <c r="FN39" s="2031">
        <v>2.98</v>
      </c>
      <c r="FO39" s="2031">
        <v>2</v>
      </c>
      <c r="FP39" s="2038">
        <v>2</v>
      </c>
      <c r="FQ39" s="2074">
        <v>3.93</v>
      </c>
      <c r="FR39" s="2074">
        <v>2</v>
      </c>
      <c r="FS39" s="2074">
        <v>2</v>
      </c>
      <c r="FT39" s="2074">
        <v>2</v>
      </c>
      <c r="FU39" s="2074">
        <v>2</v>
      </c>
      <c r="FV39" s="2074">
        <v>2</v>
      </c>
      <c r="FW39" s="2104">
        <v>2</v>
      </c>
      <c r="FX39" s="299">
        <v>2</v>
      </c>
      <c r="FY39" s="299">
        <v>2</v>
      </c>
      <c r="FZ39" s="299">
        <v>2</v>
      </c>
      <c r="GA39" s="299">
        <v>2</v>
      </c>
      <c r="GB39" s="299">
        <v>3.8</v>
      </c>
      <c r="GC39" s="299">
        <v>10.01</v>
      </c>
      <c r="GD39" s="2124">
        <v>14.1</v>
      </c>
      <c r="GE39" s="2160">
        <v>16.579999999999998</v>
      </c>
      <c r="GF39" s="2160">
        <v>24.13</v>
      </c>
      <c r="GG39" s="2160">
        <v>3.54</v>
      </c>
      <c r="GH39" s="2160">
        <v>2</v>
      </c>
      <c r="GI39" s="2160">
        <v>2</v>
      </c>
      <c r="GJ39" s="2160">
        <v>2</v>
      </c>
      <c r="GK39" s="2167">
        <v>2</v>
      </c>
      <c r="GL39" s="2203">
        <v>2</v>
      </c>
      <c r="GM39" s="2203">
        <v>2</v>
      </c>
      <c r="GN39" s="2203">
        <v>2</v>
      </c>
      <c r="GO39" s="2203">
        <v>2</v>
      </c>
      <c r="GP39" s="2203">
        <v>2</v>
      </c>
      <c r="GQ39" s="2203">
        <v>2</v>
      </c>
      <c r="GR39" s="2211">
        <v>2</v>
      </c>
      <c r="GS39" s="2247">
        <v>2</v>
      </c>
      <c r="GT39" s="2247">
        <v>2</v>
      </c>
      <c r="GU39" s="2247">
        <v>2</v>
      </c>
      <c r="GV39" s="2247">
        <v>0</v>
      </c>
      <c r="GW39" s="2247">
        <v>2</v>
      </c>
      <c r="GX39" s="2247">
        <v>2</v>
      </c>
      <c r="GY39" s="2247">
        <v>2</v>
      </c>
      <c r="GZ39" s="2265">
        <v>2</v>
      </c>
      <c r="HA39" s="2278">
        <v>2</v>
      </c>
      <c r="HB39" s="2278">
        <v>0</v>
      </c>
      <c r="HC39" s="2302">
        <v>0</v>
      </c>
      <c r="HD39" s="2314">
        <v>0</v>
      </c>
      <c r="HE39" s="2314">
        <v>0</v>
      </c>
      <c r="HF39" s="2314">
        <v>0</v>
      </c>
      <c r="HS39" s="142"/>
    </row>
    <row r="40" spans="1:227" customFormat="1" x14ac:dyDescent="0.25">
      <c r="A40" s="95">
        <f t="shared" si="66"/>
        <v>39</v>
      </c>
      <c r="B40" s="65">
        <f>B.Semanal!B40</f>
        <v>0</v>
      </c>
      <c r="C40" s="66"/>
      <c r="D40" s="66"/>
      <c r="E40" s="91">
        <v>0</v>
      </c>
      <c r="F40" s="67">
        <v>0</v>
      </c>
      <c r="G40" s="365">
        <v>0</v>
      </c>
      <c r="H40" s="371">
        <v>0</v>
      </c>
      <c r="I40" s="377">
        <v>0</v>
      </c>
      <c r="J40" s="383">
        <v>19</v>
      </c>
      <c r="K40" s="389">
        <v>35.24</v>
      </c>
      <c r="L40" s="395">
        <v>54.71</v>
      </c>
      <c r="M40" s="453">
        <v>17.260000000000002</v>
      </c>
      <c r="N40" s="460">
        <v>50.34</v>
      </c>
      <c r="O40" s="473">
        <v>80.66</v>
      </c>
      <c r="P40" s="506">
        <v>98</v>
      </c>
      <c r="Q40" s="532">
        <v>0</v>
      </c>
      <c r="R40" s="538">
        <v>0</v>
      </c>
      <c r="S40" s="567">
        <v>0</v>
      </c>
      <c r="T40" s="124">
        <v>0</v>
      </c>
      <c r="U40" s="124">
        <v>0</v>
      </c>
      <c r="V40" s="611">
        <v>0</v>
      </c>
      <c r="W40" s="124">
        <v>0</v>
      </c>
      <c r="X40" s="124">
        <v>0</v>
      </c>
      <c r="Y40" s="618">
        <v>0</v>
      </c>
      <c r="Z40" s="124">
        <v>0</v>
      </c>
      <c r="AA40" s="688">
        <v>0</v>
      </c>
      <c r="AB40" s="124">
        <v>0</v>
      </c>
      <c r="AC40" s="120">
        <v>0</v>
      </c>
      <c r="AD40" s="124">
        <v>0</v>
      </c>
      <c r="AE40" s="723">
        <v>0</v>
      </c>
      <c r="AF40" s="730">
        <v>0</v>
      </c>
      <c r="AG40" s="299">
        <v>0</v>
      </c>
      <c r="AH40" s="65">
        <v>0</v>
      </c>
      <c r="AI40" s="65">
        <v>0</v>
      </c>
      <c r="AJ40" s="299">
        <v>0</v>
      </c>
      <c r="AK40" s="65">
        <v>0</v>
      </c>
      <c r="AL40" s="65">
        <v>0</v>
      </c>
      <c r="AM40" s="65">
        <v>0</v>
      </c>
      <c r="AN40" s="857">
        <v>0</v>
      </c>
      <c r="AO40" s="865">
        <v>0</v>
      </c>
      <c r="AP40" s="871">
        <v>0</v>
      </c>
      <c r="AQ40" s="299">
        <v>0</v>
      </c>
      <c r="AR40" s="299">
        <v>0</v>
      </c>
      <c r="AS40" s="891">
        <v>0</v>
      </c>
      <c r="AT40" s="904">
        <v>0</v>
      </c>
      <c r="AU40" s="928">
        <v>0</v>
      </c>
      <c r="AV40" s="935">
        <v>0</v>
      </c>
      <c r="AW40" s="65">
        <v>0</v>
      </c>
      <c r="AX40" s="1004">
        <v>0</v>
      </c>
      <c r="AY40" s="1026">
        <v>0</v>
      </c>
      <c r="AZ40" s="1033">
        <v>0</v>
      </c>
      <c r="BA40" s="1047">
        <v>0</v>
      </c>
      <c r="BB40" s="65">
        <v>0</v>
      </c>
      <c r="BC40" s="1089">
        <v>0</v>
      </c>
      <c r="BD40" s="1095">
        <v>0</v>
      </c>
      <c r="BE40" s="1128">
        <v>0</v>
      </c>
      <c r="BF40" s="1135">
        <v>0</v>
      </c>
      <c r="BG40" s="1142">
        <v>0</v>
      </c>
      <c r="BH40" s="1163">
        <v>0</v>
      </c>
      <c r="BI40" s="65">
        <v>0</v>
      </c>
      <c r="BJ40" s="65">
        <v>0</v>
      </c>
      <c r="BK40" s="91">
        <v>0</v>
      </c>
      <c r="BL40" s="65">
        <v>0</v>
      </c>
      <c r="BM40" s="65">
        <v>0</v>
      </c>
      <c r="BN40" s="65">
        <v>0</v>
      </c>
      <c r="BO40" s="65">
        <v>0</v>
      </c>
      <c r="BP40" s="1224">
        <v>0</v>
      </c>
      <c r="BQ40" s="1230">
        <v>0</v>
      </c>
      <c r="BR40" s="1230">
        <v>0</v>
      </c>
      <c r="BS40" s="1230">
        <v>0</v>
      </c>
      <c r="BT40" s="1230">
        <v>0</v>
      </c>
      <c r="BU40" s="1230">
        <v>0</v>
      </c>
      <c r="BV40" s="1230">
        <v>0</v>
      </c>
      <c r="BW40" s="1290">
        <v>0</v>
      </c>
      <c r="BX40" s="65">
        <v>0</v>
      </c>
      <c r="BY40" s="65">
        <v>0</v>
      </c>
      <c r="BZ40" s="65">
        <v>0</v>
      </c>
      <c r="CA40" s="65">
        <v>0</v>
      </c>
      <c r="CB40" s="65">
        <v>0</v>
      </c>
      <c r="CC40" s="65">
        <v>0</v>
      </c>
      <c r="CD40" s="65">
        <v>0</v>
      </c>
      <c r="CE40" s="1384">
        <v>0</v>
      </c>
      <c r="CF40" s="1398">
        <v>0</v>
      </c>
      <c r="CG40" s="1412">
        <v>0</v>
      </c>
      <c r="CH40" s="1426">
        <v>0</v>
      </c>
      <c r="CI40" s="1440">
        <v>0</v>
      </c>
      <c r="CJ40" s="1454">
        <v>0</v>
      </c>
      <c r="CK40">
        <v>0</v>
      </c>
      <c r="CL40">
        <v>0</v>
      </c>
      <c r="CM40">
        <v>0</v>
      </c>
      <c r="CN40">
        <v>5.82</v>
      </c>
      <c r="CO40">
        <v>17.63</v>
      </c>
      <c r="CP40" s="1494">
        <v>31.01</v>
      </c>
      <c r="CQ40" s="1522">
        <v>0</v>
      </c>
      <c r="CR40" s="1558">
        <v>0</v>
      </c>
      <c r="CS40" s="1558">
        <v>0</v>
      </c>
      <c r="CT40" s="1558">
        <v>0</v>
      </c>
      <c r="CU40" s="1573">
        <v>0</v>
      </c>
      <c r="CV40" s="1587">
        <v>0</v>
      </c>
      <c r="CW40" s="1587">
        <v>0</v>
      </c>
      <c r="CX40" s="1587">
        <v>0</v>
      </c>
      <c r="CY40" s="1622">
        <v>0</v>
      </c>
      <c r="CZ40" s="1622">
        <v>0</v>
      </c>
      <c r="DA40" s="1622">
        <v>0</v>
      </c>
      <c r="DB40" s="1622">
        <v>0</v>
      </c>
      <c r="DC40" s="1622">
        <v>0</v>
      </c>
      <c r="DD40" s="1622">
        <v>0</v>
      </c>
      <c r="DE40" s="1644">
        <v>15.76</v>
      </c>
      <c r="DF40" s="299">
        <v>24.03</v>
      </c>
      <c r="DG40" s="299">
        <v>0</v>
      </c>
      <c r="DH40" s="299">
        <v>0</v>
      </c>
      <c r="DI40" s="299">
        <v>0</v>
      </c>
      <c r="DJ40" s="1702">
        <v>0</v>
      </c>
      <c r="DK40" s="299">
        <v>0</v>
      </c>
      <c r="DL40" s="1665">
        <v>0</v>
      </c>
      <c r="DM40" s="299">
        <v>0</v>
      </c>
      <c r="DN40" s="299">
        <v>0</v>
      </c>
      <c r="DO40" s="299">
        <v>24.8</v>
      </c>
      <c r="DP40" s="299">
        <v>0</v>
      </c>
      <c r="DQ40" s="1786">
        <v>0</v>
      </c>
      <c r="DR40" s="299">
        <v>0</v>
      </c>
      <c r="DS40" s="299">
        <v>0</v>
      </c>
      <c r="DT40" s="1743">
        <v>0</v>
      </c>
      <c r="DU40" s="1743">
        <v>0</v>
      </c>
      <c r="DV40" s="1743">
        <v>0</v>
      </c>
      <c r="DW40" s="1743">
        <v>0</v>
      </c>
      <c r="DX40" s="1743">
        <v>0</v>
      </c>
      <c r="DY40" s="1743">
        <v>0</v>
      </c>
      <c r="DZ40" s="1750">
        <v>0</v>
      </c>
      <c r="EA40" s="1815">
        <v>0</v>
      </c>
      <c r="EB40" s="1815">
        <v>0</v>
      </c>
      <c r="EC40" s="1815">
        <v>0</v>
      </c>
      <c r="ED40" s="1815">
        <v>0</v>
      </c>
      <c r="EE40" s="1815">
        <v>0</v>
      </c>
      <c r="EF40" s="1815">
        <v>0</v>
      </c>
      <c r="EG40">
        <v>0</v>
      </c>
      <c r="EH40" s="1869">
        <v>0</v>
      </c>
      <c r="EI40" s="1869">
        <v>37.07</v>
      </c>
      <c r="EJ40" s="1869">
        <v>0</v>
      </c>
      <c r="EK40" s="1869">
        <v>0</v>
      </c>
      <c r="EL40" s="1869">
        <v>0</v>
      </c>
      <c r="EM40" s="1869">
        <v>0</v>
      </c>
      <c r="EN40" s="1869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 s="299">
        <v>0</v>
      </c>
      <c r="EW40" s="299">
        <v>0</v>
      </c>
      <c r="EX40" s="299">
        <v>0</v>
      </c>
      <c r="EY40" s="299">
        <v>0</v>
      </c>
      <c r="EZ40" s="299">
        <v>0</v>
      </c>
      <c r="FA40" s="299">
        <v>0</v>
      </c>
      <c r="FB40" s="1954">
        <v>0</v>
      </c>
      <c r="FC40" s="1989">
        <v>0</v>
      </c>
      <c r="FD40" s="1989">
        <v>0</v>
      </c>
      <c r="FE40" s="1989">
        <v>0</v>
      </c>
      <c r="FF40" s="1989">
        <v>0</v>
      </c>
      <c r="FG40" s="1989">
        <v>0</v>
      </c>
      <c r="FH40" s="1989">
        <v>0</v>
      </c>
      <c r="FI40" s="1996">
        <v>0</v>
      </c>
      <c r="FJ40" s="2031">
        <v>0</v>
      </c>
      <c r="FK40" s="2031">
        <v>0</v>
      </c>
      <c r="FL40" s="2031">
        <v>0</v>
      </c>
      <c r="FM40" s="2031">
        <v>18.510000000000002</v>
      </c>
      <c r="FN40" s="2031">
        <v>28.08</v>
      </c>
      <c r="FO40" s="2031">
        <v>0</v>
      </c>
      <c r="FP40" s="2038">
        <v>0</v>
      </c>
      <c r="FQ40" s="2074">
        <v>78.09</v>
      </c>
      <c r="FR40" s="2074">
        <v>0</v>
      </c>
      <c r="FS40" s="2074">
        <v>0</v>
      </c>
      <c r="FT40" s="2074">
        <v>0</v>
      </c>
      <c r="FU40" s="2074">
        <v>0</v>
      </c>
      <c r="FV40" s="2074">
        <v>0</v>
      </c>
      <c r="FW40" s="2104">
        <v>0</v>
      </c>
      <c r="FX40" s="299">
        <v>0</v>
      </c>
      <c r="FY40" s="299">
        <v>0</v>
      </c>
      <c r="FZ40" s="299">
        <v>0</v>
      </c>
      <c r="GA40" s="299">
        <v>0</v>
      </c>
      <c r="GB40" s="299">
        <v>17.61</v>
      </c>
      <c r="GC40" s="299">
        <v>34.82</v>
      </c>
      <c r="GD40" s="2124">
        <v>60.32</v>
      </c>
      <c r="GE40" s="2160">
        <v>83.66</v>
      </c>
      <c r="GF40" s="2160">
        <v>106.53</v>
      </c>
      <c r="GG40" s="2160">
        <v>122.19</v>
      </c>
      <c r="GH40" s="2160">
        <v>0</v>
      </c>
      <c r="GI40" s="2160">
        <v>0</v>
      </c>
      <c r="GJ40" s="2160">
        <v>0</v>
      </c>
      <c r="GK40" s="2167">
        <v>0</v>
      </c>
      <c r="GL40" s="2203">
        <v>0</v>
      </c>
      <c r="GM40" s="2203">
        <v>0</v>
      </c>
      <c r="GN40" s="2203">
        <v>0</v>
      </c>
      <c r="GO40" s="2203">
        <v>0</v>
      </c>
      <c r="GP40" s="2203">
        <v>0</v>
      </c>
      <c r="GQ40" s="2203">
        <v>0</v>
      </c>
      <c r="GR40" s="2211">
        <v>0</v>
      </c>
      <c r="GS40" s="2247">
        <v>0</v>
      </c>
      <c r="GT40" s="2247">
        <v>0</v>
      </c>
      <c r="GU40" s="2247">
        <v>0</v>
      </c>
      <c r="GV40" s="2247">
        <v>0</v>
      </c>
      <c r="GW40" s="2247">
        <v>0</v>
      </c>
      <c r="GX40" s="2247">
        <v>0</v>
      </c>
      <c r="GY40" s="2247">
        <v>0</v>
      </c>
      <c r="GZ40" s="2265">
        <v>0</v>
      </c>
      <c r="HA40" s="2278">
        <v>0</v>
      </c>
      <c r="HB40" s="2278">
        <v>0</v>
      </c>
      <c r="HC40" s="2302">
        <v>0</v>
      </c>
      <c r="HD40" s="2314">
        <v>0</v>
      </c>
      <c r="HE40" s="2314">
        <v>0</v>
      </c>
      <c r="HF40" s="2314">
        <v>0</v>
      </c>
      <c r="HS40" s="142"/>
    </row>
    <row r="41" spans="1:227" customFormat="1" x14ac:dyDescent="0.25">
      <c r="A41" s="95">
        <f t="shared" si="66"/>
        <v>40</v>
      </c>
      <c r="B41" s="65">
        <f>B.Semanal!B41</f>
        <v>0</v>
      </c>
      <c r="C41" s="68"/>
      <c r="D41" s="68"/>
      <c r="E41" s="91"/>
      <c r="F41" s="67"/>
      <c r="G41" s="363"/>
      <c r="H41" s="369"/>
      <c r="I41" s="375"/>
      <c r="J41" s="381"/>
      <c r="K41" s="387"/>
      <c r="L41" s="393"/>
      <c r="M41" s="451"/>
      <c r="N41" s="458"/>
      <c r="O41" s="471"/>
      <c r="P41" s="504"/>
      <c r="Q41" s="530"/>
      <c r="R41" s="536"/>
      <c r="S41" s="565"/>
      <c r="T41" s="120"/>
      <c r="U41" s="120"/>
      <c r="V41" s="609"/>
      <c r="W41" s="120"/>
      <c r="X41" s="120"/>
      <c r="Y41" s="616"/>
      <c r="Z41" s="120"/>
      <c r="AA41" s="686"/>
      <c r="AB41" s="120"/>
      <c r="AC41" s="120"/>
      <c r="AD41" s="120"/>
      <c r="AE41" s="721"/>
      <c r="AF41" s="728"/>
      <c r="AH41" s="65"/>
      <c r="AI41" s="65"/>
      <c r="AK41" s="65"/>
      <c r="AL41" s="65"/>
      <c r="AM41" s="65"/>
      <c r="AN41" s="855"/>
      <c r="AO41" s="863"/>
      <c r="AP41" s="869"/>
      <c r="AS41" s="889"/>
      <c r="AT41" s="902"/>
      <c r="AU41" s="926"/>
      <c r="AV41" s="933"/>
      <c r="AW41" s="65"/>
      <c r="AX41" s="1002"/>
      <c r="AY41" s="1024"/>
      <c r="AZ41" s="1031"/>
      <c r="BA41" s="1045"/>
      <c r="BB41" s="65"/>
      <c r="BC41" s="1087"/>
      <c r="BD41" s="1093"/>
      <c r="BE41" s="1126"/>
      <c r="BF41" s="1133"/>
      <c r="BG41" s="1140"/>
      <c r="BH41" s="1161"/>
      <c r="BI41" s="65"/>
      <c r="BJ41" s="65"/>
      <c r="BK41" s="91"/>
      <c r="BL41" s="65"/>
      <c r="BM41" s="65"/>
      <c r="BN41" s="65"/>
      <c r="BO41" s="65"/>
      <c r="BP41" s="1222"/>
      <c r="BQ41" s="1228"/>
      <c r="BR41" s="1228"/>
      <c r="BS41" s="1228"/>
      <c r="BT41" s="1228"/>
      <c r="BU41" s="1228"/>
      <c r="BV41" s="1228"/>
      <c r="BW41" s="1288"/>
      <c r="BX41" s="65"/>
      <c r="BY41" s="65"/>
      <c r="BZ41" s="65"/>
      <c r="CA41" s="65"/>
      <c r="CB41" s="65"/>
      <c r="CC41" s="65"/>
      <c r="CD41" s="65"/>
      <c r="CE41" s="1382"/>
      <c r="CF41" s="1396"/>
      <c r="CG41" s="1410"/>
      <c r="CH41" s="1424"/>
      <c r="CI41" s="1438"/>
      <c r="CJ41" s="1452"/>
      <c r="CP41" s="1492"/>
      <c r="CQ41" s="1520"/>
      <c r="CR41" s="1556"/>
      <c r="CS41" s="1556"/>
      <c r="CT41" s="1556"/>
      <c r="CU41" s="1571"/>
      <c r="CV41" s="1585"/>
      <c r="CW41" s="1585"/>
      <c r="CX41" s="1585"/>
      <c r="CY41" s="1620"/>
      <c r="CZ41" s="1620"/>
      <c r="DA41" s="1620"/>
      <c r="DB41" s="1620"/>
      <c r="DC41" s="1620"/>
      <c r="DD41" s="1620"/>
      <c r="DE41" s="1642"/>
      <c r="DJ41" s="1700"/>
      <c r="DL41" s="1663"/>
      <c r="DQ41" s="1784"/>
      <c r="DT41" s="1741"/>
      <c r="DU41" s="1741"/>
      <c r="DV41" s="1741"/>
      <c r="DW41" s="1741"/>
      <c r="DX41" s="1741"/>
      <c r="DY41" s="1741"/>
      <c r="DZ41" s="1748"/>
      <c r="EA41" s="1813"/>
      <c r="EB41" s="1813"/>
      <c r="EC41" s="1813"/>
      <c r="ED41" s="1813"/>
      <c r="EE41" s="1813"/>
      <c r="EF41" s="1813"/>
      <c r="EH41" s="1867"/>
      <c r="EI41" s="1867"/>
      <c r="EJ41" s="1867"/>
      <c r="EK41" s="1867"/>
      <c r="EL41" s="1867"/>
      <c r="EM41" s="1867"/>
      <c r="EN41" s="1867"/>
      <c r="FB41" s="1952"/>
      <c r="FC41" s="1987"/>
      <c r="FD41" s="1987"/>
      <c r="FE41" s="1987"/>
      <c r="FF41" s="1987"/>
      <c r="FG41" s="1987"/>
      <c r="FH41" s="1987"/>
      <c r="FI41" s="1994"/>
      <c r="FJ41" s="2029"/>
      <c r="FK41" s="2029"/>
      <c r="FL41" s="2029"/>
      <c r="FM41" s="2029"/>
      <c r="FN41" s="2029"/>
      <c r="FO41" s="2029"/>
      <c r="FP41" s="2036"/>
      <c r="FQ41" s="2072"/>
      <c r="FR41" s="2072"/>
      <c r="FS41" s="2072"/>
      <c r="FT41" s="2072"/>
      <c r="FU41" s="2072"/>
      <c r="FV41" s="2072"/>
      <c r="FW41" s="2102"/>
      <c r="GD41" s="2122"/>
      <c r="GE41" s="2158"/>
      <c r="GF41" s="2158"/>
      <c r="GG41" s="2158"/>
      <c r="GH41" s="2158"/>
      <c r="GI41" s="2158"/>
      <c r="GJ41" s="2158"/>
      <c r="GK41" s="2165"/>
      <c r="GL41" s="2201"/>
      <c r="GM41" s="2201"/>
      <c r="GN41" s="2201"/>
      <c r="GO41" s="2201"/>
      <c r="GP41" s="2201"/>
      <c r="GQ41" s="2201"/>
      <c r="GR41" s="2209"/>
      <c r="GS41" s="255"/>
      <c r="GT41" s="255"/>
      <c r="GU41" s="255"/>
      <c r="GV41" s="255"/>
      <c r="GW41" s="255"/>
      <c r="GX41" s="255"/>
      <c r="GY41" s="255"/>
      <c r="GZ41" s="2263"/>
      <c r="HA41" s="2276"/>
      <c r="HB41" s="2276"/>
      <c r="HC41" s="2300"/>
      <c r="HD41" s="2311"/>
      <c r="HE41" s="2311"/>
      <c r="HF41" s="2311"/>
    </row>
    <row r="42" spans="1:227" customFormat="1" x14ac:dyDescent="0.25">
      <c r="A42" s="95">
        <f t="shared" si="66"/>
        <v>41</v>
      </c>
      <c r="B42" s="65" t="str">
        <f>B.Semanal!B42</f>
        <v>Indicador 5</v>
      </c>
      <c r="C42" s="66"/>
      <c r="D42" s="66"/>
      <c r="E42" s="91"/>
      <c r="F42" s="287"/>
      <c r="G42" s="363"/>
      <c r="H42" s="369"/>
      <c r="I42" s="375"/>
      <c r="J42" s="381"/>
      <c r="K42" s="387"/>
      <c r="L42" s="393"/>
      <c r="M42" s="451"/>
      <c r="N42" s="458"/>
      <c r="O42" s="471"/>
      <c r="P42" s="504"/>
      <c r="Q42" s="530"/>
      <c r="R42" s="536"/>
      <c r="S42" s="565"/>
      <c r="T42" s="120"/>
      <c r="U42" s="120"/>
      <c r="V42" s="609"/>
      <c r="W42" s="123">
        <v>117506</v>
      </c>
      <c r="X42" s="123">
        <v>133557</v>
      </c>
      <c r="Y42" s="619">
        <v>393601</v>
      </c>
      <c r="Z42" s="123">
        <v>516287</v>
      </c>
      <c r="AA42" s="689">
        <v>304368</v>
      </c>
      <c r="AB42" s="123">
        <v>510099</v>
      </c>
      <c r="AC42" s="123">
        <v>490336</v>
      </c>
      <c r="AD42" s="123">
        <v>508860</v>
      </c>
      <c r="AE42" s="724">
        <v>515800</v>
      </c>
      <c r="AF42" s="731">
        <v>492132</v>
      </c>
      <c r="AG42" s="54">
        <v>510760</v>
      </c>
      <c r="AH42" s="65"/>
      <c r="AI42" s="65"/>
      <c r="AJ42" s="54">
        <v>48955</v>
      </c>
      <c r="AK42" s="65"/>
      <c r="AL42" s="65"/>
      <c r="AM42" s="70">
        <v>133441</v>
      </c>
      <c r="AN42" s="855">
        <v>0</v>
      </c>
      <c r="AO42" s="866">
        <v>320438</v>
      </c>
      <c r="AP42" s="872">
        <v>540953</v>
      </c>
      <c r="AQ42" s="54">
        <v>542116</v>
      </c>
      <c r="AR42" s="54">
        <v>454992</v>
      </c>
      <c r="AS42" s="889"/>
      <c r="AT42" s="905">
        <v>120043</v>
      </c>
      <c r="AU42" s="929">
        <v>486683</v>
      </c>
      <c r="AV42" s="936">
        <v>531329</v>
      </c>
      <c r="AW42" s="70">
        <v>512858</v>
      </c>
      <c r="AX42" s="1005">
        <v>494446</v>
      </c>
      <c r="AY42" s="1027">
        <v>492110</v>
      </c>
      <c r="AZ42" s="1034">
        <v>506181</v>
      </c>
      <c r="BA42" s="1045"/>
      <c r="BB42" s="70">
        <v>61690</v>
      </c>
      <c r="BC42" s="1087"/>
      <c r="BD42" s="1093"/>
      <c r="BE42" s="1126"/>
      <c r="BF42" s="1133"/>
      <c r="BG42" s="1140"/>
      <c r="BH42" s="1164">
        <v>47500</v>
      </c>
      <c r="BI42" s="70">
        <v>78815</v>
      </c>
      <c r="BJ42" s="70">
        <v>78476</v>
      </c>
      <c r="BK42" s="91">
        <v>71984</v>
      </c>
      <c r="BL42" s="70">
        <v>32500</v>
      </c>
      <c r="BM42" s="65"/>
      <c r="BN42" s="65"/>
      <c r="BO42" s="65"/>
      <c r="BP42" s="1225">
        <v>447497</v>
      </c>
      <c r="BQ42" s="1231">
        <v>509824</v>
      </c>
      <c r="BR42" s="1231">
        <v>484765</v>
      </c>
      <c r="BS42" s="1231">
        <v>509029</v>
      </c>
      <c r="BT42" s="1231">
        <v>519421</v>
      </c>
      <c r="BU42" s="1231">
        <v>485013</v>
      </c>
      <c r="BV42" s="1231">
        <v>457177</v>
      </c>
      <c r="BW42" s="1291">
        <v>510467</v>
      </c>
      <c r="BX42" s="70">
        <v>513710</v>
      </c>
      <c r="BY42" s="70">
        <v>520464</v>
      </c>
      <c r="BZ42" s="70">
        <v>493562</v>
      </c>
      <c r="CA42" s="70">
        <v>530855</v>
      </c>
      <c r="CB42" s="70">
        <v>524571</v>
      </c>
      <c r="CC42" s="70">
        <v>527945</v>
      </c>
      <c r="CD42" s="70">
        <v>528327</v>
      </c>
      <c r="CE42" s="1385">
        <v>490912</v>
      </c>
      <c r="CF42" s="1399">
        <v>533279</v>
      </c>
      <c r="CG42" s="1413">
        <v>513740</v>
      </c>
      <c r="CH42" s="1427">
        <v>514632</v>
      </c>
      <c r="CI42" s="1441">
        <v>538312</v>
      </c>
      <c r="CJ42" s="1455">
        <v>510185</v>
      </c>
      <c r="CK42" s="54">
        <v>458446</v>
      </c>
      <c r="CL42" s="54">
        <v>534981</v>
      </c>
      <c r="CM42" s="54">
        <v>543570</v>
      </c>
      <c r="CN42" s="54">
        <v>531045</v>
      </c>
      <c r="CO42" s="54">
        <v>570955</v>
      </c>
      <c r="CP42" s="1495">
        <v>456328</v>
      </c>
      <c r="CQ42" s="1523">
        <v>496592</v>
      </c>
      <c r="CR42" s="1559">
        <v>565138</v>
      </c>
      <c r="CS42" s="1559">
        <v>437962</v>
      </c>
      <c r="CT42" s="1559">
        <v>526592</v>
      </c>
      <c r="CU42" s="1574">
        <v>540122</v>
      </c>
      <c r="CV42" s="1588">
        <v>533627</v>
      </c>
      <c r="CW42" s="1588">
        <v>437415</v>
      </c>
      <c r="CX42" s="1588">
        <v>545985</v>
      </c>
      <c r="CY42" s="1623">
        <v>401117</v>
      </c>
      <c r="CZ42" s="1623">
        <v>6608</v>
      </c>
      <c r="DA42" s="1620"/>
      <c r="DB42" s="1620"/>
      <c r="DC42" s="1620"/>
      <c r="DD42" s="1623">
        <v>462059</v>
      </c>
      <c r="DE42" s="1645">
        <v>509928</v>
      </c>
      <c r="DF42" s="54">
        <v>509758</v>
      </c>
      <c r="DG42" s="54">
        <v>533329</v>
      </c>
      <c r="DH42" s="54">
        <v>544010</v>
      </c>
      <c r="DI42" s="54">
        <v>525351</v>
      </c>
      <c r="DJ42" s="1703">
        <v>504393</v>
      </c>
      <c r="DK42" s="54">
        <v>509843</v>
      </c>
      <c r="DL42" s="1666">
        <v>520318</v>
      </c>
      <c r="DM42" s="54">
        <v>511451</v>
      </c>
      <c r="DN42" s="54">
        <v>510062</v>
      </c>
      <c r="DO42" s="54">
        <v>512637</v>
      </c>
      <c r="DP42" s="54">
        <v>509541</v>
      </c>
      <c r="DQ42" s="1787">
        <v>499014</v>
      </c>
      <c r="DR42" s="54">
        <v>454038</v>
      </c>
      <c r="DS42" s="54">
        <v>474835</v>
      </c>
      <c r="DT42" s="1744">
        <v>456893</v>
      </c>
      <c r="DU42" s="1744">
        <v>75372</v>
      </c>
      <c r="DV42" s="1744">
        <v>489286</v>
      </c>
      <c r="DW42" s="1744">
        <v>517543</v>
      </c>
      <c r="DX42" s="1744">
        <v>518401</v>
      </c>
      <c r="DY42" s="1744">
        <v>508464</v>
      </c>
      <c r="DZ42" s="1751">
        <v>522256</v>
      </c>
      <c r="EA42" s="1816">
        <v>457400</v>
      </c>
      <c r="EB42" s="1816">
        <v>544898</v>
      </c>
      <c r="EC42" s="1816">
        <v>477419</v>
      </c>
      <c r="ED42" s="1816">
        <v>488449</v>
      </c>
      <c r="EE42" s="1816">
        <v>494600</v>
      </c>
      <c r="EF42" s="1816">
        <v>350600</v>
      </c>
      <c r="EH42" s="1870">
        <v>264406</v>
      </c>
      <c r="EI42" s="1870">
        <v>377366</v>
      </c>
      <c r="EJ42" s="1870">
        <v>486319</v>
      </c>
      <c r="EK42" s="1870">
        <v>474145</v>
      </c>
      <c r="EL42" s="1870">
        <v>513496</v>
      </c>
      <c r="EM42" s="1870">
        <v>510632</v>
      </c>
      <c r="EN42" s="1870">
        <v>494422</v>
      </c>
      <c r="EO42" s="54">
        <v>376189</v>
      </c>
      <c r="ER42" s="54">
        <v>189390</v>
      </c>
      <c r="FA42" s="54">
        <v>446464</v>
      </c>
      <c r="FB42" s="1955">
        <v>419198</v>
      </c>
      <c r="FC42" s="1990">
        <v>402823</v>
      </c>
      <c r="FD42" s="1990">
        <v>477957</v>
      </c>
      <c r="FE42" s="1990">
        <v>500809</v>
      </c>
      <c r="FF42" s="1990">
        <v>480959</v>
      </c>
      <c r="FG42" s="1990">
        <v>497869</v>
      </c>
      <c r="FH42" s="1990">
        <v>486370</v>
      </c>
      <c r="FI42" s="1997">
        <v>472079</v>
      </c>
      <c r="FJ42" s="2032">
        <v>292561</v>
      </c>
      <c r="FK42" s="2032">
        <v>122108</v>
      </c>
      <c r="FL42" s="2032">
        <v>161491</v>
      </c>
      <c r="FM42" s="2032">
        <v>512635</v>
      </c>
      <c r="FN42" s="2032">
        <v>528444</v>
      </c>
      <c r="FO42" s="2032">
        <v>518359</v>
      </c>
      <c r="FP42" s="2039">
        <v>533523</v>
      </c>
      <c r="FQ42" s="2075">
        <v>520176</v>
      </c>
      <c r="FR42" s="2075">
        <v>516818</v>
      </c>
      <c r="FS42" s="2075">
        <v>512996</v>
      </c>
      <c r="FT42" s="2075">
        <v>504424</v>
      </c>
      <c r="FU42" s="2075">
        <v>446980</v>
      </c>
      <c r="FV42" s="2075">
        <v>461556</v>
      </c>
      <c r="FW42" s="2105">
        <v>485441</v>
      </c>
      <c r="FX42" s="54">
        <v>478531</v>
      </c>
      <c r="FY42" s="54">
        <v>458571</v>
      </c>
      <c r="FZ42" s="54">
        <v>432669</v>
      </c>
      <c r="GA42" s="54">
        <v>475344</v>
      </c>
      <c r="GB42" s="54">
        <v>488836</v>
      </c>
      <c r="GC42" s="54">
        <v>474957</v>
      </c>
      <c r="GD42" s="2125">
        <v>433746</v>
      </c>
      <c r="GE42" s="2161">
        <v>494742</v>
      </c>
      <c r="GF42" s="2161">
        <v>465250</v>
      </c>
      <c r="GG42" s="2161">
        <v>446234</v>
      </c>
      <c r="GH42" s="2161">
        <v>483401</v>
      </c>
      <c r="GI42" s="2161">
        <v>318516</v>
      </c>
      <c r="GJ42" s="2158"/>
      <c r="GK42" s="2168">
        <v>460111</v>
      </c>
      <c r="GL42" s="2204">
        <v>496487</v>
      </c>
      <c r="GM42" s="2204">
        <v>486011</v>
      </c>
      <c r="GN42" s="2204">
        <v>495928</v>
      </c>
      <c r="GO42" s="2204">
        <v>495662</v>
      </c>
      <c r="GP42" s="2204">
        <v>541856</v>
      </c>
      <c r="GQ42" s="2204">
        <v>533404</v>
      </c>
      <c r="GR42" s="2212">
        <v>531506</v>
      </c>
      <c r="GS42" s="2248">
        <v>529500</v>
      </c>
      <c r="GT42" s="2248">
        <v>453879</v>
      </c>
      <c r="GU42" s="2248">
        <v>561621</v>
      </c>
      <c r="GV42" s="2248">
        <v>63920</v>
      </c>
      <c r="GW42" s="2248">
        <v>243493</v>
      </c>
      <c r="GX42" s="2248">
        <v>546233</v>
      </c>
      <c r="GY42" s="2248">
        <v>526492</v>
      </c>
      <c r="GZ42" s="2266">
        <v>440999</v>
      </c>
      <c r="HA42" s="2279">
        <v>541517</v>
      </c>
      <c r="HB42" s="2279">
        <v>553554</v>
      </c>
      <c r="HC42" s="2300"/>
      <c r="HD42" s="2311"/>
      <c r="HE42" s="2311"/>
      <c r="HF42" s="2311"/>
      <c r="HS42" s="54"/>
    </row>
    <row r="43" spans="1:227" customFormat="1" x14ac:dyDescent="0.25">
      <c r="A43" s="95">
        <f t="shared" si="66"/>
        <v>42</v>
      </c>
      <c r="B43" s="65">
        <f>B.Semanal!B43</f>
        <v>0</v>
      </c>
      <c r="C43" s="66"/>
      <c r="D43" s="66"/>
      <c r="E43" s="91"/>
      <c r="F43" s="67"/>
      <c r="G43" s="396"/>
      <c r="H43" s="396"/>
      <c r="I43" s="396"/>
      <c r="J43" s="396"/>
      <c r="K43" s="396"/>
      <c r="L43" s="396">
        <v>0</v>
      </c>
      <c r="M43" s="454">
        <v>0</v>
      </c>
      <c r="N43" s="461">
        <v>0</v>
      </c>
      <c r="O43" s="474">
        <v>0</v>
      </c>
      <c r="P43" s="507">
        <v>0</v>
      </c>
      <c r="Q43" s="533">
        <v>0</v>
      </c>
      <c r="R43" s="539">
        <v>0</v>
      </c>
      <c r="S43" s="568">
        <v>0</v>
      </c>
      <c r="T43" s="130">
        <v>0</v>
      </c>
      <c r="U43" s="130">
        <v>0</v>
      </c>
      <c r="V43" s="612">
        <v>0</v>
      </c>
      <c r="W43" s="130">
        <v>117009</v>
      </c>
      <c r="X43" s="130">
        <v>132992</v>
      </c>
      <c r="Y43" s="619">
        <v>391936</v>
      </c>
      <c r="Z43" s="130">
        <v>514103</v>
      </c>
      <c r="AA43" s="689">
        <v>303081</v>
      </c>
      <c r="AB43" s="130">
        <v>507941</v>
      </c>
      <c r="AC43" s="123">
        <v>488262</v>
      </c>
      <c r="AD43" s="130">
        <v>506708</v>
      </c>
      <c r="AE43" s="724">
        <v>513618</v>
      </c>
      <c r="AF43" s="731">
        <v>490050</v>
      </c>
      <c r="AG43" s="54">
        <v>508599</v>
      </c>
      <c r="AH43" s="65">
        <v>0</v>
      </c>
      <c r="AI43" s="65">
        <v>0</v>
      </c>
      <c r="AJ43" s="54">
        <v>48748</v>
      </c>
      <c r="AK43" s="65">
        <v>0</v>
      </c>
      <c r="AL43" s="65">
        <v>0</v>
      </c>
      <c r="AM43" s="70">
        <v>132877</v>
      </c>
      <c r="AN43" s="858">
        <v>0</v>
      </c>
      <c r="AO43" s="866">
        <v>319083</v>
      </c>
      <c r="AP43" s="872">
        <v>538665</v>
      </c>
      <c r="AQ43" s="54">
        <v>539823</v>
      </c>
      <c r="AR43" s="54">
        <v>453067</v>
      </c>
      <c r="AS43" s="892">
        <v>0</v>
      </c>
      <c r="AT43" s="905">
        <v>119535</v>
      </c>
      <c r="AU43" s="929">
        <v>484624</v>
      </c>
      <c r="AV43" s="936">
        <v>529081</v>
      </c>
      <c r="AW43" s="70">
        <v>510689</v>
      </c>
      <c r="AX43" s="1005">
        <v>492354</v>
      </c>
      <c r="AY43" s="1027">
        <v>490028</v>
      </c>
      <c r="AZ43" s="1034">
        <v>504040</v>
      </c>
      <c r="BA43" s="1048">
        <v>0</v>
      </c>
      <c r="BB43" s="70">
        <v>61429</v>
      </c>
      <c r="BC43" s="1090">
        <v>0</v>
      </c>
      <c r="BD43" s="1096">
        <v>0</v>
      </c>
      <c r="BE43" s="1129">
        <v>0</v>
      </c>
      <c r="BF43" s="1136">
        <v>0</v>
      </c>
      <c r="BG43" s="1143">
        <v>0</v>
      </c>
      <c r="BH43" s="1164">
        <v>47299</v>
      </c>
      <c r="BI43" s="70">
        <v>78482</v>
      </c>
      <c r="BJ43" s="70">
        <v>78144</v>
      </c>
      <c r="BK43" s="91">
        <v>71680</v>
      </c>
      <c r="BL43" s="70">
        <v>32363</v>
      </c>
      <c r="BM43" s="65">
        <v>0</v>
      </c>
      <c r="BN43" s="65">
        <v>0</v>
      </c>
      <c r="BO43" s="65">
        <v>0</v>
      </c>
      <c r="BP43" s="1225">
        <v>445604</v>
      </c>
      <c r="BQ43" s="1231">
        <v>507667</v>
      </c>
      <c r="BR43" s="1231">
        <v>482714</v>
      </c>
      <c r="BS43" s="1231">
        <v>506876</v>
      </c>
      <c r="BT43" s="1231">
        <v>517224</v>
      </c>
      <c r="BU43" s="1231">
        <v>482961</v>
      </c>
      <c r="BV43" s="1231">
        <v>455243</v>
      </c>
      <c r="BW43" s="1291">
        <v>508308</v>
      </c>
      <c r="BX43" s="70">
        <v>511537</v>
      </c>
      <c r="BY43" s="70">
        <v>518262</v>
      </c>
      <c r="BZ43" s="70">
        <v>491474</v>
      </c>
      <c r="CA43" s="70">
        <v>528609</v>
      </c>
      <c r="CB43" s="70">
        <v>522352</v>
      </c>
      <c r="CC43" s="70">
        <v>525712</v>
      </c>
      <c r="CD43" s="70">
        <v>526092</v>
      </c>
      <c r="CE43" s="1385">
        <v>488835</v>
      </c>
      <c r="CF43" s="1399">
        <v>531023</v>
      </c>
      <c r="CG43" s="1413">
        <v>511567</v>
      </c>
      <c r="CH43" s="1427">
        <v>512455</v>
      </c>
      <c r="CI43" s="1441">
        <v>536035</v>
      </c>
      <c r="CJ43" s="1455">
        <v>508027</v>
      </c>
      <c r="CK43" s="54">
        <v>456507</v>
      </c>
      <c r="CL43" s="54">
        <v>532718</v>
      </c>
      <c r="CM43" s="54">
        <v>541271</v>
      </c>
      <c r="CN43" s="54">
        <v>528799</v>
      </c>
      <c r="CO43" s="54">
        <v>568540</v>
      </c>
      <c r="CP43" s="1495">
        <v>454398</v>
      </c>
      <c r="CQ43" s="1523">
        <v>494491</v>
      </c>
      <c r="CR43" s="1559">
        <v>562747</v>
      </c>
      <c r="CS43" s="1559">
        <v>436109</v>
      </c>
      <c r="CT43" s="1559">
        <v>524365</v>
      </c>
      <c r="CU43" s="1574">
        <v>537837</v>
      </c>
      <c r="CV43" s="1588">
        <v>531370</v>
      </c>
      <c r="CW43" s="1588">
        <v>435565</v>
      </c>
      <c r="CX43" s="1588">
        <v>543675</v>
      </c>
      <c r="CY43" s="1623">
        <v>399420</v>
      </c>
      <c r="CZ43" s="1623">
        <v>6580</v>
      </c>
      <c r="DA43" s="1623">
        <v>0</v>
      </c>
      <c r="DB43" s="1623">
        <v>0</v>
      </c>
      <c r="DC43" s="1623">
        <v>0</v>
      </c>
      <c r="DD43" s="1623">
        <v>460104</v>
      </c>
      <c r="DE43" s="1645">
        <v>507771</v>
      </c>
      <c r="DF43" s="54">
        <v>507602</v>
      </c>
      <c r="DG43" s="54">
        <v>531073</v>
      </c>
      <c r="DH43" s="54">
        <v>541709</v>
      </c>
      <c r="DI43" s="54">
        <v>523129</v>
      </c>
      <c r="DJ43" s="1703">
        <v>502259</v>
      </c>
      <c r="DK43" s="54">
        <v>507686</v>
      </c>
      <c r="DL43" s="1666">
        <v>518117</v>
      </c>
      <c r="DM43" s="54">
        <v>509288</v>
      </c>
      <c r="DN43" s="54">
        <v>507904</v>
      </c>
      <c r="DO43" s="54">
        <v>510469</v>
      </c>
      <c r="DP43" s="54">
        <v>507386</v>
      </c>
      <c r="DQ43" s="1787">
        <v>496903</v>
      </c>
      <c r="DR43" s="54">
        <v>452117</v>
      </c>
      <c r="DS43" s="54">
        <v>472826</v>
      </c>
      <c r="DT43" s="1744">
        <v>454960</v>
      </c>
      <c r="DU43" s="1744">
        <v>75053</v>
      </c>
      <c r="DV43" s="1744">
        <v>487216</v>
      </c>
      <c r="DW43" s="1744">
        <v>515354</v>
      </c>
      <c r="DX43" s="1744">
        <v>516208</v>
      </c>
      <c r="DY43" s="1744">
        <v>506313</v>
      </c>
      <c r="DZ43" s="1751">
        <v>520047</v>
      </c>
      <c r="EA43" s="1816">
        <v>455465</v>
      </c>
      <c r="EB43" s="1816">
        <v>542593</v>
      </c>
      <c r="EC43" s="1816">
        <v>475400</v>
      </c>
      <c r="ED43" s="1816">
        <v>486383</v>
      </c>
      <c r="EE43" s="1816">
        <v>492508</v>
      </c>
      <c r="EF43" s="1816">
        <v>349117</v>
      </c>
      <c r="EG43">
        <v>0</v>
      </c>
      <c r="EH43" s="1870">
        <v>263288</v>
      </c>
      <c r="EI43" s="1870">
        <v>375770</v>
      </c>
      <c r="EJ43" s="1870">
        <v>484262</v>
      </c>
      <c r="EK43" s="1870">
        <v>472139</v>
      </c>
      <c r="EL43" s="1870">
        <v>511324</v>
      </c>
      <c r="EM43" s="1870">
        <v>508472</v>
      </c>
      <c r="EN43" s="1870">
        <v>492331</v>
      </c>
      <c r="EO43" s="54">
        <v>374598</v>
      </c>
      <c r="EP43">
        <v>0</v>
      </c>
      <c r="EQ43">
        <v>0</v>
      </c>
      <c r="ER43" s="54">
        <v>188589</v>
      </c>
      <c r="ES43">
        <v>0</v>
      </c>
      <c r="ET43">
        <v>0</v>
      </c>
      <c r="EU43">
        <v>0</v>
      </c>
      <c r="EV43" s="54">
        <v>0</v>
      </c>
      <c r="EW43" s="54">
        <v>0</v>
      </c>
      <c r="EX43" s="54">
        <v>0</v>
      </c>
      <c r="EY43" s="54">
        <v>0</v>
      </c>
      <c r="EZ43" s="54">
        <v>0</v>
      </c>
      <c r="FA43" s="54">
        <v>444575</v>
      </c>
      <c r="FB43" s="1955">
        <v>417425</v>
      </c>
      <c r="FC43" s="1990">
        <v>401119</v>
      </c>
      <c r="FD43" s="1990">
        <v>475935</v>
      </c>
      <c r="FE43" s="1990">
        <v>498691</v>
      </c>
      <c r="FF43" s="1990">
        <v>478925</v>
      </c>
      <c r="FG43" s="1990">
        <v>495763</v>
      </c>
      <c r="FH43" s="1990">
        <v>484313</v>
      </c>
      <c r="FI43" s="1997">
        <v>470082</v>
      </c>
      <c r="FJ43" s="2032">
        <v>291323</v>
      </c>
      <c r="FK43" s="2032">
        <v>121591</v>
      </c>
      <c r="FL43" s="2032">
        <v>160808</v>
      </c>
      <c r="FM43" s="2032">
        <v>510467</v>
      </c>
      <c r="FN43" s="2032">
        <v>526209</v>
      </c>
      <c r="FO43" s="2032">
        <v>516166</v>
      </c>
      <c r="FP43" s="2039">
        <v>531266</v>
      </c>
      <c r="FQ43" s="2075">
        <v>517976</v>
      </c>
      <c r="FR43" s="2075">
        <v>514632</v>
      </c>
      <c r="FS43" s="2075">
        <v>510826</v>
      </c>
      <c r="FT43" s="2075">
        <v>502290</v>
      </c>
      <c r="FU43" s="2075">
        <v>445089</v>
      </c>
      <c r="FV43" s="2075">
        <v>459604</v>
      </c>
      <c r="FW43" s="2105">
        <v>483388</v>
      </c>
      <c r="FX43" s="54">
        <v>476507</v>
      </c>
      <c r="FY43" s="54">
        <v>456631</v>
      </c>
      <c r="FZ43" s="54">
        <v>430839</v>
      </c>
      <c r="GA43" s="54">
        <v>473333</v>
      </c>
      <c r="GB43" s="54">
        <v>486768</v>
      </c>
      <c r="GC43" s="54">
        <v>472948</v>
      </c>
      <c r="GD43" s="2125">
        <v>431911</v>
      </c>
      <c r="GE43" s="2161">
        <v>492649</v>
      </c>
      <c r="GF43" s="2161">
        <v>463282</v>
      </c>
      <c r="GG43" s="2161">
        <v>444346</v>
      </c>
      <c r="GH43" s="2161">
        <v>481356</v>
      </c>
      <c r="GI43" s="2161">
        <v>317169</v>
      </c>
      <c r="GJ43" s="2161">
        <v>0</v>
      </c>
      <c r="GK43" s="2168">
        <v>458165</v>
      </c>
      <c r="GL43" s="2204">
        <v>494387</v>
      </c>
      <c r="GM43" s="2204">
        <v>483955</v>
      </c>
      <c r="GN43" s="2204">
        <v>493830</v>
      </c>
      <c r="GO43" s="2204">
        <v>493565</v>
      </c>
      <c r="GP43" s="2204">
        <v>539564</v>
      </c>
      <c r="GQ43" s="2204">
        <v>531148</v>
      </c>
      <c r="GR43" s="2212">
        <v>529258</v>
      </c>
      <c r="GS43" s="2248">
        <v>527260</v>
      </c>
      <c r="GT43" s="2248">
        <v>451959</v>
      </c>
      <c r="GU43" s="2248">
        <v>559245</v>
      </c>
      <c r="GV43" s="2248">
        <v>63650</v>
      </c>
      <c r="GW43" s="2248">
        <v>242463</v>
      </c>
      <c r="GX43" s="2248">
        <v>543922</v>
      </c>
      <c r="GY43" s="2248">
        <v>524265</v>
      </c>
      <c r="GZ43" s="2266">
        <v>439134</v>
      </c>
      <c r="HA43" s="2279">
        <v>539226</v>
      </c>
      <c r="HB43" s="2279">
        <v>551212</v>
      </c>
      <c r="HC43" s="2303">
        <v>0</v>
      </c>
      <c r="HD43" s="2315">
        <v>0</v>
      </c>
      <c r="HE43" s="2315">
        <v>0</v>
      </c>
      <c r="HF43" s="2315">
        <v>0</v>
      </c>
      <c r="HS43" s="54"/>
    </row>
    <row r="44" spans="1:227" s="98" customFormat="1" x14ac:dyDescent="0.25">
      <c r="A44" s="95">
        <f t="shared" si="66"/>
        <v>43</v>
      </c>
      <c r="B44" s="555" t="str">
        <f>B.Semanal!B44</f>
        <v>Indicador 6</v>
      </c>
      <c r="C44" s="66"/>
      <c r="D44" s="66"/>
      <c r="E44" s="216">
        <v>0</v>
      </c>
      <c r="F44" s="91">
        <v>306675</v>
      </c>
      <c r="G44" s="563">
        <v>500775</v>
      </c>
      <c r="H44" s="563">
        <v>525372</v>
      </c>
      <c r="I44" s="563">
        <v>548088</v>
      </c>
      <c r="J44" s="563">
        <v>804562</v>
      </c>
      <c r="K44" s="396">
        <v>762403</v>
      </c>
      <c r="L44" s="556">
        <v>692131</v>
      </c>
      <c r="M44" s="557">
        <v>758075</v>
      </c>
      <c r="N44" s="557">
        <v>731465</v>
      </c>
      <c r="O44" s="557">
        <v>887861</v>
      </c>
      <c r="P44" s="558">
        <v>683840</v>
      </c>
      <c r="Q44" s="558">
        <v>789930</v>
      </c>
      <c r="R44" s="558">
        <v>878703</v>
      </c>
      <c r="S44" s="568">
        <v>656594</v>
      </c>
      <c r="T44" s="357"/>
      <c r="U44" s="357"/>
      <c r="V44" s="612">
        <v>150088</v>
      </c>
      <c r="W44" s="357">
        <v>238538</v>
      </c>
      <c r="X44" s="357"/>
      <c r="Y44" s="619">
        <v>324201</v>
      </c>
      <c r="Z44" s="357">
        <v>336639</v>
      </c>
      <c r="AA44" s="689">
        <v>450637</v>
      </c>
      <c r="AB44" s="357">
        <v>468101</v>
      </c>
      <c r="AC44" s="357">
        <v>471998</v>
      </c>
      <c r="AD44" s="357">
        <v>345052</v>
      </c>
      <c r="AE44" s="724">
        <v>334283</v>
      </c>
      <c r="AF44" s="731">
        <v>421482</v>
      </c>
      <c r="AG44" s="54">
        <v>419108</v>
      </c>
      <c r="AH44" s="555"/>
      <c r="AI44" s="555"/>
      <c r="AJ44" s="54">
        <v>41536</v>
      </c>
      <c r="AK44" s="555"/>
      <c r="AL44" s="555"/>
      <c r="AM44" s="555"/>
      <c r="AN44" s="855"/>
      <c r="AO44" s="863"/>
      <c r="AP44" s="872">
        <v>95365</v>
      </c>
      <c r="AQ44" s="54">
        <v>223799</v>
      </c>
      <c r="AR44" s="54">
        <v>246263</v>
      </c>
      <c r="AS44" s="889"/>
      <c r="AT44" s="905">
        <v>78787</v>
      </c>
      <c r="AU44" s="929">
        <v>156084</v>
      </c>
      <c r="AV44" s="936">
        <v>261519</v>
      </c>
      <c r="AW44" s="1001">
        <v>363425</v>
      </c>
      <c r="AX44" s="1005">
        <v>295001</v>
      </c>
      <c r="AY44" s="1027">
        <v>352352</v>
      </c>
      <c r="AZ44" s="1034">
        <v>195241</v>
      </c>
      <c r="BA44" s="1045"/>
      <c r="BB44" s="1001">
        <v>47500</v>
      </c>
      <c r="BC44" s="1087"/>
      <c r="BD44" s="1093"/>
      <c r="BE44" s="1126"/>
      <c r="BF44" s="1133"/>
      <c r="BG44" s="1140"/>
      <c r="BH44" s="1164">
        <v>14196</v>
      </c>
      <c r="BI44" s="555"/>
      <c r="BJ44" s="555"/>
      <c r="BK44" s="216"/>
      <c r="BL44" s="1001">
        <v>324379</v>
      </c>
      <c r="BM44" s="1001">
        <v>436870</v>
      </c>
      <c r="BN44" s="1001">
        <v>653430</v>
      </c>
      <c r="BO44" s="1001">
        <v>790929</v>
      </c>
      <c r="BP44" s="1225">
        <v>248519</v>
      </c>
      <c r="BQ44" s="1231">
        <v>277915</v>
      </c>
      <c r="BR44" s="1231">
        <v>327293</v>
      </c>
      <c r="BS44" s="1231">
        <v>328258</v>
      </c>
      <c r="BT44" s="1231">
        <v>330876</v>
      </c>
      <c r="BU44" s="1231">
        <v>344362</v>
      </c>
      <c r="BV44" s="1231">
        <v>357486</v>
      </c>
      <c r="BW44" s="1291">
        <v>340445</v>
      </c>
      <c r="BX44" s="1001">
        <v>336208</v>
      </c>
      <c r="BY44" s="1001">
        <v>364296</v>
      </c>
      <c r="BZ44" s="1001">
        <v>351895</v>
      </c>
      <c r="CA44" s="1001">
        <v>320948</v>
      </c>
      <c r="CB44" s="1001">
        <v>249685</v>
      </c>
      <c r="CC44" s="1001">
        <v>275850</v>
      </c>
      <c r="CD44" s="1001">
        <v>302329</v>
      </c>
      <c r="CE44" s="1385">
        <v>135463</v>
      </c>
      <c r="CF44" s="1399">
        <v>290764</v>
      </c>
      <c r="CG44" s="1413">
        <v>366142</v>
      </c>
      <c r="CH44" s="1427">
        <v>309873</v>
      </c>
      <c r="CI44" s="1441">
        <v>97613</v>
      </c>
      <c r="CJ44" s="1455">
        <v>253483</v>
      </c>
      <c r="CK44" s="560">
        <v>326937</v>
      </c>
      <c r="CL44" s="560">
        <v>220574</v>
      </c>
      <c r="CM44" s="560">
        <v>174306</v>
      </c>
      <c r="CN44" s="560">
        <v>139291</v>
      </c>
      <c r="CO44" s="560">
        <v>307780</v>
      </c>
      <c r="CP44" s="1495">
        <v>273388</v>
      </c>
      <c r="CQ44" s="1523">
        <v>177885</v>
      </c>
      <c r="CR44" s="1559">
        <v>262463</v>
      </c>
      <c r="CS44" s="1559">
        <v>311334</v>
      </c>
      <c r="CT44" s="1559">
        <v>330434</v>
      </c>
      <c r="CU44" s="1574">
        <v>310480</v>
      </c>
      <c r="CV44" s="1588">
        <v>294330</v>
      </c>
      <c r="CW44" s="1588">
        <v>366420</v>
      </c>
      <c r="CX44" s="1588">
        <v>322095</v>
      </c>
      <c r="CY44" s="1623">
        <v>263962</v>
      </c>
      <c r="CZ44" s="1623">
        <v>478271</v>
      </c>
      <c r="DA44" s="1623">
        <v>953092</v>
      </c>
      <c r="DB44" s="1623">
        <v>953643</v>
      </c>
      <c r="DC44" s="1623">
        <v>645562</v>
      </c>
      <c r="DD44" s="1623">
        <v>472559</v>
      </c>
      <c r="DE44" s="1645">
        <v>479279</v>
      </c>
      <c r="DF44" s="54">
        <v>422075</v>
      </c>
      <c r="DG44" s="54">
        <v>314741</v>
      </c>
      <c r="DH44" s="54">
        <v>457826</v>
      </c>
      <c r="DI44" s="54">
        <v>472668</v>
      </c>
      <c r="DJ44" s="1703">
        <v>455441</v>
      </c>
      <c r="DK44" s="54">
        <v>442510</v>
      </c>
      <c r="DL44" s="1666">
        <v>447727</v>
      </c>
      <c r="DM44" s="54">
        <v>430710</v>
      </c>
      <c r="DN44" s="54">
        <v>436238</v>
      </c>
      <c r="DO44" s="54">
        <v>426636</v>
      </c>
      <c r="DP44" s="54">
        <v>432913</v>
      </c>
      <c r="DQ44" s="1787">
        <v>457162</v>
      </c>
      <c r="DR44" s="54">
        <v>413291</v>
      </c>
      <c r="DS44" s="54">
        <v>365608</v>
      </c>
      <c r="DT44" s="1744">
        <v>331476</v>
      </c>
      <c r="DU44" s="1744">
        <v>546372</v>
      </c>
      <c r="DV44" s="1744">
        <v>386616</v>
      </c>
      <c r="DW44" s="1744">
        <v>287505</v>
      </c>
      <c r="DX44" s="1744">
        <v>397554</v>
      </c>
      <c r="DY44" s="1744">
        <v>446785</v>
      </c>
      <c r="DZ44" s="1751">
        <v>418144</v>
      </c>
      <c r="EA44" s="1816">
        <v>335123</v>
      </c>
      <c r="EB44" s="1816">
        <v>150785</v>
      </c>
      <c r="EC44" s="1816">
        <v>433551</v>
      </c>
      <c r="ED44" s="1816">
        <v>426249</v>
      </c>
      <c r="EE44" s="1816">
        <v>401644</v>
      </c>
      <c r="EF44" s="1816">
        <v>319900</v>
      </c>
      <c r="EH44" s="1870">
        <v>196026</v>
      </c>
      <c r="EI44" s="1870">
        <v>442418</v>
      </c>
      <c r="EJ44" s="1870">
        <v>374780</v>
      </c>
      <c r="EK44" s="1870">
        <v>348686</v>
      </c>
      <c r="EL44" s="1870">
        <v>411749</v>
      </c>
      <c r="EM44" s="1870">
        <v>420652</v>
      </c>
      <c r="EN44" s="1870">
        <v>354373</v>
      </c>
      <c r="EO44" s="560">
        <v>332816</v>
      </c>
      <c r="ER44" s="560">
        <v>159215</v>
      </c>
      <c r="ES44" s="560">
        <v>619445</v>
      </c>
      <c r="ET44" s="560">
        <v>271515</v>
      </c>
      <c r="EV44"/>
      <c r="EW44"/>
      <c r="EX44"/>
      <c r="EY44" s="54">
        <v>435297</v>
      </c>
      <c r="EZ44" s="54">
        <v>810835</v>
      </c>
      <c r="FA44" s="54">
        <v>388715</v>
      </c>
      <c r="FB44" s="1955">
        <v>440250</v>
      </c>
      <c r="FC44" s="1990">
        <v>495359</v>
      </c>
      <c r="FD44" s="1990">
        <v>386302</v>
      </c>
      <c r="FE44" s="1990">
        <v>425589</v>
      </c>
      <c r="FF44" s="1990">
        <v>494500</v>
      </c>
      <c r="FG44" s="1990">
        <v>421042</v>
      </c>
      <c r="FH44" s="1990">
        <v>365017</v>
      </c>
      <c r="FI44" s="1997">
        <v>368545</v>
      </c>
      <c r="FJ44" s="2032">
        <v>266877</v>
      </c>
      <c r="FK44" s="2032">
        <v>447556</v>
      </c>
      <c r="FL44" s="2032">
        <v>602979</v>
      </c>
      <c r="FM44" s="2032">
        <v>272665</v>
      </c>
      <c r="FN44" s="2032">
        <v>206053</v>
      </c>
      <c r="FO44" s="2032">
        <v>214541</v>
      </c>
      <c r="FP44" s="2039">
        <v>325688</v>
      </c>
      <c r="FQ44" s="2075">
        <v>416882</v>
      </c>
      <c r="FR44" s="2075">
        <v>430574</v>
      </c>
      <c r="FS44" s="2075">
        <v>349771</v>
      </c>
      <c r="FT44" s="2075">
        <v>269940</v>
      </c>
      <c r="FU44" s="2075">
        <v>418275</v>
      </c>
      <c r="FV44" s="2075">
        <v>376746</v>
      </c>
      <c r="FW44" s="2105">
        <v>401115</v>
      </c>
      <c r="FX44" s="54">
        <v>340927</v>
      </c>
      <c r="FY44" s="54">
        <v>163680</v>
      </c>
      <c r="FZ44" s="54">
        <v>194425</v>
      </c>
      <c r="GA44" s="54">
        <v>416120</v>
      </c>
      <c r="GB44" s="54">
        <v>233881</v>
      </c>
      <c r="GC44" s="54">
        <v>359007</v>
      </c>
      <c r="GD44" s="2125">
        <v>345276</v>
      </c>
      <c r="GE44" s="2161">
        <v>403763</v>
      </c>
      <c r="GF44" s="2161">
        <v>379654</v>
      </c>
      <c r="GG44" s="2161">
        <v>363019</v>
      </c>
      <c r="GH44" s="2161">
        <v>401954</v>
      </c>
      <c r="GI44" s="2161">
        <v>159996</v>
      </c>
      <c r="GJ44" s="2161">
        <v>314306</v>
      </c>
      <c r="GK44" s="2168">
        <v>364403</v>
      </c>
      <c r="GL44" s="2204">
        <v>494045</v>
      </c>
      <c r="GM44" s="2204">
        <v>425810</v>
      </c>
      <c r="GN44" s="2204">
        <v>427888</v>
      </c>
      <c r="GO44" s="2204">
        <v>206863</v>
      </c>
      <c r="GP44" s="2204">
        <v>117631</v>
      </c>
      <c r="GQ44" s="2204">
        <v>377133</v>
      </c>
      <c r="GR44" s="2212">
        <v>393080</v>
      </c>
      <c r="GS44" s="2248">
        <v>483502</v>
      </c>
      <c r="GT44" s="2248">
        <v>25318</v>
      </c>
      <c r="GU44" s="2248">
        <v>85552</v>
      </c>
      <c r="GV44" s="255"/>
      <c r="GW44" s="2248">
        <v>18085</v>
      </c>
      <c r="GX44" s="2248">
        <v>264542</v>
      </c>
      <c r="GY44" s="2248">
        <v>396601</v>
      </c>
      <c r="GZ44" s="2266">
        <v>320481</v>
      </c>
      <c r="HA44" s="2279">
        <v>18470</v>
      </c>
      <c r="HB44" s="2279">
        <v>146572</v>
      </c>
      <c r="HC44" s="2300"/>
      <c r="HD44" s="2311"/>
      <c r="HE44" s="2311"/>
      <c r="HF44" s="2311"/>
      <c r="HS44" s="560"/>
    </row>
    <row r="45" spans="1:227" customFormat="1" x14ac:dyDescent="0.25">
      <c r="A45" s="95">
        <f t="shared" si="66"/>
        <v>44</v>
      </c>
      <c r="B45" s="65">
        <f>B.Semanal!B45</f>
        <v>0</v>
      </c>
      <c r="C45" s="66"/>
      <c r="D45" s="66"/>
      <c r="E45" s="91"/>
      <c r="F45" s="216">
        <v>293083</v>
      </c>
      <c r="G45" s="562">
        <v>478581</v>
      </c>
      <c r="H45" s="562">
        <v>502088</v>
      </c>
      <c r="I45" s="562">
        <v>523797</v>
      </c>
      <c r="J45" s="562">
        <v>768904</v>
      </c>
      <c r="K45" s="562">
        <v>728613</v>
      </c>
      <c r="L45" s="396">
        <v>661456</v>
      </c>
      <c r="M45" s="454">
        <v>724477</v>
      </c>
      <c r="N45" s="461">
        <v>699046</v>
      </c>
      <c r="O45" s="474">
        <v>848511</v>
      </c>
      <c r="P45" s="507">
        <v>653532</v>
      </c>
      <c r="Q45" s="533">
        <v>754920</v>
      </c>
      <c r="R45" s="539">
        <v>839759</v>
      </c>
      <c r="S45" s="568">
        <v>627494</v>
      </c>
      <c r="T45" s="123">
        <v>0</v>
      </c>
      <c r="U45" s="123">
        <v>0</v>
      </c>
      <c r="V45" s="612">
        <v>143436</v>
      </c>
      <c r="W45" s="123">
        <v>227966</v>
      </c>
      <c r="X45" s="123">
        <v>0</v>
      </c>
      <c r="Y45" s="619">
        <v>309832</v>
      </c>
      <c r="Z45" s="123">
        <v>321719</v>
      </c>
      <c r="AA45" s="689">
        <v>430665</v>
      </c>
      <c r="AB45" s="123">
        <v>447355</v>
      </c>
      <c r="AC45" s="123">
        <v>451079</v>
      </c>
      <c r="AD45" s="123">
        <v>329759</v>
      </c>
      <c r="AE45" s="724">
        <v>319468</v>
      </c>
      <c r="AF45" s="731">
        <v>402802</v>
      </c>
      <c r="AG45" s="54">
        <v>400533</v>
      </c>
      <c r="AH45" s="65">
        <v>0</v>
      </c>
      <c r="AI45" s="65">
        <v>0</v>
      </c>
      <c r="AJ45" s="54">
        <v>39695</v>
      </c>
      <c r="AK45" s="65">
        <v>0</v>
      </c>
      <c r="AL45" s="65">
        <v>0</v>
      </c>
      <c r="AM45" s="65">
        <v>0</v>
      </c>
      <c r="AN45" s="858">
        <v>0</v>
      </c>
      <c r="AO45" s="866">
        <v>0</v>
      </c>
      <c r="AP45" s="872">
        <v>91138</v>
      </c>
      <c r="AQ45" s="54">
        <v>213880</v>
      </c>
      <c r="AR45" s="54">
        <v>235349</v>
      </c>
      <c r="AS45" s="892">
        <v>0</v>
      </c>
      <c r="AT45" s="905">
        <v>75295</v>
      </c>
      <c r="AU45" s="929">
        <v>149166</v>
      </c>
      <c r="AV45" s="936">
        <v>249928</v>
      </c>
      <c r="AW45" s="70">
        <v>347318</v>
      </c>
      <c r="AX45" s="1005">
        <v>281927</v>
      </c>
      <c r="AY45" s="1027">
        <v>336736</v>
      </c>
      <c r="AZ45" s="1034">
        <v>186588</v>
      </c>
      <c r="BA45" s="1048">
        <v>0</v>
      </c>
      <c r="BB45" s="70">
        <v>45395</v>
      </c>
      <c r="BC45" s="1090">
        <v>0</v>
      </c>
      <c r="BD45" s="1096">
        <v>0</v>
      </c>
      <c r="BE45" s="1129">
        <v>0</v>
      </c>
      <c r="BF45" s="1136">
        <v>0</v>
      </c>
      <c r="BG45" s="1143">
        <v>0</v>
      </c>
      <c r="BH45" s="1164">
        <v>13567</v>
      </c>
      <c r="BI45" s="65">
        <v>0</v>
      </c>
      <c r="BJ45" s="65">
        <v>0</v>
      </c>
      <c r="BK45" s="91">
        <v>0</v>
      </c>
      <c r="BL45" s="70">
        <v>310003</v>
      </c>
      <c r="BM45" s="70">
        <v>417508</v>
      </c>
      <c r="BN45" s="70">
        <v>624470</v>
      </c>
      <c r="BO45" s="70">
        <v>755875</v>
      </c>
      <c r="BP45" s="1225">
        <v>237505</v>
      </c>
      <c r="BQ45" s="1231">
        <v>265598</v>
      </c>
      <c r="BR45" s="1231">
        <v>312787</v>
      </c>
      <c r="BS45" s="1231">
        <v>313710</v>
      </c>
      <c r="BT45" s="1231">
        <v>316212</v>
      </c>
      <c r="BU45" s="1231">
        <v>329100</v>
      </c>
      <c r="BV45" s="1231">
        <v>341642</v>
      </c>
      <c r="BW45" s="1291">
        <v>325356</v>
      </c>
      <c r="BX45" s="70">
        <v>321307</v>
      </c>
      <c r="BY45" s="70">
        <v>348150</v>
      </c>
      <c r="BZ45" s="70">
        <v>336299</v>
      </c>
      <c r="CA45" s="70">
        <v>306724</v>
      </c>
      <c r="CB45" s="70">
        <v>238619</v>
      </c>
      <c r="CC45" s="70">
        <v>263624</v>
      </c>
      <c r="CD45" s="70">
        <v>288930</v>
      </c>
      <c r="CE45" s="1385">
        <v>129459</v>
      </c>
      <c r="CF45" s="1399">
        <v>277877</v>
      </c>
      <c r="CG45" s="1413">
        <v>349915</v>
      </c>
      <c r="CH45" s="1427">
        <v>296139</v>
      </c>
      <c r="CI45" s="1441">
        <v>93287</v>
      </c>
      <c r="CJ45" s="1455">
        <v>242249</v>
      </c>
      <c r="CK45" s="54">
        <v>312447</v>
      </c>
      <c r="CL45" s="54">
        <v>210798</v>
      </c>
      <c r="CM45" s="54">
        <v>166581</v>
      </c>
      <c r="CN45" s="54">
        <v>133118</v>
      </c>
      <c r="CO45" s="54">
        <v>294139</v>
      </c>
      <c r="CP45" s="1495">
        <v>261271</v>
      </c>
      <c r="CQ45" s="1523">
        <v>170001</v>
      </c>
      <c r="CR45" s="1559">
        <v>250831</v>
      </c>
      <c r="CS45" s="1559">
        <v>297536</v>
      </c>
      <c r="CT45" s="1559">
        <v>315789</v>
      </c>
      <c r="CU45" s="1574">
        <v>296720</v>
      </c>
      <c r="CV45" s="1588">
        <v>281285</v>
      </c>
      <c r="CW45" s="1588">
        <v>350180</v>
      </c>
      <c r="CX45" s="1588">
        <v>307820</v>
      </c>
      <c r="CY45" s="1623">
        <v>252263</v>
      </c>
      <c r="CZ45" s="1623">
        <v>457074</v>
      </c>
      <c r="DA45" s="1623">
        <v>910851</v>
      </c>
      <c r="DB45" s="1623">
        <v>911378</v>
      </c>
      <c r="DC45" s="1623">
        <v>616951</v>
      </c>
      <c r="DD45" s="1623">
        <v>451615</v>
      </c>
      <c r="DE45" s="1645">
        <v>458037</v>
      </c>
      <c r="DF45" s="54">
        <v>403369</v>
      </c>
      <c r="DG45" s="54">
        <v>300792</v>
      </c>
      <c r="DH45" s="54">
        <v>437535</v>
      </c>
      <c r="DI45" s="54">
        <v>451719</v>
      </c>
      <c r="DJ45" s="1703">
        <v>435256</v>
      </c>
      <c r="DK45" s="54">
        <v>422898</v>
      </c>
      <c r="DL45" s="1666">
        <v>427884</v>
      </c>
      <c r="DM45" s="54">
        <v>411621</v>
      </c>
      <c r="DN45" s="54">
        <v>416904</v>
      </c>
      <c r="DO45" s="54">
        <v>407727</v>
      </c>
      <c r="DP45" s="54">
        <v>413726</v>
      </c>
      <c r="DQ45" s="1787">
        <v>436901</v>
      </c>
      <c r="DR45" s="54">
        <v>394974</v>
      </c>
      <c r="DS45" s="54">
        <v>349404</v>
      </c>
      <c r="DT45" s="1744">
        <v>316785</v>
      </c>
      <c r="DU45" s="1744">
        <v>522157</v>
      </c>
      <c r="DV45" s="1744">
        <v>369481</v>
      </c>
      <c r="DW45" s="1744">
        <v>274763</v>
      </c>
      <c r="DX45" s="1744">
        <v>379934</v>
      </c>
      <c r="DY45" s="1744">
        <v>426983</v>
      </c>
      <c r="DZ45" s="1751">
        <v>399612</v>
      </c>
      <c r="EA45" s="1816">
        <v>320270</v>
      </c>
      <c r="EB45" s="1816">
        <v>144102</v>
      </c>
      <c r="EC45" s="1816">
        <v>414336</v>
      </c>
      <c r="ED45" s="1816">
        <v>407358</v>
      </c>
      <c r="EE45" s="1816">
        <v>383843</v>
      </c>
      <c r="EF45" s="1816">
        <v>305722</v>
      </c>
      <c r="EG45">
        <v>0</v>
      </c>
      <c r="EH45" s="1870">
        <v>187338</v>
      </c>
      <c r="EI45" s="1870">
        <v>422810</v>
      </c>
      <c r="EJ45" s="1870">
        <v>358170</v>
      </c>
      <c r="EK45" s="1870">
        <v>333232</v>
      </c>
      <c r="EL45" s="1870">
        <v>393500</v>
      </c>
      <c r="EM45" s="1870">
        <v>402009</v>
      </c>
      <c r="EN45" s="1870">
        <v>338667</v>
      </c>
      <c r="EO45" s="54">
        <v>318066</v>
      </c>
      <c r="EP45">
        <v>0</v>
      </c>
      <c r="EQ45">
        <v>0</v>
      </c>
      <c r="ER45" s="54">
        <v>152159</v>
      </c>
      <c r="ES45" s="54">
        <v>591991</v>
      </c>
      <c r="ET45" s="54">
        <v>259481</v>
      </c>
      <c r="EU45">
        <v>0</v>
      </c>
      <c r="EV45" s="54">
        <v>0</v>
      </c>
      <c r="EW45" s="54">
        <v>0</v>
      </c>
      <c r="EX45" s="54">
        <v>0</v>
      </c>
      <c r="EY45" s="54">
        <v>416005</v>
      </c>
      <c r="EZ45" s="54">
        <v>774899</v>
      </c>
      <c r="FA45" s="54">
        <v>371487</v>
      </c>
      <c r="FB45" s="1955">
        <v>420738</v>
      </c>
      <c r="FC45" s="1990">
        <v>473405</v>
      </c>
      <c r="FD45" s="1990">
        <v>369181</v>
      </c>
      <c r="FE45" s="1990">
        <v>406727</v>
      </c>
      <c r="FF45" s="1990">
        <v>472584</v>
      </c>
      <c r="FG45" s="1990">
        <v>402381</v>
      </c>
      <c r="FH45" s="1990">
        <v>348839</v>
      </c>
      <c r="FI45" s="1997">
        <v>352211</v>
      </c>
      <c r="FJ45" s="2032">
        <v>255049</v>
      </c>
      <c r="FK45" s="2032">
        <v>427720</v>
      </c>
      <c r="FL45" s="2032">
        <v>576255</v>
      </c>
      <c r="FM45" s="2032">
        <v>260580</v>
      </c>
      <c r="FN45" s="2032">
        <v>196921</v>
      </c>
      <c r="FO45" s="2032">
        <v>205033</v>
      </c>
      <c r="FP45" s="2039">
        <v>311254</v>
      </c>
      <c r="FQ45" s="2075">
        <v>398406</v>
      </c>
      <c r="FR45" s="2075">
        <v>411491</v>
      </c>
      <c r="FS45" s="2075">
        <v>334269</v>
      </c>
      <c r="FT45" s="2075">
        <v>257976</v>
      </c>
      <c r="FU45" s="2075">
        <v>399737</v>
      </c>
      <c r="FV45" s="2075">
        <v>360049</v>
      </c>
      <c r="FW45" s="2105">
        <v>383338</v>
      </c>
      <c r="FX45" s="54">
        <v>325817</v>
      </c>
      <c r="FY45" s="54">
        <v>156426</v>
      </c>
      <c r="FZ45" s="54">
        <v>185808</v>
      </c>
      <c r="GA45" s="54">
        <v>397678</v>
      </c>
      <c r="GB45" s="54">
        <v>223515</v>
      </c>
      <c r="GC45" s="54">
        <v>343096</v>
      </c>
      <c r="GD45" s="2125">
        <v>329973</v>
      </c>
      <c r="GE45" s="2161">
        <v>385868</v>
      </c>
      <c r="GF45" s="2161">
        <v>362828</v>
      </c>
      <c r="GG45" s="2161">
        <v>346930</v>
      </c>
      <c r="GH45" s="2161">
        <v>384139</v>
      </c>
      <c r="GI45" s="2161">
        <v>152905</v>
      </c>
      <c r="GJ45" s="2161">
        <v>300376</v>
      </c>
      <c r="GK45" s="2168">
        <v>348253</v>
      </c>
      <c r="GL45" s="2204">
        <v>472149</v>
      </c>
      <c r="GM45" s="2204">
        <v>406938</v>
      </c>
      <c r="GN45" s="2204">
        <v>408924</v>
      </c>
      <c r="GO45" s="2204">
        <v>197695</v>
      </c>
      <c r="GP45" s="2204">
        <v>112418</v>
      </c>
      <c r="GQ45" s="2204">
        <v>360418</v>
      </c>
      <c r="GR45" s="2212">
        <v>375659</v>
      </c>
      <c r="GS45" s="2248">
        <v>462073</v>
      </c>
      <c r="GT45" s="2248">
        <v>24196</v>
      </c>
      <c r="GU45" s="2248">
        <v>81760</v>
      </c>
      <c r="GV45" s="2248">
        <v>0</v>
      </c>
      <c r="GW45" s="2248">
        <v>17283</v>
      </c>
      <c r="GX45" s="2248">
        <v>252817</v>
      </c>
      <c r="GY45" s="2248">
        <v>379024</v>
      </c>
      <c r="GZ45" s="2266">
        <v>306277</v>
      </c>
      <c r="HA45" s="2279">
        <v>17651</v>
      </c>
      <c r="HB45" s="2279">
        <v>140076</v>
      </c>
      <c r="HC45" s="2303">
        <v>0</v>
      </c>
      <c r="HD45" s="2315">
        <v>0</v>
      </c>
      <c r="HE45" s="2315">
        <v>0</v>
      </c>
      <c r="HF45" s="2315">
        <v>0</v>
      </c>
      <c r="HS45" s="54"/>
    </row>
    <row r="46" spans="1:227" s="105" customFormat="1" x14ac:dyDescent="0.25">
      <c r="A46" s="169">
        <f t="shared" si="66"/>
        <v>45</v>
      </c>
      <c r="B46" s="169" t="str">
        <f>B.Semanal!B46</f>
        <v>Indicador 7</v>
      </c>
      <c r="C46" s="218"/>
      <c r="D46" s="218"/>
      <c r="E46" s="264">
        <v>179900</v>
      </c>
      <c r="F46" s="217">
        <v>207654</v>
      </c>
      <c r="G46" s="553">
        <v>284538</v>
      </c>
      <c r="H46" s="553">
        <v>333927</v>
      </c>
      <c r="I46" s="553">
        <v>404168</v>
      </c>
      <c r="J46" s="553">
        <v>381041</v>
      </c>
      <c r="K46" s="553">
        <v>373745</v>
      </c>
      <c r="L46" s="553">
        <v>369242</v>
      </c>
      <c r="M46" s="448">
        <v>392549</v>
      </c>
      <c r="N46" s="448">
        <v>454106</v>
      </c>
      <c r="O46" s="448">
        <v>386277</v>
      </c>
      <c r="P46" s="554">
        <v>414916</v>
      </c>
      <c r="Q46" s="554">
        <v>416891</v>
      </c>
      <c r="R46" s="554">
        <v>361653</v>
      </c>
      <c r="S46" s="571">
        <v>401138</v>
      </c>
      <c r="T46" s="134">
        <v>401138</v>
      </c>
      <c r="U46" s="134">
        <v>401138</v>
      </c>
      <c r="V46" s="615">
        <v>453553</v>
      </c>
      <c r="W46" s="134">
        <v>139086</v>
      </c>
      <c r="X46" s="134">
        <v>429376</v>
      </c>
      <c r="Y46" s="623">
        <v>513206</v>
      </c>
      <c r="Z46" s="134">
        <v>608745</v>
      </c>
      <c r="AA46" s="695">
        <v>662495</v>
      </c>
      <c r="AB46" s="134">
        <v>613147</v>
      </c>
      <c r="AC46" s="134">
        <v>502968</v>
      </c>
      <c r="AD46" s="134">
        <v>537826</v>
      </c>
      <c r="AE46" s="134">
        <v>603950</v>
      </c>
      <c r="AF46" s="134">
        <v>634984</v>
      </c>
      <c r="AG46" s="775">
        <v>327555</v>
      </c>
      <c r="AH46" s="217">
        <v>327555</v>
      </c>
      <c r="AI46" s="217">
        <v>327555</v>
      </c>
      <c r="AJ46" s="775">
        <v>269799</v>
      </c>
      <c r="AK46" s="217">
        <v>269799</v>
      </c>
      <c r="AL46" s="217">
        <v>269799</v>
      </c>
      <c r="AM46" s="217">
        <v>245417</v>
      </c>
      <c r="AN46" s="861">
        <v>330460</v>
      </c>
      <c r="AO46" s="862">
        <v>275266</v>
      </c>
      <c r="AP46" s="862">
        <v>283709</v>
      </c>
      <c r="AQ46" s="775">
        <v>364357</v>
      </c>
      <c r="AR46" s="775">
        <v>318727</v>
      </c>
      <c r="AS46" s="888">
        <v>318727</v>
      </c>
      <c r="AT46" s="888">
        <v>328222</v>
      </c>
      <c r="AU46" s="932">
        <v>317158</v>
      </c>
      <c r="AV46" s="932">
        <v>407025</v>
      </c>
      <c r="AW46" s="217">
        <v>330179</v>
      </c>
      <c r="AX46" s="217">
        <v>386207</v>
      </c>
      <c r="AY46" s="217">
        <v>407844</v>
      </c>
      <c r="AZ46" s="217">
        <v>382298</v>
      </c>
      <c r="BA46" s="217">
        <v>382298</v>
      </c>
      <c r="BB46" s="217">
        <v>319397</v>
      </c>
      <c r="BC46" s="217">
        <v>319397</v>
      </c>
      <c r="BD46" s="217">
        <f>BC46</f>
        <v>319397</v>
      </c>
      <c r="BE46" s="1168">
        <v>319397</v>
      </c>
      <c r="BF46" s="1168">
        <v>319397</v>
      </c>
      <c r="BG46" s="1168">
        <v>319397</v>
      </c>
      <c r="BH46" s="1168">
        <v>314397</v>
      </c>
      <c r="BI46" s="217">
        <v>283522</v>
      </c>
      <c r="BJ46" s="217">
        <v>217617</v>
      </c>
      <c r="BK46" s="217">
        <v>248805</v>
      </c>
      <c r="BL46" s="217">
        <v>221543</v>
      </c>
      <c r="BM46" s="217">
        <v>342352</v>
      </c>
      <c r="BN46" s="217">
        <v>386587</v>
      </c>
      <c r="BO46" s="217">
        <v>419469</v>
      </c>
      <c r="BP46" s="217">
        <v>554661</v>
      </c>
      <c r="BQ46" s="217">
        <v>555665</v>
      </c>
      <c r="BR46" s="217">
        <v>580996</v>
      </c>
      <c r="BS46" s="217">
        <v>580985</v>
      </c>
      <c r="BT46" s="217">
        <v>577466</v>
      </c>
      <c r="BU46" s="217">
        <v>561454</v>
      </c>
      <c r="BV46" s="217">
        <v>626200</v>
      </c>
      <c r="BW46" s="1294">
        <v>591546</v>
      </c>
      <c r="BX46" s="1295">
        <v>575344</v>
      </c>
      <c r="BY46" s="1295">
        <v>550053</v>
      </c>
      <c r="BZ46" s="1295">
        <v>491892</v>
      </c>
      <c r="CA46" s="1295">
        <v>477465</v>
      </c>
      <c r="CB46" s="1295">
        <v>478557</v>
      </c>
      <c r="CC46" s="1295">
        <v>472246</v>
      </c>
      <c r="CD46" s="1295">
        <v>473720</v>
      </c>
      <c r="CE46" s="1388">
        <v>486979</v>
      </c>
      <c r="CF46" s="1491">
        <v>498365</v>
      </c>
      <c r="CG46" s="1491">
        <v>532175</v>
      </c>
      <c r="CH46" s="1491">
        <v>443376</v>
      </c>
      <c r="CI46" s="1491">
        <v>387186</v>
      </c>
      <c r="CJ46" s="1491">
        <v>449607</v>
      </c>
      <c r="CK46" s="775">
        <v>408956</v>
      </c>
      <c r="CL46" s="775">
        <v>385888</v>
      </c>
      <c r="CM46" s="775">
        <v>379080</v>
      </c>
      <c r="CN46" s="775">
        <v>483124</v>
      </c>
      <c r="CO46" s="775">
        <v>377310</v>
      </c>
      <c r="CP46" s="1526">
        <v>378555</v>
      </c>
      <c r="CQ46" s="1526">
        <v>486828</v>
      </c>
      <c r="CR46" s="1570">
        <v>440826</v>
      </c>
      <c r="CS46" s="1570">
        <v>482337</v>
      </c>
      <c r="CT46" s="1570">
        <v>445629</v>
      </c>
      <c r="CU46" s="1570">
        <v>459231</v>
      </c>
      <c r="CV46" s="1570">
        <v>398804</v>
      </c>
      <c r="CW46" s="1570">
        <v>424456</v>
      </c>
      <c r="CX46" s="1570">
        <v>414669</v>
      </c>
      <c r="CY46" s="1570">
        <v>511449</v>
      </c>
      <c r="CZ46" s="1570">
        <v>486428</v>
      </c>
      <c r="DA46" s="1570">
        <v>473696</v>
      </c>
      <c r="DB46" s="1570">
        <v>426366</v>
      </c>
      <c r="DC46" s="1570">
        <v>531343</v>
      </c>
      <c r="DD46" s="1570">
        <v>529837</v>
      </c>
      <c r="DE46" s="1570">
        <v>529837</v>
      </c>
      <c r="DF46" s="775">
        <v>460510</v>
      </c>
      <c r="DG46" s="775">
        <v>508319</v>
      </c>
      <c r="DH46" s="775">
        <v>528413</v>
      </c>
      <c r="DI46" s="775">
        <v>472439</v>
      </c>
      <c r="DJ46" s="1699">
        <v>492364</v>
      </c>
      <c r="DK46" s="775">
        <v>511722</v>
      </c>
      <c r="DL46" s="775">
        <v>538596</v>
      </c>
      <c r="DM46" s="775">
        <v>523441</v>
      </c>
      <c r="DN46" s="775">
        <v>538680</v>
      </c>
      <c r="DO46" s="775">
        <v>502425</v>
      </c>
      <c r="DP46" s="775">
        <v>442101</v>
      </c>
      <c r="DQ46" s="775">
        <v>430573</v>
      </c>
      <c r="DR46" s="775">
        <v>407513</v>
      </c>
      <c r="DS46" s="775">
        <v>402593</v>
      </c>
      <c r="DT46" s="1762">
        <v>487661</v>
      </c>
      <c r="DU46" s="1762">
        <v>498544</v>
      </c>
      <c r="DV46" s="1762">
        <v>443685</v>
      </c>
      <c r="DW46" s="1762">
        <v>504474</v>
      </c>
      <c r="DX46" s="1762">
        <v>520263</v>
      </c>
      <c r="DY46" s="1762">
        <v>507831</v>
      </c>
      <c r="DZ46" s="1762">
        <v>457805</v>
      </c>
      <c r="EA46" s="1820">
        <v>391495</v>
      </c>
      <c r="EB46" s="1842">
        <v>438561</v>
      </c>
      <c r="EC46" s="1842">
        <v>484502</v>
      </c>
      <c r="ED46" s="1842">
        <v>497147</v>
      </c>
      <c r="EE46" s="1842">
        <v>489343</v>
      </c>
      <c r="EF46" s="775">
        <v>370461</v>
      </c>
      <c r="EG46" s="775">
        <v>370461</v>
      </c>
      <c r="EH46" s="1874">
        <v>326853</v>
      </c>
      <c r="EI46" s="1874">
        <v>433324</v>
      </c>
      <c r="EJ46" s="1874">
        <v>450004</v>
      </c>
      <c r="EK46" s="1874">
        <v>492635</v>
      </c>
      <c r="EL46" s="1874">
        <v>490654</v>
      </c>
      <c r="EM46" s="1874">
        <v>462307</v>
      </c>
      <c r="EN46" s="1874">
        <v>465911</v>
      </c>
      <c r="EO46" s="775">
        <v>309338</v>
      </c>
      <c r="EP46" s="775">
        <v>309338</v>
      </c>
      <c r="EQ46" s="775">
        <v>309338</v>
      </c>
      <c r="ER46" s="775">
        <v>300054</v>
      </c>
      <c r="ES46" s="775">
        <v>375775</v>
      </c>
      <c r="ET46" s="775">
        <v>264502</v>
      </c>
      <c r="EU46" s="775">
        <v>264502</v>
      </c>
      <c r="EV46" s="775">
        <v>264502</v>
      </c>
      <c r="EW46" s="775">
        <v>264502</v>
      </c>
      <c r="EX46" s="775">
        <v>331891</v>
      </c>
      <c r="EY46" s="775">
        <v>321469</v>
      </c>
      <c r="EZ46" s="775">
        <v>365403</v>
      </c>
      <c r="FA46" s="775">
        <v>402719</v>
      </c>
      <c r="FB46" s="775">
        <v>466803</v>
      </c>
      <c r="FC46" s="775">
        <v>480187</v>
      </c>
      <c r="FD46" s="775">
        <v>476461</v>
      </c>
      <c r="FE46" s="775">
        <v>514727</v>
      </c>
      <c r="FF46" s="775">
        <v>466025</v>
      </c>
      <c r="FG46" s="775">
        <v>412635</v>
      </c>
      <c r="FH46" s="775">
        <v>456242</v>
      </c>
      <c r="FI46" s="775">
        <v>461617</v>
      </c>
      <c r="FJ46" s="2071">
        <v>311772</v>
      </c>
      <c r="FK46" s="2071">
        <v>360083</v>
      </c>
      <c r="FL46" s="2071">
        <v>416579</v>
      </c>
      <c r="FM46" s="2071">
        <v>430165</v>
      </c>
      <c r="FN46" s="2071">
        <v>415467</v>
      </c>
      <c r="FO46" s="2071">
        <v>454360</v>
      </c>
      <c r="FP46" s="2071">
        <v>552409</v>
      </c>
      <c r="FQ46" s="2087">
        <v>509212</v>
      </c>
      <c r="FR46" s="2087">
        <v>475422</v>
      </c>
      <c r="FS46" s="2087">
        <v>424577</v>
      </c>
      <c r="FT46" s="2087">
        <v>444107</v>
      </c>
      <c r="FU46" s="2087">
        <v>449986</v>
      </c>
      <c r="FV46" s="2087">
        <v>455907</v>
      </c>
      <c r="FW46" s="2087">
        <v>492568</v>
      </c>
      <c r="FX46" s="775">
        <v>386178</v>
      </c>
      <c r="FY46" s="775">
        <v>386798</v>
      </c>
      <c r="FZ46" s="775">
        <v>405878</v>
      </c>
      <c r="GA46" s="775">
        <v>422631</v>
      </c>
      <c r="GB46" s="775">
        <v>484457</v>
      </c>
      <c r="GC46" s="775">
        <v>434597</v>
      </c>
      <c r="GD46" s="2129">
        <v>504034</v>
      </c>
      <c r="GE46" s="2186">
        <v>454351</v>
      </c>
      <c r="GF46" s="2186">
        <v>434043</v>
      </c>
      <c r="GG46" s="2186">
        <v>493825</v>
      </c>
      <c r="GH46" s="2186">
        <v>497065</v>
      </c>
      <c r="GI46" s="2186">
        <v>261743</v>
      </c>
      <c r="GJ46" s="2186">
        <v>409153</v>
      </c>
      <c r="GK46" s="2186">
        <v>479253</v>
      </c>
      <c r="GL46" s="2208">
        <v>537682</v>
      </c>
      <c r="GM46" s="2208">
        <v>405409</v>
      </c>
      <c r="GN46" s="2208">
        <v>458667</v>
      </c>
      <c r="GO46" s="2208">
        <v>447219</v>
      </c>
      <c r="GP46" s="2208">
        <v>400956</v>
      </c>
      <c r="GQ46" s="2208">
        <v>493698</v>
      </c>
      <c r="GR46" s="2208">
        <v>590132</v>
      </c>
      <c r="GS46" s="2252">
        <v>595932</v>
      </c>
      <c r="GT46" s="2252">
        <v>499884</v>
      </c>
      <c r="GU46" s="2252">
        <v>304517</v>
      </c>
      <c r="GV46" s="2252">
        <v>240507</v>
      </c>
      <c r="GW46" s="2252">
        <v>441357</v>
      </c>
      <c r="GX46" s="2252">
        <v>591977</v>
      </c>
      <c r="GY46" s="2252">
        <v>719188</v>
      </c>
      <c r="GZ46" s="2252">
        <v>718039</v>
      </c>
      <c r="HA46" s="2252">
        <v>721433</v>
      </c>
      <c r="HB46" s="2252">
        <v>0</v>
      </c>
      <c r="HC46" s="2252">
        <v>0</v>
      </c>
      <c r="HD46" s="2310"/>
      <c r="HE46" s="2310"/>
      <c r="HF46" s="2310"/>
      <c r="HS46" s="561"/>
    </row>
    <row r="47" spans="1:227" x14ac:dyDescent="0.25">
      <c r="A47" s="95">
        <f t="shared" si="66"/>
        <v>46</v>
      </c>
      <c r="B47" s="65">
        <f>B.Semanal!B47</f>
        <v>0</v>
      </c>
      <c r="C47" s="66"/>
      <c r="D47" s="66"/>
      <c r="E47" s="91">
        <v>179900</v>
      </c>
      <c r="F47" s="67">
        <v>320837</v>
      </c>
      <c r="G47" s="366">
        <v>555465</v>
      </c>
      <c r="H47" s="372">
        <v>551477</v>
      </c>
      <c r="I47" s="378">
        <v>594038</v>
      </c>
      <c r="J47" s="384">
        <v>745777</v>
      </c>
      <c r="K47" s="390">
        <v>721317</v>
      </c>
      <c r="L47" s="396"/>
      <c r="M47" s="454">
        <v>747784</v>
      </c>
      <c r="N47" s="461">
        <v>760603</v>
      </c>
      <c r="O47" s="474">
        <v>780682</v>
      </c>
      <c r="P47" s="507">
        <v>682171</v>
      </c>
      <c r="Q47" s="533">
        <v>756895</v>
      </c>
      <c r="R47" s="539">
        <v>784521</v>
      </c>
      <c r="S47" s="568">
        <v>666979</v>
      </c>
      <c r="T47" s="120">
        <v>0</v>
      </c>
      <c r="U47" s="120">
        <v>0</v>
      </c>
      <c r="V47" s="612">
        <v>195851</v>
      </c>
      <c r="W47" s="123">
        <v>31005</v>
      </c>
      <c r="X47" s="120"/>
      <c r="Y47" s="616"/>
      <c r="Z47" s="123">
        <v>933545</v>
      </c>
      <c r="AA47" s="689">
        <v>788783</v>
      </c>
      <c r="AB47" s="123">
        <v>908106</v>
      </c>
      <c r="AC47" s="123">
        <v>831236</v>
      </c>
      <c r="AD47" s="123">
        <v>873477</v>
      </c>
      <c r="AE47" s="731">
        <v>901392</v>
      </c>
      <c r="AF47" s="731">
        <v>925968</v>
      </c>
      <c r="AG47" s="54">
        <v>603864</v>
      </c>
      <c r="AH47" s="65">
        <v>0</v>
      </c>
      <c r="AI47" s="65">
        <v>0</v>
      </c>
      <c r="AJ47" s="54">
        <v>30894</v>
      </c>
      <c r="AK47" s="65">
        <v>0</v>
      </c>
      <c r="AN47" s="858">
        <v>85043</v>
      </c>
      <c r="AO47" s="866">
        <v>265244</v>
      </c>
      <c r="AP47" s="872">
        <v>640534</v>
      </c>
      <c r="AQ47" s="54">
        <v>836644</v>
      </c>
      <c r="AR47" s="54">
        <v>644711</v>
      </c>
      <c r="AS47" s="892">
        <v>0</v>
      </c>
      <c r="AT47" s="905">
        <v>204833</v>
      </c>
      <c r="AU47" s="929">
        <v>624785</v>
      </c>
      <c r="AV47" s="933"/>
      <c r="AW47" s="70">
        <v>783330</v>
      </c>
      <c r="AX47" s="1005">
        <v>832401</v>
      </c>
      <c r="AY47" s="1027">
        <v>850483</v>
      </c>
      <c r="AZ47" s="1034">
        <v>667223</v>
      </c>
      <c r="BA47" s="1048">
        <v>0</v>
      </c>
      <c r="BB47" s="70">
        <v>44184</v>
      </c>
      <c r="BC47" s="1087"/>
      <c r="BD47" s="1093"/>
      <c r="BE47" s="1129">
        <v>0</v>
      </c>
      <c r="BF47" s="1133"/>
      <c r="BG47" s="1140"/>
      <c r="BH47" s="1164">
        <v>56067</v>
      </c>
      <c r="BI47" s="70">
        <v>47940</v>
      </c>
      <c r="BK47" s="91"/>
      <c r="BL47" s="70">
        <v>315241</v>
      </c>
      <c r="BO47" s="70">
        <v>788757</v>
      </c>
      <c r="BP47" s="1222"/>
      <c r="BQ47" s="1228"/>
      <c r="BR47" s="1228"/>
      <c r="BS47" s="1228"/>
      <c r="BT47" s="1228"/>
      <c r="BU47" s="1228"/>
      <c r="BV47" s="1228"/>
      <c r="BW47" s="1291">
        <v>801169</v>
      </c>
      <c r="CB47" s="70">
        <v>764282</v>
      </c>
      <c r="CC47" s="70">
        <v>785258</v>
      </c>
      <c r="CD47" s="70">
        <v>818731</v>
      </c>
      <c r="CE47" s="1385">
        <v>633630</v>
      </c>
      <c r="CF47" s="1399">
        <v>822542</v>
      </c>
      <c r="CG47" s="1413">
        <v>897465</v>
      </c>
      <c r="CH47" s="1427">
        <v>721972</v>
      </c>
      <c r="CI47" s="1441">
        <v>575409</v>
      </c>
      <c r="CJ47" s="1455">
        <v>814855</v>
      </c>
      <c r="CK47" s="54">
        <v>730242</v>
      </c>
      <c r="CN47" s="54">
        <v>768207</v>
      </c>
      <c r="CP47" s="1492"/>
      <c r="CQ47" s="1523">
        <v>774866</v>
      </c>
      <c r="CR47" s="1559">
        <v>769967</v>
      </c>
      <c r="CS47" s="1556"/>
      <c r="CT47" s="1556"/>
      <c r="CU47" s="1574">
        <v>850444</v>
      </c>
      <c r="CV47" s="1585">
        <v>754485</v>
      </c>
      <c r="CW47" s="1585">
        <v>813247</v>
      </c>
      <c r="CX47" s="1585">
        <v>844018</v>
      </c>
      <c r="CY47">
        <v>750160</v>
      </c>
      <c r="CZ47">
        <v>438661</v>
      </c>
      <c r="DA47">
        <v>898119</v>
      </c>
      <c r="DB47">
        <v>864048</v>
      </c>
      <c r="DC47">
        <v>721928</v>
      </c>
      <c r="DD47">
        <v>912168</v>
      </c>
      <c r="DE47" s="1641">
        <v>954151</v>
      </c>
      <c r="DF47" s="54">
        <v>857614</v>
      </c>
      <c r="DG47" s="54">
        <v>881930</v>
      </c>
      <c r="DH47" s="54">
        <v>1001639</v>
      </c>
      <c r="DI47" s="54">
        <v>921096</v>
      </c>
      <c r="DJ47" s="1700">
        <v>959574</v>
      </c>
      <c r="DK47" s="54">
        <v>952099</v>
      </c>
      <c r="DL47" s="54">
        <v>975076</v>
      </c>
      <c r="DM47" s="54">
        <v>907917</v>
      </c>
      <c r="DN47" s="54">
        <v>942205</v>
      </c>
      <c r="DO47" s="54">
        <v>884109</v>
      </c>
      <c r="DP47" s="54">
        <v>862943</v>
      </c>
      <c r="DQ47" s="1784"/>
      <c r="DR47" s="54">
        <v>825952</v>
      </c>
      <c r="DS47" s="54">
        <v>819319</v>
      </c>
      <c r="DT47" s="1741">
        <v>858746</v>
      </c>
      <c r="DU47" s="1741">
        <v>608412</v>
      </c>
      <c r="DV47" s="1741">
        <v>803908</v>
      </c>
      <c r="DW47" s="1741">
        <v>853095</v>
      </c>
      <c r="DX47" s="1741">
        <v>914124</v>
      </c>
      <c r="DY47" s="1741">
        <v>923015</v>
      </c>
      <c r="DZ47" s="1748">
        <v>871842</v>
      </c>
      <c r="EA47" s="1816">
        <v>711360</v>
      </c>
      <c r="EB47" s="1813"/>
      <c r="EC47" s="1813"/>
      <c r="ED47" s="1813"/>
      <c r="EE47" s="1813"/>
      <c r="EF47" s="1813"/>
      <c r="EG47">
        <v>0</v>
      </c>
      <c r="EH47" s="1867">
        <v>408136</v>
      </c>
      <c r="EI47" s="1867">
        <v>906647</v>
      </c>
      <c r="EJ47" s="1867">
        <v>861169</v>
      </c>
      <c r="EK47" s="1867">
        <v>850008</v>
      </c>
      <c r="EL47" s="1867">
        <v>905015</v>
      </c>
      <c r="EM47" s="1867">
        <v>884294</v>
      </c>
      <c r="EN47" s="1867">
        <v>836693</v>
      </c>
      <c r="EO47" s="54">
        <v>537682</v>
      </c>
      <c r="EU47">
        <v>0</v>
      </c>
      <c r="EV47">
        <v>0</v>
      </c>
      <c r="EW47">
        <v>0</v>
      </c>
      <c r="EX47">
        <v>67389</v>
      </c>
      <c r="EY47" s="54">
        <v>405583</v>
      </c>
      <c r="EZ47" s="54">
        <v>818833</v>
      </c>
      <c r="FA47" s="54">
        <v>855267</v>
      </c>
      <c r="FB47" s="54">
        <v>904020</v>
      </c>
      <c r="FC47" s="54">
        <v>889612</v>
      </c>
      <c r="FD47" s="54">
        <v>843412</v>
      </c>
      <c r="FE47" s="54">
        <v>945802</v>
      </c>
      <c r="FF47" s="54">
        <v>904841</v>
      </c>
      <c r="FG47" s="54">
        <v>846860</v>
      </c>
      <c r="FH47" s="54">
        <v>878816</v>
      </c>
      <c r="FI47" s="54">
        <v>829665</v>
      </c>
      <c r="FJ47" s="2029">
        <v>397765</v>
      </c>
      <c r="FK47" s="2029">
        <v>598139</v>
      </c>
      <c r="FL47" s="2029">
        <v>794242</v>
      </c>
      <c r="FM47" s="2029">
        <v>786801</v>
      </c>
      <c r="FN47" s="2029">
        <v>710667</v>
      </c>
      <c r="FO47" s="2029">
        <v>762285</v>
      </c>
      <c r="FP47" s="2036">
        <v>942826</v>
      </c>
      <c r="FQ47" s="2072">
        <v>875385</v>
      </c>
      <c r="FR47" s="2072">
        <v>894519</v>
      </c>
      <c r="FS47" s="2072">
        <v>796420</v>
      </c>
      <c r="FT47" s="2072">
        <v>781930</v>
      </c>
      <c r="FU47" s="2072">
        <v>852596</v>
      </c>
      <c r="FV47" s="2072">
        <v>827526</v>
      </c>
      <c r="FW47" s="2079">
        <v>905440</v>
      </c>
      <c r="FX47" s="54">
        <v>697958</v>
      </c>
      <c r="FY47" s="54">
        <v>615617</v>
      </c>
      <c r="FZ47" s="54">
        <v>637557</v>
      </c>
      <c r="GA47" s="54">
        <v>889775</v>
      </c>
      <c r="GB47" s="54">
        <v>774177</v>
      </c>
      <c r="GC47" s="54">
        <v>768193</v>
      </c>
      <c r="GD47" s="2122">
        <v>833156</v>
      </c>
      <c r="GE47" s="2158">
        <v>830927</v>
      </c>
      <c r="GF47" s="2158">
        <v>807770</v>
      </c>
      <c r="GG47" s="2158">
        <v>852946</v>
      </c>
      <c r="GH47" s="2158">
        <v>870780</v>
      </c>
      <c r="GI47" s="2158">
        <v>236099</v>
      </c>
      <c r="GJ47" s="2158">
        <v>447786</v>
      </c>
      <c r="GK47" s="2165">
        <v>878464</v>
      </c>
      <c r="GL47" s="2201">
        <v>1027065</v>
      </c>
      <c r="GM47" s="2201">
        <v>760676</v>
      </c>
      <c r="GN47" s="2201">
        <v>958110</v>
      </c>
      <c r="GO47" s="2201">
        <v>681909</v>
      </c>
      <c r="GP47" s="2201">
        <v>608011</v>
      </c>
      <c r="GQ47" s="2201">
        <v>986564</v>
      </c>
      <c r="GR47" s="2209">
        <v>1003599</v>
      </c>
      <c r="GS47" s="2237">
        <v>997373</v>
      </c>
      <c r="GT47" s="2237">
        <v>382027</v>
      </c>
      <c r="GU47" s="2237">
        <v>448014</v>
      </c>
      <c r="GV47" s="2237">
        <v>-90</v>
      </c>
      <c r="GW47" s="2237">
        <v>461626</v>
      </c>
      <c r="GX47" s="2237">
        <v>949670</v>
      </c>
      <c r="GY47" s="2237">
        <v>1032727</v>
      </c>
      <c r="GZ47" s="2237">
        <v>746127</v>
      </c>
      <c r="HA47" s="2240">
        <v>562562</v>
      </c>
      <c r="HB47" s="2237"/>
      <c r="HC47" s="2300"/>
      <c r="HD47" s="2311"/>
      <c r="HE47" s="2311"/>
      <c r="HF47" s="2311"/>
      <c r="HS47" s="54"/>
    </row>
    <row r="48" spans="1:227" x14ac:dyDescent="0.25">
      <c r="A48" s="95">
        <f t="shared" si="66"/>
        <v>47</v>
      </c>
      <c r="B48" s="65">
        <f>B.Semanal!B48</f>
        <v>0</v>
      </c>
      <c r="C48" s="66"/>
      <c r="D48" s="66"/>
      <c r="E48" s="91">
        <v>0</v>
      </c>
      <c r="F48" s="67">
        <v>128787</v>
      </c>
      <c r="G48" s="366">
        <v>172597</v>
      </c>
      <c r="H48" s="372">
        <v>57461</v>
      </c>
      <c r="I48" s="378">
        <v>98946</v>
      </c>
      <c r="J48" s="384">
        <v>0</v>
      </c>
      <c r="K48" s="390">
        <v>0</v>
      </c>
      <c r="L48" s="396">
        <v>87252</v>
      </c>
      <c r="M48" s="454">
        <v>57490</v>
      </c>
      <c r="N48" s="461">
        <v>57397</v>
      </c>
      <c r="O48" s="474">
        <v>0</v>
      </c>
      <c r="P48" s="507">
        <v>228011</v>
      </c>
      <c r="Q48" s="533">
        <v>146724</v>
      </c>
      <c r="R48" s="539">
        <v>0</v>
      </c>
      <c r="S48" s="568">
        <v>43639</v>
      </c>
      <c r="T48" s="123">
        <v>273972</v>
      </c>
      <c r="U48" s="123">
        <v>270807</v>
      </c>
      <c r="V48" s="612">
        <v>175456</v>
      </c>
      <c r="W48" s="123">
        <v>215955</v>
      </c>
      <c r="X48" s="123">
        <v>0</v>
      </c>
      <c r="Y48" s="619">
        <v>0</v>
      </c>
      <c r="Z48" s="123">
        <v>44026</v>
      </c>
      <c r="AA48" s="689">
        <v>266610</v>
      </c>
      <c r="AB48" s="123">
        <v>298279</v>
      </c>
      <c r="AC48" s="123">
        <v>216328</v>
      </c>
      <c r="AD48" s="123">
        <v>347275</v>
      </c>
      <c r="AE48" s="724">
        <v>0</v>
      </c>
      <c r="AF48" s="731">
        <v>0</v>
      </c>
      <c r="AG48" s="54">
        <v>470027</v>
      </c>
      <c r="AH48" s="70">
        <v>615556</v>
      </c>
      <c r="AI48" s="70">
        <v>261882</v>
      </c>
      <c r="AJ48" s="54">
        <v>129311</v>
      </c>
      <c r="AK48" s="70">
        <v>212417</v>
      </c>
      <c r="AL48" s="65">
        <v>0</v>
      </c>
      <c r="AM48" s="65">
        <v>0</v>
      </c>
      <c r="AN48" s="858">
        <v>604033</v>
      </c>
      <c r="AO48" s="866">
        <v>689568</v>
      </c>
      <c r="AP48" s="872">
        <v>650677</v>
      </c>
      <c r="AQ48" s="54">
        <v>473910</v>
      </c>
      <c r="AR48" s="54">
        <v>582029</v>
      </c>
      <c r="AS48" s="892">
        <v>0</v>
      </c>
      <c r="AT48" s="905">
        <v>0</v>
      </c>
      <c r="AU48" s="929">
        <v>533889</v>
      </c>
      <c r="AV48" s="936">
        <v>0</v>
      </c>
      <c r="AW48" s="70">
        <v>348233</v>
      </c>
      <c r="AX48" s="1005">
        <v>0</v>
      </c>
      <c r="AY48" s="1027">
        <v>813092</v>
      </c>
      <c r="AZ48" s="1034">
        <v>0</v>
      </c>
      <c r="BA48" s="1048">
        <v>0</v>
      </c>
      <c r="BB48" s="70">
        <v>431634</v>
      </c>
      <c r="BC48" s="1090">
        <v>0</v>
      </c>
      <c r="BD48" s="1096">
        <v>241781</v>
      </c>
      <c r="BE48" s="1129">
        <v>393897</v>
      </c>
      <c r="BF48" s="1136">
        <v>305144</v>
      </c>
      <c r="BG48" s="1143">
        <v>0</v>
      </c>
      <c r="BH48" s="1164">
        <v>0</v>
      </c>
      <c r="BI48" s="70">
        <v>302004</v>
      </c>
      <c r="BJ48" s="70">
        <v>532996</v>
      </c>
      <c r="BK48" s="91">
        <v>253491</v>
      </c>
      <c r="BL48" s="70">
        <v>209762</v>
      </c>
      <c r="BM48" s="70">
        <v>225917</v>
      </c>
      <c r="BN48" s="65">
        <v>0</v>
      </c>
      <c r="BO48" s="65">
        <v>0</v>
      </c>
      <c r="BP48" s="1225">
        <v>0</v>
      </c>
      <c r="BQ48" s="1231">
        <v>0</v>
      </c>
      <c r="BR48" s="1231">
        <v>272655</v>
      </c>
      <c r="BS48" s="1231">
        <v>299178</v>
      </c>
      <c r="BT48" s="1231">
        <v>191750</v>
      </c>
      <c r="BU48" s="1231">
        <v>0</v>
      </c>
      <c r="BV48" s="1231">
        <v>0</v>
      </c>
      <c r="BW48" s="1291">
        <v>360607</v>
      </c>
      <c r="BX48" s="70">
        <v>642464</v>
      </c>
      <c r="BY48" s="70">
        <v>676524</v>
      </c>
      <c r="BZ48" s="70">
        <v>336259</v>
      </c>
      <c r="CA48" s="70">
        <v>98624</v>
      </c>
      <c r="CB48" s="65">
        <v>0</v>
      </c>
      <c r="CC48" s="65">
        <v>0</v>
      </c>
      <c r="CD48" s="70">
        <v>44753</v>
      </c>
      <c r="CE48" s="1385">
        <v>450491</v>
      </c>
      <c r="CF48" s="1399">
        <v>600891</v>
      </c>
      <c r="CG48" s="1413">
        <v>143487</v>
      </c>
      <c r="CH48" s="1427">
        <v>218041</v>
      </c>
      <c r="CI48" s="1441">
        <v>0</v>
      </c>
      <c r="CJ48" s="1455">
        <v>0</v>
      </c>
      <c r="CK48" s="54">
        <v>324497</v>
      </c>
      <c r="CL48" s="54">
        <v>117527</v>
      </c>
      <c r="CM48" s="54">
        <v>131300</v>
      </c>
      <c r="CN48" s="54">
        <v>347546</v>
      </c>
      <c r="CO48" s="54">
        <v>230158</v>
      </c>
      <c r="CP48" s="1495">
        <v>0</v>
      </c>
      <c r="CQ48" s="1523">
        <v>0</v>
      </c>
      <c r="CR48" s="1559">
        <v>356474</v>
      </c>
      <c r="CS48" s="1559">
        <v>401942</v>
      </c>
      <c r="CT48" s="1559">
        <v>44780</v>
      </c>
      <c r="CU48" s="1574">
        <v>424918</v>
      </c>
      <c r="CV48" s="1588">
        <v>807741</v>
      </c>
      <c r="CW48" s="1588">
        <v>0</v>
      </c>
      <c r="CX48" s="1588">
        <v>0</v>
      </c>
      <c r="CY48" s="1623">
        <v>591919</v>
      </c>
      <c r="CZ48" s="1623">
        <v>554677</v>
      </c>
      <c r="DA48" s="1623">
        <v>301255</v>
      </c>
      <c r="DB48" s="1623">
        <v>466866</v>
      </c>
      <c r="DC48" s="1623">
        <v>646835</v>
      </c>
      <c r="DD48" s="1623">
        <v>173691</v>
      </c>
      <c r="DE48" s="1645">
        <v>0</v>
      </c>
      <c r="DF48" s="54">
        <v>374834</v>
      </c>
      <c r="DG48" s="54">
        <v>298184</v>
      </c>
      <c r="DH48" s="54">
        <v>211331</v>
      </c>
      <c r="DI48" s="54">
        <v>671442</v>
      </c>
      <c r="DJ48" s="1703">
        <v>432645</v>
      </c>
      <c r="DK48" s="54">
        <v>0</v>
      </c>
      <c r="DL48" s="1666">
        <v>0</v>
      </c>
      <c r="DM48" s="54">
        <v>556772</v>
      </c>
      <c r="DN48" s="54">
        <v>300681</v>
      </c>
      <c r="DO48" s="54">
        <v>517208</v>
      </c>
      <c r="DP48" s="54">
        <v>126086</v>
      </c>
      <c r="DQ48" s="1787">
        <v>255562</v>
      </c>
      <c r="DR48" s="54">
        <v>0</v>
      </c>
      <c r="DS48" s="54">
        <v>0</v>
      </c>
      <c r="DT48" s="1744">
        <v>341658</v>
      </c>
      <c r="DU48" s="1744">
        <v>471401</v>
      </c>
      <c r="DV48" s="1744">
        <v>531099</v>
      </c>
      <c r="DW48" s="1744">
        <v>504283</v>
      </c>
      <c r="DX48" s="1744">
        <v>387130</v>
      </c>
      <c r="DY48" s="1744">
        <v>0</v>
      </c>
      <c r="DZ48" s="1751">
        <v>0</v>
      </c>
      <c r="EA48" s="1816">
        <v>474075</v>
      </c>
      <c r="EB48" s="1816">
        <v>540194</v>
      </c>
      <c r="EC48" s="1816">
        <v>537200</v>
      </c>
      <c r="ED48" s="1816">
        <v>253245</v>
      </c>
      <c r="EE48" s="1816">
        <v>126326</v>
      </c>
      <c r="EF48" s="1816">
        <v>0</v>
      </c>
      <c r="EG48">
        <v>0</v>
      </c>
      <c r="EH48" s="1870">
        <v>190342</v>
      </c>
      <c r="EI48" s="1870">
        <v>762924</v>
      </c>
      <c r="EJ48" s="1870">
        <v>275658</v>
      </c>
      <c r="EK48" s="1870">
        <v>432282</v>
      </c>
      <c r="EL48" s="1870">
        <v>563651</v>
      </c>
      <c r="EM48" s="1870">
        <v>0</v>
      </c>
      <c r="EN48" s="1870">
        <v>0</v>
      </c>
      <c r="EO48" s="54">
        <v>464438</v>
      </c>
      <c r="EP48" s="54">
        <v>603810</v>
      </c>
      <c r="EQ48" s="54">
        <v>780584</v>
      </c>
      <c r="ER48" s="54">
        <v>384079</v>
      </c>
      <c r="ES48" s="54">
        <v>387886</v>
      </c>
      <c r="ET48">
        <v>0</v>
      </c>
      <c r="EU48">
        <v>0</v>
      </c>
      <c r="EV48" s="54">
        <v>417742</v>
      </c>
      <c r="EW48" s="54">
        <v>480125</v>
      </c>
      <c r="EX48" s="54">
        <v>0</v>
      </c>
      <c r="EY48" s="54">
        <v>439456</v>
      </c>
      <c r="EZ48" s="54">
        <v>438955</v>
      </c>
      <c r="FA48" s="54">
        <v>284026</v>
      </c>
      <c r="FB48" s="1955">
        <v>0</v>
      </c>
      <c r="FC48" s="1990">
        <v>490616</v>
      </c>
      <c r="FD48" s="1990">
        <v>532747</v>
      </c>
      <c r="FE48" s="1990">
        <v>202882</v>
      </c>
      <c r="FF48" s="1990">
        <v>129264</v>
      </c>
      <c r="FG48" s="1990">
        <v>297934</v>
      </c>
      <c r="FH48" s="1990">
        <v>0</v>
      </c>
      <c r="FI48" s="1997">
        <v>0</v>
      </c>
      <c r="FJ48" s="2032">
        <v>417676</v>
      </c>
      <c r="FK48" s="2032">
        <v>634606</v>
      </c>
      <c r="FL48" s="2032">
        <v>233701</v>
      </c>
      <c r="FM48" s="2032">
        <v>309979</v>
      </c>
      <c r="FN48" s="2032">
        <v>496106</v>
      </c>
      <c r="FO48" s="2032">
        <v>0</v>
      </c>
      <c r="FP48" s="2039">
        <v>0</v>
      </c>
      <c r="FQ48" s="2075">
        <v>422294</v>
      </c>
      <c r="FR48" s="2075">
        <v>715339</v>
      </c>
      <c r="FS48" s="2075">
        <v>118712</v>
      </c>
      <c r="FT48" s="2075">
        <v>390636</v>
      </c>
      <c r="FU48" s="2075">
        <v>641246</v>
      </c>
      <c r="FV48" s="2075">
        <v>0</v>
      </c>
      <c r="FW48" s="2112">
        <v>0</v>
      </c>
      <c r="FX48" s="54">
        <v>299510</v>
      </c>
      <c r="FY48" s="54">
        <v>385920</v>
      </c>
      <c r="FZ48" s="54">
        <v>720625</v>
      </c>
      <c r="GA48" s="54">
        <v>429820</v>
      </c>
      <c r="GB48" s="54">
        <v>304239</v>
      </c>
      <c r="GC48" s="54">
        <v>0</v>
      </c>
      <c r="GD48" s="2125">
        <v>0</v>
      </c>
      <c r="GE48" s="2161">
        <v>212616</v>
      </c>
      <c r="GF48" s="2161">
        <v>487977</v>
      </c>
      <c r="GG48" s="2161">
        <v>0</v>
      </c>
      <c r="GH48" s="2161">
        <v>534858</v>
      </c>
      <c r="GI48" s="2161">
        <v>470431</v>
      </c>
      <c r="GJ48" s="2161">
        <v>0</v>
      </c>
      <c r="GK48" s="2168">
        <v>0</v>
      </c>
      <c r="GL48" s="2204">
        <v>381488</v>
      </c>
      <c r="GM48" s="2204">
        <v>228323</v>
      </c>
      <c r="GN48" s="2204">
        <v>380776</v>
      </c>
      <c r="GO48" s="2204">
        <v>300510</v>
      </c>
      <c r="GP48" s="2204">
        <v>39736</v>
      </c>
      <c r="GQ48" s="2204">
        <v>0</v>
      </c>
      <c r="GR48" s="2212">
        <v>0</v>
      </c>
      <c r="GS48" s="2248">
        <v>342847</v>
      </c>
      <c r="GT48" s="2248">
        <v>496784</v>
      </c>
      <c r="GU48" s="2248">
        <v>345932</v>
      </c>
      <c r="GV48" s="2248">
        <v>219867</v>
      </c>
      <c r="GW48" s="2248">
        <v>126281</v>
      </c>
      <c r="GX48" s="2248">
        <v>0</v>
      </c>
      <c r="GY48" s="2248">
        <v>0</v>
      </c>
      <c r="GZ48" s="2266">
        <v>214223</v>
      </c>
      <c r="HA48" s="2279">
        <v>543367</v>
      </c>
      <c r="HB48" s="2279">
        <v>0</v>
      </c>
      <c r="HC48" s="2303">
        <v>390005</v>
      </c>
      <c r="HD48" s="2315">
        <v>638281</v>
      </c>
      <c r="HE48" s="2315">
        <v>0</v>
      </c>
      <c r="HF48" s="2315">
        <v>0</v>
      </c>
      <c r="HS48" s="54"/>
    </row>
    <row r="49" spans="1:227" x14ac:dyDescent="0.25">
      <c r="A49" s="95">
        <f t="shared" si="66"/>
        <v>48</v>
      </c>
      <c r="B49" s="65">
        <f>B.Semanal!B49</f>
        <v>0</v>
      </c>
      <c r="C49" s="66"/>
      <c r="D49" s="66"/>
      <c r="E49" s="91">
        <v>0</v>
      </c>
      <c r="F49" s="91">
        <v>84755</v>
      </c>
      <c r="G49" s="366">
        <v>0</v>
      </c>
      <c r="H49" s="372">
        <v>62326</v>
      </c>
      <c r="I49" s="378">
        <v>423443</v>
      </c>
      <c r="J49" s="384">
        <v>0</v>
      </c>
      <c r="K49" s="390">
        <v>0</v>
      </c>
      <c r="L49" s="396">
        <v>427335</v>
      </c>
      <c r="M49" s="454">
        <v>466453</v>
      </c>
      <c r="N49" s="461">
        <v>938329</v>
      </c>
      <c r="O49" s="474">
        <v>0</v>
      </c>
      <c r="P49" s="507">
        <v>953688</v>
      </c>
      <c r="Q49" s="533">
        <v>665492</v>
      </c>
      <c r="R49" s="539">
        <v>0</v>
      </c>
      <c r="S49" s="568">
        <v>777660</v>
      </c>
      <c r="T49" s="137">
        <v>474877</v>
      </c>
      <c r="U49" s="137">
        <v>417904</v>
      </c>
      <c r="V49" s="612">
        <v>310141</v>
      </c>
      <c r="W49" s="123">
        <v>496383</v>
      </c>
      <c r="X49" s="123">
        <v>0</v>
      </c>
      <c r="Y49" s="619">
        <v>0</v>
      </c>
      <c r="Z49" s="123">
        <v>541857</v>
      </c>
      <c r="AA49" s="689">
        <v>889160</v>
      </c>
      <c r="AB49" s="123">
        <v>566826</v>
      </c>
      <c r="AC49" s="123">
        <v>703485</v>
      </c>
      <c r="AD49" s="123">
        <v>747572</v>
      </c>
      <c r="AE49" s="724">
        <v>0</v>
      </c>
      <c r="AF49" s="731">
        <v>0</v>
      </c>
      <c r="AG49" s="54">
        <v>491930</v>
      </c>
      <c r="AH49" s="70">
        <v>615859</v>
      </c>
      <c r="AI49" s="70">
        <v>507759</v>
      </c>
      <c r="AJ49" s="54">
        <v>692332</v>
      </c>
      <c r="AK49" s="70">
        <v>321263</v>
      </c>
      <c r="AL49" s="65">
        <v>0</v>
      </c>
      <c r="AM49" s="65">
        <v>0</v>
      </c>
      <c r="AN49" s="858">
        <v>167740</v>
      </c>
      <c r="AO49" s="866">
        <v>361547</v>
      </c>
      <c r="AP49" s="872">
        <v>78640</v>
      </c>
      <c r="AQ49" s="54">
        <v>41887</v>
      </c>
      <c r="AR49" s="54">
        <v>57685</v>
      </c>
      <c r="AS49" s="892">
        <v>0</v>
      </c>
      <c r="AT49" s="905">
        <v>0</v>
      </c>
      <c r="AU49" s="929">
        <v>177200</v>
      </c>
      <c r="AV49" s="936">
        <v>0</v>
      </c>
      <c r="AW49" s="70">
        <v>143856</v>
      </c>
      <c r="AX49" s="1005">
        <v>0</v>
      </c>
      <c r="AY49" s="1027">
        <v>295237</v>
      </c>
      <c r="AZ49" s="1034">
        <v>0</v>
      </c>
      <c r="BA49" s="1048">
        <v>0</v>
      </c>
      <c r="BB49" s="70">
        <v>85789</v>
      </c>
      <c r="BC49" s="1090">
        <v>0</v>
      </c>
      <c r="BD49" s="1096">
        <v>236435</v>
      </c>
      <c r="BE49" s="1129">
        <v>223294</v>
      </c>
      <c r="BF49" s="1136">
        <v>296384</v>
      </c>
      <c r="BG49" s="1143">
        <v>0</v>
      </c>
      <c r="BH49" s="1164">
        <v>0</v>
      </c>
      <c r="BI49" s="70">
        <v>74769</v>
      </c>
      <c r="BJ49" s="70">
        <v>119832</v>
      </c>
      <c r="BK49" s="91">
        <v>44976</v>
      </c>
      <c r="BL49" s="65">
        <v>0</v>
      </c>
      <c r="BM49" s="70">
        <v>4987</v>
      </c>
      <c r="BN49" s="65">
        <v>0</v>
      </c>
      <c r="BO49" s="65">
        <v>0</v>
      </c>
      <c r="BP49" s="1225">
        <v>0</v>
      </c>
      <c r="BQ49" s="1231">
        <v>0</v>
      </c>
      <c r="BR49" s="1231">
        <v>85906</v>
      </c>
      <c r="BS49" s="1231">
        <v>114743</v>
      </c>
      <c r="BT49" s="1231">
        <v>0</v>
      </c>
      <c r="BU49" s="1231">
        <v>0</v>
      </c>
      <c r="BV49" s="1231">
        <v>0</v>
      </c>
      <c r="BW49" s="1291">
        <v>371560</v>
      </c>
      <c r="BX49" s="70">
        <v>269260</v>
      </c>
      <c r="BY49" s="70">
        <v>388889</v>
      </c>
      <c r="BZ49" s="70">
        <v>551172</v>
      </c>
      <c r="CA49" s="70">
        <v>267277</v>
      </c>
      <c r="CB49" s="65">
        <v>0</v>
      </c>
      <c r="CC49" s="65">
        <v>0</v>
      </c>
      <c r="CD49" s="70">
        <v>394401</v>
      </c>
      <c r="CE49" s="1385">
        <v>497487</v>
      </c>
      <c r="CF49" s="1399">
        <v>460362</v>
      </c>
      <c r="CG49" s="1413">
        <v>555508</v>
      </c>
      <c r="CH49" s="1427">
        <v>352889</v>
      </c>
      <c r="CI49" s="1441">
        <v>0</v>
      </c>
      <c r="CJ49" s="1455">
        <v>0</v>
      </c>
      <c r="CK49" s="54">
        <v>187211</v>
      </c>
      <c r="CL49" s="54">
        <v>123594</v>
      </c>
      <c r="CM49" s="54">
        <v>464929</v>
      </c>
      <c r="CN49" s="54">
        <v>191274</v>
      </c>
      <c r="CO49" s="54">
        <v>425110</v>
      </c>
      <c r="CP49" s="1495">
        <v>0</v>
      </c>
      <c r="CQ49" s="1523">
        <v>0</v>
      </c>
      <c r="CR49" s="1559">
        <v>317114</v>
      </c>
      <c r="CS49" s="1559">
        <v>608841</v>
      </c>
      <c r="CT49" s="1559">
        <v>710474</v>
      </c>
      <c r="CU49" s="1574">
        <v>0</v>
      </c>
      <c r="CV49" s="1588">
        <v>190989</v>
      </c>
      <c r="CW49" s="1588">
        <v>0</v>
      </c>
      <c r="CX49" s="1588">
        <v>0</v>
      </c>
      <c r="CY49" s="1623">
        <v>64786</v>
      </c>
      <c r="CZ49" s="1623">
        <v>122723</v>
      </c>
      <c r="DA49" s="1623">
        <v>49569</v>
      </c>
      <c r="DB49" s="1623">
        <v>231387</v>
      </c>
      <c r="DC49" s="1623">
        <v>425344</v>
      </c>
      <c r="DD49" s="1623">
        <v>229418</v>
      </c>
      <c r="DE49" s="1645">
        <v>0</v>
      </c>
      <c r="DF49" s="54">
        <v>178514</v>
      </c>
      <c r="DG49" s="54">
        <v>146501</v>
      </c>
      <c r="DH49" s="54">
        <v>395484</v>
      </c>
      <c r="DI49" s="54">
        <v>120563</v>
      </c>
      <c r="DJ49" s="1703">
        <v>46796</v>
      </c>
      <c r="DK49" s="54">
        <v>0</v>
      </c>
      <c r="DL49" s="1666">
        <v>0</v>
      </c>
      <c r="DM49" s="54">
        <v>4765</v>
      </c>
      <c r="DN49" s="54">
        <v>257917</v>
      </c>
      <c r="DO49" s="54">
        <v>207408</v>
      </c>
      <c r="DP49" s="54">
        <v>587163</v>
      </c>
      <c r="DQ49" s="1787">
        <v>782087</v>
      </c>
      <c r="DR49" s="54">
        <v>0</v>
      </c>
      <c r="DS49" s="54">
        <v>0</v>
      </c>
      <c r="DT49" s="1744">
        <v>445364</v>
      </c>
      <c r="DU49" s="1744">
        <v>398174</v>
      </c>
      <c r="DV49" s="1744">
        <v>465930</v>
      </c>
      <c r="DW49" s="1744">
        <v>510413</v>
      </c>
      <c r="DX49" s="1744">
        <v>261083</v>
      </c>
      <c r="DY49" s="1744">
        <v>0</v>
      </c>
      <c r="DZ49" s="1751">
        <v>0</v>
      </c>
      <c r="EA49" s="1816">
        <v>35451</v>
      </c>
      <c r="EB49" s="1816">
        <v>55815</v>
      </c>
      <c r="EC49" s="1816">
        <v>265018</v>
      </c>
      <c r="ED49" s="1816">
        <v>19354</v>
      </c>
      <c r="EE49" s="1816">
        <v>0</v>
      </c>
      <c r="EF49" s="1816">
        <v>0</v>
      </c>
      <c r="EG49">
        <v>0</v>
      </c>
      <c r="EH49" s="1870">
        <v>0</v>
      </c>
      <c r="EI49" s="1870">
        <v>197830</v>
      </c>
      <c r="EJ49" s="1870">
        <v>149859</v>
      </c>
      <c r="EK49" s="1870">
        <v>257486</v>
      </c>
      <c r="EL49" s="1870">
        <v>177558</v>
      </c>
      <c r="EM49" s="1870">
        <v>0</v>
      </c>
      <c r="EN49" s="1870">
        <v>0</v>
      </c>
      <c r="EO49" s="54">
        <v>245839</v>
      </c>
      <c r="EP49" s="54">
        <v>277504</v>
      </c>
      <c r="EQ49" s="54">
        <v>143652</v>
      </c>
      <c r="ER49">
        <v>0</v>
      </c>
      <c r="ES49" s="54">
        <v>642492</v>
      </c>
      <c r="ET49" s="54">
        <v>484346</v>
      </c>
      <c r="EU49">
        <v>0</v>
      </c>
      <c r="EV49" s="54">
        <v>415865</v>
      </c>
      <c r="EW49" s="54">
        <v>403997</v>
      </c>
      <c r="EX49" s="54">
        <v>0</v>
      </c>
      <c r="EY49" s="54">
        <v>337175</v>
      </c>
      <c r="EZ49" s="54">
        <v>440842</v>
      </c>
      <c r="FA49" s="54">
        <v>690718</v>
      </c>
      <c r="FB49" s="1955">
        <v>0</v>
      </c>
      <c r="FC49" s="1990">
        <v>289997</v>
      </c>
      <c r="FD49" s="1990">
        <v>453554</v>
      </c>
      <c r="FE49" s="1990">
        <v>103608</v>
      </c>
      <c r="FF49" s="1990">
        <v>89737</v>
      </c>
      <c r="FG49" s="1990">
        <v>141487</v>
      </c>
      <c r="FH49" s="1990">
        <v>0</v>
      </c>
      <c r="FI49" s="1997">
        <v>0</v>
      </c>
      <c r="FJ49" s="2032">
        <v>161224</v>
      </c>
      <c r="FK49" s="2032">
        <v>112582</v>
      </c>
      <c r="FL49" s="2032">
        <v>136553</v>
      </c>
      <c r="FM49" s="2032">
        <v>244809</v>
      </c>
      <c r="FN49" s="2032">
        <v>104801</v>
      </c>
      <c r="FO49" s="2032">
        <v>0</v>
      </c>
      <c r="FP49" s="2039">
        <v>0</v>
      </c>
      <c r="FQ49" s="2075">
        <v>418354</v>
      </c>
      <c r="FR49" s="2075">
        <v>45105</v>
      </c>
      <c r="FS49" s="2075">
        <v>270803</v>
      </c>
      <c r="FT49" s="2075">
        <v>0</v>
      </c>
      <c r="FU49" s="2075">
        <v>34882</v>
      </c>
      <c r="FV49" s="2075">
        <v>0</v>
      </c>
      <c r="FW49" s="2112">
        <v>0</v>
      </c>
      <c r="FX49" s="54">
        <v>365743</v>
      </c>
      <c r="FY49" s="54">
        <v>547203</v>
      </c>
      <c r="FZ49" s="54">
        <v>302303</v>
      </c>
      <c r="GA49" s="54">
        <v>505864</v>
      </c>
      <c r="GB49" s="54">
        <v>279094</v>
      </c>
      <c r="GC49" s="54">
        <v>0</v>
      </c>
      <c r="GD49" s="2125">
        <v>0</v>
      </c>
      <c r="GE49" s="2161">
        <v>213736</v>
      </c>
      <c r="GF49" s="2161">
        <v>424980</v>
      </c>
      <c r="GG49" s="2161">
        <v>0</v>
      </c>
      <c r="GH49" s="2161">
        <v>187005</v>
      </c>
      <c r="GI49" s="2161">
        <v>320461</v>
      </c>
      <c r="GJ49" s="2161">
        <v>0</v>
      </c>
      <c r="GK49" s="2168">
        <v>0</v>
      </c>
      <c r="GL49" s="2204">
        <v>57623</v>
      </c>
      <c r="GM49" s="2204">
        <v>5037</v>
      </c>
      <c r="GN49" s="2204">
        <v>0</v>
      </c>
      <c r="GO49" s="2204">
        <v>109138</v>
      </c>
      <c r="GP49" s="2204">
        <v>69458</v>
      </c>
      <c r="GQ49" s="2204">
        <v>0</v>
      </c>
      <c r="GR49" s="2212">
        <v>0</v>
      </c>
      <c r="GS49" s="2248">
        <v>360102</v>
      </c>
      <c r="GT49" s="2248">
        <v>265277</v>
      </c>
      <c r="GU49" s="2248">
        <v>300657</v>
      </c>
      <c r="GV49" s="2248">
        <v>248392</v>
      </c>
      <c r="GW49" s="2248">
        <v>280811</v>
      </c>
      <c r="GX49" s="2248">
        <v>0</v>
      </c>
      <c r="GY49" s="2248">
        <v>0</v>
      </c>
      <c r="GZ49" s="2266">
        <v>301685</v>
      </c>
      <c r="HA49" s="2279">
        <v>343580</v>
      </c>
      <c r="HB49" s="2279">
        <v>0</v>
      </c>
      <c r="HC49" s="2303">
        <v>351856</v>
      </c>
      <c r="HD49" s="2315">
        <v>321157</v>
      </c>
      <c r="HE49" s="2315">
        <v>0</v>
      </c>
      <c r="HF49" s="2315">
        <v>0</v>
      </c>
      <c r="HS49" s="54"/>
    </row>
    <row r="50" spans="1:227" x14ac:dyDescent="0.25">
      <c r="A50" s="95">
        <f t="shared" si="66"/>
        <v>49</v>
      </c>
      <c r="B50" s="65">
        <f>B.Semanal!B50</f>
        <v>0</v>
      </c>
      <c r="C50" s="66"/>
      <c r="D50" s="66"/>
      <c r="E50" s="91">
        <v>1423840</v>
      </c>
      <c r="F50" s="67">
        <v>1645760</v>
      </c>
      <c r="G50" s="366">
        <v>2146535</v>
      </c>
      <c r="H50" s="372">
        <v>2610081</v>
      </c>
      <c r="I50" s="378">
        <v>2735226</v>
      </c>
      <c r="J50" s="384">
        <v>3540288</v>
      </c>
      <c r="K50" s="390">
        <v>4303191</v>
      </c>
      <c r="L50" s="396"/>
      <c r="M50" s="454">
        <v>4860609</v>
      </c>
      <c r="N50" s="461">
        <v>0</v>
      </c>
      <c r="O50" s="474">
        <v>5542606</v>
      </c>
      <c r="P50" s="507">
        <v>5273258</v>
      </c>
      <c r="Q50" s="533">
        <v>5398196</v>
      </c>
      <c r="R50" s="539">
        <v>6277399</v>
      </c>
      <c r="S50" s="568">
        <v>0</v>
      </c>
      <c r="T50" s="123">
        <v>6028898</v>
      </c>
      <c r="U50" s="123">
        <v>5608865</v>
      </c>
      <c r="V50" s="612">
        <v>0</v>
      </c>
      <c r="W50" s="120">
        <v>0</v>
      </c>
      <c r="X50" s="120"/>
      <c r="Y50" s="616"/>
      <c r="Z50" s="137">
        <v>4968137</v>
      </c>
      <c r="AA50" s="689">
        <v>4530114</v>
      </c>
      <c r="AB50" s="137">
        <v>4431889</v>
      </c>
      <c r="AC50" s="123">
        <v>4200902</v>
      </c>
      <c r="AD50" s="137">
        <v>3798884</v>
      </c>
      <c r="AE50" s="721"/>
      <c r="AF50" s="728"/>
      <c r="AG50" s="54">
        <v>0</v>
      </c>
      <c r="AH50" s="65">
        <v>0</v>
      </c>
      <c r="AI50" s="65">
        <v>0</v>
      </c>
      <c r="AJ50" s="54">
        <v>2708413</v>
      </c>
      <c r="AK50" s="65">
        <v>0</v>
      </c>
      <c r="AN50" s="858">
        <v>2218711</v>
      </c>
      <c r="AO50" s="866">
        <v>1851757</v>
      </c>
      <c r="AP50" s="872">
        <v>1873425</v>
      </c>
      <c r="AQ50" s="54">
        <v>2055837</v>
      </c>
      <c r="AR50" s="54">
        <v>0</v>
      </c>
      <c r="AS50" s="892">
        <v>2324171</v>
      </c>
      <c r="AT50" s="905">
        <v>2323702</v>
      </c>
      <c r="AU50" s="929">
        <v>2303086</v>
      </c>
      <c r="AV50" s="933"/>
      <c r="AW50" s="70">
        <v>2323093</v>
      </c>
      <c r="AX50" s="1005">
        <v>2618594</v>
      </c>
      <c r="AY50" s="1027">
        <v>2676209</v>
      </c>
      <c r="AZ50" s="1034">
        <v>0</v>
      </c>
      <c r="BA50" s="1048">
        <v>0</v>
      </c>
      <c r="BB50" s="70">
        <v>2867607</v>
      </c>
      <c r="BC50" s="1087"/>
      <c r="BD50" s="1093"/>
      <c r="BE50" s="1129">
        <v>0</v>
      </c>
      <c r="BF50" s="1133"/>
      <c r="BG50" s="1140"/>
      <c r="BH50" s="1164">
        <v>1931629</v>
      </c>
      <c r="BI50" s="70">
        <v>1538144</v>
      </c>
      <c r="BK50" s="91"/>
      <c r="BL50" s="70">
        <v>768409</v>
      </c>
      <c r="BO50" s="70">
        <v>2646151</v>
      </c>
      <c r="BP50" s="1222"/>
      <c r="BQ50" s="1228"/>
      <c r="BR50" s="1228"/>
      <c r="BS50" s="1228"/>
      <c r="BT50" s="1228"/>
      <c r="BU50" s="1228"/>
      <c r="BV50" s="1228"/>
      <c r="BW50" s="1291">
        <v>4633096</v>
      </c>
      <c r="CB50" s="70">
        <v>4782030</v>
      </c>
      <c r="CC50" s="70">
        <v>5058380</v>
      </c>
      <c r="CD50" s="70">
        <v>4966808</v>
      </c>
      <c r="CE50" s="1385">
        <v>4605284</v>
      </c>
      <c r="CF50" s="1399">
        <v>4436186</v>
      </c>
      <c r="CG50" s="1413">
        <v>4247320</v>
      </c>
      <c r="CH50" s="1427">
        <v>4204804</v>
      </c>
      <c r="CI50" s="1441">
        <v>4302917</v>
      </c>
      <c r="CJ50" s="1455">
        <v>4556900</v>
      </c>
      <c r="CK50" s="54">
        <v>4696626</v>
      </c>
      <c r="CN50" s="54">
        <v>4442500</v>
      </c>
      <c r="CP50" s="1492"/>
      <c r="CQ50" s="1523">
        <v>4777943</v>
      </c>
      <c r="CR50" s="1559">
        <v>4733792</v>
      </c>
      <c r="CS50" s="1556"/>
      <c r="CT50" s="1556"/>
      <c r="CU50" s="1574">
        <v>4368225</v>
      </c>
      <c r="CV50" s="1585"/>
      <c r="CW50" s="1585"/>
      <c r="CX50" s="1585"/>
      <c r="CY50" s="1620"/>
      <c r="CZ50" s="1620"/>
      <c r="DA50" s="1620"/>
      <c r="DB50" s="1620"/>
      <c r="DC50" s="1620"/>
      <c r="DD50" s="1620"/>
      <c r="DE50" s="1642"/>
      <c r="DJ50" s="1700"/>
      <c r="DL50" s="1663"/>
      <c r="DQ50" s="1784"/>
      <c r="DT50" s="1741"/>
      <c r="DU50" s="1741"/>
      <c r="DV50" s="1741"/>
      <c r="DW50" s="1741"/>
      <c r="DX50" s="1741"/>
      <c r="DY50" s="1741"/>
      <c r="DZ50" s="1748"/>
      <c r="EA50" s="1816">
        <v>0</v>
      </c>
      <c r="EB50" s="1813"/>
      <c r="EC50" s="1813"/>
      <c r="ED50" s="1813"/>
      <c r="EE50" s="1813"/>
      <c r="EF50" s="1813"/>
      <c r="EG50">
        <v>0</v>
      </c>
      <c r="EH50" s="1867"/>
      <c r="EI50" s="1867"/>
      <c r="EJ50" s="1867"/>
      <c r="EK50" s="1867"/>
      <c r="EL50" s="1867"/>
      <c r="EM50" s="1867"/>
      <c r="EN50" s="1867"/>
      <c r="EO50" s="54">
        <v>15831464</v>
      </c>
      <c r="EU50">
        <v>0</v>
      </c>
      <c r="FB50" s="1952"/>
      <c r="FC50" s="1987"/>
      <c r="FD50" s="1987"/>
      <c r="FE50" s="1987"/>
      <c r="FF50" s="1987"/>
      <c r="FG50" s="1987"/>
      <c r="FH50" s="1987"/>
      <c r="FI50" s="1994"/>
      <c r="FJ50" s="2029"/>
      <c r="FK50" s="2029"/>
      <c r="FL50" s="2029"/>
      <c r="FM50" s="2029"/>
      <c r="FN50" s="2029"/>
      <c r="FO50" s="2029"/>
      <c r="FP50" s="2036"/>
      <c r="FQ50" s="2072"/>
      <c r="FR50" s="2072"/>
      <c r="FS50" s="2072"/>
      <c r="FT50" s="2072"/>
      <c r="FU50" s="2072"/>
      <c r="FV50" s="2072"/>
      <c r="FW50" s="2109"/>
      <c r="GD50" s="2122"/>
      <c r="GE50" s="2158"/>
      <c r="GF50" s="2158"/>
      <c r="GG50" s="2158"/>
      <c r="GH50" s="2158"/>
      <c r="GI50" s="2158"/>
      <c r="GJ50" s="2158"/>
      <c r="GK50" s="2165"/>
      <c r="GL50" s="2201"/>
      <c r="GM50" s="2201"/>
      <c r="GN50" s="2201"/>
      <c r="GO50" s="2201"/>
      <c r="GP50" s="2201"/>
      <c r="GQ50" s="2201"/>
      <c r="GR50" s="2209"/>
      <c r="GY50" s="2248">
        <v>23018381</v>
      </c>
      <c r="GZ50" s="2263"/>
      <c r="HA50" s="2276">
        <v>0</v>
      </c>
      <c r="HB50" s="2276"/>
      <c r="HC50" s="2300"/>
      <c r="HD50" s="2311"/>
      <c r="HE50" s="2311"/>
      <c r="HF50" s="2311"/>
      <c r="HS50" s="54"/>
    </row>
    <row r="51" spans="1:227" x14ac:dyDescent="0.25">
      <c r="A51" s="95">
        <f t="shared" si="66"/>
        <v>50</v>
      </c>
      <c r="B51" s="65">
        <f>B.Semanal!B51</f>
        <v>0</v>
      </c>
      <c r="C51" s="66"/>
      <c r="D51" s="66"/>
      <c r="E51" s="91">
        <v>2710823</v>
      </c>
      <c r="F51" s="67">
        <v>2581296</v>
      </c>
      <c r="G51" s="366">
        <v>2406565</v>
      </c>
      <c r="H51" s="372">
        <v>2351198</v>
      </c>
      <c r="I51" s="378">
        <v>2251048</v>
      </c>
      <c r="J51" s="384">
        <v>2251048</v>
      </c>
      <c r="K51" s="390">
        <v>2251048</v>
      </c>
      <c r="L51" s="396"/>
      <c r="M51" s="454">
        <v>2102401</v>
      </c>
      <c r="N51" s="458"/>
      <c r="O51" s="474">
        <v>2046895</v>
      </c>
      <c r="P51" s="507">
        <v>1818847</v>
      </c>
      <c r="Q51" s="533">
        <v>1672273</v>
      </c>
      <c r="R51" s="539">
        <v>1672273</v>
      </c>
      <c r="S51" s="565"/>
      <c r="T51" s="123">
        <v>1354434</v>
      </c>
      <c r="U51" s="123">
        <v>1085651</v>
      </c>
      <c r="V51" s="609"/>
      <c r="W51" s="120"/>
      <c r="X51" s="120"/>
      <c r="Y51" s="616"/>
      <c r="Z51" s="137">
        <v>1813180</v>
      </c>
      <c r="AA51" s="689">
        <v>1851438</v>
      </c>
      <c r="AB51" s="137">
        <v>2063758</v>
      </c>
      <c r="AC51" s="123">
        <v>2338266</v>
      </c>
      <c r="AD51" s="137">
        <v>2500351</v>
      </c>
      <c r="AE51" s="721"/>
      <c r="AF51" s="728"/>
      <c r="AG51"/>
      <c r="AJ51" s="54">
        <v>2682221</v>
      </c>
      <c r="AN51" s="858">
        <v>1910199</v>
      </c>
      <c r="AO51" s="866">
        <v>1541569</v>
      </c>
      <c r="AP51" s="872">
        <v>1431859</v>
      </c>
      <c r="AQ51" s="54">
        <v>1500565</v>
      </c>
      <c r="AR51" s="54"/>
      <c r="AS51" s="892">
        <v>1689240</v>
      </c>
      <c r="AT51" s="905">
        <v>1672908</v>
      </c>
      <c r="AU51" s="929">
        <v>1447365</v>
      </c>
      <c r="AV51" s="933"/>
      <c r="AW51" s="70">
        <v>1775954</v>
      </c>
      <c r="AX51" s="1005">
        <v>2270900</v>
      </c>
      <c r="AY51" s="1027">
        <v>1950418</v>
      </c>
      <c r="AZ51" s="1031"/>
      <c r="BA51" s="1045"/>
      <c r="BB51" s="70">
        <v>2315453</v>
      </c>
      <c r="BC51" s="1087"/>
      <c r="BD51" s="1093"/>
      <c r="BE51" s="1126"/>
      <c r="BF51" s="1133"/>
      <c r="BG51" s="1140"/>
      <c r="BH51" s="1164">
        <v>1196801</v>
      </c>
      <c r="BI51" s="70">
        <v>1217480</v>
      </c>
      <c r="BK51" s="91"/>
      <c r="BL51" s="70">
        <v>1177284</v>
      </c>
      <c r="BO51" s="70">
        <v>951838</v>
      </c>
      <c r="BP51" s="1222"/>
      <c r="BQ51" s="1228"/>
      <c r="BR51" s="1228"/>
      <c r="BS51" s="1228"/>
      <c r="BT51" s="1228"/>
      <c r="BU51" s="1228"/>
      <c r="BV51" s="1228"/>
      <c r="BW51" s="1291">
        <v>3199064</v>
      </c>
      <c r="CB51" s="70">
        <v>4030855</v>
      </c>
      <c r="CC51" s="70">
        <v>4559300</v>
      </c>
      <c r="CD51" s="70">
        <v>5040374</v>
      </c>
      <c r="CE51" s="1385">
        <v>5081295</v>
      </c>
      <c r="CF51" s="1399">
        <v>5014183</v>
      </c>
      <c r="CG51" s="1413">
        <v>5384936</v>
      </c>
      <c r="CH51" s="1427">
        <v>5682027</v>
      </c>
      <c r="CI51" s="1441">
        <v>6220839</v>
      </c>
      <c r="CJ51" s="1455">
        <v>6731524</v>
      </c>
      <c r="CK51" s="54">
        <v>6859972</v>
      </c>
      <c r="CN51" s="54">
        <v>7874695</v>
      </c>
      <c r="CP51" s="1492"/>
      <c r="CQ51" s="1523">
        <v>9201211</v>
      </c>
      <c r="CR51" s="1559">
        <v>9379076</v>
      </c>
      <c r="CS51" s="1556"/>
      <c r="CT51" s="1556"/>
      <c r="CU51" s="1574">
        <v>10013612</v>
      </c>
      <c r="CV51" s="1585"/>
      <c r="CW51" s="1585"/>
      <c r="CX51" s="1585"/>
      <c r="CY51" s="1620"/>
      <c r="CZ51" s="1620"/>
      <c r="DA51" s="1620"/>
      <c r="DB51" s="1620"/>
      <c r="DC51" s="1620"/>
      <c r="DD51" s="1620"/>
      <c r="DE51" s="1642"/>
      <c r="DJ51" s="1700"/>
      <c r="DL51" s="1663"/>
      <c r="DQ51" s="1784"/>
      <c r="DT51" s="1741"/>
      <c r="DU51" s="1741"/>
      <c r="DV51" s="1741"/>
      <c r="DW51" s="1741"/>
      <c r="DX51" s="1741"/>
      <c r="DY51" s="1741"/>
      <c r="DZ51" s="1748"/>
      <c r="EA51" s="1813"/>
      <c r="EB51" s="1813"/>
      <c r="EC51" s="1813"/>
      <c r="ED51" s="1813"/>
      <c r="EE51" s="1813"/>
      <c r="EF51" s="1813"/>
      <c r="EH51" s="1867"/>
      <c r="EI51" s="1867"/>
      <c r="EJ51" s="1867"/>
      <c r="EK51" s="1867"/>
      <c r="EL51" s="1867"/>
      <c r="EM51" s="1867"/>
      <c r="EN51" s="1867"/>
      <c r="EO51" s="54">
        <v>15403066</v>
      </c>
      <c r="FB51" s="1952"/>
      <c r="FC51" s="1987"/>
      <c r="FD51" s="1987"/>
      <c r="FE51" s="1987"/>
      <c r="FF51" s="1987"/>
      <c r="FG51" s="1987"/>
      <c r="FH51" s="1987"/>
      <c r="FI51" s="1994"/>
      <c r="FJ51" s="2029"/>
      <c r="FK51" s="2029"/>
      <c r="FL51" s="2029"/>
      <c r="FM51" s="2029"/>
      <c r="FN51" s="2029"/>
      <c r="FO51" s="2029"/>
      <c r="FP51" s="2036"/>
      <c r="FQ51" s="2072"/>
      <c r="FR51" s="2072"/>
      <c r="FS51" s="2072"/>
      <c r="FT51" s="2072"/>
      <c r="FU51" s="2072"/>
      <c r="FV51" s="2072"/>
      <c r="FW51" s="2109"/>
      <c r="GD51" s="2122"/>
      <c r="GE51" s="2158"/>
      <c r="GF51" s="2158"/>
      <c r="GG51" s="2158"/>
      <c r="GH51" s="2158"/>
      <c r="GI51" s="2158"/>
      <c r="GJ51" s="2158"/>
      <c r="GK51" s="2165"/>
      <c r="GL51" s="2201"/>
      <c r="GM51" s="2201"/>
      <c r="GN51" s="2201"/>
      <c r="GO51" s="2201"/>
      <c r="GP51" s="2201"/>
      <c r="GQ51" s="2201"/>
      <c r="GR51" s="2209"/>
      <c r="GY51" s="2248">
        <v>21962910</v>
      </c>
      <c r="GZ51" s="2263"/>
      <c r="HA51" s="2276"/>
      <c r="HB51" s="2276"/>
      <c r="HC51" s="2300"/>
      <c r="HD51" s="2311"/>
      <c r="HE51" s="2311"/>
      <c r="HF51" s="2311"/>
      <c r="HS51" s="54"/>
    </row>
    <row r="52" spans="1:227" x14ac:dyDescent="0.25">
      <c r="A52" s="95">
        <f t="shared" si="66"/>
        <v>51</v>
      </c>
      <c r="B52" s="65">
        <f>B.Semanal!B52</f>
        <v>0</v>
      </c>
      <c r="C52" s="71"/>
      <c r="D52" s="71"/>
      <c r="E52" s="91">
        <v>0</v>
      </c>
      <c r="F52" s="67">
        <v>0</v>
      </c>
      <c r="G52" s="366">
        <v>0</v>
      </c>
      <c r="H52" s="372">
        <v>0</v>
      </c>
      <c r="I52" s="378">
        <v>0</v>
      </c>
      <c r="J52" s="384">
        <v>0</v>
      </c>
      <c r="K52" s="390">
        <v>0</v>
      </c>
      <c r="L52" s="396">
        <v>0</v>
      </c>
      <c r="M52" s="454">
        <v>0</v>
      </c>
      <c r="N52" s="461">
        <v>0</v>
      </c>
      <c r="O52" s="474">
        <v>0</v>
      </c>
      <c r="P52" s="507">
        <v>0</v>
      </c>
      <c r="Q52" s="533">
        <v>0</v>
      </c>
      <c r="R52" s="539">
        <v>0</v>
      </c>
      <c r="S52" s="568">
        <v>0</v>
      </c>
      <c r="T52" s="595">
        <v>0</v>
      </c>
      <c r="U52" s="120">
        <v>0</v>
      </c>
      <c r="V52" s="612">
        <v>0</v>
      </c>
      <c r="W52" s="120">
        <v>122.747</v>
      </c>
      <c r="X52" s="120">
        <v>139.61199999999999</v>
      </c>
      <c r="Y52" s="617">
        <v>412.03800000000001</v>
      </c>
      <c r="Z52" s="120">
        <v>541.27</v>
      </c>
      <c r="AA52" s="687">
        <v>319.16500000000002</v>
      </c>
      <c r="AB52" s="120">
        <v>535.34900000000005</v>
      </c>
      <c r="AC52" s="120">
        <v>512.94600000000003</v>
      </c>
      <c r="AD52" s="120">
        <v>533.44000000000005</v>
      </c>
      <c r="AE52" s="724">
        <v>0</v>
      </c>
      <c r="AF52" s="729">
        <v>515.73199999999997</v>
      </c>
      <c r="AG52" s="772">
        <v>535.59299999999996</v>
      </c>
      <c r="AH52" s="65">
        <v>0</v>
      </c>
      <c r="AI52" s="65">
        <v>0</v>
      </c>
      <c r="AJ52" s="772">
        <v>51.219000000000001</v>
      </c>
      <c r="AK52" s="65">
        <v>0</v>
      </c>
      <c r="AL52" s="65">
        <v>0</v>
      </c>
      <c r="AM52" s="65">
        <v>139.97200000000001</v>
      </c>
      <c r="AN52" s="858">
        <v>0</v>
      </c>
      <c r="AO52" s="864">
        <v>335.49400000000003</v>
      </c>
      <c r="AP52" s="870">
        <v>562.52800000000002</v>
      </c>
      <c r="AQ52" s="772">
        <v>567.35199999999998</v>
      </c>
      <c r="AR52" s="772">
        <v>477.06799999999998</v>
      </c>
      <c r="AS52" s="892">
        <v>0</v>
      </c>
      <c r="AT52" s="903">
        <v>125.669</v>
      </c>
      <c r="AU52" s="929">
        <v>508</v>
      </c>
      <c r="AV52" s="934">
        <v>556.52200000000005</v>
      </c>
      <c r="AW52" s="65">
        <v>536.38699999999994</v>
      </c>
      <c r="AX52" s="1003">
        <v>518.54499999999996</v>
      </c>
      <c r="AY52" s="1025">
        <v>515.71299999999997</v>
      </c>
      <c r="AZ52" s="1032">
        <v>530.74300000000005</v>
      </c>
      <c r="BA52" s="1048">
        <v>0</v>
      </c>
      <c r="BB52" s="65">
        <v>64.587999999999994</v>
      </c>
      <c r="BC52" s="1090">
        <v>0</v>
      </c>
      <c r="BD52" s="1096">
        <v>0</v>
      </c>
      <c r="BE52" s="1129">
        <v>0</v>
      </c>
      <c r="BF52" s="1136">
        <v>0</v>
      </c>
      <c r="BG52" s="1143">
        <v>0</v>
      </c>
      <c r="BH52" s="1162">
        <v>49.749000000000002</v>
      </c>
      <c r="BI52" s="65">
        <v>82.558999999999997</v>
      </c>
      <c r="BJ52" s="65">
        <v>84.417000000000002</v>
      </c>
      <c r="BK52" s="91">
        <v>75.433999999999997</v>
      </c>
      <c r="BL52" s="65">
        <v>33.679000000000002</v>
      </c>
      <c r="BM52" s="65">
        <v>0</v>
      </c>
      <c r="BN52" s="65">
        <v>0</v>
      </c>
      <c r="BO52" s="65">
        <v>0</v>
      </c>
      <c r="BP52" s="1223">
        <v>469.25599999999997</v>
      </c>
      <c r="BQ52" s="1229">
        <v>535.125</v>
      </c>
      <c r="BR52" s="1229">
        <v>521.58100000000002</v>
      </c>
      <c r="BS52" s="1229">
        <v>534.28499999999997</v>
      </c>
      <c r="BT52" s="1229">
        <v>544.39700000000005</v>
      </c>
      <c r="BU52" s="1231">
        <v>0</v>
      </c>
      <c r="BV52" s="1229">
        <v>479.11700000000002</v>
      </c>
      <c r="BW52" s="1289">
        <v>548.34799999999996</v>
      </c>
      <c r="BX52" s="65">
        <v>538.47299999999996</v>
      </c>
      <c r="BY52" s="65">
        <v>540.04899999999998</v>
      </c>
      <c r="BZ52" s="65">
        <v>518.11300000000006</v>
      </c>
      <c r="CA52" s="65">
        <v>556.91200000000003</v>
      </c>
      <c r="CB52" s="65">
        <v>548.99199999999996</v>
      </c>
      <c r="CC52" s="65">
        <v>564.69200000000001</v>
      </c>
      <c r="CD52" s="65">
        <v>554.49300000000005</v>
      </c>
      <c r="CE52" s="1383">
        <v>514.62800000000004</v>
      </c>
      <c r="CF52" s="1397">
        <v>559.04100000000005</v>
      </c>
      <c r="CG52" s="1411">
        <v>538.61800000000005</v>
      </c>
      <c r="CH52" s="1425">
        <v>539.38199999999995</v>
      </c>
      <c r="CI52" s="1439">
        <v>564.43299999999999</v>
      </c>
      <c r="CJ52" s="1453">
        <v>533.65700000000004</v>
      </c>
      <c r="CK52">
        <v>480.64600000000002</v>
      </c>
      <c r="CL52">
        <v>555.57899999999995</v>
      </c>
      <c r="CM52">
        <v>569.53300000000002</v>
      </c>
      <c r="CN52">
        <v>556.40499999999997</v>
      </c>
      <c r="CO52">
        <v>599.42499999999995</v>
      </c>
      <c r="CP52" s="1493">
        <v>478.327</v>
      </c>
      <c r="CQ52" s="1521">
        <v>520.85799999999995</v>
      </c>
      <c r="CR52" s="1557">
        <v>592.43600000000004</v>
      </c>
      <c r="CS52" s="1557">
        <v>457.15499999999997</v>
      </c>
      <c r="CT52" s="1557">
        <v>552.327</v>
      </c>
      <c r="CU52" s="1572">
        <v>566.45299999999997</v>
      </c>
      <c r="CV52" s="1586">
        <v>559.17899999999997</v>
      </c>
      <c r="CW52" s="1586">
        <v>457.87700000000001</v>
      </c>
      <c r="CX52" s="1586">
        <v>573.08600000000001</v>
      </c>
      <c r="CY52" s="1621">
        <v>420.37</v>
      </c>
      <c r="CZ52" s="1621">
        <v>6.923</v>
      </c>
      <c r="DA52" s="1621">
        <v>0</v>
      </c>
      <c r="DB52" s="1621">
        <v>0</v>
      </c>
      <c r="DC52" s="1621">
        <v>0</v>
      </c>
      <c r="DD52" s="1621">
        <v>484.74900000000002</v>
      </c>
      <c r="DE52" s="1643">
        <v>534.85400000000004</v>
      </c>
      <c r="DF52" s="772">
        <v>533.83100000000002</v>
      </c>
      <c r="DG52" s="772">
        <v>558.75800000000004</v>
      </c>
      <c r="DH52" s="772">
        <v>570.36400000000003</v>
      </c>
      <c r="DI52" s="772">
        <v>550.33600000000001</v>
      </c>
      <c r="DJ52" s="1701">
        <v>528.54499999999996</v>
      </c>
      <c r="DK52" s="772">
        <v>534.03499999999997</v>
      </c>
      <c r="DL52" s="1664">
        <v>545.12099999999998</v>
      </c>
      <c r="DM52" s="772">
        <v>535.72400000000005</v>
      </c>
      <c r="DN52" s="772">
        <v>534.03700000000003</v>
      </c>
      <c r="DO52" s="772">
        <v>535.327</v>
      </c>
      <c r="DP52" s="772">
        <v>534.83600000000001</v>
      </c>
      <c r="DQ52" s="1785">
        <v>523.952</v>
      </c>
      <c r="DR52" s="772">
        <v>476.315</v>
      </c>
      <c r="DS52" s="772">
        <v>498.59399999999999</v>
      </c>
      <c r="DT52" s="1742">
        <v>479.45</v>
      </c>
      <c r="DU52" s="1742">
        <v>79.168000000000006</v>
      </c>
      <c r="DV52" s="1742">
        <v>512.90800000000002</v>
      </c>
      <c r="DW52" s="1742">
        <v>542.59699999999998</v>
      </c>
      <c r="DX52" s="1742">
        <v>543.61099999999999</v>
      </c>
      <c r="DY52" s="1742">
        <v>533.47299999999996</v>
      </c>
      <c r="DZ52" s="1749">
        <v>547.94299999999998</v>
      </c>
      <c r="EA52" s="1814">
        <v>478.834</v>
      </c>
      <c r="EB52" s="1814">
        <v>571.46400000000006</v>
      </c>
      <c r="EC52" s="1814">
        <v>500.68299999999999</v>
      </c>
      <c r="ED52" s="1814">
        <v>469.49700000000001</v>
      </c>
      <c r="EE52" s="1814">
        <v>518.81299999999999</v>
      </c>
      <c r="EF52" s="1814">
        <v>367.07299999999998</v>
      </c>
      <c r="EG52">
        <v>0</v>
      </c>
      <c r="EH52" s="1868">
        <v>276.36700000000002</v>
      </c>
      <c r="EI52" s="1868">
        <v>395.21499999999997</v>
      </c>
      <c r="EJ52" s="1868">
        <v>510.017</v>
      </c>
      <c r="EK52" s="1868">
        <v>496.57600000000002</v>
      </c>
      <c r="EL52" s="1868">
        <v>538.12800000000004</v>
      </c>
      <c r="EM52" s="1868">
        <v>535.97299999999996</v>
      </c>
      <c r="EN52" s="1868">
        <v>517.37599999999998</v>
      </c>
      <c r="EO52">
        <v>394.27600000000001</v>
      </c>
      <c r="EP52">
        <v>0</v>
      </c>
      <c r="EQ52">
        <v>0</v>
      </c>
      <c r="ER52">
        <v>198.03800000000001</v>
      </c>
      <c r="ES52">
        <v>0</v>
      </c>
      <c r="ET52">
        <v>0</v>
      </c>
      <c r="EU52">
        <v>0</v>
      </c>
      <c r="EV52" s="772">
        <v>0</v>
      </c>
      <c r="EW52" s="772">
        <v>0</v>
      </c>
      <c r="EX52" s="772">
        <v>0</v>
      </c>
      <c r="EY52" s="772">
        <v>0</v>
      </c>
      <c r="EZ52" s="772">
        <v>0</v>
      </c>
      <c r="FA52" s="772">
        <v>467.99</v>
      </c>
      <c r="FB52" s="1953">
        <v>440.18400000000003</v>
      </c>
      <c r="FC52" s="1988">
        <v>421.84</v>
      </c>
      <c r="FD52" s="1988">
        <v>501.202</v>
      </c>
      <c r="FE52" s="1988">
        <v>524.77700000000004</v>
      </c>
      <c r="FF52" s="1988">
        <v>503.77800000000002</v>
      </c>
      <c r="FG52" s="1988">
        <v>521.774</v>
      </c>
      <c r="FH52" s="1988">
        <v>509.87400000000002</v>
      </c>
      <c r="FI52" s="1995">
        <v>494.72699999999998</v>
      </c>
      <c r="FJ52" s="2030">
        <v>305.666</v>
      </c>
      <c r="FK52" s="2030">
        <v>0</v>
      </c>
      <c r="FL52" s="2030">
        <v>168.792</v>
      </c>
      <c r="FM52" s="2030">
        <v>537.06399999999996</v>
      </c>
      <c r="FN52" s="2030">
        <v>554.38800000000003</v>
      </c>
      <c r="FO52" s="2030">
        <v>543.22699999999998</v>
      </c>
      <c r="FP52" s="2037">
        <v>558.71799999999996</v>
      </c>
      <c r="FQ52" s="2073">
        <v>544.798</v>
      </c>
      <c r="FR52" s="2073">
        <v>541.44899999999996</v>
      </c>
      <c r="FS52" s="2073">
        <v>537.28099999999995</v>
      </c>
      <c r="FT52" s="2073">
        <v>528.46400000000006</v>
      </c>
      <c r="FU52" s="2073">
        <v>466.31200000000001</v>
      </c>
      <c r="FV52" s="2073">
        <v>484.04300000000001</v>
      </c>
      <c r="FW52" s="2110">
        <v>508.93599999999998</v>
      </c>
      <c r="FX52" s="772">
        <v>500.27600000000001</v>
      </c>
      <c r="FY52" s="772">
        <v>480.96</v>
      </c>
      <c r="FZ52" s="772">
        <v>453.79599999999999</v>
      </c>
      <c r="GA52" s="772">
        <v>498.14100000000002</v>
      </c>
      <c r="GB52" s="772">
        <v>512.29200000000003</v>
      </c>
      <c r="GC52" s="772">
        <v>498.00200000000001</v>
      </c>
      <c r="GD52" s="2123">
        <v>455.35399999999998</v>
      </c>
      <c r="GE52" s="2159">
        <v>518.80399999999997</v>
      </c>
      <c r="GF52" s="2159">
        <v>487.565</v>
      </c>
      <c r="GG52" s="2159">
        <v>467.84</v>
      </c>
      <c r="GH52" s="2159">
        <v>507.07299999999998</v>
      </c>
      <c r="GI52" s="2159">
        <v>333.44200000000001</v>
      </c>
      <c r="GJ52" s="2159">
        <v>0</v>
      </c>
      <c r="GK52" s="2166">
        <v>0</v>
      </c>
      <c r="GL52" s="2202">
        <v>520.63599999999997</v>
      </c>
      <c r="GM52" s="2202">
        <v>509.38499999999999</v>
      </c>
      <c r="GN52" s="2202">
        <v>519.02099999999996</v>
      </c>
      <c r="GO52" s="2202">
        <v>519.39099999999996</v>
      </c>
      <c r="GP52" s="2202">
        <v>566.13800000000003</v>
      </c>
      <c r="GQ52" s="2202">
        <v>558.78</v>
      </c>
      <c r="GR52" s="2210">
        <v>556.62400000000002</v>
      </c>
      <c r="GS52" s="2246">
        <v>554.67499999999995</v>
      </c>
      <c r="GT52" s="2246">
        <v>475.61700000000002</v>
      </c>
      <c r="GU52" s="2246">
        <v>585.80700000000002</v>
      </c>
      <c r="GV52" s="2246">
        <v>0</v>
      </c>
      <c r="GW52" s="2246">
        <v>254.45500000000001</v>
      </c>
      <c r="GX52" s="2246">
        <v>570.96</v>
      </c>
      <c r="GY52" s="2246">
        <v>550.90499999999997</v>
      </c>
      <c r="GZ52" s="2264">
        <v>460.91199999999998</v>
      </c>
      <c r="HA52" s="2277">
        <v>565.78599999999994</v>
      </c>
      <c r="HB52" s="2277">
        <v>579.51300000000003</v>
      </c>
      <c r="HC52" s="2301">
        <v>0</v>
      </c>
      <c r="HD52" s="2313">
        <v>0</v>
      </c>
      <c r="HE52" s="2313">
        <v>0</v>
      </c>
      <c r="HF52" s="2313">
        <v>0</v>
      </c>
      <c r="HS52" s="142"/>
    </row>
    <row r="53" spans="1:227" x14ac:dyDescent="0.25">
      <c r="A53" s="95">
        <f t="shared" si="66"/>
        <v>52</v>
      </c>
      <c r="B53" s="65">
        <f>B.Semanal!B53</f>
        <v>0</v>
      </c>
      <c r="C53" s="68"/>
      <c r="D53" s="68"/>
      <c r="E53" s="91"/>
      <c r="F53" s="67"/>
      <c r="G53" s="363"/>
      <c r="H53" s="369"/>
      <c r="I53" s="375"/>
      <c r="J53" s="381"/>
      <c r="K53" s="387"/>
      <c r="L53" s="393"/>
      <c r="M53" s="451"/>
      <c r="N53" s="458"/>
      <c r="O53" s="471"/>
      <c r="P53" s="504"/>
      <c r="Q53" s="530"/>
      <c r="R53" s="536"/>
      <c r="S53" s="565"/>
      <c r="T53" s="120"/>
      <c r="U53" s="120"/>
      <c r="V53" s="609"/>
      <c r="W53" s="120"/>
      <c r="X53" s="120"/>
      <c r="Y53" s="616"/>
      <c r="Z53" s="120"/>
      <c r="AA53" s="686"/>
      <c r="AB53" s="120"/>
      <c r="AC53" s="120"/>
      <c r="AD53" s="120"/>
      <c r="AE53" s="721"/>
      <c r="AF53" s="728"/>
      <c r="AG53"/>
      <c r="AJ53"/>
      <c r="AN53" s="855"/>
      <c r="AO53" s="863"/>
      <c r="AP53" s="869"/>
      <c r="AQ53"/>
      <c r="AR53"/>
      <c r="AS53" s="889"/>
      <c r="AT53" s="902"/>
      <c r="AU53" s="926"/>
      <c r="AV53" s="933"/>
      <c r="AX53" s="1002"/>
      <c r="AY53" s="1024"/>
      <c r="AZ53" s="1031"/>
      <c r="BA53" s="1045"/>
      <c r="BC53" s="1087"/>
      <c r="BD53" s="1093"/>
      <c r="BE53" s="1126"/>
      <c r="BF53" s="1133"/>
      <c r="BG53" s="1140"/>
      <c r="BH53" s="1161"/>
      <c r="BK53" s="91"/>
      <c r="BP53" s="1222"/>
      <c r="BQ53" s="1228"/>
      <c r="BR53" s="1228"/>
      <c r="BS53" s="1228"/>
      <c r="BT53" s="1228"/>
      <c r="BU53" s="1228"/>
      <c r="BV53" s="1228"/>
      <c r="BW53" s="1288"/>
      <c r="CE53" s="1382"/>
      <c r="CF53" s="1396"/>
      <c r="CG53" s="1410"/>
      <c r="CH53" s="1424"/>
      <c r="CI53" s="1438"/>
      <c r="CJ53" s="1452"/>
      <c r="CP53" s="1492"/>
      <c r="CQ53" s="1520"/>
      <c r="CR53" s="1556"/>
      <c r="CS53" s="1556"/>
      <c r="CT53" s="1556"/>
      <c r="CU53" s="1571"/>
      <c r="CV53" s="1585"/>
      <c r="CW53" s="1585"/>
      <c r="CX53" s="1585"/>
      <c r="CY53" s="1620"/>
      <c r="CZ53" s="1620"/>
      <c r="DA53" s="1620"/>
      <c r="DB53" s="1620"/>
      <c r="DC53" s="1620"/>
      <c r="DD53" s="1620"/>
      <c r="DE53" s="1642"/>
      <c r="DJ53" s="1700"/>
      <c r="DL53" s="1663"/>
      <c r="DQ53" s="1784"/>
      <c r="DT53" s="1741"/>
      <c r="DU53" s="1741"/>
      <c r="DV53" s="1741"/>
      <c r="DW53" s="1741"/>
      <c r="DX53" s="1741"/>
      <c r="DY53" s="1741"/>
      <c r="DZ53" s="1748"/>
      <c r="EA53" s="1813"/>
      <c r="EB53" s="1813"/>
      <c r="EC53" s="1813"/>
      <c r="ED53" s="1813"/>
      <c r="EE53" s="1813"/>
      <c r="EF53" s="1813"/>
      <c r="EH53" s="1867"/>
      <c r="EI53" s="1867"/>
      <c r="EJ53" s="1867"/>
      <c r="EK53" s="1867"/>
      <c r="EL53" s="1867"/>
      <c r="EM53" s="1867"/>
      <c r="EN53" s="1867"/>
      <c r="FB53" s="1952"/>
      <c r="FC53" s="1987"/>
      <c r="FD53" s="1987"/>
      <c r="FE53" s="1987"/>
      <c r="FF53" s="1987"/>
      <c r="FG53" s="1987"/>
      <c r="FH53" s="1987"/>
      <c r="FI53" s="1994"/>
      <c r="FJ53" s="2029"/>
      <c r="FK53" s="2029"/>
      <c r="FL53" s="2029"/>
      <c r="FM53" s="2029"/>
      <c r="FN53" s="2029"/>
      <c r="FO53" s="2029"/>
      <c r="FP53" s="2036"/>
      <c r="FQ53" s="2072"/>
      <c r="FR53" s="2072"/>
      <c r="FS53" s="2072"/>
      <c r="FT53" s="2072"/>
      <c r="FU53" s="2072"/>
      <c r="FV53" s="2072"/>
      <c r="FW53" s="2109"/>
      <c r="GD53" s="2122"/>
      <c r="GE53" s="2158"/>
      <c r="GF53" s="2158"/>
      <c r="GG53" s="2158"/>
      <c r="GH53" s="2158"/>
      <c r="GI53" s="2158"/>
      <c r="GJ53" s="2158"/>
      <c r="GK53" s="2165"/>
      <c r="GL53" s="2201"/>
      <c r="GM53" s="2201"/>
      <c r="GN53" s="2201"/>
      <c r="GO53" s="2201"/>
      <c r="GP53" s="2201"/>
      <c r="GQ53" s="2201"/>
      <c r="GR53" s="2209"/>
      <c r="GZ53" s="2263"/>
      <c r="HA53" s="2276"/>
      <c r="HB53" s="2276"/>
      <c r="HC53" s="2300"/>
      <c r="HD53" s="2311"/>
      <c r="HE53" s="2311"/>
      <c r="HF53" s="2311"/>
    </row>
    <row r="54" spans="1:227" x14ac:dyDescent="0.25">
      <c r="A54" s="95">
        <f t="shared" si="66"/>
        <v>53</v>
      </c>
      <c r="B54" s="65">
        <f>B.Semanal!B54</f>
        <v>0</v>
      </c>
      <c r="C54" s="66"/>
      <c r="D54" s="66"/>
      <c r="E54" s="91"/>
      <c r="F54" s="67">
        <v>674.2</v>
      </c>
      <c r="G54" s="364">
        <v>342.24</v>
      </c>
      <c r="H54" s="370">
        <v>576.5</v>
      </c>
      <c r="I54" s="376">
        <v>539.76</v>
      </c>
      <c r="J54" s="382">
        <v>640.79999999999995</v>
      </c>
      <c r="K54" s="388">
        <v>577.26</v>
      </c>
      <c r="L54" s="394">
        <v>509.44</v>
      </c>
      <c r="M54" s="452">
        <v>857.44</v>
      </c>
      <c r="N54" s="459">
        <v>990.44</v>
      </c>
      <c r="O54" s="472">
        <v>780.6</v>
      </c>
      <c r="P54" s="505">
        <v>733.18</v>
      </c>
      <c r="Q54" s="531">
        <v>764.84</v>
      </c>
      <c r="R54" s="537">
        <v>721.38</v>
      </c>
      <c r="S54" s="566">
        <v>704.16</v>
      </c>
      <c r="T54" s="120"/>
      <c r="U54" s="137"/>
      <c r="V54" s="609"/>
      <c r="W54" s="137"/>
      <c r="X54" s="137"/>
      <c r="Y54" s="616"/>
      <c r="Z54" s="137">
        <v>511.8</v>
      </c>
      <c r="AA54" s="687">
        <v>605.91999999999996</v>
      </c>
      <c r="AB54" s="137">
        <v>823.88</v>
      </c>
      <c r="AC54" s="120">
        <v>906</v>
      </c>
      <c r="AD54" s="137">
        <v>598</v>
      </c>
      <c r="AE54" s="722">
        <v>776.36</v>
      </c>
      <c r="AF54" s="729">
        <v>567.78</v>
      </c>
      <c r="AG54" s="772">
        <v>708.96</v>
      </c>
      <c r="AJ54"/>
      <c r="AL54" s="65">
        <v>236.42</v>
      </c>
      <c r="AM54" s="65">
        <v>470.76</v>
      </c>
      <c r="AN54" s="856">
        <v>550.5</v>
      </c>
      <c r="AO54" s="864">
        <v>675.74</v>
      </c>
      <c r="AP54" s="870">
        <v>947.8</v>
      </c>
      <c r="AQ54" s="772">
        <v>709.68</v>
      </c>
      <c r="AR54" s="772">
        <v>700.82</v>
      </c>
      <c r="AS54" s="889"/>
      <c r="AT54" s="903">
        <v>54.54</v>
      </c>
      <c r="AU54" s="927">
        <v>298.36</v>
      </c>
      <c r="AV54" s="934">
        <v>660.76</v>
      </c>
      <c r="AW54" s="65">
        <v>717.12</v>
      </c>
      <c r="AX54" s="1003">
        <v>848.28</v>
      </c>
      <c r="AY54" s="1025">
        <v>740.56</v>
      </c>
      <c r="AZ54" s="1032">
        <v>669.42</v>
      </c>
      <c r="BA54" s="1045"/>
      <c r="BC54" s="1087"/>
      <c r="BD54" s="1093"/>
      <c r="BE54" s="1126"/>
      <c r="BF54" s="1133"/>
      <c r="BG54" s="1140"/>
      <c r="BH54" s="1161"/>
      <c r="BK54" s="91"/>
      <c r="BM54" s="65">
        <v>672.94</v>
      </c>
      <c r="BN54" s="69">
        <v>1243.18</v>
      </c>
      <c r="BO54" s="69">
        <v>1124.18</v>
      </c>
      <c r="BP54" s="1223">
        <v>1153.9000000000001</v>
      </c>
      <c r="BQ54" s="1229">
        <v>1133.76</v>
      </c>
      <c r="BR54" s="1229">
        <v>908.26</v>
      </c>
      <c r="BS54" s="1229">
        <v>971.8</v>
      </c>
      <c r="BT54" s="1229">
        <v>813.06</v>
      </c>
      <c r="BU54" s="1229">
        <v>566.29999999999995</v>
      </c>
      <c r="BV54" s="1229">
        <v>715.98</v>
      </c>
      <c r="BW54" s="1289">
        <v>845.3</v>
      </c>
      <c r="BX54" s="65">
        <v>976.74</v>
      </c>
      <c r="BZ54" s="65">
        <v>746.14</v>
      </c>
      <c r="CA54" s="65">
        <v>628.52</v>
      </c>
      <c r="CB54" s="65">
        <v>810.84</v>
      </c>
      <c r="CC54" s="65">
        <v>738.5</v>
      </c>
      <c r="CD54" s="65">
        <v>942.32</v>
      </c>
      <c r="CE54" s="1383">
        <v>630.5</v>
      </c>
      <c r="CF54" s="1397">
        <v>38</v>
      </c>
      <c r="CG54" s="1410"/>
      <c r="CH54" s="1424"/>
      <c r="CI54" s="1438"/>
      <c r="CJ54" s="1452"/>
      <c r="CK54">
        <v>12.94</v>
      </c>
      <c r="CL54">
        <v>12.74</v>
      </c>
      <c r="CM54">
        <v>17.579999999999998</v>
      </c>
      <c r="CO54">
        <v>28.9</v>
      </c>
      <c r="CP54" s="1492"/>
      <c r="CQ54" s="1520"/>
      <c r="CR54" s="1557">
        <v>13.96</v>
      </c>
      <c r="CS54" s="1557">
        <v>31.22</v>
      </c>
      <c r="CT54" s="1556"/>
      <c r="CU54" s="1571"/>
      <c r="CV54" s="1586">
        <v>482.1</v>
      </c>
      <c r="CW54" s="1586">
        <v>740.9</v>
      </c>
      <c r="CX54" s="1586">
        <v>704.36</v>
      </c>
      <c r="CY54" s="1621">
        <v>782.66</v>
      </c>
      <c r="CZ54" s="1621">
        <v>874.58</v>
      </c>
      <c r="DA54" s="1621">
        <v>894.38</v>
      </c>
      <c r="DB54" s="1621">
        <v>900.32</v>
      </c>
      <c r="DC54" s="1621">
        <v>841.94</v>
      </c>
      <c r="DD54" s="1621">
        <v>785.26</v>
      </c>
      <c r="DE54" s="1643">
        <v>677.34</v>
      </c>
      <c r="DF54" s="772">
        <v>767.28</v>
      </c>
      <c r="DG54" s="772">
        <v>703.2</v>
      </c>
      <c r="DH54" s="772">
        <v>673.14</v>
      </c>
      <c r="DI54" s="772">
        <v>533.52</v>
      </c>
      <c r="DJ54" s="1701">
        <v>630.02</v>
      </c>
      <c r="DK54" s="772">
        <v>565.74</v>
      </c>
      <c r="DL54" s="1664">
        <v>536.41999999999996</v>
      </c>
      <c r="DM54" s="772">
        <v>390.5</v>
      </c>
      <c r="DN54" s="772">
        <v>561.72</v>
      </c>
      <c r="DO54" s="772">
        <v>747.66</v>
      </c>
      <c r="DP54" s="772">
        <v>608.32000000000005</v>
      </c>
      <c r="DQ54" s="1785">
        <v>667.54</v>
      </c>
      <c r="DR54" s="772">
        <v>638.36</v>
      </c>
      <c r="DS54" s="772">
        <v>186.5</v>
      </c>
      <c r="DT54" s="1742">
        <v>692.92</v>
      </c>
      <c r="DU54" s="1742">
        <v>626.12</v>
      </c>
      <c r="DV54" s="1742">
        <v>741.62</v>
      </c>
      <c r="DW54" s="1742">
        <v>778.88</v>
      </c>
      <c r="DX54" s="1742">
        <v>640.72</v>
      </c>
      <c r="DY54" s="1742">
        <v>569.88</v>
      </c>
      <c r="DZ54" s="1749">
        <v>391.84</v>
      </c>
      <c r="EA54" s="1814">
        <v>467.94</v>
      </c>
      <c r="EB54" s="1814">
        <v>688.5</v>
      </c>
      <c r="EC54" s="1814">
        <v>636.54</v>
      </c>
      <c r="ED54" s="1814">
        <v>562.74</v>
      </c>
      <c r="EE54" s="1814">
        <v>711.64</v>
      </c>
      <c r="EF54" s="1814">
        <v>252.86</v>
      </c>
      <c r="EH54" s="1868">
        <v>280.62</v>
      </c>
      <c r="EI54" s="1868">
        <v>776.62</v>
      </c>
      <c r="EJ54" s="1868">
        <v>789.32</v>
      </c>
      <c r="EK54" s="1868">
        <v>817.16</v>
      </c>
      <c r="EL54" s="1868">
        <v>899.5</v>
      </c>
      <c r="EM54" s="1868">
        <v>928.58</v>
      </c>
      <c r="EN54" s="1868">
        <v>701.94</v>
      </c>
      <c r="EO54">
        <v>732.8</v>
      </c>
      <c r="EP54">
        <v>72.959999999999994</v>
      </c>
      <c r="EQ54">
        <v>10.74</v>
      </c>
      <c r="ER54">
        <v>57.5</v>
      </c>
      <c r="ES54">
        <v>538.12</v>
      </c>
      <c r="ET54">
        <v>203.74</v>
      </c>
      <c r="EV54" s="772">
        <v>25.1</v>
      </c>
      <c r="EW54" s="772">
        <v>23.7</v>
      </c>
      <c r="EY54" s="772">
        <v>617.96</v>
      </c>
      <c r="EZ54" s="772">
        <v>775.58</v>
      </c>
      <c r="FA54" s="772">
        <v>750.32</v>
      </c>
      <c r="FB54" s="1953">
        <v>622.70000000000005</v>
      </c>
      <c r="FC54" s="1988">
        <v>774.38</v>
      </c>
      <c r="FD54" s="1988">
        <v>959.52</v>
      </c>
      <c r="FE54" s="1988">
        <v>968.62</v>
      </c>
      <c r="FF54" s="1988">
        <v>988.2</v>
      </c>
      <c r="FG54" s="1988">
        <v>843.46</v>
      </c>
      <c r="FH54" s="1988">
        <v>703.78</v>
      </c>
      <c r="FI54" s="1995">
        <v>640.62</v>
      </c>
      <c r="FJ54" s="2030">
        <v>349.3</v>
      </c>
      <c r="FK54" s="2030">
        <v>6.26</v>
      </c>
      <c r="FL54" s="2030">
        <v>927.48</v>
      </c>
      <c r="FM54" s="2030">
        <v>944.98</v>
      </c>
      <c r="FN54" s="2030">
        <v>1057.74</v>
      </c>
      <c r="FO54" s="2030">
        <v>795.6</v>
      </c>
      <c r="FP54" s="2037">
        <v>108.8</v>
      </c>
      <c r="FQ54" s="2073">
        <v>839.3</v>
      </c>
      <c r="FR54" s="2073">
        <v>844.74</v>
      </c>
      <c r="FS54" s="2073">
        <v>657.94</v>
      </c>
      <c r="FT54" s="2073">
        <v>726.5</v>
      </c>
      <c r="FU54" s="2073">
        <v>734</v>
      </c>
      <c r="FV54" s="2073">
        <v>633.46</v>
      </c>
      <c r="FW54" s="2110">
        <v>428.24</v>
      </c>
      <c r="FX54" s="772">
        <v>727.48</v>
      </c>
      <c r="FY54" s="772">
        <v>776.5</v>
      </c>
      <c r="FZ54" s="772">
        <v>726</v>
      </c>
      <c r="GA54" s="772">
        <v>641.94000000000005</v>
      </c>
      <c r="GB54" s="772">
        <v>779.34</v>
      </c>
      <c r="GC54" s="772">
        <v>790.76</v>
      </c>
      <c r="GD54" s="2123">
        <v>604.78</v>
      </c>
      <c r="GE54" s="2159">
        <v>843.88</v>
      </c>
      <c r="GF54" s="2159">
        <v>767.3</v>
      </c>
      <c r="GG54" s="2159">
        <v>473.48</v>
      </c>
      <c r="GH54" s="2159">
        <v>602.48</v>
      </c>
      <c r="GI54" s="2159">
        <v>218.7</v>
      </c>
      <c r="GJ54" s="2159">
        <v>78.22</v>
      </c>
      <c r="GK54" s="2166">
        <v>360</v>
      </c>
      <c r="GL54" s="2202">
        <v>755.68</v>
      </c>
      <c r="GM54" s="2202">
        <v>686.76</v>
      </c>
      <c r="GN54" s="2202">
        <v>861.34</v>
      </c>
      <c r="GO54" s="2202">
        <v>957.62</v>
      </c>
      <c r="GP54" s="2202">
        <v>851.74</v>
      </c>
      <c r="GQ54" s="2202">
        <v>1019.2</v>
      </c>
      <c r="GR54" s="2210">
        <v>664.4</v>
      </c>
      <c r="GS54" s="2246">
        <v>758.58</v>
      </c>
      <c r="GT54" s="2246">
        <v>243.66</v>
      </c>
      <c r="GU54" s="2246">
        <v>498.06</v>
      </c>
      <c r="GV54" s="2246">
        <v>372.58</v>
      </c>
      <c r="GW54" s="2246">
        <v>1013.42</v>
      </c>
      <c r="GX54" s="2246">
        <v>1044.6400000000001</v>
      </c>
      <c r="GY54" s="2246">
        <v>750.28</v>
      </c>
      <c r="GZ54" s="2264">
        <v>695</v>
      </c>
      <c r="HA54" s="2277">
        <v>190.24</v>
      </c>
      <c r="HB54" s="2277">
        <v>590.72</v>
      </c>
      <c r="HC54" s="2309">
        <v>741.86</v>
      </c>
      <c r="HD54" s="2313">
        <v>937.86</v>
      </c>
      <c r="HE54" s="2313">
        <v>705.72</v>
      </c>
      <c r="HF54" s="2313">
        <v>678.96</v>
      </c>
    </row>
    <row r="55" spans="1:227" x14ac:dyDescent="0.25">
      <c r="A55" s="95">
        <f t="shared" si="66"/>
        <v>54</v>
      </c>
      <c r="B55" s="65">
        <f>B.Semanal!B55</f>
        <v>0</v>
      </c>
      <c r="C55" s="66"/>
      <c r="D55" s="66"/>
      <c r="E55" s="91"/>
      <c r="F55" s="67"/>
      <c r="G55" s="363"/>
      <c r="H55" s="369"/>
      <c r="I55" s="375"/>
      <c r="J55" s="381"/>
      <c r="K55" s="387"/>
      <c r="L55" s="393"/>
      <c r="M55" s="451"/>
      <c r="N55" s="458"/>
      <c r="O55" s="471"/>
      <c r="P55" s="504"/>
      <c r="Q55" s="530"/>
      <c r="R55" s="536"/>
      <c r="S55" s="565"/>
      <c r="T55" s="120"/>
      <c r="U55" s="120"/>
      <c r="V55" s="609"/>
      <c r="W55" s="120"/>
      <c r="X55" s="120"/>
      <c r="Y55" s="616"/>
      <c r="Z55" s="120"/>
      <c r="AA55" s="686"/>
      <c r="AB55" s="120"/>
      <c r="AC55" s="120"/>
      <c r="AD55" s="120"/>
      <c r="AE55" s="721"/>
      <c r="AF55" s="728"/>
      <c r="AG55"/>
      <c r="AJ55"/>
      <c r="AN55" s="855"/>
      <c r="AO55" s="863"/>
      <c r="AP55" s="869"/>
      <c r="AQ55"/>
      <c r="AR55"/>
      <c r="AS55" s="889"/>
      <c r="AT55" s="902"/>
      <c r="AU55" s="926"/>
      <c r="AV55" s="933"/>
      <c r="AX55" s="1002"/>
      <c r="AY55" s="1024"/>
      <c r="AZ55" s="1031"/>
      <c r="BA55" s="1045"/>
      <c r="BC55" s="1087"/>
      <c r="BD55" s="1093"/>
      <c r="BE55" s="1126"/>
      <c r="BF55" s="1133"/>
      <c r="BG55" s="1140"/>
      <c r="BH55" s="1161"/>
      <c r="BK55" s="91"/>
      <c r="BP55" s="1222"/>
      <c r="BQ55" s="1228"/>
      <c r="BR55" s="1228"/>
      <c r="BS55" s="1228"/>
      <c r="BT55" s="1228"/>
      <c r="BU55" s="1228"/>
      <c r="BV55" s="1228"/>
      <c r="BW55" s="1288"/>
      <c r="CE55" s="1382"/>
      <c r="CF55" s="1396"/>
      <c r="CG55" s="1410"/>
      <c r="CH55" s="1424"/>
      <c r="CI55" s="1438"/>
      <c r="CJ55" s="1452"/>
      <c r="CP55" s="1492"/>
      <c r="CQ55" s="1520"/>
      <c r="CR55" s="1556"/>
      <c r="CS55" s="1556"/>
      <c r="CT55" s="1556"/>
      <c r="CU55" s="1571"/>
      <c r="CV55" s="1585"/>
      <c r="CW55" s="1585"/>
      <c r="CX55" s="1585"/>
      <c r="CY55" s="1620"/>
      <c r="CZ55" s="1620"/>
      <c r="DA55" s="1620"/>
      <c r="DB55" s="1620"/>
      <c r="DC55" s="1620"/>
      <c r="DD55" s="1620"/>
      <c r="DE55" s="1642"/>
      <c r="DJ55" s="1700"/>
      <c r="DL55" s="1663"/>
      <c r="DQ55" s="1784"/>
      <c r="DT55" s="1741"/>
      <c r="DU55" s="1741"/>
      <c r="DV55" s="1741"/>
      <c r="DW55" s="1741"/>
      <c r="DX55" s="1741"/>
      <c r="DY55" s="1741"/>
      <c r="DZ55" s="1748"/>
      <c r="EA55" s="1813"/>
      <c r="EB55" s="1813"/>
      <c r="EC55" s="1813"/>
      <c r="ED55" s="1813"/>
      <c r="EE55" s="1813"/>
      <c r="EF55" s="1813"/>
      <c r="EH55" s="1867"/>
      <c r="EI55" s="1867"/>
      <c r="EJ55" s="1867"/>
      <c r="EK55" s="1867"/>
      <c r="EL55" s="1867"/>
      <c r="EM55" s="1867"/>
      <c r="EN55" s="1867"/>
      <c r="FB55" s="1952"/>
      <c r="FC55" s="1987"/>
      <c r="FD55" s="1987"/>
      <c r="FE55" s="1987"/>
      <c r="FF55" s="1987"/>
      <c r="FG55" s="1987"/>
      <c r="FH55" s="1987"/>
      <c r="FI55" s="1994"/>
      <c r="FJ55" s="2029"/>
      <c r="FK55" s="2029"/>
      <c r="FL55" s="2029"/>
      <c r="FM55" s="2029"/>
      <c r="FN55" s="2029"/>
      <c r="FO55" s="2029"/>
      <c r="FP55" s="2036"/>
      <c r="FQ55" s="2072"/>
      <c r="FR55" s="2072"/>
      <c r="FS55" s="2072"/>
      <c r="FT55" s="2072"/>
      <c r="FU55" s="2072"/>
      <c r="FV55" s="2072"/>
      <c r="FW55" s="2109"/>
      <c r="GD55" s="2122"/>
      <c r="GE55" s="2158"/>
      <c r="GF55" s="2158"/>
      <c r="GG55" s="2158"/>
      <c r="GH55" s="2158"/>
      <c r="GI55" s="2158"/>
      <c r="GJ55" s="2158"/>
      <c r="GK55" s="2165"/>
      <c r="GL55" s="2201"/>
      <c r="GM55" s="2201"/>
      <c r="GN55" s="2201"/>
      <c r="GO55" s="2201"/>
      <c r="GP55" s="2201"/>
      <c r="GQ55" s="2201"/>
      <c r="GR55" s="2209"/>
      <c r="GZ55" s="2263"/>
      <c r="HA55" s="2276"/>
      <c r="HB55" s="2276"/>
      <c r="HC55" s="2300"/>
      <c r="HD55" s="2311"/>
      <c r="HE55" s="2311"/>
      <c r="HF55" s="2311"/>
      <c r="HS55" s="142"/>
    </row>
    <row r="56" spans="1:227" x14ac:dyDescent="0.25">
      <c r="A56" s="95">
        <f t="shared" si="66"/>
        <v>55</v>
      </c>
      <c r="B56" s="65">
        <f>B.Semanal!B56</f>
        <v>0</v>
      </c>
      <c r="C56" s="66"/>
      <c r="D56" s="66"/>
      <c r="E56" s="91"/>
      <c r="F56" s="67"/>
      <c r="G56" s="363"/>
      <c r="H56" s="369"/>
      <c r="I56" s="375"/>
      <c r="J56" s="381"/>
      <c r="K56" s="387"/>
      <c r="L56" s="393"/>
      <c r="M56" s="451"/>
      <c r="N56" s="458"/>
      <c r="O56" s="471"/>
      <c r="P56" s="504"/>
      <c r="Q56" s="530"/>
      <c r="R56" s="536"/>
      <c r="S56" s="565"/>
      <c r="T56" s="120"/>
      <c r="U56" s="120"/>
      <c r="V56" s="609"/>
      <c r="W56" s="120"/>
      <c r="X56" s="120"/>
      <c r="Y56" s="616"/>
      <c r="Z56" s="120"/>
      <c r="AA56" s="686"/>
      <c r="AB56" s="120"/>
      <c r="AC56" s="120"/>
      <c r="AD56" s="120"/>
      <c r="AE56" s="721"/>
      <c r="AF56" s="728"/>
      <c r="AG56"/>
      <c r="AJ56"/>
      <c r="AN56" s="855"/>
      <c r="AO56" s="863"/>
      <c r="AP56" s="869"/>
      <c r="AQ56"/>
      <c r="AR56"/>
      <c r="AS56" s="889"/>
      <c r="AT56" s="902"/>
      <c r="AU56" s="926"/>
      <c r="AV56" s="933"/>
      <c r="AX56" s="1002"/>
      <c r="AY56" s="1024"/>
      <c r="AZ56" s="1031"/>
      <c r="BA56" s="1045"/>
      <c r="BC56" s="1087"/>
      <c r="BD56" s="1093"/>
      <c r="BE56" s="1126"/>
      <c r="BF56" s="1133"/>
      <c r="BG56" s="1140"/>
      <c r="BH56" s="1161"/>
      <c r="BK56" s="91"/>
      <c r="BP56" s="1222"/>
      <c r="BQ56" s="1228"/>
      <c r="BR56" s="1228"/>
      <c r="BS56" s="1228"/>
      <c r="BT56" s="1228"/>
      <c r="BU56" s="1228"/>
      <c r="BV56" s="1228"/>
      <c r="BW56" s="1288"/>
      <c r="CE56" s="1382"/>
      <c r="CF56" s="1396"/>
      <c r="CG56" s="1410"/>
      <c r="CH56" s="1424"/>
      <c r="CI56" s="1438"/>
      <c r="CJ56" s="1452"/>
      <c r="CP56" s="1492"/>
      <c r="CQ56" s="1520"/>
      <c r="CR56" s="1556"/>
      <c r="CS56" s="1556"/>
      <c r="CT56" s="1556"/>
      <c r="CU56" s="1571"/>
      <c r="CV56" s="1585"/>
      <c r="CW56" s="1585"/>
      <c r="CX56" s="1585"/>
      <c r="CY56" s="1620"/>
      <c r="CZ56" s="1620"/>
      <c r="DA56" s="1620"/>
      <c r="DB56" s="1620"/>
      <c r="DC56" s="1620"/>
      <c r="DD56" s="1620"/>
      <c r="DE56" s="1642"/>
      <c r="DJ56" s="1700"/>
      <c r="DL56" s="1663"/>
      <c r="DQ56" s="1784"/>
      <c r="DT56" s="1741"/>
      <c r="DU56" s="1741"/>
      <c r="DV56" s="1741"/>
      <c r="DW56" s="1741"/>
      <c r="DX56" s="1741"/>
      <c r="DY56" s="1741"/>
      <c r="DZ56" s="1748"/>
      <c r="EA56" s="1813"/>
      <c r="EB56" s="1813"/>
      <c r="EC56" s="1813"/>
      <c r="ED56" s="1813"/>
      <c r="EE56" s="1813"/>
      <c r="EF56" s="1813"/>
      <c r="EH56" s="1867"/>
      <c r="EI56" s="1867"/>
      <c r="EJ56" s="1867"/>
      <c r="EK56" s="1867"/>
      <c r="EL56" s="1867"/>
      <c r="EM56" s="1867"/>
      <c r="EN56" s="1867"/>
      <c r="FB56" s="1952"/>
      <c r="FC56" s="1987"/>
      <c r="FD56" s="1987"/>
      <c r="FE56" s="1987"/>
      <c r="FF56" s="1987"/>
      <c r="FG56" s="1987"/>
      <c r="FH56" s="1987"/>
      <c r="FI56" s="1994"/>
      <c r="FJ56" s="2029"/>
      <c r="FK56" s="2029"/>
      <c r="FL56" s="2029"/>
      <c r="FM56" s="2029"/>
      <c r="FN56" s="2029"/>
      <c r="FO56" s="2029"/>
      <c r="FP56" s="2036"/>
      <c r="FQ56" s="2072"/>
      <c r="FR56" s="2072"/>
      <c r="FS56" s="2072"/>
      <c r="FT56" s="2072"/>
      <c r="FU56" s="2072"/>
      <c r="FV56" s="2072"/>
      <c r="FW56" s="2109"/>
      <c r="GD56" s="2122"/>
      <c r="GE56" s="2158"/>
      <c r="GF56" s="2158"/>
      <c r="GG56" s="2158"/>
      <c r="GH56" s="2158"/>
      <c r="GI56" s="2158"/>
      <c r="GJ56" s="2158"/>
      <c r="GK56" s="2165"/>
      <c r="GL56" s="2201"/>
      <c r="GM56" s="2201"/>
      <c r="GN56" s="2201"/>
      <c r="GO56" s="2201"/>
      <c r="GP56" s="2201"/>
      <c r="GQ56" s="2201"/>
      <c r="GR56" s="2209"/>
      <c r="GZ56" s="2263"/>
      <c r="HA56" s="2276"/>
      <c r="HB56" s="2276"/>
      <c r="HC56" s="2300"/>
      <c r="HD56" s="2311"/>
      <c r="HE56" s="2311"/>
      <c r="HF56" s="2311"/>
      <c r="HS56" s="142"/>
    </row>
    <row r="57" spans="1:227" x14ac:dyDescent="0.25">
      <c r="A57" s="95">
        <f t="shared" si="66"/>
        <v>56</v>
      </c>
      <c r="B57" s="65">
        <f>B.Semanal!B57</f>
        <v>0</v>
      </c>
      <c r="C57" s="66"/>
      <c r="D57" s="66"/>
      <c r="E57" s="91">
        <v>57.26</v>
      </c>
      <c r="F57" s="67">
        <v>81.099999999999994</v>
      </c>
      <c r="G57" s="364">
        <v>76</v>
      </c>
      <c r="H57" s="370">
        <v>93.38</v>
      </c>
      <c r="I57" s="376">
        <v>85.96</v>
      </c>
      <c r="J57" s="382">
        <v>94.28</v>
      </c>
      <c r="K57" s="388">
        <v>108.94</v>
      </c>
      <c r="L57" s="394">
        <v>96.24</v>
      </c>
      <c r="M57" s="452">
        <v>98.54</v>
      </c>
      <c r="N57" s="459">
        <v>133.56</v>
      </c>
      <c r="O57" s="472">
        <v>152.32</v>
      </c>
      <c r="P57" s="505">
        <v>125.86</v>
      </c>
      <c r="Q57" s="531">
        <v>122.06</v>
      </c>
      <c r="R57" s="537">
        <v>108.9</v>
      </c>
      <c r="S57" s="566">
        <v>98.22</v>
      </c>
      <c r="T57" s="125">
        <v>40.659999999999997</v>
      </c>
      <c r="U57" s="125">
        <v>23.76</v>
      </c>
      <c r="V57" s="610">
        <v>56.96</v>
      </c>
      <c r="W57" s="125">
        <v>48.72</v>
      </c>
      <c r="X57" s="125">
        <v>55.32</v>
      </c>
      <c r="Y57" s="617">
        <v>92.84</v>
      </c>
      <c r="Z57" s="125">
        <v>144.96</v>
      </c>
      <c r="AA57" s="687">
        <v>130.06</v>
      </c>
      <c r="AB57" s="125">
        <v>156.36000000000001</v>
      </c>
      <c r="AC57" s="120">
        <v>169.76</v>
      </c>
      <c r="AD57" s="125">
        <v>131.91999999999999</v>
      </c>
      <c r="AE57" s="722">
        <v>145.76</v>
      </c>
      <c r="AF57" s="729">
        <v>172.6</v>
      </c>
      <c r="AG57" s="772">
        <v>145.66</v>
      </c>
      <c r="AH57" s="65">
        <v>34.700000000000003</v>
      </c>
      <c r="AJ57" s="772">
        <v>41.86</v>
      </c>
      <c r="AK57" s="65">
        <v>21.24</v>
      </c>
      <c r="AL57" s="65">
        <v>77.12</v>
      </c>
      <c r="AM57" s="65">
        <v>42.88</v>
      </c>
      <c r="AN57" s="856">
        <v>66.819999999999993</v>
      </c>
      <c r="AO57" s="864">
        <v>91.88</v>
      </c>
      <c r="AP57" s="870">
        <v>151.94</v>
      </c>
      <c r="AQ57" s="772">
        <v>179.08</v>
      </c>
      <c r="AR57" s="772">
        <v>175.7</v>
      </c>
      <c r="AS57" s="890">
        <v>40.36</v>
      </c>
      <c r="AT57" s="903">
        <v>35.78</v>
      </c>
      <c r="AU57" s="927">
        <v>98.5</v>
      </c>
      <c r="AV57" s="934">
        <v>153.52000000000001</v>
      </c>
      <c r="AW57" s="65">
        <v>109.5</v>
      </c>
      <c r="AX57" s="1003">
        <v>157.56</v>
      </c>
      <c r="AY57" s="1025">
        <v>117.68</v>
      </c>
      <c r="AZ57" s="1032">
        <v>128.86000000000001</v>
      </c>
      <c r="BA57" s="1046">
        <v>21.04</v>
      </c>
      <c r="BB57" s="65">
        <v>72.44</v>
      </c>
      <c r="BC57" s="1088">
        <v>22.74</v>
      </c>
      <c r="BD57" s="1094">
        <v>44.24</v>
      </c>
      <c r="BE57" s="1127">
        <v>21.9</v>
      </c>
      <c r="BF57" s="1133"/>
      <c r="BG57" s="1141">
        <v>9.6199999999999992</v>
      </c>
      <c r="BH57" s="1162">
        <v>20.66</v>
      </c>
      <c r="BI57" s="65">
        <v>74.02</v>
      </c>
      <c r="BJ57" s="65">
        <v>66.22</v>
      </c>
      <c r="BK57" s="91">
        <v>51.86</v>
      </c>
      <c r="BL57" s="65">
        <v>62.98</v>
      </c>
      <c r="BM57" s="65">
        <v>48.98</v>
      </c>
      <c r="BN57" s="65">
        <v>75.12</v>
      </c>
      <c r="BO57" s="65">
        <v>123.14</v>
      </c>
      <c r="BP57" s="1223">
        <v>124.46</v>
      </c>
      <c r="BQ57" s="1229">
        <v>177.1</v>
      </c>
      <c r="BR57" s="1229">
        <v>167.76</v>
      </c>
      <c r="BS57" s="1229">
        <v>166.84</v>
      </c>
      <c r="BT57" s="1229">
        <v>151.28</v>
      </c>
      <c r="BU57" s="1229">
        <v>139.68</v>
      </c>
      <c r="BV57" s="1229">
        <v>159.47999999999999</v>
      </c>
      <c r="BW57" s="1289">
        <v>115.22</v>
      </c>
      <c r="BX57" s="65">
        <v>157.06</v>
      </c>
      <c r="BY57" s="65">
        <v>140.66</v>
      </c>
      <c r="BZ57" s="65">
        <v>113.62</v>
      </c>
      <c r="CA57" s="65">
        <v>108.44</v>
      </c>
      <c r="CB57" s="65">
        <v>154.88</v>
      </c>
      <c r="CC57" s="65">
        <v>130.54</v>
      </c>
      <c r="CD57" s="65">
        <v>135.06</v>
      </c>
      <c r="CE57" s="1383">
        <v>106.32</v>
      </c>
      <c r="CF57" s="1397">
        <v>129.76</v>
      </c>
      <c r="CG57" s="1411">
        <v>124.52</v>
      </c>
      <c r="CH57" s="1425">
        <v>110.22</v>
      </c>
      <c r="CI57" s="1439">
        <v>120.18</v>
      </c>
      <c r="CJ57" s="1453">
        <v>171.08</v>
      </c>
      <c r="CK57">
        <v>290.42</v>
      </c>
      <c r="CL57">
        <v>140.58000000000001</v>
      </c>
      <c r="CM57">
        <v>126.06</v>
      </c>
      <c r="CN57">
        <v>145.52000000000001</v>
      </c>
      <c r="CO57">
        <v>146.97999999999999</v>
      </c>
      <c r="CP57" s="1493">
        <v>107</v>
      </c>
      <c r="CQ57" s="1521">
        <v>105.72</v>
      </c>
      <c r="CR57" s="1557">
        <v>107.32</v>
      </c>
      <c r="CS57" s="1557">
        <v>123.56</v>
      </c>
      <c r="CT57" s="1557">
        <v>137.86000000000001</v>
      </c>
      <c r="CU57" s="1572">
        <v>129.97999999999999</v>
      </c>
      <c r="CV57" s="1586">
        <v>141.18</v>
      </c>
      <c r="CW57" s="1586">
        <v>144.97999999999999</v>
      </c>
      <c r="CX57" s="1586">
        <v>129.26</v>
      </c>
      <c r="CY57" s="1621">
        <v>152.68</v>
      </c>
      <c r="CZ57" s="1621">
        <v>71.84</v>
      </c>
      <c r="DA57" s="1621">
        <v>140.46</v>
      </c>
      <c r="DB57" s="1621">
        <v>133.47999999999999</v>
      </c>
      <c r="DC57" s="1621">
        <v>99.96</v>
      </c>
      <c r="DD57" s="1621">
        <v>126.38</v>
      </c>
      <c r="DE57" s="1643">
        <v>120.38</v>
      </c>
      <c r="DF57" s="772">
        <v>95.5</v>
      </c>
      <c r="DG57" s="772">
        <v>114.78</v>
      </c>
      <c r="DH57" s="772">
        <v>113.62</v>
      </c>
      <c r="DI57" s="772">
        <v>123.9</v>
      </c>
      <c r="DJ57" s="1701">
        <v>135.56</v>
      </c>
      <c r="DK57" s="772">
        <v>114.14</v>
      </c>
      <c r="DL57" s="1664">
        <v>111.14</v>
      </c>
      <c r="DM57" s="772">
        <v>108.86</v>
      </c>
      <c r="DN57" s="772">
        <v>159.44</v>
      </c>
      <c r="DO57" s="772">
        <v>104.58</v>
      </c>
      <c r="DP57" s="772">
        <v>85.3</v>
      </c>
      <c r="DQ57" s="1785">
        <v>118.4</v>
      </c>
      <c r="DR57" s="772">
        <v>109.66</v>
      </c>
      <c r="DS57" s="772">
        <v>112.8</v>
      </c>
      <c r="DT57" s="1742">
        <v>97.46</v>
      </c>
      <c r="DU57" s="1742">
        <v>72.34</v>
      </c>
      <c r="DV57" s="1742">
        <v>106.4</v>
      </c>
      <c r="DW57" s="1742">
        <v>96.48</v>
      </c>
      <c r="DX57" s="1742">
        <v>111.72</v>
      </c>
      <c r="DY57" s="1742">
        <v>97.78</v>
      </c>
      <c r="DZ57" s="1749">
        <v>128.86000000000001</v>
      </c>
      <c r="EA57" s="1814">
        <v>114.62</v>
      </c>
      <c r="EB57" s="1814">
        <v>92.38</v>
      </c>
      <c r="EC57" s="1814">
        <v>138.62</v>
      </c>
      <c r="ED57" s="1814">
        <v>136.94</v>
      </c>
      <c r="EE57" s="1814">
        <v>136.54</v>
      </c>
      <c r="EF57" s="1814">
        <v>119.64</v>
      </c>
      <c r="EG57">
        <v>58.02</v>
      </c>
      <c r="EH57" s="1868">
        <v>74.760000000000005</v>
      </c>
      <c r="EI57" s="1868">
        <v>138.02000000000001</v>
      </c>
      <c r="EJ57" s="1868">
        <v>29.72</v>
      </c>
      <c r="EK57" s="1868">
        <v>26.86</v>
      </c>
      <c r="EL57" s="1868">
        <v>5.26</v>
      </c>
      <c r="EM57" s="1868">
        <v>25.34</v>
      </c>
      <c r="EN57" s="1868">
        <v>24.36</v>
      </c>
      <c r="EO57">
        <v>17.72</v>
      </c>
      <c r="ES57">
        <v>15.42</v>
      </c>
      <c r="ET57">
        <v>5.3</v>
      </c>
      <c r="EU57">
        <v>20.98</v>
      </c>
      <c r="EV57" s="772">
        <v>21.9</v>
      </c>
      <c r="EW57" s="772">
        <v>22.46</v>
      </c>
      <c r="EX57" s="772">
        <v>39.299999999999997</v>
      </c>
      <c r="EY57" s="772">
        <v>102.66</v>
      </c>
      <c r="EZ57" s="772">
        <v>140.22</v>
      </c>
      <c r="FA57" s="772">
        <v>208.02</v>
      </c>
      <c r="FB57" s="1953">
        <v>166.46</v>
      </c>
      <c r="FC57" s="1988">
        <v>163.69999999999999</v>
      </c>
      <c r="FD57" s="1988">
        <v>165.96</v>
      </c>
      <c r="FE57" s="1988">
        <v>147.86000000000001</v>
      </c>
      <c r="FF57" s="1988">
        <v>130.72</v>
      </c>
      <c r="FG57" s="1988">
        <v>172.9</v>
      </c>
      <c r="FH57" s="1988">
        <v>179.6</v>
      </c>
      <c r="FI57" s="1995">
        <v>170.54</v>
      </c>
      <c r="FJ57" s="2030">
        <v>156.34</v>
      </c>
      <c r="FK57" s="2030">
        <v>84.14</v>
      </c>
      <c r="FL57" s="2030">
        <v>120.94</v>
      </c>
      <c r="FM57" s="2030">
        <v>143.58000000000001</v>
      </c>
      <c r="FN57" s="2030">
        <v>173.26</v>
      </c>
      <c r="FO57" s="2030">
        <v>143.30000000000001</v>
      </c>
      <c r="FP57" s="2037">
        <v>128.30000000000001</v>
      </c>
      <c r="FQ57" s="2073">
        <v>141.16</v>
      </c>
      <c r="FR57" s="2073">
        <v>124.9</v>
      </c>
      <c r="FS57" s="2073">
        <v>123.68</v>
      </c>
      <c r="FT57" s="2073">
        <v>116.7</v>
      </c>
      <c r="FU57" s="2073">
        <v>142.91999999999999</v>
      </c>
      <c r="FV57" s="2073">
        <v>102.76</v>
      </c>
      <c r="FW57" s="2110">
        <v>114.12</v>
      </c>
      <c r="FX57" s="772">
        <v>115.52</v>
      </c>
      <c r="FY57" s="772">
        <v>158.12</v>
      </c>
      <c r="FZ57" s="772">
        <v>123.44</v>
      </c>
      <c r="GA57" s="772">
        <v>140.78</v>
      </c>
      <c r="GB57" s="772">
        <v>119.76</v>
      </c>
      <c r="GC57" s="772">
        <v>143.1</v>
      </c>
      <c r="GD57" s="2123">
        <v>99.62</v>
      </c>
      <c r="GE57" s="2159">
        <v>137.16</v>
      </c>
      <c r="GF57" s="2159">
        <v>153.04</v>
      </c>
      <c r="GG57" s="2159">
        <v>119.96</v>
      </c>
      <c r="GH57" s="2159">
        <v>148.36000000000001</v>
      </c>
      <c r="GI57" s="2159">
        <v>72.22</v>
      </c>
      <c r="GJ57" s="2159">
        <v>50.74</v>
      </c>
      <c r="GK57" s="2166">
        <v>182.98</v>
      </c>
      <c r="GL57" s="2202">
        <v>192</v>
      </c>
      <c r="GM57" s="2202">
        <v>178.36</v>
      </c>
      <c r="GN57" s="2202">
        <v>178.04</v>
      </c>
      <c r="GO57" s="2202">
        <v>148.16</v>
      </c>
      <c r="GP57" s="2202">
        <v>143.04</v>
      </c>
      <c r="GQ57" s="2202">
        <v>216.14</v>
      </c>
      <c r="GR57" s="2210">
        <v>151.36000000000001</v>
      </c>
      <c r="GS57" s="2246">
        <v>134.34</v>
      </c>
      <c r="GT57" s="2246">
        <v>101.12</v>
      </c>
      <c r="GU57" s="2246">
        <v>105.08</v>
      </c>
      <c r="GV57" s="2246">
        <v>54.14</v>
      </c>
      <c r="GW57" s="2246">
        <v>96.56</v>
      </c>
      <c r="GX57" s="2246">
        <v>132.69999999999999</v>
      </c>
      <c r="GY57" s="2246">
        <v>201.02</v>
      </c>
      <c r="GZ57" s="2264">
        <v>114.38</v>
      </c>
      <c r="HA57" s="2277">
        <v>132.78</v>
      </c>
      <c r="HB57" s="2277">
        <v>64.86</v>
      </c>
      <c r="HC57" s="2300"/>
      <c r="HD57" s="2313">
        <v>3.9</v>
      </c>
      <c r="HE57" s="2311"/>
      <c r="HF57" s="2311"/>
      <c r="HS57" s="142"/>
    </row>
    <row r="58" spans="1:227" x14ac:dyDescent="0.25">
      <c r="A58" s="95">
        <f t="shared" si="66"/>
        <v>57</v>
      </c>
      <c r="B58" s="65">
        <f>B.Semanal!B58</f>
        <v>0</v>
      </c>
      <c r="C58" s="66"/>
      <c r="D58" s="66"/>
      <c r="E58" s="91">
        <v>0</v>
      </c>
      <c r="F58" s="67">
        <v>13.81</v>
      </c>
      <c r="G58" s="365">
        <v>14.34</v>
      </c>
      <c r="H58" s="371">
        <v>13.33</v>
      </c>
      <c r="I58" s="377">
        <v>11.17</v>
      </c>
      <c r="J58" s="383">
        <v>10.09</v>
      </c>
      <c r="K58" s="389">
        <v>9.92</v>
      </c>
      <c r="L58" s="395">
        <v>10.96</v>
      </c>
      <c r="M58" s="453">
        <v>10.11</v>
      </c>
      <c r="N58" s="460">
        <v>9.8000000000000007</v>
      </c>
      <c r="O58" s="473">
        <v>9.48</v>
      </c>
      <c r="P58" s="506">
        <v>9.73</v>
      </c>
      <c r="Q58" s="532">
        <v>10.029999999999999</v>
      </c>
      <c r="R58" s="538">
        <v>9.81</v>
      </c>
      <c r="S58" s="567">
        <v>10.220000000000001</v>
      </c>
      <c r="T58" s="124">
        <v>0</v>
      </c>
      <c r="U58" s="124">
        <v>0</v>
      </c>
      <c r="V58" s="611">
        <v>23.27</v>
      </c>
      <c r="W58" s="124">
        <v>19.829999999999998</v>
      </c>
      <c r="X58" s="124">
        <v>0</v>
      </c>
      <c r="Y58" s="618">
        <v>11.71</v>
      </c>
      <c r="Z58" s="124">
        <v>9.35</v>
      </c>
      <c r="AA58" s="688">
        <v>8.9499999999999993</v>
      </c>
      <c r="AB58" s="124">
        <v>9.11</v>
      </c>
      <c r="AC58" s="120">
        <v>9.3699999999999992</v>
      </c>
      <c r="AD58" s="124">
        <v>10.050000000000001</v>
      </c>
      <c r="AE58" s="723">
        <v>9.86</v>
      </c>
      <c r="AF58" s="730">
        <v>9.58</v>
      </c>
      <c r="AG58" s="299">
        <v>9.65</v>
      </c>
      <c r="AH58" s="65">
        <v>0</v>
      </c>
      <c r="AI58" s="65">
        <v>0</v>
      </c>
      <c r="AJ58" s="299">
        <v>27.74</v>
      </c>
      <c r="AK58" s="65">
        <v>0</v>
      </c>
      <c r="AL58" s="65">
        <v>0</v>
      </c>
      <c r="AM58" s="65">
        <v>0</v>
      </c>
      <c r="AN58" s="857">
        <v>0</v>
      </c>
      <c r="AO58" s="865">
        <v>0</v>
      </c>
      <c r="AP58" s="871">
        <v>14.08</v>
      </c>
      <c r="AQ58" s="299">
        <v>11.02</v>
      </c>
      <c r="AR58" s="299">
        <v>10.17</v>
      </c>
      <c r="AS58" s="891">
        <v>0</v>
      </c>
      <c r="AT58" s="904">
        <v>25.74</v>
      </c>
      <c r="AU58" s="928">
        <v>17.18</v>
      </c>
      <c r="AV58" s="935">
        <v>10.4</v>
      </c>
      <c r="AW58" s="65">
        <v>9.8699999999999992</v>
      </c>
      <c r="AX58" s="1004">
        <v>10.26</v>
      </c>
      <c r="AY58" s="1026">
        <v>9.83</v>
      </c>
      <c r="AZ58" s="1033">
        <v>9.81</v>
      </c>
      <c r="BA58" s="1047">
        <v>0</v>
      </c>
      <c r="BB58" s="65">
        <v>37.76</v>
      </c>
      <c r="BC58" s="1089">
        <v>0</v>
      </c>
      <c r="BD58" s="1095">
        <v>0</v>
      </c>
      <c r="BE58" s="1128">
        <v>0</v>
      </c>
      <c r="BF58" s="1135">
        <v>0</v>
      </c>
      <c r="BG58" s="1142">
        <v>0</v>
      </c>
      <c r="BH58" s="1163">
        <v>9.85</v>
      </c>
      <c r="BI58" s="65">
        <v>0</v>
      </c>
      <c r="BJ58" s="65">
        <v>0</v>
      </c>
      <c r="BK58" s="91">
        <v>0</v>
      </c>
      <c r="BL58" s="65">
        <v>16.059999999999999</v>
      </c>
      <c r="BM58" s="65">
        <v>10.96</v>
      </c>
      <c r="BN58" s="65">
        <v>11.24</v>
      </c>
      <c r="BO58" s="65">
        <v>9.8000000000000007</v>
      </c>
      <c r="BP58" s="1224">
        <v>9.99</v>
      </c>
      <c r="BQ58" s="1230">
        <v>10.220000000000001</v>
      </c>
      <c r="BR58" s="1230">
        <v>9.7799999999999994</v>
      </c>
      <c r="BS58" s="1230">
        <v>9.34</v>
      </c>
      <c r="BT58" s="1230">
        <v>9.34</v>
      </c>
      <c r="BU58" s="1230">
        <v>9.7899999999999991</v>
      </c>
      <c r="BV58" s="1230">
        <v>9.32</v>
      </c>
      <c r="BW58" s="1290">
        <v>9.7200000000000006</v>
      </c>
      <c r="BX58" s="65">
        <v>9.65</v>
      </c>
      <c r="BY58" s="65">
        <v>9.24</v>
      </c>
      <c r="BZ58" s="65">
        <v>9.3800000000000008</v>
      </c>
      <c r="CA58" s="65">
        <v>9.64</v>
      </c>
      <c r="CB58" s="65">
        <v>10.01</v>
      </c>
      <c r="CC58" s="65">
        <v>9.92</v>
      </c>
      <c r="CD58" s="65">
        <v>10.49</v>
      </c>
      <c r="CE58" s="1384">
        <v>10.83</v>
      </c>
      <c r="CF58" s="1398">
        <v>9.91</v>
      </c>
      <c r="CG58" s="1412">
        <v>9.44</v>
      </c>
      <c r="CH58" s="1426">
        <v>9.66</v>
      </c>
      <c r="CI58" s="1440">
        <v>10.86</v>
      </c>
      <c r="CJ58" s="1454">
        <v>9.94</v>
      </c>
      <c r="CK58">
        <v>9.8699999999999992</v>
      </c>
      <c r="CL58">
        <v>10.33</v>
      </c>
      <c r="CM58">
        <v>10.33</v>
      </c>
      <c r="CN58">
        <v>10.09</v>
      </c>
      <c r="CO58">
        <v>9.6300000000000008</v>
      </c>
      <c r="CP58" s="1494">
        <v>9.86</v>
      </c>
      <c r="CQ58" s="1522">
        <v>9.6999999999999993</v>
      </c>
      <c r="CR58" s="1558">
        <v>9.59</v>
      </c>
      <c r="CS58" s="1558">
        <v>9.7899999999999991</v>
      </c>
      <c r="CT58" s="1558">
        <v>9.2899999999999991</v>
      </c>
      <c r="CU58" s="1573">
        <v>9.33</v>
      </c>
      <c r="CV58" s="1587">
        <v>9.67</v>
      </c>
      <c r="CW58" s="1587">
        <v>9.5500000000000007</v>
      </c>
      <c r="CX58" s="1587">
        <v>9.17</v>
      </c>
      <c r="CY58" s="1622">
        <v>10</v>
      </c>
      <c r="CZ58" s="1622">
        <v>10.35</v>
      </c>
      <c r="DA58" s="1622">
        <v>9.7799999999999994</v>
      </c>
      <c r="DB58" s="1622">
        <v>10.39</v>
      </c>
      <c r="DC58" s="1622">
        <v>9.9600000000000009</v>
      </c>
      <c r="DD58" s="1622">
        <v>9.35</v>
      </c>
      <c r="DE58" s="1644">
        <v>9.02</v>
      </c>
      <c r="DF58" s="299">
        <v>9.6199999999999992</v>
      </c>
      <c r="DG58" s="299">
        <v>9.82</v>
      </c>
      <c r="DH58" s="299">
        <v>9.11</v>
      </c>
      <c r="DI58" s="299">
        <v>9.11</v>
      </c>
      <c r="DJ58" s="1702">
        <v>9.68</v>
      </c>
      <c r="DK58" s="299">
        <v>9.86</v>
      </c>
      <c r="DL58" s="1665">
        <v>9.75</v>
      </c>
      <c r="DM58" s="299">
        <v>10.17</v>
      </c>
      <c r="DN58" s="299">
        <v>9.75</v>
      </c>
      <c r="DO58" s="299">
        <v>10.1</v>
      </c>
      <c r="DP58" s="299">
        <v>10.119999999999999</v>
      </c>
      <c r="DQ58" s="1786">
        <v>9.17</v>
      </c>
      <c r="DR58" s="299">
        <v>9.93</v>
      </c>
      <c r="DS58" s="299">
        <v>9.98</v>
      </c>
      <c r="DT58" s="1743">
        <v>10.220000000000001</v>
      </c>
      <c r="DU58" s="1743">
        <v>11.27</v>
      </c>
      <c r="DV58" s="1743">
        <v>10.39</v>
      </c>
      <c r="DW58" s="1743">
        <v>9.9600000000000009</v>
      </c>
      <c r="DX58" s="1743">
        <v>10</v>
      </c>
      <c r="DY58" s="1743">
        <v>9.5299999999999994</v>
      </c>
      <c r="DZ58" s="1750">
        <v>10.01</v>
      </c>
      <c r="EA58" s="1815">
        <v>11.25</v>
      </c>
      <c r="EB58" s="1815">
        <v>11.14</v>
      </c>
      <c r="EC58" s="1815">
        <v>10.09</v>
      </c>
      <c r="ED58" s="1815">
        <v>9.7899999999999991</v>
      </c>
      <c r="EE58" s="1815">
        <v>10.050000000000001</v>
      </c>
      <c r="EF58" s="1815">
        <v>10.82</v>
      </c>
      <c r="EG58">
        <v>0</v>
      </c>
      <c r="EH58" s="1869">
        <v>16.95</v>
      </c>
      <c r="EI58" s="1869">
        <v>11.38</v>
      </c>
      <c r="EJ58" s="1869">
        <v>10.39</v>
      </c>
      <c r="EK58" s="1869">
        <v>10.53</v>
      </c>
      <c r="EL58" s="1869">
        <v>9.81</v>
      </c>
      <c r="EM58" s="1869">
        <v>9.27</v>
      </c>
      <c r="EN58" s="1869">
        <v>9.5</v>
      </c>
      <c r="EO58">
        <v>9.98</v>
      </c>
      <c r="EP58">
        <v>0</v>
      </c>
      <c r="EQ58">
        <v>0</v>
      </c>
      <c r="ER58">
        <v>17.28</v>
      </c>
      <c r="ES58">
        <v>13.18</v>
      </c>
      <c r="ET58">
        <v>11.32</v>
      </c>
      <c r="EU58">
        <v>0</v>
      </c>
      <c r="EV58" s="299">
        <v>0</v>
      </c>
      <c r="EW58" s="299">
        <v>0</v>
      </c>
      <c r="EX58" s="299">
        <v>0</v>
      </c>
      <c r="EY58" s="299">
        <v>22.09</v>
      </c>
      <c r="EZ58" s="299">
        <v>11.55</v>
      </c>
      <c r="FA58" s="299">
        <v>10.27</v>
      </c>
      <c r="FB58" s="1954">
        <v>9.64</v>
      </c>
      <c r="FC58" s="1989">
        <v>9.5299999999999994</v>
      </c>
      <c r="FD58" s="1989">
        <v>9.58</v>
      </c>
      <c r="FE58" s="1989">
        <v>9.06</v>
      </c>
      <c r="FF58" s="1989">
        <v>9.0500000000000007</v>
      </c>
      <c r="FG58" s="1989">
        <v>8.82</v>
      </c>
      <c r="FH58" s="1989">
        <v>9.01</v>
      </c>
      <c r="FI58" s="1996">
        <v>8.65</v>
      </c>
      <c r="FJ58" s="2031">
        <v>9.83</v>
      </c>
      <c r="FK58" s="2031">
        <v>13.06</v>
      </c>
      <c r="FL58" s="2031">
        <v>10.27</v>
      </c>
      <c r="FM58" s="2031">
        <v>9.02</v>
      </c>
      <c r="FN58" s="2031">
        <v>9.59</v>
      </c>
      <c r="FO58" s="2031">
        <v>9.2200000000000006</v>
      </c>
      <c r="FP58" s="2038">
        <v>8.52</v>
      </c>
      <c r="FQ58" s="2074">
        <v>9.33</v>
      </c>
      <c r="FR58" s="2074">
        <v>9.1</v>
      </c>
      <c r="FS58" s="2074">
        <v>9.2799999999999994</v>
      </c>
      <c r="FT58" s="2074">
        <v>9.42</v>
      </c>
      <c r="FU58" s="2074">
        <v>8.98</v>
      </c>
      <c r="FV58" s="2074">
        <v>8.85</v>
      </c>
      <c r="FW58" s="2111">
        <v>8.67</v>
      </c>
      <c r="FX58" s="299">
        <v>9.65</v>
      </c>
      <c r="FY58" s="299">
        <v>10.96</v>
      </c>
      <c r="FZ58" s="299">
        <v>10.83</v>
      </c>
      <c r="GA58" s="299">
        <v>9.75</v>
      </c>
      <c r="GB58" s="299">
        <v>9.65</v>
      </c>
      <c r="GC58" s="299">
        <v>9.4700000000000006</v>
      </c>
      <c r="GD58" s="2124">
        <v>9.59</v>
      </c>
      <c r="GE58" s="2160">
        <v>9.81</v>
      </c>
      <c r="GF58" s="2160">
        <v>10.06</v>
      </c>
      <c r="GG58" s="2160">
        <v>9.2899999999999991</v>
      </c>
      <c r="GH58" s="2160">
        <v>9.32</v>
      </c>
      <c r="GI58" s="2160">
        <v>10.050000000000001</v>
      </c>
      <c r="GJ58" s="2160">
        <v>12.25</v>
      </c>
      <c r="GK58" s="2167">
        <v>10.050000000000001</v>
      </c>
      <c r="GL58" s="2203">
        <v>8.67</v>
      </c>
      <c r="GM58" s="2203">
        <v>9.14</v>
      </c>
      <c r="GN58" s="2203">
        <v>9.15</v>
      </c>
      <c r="GO58" s="2203">
        <v>9.4600000000000009</v>
      </c>
      <c r="GP58" s="2203">
        <v>10.61</v>
      </c>
      <c r="GQ58" s="2203">
        <v>0</v>
      </c>
      <c r="GR58" s="2211">
        <v>8.58</v>
      </c>
      <c r="GS58" s="2247">
        <v>8.75</v>
      </c>
      <c r="GT58" s="2247">
        <v>10.14</v>
      </c>
      <c r="GU58" s="2247">
        <v>12.09</v>
      </c>
      <c r="GV58" s="2247">
        <v>0</v>
      </c>
      <c r="GW58" s="2247">
        <v>13.47</v>
      </c>
      <c r="GX58" s="2247">
        <v>10.199999999999999</v>
      </c>
      <c r="GY58" s="2247">
        <v>8.82</v>
      </c>
      <c r="GZ58" s="2265">
        <v>8.69</v>
      </c>
      <c r="HA58" s="2278">
        <v>9.89</v>
      </c>
      <c r="HB58" s="2278">
        <v>11.59</v>
      </c>
      <c r="HC58" s="2302">
        <v>0</v>
      </c>
      <c r="HD58" s="2314">
        <v>0</v>
      </c>
      <c r="HE58" s="2314">
        <v>0</v>
      </c>
      <c r="HF58" s="2314">
        <v>0</v>
      </c>
      <c r="HS58" s="142"/>
    </row>
    <row r="59" spans="1:227" x14ac:dyDescent="0.25">
      <c r="A59" s="95">
        <f t="shared" si="66"/>
        <v>58</v>
      </c>
      <c r="B59" s="65">
        <f>B.Semanal!B59</f>
        <v>0</v>
      </c>
      <c r="C59" s="71"/>
      <c r="D59" s="71"/>
      <c r="E59" s="91">
        <v>0</v>
      </c>
      <c r="F59" s="67">
        <v>0</v>
      </c>
      <c r="G59" s="365">
        <v>0</v>
      </c>
      <c r="H59" s="371">
        <v>7.82</v>
      </c>
      <c r="I59" s="377">
        <v>12.01</v>
      </c>
      <c r="J59" s="383">
        <v>10.15</v>
      </c>
      <c r="K59" s="389">
        <v>20.43</v>
      </c>
      <c r="L59" s="395">
        <v>10.5</v>
      </c>
      <c r="M59" s="453">
        <v>10.35</v>
      </c>
      <c r="N59" s="460">
        <v>10.07</v>
      </c>
      <c r="O59" s="473">
        <v>0</v>
      </c>
      <c r="P59" s="506">
        <v>0</v>
      </c>
      <c r="Q59" s="532">
        <v>9.74</v>
      </c>
      <c r="R59" s="538">
        <v>9.5299999999999994</v>
      </c>
      <c r="S59" s="567">
        <v>10.130000000000001</v>
      </c>
      <c r="T59" s="124">
        <v>0</v>
      </c>
      <c r="U59" s="124">
        <v>0</v>
      </c>
      <c r="V59" s="611">
        <v>11.79</v>
      </c>
      <c r="W59" s="124">
        <v>14.12</v>
      </c>
      <c r="X59" s="124">
        <v>0</v>
      </c>
      <c r="Y59" s="618">
        <v>11.46</v>
      </c>
      <c r="Z59" s="124">
        <v>9.9600000000000009</v>
      </c>
      <c r="AA59" s="688">
        <v>9.2899999999999991</v>
      </c>
      <c r="AB59" s="124">
        <v>9.3699999999999992</v>
      </c>
      <c r="AC59" s="120">
        <v>9.52</v>
      </c>
      <c r="AD59" s="124">
        <v>10.11</v>
      </c>
      <c r="AE59" s="723">
        <v>10.41</v>
      </c>
      <c r="AF59" s="730">
        <v>8.57</v>
      </c>
      <c r="AG59" s="299">
        <v>9.5500000000000007</v>
      </c>
      <c r="AH59" s="65">
        <v>0</v>
      </c>
      <c r="AI59" s="65">
        <v>0</v>
      </c>
      <c r="AJ59" s="299">
        <v>9.26</v>
      </c>
      <c r="AK59" s="65">
        <v>0</v>
      </c>
      <c r="AL59" s="65">
        <v>0</v>
      </c>
      <c r="AM59" s="65">
        <v>0</v>
      </c>
      <c r="AN59" s="857">
        <v>0</v>
      </c>
      <c r="AO59" s="865">
        <v>0</v>
      </c>
      <c r="AP59" s="871">
        <v>12.62</v>
      </c>
      <c r="AQ59" s="299">
        <v>0</v>
      </c>
      <c r="AR59" s="299">
        <v>12.33</v>
      </c>
      <c r="AS59" s="891">
        <v>0</v>
      </c>
      <c r="AT59" s="904">
        <v>10.71</v>
      </c>
      <c r="AU59" s="928">
        <v>11.72</v>
      </c>
      <c r="AV59" s="935">
        <v>10.66</v>
      </c>
      <c r="AW59" s="65">
        <v>6.81</v>
      </c>
      <c r="AX59" s="1004">
        <v>10.76</v>
      </c>
      <c r="AY59" s="1026">
        <v>10.35</v>
      </c>
      <c r="AZ59" s="1033">
        <v>10.91</v>
      </c>
      <c r="BA59" s="1047">
        <v>0</v>
      </c>
      <c r="BB59" s="65">
        <v>11.84</v>
      </c>
      <c r="BC59" s="1089">
        <v>0</v>
      </c>
      <c r="BD59" s="1095">
        <v>0</v>
      </c>
      <c r="BE59" s="1128">
        <v>0</v>
      </c>
      <c r="BF59" s="1135">
        <v>0</v>
      </c>
      <c r="BG59" s="1142">
        <v>0</v>
      </c>
      <c r="BH59" s="1163">
        <v>2.71</v>
      </c>
      <c r="BI59" s="65">
        <v>0</v>
      </c>
      <c r="BJ59" s="65">
        <v>0</v>
      </c>
      <c r="BK59" s="91">
        <v>0</v>
      </c>
      <c r="BL59" s="65">
        <v>14.74</v>
      </c>
      <c r="BM59" s="65">
        <v>11.71</v>
      </c>
      <c r="BN59" s="65">
        <v>11.79</v>
      </c>
      <c r="BO59" s="65">
        <v>10.55</v>
      </c>
      <c r="BP59" s="1224">
        <v>3.66</v>
      </c>
      <c r="BQ59" s="1230">
        <v>10.49</v>
      </c>
      <c r="BR59" s="1230">
        <v>10.46</v>
      </c>
      <c r="BS59" s="1230">
        <v>9.9499999999999993</v>
      </c>
      <c r="BT59" s="1230">
        <v>9.89</v>
      </c>
      <c r="BU59" s="1230">
        <v>10.24</v>
      </c>
      <c r="BV59" s="1230">
        <v>10.119999999999999</v>
      </c>
      <c r="BW59" s="1290">
        <v>9.99</v>
      </c>
      <c r="BX59" s="65">
        <v>10</v>
      </c>
      <c r="BY59" s="65">
        <v>9.6300000000000008</v>
      </c>
      <c r="BZ59" s="65">
        <v>9.67</v>
      </c>
      <c r="CA59" s="65">
        <v>10.17</v>
      </c>
      <c r="CB59" s="65">
        <v>11.02</v>
      </c>
      <c r="CC59" s="65">
        <v>10.23</v>
      </c>
      <c r="CD59" s="65">
        <v>10.76</v>
      </c>
      <c r="CE59" s="1384">
        <v>11.37</v>
      </c>
      <c r="CF59" s="1398">
        <v>10.36</v>
      </c>
      <c r="CG59" s="1412">
        <v>9.81</v>
      </c>
      <c r="CH59" s="1426">
        <v>20.58</v>
      </c>
      <c r="CI59" s="1440">
        <v>11.01</v>
      </c>
      <c r="CJ59" s="1454">
        <v>10.01</v>
      </c>
      <c r="CK59">
        <v>10.17</v>
      </c>
      <c r="CL59">
        <v>10.29</v>
      </c>
      <c r="CM59">
        <v>10.87</v>
      </c>
      <c r="CN59">
        <v>10.85</v>
      </c>
      <c r="CO59">
        <v>9.4499999999999993</v>
      </c>
      <c r="CP59" s="1494">
        <v>11.08</v>
      </c>
      <c r="CQ59" s="1522">
        <v>10.73</v>
      </c>
      <c r="CR59" s="1558">
        <v>9.5399999999999991</v>
      </c>
      <c r="CS59" s="1558">
        <v>10.52</v>
      </c>
      <c r="CT59" s="1558">
        <v>9.83</v>
      </c>
      <c r="CU59" s="1573">
        <v>9.58</v>
      </c>
      <c r="CV59" s="1587">
        <v>9.69</v>
      </c>
      <c r="CW59" s="1587">
        <v>9.98</v>
      </c>
      <c r="CX59" s="1587">
        <v>9.42</v>
      </c>
      <c r="CY59" s="1622">
        <v>11.3</v>
      </c>
      <c r="CZ59" s="1622">
        <v>11.6</v>
      </c>
      <c r="DA59" s="1622">
        <v>10.14</v>
      </c>
      <c r="DB59" s="1622">
        <v>10.23</v>
      </c>
      <c r="DC59" s="1622">
        <v>11.45</v>
      </c>
      <c r="DD59" s="1622">
        <v>9.91</v>
      </c>
      <c r="DE59" s="1644">
        <v>9.39</v>
      </c>
      <c r="DF59" s="299">
        <v>10.14</v>
      </c>
      <c r="DG59" s="299">
        <v>10.23</v>
      </c>
      <c r="DH59" s="299">
        <v>8.15</v>
      </c>
      <c r="DI59" s="299">
        <v>9.23</v>
      </c>
      <c r="DJ59" s="1702">
        <v>9.7899999999999991</v>
      </c>
      <c r="DK59" s="299">
        <v>9.94</v>
      </c>
      <c r="DL59" s="1665">
        <v>9.6300000000000008</v>
      </c>
      <c r="DM59" s="299">
        <v>10.039999999999999</v>
      </c>
      <c r="DN59" s="299">
        <v>9.8800000000000008</v>
      </c>
      <c r="DO59" s="299">
        <v>10.3</v>
      </c>
      <c r="DP59" s="299">
        <v>9.9</v>
      </c>
      <c r="DQ59" s="1786">
        <v>8.9600000000000009</v>
      </c>
      <c r="DR59" s="299">
        <v>9.9499999999999993</v>
      </c>
      <c r="DS59" s="299">
        <v>10</v>
      </c>
      <c r="DT59" s="1743">
        <v>10.8</v>
      </c>
      <c r="DU59" s="1743">
        <v>12.38</v>
      </c>
      <c r="DV59" s="1743">
        <v>10.36</v>
      </c>
      <c r="DW59" s="1743">
        <v>10.220000000000001</v>
      </c>
      <c r="DX59" s="1743">
        <v>9.94</v>
      </c>
      <c r="DY59" s="1743">
        <v>9.75</v>
      </c>
      <c r="DZ59" s="1750">
        <v>9.61</v>
      </c>
      <c r="EA59" s="1815">
        <v>11.13</v>
      </c>
      <c r="EB59" s="1815">
        <v>11.26</v>
      </c>
      <c r="EC59" s="1815">
        <v>10.119999999999999</v>
      </c>
      <c r="ED59" s="1815">
        <v>9.99</v>
      </c>
      <c r="EE59" s="1815">
        <v>9.92</v>
      </c>
      <c r="EF59" s="1815">
        <v>13.3</v>
      </c>
      <c r="EG59">
        <v>0</v>
      </c>
      <c r="EH59" s="1869">
        <v>5.48</v>
      </c>
      <c r="EI59" s="1869">
        <v>11.4</v>
      </c>
      <c r="EJ59" s="1869">
        <v>10.119999999999999</v>
      </c>
      <c r="EK59" s="1869">
        <v>10.5</v>
      </c>
      <c r="EL59" s="1869">
        <v>10.02</v>
      </c>
      <c r="EM59" s="1869">
        <v>9.5</v>
      </c>
      <c r="EN59" s="1869">
        <v>9.5500000000000007</v>
      </c>
      <c r="EO59">
        <v>11.97</v>
      </c>
      <c r="EP59">
        <v>0</v>
      </c>
      <c r="EQ59">
        <v>0</v>
      </c>
      <c r="ER59">
        <v>4.74</v>
      </c>
      <c r="ES59">
        <v>14.2</v>
      </c>
      <c r="ET59">
        <v>26.79</v>
      </c>
      <c r="EU59">
        <v>0</v>
      </c>
      <c r="EV59" s="299">
        <v>0</v>
      </c>
      <c r="EW59" s="299">
        <v>0</v>
      </c>
      <c r="EX59" s="299">
        <v>0</v>
      </c>
      <c r="EY59" s="299">
        <v>14.18</v>
      </c>
      <c r="EZ59" s="299">
        <v>12.26</v>
      </c>
      <c r="FA59" s="299">
        <v>10.73</v>
      </c>
      <c r="FB59" s="1954">
        <v>10.17</v>
      </c>
      <c r="FC59" s="1989">
        <v>10.06</v>
      </c>
      <c r="FD59" s="1989">
        <v>10.09</v>
      </c>
      <c r="FE59" s="1989">
        <v>9.52</v>
      </c>
      <c r="FF59" s="1989">
        <v>9.3800000000000008</v>
      </c>
      <c r="FG59" s="1989">
        <v>9.4600000000000009</v>
      </c>
      <c r="FH59" s="1989">
        <v>9.5</v>
      </c>
      <c r="FI59" s="1996">
        <v>9.25</v>
      </c>
      <c r="FJ59" s="2031">
        <v>13.87</v>
      </c>
      <c r="FK59" s="2031">
        <v>10.85</v>
      </c>
      <c r="FL59" s="2031">
        <v>10.33</v>
      </c>
      <c r="FM59" s="2031">
        <v>9.6</v>
      </c>
      <c r="FN59" s="2031">
        <v>10.06</v>
      </c>
      <c r="FO59" s="2031">
        <v>9.69</v>
      </c>
      <c r="FP59" s="2038">
        <v>8.68</v>
      </c>
      <c r="FQ59" s="2074">
        <v>9.01</v>
      </c>
      <c r="FR59" s="2074">
        <v>9.69</v>
      </c>
      <c r="FS59" s="2074">
        <v>9.34</v>
      </c>
      <c r="FT59" s="2074">
        <v>8.83</v>
      </c>
      <c r="FU59" s="2074">
        <v>8.57</v>
      </c>
      <c r="FV59" s="2074">
        <v>8.77</v>
      </c>
      <c r="FW59" s="2111">
        <v>8.4</v>
      </c>
      <c r="FX59" s="299">
        <v>6.22</v>
      </c>
      <c r="FY59" s="299">
        <v>10.92</v>
      </c>
      <c r="FZ59" s="299">
        <v>11.52</v>
      </c>
      <c r="GA59" s="299">
        <v>9.15</v>
      </c>
      <c r="GB59" s="299">
        <v>10.11</v>
      </c>
      <c r="GC59" s="299">
        <v>9.39</v>
      </c>
      <c r="GD59" s="2124">
        <v>9.3699999999999992</v>
      </c>
      <c r="GE59" s="2160">
        <v>9.48</v>
      </c>
      <c r="GF59" s="2160">
        <v>9.68</v>
      </c>
      <c r="GG59" s="2160">
        <v>9.27</v>
      </c>
      <c r="GH59" s="2160">
        <v>8.8699999999999992</v>
      </c>
      <c r="GI59" s="2160">
        <v>15.06</v>
      </c>
      <c r="GJ59" s="2160">
        <v>8.6300000000000008</v>
      </c>
      <c r="GK59" s="2167">
        <v>10.07</v>
      </c>
      <c r="GL59" s="2203">
        <v>8.5399999999999991</v>
      </c>
      <c r="GM59" s="2203">
        <v>9.0399999999999991</v>
      </c>
      <c r="GN59" s="2203">
        <v>8.7100000000000009</v>
      </c>
      <c r="GO59" s="2203">
        <v>9.98</v>
      </c>
      <c r="GP59" s="2203">
        <v>11.03</v>
      </c>
      <c r="GQ59" s="2203">
        <v>9.08</v>
      </c>
      <c r="GR59" s="2211">
        <v>8.35</v>
      </c>
      <c r="GS59" s="2247">
        <v>7.98</v>
      </c>
      <c r="GT59" s="2247">
        <v>14.63</v>
      </c>
      <c r="GU59" s="2247">
        <v>11.38</v>
      </c>
      <c r="GV59" s="2247">
        <v>0</v>
      </c>
      <c r="GW59" s="2247">
        <v>13.32</v>
      </c>
      <c r="GX59" s="2247">
        <v>9.99</v>
      </c>
      <c r="GY59" s="2247">
        <v>8.6300000000000008</v>
      </c>
      <c r="GZ59" s="2265">
        <v>10.39</v>
      </c>
      <c r="HA59" s="2278">
        <v>9.14</v>
      </c>
      <c r="HB59" s="2278">
        <v>7.65</v>
      </c>
      <c r="HC59" s="2302">
        <v>0</v>
      </c>
      <c r="HD59" s="2314">
        <v>0</v>
      </c>
      <c r="HE59" s="2314">
        <v>0</v>
      </c>
      <c r="HF59" s="2314">
        <v>0</v>
      </c>
      <c r="HS59" s="142"/>
    </row>
    <row r="60" spans="1:227" x14ac:dyDescent="0.25">
      <c r="A60" s="95">
        <f t="shared" si="66"/>
        <v>59</v>
      </c>
      <c r="B60" s="65">
        <f>B.Semanal!B60</f>
        <v>0</v>
      </c>
      <c r="C60" s="68"/>
      <c r="D60" s="68"/>
      <c r="E60" s="91"/>
      <c r="F60" s="67"/>
      <c r="G60" s="363"/>
      <c r="H60" s="369"/>
      <c r="I60" s="375"/>
      <c r="J60" s="381"/>
      <c r="K60" s="387"/>
      <c r="L60" s="393"/>
      <c r="M60" s="451"/>
      <c r="N60" s="458"/>
      <c r="O60" s="471"/>
      <c r="P60" s="504"/>
      <c r="Q60" s="530"/>
      <c r="R60" s="536"/>
      <c r="S60" s="565"/>
      <c r="T60" s="120"/>
      <c r="U60" s="120"/>
      <c r="V60" s="609"/>
      <c r="W60" s="120"/>
      <c r="X60" s="120"/>
      <c r="Y60" s="616"/>
      <c r="Z60" s="120"/>
      <c r="AA60" s="686"/>
      <c r="AB60" s="120"/>
      <c r="AC60" s="120"/>
      <c r="AD60" s="120"/>
      <c r="AE60" s="721"/>
      <c r="AF60" s="728"/>
      <c r="AG60"/>
      <c r="AJ60"/>
      <c r="AN60" s="855"/>
      <c r="AO60" s="863"/>
      <c r="AP60" s="869"/>
      <c r="AQ60"/>
      <c r="AR60"/>
      <c r="AS60" s="889"/>
      <c r="AT60" s="902"/>
      <c r="AU60" s="926"/>
      <c r="AV60" s="933"/>
      <c r="AX60" s="1002"/>
      <c r="AY60" s="1024"/>
      <c r="AZ60" s="1031"/>
      <c r="BA60" s="1045"/>
      <c r="BC60" s="1087"/>
      <c r="BD60" s="1093"/>
      <c r="BE60" s="1126"/>
      <c r="BF60" s="1133"/>
      <c r="BG60" s="1140"/>
      <c r="BH60" s="1161"/>
      <c r="BK60" s="91"/>
      <c r="BP60" s="1222"/>
      <c r="BQ60" s="1228"/>
      <c r="BR60" s="1228"/>
      <c r="BS60" s="1228"/>
      <c r="BT60" s="1228"/>
      <c r="BU60" s="1228"/>
      <c r="BV60" s="1228"/>
      <c r="BW60" s="1288"/>
      <c r="CE60" s="1382"/>
      <c r="CF60" s="1396"/>
      <c r="CG60" s="1410"/>
      <c r="CH60" s="1424"/>
      <c r="CI60" s="1438"/>
      <c r="CJ60" s="1452"/>
      <c r="CP60" s="1492"/>
      <c r="CQ60" s="1520"/>
      <c r="CR60" s="1556"/>
      <c r="CS60" s="1556"/>
      <c r="CT60" s="1556"/>
      <c r="CU60" s="1571"/>
      <c r="CV60" s="1585"/>
      <c r="CW60" s="1585"/>
      <c r="CX60" s="1585"/>
      <c r="CY60" s="1620"/>
      <c r="CZ60" s="1620"/>
      <c r="DA60" s="1620"/>
      <c r="DB60" s="1620"/>
      <c r="DC60" s="1620"/>
      <c r="DD60" s="1620"/>
      <c r="DE60" s="1642"/>
      <c r="DJ60" s="1700"/>
      <c r="DL60" s="1663"/>
      <c r="DQ60" s="1784"/>
      <c r="DT60" s="1741"/>
      <c r="DU60" s="1741"/>
      <c r="DV60" s="1741"/>
      <c r="DW60" s="1741"/>
      <c r="DX60" s="1741"/>
      <c r="DY60" s="1741"/>
      <c r="DZ60" s="1748"/>
      <c r="EA60" s="1813"/>
      <c r="EB60" s="1813"/>
      <c r="EC60" s="1813"/>
      <c r="ED60" s="1813"/>
      <c r="EE60" s="1813"/>
      <c r="EF60" s="1813"/>
      <c r="EH60" s="1867"/>
      <c r="EI60" s="1867"/>
      <c r="EJ60" s="1867"/>
      <c r="EK60" s="1867"/>
      <c r="EL60" s="1867"/>
      <c r="EM60" s="1867"/>
      <c r="EN60" s="1867"/>
      <c r="FB60" s="1952"/>
      <c r="FC60" s="1987"/>
      <c r="FD60" s="1987"/>
      <c r="FE60" s="1987"/>
      <c r="FF60" s="1987"/>
      <c r="FG60" s="1987"/>
      <c r="FH60" s="1987"/>
      <c r="FI60" s="1994"/>
      <c r="FJ60" s="2029"/>
      <c r="FK60" s="2029"/>
      <c r="FL60" s="2029"/>
      <c r="FM60" s="2029"/>
      <c r="FN60" s="2029"/>
      <c r="FO60" s="2029"/>
      <c r="FP60" s="2036"/>
      <c r="FQ60" s="2072"/>
      <c r="FR60" s="2072"/>
      <c r="FS60" s="2072"/>
      <c r="FT60" s="2072"/>
      <c r="FU60" s="2072"/>
      <c r="FV60" s="2072"/>
      <c r="FW60" s="2109"/>
      <c r="GD60" s="2122"/>
      <c r="GE60" s="2158"/>
      <c r="GF60" s="2158"/>
      <c r="GG60" s="2158"/>
      <c r="GH60" s="2158"/>
      <c r="GI60" s="2158"/>
      <c r="GJ60" s="2158"/>
      <c r="GK60" s="2165"/>
      <c r="GL60" s="2201"/>
      <c r="GM60" s="2201"/>
      <c r="GN60" s="2201"/>
      <c r="GO60" s="2201"/>
      <c r="GP60" s="2201"/>
      <c r="GQ60" s="2201"/>
      <c r="GR60" s="2209"/>
      <c r="GZ60" s="2263"/>
      <c r="HA60" s="2276"/>
      <c r="HB60" s="2276"/>
      <c r="HC60" s="2300"/>
      <c r="HD60" s="2311"/>
      <c r="HE60" s="2311"/>
      <c r="HF60" s="2311"/>
    </row>
    <row r="61" spans="1:227" x14ac:dyDescent="0.25">
      <c r="A61" s="95">
        <f t="shared" si="66"/>
        <v>60</v>
      </c>
      <c r="B61" s="65" t="str">
        <f>B.Semanal!B61</f>
        <v>Indicador 8</v>
      </c>
      <c r="C61" s="66"/>
      <c r="D61" s="66"/>
      <c r="E61" s="91">
        <v>60.71</v>
      </c>
      <c r="F61" s="67">
        <v>70.73</v>
      </c>
      <c r="G61" s="365">
        <v>86.22</v>
      </c>
      <c r="H61" s="371">
        <v>75.17</v>
      </c>
      <c r="I61" s="377">
        <v>80.959999999999994</v>
      </c>
      <c r="J61" s="383">
        <v>87.2</v>
      </c>
      <c r="K61" s="389">
        <v>89.61</v>
      </c>
      <c r="L61" s="395">
        <v>83.35</v>
      </c>
      <c r="M61" s="453">
        <v>84.58</v>
      </c>
      <c r="N61" s="460">
        <v>84.71</v>
      </c>
      <c r="O61" s="473">
        <v>86.5</v>
      </c>
      <c r="P61" s="506">
        <v>85.25</v>
      </c>
      <c r="Q61" s="532">
        <v>86.65</v>
      </c>
      <c r="R61" s="538">
        <v>87.03</v>
      </c>
      <c r="S61" s="567">
        <v>86.45</v>
      </c>
      <c r="T61" s="124"/>
      <c r="U61" s="124"/>
      <c r="V61" s="611">
        <v>49.69</v>
      </c>
      <c r="W61" s="124">
        <v>85.64</v>
      </c>
      <c r="X61" s="124">
        <v>86.98</v>
      </c>
      <c r="Y61" s="618">
        <v>85.4</v>
      </c>
      <c r="Z61" s="124">
        <v>85.52</v>
      </c>
      <c r="AA61" s="688">
        <v>87.44</v>
      </c>
      <c r="AB61" s="124">
        <v>86.54</v>
      </c>
      <c r="AC61" s="120">
        <v>87.12</v>
      </c>
      <c r="AD61" s="124">
        <v>86.38</v>
      </c>
      <c r="AE61" s="723">
        <v>85.13</v>
      </c>
      <c r="AF61" s="730">
        <v>84.81</v>
      </c>
      <c r="AG61" s="299">
        <v>85.08</v>
      </c>
      <c r="AJ61" s="299">
        <v>31.7</v>
      </c>
      <c r="AM61" s="65">
        <v>30.08</v>
      </c>
      <c r="AN61" s="857">
        <v>39.799999999999997</v>
      </c>
      <c r="AO61" s="865">
        <v>45.58</v>
      </c>
      <c r="AP61" s="871">
        <v>85.3</v>
      </c>
      <c r="AQ61" s="299">
        <v>86.06</v>
      </c>
      <c r="AR61" s="299">
        <v>86.83</v>
      </c>
      <c r="AS61" s="889"/>
      <c r="AT61" s="904">
        <v>75.52</v>
      </c>
      <c r="AU61" s="928">
        <v>84.17</v>
      </c>
      <c r="AV61" s="935">
        <v>87.12</v>
      </c>
      <c r="AW61" s="65">
        <v>87.46</v>
      </c>
      <c r="AX61" s="1004">
        <v>86.03</v>
      </c>
      <c r="AY61" s="1026">
        <v>86.18</v>
      </c>
      <c r="AZ61" s="1033">
        <v>86.14</v>
      </c>
      <c r="BA61" s="1045"/>
      <c r="BB61" s="65">
        <v>82.82</v>
      </c>
      <c r="BC61" s="1087"/>
      <c r="BD61" s="1093"/>
      <c r="BE61" s="1126"/>
      <c r="BF61" s="1133"/>
      <c r="BG61" s="1140"/>
      <c r="BH61" s="1163">
        <v>41.48</v>
      </c>
      <c r="BI61" s="65">
        <v>40.380000000000003</v>
      </c>
      <c r="BJ61" s="65">
        <v>50.31</v>
      </c>
      <c r="BK61" s="91">
        <v>56.89</v>
      </c>
      <c r="BL61" s="65">
        <v>81.260000000000005</v>
      </c>
      <c r="BM61" s="65">
        <v>82.49</v>
      </c>
      <c r="BN61" s="65">
        <v>84.09</v>
      </c>
      <c r="BO61" s="65">
        <v>85.32</v>
      </c>
      <c r="BP61" s="1224">
        <v>85.51</v>
      </c>
      <c r="BQ61" s="1230">
        <v>81</v>
      </c>
      <c r="BR61" s="1230">
        <v>83.38</v>
      </c>
      <c r="BS61" s="1230">
        <v>83.38</v>
      </c>
      <c r="BT61" s="1230">
        <v>85.02</v>
      </c>
      <c r="BU61" s="1230">
        <v>85.49</v>
      </c>
      <c r="BV61" s="1230">
        <v>85.03</v>
      </c>
      <c r="BW61" s="1353">
        <v>80.010000000000005</v>
      </c>
      <c r="BX61" s="65">
        <v>85.09</v>
      </c>
      <c r="BY61" s="65">
        <v>85.07</v>
      </c>
      <c r="BZ61" s="65">
        <v>85.3</v>
      </c>
      <c r="CA61" s="65">
        <v>85.44</v>
      </c>
      <c r="CB61" s="65">
        <v>84.04</v>
      </c>
      <c r="CC61" s="65">
        <v>84.59</v>
      </c>
      <c r="CD61" s="65">
        <v>85.31</v>
      </c>
      <c r="CE61" s="1384">
        <v>80.790000000000006</v>
      </c>
      <c r="CF61" s="1398">
        <v>80.069999999999993</v>
      </c>
      <c r="CG61" s="1412">
        <v>86.04</v>
      </c>
      <c r="CH61" s="1426">
        <v>84.62</v>
      </c>
      <c r="CI61" s="1440">
        <v>86.05</v>
      </c>
      <c r="CJ61" s="1454">
        <v>87.65</v>
      </c>
      <c r="CK61">
        <v>87.52</v>
      </c>
      <c r="CL61">
        <v>85.84</v>
      </c>
      <c r="CM61">
        <v>85.89</v>
      </c>
      <c r="CN61">
        <v>85.56</v>
      </c>
      <c r="CO61">
        <v>86.08</v>
      </c>
      <c r="CP61" s="1494">
        <v>82.7</v>
      </c>
      <c r="CQ61" s="1522">
        <v>85.84</v>
      </c>
      <c r="CR61" s="1558">
        <v>86.86</v>
      </c>
      <c r="CS61" s="1558">
        <v>85.15</v>
      </c>
      <c r="CT61" s="1558">
        <v>86.52</v>
      </c>
      <c r="CU61" s="1573">
        <v>86.1</v>
      </c>
      <c r="CV61" s="1587">
        <v>85.48</v>
      </c>
      <c r="CW61" s="1587">
        <v>86.65</v>
      </c>
      <c r="CX61" s="1587">
        <v>86.79</v>
      </c>
      <c r="CY61" s="1622">
        <v>82.51</v>
      </c>
      <c r="CZ61" s="1622">
        <v>71.67</v>
      </c>
      <c r="DA61" s="1622">
        <v>89.63</v>
      </c>
      <c r="DB61" s="1622">
        <v>89.33</v>
      </c>
      <c r="DC61" s="1622">
        <v>87.22</v>
      </c>
      <c r="DD61" s="1622">
        <v>85.01</v>
      </c>
      <c r="DE61" s="1644">
        <v>86.15</v>
      </c>
      <c r="DF61" s="299">
        <v>87.27</v>
      </c>
      <c r="DG61" s="299">
        <v>78.849999999999994</v>
      </c>
      <c r="DH61" s="299">
        <v>87.02</v>
      </c>
      <c r="DI61" s="299">
        <v>88.14</v>
      </c>
      <c r="DJ61" s="1702">
        <v>88.56</v>
      </c>
      <c r="DK61" s="299">
        <v>90.13</v>
      </c>
      <c r="DL61" s="1665">
        <v>86.42</v>
      </c>
      <c r="DM61" s="299">
        <v>87.54</v>
      </c>
      <c r="DN61" s="299">
        <v>86.62</v>
      </c>
      <c r="DO61" s="299">
        <v>86.9</v>
      </c>
      <c r="DP61" s="299">
        <v>82.04</v>
      </c>
      <c r="DQ61" s="1786">
        <v>86.88</v>
      </c>
      <c r="DR61" s="299">
        <v>87.42</v>
      </c>
      <c r="DS61" s="299">
        <v>88.69</v>
      </c>
      <c r="DT61" s="1743">
        <v>84.84</v>
      </c>
      <c r="DU61" s="1743">
        <v>84.59</v>
      </c>
      <c r="DV61" s="1743">
        <v>86.35</v>
      </c>
      <c r="DW61" s="1743">
        <v>87.09</v>
      </c>
      <c r="DX61" s="1743">
        <v>87.09</v>
      </c>
      <c r="DY61" s="1743">
        <v>82.32</v>
      </c>
      <c r="DZ61" s="1750">
        <v>87.07</v>
      </c>
      <c r="EA61" s="1815">
        <v>87.61</v>
      </c>
      <c r="EB61" s="1815">
        <v>81.22</v>
      </c>
      <c r="EC61" s="1815">
        <v>89.57</v>
      </c>
      <c r="ED61" s="1815">
        <v>87.22</v>
      </c>
      <c r="EE61" s="1815">
        <v>85.08</v>
      </c>
      <c r="EF61" s="1815">
        <v>87.64</v>
      </c>
      <c r="EH61" s="1869">
        <v>67.36</v>
      </c>
      <c r="EI61" s="1869">
        <v>87.6</v>
      </c>
      <c r="EJ61" s="1869">
        <v>89.41</v>
      </c>
      <c r="EK61" s="1869">
        <v>88.14</v>
      </c>
      <c r="EL61" s="1869">
        <v>88.21</v>
      </c>
      <c r="EM61" s="1869">
        <v>88.07</v>
      </c>
      <c r="EN61" s="1869">
        <v>88.67</v>
      </c>
      <c r="EO61">
        <v>87.54</v>
      </c>
      <c r="ER61">
        <v>82.73</v>
      </c>
      <c r="ES61">
        <v>83.27</v>
      </c>
      <c r="ET61">
        <v>88.75</v>
      </c>
      <c r="EX61" s="299">
        <v>79.52</v>
      </c>
      <c r="EY61" s="299">
        <v>63.99</v>
      </c>
      <c r="EZ61" s="299">
        <v>89.97</v>
      </c>
      <c r="FA61" s="299">
        <v>89.21</v>
      </c>
      <c r="FB61" s="1954">
        <v>87.74</v>
      </c>
      <c r="FC61" s="1989">
        <v>88.27</v>
      </c>
      <c r="FD61" s="1989">
        <v>89.58</v>
      </c>
      <c r="FE61" s="1989">
        <v>86.36</v>
      </c>
      <c r="FF61" s="1989">
        <v>86.14</v>
      </c>
      <c r="FG61" s="1989">
        <v>87.32</v>
      </c>
      <c r="FH61" s="1989">
        <v>85.63</v>
      </c>
      <c r="FI61" s="1996">
        <v>90.03</v>
      </c>
      <c r="FJ61" s="2031">
        <v>86.51</v>
      </c>
      <c r="FK61" s="2031">
        <v>87.48</v>
      </c>
      <c r="FL61" s="2031">
        <v>81.55</v>
      </c>
      <c r="FM61" s="2031">
        <v>95.69</v>
      </c>
      <c r="FN61" s="2031">
        <v>82.18</v>
      </c>
      <c r="FO61" s="2031">
        <v>85.82</v>
      </c>
      <c r="FP61" s="2038">
        <v>95.22</v>
      </c>
      <c r="FQ61" s="2074">
        <v>85.48</v>
      </c>
      <c r="FR61" s="2074">
        <v>88.05</v>
      </c>
      <c r="FS61" s="2074">
        <v>88.89</v>
      </c>
      <c r="FT61" s="2074">
        <v>83.42</v>
      </c>
      <c r="FU61" s="2074">
        <v>91.32</v>
      </c>
      <c r="FV61" s="2074">
        <v>82.11</v>
      </c>
      <c r="FW61" s="2111">
        <v>101.17</v>
      </c>
      <c r="FX61" s="299">
        <v>87.99</v>
      </c>
      <c r="FY61" s="299">
        <v>83.63</v>
      </c>
      <c r="FZ61" s="299">
        <v>76.5</v>
      </c>
      <c r="GA61" s="299">
        <v>96.25</v>
      </c>
      <c r="GB61" s="299">
        <v>80.5</v>
      </c>
      <c r="GC61" s="299">
        <v>89.77</v>
      </c>
      <c r="GD61" s="2124">
        <v>85.21</v>
      </c>
      <c r="GE61" s="2160">
        <v>87.36</v>
      </c>
      <c r="GF61" s="2160">
        <v>85.09</v>
      </c>
      <c r="GG61" s="2160">
        <v>89.55</v>
      </c>
      <c r="GH61" s="2160">
        <v>88.41</v>
      </c>
      <c r="GI61" s="2160">
        <v>88.01</v>
      </c>
      <c r="GJ61" s="2160">
        <v>73.37</v>
      </c>
      <c r="GK61" s="2167">
        <v>79.959999999999994</v>
      </c>
      <c r="GL61" s="2203">
        <v>97.13</v>
      </c>
      <c r="GM61" s="2203">
        <v>79.08</v>
      </c>
      <c r="GN61" s="2203">
        <v>99.16</v>
      </c>
      <c r="GO61" s="2203">
        <v>98.99</v>
      </c>
      <c r="GP61" s="2203">
        <v>71.25</v>
      </c>
      <c r="GQ61" s="2203">
        <v>87.92</v>
      </c>
      <c r="GR61" s="2211">
        <v>89.56</v>
      </c>
      <c r="GS61" s="2247">
        <v>98.17</v>
      </c>
      <c r="GT61" s="2247">
        <v>85.42</v>
      </c>
      <c r="GU61" s="2247">
        <v>100.59</v>
      </c>
      <c r="GW61" s="2247">
        <v>56.96</v>
      </c>
      <c r="GX61" s="2247">
        <v>85.22</v>
      </c>
      <c r="GY61" s="2247">
        <v>91.48</v>
      </c>
      <c r="GZ61" s="2265">
        <v>101.14</v>
      </c>
      <c r="HA61" s="2278">
        <v>74.2</v>
      </c>
      <c r="HB61" s="2276"/>
      <c r="HC61" s="2300"/>
      <c r="HD61" s="2311"/>
      <c r="HE61" s="2311"/>
      <c r="HF61" s="2311"/>
      <c r="HS61" s="142"/>
    </row>
    <row r="62" spans="1:227" x14ac:dyDescent="0.25">
      <c r="A62" s="95">
        <f t="shared" si="66"/>
        <v>61</v>
      </c>
      <c r="B62" s="65">
        <f>B.Semanal!B62</f>
        <v>0</v>
      </c>
      <c r="C62" s="66"/>
      <c r="D62" s="66"/>
      <c r="E62" s="91">
        <v>69.239999999999995</v>
      </c>
      <c r="F62" s="67">
        <v>80.67</v>
      </c>
      <c r="G62" s="365">
        <v>98.33</v>
      </c>
      <c r="H62" s="371">
        <v>85.73</v>
      </c>
      <c r="I62" s="377">
        <v>92.34</v>
      </c>
      <c r="J62" s="383">
        <v>99.45</v>
      </c>
      <c r="K62" s="389">
        <v>102.2</v>
      </c>
      <c r="L62" s="395">
        <v>95.06</v>
      </c>
      <c r="M62" s="453">
        <v>96.46</v>
      </c>
      <c r="N62" s="460">
        <v>96.61</v>
      </c>
      <c r="O62" s="473">
        <v>98.65</v>
      </c>
      <c r="P62" s="506">
        <v>97.23</v>
      </c>
      <c r="Q62" s="532">
        <v>98.83</v>
      </c>
      <c r="R62" s="538">
        <v>99.26</v>
      </c>
      <c r="S62" s="567">
        <v>98.6</v>
      </c>
      <c r="T62" s="124"/>
      <c r="U62" s="124"/>
      <c r="V62" s="611">
        <v>56.67</v>
      </c>
      <c r="W62" s="124">
        <v>97.67</v>
      </c>
      <c r="X62" s="124">
        <v>99.2</v>
      </c>
      <c r="Y62" s="618">
        <v>97.4</v>
      </c>
      <c r="Z62" s="124">
        <v>97.54</v>
      </c>
      <c r="AA62" s="688">
        <v>99.73</v>
      </c>
      <c r="AB62" s="124">
        <v>98.7</v>
      </c>
      <c r="AC62" s="120">
        <v>99.36</v>
      </c>
      <c r="AD62" s="124">
        <v>98.52</v>
      </c>
      <c r="AE62" s="723">
        <v>97.09</v>
      </c>
      <c r="AF62" s="730">
        <v>96.73</v>
      </c>
      <c r="AG62" s="299">
        <v>97.03</v>
      </c>
      <c r="AJ62" s="299">
        <v>36.15</v>
      </c>
      <c r="AM62" s="65">
        <v>34.31</v>
      </c>
      <c r="AN62" s="857">
        <v>45.39</v>
      </c>
      <c r="AO62" s="865">
        <v>51.98</v>
      </c>
      <c r="AP62" s="871">
        <v>97.29</v>
      </c>
      <c r="AQ62" s="299">
        <v>98.15</v>
      </c>
      <c r="AR62" s="299">
        <v>99.03</v>
      </c>
      <c r="AS62" s="889"/>
      <c r="AT62" s="904">
        <v>86.13</v>
      </c>
      <c r="AU62" s="928">
        <v>96</v>
      </c>
      <c r="AV62" s="935">
        <v>99.36</v>
      </c>
      <c r="AW62" s="65">
        <v>99.75</v>
      </c>
      <c r="AX62" s="1004">
        <v>98.12</v>
      </c>
      <c r="AY62" s="1026">
        <v>98.29</v>
      </c>
      <c r="AZ62" s="1033">
        <v>98.24</v>
      </c>
      <c r="BA62" s="1045"/>
      <c r="BB62" s="65">
        <v>94.46</v>
      </c>
      <c r="BC62" s="1087"/>
      <c r="BD62" s="1093"/>
      <c r="BE62" s="1126"/>
      <c r="BF62" s="1133"/>
      <c r="BG62" s="1140"/>
      <c r="BH62" s="1163">
        <v>47.31</v>
      </c>
      <c r="BI62" s="65">
        <v>46.05</v>
      </c>
      <c r="BJ62" s="65">
        <v>57.38</v>
      </c>
      <c r="BK62" s="91">
        <v>64.88</v>
      </c>
      <c r="BL62" s="65">
        <v>92.68</v>
      </c>
      <c r="BM62" s="65">
        <v>94.08</v>
      </c>
      <c r="BN62" s="65">
        <v>95.91</v>
      </c>
      <c r="BO62" s="65">
        <v>97.31</v>
      </c>
      <c r="BP62" s="1224">
        <v>97.53</v>
      </c>
      <c r="BQ62" s="1230">
        <v>92.38</v>
      </c>
      <c r="BR62" s="1230">
        <v>95.1</v>
      </c>
      <c r="BS62" s="1230">
        <v>95.1</v>
      </c>
      <c r="BT62" s="1230">
        <v>96.97</v>
      </c>
      <c r="BU62" s="1230">
        <v>97.5</v>
      </c>
      <c r="BV62" s="1230">
        <v>96.98</v>
      </c>
      <c r="BW62" s="1290">
        <v>91.25</v>
      </c>
      <c r="BX62" s="65">
        <v>97.05</v>
      </c>
      <c r="BY62" s="65">
        <v>97.02</v>
      </c>
      <c r="BZ62" s="65">
        <v>97.29</v>
      </c>
      <c r="CA62" s="65">
        <v>97.45</v>
      </c>
      <c r="CB62" s="65">
        <v>95.85</v>
      </c>
      <c r="CC62" s="65">
        <v>96.48</v>
      </c>
      <c r="CD62" s="65">
        <v>97.3</v>
      </c>
      <c r="CE62" s="1384">
        <v>92.14</v>
      </c>
      <c r="CF62" s="1398">
        <v>91.32</v>
      </c>
      <c r="CG62" s="1412">
        <v>98.13</v>
      </c>
      <c r="CH62" s="1426">
        <v>96.51</v>
      </c>
      <c r="CI62" s="1440">
        <v>98.14</v>
      </c>
      <c r="CJ62" s="1454">
        <v>99.97</v>
      </c>
      <c r="CK62">
        <v>99.82</v>
      </c>
      <c r="CL62">
        <v>97.9</v>
      </c>
      <c r="CM62">
        <v>97.96</v>
      </c>
      <c r="CN62">
        <v>97.58</v>
      </c>
      <c r="CO62">
        <v>98.18</v>
      </c>
      <c r="CP62" s="1494">
        <v>94.32</v>
      </c>
      <c r="CQ62" s="1522">
        <v>97.9</v>
      </c>
      <c r="CR62" s="1558">
        <v>99.06</v>
      </c>
      <c r="CS62" s="1558">
        <v>97.11</v>
      </c>
      <c r="CT62" s="1558">
        <v>98.68</v>
      </c>
      <c r="CU62" s="1573">
        <v>98.2</v>
      </c>
      <c r="CV62" s="1587">
        <v>97.49</v>
      </c>
      <c r="CW62" s="1587">
        <v>98.83</v>
      </c>
      <c r="CX62" s="1587">
        <v>98.98</v>
      </c>
      <c r="CY62" s="1622">
        <v>94.1</v>
      </c>
      <c r="CZ62" s="1622">
        <v>81.739999999999995</v>
      </c>
      <c r="DA62" s="1622">
        <v>102.22</v>
      </c>
      <c r="DB62" s="1622">
        <v>101.88</v>
      </c>
      <c r="DC62" s="1622">
        <v>99.48</v>
      </c>
      <c r="DD62" s="1622">
        <v>96.95</v>
      </c>
      <c r="DE62" s="1644">
        <v>98.26</v>
      </c>
      <c r="DF62" s="299">
        <v>99.53</v>
      </c>
      <c r="DG62" s="299">
        <v>89.93</v>
      </c>
      <c r="DH62" s="299">
        <v>99.25</v>
      </c>
      <c r="DI62" s="299">
        <v>100.52</v>
      </c>
      <c r="DJ62" s="1702">
        <v>101</v>
      </c>
      <c r="DK62" s="299">
        <v>102.79</v>
      </c>
      <c r="DL62" s="1665">
        <v>98.56</v>
      </c>
      <c r="DM62" s="299">
        <v>99.84</v>
      </c>
      <c r="DN62" s="299">
        <v>98.79</v>
      </c>
      <c r="DO62" s="299">
        <v>99.11</v>
      </c>
      <c r="DP62" s="299">
        <v>93.57</v>
      </c>
      <c r="DQ62" s="1786">
        <v>99.09</v>
      </c>
      <c r="DR62" s="299">
        <v>99.7</v>
      </c>
      <c r="DS62" s="299">
        <v>101.15</v>
      </c>
      <c r="DT62" s="1743">
        <v>96.76</v>
      </c>
      <c r="DU62" s="1743">
        <v>96.48</v>
      </c>
      <c r="DV62" s="1743">
        <v>98.48</v>
      </c>
      <c r="DW62" s="1743">
        <v>99.33</v>
      </c>
      <c r="DX62" s="1743">
        <v>99.33</v>
      </c>
      <c r="DY62" s="1743">
        <v>93.89</v>
      </c>
      <c r="DZ62" s="1750">
        <v>99.3</v>
      </c>
      <c r="EA62" s="1815">
        <v>99.92</v>
      </c>
      <c r="EB62" s="1815">
        <v>92.63</v>
      </c>
      <c r="EC62" s="1815">
        <v>102.16</v>
      </c>
      <c r="ED62" s="1815">
        <v>99.48</v>
      </c>
      <c r="EE62" s="1815">
        <v>97.03</v>
      </c>
      <c r="EF62" s="1815">
        <v>99.95</v>
      </c>
      <c r="EH62" s="1869">
        <v>76.819999999999993</v>
      </c>
      <c r="EI62" s="1869">
        <v>99.91</v>
      </c>
      <c r="EJ62" s="1869">
        <v>101.97</v>
      </c>
      <c r="EK62" s="1869">
        <v>100.52</v>
      </c>
      <c r="EL62" s="1869">
        <v>100.6</v>
      </c>
      <c r="EM62" s="1869">
        <v>100.44</v>
      </c>
      <c r="EN62" s="1869">
        <v>101.13</v>
      </c>
      <c r="EO62">
        <v>99.84</v>
      </c>
      <c r="ER62">
        <v>94.35</v>
      </c>
      <c r="ES62">
        <v>94.97</v>
      </c>
      <c r="ET62">
        <v>101.22</v>
      </c>
      <c r="EX62" s="299">
        <v>90.69</v>
      </c>
      <c r="EY62" s="299">
        <v>72.98</v>
      </c>
      <c r="EZ62" s="299">
        <v>102.61</v>
      </c>
      <c r="FA62" s="299">
        <v>101.74</v>
      </c>
      <c r="FB62" s="1954">
        <v>100.07</v>
      </c>
      <c r="FC62" s="1989">
        <v>100.67</v>
      </c>
      <c r="FD62" s="1989">
        <v>102.17</v>
      </c>
      <c r="FE62" s="1989">
        <v>98.49</v>
      </c>
      <c r="FF62" s="1989">
        <v>98.24</v>
      </c>
      <c r="FG62" s="1989">
        <v>99.59</v>
      </c>
      <c r="FH62" s="1989">
        <v>97.66</v>
      </c>
      <c r="FI62" s="1996">
        <v>102.68</v>
      </c>
      <c r="FJ62" s="2031">
        <v>98.67</v>
      </c>
      <c r="FK62" s="2031">
        <v>99.77</v>
      </c>
      <c r="FL62" s="2031">
        <v>93.01</v>
      </c>
      <c r="FM62" s="2031">
        <v>109.14</v>
      </c>
      <c r="FN62" s="2031">
        <v>93.73</v>
      </c>
      <c r="FO62" s="2031">
        <v>97.88</v>
      </c>
      <c r="FP62" s="2038">
        <v>108.6</v>
      </c>
      <c r="FQ62" s="2074">
        <v>97.49</v>
      </c>
      <c r="FR62" s="2074">
        <v>100.42</v>
      </c>
      <c r="FS62" s="2074">
        <v>101.38</v>
      </c>
      <c r="FT62" s="2074">
        <v>95.14</v>
      </c>
      <c r="FU62" s="2074">
        <v>104.15</v>
      </c>
      <c r="FV62" s="2074">
        <v>93.65</v>
      </c>
      <c r="FW62" s="2111">
        <v>115.39</v>
      </c>
      <c r="FX62" s="299">
        <v>100.35</v>
      </c>
      <c r="FY62" s="299">
        <v>95.38</v>
      </c>
      <c r="FZ62" s="299">
        <v>87.25</v>
      </c>
      <c r="GA62" s="299">
        <v>109.77</v>
      </c>
      <c r="GB62" s="299">
        <v>91.81</v>
      </c>
      <c r="GC62" s="299">
        <v>102.38</v>
      </c>
      <c r="GD62" s="2124">
        <v>97.18</v>
      </c>
      <c r="GE62" s="2160">
        <v>99.64</v>
      </c>
      <c r="GF62" s="2160">
        <v>97.05</v>
      </c>
      <c r="GG62" s="2160">
        <v>102.13</v>
      </c>
      <c r="GH62" s="2160">
        <v>100.83</v>
      </c>
      <c r="GI62" s="2160">
        <v>100.38</v>
      </c>
      <c r="GJ62" s="2160">
        <v>83.68</v>
      </c>
      <c r="GK62" s="2167">
        <v>91.2</v>
      </c>
      <c r="GL62" s="2203">
        <v>110.78</v>
      </c>
      <c r="GM62" s="2203">
        <v>90.19</v>
      </c>
      <c r="GN62" s="2203">
        <v>113.09</v>
      </c>
      <c r="GO62" s="2203">
        <v>112.9</v>
      </c>
      <c r="GP62" s="2203">
        <v>81.260000000000005</v>
      </c>
      <c r="GQ62" s="2203">
        <v>100.27</v>
      </c>
      <c r="GR62" s="2211">
        <v>102.14</v>
      </c>
      <c r="GS62" s="2247">
        <v>111.96</v>
      </c>
      <c r="GT62" s="2247">
        <v>97.42</v>
      </c>
      <c r="GU62" s="2247">
        <v>114.72</v>
      </c>
      <c r="GW62" s="2247">
        <v>64.959999999999994</v>
      </c>
      <c r="GX62" s="2247">
        <v>97.19</v>
      </c>
      <c r="GY62" s="2247">
        <v>104.33</v>
      </c>
      <c r="GZ62" s="2265">
        <v>115.35</v>
      </c>
      <c r="HA62" s="2278">
        <v>84.63</v>
      </c>
      <c r="HB62" s="2276"/>
      <c r="HC62" s="2300"/>
      <c r="HD62" s="2311"/>
      <c r="HE62" s="2311"/>
      <c r="HF62" s="2311"/>
      <c r="HS62" s="142"/>
    </row>
    <row r="63" spans="1:227" x14ac:dyDescent="0.25">
      <c r="A63" s="95">
        <f t="shared" si="66"/>
        <v>62</v>
      </c>
      <c r="B63" s="65">
        <f>B.Semanal!B63</f>
        <v>0</v>
      </c>
      <c r="C63" s="66"/>
      <c r="D63" s="66"/>
      <c r="E63" s="91">
        <v>87.68</v>
      </c>
      <c r="F63" s="67">
        <v>87.68</v>
      </c>
      <c r="G63" s="365">
        <v>87.68</v>
      </c>
      <c r="H63" s="371">
        <v>87.68</v>
      </c>
      <c r="I63" s="377">
        <v>87.68</v>
      </c>
      <c r="J63" s="383">
        <v>87.68</v>
      </c>
      <c r="K63" s="389">
        <v>87.68</v>
      </c>
      <c r="L63" s="395">
        <v>87.68</v>
      </c>
      <c r="M63" s="453">
        <v>87.68</v>
      </c>
      <c r="N63" s="460">
        <v>87.68</v>
      </c>
      <c r="O63" s="473">
        <v>87.68</v>
      </c>
      <c r="P63" s="506">
        <v>87.68</v>
      </c>
      <c r="Q63" s="532">
        <v>87.68</v>
      </c>
      <c r="R63" s="538">
        <v>87.68</v>
      </c>
      <c r="S63" s="567">
        <v>87.68</v>
      </c>
      <c r="T63" s="124"/>
      <c r="U63" s="124"/>
      <c r="V63" s="611">
        <v>87.68</v>
      </c>
      <c r="W63" s="124">
        <v>87.68</v>
      </c>
      <c r="X63" s="124">
        <v>87.68</v>
      </c>
      <c r="Y63" s="618">
        <v>87.68</v>
      </c>
      <c r="Z63" s="124">
        <v>87.68</v>
      </c>
      <c r="AA63" s="688">
        <v>87.68</v>
      </c>
      <c r="AB63" s="124">
        <v>87.68</v>
      </c>
      <c r="AC63" s="120">
        <v>87.68</v>
      </c>
      <c r="AD63" s="124">
        <v>87.68</v>
      </c>
      <c r="AE63" s="723">
        <v>87.68</v>
      </c>
      <c r="AF63" s="730">
        <v>87.68</v>
      </c>
      <c r="AG63" s="299">
        <v>87.68</v>
      </c>
      <c r="AJ63" s="299">
        <v>87.68</v>
      </c>
      <c r="AM63" s="65">
        <v>87.68</v>
      </c>
      <c r="AN63" s="857">
        <v>87.68</v>
      </c>
      <c r="AO63" s="865">
        <v>87.68</v>
      </c>
      <c r="AP63" s="871">
        <v>87.68</v>
      </c>
      <c r="AQ63" s="299">
        <v>87.68</v>
      </c>
      <c r="AR63" s="299">
        <v>87.68</v>
      </c>
      <c r="AS63" s="889"/>
      <c r="AT63" s="904">
        <v>87.68</v>
      </c>
      <c r="AU63" s="928">
        <v>87.68</v>
      </c>
      <c r="AV63" s="935">
        <v>87.68</v>
      </c>
      <c r="AW63" s="65">
        <v>87.68</v>
      </c>
      <c r="AX63" s="1004">
        <v>87.68</v>
      </c>
      <c r="AY63" s="1026">
        <v>87.68</v>
      </c>
      <c r="AZ63" s="1033">
        <v>87.68</v>
      </c>
      <c r="BA63" s="1045"/>
      <c r="BB63" s="65">
        <v>87.68</v>
      </c>
      <c r="BC63" s="1087"/>
      <c r="BD63" s="1093"/>
      <c r="BE63" s="1126"/>
      <c r="BF63" s="1133"/>
      <c r="BG63" s="1140"/>
      <c r="BH63" s="1163">
        <v>87.68</v>
      </c>
      <c r="BI63" s="65">
        <v>87.68</v>
      </c>
      <c r="BJ63" s="65">
        <v>87.68</v>
      </c>
      <c r="BK63" s="91">
        <v>87.68</v>
      </c>
      <c r="BL63" s="65">
        <v>87.68</v>
      </c>
      <c r="BM63" s="65">
        <v>87.68</v>
      </c>
      <c r="BN63" s="65">
        <v>87.68</v>
      </c>
      <c r="BO63" s="65">
        <v>87.68</v>
      </c>
      <c r="BP63" s="1224">
        <v>87.68</v>
      </c>
      <c r="BQ63" s="1230">
        <v>87.68</v>
      </c>
      <c r="BR63" s="1230">
        <v>87.68</v>
      </c>
      <c r="BS63" s="1230">
        <v>87.68</v>
      </c>
      <c r="BT63" s="1230">
        <v>87.68</v>
      </c>
      <c r="BU63" s="1230">
        <v>87.68</v>
      </c>
      <c r="BV63" s="1230">
        <v>87.68</v>
      </c>
      <c r="BW63" s="1290">
        <v>87.68</v>
      </c>
      <c r="BX63" s="65">
        <v>87.68</v>
      </c>
      <c r="BY63" s="65">
        <v>87.68</v>
      </c>
      <c r="BZ63" s="65">
        <v>87.68</v>
      </c>
      <c r="CA63" s="65">
        <v>87.68</v>
      </c>
      <c r="CB63" s="65">
        <v>87.68</v>
      </c>
      <c r="CC63" s="65">
        <v>87.68</v>
      </c>
      <c r="CD63" s="65">
        <v>87.68</v>
      </c>
      <c r="CE63" s="1384">
        <v>87.68</v>
      </c>
      <c r="CF63" s="1398">
        <v>87.68</v>
      </c>
      <c r="CG63" s="1412">
        <v>87.68</v>
      </c>
      <c r="CH63" s="1426">
        <v>87.68</v>
      </c>
      <c r="CI63" s="1440">
        <v>87.68</v>
      </c>
      <c r="CJ63" s="1454">
        <v>87.68</v>
      </c>
      <c r="CK63">
        <v>87.68</v>
      </c>
      <c r="CL63">
        <v>87.68</v>
      </c>
      <c r="CM63">
        <v>87.68</v>
      </c>
      <c r="CN63">
        <v>87.68</v>
      </c>
      <c r="CO63">
        <v>87.68</v>
      </c>
      <c r="CP63" s="1494">
        <v>87.68</v>
      </c>
      <c r="CQ63" s="1522">
        <v>87.68</v>
      </c>
      <c r="CR63" s="1558">
        <v>87.68</v>
      </c>
      <c r="CS63" s="1558">
        <v>87.68</v>
      </c>
      <c r="CT63" s="1558">
        <v>87.68</v>
      </c>
      <c r="CU63" s="1573">
        <v>87.68</v>
      </c>
      <c r="CV63" s="1587">
        <v>87.68</v>
      </c>
      <c r="CW63" s="1587">
        <v>87.68</v>
      </c>
      <c r="CX63" s="1587">
        <v>87.68</v>
      </c>
      <c r="CY63" s="1622">
        <v>87.68</v>
      </c>
      <c r="CZ63" s="1622">
        <v>87.68</v>
      </c>
      <c r="DA63" s="1622">
        <v>87.68</v>
      </c>
      <c r="DB63" s="1622">
        <v>87.68</v>
      </c>
      <c r="DC63" s="1622">
        <v>87.68</v>
      </c>
      <c r="DD63" s="1622">
        <v>87.68</v>
      </c>
      <c r="DE63" s="1644">
        <v>87.68</v>
      </c>
      <c r="DF63" s="299">
        <v>87.68</v>
      </c>
      <c r="DG63" s="299">
        <v>87.68</v>
      </c>
      <c r="DH63" s="299">
        <v>87.68</v>
      </c>
      <c r="DI63" s="299">
        <v>87.68</v>
      </c>
      <c r="DJ63" s="1702">
        <v>87.68</v>
      </c>
      <c r="DK63" s="299">
        <v>87.68</v>
      </c>
      <c r="DL63" s="1665">
        <v>87.68</v>
      </c>
      <c r="DM63" s="299">
        <v>87.68</v>
      </c>
      <c r="DN63" s="299">
        <v>87.68</v>
      </c>
      <c r="DO63" s="299">
        <v>87.68</v>
      </c>
      <c r="DP63" s="299">
        <v>87.68</v>
      </c>
      <c r="DQ63" s="1786">
        <v>87.68</v>
      </c>
      <c r="DR63" s="299">
        <v>87.68</v>
      </c>
      <c r="DS63" s="299">
        <v>87.68</v>
      </c>
      <c r="DT63" s="1743">
        <v>87.68</v>
      </c>
      <c r="DU63" s="1743">
        <v>87.68</v>
      </c>
      <c r="DV63" s="1743">
        <v>87.68</v>
      </c>
      <c r="DW63" s="1743">
        <v>87.68</v>
      </c>
      <c r="DX63" s="1743">
        <v>87.68</v>
      </c>
      <c r="DY63" s="1743">
        <v>87.68</v>
      </c>
      <c r="DZ63" s="1750">
        <v>87.68</v>
      </c>
      <c r="EA63" s="1815">
        <v>87.68</v>
      </c>
      <c r="EB63" s="1815">
        <v>87.68</v>
      </c>
      <c r="EC63" s="1815">
        <v>87.68</v>
      </c>
      <c r="ED63" s="1815">
        <v>87.68</v>
      </c>
      <c r="EE63" s="1815">
        <v>87.68</v>
      </c>
      <c r="EF63" s="1815">
        <v>87.68</v>
      </c>
      <c r="EH63" s="1869">
        <v>87.68</v>
      </c>
      <c r="EI63" s="1869">
        <v>87.68</v>
      </c>
      <c r="EJ63" s="1869">
        <v>87.68</v>
      </c>
      <c r="EK63" s="1869">
        <v>87.68</v>
      </c>
      <c r="EL63" s="1869">
        <v>87.68</v>
      </c>
      <c r="EM63" s="1869">
        <v>87.68</v>
      </c>
      <c r="EN63" s="1869">
        <v>87.68</v>
      </c>
      <c r="EO63">
        <v>87.68</v>
      </c>
      <c r="ER63">
        <v>87.68</v>
      </c>
      <c r="ES63">
        <v>87.68</v>
      </c>
      <c r="ET63">
        <v>87.68</v>
      </c>
      <c r="EX63" s="299">
        <v>87.68</v>
      </c>
      <c r="EY63" s="299">
        <v>87.68</v>
      </c>
      <c r="EZ63" s="299">
        <v>87.68</v>
      </c>
      <c r="FA63" s="299">
        <v>87.68</v>
      </c>
      <c r="FB63" s="1954">
        <v>87.68</v>
      </c>
      <c r="FC63" s="1989">
        <v>87.68</v>
      </c>
      <c r="FD63" s="1989">
        <v>87.68</v>
      </c>
      <c r="FE63" s="1989">
        <v>87.68</v>
      </c>
      <c r="FF63" s="1989">
        <v>87.68</v>
      </c>
      <c r="FG63" s="1989">
        <v>87.68</v>
      </c>
      <c r="FH63" s="1989">
        <v>87.68</v>
      </c>
      <c r="FI63" s="1996">
        <v>87.68</v>
      </c>
      <c r="FJ63" s="2031">
        <v>87.68</v>
      </c>
      <c r="FK63" s="2031">
        <v>87.68</v>
      </c>
      <c r="FL63" s="2031">
        <v>87.68</v>
      </c>
      <c r="FM63" s="2031">
        <v>87.68</v>
      </c>
      <c r="FN63" s="2031">
        <v>87.68</v>
      </c>
      <c r="FO63" s="2031">
        <v>87.68</v>
      </c>
      <c r="FP63" s="2038">
        <v>87.68</v>
      </c>
      <c r="FQ63" s="2074">
        <v>87.68</v>
      </c>
      <c r="FR63" s="2074">
        <v>87.68</v>
      </c>
      <c r="FS63" s="2074">
        <v>87.68</v>
      </c>
      <c r="FT63" s="2074">
        <v>87.68</v>
      </c>
      <c r="FU63" s="2074">
        <v>87.68</v>
      </c>
      <c r="FV63" s="2074">
        <v>87.68</v>
      </c>
      <c r="FW63" s="2111">
        <v>87.68</v>
      </c>
      <c r="FX63" s="299">
        <v>87.68</v>
      </c>
      <c r="FY63" s="299">
        <v>87.68</v>
      </c>
      <c r="FZ63" s="299">
        <v>87.68</v>
      </c>
      <c r="GA63" s="299">
        <v>87.68</v>
      </c>
      <c r="GB63" s="299">
        <v>87.68</v>
      </c>
      <c r="GC63" s="299">
        <v>87.68</v>
      </c>
      <c r="GD63" s="2124">
        <v>87.68</v>
      </c>
      <c r="GE63" s="2160">
        <v>87.68</v>
      </c>
      <c r="GF63" s="2160">
        <v>87.68</v>
      </c>
      <c r="GG63" s="2160">
        <v>87.68</v>
      </c>
      <c r="GH63" s="2160">
        <v>87.68</v>
      </c>
      <c r="GI63" s="2160">
        <v>87.68</v>
      </c>
      <c r="GJ63" s="2160">
        <v>87.68</v>
      </c>
      <c r="GK63" s="2167">
        <v>87.68</v>
      </c>
      <c r="GL63" s="2203">
        <v>87.68</v>
      </c>
      <c r="GM63" s="2203">
        <v>87.68</v>
      </c>
      <c r="GN63" s="2203">
        <v>87.68</v>
      </c>
      <c r="GO63" s="2203">
        <v>87.68</v>
      </c>
      <c r="GP63" s="2203">
        <v>87.68</v>
      </c>
      <c r="GQ63" s="2203">
        <v>87.68</v>
      </c>
      <c r="GR63" s="2211">
        <v>87.68</v>
      </c>
      <c r="GS63" s="2247">
        <v>87.68</v>
      </c>
      <c r="GT63" s="2247">
        <v>87.68</v>
      </c>
      <c r="GU63" s="2247">
        <v>87.68</v>
      </c>
      <c r="GW63" s="2247">
        <v>87.68</v>
      </c>
      <c r="GX63" s="2247">
        <v>87.68</v>
      </c>
      <c r="GY63" s="2247">
        <v>87.68</v>
      </c>
      <c r="GZ63" s="2265">
        <v>87.68</v>
      </c>
      <c r="HA63" s="2278">
        <v>87.68</v>
      </c>
      <c r="HB63" s="2276"/>
      <c r="HC63" s="2300"/>
      <c r="HD63" s="2311"/>
      <c r="HE63" s="2311"/>
      <c r="HF63" s="2311"/>
      <c r="HS63" s="142"/>
    </row>
    <row r="64" spans="1:227" x14ac:dyDescent="0.25">
      <c r="A64" s="95">
        <f t="shared" si="66"/>
        <v>63</v>
      </c>
      <c r="B64" s="65" t="str">
        <f>B.Semanal!B64</f>
        <v>Indicador 9</v>
      </c>
      <c r="C64" s="66"/>
      <c r="D64" s="66"/>
      <c r="E64" s="91">
        <v>86.1</v>
      </c>
      <c r="F64" s="67">
        <v>101.9</v>
      </c>
      <c r="G64" s="368">
        <v>120.9</v>
      </c>
      <c r="H64" s="374">
        <v>111.7</v>
      </c>
      <c r="I64" s="380">
        <v>127.4</v>
      </c>
      <c r="J64" s="386">
        <v>136.69999999999999</v>
      </c>
      <c r="K64" s="392">
        <v>130.5</v>
      </c>
      <c r="L64" s="398">
        <v>122.7</v>
      </c>
      <c r="M64" s="456">
        <v>124.8</v>
      </c>
      <c r="N64" s="463">
        <v>125.2</v>
      </c>
      <c r="O64" s="476">
        <v>127.2</v>
      </c>
      <c r="P64" s="509">
        <v>127.9</v>
      </c>
      <c r="Q64" s="535">
        <v>127.4</v>
      </c>
      <c r="R64" s="541">
        <v>131.30000000000001</v>
      </c>
      <c r="S64" s="570">
        <v>130.69999999999999</v>
      </c>
      <c r="T64" s="124">
        <v>0</v>
      </c>
      <c r="U64" s="124">
        <v>0</v>
      </c>
      <c r="V64" s="614">
        <v>70</v>
      </c>
      <c r="W64" s="124">
        <v>116.6</v>
      </c>
      <c r="X64" s="124">
        <v>134.1</v>
      </c>
      <c r="Y64" s="621">
        <v>133.4</v>
      </c>
      <c r="Z64" s="124">
        <v>132.19999999999999</v>
      </c>
      <c r="AA64" s="691">
        <v>132.6</v>
      </c>
      <c r="AB64" s="124">
        <v>133</v>
      </c>
      <c r="AC64" s="120">
        <v>131.80000000000001</v>
      </c>
      <c r="AD64" s="124">
        <v>129.5</v>
      </c>
      <c r="AE64" s="726">
        <v>124.3</v>
      </c>
      <c r="AF64" s="733">
        <v>126.5</v>
      </c>
      <c r="AG64" s="774">
        <v>126.7</v>
      </c>
      <c r="AH64" s="65">
        <v>0</v>
      </c>
      <c r="AI64" s="65">
        <v>0</v>
      </c>
      <c r="AJ64" s="774">
        <v>46.9</v>
      </c>
      <c r="AK64" s="65">
        <v>0</v>
      </c>
      <c r="AL64" s="65">
        <v>0</v>
      </c>
      <c r="AM64" s="65">
        <v>45</v>
      </c>
      <c r="AN64" s="860">
        <v>58.6</v>
      </c>
      <c r="AO64" s="868">
        <v>66.599999999999994</v>
      </c>
      <c r="AP64" s="874">
        <v>121</v>
      </c>
      <c r="AQ64" s="774">
        <v>123.2</v>
      </c>
      <c r="AR64" s="774">
        <v>128.30000000000001</v>
      </c>
      <c r="AS64" s="894">
        <v>0</v>
      </c>
      <c r="AT64" s="907">
        <v>114</v>
      </c>
      <c r="AU64" s="931">
        <v>126.3</v>
      </c>
      <c r="AV64" s="938">
        <v>127.2</v>
      </c>
      <c r="AW64" s="65">
        <v>124.7</v>
      </c>
      <c r="AX64" s="1007">
        <v>125.7</v>
      </c>
      <c r="AY64" s="1029">
        <v>130.80000000000001</v>
      </c>
      <c r="AZ64" s="1036">
        <v>129.69999999999999</v>
      </c>
      <c r="BA64" s="1050">
        <v>0</v>
      </c>
      <c r="BB64" s="65">
        <v>111.3</v>
      </c>
      <c r="BC64" s="1092">
        <v>0</v>
      </c>
      <c r="BD64" s="1098">
        <v>0</v>
      </c>
      <c r="BE64" s="1131">
        <v>0</v>
      </c>
      <c r="BF64" s="1138">
        <v>0</v>
      </c>
      <c r="BG64" s="1145">
        <v>0</v>
      </c>
      <c r="BH64" s="1166">
        <v>55.2</v>
      </c>
      <c r="BI64" s="65">
        <v>56.2</v>
      </c>
      <c r="BJ64" s="65">
        <v>70.8</v>
      </c>
      <c r="BK64" s="91">
        <v>85.6</v>
      </c>
      <c r="BL64" s="65">
        <v>123</v>
      </c>
      <c r="BM64" s="65">
        <v>126.4</v>
      </c>
      <c r="BN64" s="65">
        <v>123.4</v>
      </c>
      <c r="BO64" s="65">
        <v>124.8</v>
      </c>
      <c r="BP64" s="1227">
        <v>127.2</v>
      </c>
      <c r="BQ64" s="1233">
        <v>122.1</v>
      </c>
      <c r="BR64" s="1233">
        <v>126.4</v>
      </c>
      <c r="BS64" s="1233">
        <v>126.7</v>
      </c>
      <c r="BT64" s="1233">
        <v>134.30000000000001</v>
      </c>
      <c r="BU64" s="1233">
        <v>131.30000000000001</v>
      </c>
      <c r="BV64" s="1233">
        <v>130.6</v>
      </c>
      <c r="BW64" s="1293">
        <v>122.7</v>
      </c>
      <c r="BX64" s="65">
        <v>125.8</v>
      </c>
      <c r="BY64" s="65">
        <v>128.6</v>
      </c>
      <c r="BZ64" s="65">
        <v>124.7</v>
      </c>
      <c r="CA64" s="65">
        <v>121.6</v>
      </c>
      <c r="CB64" s="65">
        <v>116.7</v>
      </c>
      <c r="CC64" s="65">
        <v>118.4</v>
      </c>
      <c r="CD64" s="65">
        <v>121.6</v>
      </c>
      <c r="CE64" s="1387">
        <v>115.1</v>
      </c>
      <c r="CF64" s="1401">
        <v>117.2</v>
      </c>
      <c r="CG64" s="1415">
        <v>123.3</v>
      </c>
      <c r="CH64" s="1429">
        <v>127.7</v>
      </c>
      <c r="CI64" s="1443">
        <v>125.5</v>
      </c>
      <c r="CJ64" s="1457">
        <v>125.6</v>
      </c>
      <c r="CK64">
        <v>123.6</v>
      </c>
      <c r="CL64">
        <v>123.4</v>
      </c>
      <c r="CM64">
        <v>122.7</v>
      </c>
      <c r="CN64">
        <v>129</v>
      </c>
      <c r="CO64">
        <v>123.4</v>
      </c>
      <c r="CP64" s="1497">
        <v>124.9</v>
      </c>
      <c r="CQ64" s="1525">
        <v>128.5</v>
      </c>
      <c r="CR64" s="1561">
        <v>134.4</v>
      </c>
      <c r="CS64" s="1561">
        <v>131.80000000000001</v>
      </c>
      <c r="CT64" s="1561">
        <v>135.9</v>
      </c>
      <c r="CU64" s="1576">
        <v>132.9</v>
      </c>
      <c r="CV64" s="1590">
        <v>127.5</v>
      </c>
      <c r="CW64" s="1590">
        <v>129.6</v>
      </c>
      <c r="CX64" s="1590">
        <v>129.19999999999999</v>
      </c>
      <c r="CY64" s="1625">
        <v>119.2</v>
      </c>
      <c r="CZ64" s="1625">
        <v>103.1</v>
      </c>
      <c r="DA64" s="1625">
        <v>132.1</v>
      </c>
      <c r="DB64" s="1625">
        <v>130.9</v>
      </c>
      <c r="DC64" s="1625">
        <v>131.30000000000001</v>
      </c>
      <c r="DD64" s="1625">
        <v>130</v>
      </c>
      <c r="DE64" s="1647">
        <v>134.69999999999999</v>
      </c>
      <c r="DF64" s="774">
        <v>141.6</v>
      </c>
      <c r="DG64" s="774">
        <v>129</v>
      </c>
      <c r="DH64" s="774">
        <v>138.9</v>
      </c>
      <c r="DI64" s="774">
        <v>137.19999999999999</v>
      </c>
      <c r="DJ64" s="1705">
        <v>138.80000000000001</v>
      </c>
      <c r="DK64" s="774">
        <v>140.30000000000001</v>
      </c>
      <c r="DL64" s="1668">
        <v>134.80000000000001</v>
      </c>
      <c r="DM64" s="774">
        <v>131.4</v>
      </c>
      <c r="DN64" s="774">
        <v>132.6</v>
      </c>
      <c r="DO64" s="774">
        <v>135.30000000000001</v>
      </c>
      <c r="DP64" s="774">
        <v>130.80000000000001</v>
      </c>
      <c r="DQ64" s="1789">
        <v>139.5</v>
      </c>
      <c r="DR64" s="774">
        <v>129.5</v>
      </c>
      <c r="DS64" s="774">
        <v>132.30000000000001</v>
      </c>
      <c r="DT64" s="1746">
        <v>131.19999999999999</v>
      </c>
      <c r="DU64" s="1746">
        <v>132.5</v>
      </c>
      <c r="DV64" s="1746">
        <v>133.5</v>
      </c>
      <c r="DW64" s="1746">
        <v>137.6</v>
      </c>
      <c r="DX64" s="1746">
        <v>137.19999999999999</v>
      </c>
      <c r="DY64" s="1746">
        <v>129.6</v>
      </c>
      <c r="DZ64" s="1753">
        <v>137.19999999999999</v>
      </c>
      <c r="EA64" s="1818">
        <v>128</v>
      </c>
      <c r="EB64" s="1818">
        <v>120.3</v>
      </c>
      <c r="EC64" s="1818">
        <v>140.80000000000001</v>
      </c>
      <c r="ED64" s="1818">
        <v>131.5</v>
      </c>
      <c r="EE64" s="1818">
        <v>126.7</v>
      </c>
      <c r="EF64" s="1818">
        <v>123.6</v>
      </c>
      <c r="EG64">
        <v>0</v>
      </c>
      <c r="EH64" s="1873">
        <v>101.9</v>
      </c>
      <c r="EI64" s="1873">
        <v>135.5</v>
      </c>
      <c r="EJ64" s="1873">
        <v>138.69999999999999</v>
      </c>
      <c r="EK64" s="1873">
        <v>134.30000000000001</v>
      </c>
      <c r="EL64" s="1873">
        <v>135.80000000000001</v>
      </c>
      <c r="EM64" s="1873">
        <v>135.80000000000001</v>
      </c>
      <c r="EN64" s="1873">
        <v>134.19999999999999</v>
      </c>
      <c r="EO64">
        <v>139.5</v>
      </c>
      <c r="EP64">
        <v>0</v>
      </c>
      <c r="EQ64">
        <v>0</v>
      </c>
      <c r="ER64">
        <v>134.1</v>
      </c>
      <c r="ES64">
        <v>130.80000000000001</v>
      </c>
      <c r="ET64">
        <v>131.9</v>
      </c>
      <c r="EU64">
        <v>0</v>
      </c>
      <c r="EV64" s="774">
        <v>0</v>
      </c>
      <c r="EW64" s="774">
        <v>0</v>
      </c>
      <c r="EX64" s="774">
        <v>124.6</v>
      </c>
      <c r="EY64" s="774">
        <v>99.8</v>
      </c>
      <c r="EZ64" s="774">
        <v>138.30000000000001</v>
      </c>
      <c r="FA64" s="774">
        <v>136.1</v>
      </c>
      <c r="FB64" s="1957">
        <v>136.9</v>
      </c>
      <c r="FC64" s="1992">
        <v>134.1</v>
      </c>
      <c r="FD64" s="1992">
        <v>135.30000000000001</v>
      </c>
      <c r="FE64" s="1992">
        <v>134.5</v>
      </c>
      <c r="FF64" s="1992">
        <v>132.19999999999999</v>
      </c>
      <c r="FG64" s="1992">
        <v>128.5</v>
      </c>
      <c r="FH64" s="1992">
        <v>128.69999999999999</v>
      </c>
      <c r="FI64" s="1999">
        <v>134.19999999999999</v>
      </c>
      <c r="FJ64" s="2034">
        <v>126.1</v>
      </c>
      <c r="FK64" s="2034">
        <v>126.2</v>
      </c>
      <c r="FL64" s="2034">
        <v>122.6</v>
      </c>
      <c r="FM64" s="2034">
        <v>139.1</v>
      </c>
      <c r="FN64" s="2034">
        <v>121.5</v>
      </c>
      <c r="FO64" s="2034">
        <v>129.19999999999999</v>
      </c>
      <c r="FP64" s="2041">
        <v>147.80000000000001</v>
      </c>
      <c r="FQ64" s="2077">
        <v>134.80000000000001</v>
      </c>
      <c r="FR64" s="2077">
        <v>146.4</v>
      </c>
      <c r="FS64" s="2077">
        <v>142.19999999999999</v>
      </c>
      <c r="FT64" s="2077">
        <v>136.6</v>
      </c>
      <c r="FU64" s="2077">
        <v>147.69999999999999</v>
      </c>
      <c r="FV64" s="2077">
        <v>132.9</v>
      </c>
      <c r="FW64" s="2114">
        <v>156.4</v>
      </c>
      <c r="FX64" s="774">
        <v>132.4</v>
      </c>
      <c r="FY64" s="774">
        <v>122.2</v>
      </c>
      <c r="FZ64" s="774">
        <v>112.9</v>
      </c>
      <c r="GA64" s="774">
        <v>144.6</v>
      </c>
      <c r="GB64" s="774">
        <v>123.9</v>
      </c>
      <c r="GC64" s="774">
        <v>136.6</v>
      </c>
      <c r="GD64" s="2127">
        <v>132.6</v>
      </c>
      <c r="GE64" s="2163">
        <v>136.5</v>
      </c>
      <c r="GF64" s="2163">
        <v>137.69999999999999</v>
      </c>
      <c r="GG64" s="2163">
        <v>144.30000000000001</v>
      </c>
      <c r="GH64" s="2163">
        <v>142.1</v>
      </c>
      <c r="GI64" s="2163">
        <v>133.80000000000001</v>
      </c>
      <c r="GJ64" s="2163">
        <v>119</v>
      </c>
      <c r="GK64" s="2170">
        <v>130.9</v>
      </c>
      <c r="GL64" s="2206">
        <v>157.4</v>
      </c>
      <c r="GM64" s="2206">
        <v>126.9</v>
      </c>
      <c r="GN64" s="2206">
        <v>162.5</v>
      </c>
      <c r="GO64" s="2206">
        <v>151.9</v>
      </c>
      <c r="GP64" s="2206">
        <v>109.2</v>
      </c>
      <c r="GQ64" s="2206">
        <v>140.69999999999999</v>
      </c>
      <c r="GR64" s="2214">
        <v>148</v>
      </c>
      <c r="GS64" s="2251">
        <v>156.30000000000001</v>
      </c>
      <c r="GT64" s="2251">
        <v>134.19999999999999</v>
      </c>
      <c r="GU64" s="2251">
        <v>159.69999999999999</v>
      </c>
      <c r="GV64" s="2251">
        <v>0</v>
      </c>
      <c r="GW64" s="2251">
        <v>97.5</v>
      </c>
      <c r="GX64" s="2251">
        <v>143.1</v>
      </c>
      <c r="GY64" s="2251">
        <v>147</v>
      </c>
      <c r="GZ64" s="2268">
        <v>177.2</v>
      </c>
      <c r="HA64" s="2281">
        <v>128.1</v>
      </c>
      <c r="HB64" s="2281">
        <v>0</v>
      </c>
      <c r="HC64" s="2305">
        <v>0</v>
      </c>
      <c r="HD64" s="2317">
        <v>0</v>
      </c>
      <c r="HE64" s="2317">
        <v>0</v>
      </c>
      <c r="HF64" s="2317">
        <v>0</v>
      </c>
      <c r="HS64" s="142"/>
    </row>
    <row r="65" spans="1:227" x14ac:dyDescent="0.25">
      <c r="A65" s="95">
        <f t="shared" si="66"/>
        <v>64</v>
      </c>
      <c r="B65" s="65">
        <f>B.Semanal!B65</f>
        <v>0</v>
      </c>
      <c r="C65" s="66"/>
      <c r="D65" s="66"/>
      <c r="E65" s="91">
        <v>0</v>
      </c>
      <c r="F65" s="67">
        <v>1.89</v>
      </c>
      <c r="G65" s="365">
        <v>2.12</v>
      </c>
      <c r="H65" s="371">
        <v>2.0699999999999998</v>
      </c>
      <c r="I65" s="377">
        <v>2.2799999999999998</v>
      </c>
      <c r="J65" s="383">
        <v>2.87</v>
      </c>
      <c r="K65" s="389">
        <v>2.68</v>
      </c>
      <c r="L65" s="395">
        <v>2.5099999999999998</v>
      </c>
      <c r="M65" s="453">
        <v>2.46</v>
      </c>
      <c r="N65" s="460">
        <v>2.34</v>
      </c>
      <c r="O65" s="473">
        <v>2.81</v>
      </c>
      <c r="P65" s="506">
        <v>2.4900000000000002</v>
      </c>
      <c r="Q65" s="532">
        <v>2.58</v>
      </c>
      <c r="R65" s="538">
        <v>2.86</v>
      </c>
      <c r="S65" s="567">
        <v>2.5</v>
      </c>
      <c r="T65" s="124">
        <v>0</v>
      </c>
      <c r="U65" s="124">
        <v>0</v>
      </c>
      <c r="V65" s="611">
        <v>1.04</v>
      </c>
      <c r="W65" s="124">
        <v>27.14</v>
      </c>
      <c r="X65" s="124">
        <v>0.89</v>
      </c>
      <c r="Y65" s="618">
        <v>2.4700000000000002</v>
      </c>
      <c r="Z65" s="124">
        <v>2.4700000000000002</v>
      </c>
      <c r="AA65" s="688">
        <v>2.5499999999999998</v>
      </c>
      <c r="AB65" s="124">
        <v>2.91</v>
      </c>
      <c r="AC65" s="120">
        <v>3.09</v>
      </c>
      <c r="AD65" s="124">
        <v>2.58</v>
      </c>
      <c r="AE65" s="723">
        <v>2.39</v>
      </c>
      <c r="AF65" s="730">
        <v>2.5299999999999998</v>
      </c>
      <c r="AG65" s="299">
        <v>3.97</v>
      </c>
      <c r="AH65" s="65">
        <v>0</v>
      </c>
      <c r="AI65" s="65">
        <v>0</v>
      </c>
      <c r="AJ65" s="299">
        <v>2.8</v>
      </c>
      <c r="AK65" s="65">
        <v>0</v>
      </c>
      <c r="AL65" s="65">
        <v>0</v>
      </c>
      <c r="AM65" s="65">
        <v>1.1599999999999999</v>
      </c>
      <c r="AN65" s="857">
        <v>0</v>
      </c>
      <c r="AO65" s="865">
        <v>1.7</v>
      </c>
      <c r="AP65" s="871">
        <v>2.5</v>
      </c>
      <c r="AQ65" s="299">
        <v>2.3199999999999998</v>
      </c>
      <c r="AR65" s="299">
        <v>2.86</v>
      </c>
      <c r="AS65" s="891">
        <v>0</v>
      </c>
      <c r="AT65" s="904">
        <v>2.2599999999999998</v>
      </c>
      <c r="AU65" s="928">
        <v>2.69</v>
      </c>
      <c r="AV65" s="935">
        <v>2.38</v>
      </c>
      <c r="AW65" s="65">
        <v>2.85</v>
      </c>
      <c r="AX65" s="1004">
        <v>2.44</v>
      </c>
      <c r="AY65" s="1026">
        <v>2.65</v>
      </c>
      <c r="AZ65" s="1033">
        <v>2.81</v>
      </c>
      <c r="BA65" s="1047">
        <v>0</v>
      </c>
      <c r="BB65" s="65">
        <v>5.62</v>
      </c>
      <c r="BC65" s="1089">
        <v>0</v>
      </c>
      <c r="BD65" s="1095">
        <v>0</v>
      </c>
      <c r="BE65" s="1128">
        <v>0</v>
      </c>
      <c r="BF65" s="1135">
        <v>0</v>
      </c>
      <c r="BG65" s="1142">
        <v>0</v>
      </c>
      <c r="BH65" s="1163">
        <v>1.26</v>
      </c>
      <c r="BI65" s="65">
        <v>1.95</v>
      </c>
      <c r="BJ65" s="65">
        <v>9.52</v>
      </c>
      <c r="BK65" s="91">
        <v>1.26</v>
      </c>
      <c r="BL65" s="65">
        <v>2.73</v>
      </c>
      <c r="BM65" s="65">
        <v>1.99</v>
      </c>
      <c r="BN65" s="65">
        <v>2.34</v>
      </c>
      <c r="BO65" s="65">
        <v>2.4300000000000002</v>
      </c>
      <c r="BP65" s="1224">
        <v>2.21</v>
      </c>
      <c r="BQ65" s="1230">
        <v>2.54</v>
      </c>
      <c r="BR65" s="1230">
        <v>2.5499999999999998</v>
      </c>
      <c r="BS65" s="1230">
        <v>2.63</v>
      </c>
      <c r="BT65" s="1230">
        <v>2.8</v>
      </c>
      <c r="BU65" s="1230">
        <v>2.78</v>
      </c>
      <c r="BV65" s="1230">
        <v>2.5099999999999998</v>
      </c>
      <c r="BW65" s="1290">
        <v>2.66</v>
      </c>
      <c r="BX65" s="65">
        <v>2.67</v>
      </c>
      <c r="BY65" s="65">
        <v>2.75</v>
      </c>
      <c r="BZ65" s="65">
        <v>2.79</v>
      </c>
      <c r="CA65" s="65">
        <v>2.57</v>
      </c>
      <c r="CB65" s="65">
        <v>2.4300000000000002</v>
      </c>
      <c r="CC65" s="65">
        <v>2.48</v>
      </c>
      <c r="CD65" s="65">
        <v>2.52</v>
      </c>
      <c r="CE65" s="1384">
        <v>2.36</v>
      </c>
      <c r="CF65" s="1398">
        <v>2.4</v>
      </c>
      <c r="CG65" s="1412">
        <v>2.46</v>
      </c>
      <c r="CH65" s="1426">
        <v>2.98</v>
      </c>
      <c r="CI65" s="1440">
        <v>2.89</v>
      </c>
      <c r="CJ65" s="1454">
        <v>2.42</v>
      </c>
      <c r="CK65">
        <v>2.71</v>
      </c>
      <c r="CL65">
        <v>2.66</v>
      </c>
      <c r="CM65">
        <v>2.59</v>
      </c>
      <c r="CN65">
        <v>2.33</v>
      </c>
      <c r="CO65">
        <v>2.93</v>
      </c>
      <c r="CP65" s="1494">
        <v>2.59</v>
      </c>
      <c r="CQ65" s="1522">
        <v>2.31</v>
      </c>
      <c r="CR65" s="1558">
        <v>2.97</v>
      </c>
      <c r="CS65" s="1558">
        <v>2.59</v>
      </c>
      <c r="CT65" s="1558">
        <v>2.95</v>
      </c>
      <c r="CU65" s="1573">
        <v>2.72</v>
      </c>
      <c r="CV65" s="1587">
        <v>2.87</v>
      </c>
      <c r="CW65" s="1587">
        <v>2.6</v>
      </c>
      <c r="CX65" s="1587">
        <v>2.72</v>
      </c>
      <c r="CY65" s="1622">
        <v>2.16</v>
      </c>
      <c r="CZ65" s="1622">
        <v>2.2200000000000002</v>
      </c>
      <c r="DA65" s="1622">
        <v>2.72</v>
      </c>
      <c r="DB65" s="1622">
        <v>2.81</v>
      </c>
      <c r="DC65" s="1622">
        <v>2.2799999999999998</v>
      </c>
      <c r="DD65" s="1622">
        <v>2.7</v>
      </c>
      <c r="DE65" s="1644">
        <v>2.83</v>
      </c>
      <c r="DF65" s="299">
        <v>3.13</v>
      </c>
      <c r="DG65" s="299">
        <v>2.54</v>
      </c>
      <c r="DH65" s="299">
        <v>2.82</v>
      </c>
      <c r="DI65" s="299">
        <v>3.02</v>
      </c>
      <c r="DJ65" s="1702">
        <v>2.82</v>
      </c>
      <c r="DK65" s="299">
        <v>2.85</v>
      </c>
      <c r="DL65" s="1665">
        <v>2.72</v>
      </c>
      <c r="DM65" s="299">
        <v>2.77</v>
      </c>
      <c r="DN65" s="299">
        <v>2.71</v>
      </c>
      <c r="DO65" s="299">
        <v>2.92</v>
      </c>
      <c r="DP65" s="299">
        <v>2.9</v>
      </c>
      <c r="DQ65" s="1786">
        <v>2.93</v>
      </c>
      <c r="DR65" s="299">
        <v>2.76</v>
      </c>
      <c r="DS65" s="299">
        <v>2.76</v>
      </c>
      <c r="DT65" s="1743">
        <v>2.4500000000000002</v>
      </c>
      <c r="DU65" s="1743">
        <v>2.66</v>
      </c>
      <c r="DV65" s="1743">
        <v>2.96</v>
      </c>
      <c r="DW65" s="1743">
        <v>2.66</v>
      </c>
      <c r="DX65" s="1743">
        <v>2.8</v>
      </c>
      <c r="DY65" s="1743">
        <v>2.72</v>
      </c>
      <c r="DZ65" s="1750">
        <v>3.01</v>
      </c>
      <c r="EA65" s="1815">
        <v>2.91</v>
      </c>
      <c r="EB65" s="1815">
        <v>2.35</v>
      </c>
      <c r="EC65" s="1815">
        <v>2.77</v>
      </c>
      <c r="ED65" s="1815">
        <v>2.69</v>
      </c>
      <c r="EE65" s="1815">
        <v>2.65</v>
      </c>
      <c r="EF65" s="1815">
        <v>3.13</v>
      </c>
      <c r="EG65">
        <v>0</v>
      </c>
      <c r="EH65" s="1869">
        <v>2.34</v>
      </c>
      <c r="EI65" s="1869">
        <v>2.4700000000000002</v>
      </c>
      <c r="EJ65" s="1869">
        <v>2.82</v>
      </c>
      <c r="EK65" s="1869">
        <v>2.65</v>
      </c>
      <c r="EL65" s="1869">
        <v>2.82</v>
      </c>
      <c r="EM65" s="1869">
        <v>2.91</v>
      </c>
      <c r="EN65" s="1869">
        <v>2.77</v>
      </c>
      <c r="EO65">
        <v>3.74</v>
      </c>
      <c r="EP65">
        <v>0</v>
      </c>
      <c r="EQ65">
        <v>0</v>
      </c>
      <c r="ER65">
        <v>2.86</v>
      </c>
      <c r="ES65">
        <v>2.36</v>
      </c>
      <c r="ET65">
        <v>4.6900000000000004</v>
      </c>
      <c r="EU65">
        <v>0</v>
      </c>
      <c r="EV65" s="299">
        <v>0</v>
      </c>
      <c r="EW65" s="299">
        <v>0</v>
      </c>
      <c r="EX65" s="299">
        <v>0</v>
      </c>
      <c r="EY65" s="299">
        <v>2.08</v>
      </c>
      <c r="EZ65" s="299">
        <v>2.66</v>
      </c>
      <c r="FA65" s="299">
        <v>2.7</v>
      </c>
      <c r="FB65" s="1954">
        <v>2.63</v>
      </c>
      <c r="FC65" s="1989">
        <v>2.73</v>
      </c>
      <c r="FD65" s="1989">
        <v>2.82</v>
      </c>
      <c r="FE65" s="1989">
        <v>2.68</v>
      </c>
      <c r="FF65" s="1989">
        <v>2.88</v>
      </c>
      <c r="FG65" s="1989">
        <v>2.83</v>
      </c>
      <c r="FH65" s="1989">
        <v>2.54</v>
      </c>
      <c r="FI65" s="1996">
        <v>2.77</v>
      </c>
      <c r="FJ65" s="2031">
        <v>3.6</v>
      </c>
      <c r="FK65" s="2031">
        <v>2.38</v>
      </c>
      <c r="FL65" s="2031">
        <v>2.33</v>
      </c>
      <c r="FM65" s="2031">
        <v>2.84</v>
      </c>
      <c r="FN65" s="2031">
        <v>2.59</v>
      </c>
      <c r="FO65" s="2031">
        <v>2.56</v>
      </c>
      <c r="FP65" s="2038">
        <v>2.75</v>
      </c>
      <c r="FQ65" s="2074">
        <v>2.94</v>
      </c>
      <c r="FR65" s="2074">
        <v>3.15</v>
      </c>
      <c r="FS65" s="2074">
        <v>3.14</v>
      </c>
      <c r="FT65" s="2074">
        <v>2.77</v>
      </c>
      <c r="FU65" s="2074">
        <v>3.04</v>
      </c>
      <c r="FV65" s="2074">
        <v>2.74</v>
      </c>
      <c r="FW65" s="2111">
        <v>3.11</v>
      </c>
      <c r="FX65" s="299">
        <v>3.17</v>
      </c>
      <c r="FY65" s="299">
        <v>2.5499999999999998</v>
      </c>
      <c r="FZ65" s="299">
        <v>2.2799999999999998</v>
      </c>
      <c r="GA65" s="299">
        <v>2.94</v>
      </c>
      <c r="GB65" s="299">
        <v>2.37</v>
      </c>
      <c r="GC65" s="299">
        <v>3.02</v>
      </c>
      <c r="GD65" s="2124">
        <v>2.52</v>
      </c>
      <c r="GE65" s="2160">
        <v>3</v>
      </c>
      <c r="GF65" s="2160">
        <v>2.93</v>
      </c>
      <c r="GG65" s="2160">
        <v>2.78</v>
      </c>
      <c r="GH65" s="2160">
        <v>2.94</v>
      </c>
      <c r="GI65" s="2160">
        <v>5.58</v>
      </c>
      <c r="GJ65" s="2160">
        <v>1.62</v>
      </c>
      <c r="GK65" s="2167">
        <v>2.5</v>
      </c>
      <c r="GL65" s="2203">
        <v>3.07</v>
      </c>
      <c r="GM65" s="2203">
        <v>3.09</v>
      </c>
      <c r="GN65" s="2203">
        <v>3.18</v>
      </c>
      <c r="GO65" s="2203">
        <v>3.22</v>
      </c>
      <c r="GP65" s="2203">
        <v>2.46</v>
      </c>
      <c r="GQ65" s="2203">
        <v>2.65</v>
      </c>
      <c r="GR65" s="2211">
        <v>2.78</v>
      </c>
      <c r="GS65" s="2247">
        <v>3.22</v>
      </c>
      <c r="GT65" s="2247">
        <v>3.54</v>
      </c>
      <c r="GU65" s="2247">
        <v>4.82</v>
      </c>
      <c r="GV65" s="2247">
        <v>0</v>
      </c>
      <c r="GW65" s="2247">
        <v>1.1599999999999999</v>
      </c>
      <c r="GX65" s="2247">
        <v>2.5099999999999998</v>
      </c>
      <c r="GY65" s="2247">
        <v>2.67</v>
      </c>
      <c r="GZ65" s="2265">
        <v>3.68</v>
      </c>
      <c r="HA65" s="2278">
        <v>2.68</v>
      </c>
      <c r="HB65" s="2278">
        <v>0</v>
      </c>
      <c r="HC65" s="2302">
        <v>0</v>
      </c>
      <c r="HD65" s="2314">
        <v>0</v>
      </c>
      <c r="HE65" s="2314">
        <v>0</v>
      </c>
      <c r="HF65" s="2314">
        <v>0</v>
      </c>
      <c r="HS65" s="142"/>
    </row>
    <row r="66" spans="1:227" x14ac:dyDescent="0.25">
      <c r="A66" s="95">
        <f t="shared" si="66"/>
        <v>65</v>
      </c>
      <c r="B66" s="65">
        <f>B.Semanal!B66</f>
        <v>0</v>
      </c>
      <c r="C66" s="66"/>
      <c r="D66" s="66"/>
      <c r="E66" s="91">
        <v>82.2</v>
      </c>
      <c r="F66" s="67">
        <v>97.2</v>
      </c>
      <c r="G66" s="368">
        <v>115.4</v>
      </c>
      <c r="H66" s="374">
        <v>106.7</v>
      </c>
      <c r="I66" s="380">
        <v>121.7</v>
      </c>
      <c r="J66" s="386">
        <v>130.5</v>
      </c>
      <c r="K66" s="392">
        <v>124.6</v>
      </c>
      <c r="L66" s="398">
        <v>117.1</v>
      </c>
      <c r="M66" s="456">
        <v>119.1</v>
      </c>
      <c r="N66" s="463">
        <v>119.5</v>
      </c>
      <c r="O66" s="476">
        <v>121.4</v>
      </c>
      <c r="P66" s="509">
        <v>122.1</v>
      </c>
      <c r="Q66" s="535">
        <v>121.6</v>
      </c>
      <c r="R66" s="541">
        <v>125.4</v>
      </c>
      <c r="S66" s="570">
        <v>124.8</v>
      </c>
      <c r="T66" s="124"/>
      <c r="U66" s="124"/>
      <c r="V66" s="614">
        <v>66.8</v>
      </c>
      <c r="W66" s="124">
        <v>111.4</v>
      </c>
      <c r="X66" s="124">
        <v>128</v>
      </c>
      <c r="Y66" s="621">
        <v>127.4</v>
      </c>
      <c r="Z66" s="124">
        <v>126.2</v>
      </c>
      <c r="AA66" s="691">
        <v>126.6</v>
      </c>
      <c r="AB66" s="124">
        <v>127</v>
      </c>
      <c r="AC66" s="120">
        <v>125.9</v>
      </c>
      <c r="AD66" s="124">
        <v>123.6</v>
      </c>
      <c r="AE66" s="726">
        <v>118.7</v>
      </c>
      <c r="AF66" s="733">
        <v>120.7</v>
      </c>
      <c r="AG66" s="774">
        <v>121</v>
      </c>
      <c r="AJ66" s="774">
        <v>44.7</v>
      </c>
      <c r="AM66" s="65">
        <v>43</v>
      </c>
      <c r="AN66" s="860">
        <v>55.9</v>
      </c>
      <c r="AO66" s="868">
        <v>63.6</v>
      </c>
      <c r="AP66" s="874">
        <v>115.5</v>
      </c>
      <c r="AQ66" s="774">
        <v>117.6</v>
      </c>
      <c r="AR66" s="774">
        <v>122.4</v>
      </c>
      <c r="AS66" s="889"/>
      <c r="AT66" s="907">
        <v>108.9</v>
      </c>
      <c r="AU66" s="931">
        <v>120.5</v>
      </c>
      <c r="AV66" s="938">
        <v>121.4</v>
      </c>
      <c r="AW66" s="65">
        <v>119.1</v>
      </c>
      <c r="AX66" s="1007">
        <v>120</v>
      </c>
      <c r="AY66" s="1029">
        <v>124.8</v>
      </c>
      <c r="AZ66" s="1036">
        <v>123.9</v>
      </c>
      <c r="BA66" s="1045"/>
      <c r="BB66" s="65">
        <v>106.3</v>
      </c>
      <c r="BC66" s="1087"/>
      <c r="BD66" s="1093"/>
      <c r="BE66" s="1126"/>
      <c r="BF66" s="1133"/>
      <c r="BG66" s="1140"/>
      <c r="BH66" s="1166">
        <v>52.7</v>
      </c>
      <c r="BI66" s="65">
        <v>53.7</v>
      </c>
      <c r="BJ66" s="65">
        <v>67.599999999999994</v>
      </c>
      <c r="BK66" s="91">
        <v>81.7</v>
      </c>
      <c r="BL66" s="65">
        <v>117.5</v>
      </c>
      <c r="BM66" s="65">
        <v>120.7</v>
      </c>
      <c r="BN66" s="65">
        <v>117.8</v>
      </c>
      <c r="BO66" s="65">
        <v>119.1</v>
      </c>
      <c r="BP66" s="1227">
        <v>121.5</v>
      </c>
      <c r="BQ66" s="1233">
        <v>116.5</v>
      </c>
      <c r="BR66" s="1233">
        <v>120.7</v>
      </c>
      <c r="BS66" s="1233">
        <v>120.9</v>
      </c>
      <c r="BT66" s="1233">
        <v>128.19999999999999</v>
      </c>
      <c r="BU66" s="1233">
        <v>125.4</v>
      </c>
      <c r="BV66" s="1233">
        <v>124.7</v>
      </c>
      <c r="BW66" s="1293">
        <v>117.2</v>
      </c>
      <c r="BX66" s="65">
        <v>120.1</v>
      </c>
      <c r="BY66" s="65">
        <v>122.8</v>
      </c>
      <c r="BZ66" s="65">
        <v>119.1</v>
      </c>
      <c r="CA66" s="65">
        <v>116.1</v>
      </c>
      <c r="CB66" s="65">
        <v>111.4</v>
      </c>
      <c r="CC66" s="65">
        <v>113</v>
      </c>
      <c r="CD66" s="65">
        <v>116.1</v>
      </c>
      <c r="CE66" s="1387">
        <v>109.9</v>
      </c>
      <c r="CF66" s="1401">
        <v>111.8</v>
      </c>
      <c r="CG66" s="1415">
        <v>117.7</v>
      </c>
      <c r="CH66" s="1429">
        <v>121.9</v>
      </c>
      <c r="CI66" s="1443">
        <v>119.8</v>
      </c>
      <c r="CJ66" s="1457">
        <v>119.9</v>
      </c>
      <c r="CK66">
        <v>118</v>
      </c>
      <c r="CL66">
        <v>117.8</v>
      </c>
      <c r="CM66">
        <v>117.2</v>
      </c>
      <c r="CN66">
        <v>123.2</v>
      </c>
      <c r="CO66">
        <v>117.8</v>
      </c>
      <c r="CP66" s="1497">
        <v>119.2</v>
      </c>
      <c r="CQ66" s="1525">
        <v>122.7</v>
      </c>
      <c r="CR66" s="1561">
        <v>128.30000000000001</v>
      </c>
      <c r="CS66" s="1561">
        <v>125.8</v>
      </c>
      <c r="CT66" s="1561">
        <v>129.69999999999999</v>
      </c>
      <c r="CU66" s="1576">
        <v>126.9</v>
      </c>
      <c r="CV66" s="1590">
        <v>121.7</v>
      </c>
      <c r="CW66" s="1590">
        <v>123.8</v>
      </c>
      <c r="CX66" s="1590">
        <v>123.4</v>
      </c>
      <c r="CY66" s="1625">
        <v>113.8</v>
      </c>
      <c r="CZ66" s="1625">
        <v>98.4</v>
      </c>
      <c r="DA66" s="1625">
        <v>126.1</v>
      </c>
      <c r="DB66" s="1625">
        <v>124.9</v>
      </c>
      <c r="DC66" s="1625">
        <v>125.3</v>
      </c>
      <c r="DD66" s="1625">
        <v>124.1</v>
      </c>
      <c r="DE66" s="1647">
        <v>128.6</v>
      </c>
      <c r="DF66" s="774">
        <v>135.19999999999999</v>
      </c>
      <c r="DG66" s="774">
        <v>123.2</v>
      </c>
      <c r="DH66" s="774">
        <v>132.6</v>
      </c>
      <c r="DI66" s="774">
        <v>131</v>
      </c>
      <c r="DJ66" s="1705">
        <v>132.5</v>
      </c>
      <c r="DK66" s="774">
        <v>133.9</v>
      </c>
      <c r="DL66" s="1668">
        <v>128.69999999999999</v>
      </c>
      <c r="DM66" s="774">
        <v>125.5</v>
      </c>
      <c r="DN66" s="774">
        <v>126.6</v>
      </c>
      <c r="DO66" s="774">
        <v>129.19999999999999</v>
      </c>
      <c r="DP66" s="774">
        <v>124.9</v>
      </c>
      <c r="DQ66" s="1789">
        <v>133.1</v>
      </c>
      <c r="DR66" s="774">
        <v>123.6</v>
      </c>
      <c r="DS66" s="774">
        <v>126.3</v>
      </c>
      <c r="DT66" s="1746">
        <v>125.2</v>
      </c>
      <c r="DU66" s="1746">
        <v>126.5</v>
      </c>
      <c r="DV66" s="1746">
        <v>127.5</v>
      </c>
      <c r="DW66" s="1746">
        <v>131.4</v>
      </c>
      <c r="DX66" s="1746">
        <v>131</v>
      </c>
      <c r="DY66" s="1746">
        <v>123.7</v>
      </c>
      <c r="DZ66" s="1753">
        <v>131</v>
      </c>
      <c r="EA66" s="1818">
        <v>122.2</v>
      </c>
      <c r="EB66" s="1818">
        <v>114.8</v>
      </c>
      <c r="EC66" s="1818">
        <v>134.4</v>
      </c>
      <c r="ED66" s="1818">
        <v>125.5</v>
      </c>
      <c r="EE66" s="1818">
        <v>120.9</v>
      </c>
      <c r="EF66" s="1818">
        <v>118</v>
      </c>
      <c r="EH66" s="1873">
        <v>97.2</v>
      </c>
      <c r="EI66" s="1873">
        <v>129.4</v>
      </c>
      <c r="EJ66" s="1873">
        <v>132.4</v>
      </c>
      <c r="EK66" s="1873">
        <v>128.19999999999999</v>
      </c>
      <c r="EL66" s="1873">
        <v>129.6</v>
      </c>
      <c r="EM66" s="1873">
        <v>129.69999999999999</v>
      </c>
      <c r="EN66" s="1873">
        <v>128.1</v>
      </c>
      <c r="EO66">
        <v>133.1</v>
      </c>
      <c r="ER66">
        <v>128</v>
      </c>
      <c r="ES66">
        <v>124.9</v>
      </c>
      <c r="ET66">
        <v>125.9</v>
      </c>
      <c r="EX66" s="774">
        <v>119</v>
      </c>
      <c r="EY66" s="774">
        <v>95.2</v>
      </c>
      <c r="EZ66" s="774">
        <v>132</v>
      </c>
      <c r="FA66" s="774">
        <v>130</v>
      </c>
      <c r="FB66" s="1957">
        <v>130.69999999999999</v>
      </c>
      <c r="FC66" s="1992">
        <v>128</v>
      </c>
      <c r="FD66" s="1992">
        <v>129.1</v>
      </c>
      <c r="FE66" s="1992">
        <v>128.4</v>
      </c>
      <c r="FF66" s="1992">
        <v>126.2</v>
      </c>
      <c r="FG66" s="1992">
        <v>122.6</v>
      </c>
      <c r="FH66" s="1992">
        <v>122.9</v>
      </c>
      <c r="FI66" s="1999">
        <v>128.19999999999999</v>
      </c>
      <c r="FJ66" s="2034">
        <v>120.4</v>
      </c>
      <c r="FK66" s="2034">
        <v>120.4</v>
      </c>
      <c r="FL66" s="2034">
        <v>117</v>
      </c>
      <c r="FM66" s="2034">
        <v>132.69999999999999</v>
      </c>
      <c r="FN66" s="2034">
        <v>116</v>
      </c>
      <c r="FO66" s="2034">
        <v>123.3</v>
      </c>
      <c r="FP66" s="2041">
        <v>141.1</v>
      </c>
      <c r="FQ66" s="2077">
        <v>128.69999999999999</v>
      </c>
      <c r="FR66" s="2077">
        <v>139.80000000000001</v>
      </c>
      <c r="FS66" s="2077">
        <v>135.80000000000001</v>
      </c>
      <c r="FT66" s="2077">
        <v>130.4</v>
      </c>
      <c r="FU66" s="2077">
        <v>141</v>
      </c>
      <c r="FV66" s="2077">
        <v>126.9</v>
      </c>
      <c r="FW66" s="2114">
        <v>149.30000000000001</v>
      </c>
      <c r="FX66" s="774">
        <v>126.4</v>
      </c>
      <c r="FY66" s="774">
        <v>116.7</v>
      </c>
      <c r="FZ66" s="774">
        <v>107.8</v>
      </c>
      <c r="GA66" s="774">
        <v>138</v>
      </c>
      <c r="GB66" s="774">
        <v>118.3</v>
      </c>
      <c r="GC66" s="774">
        <v>130.4</v>
      </c>
      <c r="GD66" s="2127">
        <v>126.6</v>
      </c>
      <c r="GE66" s="2163">
        <v>130.30000000000001</v>
      </c>
      <c r="GF66" s="2163">
        <v>131.4</v>
      </c>
      <c r="GG66" s="2163">
        <v>137.69999999999999</v>
      </c>
      <c r="GH66" s="2163">
        <v>135.6</v>
      </c>
      <c r="GI66" s="2163">
        <v>127.7</v>
      </c>
      <c r="GJ66" s="2163">
        <v>113.6</v>
      </c>
      <c r="GK66" s="2170">
        <v>125</v>
      </c>
      <c r="GL66" s="2206">
        <v>150.19999999999999</v>
      </c>
      <c r="GM66" s="2206">
        <v>121.2</v>
      </c>
      <c r="GN66" s="2206">
        <v>155.19999999999999</v>
      </c>
      <c r="GO66" s="2206">
        <v>145</v>
      </c>
      <c r="GP66" s="2206">
        <v>104.2</v>
      </c>
      <c r="GQ66" s="2206">
        <v>134.30000000000001</v>
      </c>
      <c r="GR66" s="2214">
        <v>141.30000000000001</v>
      </c>
      <c r="GS66" s="2251">
        <v>149.19999999999999</v>
      </c>
      <c r="GT66" s="2251">
        <v>128.1</v>
      </c>
      <c r="GU66" s="2251">
        <v>152.5</v>
      </c>
      <c r="GW66" s="2251">
        <v>93</v>
      </c>
      <c r="GX66" s="2251">
        <v>136.6</v>
      </c>
      <c r="GY66" s="2251">
        <v>140.30000000000001</v>
      </c>
      <c r="GZ66" s="2268">
        <v>169.2</v>
      </c>
      <c r="HA66" s="2281">
        <v>122.3</v>
      </c>
      <c r="HB66" s="2276"/>
      <c r="HC66" s="2300"/>
      <c r="HD66" s="2311"/>
      <c r="HE66" s="2311"/>
      <c r="HF66" s="2311"/>
      <c r="HS66" s="142"/>
    </row>
    <row r="67" spans="1:227" x14ac:dyDescent="0.25">
      <c r="A67" s="95">
        <f t="shared" si="66"/>
        <v>66</v>
      </c>
      <c r="B67" s="65">
        <f>B.Semanal!B67</f>
        <v>0</v>
      </c>
      <c r="C67" s="66"/>
      <c r="D67" s="66"/>
      <c r="E67" s="91">
        <v>79.3</v>
      </c>
      <c r="F67" s="67">
        <v>93.8</v>
      </c>
      <c r="G67" s="368">
        <v>111.3</v>
      </c>
      <c r="H67" s="374">
        <v>102.9</v>
      </c>
      <c r="I67" s="380">
        <v>117.4</v>
      </c>
      <c r="J67" s="386">
        <v>125.9</v>
      </c>
      <c r="K67" s="392">
        <v>120.2</v>
      </c>
      <c r="L67" s="398">
        <v>113</v>
      </c>
      <c r="M67" s="456">
        <v>114.9</v>
      </c>
      <c r="N67" s="463">
        <v>115.3</v>
      </c>
      <c r="O67" s="476">
        <v>117.1</v>
      </c>
      <c r="P67" s="509">
        <v>117.8</v>
      </c>
      <c r="Q67" s="535">
        <v>117.3</v>
      </c>
      <c r="R67" s="541">
        <v>121</v>
      </c>
      <c r="S67" s="570">
        <v>120.4</v>
      </c>
      <c r="T67" s="124">
        <v>0</v>
      </c>
      <c r="U67" s="124">
        <v>0</v>
      </c>
      <c r="V67" s="614">
        <v>64.5</v>
      </c>
      <c r="W67" s="124">
        <v>107.4</v>
      </c>
      <c r="X67" s="124">
        <v>123.5</v>
      </c>
      <c r="Y67" s="621">
        <v>122.9</v>
      </c>
      <c r="Z67" s="124">
        <v>121.8</v>
      </c>
      <c r="AA67" s="691">
        <v>122.1</v>
      </c>
      <c r="AB67" s="124">
        <v>122.5</v>
      </c>
      <c r="AC67" s="120">
        <v>121.4</v>
      </c>
      <c r="AD67" s="124">
        <v>119.3</v>
      </c>
      <c r="AE67" s="726">
        <v>114.5</v>
      </c>
      <c r="AF67" s="733">
        <v>116.5</v>
      </c>
      <c r="AG67" s="774">
        <v>116.7</v>
      </c>
      <c r="AH67" s="65">
        <v>0</v>
      </c>
      <c r="AI67" s="65">
        <v>0</v>
      </c>
      <c r="AJ67" s="774">
        <v>43.2</v>
      </c>
      <c r="AK67" s="65">
        <v>0</v>
      </c>
      <c r="AL67" s="65">
        <v>0</v>
      </c>
      <c r="AM67" s="65">
        <v>41.4</v>
      </c>
      <c r="AN67" s="860">
        <v>54</v>
      </c>
      <c r="AO67" s="868">
        <v>61.4</v>
      </c>
      <c r="AP67" s="874">
        <v>111.4</v>
      </c>
      <c r="AQ67" s="774">
        <v>113.4</v>
      </c>
      <c r="AR67" s="774">
        <v>118.1</v>
      </c>
      <c r="AS67" s="894">
        <v>0</v>
      </c>
      <c r="AT67" s="907">
        <v>105</v>
      </c>
      <c r="AU67" s="931">
        <v>116.3</v>
      </c>
      <c r="AV67" s="938">
        <v>117.2</v>
      </c>
      <c r="AW67" s="65">
        <v>114.9</v>
      </c>
      <c r="AX67" s="1007">
        <v>115.8</v>
      </c>
      <c r="AY67" s="1029">
        <v>120.4</v>
      </c>
      <c r="AZ67" s="1036">
        <v>119.5</v>
      </c>
      <c r="BA67" s="1050">
        <v>0</v>
      </c>
      <c r="BB67" s="65">
        <v>102.5</v>
      </c>
      <c r="BC67" s="1092">
        <v>0</v>
      </c>
      <c r="BD67" s="1098">
        <v>0</v>
      </c>
      <c r="BE67" s="1131">
        <v>0</v>
      </c>
      <c r="BF67" s="1138">
        <v>0</v>
      </c>
      <c r="BG67" s="1145">
        <v>0</v>
      </c>
      <c r="BH67" s="1166">
        <v>50.8</v>
      </c>
      <c r="BI67" s="65">
        <v>51.8</v>
      </c>
      <c r="BJ67" s="65">
        <v>65.2</v>
      </c>
      <c r="BK67" s="91">
        <v>78.8</v>
      </c>
      <c r="BL67" s="65">
        <v>113.3</v>
      </c>
      <c r="BM67" s="65">
        <v>116.4</v>
      </c>
      <c r="BN67" s="65">
        <v>113.6</v>
      </c>
      <c r="BO67" s="65">
        <v>114.9</v>
      </c>
      <c r="BP67" s="1227">
        <v>117.2</v>
      </c>
      <c r="BQ67" s="1233">
        <v>112.4</v>
      </c>
      <c r="BR67" s="1233">
        <v>116.4</v>
      </c>
      <c r="BS67" s="1233">
        <v>116.7</v>
      </c>
      <c r="BT67" s="1233">
        <v>123.7</v>
      </c>
      <c r="BU67" s="1233">
        <v>120.9</v>
      </c>
      <c r="BV67" s="1233">
        <v>120.3</v>
      </c>
      <c r="BW67" s="1293">
        <v>113</v>
      </c>
      <c r="BX67" s="65">
        <v>115.8</v>
      </c>
      <c r="BY67" s="65">
        <v>118.5</v>
      </c>
      <c r="BZ67" s="65">
        <v>114.9</v>
      </c>
      <c r="CA67" s="65">
        <v>112</v>
      </c>
      <c r="CB67" s="65">
        <v>107.5</v>
      </c>
      <c r="CC67" s="65">
        <v>109</v>
      </c>
      <c r="CD67" s="65">
        <v>112</v>
      </c>
      <c r="CE67" s="1387">
        <v>106</v>
      </c>
      <c r="CF67" s="1401">
        <v>107.9</v>
      </c>
      <c r="CG67" s="1415">
        <v>113.6</v>
      </c>
      <c r="CH67" s="1429">
        <v>117.6</v>
      </c>
      <c r="CI67" s="1443">
        <v>115.6</v>
      </c>
      <c r="CJ67" s="1457">
        <v>115.7</v>
      </c>
      <c r="CK67">
        <v>113.8</v>
      </c>
      <c r="CL67">
        <v>113.6</v>
      </c>
      <c r="CM67">
        <v>113</v>
      </c>
      <c r="CN67">
        <v>118.8</v>
      </c>
      <c r="CO67">
        <v>113.6</v>
      </c>
      <c r="CP67" s="1497">
        <v>115</v>
      </c>
      <c r="CQ67" s="1525">
        <v>118.4</v>
      </c>
      <c r="CR67" s="1561">
        <v>123.8</v>
      </c>
      <c r="CS67" s="1561">
        <v>121.4</v>
      </c>
      <c r="CT67" s="1561">
        <v>125.1</v>
      </c>
      <c r="CU67" s="1576">
        <v>122.4</v>
      </c>
      <c r="CV67" s="1590">
        <v>117.4</v>
      </c>
      <c r="CW67" s="1590">
        <v>119.4</v>
      </c>
      <c r="CX67" s="1590">
        <v>119</v>
      </c>
      <c r="CY67" s="1625">
        <v>109.8</v>
      </c>
      <c r="CZ67" s="1625">
        <v>94.9</v>
      </c>
      <c r="DA67" s="1625">
        <v>121.7</v>
      </c>
      <c r="DB67" s="1625">
        <v>120.5</v>
      </c>
      <c r="DC67" s="1625">
        <v>120.9</v>
      </c>
      <c r="DD67" s="1625">
        <v>119.7</v>
      </c>
      <c r="DE67" s="1647">
        <v>124.1</v>
      </c>
      <c r="DF67" s="774">
        <v>130.4</v>
      </c>
      <c r="DG67" s="774">
        <v>118.8</v>
      </c>
      <c r="DH67" s="774">
        <v>127.9</v>
      </c>
      <c r="DI67" s="774">
        <v>126.4</v>
      </c>
      <c r="DJ67" s="1705">
        <v>127.8</v>
      </c>
      <c r="DK67" s="774">
        <v>129.19999999999999</v>
      </c>
      <c r="DL67" s="1668">
        <v>124.2</v>
      </c>
      <c r="DM67" s="774">
        <v>121</v>
      </c>
      <c r="DN67" s="774">
        <v>122.1</v>
      </c>
      <c r="DO67" s="774">
        <v>124.6</v>
      </c>
      <c r="DP67" s="774">
        <v>120.4</v>
      </c>
      <c r="DQ67" s="1789">
        <v>128.4</v>
      </c>
      <c r="DR67" s="774">
        <v>119.2</v>
      </c>
      <c r="DS67" s="774">
        <v>121.9</v>
      </c>
      <c r="DT67" s="1746">
        <v>120.8</v>
      </c>
      <c r="DU67" s="1746">
        <v>122</v>
      </c>
      <c r="DV67" s="1746">
        <v>123</v>
      </c>
      <c r="DW67" s="1746">
        <v>126.7</v>
      </c>
      <c r="DX67" s="1746">
        <v>126.3</v>
      </c>
      <c r="DY67" s="1746">
        <v>119.3</v>
      </c>
      <c r="DZ67" s="1753">
        <v>126.4</v>
      </c>
      <c r="EA67" s="1818">
        <v>117.9</v>
      </c>
      <c r="EB67" s="1818">
        <v>110.8</v>
      </c>
      <c r="EC67" s="1818">
        <v>129.69999999999999</v>
      </c>
      <c r="ED67" s="1818">
        <v>121.1</v>
      </c>
      <c r="EE67" s="1818">
        <v>116.7</v>
      </c>
      <c r="EF67" s="1818">
        <v>113.8</v>
      </c>
      <c r="EG67">
        <v>0</v>
      </c>
      <c r="EH67" s="1873">
        <v>93.8</v>
      </c>
      <c r="EI67" s="1873">
        <v>124.8</v>
      </c>
      <c r="EJ67" s="1873">
        <v>127.7</v>
      </c>
      <c r="EK67" s="1873">
        <v>123.6</v>
      </c>
      <c r="EL67" s="1873">
        <v>125</v>
      </c>
      <c r="EM67" s="1873">
        <v>125.1</v>
      </c>
      <c r="EN67" s="1873">
        <v>123.6</v>
      </c>
      <c r="EO67">
        <v>128.4</v>
      </c>
      <c r="EP67">
        <v>0</v>
      </c>
      <c r="EQ67">
        <v>0</v>
      </c>
      <c r="ER67">
        <v>123.5</v>
      </c>
      <c r="ES67">
        <v>120.5</v>
      </c>
      <c r="ET67">
        <v>121.5</v>
      </c>
      <c r="EU67">
        <v>0</v>
      </c>
      <c r="EV67" s="774">
        <v>0</v>
      </c>
      <c r="EW67" s="774">
        <v>0</v>
      </c>
      <c r="EX67" s="774">
        <v>114.8</v>
      </c>
      <c r="EY67" s="774">
        <v>91.9</v>
      </c>
      <c r="EZ67" s="774">
        <v>127.4</v>
      </c>
      <c r="FA67" s="774">
        <v>125.4</v>
      </c>
      <c r="FB67" s="1957">
        <v>126.1</v>
      </c>
      <c r="FC67" s="1992">
        <v>123.5</v>
      </c>
      <c r="FD67" s="1992">
        <v>124.6</v>
      </c>
      <c r="FE67" s="1992">
        <v>123.9</v>
      </c>
      <c r="FF67" s="1992">
        <v>121.8</v>
      </c>
      <c r="FG67" s="1992">
        <v>118.3</v>
      </c>
      <c r="FH67" s="1992">
        <v>118.5</v>
      </c>
      <c r="FI67" s="1999">
        <v>123.6</v>
      </c>
      <c r="FJ67" s="2034">
        <v>116.2</v>
      </c>
      <c r="FK67" s="2034">
        <v>116.2</v>
      </c>
      <c r="FL67" s="2034">
        <v>112.9</v>
      </c>
      <c r="FM67" s="2034">
        <v>128.1</v>
      </c>
      <c r="FN67" s="2034">
        <v>111.9</v>
      </c>
      <c r="FO67" s="2034">
        <v>119</v>
      </c>
      <c r="FP67" s="2041">
        <v>136.1</v>
      </c>
      <c r="FQ67" s="2077">
        <v>124.2</v>
      </c>
      <c r="FR67" s="2077">
        <v>134.9</v>
      </c>
      <c r="FS67" s="2077">
        <v>131</v>
      </c>
      <c r="FT67" s="2077">
        <v>125.8</v>
      </c>
      <c r="FU67" s="2077">
        <v>136</v>
      </c>
      <c r="FV67" s="2077">
        <v>122.4</v>
      </c>
      <c r="FW67" s="2114">
        <v>144.1</v>
      </c>
      <c r="FX67" s="774">
        <v>122</v>
      </c>
      <c r="FY67" s="774">
        <v>112.5</v>
      </c>
      <c r="FZ67" s="774">
        <v>104</v>
      </c>
      <c r="GA67" s="774">
        <v>133.19999999999999</v>
      </c>
      <c r="GB67" s="774">
        <v>114.1</v>
      </c>
      <c r="GC67" s="774">
        <v>125.8</v>
      </c>
      <c r="GD67" s="2127">
        <v>122.1</v>
      </c>
      <c r="GE67" s="2163">
        <v>125.7</v>
      </c>
      <c r="GF67" s="2163">
        <v>126.8</v>
      </c>
      <c r="GG67" s="2163">
        <v>132.9</v>
      </c>
      <c r="GH67" s="2163">
        <v>130.9</v>
      </c>
      <c r="GI67" s="2163">
        <v>123.2</v>
      </c>
      <c r="GJ67" s="2163">
        <v>109.6</v>
      </c>
      <c r="GK67" s="2170">
        <v>120.6</v>
      </c>
      <c r="GL67" s="2206">
        <v>144.9</v>
      </c>
      <c r="GM67" s="2206">
        <v>116.9</v>
      </c>
      <c r="GN67" s="2206">
        <v>149.69999999999999</v>
      </c>
      <c r="GO67" s="2206">
        <v>139.9</v>
      </c>
      <c r="GP67" s="2206">
        <v>100.5</v>
      </c>
      <c r="GQ67" s="2206">
        <v>129.6</v>
      </c>
      <c r="GR67" s="2214">
        <v>136.30000000000001</v>
      </c>
      <c r="GS67" s="2251">
        <v>144</v>
      </c>
      <c r="GT67" s="2251">
        <v>123.6</v>
      </c>
      <c r="GU67" s="2251">
        <v>147.1</v>
      </c>
      <c r="GV67" s="2251">
        <v>0</v>
      </c>
      <c r="GW67" s="2251">
        <v>89.8</v>
      </c>
      <c r="GX67" s="2251">
        <v>131.80000000000001</v>
      </c>
      <c r="GY67" s="2251">
        <v>135.4</v>
      </c>
      <c r="GZ67" s="2268">
        <v>163.19999999999999</v>
      </c>
      <c r="HA67" s="2281">
        <v>118</v>
      </c>
      <c r="HB67" s="2281">
        <v>0</v>
      </c>
      <c r="HC67" s="2305">
        <v>0</v>
      </c>
      <c r="HD67" s="2317">
        <v>0</v>
      </c>
      <c r="HE67" s="2317">
        <v>0</v>
      </c>
      <c r="HF67" s="2317">
        <v>0</v>
      </c>
      <c r="HS67" s="142"/>
    </row>
    <row r="68" spans="1:227" x14ac:dyDescent="0.25">
      <c r="A68" s="95">
        <f t="shared" ref="A68:A131" si="67">A67+1</f>
        <v>67</v>
      </c>
      <c r="B68" s="65">
        <f>B.Semanal!B68</f>
        <v>0</v>
      </c>
      <c r="C68" s="66"/>
      <c r="D68" s="66"/>
      <c r="E68" s="91">
        <v>55.7</v>
      </c>
      <c r="F68" s="67">
        <v>66</v>
      </c>
      <c r="G68" s="368">
        <v>78.3</v>
      </c>
      <c r="H68" s="374">
        <v>72.3</v>
      </c>
      <c r="I68" s="380">
        <v>82.5</v>
      </c>
      <c r="J68" s="386">
        <v>88.5</v>
      </c>
      <c r="K68" s="392">
        <v>84.5</v>
      </c>
      <c r="L68" s="398">
        <v>79.400000000000006</v>
      </c>
      <c r="M68" s="456">
        <v>80.8</v>
      </c>
      <c r="N68" s="463">
        <v>81.099999999999994</v>
      </c>
      <c r="O68" s="476">
        <v>82.3</v>
      </c>
      <c r="P68" s="509">
        <v>82.8</v>
      </c>
      <c r="Q68" s="535">
        <v>82.5</v>
      </c>
      <c r="R68" s="541">
        <v>85</v>
      </c>
      <c r="S68" s="570">
        <v>84.6</v>
      </c>
      <c r="T68" s="124">
        <v>0</v>
      </c>
      <c r="U68" s="124">
        <v>0</v>
      </c>
      <c r="V68" s="614">
        <v>45.3</v>
      </c>
      <c r="W68" s="124">
        <v>76.8</v>
      </c>
      <c r="X68" s="124">
        <v>86.9</v>
      </c>
      <c r="Y68" s="621">
        <v>86.6</v>
      </c>
      <c r="Z68" s="124">
        <v>85.8</v>
      </c>
      <c r="AA68" s="691">
        <v>86</v>
      </c>
      <c r="AB68" s="124">
        <v>86.3</v>
      </c>
      <c r="AC68" s="120">
        <v>85.6</v>
      </c>
      <c r="AD68" s="124">
        <v>84.1</v>
      </c>
      <c r="AE68" s="726">
        <v>80.7</v>
      </c>
      <c r="AF68" s="733">
        <v>82.1</v>
      </c>
      <c r="AG68" s="774">
        <v>82.3</v>
      </c>
      <c r="AH68" s="65">
        <v>0</v>
      </c>
      <c r="AI68" s="65">
        <v>0</v>
      </c>
      <c r="AJ68" s="774">
        <v>30.5</v>
      </c>
      <c r="AK68" s="65">
        <v>0</v>
      </c>
      <c r="AL68" s="65">
        <v>0</v>
      </c>
      <c r="AM68" s="65">
        <v>29.3</v>
      </c>
      <c r="AN68" s="860">
        <v>37.9</v>
      </c>
      <c r="AO68" s="868">
        <v>43.4</v>
      </c>
      <c r="AP68" s="874">
        <v>78.599999999999994</v>
      </c>
      <c r="AQ68" s="774">
        <v>80</v>
      </c>
      <c r="AR68" s="774">
        <v>83.3</v>
      </c>
      <c r="AS68" s="894">
        <v>0</v>
      </c>
      <c r="AT68" s="907">
        <v>74</v>
      </c>
      <c r="AU68" s="931">
        <v>82</v>
      </c>
      <c r="AV68" s="938">
        <v>82.6</v>
      </c>
      <c r="AW68" s="65">
        <v>81</v>
      </c>
      <c r="AX68" s="1007">
        <v>81.599999999999994</v>
      </c>
      <c r="AY68" s="1029">
        <v>84.9</v>
      </c>
      <c r="AZ68" s="1036">
        <v>84.3</v>
      </c>
      <c r="BA68" s="1050">
        <v>0</v>
      </c>
      <c r="BB68" s="65">
        <v>72.5</v>
      </c>
      <c r="BC68" s="1092">
        <v>0</v>
      </c>
      <c r="BD68" s="1098">
        <v>0</v>
      </c>
      <c r="BE68" s="1131">
        <v>0</v>
      </c>
      <c r="BF68" s="1138">
        <v>0</v>
      </c>
      <c r="BG68" s="1145">
        <v>0</v>
      </c>
      <c r="BH68" s="1166">
        <v>35.9</v>
      </c>
      <c r="BI68" s="65">
        <v>36.700000000000003</v>
      </c>
      <c r="BJ68" s="65">
        <v>47.1</v>
      </c>
      <c r="BK68" s="91">
        <v>55.6</v>
      </c>
      <c r="BL68" s="65">
        <v>79.7</v>
      </c>
      <c r="BM68" s="65">
        <v>81.8</v>
      </c>
      <c r="BN68" s="65">
        <v>79.900000000000006</v>
      </c>
      <c r="BO68" s="65">
        <v>80.8</v>
      </c>
      <c r="BP68" s="1227">
        <v>82.6</v>
      </c>
      <c r="BQ68" s="1233">
        <v>79.3</v>
      </c>
      <c r="BR68" s="1233">
        <v>82.1</v>
      </c>
      <c r="BS68" s="1233">
        <v>82.2</v>
      </c>
      <c r="BT68" s="1233">
        <v>87.2</v>
      </c>
      <c r="BU68" s="1233">
        <v>85.3</v>
      </c>
      <c r="BV68" s="1233">
        <v>84.8</v>
      </c>
      <c r="BW68" s="1293">
        <v>79.7</v>
      </c>
      <c r="BX68" s="65">
        <v>81.7</v>
      </c>
      <c r="BY68" s="65">
        <v>83.5</v>
      </c>
      <c r="BZ68" s="65">
        <v>81</v>
      </c>
      <c r="CA68" s="65">
        <v>78.900000000000006</v>
      </c>
      <c r="CB68" s="65">
        <v>75.8</v>
      </c>
      <c r="CC68" s="65">
        <v>76.900000000000006</v>
      </c>
      <c r="CD68" s="65">
        <v>78.900000000000006</v>
      </c>
      <c r="CE68" s="1387">
        <v>74.8</v>
      </c>
      <c r="CF68" s="1401">
        <v>76.099999999999994</v>
      </c>
      <c r="CG68" s="1415">
        <v>80</v>
      </c>
      <c r="CH68" s="1429">
        <v>82.9</v>
      </c>
      <c r="CI68" s="1443">
        <v>81.599999999999994</v>
      </c>
      <c r="CJ68" s="1457">
        <v>81.5</v>
      </c>
      <c r="CK68">
        <v>80.2</v>
      </c>
      <c r="CL68">
        <v>80.099999999999994</v>
      </c>
      <c r="CM68">
        <v>79.7</v>
      </c>
      <c r="CN68">
        <v>83.8</v>
      </c>
      <c r="CO68">
        <v>80.099999999999994</v>
      </c>
      <c r="CP68" s="1497">
        <v>81.099999999999994</v>
      </c>
      <c r="CQ68" s="1525">
        <v>83.4</v>
      </c>
      <c r="CR68" s="1561">
        <v>87.3</v>
      </c>
      <c r="CS68" s="1561">
        <v>85.6</v>
      </c>
      <c r="CT68" s="1561">
        <v>88.2</v>
      </c>
      <c r="CU68" s="1576">
        <v>86.3</v>
      </c>
      <c r="CV68" s="1590">
        <v>82.8</v>
      </c>
      <c r="CW68" s="1590">
        <v>84.1</v>
      </c>
      <c r="CX68" s="1590">
        <v>83.9</v>
      </c>
      <c r="CY68" s="1625">
        <v>77.400000000000006</v>
      </c>
      <c r="CZ68" s="1625">
        <v>66.7</v>
      </c>
      <c r="DA68" s="1625">
        <v>85.6</v>
      </c>
      <c r="DB68" s="1625">
        <v>84.7</v>
      </c>
      <c r="DC68" s="1625">
        <v>85</v>
      </c>
      <c r="DD68" s="1625">
        <v>84.4</v>
      </c>
      <c r="DE68" s="1647">
        <v>87.4</v>
      </c>
      <c r="DF68" s="774">
        <v>91.9</v>
      </c>
      <c r="DG68" s="774">
        <v>83.8</v>
      </c>
      <c r="DH68" s="774">
        <v>90.1</v>
      </c>
      <c r="DI68" s="774">
        <v>89.1</v>
      </c>
      <c r="DJ68" s="1705">
        <v>90.1</v>
      </c>
      <c r="DK68" s="774">
        <v>91</v>
      </c>
      <c r="DL68" s="1668">
        <v>87.5</v>
      </c>
      <c r="DM68" s="774">
        <v>85.3</v>
      </c>
      <c r="DN68" s="774">
        <v>86.1</v>
      </c>
      <c r="DO68" s="774">
        <v>87.8</v>
      </c>
      <c r="DP68" s="774">
        <v>84.9</v>
      </c>
      <c r="DQ68" s="1789">
        <v>90.5</v>
      </c>
      <c r="DR68" s="774">
        <v>84</v>
      </c>
      <c r="DS68" s="774">
        <v>85.9</v>
      </c>
      <c r="DT68" s="1746">
        <v>85.1</v>
      </c>
      <c r="DU68" s="1746">
        <v>85.8</v>
      </c>
      <c r="DV68" s="1746">
        <v>86.7</v>
      </c>
      <c r="DW68" s="1746">
        <v>89.3</v>
      </c>
      <c r="DX68" s="1746">
        <v>89</v>
      </c>
      <c r="DY68" s="1746">
        <v>84.1</v>
      </c>
      <c r="DZ68" s="1753">
        <v>89.1</v>
      </c>
      <c r="EA68" s="1818">
        <v>83.1</v>
      </c>
      <c r="EB68" s="1818">
        <v>78.099999999999994</v>
      </c>
      <c r="EC68" s="1818">
        <v>91.4</v>
      </c>
      <c r="ED68" s="1818">
        <v>85.3</v>
      </c>
      <c r="EE68" s="1818">
        <v>82.2</v>
      </c>
      <c r="EF68" s="1818">
        <v>80.2</v>
      </c>
      <c r="EG68">
        <v>0</v>
      </c>
      <c r="EH68" s="1873">
        <v>66.099999999999994</v>
      </c>
      <c r="EI68" s="1873">
        <v>87.9</v>
      </c>
      <c r="EJ68" s="1873">
        <v>90</v>
      </c>
      <c r="EK68" s="1873">
        <v>87.1</v>
      </c>
      <c r="EL68" s="1873">
        <v>88.1</v>
      </c>
      <c r="EM68" s="1873">
        <v>88.2</v>
      </c>
      <c r="EN68" s="1873">
        <v>87.1</v>
      </c>
      <c r="EO68">
        <v>90.6</v>
      </c>
      <c r="EP68">
        <v>0</v>
      </c>
      <c r="EQ68">
        <v>0</v>
      </c>
      <c r="ER68">
        <v>87</v>
      </c>
      <c r="ES68">
        <v>84.7</v>
      </c>
      <c r="ET68">
        <v>85.4</v>
      </c>
      <c r="EU68">
        <v>0</v>
      </c>
      <c r="EV68" s="774">
        <v>0</v>
      </c>
      <c r="EW68" s="774">
        <v>0</v>
      </c>
      <c r="EX68" s="774">
        <v>80.7</v>
      </c>
      <c r="EY68" s="774">
        <v>64.599999999999994</v>
      </c>
      <c r="EZ68" s="774">
        <v>89.5</v>
      </c>
      <c r="FA68" s="774">
        <v>88.3</v>
      </c>
      <c r="FB68" s="1957">
        <v>88.8</v>
      </c>
      <c r="FC68" s="1992">
        <v>87</v>
      </c>
      <c r="FD68" s="1992">
        <v>87.8</v>
      </c>
      <c r="FE68" s="1992">
        <v>87.3</v>
      </c>
      <c r="FF68" s="1992">
        <v>85.8</v>
      </c>
      <c r="FG68" s="1992">
        <v>83.4</v>
      </c>
      <c r="FH68" s="1992">
        <v>83.5</v>
      </c>
      <c r="FI68" s="1999">
        <v>87.1</v>
      </c>
      <c r="FJ68" s="2034">
        <v>81.900000000000006</v>
      </c>
      <c r="FK68" s="2034">
        <v>81.8</v>
      </c>
      <c r="FL68" s="2034">
        <v>79.400000000000006</v>
      </c>
      <c r="FM68" s="2034">
        <v>90.3</v>
      </c>
      <c r="FN68" s="2034">
        <v>78.900000000000006</v>
      </c>
      <c r="FO68" s="2034">
        <v>83.9</v>
      </c>
      <c r="FP68" s="2041">
        <v>95.9</v>
      </c>
      <c r="FQ68" s="2077">
        <v>87.5</v>
      </c>
      <c r="FR68" s="2077">
        <v>95.1</v>
      </c>
      <c r="FS68" s="2077">
        <v>92.3</v>
      </c>
      <c r="FT68" s="2077">
        <v>88.7</v>
      </c>
      <c r="FU68" s="2077">
        <v>95.8</v>
      </c>
      <c r="FV68" s="2077">
        <v>86.3</v>
      </c>
      <c r="FW68" s="2114">
        <v>101.5</v>
      </c>
      <c r="FX68" s="774">
        <v>86</v>
      </c>
      <c r="FY68" s="774">
        <v>79.400000000000006</v>
      </c>
      <c r="FZ68" s="774">
        <v>73.3</v>
      </c>
      <c r="GA68" s="774">
        <v>93.8</v>
      </c>
      <c r="GB68" s="774">
        <v>80.400000000000006</v>
      </c>
      <c r="GC68" s="774">
        <v>88.7</v>
      </c>
      <c r="GD68" s="2127">
        <v>86</v>
      </c>
      <c r="GE68" s="2163">
        <v>88.6</v>
      </c>
      <c r="GF68" s="2163">
        <v>89.4</v>
      </c>
      <c r="GG68" s="2163">
        <v>93.6</v>
      </c>
      <c r="GH68" s="2163">
        <v>92.2</v>
      </c>
      <c r="GI68" s="2163">
        <v>87.1</v>
      </c>
      <c r="GJ68" s="2163">
        <v>77.099999999999994</v>
      </c>
      <c r="GK68" s="2170">
        <v>85</v>
      </c>
      <c r="GL68" s="2206">
        <v>102.1</v>
      </c>
      <c r="GM68" s="2206">
        <v>82.4</v>
      </c>
      <c r="GN68" s="2206">
        <v>105.5</v>
      </c>
      <c r="GO68" s="2206">
        <v>98.6</v>
      </c>
      <c r="GP68" s="2206">
        <v>71</v>
      </c>
      <c r="GQ68" s="2206">
        <v>91.3</v>
      </c>
      <c r="GR68" s="2214">
        <v>96</v>
      </c>
      <c r="GS68" s="2251">
        <v>101.4</v>
      </c>
      <c r="GT68" s="2251">
        <v>87.3</v>
      </c>
      <c r="GU68" s="2251">
        <v>104</v>
      </c>
      <c r="GV68" s="2251">
        <v>0</v>
      </c>
      <c r="GW68" s="2251">
        <v>63.3</v>
      </c>
      <c r="GX68" s="2251">
        <v>92.9</v>
      </c>
      <c r="GY68" s="2251">
        <v>95.4</v>
      </c>
      <c r="GZ68" s="2268">
        <v>115</v>
      </c>
      <c r="HA68" s="2281">
        <v>83.3</v>
      </c>
      <c r="HB68" s="2281">
        <v>0</v>
      </c>
      <c r="HC68" s="2305">
        <v>0</v>
      </c>
      <c r="HD68" s="2317">
        <v>0</v>
      </c>
      <c r="HE68" s="2317">
        <v>0</v>
      </c>
      <c r="HF68" s="2317">
        <v>0</v>
      </c>
      <c r="HS68" s="142"/>
    </row>
    <row r="69" spans="1:227" x14ac:dyDescent="0.25">
      <c r="A69" s="95">
        <f t="shared" si="67"/>
        <v>68</v>
      </c>
      <c r="B69" s="65">
        <f>B.Semanal!B69</f>
        <v>0</v>
      </c>
      <c r="C69" s="66"/>
      <c r="D69" s="66"/>
      <c r="E69" s="91">
        <v>0</v>
      </c>
      <c r="F69" s="67">
        <v>63</v>
      </c>
      <c r="G69" s="368">
        <v>70.599999999999994</v>
      </c>
      <c r="H69" s="374">
        <v>68.900000000000006</v>
      </c>
      <c r="I69" s="380">
        <v>76.099999999999994</v>
      </c>
      <c r="J69" s="386">
        <v>95.5</v>
      </c>
      <c r="K69" s="392">
        <v>89.3</v>
      </c>
      <c r="L69" s="398">
        <v>83.7</v>
      </c>
      <c r="M69" s="456">
        <v>81.900000000000006</v>
      </c>
      <c r="N69" s="463">
        <v>78</v>
      </c>
      <c r="O69" s="476">
        <v>93.6</v>
      </c>
      <c r="P69" s="509">
        <v>83</v>
      </c>
      <c r="Q69" s="535">
        <v>86.1</v>
      </c>
      <c r="R69" s="541">
        <v>95.3</v>
      </c>
      <c r="S69" s="570">
        <v>83.3</v>
      </c>
      <c r="T69" s="124">
        <v>0</v>
      </c>
      <c r="U69" s="124">
        <v>0</v>
      </c>
      <c r="V69" s="614">
        <v>34.700000000000003</v>
      </c>
      <c r="W69" s="712">
        <f>894.4*0</f>
        <v>0</v>
      </c>
      <c r="X69" s="124">
        <v>28.6</v>
      </c>
      <c r="Y69" s="621">
        <v>81</v>
      </c>
      <c r="Z69" s="124">
        <v>80.7</v>
      </c>
      <c r="AA69" s="691">
        <v>83.9</v>
      </c>
      <c r="AB69" s="124">
        <v>95.4</v>
      </c>
      <c r="AC69" s="799">
        <v>101.4</v>
      </c>
      <c r="AD69" s="124">
        <v>84.5</v>
      </c>
      <c r="AE69" s="768">
        <v>78.400000000000006</v>
      </c>
      <c r="AF69" s="768">
        <v>83.1</v>
      </c>
      <c r="AG69" s="776">
        <v>130.19999999999999</v>
      </c>
      <c r="AH69" s="65">
        <v>0</v>
      </c>
      <c r="AI69" s="65">
        <v>0</v>
      </c>
      <c r="AJ69" s="774">
        <v>91.7</v>
      </c>
      <c r="AK69" s="65">
        <v>0</v>
      </c>
      <c r="AL69" s="65">
        <v>0</v>
      </c>
      <c r="AM69" s="65">
        <v>37.6</v>
      </c>
      <c r="AN69" s="860">
        <v>0</v>
      </c>
      <c r="AO69" s="868">
        <v>54.9</v>
      </c>
      <c r="AP69" s="874">
        <v>80.7</v>
      </c>
      <c r="AQ69" s="774">
        <v>75.599999999999994</v>
      </c>
      <c r="AR69" s="774">
        <v>93.4</v>
      </c>
      <c r="AS69" s="894">
        <v>0</v>
      </c>
      <c r="AT69" s="907">
        <v>73.900000000000006</v>
      </c>
      <c r="AU69" s="931">
        <v>87.2</v>
      </c>
      <c r="AV69" s="938">
        <v>77.5</v>
      </c>
      <c r="AW69" s="65">
        <v>93</v>
      </c>
      <c r="AX69" s="1007">
        <v>79.8</v>
      </c>
      <c r="AY69" s="1029">
        <v>86.6</v>
      </c>
      <c r="AZ69" s="1036">
        <v>91.7</v>
      </c>
      <c r="BA69" s="1050">
        <v>0</v>
      </c>
      <c r="BB69" s="65">
        <v>183.9</v>
      </c>
      <c r="BC69" s="1092">
        <v>0</v>
      </c>
      <c r="BD69" s="1098">
        <v>0</v>
      </c>
      <c r="BE69" s="1131">
        <v>0</v>
      </c>
      <c r="BF69" s="1138">
        <v>0</v>
      </c>
      <c r="BG69" s="1145">
        <v>0</v>
      </c>
      <c r="BH69" s="1166">
        <v>40.9</v>
      </c>
      <c r="BI69" s="65">
        <v>63.1</v>
      </c>
      <c r="BJ69" s="65">
        <v>308</v>
      </c>
      <c r="BK69" s="91">
        <v>40.6</v>
      </c>
      <c r="BL69" s="65">
        <v>90.6</v>
      </c>
      <c r="BM69" s="65">
        <v>66.400000000000006</v>
      </c>
      <c r="BN69" s="65">
        <v>78.099999999999994</v>
      </c>
      <c r="BO69" s="65">
        <v>81</v>
      </c>
      <c r="BP69" s="1227">
        <v>72.3</v>
      </c>
      <c r="BQ69" s="1233">
        <v>83</v>
      </c>
      <c r="BR69" s="1233">
        <v>83.3</v>
      </c>
      <c r="BS69" s="1233">
        <v>86.2</v>
      </c>
      <c r="BT69" s="1233">
        <v>91.7</v>
      </c>
      <c r="BU69" s="1233">
        <v>91.1</v>
      </c>
      <c r="BV69" s="1233">
        <v>82.1</v>
      </c>
      <c r="BW69" s="1293">
        <v>87.1</v>
      </c>
      <c r="BX69" s="65">
        <v>87.2</v>
      </c>
      <c r="BY69" s="65">
        <v>89.5</v>
      </c>
      <c r="BZ69" s="65">
        <v>91.2</v>
      </c>
      <c r="CA69" s="65">
        <v>84.2</v>
      </c>
      <c r="CB69" s="65">
        <v>79.2</v>
      </c>
      <c r="CC69" s="65">
        <v>81.099999999999994</v>
      </c>
      <c r="CD69" s="65">
        <v>82.6</v>
      </c>
      <c r="CE69" s="1387">
        <v>76.7</v>
      </c>
      <c r="CF69" s="1401">
        <v>78.599999999999994</v>
      </c>
      <c r="CG69" s="1415">
        <v>80.7</v>
      </c>
      <c r="CH69" s="1429">
        <v>97.6</v>
      </c>
      <c r="CI69" s="1443">
        <v>93.8</v>
      </c>
      <c r="CJ69" s="1457">
        <v>78.8</v>
      </c>
      <c r="CK69">
        <v>88.7</v>
      </c>
      <c r="CL69">
        <v>86.1</v>
      </c>
      <c r="CM69">
        <v>84.3</v>
      </c>
      <c r="CN69">
        <v>75.900000000000006</v>
      </c>
      <c r="CO69">
        <v>95.7</v>
      </c>
      <c r="CP69" s="1497">
        <v>84.8</v>
      </c>
      <c r="CQ69" s="1525">
        <v>75.2</v>
      </c>
      <c r="CR69" s="1561">
        <v>96.9</v>
      </c>
      <c r="CS69" s="1561">
        <v>84.6</v>
      </c>
      <c r="CT69" s="1561">
        <v>96.6</v>
      </c>
      <c r="CU69" s="1576">
        <v>89</v>
      </c>
      <c r="CV69" s="1590">
        <v>93.6</v>
      </c>
      <c r="CW69" s="1590">
        <v>85.3</v>
      </c>
      <c r="CX69" s="1590">
        <v>89</v>
      </c>
      <c r="CY69" s="1625">
        <v>70.599999999999994</v>
      </c>
      <c r="CZ69" s="1625">
        <v>73.8</v>
      </c>
      <c r="DA69" s="1625">
        <v>90.8</v>
      </c>
      <c r="DB69" s="1625">
        <v>93.5</v>
      </c>
      <c r="DC69" s="1625">
        <v>76</v>
      </c>
      <c r="DD69" s="1625">
        <v>88.5</v>
      </c>
      <c r="DE69" s="1647">
        <v>92.9</v>
      </c>
      <c r="DF69" s="774">
        <v>102.4</v>
      </c>
      <c r="DG69" s="774">
        <v>83</v>
      </c>
      <c r="DH69" s="774">
        <v>92.5</v>
      </c>
      <c r="DI69" s="774">
        <v>98.9</v>
      </c>
      <c r="DJ69" s="1705">
        <v>92.4</v>
      </c>
      <c r="DK69" s="774">
        <v>93.4</v>
      </c>
      <c r="DL69" s="1668">
        <v>89.1</v>
      </c>
      <c r="DM69" s="774">
        <v>90.8</v>
      </c>
      <c r="DN69" s="774">
        <v>88.6</v>
      </c>
      <c r="DO69" s="774">
        <v>95.6</v>
      </c>
      <c r="DP69" s="774">
        <v>95.2</v>
      </c>
      <c r="DQ69" s="1789">
        <v>96.1</v>
      </c>
      <c r="DR69" s="774">
        <v>90.5</v>
      </c>
      <c r="DS69" s="774">
        <v>90.6</v>
      </c>
      <c r="DT69" s="1746">
        <v>80.400000000000006</v>
      </c>
      <c r="DU69" s="1746">
        <v>88.2</v>
      </c>
      <c r="DV69" s="1746">
        <v>97</v>
      </c>
      <c r="DW69" s="1746">
        <v>86.9</v>
      </c>
      <c r="DX69" s="1746">
        <v>91.7</v>
      </c>
      <c r="DY69" s="1746">
        <v>89.3</v>
      </c>
      <c r="DZ69" s="1753">
        <v>98.7</v>
      </c>
      <c r="EA69" s="1818">
        <v>95.1</v>
      </c>
      <c r="EB69" s="1818">
        <v>76.7</v>
      </c>
      <c r="EC69" s="1818">
        <v>91</v>
      </c>
      <c r="ED69" s="1818">
        <v>84.1</v>
      </c>
      <c r="EE69" s="1818">
        <v>86.9</v>
      </c>
      <c r="EF69" s="1818">
        <v>102.6</v>
      </c>
      <c r="EG69">
        <v>0</v>
      </c>
      <c r="EH69" s="1873">
        <v>76.5</v>
      </c>
      <c r="EI69" s="1873">
        <v>81.2</v>
      </c>
      <c r="EJ69" s="1873">
        <v>92.5</v>
      </c>
      <c r="EK69" s="1873">
        <v>86.6</v>
      </c>
      <c r="EL69" s="1873">
        <v>92.5</v>
      </c>
      <c r="EM69" s="1873">
        <v>95.4</v>
      </c>
      <c r="EN69" s="1873">
        <v>90.7</v>
      </c>
      <c r="EO69">
        <v>122.5</v>
      </c>
      <c r="EP69">
        <v>0</v>
      </c>
      <c r="EQ69">
        <v>0</v>
      </c>
      <c r="ER69">
        <v>93.6</v>
      </c>
      <c r="ES69">
        <v>78.599999999999994</v>
      </c>
      <c r="ET69">
        <v>156.5</v>
      </c>
      <c r="EU69">
        <v>0</v>
      </c>
      <c r="EV69" s="774">
        <v>0</v>
      </c>
      <c r="EW69" s="774">
        <v>0</v>
      </c>
      <c r="EX69" s="774">
        <v>0</v>
      </c>
      <c r="EY69" s="774">
        <v>69.3</v>
      </c>
      <c r="EZ69" s="774">
        <v>88.7</v>
      </c>
      <c r="FA69" s="774">
        <v>88.5</v>
      </c>
      <c r="FB69" s="1957">
        <v>86.5</v>
      </c>
      <c r="FC69" s="1992">
        <v>89.7</v>
      </c>
      <c r="FD69" s="1992">
        <v>92.4</v>
      </c>
      <c r="FE69" s="1992">
        <v>87.7</v>
      </c>
      <c r="FF69" s="1992">
        <v>94.7</v>
      </c>
      <c r="FG69" s="1992">
        <v>92.8</v>
      </c>
      <c r="FH69" s="1992">
        <v>83.2</v>
      </c>
      <c r="FI69" s="1999">
        <v>90.7</v>
      </c>
      <c r="FJ69" s="2034">
        <v>117.9</v>
      </c>
      <c r="FK69" s="2034">
        <v>78.599999999999994</v>
      </c>
      <c r="FL69" s="2034">
        <v>77.2</v>
      </c>
      <c r="FM69" s="2034">
        <v>92.9</v>
      </c>
      <c r="FN69" s="2034">
        <v>84.4</v>
      </c>
      <c r="FO69" s="2034">
        <v>83.4</v>
      </c>
      <c r="FP69" s="2041">
        <v>90</v>
      </c>
      <c r="FQ69" s="2077">
        <v>96.1</v>
      </c>
      <c r="FR69" s="2077">
        <v>103.3</v>
      </c>
      <c r="FS69" s="2077">
        <v>102.9</v>
      </c>
      <c r="FT69" s="2077">
        <v>90.5</v>
      </c>
      <c r="FU69" s="2077">
        <v>99.4</v>
      </c>
      <c r="FV69" s="2077">
        <v>89.8</v>
      </c>
      <c r="FW69" s="2114">
        <v>102</v>
      </c>
      <c r="FX69" s="774">
        <v>103.7</v>
      </c>
      <c r="FY69" s="774">
        <v>83.1</v>
      </c>
      <c r="FZ69" s="774">
        <v>74.599999999999994</v>
      </c>
      <c r="GA69" s="774">
        <v>96.4</v>
      </c>
      <c r="GB69" s="774">
        <v>77.5</v>
      </c>
      <c r="GC69" s="774">
        <v>99</v>
      </c>
      <c r="GD69" s="2127">
        <v>82.7</v>
      </c>
      <c r="GE69" s="2163">
        <v>98.4</v>
      </c>
      <c r="GF69" s="2163">
        <v>96</v>
      </c>
      <c r="GG69" s="2163">
        <v>91.2</v>
      </c>
      <c r="GH69" s="2163">
        <v>96.3</v>
      </c>
      <c r="GI69" s="2163">
        <v>182.1</v>
      </c>
      <c r="GJ69" s="2163">
        <v>54.1</v>
      </c>
      <c r="GK69" s="2170">
        <v>81.900000000000006</v>
      </c>
      <c r="GL69" s="2206">
        <v>100.9</v>
      </c>
      <c r="GM69" s="2206">
        <v>101.3</v>
      </c>
      <c r="GN69" s="2206">
        <v>104.2</v>
      </c>
      <c r="GO69" s="2206">
        <v>105</v>
      </c>
      <c r="GP69" s="2206">
        <v>79.8</v>
      </c>
      <c r="GQ69" s="2206">
        <v>86.6</v>
      </c>
      <c r="GR69" s="2214">
        <v>90.9</v>
      </c>
      <c r="GS69" s="2251">
        <v>105.6</v>
      </c>
      <c r="GT69" s="2251">
        <v>114.5</v>
      </c>
      <c r="GU69" s="2251">
        <v>155.80000000000001</v>
      </c>
      <c r="GV69" s="2251">
        <v>0</v>
      </c>
      <c r="GW69" s="2251">
        <v>37.299999999999997</v>
      </c>
      <c r="GX69" s="2251">
        <v>81.7</v>
      </c>
      <c r="GY69" s="2251">
        <v>87.5</v>
      </c>
      <c r="GZ69" s="2268">
        <v>120.5</v>
      </c>
      <c r="HA69" s="2281">
        <v>86.5</v>
      </c>
      <c r="HB69" s="2281">
        <v>0</v>
      </c>
      <c r="HC69" s="2305">
        <v>0</v>
      </c>
      <c r="HD69" s="2317">
        <v>0</v>
      </c>
      <c r="HE69" s="2317">
        <v>0</v>
      </c>
      <c r="HF69" s="2317">
        <v>0</v>
      </c>
      <c r="HS69" s="142"/>
    </row>
    <row r="70" spans="1:227" x14ac:dyDescent="0.25">
      <c r="A70" s="95">
        <f t="shared" si="67"/>
        <v>69</v>
      </c>
      <c r="B70" s="65">
        <f>B.Semanal!B70</f>
        <v>0</v>
      </c>
      <c r="C70" s="66"/>
      <c r="D70" s="66"/>
      <c r="E70" s="91">
        <v>89.85</v>
      </c>
      <c r="F70" s="67">
        <v>89.5</v>
      </c>
      <c r="G70" s="365">
        <v>90.71</v>
      </c>
      <c r="H70" s="371">
        <v>90.02</v>
      </c>
      <c r="I70" s="377">
        <v>92.65</v>
      </c>
      <c r="J70" s="383">
        <v>91.68</v>
      </c>
      <c r="K70" s="389">
        <v>93.45</v>
      </c>
      <c r="L70" s="395">
        <v>92.89</v>
      </c>
      <c r="M70" s="453">
        <v>92.44</v>
      </c>
      <c r="N70" s="460">
        <v>92.88</v>
      </c>
      <c r="O70" s="473">
        <v>91.48</v>
      </c>
      <c r="P70" s="506">
        <v>92.01</v>
      </c>
      <c r="Q70" s="532">
        <v>92.48</v>
      </c>
      <c r="R70" s="538">
        <v>89.72</v>
      </c>
      <c r="S70" s="567">
        <v>88.72</v>
      </c>
      <c r="T70" s="124">
        <v>0</v>
      </c>
      <c r="U70" s="124">
        <v>0</v>
      </c>
      <c r="V70" s="611">
        <v>84.68</v>
      </c>
      <c r="W70" s="124">
        <v>90.5</v>
      </c>
      <c r="X70" s="124">
        <v>89.81</v>
      </c>
      <c r="Y70" s="618">
        <v>91.41</v>
      </c>
      <c r="Z70" s="124">
        <v>92.58</v>
      </c>
      <c r="AA70" s="688">
        <v>92.18</v>
      </c>
      <c r="AB70" s="124">
        <v>92.15</v>
      </c>
      <c r="AC70" s="120">
        <v>93.37</v>
      </c>
      <c r="AD70" s="124">
        <v>91.23</v>
      </c>
      <c r="AE70" s="723">
        <v>90.66</v>
      </c>
      <c r="AF70" s="730">
        <v>91.26</v>
      </c>
      <c r="AG70" s="299">
        <v>91.34</v>
      </c>
      <c r="AH70" s="65">
        <v>0</v>
      </c>
      <c r="AI70" s="65">
        <v>0</v>
      </c>
      <c r="AJ70" s="299">
        <v>89.44</v>
      </c>
      <c r="AK70" s="65">
        <v>0</v>
      </c>
      <c r="AL70" s="65">
        <v>0</v>
      </c>
      <c r="AM70" s="65">
        <v>89.22</v>
      </c>
      <c r="AN70" s="857">
        <v>49.66</v>
      </c>
      <c r="AO70" s="865">
        <v>90.07</v>
      </c>
      <c r="AP70" s="871">
        <v>91.88</v>
      </c>
      <c r="AQ70" s="299">
        <v>92.68</v>
      </c>
      <c r="AR70" s="299">
        <v>93.93</v>
      </c>
      <c r="AS70" s="891">
        <v>0</v>
      </c>
      <c r="AT70" s="904">
        <v>85.91</v>
      </c>
      <c r="AU70" s="928">
        <v>90.88</v>
      </c>
      <c r="AV70" s="935">
        <v>93.33</v>
      </c>
      <c r="AW70" s="65">
        <v>91.16</v>
      </c>
      <c r="AX70" s="1004">
        <v>88.36</v>
      </c>
      <c r="AY70" s="1026">
        <v>92.67</v>
      </c>
      <c r="AZ70" s="1033">
        <v>94.46</v>
      </c>
      <c r="BA70" s="1047">
        <v>0</v>
      </c>
      <c r="BB70" s="65">
        <v>89.07</v>
      </c>
      <c r="BC70" s="1089">
        <v>0</v>
      </c>
      <c r="BD70" s="1095">
        <v>0</v>
      </c>
      <c r="BE70" s="1128">
        <v>0</v>
      </c>
      <c r="BF70" s="1135">
        <v>0</v>
      </c>
      <c r="BG70" s="1142">
        <v>0</v>
      </c>
      <c r="BH70" s="1163">
        <v>87.09</v>
      </c>
      <c r="BI70" s="65">
        <v>44.73</v>
      </c>
      <c r="BJ70" s="65">
        <v>73.599999999999994</v>
      </c>
      <c r="BK70" s="91">
        <v>84.4</v>
      </c>
      <c r="BL70" s="65">
        <v>90.9</v>
      </c>
      <c r="BM70" s="65">
        <v>92.94</v>
      </c>
      <c r="BN70" s="65">
        <v>92.64</v>
      </c>
      <c r="BO70" s="65">
        <v>92.84</v>
      </c>
      <c r="BP70" s="1224">
        <v>92.77</v>
      </c>
      <c r="BQ70" s="1230">
        <v>93.05</v>
      </c>
      <c r="BR70" s="1230">
        <v>92.31</v>
      </c>
      <c r="BS70" s="1230">
        <v>89.89</v>
      </c>
      <c r="BT70" s="1230">
        <v>88.24</v>
      </c>
      <c r="BU70" s="1230">
        <v>93.39</v>
      </c>
      <c r="BV70" s="1230">
        <v>93.36</v>
      </c>
      <c r="BW70" s="1290">
        <v>92.16</v>
      </c>
      <c r="BX70" s="65">
        <v>92.3</v>
      </c>
      <c r="BY70" s="65">
        <v>93.37</v>
      </c>
      <c r="BZ70" s="65">
        <v>93.02</v>
      </c>
      <c r="CA70" s="65">
        <v>87.7</v>
      </c>
      <c r="CB70" s="65">
        <v>90.76</v>
      </c>
      <c r="CC70" s="65">
        <v>93.09</v>
      </c>
      <c r="CD70" s="65">
        <v>88.01</v>
      </c>
      <c r="CE70" s="1384">
        <v>92.65</v>
      </c>
      <c r="CF70" s="1398">
        <v>92.88</v>
      </c>
      <c r="CG70" s="1412">
        <v>93.37</v>
      </c>
      <c r="CH70" s="1426">
        <v>93.93</v>
      </c>
      <c r="CI70" s="1440">
        <v>91.11</v>
      </c>
      <c r="CJ70" s="1454">
        <v>93.58</v>
      </c>
      <c r="CK70">
        <v>90.18</v>
      </c>
      <c r="CL70">
        <v>89.94</v>
      </c>
      <c r="CM70">
        <v>91.69</v>
      </c>
      <c r="CN70">
        <v>91.21</v>
      </c>
      <c r="CO70">
        <v>92.67</v>
      </c>
      <c r="CP70" s="1494">
        <v>92.38</v>
      </c>
      <c r="CQ70" s="1522">
        <v>93.98</v>
      </c>
      <c r="CR70" s="1558">
        <v>93.75</v>
      </c>
      <c r="CS70" s="1558">
        <v>93.35</v>
      </c>
      <c r="CT70" s="1558">
        <v>93.46</v>
      </c>
      <c r="CU70" s="1573">
        <v>94.28</v>
      </c>
      <c r="CV70" s="1587">
        <v>93.93</v>
      </c>
      <c r="CW70" s="1587">
        <v>93.57</v>
      </c>
      <c r="CX70" s="1587">
        <v>92.97</v>
      </c>
      <c r="CY70" s="1622">
        <v>91.24</v>
      </c>
      <c r="CZ70" s="1622">
        <v>91.29</v>
      </c>
      <c r="DA70" s="1622">
        <v>93.81</v>
      </c>
      <c r="DB70" s="1622">
        <v>91.22</v>
      </c>
      <c r="DC70" s="1622">
        <v>92.82</v>
      </c>
      <c r="DD70" s="1622">
        <v>93.57</v>
      </c>
      <c r="DE70" s="1644">
        <v>89.62</v>
      </c>
      <c r="DF70" s="299">
        <v>89.45</v>
      </c>
      <c r="DG70" s="299">
        <v>91.57</v>
      </c>
      <c r="DH70" s="299">
        <v>93.75</v>
      </c>
      <c r="DI70" s="299">
        <v>93.92</v>
      </c>
      <c r="DJ70" s="1702">
        <v>91.17</v>
      </c>
      <c r="DK70" s="299">
        <v>93.05</v>
      </c>
      <c r="DL70" s="1665">
        <v>93.43</v>
      </c>
      <c r="DM70" s="299">
        <v>91.85</v>
      </c>
      <c r="DN70" s="299">
        <v>90.31</v>
      </c>
      <c r="DO70" s="299">
        <v>90.86</v>
      </c>
      <c r="DP70" s="299">
        <v>87.25</v>
      </c>
      <c r="DQ70" s="1786">
        <v>93.46</v>
      </c>
      <c r="DR70" s="299">
        <v>93.43</v>
      </c>
      <c r="DS70" s="299">
        <v>92.28</v>
      </c>
      <c r="DT70" s="1743">
        <v>91.5</v>
      </c>
      <c r="DU70" s="1743">
        <v>87.02</v>
      </c>
      <c r="DV70" s="1743">
        <v>91.07</v>
      </c>
      <c r="DW70" s="1743">
        <v>90.51</v>
      </c>
      <c r="DX70" s="1743">
        <v>92.28</v>
      </c>
      <c r="DY70" s="1743">
        <v>92.78</v>
      </c>
      <c r="DZ70" s="1750">
        <v>92.34</v>
      </c>
      <c r="EA70" s="1815">
        <v>90.78</v>
      </c>
      <c r="EB70" s="1815">
        <v>91.03</v>
      </c>
      <c r="EC70" s="1815">
        <v>92.64</v>
      </c>
      <c r="ED70" s="1815">
        <v>92.46</v>
      </c>
      <c r="EE70" s="1815">
        <v>89.11</v>
      </c>
      <c r="EF70" s="1815">
        <v>91.05</v>
      </c>
      <c r="EG70">
        <v>0</v>
      </c>
      <c r="EH70" s="1869">
        <v>92.77</v>
      </c>
      <c r="EI70" s="1869">
        <v>89.97</v>
      </c>
      <c r="EJ70" s="1869">
        <v>92.96</v>
      </c>
      <c r="EK70" s="1869">
        <v>92.26</v>
      </c>
      <c r="EL70" s="1869">
        <v>90.82</v>
      </c>
      <c r="EM70" s="1869">
        <v>90.35</v>
      </c>
      <c r="EN70" s="1869">
        <v>92.08</v>
      </c>
      <c r="EO70">
        <v>89.62</v>
      </c>
      <c r="EP70">
        <v>0</v>
      </c>
      <c r="EQ70">
        <v>0</v>
      </c>
      <c r="ER70">
        <v>91.54</v>
      </c>
      <c r="ES70">
        <v>91.7</v>
      </c>
      <c r="ET70">
        <v>91.06</v>
      </c>
      <c r="EU70">
        <v>0</v>
      </c>
      <c r="EV70" s="299">
        <v>0</v>
      </c>
      <c r="EW70" s="299">
        <v>0</v>
      </c>
      <c r="EX70" s="299">
        <v>92.74</v>
      </c>
      <c r="EY70" s="299">
        <v>84.21</v>
      </c>
      <c r="EZ70" s="299">
        <v>92.01</v>
      </c>
      <c r="FA70" s="299">
        <v>91.4</v>
      </c>
      <c r="FB70" s="1954">
        <v>93.14</v>
      </c>
      <c r="FC70" s="1989">
        <v>93.78</v>
      </c>
      <c r="FD70" s="1989">
        <v>92.83</v>
      </c>
      <c r="FE70" s="1989">
        <v>93.62</v>
      </c>
      <c r="FF70" s="1989">
        <v>92.58</v>
      </c>
      <c r="FG70" s="1989">
        <v>94.2</v>
      </c>
      <c r="FH70" s="1989">
        <v>93.41</v>
      </c>
      <c r="FI70" s="1996">
        <v>94.11</v>
      </c>
      <c r="FJ70" s="2031">
        <v>92.57</v>
      </c>
      <c r="FK70" s="2031">
        <v>90.96</v>
      </c>
      <c r="FL70" s="2031">
        <v>92.62</v>
      </c>
      <c r="FM70" s="2031">
        <v>92.78</v>
      </c>
      <c r="FN70" s="2031">
        <v>91.5</v>
      </c>
      <c r="FO70" s="2031">
        <v>91.26</v>
      </c>
      <c r="FP70" s="2038">
        <v>93.44</v>
      </c>
      <c r="FQ70" s="2074">
        <v>90.78</v>
      </c>
      <c r="FR70" s="2074">
        <v>91.48</v>
      </c>
      <c r="FS70" s="2074">
        <v>91.01</v>
      </c>
      <c r="FT70" s="2074">
        <v>91.5</v>
      </c>
      <c r="FU70" s="2074">
        <v>92.7</v>
      </c>
      <c r="FV70" s="2074">
        <v>90.82</v>
      </c>
      <c r="FW70" s="2111">
        <v>92.93</v>
      </c>
      <c r="FX70" s="299">
        <v>93.8</v>
      </c>
      <c r="FY70" s="299">
        <v>91.33</v>
      </c>
      <c r="FZ70" s="299">
        <v>88.37</v>
      </c>
      <c r="GA70" s="299">
        <v>90.84</v>
      </c>
      <c r="GB70" s="299">
        <v>91.85</v>
      </c>
      <c r="GC70" s="299">
        <v>92</v>
      </c>
      <c r="GD70" s="2124">
        <v>93.57</v>
      </c>
      <c r="GE70" s="2160">
        <v>90.7</v>
      </c>
      <c r="GF70" s="2160">
        <v>90.1</v>
      </c>
      <c r="GG70" s="2160">
        <v>93.49</v>
      </c>
      <c r="GH70" s="2160">
        <v>93.67</v>
      </c>
      <c r="GI70" s="2160">
        <v>93.82</v>
      </c>
      <c r="GJ70" s="2160">
        <v>91.24</v>
      </c>
      <c r="GK70" s="2167">
        <v>91.79</v>
      </c>
      <c r="GL70" s="2203">
        <v>93.46</v>
      </c>
      <c r="GM70" s="2203">
        <v>94.76</v>
      </c>
      <c r="GN70" s="2203">
        <v>95.54</v>
      </c>
      <c r="GO70" s="2203">
        <v>95.28</v>
      </c>
      <c r="GP70" s="2203">
        <v>93.64</v>
      </c>
      <c r="GQ70" s="2203">
        <v>94.3</v>
      </c>
      <c r="GR70" s="2211">
        <v>95.2</v>
      </c>
      <c r="GS70" s="2247">
        <v>95.11</v>
      </c>
      <c r="GT70" s="2247">
        <v>92.03</v>
      </c>
      <c r="GU70" s="2247">
        <v>93.53</v>
      </c>
      <c r="GV70" s="2247">
        <v>0</v>
      </c>
      <c r="GW70" s="2247">
        <v>94.95</v>
      </c>
      <c r="GX70" s="2247">
        <v>93.89</v>
      </c>
      <c r="GY70" s="2247">
        <v>93.89</v>
      </c>
      <c r="GZ70" s="2265">
        <v>92.21</v>
      </c>
      <c r="HA70" s="2278">
        <v>93.16</v>
      </c>
      <c r="HB70" s="2278">
        <v>73.069999999999993</v>
      </c>
      <c r="HC70" s="2302">
        <v>0</v>
      </c>
      <c r="HD70" s="2314">
        <v>0</v>
      </c>
      <c r="HE70" s="2314">
        <v>0</v>
      </c>
      <c r="HF70" s="2314">
        <v>0</v>
      </c>
      <c r="HS70" s="142"/>
    </row>
    <row r="71" spans="1:227" x14ac:dyDescent="0.25">
      <c r="A71" s="95">
        <f t="shared" si="67"/>
        <v>70</v>
      </c>
      <c r="B71" s="65">
        <f>B.Semanal!B71</f>
        <v>0</v>
      </c>
      <c r="C71" s="66"/>
      <c r="D71" s="66"/>
      <c r="E71" s="91">
        <v>0</v>
      </c>
      <c r="F71" s="67">
        <v>0</v>
      </c>
      <c r="G71" s="365">
        <v>0</v>
      </c>
      <c r="H71" s="371">
        <v>0.17</v>
      </c>
      <c r="I71" s="377">
        <v>0.13</v>
      </c>
      <c r="J71" s="383">
        <v>0.04</v>
      </c>
      <c r="K71" s="389">
        <v>0.01</v>
      </c>
      <c r="L71" s="395">
        <v>0.08</v>
      </c>
      <c r="M71" s="453">
        <v>0.26</v>
      </c>
      <c r="N71" s="460">
        <v>0.21</v>
      </c>
      <c r="O71" s="473">
        <v>0.08</v>
      </c>
      <c r="P71" s="506">
        <v>0.12</v>
      </c>
      <c r="Q71" s="532">
        <v>0.18</v>
      </c>
      <c r="R71" s="538">
        <v>0.15</v>
      </c>
      <c r="S71" s="567">
        <v>0.02</v>
      </c>
      <c r="T71" s="124">
        <v>0</v>
      </c>
      <c r="U71" s="124">
        <v>0</v>
      </c>
      <c r="V71" s="611">
        <v>0</v>
      </c>
      <c r="W71" s="124">
        <v>0</v>
      </c>
      <c r="X71" s="124">
        <v>0</v>
      </c>
      <c r="Y71" s="618">
        <v>0.05</v>
      </c>
      <c r="Z71" s="124">
        <v>0.17</v>
      </c>
      <c r="AA71" s="688">
        <v>0.02</v>
      </c>
      <c r="AB71" s="124">
        <v>0.05</v>
      </c>
      <c r="AC71" s="120">
        <v>0.02</v>
      </c>
      <c r="AD71" s="124">
        <v>0.04</v>
      </c>
      <c r="AE71" s="723">
        <v>0.06</v>
      </c>
      <c r="AF71" s="730">
        <v>0.33</v>
      </c>
      <c r="AG71" s="299">
        <v>0.03</v>
      </c>
      <c r="AH71" s="65">
        <v>0</v>
      </c>
      <c r="AI71" s="65">
        <v>0</v>
      </c>
      <c r="AJ71" s="299">
        <v>0</v>
      </c>
      <c r="AK71" s="65">
        <v>0</v>
      </c>
      <c r="AL71" s="65">
        <v>0</v>
      </c>
      <c r="AM71" s="65">
        <v>0</v>
      </c>
      <c r="AN71" s="857">
        <v>0</v>
      </c>
      <c r="AO71" s="865">
        <v>0</v>
      </c>
      <c r="AP71" s="871">
        <v>0</v>
      </c>
      <c r="AQ71" s="299">
        <v>0.04</v>
      </c>
      <c r="AR71" s="299">
        <v>0.28999999999999998</v>
      </c>
      <c r="AS71" s="891">
        <v>0</v>
      </c>
      <c r="AT71" s="904">
        <v>0</v>
      </c>
      <c r="AU71" s="928">
        <v>0.05</v>
      </c>
      <c r="AV71" s="935">
        <v>0.03</v>
      </c>
      <c r="AW71" s="65">
        <v>0.35</v>
      </c>
      <c r="AX71" s="1004">
        <v>1.28</v>
      </c>
      <c r="AY71" s="1026">
        <v>0.04</v>
      </c>
      <c r="AZ71" s="1033">
        <v>7.0000000000000007E-2</v>
      </c>
      <c r="BA71" s="1047">
        <v>0</v>
      </c>
      <c r="BB71" s="65">
        <v>0</v>
      </c>
      <c r="BC71" s="1089">
        <v>0</v>
      </c>
      <c r="BD71" s="1095">
        <v>0</v>
      </c>
      <c r="BE71" s="1128">
        <v>0</v>
      </c>
      <c r="BF71" s="1135">
        <v>0</v>
      </c>
      <c r="BG71" s="1142">
        <v>0</v>
      </c>
      <c r="BH71" s="1163">
        <v>0</v>
      </c>
      <c r="BI71" s="65">
        <v>0</v>
      </c>
      <c r="BJ71" s="65">
        <v>0</v>
      </c>
      <c r="BK71" s="91">
        <v>0</v>
      </c>
      <c r="BL71" s="65">
        <v>0</v>
      </c>
      <c r="BM71" s="65">
        <v>0</v>
      </c>
      <c r="BN71" s="65">
        <v>0.01</v>
      </c>
      <c r="BO71" s="65">
        <v>0.02</v>
      </c>
      <c r="BP71" s="1224">
        <v>0.7</v>
      </c>
      <c r="BQ71" s="1230">
        <v>0</v>
      </c>
      <c r="BR71" s="1230">
        <v>0.03</v>
      </c>
      <c r="BS71" s="1230">
        <v>0.05</v>
      </c>
      <c r="BT71" s="1230">
        <v>0.04</v>
      </c>
      <c r="BU71" s="1230">
        <v>0.05</v>
      </c>
      <c r="BV71" s="1230">
        <v>0.78</v>
      </c>
      <c r="BW71" s="1290">
        <v>0.05</v>
      </c>
      <c r="BX71" s="65">
        <v>0.04</v>
      </c>
      <c r="BY71" s="65">
        <v>0.04</v>
      </c>
      <c r="BZ71" s="65">
        <v>0</v>
      </c>
      <c r="CA71" s="65">
        <v>0.05</v>
      </c>
      <c r="CB71" s="65">
        <v>7.0000000000000007E-2</v>
      </c>
      <c r="CC71" s="65">
        <v>0.06</v>
      </c>
      <c r="CD71" s="65">
        <v>0.05</v>
      </c>
      <c r="CE71" s="1384">
        <v>0.11</v>
      </c>
      <c r="CF71" s="1398">
        <v>0.08</v>
      </c>
      <c r="CG71" s="1412">
        <v>0.42</v>
      </c>
      <c r="CH71" s="1426">
        <v>0.5</v>
      </c>
      <c r="CI71" s="1440">
        <v>0.99</v>
      </c>
      <c r="CJ71" s="1454">
        <v>0.56999999999999995</v>
      </c>
      <c r="CK71">
        <v>0.39</v>
      </c>
      <c r="CL71">
        <v>0.06</v>
      </c>
      <c r="CM71">
        <v>0.05</v>
      </c>
      <c r="CN71">
        <v>1.1399999999999999</v>
      </c>
      <c r="CO71">
        <v>0.42</v>
      </c>
      <c r="CP71" s="1494">
        <v>0.51</v>
      </c>
      <c r="CQ71" s="1522">
        <v>0.09</v>
      </c>
      <c r="CR71" s="1558">
        <v>0.53</v>
      </c>
      <c r="CS71" s="1558">
        <v>0.48</v>
      </c>
      <c r="CT71" s="1558">
        <v>0.57999999999999996</v>
      </c>
      <c r="CU71" s="1573">
        <v>0.54</v>
      </c>
      <c r="CV71" s="1587">
        <v>0.47</v>
      </c>
      <c r="CW71" s="1587">
        <v>0.43</v>
      </c>
      <c r="CX71" s="1587">
        <v>0.49</v>
      </c>
      <c r="CY71" s="1622">
        <v>0.24</v>
      </c>
      <c r="CZ71" s="1622">
        <v>0.19</v>
      </c>
      <c r="DA71" s="1622">
        <v>0.16</v>
      </c>
      <c r="DB71" s="1622">
        <v>0.14000000000000001</v>
      </c>
      <c r="DC71" s="1622">
        <v>0.2</v>
      </c>
      <c r="DD71" s="1622">
        <v>0.3</v>
      </c>
      <c r="DE71" s="1644">
        <v>0.27</v>
      </c>
      <c r="DF71" s="299">
        <v>0.41</v>
      </c>
      <c r="DG71" s="299">
        <v>0.47</v>
      </c>
      <c r="DH71" s="299">
        <v>0.37</v>
      </c>
      <c r="DI71" s="299">
        <v>0.28000000000000003</v>
      </c>
      <c r="DJ71" s="1702">
        <v>0.34</v>
      </c>
      <c r="DK71" s="299">
        <v>0.35</v>
      </c>
      <c r="DL71" s="1665">
        <v>0.36</v>
      </c>
      <c r="DM71" s="299">
        <v>0.38</v>
      </c>
      <c r="DN71" s="299">
        <v>0.35</v>
      </c>
      <c r="DO71" s="299">
        <v>0.89</v>
      </c>
      <c r="DP71" s="299">
        <v>0.37</v>
      </c>
      <c r="DQ71" s="1786">
        <v>0.43</v>
      </c>
      <c r="DR71" s="299">
        <v>0.33</v>
      </c>
      <c r="DS71" s="299">
        <v>0.39</v>
      </c>
      <c r="DT71" s="1743">
        <v>0.43</v>
      </c>
      <c r="DU71" s="1743">
        <v>0.33</v>
      </c>
      <c r="DV71" s="1743">
        <v>0.4</v>
      </c>
      <c r="DW71" s="1743">
        <v>0.52</v>
      </c>
      <c r="DX71" s="1743">
        <v>0.38</v>
      </c>
      <c r="DY71" s="1743">
        <v>0.35</v>
      </c>
      <c r="DZ71" s="1750">
        <v>0.36</v>
      </c>
      <c r="EA71" s="1815">
        <v>0.36</v>
      </c>
      <c r="EB71" s="1815">
        <v>0.84</v>
      </c>
      <c r="EC71" s="1815">
        <v>0.35</v>
      </c>
      <c r="ED71" s="1815">
        <v>0.35</v>
      </c>
      <c r="EE71" s="1815">
        <v>0.34</v>
      </c>
      <c r="EF71" s="1815">
        <v>0.38</v>
      </c>
      <c r="EG71">
        <v>0</v>
      </c>
      <c r="EH71" s="1869">
        <v>1.01</v>
      </c>
      <c r="EI71" s="1869">
        <v>0.39</v>
      </c>
      <c r="EJ71" s="1869">
        <v>0.27</v>
      </c>
      <c r="EK71" s="1869">
        <v>0.68</v>
      </c>
      <c r="EL71" s="1869">
        <v>0.76</v>
      </c>
      <c r="EM71" s="1869">
        <v>1.05</v>
      </c>
      <c r="EN71" s="1869">
        <v>1.25</v>
      </c>
      <c r="EO71">
        <v>1.05</v>
      </c>
      <c r="EP71">
        <v>0</v>
      </c>
      <c r="EQ71">
        <v>0</v>
      </c>
      <c r="ER71">
        <v>0</v>
      </c>
      <c r="ES71">
        <v>0.39</v>
      </c>
      <c r="ET71">
        <v>0.48</v>
      </c>
      <c r="EU71">
        <v>0</v>
      </c>
      <c r="EV71" s="299">
        <v>0</v>
      </c>
      <c r="EW71" s="299">
        <v>0</v>
      </c>
      <c r="EX71" s="299">
        <v>0</v>
      </c>
      <c r="EY71" s="299">
        <v>0.28000000000000003</v>
      </c>
      <c r="EZ71" s="299">
        <v>0.42</v>
      </c>
      <c r="FA71" s="299">
        <v>1.1000000000000001</v>
      </c>
      <c r="FB71" s="1954">
        <v>0.9</v>
      </c>
      <c r="FC71" s="1989">
        <v>1.25</v>
      </c>
      <c r="FD71" s="1989">
        <v>1.28</v>
      </c>
      <c r="FE71" s="1989">
        <v>1.07</v>
      </c>
      <c r="FF71" s="1989">
        <v>1.1200000000000001</v>
      </c>
      <c r="FG71" s="1989">
        <v>0.74</v>
      </c>
      <c r="FH71" s="1989">
        <v>1.1499999999999999</v>
      </c>
      <c r="FI71" s="1996">
        <v>1.4</v>
      </c>
      <c r="FJ71" s="2031">
        <v>1.1599999999999999</v>
      </c>
      <c r="FK71" s="2031">
        <v>0.43</v>
      </c>
      <c r="FL71" s="2031">
        <v>0.8</v>
      </c>
      <c r="FM71" s="2031">
        <v>1.89</v>
      </c>
      <c r="FN71" s="2031">
        <v>2.39</v>
      </c>
      <c r="FO71" s="2031">
        <v>2.44</v>
      </c>
      <c r="FP71" s="2038">
        <v>1.87</v>
      </c>
      <c r="FQ71" s="2074">
        <v>1.32</v>
      </c>
      <c r="FR71" s="2074">
        <v>1.1299999999999999</v>
      </c>
      <c r="FS71" s="2074">
        <v>1.49</v>
      </c>
      <c r="FT71" s="2074">
        <v>1.91</v>
      </c>
      <c r="FU71" s="2074">
        <v>1.22</v>
      </c>
      <c r="FV71" s="2074">
        <v>1.35</v>
      </c>
      <c r="FW71" s="2111">
        <v>0.87</v>
      </c>
      <c r="FX71" s="299">
        <v>1.31</v>
      </c>
      <c r="FY71" s="299">
        <v>1.7</v>
      </c>
      <c r="FZ71" s="299">
        <v>1.91</v>
      </c>
      <c r="GA71" s="299">
        <v>1.1299999999999999</v>
      </c>
      <c r="GB71" s="299">
        <v>8.08</v>
      </c>
      <c r="GC71" s="299">
        <v>1.26</v>
      </c>
      <c r="GD71" s="2124">
        <v>1.22</v>
      </c>
      <c r="GE71" s="2160">
        <v>1.03</v>
      </c>
      <c r="GF71" s="2160">
        <v>1.04</v>
      </c>
      <c r="GG71" s="2160">
        <v>1.3</v>
      </c>
      <c r="GH71" s="2160">
        <v>1.35</v>
      </c>
      <c r="GI71" s="2160">
        <v>1.5</v>
      </c>
      <c r="GJ71" s="2160">
        <v>0.31</v>
      </c>
      <c r="GK71" s="2167">
        <v>1.53</v>
      </c>
      <c r="GL71" s="2203">
        <v>1.43</v>
      </c>
      <c r="GM71" s="2203">
        <v>1.22</v>
      </c>
      <c r="GN71" s="2203">
        <v>1.29</v>
      </c>
      <c r="GO71" s="2203">
        <v>2.4300000000000002</v>
      </c>
      <c r="GP71" s="2203">
        <v>2.92</v>
      </c>
      <c r="GQ71" s="2203">
        <v>0.97</v>
      </c>
      <c r="GR71" s="2211">
        <v>0.95</v>
      </c>
      <c r="GS71" s="2247">
        <v>0.98</v>
      </c>
      <c r="GT71" s="2247">
        <v>7.5</v>
      </c>
      <c r="GU71" s="2247">
        <v>2.29</v>
      </c>
      <c r="GV71" s="2247">
        <v>0</v>
      </c>
      <c r="GW71" s="2247">
        <v>2.6</v>
      </c>
      <c r="GX71" s="2247">
        <v>1.2</v>
      </c>
      <c r="GY71" s="2247">
        <v>1.23</v>
      </c>
      <c r="GZ71" s="2265">
        <v>1.35</v>
      </c>
      <c r="HA71" s="2278">
        <v>8.59</v>
      </c>
      <c r="HB71" s="2278">
        <v>0</v>
      </c>
      <c r="HC71" s="2302">
        <v>0</v>
      </c>
      <c r="HD71" s="2314">
        <v>0</v>
      </c>
      <c r="HE71" s="2314">
        <v>0</v>
      </c>
      <c r="HF71" s="2314">
        <v>0</v>
      </c>
      <c r="HS71" s="142"/>
    </row>
    <row r="72" spans="1:227" x14ac:dyDescent="0.25">
      <c r="A72" s="95">
        <f t="shared" si="67"/>
        <v>71</v>
      </c>
      <c r="B72" s="65">
        <f>B.Semanal!B72</f>
        <v>0</v>
      </c>
      <c r="C72" s="71"/>
      <c r="D72" s="71"/>
      <c r="E72" s="91"/>
      <c r="F72" s="67">
        <v>99.79</v>
      </c>
      <c r="G72" s="365">
        <v>99.98</v>
      </c>
      <c r="H72" s="371">
        <v>98.56</v>
      </c>
      <c r="I72" s="377">
        <v>99.26</v>
      </c>
      <c r="J72" s="383">
        <v>99.65</v>
      </c>
      <c r="K72" s="389">
        <v>99.47</v>
      </c>
      <c r="L72" s="395">
        <v>99.19</v>
      </c>
      <c r="M72" s="453">
        <v>99.76</v>
      </c>
      <c r="N72" s="460">
        <v>99.28</v>
      </c>
      <c r="O72" s="473">
        <v>99.96</v>
      </c>
      <c r="P72" s="506">
        <v>99.97</v>
      </c>
      <c r="Q72" s="532">
        <v>99.82</v>
      </c>
      <c r="R72" s="538">
        <v>99.85</v>
      </c>
      <c r="S72" s="567">
        <v>99.85</v>
      </c>
      <c r="T72" s="124"/>
      <c r="U72" s="124"/>
      <c r="V72" s="611">
        <v>99.75</v>
      </c>
      <c r="W72" s="124">
        <v>98.35</v>
      </c>
      <c r="X72" s="124">
        <v>99.52</v>
      </c>
      <c r="Y72" s="618">
        <v>97.39</v>
      </c>
      <c r="Z72" s="124">
        <v>99.75</v>
      </c>
      <c r="AA72" s="688">
        <v>98.92</v>
      </c>
      <c r="AB72" s="124">
        <v>99.76</v>
      </c>
      <c r="AC72" s="120">
        <v>99.67</v>
      </c>
      <c r="AD72" s="124">
        <v>99.78</v>
      </c>
      <c r="AE72" s="723">
        <v>99.18</v>
      </c>
      <c r="AF72" s="730">
        <v>99.64</v>
      </c>
      <c r="AG72" s="299">
        <v>99.7</v>
      </c>
      <c r="AJ72" s="299">
        <v>99.69</v>
      </c>
      <c r="AM72" s="65">
        <v>100</v>
      </c>
      <c r="AN72" s="855"/>
      <c r="AO72" s="865">
        <v>99.7</v>
      </c>
      <c r="AP72" s="871">
        <v>99.63</v>
      </c>
      <c r="AQ72" s="299">
        <v>99.97</v>
      </c>
      <c r="AR72" s="299">
        <v>99.63</v>
      </c>
      <c r="AS72" s="889"/>
      <c r="AT72" s="904">
        <v>99.11</v>
      </c>
      <c r="AU72" s="928">
        <v>99.58</v>
      </c>
      <c r="AV72" s="935">
        <v>99.76</v>
      </c>
      <c r="AW72" s="65">
        <v>99.86</v>
      </c>
      <c r="AX72" s="1004">
        <v>99.84</v>
      </c>
      <c r="AY72" s="1026">
        <v>99.78</v>
      </c>
      <c r="AZ72" s="1033">
        <v>99.75</v>
      </c>
      <c r="BA72" s="1045"/>
      <c r="BB72" s="65">
        <v>96.86</v>
      </c>
      <c r="BC72" s="1087"/>
      <c r="BD72" s="1093"/>
      <c r="BE72" s="1126"/>
      <c r="BF72" s="1133"/>
      <c r="BG72" s="1140"/>
      <c r="BH72" s="1163">
        <v>99.89</v>
      </c>
      <c r="BI72" s="65">
        <v>98.93</v>
      </c>
      <c r="BJ72" s="65">
        <v>93.49</v>
      </c>
      <c r="BK72" s="91">
        <v>99.9</v>
      </c>
      <c r="BL72" s="65">
        <v>99.78</v>
      </c>
      <c r="BM72" s="65">
        <v>99.87</v>
      </c>
      <c r="BN72" s="65">
        <v>99.73</v>
      </c>
      <c r="BO72" s="65">
        <v>99.75</v>
      </c>
      <c r="BP72" s="1224">
        <v>99.91</v>
      </c>
      <c r="BQ72" s="1230">
        <v>99.86</v>
      </c>
      <c r="BR72" s="1230">
        <v>99.76</v>
      </c>
      <c r="BS72" s="1230">
        <v>99.82</v>
      </c>
      <c r="BT72" s="1230">
        <v>99.88</v>
      </c>
      <c r="BU72" s="1230">
        <v>99.87</v>
      </c>
      <c r="BV72" s="1230">
        <v>99.87</v>
      </c>
      <c r="BW72" s="1290">
        <v>99.72</v>
      </c>
      <c r="BX72" s="65">
        <v>99.88</v>
      </c>
      <c r="BY72" s="65">
        <v>99.83</v>
      </c>
      <c r="BZ72" s="65">
        <v>99.46</v>
      </c>
      <c r="CA72" s="65">
        <v>99.81</v>
      </c>
      <c r="CB72" s="65">
        <v>99.84</v>
      </c>
      <c r="CC72" s="65">
        <v>99.89</v>
      </c>
      <c r="CD72" s="65">
        <v>99.8</v>
      </c>
      <c r="CE72" s="1384">
        <v>99.79</v>
      </c>
      <c r="CF72" s="1398">
        <v>99.86</v>
      </c>
      <c r="CG72" s="1412">
        <v>99.85</v>
      </c>
      <c r="CH72" s="1426">
        <v>98.75</v>
      </c>
      <c r="CI72" s="1440">
        <v>98.99</v>
      </c>
      <c r="CJ72" s="1454">
        <v>99.78</v>
      </c>
      <c r="CK72">
        <v>99.84</v>
      </c>
      <c r="CL72">
        <v>99.87</v>
      </c>
      <c r="CM72">
        <v>99.66</v>
      </c>
      <c r="CN72">
        <v>99.47</v>
      </c>
      <c r="CO72">
        <v>99.73</v>
      </c>
      <c r="CP72" s="1494">
        <v>99.82</v>
      </c>
      <c r="CQ72" s="1522">
        <v>99.81</v>
      </c>
      <c r="CR72" s="1558">
        <v>99.87</v>
      </c>
      <c r="CS72" s="1558">
        <v>98.41</v>
      </c>
      <c r="CT72" s="1558">
        <v>99.78</v>
      </c>
      <c r="CU72" s="1573">
        <v>99.86</v>
      </c>
      <c r="CV72" s="1587">
        <v>99.86</v>
      </c>
      <c r="CW72" s="1587">
        <v>99.62</v>
      </c>
      <c r="CX72" s="1587">
        <v>99.5</v>
      </c>
      <c r="CY72" s="1622">
        <v>99.83</v>
      </c>
      <c r="CZ72" s="1622">
        <v>98.58</v>
      </c>
      <c r="DA72" s="1622">
        <v>99.84</v>
      </c>
      <c r="DB72" s="1622">
        <v>99.83</v>
      </c>
      <c r="DC72" s="1622">
        <v>99.85</v>
      </c>
      <c r="DD72" s="1622">
        <v>99.89</v>
      </c>
      <c r="DE72" s="1644">
        <v>99.81</v>
      </c>
      <c r="DF72" s="299">
        <v>99.74</v>
      </c>
      <c r="DG72" s="299">
        <v>99.76</v>
      </c>
      <c r="DH72" s="299">
        <v>99.84</v>
      </c>
      <c r="DI72" s="299">
        <v>99.81</v>
      </c>
      <c r="DJ72" s="1702">
        <v>99.84</v>
      </c>
      <c r="DK72" s="299">
        <v>99.84</v>
      </c>
      <c r="DL72" s="1665">
        <v>99.83</v>
      </c>
      <c r="DM72" s="299">
        <v>99.83</v>
      </c>
      <c r="DN72" s="299">
        <v>99.86</v>
      </c>
      <c r="DO72" s="299">
        <v>99.81</v>
      </c>
      <c r="DP72" s="299">
        <v>99.81</v>
      </c>
      <c r="DQ72" s="1786">
        <v>99.83</v>
      </c>
      <c r="DR72" s="299">
        <v>99.84</v>
      </c>
      <c r="DS72" s="299">
        <v>99.87</v>
      </c>
      <c r="DT72" s="1743">
        <v>99.89</v>
      </c>
      <c r="DU72" s="1743">
        <v>99.65</v>
      </c>
      <c r="DV72" s="1743">
        <v>99.58</v>
      </c>
      <c r="DW72" s="1743">
        <v>99.83</v>
      </c>
      <c r="DX72" s="1743">
        <v>99.85</v>
      </c>
      <c r="DY72" s="1743">
        <v>99.81</v>
      </c>
      <c r="DZ72" s="1750">
        <v>99.79</v>
      </c>
      <c r="EA72" s="1815">
        <v>99.65</v>
      </c>
      <c r="EB72" s="1815">
        <v>99.75</v>
      </c>
      <c r="EC72" s="1815">
        <v>99.82</v>
      </c>
      <c r="ED72" s="1815">
        <v>99.88</v>
      </c>
      <c r="EE72" s="1815">
        <v>99.86</v>
      </c>
      <c r="EF72" s="1815">
        <v>99.76</v>
      </c>
      <c r="EH72" s="1869">
        <v>99.89</v>
      </c>
      <c r="EI72" s="1869">
        <v>99.68</v>
      </c>
      <c r="EJ72" s="1869">
        <v>99.82</v>
      </c>
      <c r="EK72" s="1869">
        <v>99.83</v>
      </c>
      <c r="EL72" s="1869">
        <v>99.78</v>
      </c>
      <c r="EM72" s="1869">
        <v>99.76</v>
      </c>
      <c r="EN72" s="1869">
        <v>99.83</v>
      </c>
      <c r="EO72">
        <v>99.8</v>
      </c>
      <c r="ER72">
        <v>99.35</v>
      </c>
      <c r="ES72">
        <v>99.53</v>
      </c>
      <c r="ET72">
        <v>99.17</v>
      </c>
      <c r="EY72" s="299">
        <v>99.61</v>
      </c>
      <c r="EZ72" s="299">
        <v>99.49</v>
      </c>
      <c r="FA72" s="299">
        <v>99.78</v>
      </c>
      <c r="FB72" s="1954">
        <v>99.83</v>
      </c>
      <c r="FC72" s="1989">
        <v>99.61</v>
      </c>
      <c r="FD72" s="1989">
        <v>99.75</v>
      </c>
      <c r="FE72" s="1989">
        <v>99.72</v>
      </c>
      <c r="FF72" s="1989">
        <v>99.78</v>
      </c>
      <c r="FG72" s="1989">
        <v>99.77</v>
      </c>
      <c r="FH72" s="1989">
        <v>99.81</v>
      </c>
      <c r="FI72" s="1996">
        <v>99.83</v>
      </c>
      <c r="FJ72" s="2031">
        <v>99.67</v>
      </c>
      <c r="FK72" s="2031">
        <v>99.8</v>
      </c>
      <c r="FL72" s="2031">
        <v>99.13</v>
      </c>
      <c r="FM72" s="2031">
        <v>99.83</v>
      </c>
      <c r="FN72" s="2031">
        <v>99.72</v>
      </c>
      <c r="FO72" s="2031">
        <v>99.83</v>
      </c>
      <c r="FP72" s="2038">
        <v>99.85</v>
      </c>
      <c r="FQ72" s="2074">
        <v>99.84</v>
      </c>
      <c r="FR72" s="2074">
        <v>99.82</v>
      </c>
      <c r="FS72" s="2074">
        <v>99.77</v>
      </c>
      <c r="FT72" s="2074">
        <v>99.83</v>
      </c>
      <c r="FU72" s="2074">
        <v>99.84</v>
      </c>
      <c r="FV72" s="2074">
        <v>99.8</v>
      </c>
      <c r="FW72" s="2111">
        <v>99.27</v>
      </c>
      <c r="FX72" s="299">
        <v>99.89</v>
      </c>
      <c r="FY72" s="299">
        <v>99.74</v>
      </c>
      <c r="FZ72" s="299">
        <v>99.75</v>
      </c>
      <c r="GA72" s="299">
        <v>98.47</v>
      </c>
      <c r="GB72" s="299">
        <v>99.79</v>
      </c>
      <c r="GC72" s="299">
        <v>99.75</v>
      </c>
      <c r="GD72" s="2124">
        <v>99.81</v>
      </c>
      <c r="GE72" s="2160">
        <v>99.75</v>
      </c>
      <c r="GF72" s="2160">
        <v>99.66</v>
      </c>
      <c r="GG72" s="2160">
        <v>99.73</v>
      </c>
      <c r="GH72" s="2160">
        <v>99.67</v>
      </c>
      <c r="GI72" s="2160">
        <v>99.64</v>
      </c>
      <c r="GJ72" s="2160">
        <v>98.63</v>
      </c>
      <c r="GK72" s="2167">
        <v>99.6</v>
      </c>
      <c r="GL72" s="2203">
        <v>99.75</v>
      </c>
      <c r="GM72" s="2203">
        <v>99.79</v>
      </c>
      <c r="GN72" s="2203">
        <v>99.84</v>
      </c>
      <c r="GO72" s="2203">
        <v>99.74</v>
      </c>
      <c r="GP72" s="2203">
        <v>99.83</v>
      </c>
      <c r="GQ72" s="2203">
        <v>99.85</v>
      </c>
      <c r="GR72" s="2211">
        <v>99.82</v>
      </c>
      <c r="GS72" s="2247">
        <v>99.82</v>
      </c>
      <c r="GT72" s="2247">
        <v>99.69</v>
      </c>
      <c r="GU72" s="2247">
        <v>99.69</v>
      </c>
      <c r="GW72" s="2247">
        <v>99.81</v>
      </c>
      <c r="GX72" s="2247">
        <v>99.84</v>
      </c>
      <c r="GY72" s="2247">
        <v>99.77</v>
      </c>
      <c r="GZ72" s="2265">
        <v>99.77</v>
      </c>
      <c r="HA72" s="2278">
        <v>99.82</v>
      </c>
      <c r="HB72" s="2276"/>
      <c r="HC72" s="2300"/>
      <c r="HD72" s="2311"/>
      <c r="HE72" s="2311"/>
      <c r="HF72" s="2311"/>
      <c r="HS72" s="142"/>
    </row>
    <row r="73" spans="1:227" x14ac:dyDescent="0.25">
      <c r="A73" s="95">
        <f t="shared" si="67"/>
        <v>72</v>
      </c>
      <c r="B73" s="65">
        <f>B.Semanal!B73</f>
        <v>0</v>
      </c>
      <c r="C73" s="68"/>
      <c r="D73" s="68"/>
      <c r="E73" s="91"/>
      <c r="F73" s="67"/>
      <c r="G73" s="363"/>
      <c r="H73" s="369"/>
      <c r="I73" s="375"/>
      <c r="J73" s="381"/>
      <c r="K73" s="387"/>
      <c r="L73" s="393"/>
      <c r="M73" s="451"/>
      <c r="N73" s="458"/>
      <c r="O73" s="471"/>
      <c r="P73" s="504"/>
      <c r="Q73" s="530"/>
      <c r="R73" s="536"/>
      <c r="S73" s="565"/>
      <c r="T73" s="120"/>
      <c r="U73" s="120"/>
      <c r="V73" s="609"/>
      <c r="W73" s="120"/>
      <c r="X73" s="120"/>
      <c r="Y73" s="616"/>
      <c r="Z73" s="120"/>
      <c r="AA73" s="686"/>
      <c r="AB73" s="120"/>
      <c r="AC73" s="120"/>
      <c r="AD73" s="120"/>
      <c r="AE73" s="721"/>
      <c r="AF73" s="728"/>
      <c r="AG73"/>
      <c r="AJ73"/>
      <c r="AN73" s="855"/>
      <c r="AO73" s="863"/>
      <c r="AP73" s="869"/>
      <c r="AQ73"/>
      <c r="AR73"/>
      <c r="AS73" s="889"/>
      <c r="AT73" s="902"/>
      <c r="AU73" s="926"/>
      <c r="AV73" s="933"/>
      <c r="AX73" s="1002"/>
      <c r="AY73" s="1024"/>
      <c r="AZ73" s="1031"/>
      <c r="BA73" s="1045"/>
      <c r="BC73" s="1087"/>
      <c r="BD73" s="1093"/>
      <c r="BE73" s="1126"/>
      <c r="BF73" s="1133"/>
      <c r="BG73" s="1140"/>
      <c r="BH73" s="1161"/>
      <c r="BK73" s="91"/>
      <c r="BP73" s="1222"/>
      <c r="BQ73" s="1228"/>
      <c r="BR73" s="1228"/>
      <c r="BS73" s="1228"/>
      <c r="BT73" s="1228"/>
      <c r="BU73" s="1228"/>
      <c r="BV73" s="1228"/>
      <c r="BW73" s="1288"/>
      <c r="CE73" s="1382"/>
      <c r="CF73" s="1396"/>
      <c r="CG73" s="1410"/>
      <c r="CH73" s="1424"/>
      <c r="CI73" s="1438"/>
      <c r="CJ73" s="1452"/>
      <c r="CP73" s="1492"/>
      <c r="CQ73" s="1520"/>
      <c r="CR73" s="1556"/>
      <c r="CS73" s="1556"/>
      <c r="CT73" s="1556"/>
      <c r="CU73" s="1571"/>
      <c r="CV73" s="1585"/>
      <c r="CW73" s="1585"/>
      <c r="CX73" s="1585"/>
      <c r="CY73" s="1620"/>
      <c r="CZ73" s="1620"/>
      <c r="DA73" s="1620"/>
      <c r="DB73" s="1620"/>
      <c r="DC73" s="1620"/>
      <c r="DD73" s="1620"/>
      <c r="DE73" s="1642"/>
      <c r="DJ73" s="1700"/>
      <c r="DL73" s="1663"/>
      <c r="DQ73" s="1784"/>
      <c r="DT73" s="1741"/>
      <c r="DU73" s="1741"/>
      <c r="DV73" s="1741"/>
      <c r="DW73" s="1741"/>
      <c r="DX73" s="1741"/>
      <c r="DY73" s="1741"/>
      <c r="DZ73" s="1748"/>
      <c r="EA73" s="1813"/>
      <c r="EB73" s="1813"/>
      <c r="EC73" s="1813"/>
      <c r="ED73" s="1813"/>
      <c r="EE73" s="1813"/>
      <c r="EF73" s="1813"/>
      <c r="EH73" s="1867"/>
      <c r="EI73" s="1867"/>
      <c r="EJ73" s="1867"/>
      <c r="EK73" s="1867"/>
      <c r="EL73" s="1867"/>
      <c r="EM73" s="1867"/>
      <c r="EN73" s="1867"/>
      <c r="FB73" s="1952"/>
      <c r="FC73" s="1987"/>
      <c r="FD73" s="1987"/>
      <c r="FE73" s="1987"/>
      <c r="FF73" s="1987"/>
      <c r="FG73" s="1987"/>
      <c r="FH73" s="1987"/>
      <c r="FI73" s="1994"/>
      <c r="FJ73" s="2029"/>
      <c r="FK73" s="2029"/>
      <c r="FL73" s="2029"/>
      <c r="FM73" s="2029"/>
      <c r="FN73" s="2029"/>
      <c r="FO73" s="2029"/>
      <c r="FP73" s="2036"/>
      <c r="FQ73" s="2072"/>
      <c r="FR73" s="2072"/>
      <c r="FS73" s="2072"/>
      <c r="FT73" s="2072"/>
      <c r="FU73" s="2072"/>
      <c r="FV73" s="2072"/>
      <c r="FW73" s="2109"/>
      <c r="GD73" s="2122"/>
      <c r="GE73" s="2158"/>
      <c r="GF73" s="2158"/>
      <c r="GG73" s="2158"/>
      <c r="GH73" s="2158"/>
      <c r="GI73" s="2158"/>
      <c r="GJ73" s="2158"/>
      <c r="GK73" s="2165"/>
      <c r="GL73" s="2201"/>
      <c r="GM73" s="2201"/>
      <c r="GN73" s="2201"/>
      <c r="GO73" s="2201"/>
      <c r="GP73" s="2201"/>
      <c r="GQ73" s="2201"/>
      <c r="GR73" s="2209"/>
      <c r="GZ73" s="2263"/>
      <c r="HA73" s="2276"/>
      <c r="HB73" s="2276"/>
      <c r="HC73" s="2300"/>
      <c r="HD73" s="2311"/>
      <c r="HE73" s="2311"/>
      <c r="HF73" s="2311"/>
    </row>
    <row r="74" spans="1:227" x14ac:dyDescent="0.25">
      <c r="A74" s="95">
        <f t="shared" si="67"/>
        <v>73</v>
      </c>
      <c r="B74" s="65">
        <f>B.Semanal!B74</f>
        <v>0</v>
      </c>
      <c r="C74" s="66"/>
      <c r="D74" s="66"/>
      <c r="E74" s="91">
        <v>100</v>
      </c>
      <c r="F74" s="67">
        <v>100</v>
      </c>
      <c r="G74" s="365">
        <v>100</v>
      </c>
      <c r="H74" s="371">
        <v>100</v>
      </c>
      <c r="I74" s="377">
        <v>100</v>
      </c>
      <c r="J74" s="383">
        <v>100</v>
      </c>
      <c r="K74" s="389">
        <v>100</v>
      </c>
      <c r="L74" s="395">
        <v>100</v>
      </c>
      <c r="M74" s="453">
        <v>100</v>
      </c>
      <c r="N74" s="460">
        <v>100</v>
      </c>
      <c r="O74" s="473">
        <v>100</v>
      </c>
      <c r="P74" s="506">
        <v>100</v>
      </c>
      <c r="Q74" s="532">
        <v>100</v>
      </c>
      <c r="R74" s="538">
        <v>100</v>
      </c>
      <c r="S74" s="567">
        <v>100</v>
      </c>
      <c r="T74" s="124">
        <v>100</v>
      </c>
      <c r="U74" s="124">
        <v>100</v>
      </c>
      <c r="V74" s="611">
        <v>100</v>
      </c>
      <c r="W74" s="124">
        <v>100</v>
      </c>
      <c r="X74" s="124">
        <v>100</v>
      </c>
      <c r="Y74" s="618">
        <v>100</v>
      </c>
      <c r="Z74" s="124">
        <v>100</v>
      </c>
      <c r="AA74" s="688">
        <v>100</v>
      </c>
      <c r="AB74" s="124">
        <v>100</v>
      </c>
      <c r="AC74" s="120">
        <v>100</v>
      </c>
      <c r="AD74" s="124">
        <v>100</v>
      </c>
      <c r="AE74" s="723">
        <v>100</v>
      </c>
      <c r="AF74" s="730">
        <v>100</v>
      </c>
      <c r="AG74" s="299">
        <v>100</v>
      </c>
      <c r="AH74" s="65">
        <v>100</v>
      </c>
      <c r="AI74" s="65">
        <v>100</v>
      </c>
      <c r="AJ74" s="299">
        <v>100</v>
      </c>
      <c r="AK74" s="65">
        <v>100</v>
      </c>
      <c r="AL74" s="65">
        <v>100</v>
      </c>
      <c r="AM74" s="65">
        <v>100</v>
      </c>
      <c r="AN74" s="857">
        <v>100</v>
      </c>
      <c r="AO74" s="865">
        <v>100</v>
      </c>
      <c r="AP74" s="871">
        <v>100</v>
      </c>
      <c r="AQ74" s="299">
        <v>100</v>
      </c>
      <c r="AR74" s="299">
        <v>100</v>
      </c>
      <c r="AS74" s="891">
        <v>100</v>
      </c>
      <c r="AT74" s="904">
        <v>100</v>
      </c>
      <c r="AU74" s="928">
        <v>100</v>
      </c>
      <c r="AV74" s="935">
        <v>100</v>
      </c>
      <c r="AW74" s="65">
        <v>100</v>
      </c>
      <c r="AX74" s="1004">
        <v>100</v>
      </c>
      <c r="AY74" s="1026">
        <v>100</v>
      </c>
      <c r="AZ74" s="1033">
        <v>100</v>
      </c>
      <c r="BA74" s="1047">
        <v>100</v>
      </c>
      <c r="BB74" s="65">
        <v>100</v>
      </c>
      <c r="BC74" s="1089">
        <v>100</v>
      </c>
      <c r="BD74" s="1095">
        <v>100</v>
      </c>
      <c r="BE74" s="1128">
        <v>100</v>
      </c>
      <c r="BF74" s="1135">
        <v>100</v>
      </c>
      <c r="BG74" s="1142">
        <v>100</v>
      </c>
      <c r="BH74" s="1163">
        <v>100</v>
      </c>
      <c r="BI74" s="65">
        <v>100</v>
      </c>
      <c r="BJ74" s="65">
        <v>100</v>
      </c>
      <c r="BK74" s="91">
        <v>100</v>
      </c>
      <c r="BL74" s="65">
        <v>100</v>
      </c>
      <c r="BM74" s="65">
        <v>100</v>
      </c>
      <c r="BN74" s="65">
        <v>100</v>
      </c>
      <c r="BO74" s="65">
        <v>100</v>
      </c>
      <c r="BP74" s="1224">
        <v>100</v>
      </c>
      <c r="BQ74" s="1230">
        <v>100</v>
      </c>
      <c r="BR74" s="1230">
        <v>100</v>
      </c>
      <c r="BS74" s="1230">
        <v>100</v>
      </c>
      <c r="BT74" s="1230">
        <v>100</v>
      </c>
      <c r="BU74" s="1230">
        <v>100</v>
      </c>
      <c r="BV74" s="1230">
        <v>100</v>
      </c>
      <c r="BW74" s="1290">
        <v>100</v>
      </c>
      <c r="BX74" s="65">
        <v>100</v>
      </c>
      <c r="BY74" s="65">
        <v>100</v>
      </c>
      <c r="BZ74" s="65">
        <v>100</v>
      </c>
      <c r="CA74" s="65">
        <v>100</v>
      </c>
      <c r="CB74" s="65">
        <v>100</v>
      </c>
      <c r="CC74" s="65">
        <v>100</v>
      </c>
      <c r="CD74" s="65">
        <v>100</v>
      </c>
      <c r="CE74" s="1384">
        <v>100</v>
      </c>
      <c r="CF74" s="1398">
        <v>100</v>
      </c>
      <c r="CG74" s="1412">
        <v>100</v>
      </c>
      <c r="CH74" s="1426">
        <v>100</v>
      </c>
      <c r="CI74" s="1440">
        <v>100</v>
      </c>
      <c r="CJ74" s="1454">
        <v>100</v>
      </c>
      <c r="CK74">
        <v>100</v>
      </c>
      <c r="CL74">
        <v>100</v>
      </c>
      <c r="CM74">
        <v>100</v>
      </c>
      <c r="CN74">
        <v>100</v>
      </c>
      <c r="CO74">
        <v>100</v>
      </c>
      <c r="CP74" s="1494">
        <v>100</v>
      </c>
      <c r="CQ74" s="1522">
        <v>100</v>
      </c>
      <c r="CR74" s="1558">
        <v>100</v>
      </c>
      <c r="CS74" s="1558">
        <v>100</v>
      </c>
      <c r="CT74" s="1558">
        <v>100</v>
      </c>
      <c r="CU74" s="1573">
        <v>100</v>
      </c>
      <c r="CV74" s="1587">
        <v>100</v>
      </c>
      <c r="CW74" s="1587">
        <v>100</v>
      </c>
      <c r="CX74" s="1587">
        <v>100</v>
      </c>
      <c r="CY74" s="1622">
        <v>100</v>
      </c>
      <c r="CZ74" s="1622">
        <v>100</v>
      </c>
      <c r="DA74" s="1622">
        <v>100</v>
      </c>
      <c r="DB74" s="1622">
        <v>100</v>
      </c>
      <c r="DC74" s="1622">
        <v>100</v>
      </c>
      <c r="DD74" s="1622">
        <v>100</v>
      </c>
      <c r="DE74" s="1644">
        <v>100</v>
      </c>
      <c r="DF74" s="299">
        <v>100</v>
      </c>
      <c r="DG74" s="299">
        <v>100</v>
      </c>
      <c r="DH74" s="299">
        <v>100</v>
      </c>
      <c r="DI74" s="299">
        <v>100</v>
      </c>
      <c r="DJ74" s="1702">
        <v>100</v>
      </c>
      <c r="DK74" s="299">
        <v>100</v>
      </c>
      <c r="DL74" s="1665">
        <v>100</v>
      </c>
      <c r="DM74" s="299">
        <v>100</v>
      </c>
      <c r="DN74" s="299">
        <v>100</v>
      </c>
      <c r="DO74" s="299">
        <v>100</v>
      </c>
      <c r="DP74" s="299">
        <v>100</v>
      </c>
      <c r="DQ74" s="1786">
        <v>100</v>
      </c>
      <c r="DR74" s="299">
        <v>100</v>
      </c>
      <c r="DS74" s="299">
        <v>100</v>
      </c>
      <c r="DT74" s="1743">
        <v>100</v>
      </c>
      <c r="DU74" s="1743">
        <v>100</v>
      </c>
      <c r="DV74" s="1743">
        <v>100</v>
      </c>
      <c r="DW74" s="1743">
        <v>100</v>
      </c>
      <c r="DX74" s="1743">
        <v>100</v>
      </c>
      <c r="DY74" s="1743">
        <v>100</v>
      </c>
      <c r="DZ74" s="1750">
        <v>100</v>
      </c>
      <c r="EA74" s="1815">
        <v>100</v>
      </c>
      <c r="EB74" s="1815">
        <v>100</v>
      </c>
      <c r="EC74" s="1815">
        <v>100</v>
      </c>
      <c r="ED74" s="1815">
        <v>100</v>
      </c>
      <c r="EE74" s="1815">
        <v>100</v>
      </c>
      <c r="EF74" s="1815">
        <v>100</v>
      </c>
      <c r="EG74">
        <v>100</v>
      </c>
      <c r="EH74" s="1869">
        <v>100</v>
      </c>
      <c r="EI74" s="1869">
        <v>100</v>
      </c>
      <c r="EJ74" s="1869">
        <v>100</v>
      </c>
      <c r="EK74" s="1869">
        <v>100</v>
      </c>
      <c r="EL74" s="1869">
        <v>100</v>
      </c>
      <c r="EM74" s="1869">
        <v>100</v>
      </c>
      <c r="EN74" s="1869">
        <v>100</v>
      </c>
      <c r="EO74">
        <v>100</v>
      </c>
      <c r="EP74">
        <v>100</v>
      </c>
      <c r="EQ74">
        <v>100</v>
      </c>
      <c r="ER74">
        <v>100</v>
      </c>
      <c r="ES74">
        <v>100</v>
      </c>
      <c r="ET74">
        <v>100</v>
      </c>
      <c r="EU74">
        <v>100</v>
      </c>
      <c r="EV74" s="299">
        <v>100</v>
      </c>
      <c r="EW74" s="299">
        <v>100</v>
      </c>
      <c r="EX74" s="299">
        <v>100</v>
      </c>
      <c r="EY74" s="299">
        <v>100</v>
      </c>
      <c r="EZ74" s="299">
        <v>100</v>
      </c>
      <c r="FA74" s="299">
        <v>100</v>
      </c>
      <c r="FB74" s="1954">
        <v>100</v>
      </c>
      <c r="FC74" s="1989">
        <v>100</v>
      </c>
      <c r="FD74" s="1989">
        <v>100</v>
      </c>
      <c r="FE74" s="1989">
        <v>100</v>
      </c>
      <c r="FF74" s="1989">
        <v>100</v>
      </c>
      <c r="FG74" s="1989">
        <v>100</v>
      </c>
      <c r="FH74" s="1989">
        <v>100</v>
      </c>
      <c r="FI74" s="1996">
        <v>100</v>
      </c>
      <c r="FJ74" s="2031">
        <v>100</v>
      </c>
      <c r="FK74" s="2031">
        <v>100</v>
      </c>
      <c r="FL74" s="2031">
        <v>100</v>
      </c>
      <c r="FM74" s="2031">
        <v>100</v>
      </c>
      <c r="FN74" s="2031">
        <v>100</v>
      </c>
      <c r="FO74" s="2031">
        <v>100</v>
      </c>
      <c r="FP74" s="2038">
        <v>100</v>
      </c>
      <c r="FQ74" s="2074">
        <v>100</v>
      </c>
      <c r="FR74" s="2074">
        <v>100</v>
      </c>
      <c r="FS74" s="2074">
        <v>100</v>
      </c>
      <c r="FT74" s="2074">
        <v>100</v>
      </c>
      <c r="FU74" s="2074">
        <v>100</v>
      </c>
      <c r="FV74" s="2074">
        <v>100</v>
      </c>
      <c r="FW74" s="2111">
        <v>100</v>
      </c>
      <c r="FX74" s="299">
        <v>100</v>
      </c>
      <c r="FY74" s="299">
        <v>100</v>
      </c>
      <c r="FZ74" s="299">
        <v>100</v>
      </c>
      <c r="GA74" s="299">
        <v>100</v>
      </c>
      <c r="GB74" s="299">
        <v>100</v>
      </c>
      <c r="GC74" s="299">
        <v>100</v>
      </c>
      <c r="GD74" s="2124">
        <v>100</v>
      </c>
      <c r="GE74" s="2160">
        <v>100</v>
      </c>
      <c r="GF74" s="2160">
        <v>100</v>
      </c>
      <c r="GG74" s="2160">
        <v>100</v>
      </c>
      <c r="GH74" s="2160">
        <v>100</v>
      </c>
      <c r="GI74" s="2160">
        <v>100</v>
      </c>
      <c r="GJ74" s="2160">
        <v>100</v>
      </c>
      <c r="GK74" s="2167">
        <v>100</v>
      </c>
      <c r="GL74" s="2203">
        <v>100</v>
      </c>
      <c r="GM74" s="2203">
        <v>100</v>
      </c>
      <c r="GN74" s="2203">
        <v>100</v>
      </c>
      <c r="GO74" s="2203">
        <v>100</v>
      </c>
      <c r="GP74" s="2203">
        <v>100</v>
      </c>
      <c r="GQ74" s="2203">
        <v>100</v>
      </c>
      <c r="GR74" s="2211">
        <v>100</v>
      </c>
      <c r="GS74" s="2247">
        <v>100</v>
      </c>
      <c r="GT74" s="2247">
        <v>100</v>
      </c>
      <c r="GU74" s="2247">
        <v>100</v>
      </c>
      <c r="GV74" s="2247">
        <v>100</v>
      </c>
      <c r="GW74" s="2247">
        <v>100</v>
      </c>
      <c r="GX74" s="2247">
        <v>100</v>
      </c>
      <c r="GY74" s="2247">
        <v>100</v>
      </c>
      <c r="GZ74" s="2265">
        <v>100</v>
      </c>
      <c r="HA74" s="2278">
        <v>100</v>
      </c>
      <c r="HB74" s="2278">
        <v>100</v>
      </c>
      <c r="HC74" s="2302">
        <v>100</v>
      </c>
      <c r="HD74" s="2314">
        <v>100</v>
      </c>
      <c r="HE74" s="2314">
        <v>100</v>
      </c>
      <c r="HF74" s="2314">
        <v>100</v>
      </c>
      <c r="HS74" s="142"/>
    </row>
    <row r="75" spans="1:227" x14ac:dyDescent="0.25">
      <c r="A75" s="95">
        <f t="shared" si="67"/>
        <v>74</v>
      </c>
      <c r="B75" s="65">
        <f>B.Semanal!B75</f>
        <v>0</v>
      </c>
      <c r="C75" s="66"/>
      <c r="D75" s="66"/>
      <c r="E75" s="91">
        <v>2.74</v>
      </c>
      <c r="F75" s="67">
        <v>1.6919999999999999</v>
      </c>
      <c r="G75" s="364">
        <v>1.8740000000000001</v>
      </c>
      <c r="H75" s="370">
        <v>1.893</v>
      </c>
      <c r="I75" s="376">
        <v>1.58</v>
      </c>
      <c r="J75" s="382">
        <v>1.591</v>
      </c>
      <c r="K75" s="388">
        <v>1.429</v>
      </c>
      <c r="L75" s="394">
        <v>1.6850000000000001</v>
      </c>
      <c r="M75" s="452">
        <v>1.629</v>
      </c>
      <c r="N75" s="459">
        <v>1.67</v>
      </c>
      <c r="O75" s="472">
        <v>1.7949999999999999</v>
      </c>
      <c r="P75" s="505">
        <v>1.901</v>
      </c>
      <c r="Q75" s="531">
        <v>1.9730000000000001</v>
      </c>
      <c r="R75" s="537">
        <v>2.1070000000000002</v>
      </c>
      <c r="S75" s="566">
        <v>1.982</v>
      </c>
      <c r="T75" s="123">
        <v>0</v>
      </c>
      <c r="U75" s="123">
        <v>0</v>
      </c>
      <c r="V75" s="610">
        <v>2.4790000000000001</v>
      </c>
      <c r="W75" s="123">
        <v>1.4</v>
      </c>
      <c r="X75" s="123">
        <v>1.7150000000000001</v>
      </c>
      <c r="Y75" s="617">
        <v>1.6359999999999999</v>
      </c>
      <c r="Z75" s="123">
        <v>2.0009999999999999</v>
      </c>
      <c r="AA75" s="687">
        <v>2.2309999999999999</v>
      </c>
      <c r="AB75" s="123">
        <v>2.6709999999999998</v>
      </c>
      <c r="AC75" s="120">
        <v>2.2810000000000001</v>
      </c>
      <c r="AD75" s="123">
        <v>2.2250000000000001</v>
      </c>
      <c r="AE75" s="722">
        <v>2.339</v>
      </c>
      <c r="AF75" s="729">
        <v>2.3079999999999998</v>
      </c>
      <c r="AG75" s="772">
        <v>2.2480000000000002</v>
      </c>
      <c r="AH75" s="65">
        <v>0</v>
      </c>
      <c r="AI75" s="65">
        <v>0</v>
      </c>
      <c r="AJ75" s="772">
        <v>1.097</v>
      </c>
      <c r="AK75" s="65">
        <v>0</v>
      </c>
      <c r="AL75" s="65">
        <v>0</v>
      </c>
      <c r="AM75" s="65">
        <v>1.984</v>
      </c>
      <c r="AN75" s="856">
        <v>1.5329999999999999</v>
      </c>
      <c r="AO75" s="864">
        <v>1.4610000000000001</v>
      </c>
      <c r="AP75" s="870">
        <v>1.8440000000000001</v>
      </c>
      <c r="AQ75" s="772">
        <v>3.04</v>
      </c>
      <c r="AR75" s="772">
        <v>2.097</v>
      </c>
      <c r="AS75" s="890">
        <v>0</v>
      </c>
      <c r="AT75" s="903">
        <v>1.855</v>
      </c>
      <c r="AU75" s="927">
        <v>1.5349999999999999</v>
      </c>
      <c r="AV75" s="934">
        <v>2.1190000000000002</v>
      </c>
      <c r="AW75" s="65">
        <v>2.1739999999999999</v>
      </c>
      <c r="AX75" s="1003">
        <v>1.996</v>
      </c>
      <c r="AY75" s="1025">
        <v>1.8109999999999999</v>
      </c>
      <c r="AZ75" s="1032">
        <v>1.8320000000000001</v>
      </c>
      <c r="BA75" s="1046">
        <v>0</v>
      </c>
      <c r="BB75" s="65">
        <v>2.9790000000000001</v>
      </c>
      <c r="BC75" s="1088">
        <v>0</v>
      </c>
      <c r="BD75" s="1094">
        <v>0</v>
      </c>
      <c r="BE75" s="1127">
        <v>0</v>
      </c>
      <c r="BF75" s="1134">
        <v>0</v>
      </c>
      <c r="BG75" s="1141">
        <v>0</v>
      </c>
      <c r="BH75" s="1162">
        <v>1.7789999999999999</v>
      </c>
      <c r="BI75" s="65">
        <v>1.4279999999999999</v>
      </c>
      <c r="BJ75" s="65">
        <v>1.863</v>
      </c>
      <c r="BK75" s="91">
        <v>1.536</v>
      </c>
      <c r="BL75" s="65">
        <v>1.2809999999999999</v>
      </c>
      <c r="BM75" s="65">
        <v>1.425</v>
      </c>
      <c r="BN75" s="65">
        <v>1.8560000000000001</v>
      </c>
      <c r="BO75" s="65">
        <v>2.141</v>
      </c>
      <c r="BP75" s="1223">
        <v>1.9370000000000001</v>
      </c>
      <c r="BQ75" s="1229">
        <v>2.0720000000000001</v>
      </c>
      <c r="BR75" s="1229">
        <v>2.19</v>
      </c>
      <c r="BS75" s="1229">
        <v>2.4260000000000002</v>
      </c>
      <c r="BT75" s="1229">
        <v>1.8640000000000001</v>
      </c>
      <c r="BU75" s="1229">
        <v>1.89</v>
      </c>
      <c r="BV75" s="1229">
        <v>1.9139999999999999</v>
      </c>
      <c r="BW75" s="1289">
        <v>1.8340000000000001</v>
      </c>
      <c r="BX75" s="65">
        <v>2.25</v>
      </c>
      <c r="BY75" s="65">
        <v>1.8149999999999999</v>
      </c>
      <c r="BZ75" s="65">
        <v>1.8540000000000001</v>
      </c>
      <c r="CA75" s="65">
        <v>2.056</v>
      </c>
      <c r="CB75" s="65">
        <v>1.8620000000000001</v>
      </c>
      <c r="CC75" s="65">
        <v>1.552</v>
      </c>
      <c r="CD75" s="65">
        <v>2.0550000000000002</v>
      </c>
      <c r="CE75" s="1383">
        <v>2.242</v>
      </c>
      <c r="CF75" s="1397">
        <v>2.2410000000000001</v>
      </c>
      <c r="CG75" s="1411">
        <v>2.3479999999999999</v>
      </c>
      <c r="CH75" s="1425">
        <v>1.972</v>
      </c>
      <c r="CI75" s="1439">
        <v>2.0049999999999999</v>
      </c>
      <c r="CJ75" s="1453">
        <v>1.9390000000000001</v>
      </c>
      <c r="CK75">
        <v>1.9370000000000001</v>
      </c>
      <c r="CL75">
        <v>1.657</v>
      </c>
      <c r="CM75">
        <v>1.417</v>
      </c>
      <c r="CN75">
        <v>1.7290000000000001</v>
      </c>
      <c r="CO75">
        <v>1.5189999999999999</v>
      </c>
      <c r="CP75" s="1493">
        <v>1.8560000000000001</v>
      </c>
      <c r="CQ75" s="1521">
        <v>1.821</v>
      </c>
      <c r="CR75" s="1557">
        <v>1.7789999999999999</v>
      </c>
      <c r="CS75" s="1557">
        <v>2.0259999999999998</v>
      </c>
      <c r="CT75" s="1557">
        <v>2.226</v>
      </c>
      <c r="CU75" s="1572">
        <v>2.0659999999999998</v>
      </c>
      <c r="CV75" s="1586">
        <v>1.62</v>
      </c>
      <c r="CW75" s="1586">
        <v>1.7649999999999999</v>
      </c>
      <c r="CX75" s="1586">
        <v>1.7190000000000001</v>
      </c>
      <c r="CY75" s="1621">
        <v>2.3879999999999999</v>
      </c>
      <c r="CZ75" s="1621">
        <v>1.9510000000000001</v>
      </c>
      <c r="DA75" s="1621">
        <v>2.085</v>
      </c>
      <c r="DB75" s="1621">
        <v>1.83</v>
      </c>
      <c r="DC75" s="1621">
        <v>1.849</v>
      </c>
      <c r="DD75" s="1621">
        <v>1.8109999999999999</v>
      </c>
      <c r="DE75" s="1643">
        <v>1.8919999999999999</v>
      </c>
      <c r="DF75" s="772">
        <v>1.613</v>
      </c>
      <c r="DG75" s="772">
        <v>1.716</v>
      </c>
      <c r="DH75" s="772">
        <v>1.8029999999999999</v>
      </c>
      <c r="DI75" s="772">
        <v>2.0739999999999998</v>
      </c>
      <c r="DJ75" s="1701">
        <v>1.8839999999999999</v>
      </c>
      <c r="DK75" s="772">
        <v>1.694</v>
      </c>
      <c r="DL75" s="1664">
        <v>1.887</v>
      </c>
      <c r="DM75" s="772">
        <v>2.117</v>
      </c>
      <c r="DN75" s="772">
        <v>2.1829999999999998</v>
      </c>
      <c r="DO75" s="772">
        <v>2.419</v>
      </c>
      <c r="DP75" s="772">
        <v>1.72</v>
      </c>
      <c r="DQ75" s="1785">
        <v>1.929</v>
      </c>
      <c r="DR75" s="772">
        <v>2.2709999999999999</v>
      </c>
      <c r="DS75" s="772">
        <v>2.0099999999999998</v>
      </c>
      <c r="DT75" s="1742">
        <v>2.129</v>
      </c>
      <c r="DU75" s="1742">
        <v>2.2719999999999998</v>
      </c>
      <c r="DV75" s="1742">
        <v>2.1150000000000002</v>
      </c>
      <c r="DW75" s="1742">
        <v>1.5649999999999999</v>
      </c>
      <c r="DX75" s="1742">
        <v>1.8759999999999999</v>
      </c>
      <c r="DY75" s="1742">
        <v>1.9390000000000001</v>
      </c>
      <c r="DZ75" s="1749">
        <v>1.7709999999999999</v>
      </c>
      <c r="EA75" s="1814">
        <v>1.9419999999999999</v>
      </c>
      <c r="EB75" s="1814">
        <v>1.986</v>
      </c>
      <c r="EC75" s="1814">
        <v>1.839</v>
      </c>
      <c r="ED75" s="1814">
        <v>1.9319999999999999</v>
      </c>
      <c r="EE75" s="1814">
        <v>1.774</v>
      </c>
      <c r="EF75" s="1814">
        <v>2.1949999999999998</v>
      </c>
      <c r="EG75">
        <v>0</v>
      </c>
      <c r="EH75" s="1868">
        <v>1.9570000000000001</v>
      </c>
      <c r="EI75" s="1868">
        <v>1.944</v>
      </c>
      <c r="EJ75" s="1868">
        <v>1.5129999999999999</v>
      </c>
      <c r="EK75" s="1868">
        <v>1.679</v>
      </c>
      <c r="EL75" s="1868">
        <v>1.653</v>
      </c>
      <c r="EM75" s="1868">
        <v>1.7969999999999999</v>
      </c>
      <c r="EN75" s="1868">
        <v>1.5760000000000001</v>
      </c>
      <c r="EO75">
        <v>1.5409999999999999</v>
      </c>
      <c r="EP75">
        <v>0</v>
      </c>
      <c r="EQ75">
        <v>0</v>
      </c>
      <c r="ER75">
        <v>1.5109999999999999</v>
      </c>
      <c r="ES75">
        <v>1.7310000000000001</v>
      </c>
      <c r="ET75">
        <v>1.671</v>
      </c>
      <c r="EU75">
        <v>0</v>
      </c>
      <c r="EV75" s="772">
        <v>0</v>
      </c>
      <c r="EW75" s="772">
        <v>0</v>
      </c>
      <c r="EX75" s="772">
        <v>1.887</v>
      </c>
      <c r="EY75" s="772">
        <v>1.9179999999999999</v>
      </c>
      <c r="EZ75" s="772">
        <v>1.5880000000000001</v>
      </c>
      <c r="FA75" s="772">
        <v>1.897</v>
      </c>
      <c r="FB75" s="1953">
        <v>1.9930000000000001</v>
      </c>
      <c r="FC75" s="1988">
        <v>2.0099999999999998</v>
      </c>
      <c r="FD75" s="1988">
        <v>2.077</v>
      </c>
      <c r="FE75" s="1988">
        <v>2.14</v>
      </c>
      <c r="FF75" s="1988">
        <v>2.0499999999999998</v>
      </c>
      <c r="FG75" s="1988">
        <v>2.173</v>
      </c>
      <c r="FH75" s="1988">
        <v>2.0569999999999999</v>
      </c>
      <c r="FI75" s="1995">
        <v>2.097</v>
      </c>
      <c r="FJ75" s="2030">
        <v>2.153</v>
      </c>
      <c r="FK75" s="2030">
        <v>2.2970000000000002</v>
      </c>
      <c r="FL75" s="2030">
        <v>2.1819999999999999</v>
      </c>
      <c r="FM75" s="2030">
        <v>2.13</v>
      </c>
      <c r="FN75" s="2030">
        <v>2.2280000000000002</v>
      </c>
      <c r="FO75" s="2030">
        <v>2.016</v>
      </c>
      <c r="FP75" s="2037">
        <v>2.2349999999999999</v>
      </c>
      <c r="FQ75" s="2073">
        <v>1.8049999999999999</v>
      </c>
      <c r="FR75" s="2073">
        <v>1.5169999999999999</v>
      </c>
      <c r="FS75" s="2073">
        <v>1.92</v>
      </c>
      <c r="FT75" s="2073">
        <v>1.835</v>
      </c>
      <c r="FU75" s="2073">
        <v>1.8660000000000001</v>
      </c>
      <c r="FV75" s="2073">
        <v>1.75</v>
      </c>
      <c r="FW75" s="2110">
        <v>1.714</v>
      </c>
      <c r="FX75" s="772">
        <v>1.909</v>
      </c>
      <c r="FY75" s="772">
        <v>1.617</v>
      </c>
      <c r="FZ75" s="772">
        <v>1.865</v>
      </c>
      <c r="GA75" s="772">
        <v>2.1160000000000001</v>
      </c>
      <c r="GB75" s="772">
        <v>1.9850000000000001</v>
      </c>
      <c r="GC75" s="772">
        <v>1.925</v>
      </c>
      <c r="GD75" s="2123">
        <v>1.659</v>
      </c>
      <c r="GE75" s="2159">
        <v>1.9770000000000001</v>
      </c>
      <c r="GF75" s="2159">
        <v>2.2250000000000001</v>
      </c>
      <c r="GG75" s="2159">
        <v>2.101</v>
      </c>
      <c r="GH75" s="2159">
        <v>1.9059999999999999</v>
      </c>
      <c r="GI75" s="2159">
        <v>1.6970000000000001</v>
      </c>
      <c r="GJ75" s="2159">
        <v>1.9430000000000001</v>
      </c>
      <c r="GK75" s="2166">
        <v>2.085</v>
      </c>
      <c r="GL75" s="2202">
        <v>2.3119999999999998</v>
      </c>
      <c r="GM75" s="2202">
        <v>1.841</v>
      </c>
      <c r="GN75" s="2202">
        <v>2.077</v>
      </c>
      <c r="GO75" s="2202">
        <v>2.33</v>
      </c>
      <c r="GP75" s="2202">
        <v>1.9550000000000001</v>
      </c>
      <c r="GQ75" s="2202">
        <v>2.2589999999999999</v>
      </c>
      <c r="GR75" s="2210">
        <v>2.504</v>
      </c>
      <c r="GS75" s="2246">
        <v>2.077</v>
      </c>
      <c r="GT75" s="2246">
        <v>1.8740000000000001</v>
      </c>
      <c r="GU75" s="2246">
        <v>1.6739999999999999</v>
      </c>
      <c r="GV75" s="2246">
        <v>0</v>
      </c>
      <c r="GW75" s="2246">
        <v>1.6140000000000001</v>
      </c>
      <c r="GX75" s="2246">
        <v>1.9950000000000001</v>
      </c>
      <c r="GY75" s="2246">
        <v>2.0569999999999999</v>
      </c>
      <c r="GZ75" s="2264">
        <v>2.0659999999999998</v>
      </c>
      <c r="HA75" s="2277">
        <v>2.8889999999999998</v>
      </c>
      <c r="HB75" s="2277">
        <v>0</v>
      </c>
      <c r="HC75" s="2301">
        <v>0</v>
      </c>
      <c r="HD75" s="2313">
        <v>0</v>
      </c>
      <c r="HE75" s="2313">
        <v>0</v>
      </c>
      <c r="HF75" s="2313">
        <v>0</v>
      </c>
      <c r="HS75" s="142"/>
    </row>
    <row r="76" spans="1:227" x14ac:dyDescent="0.25">
      <c r="A76" s="95">
        <f t="shared" si="67"/>
        <v>75</v>
      </c>
      <c r="B76" s="65">
        <f>B.Semanal!B76</f>
        <v>0</v>
      </c>
      <c r="C76" s="66"/>
      <c r="D76" s="66"/>
      <c r="E76" s="91">
        <v>0</v>
      </c>
      <c r="F76" s="136">
        <v>0</v>
      </c>
      <c r="G76" s="364">
        <v>5.0000000000000001E-3</v>
      </c>
      <c r="H76" s="370">
        <v>1.2999999999999999E-2</v>
      </c>
      <c r="I76" s="376">
        <v>1.2999999999999999E-2</v>
      </c>
      <c r="J76" s="382">
        <v>0.01</v>
      </c>
      <c r="K76" s="388">
        <v>0.01</v>
      </c>
      <c r="L76" s="394">
        <v>1.4E-2</v>
      </c>
      <c r="M76" s="452">
        <v>0.02</v>
      </c>
      <c r="N76" s="459">
        <v>1.2E-2</v>
      </c>
      <c r="O76" s="472">
        <v>8.0000000000000002E-3</v>
      </c>
      <c r="P76" s="505">
        <v>8.9999999999999993E-3</v>
      </c>
      <c r="Q76" s="531">
        <v>1.2E-2</v>
      </c>
      <c r="R76" s="537">
        <v>0.01</v>
      </c>
      <c r="S76" s="566">
        <v>1.2E-2</v>
      </c>
      <c r="T76" s="124">
        <v>0</v>
      </c>
      <c r="U76" s="124">
        <v>0</v>
      </c>
      <c r="V76" s="610">
        <v>0</v>
      </c>
      <c r="W76" s="124">
        <v>0</v>
      </c>
      <c r="X76" s="124">
        <v>0</v>
      </c>
      <c r="Y76" s="617">
        <v>2.1000000000000001E-2</v>
      </c>
      <c r="Z76" s="124">
        <v>0.02</v>
      </c>
      <c r="AA76" s="687">
        <v>0.01</v>
      </c>
      <c r="AB76" s="124">
        <v>1.4999999999999999E-2</v>
      </c>
      <c r="AC76" s="120">
        <v>8.9999999999999993E-3</v>
      </c>
      <c r="AD76" s="124">
        <v>1.4999999999999999E-2</v>
      </c>
      <c r="AE76" s="722">
        <v>1.7000000000000001E-2</v>
      </c>
      <c r="AF76" s="729">
        <v>8.9999999999999993E-3</v>
      </c>
      <c r="AG76" s="772">
        <v>1.2999999999999999E-2</v>
      </c>
      <c r="AH76" s="65">
        <v>0</v>
      </c>
      <c r="AI76" s="65">
        <v>0</v>
      </c>
      <c r="AJ76" s="772">
        <v>0</v>
      </c>
      <c r="AK76" s="65">
        <v>0</v>
      </c>
      <c r="AL76" s="65">
        <v>0</v>
      </c>
      <c r="AM76" s="65">
        <v>0</v>
      </c>
      <c r="AN76" s="856">
        <v>0</v>
      </c>
      <c r="AO76" s="864">
        <v>0.01</v>
      </c>
      <c r="AP76" s="870">
        <v>1.4E-2</v>
      </c>
      <c r="AQ76" s="772">
        <v>7.0000000000000001E-3</v>
      </c>
      <c r="AR76" s="772">
        <v>1.2E-2</v>
      </c>
      <c r="AS76" s="890">
        <v>0</v>
      </c>
      <c r="AT76" s="903">
        <v>0</v>
      </c>
      <c r="AU76" s="927">
        <v>1.0999999999999999E-2</v>
      </c>
      <c r="AV76" s="934">
        <v>1.2E-2</v>
      </c>
      <c r="AW76" s="65">
        <v>1.7000000000000001E-2</v>
      </c>
      <c r="AX76" s="1003">
        <v>1.7000000000000001E-2</v>
      </c>
      <c r="AY76" s="1025">
        <v>1.6E-2</v>
      </c>
      <c r="AZ76" s="1032">
        <v>1.4999999999999999E-2</v>
      </c>
      <c r="BA76" s="1046">
        <v>0</v>
      </c>
      <c r="BB76" s="65">
        <v>0</v>
      </c>
      <c r="BC76" s="1088">
        <v>0</v>
      </c>
      <c r="BD76" s="1094">
        <v>0</v>
      </c>
      <c r="BE76" s="1127">
        <v>0</v>
      </c>
      <c r="BF76" s="1134">
        <v>0</v>
      </c>
      <c r="BG76" s="1141">
        <v>0</v>
      </c>
      <c r="BH76" s="1162">
        <v>0</v>
      </c>
      <c r="BI76" s="65">
        <v>0</v>
      </c>
      <c r="BJ76" s="65">
        <v>0</v>
      </c>
      <c r="BK76" s="91">
        <v>0</v>
      </c>
      <c r="BL76" s="65">
        <v>0</v>
      </c>
      <c r="BM76" s="65">
        <v>1.9E-2</v>
      </c>
      <c r="BN76" s="65">
        <v>2.3E-2</v>
      </c>
      <c r="BO76" s="65">
        <v>1.7999999999999999E-2</v>
      </c>
      <c r="BP76" s="1223">
        <v>1.6E-2</v>
      </c>
      <c r="BQ76" s="1229">
        <v>1.4E-2</v>
      </c>
      <c r="BR76" s="1229">
        <v>1.2E-2</v>
      </c>
      <c r="BS76" s="1229">
        <v>1.9E-2</v>
      </c>
      <c r="BT76" s="1229">
        <v>2.5000000000000001E-2</v>
      </c>
      <c r="BU76" s="1229">
        <v>2.9000000000000001E-2</v>
      </c>
      <c r="BV76" s="1229">
        <v>1.9E-2</v>
      </c>
      <c r="BW76" s="1289">
        <v>2.5999999999999999E-2</v>
      </c>
      <c r="BX76" s="65">
        <v>0.02</v>
      </c>
      <c r="BY76" s="65">
        <v>1.7000000000000001E-2</v>
      </c>
      <c r="BZ76" s="65">
        <v>2.9000000000000001E-2</v>
      </c>
      <c r="CA76" s="65">
        <v>1.2999999999999999E-2</v>
      </c>
      <c r="CB76" s="65">
        <v>1.2E-2</v>
      </c>
      <c r="CC76" s="65">
        <v>1.7000000000000001E-2</v>
      </c>
      <c r="CD76" s="65">
        <v>1.2E-2</v>
      </c>
      <c r="CE76" s="1383">
        <v>6.0000000000000001E-3</v>
      </c>
      <c r="CF76" s="1397">
        <v>2.3E-2</v>
      </c>
      <c r="CG76" s="1411">
        <v>1.7000000000000001E-2</v>
      </c>
      <c r="CH76" s="1425">
        <v>1.7999999999999999E-2</v>
      </c>
      <c r="CI76" s="1439">
        <v>1.7999999999999999E-2</v>
      </c>
      <c r="CJ76" s="1453">
        <v>1.9E-2</v>
      </c>
      <c r="CK76">
        <v>7.3999999999999996E-2</v>
      </c>
      <c r="CL76">
        <v>1.2E-2</v>
      </c>
      <c r="CM76">
        <v>1.2E-2</v>
      </c>
      <c r="CN76">
        <v>1.2999999999999999E-2</v>
      </c>
      <c r="CO76">
        <v>1.4999999999999999E-2</v>
      </c>
      <c r="CP76" s="1493">
        <v>1.0999999999999999E-2</v>
      </c>
      <c r="CQ76" s="1521">
        <v>1.2E-2</v>
      </c>
      <c r="CR76" s="1557">
        <v>2.1999999999999999E-2</v>
      </c>
      <c r="CS76" s="1557">
        <v>1.6E-2</v>
      </c>
      <c r="CT76" s="1557">
        <v>1.7000000000000001E-2</v>
      </c>
      <c r="CU76" s="1572">
        <v>8.9999999999999993E-3</v>
      </c>
      <c r="CV76" s="1586">
        <v>4.0000000000000001E-3</v>
      </c>
      <c r="CW76" s="1586">
        <v>1.7999999999999999E-2</v>
      </c>
      <c r="CX76" s="1586">
        <v>1.2999999999999999E-2</v>
      </c>
      <c r="CY76" s="1621">
        <v>1.9E-2</v>
      </c>
      <c r="CZ76" s="1621">
        <v>4.9000000000000002E-2</v>
      </c>
      <c r="DA76" s="1621">
        <v>3.4000000000000002E-2</v>
      </c>
      <c r="DB76" s="1621">
        <v>0</v>
      </c>
      <c r="DC76" s="1621">
        <v>2.5999999999999999E-2</v>
      </c>
      <c r="DD76" s="1621">
        <v>2.8000000000000001E-2</v>
      </c>
      <c r="DE76" s="1643">
        <v>2.3E-2</v>
      </c>
      <c r="DF76" s="772">
        <v>7.0000000000000001E-3</v>
      </c>
      <c r="DG76" s="772">
        <v>1.0999999999999999E-2</v>
      </c>
      <c r="DH76" s="772">
        <v>1.7999999999999999E-2</v>
      </c>
      <c r="DI76" s="772">
        <v>2.1999999999999999E-2</v>
      </c>
      <c r="DJ76" s="1701">
        <v>1.4999999999999999E-2</v>
      </c>
      <c r="DK76" s="772">
        <v>1.4999999999999999E-2</v>
      </c>
      <c r="DL76" s="1664">
        <v>0.01</v>
      </c>
      <c r="DM76" s="772">
        <v>1.2999999999999999E-2</v>
      </c>
      <c r="DN76" s="772">
        <v>1.4E-2</v>
      </c>
      <c r="DO76" s="772">
        <v>1.6E-2</v>
      </c>
      <c r="DP76" s="772">
        <v>8.9999999999999993E-3</v>
      </c>
      <c r="DQ76" s="1785">
        <v>2.3E-2</v>
      </c>
      <c r="DR76" s="772">
        <v>1.2999999999999999E-2</v>
      </c>
      <c r="DS76" s="772">
        <v>1.2999999999999999E-2</v>
      </c>
      <c r="DT76" s="1742">
        <v>8.0000000000000002E-3</v>
      </c>
      <c r="DU76" s="1742">
        <v>1.4999999999999999E-2</v>
      </c>
      <c r="DV76" s="1742">
        <v>1.6E-2</v>
      </c>
      <c r="DW76" s="1742">
        <v>2.1999999999999999E-2</v>
      </c>
      <c r="DX76" s="1742">
        <v>1.9E-2</v>
      </c>
      <c r="DY76" s="1742">
        <v>1.2999999999999999E-2</v>
      </c>
      <c r="DZ76" s="1749">
        <v>1.0999999999999999E-2</v>
      </c>
      <c r="EA76" s="1814">
        <v>4.0000000000000001E-3</v>
      </c>
      <c r="EB76" s="1814">
        <v>2.1999999999999999E-2</v>
      </c>
      <c r="EC76" s="1814">
        <v>4.0000000000000001E-3</v>
      </c>
      <c r="ED76" s="1814">
        <v>7.0000000000000001E-3</v>
      </c>
      <c r="EE76" s="1814">
        <v>2.4E-2</v>
      </c>
      <c r="EF76" s="1814">
        <v>2.1999999999999999E-2</v>
      </c>
      <c r="EG76">
        <v>0</v>
      </c>
      <c r="EH76" s="1868">
        <v>4.0000000000000001E-3</v>
      </c>
      <c r="EI76" s="1868">
        <v>2.3E-2</v>
      </c>
      <c r="EJ76" s="1868">
        <v>1.4E-2</v>
      </c>
      <c r="EK76" s="1868">
        <v>6.0000000000000001E-3</v>
      </c>
      <c r="EL76" s="1868">
        <v>1.2999999999999999E-2</v>
      </c>
      <c r="EM76" s="1868">
        <v>1.4999999999999999E-2</v>
      </c>
      <c r="EN76" s="1868">
        <v>1.2E-2</v>
      </c>
      <c r="EO76">
        <v>1.6E-2</v>
      </c>
      <c r="EP76">
        <v>0</v>
      </c>
      <c r="EQ76">
        <v>0</v>
      </c>
      <c r="ER76">
        <v>1.2999999999999999E-2</v>
      </c>
      <c r="ES76">
        <v>5.0000000000000001E-3</v>
      </c>
      <c r="ET76">
        <v>3.9E-2</v>
      </c>
      <c r="EU76">
        <v>0</v>
      </c>
      <c r="EV76" s="772">
        <v>0</v>
      </c>
      <c r="EW76" s="772">
        <v>0</v>
      </c>
      <c r="EX76" s="772">
        <v>0</v>
      </c>
      <c r="EY76" s="772">
        <v>0</v>
      </c>
      <c r="EZ76" s="772">
        <v>2.1000000000000001E-2</v>
      </c>
      <c r="FA76" s="772">
        <v>0.03</v>
      </c>
      <c r="FB76" s="1953">
        <v>2.1000000000000001E-2</v>
      </c>
      <c r="FC76" s="1988">
        <v>1.7999999999999999E-2</v>
      </c>
      <c r="FD76" s="1988">
        <v>1.2E-2</v>
      </c>
      <c r="FE76" s="1988">
        <v>1.4999999999999999E-2</v>
      </c>
      <c r="FF76" s="1988">
        <v>2.1999999999999999E-2</v>
      </c>
      <c r="FG76" s="1988">
        <v>0.01</v>
      </c>
      <c r="FH76" s="1988">
        <v>1.6E-2</v>
      </c>
      <c r="FI76" s="1995">
        <v>1.2E-2</v>
      </c>
      <c r="FJ76" s="2030">
        <v>2.4E-2</v>
      </c>
      <c r="FK76" s="2030">
        <v>8.0000000000000002E-3</v>
      </c>
      <c r="FL76" s="2030">
        <v>1.2999999999999999E-2</v>
      </c>
      <c r="FM76" s="2030">
        <v>2.4E-2</v>
      </c>
      <c r="FN76" s="2030">
        <v>2.3E-2</v>
      </c>
      <c r="FO76" s="2030">
        <v>1.4999999999999999E-2</v>
      </c>
      <c r="FP76" s="2037">
        <v>1.0999999999999999E-2</v>
      </c>
      <c r="FQ76" s="2073">
        <v>1.0999999999999999E-2</v>
      </c>
      <c r="FR76" s="2073">
        <v>1.6E-2</v>
      </c>
      <c r="FS76" s="2073">
        <v>1.4E-2</v>
      </c>
      <c r="FT76" s="2073">
        <v>5.0000000000000001E-3</v>
      </c>
      <c r="FU76" s="2073">
        <v>0.01</v>
      </c>
      <c r="FV76" s="2073">
        <v>8.0000000000000002E-3</v>
      </c>
      <c r="FW76" s="2110">
        <v>8.0000000000000002E-3</v>
      </c>
      <c r="FX76" s="772">
        <v>0.01</v>
      </c>
      <c r="FY76" s="772">
        <v>4.0000000000000001E-3</v>
      </c>
      <c r="FZ76" s="772">
        <v>3.0000000000000001E-3</v>
      </c>
      <c r="GA76" s="772">
        <v>5.0000000000000001E-3</v>
      </c>
      <c r="GB76" s="772">
        <v>1.7000000000000001E-2</v>
      </c>
      <c r="GC76" s="772">
        <v>7.0000000000000001E-3</v>
      </c>
      <c r="GD76" s="2123">
        <v>1.2999999999999999E-2</v>
      </c>
      <c r="GE76" s="2159">
        <v>8.0000000000000002E-3</v>
      </c>
      <c r="GF76" s="2159">
        <v>8.0000000000000002E-3</v>
      </c>
      <c r="GG76" s="2159">
        <v>0</v>
      </c>
      <c r="GH76" s="2159">
        <v>4.0000000000000001E-3</v>
      </c>
      <c r="GI76" s="2159">
        <v>0</v>
      </c>
      <c r="GJ76" s="2159">
        <v>0</v>
      </c>
      <c r="GK76" s="2166">
        <v>1.0999999999999999E-2</v>
      </c>
      <c r="GL76" s="2202">
        <v>8.0000000000000002E-3</v>
      </c>
      <c r="GM76" s="2202">
        <v>8.0000000000000002E-3</v>
      </c>
      <c r="GN76" s="2202">
        <v>1.2E-2</v>
      </c>
      <c r="GO76" s="2202">
        <v>1.0999999999999999E-2</v>
      </c>
      <c r="GP76" s="2202">
        <v>1.7999999999999999E-2</v>
      </c>
      <c r="GQ76" s="2202">
        <v>1.4E-2</v>
      </c>
      <c r="GR76" s="2210">
        <v>0.01</v>
      </c>
      <c r="GS76" s="2246">
        <v>5.0000000000000001E-3</v>
      </c>
      <c r="GT76" s="2246">
        <v>7.0000000000000001E-3</v>
      </c>
      <c r="GU76" s="2246">
        <v>0.02</v>
      </c>
      <c r="GV76" s="2246">
        <v>0</v>
      </c>
      <c r="GW76" s="2246">
        <v>6.0000000000000001E-3</v>
      </c>
      <c r="GX76" s="2246">
        <v>0.01</v>
      </c>
      <c r="GY76" s="2246">
        <v>0.01</v>
      </c>
      <c r="GZ76" s="2264">
        <v>7.0000000000000001E-3</v>
      </c>
      <c r="HA76" s="2277">
        <v>6.4000000000000001E-2</v>
      </c>
      <c r="HB76" s="2277">
        <v>0</v>
      </c>
      <c r="HC76" s="2301">
        <v>0</v>
      </c>
      <c r="HD76" s="2313">
        <v>0</v>
      </c>
      <c r="HE76" s="2313">
        <v>0</v>
      </c>
      <c r="HF76" s="2313">
        <v>0</v>
      </c>
      <c r="HS76" s="142"/>
    </row>
    <row r="77" spans="1:227" x14ac:dyDescent="0.25">
      <c r="A77" s="95">
        <f t="shared" si="67"/>
        <v>76</v>
      </c>
      <c r="B77" s="65">
        <f>B.Semanal!B77</f>
        <v>0</v>
      </c>
      <c r="C77" s="66"/>
      <c r="D77" s="66"/>
      <c r="E77" s="91">
        <v>6.859</v>
      </c>
      <c r="F77" s="99">
        <v>8.3160000000000007</v>
      </c>
      <c r="G77" s="364">
        <v>8.8330000000000002</v>
      </c>
      <c r="H77" s="370">
        <v>8.4570000000000007</v>
      </c>
      <c r="I77" s="376">
        <v>6.4710000000000001</v>
      </c>
      <c r="J77" s="382">
        <v>7.9420000000000002</v>
      </c>
      <c r="K77" s="388">
        <v>6.3150000000000004</v>
      </c>
      <c r="L77" s="394">
        <v>6.4329999999999998</v>
      </c>
      <c r="M77" s="452">
        <v>6.9340000000000002</v>
      </c>
      <c r="N77" s="459">
        <v>6.5410000000000004</v>
      </c>
      <c r="O77" s="472">
        <v>8.06</v>
      </c>
      <c r="P77" s="505">
        <v>7.4050000000000002</v>
      </c>
      <c r="Q77" s="531">
        <v>7.0590000000000002</v>
      </c>
      <c r="R77" s="537">
        <v>9.9879999999999995</v>
      </c>
      <c r="S77" s="566">
        <v>11.009</v>
      </c>
      <c r="T77" s="123">
        <v>0</v>
      </c>
      <c r="U77" s="123">
        <v>0</v>
      </c>
      <c r="V77" s="610">
        <v>9.0120000000000005</v>
      </c>
      <c r="W77" s="123">
        <v>9.2889999999999997</v>
      </c>
      <c r="X77" s="123">
        <v>9.93</v>
      </c>
      <c r="Y77" s="617">
        <v>8.2579999999999991</v>
      </c>
      <c r="Z77" s="123">
        <v>6.8879999999999999</v>
      </c>
      <c r="AA77" s="687">
        <v>7.5119999999999996</v>
      </c>
      <c r="AB77" s="123">
        <v>7.4080000000000004</v>
      </c>
      <c r="AC77" s="120">
        <v>6.2229999999999999</v>
      </c>
      <c r="AD77" s="123">
        <v>8.3439999999999994</v>
      </c>
      <c r="AE77" s="722">
        <v>8.8650000000000002</v>
      </c>
      <c r="AF77" s="729">
        <v>8.1709999999999994</v>
      </c>
      <c r="AG77" s="772">
        <v>8.1210000000000004</v>
      </c>
      <c r="AH77" s="65">
        <v>0</v>
      </c>
      <c r="AI77" s="65">
        <v>0</v>
      </c>
      <c r="AJ77" s="772">
        <v>3.7810000000000001</v>
      </c>
      <c r="AK77" s="65">
        <v>0</v>
      </c>
      <c r="AL77" s="65">
        <v>0</v>
      </c>
      <c r="AM77" s="65">
        <v>3.653</v>
      </c>
      <c r="AN77" s="856">
        <v>40.345999999999997</v>
      </c>
      <c r="AO77" s="864">
        <v>5.0659999999999998</v>
      </c>
      <c r="AP77" s="870">
        <v>7.5940000000000003</v>
      </c>
      <c r="AQ77" s="772">
        <v>6.8179999999999996</v>
      </c>
      <c r="AR77" s="772">
        <v>5.649</v>
      </c>
      <c r="AS77" s="890">
        <v>0</v>
      </c>
      <c r="AT77" s="903">
        <v>12.529</v>
      </c>
      <c r="AU77" s="927">
        <v>8.5109999999999992</v>
      </c>
      <c r="AV77" s="934">
        <v>6.258</v>
      </c>
      <c r="AW77" s="65">
        <v>8.5169999999999995</v>
      </c>
      <c r="AX77" s="1003">
        <v>11.381</v>
      </c>
      <c r="AY77" s="1025">
        <v>6.85</v>
      </c>
      <c r="AZ77" s="1032">
        <v>5.0810000000000004</v>
      </c>
      <c r="BA77" s="1046">
        <v>0</v>
      </c>
      <c r="BB77" s="65">
        <v>10.555999999999999</v>
      </c>
      <c r="BC77" s="1088">
        <v>0</v>
      </c>
      <c r="BD77" s="1094">
        <v>0</v>
      </c>
      <c r="BE77" s="1127">
        <v>0</v>
      </c>
      <c r="BF77" s="1134">
        <v>0</v>
      </c>
      <c r="BG77" s="1141">
        <v>0</v>
      </c>
      <c r="BH77" s="1162">
        <v>6.1779999999999999</v>
      </c>
      <c r="BI77" s="65">
        <v>50.795999999999999</v>
      </c>
      <c r="BJ77" s="65">
        <v>19.827999999999999</v>
      </c>
      <c r="BK77" s="91">
        <v>10.558</v>
      </c>
      <c r="BL77" s="65">
        <v>8.1560000000000006</v>
      </c>
      <c r="BM77" s="65">
        <v>6.2750000000000004</v>
      </c>
      <c r="BN77" s="65">
        <v>6.6989999999999998</v>
      </c>
      <c r="BO77" s="65">
        <v>6.5970000000000004</v>
      </c>
      <c r="BP77" s="1223">
        <v>6.6859999999999999</v>
      </c>
      <c r="BQ77" s="1229">
        <v>6.0759999999999996</v>
      </c>
      <c r="BR77" s="1229">
        <v>6.98</v>
      </c>
      <c r="BS77" s="1229">
        <v>9.42</v>
      </c>
      <c r="BT77" s="1229">
        <v>11.375</v>
      </c>
      <c r="BU77" s="1229">
        <v>6.0750000000000002</v>
      </c>
      <c r="BV77" s="1229">
        <v>6.069</v>
      </c>
      <c r="BW77" s="1289">
        <v>6.8440000000000003</v>
      </c>
      <c r="BX77" s="65">
        <v>7.1269999999999998</v>
      </c>
      <c r="BY77" s="65">
        <v>6.0670000000000002</v>
      </c>
      <c r="BZ77" s="65">
        <v>6.4530000000000003</v>
      </c>
      <c r="CA77" s="65">
        <v>12.04</v>
      </c>
      <c r="CB77" s="65">
        <v>8.5950000000000006</v>
      </c>
      <c r="CC77" s="65">
        <v>6.3049999999999997</v>
      </c>
      <c r="CD77" s="65">
        <v>11.678000000000001</v>
      </c>
      <c r="CE77" s="1383">
        <v>6.4450000000000003</v>
      </c>
      <c r="CF77" s="1397">
        <v>6.1639999999999997</v>
      </c>
      <c r="CG77" s="1411">
        <v>6.1340000000000003</v>
      </c>
      <c r="CH77" s="1425">
        <v>5.5549999999999997</v>
      </c>
      <c r="CI77" s="1439">
        <v>8.5169999999999995</v>
      </c>
      <c r="CJ77" s="1453">
        <v>6.0430000000000001</v>
      </c>
      <c r="CK77">
        <v>9.5709999999999997</v>
      </c>
      <c r="CL77">
        <v>9.6449999999999996</v>
      </c>
      <c r="CM77">
        <v>7.8369999999999997</v>
      </c>
      <c r="CN77">
        <v>8.3149999999999995</v>
      </c>
      <c r="CO77">
        <v>6.8490000000000002</v>
      </c>
      <c r="CP77" s="1493">
        <v>6.8529999999999998</v>
      </c>
      <c r="CQ77" s="1521">
        <v>5.524</v>
      </c>
      <c r="CR77" s="1557">
        <v>5.8170000000000002</v>
      </c>
      <c r="CS77" s="1557">
        <v>6.1790000000000003</v>
      </c>
      <c r="CT77" s="1557">
        <v>6.085</v>
      </c>
      <c r="CU77" s="1572">
        <v>5.2460000000000004</v>
      </c>
      <c r="CV77" s="1586">
        <v>5.5490000000000004</v>
      </c>
      <c r="CW77" s="1586">
        <v>5.9909999999999997</v>
      </c>
      <c r="CX77" s="1586">
        <v>6.6139999999999999</v>
      </c>
      <c r="CY77" s="1621">
        <v>7.9539999999999997</v>
      </c>
      <c r="CZ77" s="1621">
        <v>6.9370000000000003</v>
      </c>
      <c r="DA77" s="1621">
        <v>5.9240000000000004</v>
      </c>
      <c r="DB77" s="1621">
        <v>8.6129999999999995</v>
      </c>
      <c r="DC77" s="1621">
        <v>6.7569999999999997</v>
      </c>
      <c r="DD77" s="1621">
        <v>5.8609999999999998</v>
      </c>
      <c r="DE77" s="1643">
        <v>10.02</v>
      </c>
      <c r="DF77" s="772">
        <v>10.347</v>
      </c>
      <c r="DG77" s="772">
        <v>7.2960000000000003</v>
      </c>
      <c r="DH77" s="772">
        <v>5.8250000000000002</v>
      </c>
      <c r="DI77" s="772">
        <v>5.7309999999999999</v>
      </c>
      <c r="DJ77" s="1701">
        <v>8.61</v>
      </c>
      <c r="DK77" s="772">
        <v>6.758</v>
      </c>
      <c r="DL77" s="1664">
        <v>6.101</v>
      </c>
      <c r="DM77" s="772">
        <v>7.8</v>
      </c>
      <c r="DN77" s="772">
        <v>9.3290000000000006</v>
      </c>
      <c r="DO77" s="772">
        <v>8.7799999999999994</v>
      </c>
      <c r="DP77" s="772">
        <v>12.042999999999999</v>
      </c>
      <c r="DQ77" s="1785">
        <v>6.1040000000000001</v>
      </c>
      <c r="DR77" s="772">
        <v>6.1719999999999997</v>
      </c>
      <c r="DS77" s="772">
        <v>7.4489999999999998</v>
      </c>
      <c r="DT77" s="1742">
        <v>7.9089999999999998</v>
      </c>
      <c r="DU77" s="1742">
        <v>12.669</v>
      </c>
      <c r="DV77" s="1742">
        <v>8.5259999999999998</v>
      </c>
      <c r="DW77" s="1742">
        <v>9.1720000000000006</v>
      </c>
      <c r="DX77" s="1742">
        <v>7.3150000000000004</v>
      </c>
      <c r="DY77" s="1742">
        <v>6.4340000000000002</v>
      </c>
      <c r="DZ77" s="1749">
        <v>7.2569999999999997</v>
      </c>
      <c r="EA77" s="1814">
        <v>8.9540000000000006</v>
      </c>
      <c r="EB77" s="1814">
        <v>8.0489999999999995</v>
      </c>
      <c r="EC77" s="1814">
        <v>7.1449999999999996</v>
      </c>
      <c r="ED77" s="1814">
        <v>7.1379999999999999</v>
      </c>
      <c r="EE77" s="1814">
        <v>10.438000000000001</v>
      </c>
      <c r="EF77" s="1814">
        <v>8.66</v>
      </c>
      <c r="EG77">
        <v>0</v>
      </c>
      <c r="EH77" s="1868">
        <v>5.2709999999999999</v>
      </c>
      <c r="EI77" s="1868">
        <v>9.8160000000000007</v>
      </c>
      <c r="EJ77" s="1868">
        <v>6.8010000000000002</v>
      </c>
      <c r="EK77" s="1868">
        <v>7.4249999999999998</v>
      </c>
      <c r="EL77" s="1868">
        <v>8.9580000000000002</v>
      </c>
      <c r="EM77" s="1868">
        <v>9.4529999999999994</v>
      </c>
      <c r="EN77" s="1868">
        <v>7.6589999999999998</v>
      </c>
      <c r="EO77">
        <v>10.19</v>
      </c>
      <c r="EP77">
        <v>0</v>
      </c>
      <c r="EQ77">
        <v>0</v>
      </c>
      <c r="ER77">
        <v>7.7149999999999999</v>
      </c>
      <c r="ES77">
        <v>7.5730000000000004</v>
      </c>
      <c r="ET77">
        <v>8.7870000000000008</v>
      </c>
      <c r="EU77">
        <v>0</v>
      </c>
      <c r="EV77" s="772">
        <v>0</v>
      </c>
      <c r="EW77" s="772">
        <v>0</v>
      </c>
      <c r="EX77" s="772">
        <v>6.2290000000000001</v>
      </c>
      <c r="EY77" s="772">
        <v>12.045999999999999</v>
      </c>
      <c r="EZ77" s="772">
        <v>7.8540000000000001</v>
      </c>
      <c r="FA77" s="772">
        <v>8.4309999999999992</v>
      </c>
      <c r="FB77" s="1953">
        <v>6.4870000000000001</v>
      </c>
      <c r="FC77" s="1988">
        <v>5.8890000000000002</v>
      </c>
      <c r="FD77" s="1988">
        <v>6.9530000000000003</v>
      </c>
      <c r="FE77" s="1988">
        <v>5.9160000000000004</v>
      </c>
      <c r="FF77" s="1988">
        <v>6.9359999999999999</v>
      </c>
      <c r="FG77" s="1988">
        <v>5.4029999999999996</v>
      </c>
      <c r="FH77" s="1988">
        <v>6.0670000000000002</v>
      </c>
      <c r="FI77" s="1995">
        <v>5.6589999999999998</v>
      </c>
      <c r="FJ77" s="2030">
        <v>6.9880000000000004</v>
      </c>
      <c r="FK77" s="2030">
        <v>8.7200000000000006</v>
      </c>
      <c r="FL77" s="2030">
        <v>6.5609999999999999</v>
      </c>
      <c r="FM77" s="2030">
        <v>7.48</v>
      </c>
      <c r="FN77" s="2030">
        <v>7.681</v>
      </c>
      <c r="FO77" s="2030">
        <v>8.2569999999999997</v>
      </c>
      <c r="FP77" s="2037">
        <v>6.7119999999999997</v>
      </c>
      <c r="FQ77" s="2073">
        <v>8.718</v>
      </c>
      <c r="FR77" s="2073">
        <v>8.2360000000000007</v>
      </c>
      <c r="FS77" s="2073">
        <v>8.8249999999999993</v>
      </c>
      <c r="FT77" s="2073">
        <v>7.7850000000000001</v>
      </c>
      <c r="FU77" s="2073">
        <v>7.22</v>
      </c>
      <c r="FV77" s="2073">
        <v>8.3369999999999997</v>
      </c>
      <c r="FW77" s="2110">
        <v>7.7720000000000002</v>
      </c>
      <c r="FX77" s="772">
        <v>5.84</v>
      </c>
      <c r="FY77" s="772">
        <v>7.9859999999999998</v>
      </c>
      <c r="FZ77" s="772">
        <v>10.122</v>
      </c>
      <c r="GA77" s="772">
        <v>9.8789999999999996</v>
      </c>
      <c r="GB77" s="772">
        <v>7.1769999999999996</v>
      </c>
      <c r="GC77" s="772">
        <v>7.8470000000000004</v>
      </c>
      <c r="GD77" s="2123">
        <v>5.88</v>
      </c>
      <c r="GE77" s="2159">
        <v>9.0039999999999996</v>
      </c>
      <c r="GF77" s="2159">
        <v>9.4049999999999994</v>
      </c>
      <c r="GG77" s="2159">
        <v>6.2670000000000003</v>
      </c>
      <c r="GH77" s="2159">
        <v>6.0090000000000003</v>
      </c>
      <c r="GI77" s="2159">
        <v>5.8529999999999998</v>
      </c>
      <c r="GJ77" s="2159">
        <v>7.1420000000000003</v>
      </c>
      <c r="GK77" s="2166">
        <v>7.1970000000000001</v>
      </c>
      <c r="GL77" s="2202">
        <v>6.8280000000000003</v>
      </c>
      <c r="GM77" s="2202">
        <v>4.3940000000000001</v>
      </c>
      <c r="GN77" s="2202">
        <v>4.6470000000000002</v>
      </c>
      <c r="GO77" s="2202">
        <v>4.9320000000000004</v>
      </c>
      <c r="GP77" s="2202">
        <v>4.8659999999999997</v>
      </c>
      <c r="GQ77" s="2202">
        <v>5.335</v>
      </c>
      <c r="GR77" s="2210">
        <v>4.5339999999999998</v>
      </c>
      <c r="GS77" s="2246">
        <v>5.0679999999999996</v>
      </c>
      <c r="GT77" s="2246">
        <v>7.4580000000000002</v>
      </c>
      <c r="GU77" s="2246">
        <v>7.0170000000000003</v>
      </c>
      <c r="GV77" s="2246">
        <v>0</v>
      </c>
      <c r="GW77" s="2246">
        <v>3.0419999999999998</v>
      </c>
      <c r="GX77" s="2246">
        <v>5.569</v>
      </c>
      <c r="GY77" s="2246">
        <v>5.98</v>
      </c>
      <c r="GZ77" s="2264">
        <v>8.5860000000000003</v>
      </c>
      <c r="HA77" s="2277">
        <v>5.4809999999999999</v>
      </c>
      <c r="HB77" s="2277">
        <v>0</v>
      </c>
      <c r="HC77" s="2301">
        <v>0</v>
      </c>
      <c r="HD77" s="2313">
        <v>0</v>
      </c>
      <c r="HE77" s="2313">
        <v>0</v>
      </c>
      <c r="HF77" s="2313">
        <v>0</v>
      </c>
      <c r="HS77" s="142"/>
    </row>
    <row r="78" spans="1:227" x14ac:dyDescent="0.25">
      <c r="A78" s="95">
        <f t="shared" si="67"/>
        <v>77</v>
      </c>
      <c r="B78" s="65">
        <f>B.Semanal!B78</f>
        <v>0</v>
      </c>
      <c r="C78" s="66"/>
      <c r="D78" s="66"/>
      <c r="E78" s="91">
        <v>0</v>
      </c>
      <c r="F78" s="67">
        <v>0.14899999999999999</v>
      </c>
      <c r="G78" s="364">
        <v>1.9E-2</v>
      </c>
      <c r="H78" s="370">
        <v>1.1000000000000001</v>
      </c>
      <c r="I78" s="376">
        <v>0.60599999999999998</v>
      </c>
      <c r="J78" s="382">
        <v>0.309</v>
      </c>
      <c r="K78" s="388">
        <v>0.47799999999999998</v>
      </c>
      <c r="L78" s="394">
        <v>0.68300000000000005</v>
      </c>
      <c r="M78" s="452">
        <v>0.20499999999999999</v>
      </c>
      <c r="N78" s="459">
        <v>0.61499999999999999</v>
      </c>
      <c r="O78" s="472">
        <v>3.3000000000000002E-2</v>
      </c>
      <c r="P78" s="505">
        <v>2.1999999999999999E-2</v>
      </c>
      <c r="Q78" s="531">
        <v>0.157</v>
      </c>
      <c r="R78" s="537">
        <v>0.13400000000000001</v>
      </c>
      <c r="S78" s="566">
        <v>0.13100000000000001</v>
      </c>
      <c r="T78" s="124">
        <v>0</v>
      </c>
      <c r="U78" s="124">
        <v>0</v>
      </c>
      <c r="V78" s="610">
        <v>0.124</v>
      </c>
      <c r="W78" s="124">
        <v>1.4610000000000001</v>
      </c>
      <c r="X78" s="124">
        <v>0.41599999999999998</v>
      </c>
      <c r="Y78" s="617">
        <v>2.2919999999999998</v>
      </c>
      <c r="Z78" s="124">
        <v>0.215</v>
      </c>
      <c r="AA78" s="687">
        <v>0.95299999999999996</v>
      </c>
      <c r="AB78" s="124">
        <v>0.20699999999999999</v>
      </c>
      <c r="AC78" s="120">
        <v>0.28999999999999998</v>
      </c>
      <c r="AD78" s="124">
        <v>0.19400000000000001</v>
      </c>
      <c r="AE78" s="722">
        <v>0.70399999999999996</v>
      </c>
      <c r="AF78" s="729">
        <v>0.311</v>
      </c>
      <c r="AG78" s="772">
        <v>0.26100000000000001</v>
      </c>
      <c r="AH78" s="65">
        <v>0</v>
      </c>
      <c r="AI78" s="65">
        <v>0</v>
      </c>
      <c r="AJ78" s="772">
        <v>9.9000000000000005E-2</v>
      </c>
      <c r="AK78" s="65">
        <v>0</v>
      </c>
      <c r="AL78" s="65">
        <v>0</v>
      </c>
      <c r="AM78" s="65">
        <v>0</v>
      </c>
      <c r="AN78" s="856">
        <v>0</v>
      </c>
      <c r="AO78" s="864">
        <v>0.13600000000000001</v>
      </c>
      <c r="AP78" s="870">
        <v>0.315</v>
      </c>
      <c r="AQ78" s="772">
        <v>2.1999999999999999E-2</v>
      </c>
      <c r="AR78" s="772">
        <v>0.32100000000000001</v>
      </c>
      <c r="AS78" s="890">
        <v>0</v>
      </c>
      <c r="AT78" s="903">
        <v>0.67800000000000005</v>
      </c>
      <c r="AU78" s="927">
        <v>0.35799999999999998</v>
      </c>
      <c r="AV78" s="934">
        <v>0.20699999999999999</v>
      </c>
      <c r="AW78" s="65">
        <v>0.122</v>
      </c>
      <c r="AX78" s="1003">
        <v>0.13800000000000001</v>
      </c>
      <c r="AY78" s="1025">
        <v>0.193</v>
      </c>
      <c r="AZ78" s="1032">
        <v>0.217</v>
      </c>
      <c r="BA78" s="1046">
        <v>0</v>
      </c>
      <c r="BB78" s="65">
        <v>2.6989999999999998</v>
      </c>
      <c r="BC78" s="1088">
        <v>0</v>
      </c>
      <c r="BD78" s="1094">
        <v>0</v>
      </c>
      <c r="BE78" s="1127">
        <v>0</v>
      </c>
      <c r="BF78" s="1134">
        <v>0</v>
      </c>
      <c r="BG78" s="1141">
        <v>0</v>
      </c>
      <c r="BH78" s="1162">
        <v>4.7E-2</v>
      </c>
      <c r="BI78" s="65">
        <v>0.44</v>
      </c>
      <c r="BJ78" s="65">
        <v>3.6</v>
      </c>
      <c r="BK78" s="91">
        <v>5.7000000000000002E-2</v>
      </c>
      <c r="BL78" s="65">
        <v>0.17699999999999999</v>
      </c>
      <c r="BM78" s="65">
        <v>0.104</v>
      </c>
      <c r="BN78" s="65">
        <v>0.22700000000000001</v>
      </c>
      <c r="BO78" s="65">
        <v>0.215</v>
      </c>
      <c r="BP78" s="1223">
        <v>7.6999999999999999E-2</v>
      </c>
      <c r="BQ78" s="1229">
        <v>0.112</v>
      </c>
      <c r="BR78" s="1229">
        <v>0.19700000000000001</v>
      </c>
      <c r="BS78" s="1229">
        <v>0.14899999999999999</v>
      </c>
      <c r="BT78" s="1229">
        <v>0.10299999999999999</v>
      </c>
      <c r="BU78" s="1229">
        <v>0.114</v>
      </c>
      <c r="BV78" s="1229">
        <v>0.107</v>
      </c>
      <c r="BW78" s="1289">
        <v>0.22900000000000001</v>
      </c>
      <c r="BX78" s="65">
        <v>0.104</v>
      </c>
      <c r="BY78" s="65">
        <v>0.14699999999999999</v>
      </c>
      <c r="BZ78" s="65">
        <v>0.46800000000000003</v>
      </c>
      <c r="CA78" s="65">
        <v>0.159</v>
      </c>
      <c r="CB78" s="65">
        <v>0.13600000000000001</v>
      </c>
      <c r="CC78" s="65">
        <v>9.2999999999999999E-2</v>
      </c>
      <c r="CD78" s="65">
        <v>0.17</v>
      </c>
      <c r="CE78" s="1383">
        <v>0.17299999999999999</v>
      </c>
      <c r="CF78" s="1397">
        <v>0.11600000000000001</v>
      </c>
      <c r="CG78" s="1411">
        <v>0.13200000000000001</v>
      </c>
      <c r="CH78" s="1425">
        <v>1.0740000000000001</v>
      </c>
      <c r="CI78" s="1439">
        <v>0.88500000000000001</v>
      </c>
      <c r="CJ78" s="1453">
        <v>0.19</v>
      </c>
      <c r="CK78">
        <v>0.13600000000000001</v>
      </c>
      <c r="CL78">
        <v>0.115</v>
      </c>
      <c r="CM78">
        <v>0.29799999999999999</v>
      </c>
      <c r="CN78">
        <v>0.45800000000000002</v>
      </c>
      <c r="CO78">
        <v>0.23</v>
      </c>
      <c r="CP78" s="1493">
        <v>0.14799999999999999</v>
      </c>
      <c r="CQ78" s="1521">
        <v>0.16200000000000001</v>
      </c>
      <c r="CR78" s="1557">
        <v>0.113</v>
      </c>
      <c r="CS78" s="1557">
        <v>1.379</v>
      </c>
      <c r="CT78" s="1557">
        <v>0.191</v>
      </c>
      <c r="CU78" s="1572">
        <v>0.123</v>
      </c>
      <c r="CV78" s="1586">
        <v>0.121</v>
      </c>
      <c r="CW78" s="1586">
        <v>0.32800000000000001</v>
      </c>
      <c r="CX78" s="1586">
        <v>0.439</v>
      </c>
      <c r="CY78" s="1621">
        <v>0.14099999999999999</v>
      </c>
      <c r="CZ78" s="1621">
        <v>1.034</v>
      </c>
      <c r="DA78" s="1621">
        <v>0.14000000000000001</v>
      </c>
      <c r="DB78" s="1621">
        <v>0.14899999999999999</v>
      </c>
      <c r="DC78" s="1621">
        <v>0.127</v>
      </c>
      <c r="DD78" s="1621">
        <v>9.2999999999999999E-2</v>
      </c>
      <c r="DE78" s="1643">
        <v>0.16800000000000001</v>
      </c>
      <c r="DF78" s="772">
        <v>0.22700000000000001</v>
      </c>
      <c r="DG78" s="772">
        <v>0.193</v>
      </c>
      <c r="DH78" s="772">
        <v>0.14000000000000001</v>
      </c>
      <c r="DI78" s="772">
        <v>0.17100000000000001</v>
      </c>
      <c r="DJ78" s="1701">
        <v>0.14099999999999999</v>
      </c>
      <c r="DK78" s="772">
        <v>0.14199999999999999</v>
      </c>
      <c r="DL78" s="1664">
        <v>0.14499999999999999</v>
      </c>
      <c r="DM78" s="772">
        <v>0.15</v>
      </c>
      <c r="DN78" s="772">
        <v>0.12</v>
      </c>
      <c r="DO78" s="772">
        <v>0.16900000000000001</v>
      </c>
      <c r="DP78" s="772">
        <v>0.158</v>
      </c>
      <c r="DQ78" s="1785">
        <v>0.15</v>
      </c>
      <c r="DR78" s="772">
        <v>0.13800000000000001</v>
      </c>
      <c r="DS78" s="772">
        <v>0.11600000000000001</v>
      </c>
      <c r="DT78" s="1742">
        <v>9.7000000000000003E-2</v>
      </c>
      <c r="DU78" s="1742">
        <v>0.29399999999999998</v>
      </c>
      <c r="DV78" s="1742">
        <v>0.37</v>
      </c>
      <c r="DW78" s="1742">
        <v>0.14899999999999999</v>
      </c>
      <c r="DX78" s="1742">
        <v>0.129</v>
      </c>
      <c r="DY78" s="1742">
        <v>0.161</v>
      </c>
      <c r="DZ78" s="1749">
        <v>0.184</v>
      </c>
      <c r="EA78" s="1814">
        <v>0.307</v>
      </c>
      <c r="EB78" s="1814">
        <v>0.20599999999999999</v>
      </c>
      <c r="EC78" s="1814">
        <v>0.16300000000000001</v>
      </c>
      <c r="ED78" s="1814">
        <v>0.105</v>
      </c>
      <c r="EE78" s="1814">
        <v>0.121</v>
      </c>
      <c r="EF78" s="1814">
        <v>0.21199999999999999</v>
      </c>
      <c r="EG78">
        <v>0</v>
      </c>
      <c r="EH78" s="1868">
        <v>7.3999999999999996E-2</v>
      </c>
      <c r="EI78" s="1868">
        <v>0.28100000000000003</v>
      </c>
      <c r="EJ78" s="1868">
        <v>0.16600000000000001</v>
      </c>
      <c r="EK78" s="1868">
        <v>0.154</v>
      </c>
      <c r="EL78" s="1868">
        <v>0.19800000000000001</v>
      </c>
      <c r="EM78" s="1868">
        <v>0.21199999999999999</v>
      </c>
      <c r="EN78" s="1868">
        <v>0.151</v>
      </c>
      <c r="EO78">
        <v>0.17399999999999999</v>
      </c>
      <c r="EP78">
        <v>0</v>
      </c>
      <c r="EQ78">
        <v>0</v>
      </c>
      <c r="ER78">
        <v>0.54300000000000004</v>
      </c>
      <c r="ES78">
        <v>0.39400000000000002</v>
      </c>
      <c r="ET78">
        <v>0.74299999999999999</v>
      </c>
      <c r="EU78">
        <v>0</v>
      </c>
      <c r="EV78" s="772">
        <v>0</v>
      </c>
      <c r="EW78" s="772">
        <v>0</v>
      </c>
      <c r="EX78" s="772">
        <v>5.7000000000000002E-2</v>
      </c>
      <c r="EY78" s="772">
        <v>0.25</v>
      </c>
      <c r="EZ78" s="772">
        <v>0.46300000000000002</v>
      </c>
      <c r="FA78" s="772">
        <v>0.193</v>
      </c>
      <c r="FB78" s="1953">
        <v>0.153</v>
      </c>
      <c r="FC78" s="1988">
        <v>0.34899999999999998</v>
      </c>
      <c r="FD78" s="1988">
        <v>0.224</v>
      </c>
      <c r="FE78" s="1988">
        <v>0.245</v>
      </c>
      <c r="FF78" s="1988">
        <v>0.191</v>
      </c>
      <c r="FG78" s="1988">
        <v>0.20399999999999999</v>
      </c>
      <c r="FH78" s="1988">
        <v>0.16200000000000001</v>
      </c>
      <c r="FI78" s="1995">
        <v>0.158</v>
      </c>
      <c r="FJ78" s="2030">
        <v>0.28599999999999998</v>
      </c>
      <c r="FK78" s="2030">
        <v>0.17499999999999999</v>
      </c>
      <c r="FL78" s="2030">
        <v>0.71799999999999997</v>
      </c>
      <c r="FM78" s="2030">
        <v>0.16</v>
      </c>
      <c r="FN78" s="2030">
        <v>0.22900000000000001</v>
      </c>
      <c r="FO78" s="2030">
        <v>0.14899999999999999</v>
      </c>
      <c r="FP78" s="2037">
        <v>0.14699999999999999</v>
      </c>
      <c r="FQ78" s="2073">
        <v>0.13600000000000001</v>
      </c>
      <c r="FR78" s="2073">
        <v>0.158</v>
      </c>
      <c r="FS78" s="2073">
        <v>0.20100000000000001</v>
      </c>
      <c r="FT78" s="2073">
        <v>0.14599999999999999</v>
      </c>
      <c r="FU78" s="2073">
        <v>0.14599999999999999</v>
      </c>
      <c r="FV78" s="2073">
        <v>0.16600000000000001</v>
      </c>
      <c r="FW78" s="2110">
        <v>0.747</v>
      </c>
      <c r="FX78" s="772">
        <v>9.6000000000000002E-2</v>
      </c>
      <c r="FY78" s="772">
        <v>0.218</v>
      </c>
      <c r="FZ78" s="772">
        <v>0.19</v>
      </c>
      <c r="GA78" s="772">
        <v>1.5009999999999999</v>
      </c>
      <c r="GB78" s="772">
        <v>0.16800000000000001</v>
      </c>
      <c r="GC78" s="772">
        <v>0.221</v>
      </c>
      <c r="GD78" s="2123">
        <v>0.16200000000000001</v>
      </c>
      <c r="GE78" s="2159">
        <v>0.223</v>
      </c>
      <c r="GF78" s="2159">
        <v>0.28799999999999998</v>
      </c>
      <c r="GG78" s="2159">
        <v>0.24299999999999999</v>
      </c>
      <c r="GH78" s="2159">
        <v>0.29199999999999998</v>
      </c>
      <c r="GI78" s="2159">
        <v>0.32300000000000001</v>
      </c>
      <c r="GJ78" s="2159">
        <v>1.016</v>
      </c>
      <c r="GK78" s="2166">
        <v>0.31900000000000001</v>
      </c>
      <c r="GL78" s="2202">
        <v>0.246</v>
      </c>
      <c r="GM78" s="2202">
        <v>0.16400000000000001</v>
      </c>
      <c r="GN78" s="2202">
        <v>0.159</v>
      </c>
      <c r="GO78" s="2202">
        <v>0.26</v>
      </c>
      <c r="GP78" s="2202">
        <v>0.11899999999999999</v>
      </c>
      <c r="GQ78" s="2202">
        <v>0.13500000000000001</v>
      </c>
      <c r="GR78" s="2210">
        <v>0.16600000000000001</v>
      </c>
      <c r="GS78" s="2246">
        <v>0.17399999999999999</v>
      </c>
      <c r="GT78" s="2246">
        <v>0.26300000000000001</v>
      </c>
      <c r="GU78" s="2246">
        <v>0.312</v>
      </c>
      <c r="GV78" s="2246">
        <v>0</v>
      </c>
      <c r="GW78" s="2246">
        <v>0.109</v>
      </c>
      <c r="GX78" s="2246">
        <v>0.14099999999999999</v>
      </c>
      <c r="GY78" s="2246">
        <v>0.215</v>
      </c>
      <c r="GZ78" s="2264">
        <v>0.23300000000000001</v>
      </c>
      <c r="HA78" s="2277">
        <v>0.13100000000000001</v>
      </c>
      <c r="HB78" s="2277">
        <v>0</v>
      </c>
      <c r="HC78" s="2301">
        <v>0</v>
      </c>
      <c r="HD78" s="2313">
        <v>0</v>
      </c>
      <c r="HE78" s="2313">
        <v>0</v>
      </c>
      <c r="HF78" s="2313">
        <v>0</v>
      </c>
      <c r="HS78" s="142"/>
    </row>
    <row r="79" spans="1:227" x14ac:dyDescent="0.25">
      <c r="A79" s="95">
        <f t="shared" si="67"/>
        <v>78</v>
      </c>
      <c r="B79" s="65">
        <f>B.Semanal!B79</f>
        <v>0</v>
      </c>
      <c r="C79" s="66"/>
      <c r="D79" s="66"/>
      <c r="E79" s="91">
        <v>29.687000000000001</v>
      </c>
      <c r="F79" s="67">
        <v>19.105</v>
      </c>
      <c r="G79" s="364">
        <v>3.05</v>
      </c>
      <c r="H79" s="370">
        <v>13.37</v>
      </c>
      <c r="I79" s="376">
        <v>10.379</v>
      </c>
      <c r="J79" s="382">
        <v>2.9540000000000002</v>
      </c>
      <c r="K79" s="388">
        <v>2.1629999999999998</v>
      </c>
      <c r="L79" s="394">
        <v>7.8440000000000003</v>
      </c>
      <c r="M79" s="452">
        <v>6.6449999999999996</v>
      </c>
      <c r="N79" s="459">
        <v>6.4560000000000004</v>
      </c>
      <c r="O79" s="472">
        <v>3.61</v>
      </c>
      <c r="P79" s="505">
        <v>5.4180000000000001</v>
      </c>
      <c r="Q79" s="531">
        <v>4.157</v>
      </c>
      <c r="R79" s="537">
        <v>0.73399999999999999</v>
      </c>
      <c r="S79" s="566">
        <v>0.42</v>
      </c>
      <c r="T79" s="123">
        <v>0</v>
      </c>
      <c r="U79" s="123">
        <v>0</v>
      </c>
      <c r="V79" s="610">
        <v>38.692</v>
      </c>
      <c r="W79" s="123">
        <v>0.81</v>
      </c>
      <c r="X79" s="123">
        <v>0.83299999999999996</v>
      </c>
      <c r="Y79" s="617">
        <v>2.2250000000000001</v>
      </c>
      <c r="Z79" s="123">
        <v>5.1689999999999996</v>
      </c>
      <c r="AA79" s="687">
        <v>1.7110000000000001</v>
      </c>
      <c r="AB79" s="123">
        <v>2.96</v>
      </c>
      <c r="AC79" s="120">
        <v>3.8559999999999999</v>
      </c>
      <c r="AD79" s="123">
        <v>2.6320000000000001</v>
      </c>
      <c r="AE79" s="722">
        <v>2.7509999999999999</v>
      </c>
      <c r="AF79" s="729">
        <v>4.2069999999999999</v>
      </c>
      <c r="AG79" s="772">
        <v>3.9729999999999999</v>
      </c>
      <c r="AH79" s="65">
        <v>0</v>
      </c>
      <c r="AI79" s="65">
        <v>0</v>
      </c>
      <c r="AJ79" s="772">
        <v>63.103999999999999</v>
      </c>
      <c r="AK79" s="65">
        <v>0</v>
      </c>
      <c r="AL79" s="65">
        <v>0</v>
      </c>
      <c r="AM79" s="65">
        <v>64.125</v>
      </c>
      <c r="AN79" s="856">
        <v>18.318999999999999</v>
      </c>
      <c r="AO79" s="864">
        <v>47.518000000000001</v>
      </c>
      <c r="AP79" s="870">
        <v>4.6319999999999997</v>
      </c>
      <c r="AQ79" s="772">
        <v>3.8210000000000002</v>
      </c>
      <c r="AR79" s="772">
        <v>4.8410000000000002</v>
      </c>
      <c r="AS79" s="890">
        <v>0</v>
      </c>
      <c r="AT79" s="903">
        <v>9.2230000000000008</v>
      </c>
      <c r="AU79" s="927">
        <v>5.1369999999999996</v>
      </c>
      <c r="AV79" s="934">
        <v>4.0629999999999997</v>
      </c>
      <c r="AW79" s="65">
        <v>1.4770000000000001</v>
      </c>
      <c r="AX79" s="1003">
        <v>0.22700000000000001</v>
      </c>
      <c r="AY79" s="1025">
        <v>4.7439999999999998</v>
      </c>
      <c r="AZ79" s="1032">
        <v>6.4489999999999998</v>
      </c>
      <c r="BA79" s="1046">
        <v>0</v>
      </c>
      <c r="BB79" s="65">
        <v>0.45100000000000001</v>
      </c>
      <c r="BC79" s="1088">
        <v>0</v>
      </c>
      <c r="BD79" s="1094">
        <v>0</v>
      </c>
      <c r="BE79" s="1127">
        <v>0</v>
      </c>
      <c r="BF79" s="1134">
        <v>0</v>
      </c>
      <c r="BG79" s="1141">
        <v>0</v>
      </c>
      <c r="BH79" s="1162">
        <v>50.368000000000002</v>
      </c>
      <c r="BI79" s="65">
        <v>6.6660000000000004</v>
      </c>
      <c r="BJ79" s="65">
        <v>23.027999999999999</v>
      </c>
      <c r="BK79" s="91">
        <v>30.783999999999999</v>
      </c>
      <c r="BL79" s="65">
        <v>9.0879999999999992</v>
      </c>
      <c r="BM79" s="65">
        <v>9.7010000000000005</v>
      </c>
      <c r="BN79" s="65">
        <v>7.1210000000000004</v>
      </c>
      <c r="BO79" s="65">
        <v>5.7160000000000002</v>
      </c>
      <c r="BP79" s="1223">
        <v>5.5860000000000003</v>
      </c>
      <c r="BQ79" s="1229">
        <v>10.507999999999999</v>
      </c>
      <c r="BR79" s="1229">
        <v>7.0359999999999996</v>
      </c>
      <c r="BS79" s="1229">
        <v>4.3979999999999997</v>
      </c>
      <c r="BT79" s="1229">
        <v>1.4079999999999999</v>
      </c>
      <c r="BU79" s="1229">
        <v>6.2039999999999997</v>
      </c>
      <c r="BV79" s="1229">
        <v>6.6870000000000003</v>
      </c>
      <c r="BW79" s="1354">
        <v>10.865</v>
      </c>
      <c r="BX79" s="65">
        <v>5.1920000000000002</v>
      </c>
      <c r="BY79" s="65">
        <v>6.6769999999999996</v>
      </c>
      <c r="BZ79" s="65">
        <v>5.6909999999999998</v>
      </c>
      <c r="CA79" s="65">
        <v>0.06</v>
      </c>
      <c r="CB79" s="65">
        <v>5.12</v>
      </c>
      <c r="CC79" s="65">
        <v>7.2089999999999996</v>
      </c>
      <c r="CD79" s="65">
        <v>0.54300000000000004</v>
      </c>
      <c r="CE79" s="1383">
        <v>10.074</v>
      </c>
      <c r="CF79" s="1397">
        <v>11.183</v>
      </c>
      <c r="CG79" s="1411">
        <v>5.1280000000000001</v>
      </c>
      <c r="CH79" s="1425">
        <v>6.5179999999999998</v>
      </c>
      <c r="CI79" s="1439">
        <v>2.1949999999999998</v>
      </c>
      <c r="CJ79" s="1453">
        <v>3.94</v>
      </c>
      <c r="CK79">
        <v>0.59699999999999998</v>
      </c>
      <c r="CL79">
        <v>2.4660000000000002</v>
      </c>
      <c r="CM79">
        <v>4.2709999999999999</v>
      </c>
      <c r="CN79">
        <v>3.677</v>
      </c>
      <c r="CO79">
        <v>5.0380000000000003</v>
      </c>
      <c r="CP79" s="1493">
        <v>8.2080000000000002</v>
      </c>
      <c r="CQ79" s="1521">
        <v>6.4109999999999996</v>
      </c>
      <c r="CR79" s="1557">
        <v>5.15</v>
      </c>
      <c r="CS79" s="1557">
        <v>5.0599999999999996</v>
      </c>
      <c r="CT79" s="1557">
        <v>4.7290000000000001</v>
      </c>
      <c r="CU79" s="1572">
        <v>6.2290000000000001</v>
      </c>
      <c r="CV79" s="1586">
        <v>6.9720000000000004</v>
      </c>
      <c r="CW79" s="1586">
        <v>5.0570000000000004</v>
      </c>
      <c r="CX79" s="1586">
        <v>4.1980000000000004</v>
      </c>
      <c r="CY79" s="1621">
        <v>6.8170000000000002</v>
      </c>
      <c r="CZ79" s="1621">
        <v>18.402000000000001</v>
      </c>
      <c r="DA79" s="1621">
        <v>2.21</v>
      </c>
      <c r="DB79" s="1621">
        <v>6.8000000000000005E-2</v>
      </c>
      <c r="DC79" s="1621">
        <v>4.0439999999999996</v>
      </c>
      <c r="DD79" s="1621">
        <v>7.0339999999999998</v>
      </c>
      <c r="DE79" s="1643">
        <v>1.5720000000000001</v>
      </c>
      <c r="DF79" s="772">
        <v>0.311</v>
      </c>
      <c r="DG79" s="772">
        <v>11.733000000000001</v>
      </c>
      <c r="DH79" s="772">
        <v>5.0010000000000003</v>
      </c>
      <c r="DI79" s="772">
        <v>3.66</v>
      </c>
      <c r="DJ79" s="1701">
        <v>0.60299999999999998</v>
      </c>
      <c r="DK79" s="772">
        <v>1.0649999999999999</v>
      </c>
      <c r="DL79" s="1664">
        <v>5.2460000000000004</v>
      </c>
      <c r="DM79" s="772">
        <v>2.1720000000000002</v>
      </c>
      <c r="DN79" s="772">
        <v>1.544</v>
      </c>
      <c r="DO79" s="772">
        <v>1.5149999999999999</v>
      </c>
      <c r="DP79" s="772">
        <v>3.8290000000000002</v>
      </c>
      <c r="DQ79" s="1785">
        <v>4.7320000000000002</v>
      </c>
      <c r="DR79" s="772">
        <v>3.79</v>
      </c>
      <c r="DS79" s="772">
        <v>1.506</v>
      </c>
      <c r="DT79" s="1742">
        <v>4.8289999999999997</v>
      </c>
      <c r="DU79" s="1742">
        <v>0.123</v>
      </c>
      <c r="DV79" s="1742">
        <v>2.407</v>
      </c>
      <c r="DW79" s="1742">
        <v>1.79</v>
      </c>
      <c r="DX79" s="1742">
        <v>3.37</v>
      </c>
      <c r="DY79" s="1742">
        <v>8.9499999999999993</v>
      </c>
      <c r="DZ79" s="1749">
        <v>3.4889999999999999</v>
      </c>
      <c r="EA79" s="1814">
        <v>0.94099999999999995</v>
      </c>
      <c r="EB79" s="1814">
        <v>8.2769999999999992</v>
      </c>
      <c r="EC79" s="1814">
        <v>1.081</v>
      </c>
      <c r="ED79" s="1814">
        <v>3.395</v>
      </c>
      <c r="EE79" s="1814">
        <v>2.379</v>
      </c>
      <c r="EF79" s="1814">
        <v>1.046</v>
      </c>
      <c r="EG79">
        <v>0</v>
      </c>
      <c r="EH79" s="1868">
        <v>25.145</v>
      </c>
      <c r="EI79" s="1868">
        <v>0.192</v>
      </c>
      <c r="EJ79" s="1868">
        <v>1.8879999999999999</v>
      </c>
      <c r="EK79" s="1868">
        <v>2.3849999999999998</v>
      </c>
      <c r="EL79" s="1868">
        <v>0.76300000000000001</v>
      </c>
      <c r="EM79" s="1868">
        <v>0.248</v>
      </c>
      <c r="EN79" s="1868">
        <v>1.7190000000000001</v>
      </c>
      <c r="EO79">
        <v>0.28599999999999998</v>
      </c>
      <c r="EP79">
        <v>0</v>
      </c>
      <c r="EQ79">
        <v>0</v>
      </c>
      <c r="ER79">
        <v>7.2949999999999999</v>
      </c>
      <c r="ES79">
        <v>7.03</v>
      </c>
      <c r="ET79">
        <v>4.2999999999999997E-2</v>
      </c>
      <c r="EU79">
        <v>0</v>
      </c>
      <c r="EV79" s="772">
        <v>0</v>
      </c>
      <c r="EW79" s="772">
        <v>0</v>
      </c>
      <c r="EX79" s="772">
        <v>12.304</v>
      </c>
      <c r="EY79" s="772">
        <v>21.79</v>
      </c>
      <c r="EZ79" s="772">
        <v>0.11799999999999999</v>
      </c>
      <c r="FA79" s="772">
        <v>6.9000000000000006E-2</v>
      </c>
      <c r="FB79" s="1953">
        <v>3.4449999999999998</v>
      </c>
      <c r="FC79" s="1988">
        <v>3.3079999999999998</v>
      </c>
      <c r="FD79" s="1988">
        <v>0.94799999999999995</v>
      </c>
      <c r="FE79" s="1988">
        <v>5.1379999999999999</v>
      </c>
      <c r="FF79" s="1988">
        <v>4.4779999999999998</v>
      </c>
      <c r="FG79" s="1988">
        <v>4.6710000000000003</v>
      </c>
      <c r="FH79" s="1988">
        <v>5.8719999999999999</v>
      </c>
      <c r="FI79" s="1995">
        <v>1.831</v>
      </c>
      <c r="FJ79" s="2030">
        <v>3.79</v>
      </c>
      <c r="FK79" s="2030">
        <v>1.2430000000000001</v>
      </c>
      <c r="FL79" s="2030">
        <v>8.9149999999999991</v>
      </c>
      <c r="FM79" s="2030">
        <v>-5.7329999999999997</v>
      </c>
      <c r="FN79" s="2030">
        <v>7.4119999999999999</v>
      </c>
      <c r="FO79" s="2030">
        <v>3.5049999999999999</v>
      </c>
      <c r="FP79" s="2037">
        <v>-4.5510000000000002</v>
      </c>
      <c r="FQ79" s="2073">
        <v>3.6379999999999999</v>
      </c>
      <c r="FR79" s="2073">
        <v>1.8140000000000001</v>
      </c>
      <c r="FS79" s="2073">
        <v>-8.3000000000000004E-2</v>
      </c>
      <c r="FT79" s="2073">
        <v>6.5750000000000002</v>
      </c>
      <c r="FU79" s="2073">
        <v>-0.76700000000000002</v>
      </c>
      <c r="FV79" s="2073">
        <v>7.4349999999999996</v>
      </c>
      <c r="FW79" s="2110">
        <v>-11.645</v>
      </c>
      <c r="FX79" s="772">
        <v>3.9009999999999998</v>
      </c>
      <c r="FY79" s="772">
        <v>6.2770000000000001</v>
      </c>
      <c r="FZ79" s="772">
        <v>11.099</v>
      </c>
      <c r="GA79" s="772">
        <v>-9.9689999999999994</v>
      </c>
      <c r="GB79" s="772">
        <v>9.9499999999999993</v>
      </c>
      <c r="GC79" s="772">
        <v>-6.0000000000000001E-3</v>
      </c>
      <c r="GD79" s="2123">
        <v>6.899</v>
      </c>
      <c r="GE79" s="2159">
        <v>1.206</v>
      </c>
      <c r="GF79" s="2159">
        <v>2.774</v>
      </c>
      <c r="GG79" s="2159">
        <v>1.631</v>
      </c>
      <c r="GH79" s="2159">
        <v>3.17</v>
      </c>
      <c r="GI79" s="2159">
        <v>3.6030000000000002</v>
      </c>
      <c r="GJ79" s="2159">
        <v>16.527999999999999</v>
      </c>
      <c r="GK79" s="2166">
        <v>10.252000000000001</v>
      </c>
      <c r="GL79" s="2202">
        <v>-6.7220000000000004</v>
      </c>
      <c r="GM79" s="2202">
        <v>14.303000000000001</v>
      </c>
      <c r="GN79" s="2202">
        <v>-6.2709999999999999</v>
      </c>
      <c r="GO79" s="2202">
        <v>-6.8209999999999997</v>
      </c>
      <c r="GP79" s="2202">
        <v>21.530999999999999</v>
      </c>
      <c r="GQ79" s="2202">
        <v>4.1399999999999997</v>
      </c>
      <c r="GR79" s="2210">
        <v>3.0270000000000001</v>
      </c>
      <c r="GS79" s="2246">
        <v>-5.7229999999999999</v>
      </c>
      <c r="GT79" s="2246">
        <v>4.5510000000000002</v>
      </c>
      <c r="GU79" s="2246">
        <v>-10.132999999999999</v>
      </c>
      <c r="GV79" s="2246">
        <v>0</v>
      </c>
      <c r="GW79" s="2246">
        <v>38.142000000000003</v>
      </c>
      <c r="GX79" s="2246">
        <v>6.86</v>
      </c>
      <c r="GY79" s="2246">
        <v>6.5000000000000002E-2</v>
      </c>
      <c r="GZ79" s="2264">
        <v>-12.282999999999999</v>
      </c>
      <c r="HA79" s="2277">
        <v>16.984999999999999</v>
      </c>
      <c r="HB79" s="2277">
        <v>0</v>
      </c>
      <c r="HC79" s="2301">
        <v>0</v>
      </c>
      <c r="HD79" s="2313">
        <v>0</v>
      </c>
      <c r="HE79" s="2313">
        <v>0</v>
      </c>
      <c r="HF79" s="2313">
        <v>0</v>
      </c>
      <c r="HS79" s="142"/>
    </row>
    <row r="80" spans="1:227" x14ac:dyDescent="0.25">
      <c r="A80" s="95">
        <f t="shared" si="67"/>
        <v>79</v>
      </c>
      <c r="B80" s="65">
        <f>B.Semanal!B80</f>
        <v>0</v>
      </c>
      <c r="C80" s="66"/>
      <c r="D80" s="66"/>
      <c r="E80" s="91">
        <v>60.71</v>
      </c>
      <c r="F80" s="67">
        <v>70.739999999999995</v>
      </c>
      <c r="G80" s="365">
        <v>86.22</v>
      </c>
      <c r="H80" s="371">
        <v>75.180000000000007</v>
      </c>
      <c r="I80" s="377">
        <v>80.959999999999994</v>
      </c>
      <c r="J80" s="383">
        <v>87.2</v>
      </c>
      <c r="K80" s="389">
        <v>89.61</v>
      </c>
      <c r="L80" s="395">
        <v>83.36</v>
      </c>
      <c r="M80" s="453">
        <v>84.59</v>
      </c>
      <c r="N80" s="460">
        <v>84.72</v>
      </c>
      <c r="O80" s="473">
        <v>86.5</v>
      </c>
      <c r="P80" s="506">
        <v>85.25</v>
      </c>
      <c r="Q80" s="532">
        <v>86.65</v>
      </c>
      <c r="R80" s="538">
        <v>87.04</v>
      </c>
      <c r="S80" s="567">
        <v>86.46</v>
      </c>
      <c r="T80" s="124">
        <v>0</v>
      </c>
      <c r="U80" s="124">
        <v>0</v>
      </c>
      <c r="V80" s="611">
        <v>49.69</v>
      </c>
      <c r="W80" s="124">
        <v>85.65</v>
      </c>
      <c r="X80" s="124">
        <v>86.99</v>
      </c>
      <c r="Y80" s="618">
        <v>85.41</v>
      </c>
      <c r="Z80" s="124">
        <v>85.53</v>
      </c>
      <c r="AA80" s="688">
        <v>87.45</v>
      </c>
      <c r="AB80" s="124">
        <v>86.55</v>
      </c>
      <c r="AC80" s="120">
        <v>87.13</v>
      </c>
      <c r="AD80" s="124">
        <v>86.39</v>
      </c>
      <c r="AE80" s="723">
        <v>85.13</v>
      </c>
      <c r="AF80" s="730">
        <v>84.81</v>
      </c>
      <c r="AG80" s="299">
        <v>85.09</v>
      </c>
      <c r="AH80" s="65">
        <v>0</v>
      </c>
      <c r="AI80" s="65">
        <v>0</v>
      </c>
      <c r="AJ80" s="299">
        <v>31.7</v>
      </c>
      <c r="AK80" s="65">
        <v>0</v>
      </c>
      <c r="AL80" s="65">
        <v>0</v>
      </c>
      <c r="AM80" s="65">
        <v>30.08</v>
      </c>
      <c r="AN80" s="857">
        <v>39.799999999999997</v>
      </c>
      <c r="AO80" s="865">
        <v>45.58</v>
      </c>
      <c r="AP80" s="871">
        <v>85.31</v>
      </c>
      <c r="AQ80" s="299">
        <v>86.06</v>
      </c>
      <c r="AR80" s="299">
        <v>86.83</v>
      </c>
      <c r="AS80" s="891">
        <v>0</v>
      </c>
      <c r="AT80" s="904">
        <v>75.53</v>
      </c>
      <c r="AU80" s="928">
        <v>84.18</v>
      </c>
      <c r="AV80" s="935">
        <v>87.13</v>
      </c>
      <c r="AW80" s="65">
        <v>87.47</v>
      </c>
      <c r="AX80" s="1004">
        <v>86.04</v>
      </c>
      <c r="AY80" s="1026">
        <v>86.19</v>
      </c>
      <c r="AZ80" s="1033">
        <v>86.14</v>
      </c>
      <c r="BA80" s="1047">
        <v>0</v>
      </c>
      <c r="BB80" s="65">
        <v>82.82</v>
      </c>
      <c r="BC80" s="1089">
        <v>0</v>
      </c>
      <c r="BD80" s="1095">
        <v>0</v>
      </c>
      <c r="BE80" s="1128">
        <v>0</v>
      </c>
      <c r="BF80" s="1135">
        <v>0</v>
      </c>
      <c r="BG80" s="1142">
        <v>0</v>
      </c>
      <c r="BH80" s="1163">
        <v>41.48</v>
      </c>
      <c r="BI80" s="65">
        <v>40.380000000000003</v>
      </c>
      <c r="BJ80" s="65">
        <v>50.31</v>
      </c>
      <c r="BK80" s="91">
        <v>56.9</v>
      </c>
      <c r="BL80" s="65">
        <v>81.260000000000005</v>
      </c>
      <c r="BM80" s="65">
        <v>82.5</v>
      </c>
      <c r="BN80" s="65">
        <v>84.1</v>
      </c>
      <c r="BO80" s="65">
        <v>85.33</v>
      </c>
      <c r="BP80" s="1224">
        <v>85.52</v>
      </c>
      <c r="BQ80" s="1230">
        <v>81.010000000000005</v>
      </c>
      <c r="BR80" s="1230">
        <v>83.39</v>
      </c>
      <c r="BS80" s="1230">
        <v>83.39</v>
      </c>
      <c r="BT80" s="1230">
        <v>85.02</v>
      </c>
      <c r="BU80" s="1230">
        <v>85.5</v>
      </c>
      <c r="BV80" s="1230">
        <v>85.03</v>
      </c>
      <c r="BW80" s="1290">
        <v>80.010000000000005</v>
      </c>
      <c r="BX80" s="65">
        <v>85.1</v>
      </c>
      <c r="BY80" s="65">
        <v>85.07</v>
      </c>
      <c r="BZ80" s="65">
        <v>85.3</v>
      </c>
      <c r="CA80" s="65">
        <v>85.45</v>
      </c>
      <c r="CB80" s="65">
        <v>84.04</v>
      </c>
      <c r="CC80" s="65">
        <v>84.6</v>
      </c>
      <c r="CD80" s="65">
        <v>85.32</v>
      </c>
      <c r="CE80" s="1384">
        <v>80.8</v>
      </c>
      <c r="CF80" s="1398">
        <v>80.08</v>
      </c>
      <c r="CG80" s="1412">
        <v>86.05</v>
      </c>
      <c r="CH80" s="1426">
        <v>84.63</v>
      </c>
      <c r="CI80" s="1440">
        <v>86.06</v>
      </c>
      <c r="CJ80" s="1454">
        <v>87.65</v>
      </c>
      <c r="CK80">
        <v>87.53</v>
      </c>
      <c r="CL80">
        <v>85.85</v>
      </c>
      <c r="CM80">
        <v>85.89</v>
      </c>
      <c r="CN80">
        <v>85.57</v>
      </c>
      <c r="CO80">
        <v>86.09</v>
      </c>
      <c r="CP80" s="1494">
        <v>82.71</v>
      </c>
      <c r="CQ80" s="1522">
        <v>85.85</v>
      </c>
      <c r="CR80" s="1558">
        <v>86.87</v>
      </c>
      <c r="CS80" s="1558">
        <v>85.15</v>
      </c>
      <c r="CT80" s="1558">
        <v>86.53</v>
      </c>
      <c r="CU80" s="1573">
        <v>86.11</v>
      </c>
      <c r="CV80" s="1587">
        <v>85.48</v>
      </c>
      <c r="CW80" s="1587">
        <v>86.66</v>
      </c>
      <c r="CX80" s="1587">
        <v>86.79</v>
      </c>
      <c r="CY80" s="1622">
        <v>82.51</v>
      </c>
      <c r="CZ80" s="1622">
        <v>71.67</v>
      </c>
      <c r="DA80" s="1622">
        <v>89.64</v>
      </c>
      <c r="DB80" s="1622">
        <v>89.34</v>
      </c>
      <c r="DC80" s="1622">
        <v>87.22</v>
      </c>
      <c r="DD80" s="1622">
        <v>85.02</v>
      </c>
      <c r="DE80" s="1644">
        <v>86.15</v>
      </c>
      <c r="DF80" s="299">
        <v>87.28</v>
      </c>
      <c r="DG80" s="299">
        <v>78.86</v>
      </c>
      <c r="DH80" s="299">
        <v>87.03</v>
      </c>
      <c r="DI80" s="299">
        <v>88.15</v>
      </c>
      <c r="DJ80" s="1702">
        <v>88.56</v>
      </c>
      <c r="DK80" s="299">
        <v>90.14</v>
      </c>
      <c r="DL80" s="1665">
        <v>86.43</v>
      </c>
      <c r="DM80" s="299">
        <v>87.55</v>
      </c>
      <c r="DN80" s="299">
        <v>86.63</v>
      </c>
      <c r="DO80" s="299">
        <v>86.9</v>
      </c>
      <c r="DP80" s="299">
        <v>82.05</v>
      </c>
      <c r="DQ80" s="1786">
        <v>86.88</v>
      </c>
      <c r="DR80" s="299">
        <v>87.42</v>
      </c>
      <c r="DS80" s="299">
        <v>88.7</v>
      </c>
      <c r="DT80" s="1743">
        <v>84.84</v>
      </c>
      <c r="DU80" s="1743">
        <v>84.6</v>
      </c>
      <c r="DV80" s="1743">
        <v>86.36</v>
      </c>
      <c r="DW80" s="1743">
        <v>87.1</v>
      </c>
      <c r="DX80" s="1743">
        <v>87.1</v>
      </c>
      <c r="DY80" s="1743">
        <v>82.32</v>
      </c>
      <c r="DZ80" s="1750">
        <v>87.08</v>
      </c>
      <c r="EA80" s="1815">
        <v>87.62</v>
      </c>
      <c r="EB80" s="1815">
        <v>81.23</v>
      </c>
      <c r="EC80" s="1815">
        <v>89.58</v>
      </c>
      <c r="ED80" s="1815">
        <v>87.23</v>
      </c>
      <c r="EE80" s="1815">
        <v>85.08</v>
      </c>
      <c r="EF80" s="1815">
        <v>87.64</v>
      </c>
      <c r="EG80">
        <v>0</v>
      </c>
      <c r="EH80" s="1869">
        <v>67.37</v>
      </c>
      <c r="EI80" s="1869">
        <v>87.61</v>
      </c>
      <c r="EJ80" s="1869">
        <v>89.42</v>
      </c>
      <c r="EK80" s="1869">
        <v>88.15</v>
      </c>
      <c r="EL80" s="1869">
        <v>88.22</v>
      </c>
      <c r="EM80" s="1869">
        <v>88.08</v>
      </c>
      <c r="EN80" s="1869">
        <v>88.67</v>
      </c>
      <c r="EO80">
        <v>87.55</v>
      </c>
      <c r="EP80">
        <v>0</v>
      </c>
      <c r="EQ80">
        <v>0</v>
      </c>
      <c r="ER80">
        <v>82.74</v>
      </c>
      <c r="ES80">
        <v>83.27</v>
      </c>
      <c r="ET80">
        <v>88.76</v>
      </c>
      <c r="EU80">
        <v>0</v>
      </c>
      <c r="EV80" s="299">
        <v>0</v>
      </c>
      <c r="EW80" s="299">
        <v>0</v>
      </c>
      <c r="EX80" s="299">
        <v>79.53</v>
      </c>
      <c r="EY80" s="299">
        <v>63.99</v>
      </c>
      <c r="EZ80" s="299">
        <v>89.98</v>
      </c>
      <c r="FA80" s="299">
        <v>89.21</v>
      </c>
      <c r="FB80" s="1954">
        <v>87.75</v>
      </c>
      <c r="FC80" s="1989">
        <v>88.27</v>
      </c>
      <c r="FD80" s="1989">
        <v>89.58</v>
      </c>
      <c r="FE80" s="1989">
        <v>86.37</v>
      </c>
      <c r="FF80" s="1989">
        <v>86.15</v>
      </c>
      <c r="FG80" s="1989">
        <v>87.33</v>
      </c>
      <c r="FH80" s="1989">
        <v>85.64</v>
      </c>
      <c r="FI80" s="1996">
        <v>90.04</v>
      </c>
      <c r="FJ80" s="2031">
        <v>86.51</v>
      </c>
      <c r="FK80" s="2031">
        <v>87.49</v>
      </c>
      <c r="FL80" s="2031">
        <v>81.55</v>
      </c>
      <c r="FM80" s="2031">
        <v>95.7</v>
      </c>
      <c r="FN80" s="2031">
        <v>82.19</v>
      </c>
      <c r="FO80" s="2031">
        <v>85.83</v>
      </c>
      <c r="FP80" s="2038">
        <v>95.23</v>
      </c>
      <c r="FQ80" s="2074">
        <v>85.49</v>
      </c>
      <c r="FR80" s="2074">
        <v>88.06</v>
      </c>
      <c r="FS80" s="2074">
        <v>88.89</v>
      </c>
      <c r="FT80" s="2074">
        <v>83.43</v>
      </c>
      <c r="FU80" s="2074">
        <v>91.33</v>
      </c>
      <c r="FV80" s="2074">
        <v>82.12</v>
      </c>
      <c r="FW80" s="2111">
        <v>101.18</v>
      </c>
      <c r="FX80" s="299">
        <v>88</v>
      </c>
      <c r="FY80" s="299">
        <v>83.64</v>
      </c>
      <c r="FZ80" s="299">
        <v>76.5</v>
      </c>
      <c r="GA80" s="299">
        <v>96.25</v>
      </c>
      <c r="GB80" s="299">
        <v>80.5</v>
      </c>
      <c r="GC80" s="299">
        <v>89.78</v>
      </c>
      <c r="GD80" s="2124">
        <v>85.21</v>
      </c>
      <c r="GE80" s="2160">
        <v>87.37</v>
      </c>
      <c r="GF80" s="2160">
        <v>85.1</v>
      </c>
      <c r="GG80" s="2160">
        <v>89.56</v>
      </c>
      <c r="GH80" s="2160">
        <v>88.42</v>
      </c>
      <c r="GI80" s="2160">
        <v>88.02</v>
      </c>
      <c r="GJ80" s="2160">
        <v>73.37</v>
      </c>
      <c r="GK80" s="2167">
        <v>79.97</v>
      </c>
      <c r="GL80" s="2203">
        <v>97.14</v>
      </c>
      <c r="GM80" s="2203">
        <v>79.08</v>
      </c>
      <c r="GN80" s="2203">
        <v>99.17</v>
      </c>
      <c r="GO80" s="2203">
        <v>98.99</v>
      </c>
      <c r="GP80" s="2203">
        <v>71.260000000000005</v>
      </c>
      <c r="GQ80" s="2203">
        <v>87.93</v>
      </c>
      <c r="GR80" s="2211">
        <v>89.57</v>
      </c>
      <c r="GS80" s="2247">
        <v>98.18</v>
      </c>
      <c r="GT80" s="2247">
        <v>85.42</v>
      </c>
      <c r="GU80" s="2247">
        <v>100.59</v>
      </c>
      <c r="GV80" s="2247">
        <v>0</v>
      </c>
      <c r="GW80" s="2247">
        <v>56.97</v>
      </c>
      <c r="GX80" s="2247">
        <v>85.23</v>
      </c>
      <c r="GY80" s="2247">
        <v>91.48</v>
      </c>
      <c r="GZ80" s="2265">
        <v>101.14</v>
      </c>
      <c r="HA80" s="2278">
        <v>74.209999999999994</v>
      </c>
      <c r="HB80" s="2278">
        <v>0</v>
      </c>
      <c r="HC80" s="2302">
        <v>0</v>
      </c>
      <c r="HD80" s="2314">
        <v>0</v>
      </c>
      <c r="HE80" s="2314">
        <v>0</v>
      </c>
      <c r="HF80" s="2314">
        <v>0</v>
      </c>
      <c r="HS80" s="142"/>
    </row>
    <row r="81" spans="1:227" x14ac:dyDescent="0.25">
      <c r="A81" s="95">
        <f t="shared" si="67"/>
        <v>80</v>
      </c>
      <c r="B81" s="65">
        <f>B.Semanal!B81</f>
        <v>0</v>
      </c>
      <c r="C81" s="73"/>
      <c r="D81" s="73"/>
      <c r="E81" s="91">
        <v>39.29</v>
      </c>
      <c r="F81" s="67">
        <v>29.26</v>
      </c>
      <c r="G81" s="365">
        <v>13.77</v>
      </c>
      <c r="H81" s="371">
        <v>24.82</v>
      </c>
      <c r="I81" s="377">
        <v>19.04</v>
      </c>
      <c r="J81" s="383">
        <v>12.8</v>
      </c>
      <c r="K81" s="389">
        <v>10.39</v>
      </c>
      <c r="L81" s="395">
        <v>16.64</v>
      </c>
      <c r="M81" s="453">
        <v>15.41</v>
      </c>
      <c r="N81" s="460">
        <v>15.28</v>
      </c>
      <c r="O81" s="473">
        <v>13.5</v>
      </c>
      <c r="P81" s="506">
        <v>14.75</v>
      </c>
      <c r="Q81" s="532">
        <v>13.35</v>
      </c>
      <c r="R81" s="538">
        <v>12.96</v>
      </c>
      <c r="S81" s="567">
        <v>13.54</v>
      </c>
      <c r="T81" s="124">
        <v>0</v>
      </c>
      <c r="U81" s="124">
        <v>0</v>
      </c>
      <c r="V81" s="611">
        <v>50.31</v>
      </c>
      <c r="W81" s="124">
        <v>12.96</v>
      </c>
      <c r="X81" s="124">
        <v>12.89</v>
      </c>
      <c r="Y81" s="618">
        <v>14.41</v>
      </c>
      <c r="Z81" s="124">
        <v>14.27</v>
      </c>
      <c r="AA81" s="688">
        <v>12.41</v>
      </c>
      <c r="AB81" s="124">
        <v>13.25</v>
      </c>
      <c r="AC81" s="120">
        <v>12.65</v>
      </c>
      <c r="AD81" s="124">
        <v>13.4</v>
      </c>
      <c r="AE81" s="723">
        <v>14.66</v>
      </c>
      <c r="AF81" s="730">
        <v>15</v>
      </c>
      <c r="AG81" s="299">
        <v>14.6</v>
      </c>
      <c r="AH81" s="65">
        <v>0</v>
      </c>
      <c r="AI81" s="65">
        <v>0</v>
      </c>
      <c r="AJ81" s="299">
        <v>68.08</v>
      </c>
      <c r="AK81" s="65">
        <v>0</v>
      </c>
      <c r="AL81" s="65">
        <v>0</v>
      </c>
      <c r="AM81" s="65">
        <v>69.760000000000005</v>
      </c>
      <c r="AN81" s="857">
        <v>60.2</v>
      </c>
      <c r="AO81" s="865">
        <v>54.18</v>
      </c>
      <c r="AP81" s="871">
        <v>14.39</v>
      </c>
      <c r="AQ81" s="299">
        <v>13.7</v>
      </c>
      <c r="AR81" s="299">
        <v>12.91</v>
      </c>
      <c r="AS81" s="891">
        <v>0</v>
      </c>
      <c r="AT81" s="904">
        <v>24.28</v>
      </c>
      <c r="AU81" s="928">
        <v>15.54</v>
      </c>
      <c r="AV81" s="935">
        <v>12.65</v>
      </c>
      <c r="AW81" s="65">
        <v>12.29</v>
      </c>
      <c r="AX81" s="1004">
        <v>13.74</v>
      </c>
      <c r="AY81" s="1026">
        <v>13.6</v>
      </c>
      <c r="AZ81" s="1033">
        <v>13.58</v>
      </c>
      <c r="BA81" s="1047">
        <v>0</v>
      </c>
      <c r="BB81" s="65">
        <v>16.68</v>
      </c>
      <c r="BC81" s="1089">
        <v>0</v>
      </c>
      <c r="BD81" s="1095">
        <v>0</v>
      </c>
      <c r="BE81" s="1128">
        <v>0</v>
      </c>
      <c r="BF81" s="1135">
        <v>0</v>
      </c>
      <c r="BG81" s="1142">
        <v>0</v>
      </c>
      <c r="BH81" s="1163">
        <v>58.37</v>
      </c>
      <c r="BI81" s="65">
        <v>59.33</v>
      </c>
      <c r="BJ81" s="65">
        <v>48.32</v>
      </c>
      <c r="BK81" s="91">
        <v>42.94</v>
      </c>
      <c r="BL81" s="65">
        <v>18.7</v>
      </c>
      <c r="BM81" s="65">
        <v>17.5</v>
      </c>
      <c r="BN81" s="65">
        <v>15.9</v>
      </c>
      <c r="BO81" s="65">
        <v>14.67</v>
      </c>
      <c r="BP81" s="1224">
        <v>14.29</v>
      </c>
      <c r="BQ81" s="1230">
        <v>18.77</v>
      </c>
      <c r="BR81" s="1230">
        <v>16.399999999999999</v>
      </c>
      <c r="BS81" s="1230">
        <v>16.39</v>
      </c>
      <c r="BT81" s="1230">
        <v>14.75</v>
      </c>
      <c r="BU81" s="1230">
        <v>14.28</v>
      </c>
      <c r="BV81" s="1230">
        <v>14.78</v>
      </c>
      <c r="BW81" s="1290">
        <v>19.77</v>
      </c>
      <c r="BX81" s="65">
        <v>14.67</v>
      </c>
      <c r="BY81" s="65">
        <v>14.71</v>
      </c>
      <c r="BZ81" s="65">
        <v>14.47</v>
      </c>
      <c r="CA81" s="65">
        <v>14.31</v>
      </c>
      <c r="CB81" s="65">
        <v>15.71</v>
      </c>
      <c r="CC81" s="65">
        <v>15.16</v>
      </c>
      <c r="CD81" s="65">
        <v>14.45</v>
      </c>
      <c r="CE81" s="1384">
        <v>18.93</v>
      </c>
      <c r="CF81" s="1398">
        <v>19.7</v>
      </c>
      <c r="CG81" s="1412">
        <v>13.74</v>
      </c>
      <c r="CH81" s="1426">
        <v>15.12</v>
      </c>
      <c r="CI81" s="1440">
        <v>13.6</v>
      </c>
      <c r="CJ81" s="1454">
        <v>12.11</v>
      </c>
      <c r="CK81">
        <v>12.24</v>
      </c>
      <c r="CL81">
        <v>13.88</v>
      </c>
      <c r="CM81">
        <v>13.82</v>
      </c>
      <c r="CN81">
        <v>14.18</v>
      </c>
      <c r="CO81">
        <v>13.64</v>
      </c>
      <c r="CP81" s="1494">
        <v>17.07</v>
      </c>
      <c r="CQ81" s="1522">
        <v>13.92</v>
      </c>
      <c r="CR81" s="1558">
        <v>12.86</v>
      </c>
      <c r="CS81" s="1558">
        <v>14.64</v>
      </c>
      <c r="CT81" s="1558">
        <v>13.23</v>
      </c>
      <c r="CU81" s="1573">
        <v>13.66</v>
      </c>
      <c r="CV81" s="1587">
        <v>14.26</v>
      </c>
      <c r="CW81" s="1587">
        <v>13.14</v>
      </c>
      <c r="CX81" s="1587">
        <v>12.97</v>
      </c>
      <c r="CY81" s="1622">
        <v>17.3</v>
      </c>
      <c r="CZ81" s="1622">
        <v>28.32</v>
      </c>
      <c r="DA81" s="1622">
        <v>10.36</v>
      </c>
      <c r="DB81" s="1622">
        <v>10.66</v>
      </c>
      <c r="DC81" s="1622">
        <v>12.78</v>
      </c>
      <c r="DD81" s="1622">
        <v>14.8</v>
      </c>
      <c r="DE81" s="1644">
        <v>13.65</v>
      </c>
      <c r="DF81" s="299">
        <v>12.5</v>
      </c>
      <c r="DG81" s="299">
        <v>20.94</v>
      </c>
      <c r="DH81" s="299">
        <v>12.77</v>
      </c>
      <c r="DI81" s="299">
        <v>11.64</v>
      </c>
      <c r="DJ81" s="1702">
        <v>11.24</v>
      </c>
      <c r="DK81" s="299">
        <v>9.66</v>
      </c>
      <c r="DL81" s="1665">
        <v>13.38</v>
      </c>
      <c r="DM81" s="299">
        <v>12.24</v>
      </c>
      <c r="DN81" s="299">
        <v>13.18</v>
      </c>
      <c r="DO81" s="299">
        <v>12.88</v>
      </c>
      <c r="DP81" s="299">
        <v>17.75</v>
      </c>
      <c r="DQ81" s="1786">
        <v>12.92</v>
      </c>
      <c r="DR81" s="299">
        <v>12.37</v>
      </c>
      <c r="DS81" s="299">
        <v>11.08</v>
      </c>
      <c r="DT81" s="1743">
        <v>14.96</v>
      </c>
      <c r="DU81" s="1743">
        <v>15.36</v>
      </c>
      <c r="DV81" s="1743">
        <v>13.42</v>
      </c>
      <c r="DW81" s="1743">
        <v>12.67</v>
      </c>
      <c r="DX81" s="1743">
        <v>12.69</v>
      </c>
      <c r="DY81" s="1743">
        <v>17.48</v>
      </c>
      <c r="DZ81" s="1750">
        <v>12.7</v>
      </c>
      <c r="EA81" s="1815">
        <v>12.14</v>
      </c>
      <c r="EB81" s="1815">
        <v>18.52</v>
      </c>
      <c r="EC81" s="1815">
        <v>10.23</v>
      </c>
      <c r="ED81" s="1815">
        <v>12.57</v>
      </c>
      <c r="EE81" s="1815">
        <v>14.71</v>
      </c>
      <c r="EF81" s="1815">
        <v>12.11</v>
      </c>
      <c r="EG81">
        <v>0</v>
      </c>
      <c r="EH81" s="1869">
        <v>32.450000000000003</v>
      </c>
      <c r="EI81" s="1869">
        <v>12.23</v>
      </c>
      <c r="EJ81" s="1869">
        <v>10.37</v>
      </c>
      <c r="EK81" s="1869">
        <v>11.64</v>
      </c>
      <c r="EL81" s="1869">
        <v>11.57</v>
      </c>
      <c r="EM81" s="1869">
        <v>11.71</v>
      </c>
      <c r="EN81" s="1869">
        <v>11.11</v>
      </c>
      <c r="EO81">
        <v>12.19</v>
      </c>
      <c r="EP81">
        <v>0</v>
      </c>
      <c r="EQ81">
        <v>0</v>
      </c>
      <c r="ER81">
        <v>17.059999999999999</v>
      </c>
      <c r="ES81">
        <v>16.73</v>
      </c>
      <c r="ET81">
        <v>11.24</v>
      </c>
      <c r="EU81">
        <v>0</v>
      </c>
      <c r="EV81" s="299">
        <v>0</v>
      </c>
      <c r="EW81" s="299">
        <v>0</v>
      </c>
      <c r="EX81" s="299">
        <v>20.48</v>
      </c>
      <c r="EY81" s="299">
        <v>36</v>
      </c>
      <c r="EZ81" s="299">
        <v>10.02</v>
      </c>
      <c r="FA81" s="299">
        <v>10.59</v>
      </c>
      <c r="FB81" s="1954">
        <v>12.08</v>
      </c>
      <c r="FC81" s="1989">
        <v>11.56</v>
      </c>
      <c r="FD81" s="1989">
        <v>10.199999999999999</v>
      </c>
      <c r="FE81" s="1989">
        <v>13.44</v>
      </c>
      <c r="FF81" s="1989">
        <v>13.65</v>
      </c>
      <c r="FG81" s="1989">
        <v>12.45</v>
      </c>
      <c r="FH81" s="1989">
        <v>14.16</v>
      </c>
      <c r="FI81" s="1996">
        <v>9.74</v>
      </c>
      <c r="FJ81" s="2031">
        <v>13.22</v>
      </c>
      <c r="FK81" s="2031">
        <v>12.43</v>
      </c>
      <c r="FL81" s="2031">
        <v>18.38</v>
      </c>
      <c r="FM81" s="2031">
        <v>4.04</v>
      </c>
      <c r="FN81" s="2031">
        <v>17.55</v>
      </c>
      <c r="FO81" s="2031">
        <v>13.93</v>
      </c>
      <c r="FP81" s="2038">
        <v>4.54</v>
      </c>
      <c r="FQ81" s="2074">
        <v>14.3</v>
      </c>
      <c r="FR81" s="2074">
        <v>11.73</v>
      </c>
      <c r="FS81" s="2074">
        <v>10.86</v>
      </c>
      <c r="FT81" s="2074">
        <v>16.34</v>
      </c>
      <c r="FU81" s="2074">
        <v>8.4700000000000006</v>
      </c>
      <c r="FV81" s="2074">
        <v>17.690000000000001</v>
      </c>
      <c r="FW81" s="2111">
        <v>-1.41</v>
      </c>
      <c r="FX81" s="299">
        <v>11.75</v>
      </c>
      <c r="FY81" s="299">
        <v>16.100000000000001</v>
      </c>
      <c r="FZ81" s="299">
        <v>23.28</v>
      </c>
      <c r="GA81" s="299">
        <v>3.53</v>
      </c>
      <c r="GB81" s="299">
        <v>19.28</v>
      </c>
      <c r="GC81" s="299">
        <v>9.99</v>
      </c>
      <c r="GD81" s="2124">
        <v>14.6</v>
      </c>
      <c r="GE81" s="2160">
        <v>12.41</v>
      </c>
      <c r="GF81" s="2160">
        <v>14.69</v>
      </c>
      <c r="GG81" s="2160">
        <v>10.24</v>
      </c>
      <c r="GH81" s="2160">
        <v>11.38</v>
      </c>
      <c r="GI81" s="2160">
        <v>11.48</v>
      </c>
      <c r="GJ81" s="2160">
        <v>26.63</v>
      </c>
      <c r="GK81" s="2167">
        <v>19.850000000000001</v>
      </c>
      <c r="GL81" s="2203">
        <v>2.66</v>
      </c>
      <c r="GM81" s="2203">
        <v>20.7</v>
      </c>
      <c r="GN81" s="2203">
        <v>0.61</v>
      </c>
      <c r="GO81" s="2203">
        <v>0.7</v>
      </c>
      <c r="GP81" s="2203">
        <v>28.47</v>
      </c>
      <c r="GQ81" s="2203">
        <v>11.87</v>
      </c>
      <c r="GR81" s="2211">
        <v>10.23</v>
      </c>
      <c r="GS81" s="2247">
        <v>1.6</v>
      </c>
      <c r="GT81" s="2247">
        <v>14.15</v>
      </c>
      <c r="GU81" s="2247">
        <v>-1.1299999999999999</v>
      </c>
      <c r="GV81" s="2247">
        <v>0</v>
      </c>
      <c r="GW81" s="2247">
        <v>42.91</v>
      </c>
      <c r="GX81" s="2247">
        <v>14.56</v>
      </c>
      <c r="GY81" s="2247">
        <v>8.32</v>
      </c>
      <c r="GZ81" s="2265">
        <v>-1.4</v>
      </c>
      <c r="HA81" s="2278">
        <v>25.49</v>
      </c>
      <c r="HB81" s="2278">
        <v>0</v>
      </c>
      <c r="HC81" s="2302">
        <v>0</v>
      </c>
      <c r="HD81" s="2314">
        <v>0</v>
      </c>
      <c r="HE81" s="2314">
        <v>0</v>
      </c>
      <c r="HF81" s="2314">
        <v>0</v>
      </c>
      <c r="HS81" s="142"/>
    </row>
    <row r="82" spans="1:227" x14ac:dyDescent="0.25">
      <c r="A82" s="95">
        <f t="shared" si="67"/>
        <v>81</v>
      </c>
      <c r="B82" s="65">
        <f>B.Semanal!B82</f>
        <v>0</v>
      </c>
      <c r="C82" s="68"/>
      <c r="D82" s="68"/>
      <c r="E82" s="91"/>
      <c r="F82" s="67"/>
      <c r="G82" s="363"/>
      <c r="H82" s="369"/>
      <c r="I82" s="375"/>
      <c r="J82" s="381"/>
      <c r="K82" s="387"/>
      <c r="L82" s="393"/>
      <c r="M82" s="451"/>
      <c r="N82" s="458"/>
      <c r="O82" s="471"/>
      <c r="P82" s="504"/>
      <c r="Q82" s="530"/>
      <c r="R82" s="536"/>
      <c r="S82" s="565"/>
      <c r="T82" s="120"/>
      <c r="U82" s="120"/>
      <c r="V82" s="609"/>
      <c r="W82" s="120"/>
      <c r="X82" s="120"/>
      <c r="Y82" s="616"/>
      <c r="Z82" s="120"/>
      <c r="AA82" s="686"/>
      <c r="AB82" s="120"/>
      <c r="AC82" s="120"/>
      <c r="AD82" s="120"/>
      <c r="AE82" s="721"/>
      <c r="AF82" s="728"/>
      <c r="AG82"/>
      <c r="AJ82"/>
      <c r="AN82" s="855"/>
      <c r="AO82" s="863"/>
      <c r="AP82" s="869"/>
      <c r="AQ82"/>
      <c r="AR82"/>
      <c r="AS82" s="889"/>
      <c r="AT82" s="902"/>
      <c r="AU82" s="926"/>
      <c r="AV82" s="933"/>
      <c r="AX82" s="1002"/>
      <c r="AY82" s="1024"/>
      <c r="AZ82" s="1031"/>
      <c r="BA82" s="1045"/>
      <c r="BC82" s="1087"/>
      <c r="BD82" s="1093"/>
      <c r="BE82" s="1126"/>
      <c r="BF82" s="1133"/>
      <c r="BG82" s="1140"/>
      <c r="BH82" s="1161"/>
      <c r="BK82" s="91"/>
      <c r="BP82" s="1222"/>
      <c r="BQ82" s="1228"/>
      <c r="BR82" s="1228"/>
      <c r="BS82" s="1228"/>
      <c r="BT82" s="1228"/>
      <c r="BU82" s="1228"/>
      <c r="BV82" s="1228"/>
      <c r="BW82" s="1288"/>
      <c r="CE82" s="1382"/>
      <c r="CF82" s="1396"/>
      <c r="CG82" s="1410"/>
      <c r="CH82" s="1424"/>
      <c r="CI82" s="1438"/>
      <c r="CJ82" s="1452"/>
      <c r="CP82" s="1492"/>
      <c r="CQ82" s="1520"/>
      <c r="CR82" s="1556"/>
      <c r="CS82" s="1556"/>
      <c r="CT82" s="1556"/>
      <c r="CU82" s="1571"/>
      <c r="CV82" s="1585"/>
      <c r="CW82" s="1585"/>
      <c r="CX82" s="1585"/>
      <c r="CY82" s="1620"/>
      <c r="CZ82" s="1620"/>
      <c r="DA82" s="1620"/>
      <c r="DB82" s="1620"/>
      <c r="DC82" s="1620"/>
      <c r="DD82" s="1620"/>
      <c r="DE82" s="1642"/>
      <c r="DJ82" s="1700"/>
      <c r="DL82" s="1663"/>
      <c r="DQ82" s="1784"/>
      <c r="DT82" s="1741"/>
      <c r="DU82" s="1741"/>
      <c r="DV82" s="1741"/>
      <c r="DW82" s="1741"/>
      <c r="DX82" s="1741"/>
      <c r="DY82" s="1741"/>
      <c r="DZ82" s="1748"/>
      <c r="EA82" s="1813"/>
      <c r="EB82" s="1813"/>
      <c r="EC82" s="1813"/>
      <c r="ED82" s="1813"/>
      <c r="EE82" s="1813"/>
      <c r="EF82" s="1813"/>
      <c r="EH82" s="1867"/>
      <c r="EI82" s="1867"/>
      <c r="EJ82" s="1867"/>
      <c r="EK82" s="1867"/>
      <c r="EL82" s="1867"/>
      <c r="EM82" s="1867"/>
      <c r="EN82" s="1867"/>
      <c r="FB82" s="1952"/>
      <c r="FC82" s="1987"/>
      <c r="FD82" s="1987"/>
      <c r="FE82" s="1987"/>
      <c r="FF82" s="1987"/>
      <c r="FG82" s="1987"/>
      <c r="FH82" s="1987"/>
      <c r="FI82" s="1994"/>
      <c r="FJ82" s="2029"/>
      <c r="FK82" s="2029"/>
      <c r="FL82" s="2029"/>
      <c r="FM82" s="2029"/>
      <c r="FN82" s="2029"/>
      <c r="FO82" s="2029"/>
      <c r="FP82" s="2036"/>
      <c r="FQ82" s="2072"/>
      <c r="FR82" s="2072"/>
      <c r="FS82" s="2072"/>
      <c r="FT82" s="2072"/>
      <c r="FU82" s="2072"/>
      <c r="FV82" s="2072"/>
      <c r="FW82" s="2109"/>
      <c r="GD82" s="2122"/>
      <c r="GE82" s="2158"/>
      <c r="GF82" s="2158"/>
      <c r="GG82" s="2158"/>
      <c r="GH82" s="2158"/>
      <c r="GI82" s="2158"/>
      <c r="GJ82" s="2158"/>
      <c r="GK82" s="2165"/>
      <c r="GL82" s="2201"/>
      <c r="GM82" s="2201"/>
      <c r="GN82" s="2201"/>
      <c r="GO82" s="2201"/>
      <c r="GP82" s="2201"/>
      <c r="GQ82" s="2201"/>
      <c r="GR82" s="2209"/>
      <c r="GZ82" s="2263"/>
      <c r="HA82" s="2276"/>
      <c r="HB82" s="2276"/>
      <c r="HC82" s="2300"/>
      <c r="HD82" s="2311"/>
      <c r="HE82" s="2311"/>
      <c r="HF82" s="2311"/>
    </row>
    <row r="83" spans="1:227" x14ac:dyDescent="0.25">
      <c r="A83" s="95">
        <f t="shared" si="67"/>
        <v>82</v>
      </c>
      <c r="B83" s="65">
        <f>B.Semanal!B83</f>
        <v>0</v>
      </c>
      <c r="C83" s="66"/>
      <c r="D83" s="66"/>
      <c r="E83" s="91">
        <v>829.39</v>
      </c>
      <c r="F83" s="91">
        <v>1240.422</v>
      </c>
      <c r="G83" s="364">
        <v>1781.1859999999999</v>
      </c>
      <c r="H83" s="370">
        <v>1959.3009999999999</v>
      </c>
      <c r="I83" s="376">
        <v>1886.154</v>
      </c>
      <c r="J83" s="382">
        <v>2004.779</v>
      </c>
      <c r="K83" s="388">
        <v>1972.2360000000001</v>
      </c>
      <c r="L83" s="394">
        <v>2100.3310000000001</v>
      </c>
      <c r="M83" s="452">
        <v>2277.0839999999998</v>
      </c>
      <c r="N83" s="459">
        <v>2373.5140000000001</v>
      </c>
      <c r="O83" s="472">
        <v>2474.7240000000002</v>
      </c>
      <c r="P83" s="505">
        <v>2125.538</v>
      </c>
      <c r="Q83" s="531">
        <v>2376.7910000000002</v>
      </c>
      <c r="R83" s="537">
        <v>2370.8560000000002</v>
      </c>
      <c r="S83" s="566">
        <v>2056.6379999999999</v>
      </c>
      <c r="T83" s="125">
        <v>0</v>
      </c>
      <c r="U83" s="125">
        <v>0</v>
      </c>
      <c r="V83" s="610">
        <v>1140.4960000000001</v>
      </c>
      <c r="W83" s="125">
        <v>102.19199999999999</v>
      </c>
      <c r="X83" s="125">
        <v>1180.152</v>
      </c>
      <c r="Y83" s="617">
        <v>2337.3119999999999</v>
      </c>
      <c r="Z83" s="125">
        <v>2632.6019999999999</v>
      </c>
      <c r="AA83" s="687">
        <v>2229.2330000000002</v>
      </c>
      <c r="AB83" s="125">
        <v>2629.49</v>
      </c>
      <c r="AC83" s="125">
        <v>2408.9929999999999</v>
      </c>
      <c r="AD83" s="125">
        <v>2473.12</v>
      </c>
      <c r="AE83" s="722">
        <v>2714.99</v>
      </c>
      <c r="AF83" s="729">
        <v>2708.04</v>
      </c>
      <c r="AG83" s="772">
        <v>1870.2570000000001</v>
      </c>
      <c r="AH83" s="65">
        <v>0</v>
      </c>
      <c r="AI83" s="65">
        <v>0</v>
      </c>
      <c r="AJ83" s="772">
        <v>254.858</v>
      </c>
      <c r="AK83" s="65">
        <v>0</v>
      </c>
      <c r="AL83" s="65">
        <v>0</v>
      </c>
      <c r="AM83" s="65">
        <v>945.74400000000003</v>
      </c>
      <c r="AN83" s="856">
        <v>571.65899999999999</v>
      </c>
      <c r="AO83" s="864">
        <v>1455.432</v>
      </c>
      <c r="AP83" s="870">
        <v>2004.5260000000001</v>
      </c>
      <c r="AQ83" s="772">
        <v>2699.433</v>
      </c>
      <c r="AR83" s="772">
        <v>1927.355</v>
      </c>
      <c r="AS83" s="890">
        <v>0</v>
      </c>
      <c r="AT83" s="903">
        <v>688.96799999999996</v>
      </c>
      <c r="AU83" s="927">
        <v>1911.7719999999999</v>
      </c>
      <c r="AV83" s="934">
        <v>2689.9949999999999</v>
      </c>
      <c r="AW83" s="69">
        <v>2601.8969999999999</v>
      </c>
      <c r="AX83" s="1003">
        <v>2642.0590000000002</v>
      </c>
      <c r="AY83" s="1025">
        <v>2575.3969999999999</v>
      </c>
      <c r="AZ83" s="1032">
        <v>2042.694</v>
      </c>
      <c r="BA83" s="1046">
        <v>0</v>
      </c>
      <c r="BB83" s="65">
        <v>170.023</v>
      </c>
      <c r="BC83" s="1088">
        <v>0</v>
      </c>
      <c r="BD83" s="1094">
        <v>0</v>
      </c>
      <c r="BE83" s="1127">
        <v>0</v>
      </c>
      <c r="BF83" s="1134">
        <v>0</v>
      </c>
      <c r="BG83" s="1141">
        <v>0</v>
      </c>
      <c r="BH83" s="1162">
        <v>396.94600000000003</v>
      </c>
      <c r="BI83" s="65">
        <v>342.654</v>
      </c>
      <c r="BJ83" s="65">
        <v>70.754999999999995</v>
      </c>
      <c r="BK83" s="91">
        <v>491.99400000000003</v>
      </c>
      <c r="BL83" s="65">
        <v>953.26099999999997</v>
      </c>
      <c r="BM83" s="69">
        <v>1611.6590000000001</v>
      </c>
      <c r="BN83" s="69">
        <v>2151.3679999999999</v>
      </c>
      <c r="BO83" s="69">
        <v>2568.069</v>
      </c>
      <c r="BP83" s="1223">
        <v>2572.3049999999998</v>
      </c>
      <c r="BQ83" s="1229">
        <v>2625.1509999999998</v>
      </c>
      <c r="BR83" s="1229">
        <v>2657.415</v>
      </c>
      <c r="BS83" s="1229">
        <v>2641.3249999999998</v>
      </c>
      <c r="BT83" s="1229">
        <v>2461.5880000000002</v>
      </c>
      <c r="BU83" s="1229">
        <v>2518.3240000000001</v>
      </c>
      <c r="BV83" s="1229">
        <v>2781.45</v>
      </c>
      <c r="BW83" s="1289">
        <v>2624.0729999999999</v>
      </c>
      <c r="BX83" s="69">
        <v>2657.24</v>
      </c>
      <c r="BY83" s="69">
        <v>2645.9430000000002</v>
      </c>
      <c r="BZ83" s="69">
        <v>2487.4810000000002</v>
      </c>
      <c r="CA83" s="69">
        <v>2679.5590000000002</v>
      </c>
      <c r="CB83" s="69">
        <v>2500.3560000000002</v>
      </c>
      <c r="CC83" s="69">
        <v>2493.08</v>
      </c>
      <c r="CD83" s="69">
        <v>2665.5320000000002</v>
      </c>
      <c r="CE83" s="1383">
        <v>2075.424</v>
      </c>
      <c r="CF83" s="1397">
        <v>2822.4229999999998</v>
      </c>
      <c r="CG83" s="1411">
        <v>2971.5250000000001</v>
      </c>
      <c r="CH83" s="1425">
        <v>2402.6410000000001</v>
      </c>
      <c r="CI83" s="1439">
        <v>1827.136</v>
      </c>
      <c r="CJ83" s="1453">
        <v>2508.0819999999999</v>
      </c>
      <c r="CK83" s="299">
        <v>2311.7150000000001</v>
      </c>
      <c r="CL83" s="299">
        <v>2200.7379999999998</v>
      </c>
      <c r="CM83" s="299">
        <v>2231.6419999999998</v>
      </c>
      <c r="CN83" s="299">
        <v>2355.991</v>
      </c>
      <c r="CO83" s="299">
        <v>2444.6019999999999</v>
      </c>
      <c r="CP83" s="1493">
        <v>2278.3409999999999</v>
      </c>
      <c r="CQ83" s="1521">
        <v>2442.386</v>
      </c>
      <c r="CR83" s="1557">
        <v>2372.86</v>
      </c>
      <c r="CS83" s="1557">
        <v>2443.058</v>
      </c>
      <c r="CT83" s="1557">
        <v>2484.4259999999999</v>
      </c>
      <c r="CU83" s="1572">
        <v>2551.88</v>
      </c>
      <c r="CV83" s="1586">
        <v>2315.2150000000001</v>
      </c>
      <c r="CW83" s="1586">
        <v>2513.1129999999998</v>
      </c>
      <c r="CX83" s="1586">
        <v>2534.8229999999999</v>
      </c>
      <c r="CY83" s="1621">
        <v>2607.9389999999999</v>
      </c>
      <c r="CZ83" s="1621">
        <v>1649.8030000000001</v>
      </c>
      <c r="DA83" s="1621">
        <v>2655.873</v>
      </c>
      <c r="DB83" s="1621">
        <v>2518.3180000000002</v>
      </c>
      <c r="DC83" s="1621">
        <v>2250.7829999999999</v>
      </c>
      <c r="DD83" s="1621">
        <v>2919.7689999999998</v>
      </c>
      <c r="DE83" s="1643">
        <v>2902.491</v>
      </c>
      <c r="DF83" s="772">
        <v>2389.0529999999999</v>
      </c>
      <c r="DG83" s="772">
        <v>2748.44</v>
      </c>
      <c r="DH83" s="772">
        <v>2911.1759999999999</v>
      </c>
      <c r="DI83" s="772">
        <v>2760.6889999999999</v>
      </c>
      <c r="DJ83" s="1701">
        <v>2780.877</v>
      </c>
      <c r="DK83" s="772">
        <v>2636.0459999999998</v>
      </c>
      <c r="DL83" s="1664">
        <v>2953.2240000000002</v>
      </c>
      <c r="DM83" s="772">
        <v>2842.1030000000001</v>
      </c>
      <c r="DN83" s="772">
        <v>3076.0729999999999</v>
      </c>
      <c r="DO83" s="772">
        <v>2899.152</v>
      </c>
      <c r="DP83" s="772">
        <v>2846.2339999999999</v>
      </c>
      <c r="DQ83" s="1785">
        <v>2880.3820000000001</v>
      </c>
      <c r="DR83" s="772">
        <v>2850.433</v>
      </c>
      <c r="DS83" s="772">
        <v>2670.5729999999999</v>
      </c>
      <c r="DT83" s="1742">
        <v>2925.5549999999998</v>
      </c>
      <c r="DU83" s="1742">
        <v>1956.547</v>
      </c>
      <c r="DV83" s="1742">
        <v>2550.7190000000001</v>
      </c>
      <c r="DW83" s="1742">
        <v>2520.9520000000002</v>
      </c>
      <c r="DX83" s="1742">
        <v>2730.9050000000002</v>
      </c>
      <c r="DY83" s="1742">
        <v>2952.3989999999999</v>
      </c>
      <c r="DZ83" s="1749">
        <v>2613.038</v>
      </c>
      <c r="EA83" s="1814">
        <v>2328.0700000000002</v>
      </c>
      <c r="EB83" s="1814">
        <v>2609.4340000000002</v>
      </c>
      <c r="EC83" s="1814">
        <v>2750.1619999999998</v>
      </c>
      <c r="ED83" s="1814">
        <v>2896.4189999999999</v>
      </c>
      <c r="EE83" s="1814">
        <v>2837.5949999999998</v>
      </c>
      <c r="EF83" s="1814">
        <v>1908.9469999999999</v>
      </c>
      <c r="EG83">
        <v>0</v>
      </c>
      <c r="EH83" s="1868">
        <v>1561.3030000000001</v>
      </c>
      <c r="EI83" s="1868">
        <v>2815.422</v>
      </c>
      <c r="EJ83" s="1868">
        <v>2602.1970000000001</v>
      </c>
      <c r="EK83" s="1868">
        <v>2682.7130000000002</v>
      </c>
      <c r="EL83" s="1868">
        <v>2844.89</v>
      </c>
      <c r="EM83" s="1868">
        <v>2858.9090000000001</v>
      </c>
      <c r="EN83" s="1868">
        <v>2651.67</v>
      </c>
      <c r="EO83" s="299">
        <v>1650.3530000000001</v>
      </c>
      <c r="EP83">
        <v>0</v>
      </c>
      <c r="EQ83">
        <v>0</v>
      </c>
      <c r="ER83" s="299">
        <v>1087.8340000000001</v>
      </c>
      <c r="ES83" s="299">
        <v>2159.8319999999999</v>
      </c>
      <c r="ET83">
        <v>480.72199999999998</v>
      </c>
      <c r="EU83">
        <v>0</v>
      </c>
      <c r="EV83" s="772">
        <v>0</v>
      </c>
      <c r="EW83" s="772">
        <v>0</v>
      </c>
      <c r="EX83" s="772">
        <v>238.86699999999999</v>
      </c>
      <c r="EY83" s="772">
        <v>1757.941</v>
      </c>
      <c r="EZ83" s="772">
        <v>2587.837</v>
      </c>
      <c r="FA83" s="772">
        <v>2700.9769999999999</v>
      </c>
      <c r="FB83" s="1953">
        <v>2931.6379999999999</v>
      </c>
      <c r="FC83" s="1988">
        <v>2883.9630000000002</v>
      </c>
      <c r="FD83" s="1988">
        <v>2814.6460000000002</v>
      </c>
      <c r="FE83" s="1988">
        <v>3067.16</v>
      </c>
      <c r="FF83" s="1988">
        <v>2952.1909999999998</v>
      </c>
      <c r="FG83" s="1988">
        <v>2823.2570000000001</v>
      </c>
      <c r="FH83" s="1988">
        <v>2945.5219999999999</v>
      </c>
      <c r="FI83" s="1995">
        <v>2637.489</v>
      </c>
      <c r="FJ83" s="2030">
        <v>1364.2719999999999</v>
      </c>
      <c r="FK83" s="2030">
        <v>2143.5410000000002</v>
      </c>
      <c r="FL83" s="2030">
        <v>2829.598</v>
      </c>
      <c r="FM83" s="2030">
        <v>2562.134</v>
      </c>
      <c r="FN83" s="2030">
        <v>2557.8739999999998</v>
      </c>
      <c r="FO83" s="2030">
        <v>2499.239</v>
      </c>
      <c r="FP83" s="2037">
        <v>2869.9450000000002</v>
      </c>
      <c r="FQ83" s="2073">
        <v>2780.8510000000001</v>
      </c>
      <c r="FR83" s="2073">
        <v>2512.6460000000002</v>
      </c>
      <c r="FS83" s="2073">
        <v>2535.556</v>
      </c>
      <c r="FT83" s="2073">
        <v>2566.0259999999998</v>
      </c>
      <c r="FU83" s="2073">
        <v>2517.6529999999998</v>
      </c>
      <c r="FV83" s="2073">
        <v>2714.0439999999999</v>
      </c>
      <c r="FW83" s="2110">
        <v>2461.6880000000001</v>
      </c>
      <c r="FX83" s="772">
        <v>2345.38</v>
      </c>
      <c r="FY83" s="772">
        <v>2171.7080000000001</v>
      </c>
      <c r="FZ83" s="772">
        <v>2512.8490000000002</v>
      </c>
      <c r="GA83" s="772">
        <v>2731.2359999999999</v>
      </c>
      <c r="GB83" s="772">
        <v>2694.8820000000001</v>
      </c>
      <c r="GC83" s="772">
        <v>2468.06</v>
      </c>
      <c r="GD83" s="2123">
        <v>2691.913</v>
      </c>
      <c r="GE83" s="2159">
        <v>2823.2719999999999</v>
      </c>
      <c r="GF83" s="2159">
        <v>2693.3780000000002</v>
      </c>
      <c r="GG83" s="2159">
        <v>2623.663</v>
      </c>
      <c r="GH83" s="2159">
        <v>2889.5149999999999</v>
      </c>
      <c r="GI83" s="2159">
        <v>864.44500000000005</v>
      </c>
      <c r="GJ83" s="2159">
        <v>1667.7629999999999</v>
      </c>
      <c r="GK83" s="2166">
        <v>3184.9229999999998</v>
      </c>
      <c r="GL83" s="2202">
        <v>2987.6120000000001</v>
      </c>
      <c r="GM83" s="2202">
        <v>2722.9560000000001</v>
      </c>
      <c r="GN83" s="2202">
        <v>2761.433</v>
      </c>
      <c r="GO83" s="2202">
        <v>2115.6170000000002</v>
      </c>
      <c r="GP83" s="2202">
        <v>2476.4580000000001</v>
      </c>
      <c r="GQ83" s="2202">
        <v>3176.788</v>
      </c>
      <c r="GR83" s="2210">
        <v>3062.3539999999998</v>
      </c>
      <c r="GS83" s="2246">
        <v>2871.1019999999999</v>
      </c>
      <c r="GT83" s="2246">
        <v>1373.5550000000001</v>
      </c>
      <c r="GU83" s="2246">
        <v>1236.5219999999999</v>
      </c>
      <c r="GV83" s="2246">
        <v>0</v>
      </c>
      <c r="GW83" s="2246">
        <v>2138.3670000000002</v>
      </c>
      <c r="GX83" s="2246">
        <v>3036.7</v>
      </c>
      <c r="GY83" s="2246">
        <v>3193.4929999999999</v>
      </c>
      <c r="GZ83" s="2264">
        <v>1991.3489999999999</v>
      </c>
      <c r="HA83" s="2277">
        <v>2046.8920000000001</v>
      </c>
      <c r="HB83" s="2277">
        <v>0</v>
      </c>
      <c r="HC83" s="2301">
        <v>0</v>
      </c>
      <c r="HD83" s="2313">
        <v>0</v>
      </c>
      <c r="HE83" s="2313">
        <v>0</v>
      </c>
      <c r="HF83" s="2313">
        <v>0</v>
      </c>
      <c r="HS83" s="142"/>
    </row>
    <row r="84" spans="1:227" x14ac:dyDescent="0.25">
      <c r="A84" s="95">
        <f t="shared" si="67"/>
        <v>83</v>
      </c>
      <c r="B84" s="65">
        <f>B.Semanal!B84</f>
        <v>0</v>
      </c>
      <c r="C84" s="66"/>
      <c r="D84" s="66"/>
      <c r="E84" s="91">
        <v>1.37</v>
      </c>
      <c r="F84" s="67">
        <v>0.87</v>
      </c>
      <c r="G84" s="365">
        <v>0.95</v>
      </c>
      <c r="H84" s="371">
        <v>1</v>
      </c>
      <c r="I84" s="377">
        <v>0.87</v>
      </c>
      <c r="J84" s="383">
        <v>0.96</v>
      </c>
      <c r="K84" s="389">
        <v>0.82</v>
      </c>
      <c r="L84" s="395">
        <v>0.89</v>
      </c>
      <c r="M84" s="453">
        <v>0.89</v>
      </c>
      <c r="N84" s="460">
        <v>0.89</v>
      </c>
      <c r="O84" s="473">
        <v>0.92</v>
      </c>
      <c r="P84" s="506">
        <v>1.01</v>
      </c>
      <c r="Q84" s="532">
        <v>1.02</v>
      </c>
      <c r="R84" s="538">
        <v>1.1299999999999999</v>
      </c>
      <c r="S84" s="567">
        <v>1.05</v>
      </c>
      <c r="T84" s="124"/>
      <c r="U84" s="124"/>
      <c r="V84" s="611">
        <v>1.2</v>
      </c>
      <c r="W84" s="124">
        <v>0.68</v>
      </c>
      <c r="X84" s="124">
        <v>1</v>
      </c>
      <c r="Y84" s="618">
        <v>0.91</v>
      </c>
      <c r="Z84" s="124">
        <v>1.17</v>
      </c>
      <c r="AA84" s="688">
        <v>1.27</v>
      </c>
      <c r="AB84" s="124">
        <v>1.5</v>
      </c>
      <c r="AC84" s="120">
        <v>1.27</v>
      </c>
      <c r="AD84" s="124">
        <v>1.28</v>
      </c>
      <c r="AE84" s="723">
        <v>1.28</v>
      </c>
      <c r="AF84" s="730">
        <v>1.31</v>
      </c>
      <c r="AG84" s="299">
        <v>1.2</v>
      </c>
      <c r="AJ84" s="299">
        <v>0.59</v>
      </c>
      <c r="AM84" s="65">
        <v>1.07</v>
      </c>
      <c r="AN84" s="857">
        <v>0.81</v>
      </c>
      <c r="AO84" s="865">
        <v>0.82</v>
      </c>
      <c r="AP84" s="871">
        <v>0.97</v>
      </c>
      <c r="AQ84" s="299">
        <v>1.54</v>
      </c>
      <c r="AR84" s="299">
        <v>1.1399999999999999</v>
      </c>
      <c r="AS84" s="889"/>
      <c r="AT84" s="904">
        <v>1.03</v>
      </c>
      <c r="AU84" s="928">
        <v>0.84</v>
      </c>
      <c r="AV84" s="935">
        <v>1.1100000000000001</v>
      </c>
      <c r="AW84" s="65">
        <v>1.05</v>
      </c>
      <c r="AX84" s="1004">
        <v>1.03</v>
      </c>
      <c r="AY84" s="1026">
        <v>0.98</v>
      </c>
      <c r="AZ84" s="1033">
        <v>0.98</v>
      </c>
      <c r="BA84" s="1045"/>
      <c r="BB84" s="65">
        <v>1.31</v>
      </c>
      <c r="BC84" s="1087"/>
      <c r="BD84" s="1093"/>
      <c r="BE84" s="1126"/>
      <c r="BF84" s="1133"/>
      <c r="BG84" s="1140"/>
      <c r="BH84" s="1163">
        <v>0.84</v>
      </c>
      <c r="BI84" s="65">
        <v>0.69</v>
      </c>
      <c r="BJ84" s="65">
        <v>0.9</v>
      </c>
      <c r="BK84" s="91">
        <v>0.8</v>
      </c>
      <c r="BL84" s="65">
        <v>0.74</v>
      </c>
      <c r="BM84" s="65">
        <v>0.82</v>
      </c>
      <c r="BN84" s="65">
        <v>0.97</v>
      </c>
      <c r="BO84" s="65">
        <v>1.0900000000000001</v>
      </c>
      <c r="BP84" s="1224">
        <v>1.02</v>
      </c>
      <c r="BQ84" s="1230">
        <v>1.07</v>
      </c>
      <c r="BR84" s="1230">
        <v>1.1499999999999999</v>
      </c>
      <c r="BS84" s="1230">
        <v>1.28</v>
      </c>
      <c r="BT84" s="1230">
        <v>1.05</v>
      </c>
      <c r="BU84" s="1230">
        <v>0.99</v>
      </c>
      <c r="BV84" s="1230">
        <v>0.99</v>
      </c>
      <c r="BW84" s="1290">
        <v>0.99</v>
      </c>
      <c r="BX84" s="65">
        <v>1.1499999999999999</v>
      </c>
      <c r="BY84" s="65">
        <v>0.96</v>
      </c>
      <c r="BZ84" s="65">
        <v>0.95</v>
      </c>
      <c r="CA84" s="65">
        <v>1.04</v>
      </c>
      <c r="CB84" s="65">
        <v>0.95</v>
      </c>
      <c r="CC84" s="65">
        <v>0.81</v>
      </c>
      <c r="CD84" s="65">
        <v>1.04</v>
      </c>
      <c r="CE84" s="1384">
        <v>1.19</v>
      </c>
      <c r="CF84" s="1398">
        <v>1.1499999999999999</v>
      </c>
      <c r="CG84" s="1412">
        <v>1.1599999999999999</v>
      </c>
      <c r="CH84" s="1426">
        <v>0.99</v>
      </c>
      <c r="CI84" s="1440">
        <v>1.03</v>
      </c>
      <c r="CJ84" s="1454">
        <v>1.01</v>
      </c>
      <c r="CK84">
        <v>0.98</v>
      </c>
      <c r="CL84">
        <v>0.89</v>
      </c>
      <c r="CM84">
        <v>0.73</v>
      </c>
      <c r="CN84">
        <v>0.93</v>
      </c>
      <c r="CO84">
        <v>0.77</v>
      </c>
      <c r="CP84" s="1494">
        <v>1</v>
      </c>
      <c r="CQ84" s="1522">
        <v>0.95</v>
      </c>
      <c r="CR84" s="1558">
        <v>0.94</v>
      </c>
      <c r="CS84" s="1558">
        <v>1.07</v>
      </c>
      <c r="CT84" s="1558">
        <v>1.18</v>
      </c>
      <c r="CU84" s="1573">
        <v>1.1299999999999999</v>
      </c>
      <c r="CV84" s="1587">
        <v>0.87</v>
      </c>
      <c r="CW84" s="1587">
        <v>0.93</v>
      </c>
      <c r="CX84" s="1587">
        <v>0.93</v>
      </c>
      <c r="CY84" s="1622">
        <v>1.17</v>
      </c>
      <c r="CZ84" s="1622">
        <v>1.02</v>
      </c>
      <c r="DA84" s="1622">
        <v>1.1100000000000001</v>
      </c>
      <c r="DB84" s="1622">
        <v>0.99</v>
      </c>
      <c r="DC84" s="1622">
        <v>0.96</v>
      </c>
      <c r="DD84" s="1622">
        <v>0.94</v>
      </c>
      <c r="DE84" s="1644">
        <v>1.02</v>
      </c>
      <c r="DF84" s="299">
        <v>0.94</v>
      </c>
      <c r="DG84" s="299">
        <v>0.99</v>
      </c>
      <c r="DH84" s="299">
        <v>1.01</v>
      </c>
      <c r="DI84" s="299">
        <v>1.1100000000000001</v>
      </c>
      <c r="DJ84" s="1702">
        <v>1.04</v>
      </c>
      <c r="DK84" s="299">
        <v>0.96</v>
      </c>
      <c r="DL84" s="1665">
        <v>1.02</v>
      </c>
      <c r="DM84" s="299">
        <v>1.0900000000000001</v>
      </c>
      <c r="DN84" s="299">
        <v>1.0900000000000001</v>
      </c>
      <c r="DO84" s="299">
        <v>1.2</v>
      </c>
      <c r="DP84" s="299">
        <v>0.9</v>
      </c>
      <c r="DQ84" s="1786">
        <v>1.01</v>
      </c>
      <c r="DR84" s="299">
        <v>1.06</v>
      </c>
      <c r="DS84" s="299">
        <v>0.98</v>
      </c>
      <c r="DT84" s="1743">
        <v>1.04</v>
      </c>
      <c r="DU84" s="1743">
        <v>1.18</v>
      </c>
      <c r="DV84" s="1743">
        <v>1.0900000000000001</v>
      </c>
      <c r="DW84" s="1743">
        <v>0.86</v>
      </c>
      <c r="DX84" s="1743">
        <v>1.02</v>
      </c>
      <c r="DY84" s="1743">
        <v>1.04</v>
      </c>
      <c r="DZ84" s="1750">
        <v>0.96</v>
      </c>
      <c r="EA84" s="1815">
        <v>0.95</v>
      </c>
      <c r="EB84" s="1815">
        <v>0.97</v>
      </c>
      <c r="EC84" s="1815">
        <v>0.99</v>
      </c>
      <c r="ED84" s="1815">
        <v>0.98</v>
      </c>
      <c r="EE84" s="1815">
        <v>0.9</v>
      </c>
      <c r="EF84" s="1815">
        <v>0.99</v>
      </c>
      <c r="EH84" s="1869">
        <v>1.07</v>
      </c>
      <c r="EI84" s="1869">
        <v>1.01</v>
      </c>
      <c r="EJ84" s="1869">
        <v>0.79</v>
      </c>
      <c r="EK84" s="1869">
        <v>0.85</v>
      </c>
      <c r="EL84" s="1869">
        <v>0.84</v>
      </c>
      <c r="EM84" s="1869">
        <v>0.89</v>
      </c>
      <c r="EN84" s="1869">
        <v>0.79</v>
      </c>
      <c r="EO84">
        <v>0.81</v>
      </c>
      <c r="ER84">
        <v>0.79</v>
      </c>
      <c r="ES84">
        <v>0.91</v>
      </c>
      <c r="ET84">
        <v>0.82</v>
      </c>
      <c r="EX84" s="299">
        <v>0.95</v>
      </c>
      <c r="EY84" s="299">
        <v>0.98</v>
      </c>
      <c r="EZ84" s="299">
        <v>0.79</v>
      </c>
      <c r="FA84" s="299">
        <v>0.95</v>
      </c>
      <c r="FB84" s="1954">
        <v>0.99</v>
      </c>
      <c r="FC84" s="1989">
        <v>0.99</v>
      </c>
      <c r="FD84" s="1989">
        <v>0.98</v>
      </c>
      <c r="FE84" s="1989">
        <v>1.08</v>
      </c>
      <c r="FF84" s="1989">
        <v>1.03</v>
      </c>
      <c r="FG84" s="1989">
        <v>1.05</v>
      </c>
      <c r="FH84" s="1989">
        <v>1.01</v>
      </c>
      <c r="FI84" s="1996">
        <v>1.03</v>
      </c>
      <c r="FJ84" s="2031">
        <v>1.02</v>
      </c>
      <c r="FK84" s="2031">
        <v>1.03</v>
      </c>
      <c r="FL84" s="2031">
        <v>1.06</v>
      </c>
      <c r="FM84" s="2031">
        <v>0.96</v>
      </c>
      <c r="FN84" s="2031">
        <v>1.06</v>
      </c>
      <c r="FO84" s="2031">
        <v>1.01</v>
      </c>
      <c r="FP84" s="2038">
        <v>1.0900000000000001</v>
      </c>
      <c r="FQ84" s="2074">
        <v>0.94</v>
      </c>
      <c r="FR84" s="2074">
        <v>0.87</v>
      </c>
      <c r="FS84" s="2074">
        <v>0.96</v>
      </c>
      <c r="FT84" s="2074">
        <v>0.95</v>
      </c>
      <c r="FU84" s="2074">
        <v>0.98</v>
      </c>
      <c r="FV84" s="2074">
        <v>0.92</v>
      </c>
      <c r="FW84" s="2111">
        <v>0.88</v>
      </c>
      <c r="FX84" s="299">
        <v>0.91</v>
      </c>
      <c r="FY84" s="299">
        <v>0.77</v>
      </c>
      <c r="FZ84" s="299">
        <v>0.87</v>
      </c>
      <c r="GA84" s="299">
        <v>1.01</v>
      </c>
      <c r="GB84" s="299">
        <v>1</v>
      </c>
      <c r="GC84" s="299">
        <v>0.94</v>
      </c>
      <c r="GD84" s="2124">
        <v>0.85</v>
      </c>
      <c r="GE84" s="2160">
        <v>0.94</v>
      </c>
      <c r="GF84" s="2160">
        <v>1.1100000000000001</v>
      </c>
      <c r="GG84" s="2160">
        <v>1.08</v>
      </c>
      <c r="GH84" s="2160">
        <v>0.92</v>
      </c>
      <c r="GI84" s="2160">
        <v>0.74</v>
      </c>
      <c r="GJ84" s="2160">
        <v>1.01</v>
      </c>
      <c r="GK84" s="2167">
        <v>1.02</v>
      </c>
      <c r="GL84" s="2203">
        <v>1.1599999999999999</v>
      </c>
      <c r="GM84" s="2203">
        <v>0.92</v>
      </c>
      <c r="GN84" s="2203">
        <v>1.03</v>
      </c>
      <c r="GO84" s="2203">
        <v>1.07</v>
      </c>
      <c r="GP84" s="2203">
        <v>0.95</v>
      </c>
      <c r="GQ84" s="2203">
        <v>1.1299999999999999</v>
      </c>
      <c r="GR84" s="2211">
        <v>1.3</v>
      </c>
      <c r="GS84" s="2247">
        <v>1.04</v>
      </c>
      <c r="GT84" s="2247">
        <v>0.86</v>
      </c>
      <c r="GU84" s="2247">
        <v>0.85</v>
      </c>
      <c r="GW84" s="2247">
        <v>0.87</v>
      </c>
      <c r="GX84" s="2247">
        <v>1.04</v>
      </c>
      <c r="GY84" s="2247">
        <v>1.03</v>
      </c>
      <c r="GZ84" s="2265">
        <v>1.0900000000000001</v>
      </c>
      <c r="HA84" s="2278">
        <v>1.52</v>
      </c>
      <c r="HB84" s="2278">
        <v>1.34</v>
      </c>
      <c r="HC84" s="2300"/>
      <c r="HD84" s="2311"/>
      <c r="HE84" s="2311"/>
      <c r="HF84" s="2311"/>
      <c r="HS84" s="142"/>
    </row>
    <row r="85" spans="1:227" x14ac:dyDescent="0.25">
      <c r="A85" s="95">
        <f t="shared" si="67"/>
        <v>84</v>
      </c>
      <c r="B85" s="65">
        <f>B.Semanal!B85</f>
        <v>0</v>
      </c>
      <c r="C85" s="66"/>
      <c r="D85" s="66"/>
      <c r="E85" s="91">
        <v>45.45</v>
      </c>
      <c r="F85" s="67">
        <v>45.55</v>
      </c>
      <c r="G85" s="365">
        <v>45.26</v>
      </c>
      <c r="H85" s="371">
        <v>44.88</v>
      </c>
      <c r="I85" s="377">
        <v>45.95</v>
      </c>
      <c r="J85" s="383">
        <v>47.2</v>
      </c>
      <c r="K85" s="389">
        <v>47.91</v>
      </c>
      <c r="L85" s="395">
        <v>45.36</v>
      </c>
      <c r="M85" s="453">
        <v>47.02</v>
      </c>
      <c r="N85" s="460">
        <v>45.06</v>
      </c>
      <c r="O85" s="473">
        <v>43.86</v>
      </c>
      <c r="P85" s="506">
        <v>45.43</v>
      </c>
      <c r="Q85" s="532">
        <v>44.4</v>
      </c>
      <c r="R85" s="538">
        <v>45.42</v>
      </c>
      <c r="S85" s="567">
        <v>44.69</v>
      </c>
      <c r="T85" s="124">
        <v>0</v>
      </c>
      <c r="U85" s="124">
        <v>0</v>
      </c>
      <c r="V85" s="611">
        <v>42.37</v>
      </c>
      <c r="W85" s="124">
        <v>43.95</v>
      </c>
      <c r="X85" s="124">
        <v>46.6</v>
      </c>
      <c r="Y85" s="618">
        <v>43.86</v>
      </c>
      <c r="Z85" s="124">
        <v>46.21</v>
      </c>
      <c r="AA85" s="688">
        <v>46.55</v>
      </c>
      <c r="AB85" s="124">
        <v>45.21</v>
      </c>
      <c r="AC85" s="120">
        <v>45.98</v>
      </c>
      <c r="AD85" s="124">
        <v>46.97</v>
      </c>
      <c r="AE85" s="723">
        <v>46.71</v>
      </c>
      <c r="AF85" s="730">
        <v>47.66</v>
      </c>
      <c r="AG85" s="299">
        <v>46.85</v>
      </c>
      <c r="AH85" s="65">
        <v>0</v>
      </c>
      <c r="AI85" s="65">
        <v>0</v>
      </c>
      <c r="AJ85" s="299">
        <v>47.62</v>
      </c>
      <c r="AK85" s="65">
        <v>0</v>
      </c>
      <c r="AL85" s="65">
        <v>0</v>
      </c>
      <c r="AM85" s="65">
        <v>46.37</v>
      </c>
      <c r="AN85" s="857">
        <v>45.68</v>
      </c>
      <c r="AO85" s="865">
        <v>47.93</v>
      </c>
      <c r="AP85" s="871">
        <v>47.31</v>
      </c>
      <c r="AQ85" s="299">
        <v>45.8</v>
      </c>
      <c r="AR85" s="299">
        <v>46.68</v>
      </c>
      <c r="AS85" s="891">
        <v>0</v>
      </c>
      <c r="AT85" s="904">
        <v>47.3</v>
      </c>
      <c r="AU85" s="928">
        <v>45.49</v>
      </c>
      <c r="AV85" s="935">
        <v>45.08</v>
      </c>
      <c r="AW85" s="65">
        <v>43.44</v>
      </c>
      <c r="AX85" s="1004">
        <v>45.53</v>
      </c>
      <c r="AY85" s="1026">
        <v>46.13</v>
      </c>
      <c r="AZ85" s="1033">
        <v>45.75</v>
      </c>
      <c r="BA85" s="1047">
        <v>0</v>
      </c>
      <c r="BB85" s="65">
        <v>43.9</v>
      </c>
      <c r="BC85" s="1089">
        <v>0</v>
      </c>
      <c r="BD85" s="1095">
        <v>0</v>
      </c>
      <c r="BE85" s="1128">
        <v>0</v>
      </c>
      <c r="BF85" s="1135">
        <v>0</v>
      </c>
      <c r="BG85" s="1142">
        <v>0</v>
      </c>
      <c r="BH85" s="1163">
        <v>46.38</v>
      </c>
      <c r="BI85" s="65">
        <v>44.44</v>
      </c>
      <c r="BJ85" s="65">
        <v>41.54</v>
      </c>
      <c r="BK85" s="91">
        <v>46.86</v>
      </c>
      <c r="BL85" s="65">
        <v>49.21</v>
      </c>
      <c r="BM85" s="65">
        <v>47.94</v>
      </c>
      <c r="BN85" s="65">
        <v>46.9</v>
      </c>
      <c r="BO85" s="65">
        <v>45.8</v>
      </c>
      <c r="BP85" s="1224">
        <v>46.51</v>
      </c>
      <c r="BQ85" s="1230">
        <v>45.16</v>
      </c>
      <c r="BR85" s="1230">
        <v>45.94</v>
      </c>
      <c r="BS85" s="1230">
        <v>46.05</v>
      </c>
      <c r="BT85" s="1230">
        <v>46.59</v>
      </c>
      <c r="BU85" s="1230">
        <v>45.85</v>
      </c>
      <c r="BV85" s="1230">
        <v>45.56</v>
      </c>
      <c r="BW85" s="1290">
        <v>46.41</v>
      </c>
      <c r="BX85" s="65">
        <v>45.72</v>
      </c>
      <c r="BY85" s="65">
        <v>46.1</v>
      </c>
      <c r="BZ85" s="65">
        <v>46.31</v>
      </c>
      <c r="CA85" s="65">
        <v>46.56</v>
      </c>
      <c r="CB85" s="65">
        <v>46.78</v>
      </c>
      <c r="CC85" s="65">
        <v>47.69</v>
      </c>
      <c r="CD85" s="65">
        <v>45.61</v>
      </c>
      <c r="CE85" s="1384">
        <v>46.15</v>
      </c>
      <c r="CF85" s="1398">
        <v>44.09</v>
      </c>
      <c r="CG85" s="1412">
        <v>44.27</v>
      </c>
      <c r="CH85" s="1426">
        <v>43.69</v>
      </c>
      <c r="CI85" s="1440">
        <v>44.93</v>
      </c>
      <c r="CJ85" s="1454">
        <v>46.5</v>
      </c>
      <c r="CK85">
        <v>44.87</v>
      </c>
      <c r="CL85">
        <v>46.76</v>
      </c>
      <c r="CM85">
        <v>47.4</v>
      </c>
      <c r="CN85">
        <v>45.48</v>
      </c>
      <c r="CO85">
        <v>44.37</v>
      </c>
      <c r="CP85" s="1494">
        <v>46.12</v>
      </c>
      <c r="CQ85" s="1522">
        <v>45.65</v>
      </c>
      <c r="CR85" s="1558">
        <v>44.97</v>
      </c>
      <c r="CS85" s="1558">
        <v>43.95</v>
      </c>
      <c r="CT85" s="1558">
        <v>44.28</v>
      </c>
      <c r="CU85" s="1573">
        <v>45.2</v>
      </c>
      <c r="CV85" s="1587">
        <v>45.39</v>
      </c>
      <c r="CW85" s="1587">
        <v>45.59</v>
      </c>
      <c r="CX85" s="1587">
        <v>46.03</v>
      </c>
      <c r="CY85" s="1622">
        <v>43.36</v>
      </c>
      <c r="CZ85" s="1622">
        <v>46.05</v>
      </c>
      <c r="DA85" s="1622">
        <v>46.19</v>
      </c>
      <c r="DB85" s="1622">
        <v>47.03</v>
      </c>
      <c r="DC85" s="1622">
        <v>44.72</v>
      </c>
      <c r="DD85" s="1622">
        <v>43.38</v>
      </c>
      <c r="DE85" s="1644">
        <v>44.28</v>
      </c>
      <c r="DF85" s="299">
        <v>46.81</v>
      </c>
      <c r="DG85" s="299">
        <v>45.58</v>
      </c>
      <c r="DH85" s="299">
        <v>44.76</v>
      </c>
      <c r="DI85" s="299">
        <v>44.4</v>
      </c>
      <c r="DJ85" s="1702">
        <v>44.38</v>
      </c>
      <c r="DK85" s="299">
        <v>46.19</v>
      </c>
      <c r="DL85" s="1665">
        <v>44.7</v>
      </c>
      <c r="DM85" s="299">
        <v>44.42</v>
      </c>
      <c r="DN85" s="299">
        <v>42.11</v>
      </c>
      <c r="DO85" s="299">
        <v>43.08</v>
      </c>
      <c r="DP85" s="299">
        <v>43.76</v>
      </c>
      <c r="DQ85" s="1786">
        <v>43.9</v>
      </c>
      <c r="DR85" s="299">
        <v>42.84</v>
      </c>
      <c r="DS85" s="299">
        <v>43.71</v>
      </c>
      <c r="DT85" s="1743">
        <v>42.42</v>
      </c>
      <c r="DU85" s="1743">
        <v>43.8</v>
      </c>
      <c r="DV85" s="1743">
        <v>44.66</v>
      </c>
      <c r="DW85" s="1743">
        <v>45.99</v>
      </c>
      <c r="DX85" s="1743">
        <v>44.9</v>
      </c>
      <c r="DY85" s="1743">
        <v>45.22</v>
      </c>
      <c r="DZ85" s="1750">
        <v>45.69</v>
      </c>
      <c r="EA85" s="1815">
        <v>46.09</v>
      </c>
      <c r="EB85" s="1815">
        <v>45.55</v>
      </c>
      <c r="EC85" s="1815">
        <v>46.52</v>
      </c>
      <c r="ED85" s="1815">
        <v>43.92</v>
      </c>
      <c r="EE85" s="1815">
        <v>44.93</v>
      </c>
      <c r="EF85" s="1815">
        <v>43.34</v>
      </c>
      <c r="EG85">
        <v>0</v>
      </c>
      <c r="EH85" s="1869">
        <v>47.43</v>
      </c>
      <c r="EI85" s="1869">
        <v>44.94</v>
      </c>
      <c r="EJ85" s="1869">
        <v>45.33</v>
      </c>
      <c r="EK85" s="1869">
        <v>45.87</v>
      </c>
      <c r="EL85" s="1869">
        <v>44.41</v>
      </c>
      <c r="EM85" s="1869">
        <v>44.24</v>
      </c>
      <c r="EN85" s="1869">
        <v>45.52</v>
      </c>
      <c r="EO85">
        <v>45.55</v>
      </c>
      <c r="EP85">
        <v>0</v>
      </c>
      <c r="EQ85">
        <v>0</v>
      </c>
      <c r="ER85">
        <v>44.96</v>
      </c>
      <c r="ES85">
        <v>46.91</v>
      </c>
      <c r="ET85">
        <v>45.66</v>
      </c>
      <c r="EU85">
        <v>0</v>
      </c>
      <c r="EV85" s="299">
        <v>0</v>
      </c>
      <c r="EW85" s="299">
        <v>0</v>
      </c>
      <c r="EX85" s="299">
        <v>44.12</v>
      </c>
      <c r="EY85" s="299">
        <v>45.06</v>
      </c>
      <c r="EZ85" s="299">
        <v>44.2</v>
      </c>
      <c r="FA85" s="299">
        <v>45.47</v>
      </c>
      <c r="FB85" s="1954">
        <v>43.84</v>
      </c>
      <c r="FC85" s="1989">
        <v>44.74</v>
      </c>
      <c r="FD85" s="1989">
        <v>42.54</v>
      </c>
      <c r="FE85" s="1989">
        <v>43.39</v>
      </c>
      <c r="FF85" s="1989">
        <v>44.06</v>
      </c>
      <c r="FG85" s="1989">
        <v>45.38</v>
      </c>
      <c r="FH85" s="1989">
        <v>44.67</v>
      </c>
      <c r="FI85" s="1996">
        <v>44.81</v>
      </c>
      <c r="FJ85" s="2031">
        <v>44.64</v>
      </c>
      <c r="FK85" s="2031">
        <v>43.32</v>
      </c>
      <c r="FL85" s="2031">
        <v>43.7</v>
      </c>
      <c r="FM85" s="2031">
        <v>43.91</v>
      </c>
      <c r="FN85" s="2031">
        <v>43.27</v>
      </c>
      <c r="FO85" s="2031">
        <v>44.37</v>
      </c>
      <c r="FP85" s="2038">
        <v>44.52</v>
      </c>
      <c r="FQ85" s="2074">
        <v>46.31</v>
      </c>
      <c r="FR85" s="2074">
        <v>46.48</v>
      </c>
      <c r="FS85" s="2074">
        <v>44.99</v>
      </c>
      <c r="FT85" s="2074">
        <v>45.87</v>
      </c>
      <c r="FU85" s="2074">
        <v>46</v>
      </c>
      <c r="FV85" s="2074">
        <v>45.33</v>
      </c>
      <c r="FW85" s="2111">
        <v>47.04</v>
      </c>
      <c r="FX85" s="299">
        <v>45.33</v>
      </c>
      <c r="FY85" s="299">
        <v>46.29</v>
      </c>
      <c r="FZ85" s="299">
        <v>43.36</v>
      </c>
      <c r="GA85" s="299">
        <v>44.48</v>
      </c>
      <c r="GB85" s="299">
        <v>44.94</v>
      </c>
      <c r="GC85" s="299">
        <v>45.26</v>
      </c>
      <c r="GD85" s="2124">
        <v>45.75</v>
      </c>
      <c r="GE85" s="2160">
        <v>43.63</v>
      </c>
      <c r="GF85" s="2160">
        <v>44.5</v>
      </c>
      <c r="GG85" s="2160">
        <v>44.77</v>
      </c>
      <c r="GH85" s="2160">
        <v>43.29</v>
      </c>
      <c r="GI85" s="2160">
        <v>42.77</v>
      </c>
      <c r="GJ85" s="2160">
        <v>46.06</v>
      </c>
      <c r="GK85" s="2167">
        <v>45.48</v>
      </c>
      <c r="GL85" s="2203">
        <v>45.41</v>
      </c>
      <c r="GM85" s="2203">
        <v>46</v>
      </c>
      <c r="GN85" s="2203">
        <v>45.89</v>
      </c>
      <c r="GO85" s="2203">
        <v>43.59</v>
      </c>
      <c r="GP85" s="2203">
        <v>46.06</v>
      </c>
      <c r="GQ85" s="2203">
        <v>45.51</v>
      </c>
      <c r="GR85" s="2211">
        <v>44.98</v>
      </c>
      <c r="GS85" s="2247">
        <v>45.34</v>
      </c>
      <c r="GT85" s="2247">
        <v>43.12</v>
      </c>
      <c r="GU85" s="2247">
        <v>47.96</v>
      </c>
      <c r="GV85" s="2247">
        <v>0</v>
      </c>
      <c r="GW85" s="2247">
        <v>45.8</v>
      </c>
      <c r="GX85" s="2247">
        <v>45.13</v>
      </c>
      <c r="GY85" s="2247">
        <v>45.63</v>
      </c>
      <c r="GZ85" s="2265">
        <v>44.08</v>
      </c>
      <c r="HA85" s="2278">
        <v>45.18</v>
      </c>
      <c r="HB85" s="2278">
        <v>44.54</v>
      </c>
      <c r="HC85" s="2302">
        <v>0</v>
      </c>
      <c r="HD85" s="2314">
        <v>0</v>
      </c>
      <c r="HE85" s="2314">
        <v>0</v>
      </c>
      <c r="HF85" s="2314">
        <v>0</v>
      </c>
      <c r="HS85" s="142"/>
    </row>
    <row r="86" spans="1:227" x14ac:dyDescent="0.25">
      <c r="A86" s="95">
        <f t="shared" si="67"/>
        <v>85</v>
      </c>
      <c r="B86" s="65">
        <f>B.Semanal!B86</f>
        <v>0</v>
      </c>
      <c r="C86" s="66"/>
      <c r="D86" s="66"/>
      <c r="E86" s="91">
        <v>53.65</v>
      </c>
      <c r="F86" s="67">
        <v>52.92</v>
      </c>
      <c r="G86" s="365">
        <v>53.25</v>
      </c>
      <c r="H86" s="371">
        <v>53.37</v>
      </c>
      <c r="I86" s="377">
        <v>52.63</v>
      </c>
      <c r="J86" s="383">
        <v>51.23</v>
      </c>
      <c r="K86" s="389">
        <v>50.73</v>
      </c>
      <c r="L86" s="395">
        <v>53.25</v>
      </c>
      <c r="M86" s="453">
        <v>51.78</v>
      </c>
      <c r="N86" s="460">
        <v>54.02</v>
      </c>
      <c r="O86" s="473">
        <v>54.7</v>
      </c>
      <c r="P86" s="506">
        <v>53.04</v>
      </c>
      <c r="Q86" s="532">
        <v>54.05</v>
      </c>
      <c r="R86" s="538">
        <v>52.91</v>
      </c>
      <c r="S86" s="567">
        <v>53.74</v>
      </c>
      <c r="T86" s="124"/>
      <c r="U86" s="124"/>
      <c r="V86" s="611">
        <v>55.83</v>
      </c>
      <c r="W86" s="124">
        <v>54.84</v>
      </c>
      <c r="X86" s="124">
        <v>51.98</v>
      </c>
      <c r="Y86" s="618">
        <v>54.73</v>
      </c>
      <c r="Z86" s="124">
        <v>52.11</v>
      </c>
      <c r="AA86" s="688">
        <v>51.84</v>
      </c>
      <c r="AB86" s="124">
        <v>52.66</v>
      </c>
      <c r="AC86" s="120">
        <v>52.22</v>
      </c>
      <c r="AD86" s="124">
        <v>51.25</v>
      </c>
      <c r="AE86" s="723">
        <v>51.5</v>
      </c>
      <c r="AF86" s="730">
        <v>50.54</v>
      </c>
      <c r="AG86" s="299">
        <v>51.45</v>
      </c>
      <c r="AJ86" s="299">
        <v>51.5</v>
      </c>
      <c r="AM86" s="65">
        <v>52.02</v>
      </c>
      <c r="AN86" s="857">
        <v>51.07</v>
      </c>
      <c r="AO86" s="865">
        <v>50.77</v>
      </c>
      <c r="AP86" s="871">
        <v>51.21</v>
      </c>
      <c r="AQ86" s="299">
        <v>52.36</v>
      </c>
      <c r="AR86" s="299">
        <v>51.72</v>
      </c>
      <c r="AS86" s="889"/>
      <c r="AT86" s="904">
        <v>51.07</v>
      </c>
      <c r="AU86" s="928">
        <v>53.1</v>
      </c>
      <c r="AV86" s="935">
        <v>53.25</v>
      </c>
      <c r="AW86" s="65">
        <v>55.36</v>
      </c>
      <c r="AX86" s="1004">
        <v>52.94</v>
      </c>
      <c r="AY86" s="1026">
        <v>52.39</v>
      </c>
      <c r="AZ86" s="1033">
        <v>52.7</v>
      </c>
      <c r="BA86" s="1045"/>
      <c r="BB86" s="65">
        <v>54.4</v>
      </c>
      <c r="BC86" s="1087"/>
      <c r="BD86" s="1093"/>
      <c r="BE86" s="1126"/>
      <c r="BF86" s="1133"/>
      <c r="BG86" s="1140"/>
      <c r="BH86" s="1163">
        <v>52.18</v>
      </c>
      <c r="BI86" s="65">
        <v>54.2</v>
      </c>
      <c r="BJ86" s="65">
        <v>56.56</v>
      </c>
      <c r="BK86" s="91">
        <v>51.67</v>
      </c>
      <c r="BL86" s="65">
        <v>49.4</v>
      </c>
      <c r="BM86" s="65">
        <v>50.86</v>
      </c>
      <c r="BN86" s="65">
        <v>51.76</v>
      </c>
      <c r="BO86" s="65">
        <v>52.61</v>
      </c>
      <c r="BP86" s="1224">
        <v>51.94</v>
      </c>
      <c r="BQ86" s="1230">
        <v>53.16</v>
      </c>
      <c r="BR86" s="1230">
        <v>52.23</v>
      </c>
      <c r="BS86" s="1230">
        <v>52.13</v>
      </c>
      <c r="BT86" s="1230">
        <v>51.77</v>
      </c>
      <c r="BU86" s="1230">
        <v>52.6</v>
      </c>
      <c r="BV86" s="1230">
        <v>52.9</v>
      </c>
      <c r="BW86" s="1290">
        <v>52.14</v>
      </c>
      <c r="BX86" s="65">
        <v>52.51</v>
      </c>
      <c r="BY86" s="65">
        <v>52.39</v>
      </c>
      <c r="BZ86" s="65">
        <v>52.21</v>
      </c>
      <c r="CA86" s="65">
        <v>51.84</v>
      </c>
      <c r="CB86" s="65">
        <v>51.82</v>
      </c>
      <c r="CC86" s="65">
        <v>51.1</v>
      </c>
      <c r="CD86" s="65">
        <v>52.84</v>
      </c>
      <c r="CE86" s="1384">
        <v>52.1</v>
      </c>
      <c r="CF86" s="1398">
        <v>54.19</v>
      </c>
      <c r="CG86" s="1412">
        <v>54.05</v>
      </c>
      <c r="CH86" s="1426">
        <v>54.8</v>
      </c>
      <c r="CI86" s="1440">
        <v>53.4</v>
      </c>
      <c r="CJ86" s="1454">
        <v>51.95</v>
      </c>
      <c r="CK86">
        <v>53.5</v>
      </c>
      <c r="CL86">
        <v>51.79</v>
      </c>
      <c r="CM86">
        <v>51.35</v>
      </c>
      <c r="CN86">
        <v>52.98</v>
      </c>
      <c r="CO86">
        <v>54.4</v>
      </c>
      <c r="CP86" s="1494">
        <v>52.29</v>
      </c>
      <c r="CQ86" s="1522">
        <v>52.8</v>
      </c>
      <c r="CR86" s="1558">
        <v>53.5</v>
      </c>
      <c r="CS86" s="1558">
        <v>54.4</v>
      </c>
      <c r="CT86" s="1558">
        <v>53.88</v>
      </c>
      <c r="CU86" s="1573">
        <v>52.96</v>
      </c>
      <c r="CV86" s="1587">
        <v>53.17</v>
      </c>
      <c r="CW86" s="1587">
        <v>52.87</v>
      </c>
      <c r="CX86" s="1587">
        <v>52.3</v>
      </c>
      <c r="CY86" s="1622">
        <v>54.76</v>
      </c>
      <c r="CZ86" s="1622">
        <v>52.3</v>
      </c>
      <c r="DA86" s="1622">
        <v>52.06</v>
      </c>
      <c r="DB86" s="1622">
        <v>51.44</v>
      </c>
      <c r="DC86" s="1622">
        <v>53.79</v>
      </c>
      <c r="DD86" s="1622">
        <v>55.24</v>
      </c>
      <c r="DE86" s="1644">
        <v>54.03</v>
      </c>
      <c r="DF86" s="299">
        <v>51.62</v>
      </c>
      <c r="DG86" s="299">
        <v>52.84</v>
      </c>
      <c r="DH86" s="299">
        <v>53.68</v>
      </c>
      <c r="DI86" s="299">
        <v>53.93</v>
      </c>
      <c r="DJ86" s="1702">
        <v>54.02</v>
      </c>
      <c r="DK86" s="299">
        <v>52.3</v>
      </c>
      <c r="DL86" s="1665">
        <v>53.71</v>
      </c>
      <c r="DM86" s="299">
        <v>53.85</v>
      </c>
      <c r="DN86" s="299">
        <v>55.71</v>
      </c>
      <c r="DO86" s="299">
        <v>54.76</v>
      </c>
      <c r="DP86" s="299">
        <v>54.77</v>
      </c>
      <c r="DQ86" s="1786">
        <v>54.5</v>
      </c>
      <c r="DR86" s="299">
        <v>55.48</v>
      </c>
      <c r="DS86" s="299">
        <v>54.78</v>
      </c>
      <c r="DT86" s="1743">
        <v>56.13</v>
      </c>
      <c r="DU86" s="1743">
        <v>54.39</v>
      </c>
      <c r="DV86" s="1743">
        <v>53.52</v>
      </c>
      <c r="DW86" s="1743">
        <v>52.59</v>
      </c>
      <c r="DX86" s="1743">
        <v>53.51</v>
      </c>
      <c r="DY86" s="1743">
        <v>53.42</v>
      </c>
      <c r="DZ86" s="1750">
        <v>52.8</v>
      </c>
      <c r="EA86" s="1815">
        <v>52.38</v>
      </c>
      <c r="EB86" s="1815">
        <v>52.85</v>
      </c>
      <c r="EC86" s="1815">
        <v>51.85</v>
      </c>
      <c r="ED86" s="1815">
        <v>53.73</v>
      </c>
      <c r="EE86" s="1815">
        <v>53.58</v>
      </c>
      <c r="EF86" s="1815">
        <v>54.75</v>
      </c>
      <c r="EH86" s="1869">
        <v>50.86</v>
      </c>
      <c r="EI86" s="1869">
        <v>53.31</v>
      </c>
      <c r="EJ86" s="1869">
        <v>53.29</v>
      </c>
      <c r="EK86" s="1869">
        <v>52.7</v>
      </c>
      <c r="EL86" s="1869">
        <v>54.19</v>
      </c>
      <c r="EM86" s="1869">
        <v>54.18</v>
      </c>
      <c r="EN86" s="1869">
        <v>53.1</v>
      </c>
      <c r="EO86">
        <v>53.02</v>
      </c>
      <c r="ER86">
        <v>53.75</v>
      </c>
      <c r="ES86">
        <v>51.55</v>
      </c>
      <c r="ET86">
        <v>52.59</v>
      </c>
      <c r="EX86" s="299">
        <v>54.3</v>
      </c>
      <c r="EY86" s="299">
        <v>53.27</v>
      </c>
      <c r="EZ86" s="299">
        <v>54.47</v>
      </c>
      <c r="FA86" s="299">
        <v>53.3</v>
      </c>
      <c r="FB86" s="1954">
        <v>54.53</v>
      </c>
      <c r="FC86" s="1989">
        <v>53.59</v>
      </c>
      <c r="FD86" s="1989">
        <v>55.82</v>
      </c>
      <c r="FE86" s="1989">
        <v>54.89</v>
      </c>
      <c r="FF86" s="1989">
        <v>54.22</v>
      </c>
      <c r="FG86" s="1989">
        <v>52.92</v>
      </c>
      <c r="FH86" s="1989">
        <v>53.97</v>
      </c>
      <c r="FI86" s="1996">
        <v>53.62</v>
      </c>
      <c r="FJ86" s="2031">
        <v>53.67</v>
      </c>
      <c r="FK86" s="2031">
        <v>55.1</v>
      </c>
      <c r="FL86" s="2031">
        <v>54.62</v>
      </c>
      <c r="FM86" s="2031">
        <v>54.55</v>
      </c>
      <c r="FN86" s="2031">
        <v>54.94</v>
      </c>
      <c r="FO86" s="2031">
        <v>53.98</v>
      </c>
      <c r="FP86" s="2038">
        <v>53.66</v>
      </c>
      <c r="FQ86" s="2074">
        <v>52.09</v>
      </c>
      <c r="FR86" s="2074">
        <v>52.07</v>
      </c>
      <c r="FS86" s="2074">
        <v>53.48</v>
      </c>
      <c r="FT86" s="2074">
        <v>52.56</v>
      </c>
      <c r="FU86" s="2074">
        <v>52.47</v>
      </c>
      <c r="FV86" s="2074">
        <v>53.16</v>
      </c>
      <c r="FW86" s="2111">
        <v>51.54</v>
      </c>
      <c r="FX86" s="299">
        <v>53.08</v>
      </c>
      <c r="FY86" s="299">
        <v>52.44</v>
      </c>
      <c r="FZ86" s="299">
        <v>55.17</v>
      </c>
      <c r="GA86" s="299">
        <v>53.91</v>
      </c>
      <c r="GB86" s="299">
        <v>53.35</v>
      </c>
      <c r="GC86" s="299">
        <v>53.09</v>
      </c>
      <c r="GD86" s="2124">
        <v>52.84</v>
      </c>
      <c r="GE86" s="2160">
        <v>54.78</v>
      </c>
      <c r="GF86" s="2160">
        <v>53.61</v>
      </c>
      <c r="GG86" s="2160">
        <v>53.47</v>
      </c>
      <c r="GH86" s="2160">
        <v>55.27</v>
      </c>
      <c r="GI86" s="2160">
        <v>55.97</v>
      </c>
      <c r="GJ86" s="2160">
        <v>52.34</v>
      </c>
      <c r="GK86" s="2167">
        <v>52.94</v>
      </c>
      <c r="GL86" s="2203">
        <v>52.68</v>
      </c>
      <c r="GM86" s="2203">
        <v>52.5</v>
      </c>
      <c r="GN86" s="2203">
        <v>52.41</v>
      </c>
      <c r="GO86" s="2203">
        <v>54.55</v>
      </c>
      <c r="GP86" s="2203">
        <v>52.26</v>
      </c>
      <c r="GQ86" s="2203">
        <v>52.73</v>
      </c>
      <c r="GR86" s="2211">
        <v>52.9</v>
      </c>
      <c r="GS86" s="2247">
        <v>53.02</v>
      </c>
      <c r="GT86" s="2247">
        <v>55.44</v>
      </c>
      <c r="GU86" s="2247">
        <v>50.54</v>
      </c>
      <c r="GW86" s="2247">
        <v>52.77</v>
      </c>
      <c r="GX86" s="2247">
        <v>53.28</v>
      </c>
      <c r="GY86" s="2247">
        <v>52.79</v>
      </c>
      <c r="GZ86" s="2265">
        <v>54.26</v>
      </c>
      <c r="HA86" s="2278">
        <v>52.74</v>
      </c>
      <c r="HB86" s="2278">
        <v>53.64</v>
      </c>
      <c r="HC86" s="2300"/>
      <c r="HD86" s="2311"/>
      <c r="HE86" s="2311"/>
      <c r="HF86" s="2311"/>
      <c r="HS86" s="142"/>
    </row>
    <row r="87" spans="1:227" x14ac:dyDescent="0.25">
      <c r="A87" s="95">
        <f t="shared" si="67"/>
        <v>86</v>
      </c>
      <c r="B87" s="65">
        <f>B.Semanal!B87</f>
        <v>0</v>
      </c>
      <c r="C87" s="66"/>
      <c r="D87" s="66"/>
      <c r="E87" s="91">
        <v>257</v>
      </c>
      <c r="F87" s="67">
        <v>255</v>
      </c>
      <c r="G87" s="366">
        <v>251</v>
      </c>
      <c r="H87" s="372">
        <v>257</v>
      </c>
      <c r="I87" s="378">
        <v>262</v>
      </c>
      <c r="J87" s="384">
        <v>238</v>
      </c>
      <c r="K87" s="390">
        <v>231</v>
      </c>
      <c r="L87" s="396">
        <v>254</v>
      </c>
      <c r="M87" s="454">
        <v>246</v>
      </c>
      <c r="N87" s="461">
        <v>253</v>
      </c>
      <c r="O87" s="474">
        <v>261</v>
      </c>
      <c r="P87" s="507">
        <v>258</v>
      </c>
      <c r="Q87" s="533">
        <v>259</v>
      </c>
      <c r="R87" s="539">
        <v>257</v>
      </c>
      <c r="S87" s="568">
        <v>261</v>
      </c>
      <c r="T87" s="120">
        <v>0</v>
      </c>
      <c r="U87" s="120">
        <v>0</v>
      </c>
      <c r="V87" s="612">
        <v>264</v>
      </c>
      <c r="W87" s="120">
        <v>253</v>
      </c>
      <c r="X87" s="120">
        <v>242</v>
      </c>
      <c r="Y87" s="619">
        <v>257</v>
      </c>
      <c r="Z87" s="120">
        <v>242</v>
      </c>
      <c r="AA87" s="689">
        <v>243</v>
      </c>
      <c r="AB87" s="120">
        <v>250</v>
      </c>
      <c r="AC87" s="120">
        <v>248</v>
      </c>
      <c r="AD87" s="120">
        <v>238</v>
      </c>
      <c r="AE87" s="724">
        <v>243</v>
      </c>
      <c r="AF87" s="731">
        <v>240</v>
      </c>
      <c r="AG87" s="54">
        <v>255</v>
      </c>
      <c r="AH87" s="65">
        <v>0</v>
      </c>
      <c r="AI87" s="65">
        <v>0</v>
      </c>
      <c r="AJ87" s="54">
        <v>252</v>
      </c>
      <c r="AK87" s="65">
        <v>0</v>
      </c>
      <c r="AL87" s="65">
        <v>0</v>
      </c>
      <c r="AM87" s="65">
        <v>254</v>
      </c>
      <c r="AN87" s="858">
        <v>255</v>
      </c>
      <c r="AO87" s="866">
        <v>238</v>
      </c>
      <c r="AP87" s="872">
        <v>246</v>
      </c>
      <c r="AQ87" s="54">
        <v>258</v>
      </c>
      <c r="AR87" s="54">
        <v>249</v>
      </c>
      <c r="AS87" s="892">
        <v>0</v>
      </c>
      <c r="AT87" s="905">
        <v>249</v>
      </c>
      <c r="AU87" s="929">
        <v>251</v>
      </c>
      <c r="AV87" s="936">
        <v>255</v>
      </c>
      <c r="AW87" s="65">
        <v>269</v>
      </c>
      <c r="AX87" s="1005">
        <v>259</v>
      </c>
      <c r="AY87" s="1027">
        <v>257</v>
      </c>
      <c r="AZ87" s="1034">
        <v>258</v>
      </c>
      <c r="BA87" s="1048">
        <v>0</v>
      </c>
      <c r="BB87" s="65">
        <v>279</v>
      </c>
      <c r="BC87" s="1090">
        <v>0</v>
      </c>
      <c r="BD87" s="1096">
        <v>0</v>
      </c>
      <c r="BE87" s="1129">
        <v>0</v>
      </c>
      <c r="BF87" s="1136">
        <v>0</v>
      </c>
      <c r="BG87" s="1143">
        <v>0</v>
      </c>
      <c r="BH87" s="1164">
        <v>254</v>
      </c>
      <c r="BI87" s="65">
        <v>262</v>
      </c>
      <c r="BJ87" s="65">
        <v>265</v>
      </c>
      <c r="BK87" s="91">
        <v>265</v>
      </c>
      <c r="BL87" s="65">
        <v>241</v>
      </c>
      <c r="BM87" s="65">
        <v>245</v>
      </c>
      <c r="BN87" s="65">
        <v>257</v>
      </c>
      <c r="BO87" s="65">
        <v>263</v>
      </c>
      <c r="BP87" s="1225">
        <v>259</v>
      </c>
      <c r="BQ87" s="1231">
        <v>268</v>
      </c>
      <c r="BR87" s="1231">
        <v>265</v>
      </c>
      <c r="BS87" s="1231">
        <v>264</v>
      </c>
      <c r="BT87" s="1231">
        <v>258</v>
      </c>
      <c r="BU87" s="1231">
        <v>269</v>
      </c>
      <c r="BV87" s="1231">
        <v>273</v>
      </c>
      <c r="BW87" s="1291">
        <v>261</v>
      </c>
      <c r="BX87" s="65">
        <v>265</v>
      </c>
      <c r="BY87" s="65">
        <v>262</v>
      </c>
      <c r="BZ87" s="65">
        <v>261</v>
      </c>
      <c r="CA87" s="65">
        <v>257</v>
      </c>
      <c r="CB87" s="65">
        <v>248</v>
      </c>
      <c r="CC87" s="65">
        <v>244</v>
      </c>
      <c r="CD87" s="65">
        <v>257</v>
      </c>
      <c r="CE87" s="1385">
        <v>245</v>
      </c>
      <c r="CF87" s="1399">
        <v>261</v>
      </c>
      <c r="CG87" s="1413">
        <v>265</v>
      </c>
      <c r="CH87" s="1427">
        <v>276</v>
      </c>
      <c r="CI87" s="1441">
        <v>259</v>
      </c>
      <c r="CJ87" s="1455">
        <v>251</v>
      </c>
      <c r="CK87">
        <v>254</v>
      </c>
      <c r="CL87">
        <v>244</v>
      </c>
      <c r="CM87">
        <v>253</v>
      </c>
      <c r="CN87">
        <v>257</v>
      </c>
      <c r="CO87">
        <v>258</v>
      </c>
      <c r="CP87" s="1495">
        <v>257</v>
      </c>
      <c r="CQ87" s="1523">
        <v>263</v>
      </c>
      <c r="CR87" s="1559">
        <v>269</v>
      </c>
      <c r="CS87" s="1559">
        <v>269</v>
      </c>
      <c r="CT87" s="1559">
        <v>272</v>
      </c>
      <c r="CU87" s="1574">
        <v>259</v>
      </c>
      <c r="CV87" s="1588">
        <v>254</v>
      </c>
      <c r="CW87" s="1588">
        <v>260</v>
      </c>
      <c r="CX87" s="1588">
        <v>252</v>
      </c>
      <c r="CY87" s="1623">
        <v>269</v>
      </c>
      <c r="CZ87" s="1623">
        <v>251</v>
      </c>
      <c r="DA87" s="1623">
        <v>253</v>
      </c>
      <c r="DB87" s="1623">
        <v>247</v>
      </c>
      <c r="DC87" s="1623">
        <v>265</v>
      </c>
      <c r="DD87" s="1623">
        <v>270</v>
      </c>
      <c r="DE87" s="1645">
        <v>266</v>
      </c>
      <c r="DF87" s="54">
        <v>256</v>
      </c>
      <c r="DG87" s="54">
        <v>261</v>
      </c>
      <c r="DH87" s="54">
        <v>262</v>
      </c>
      <c r="DI87" s="54">
        <v>267</v>
      </c>
      <c r="DJ87" s="1703">
        <v>261</v>
      </c>
      <c r="DK87" s="54">
        <v>252</v>
      </c>
      <c r="DL87" s="1666">
        <v>265</v>
      </c>
      <c r="DM87" s="54">
        <v>267</v>
      </c>
      <c r="DN87" s="54">
        <v>281</v>
      </c>
      <c r="DO87" s="54">
        <v>288</v>
      </c>
      <c r="DP87" s="54">
        <v>280</v>
      </c>
      <c r="DQ87" s="1787">
        <v>282</v>
      </c>
      <c r="DR87" s="54">
        <v>290</v>
      </c>
      <c r="DS87" s="54">
        <v>280</v>
      </c>
      <c r="DT87" s="1744">
        <v>290</v>
      </c>
      <c r="DU87" s="1744">
        <v>276</v>
      </c>
      <c r="DV87" s="1744">
        <v>275</v>
      </c>
      <c r="DW87" s="1744">
        <v>264</v>
      </c>
      <c r="DX87" s="1744">
        <v>266</v>
      </c>
      <c r="DY87" s="1744">
        <v>269</v>
      </c>
      <c r="DZ87" s="1751">
        <v>267</v>
      </c>
      <c r="EA87" s="1816">
        <v>272</v>
      </c>
      <c r="EB87" s="1816">
        <v>277</v>
      </c>
      <c r="EC87" s="1816">
        <v>268</v>
      </c>
      <c r="ED87" s="1816">
        <v>272</v>
      </c>
      <c r="EE87" s="1816">
        <v>268</v>
      </c>
      <c r="EF87" s="1816">
        <v>285</v>
      </c>
      <c r="EG87">
        <v>0</v>
      </c>
      <c r="EH87" s="1870">
        <v>253</v>
      </c>
      <c r="EI87" s="1870">
        <v>273</v>
      </c>
      <c r="EJ87" s="1870">
        <v>272</v>
      </c>
      <c r="EK87" s="1870">
        <v>275</v>
      </c>
      <c r="EL87" s="1870">
        <v>277</v>
      </c>
      <c r="EM87" s="1870">
        <v>285</v>
      </c>
      <c r="EN87" s="1870">
        <v>276</v>
      </c>
      <c r="EO87">
        <v>278</v>
      </c>
      <c r="EP87">
        <v>0</v>
      </c>
      <c r="EQ87">
        <v>0</v>
      </c>
      <c r="ER87">
        <v>285</v>
      </c>
      <c r="ES87">
        <v>274</v>
      </c>
      <c r="ET87">
        <v>277</v>
      </c>
      <c r="EU87">
        <v>0</v>
      </c>
      <c r="EV87" s="54">
        <v>0</v>
      </c>
      <c r="EW87" s="54">
        <v>0</v>
      </c>
      <c r="EX87" s="54">
        <v>286</v>
      </c>
      <c r="EY87" s="54">
        <v>280</v>
      </c>
      <c r="EZ87" s="54">
        <v>283</v>
      </c>
      <c r="FA87" s="54">
        <v>279</v>
      </c>
      <c r="FB87" s="1955">
        <v>288</v>
      </c>
      <c r="FC87" s="1990">
        <v>282</v>
      </c>
      <c r="FD87" s="1990">
        <v>293</v>
      </c>
      <c r="FE87" s="1990">
        <v>283</v>
      </c>
      <c r="FF87" s="1990">
        <v>280</v>
      </c>
      <c r="FG87" s="1990">
        <v>278</v>
      </c>
      <c r="FH87" s="1990">
        <v>280</v>
      </c>
      <c r="FI87" s="1997">
        <v>277</v>
      </c>
      <c r="FJ87" s="2032">
        <v>281</v>
      </c>
      <c r="FK87" s="2032">
        <v>293</v>
      </c>
      <c r="FL87" s="2032">
        <v>283</v>
      </c>
      <c r="FM87" s="2032">
        <v>294</v>
      </c>
      <c r="FN87" s="2032">
        <v>284</v>
      </c>
      <c r="FO87" s="2032">
        <v>275</v>
      </c>
      <c r="FP87" s="2039">
        <v>292</v>
      </c>
      <c r="FQ87" s="2075">
        <v>278</v>
      </c>
      <c r="FR87" s="2075">
        <v>267</v>
      </c>
      <c r="FS87" s="2075">
        <v>294</v>
      </c>
      <c r="FT87" s="2075">
        <v>291</v>
      </c>
      <c r="FU87" s="2075">
        <v>283</v>
      </c>
      <c r="FV87" s="2075">
        <v>283</v>
      </c>
      <c r="FW87" s="2112">
        <v>276</v>
      </c>
      <c r="FX87" s="54">
        <v>289</v>
      </c>
      <c r="FY87" s="54">
        <v>280</v>
      </c>
      <c r="FZ87" s="54">
        <v>289</v>
      </c>
      <c r="GA87" s="54">
        <v>288</v>
      </c>
      <c r="GB87" s="54">
        <v>280</v>
      </c>
      <c r="GC87" s="54">
        <v>285</v>
      </c>
      <c r="GD87" s="2125">
        <v>278</v>
      </c>
      <c r="GE87" s="2161">
        <v>301</v>
      </c>
      <c r="GF87" s="2161">
        <v>298</v>
      </c>
      <c r="GG87" s="2161">
        <v>288</v>
      </c>
      <c r="GH87" s="2161">
        <v>306</v>
      </c>
      <c r="GI87" s="2161">
        <v>319</v>
      </c>
      <c r="GJ87" s="2161">
        <v>287</v>
      </c>
      <c r="GK87" s="2168">
        <v>308</v>
      </c>
      <c r="GL87" s="2204">
        <v>297</v>
      </c>
      <c r="GM87" s="2204">
        <v>295</v>
      </c>
      <c r="GN87" s="2204">
        <v>304</v>
      </c>
      <c r="GO87" s="2204">
        <v>306</v>
      </c>
      <c r="GP87" s="2204">
        <v>289</v>
      </c>
      <c r="GQ87" s="2204">
        <v>294</v>
      </c>
      <c r="GR87" s="2212">
        <v>293</v>
      </c>
      <c r="GS87" s="2248">
        <v>292</v>
      </c>
      <c r="GT87" s="2248">
        <v>314</v>
      </c>
      <c r="GU87" s="2248">
        <v>287</v>
      </c>
      <c r="GV87" s="2248">
        <v>0</v>
      </c>
      <c r="GW87" s="2248">
        <v>293</v>
      </c>
      <c r="GX87" s="2248">
        <v>297</v>
      </c>
      <c r="GY87" s="2248">
        <v>295</v>
      </c>
      <c r="GZ87" s="2266">
        <v>307</v>
      </c>
      <c r="HA87" s="2279">
        <v>303</v>
      </c>
      <c r="HB87" s="2279">
        <v>0</v>
      </c>
      <c r="HC87" s="2303">
        <v>0</v>
      </c>
      <c r="HD87" s="2315">
        <v>0</v>
      </c>
      <c r="HE87" s="2315">
        <v>0</v>
      </c>
      <c r="HF87" s="2315">
        <v>0</v>
      </c>
      <c r="HS87" s="142"/>
    </row>
    <row r="88" spans="1:227" x14ac:dyDescent="0.25">
      <c r="A88" s="95">
        <f t="shared" si="67"/>
        <v>87</v>
      </c>
      <c r="B88" s="65">
        <f>B.Semanal!B88</f>
        <v>0</v>
      </c>
      <c r="C88" s="66"/>
      <c r="D88" s="66"/>
      <c r="E88" s="91">
        <v>25.74</v>
      </c>
      <c r="F88" s="67">
        <v>25.49</v>
      </c>
      <c r="G88" s="365">
        <v>25.12</v>
      </c>
      <c r="H88" s="371">
        <v>25.69</v>
      </c>
      <c r="I88" s="377">
        <v>26.2</v>
      </c>
      <c r="J88" s="383">
        <v>23.83</v>
      </c>
      <c r="K88" s="389">
        <v>23.11</v>
      </c>
      <c r="L88" s="395">
        <v>25.35</v>
      </c>
      <c r="M88" s="453">
        <v>24.61</v>
      </c>
      <c r="N88" s="460">
        <v>25.34</v>
      </c>
      <c r="O88" s="473">
        <v>26.13</v>
      </c>
      <c r="P88" s="506">
        <v>25.84</v>
      </c>
      <c r="Q88" s="532">
        <v>25.86</v>
      </c>
      <c r="R88" s="538">
        <v>25.74</v>
      </c>
      <c r="S88" s="567">
        <v>26.07</v>
      </c>
      <c r="T88" s="124">
        <v>0</v>
      </c>
      <c r="U88" s="124">
        <v>0</v>
      </c>
      <c r="V88" s="611">
        <v>26.39</v>
      </c>
      <c r="W88" s="124">
        <v>25.32</v>
      </c>
      <c r="X88" s="124">
        <v>24.23</v>
      </c>
      <c r="Y88" s="618">
        <v>25.7</v>
      </c>
      <c r="Z88" s="124">
        <v>24.15</v>
      </c>
      <c r="AA88" s="688">
        <v>24.27</v>
      </c>
      <c r="AB88" s="124">
        <v>25.04</v>
      </c>
      <c r="AC88" s="120">
        <v>24.77</v>
      </c>
      <c r="AD88" s="124">
        <v>23.82</v>
      </c>
      <c r="AE88" s="723">
        <v>24.34</v>
      </c>
      <c r="AF88" s="730">
        <v>24.05</v>
      </c>
      <c r="AG88" s="299">
        <v>25.53</v>
      </c>
      <c r="AH88" s="65">
        <v>0</v>
      </c>
      <c r="AI88" s="65">
        <v>0</v>
      </c>
      <c r="AJ88" s="299">
        <v>25.18</v>
      </c>
      <c r="AK88" s="65">
        <v>0</v>
      </c>
      <c r="AL88" s="65">
        <v>0</v>
      </c>
      <c r="AM88" s="65">
        <v>25.43</v>
      </c>
      <c r="AN88" s="857">
        <v>25.55</v>
      </c>
      <c r="AO88" s="865">
        <v>23.83</v>
      </c>
      <c r="AP88" s="871">
        <v>24.62</v>
      </c>
      <c r="AQ88" s="299">
        <v>25.83</v>
      </c>
      <c r="AR88" s="299">
        <v>24.85</v>
      </c>
      <c r="AS88" s="891">
        <v>0</v>
      </c>
      <c r="AT88" s="904">
        <v>24.88</v>
      </c>
      <c r="AU88" s="928">
        <v>25.08</v>
      </c>
      <c r="AV88" s="935">
        <v>25.51</v>
      </c>
      <c r="AW88" s="65">
        <v>26.89</v>
      </c>
      <c r="AX88" s="1004">
        <v>25.94</v>
      </c>
      <c r="AY88" s="1026">
        <v>25.71</v>
      </c>
      <c r="AZ88" s="1033">
        <v>25.79</v>
      </c>
      <c r="BA88" s="1047">
        <v>0</v>
      </c>
      <c r="BB88" s="65">
        <v>27.95</v>
      </c>
      <c r="BC88" s="1089">
        <v>0</v>
      </c>
      <c r="BD88" s="1095">
        <v>0</v>
      </c>
      <c r="BE88" s="1128">
        <v>0</v>
      </c>
      <c r="BF88" s="1135">
        <v>0</v>
      </c>
      <c r="BG88" s="1142">
        <v>0</v>
      </c>
      <c r="BH88" s="1163">
        <v>25.38</v>
      </c>
      <c r="BI88" s="65">
        <v>26.24</v>
      </c>
      <c r="BJ88" s="65">
        <v>26.53</v>
      </c>
      <c r="BK88" s="91">
        <v>26.53</v>
      </c>
      <c r="BL88" s="65">
        <v>24.1</v>
      </c>
      <c r="BM88" s="65">
        <v>24.53</v>
      </c>
      <c r="BN88" s="65">
        <v>25.65</v>
      </c>
      <c r="BO88" s="65">
        <v>26.27</v>
      </c>
      <c r="BP88" s="1224">
        <v>25.93</v>
      </c>
      <c r="BQ88" s="1230">
        <v>26.77</v>
      </c>
      <c r="BR88" s="1230">
        <v>26.53</v>
      </c>
      <c r="BS88" s="1230">
        <v>26.36</v>
      </c>
      <c r="BT88" s="1230">
        <v>25.8</v>
      </c>
      <c r="BU88" s="1230">
        <v>26.89</v>
      </c>
      <c r="BV88" s="1230">
        <v>27.33</v>
      </c>
      <c r="BW88" s="1290">
        <v>26.12</v>
      </c>
      <c r="BX88" s="65">
        <v>26.51</v>
      </c>
      <c r="BY88" s="65">
        <v>26.2</v>
      </c>
      <c r="BZ88" s="65">
        <v>26.06</v>
      </c>
      <c r="CA88" s="65">
        <v>25.69</v>
      </c>
      <c r="CB88" s="65">
        <v>24.82</v>
      </c>
      <c r="CC88" s="65">
        <v>24.45</v>
      </c>
      <c r="CD88" s="65">
        <v>25.67</v>
      </c>
      <c r="CE88" s="1384">
        <v>24.51</v>
      </c>
      <c r="CF88" s="1398">
        <v>26.06</v>
      </c>
      <c r="CG88" s="1412">
        <v>26.52</v>
      </c>
      <c r="CH88" s="1426">
        <v>27.6</v>
      </c>
      <c r="CI88" s="1440">
        <v>25.91</v>
      </c>
      <c r="CJ88" s="1454">
        <v>25.05</v>
      </c>
      <c r="CK88">
        <v>25.38</v>
      </c>
      <c r="CL88">
        <v>24.4</v>
      </c>
      <c r="CM88">
        <v>25.25</v>
      </c>
      <c r="CN88">
        <v>25.66</v>
      </c>
      <c r="CO88">
        <v>25.76</v>
      </c>
      <c r="CP88" s="1494">
        <v>25.72</v>
      </c>
      <c r="CQ88" s="1522">
        <v>26.33</v>
      </c>
      <c r="CR88" s="1558">
        <v>26.88</v>
      </c>
      <c r="CS88" s="1558">
        <v>26.94</v>
      </c>
      <c r="CT88" s="1558">
        <v>27.19</v>
      </c>
      <c r="CU88" s="1573">
        <v>25.86</v>
      </c>
      <c r="CV88" s="1587">
        <v>25.45</v>
      </c>
      <c r="CW88" s="1587">
        <v>26.04</v>
      </c>
      <c r="CX88" s="1587">
        <v>25.2</v>
      </c>
      <c r="CY88" s="1622">
        <v>26.89</v>
      </c>
      <c r="CZ88" s="1622">
        <v>25.1</v>
      </c>
      <c r="DA88" s="1622">
        <v>25.27</v>
      </c>
      <c r="DB88" s="1622">
        <v>24.71</v>
      </c>
      <c r="DC88" s="1622">
        <v>26.45</v>
      </c>
      <c r="DD88" s="1622">
        <v>27.02</v>
      </c>
      <c r="DE88" s="1644">
        <v>26.6</v>
      </c>
      <c r="DF88" s="299">
        <v>25.64</v>
      </c>
      <c r="DG88" s="299">
        <v>26.06</v>
      </c>
      <c r="DH88" s="299">
        <v>26.16</v>
      </c>
      <c r="DI88" s="299">
        <v>26.73</v>
      </c>
      <c r="DJ88" s="1702">
        <v>26.12</v>
      </c>
      <c r="DK88" s="299">
        <v>25.16</v>
      </c>
      <c r="DL88" s="1665">
        <v>26.47</v>
      </c>
      <c r="DM88" s="299">
        <v>26.7</v>
      </c>
      <c r="DN88" s="299">
        <v>28.12</v>
      </c>
      <c r="DO88" s="299">
        <v>28.78</v>
      </c>
      <c r="DP88" s="299">
        <v>27.99</v>
      </c>
      <c r="DQ88" s="1786">
        <v>28.15</v>
      </c>
      <c r="DR88" s="299">
        <v>29.01</v>
      </c>
      <c r="DS88" s="299">
        <v>28.05</v>
      </c>
      <c r="DT88" s="1743">
        <v>29.02</v>
      </c>
      <c r="DU88" s="1743">
        <v>27.6</v>
      </c>
      <c r="DV88" s="1743">
        <v>27.47</v>
      </c>
      <c r="DW88" s="1743">
        <v>26.42</v>
      </c>
      <c r="DX88" s="1743">
        <v>26.57</v>
      </c>
      <c r="DY88" s="1743">
        <v>26.89</v>
      </c>
      <c r="DZ88" s="1750">
        <v>26.7</v>
      </c>
      <c r="EA88" s="1815">
        <v>27.23</v>
      </c>
      <c r="EB88" s="1815">
        <v>27.66</v>
      </c>
      <c r="EC88" s="1815">
        <v>26.83</v>
      </c>
      <c r="ED88" s="1815">
        <v>27.19</v>
      </c>
      <c r="EE88" s="1815">
        <v>26.82</v>
      </c>
      <c r="EF88" s="1815">
        <v>28.47</v>
      </c>
      <c r="EG88">
        <v>0</v>
      </c>
      <c r="EH88" s="1869">
        <v>25.28</v>
      </c>
      <c r="EI88" s="1869">
        <v>27.35</v>
      </c>
      <c r="EJ88" s="1869">
        <v>27.18</v>
      </c>
      <c r="EK88" s="1869">
        <v>27.47</v>
      </c>
      <c r="EL88" s="1869">
        <v>27.67</v>
      </c>
      <c r="EM88" s="1869">
        <v>28.5</v>
      </c>
      <c r="EN88" s="1869">
        <v>27.59</v>
      </c>
      <c r="EO88">
        <v>27.82</v>
      </c>
      <c r="EP88">
        <v>0</v>
      </c>
      <c r="EQ88">
        <v>0</v>
      </c>
      <c r="ER88">
        <v>28.47</v>
      </c>
      <c r="ES88">
        <v>27.37</v>
      </c>
      <c r="ET88">
        <v>27.66</v>
      </c>
      <c r="EU88">
        <v>0</v>
      </c>
      <c r="EV88" s="299">
        <v>0</v>
      </c>
      <c r="EW88" s="299">
        <v>0</v>
      </c>
      <c r="EX88" s="299">
        <v>28.58</v>
      </c>
      <c r="EY88" s="299">
        <v>28.03</v>
      </c>
      <c r="EZ88" s="299">
        <v>28.28</v>
      </c>
      <c r="FA88" s="299">
        <v>27.86</v>
      </c>
      <c r="FB88" s="1954">
        <v>28.83</v>
      </c>
      <c r="FC88" s="1989">
        <v>28.19</v>
      </c>
      <c r="FD88" s="1989">
        <v>29.34</v>
      </c>
      <c r="FE88" s="1989">
        <v>28.35</v>
      </c>
      <c r="FF88" s="1989">
        <v>28.01</v>
      </c>
      <c r="FG88" s="1989">
        <v>27.81</v>
      </c>
      <c r="FH88" s="1989">
        <v>27.96</v>
      </c>
      <c r="FI88" s="1996">
        <v>27.74</v>
      </c>
      <c r="FJ88" s="2031">
        <v>28.14</v>
      </c>
      <c r="FK88" s="2031">
        <v>29.29</v>
      </c>
      <c r="FL88" s="2031">
        <v>28.33</v>
      </c>
      <c r="FM88" s="2031">
        <v>29.4</v>
      </c>
      <c r="FN88" s="2031">
        <v>28.4</v>
      </c>
      <c r="FO88" s="2031">
        <v>27.54</v>
      </c>
      <c r="FP88" s="2038">
        <v>29.16</v>
      </c>
      <c r="FQ88" s="2074">
        <v>27.77</v>
      </c>
      <c r="FR88" s="2074">
        <v>26.74</v>
      </c>
      <c r="FS88" s="2074">
        <v>29.38</v>
      </c>
      <c r="FT88" s="2074">
        <v>29.08</v>
      </c>
      <c r="FU88" s="2074">
        <v>28.26</v>
      </c>
      <c r="FV88" s="2074">
        <v>28.26</v>
      </c>
      <c r="FW88" s="2111">
        <v>27.61</v>
      </c>
      <c r="FX88" s="299">
        <v>28.9</v>
      </c>
      <c r="FY88" s="299">
        <v>28</v>
      </c>
      <c r="FZ88" s="299">
        <v>28.85</v>
      </c>
      <c r="GA88" s="299">
        <v>28.84</v>
      </c>
      <c r="GB88" s="299">
        <v>28.02</v>
      </c>
      <c r="GC88" s="299">
        <v>28.5</v>
      </c>
      <c r="GD88" s="2124">
        <v>27.76</v>
      </c>
      <c r="GE88" s="2160">
        <v>30.07</v>
      </c>
      <c r="GF88" s="2160">
        <v>29.78</v>
      </c>
      <c r="GG88" s="2160">
        <v>28.84</v>
      </c>
      <c r="GH88" s="2160">
        <v>30.56</v>
      </c>
      <c r="GI88" s="2160">
        <v>31.91</v>
      </c>
      <c r="GJ88" s="2160">
        <v>28.75</v>
      </c>
      <c r="GK88" s="2167">
        <v>30.76</v>
      </c>
      <c r="GL88" s="2203">
        <v>29.73</v>
      </c>
      <c r="GM88" s="2203">
        <v>29.52</v>
      </c>
      <c r="GN88" s="2203">
        <v>30.36</v>
      </c>
      <c r="GO88" s="2203">
        <v>30.63</v>
      </c>
      <c r="GP88" s="2203">
        <v>28.9</v>
      </c>
      <c r="GQ88" s="2203">
        <v>29.36</v>
      </c>
      <c r="GR88" s="2211">
        <v>29.35</v>
      </c>
      <c r="GS88" s="2247">
        <v>29.25</v>
      </c>
      <c r="GT88" s="2247">
        <v>31.35</v>
      </c>
      <c r="GU88" s="2247">
        <v>28.67</v>
      </c>
      <c r="GV88" s="2247">
        <v>0</v>
      </c>
      <c r="GW88" s="2247">
        <v>29.3</v>
      </c>
      <c r="GX88" s="2247">
        <v>29.74</v>
      </c>
      <c r="GY88" s="2247">
        <v>29.48</v>
      </c>
      <c r="GZ88" s="2265">
        <v>30.69</v>
      </c>
      <c r="HA88" s="2278">
        <v>30.26</v>
      </c>
      <c r="HB88" s="2278">
        <v>0</v>
      </c>
      <c r="HC88" s="2302">
        <v>0</v>
      </c>
      <c r="HD88" s="2314">
        <v>0</v>
      </c>
      <c r="HE88" s="2314">
        <v>0</v>
      </c>
      <c r="HF88" s="2314">
        <v>0</v>
      </c>
      <c r="HS88" s="142"/>
    </row>
    <row r="89" spans="1:227" x14ac:dyDescent="0.25">
      <c r="A89" s="95">
        <f t="shared" si="67"/>
        <v>88</v>
      </c>
      <c r="B89" s="65">
        <f>B.Semanal!B89</f>
        <v>0</v>
      </c>
      <c r="C89" s="66"/>
      <c r="D89" s="66"/>
      <c r="E89" s="91">
        <v>3.52</v>
      </c>
      <c r="F89" s="67">
        <v>2.2200000000000002</v>
      </c>
      <c r="G89" s="365">
        <v>2.38</v>
      </c>
      <c r="H89" s="371">
        <v>2.57</v>
      </c>
      <c r="I89" s="377">
        <v>2.2799999999999998</v>
      </c>
      <c r="J89" s="383">
        <v>2.2799999999999998</v>
      </c>
      <c r="K89" s="389">
        <v>1.89</v>
      </c>
      <c r="L89" s="395">
        <v>2.2599999999999998</v>
      </c>
      <c r="M89" s="453">
        <v>2.19</v>
      </c>
      <c r="N89" s="460">
        <v>2.25</v>
      </c>
      <c r="O89" s="473">
        <v>2.4</v>
      </c>
      <c r="P89" s="506">
        <v>2.61</v>
      </c>
      <c r="Q89" s="532">
        <v>2.64</v>
      </c>
      <c r="R89" s="538">
        <v>2.9</v>
      </c>
      <c r="S89" s="567">
        <v>2.74</v>
      </c>
      <c r="T89" s="124">
        <v>0</v>
      </c>
      <c r="U89" s="124">
        <v>0</v>
      </c>
      <c r="V89" s="611">
        <v>3.17</v>
      </c>
      <c r="W89" s="124">
        <v>1.72</v>
      </c>
      <c r="X89" s="124">
        <v>2.42</v>
      </c>
      <c r="Y89" s="618">
        <v>2.34</v>
      </c>
      <c r="Z89" s="124">
        <v>2.83</v>
      </c>
      <c r="AA89" s="688">
        <v>3.09</v>
      </c>
      <c r="AB89" s="124">
        <v>3.75</v>
      </c>
      <c r="AC89" s="120">
        <v>3.15</v>
      </c>
      <c r="AD89" s="124">
        <v>3.05</v>
      </c>
      <c r="AE89" s="723">
        <v>3.11</v>
      </c>
      <c r="AF89" s="730">
        <v>3.14</v>
      </c>
      <c r="AG89" s="299">
        <v>3.06</v>
      </c>
      <c r="AH89" s="65">
        <v>0</v>
      </c>
      <c r="AI89" s="65">
        <v>0</v>
      </c>
      <c r="AJ89" s="299">
        <v>1.49</v>
      </c>
      <c r="AK89" s="65">
        <v>0</v>
      </c>
      <c r="AL89" s="65">
        <v>0</v>
      </c>
      <c r="AM89" s="65">
        <v>2.72</v>
      </c>
      <c r="AN89" s="857">
        <v>2.0699999999999998</v>
      </c>
      <c r="AO89" s="865">
        <v>1.95</v>
      </c>
      <c r="AP89" s="871">
        <v>2.39</v>
      </c>
      <c r="AQ89" s="299">
        <v>3.97</v>
      </c>
      <c r="AR89" s="299">
        <v>2.84</v>
      </c>
      <c r="AS89" s="891">
        <v>0</v>
      </c>
      <c r="AT89" s="904">
        <v>2.56</v>
      </c>
      <c r="AU89" s="928">
        <v>2.11</v>
      </c>
      <c r="AV89" s="935">
        <v>2.83</v>
      </c>
      <c r="AW89" s="65">
        <v>2.82</v>
      </c>
      <c r="AX89" s="1004">
        <v>2.67</v>
      </c>
      <c r="AY89" s="1026">
        <v>2.52</v>
      </c>
      <c r="AZ89" s="1033">
        <v>2.5299999999999998</v>
      </c>
      <c r="BA89" s="1047">
        <v>0</v>
      </c>
      <c r="BB89" s="65">
        <v>3.65</v>
      </c>
      <c r="BC89" s="1089">
        <v>0</v>
      </c>
      <c r="BD89" s="1095">
        <v>0</v>
      </c>
      <c r="BE89" s="1128">
        <v>0</v>
      </c>
      <c r="BF89" s="1135">
        <v>0</v>
      </c>
      <c r="BG89" s="1142">
        <v>0</v>
      </c>
      <c r="BH89" s="1163">
        <v>2.13</v>
      </c>
      <c r="BI89" s="65">
        <v>1.81</v>
      </c>
      <c r="BJ89" s="65">
        <v>2.39</v>
      </c>
      <c r="BK89" s="91">
        <v>2.12</v>
      </c>
      <c r="BL89" s="65">
        <v>1.78</v>
      </c>
      <c r="BM89" s="65">
        <v>2.0099999999999998</v>
      </c>
      <c r="BN89" s="65">
        <v>2.4900000000000002</v>
      </c>
      <c r="BO89" s="65">
        <v>2.87</v>
      </c>
      <c r="BP89" s="1224">
        <v>2.64</v>
      </c>
      <c r="BQ89" s="1230">
        <v>2.87</v>
      </c>
      <c r="BR89" s="1230">
        <v>3.05</v>
      </c>
      <c r="BS89" s="1230">
        <v>3.38</v>
      </c>
      <c r="BT89" s="1230">
        <v>2.71</v>
      </c>
      <c r="BU89" s="1230">
        <v>2.66</v>
      </c>
      <c r="BV89" s="1230">
        <v>2.7</v>
      </c>
      <c r="BW89" s="1290">
        <v>2.58</v>
      </c>
      <c r="BX89" s="65">
        <v>3.05</v>
      </c>
      <c r="BY89" s="65">
        <v>2.52</v>
      </c>
      <c r="BZ89" s="65">
        <v>2.48</v>
      </c>
      <c r="CA89" s="65">
        <v>2.67</v>
      </c>
      <c r="CB89" s="65">
        <v>2.36</v>
      </c>
      <c r="CC89" s="65">
        <v>1.98</v>
      </c>
      <c r="CD89" s="65">
        <v>2.67</v>
      </c>
      <c r="CE89" s="1384">
        <v>2.92</v>
      </c>
      <c r="CF89" s="1398">
        <v>3</v>
      </c>
      <c r="CG89" s="1412">
        <v>3.07</v>
      </c>
      <c r="CH89" s="1426">
        <v>2.73</v>
      </c>
      <c r="CI89" s="1440">
        <v>2.67</v>
      </c>
      <c r="CJ89" s="1454">
        <v>2.54</v>
      </c>
      <c r="CK89">
        <v>2.4900000000000002</v>
      </c>
      <c r="CL89">
        <v>2.17</v>
      </c>
      <c r="CM89">
        <v>1.85</v>
      </c>
      <c r="CN89">
        <v>2.39</v>
      </c>
      <c r="CO89">
        <v>1.99</v>
      </c>
      <c r="CP89" s="1494">
        <v>2.57</v>
      </c>
      <c r="CQ89" s="1522">
        <v>2.5</v>
      </c>
      <c r="CR89" s="1558">
        <v>2.5299999999999998</v>
      </c>
      <c r="CS89" s="1558">
        <v>2.88</v>
      </c>
      <c r="CT89" s="1558">
        <v>3.21</v>
      </c>
      <c r="CU89" s="1573">
        <v>2.93</v>
      </c>
      <c r="CV89" s="1587">
        <v>2.21</v>
      </c>
      <c r="CW89" s="1587">
        <v>2.42</v>
      </c>
      <c r="CX89" s="1587">
        <v>2.34</v>
      </c>
      <c r="CY89" s="1622">
        <v>3.15</v>
      </c>
      <c r="CZ89" s="1622">
        <v>2.56</v>
      </c>
      <c r="DA89" s="1622">
        <v>2.81</v>
      </c>
      <c r="DB89" s="1622">
        <v>2.4500000000000002</v>
      </c>
      <c r="DC89" s="1622">
        <v>2.54</v>
      </c>
      <c r="DD89" s="1622">
        <v>2.54</v>
      </c>
      <c r="DE89" s="1644">
        <v>2.71</v>
      </c>
      <c r="DF89" s="299">
        <v>2.41</v>
      </c>
      <c r="DG89" s="299">
        <v>2.58</v>
      </c>
      <c r="DH89" s="299">
        <v>2.65</v>
      </c>
      <c r="DI89" s="299">
        <v>2.96</v>
      </c>
      <c r="DJ89" s="1702">
        <v>2.71</v>
      </c>
      <c r="DK89" s="299">
        <v>2.42</v>
      </c>
      <c r="DL89" s="1665">
        <v>2.7</v>
      </c>
      <c r="DM89" s="299">
        <v>2.91</v>
      </c>
      <c r="DN89" s="299">
        <v>3.06</v>
      </c>
      <c r="DO89" s="299">
        <v>3.46</v>
      </c>
      <c r="DP89" s="299">
        <v>2.52</v>
      </c>
      <c r="DQ89" s="1786">
        <v>2.85</v>
      </c>
      <c r="DR89" s="299">
        <v>3.07</v>
      </c>
      <c r="DS89" s="299">
        <v>2.74</v>
      </c>
      <c r="DT89" s="1743">
        <v>3.02</v>
      </c>
      <c r="DU89" s="1743">
        <v>3.26</v>
      </c>
      <c r="DV89" s="1743">
        <v>3</v>
      </c>
      <c r="DW89" s="1743">
        <v>2.27</v>
      </c>
      <c r="DX89" s="1743">
        <v>2.71</v>
      </c>
      <c r="DY89" s="1743">
        <v>2.8</v>
      </c>
      <c r="DZ89" s="1750">
        <v>2.56</v>
      </c>
      <c r="EA89" s="1815">
        <v>2.58</v>
      </c>
      <c r="EB89" s="1815">
        <v>2.69</v>
      </c>
      <c r="EC89" s="1815">
        <v>2.65</v>
      </c>
      <c r="ED89" s="1815">
        <v>2.67</v>
      </c>
      <c r="EE89" s="1815">
        <v>2.41</v>
      </c>
      <c r="EF89" s="1815">
        <v>2.82</v>
      </c>
      <c r="EG89">
        <v>0</v>
      </c>
      <c r="EH89" s="1869">
        <v>2.71</v>
      </c>
      <c r="EI89" s="1869">
        <v>2.76</v>
      </c>
      <c r="EJ89" s="1869">
        <v>2.15</v>
      </c>
      <c r="EK89" s="1869">
        <v>2.34</v>
      </c>
      <c r="EL89" s="1869">
        <v>2.33</v>
      </c>
      <c r="EM89" s="1869">
        <v>2.54</v>
      </c>
      <c r="EN89" s="1869">
        <v>2.1800000000000002</v>
      </c>
      <c r="EO89">
        <v>2.25</v>
      </c>
      <c r="EP89">
        <v>0</v>
      </c>
      <c r="EQ89">
        <v>0</v>
      </c>
      <c r="ER89">
        <v>2.25</v>
      </c>
      <c r="ES89">
        <v>2.4900000000000002</v>
      </c>
      <c r="ET89">
        <v>2.27</v>
      </c>
      <c r="EU89">
        <v>0</v>
      </c>
      <c r="EV89" s="299">
        <v>0</v>
      </c>
      <c r="EW89" s="299">
        <v>0</v>
      </c>
      <c r="EX89" s="299">
        <v>2.72</v>
      </c>
      <c r="EY89" s="299">
        <v>2.74</v>
      </c>
      <c r="EZ89" s="299">
        <v>2.2400000000000002</v>
      </c>
      <c r="FA89" s="299">
        <v>2.65</v>
      </c>
      <c r="FB89" s="1954">
        <v>2.85</v>
      </c>
      <c r="FC89" s="1989">
        <v>2.79</v>
      </c>
      <c r="FD89" s="1989">
        <v>2.87</v>
      </c>
      <c r="FE89" s="1989">
        <v>3.06</v>
      </c>
      <c r="FF89" s="1989">
        <v>2.88</v>
      </c>
      <c r="FG89" s="1989">
        <v>2.92</v>
      </c>
      <c r="FH89" s="1989">
        <v>2.83</v>
      </c>
      <c r="FI89" s="1996">
        <v>2.85</v>
      </c>
      <c r="FJ89" s="2031">
        <v>2.87</v>
      </c>
      <c r="FK89" s="2031">
        <v>3.02</v>
      </c>
      <c r="FL89" s="2031">
        <v>3</v>
      </c>
      <c r="FM89" s="2031">
        <v>2.82</v>
      </c>
      <c r="FN89" s="2031">
        <v>3.01</v>
      </c>
      <c r="FO89" s="2031">
        <v>2.78</v>
      </c>
      <c r="FP89" s="2038">
        <v>3.18</v>
      </c>
      <c r="FQ89" s="2074">
        <v>2.61</v>
      </c>
      <c r="FR89" s="2074">
        <v>2.3199999999999998</v>
      </c>
      <c r="FS89" s="2074">
        <v>2.82</v>
      </c>
      <c r="FT89" s="2074">
        <v>2.76</v>
      </c>
      <c r="FU89" s="2074">
        <v>2.77</v>
      </c>
      <c r="FV89" s="2074">
        <v>2.6</v>
      </c>
      <c r="FW89" s="2111">
        <v>2.4300000000000002</v>
      </c>
      <c r="FX89" s="299">
        <v>2.63</v>
      </c>
      <c r="FY89" s="299">
        <v>2.16</v>
      </c>
      <c r="FZ89" s="299">
        <v>2.5099999999999998</v>
      </c>
      <c r="GA89" s="299">
        <v>2.91</v>
      </c>
      <c r="GB89" s="299">
        <v>2.8</v>
      </c>
      <c r="GC89" s="299">
        <v>2.68</v>
      </c>
      <c r="GD89" s="2124">
        <v>2.36</v>
      </c>
      <c r="GE89" s="2160">
        <v>2.83</v>
      </c>
      <c r="GF89" s="2160">
        <v>3.31</v>
      </c>
      <c r="GG89" s="2160">
        <v>3.11</v>
      </c>
      <c r="GH89" s="2160">
        <v>2.82</v>
      </c>
      <c r="GI89" s="2160">
        <v>2.36</v>
      </c>
      <c r="GJ89" s="2160">
        <v>2.9</v>
      </c>
      <c r="GK89" s="2167">
        <v>3.14</v>
      </c>
      <c r="GL89" s="2203">
        <v>3.45</v>
      </c>
      <c r="GM89" s="2203">
        <v>2.71</v>
      </c>
      <c r="GN89" s="2203">
        <v>3.13</v>
      </c>
      <c r="GO89" s="2203">
        <v>3.27</v>
      </c>
      <c r="GP89" s="2203">
        <v>2.75</v>
      </c>
      <c r="GQ89" s="2203">
        <v>3.32</v>
      </c>
      <c r="GR89" s="2211">
        <v>3.81</v>
      </c>
      <c r="GS89" s="2247">
        <v>3.04</v>
      </c>
      <c r="GT89" s="2247">
        <v>2.7</v>
      </c>
      <c r="GU89" s="2247">
        <v>2.44</v>
      </c>
      <c r="GV89" s="2247">
        <v>0</v>
      </c>
      <c r="GW89" s="2247">
        <v>2.5499999999999998</v>
      </c>
      <c r="GX89" s="2247">
        <v>3.09</v>
      </c>
      <c r="GY89" s="2247">
        <v>3.04</v>
      </c>
      <c r="GZ89" s="2265">
        <v>3.35</v>
      </c>
      <c r="HA89" s="2278">
        <v>4.6100000000000003</v>
      </c>
      <c r="HB89" s="2278">
        <v>0</v>
      </c>
      <c r="HC89" s="2302">
        <v>0</v>
      </c>
      <c r="HD89" s="2314">
        <v>0</v>
      </c>
      <c r="HE89" s="2314">
        <v>0</v>
      </c>
      <c r="HF89" s="2314">
        <v>0</v>
      </c>
      <c r="HS89" s="142"/>
    </row>
    <row r="90" spans="1:227" x14ac:dyDescent="0.25">
      <c r="A90" s="95">
        <f t="shared" si="67"/>
        <v>89</v>
      </c>
      <c r="B90" s="65">
        <f>B.Semanal!B90</f>
        <v>0</v>
      </c>
      <c r="C90" s="66"/>
      <c r="D90" s="66"/>
      <c r="E90" s="91">
        <v>2.74</v>
      </c>
      <c r="F90" s="67">
        <v>1.69</v>
      </c>
      <c r="G90" s="365">
        <v>1.87</v>
      </c>
      <c r="H90" s="371">
        <v>1.89</v>
      </c>
      <c r="I90" s="377">
        <v>1.58</v>
      </c>
      <c r="J90" s="383">
        <v>1.59</v>
      </c>
      <c r="K90" s="389">
        <v>1.43</v>
      </c>
      <c r="L90" s="395">
        <v>1.69</v>
      </c>
      <c r="M90" s="453">
        <v>1.63</v>
      </c>
      <c r="N90" s="460">
        <v>1.67</v>
      </c>
      <c r="O90" s="473">
        <v>1.79</v>
      </c>
      <c r="P90" s="506">
        <v>1.9</v>
      </c>
      <c r="Q90" s="532">
        <v>1.97</v>
      </c>
      <c r="R90" s="538">
        <v>2.1</v>
      </c>
      <c r="S90" s="567">
        <v>1.98</v>
      </c>
      <c r="T90" s="124">
        <v>0</v>
      </c>
      <c r="U90" s="124">
        <v>0</v>
      </c>
      <c r="V90" s="611">
        <v>2.48</v>
      </c>
      <c r="W90" s="124">
        <v>1.4</v>
      </c>
      <c r="X90" s="124">
        <v>1.71</v>
      </c>
      <c r="Y90" s="618">
        <v>1.64</v>
      </c>
      <c r="Z90" s="124">
        <v>2</v>
      </c>
      <c r="AA90" s="688">
        <v>2.23</v>
      </c>
      <c r="AB90" s="124">
        <v>2.67</v>
      </c>
      <c r="AC90" s="120">
        <v>2.2799999999999998</v>
      </c>
      <c r="AD90" s="124">
        <v>2.23</v>
      </c>
      <c r="AE90" s="723">
        <v>2.34</v>
      </c>
      <c r="AF90" s="730">
        <v>2.2999999999999998</v>
      </c>
      <c r="AG90" s="299">
        <v>2.25</v>
      </c>
      <c r="AH90" s="65">
        <v>0</v>
      </c>
      <c r="AI90" s="65">
        <v>0</v>
      </c>
      <c r="AJ90" s="299">
        <v>1.1000000000000001</v>
      </c>
      <c r="AK90" s="65">
        <v>0</v>
      </c>
      <c r="AL90" s="65">
        <v>0</v>
      </c>
      <c r="AM90" s="65">
        <v>1.99</v>
      </c>
      <c r="AN90" s="857">
        <v>1.54</v>
      </c>
      <c r="AO90" s="865">
        <v>1.46</v>
      </c>
      <c r="AP90" s="871">
        <v>1.85</v>
      </c>
      <c r="AQ90" s="299">
        <v>3.04</v>
      </c>
      <c r="AR90" s="299">
        <v>2.1</v>
      </c>
      <c r="AS90" s="891">
        <v>0</v>
      </c>
      <c r="AT90" s="904">
        <v>1.85</v>
      </c>
      <c r="AU90" s="928">
        <v>1.54</v>
      </c>
      <c r="AV90" s="935">
        <v>2.12</v>
      </c>
      <c r="AW90" s="65">
        <v>2.17</v>
      </c>
      <c r="AX90" s="1004">
        <v>2</v>
      </c>
      <c r="AY90" s="1026">
        <v>1.81</v>
      </c>
      <c r="AZ90" s="1033">
        <v>1.83</v>
      </c>
      <c r="BA90" s="1047">
        <v>0</v>
      </c>
      <c r="BB90" s="65">
        <v>2.98</v>
      </c>
      <c r="BC90" s="1089">
        <v>0</v>
      </c>
      <c r="BD90" s="1095">
        <v>0</v>
      </c>
      <c r="BE90" s="1128">
        <v>0</v>
      </c>
      <c r="BF90" s="1135">
        <v>0</v>
      </c>
      <c r="BG90" s="1142">
        <v>0</v>
      </c>
      <c r="BH90" s="1163">
        <v>1.78</v>
      </c>
      <c r="BI90" s="65">
        <v>1.43</v>
      </c>
      <c r="BJ90" s="65">
        <v>1.86</v>
      </c>
      <c r="BK90" s="91">
        <v>1.54</v>
      </c>
      <c r="BL90" s="65">
        <v>1.28</v>
      </c>
      <c r="BM90" s="65">
        <v>1.43</v>
      </c>
      <c r="BN90" s="65">
        <v>1.85</v>
      </c>
      <c r="BO90" s="65">
        <v>2.14</v>
      </c>
      <c r="BP90" s="1224">
        <v>1.93</v>
      </c>
      <c r="BQ90" s="1230">
        <v>2.0699999999999998</v>
      </c>
      <c r="BR90" s="1230">
        <v>2.19</v>
      </c>
      <c r="BS90" s="1230">
        <v>2.4300000000000002</v>
      </c>
      <c r="BT90" s="1230">
        <v>1.86</v>
      </c>
      <c r="BU90" s="1230">
        <v>1.89</v>
      </c>
      <c r="BV90" s="1230">
        <v>1.91</v>
      </c>
      <c r="BW90" s="1290">
        <v>1.83</v>
      </c>
      <c r="BX90" s="65">
        <v>2.25</v>
      </c>
      <c r="BY90" s="65">
        <v>1.82</v>
      </c>
      <c r="BZ90" s="65">
        <v>1.85</v>
      </c>
      <c r="CA90" s="65">
        <v>2.0499999999999998</v>
      </c>
      <c r="CB90" s="65">
        <v>1.87</v>
      </c>
      <c r="CC90" s="65">
        <v>1.55</v>
      </c>
      <c r="CD90" s="65">
        <v>2.0499999999999998</v>
      </c>
      <c r="CE90" s="1384">
        <v>2.2400000000000002</v>
      </c>
      <c r="CF90" s="1398">
        <v>2.2400000000000002</v>
      </c>
      <c r="CG90" s="1412">
        <v>2.35</v>
      </c>
      <c r="CH90" s="1426">
        <v>1.97</v>
      </c>
      <c r="CI90" s="1440">
        <v>2.0099999999999998</v>
      </c>
      <c r="CJ90" s="1454">
        <v>1.94</v>
      </c>
      <c r="CK90">
        <v>1.94</v>
      </c>
      <c r="CL90">
        <v>1.65</v>
      </c>
      <c r="CM90">
        <v>1.42</v>
      </c>
      <c r="CN90">
        <v>1.73</v>
      </c>
      <c r="CO90">
        <v>1.52</v>
      </c>
      <c r="CP90" s="1494">
        <v>1.86</v>
      </c>
      <c r="CQ90" s="1522">
        <v>1.82</v>
      </c>
      <c r="CR90" s="1558">
        <v>1.78</v>
      </c>
      <c r="CS90" s="1558">
        <v>2.0299999999999998</v>
      </c>
      <c r="CT90" s="1558">
        <v>2.23</v>
      </c>
      <c r="CU90" s="1573">
        <v>2.0699999999999998</v>
      </c>
      <c r="CV90" s="1587">
        <v>1.62</v>
      </c>
      <c r="CW90" s="1587">
        <v>1.77</v>
      </c>
      <c r="CX90" s="1587">
        <v>1.72</v>
      </c>
      <c r="CY90" s="1622">
        <v>2.39</v>
      </c>
      <c r="CZ90" s="1622">
        <v>1.95</v>
      </c>
      <c r="DA90" s="1622">
        <v>2.09</v>
      </c>
      <c r="DB90" s="1622">
        <v>1.83</v>
      </c>
      <c r="DC90" s="1622">
        <v>1.85</v>
      </c>
      <c r="DD90" s="1622">
        <v>1.81</v>
      </c>
      <c r="DE90" s="1644">
        <v>1.89</v>
      </c>
      <c r="DF90" s="299">
        <v>1.62</v>
      </c>
      <c r="DG90" s="299">
        <v>1.71</v>
      </c>
      <c r="DH90" s="299">
        <v>1.81</v>
      </c>
      <c r="DI90" s="299">
        <v>2.0699999999999998</v>
      </c>
      <c r="DJ90" s="1702">
        <v>1.88</v>
      </c>
      <c r="DK90" s="299">
        <v>1.69</v>
      </c>
      <c r="DL90" s="1665">
        <v>1.88</v>
      </c>
      <c r="DM90" s="299">
        <v>2.12</v>
      </c>
      <c r="DN90" s="299">
        <v>2.1800000000000002</v>
      </c>
      <c r="DO90" s="299">
        <v>2.42</v>
      </c>
      <c r="DP90" s="299">
        <v>1.72</v>
      </c>
      <c r="DQ90" s="1786">
        <v>1.93</v>
      </c>
      <c r="DR90" s="299">
        <v>2.27</v>
      </c>
      <c r="DS90" s="299">
        <v>2.0099999999999998</v>
      </c>
      <c r="DT90" s="1743">
        <v>2.13</v>
      </c>
      <c r="DU90" s="1743">
        <v>2.27</v>
      </c>
      <c r="DV90" s="1743">
        <v>2.12</v>
      </c>
      <c r="DW90" s="1743">
        <v>1.57</v>
      </c>
      <c r="DX90" s="1743">
        <v>1.87</v>
      </c>
      <c r="DY90" s="1743">
        <v>1.94</v>
      </c>
      <c r="DZ90" s="1750">
        <v>1.77</v>
      </c>
      <c r="EA90" s="1815">
        <v>1.94</v>
      </c>
      <c r="EB90" s="1815">
        <v>1.99</v>
      </c>
      <c r="EC90" s="1815">
        <v>1.84</v>
      </c>
      <c r="ED90" s="1815">
        <v>1.94</v>
      </c>
      <c r="EE90" s="1815">
        <v>1.77</v>
      </c>
      <c r="EF90" s="1815">
        <v>2.19</v>
      </c>
      <c r="EG90">
        <v>0</v>
      </c>
      <c r="EH90" s="1869">
        <v>1.96</v>
      </c>
      <c r="EI90" s="1869">
        <v>1.95</v>
      </c>
      <c r="EJ90" s="1869">
        <v>1.51</v>
      </c>
      <c r="EK90" s="1869">
        <v>1.68</v>
      </c>
      <c r="EL90" s="1869">
        <v>1.65</v>
      </c>
      <c r="EM90" s="1869">
        <v>1.8</v>
      </c>
      <c r="EN90" s="1869">
        <v>1.58</v>
      </c>
      <c r="EO90">
        <v>1.54</v>
      </c>
      <c r="EP90">
        <v>0</v>
      </c>
      <c r="EQ90">
        <v>0</v>
      </c>
      <c r="ER90">
        <v>1.51</v>
      </c>
      <c r="ES90">
        <v>1.73</v>
      </c>
      <c r="ET90">
        <v>1.67</v>
      </c>
      <c r="EU90">
        <v>0</v>
      </c>
      <c r="EV90" s="299">
        <v>0</v>
      </c>
      <c r="EW90" s="299">
        <v>0</v>
      </c>
      <c r="EX90" s="299">
        <v>1.89</v>
      </c>
      <c r="EY90" s="299">
        <v>1.92</v>
      </c>
      <c r="EZ90" s="299">
        <v>1.59</v>
      </c>
      <c r="FA90" s="299">
        <v>1.9</v>
      </c>
      <c r="FB90" s="1954">
        <v>1.99</v>
      </c>
      <c r="FC90" s="1989">
        <v>2.0099999999999998</v>
      </c>
      <c r="FD90" s="1989">
        <v>2.08</v>
      </c>
      <c r="FE90" s="1989">
        <v>2.14</v>
      </c>
      <c r="FF90" s="1989">
        <v>2.0499999999999998</v>
      </c>
      <c r="FG90" s="1989">
        <v>2.17</v>
      </c>
      <c r="FH90" s="1989">
        <v>2.06</v>
      </c>
      <c r="FI90" s="1996">
        <v>2.1</v>
      </c>
      <c r="FJ90" s="2031">
        <v>2.16</v>
      </c>
      <c r="FK90" s="2031">
        <v>2.2999999999999998</v>
      </c>
      <c r="FL90" s="2031">
        <v>2.1800000000000002</v>
      </c>
      <c r="FM90" s="2031">
        <v>2.13</v>
      </c>
      <c r="FN90" s="2031">
        <v>2.23</v>
      </c>
      <c r="FO90" s="2031">
        <v>2.02</v>
      </c>
      <c r="FP90" s="2038">
        <v>2.23</v>
      </c>
      <c r="FQ90" s="2074">
        <v>1.8</v>
      </c>
      <c r="FR90" s="2074">
        <v>1.51</v>
      </c>
      <c r="FS90" s="2074">
        <v>1.92</v>
      </c>
      <c r="FT90" s="2074">
        <v>1.83</v>
      </c>
      <c r="FU90" s="2074">
        <v>1.86</v>
      </c>
      <c r="FV90" s="2074">
        <v>1.75</v>
      </c>
      <c r="FW90" s="2111">
        <v>1.72</v>
      </c>
      <c r="FX90" s="299">
        <v>1.91</v>
      </c>
      <c r="FY90" s="299">
        <v>1.62</v>
      </c>
      <c r="FZ90" s="299">
        <v>1.86</v>
      </c>
      <c r="GA90" s="299">
        <v>2.12</v>
      </c>
      <c r="GB90" s="299">
        <v>1.98</v>
      </c>
      <c r="GC90" s="299">
        <v>1.92</v>
      </c>
      <c r="GD90" s="2124">
        <v>1.66</v>
      </c>
      <c r="GE90" s="2160">
        <v>1.98</v>
      </c>
      <c r="GF90" s="2160">
        <v>2.23</v>
      </c>
      <c r="GG90" s="2160">
        <v>2.1</v>
      </c>
      <c r="GH90" s="2160">
        <v>1.91</v>
      </c>
      <c r="GI90" s="2160">
        <v>1.7</v>
      </c>
      <c r="GJ90" s="2160">
        <v>1.94</v>
      </c>
      <c r="GK90" s="2167">
        <v>2.08</v>
      </c>
      <c r="GL90" s="2203">
        <v>2.31</v>
      </c>
      <c r="GM90" s="2203">
        <v>1.84</v>
      </c>
      <c r="GN90" s="2203">
        <v>2.08</v>
      </c>
      <c r="GO90" s="2203">
        <v>2.33</v>
      </c>
      <c r="GP90" s="2203">
        <v>1.96</v>
      </c>
      <c r="GQ90" s="2203">
        <v>2.2599999999999998</v>
      </c>
      <c r="GR90" s="2211">
        <v>2.5099999999999998</v>
      </c>
      <c r="GS90" s="2247">
        <v>2.08</v>
      </c>
      <c r="GT90" s="2247">
        <v>1.87</v>
      </c>
      <c r="GU90" s="2247">
        <v>1.67</v>
      </c>
      <c r="GV90" s="2247">
        <v>0</v>
      </c>
      <c r="GW90" s="2247">
        <v>1.61</v>
      </c>
      <c r="GX90" s="2247">
        <v>2</v>
      </c>
      <c r="GY90" s="2247">
        <v>2.06</v>
      </c>
      <c r="GZ90" s="2265">
        <v>2.0699999999999998</v>
      </c>
      <c r="HA90" s="2278">
        <v>2.89</v>
      </c>
      <c r="HB90" s="2278">
        <v>0</v>
      </c>
      <c r="HC90" s="2302">
        <v>0</v>
      </c>
      <c r="HD90" s="2314">
        <v>0</v>
      </c>
      <c r="HE90" s="2314">
        <v>0</v>
      </c>
      <c r="HF90" s="2314">
        <v>0</v>
      </c>
      <c r="HS90" s="142"/>
    </row>
    <row r="91" spans="1:227" x14ac:dyDescent="0.25">
      <c r="A91" s="95">
        <f t="shared" si="67"/>
        <v>90</v>
      </c>
      <c r="B91" s="65">
        <f>B.Semanal!B91</f>
        <v>0</v>
      </c>
      <c r="C91" s="71"/>
      <c r="D91" s="71"/>
      <c r="E91" s="91">
        <v>0</v>
      </c>
      <c r="F91" s="67">
        <v>0</v>
      </c>
      <c r="G91" s="364">
        <v>0</v>
      </c>
      <c r="H91" s="370">
        <v>0</v>
      </c>
      <c r="I91" s="376">
        <v>0</v>
      </c>
      <c r="J91" s="382">
        <v>0</v>
      </c>
      <c r="K91" s="388">
        <v>0</v>
      </c>
      <c r="L91" s="394">
        <v>0</v>
      </c>
      <c r="M91" s="452">
        <v>0</v>
      </c>
      <c r="N91" s="459">
        <v>0</v>
      </c>
      <c r="O91" s="472">
        <v>0</v>
      </c>
      <c r="P91" s="505">
        <v>0</v>
      </c>
      <c r="Q91" s="531">
        <v>0</v>
      </c>
      <c r="R91" s="537">
        <v>0</v>
      </c>
      <c r="S91" s="566">
        <v>0</v>
      </c>
      <c r="T91" s="124">
        <v>0</v>
      </c>
      <c r="U91" s="124">
        <v>0</v>
      </c>
      <c r="V91" s="610">
        <v>0</v>
      </c>
      <c r="W91" s="124">
        <v>0</v>
      </c>
      <c r="X91" s="124">
        <v>0</v>
      </c>
      <c r="Y91" s="617">
        <v>0</v>
      </c>
      <c r="Z91" s="124">
        <v>0</v>
      </c>
      <c r="AA91" s="687">
        <v>0</v>
      </c>
      <c r="AB91" s="124">
        <v>0</v>
      </c>
      <c r="AC91" s="120">
        <v>0</v>
      </c>
      <c r="AD91" s="124">
        <v>0</v>
      </c>
      <c r="AE91" s="722">
        <v>0</v>
      </c>
      <c r="AF91" s="729">
        <v>0</v>
      </c>
      <c r="AG91" s="772">
        <v>0</v>
      </c>
      <c r="AH91" s="65">
        <v>0</v>
      </c>
      <c r="AI91" s="65">
        <v>0</v>
      </c>
      <c r="AJ91" s="772">
        <v>0</v>
      </c>
      <c r="AK91" s="65">
        <v>0</v>
      </c>
      <c r="AL91" s="65">
        <v>0</v>
      </c>
      <c r="AM91" s="65">
        <v>0</v>
      </c>
      <c r="AN91" s="856">
        <v>0</v>
      </c>
      <c r="AO91" s="864">
        <v>0</v>
      </c>
      <c r="AP91" s="870">
        <v>0</v>
      </c>
      <c r="AQ91" s="772">
        <v>0</v>
      </c>
      <c r="AR91" s="772">
        <v>0</v>
      </c>
      <c r="AS91" s="890">
        <v>0</v>
      </c>
      <c r="AT91" s="903">
        <v>0</v>
      </c>
      <c r="AU91" s="927">
        <v>0</v>
      </c>
      <c r="AV91" s="934">
        <v>0</v>
      </c>
      <c r="AW91" s="65">
        <v>0</v>
      </c>
      <c r="AX91" s="1003">
        <v>0</v>
      </c>
      <c r="AY91" s="1025">
        <v>0</v>
      </c>
      <c r="AZ91" s="1032">
        <v>0</v>
      </c>
      <c r="BA91" s="1046">
        <v>0</v>
      </c>
      <c r="BB91" s="65">
        <v>0</v>
      </c>
      <c r="BC91" s="1088">
        <v>0</v>
      </c>
      <c r="BD91" s="1094">
        <v>0</v>
      </c>
      <c r="BE91" s="1127">
        <v>0</v>
      </c>
      <c r="BF91" s="1134">
        <v>0</v>
      </c>
      <c r="BG91" s="1141">
        <v>0</v>
      </c>
      <c r="BH91" s="1162">
        <v>0</v>
      </c>
      <c r="BI91" s="65">
        <v>0</v>
      </c>
      <c r="BJ91" s="65">
        <v>0</v>
      </c>
      <c r="BK91" s="91">
        <v>0</v>
      </c>
      <c r="BL91" s="65">
        <v>0</v>
      </c>
      <c r="BM91" s="65">
        <v>0</v>
      </c>
      <c r="BN91" s="65">
        <v>0</v>
      </c>
      <c r="BO91" s="65">
        <v>0</v>
      </c>
      <c r="BP91" s="1223">
        <v>0</v>
      </c>
      <c r="BQ91" s="1229">
        <v>0</v>
      </c>
      <c r="BR91" s="1229">
        <v>0</v>
      </c>
      <c r="BS91" s="1229">
        <v>0</v>
      </c>
      <c r="BT91" s="1229">
        <v>0</v>
      </c>
      <c r="BU91" s="1229">
        <v>0</v>
      </c>
      <c r="BV91" s="1229">
        <v>0</v>
      </c>
      <c r="BW91" s="1289">
        <v>0</v>
      </c>
      <c r="BX91" s="65">
        <v>0</v>
      </c>
      <c r="BY91" s="65">
        <v>0</v>
      </c>
      <c r="BZ91" s="65">
        <v>0</v>
      </c>
      <c r="CA91" s="65">
        <v>0</v>
      </c>
      <c r="CB91" s="65">
        <v>0</v>
      </c>
      <c r="CC91" s="65">
        <v>0</v>
      </c>
      <c r="CD91" s="65">
        <v>0</v>
      </c>
      <c r="CE91" s="1383">
        <v>0</v>
      </c>
      <c r="CF91" s="1397">
        <v>0</v>
      </c>
      <c r="CG91" s="1411">
        <v>0</v>
      </c>
      <c r="CH91" s="1425">
        <v>0</v>
      </c>
      <c r="CI91" s="1439">
        <v>0</v>
      </c>
      <c r="CJ91" s="1453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 s="1493">
        <v>0</v>
      </c>
      <c r="CQ91" s="1521">
        <v>0</v>
      </c>
      <c r="CR91" s="1557">
        <v>0</v>
      </c>
      <c r="CS91" s="1557">
        <v>0</v>
      </c>
      <c r="CT91" s="1557">
        <v>0</v>
      </c>
      <c r="CU91" s="1572">
        <v>0</v>
      </c>
      <c r="CV91" s="1586">
        <v>0</v>
      </c>
      <c r="CW91" s="1586">
        <v>0</v>
      </c>
      <c r="CX91" s="1586">
        <v>0</v>
      </c>
      <c r="CY91" s="1621">
        <v>0</v>
      </c>
      <c r="CZ91" s="1621">
        <v>0</v>
      </c>
      <c r="DA91" s="1621">
        <v>0</v>
      </c>
      <c r="DB91" s="1621">
        <v>0</v>
      </c>
      <c r="DC91" s="1621">
        <v>0</v>
      </c>
      <c r="DD91" s="1621">
        <v>0</v>
      </c>
      <c r="DE91" s="1643">
        <v>0</v>
      </c>
      <c r="DF91" s="772">
        <v>0</v>
      </c>
      <c r="DG91" s="772">
        <v>0</v>
      </c>
      <c r="DH91" s="772">
        <v>0</v>
      </c>
      <c r="DI91" s="772">
        <v>0</v>
      </c>
      <c r="DJ91" s="1701">
        <v>0</v>
      </c>
      <c r="DK91" s="772">
        <v>0</v>
      </c>
      <c r="DL91" s="1664">
        <v>0</v>
      </c>
      <c r="DM91" s="772">
        <v>0</v>
      </c>
      <c r="DN91" s="772">
        <v>0</v>
      </c>
      <c r="DO91" s="772">
        <v>0</v>
      </c>
      <c r="DP91" s="772">
        <v>0</v>
      </c>
      <c r="DQ91" s="1785">
        <v>0</v>
      </c>
      <c r="DR91" s="772">
        <v>0</v>
      </c>
      <c r="DS91" s="772">
        <v>0</v>
      </c>
      <c r="DT91" s="1742">
        <v>0</v>
      </c>
      <c r="DU91" s="1742">
        <v>0</v>
      </c>
      <c r="DV91" s="1742">
        <v>0</v>
      </c>
      <c r="DW91" s="1742">
        <v>0</v>
      </c>
      <c r="DX91" s="1742">
        <v>0</v>
      </c>
      <c r="DY91" s="1742">
        <v>0</v>
      </c>
      <c r="DZ91" s="1749">
        <v>0</v>
      </c>
      <c r="EA91" s="1814">
        <v>0</v>
      </c>
      <c r="EB91" s="1814">
        <v>0</v>
      </c>
      <c r="EC91" s="1814">
        <v>0</v>
      </c>
      <c r="ED91" s="1814">
        <v>0</v>
      </c>
      <c r="EE91" s="1814">
        <v>0</v>
      </c>
      <c r="EF91" s="1814">
        <v>0</v>
      </c>
      <c r="EG91">
        <v>0</v>
      </c>
      <c r="EH91" s="1868">
        <v>0</v>
      </c>
      <c r="EI91" s="1868">
        <v>0</v>
      </c>
      <c r="EJ91" s="1868">
        <v>0</v>
      </c>
      <c r="EK91" s="1868">
        <v>0</v>
      </c>
      <c r="EL91" s="1868">
        <v>0</v>
      </c>
      <c r="EM91" s="1868">
        <v>0</v>
      </c>
      <c r="EN91" s="1868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 s="772">
        <v>0</v>
      </c>
      <c r="EW91" s="772">
        <v>0</v>
      </c>
      <c r="EX91" s="772">
        <v>0</v>
      </c>
      <c r="EY91" s="772">
        <v>0</v>
      </c>
      <c r="EZ91" s="772">
        <v>0</v>
      </c>
      <c r="FA91" s="772">
        <v>0</v>
      </c>
      <c r="FB91" s="1953">
        <v>0</v>
      </c>
      <c r="FC91" s="1988">
        <v>0</v>
      </c>
      <c r="FD91" s="1988">
        <v>0</v>
      </c>
      <c r="FE91" s="1988">
        <v>0</v>
      </c>
      <c r="FF91" s="1988">
        <v>0</v>
      </c>
      <c r="FG91" s="1988">
        <v>0</v>
      </c>
      <c r="FH91" s="1988">
        <v>0</v>
      </c>
      <c r="FI91" s="1995">
        <v>0</v>
      </c>
      <c r="FJ91" s="2030">
        <v>0</v>
      </c>
      <c r="FK91" s="2030">
        <v>0</v>
      </c>
      <c r="FL91" s="2030">
        <v>0</v>
      </c>
      <c r="FM91" s="2030">
        <v>0</v>
      </c>
      <c r="FN91" s="2030">
        <v>0</v>
      </c>
      <c r="FO91" s="2030">
        <v>0</v>
      </c>
      <c r="FP91" s="2037">
        <v>0</v>
      </c>
      <c r="FQ91" s="2073">
        <v>0</v>
      </c>
      <c r="FR91" s="2073">
        <v>0</v>
      </c>
      <c r="FS91" s="2073">
        <v>0</v>
      </c>
      <c r="FT91" s="2073">
        <v>0</v>
      </c>
      <c r="FU91" s="2073">
        <v>0</v>
      </c>
      <c r="FV91" s="2073">
        <v>0</v>
      </c>
      <c r="FW91" s="2110">
        <v>0</v>
      </c>
      <c r="FX91" s="772">
        <v>0</v>
      </c>
      <c r="FY91" s="772">
        <v>0</v>
      </c>
      <c r="FZ91" s="772">
        <v>0</v>
      </c>
      <c r="GA91" s="772">
        <v>0</v>
      </c>
      <c r="GB91" s="772">
        <v>0</v>
      </c>
      <c r="GC91" s="772">
        <v>0</v>
      </c>
      <c r="GD91" s="2123">
        <v>0</v>
      </c>
      <c r="GE91" s="2159">
        <v>0</v>
      </c>
      <c r="GF91" s="2159">
        <v>0</v>
      </c>
      <c r="GG91" s="2159">
        <v>0</v>
      </c>
      <c r="GH91" s="2159">
        <v>0</v>
      </c>
      <c r="GI91" s="2159">
        <v>0</v>
      </c>
      <c r="GJ91" s="2159">
        <v>0</v>
      </c>
      <c r="GK91" s="2166">
        <v>0</v>
      </c>
      <c r="GL91" s="2202">
        <v>0</v>
      </c>
      <c r="GM91" s="2202">
        <v>0</v>
      </c>
      <c r="GN91" s="2202">
        <v>0</v>
      </c>
      <c r="GO91" s="2202">
        <v>0</v>
      </c>
      <c r="GP91" s="2202">
        <v>0</v>
      </c>
      <c r="GQ91" s="2202">
        <v>0</v>
      </c>
      <c r="GR91" s="2210">
        <v>0</v>
      </c>
      <c r="GS91" s="2246">
        <v>0</v>
      </c>
      <c r="GT91" s="2246">
        <v>0</v>
      </c>
      <c r="GU91" s="2246">
        <v>0</v>
      </c>
      <c r="GV91" s="2246">
        <v>0</v>
      </c>
      <c r="GW91" s="2246">
        <v>0</v>
      </c>
      <c r="GX91" s="2246">
        <v>0</v>
      </c>
      <c r="GY91" s="2246">
        <v>0</v>
      </c>
      <c r="GZ91" s="2264">
        <v>0</v>
      </c>
      <c r="HA91" s="2277">
        <v>0</v>
      </c>
      <c r="HB91" s="2277">
        <v>0</v>
      </c>
      <c r="HC91" s="2301">
        <v>0</v>
      </c>
      <c r="HD91" s="2313">
        <v>0</v>
      </c>
      <c r="HE91" s="2313">
        <v>0</v>
      </c>
      <c r="HF91" s="2313">
        <v>0</v>
      </c>
      <c r="HS91" s="142"/>
    </row>
    <row r="92" spans="1:227" x14ac:dyDescent="0.25">
      <c r="A92" s="95">
        <f t="shared" si="67"/>
        <v>91</v>
      </c>
      <c r="B92" s="65">
        <f>B.Semanal!B92</f>
        <v>0</v>
      </c>
      <c r="C92" s="68"/>
      <c r="D92" s="68"/>
      <c r="E92" s="91"/>
      <c r="F92" s="67"/>
      <c r="G92" s="363"/>
      <c r="H92" s="369"/>
      <c r="I92" s="375"/>
      <c r="J92" s="381"/>
      <c r="K92" s="387"/>
      <c r="L92" s="393"/>
      <c r="M92" s="451"/>
      <c r="N92" s="458"/>
      <c r="O92" s="471"/>
      <c r="P92" s="504"/>
      <c r="Q92" s="530"/>
      <c r="R92" s="536"/>
      <c r="S92" s="565"/>
      <c r="T92" s="120"/>
      <c r="U92" s="120"/>
      <c r="V92" s="609"/>
      <c r="W92" s="120"/>
      <c r="X92" s="120"/>
      <c r="Y92" s="616"/>
      <c r="Z92" s="120"/>
      <c r="AA92" s="686"/>
      <c r="AB92" s="120"/>
      <c r="AC92" s="120"/>
      <c r="AD92" s="120"/>
      <c r="AE92" s="721"/>
      <c r="AF92" s="728"/>
      <c r="AG92"/>
      <c r="AJ92"/>
      <c r="AN92" s="855"/>
      <c r="AO92" s="863"/>
      <c r="AP92" s="869"/>
      <c r="AQ92"/>
      <c r="AR92"/>
      <c r="AS92" s="889"/>
      <c r="AT92" s="902"/>
      <c r="AU92" s="926"/>
      <c r="AV92" s="933"/>
      <c r="AX92" s="1002"/>
      <c r="AY92" s="1024"/>
      <c r="AZ92" s="1031"/>
      <c r="BA92" s="1045"/>
      <c r="BC92" s="1087"/>
      <c r="BD92" s="1093"/>
      <c r="BE92" s="1126"/>
      <c r="BF92" s="1133"/>
      <c r="BG92" s="1140"/>
      <c r="BH92" s="1161"/>
      <c r="BK92" s="91"/>
      <c r="BP92" s="1222"/>
      <c r="BQ92" s="1228"/>
      <c r="BR92" s="1228"/>
      <c r="BS92" s="1228"/>
      <c r="BT92" s="1228"/>
      <c r="BU92" s="1228"/>
      <c r="BV92" s="1228"/>
      <c r="BW92" s="1288"/>
      <c r="CE92" s="1382"/>
      <c r="CF92" s="1396"/>
      <c r="CG92" s="1410"/>
      <c r="CH92" s="1424"/>
      <c r="CI92" s="1438"/>
      <c r="CJ92" s="1452"/>
      <c r="CP92" s="1492"/>
      <c r="CQ92" s="1520"/>
      <c r="CR92" s="1556"/>
      <c r="CS92" s="1556"/>
      <c r="CT92" s="1556"/>
      <c r="CU92" s="1571"/>
      <c r="CV92" s="1585"/>
      <c r="CW92" s="1585"/>
      <c r="CX92" s="1585"/>
      <c r="CY92" s="1620"/>
      <c r="CZ92" s="1620"/>
      <c r="DA92" s="1620"/>
      <c r="DB92" s="1620"/>
      <c r="DC92" s="1620"/>
      <c r="DD92" s="1620"/>
      <c r="DE92" s="1642"/>
      <c r="DJ92" s="1700"/>
      <c r="DL92" s="1663"/>
      <c r="DQ92" s="1784"/>
      <c r="DT92" s="1741"/>
      <c r="DU92" s="1741"/>
      <c r="DV92" s="1741"/>
      <c r="DW92" s="1741"/>
      <c r="DX92" s="1741"/>
      <c r="DY92" s="1741"/>
      <c r="DZ92" s="1748"/>
      <c r="EA92" s="1813"/>
      <c r="EB92" s="1813"/>
      <c r="EC92" s="1813"/>
      <c r="ED92" s="1813"/>
      <c r="EE92" s="1813"/>
      <c r="EF92" s="1813"/>
      <c r="EH92" s="1867"/>
      <c r="EI92" s="1867"/>
      <c r="EJ92" s="1867"/>
      <c r="EK92" s="1867"/>
      <c r="EL92" s="1867"/>
      <c r="EM92" s="1867"/>
      <c r="EN92" s="1867"/>
      <c r="FB92" s="1952"/>
      <c r="FC92" s="1987"/>
      <c r="FD92" s="1987"/>
      <c r="FE92" s="1987"/>
      <c r="FF92" s="1987"/>
      <c r="FG92" s="1987"/>
      <c r="FH92" s="1987"/>
      <c r="FI92" s="1994"/>
      <c r="FJ92" s="2029"/>
      <c r="FK92" s="2029"/>
      <c r="FL92" s="2029"/>
      <c r="FM92" s="2029"/>
      <c r="FN92" s="2029"/>
      <c r="FO92" s="2029"/>
      <c r="FP92" s="2036"/>
      <c r="FQ92" s="2072"/>
      <c r="FR92" s="2072"/>
      <c r="FS92" s="2072"/>
      <c r="FT92" s="2072"/>
      <c r="FU92" s="2072"/>
      <c r="FV92" s="2072"/>
      <c r="FW92" s="2109"/>
      <c r="GD92" s="2122"/>
      <c r="GE92" s="2158"/>
      <c r="GF92" s="2158"/>
      <c r="GG92" s="2158"/>
      <c r="GH92" s="2158"/>
      <c r="GI92" s="2158"/>
      <c r="GJ92" s="2158"/>
      <c r="GK92" s="2165"/>
      <c r="GL92" s="2201"/>
      <c r="GM92" s="2201"/>
      <c r="GN92" s="2201"/>
      <c r="GO92" s="2201"/>
      <c r="GP92" s="2201"/>
      <c r="GQ92" s="2201"/>
      <c r="GR92" s="2209"/>
      <c r="GZ92" s="2263"/>
      <c r="HA92" s="2276"/>
      <c r="HB92" s="2276"/>
      <c r="HC92" s="2300"/>
      <c r="HD92" s="2311"/>
      <c r="HE92" s="2311"/>
      <c r="HF92" s="2311"/>
    </row>
    <row r="93" spans="1:227" x14ac:dyDescent="0.25">
      <c r="A93" s="95">
        <f t="shared" si="67"/>
        <v>92</v>
      </c>
      <c r="B93" s="65">
        <f>B.Semanal!B93</f>
        <v>0</v>
      </c>
      <c r="C93" s="71"/>
      <c r="D93" s="71"/>
      <c r="E93" s="91">
        <v>16.61</v>
      </c>
      <c r="F93" s="67">
        <v>15.51</v>
      </c>
      <c r="G93" s="365">
        <v>14.9</v>
      </c>
      <c r="H93" s="371">
        <v>15.1</v>
      </c>
      <c r="I93" s="377">
        <v>16.03</v>
      </c>
      <c r="J93" s="383">
        <v>15.13</v>
      </c>
      <c r="K93" s="389">
        <v>15.35</v>
      </c>
      <c r="L93" s="395">
        <v>14.49</v>
      </c>
      <c r="M93" s="453">
        <v>16.059999999999999</v>
      </c>
      <c r="N93" s="460">
        <v>14.75</v>
      </c>
      <c r="O93" s="473">
        <v>15.09</v>
      </c>
      <c r="P93" s="506">
        <v>15.15</v>
      </c>
      <c r="Q93" s="532">
        <v>16.239999999999998</v>
      </c>
      <c r="R93" s="538">
        <v>15.6</v>
      </c>
      <c r="S93" s="567">
        <v>15.49</v>
      </c>
      <c r="T93" s="124"/>
      <c r="U93" s="124"/>
      <c r="V93" s="611">
        <v>14.46</v>
      </c>
      <c r="W93" s="124">
        <v>14.47</v>
      </c>
      <c r="X93" s="124">
        <v>16.89</v>
      </c>
      <c r="Y93" s="618">
        <v>17.09</v>
      </c>
      <c r="Z93" s="124">
        <v>16.37</v>
      </c>
      <c r="AA93" s="688">
        <v>16.03</v>
      </c>
      <c r="AB93" s="124">
        <v>16.36</v>
      </c>
      <c r="AC93" s="120">
        <v>15.4</v>
      </c>
      <c r="AD93" s="124">
        <v>17.09</v>
      </c>
      <c r="AE93" s="723">
        <v>16.05</v>
      </c>
      <c r="AF93" s="730">
        <v>15.94</v>
      </c>
      <c r="AG93" s="299">
        <v>16.2</v>
      </c>
      <c r="AJ93" s="299">
        <v>15.23</v>
      </c>
      <c r="AM93" s="65">
        <v>13.28</v>
      </c>
      <c r="AN93" s="857">
        <v>15.37</v>
      </c>
      <c r="AO93" s="865">
        <v>14.96</v>
      </c>
      <c r="AP93" s="871">
        <v>15.85</v>
      </c>
      <c r="AQ93" s="299">
        <v>16.05</v>
      </c>
      <c r="AR93" s="299">
        <v>14.14</v>
      </c>
      <c r="AS93" s="889"/>
      <c r="AT93" s="904">
        <v>14.93</v>
      </c>
      <c r="AU93" s="928">
        <v>16.48</v>
      </c>
      <c r="AV93" s="935">
        <v>14.2</v>
      </c>
      <c r="AW93" s="65">
        <v>14.45</v>
      </c>
      <c r="AX93" s="1004">
        <v>14.87</v>
      </c>
      <c r="AY93" s="1026">
        <v>16.28</v>
      </c>
      <c r="AZ93" s="1033">
        <v>15.92</v>
      </c>
      <c r="BA93" s="1045"/>
      <c r="BB93" s="65">
        <v>14.68</v>
      </c>
      <c r="BC93" s="1087"/>
      <c r="BD93" s="1093"/>
      <c r="BE93" s="1126"/>
      <c r="BF93" s="1133"/>
      <c r="BG93" s="1140"/>
      <c r="BH93" s="1163">
        <v>14.09</v>
      </c>
      <c r="BI93" s="65">
        <v>14.68</v>
      </c>
      <c r="BJ93" s="65">
        <v>14.46</v>
      </c>
      <c r="BK93" s="91">
        <v>13.87</v>
      </c>
      <c r="BL93" s="65">
        <v>15.1</v>
      </c>
      <c r="BM93" s="65">
        <v>14.3</v>
      </c>
      <c r="BN93" s="65">
        <v>13.91</v>
      </c>
      <c r="BO93" s="65">
        <v>14.94</v>
      </c>
      <c r="BP93" s="1224">
        <v>16.12</v>
      </c>
      <c r="BQ93" s="1230">
        <v>14.33</v>
      </c>
      <c r="BR93" s="1230">
        <v>16.149999999999999</v>
      </c>
      <c r="BS93" s="1230">
        <v>16.559999999999999</v>
      </c>
      <c r="BT93" s="1230">
        <v>17.16</v>
      </c>
      <c r="BU93" s="1230">
        <v>15.6</v>
      </c>
      <c r="BV93" s="1230">
        <v>16.16</v>
      </c>
      <c r="BW93" s="1290">
        <v>16.54</v>
      </c>
      <c r="BX93" s="65">
        <v>15.56</v>
      </c>
      <c r="BY93" s="65">
        <v>15.27</v>
      </c>
      <c r="BZ93" s="65">
        <v>15.96</v>
      </c>
      <c r="CA93" s="65">
        <v>14.57</v>
      </c>
      <c r="CB93" s="65">
        <v>13.1</v>
      </c>
      <c r="CC93" s="65">
        <v>13.74</v>
      </c>
      <c r="CD93" s="65">
        <v>14.23</v>
      </c>
      <c r="CE93" s="1384">
        <v>14.56</v>
      </c>
      <c r="CF93" s="1398">
        <v>14.01</v>
      </c>
      <c r="CG93" s="1412">
        <v>15.49</v>
      </c>
      <c r="CH93" s="1426">
        <v>16.239999999999998</v>
      </c>
      <c r="CI93" s="1440">
        <v>15.75</v>
      </c>
      <c r="CJ93" s="1454">
        <v>14.75</v>
      </c>
      <c r="CK93">
        <v>14.36</v>
      </c>
      <c r="CL93">
        <v>15.04</v>
      </c>
      <c r="CM93">
        <v>15.7</v>
      </c>
      <c r="CN93">
        <v>15.82</v>
      </c>
      <c r="CO93">
        <v>15.66</v>
      </c>
      <c r="CP93" s="1494">
        <v>16.170000000000002</v>
      </c>
      <c r="CQ93" s="1522">
        <v>16.05</v>
      </c>
      <c r="CR93" s="1558">
        <v>16.29</v>
      </c>
      <c r="CS93" s="1558">
        <v>16.91</v>
      </c>
      <c r="CT93" s="1558">
        <v>16.52</v>
      </c>
      <c r="CU93" s="1573">
        <v>17.05</v>
      </c>
      <c r="CV93" s="1587">
        <v>15.28</v>
      </c>
      <c r="CW93" s="1587">
        <v>15</v>
      </c>
      <c r="CX93" s="1587">
        <v>16.170000000000002</v>
      </c>
      <c r="CY93" s="1622">
        <v>15.01</v>
      </c>
      <c r="CZ93" s="1622">
        <v>15.27</v>
      </c>
      <c r="DA93" s="1622">
        <v>14.53</v>
      </c>
      <c r="DB93" s="1622">
        <v>14.53</v>
      </c>
      <c r="DC93" s="1622">
        <v>13.83</v>
      </c>
      <c r="DD93" s="1622">
        <v>15.21</v>
      </c>
      <c r="DE93" s="1644">
        <v>15.29</v>
      </c>
      <c r="DF93" s="299">
        <v>15.74</v>
      </c>
      <c r="DG93" s="299">
        <v>16.489999999999998</v>
      </c>
      <c r="DH93" s="299">
        <v>16.62</v>
      </c>
      <c r="DI93" s="299">
        <v>15.86</v>
      </c>
      <c r="DJ93" s="1702">
        <v>16.23</v>
      </c>
      <c r="DK93" s="299">
        <v>15.76</v>
      </c>
      <c r="DL93" s="1665">
        <v>16.14</v>
      </c>
      <c r="DM93" s="299">
        <v>15.2</v>
      </c>
      <c r="DN93" s="299">
        <v>15.3</v>
      </c>
      <c r="DO93" s="299">
        <v>16</v>
      </c>
      <c r="DP93" s="299">
        <v>16.11</v>
      </c>
      <c r="DQ93" s="1786">
        <v>17.25</v>
      </c>
      <c r="DR93" s="299">
        <v>15.46</v>
      </c>
      <c r="DS93" s="299">
        <v>14.94</v>
      </c>
      <c r="DT93" s="1743">
        <v>16.690000000000001</v>
      </c>
      <c r="DU93" s="1743">
        <v>16.03</v>
      </c>
      <c r="DV93" s="1743">
        <v>15.64</v>
      </c>
      <c r="DW93" s="1743">
        <v>15.99</v>
      </c>
      <c r="DX93" s="1743">
        <v>16.84</v>
      </c>
      <c r="DY93" s="1743">
        <v>16.84</v>
      </c>
      <c r="DZ93" s="1750">
        <v>16.38</v>
      </c>
      <c r="EA93" s="1815">
        <v>15.55</v>
      </c>
      <c r="EB93" s="1815">
        <v>16.18</v>
      </c>
      <c r="EC93" s="1815">
        <v>16.78</v>
      </c>
      <c r="ED93" s="1815">
        <v>15.14</v>
      </c>
      <c r="EE93" s="1815">
        <v>14.52</v>
      </c>
      <c r="EF93" s="1815">
        <v>14.66</v>
      </c>
      <c r="EH93" s="1869">
        <v>15.08</v>
      </c>
      <c r="EI93" s="1869">
        <v>15.95</v>
      </c>
      <c r="EJ93" s="1869">
        <v>16.05</v>
      </c>
      <c r="EK93" s="1869">
        <v>16.04</v>
      </c>
      <c r="EL93" s="1869">
        <v>15.59</v>
      </c>
      <c r="EM93" s="1869">
        <v>16.77</v>
      </c>
      <c r="EN93" s="1869">
        <v>16.88</v>
      </c>
      <c r="EO93">
        <v>17.28</v>
      </c>
      <c r="ER93">
        <v>16.12</v>
      </c>
      <c r="ES93">
        <v>17.2</v>
      </c>
      <c r="ET93">
        <v>15.86</v>
      </c>
      <c r="EX93" s="299">
        <v>15.29</v>
      </c>
      <c r="EY93" s="299">
        <v>14.08</v>
      </c>
      <c r="EZ93" s="299">
        <v>15.88</v>
      </c>
      <c r="FA93" s="299">
        <v>15.39</v>
      </c>
      <c r="FB93" s="1954">
        <v>16.760000000000002</v>
      </c>
      <c r="FC93" s="1989">
        <v>16.54</v>
      </c>
      <c r="FD93" s="1989">
        <v>16.829999999999998</v>
      </c>
      <c r="FE93" s="1989">
        <v>14.73</v>
      </c>
      <c r="FF93" s="1989">
        <v>17</v>
      </c>
      <c r="FG93" s="1989">
        <v>15.38</v>
      </c>
      <c r="FH93" s="1989">
        <v>15.61</v>
      </c>
      <c r="FI93" s="1996">
        <v>15.42</v>
      </c>
      <c r="FJ93" s="2031">
        <v>14.45</v>
      </c>
      <c r="FK93" s="2031">
        <v>14.95</v>
      </c>
      <c r="FL93" s="2031">
        <v>14.56</v>
      </c>
      <c r="FM93" s="2031">
        <v>14.01</v>
      </c>
      <c r="FN93" s="2031">
        <v>14.62</v>
      </c>
      <c r="FO93" s="2031">
        <v>16.399999999999999</v>
      </c>
      <c r="FP93" s="2038">
        <v>15.49</v>
      </c>
      <c r="FQ93" s="2074">
        <v>16.27</v>
      </c>
      <c r="FR93" s="2074">
        <v>17.329999999999998</v>
      </c>
      <c r="FS93" s="2074">
        <v>17.03</v>
      </c>
      <c r="FT93" s="2074">
        <v>17.13</v>
      </c>
      <c r="FU93" s="2074">
        <v>16.579999999999998</v>
      </c>
      <c r="FV93" s="2074">
        <v>16.739999999999998</v>
      </c>
      <c r="FW93" s="2111">
        <v>16.760000000000002</v>
      </c>
      <c r="FX93" s="299">
        <v>15.07</v>
      </c>
      <c r="FY93" s="299">
        <v>16.559999999999999</v>
      </c>
      <c r="FZ93" s="299">
        <v>15.47</v>
      </c>
      <c r="GA93" s="299">
        <v>16.18</v>
      </c>
      <c r="GB93" s="299">
        <v>16.489999999999998</v>
      </c>
      <c r="GC93" s="299">
        <v>15.39</v>
      </c>
      <c r="GD93" s="2124">
        <v>16.77</v>
      </c>
      <c r="GE93" s="2160">
        <v>15.24</v>
      </c>
      <c r="GF93" s="2160">
        <v>17.23</v>
      </c>
      <c r="GG93" s="2160">
        <v>17.12</v>
      </c>
      <c r="GH93" s="2160">
        <v>16.309999999999999</v>
      </c>
      <c r="GI93" s="2160">
        <v>17.43</v>
      </c>
      <c r="GJ93" s="2160">
        <v>17.25</v>
      </c>
      <c r="GK93" s="2167">
        <v>16.71</v>
      </c>
      <c r="GL93" s="2203">
        <v>16.91</v>
      </c>
      <c r="GM93" s="2203">
        <v>16.45</v>
      </c>
      <c r="GN93" s="2203">
        <v>18.149999999999999</v>
      </c>
      <c r="GO93" s="2203">
        <v>17.36</v>
      </c>
      <c r="GP93" s="2203">
        <v>15.69</v>
      </c>
      <c r="GQ93" s="2203">
        <v>17.13</v>
      </c>
      <c r="GR93" s="2211">
        <v>17.43</v>
      </c>
      <c r="GS93" s="2247">
        <v>19.149999999999999</v>
      </c>
      <c r="GT93" s="2247">
        <v>15.98</v>
      </c>
      <c r="GU93" s="2247">
        <v>16.64</v>
      </c>
      <c r="GW93" s="2247">
        <v>17.95</v>
      </c>
      <c r="GX93" s="2247">
        <v>16.73</v>
      </c>
      <c r="GY93" s="2247">
        <v>16.559999999999999</v>
      </c>
      <c r="GZ93" s="2265">
        <v>18.09</v>
      </c>
      <c r="HA93" s="2278">
        <v>16.96</v>
      </c>
      <c r="HB93" s="2276"/>
      <c r="HC93" s="2300"/>
      <c r="HD93" s="2311"/>
      <c r="HE93" s="2311"/>
      <c r="HF93" s="2311"/>
      <c r="HS93" s="142"/>
    </row>
    <row r="94" spans="1:227" x14ac:dyDescent="0.25">
      <c r="A94" s="95">
        <f t="shared" si="67"/>
        <v>93</v>
      </c>
      <c r="B94" s="65">
        <f>B.Semanal!B94</f>
        <v>0</v>
      </c>
      <c r="C94" s="66"/>
      <c r="D94" s="66"/>
      <c r="E94" s="91">
        <v>12.89</v>
      </c>
      <c r="F94" s="67">
        <v>12.63</v>
      </c>
      <c r="G94" s="365">
        <v>11.71</v>
      </c>
      <c r="H94" s="371">
        <v>12.19</v>
      </c>
      <c r="I94" s="377">
        <v>13.6</v>
      </c>
      <c r="J94" s="383">
        <v>12.09</v>
      </c>
      <c r="K94" s="389">
        <v>12.92</v>
      </c>
      <c r="L94" s="395">
        <v>12.06</v>
      </c>
      <c r="M94" s="453">
        <v>13.4</v>
      </c>
      <c r="N94" s="460">
        <v>11.93</v>
      </c>
      <c r="O94" s="473">
        <v>12.48</v>
      </c>
      <c r="P94" s="506">
        <v>13.14</v>
      </c>
      <c r="Q94" s="532">
        <v>13.92</v>
      </c>
      <c r="R94" s="538">
        <v>13.31</v>
      </c>
      <c r="S94" s="567">
        <v>13.34</v>
      </c>
      <c r="T94" s="124"/>
      <c r="U94" s="124"/>
      <c r="V94" s="611">
        <v>12.17</v>
      </c>
      <c r="W94" s="124">
        <v>12.18</v>
      </c>
      <c r="X94" s="124">
        <v>14.86</v>
      </c>
      <c r="Y94" s="618">
        <v>15.34</v>
      </c>
      <c r="Z94" s="124">
        <v>14.22</v>
      </c>
      <c r="AA94" s="688">
        <v>13.28</v>
      </c>
      <c r="AB94" s="124">
        <v>13.79</v>
      </c>
      <c r="AC94" s="120">
        <v>13.47</v>
      </c>
      <c r="AD94" s="124">
        <v>14.44</v>
      </c>
      <c r="AE94" s="723">
        <v>13.55</v>
      </c>
      <c r="AF94" s="730">
        <v>13.43</v>
      </c>
      <c r="AG94" s="299">
        <v>14.03</v>
      </c>
      <c r="AJ94" s="299">
        <v>12.58</v>
      </c>
      <c r="AM94" s="65">
        <v>11.06</v>
      </c>
      <c r="AN94" s="857">
        <v>13.08</v>
      </c>
      <c r="AO94" s="865">
        <v>12.64</v>
      </c>
      <c r="AP94" s="871">
        <v>13.31</v>
      </c>
      <c r="AQ94" s="299">
        <v>13.83</v>
      </c>
      <c r="AR94" s="299">
        <v>12.08</v>
      </c>
      <c r="AS94" s="889"/>
      <c r="AT94" s="904">
        <v>13.07</v>
      </c>
      <c r="AU94" s="928">
        <v>13.74</v>
      </c>
      <c r="AV94" s="935">
        <v>12.13</v>
      </c>
      <c r="AW94" s="65">
        <v>12.33</v>
      </c>
      <c r="AX94" s="1004">
        <v>13.35</v>
      </c>
      <c r="AY94" s="1026">
        <v>14.16</v>
      </c>
      <c r="AZ94" s="1033">
        <v>13.8</v>
      </c>
      <c r="BA94" s="1045"/>
      <c r="BB94" s="65">
        <v>13.26</v>
      </c>
      <c r="BC94" s="1087"/>
      <c r="BD94" s="1093"/>
      <c r="BE94" s="1126"/>
      <c r="BF94" s="1133"/>
      <c r="BG94" s="1140"/>
      <c r="BH94" s="1163">
        <v>10.83</v>
      </c>
      <c r="BI94" s="65">
        <v>12.54</v>
      </c>
      <c r="BJ94" s="65">
        <v>12.56</v>
      </c>
      <c r="BK94" s="91">
        <v>11.99</v>
      </c>
      <c r="BL94" s="65">
        <v>13.42</v>
      </c>
      <c r="BM94" s="65">
        <v>12.76</v>
      </c>
      <c r="BN94" s="65">
        <v>12.51</v>
      </c>
      <c r="BO94" s="65">
        <v>13.12</v>
      </c>
      <c r="BP94" s="1224">
        <v>14.43</v>
      </c>
      <c r="BQ94" s="1230">
        <v>12.21</v>
      </c>
      <c r="BR94" s="1230">
        <v>13.81</v>
      </c>
      <c r="BS94" s="1230">
        <v>14.11</v>
      </c>
      <c r="BT94" s="1230">
        <v>14.93</v>
      </c>
      <c r="BU94" s="1230">
        <v>13.63</v>
      </c>
      <c r="BV94" s="1230">
        <v>13.55</v>
      </c>
      <c r="BW94" s="1290">
        <v>14.41</v>
      </c>
      <c r="BX94" s="65">
        <v>13.88</v>
      </c>
      <c r="BY94" s="65">
        <v>13.32</v>
      </c>
      <c r="BZ94" s="65">
        <v>14.02</v>
      </c>
      <c r="CA94" s="65">
        <v>12.35</v>
      </c>
      <c r="CB94" s="65">
        <v>10.72</v>
      </c>
      <c r="CC94" s="65">
        <v>11.99</v>
      </c>
      <c r="CD94" s="65">
        <v>12.2</v>
      </c>
      <c r="CE94" s="1384">
        <v>12.18</v>
      </c>
      <c r="CF94" s="1398">
        <v>12.79</v>
      </c>
      <c r="CG94" s="1412">
        <v>13.85</v>
      </c>
      <c r="CH94" s="1426">
        <v>14.7</v>
      </c>
      <c r="CI94" s="1440">
        <v>13.69</v>
      </c>
      <c r="CJ94" s="1454">
        <v>12.21</v>
      </c>
      <c r="CK94">
        <v>12.34</v>
      </c>
      <c r="CL94">
        <v>12.8</v>
      </c>
      <c r="CM94">
        <v>13.25</v>
      </c>
      <c r="CN94">
        <v>13.99</v>
      </c>
      <c r="CO94">
        <v>13.43</v>
      </c>
      <c r="CP94" s="1494">
        <v>14.17</v>
      </c>
      <c r="CQ94" s="1522">
        <v>13.44</v>
      </c>
      <c r="CR94" s="1558">
        <v>13.81</v>
      </c>
      <c r="CS94" s="1558">
        <v>14.54</v>
      </c>
      <c r="CT94" s="1558">
        <v>14.4</v>
      </c>
      <c r="CU94" s="1573">
        <v>14.97</v>
      </c>
      <c r="CV94" s="1587">
        <v>12.98</v>
      </c>
      <c r="CW94" s="1587">
        <v>12.86</v>
      </c>
      <c r="CX94" s="1587">
        <v>13.1</v>
      </c>
      <c r="CY94" s="1622">
        <v>12.18</v>
      </c>
      <c r="CZ94" s="1622">
        <v>12.76</v>
      </c>
      <c r="DA94" s="1622">
        <v>11.93</v>
      </c>
      <c r="DB94" s="1622">
        <v>12.35</v>
      </c>
      <c r="DC94" s="1622">
        <v>11.68</v>
      </c>
      <c r="DD94" s="1622">
        <v>12.8</v>
      </c>
      <c r="DE94" s="1644">
        <v>13.01</v>
      </c>
      <c r="DF94" s="299">
        <v>13.53</v>
      </c>
      <c r="DG94" s="299">
        <v>13.79</v>
      </c>
      <c r="DH94" s="299">
        <v>14.17</v>
      </c>
      <c r="DI94" s="299">
        <v>13.28</v>
      </c>
      <c r="DJ94" s="1702">
        <v>13.51</v>
      </c>
      <c r="DK94" s="299">
        <v>13.88</v>
      </c>
      <c r="DL94" s="1665">
        <v>14.06</v>
      </c>
      <c r="DM94" s="299">
        <v>13.7</v>
      </c>
      <c r="DN94" s="299">
        <v>12.59</v>
      </c>
      <c r="DO94" s="299">
        <v>14.26</v>
      </c>
      <c r="DP94" s="299">
        <v>13.44</v>
      </c>
      <c r="DQ94" s="1786">
        <v>13.7</v>
      </c>
      <c r="DR94" s="299">
        <v>13.08</v>
      </c>
      <c r="DS94" s="299">
        <v>13.04</v>
      </c>
      <c r="DT94" s="1743">
        <v>14.69</v>
      </c>
      <c r="DU94" s="1743">
        <v>13.5</v>
      </c>
      <c r="DV94" s="1743">
        <v>13.51</v>
      </c>
      <c r="DW94" s="1743">
        <v>13.64</v>
      </c>
      <c r="DX94" s="1743">
        <v>14.72</v>
      </c>
      <c r="DY94" s="1743">
        <v>14.18</v>
      </c>
      <c r="DZ94" s="1750">
        <v>13.89</v>
      </c>
      <c r="EA94" s="1815">
        <v>13.22</v>
      </c>
      <c r="EB94" s="1815">
        <v>14.02</v>
      </c>
      <c r="EC94" s="1815">
        <v>14.5</v>
      </c>
      <c r="ED94" s="1815">
        <v>12.8</v>
      </c>
      <c r="EE94" s="1815">
        <v>12.28</v>
      </c>
      <c r="EF94" s="1815">
        <v>12.31</v>
      </c>
      <c r="EH94" s="1869">
        <v>12.28</v>
      </c>
      <c r="EI94" s="1869">
        <v>13.64</v>
      </c>
      <c r="EJ94" s="1869">
        <v>13.28</v>
      </c>
      <c r="EK94" s="1869">
        <v>13.13</v>
      </c>
      <c r="EL94" s="1869">
        <v>12.91</v>
      </c>
      <c r="EM94" s="1869">
        <v>14.66</v>
      </c>
      <c r="EN94" s="1869">
        <v>14.27</v>
      </c>
      <c r="EO94">
        <v>14.54</v>
      </c>
      <c r="ER94">
        <v>13.72</v>
      </c>
      <c r="ES94">
        <v>14.59</v>
      </c>
      <c r="ET94">
        <v>12.9</v>
      </c>
      <c r="EX94" s="299">
        <v>12.8</v>
      </c>
      <c r="EY94" s="299">
        <v>11.78</v>
      </c>
      <c r="EZ94" s="299">
        <v>13.25</v>
      </c>
      <c r="FA94" s="299">
        <v>12.55</v>
      </c>
      <c r="FB94" s="1954">
        <v>13.48</v>
      </c>
      <c r="FC94" s="1989">
        <v>13.58</v>
      </c>
      <c r="FD94" s="1989">
        <v>13.94</v>
      </c>
      <c r="FE94" s="1989">
        <v>12.35</v>
      </c>
      <c r="FF94" s="1989">
        <v>14.55</v>
      </c>
      <c r="FG94" s="1989">
        <v>12.6</v>
      </c>
      <c r="FH94" s="1989">
        <v>12.69</v>
      </c>
      <c r="FI94" s="1996">
        <v>12.78</v>
      </c>
      <c r="FJ94" s="2031">
        <v>11.6</v>
      </c>
      <c r="FK94" s="2031">
        <v>12.18</v>
      </c>
      <c r="FL94" s="2031">
        <v>12.33</v>
      </c>
      <c r="FM94" s="2031">
        <v>11.01</v>
      </c>
      <c r="FN94" s="2031">
        <v>12.18</v>
      </c>
      <c r="FO94" s="2031">
        <v>13.88</v>
      </c>
      <c r="FP94" s="2038">
        <v>13.11</v>
      </c>
      <c r="FQ94" s="2074">
        <v>14.12</v>
      </c>
      <c r="FR94" s="2074">
        <v>15.05</v>
      </c>
      <c r="FS94" s="2074">
        <v>14.73</v>
      </c>
      <c r="FT94" s="2074">
        <v>14.63</v>
      </c>
      <c r="FU94" s="2074">
        <v>14.15</v>
      </c>
      <c r="FV94" s="2074">
        <v>14.32</v>
      </c>
      <c r="FW94" s="2111">
        <v>14.67</v>
      </c>
      <c r="FX94" s="299">
        <v>12.2</v>
      </c>
      <c r="FY94" s="299">
        <v>14.15</v>
      </c>
      <c r="FZ94" s="299">
        <v>12.7</v>
      </c>
      <c r="GA94" s="299">
        <v>13.51</v>
      </c>
      <c r="GB94" s="299">
        <v>14.19</v>
      </c>
      <c r="GC94" s="299">
        <v>12.85</v>
      </c>
      <c r="GD94" s="2124">
        <v>14.41</v>
      </c>
      <c r="GE94" s="2160">
        <v>13.34</v>
      </c>
      <c r="GF94" s="2160">
        <v>14.55</v>
      </c>
      <c r="GG94" s="2160">
        <v>14.7</v>
      </c>
      <c r="GH94" s="2160">
        <v>13.92</v>
      </c>
      <c r="GI94" s="2160">
        <v>14.81</v>
      </c>
      <c r="GJ94" s="2160">
        <v>14.51</v>
      </c>
      <c r="GK94" s="2167">
        <v>14.06</v>
      </c>
      <c r="GL94" s="2203">
        <v>14.36</v>
      </c>
      <c r="GM94" s="2203">
        <v>13.55</v>
      </c>
      <c r="GN94" s="2203">
        <v>15.25</v>
      </c>
      <c r="GO94" s="2203">
        <v>14.65</v>
      </c>
      <c r="GP94" s="2203">
        <v>12.72</v>
      </c>
      <c r="GQ94" s="2203">
        <v>15.03</v>
      </c>
      <c r="GR94" s="2211">
        <v>14.57</v>
      </c>
      <c r="GS94" s="2247">
        <v>15.53</v>
      </c>
      <c r="GT94" s="2247">
        <v>13.73</v>
      </c>
      <c r="GU94" s="2247">
        <v>14.42</v>
      </c>
      <c r="GW94" s="2247">
        <v>15.43</v>
      </c>
      <c r="GX94" s="2247">
        <v>14.21</v>
      </c>
      <c r="GY94" s="2247">
        <v>14.19</v>
      </c>
      <c r="GZ94" s="2265">
        <v>15.47</v>
      </c>
      <c r="HA94" s="2278">
        <v>14.46</v>
      </c>
      <c r="HB94" s="2276"/>
      <c r="HC94" s="2300"/>
      <c r="HD94" s="2311"/>
      <c r="HE94" s="2311"/>
      <c r="HF94" s="2311"/>
      <c r="HS94" s="142"/>
    </row>
    <row r="95" spans="1:227" x14ac:dyDescent="0.25">
      <c r="A95" s="95">
        <f t="shared" si="67"/>
        <v>94</v>
      </c>
      <c r="B95" s="65">
        <f>B.Semanal!B95</f>
        <v>0</v>
      </c>
      <c r="C95" s="71"/>
      <c r="D95" s="71"/>
      <c r="E95" s="91">
        <v>77.59</v>
      </c>
      <c r="F95" s="67">
        <v>81.489999999999995</v>
      </c>
      <c r="G95" s="365">
        <v>78.45</v>
      </c>
      <c r="H95" s="371">
        <v>80.87</v>
      </c>
      <c r="I95" s="377">
        <v>84.81</v>
      </c>
      <c r="J95" s="383">
        <v>79.83</v>
      </c>
      <c r="K95" s="389">
        <v>84.11</v>
      </c>
      <c r="L95" s="395">
        <v>83.28</v>
      </c>
      <c r="M95" s="453">
        <v>83.42</v>
      </c>
      <c r="N95" s="460">
        <v>80.87</v>
      </c>
      <c r="O95" s="473">
        <v>82.73</v>
      </c>
      <c r="P95" s="506">
        <v>86.73</v>
      </c>
      <c r="Q95" s="532">
        <v>85.71</v>
      </c>
      <c r="R95" s="538">
        <v>85.39</v>
      </c>
      <c r="S95" s="567">
        <v>86.08</v>
      </c>
      <c r="T95" s="124"/>
      <c r="U95" s="124"/>
      <c r="V95" s="611">
        <v>84.2</v>
      </c>
      <c r="W95" s="124">
        <v>84.12</v>
      </c>
      <c r="X95" s="124">
        <v>87.94</v>
      </c>
      <c r="Y95" s="618">
        <v>89.8</v>
      </c>
      <c r="Z95" s="124">
        <v>86.73</v>
      </c>
      <c r="AA95" s="688">
        <v>82.85</v>
      </c>
      <c r="AB95" s="124">
        <v>84.15</v>
      </c>
      <c r="AC95" s="120">
        <v>87.5</v>
      </c>
      <c r="AD95" s="124">
        <v>84.43</v>
      </c>
      <c r="AE95" s="723">
        <v>84.46</v>
      </c>
      <c r="AF95" s="730">
        <v>84.26</v>
      </c>
      <c r="AG95" s="299">
        <v>86.49</v>
      </c>
      <c r="AJ95" s="299">
        <v>82.59</v>
      </c>
      <c r="AM95" s="65">
        <v>83.41</v>
      </c>
      <c r="AN95" s="857">
        <v>85.13</v>
      </c>
      <c r="AO95" s="865">
        <v>84.39</v>
      </c>
      <c r="AP95" s="871">
        <v>83.99</v>
      </c>
      <c r="AQ95" s="299">
        <v>86.25</v>
      </c>
      <c r="AR95" s="299">
        <v>85.47</v>
      </c>
      <c r="AS95" s="889"/>
      <c r="AT95" s="904">
        <v>87.69</v>
      </c>
      <c r="AU95" s="928">
        <v>83.33</v>
      </c>
      <c r="AV95" s="935">
        <v>85.41</v>
      </c>
      <c r="AW95" s="65">
        <v>85.29</v>
      </c>
      <c r="AX95" s="1004">
        <v>89.84</v>
      </c>
      <c r="AY95" s="1026">
        <v>86.96</v>
      </c>
      <c r="AZ95" s="1033">
        <v>86.69</v>
      </c>
      <c r="BA95" s="1045"/>
      <c r="BB95" s="65">
        <v>90.33</v>
      </c>
      <c r="BC95" s="1087"/>
      <c r="BD95" s="1093"/>
      <c r="BE95" s="1126"/>
      <c r="BF95" s="1133"/>
      <c r="BG95" s="1140"/>
      <c r="BH95" s="1163">
        <v>76.84</v>
      </c>
      <c r="BI95" s="65">
        <v>85.43</v>
      </c>
      <c r="BJ95" s="65">
        <v>86.82</v>
      </c>
      <c r="BK95" s="91">
        <v>86.46</v>
      </c>
      <c r="BL95" s="65">
        <v>88.84</v>
      </c>
      <c r="BM95" s="65">
        <v>89.28</v>
      </c>
      <c r="BN95" s="65">
        <v>89.86</v>
      </c>
      <c r="BO95" s="65">
        <v>87.71</v>
      </c>
      <c r="BP95" s="1224">
        <v>89.4</v>
      </c>
      <c r="BQ95" s="1230">
        <v>85.42</v>
      </c>
      <c r="BR95" s="1230">
        <v>85.56</v>
      </c>
      <c r="BS95" s="1230">
        <v>85.23</v>
      </c>
      <c r="BT95" s="1230">
        <v>86.94</v>
      </c>
      <c r="BU95" s="1230">
        <v>87.39</v>
      </c>
      <c r="BV95" s="1230">
        <v>83.96</v>
      </c>
      <c r="BW95" s="1290">
        <v>87.04</v>
      </c>
      <c r="BX95" s="65">
        <v>89.23</v>
      </c>
      <c r="BY95" s="65">
        <v>87.11</v>
      </c>
      <c r="BZ95" s="65">
        <v>87.82</v>
      </c>
      <c r="CA95" s="65">
        <v>84.59</v>
      </c>
      <c r="CB95" s="65">
        <v>81.27</v>
      </c>
      <c r="CC95" s="65">
        <v>87.29</v>
      </c>
      <c r="CD95" s="65">
        <v>85.68</v>
      </c>
      <c r="CE95" s="1384">
        <v>83.75</v>
      </c>
      <c r="CF95" s="1398">
        <v>86.79</v>
      </c>
      <c r="CG95" s="1412">
        <v>89.4</v>
      </c>
      <c r="CH95" s="1426">
        <v>90.59</v>
      </c>
      <c r="CI95" s="1440">
        <v>86.89</v>
      </c>
      <c r="CJ95" s="1454">
        <v>82.79</v>
      </c>
      <c r="CK95">
        <v>85.91</v>
      </c>
      <c r="CL95">
        <v>85.1</v>
      </c>
      <c r="CM95">
        <v>84.29</v>
      </c>
      <c r="CN95">
        <v>88.46</v>
      </c>
      <c r="CO95">
        <v>85.76</v>
      </c>
      <c r="CP95" s="1494">
        <v>87.74</v>
      </c>
      <c r="CQ95" s="1522">
        <v>83.73</v>
      </c>
      <c r="CR95" s="1558">
        <v>84.93</v>
      </c>
      <c r="CS95" s="1558">
        <v>85.96</v>
      </c>
      <c r="CT95" s="1558">
        <v>87.13</v>
      </c>
      <c r="CU95" s="1573">
        <v>87.81</v>
      </c>
      <c r="CV95" s="1587">
        <v>84.95</v>
      </c>
      <c r="CW95" s="1587">
        <v>85.72</v>
      </c>
      <c r="CX95" s="1587">
        <v>81.03</v>
      </c>
      <c r="CY95" s="1622">
        <v>81.27</v>
      </c>
      <c r="CZ95" s="1622">
        <v>83.66</v>
      </c>
      <c r="DA95" s="1622">
        <v>82.06</v>
      </c>
      <c r="DB95" s="1622">
        <v>84.92</v>
      </c>
      <c r="DC95" s="1622">
        <v>84.54</v>
      </c>
      <c r="DD95" s="1622">
        <v>84.22</v>
      </c>
      <c r="DE95" s="1644">
        <v>84.92</v>
      </c>
      <c r="DF95" s="299">
        <v>86.04</v>
      </c>
      <c r="DG95" s="299">
        <v>83.84</v>
      </c>
      <c r="DH95" s="299">
        <v>85.17</v>
      </c>
      <c r="DI95" s="299">
        <v>83.59</v>
      </c>
      <c r="DJ95" s="1702">
        <v>83.58</v>
      </c>
      <c r="DK95" s="299">
        <v>88.14</v>
      </c>
      <c r="DL95" s="1665">
        <v>87.14</v>
      </c>
      <c r="DM95" s="299">
        <v>90.11</v>
      </c>
      <c r="DN95" s="299">
        <v>81.8</v>
      </c>
      <c r="DO95" s="299">
        <v>89.09</v>
      </c>
      <c r="DP95" s="299">
        <v>83.55</v>
      </c>
      <c r="DQ95" s="1786">
        <v>79.510000000000005</v>
      </c>
      <c r="DR95" s="299">
        <v>84.53</v>
      </c>
      <c r="DS95" s="299">
        <v>87.42</v>
      </c>
      <c r="DT95" s="1743">
        <v>88.01</v>
      </c>
      <c r="DU95" s="1743">
        <v>84.24</v>
      </c>
      <c r="DV95" s="1743">
        <v>86.25</v>
      </c>
      <c r="DW95" s="1743">
        <v>85.34</v>
      </c>
      <c r="DX95" s="1743">
        <v>87.48</v>
      </c>
      <c r="DY95" s="1743">
        <v>84.23</v>
      </c>
      <c r="DZ95" s="1750">
        <v>84.74</v>
      </c>
      <c r="EA95" s="1815">
        <v>85</v>
      </c>
      <c r="EB95" s="1815">
        <v>86.61</v>
      </c>
      <c r="EC95" s="1815">
        <v>86.38</v>
      </c>
      <c r="ED95" s="1815">
        <v>84.58</v>
      </c>
      <c r="EE95" s="1815">
        <v>84.72</v>
      </c>
      <c r="EF95" s="1815">
        <v>83.8</v>
      </c>
      <c r="EH95" s="1869">
        <v>81.47</v>
      </c>
      <c r="EI95" s="1869">
        <v>85.62</v>
      </c>
      <c r="EJ95" s="1869">
        <v>82.74</v>
      </c>
      <c r="EK95" s="1869">
        <v>82.04</v>
      </c>
      <c r="EL95" s="1869">
        <v>82.71</v>
      </c>
      <c r="EM95" s="1869">
        <v>87.31</v>
      </c>
      <c r="EN95" s="1869">
        <v>84.52</v>
      </c>
      <c r="EO95">
        <v>84.18</v>
      </c>
      <c r="ER95">
        <v>85.09</v>
      </c>
      <c r="ES95">
        <v>84.89</v>
      </c>
      <c r="ET95">
        <v>81.349999999999994</v>
      </c>
      <c r="EX95" s="299">
        <v>83.71</v>
      </c>
      <c r="EY95" s="299">
        <v>83.75</v>
      </c>
      <c r="EZ95" s="299">
        <v>83.51</v>
      </c>
      <c r="FA95" s="299">
        <v>81.430000000000007</v>
      </c>
      <c r="FB95" s="1954">
        <v>80.39</v>
      </c>
      <c r="FC95" s="1989">
        <v>82.1</v>
      </c>
      <c r="FD95" s="1989">
        <v>82.8</v>
      </c>
      <c r="FE95" s="1989">
        <v>83.83</v>
      </c>
      <c r="FF95" s="1989">
        <v>85.58</v>
      </c>
      <c r="FG95" s="1989">
        <v>81.8</v>
      </c>
      <c r="FH95" s="1989">
        <v>81.260000000000005</v>
      </c>
      <c r="FI95" s="1996">
        <v>82.85</v>
      </c>
      <c r="FJ95" s="2031">
        <v>79.86</v>
      </c>
      <c r="FK95" s="2031">
        <v>81.39</v>
      </c>
      <c r="FL95" s="2031">
        <v>84.61</v>
      </c>
      <c r="FM95" s="2031">
        <v>78.58</v>
      </c>
      <c r="FN95" s="2031">
        <v>83.26</v>
      </c>
      <c r="FO95" s="2031">
        <v>84.59</v>
      </c>
      <c r="FP95" s="2038">
        <v>84.76</v>
      </c>
      <c r="FQ95" s="2074">
        <v>86.73</v>
      </c>
      <c r="FR95" s="2074">
        <v>86.86</v>
      </c>
      <c r="FS95" s="2074">
        <v>86.48</v>
      </c>
      <c r="FT95" s="2074">
        <v>85.23</v>
      </c>
      <c r="FU95" s="2074">
        <v>85.25</v>
      </c>
      <c r="FV95" s="2074">
        <v>85.39</v>
      </c>
      <c r="FW95" s="2111">
        <v>87.47</v>
      </c>
      <c r="FX95" s="299">
        <v>80.89</v>
      </c>
      <c r="FY95" s="299">
        <v>85.45</v>
      </c>
      <c r="FZ95" s="299">
        <v>81.98</v>
      </c>
      <c r="GA95" s="299">
        <v>83.5</v>
      </c>
      <c r="GB95" s="299">
        <v>86.04</v>
      </c>
      <c r="GC95" s="299">
        <v>83.43</v>
      </c>
      <c r="GD95" s="2124">
        <v>85.95</v>
      </c>
      <c r="GE95" s="2160">
        <v>87.56</v>
      </c>
      <c r="GF95" s="2160">
        <v>84.42</v>
      </c>
      <c r="GG95" s="2160">
        <v>85.9</v>
      </c>
      <c r="GH95" s="2160">
        <v>85.32</v>
      </c>
      <c r="GI95" s="2160">
        <v>84.96</v>
      </c>
      <c r="GJ95" s="2160">
        <v>84.03</v>
      </c>
      <c r="GK95" s="2167">
        <v>84.11</v>
      </c>
      <c r="GL95" s="2203">
        <v>84.98</v>
      </c>
      <c r="GM95" s="2203">
        <v>82.37</v>
      </c>
      <c r="GN95" s="2203">
        <v>84.09</v>
      </c>
      <c r="GO95" s="2203">
        <v>84.46</v>
      </c>
      <c r="GP95" s="2203">
        <v>80.92</v>
      </c>
      <c r="GQ95" s="2203">
        <v>87.77</v>
      </c>
      <c r="GR95" s="2211">
        <v>83.41</v>
      </c>
      <c r="GS95" s="2247">
        <v>81.150000000000006</v>
      </c>
      <c r="GT95" s="2247">
        <v>85.86</v>
      </c>
      <c r="GU95" s="2247">
        <v>86.83</v>
      </c>
      <c r="GW95" s="2247">
        <v>85.87</v>
      </c>
      <c r="GX95" s="2247">
        <v>84.8</v>
      </c>
      <c r="GY95" s="2247">
        <v>85.86</v>
      </c>
      <c r="GZ95" s="2265">
        <v>85.48</v>
      </c>
      <c r="HA95" s="2278">
        <v>85.23</v>
      </c>
      <c r="HB95" s="2276"/>
      <c r="HC95" s="2300"/>
      <c r="HD95" s="2311"/>
      <c r="HE95" s="2311"/>
      <c r="HF95" s="2311"/>
      <c r="HS95" s="142"/>
    </row>
    <row r="96" spans="1:227" x14ac:dyDescent="0.25">
      <c r="A96" s="95">
        <f t="shared" si="67"/>
        <v>95</v>
      </c>
      <c r="B96" s="65">
        <f>B.Semanal!B96</f>
        <v>0</v>
      </c>
      <c r="C96" s="66"/>
      <c r="D96" s="66"/>
      <c r="E96" s="91">
        <v>0.49</v>
      </c>
      <c r="F96" s="67">
        <v>0.34</v>
      </c>
      <c r="G96" s="365">
        <v>0.35</v>
      </c>
      <c r="H96" s="371">
        <v>0.38</v>
      </c>
      <c r="I96" s="377">
        <v>0.4</v>
      </c>
      <c r="J96" s="383">
        <v>0.34</v>
      </c>
      <c r="K96" s="389">
        <v>0.35</v>
      </c>
      <c r="L96" s="395">
        <v>0.44</v>
      </c>
      <c r="M96" s="453">
        <v>0.36</v>
      </c>
      <c r="N96" s="460">
        <v>0.53</v>
      </c>
      <c r="O96" s="473">
        <v>0.56000000000000005</v>
      </c>
      <c r="P96" s="506">
        <v>0.38</v>
      </c>
      <c r="Q96" s="532">
        <v>0.43</v>
      </c>
      <c r="R96" s="538">
        <v>0.45</v>
      </c>
      <c r="S96" s="567">
        <v>0.43</v>
      </c>
      <c r="T96" s="124"/>
      <c r="U96" s="124"/>
      <c r="V96" s="611">
        <v>0.47</v>
      </c>
      <c r="W96" s="124">
        <v>0.47</v>
      </c>
      <c r="X96" s="124">
        <v>0.35</v>
      </c>
      <c r="Y96" s="618">
        <v>0.27</v>
      </c>
      <c r="Z96" s="124">
        <v>0.33</v>
      </c>
      <c r="AA96" s="688">
        <v>0.49</v>
      </c>
      <c r="AB96" s="124">
        <v>0.28000000000000003</v>
      </c>
      <c r="AC96" s="120">
        <v>0.37</v>
      </c>
      <c r="AD96" s="124">
        <v>0.34</v>
      </c>
      <c r="AE96" s="723">
        <v>0.3</v>
      </c>
      <c r="AF96" s="730">
        <v>0.34</v>
      </c>
      <c r="AG96" s="299">
        <v>0.32</v>
      </c>
      <c r="AJ96" s="299">
        <v>0.34</v>
      </c>
      <c r="AM96" s="65">
        <v>0.32</v>
      </c>
      <c r="AN96" s="857">
        <v>0.37</v>
      </c>
      <c r="AO96" s="865">
        <v>0.28999999999999998</v>
      </c>
      <c r="AP96" s="871">
        <v>0.27</v>
      </c>
      <c r="AQ96" s="299">
        <v>0.31</v>
      </c>
      <c r="AR96" s="299">
        <v>0.38</v>
      </c>
      <c r="AS96" s="889"/>
      <c r="AT96" s="904">
        <v>0.28999999999999998</v>
      </c>
      <c r="AU96" s="928">
        <v>0.26</v>
      </c>
      <c r="AV96" s="935">
        <v>0.28999999999999998</v>
      </c>
      <c r="AW96" s="65">
        <v>0.27</v>
      </c>
      <c r="AX96" s="1004">
        <v>0.28999999999999998</v>
      </c>
      <c r="AY96" s="1026">
        <v>0.28999999999999998</v>
      </c>
      <c r="AZ96" s="1033">
        <v>0.27</v>
      </c>
      <c r="BA96" s="1045"/>
      <c r="BB96" s="65">
        <v>0.23</v>
      </c>
      <c r="BC96" s="1087"/>
      <c r="BD96" s="1093"/>
      <c r="BE96" s="1126"/>
      <c r="BF96" s="1133"/>
      <c r="BG96" s="1140"/>
      <c r="BH96" s="1163">
        <v>0.69</v>
      </c>
      <c r="BI96" s="65">
        <v>0.26</v>
      </c>
      <c r="BJ96" s="65">
        <v>0.22</v>
      </c>
      <c r="BK96" s="91">
        <v>0.26</v>
      </c>
      <c r="BL96" s="65">
        <v>0.22</v>
      </c>
      <c r="BM96" s="65">
        <v>0.27</v>
      </c>
      <c r="BN96" s="65">
        <v>0.27</v>
      </c>
      <c r="BO96" s="65">
        <v>0.26</v>
      </c>
      <c r="BP96" s="1224">
        <v>0.24</v>
      </c>
      <c r="BQ96" s="1230">
        <v>0.27</v>
      </c>
      <c r="BR96" s="1230">
        <v>0.25</v>
      </c>
      <c r="BS96" s="1230">
        <v>0.2</v>
      </c>
      <c r="BT96" s="1230">
        <v>0.24</v>
      </c>
      <c r="BU96" s="1230">
        <v>0.27</v>
      </c>
      <c r="BV96" s="1230">
        <v>0.21</v>
      </c>
      <c r="BW96" s="1290">
        <v>0.21</v>
      </c>
      <c r="BX96" s="65">
        <v>0.24</v>
      </c>
      <c r="BY96" s="65">
        <v>0.27</v>
      </c>
      <c r="BZ96" s="65">
        <v>0.24</v>
      </c>
      <c r="CA96" s="65">
        <v>0.34</v>
      </c>
      <c r="CB96" s="65">
        <v>0.35</v>
      </c>
      <c r="CC96" s="65">
        <v>0.25</v>
      </c>
      <c r="CD96" s="65">
        <v>0.24</v>
      </c>
      <c r="CE96" s="1384">
        <v>0.21</v>
      </c>
      <c r="CF96" s="1398">
        <v>0.22</v>
      </c>
      <c r="CG96" s="1412">
        <v>0.28000000000000003</v>
      </c>
      <c r="CH96" s="1426">
        <v>0.25</v>
      </c>
      <c r="CI96" s="1440">
        <v>0.25</v>
      </c>
      <c r="CJ96" s="1454">
        <v>0.3</v>
      </c>
      <c r="CK96">
        <v>0.28999999999999998</v>
      </c>
      <c r="CL96">
        <v>0.27</v>
      </c>
      <c r="CM96">
        <v>0.28999999999999998</v>
      </c>
      <c r="CN96">
        <v>0.25</v>
      </c>
      <c r="CO96">
        <v>0.25</v>
      </c>
      <c r="CP96" s="1494">
        <v>0.28000000000000003</v>
      </c>
      <c r="CQ96" s="1522">
        <v>0.27</v>
      </c>
      <c r="CR96" s="1558">
        <v>0.27</v>
      </c>
      <c r="CS96" s="1558">
        <v>0.28999999999999998</v>
      </c>
      <c r="CT96" s="1558">
        <v>0.33</v>
      </c>
      <c r="CU96" s="1573">
        <v>0.26</v>
      </c>
      <c r="CV96" s="1587">
        <v>0.37</v>
      </c>
      <c r="CW96" s="1587">
        <v>0.23</v>
      </c>
      <c r="CX96" s="1587">
        <v>0.32</v>
      </c>
      <c r="CY96" s="1622">
        <v>0.22</v>
      </c>
      <c r="CZ96" s="1622">
        <v>0.26</v>
      </c>
      <c r="DA96" s="1622">
        <v>0.27</v>
      </c>
      <c r="DB96" s="1622">
        <v>0.27</v>
      </c>
      <c r="DC96" s="1622">
        <v>0.25</v>
      </c>
      <c r="DD96" s="1622">
        <v>0.3</v>
      </c>
      <c r="DE96" s="1644">
        <v>0.28999999999999998</v>
      </c>
      <c r="DF96" s="299">
        <v>0.32</v>
      </c>
      <c r="DG96" s="299">
        <v>0.31</v>
      </c>
      <c r="DH96" s="299">
        <v>0.24</v>
      </c>
      <c r="DI96" s="299">
        <v>0.33</v>
      </c>
      <c r="DJ96" s="1702">
        <v>0.27</v>
      </c>
      <c r="DK96" s="299">
        <v>0.24</v>
      </c>
      <c r="DL96" s="1665">
        <v>0.31</v>
      </c>
      <c r="DM96" s="299">
        <v>0.41</v>
      </c>
      <c r="DN96" s="299">
        <v>0.43</v>
      </c>
      <c r="DO96" s="299">
        <v>0.28000000000000003</v>
      </c>
      <c r="DP96" s="299">
        <v>0.3</v>
      </c>
      <c r="DQ96" s="1786">
        <v>0.36</v>
      </c>
      <c r="DR96" s="299">
        <v>0.35</v>
      </c>
      <c r="DS96" s="299">
        <v>0.35</v>
      </c>
      <c r="DT96" s="1743">
        <v>0.39</v>
      </c>
      <c r="DU96" s="1743">
        <v>0.3</v>
      </c>
      <c r="DV96" s="1743">
        <v>0.23</v>
      </c>
      <c r="DW96" s="1743">
        <v>0.31</v>
      </c>
      <c r="DX96" s="1743">
        <v>0.28999999999999998</v>
      </c>
      <c r="DY96" s="1743">
        <v>0.27</v>
      </c>
      <c r="DZ96" s="1750">
        <v>0.36</v>
      </c>
      <c r="EA96" s="1815">
        <v>0.35</v>
      </c>
      <c r="EB96" s="1815">
        <v>0.4</v>
      </c>
      <c r="EC96" s="1815">
        <v>0.38</v>
      </c>
      <c r="ED96" s="1815">
        <v>0.46</v>
      </c>
      <c r="EE96" s="1815">
        <v>0.41</v>
      </c>
      <c r="EF96" s="1815">
        <v>0.42</v>
      </c>
      <c r="EH96" s="1869">
        <v>0.36</v>
      </c>
      <c r="EI96" s="1869">
        <v>0.28999999999999998</v>
      </c>
      <c r="EJ96" s="1869">
        <v>0.35</v>
      </c>
      <c r="EK96" s="1869">
        <v>0.44</v>
      </c>
      <c r="EL96" s="1869">
        <v>0.46</v>
      </c>
      <c r="EM96" s="1869">
        <v>0.3</v>
      </c>
      <c r="EN96" s="1869">
        <v>0.34</v>
      </c>
      <c r="EO96">
        <v>0.38</v>
      </c>
      <c r="ER96">
        <v>0.3</v>
      </c>
      <c r="ES96">
        <v>0.28999999999999998</v>
      </c>
      <c r="ET96">
        <v>0.28999999999999998</v>
      </c>
      <c r="EX96" s="299">
        <v>0.28000000000000003</v>
      </c>
      <c r="EY96" s="299">
        <v>0.24</v>
      </c>
      <c r="EZ96" s="299">
        <v>0.28000000000000003</v>
      </c>
      <c r="FA96" s="299">
        <v>0.3</v>
      </c>
      <c r="FB96" s="1954">
        <v>0.34</v>
      </c>
      <c r="FC96" s="1989">
        <v>0.36</v>
      </c>
      <c r="FD96" s="1989">
        <v>0.39</v>
      </c>
      <c r="FE96" s="1989">
        <v>0.35</v>
      </c>
      <c r="FF96" s="1989">
        <v>0.27</v>
      </c>
      <c r="FG96" s="1989">
        <v>0.43</v>
      </c>
      <c r="FH96" s="1989">
        <v>0.35</v>
      </c>
      <c r="FI96" s="1996">
        <v>0.41</v>
      </c>
      <c r="FJ96" s="2031">
        <v>0.5</v>
      </c>
      <c r="FK96" s="2031">
        <v>0.5</v>
      </c>
      <c r="FL96" s="2031">
        <v>0.31</v>
      </c>
      <c r="FM96" s="2031">
        <v>0.46</v>
      </c>
      <c r="FN96" s="2031">
        <v>0.38</v>
      </c>
      <c r="FO96" s="2031">
        <v>0.28999999999999998</v>
      </c>
      <c r="FP96" s="2038">
        <v>0.46</v>
      </c>
      <c r="FQ96" s="2074">
        <v>0.28999999999999998</v>
      </c>
      <c r="FR96" s="2074">
        <v>0.25</v>
      </c>
      <c r="FS96" s="2074">
        <v>0.24</v>
      </c>
      <c r="FT96" s="2074">
        <v>0.28000000000000003</v>
      </c>
      <c r="FU96" s="2074">
        <v>0.32</v>
      </c>
      <c r="FV96" s="2074">
        <v>0.38</v>
      </c>
      <c r="FW96" s="2111">
        <v>0.39</v>
      </c>
      <c r="FX96" s="299">
        <v>0.41</v>
      </c>
      <c r="FY96" s="299">
        <v>0.3</v>
      </c>
      <c r="FZ96" s="299">
        <v>0.4</v>
      </c>
      <c r="GA96" s="299">
        <v>0.32</v>
      </c>
      <c r="GB96" s="299">
        <v>0.34</v>
      </c>
      <c r="GC96" s="299">
        <v>0.43</v>
      </c>
      <c r="GD96" s="2124">
        <v>0.38</v>
      </c>
      <c r="GE96" s="2160">
        <v>0.5</v>
      </c>
      <c r="GF96" s="2160">
        <v>0.31</v>
      </c>
      <c r="GG96" s="2160">
        <v>0.31</v>
      </c>
      <c r="GH96" s="2160">
        <v>0.41</v>
      </c>
      <c r="GI96" s="2160">
        <v>0.51</v>
      </c>
      <c r="GJ96" s="2160">
        <v>0.26</v>
      </c>
      <c r="GK96" s="2167">
        <v>0.34</v>
      </c>
      <c r="GL96" s="2203">
        <v>0.3</v>
      </c>
      <c r="GM96" s="2203">
        <v>0.47</v>
      </c>
      <c r="GN96" s="2203">
        <v>0.48</v>
      </c>
      <c r="GO96" s="2203">
        <v>0.36</v>
      </c>
      <c r="GP96" s="2203">
        <v>0.37</v>
      </c>
      <c r="GQ96" s="2203">
        <v>0.41</v>
      </c>
      <c r="GR96" s="2211">
        <v>0.28000000000000003</v>
      </c>
      <c r="GS96" s="2247">
        <v>0.4</v>
      </c>
      <c r="GT96" s="2247">
        <v>0.26</v>
      </c>
      <c r="GU96" s="2247">
        <v>0.28999999999999998</v>
      </c>
      <c r="GW96" s="2247">
        <v>0.27</v>
      </c>
      <c r="GX96" s="2247">
        <v>0.25</v>
      </c>
      <c r="GY96" s="2247">
        <v>0.3</v>
      </c>
      <c r="GZ96" s="2265">
        <v>0.28999999999999998</v>
      </c>
      <c r="HA96" s="2278">
        <v>0.24</v>
      </c>
      <c r="HB96" s="2276"/>
      <c r="HC96" s="2300"/>
      <c r="HD96" s="2311"/>
      <c r="HE96" s="2311"/>
      <c r="HF96" s="2311"/>
      <c r="HS96" s="142"/>
    </row>
    <row r="97" spans="1:227" x14ac:dyDescent="0.25">
      <c r="A97" s="95">
        <f t="shared" si="67"/>
        <v>96</v>
      </c>
      <c r="B97" s="65">
        <f>B.Semanal!B97</f>
        <v>0</v>
      </c>
      <c r="C97" s="66"/>
      <c r="D97" s="66"/>
      <c r="E97" s="91">
        <v>14.06</v>
      </c>
      <c r="F97" s="67">
        <v>13.63</v>
      </c>
      <c r="G97" s="365">
        <v>13.44</v>
      </c>
      <c r="H97" s="371">
        <v>13.21</v>
      </c>
      <c r="I97" s="377">
        <v>14.72</v>
      </c>
      <c r="J97" s="383">
        <v>13.06</v>
      </c>
      <c r="K97" s="389">
        <v>13.95</v>
      </c>
      <c r="L97" s="395">
        <v>13.14</v>
      </c>
      <c r="M97" s="453">
        <v>14.46</v>
      </c>
      <c r="N97" s="460">
        <v>13.09</v>
      </c>
      <c r="O97" s="473">
        <v>13.69</v>
      </c>
      <c r="P97" s="506">
        <v>14.2</v>
      </c>
      <c r="Q97" s="532">
        <v>15.09</v>
      </c>
      <c r="R97" s="538">
        <v>14.46</v>
      </c>
      <c r="S97" s="567">
        <v>14.46</v>
      </c>
      <c r="T97" s="124"/>
      <c r="U97" s="124"/>
      <c r="V97" s="611">
        <v>13.28</v>
      </c>
      <c r="W97" s="124">
        <v>13.29</v>
      </c>
      <c r="X97" s="124">
        <v>16</v>
      </c>
      <c r="Y97" s="618">
        <v>16.41</v>
      </c>
      <c r="Z97" s="124">
        <v>15.3</v>
      </c>
      <c r="AA97" s="688">
        <v>14.47</v>
      </c>
      <c r="AB97" s="124">
        <v>14.79</v>
      </c>
      <c r="AC97" s="120">
        <v>14.55</v>
      </c>
      <c r="AD97" s="124">
        <v>15.54</v>
      </c>
      <c r="AE97" s="723">
        <v>14.56</v>
      </c>
      <c r="AF97" s="730">
        <v>14.48</v>
      </c>
      <c r="AG97" s="299">
        <v>15.09</v>
      </c>
      <c r="AJ97" s="299">
        <v>13.58</v>
      </c>
      <c r="AM97" s="65">
        <v>11.96</v>
      </c>
      <c r="AN97" s="857">
        <v>14.14</v>
      </c>
      <c r="AO97" s="865">
        <v>13.61</v>
      </c>
      <c r="AP97" s="871">
        <v>14.28</v>
      </c>
      <c r="AQ97" s="299">
        <v>14.86</v>
      </c>
      <c r="AR97" s="299">
        <v>13.09</v>
      </c>
      <c r="AS97" s="889"/>
      <c r="AT97" s="904">
        <v>14.05</v>
      </c>
      <c r="AU97" s="928">
        <v>14.72</v>
      </c>
      <c r="AV97" s="935">
        <v>13.06</v>
      </c>
      <c r="AW97" s="65">
        <v>13.25</v>
      </c>
      <c r="AX97" s="1004">
        <v>14.34</v>
      </c>
      <c r="AY97" s="1026">
        <v>15.19</v>
      </c>
      <c r="AZ97" s="1033">
        <v>14.79</v>
      </c>
      <c r="BA97" s="1045"/>
      <c r="BB97" s="65">
        <v>14.19</v>
      </c>
      <c r="BC97" s="1087"/>
      <c r="BD97" s="1093"/>
      <c r="BE97" s="1126"/>
      <c r="BF97" s="1133"/>
      <c r="BG97" s="1140"/>
      <c r="BH97" s="1163">
        <v>12.09</v>
      </c>
      <c r="BI97" s="65">
        <v>13.46</v>
      </c>
      <c r="BJ97" s="65">
        <v>13.44</v>
      </c>
      <c r="BK97" s="91">
        <v>12.88</v>
      </c>
      <c r="BL97" s="65">
        <v>14.34</v>
      </c>
      <c r="BM97" s="65">
        <v>13.7</v>
      </c>
      <c r="BN97" s="65">
        <v>13.44</v>
      </c>
      <c r="BO97" s="65">
        <v>14.07</v>
      </c>
      <c r="BP97" s="1224">
        <v>15.43</v>
      </c>
      <c r="BQ97" s="1230">
        <v>13.12</v>
      </c>
      <c r="BR97" s="1230">
        <v>14.79</v>
      </c>
      <c r="BS97" s="1230">
        <v>15.06</v>
      </c>
      <c r="BT97" s="1230">
        <v>15.96</v>
      </c>
      <c r="BU97" s="1230">
        <v>14.61</v>
      </c>
      <c r="BV97" s="1230">
        <v>14.48</v>
      </c>
      <c r="BW97" s="1290">
        <v>15.37</v>
      </c>
      <c r="BX97" s="65">
        <v>14.84</v>
      </c>
      <c r="BY97" s="65">
        <v>14.29</v>
      </c>
      <c r="BZ97" s="65">
        <v>15</v>
      </c>
      <c r="CA97" s="65">
        <v>13.34</v>
      </c>
      <c r="CB97" s="65">
        <v>11.63</v>
      </c>
      <c r="CC97" s="65">
        <v>12.87</v>
      </c>
      <c r="CD97" s="65">
        <v>13.08</v>
      </c>
      <c r="CE97" s="1384">
        <v>13.04</v>
      </c>
      <c r="CF97" s="1398">
        <v>9.1999999999999993</v>
      </c>
      <c r="CG97" s="1412">
        <v>14.86</v>
      </c>
      <c r="CH97" s="1426">
        <v>15.73</v>
      </c>
      <c r="CI97" s="1440">
        <v>14.66</v>
      </c>
      <c r="CJ97" s="1454">
        <v>13.16</v>
      </c>
      <c r="CK97">
        <v>13.27</v>
      </c>
      <c r="CL97">
        <v>13.74</v>
      </c>
      <c r="CM97">
        <v>14.23</v>
      </c>
      <c r="CN97">
        <v>14.97</v>
      </c>
      <c r="CO97">
        <v>14.38</v>
      </c>
      <c r="CP97" s="1494">
        <v>15.2</v>
      </c>
      <c r="CQ97" s="1522">
        <v>14.42</v>
      </c>
      <c r="CR97" s="1558">
        <v>14.9</v>
      </c>
      <c r="CS97" s="1558">
        <v>15.59</v>
      </c>
      <c r="CT97" s="1558">
        <v>15.48</v>
      </c>
      <c r="CU97" s="1573">
        <v>16.02</v>
      </c>
      <c r="CV97" s="1587">
        <v>14.03</v>
      </c>
      <c r="CW97" s="1587">
        <v>13.77</v>
      </c>
      <c r="CX97" s="1587">
        <v>14.11</v>
      </c>
      <c r="CY97" s="1622">
        <v>13.04</v>
      </c>
      <c r="CZ97" s="1622">
        <v>13.69</v>
      </c>
      <c r="DA97" s="1622">
        <v>12.81</v>
      </c>
      <c r="DB97" s="1622">
        <v>13.27</v>
      </c>
      <c r="DC97" s="1622">
        <v>12.54</v>
      </c>
      <c r="DD97" s="1622">
        <v>13.77</v>
      </c>
      <c r="DE97" s="1644">
        <v>13.98</v>
      </c>
      <c r="DF97" s="299">
        <v>14.56</v>
      </c>
      <c r="DG97" s="299">
        <v>14.83</v>
      </c>
      <c r="DH97" s="299">
        <v>15.16</v>
      </c>
      <c r="DI97" s="299">
        <v>14.3</v>
      </c>
      <c r="DJ97" s="1702">
        <v>14.49</v>
      </c>
      <c r="DK97" s="299">
        <v>14.86</v>
      </c>
      <c r="DL97" s="1665">
        <v>15.11</v>
      </c>
      <c r="DM97" s="299">
        <v>14.83</v>
      </c>
      <c r="DN97" s="299">
        <v>13.68</v>
      </c>
      <c r="DO97" s="299">
        <v>15.3</v>
      </c>
      <c r="DP97" s="299">
        <v>14.45</v>
      </c>
      <c r="DQ97" s="1786">
        <v>14.78</v>
      </c>
      <c r="DR97" s="299">
        <v>14.12</v>
      </c>
      <c r="DS97" s="299">
        <v>14.08</v>
      </c>
      <c r="DT97" s="1743">
        <v>15.85</v>
      </c>
      <c r="DU97" s="1743">
        <v>14.51</v>
      </c>
      <c r="DV97" s="1743">
        <v>14.45</v>
      </c>
      <c r="DW97" s="1743">
        <v>14.67</v>
      </c>
      <c r="DX97" s="1743">
        <v>15.79</v>
      </c>
      <c r="DY97" s="1743">
        <v>15.19</v>
      </c>
      <c r="DZ97" s="1750">
        <v>14.99</v>
      </c>
      <c r="EA97" s="1815">
        <v>14.26</v>
      </c>
      <c r="EB97" s="1815">
        <v>15.16</v>
      </c>
      <c r="EC97" s="1815">
        <v>15.64</v>
      </c>
      <c r="ED97" s="1815">
        <v>13.94</v>
      </c>
      <c r="EE97" s="1815">
        <v>13.33</v>
      </c>
      <c r="EF97" s="1815">
        <v>13.38</v>
      </c>
      <c r="EH97" s="1869">
        <v>13.29</v>
      </c>
      <c r="EI97" s="1869">
        <v>14.65</v>
      </c>
      <c r="EJ97" s="1869">
        <v>14.33</v>
      </c>
      <c r="EK97" s="1869">
        <v>14.27</v>
      </c>
      <c r="EL97" s="1869">
        <v>14.05</v>
      </c>
      <c r="EM97" s="1869">
        <v>15.72</v>
      </c>
      <c r="EN97" s="1869">
        <v>15.35</v>
      </c>
      <c r="EO97">
        <v>15.69</v>
      </c>
      <c r="ER97">
        <v>14.76</v>
      </c>
      <c r="ES97">
        <v>15.65</v>
      </c>
      <c r="ET97">
        <v>13.87</v>
      </c>
      <c r="EX97" s="299">
        <v>13.75</v>
      </c>
      <c r="EY97" s="299">
        <v>12.64</v>
      </c>
      <c r="EZ97" s="299">
        <v>14.23</v>
      </c>
      <c r="FA97" s="299">
        <v>13.51</v>
      </c>
      <c r="FB97" s="1954">
        <v>14.52</v>
      </c>
      <c r="FC97" s="1989">
        <v>14.66</v>
      </c>
      <c r="FD97" s="1989">
        <v>15.06</v>
      </c>
      <c r="FE97" s="1989">
        <v>13.34</v>
      </c>
      <c r="FF97" s="1989">
        <v>15.58</v>
      </c>
      <c r="FG97" s="1989">
        <v>13.69</v>
      </c>
      <c r="FH97" s="1989">
        <v>13.71</v>
      </c>
      <c r="FI97" s="1996">
        <v>13.86</v>
      </c>
      <c r="FJ97" s="2031">
        <v>12.71</v>
      </c>
      <c r="FK97" s="2031">
        <v>13.32</v>
      </c>
      <c r="FL97" s="2031">
        <v>13.29</v>
      </c>
      <c r="FM97" s="2031">
        <v>12.05</v>
      </c>
      <c r="FN97" s="2031">
        <v>13.2</v>
      </c>
      <c r="FO97" s="2031">
        <v>14.9</v>
      </c>
      <c r="FP97" s="2038">
        <v>14.25</v>
      </c>
      <c r="FQ97" s="2074">
        <v>15.16</v>
      </c>
      <c r="FR97" s="2074">
        <v>16.09</v>
      </c>
      <c r="FS97" s="2074">
        <v>15.76</v>
      </c>
      <c r="FT97" s="2074">
        <v>15.68</v>
      </c>
      <c r="FU97" s="2074">
        <v>15.21</v>
      </c>
      <c r="FV97" s="2074">
        <v>15.45</v>
      </c>
      <c r="FW97" s="2111">
        <v>15.83</v>
      </c>
      <c r="FX97" s="299">
        <v>13.25</v>
      </c>
      <c r="FY97" s="299">
        <v>15.19</v>
      </c>
      <c r="FZ97" s="299">
        <v>13.77</v>
      </c>
      <c r="GA97" s="299">
        <v>14.55</v>
      </c>
      <c r="GB97" s="299">
        <v>15.27</v>
      </c>
      <c r="GC97" s="299">
        <v>13.96</v>
      </c>
      <c r="GD97" s="2124">
        <v>15.54</v>
      </c>
      <c r="GE97" s="2160">
        <v>14.54</v>
      </c>
      <c r="GF97" s="2160">
        <v>15.63</v>
      </c>
      <c r="GG97" s="2160">
        <v>15.78</v>
      </c>
      <c r="GH97" s="2160">
        <v>15.07</v>
      </c>
      <c r="GI97" s="2160">
        <v>16.100000000000001</v>
      </c>
      <c r="GJ97" s="2160">
        <v>15.53</v>
      </c>
      <c r="GK97" s="2167">
        <v>15.14</v>
      </c>
      <c r="GL97" s="2203">
        <v>15.42</v>
      </c>
      <c r="GM97" s="2203">
        <v>14.74</v>
      </c>
      <c r="GN97" s="2203">
        <v>16.54</v>
      </c>
      <c r="GO97" s="2203">
        <v>15.79</v>
      </c>
      <c r="GP97" s="2203">
        <v>13.76</v>
      </c>
      <c r="GQ97" s="2203">
        <v>16.23</v>
      </c>
      <c r="GR97" s="2211">
        <v>16.79</v>
      </c>
      <c r="GS97" s="2247">
        <v>16.75</v>
      </c>
      <c r="GT97" s="2247">
        <v>14.7</v>
      </c>
      <c r="GU97" s="2247">
        <v>15.46</v>
      </c>
      <c r="GW97" s="2247">
        <v>16.510000000000002</v>
      </c>
      <c r="GX97" s="2247">
        <v>15.22</v>
      </c>
      <c r="GY97" s="2247">
        <v>15.24</v>
      </c>
      <c r="GZ97" s="2265">
        <v>16.57</v>
      </c>
      <c r="HA97" s="2278">
        <v>15.46</v>
      </c>
      <c r="HB97" s="2276"/>
      <c r="HC97" s="2300"/>
      <c r="HD97" s="2311"/>
      <c r="HE97" s="2311"/>
      <c r="HF97" s="2311"/>
      <c r="HS97" s="142"/>
    </row>
    <row r="98" spans="1:227" x14ac:dyDescent="0.25">
      <c r="A98" s="95">
        <f t="shared" si="67"/>
        <v>97</v>
      </c>
      <c r="B98" s="65">
        <f>B.Semanal!B98</f>
        <v>0</v>
      </c>
      <c r="C98" s="66"/>
      <c r="D98" s="66"/>
      <c r="E98" s="91">
        <v>13.56</v>
      </c>
      <c r="F98" s="67">
        <v>14.02</v>
      </c>
      <c r="G98" s="365">
        <v>14.05</v>
      </c>
      <c r="H98" s="371">
        <v>13.12</v>
      </c>
      <c r="I98" s="377">
        <v>14.79</v>
      </c>
      <c r="J98" s="383">
        <v>11.88</v>
      </c>
      <c r="K98" s="389">
        <v>11.13</v>
      </c>
      <c r="L98" s="395">
        <v>11.64</v>
      </c>
      <c r="M98" s="453">
        <v>13.99</v>
      </c>
      <c r="N98" s="460">
        <v>13.1</v>
      </c>
      <c r="O98" s="473">
        <v>13.2</v>
      </c>
      <c r="P98" s="506">
        <v>12.77</v>
      </c>
      <c r="Q98" s="532">
        <v>10.35</v>
      </c>
      <c r="R98" s="538">
        <v>13.84</v>
      </c>
      <c r="S98" s="567">
        <v>13.86</v>
      </c>
      <c r="T98" s="124"/>
      <c r="U98" s="124"/>
      <c r="V98" s="611">
        <v>11.01</v>
      </c>
      <c r="W98" s="124">
        <v>11</v>
      </c>
      <c r="X98" s="124">
        <v>12</v>
      </c>
      <c r="Y98" s="618">
        <v>14.69</v>
      </c>
      <c r="Z98" s="124">
        <v>12.02</v>
      </c>
      <c r="AA98" s="688">
        <v>13.56</v>
      </c>
      <c r="AB98" s="124">
        <v>13.99</v>
      </c>
      <c r="AC98" s="120">
        <v>15.47</v>
      </c>
      <c r="AD98" s="124">
        <v>12.18</v>
      </c>
      <c r="AE98" s="723">
        <v>13.27</v>
      </c>
      <c r="AF98" s="730">
        <v>14.07</v>
      </c>
      <c r="AG98" s="299">
        <v>14.6</v>
      </c>
      <c r="AJ98" s="299">
        <v>17.93</v>
      </c>
      <c r="AM98" s="65">
        <v>13</v>
      </c>
      <c r="AN98" s="857">
        <v>13.61</v>
      </c>
      <c r="AO98" s="865">
        <v>10.8</v>
      </c>
      <c r="AP98" s="871">
        <v>13.22</v>
      </c>
      <c r="AQ98" s="299">
        <v>13.66</v>
      </c>
      <c r="AR98" s="299">
        <v>13.03</v>
      </c>
      <c r="AS98" s="889"/>
      <c r="AT98" s="904">
        <v>12.79</v>
      </c>
      <c r="AU98" s="928">
        <v>13.4</v>
      </c>
      <c r="AV98" s="935">
        <v>18.690000000000001</v>
      </c>
      <c r="AW98" s="65">
        <v>15.25</v>
      </c>
      <c r="AX98" s="1004">
        <v>12.33</v>
      </c>
      <c r="AY98" s="1026">
        <v>15.06</v>
      </c>
      <c r="AZ98" s="1033">
        <v>14.13</v>
      </c>
      <c r="BA98" s="1045"/>
      <c r="BB98" s="65">
        <v>10.64</v>
      </c>
      <c r="BC98" s="1087"/>
      <c r="BD98" s="1093"/>
      <c r="BE98" s="1126"/>
      <c r="BF98" s="1133"/>
      <c r="BG98" s="1140"/>
      <c r="BH98" s="1163">
        <v>13.64</v>
      </c>
      <c r="BI98" s="65">
        <v>13.91</v>
      </c>
      <c r="BJ98" s="65">
        <v>11.33</v>
      </c>
      <c r="BK98" s="91">
        <v>18.510000000000002</v>
      </c>
      <c r="BL98" s="65">
        <v>11.3</v>
      </c>
      <c r="BM98" s="65">
        <v>12.39</v>
      </c>
      <c r="BN98" s="65">
        <v>16.14</v>
      </c>
      <c r="BO98" s="65">
        <v>13.58</v>
      </c>
      <c r="BP98" s="1224">
        <v>13.51</v>
      </c>
      <c r="BQ98" s="1230">
        <v>13.55</v>
      </c>
      <c r="BR98" s="1230">
        <v>11.98</v>
      </c>
      <c r="BS98" s="1230">
        <v>12.82</v>
      </c>
      <c r="BT98" s="1230">
        <v>13.86</v>
      </c>
      <c r="BU98" s="1230">
        <v>14.39</v>
      </c>
      <c r="BV98" s="1230">
        <v>12.58</v>
      </c>
      <c r="BW98" s="1290">
        <v>15.02</v>
      </c>
      <c r="BX98" s="65">
        <v>14.81</v>
      </c>
      <c r="BY98" s="65">
        <v>13.97</v>
      </c>
      <c r="BZ98" s="65">
        <v>13.32</v>
      </c>
      <c r="CA98" s="65">
        <v>16.91</v>
      </c>
      <c r="CB98" s="65">
        <v>12.81</v>
      </c>
      <c r="CC98" s="65">
        <v>13.65</v>
      </c>
      <c r="CD98" s="65">
        <v>11.37</v>
      </c>
      <c r="CE98" s="1384">
        <v>15.66</v>
      </c>
      <c r="CF98" s="1398">
        <v>13.57</v>
      </c>
      <c r="CG98" s="1412">
        <v>13.46</v>
      </c>
      <c r="CH98" s="1426">
        <v>13.04</v>
      </c>
      <c r="CI98" s="1440">
        <v>13.79</v>
      </c>
      <c r="CJ98" s="1454">
        <v>12.16</v>
      </c>
      <c r="CK98">
        <v>11.53</v>
      </c>
      <c r="CL98">
        <v>13.27</v>
      </c>
      <c r="CM98">
        <v>12.25</v>
      </c>
      <c r="CN98">
        <v>12.55</v>
      </c>
      <c r="CO98">
        <v>15.2</v>
      </c>
      <c r="CP98" s="1494">
        <v>12.66</v>
      </c>
      <c r="CQ98" s="1522">
        <v>13.77</v>
      </c>
      <c r="CR98" s="1558">
        <v>12.41</v>
      </c>
      <c r="CS98" s="1558">
        <v>12.15</v>
      </c>
      <c r="CT98" s="1558">
        <v>13.62</v>
      </c>
      <c r="CU98" s="1573">
        <v>13.95</v>
      </c>
      <c r="CV98" s="1587">
        <v>12.7</v>
      </c>
      <c r="CW98" s="1587">
        <v>14.07</v>
      </c>
      <c r="CX98" s="1587">
        <v>12.39</v>
      </c>
      <c r="CY98" s="1622">
        <v>13.38</v>
      </c>
      <c r="CZ98" s="1622">
        <v>13.73</v>
      </c>
      <c r="DA98" s="1622">
        <v>13.23</v>
      </c>
      <c r="DB98" s="1622">
        <v>13.06</v>
      </c>
      <c r="DC98" s="1622">
        <v>17.62</v>
      </c>
      <c r="DD98" s="1622">
        <v>14.42</v>
      </c>
      <c r="DE98" s="1644">
        <v>17.36</v>
      </c>
      <c r="DF98" s="299">
        <v>13.15</v>
      </c>
      <c r="DG98" s="299">
        <v>14.34</v>
      </c>
      <c r="DH98" s="299">
        <v>13.25</v>
      </c>
      <c r="DI98" s="299">
        <v>12.9</v>
      </c>
      <c r="DJ98" s="1702">
        <v>11.49</v>
      </c>
      <c r="DK98" s="299">
        <v>15.3</v>
      </c>
      <c r="DL98" s="1665">
        <v>11.86</v>
      </c>
      <c r="DM98" s="299">
        <v>14.26</v>
      </c>
      <c r="DN98" s="299">
        <v>14.22</v>
      </c>
      <c r="DO98" s="299">
        <v>12.78</v>
      </c>
      <c r="DP98" s="299">
        <v>12.82</v>
      </c>
      <c r="DQ98" s="1786">
        <v>14.19</v>
      </c>
      <c r="DR98" s="299">
        <v>12.38</v>
      </c>
      <c r="DS98" s="299">
        <v>14.78</v>
      </c>
      <c r="DT98" s="1743">
        <v>11.98</v>
      </c>
      <c r="DU98" s="1743">
        <v>14.3</v>
      </c>
      <c r="DV98" s="1743">
        <v>13.72</v>
      </c>
      <c r="DW98" s="1743">
        <v>12.03</v>
      </c>
      <c r="DX98" s="1743">
        <v>13.11</v>
      </c>
      <c r="DY98" s="1743">
        <v>12.71</v>
      </c>
      <c r="DZ98" s="1750">
        <v>11.92</v>
      </c>
      <c r="EA98" s="1815">
        <v>14.05</v>
      </c>
      <c r="EB98" s="1815">
        <v>13.1</v>
      </c>
      <c r="EC98" s="1815">
        <v>13.63</v>
      </c>
      <c r="ED98" s="1815">
        <v>13.14</v>
      </c>
      <c r="EE98" s="1815">
        <v>12.75</v>
      </c>
      <c r="EF98" s="1815">
        <v>12.91</v>
      </c>
      <c r="EH98" s="1869">
        <v>14.43</v>
      </c>
      <c r="EI98" s="1869">
        <v>12.94</v>
      </c>
      <c r="EJ98" s="1869">
        <v>13.07</v>
      </c>
      <c r="EK98" s="1869">
        <v>12.55</v>
      </c>
      <c r="EL98" s="1869">
        <v>12.39</v>
      </c>
      <c r="EM98" s="1869">
        <v>14.11</v>
      </c>
      <c r="EN98" s="1869">
        <v>13.16</v>
      </c>
      <c r="EO98">
        <v>11.99</v>
      </c>
      <c r="ER98">
        <v>9.86</v>
      </c>
      <c r="ES98">
        <v>12.47</v>
      </c>
      <c r="ET98">
        <v>14.85</v>
      </c>
      <c r="EX98" s="299">
        <v>11.62</v>
      </c>
      <c r="EY98" s="299">
        <v>12.99</v>
      </c>
      <c r="EZ98" s="299">
        <v>12.77</v>
      </c>
      <c r="FA98" s="299">
        <v>13.3</v>
      </c>
      <c r="FB98" s="1954">
        <v>12.91</v>
      </c>
      <c r="FC98" s="1989">
        <v>12.12</v>
      </c>
      <c r="FD98" s="1989">
        <v>12.66</v>
      </c>
      <c r="FE98" s="1989">
        <v>13.91</v>
      </c>
      <c r="FF98" s="1989">
        <v>12.5</v>
      </c>
      <c r="FG98" s="1989">
        <v>14.13</v>
      </c>
      <c r="FH98" s="1989">
        <v>13.71</v>
      </c>
      <c r="FI98" s="1996">
        <v>14.22</v>
      </c>
      <c r="FJ98" s="2031">
        <v>16.25</v>
      </c>
      <c r="FK98" s="2031">
        <v>13.51</v>
      </c>
      <c r="FL98" s="2031">
        <v>12.02</v>
      </c>
      <c r="FM98" s="2031">
        <v>13.06</v>
      </c>
      <c r="FN98" s="2031">
        <v>14.32</v>
      </c>
      <c r="FO98" s="2031">
        <v>12.54</v>
      </c>
      <c r="FP98" s="2038">
        <v>13.53</v>
      </c>
      <c r="FQ98" s="2074">
        <v>13.89</v>
      </c>
      <c r="FR98" s="2074">
        <v>13.59</v>
      </c>
      <c r="FS98" s="2074">
        <v>15.36</v>
      </c>
      <c r="FT98" s="2074">
        <v>13.31</v>
      </c>
      <c r="FU98" s="2074">
        <v>13.8</v>
      </c>
      <c r="FV98" s="2074">
        <v>12.9</v>
      </c>
      <c r="FW98" s="2111">
        <v>13.59</v>
      </c>
      <c r="FX98" s="299">
        <v>14.83</v>
      </c>
      <c r="FY98" s="299">
        <v>14.35</v>
      </c>
      <c r="FZ98" s="299">
        <v>13.59</v>
      </c>
      <c r="GA98" s="299">
        <v>14.57</v>
      </c>
      <c r="GB98" s="299">
        <v>13.58</v>
      </c>
      <c r="GC98" s="299">
        <v>13.92</v>
      </c>
      <c r="GD98" s="2124">
        <v>12.21</v>
      </c>
      <c r="GE98" s="2160">
        <v>14.27</v>
      </c>
      <c r="GF98" s="2160">
        <v>13.34</v>
      </c>
      <c r="GG98" s="2160">
        <v>13.72</v>
      </c>
      <c r="GH98" s="2160">
        <v>12.72</v>
      </c>
      <c r="GI98" s="2160">
        <v>14.37</v>
      </c>
      <c r="GJ98" s="2160">
        <v>14.12</v>
      </c>
      <c r="GK98" s="2167">
        <v>12.68</v>
      </c>
      <c r="GL98" s="2203">
        <v>14.23</v>
      </c>
      <c r="GM98" s="2203">
        <v>14.85</v>
      </c>
      <c r="GN98" s="2203">
        <v>13.76</v>
      </c>
      <c r="GO98" s="2203">
        <v>13.29</v>
      </c>
      <c r="GP98" s="2203">
        <v>13.68</v>
      </c>
      <c r="GQ98" s="2203">
        <v>15.2</v>
      </c>
      <c r="GR98" s="2211">
        <v>12.59</v>
      </c>
      <c r="GS98" s="2247">
        <v>12.32</v>
      </c>
      <c r="GT98" s="2247">
        <v>13.76</v>
      </c>
      <c r="GU98" s="2247">
        <v>13.62</v>
      </c>
      <c r="GW98" s="2247">
        <v>13.94</v>
      </c>
      <c r="GX98" s="2247">
        <v>13.82</v>
      </c>
      <c r="GY98" s="2247">
        <v>15.07</v>
      </c>
      <c r="GZ98" s="2265">
        <v>14.22</v>
      </c>
      <c r="HA98" s="2278">
        <v>13.22</v>
      </c>
      <c r="HB98" s="2276"/>
      <c r="HC98" s="2300"/>
      <c r="HD98" s="2311"/>
      <c r="HE98" s="2311"/>
      <c r="HF98" s="2311"/>
      <c r="HS98" s="142"/>
    </row>
    <row r="99" spans="1:227" x14ac:dyDescent="0.25">
      <c r="A99" s="95">
        <f t="shared" si="67"/>
        <v>98</v>
      </c>
      <c r="B99" s="65">
        <f>B.Semanal!B99</f>
        <v>0</v>
      </c>
      <c r="C99" s="66"/>
      <c r="D99" s="66"/>
      <c r="E99" s="91">
        <v>69.83</v>
      </c>
      <c r="F99" s="67">
        <v>70.48</v>
      </c>
      <c r="G99" s="365">
        <v>71.05</v>
      </c>
      <c r="H99" s="371">
        <v>71.78</v>
      </c>
      <c r="I99" s="377">
        <v>69.180000000000007</v>
      </c>
      <c r="J99" s="383">
        <v>72.989999999999995</v>
      </c>
      <c r="K99" s="389">
        <v>73.52</v>
      </c>
      <c r="L99" s="395">
        <v>73.87</v>
      </c>
      <c r="M99" s="453">
        <v>69.959999999999994</v>
      </c>
      <c r="N99" s="460">
        <v>72.150000000000006</v>
      </c>
      <c r="O99" s="473">
        <v>71.709999999999994</v>
      </c>
      <c r="P99" s="506">
        <v>72.08</v>
      </c>
      <c r="Q99" s="532">
        <v>73.41</v>
      </c>
      <c r="R99" s="538">
        <v>70.56</v>
      </c>
      <c r="S99" s="567">
        <v>70.650000000000006</v>
      </c>
      <c r="T99" s="124"/>
      <c r="U99" s="124"/>
      <c r="V99" s="611">
        <v>74.53</v>
      </c>
      <c r="W99" s="124">
        <v>74.53</v>
      </c>
      <c r="X99" s="124">
        <v>71.12</v>
      </c>
      <c r="Y99" s="618">
        <v>68.23</v>
      </c>
      <c r="Z99" s="124">
        <v>71.61</v>
      </c>
      <c r="AA99" s="688">
        <v>70.77</v>
      </c>
      <c r="AB99" s="124">
        <v>69.650000000000006</v>
      </c>
      <c r="AC99" s="120">
        <v>69.13</v>
      </c>
      <c r="AD99" s="124">
        <v>70.73</v>
      </c>
      <c r="AE99" s="723">
        <v>70.680000000000007</v>
      </c>
      <c r="AF99" s="730">
        <v>69.989999999999995</v>
      </c>
      <c r="AG99" s="299">
        <v>69.2</v>
      </c>
      <c r="AJ99" s="299">
        <v>66.84</v>
      </c>
      <c r="AM99" s="65">
        <v>73.73</v>
      </c>
      <c r="AN99" s="857">
        <v>71.02</v>
      </c>
      <c r="AO99" s="865">
        <v>74.23</v>
      </c>
      <c r="AP99" s="871">
        <v>70.94</v>
      </c>
      <c r="AQ99" s="299">
        <v>70.290000000000006</v>
      </c>
      <c r="AR99" s="299">
        <v>72.83</v>
      </c>
      <c r="AS99" s="889"/>
      <c r="AT99" s="904">
        <v>72.28</v>
      </c>
      <c r="AU99" s="928">
        <v>70.12</v>
      </c>
      <c r="AV99" s="935">
        <v>67.11</v>
      </c>
      <c r="AW99" s="65">
        <v>70.3</v>
      </c>
      <c r="AX99" s="1004">
        <v>72.8</v>
      </c>
      <c r="AY99" s="1026">
        <v>68.66</v>
      </c>
      <c r="AZ99" s="1033">
        <v>69.95</v>
      </c>
      <c r="BA99" s="1045"/>
      <c r="BB99" s="65">
        <v>74.680000000000007</v>
      </c>
      <c r="BC99" s="1087"/>
      <c r="BD99" s="1093"/>
      <c r="BE99" s="1126"/>
      <c r="BF99" s="1133"/>
      <c r="BG99" s="1140"/>
      <c r="BH99" s="1163">
        <v>72.28</v>
      </c>
      <c r="BI99" s="65">
        <v>71.41</v>
      </c>
      <c r="BJ99" s="65">
        <v>74.209999999999994</v>
      </c>
      <c r="BK99" s="91">
        <v>67.62</v>
      </c>
      <c r="BL99" s="65">
        <v>73.599999999999994</v>
      </c>
      <c r="BM99" s="65">
        <v>73.31</v>
      </c>
      <c r="BN99" s="65">
        <v>69.95</v>
      </c>
      <c r="BO99" s="65">
        <v>71.48</v>
      </c>
      <c r="BP99" s="1224">
        <v>70.37</v>
      </c>
      <c r="BQ99" s="1230">
        <v>72.12</v>
      </c>
      <c r="BR99" s="1230">
        <v>71.86</v>
      </c>
      <c r="BS99" s="1230">
        <v>70.62</v>
      </c>
      <c r="BT99" s="1230">
        <v>68.98</v>
      </c>
      <c r="BU99" s="1230">
        <v>70.010000000000005</v>
      </c>
      <c r="BV99" s="1230">
        <v>71.260000000000005</v>
      </c>
      <c r="BW99" s="1290">
        <v>68.45</v>
      </c>
      <c r="BX99" s="65">
        <v>69.63</v>
      </c>
      <c r="BY99" s="65">
        <v>70.760000000000005</v>
      </c>
      <c r="BZ99" s="65">
        <v>70.72</v>
      </c>
      <c r="CA99" s="65">
        <v>68.52</v>
      </c>
      <c r="CB99" s="65">
        <v>74.09</v>
      </c>
      <c r="CC99" s="65">
        <v>72.61</v>
      </c>
      <c r="CD99" s="65">
        <v>74.400000000000006</v>
      </c>
      <c r="CE99" s="1384">
        <v>69.78</v>
      </c>
      <c r="CF99" s="1398">
        <v>72.42</v>
      </c>
      <c r="CG99" s="1412">
        <v>71.05</v>
      </c>
      <c r="CH99" s="1426">
        <v>70.72</v>
      </c>
      <c r="CI99" s="1440">
        <v>70.45</v>
      </c>
      <c r="CJ99" s="1454">
        <v>73.09</v>
      </c>
      <c r="CK99">
        <v>74.099999999999994</v>
      </c>
      <c r="CL99">
        <v>71.69</v>
      </c>
      <c r="CM99">
        <v>72.05</v>
      </c>
      <c r="CN99">
        <v>71.62</v>
      </c>
      <c r="CO99">
        <v>69.14</v>
      </c>
      <c r="CP99" s="1494">
        <v>71.17</v>
      </c>
      <c r="CQ99" s="1522">
        <v>70.19</v>
      </c>
      <c r="CR99" s="1558">
        <v>71.31</v>
      </c>
      <c r="CS99" s="1558">
        <v>70.94</v>
      </c>
      <c r="CT99" s="1558">
        <v>69.86</v>
      </c>
      <c r="CU99" s="1573">
        <v>69</v>
      </c>
      <c r="CV99" s="1587">
        <v>72.010000000000005</v>
      </c>
      <c r="CW99" s="1587">
        <v>70.930000000000007</v>
      </c>
      <c r="CX99" s="1587">
        <v>71.44</v>
      </c>
      <c r="CY99" s="1622">
        <v>71.61</v>
      </c>
      <c r="CZ99" s="1622">
        <v>70.989999999999995</v>
      </c>
      <c r="DA99" s="1622">
        <v>72.23</v>
      </c>
      <c r="DB99" s="1622">
        <v>72.400000000000006</v>
      </c>
      <c r="DC99" s="1622">
        <v>68.56</v>
      </c>
      <c r="DD99" s="1622">
        <v>70.37</v>
      </c>
      <c r="DE99" s="1644">
        <v>67.349999999999994</v>
      </c>
      <c r="DF99" s="299">
        <v>71.11</v>
      </c>
      <c r="DG99" s="299">
        <v>69.17</v>
      </c>
      <c r="DH99" s="299">
        <v>70.13</v>
      </c>
      <c r="DI99" s="299">
        <v>71.25</v>
      </c>
      <c r="DJ99" s="1702">
        <v>72.28</v>
      </c>
      <c r="DK99" s="299">
        <v>68.94</v>
      </c>
      <c r="DL99" s="1665">
        <v>72</v>
      </c>
      <c r="DM99" s="299">
        <v>70.540000000000006</v>
      </c>
      <c r="DN99" s="299">
        <v>70.47</v>
      </c>
      <c r="DO99" s="299">
        <v>71.22</v>
      </c>
      <c r="DP99" s="299">
        <v>71.069999999999993</v>
      </c>
      <c r="DQ99" s="1786">
        <v>68.56</v>
      </c>
      <c r="DR99" s="299">
        <v>72.16</v>
      </c>
      <c r="DS99" s="299">
        <v>70.28</v>
      </c>
      <c r="DT99" s="1743">
        <v>71.33</v>
      </c>
      <c r="DU99" s="1743">
        <v>69.67</v>
      </c>
      <c r="DV99" s="1743">
        <v>70.64</v>
      </c>
      <c r="DW99" s="1743">
        <v>71.98</v>
      </c>
      <c r="DX99" s="1743">
        <v>70.05</v>
      </c>
      <c r="DY99" s="1743">
        <v>70.45</v>
      </c>
      <c r="DZ99" s="1750">
        <v>71.7</v>
      </c>
      <c r="EA99" s="1815">
        <v>70.400000000000006</v>
      </c>
      <c r="EB99" s="1815">
        <v>70.72</v>
      </c>
      <c r="EC99" s="1815">
        <v>69.59</v>
      </c>
      <c r="ED99" s="1815">
        <v>71.72</v>
      </c>
      <c r="EE99" s="1815">
        <v>72.73</v>
      </c>
      <c r="EF99" s="1815">
        <v>72.430000000000007</v>
      </c>
      <c r="EH99" s="1869">
        <v>70.5</v>
      </c>
      <c r="EI99" s="1869">
        <v>71.11</v>
      </c>
      <c r="EJ99" s="1869">
        <v>70.88</v>
      </c>
      <c r="EK99" s="1869">
        <v>71.41</v>
      </c>
      <c r="EL99" s="1869">
        <v>72.02</v>
      </c>
      <c r="EM99" s="1869">
        <v>69.13</v>
      </c>
      <c r="EN99" s="1869">
        <v>69.97</v>
      </c>
      <c r="EO99">
        <v>70.73</v>
      </c>
      <c r="ER99">
        <v>74.010000000000005</v>
      </c>
      <c r="ES99">
        <v>70.33</v>
      </c>
      <c r="ET99">
        <v>69.290000000000006</v>
      </c>
      <c r="EX99" s="299">
        <v>73.09</v>
      </c>
      <c r="EY99" s="299">
        <v>72.94</v>
      </c>
      <c r="EZ99" s="299">
        <v>71.349999999999994</v>
      </c>
      <c r="FA99" s="299">
        <v>71.31</v>
      </c>
      <c r="FB99" s="1954">
        <v>70.34</v>
      </c>
      <c r="FC99" s="1989">
        <v>71.34</v>
      </c>
      <c r="FD99" s="1989">
        <v>70.510000000000005</v>
      </c>
      <c r="FE99" s="1989">
        <v>70.17</v>
      </c>
      <c r="FF99" s="1989">
        <v>70.5</v>
      </c>
      <c r="FG99" s="1989">
        <v>70.48</v>
      </c>
      <c r="FH99" s="1989">
        <v>70.680000000000007</v>
      </c>
      <c r="FI99" s="1996">
        <v>70.37</v>
      </c>
      <c r="FJ99" s="2031">
        <v>69.31</v>
      </c>
      <c r="FK99" s="2031">
        <v>71.540000000000006</v>
      </c>
      <c r="FL99" s="2031">
        <v>73.42</v>
      </c>
      <c r="FM99" s="2031">
        <v>72.930000000000007</v>
      </c>
      <c r="FN99" s="2031">
        <v>71.05</v>
      </c>
      <c r="FO99" s="2031">
        <v>71.06</v>
      </c>
      <c r="FP99" s="2038">
        <v>70.98</v>
      </c>
      <c r="FQ99" s="2074">
        <v>69.84</v>
      </c>
      <c r="FR99" s="2074">
        <v>69.069999999999993</v>
      </c>
      <c r="FS99" s="2074">
        <v>67.959999999999994</v>
      </c>
      <c r="FT99" s="2074">
        <v>69.56</v>
      </c>
      <c r="FU99" s="2074">
        <v>69.62</v>
      </c>
      <c r="FV99" s="2074">
        <v>70.36</v>
      </c>
      <c r="FW99" s="2111">
        <v>69.650000000000006</v>
      </c>
      <c r="FX99" s="299">
        <v>70.099999999999994</v>
      </c>
      <c r="FY99" s="299">
        <v>69.09</v>
      </c>
      <c r="FZ99" s="299">
        <v>70.94</v>
      </c>
      <c r="GA99" s="299">
        <v>69.25</v>
      </c>
      <c r="GB99" s="299">
        <v>69.930000000000007</v>
      </c>
      <c r="GC99" s="299">
        <v>70.69</v>
      </c>
      <c r="GD99" s="2124">
        <v>71.03</v>
      </c>
      <c r="GE99" s="2160">
        <v>70.489999999999995</v>
      </c>
      <c r="GF99" s="2160">
        <v>69.430000000000007</v>
      </c>
      <c r="GG99" s="2160">
        <v>69.16</v>
      </c>
      <c r="GH99" s="2160">
        <v>70.97</v>
      </c>
      <c r="GI99" s="2160">
        <v>68.2</v>
      </c>
      <c r="GJ99" s="2160">
        <v>68.63</v>
      </c>
      <c r="GK99" s="2167">
        <v>70.61</v>
      </c>
      <c r="GL99" s="2203">
        <v>68.87</v>
      </c>
      <c r="GM99" s="2203">
        <v>68.7</v>
      </c>
      <c r="GN99" s="2203">
        <v>68.09</v>
      </c>
      <c r="GO99" s="2203">
        <v>69.349999999999994</v>
      </c>
      <c r="GP99" s="2203">
        <v>70.63</v>
      </c>
      <c r="GQ99" s="2203">
        <v>67.67</v>
      </c>
      <c r="GR99" s="2211">
        <v>69.97</v>
      </c>
      <c r="GS99" s="2247">
        <v>68.53</v>
      </c>
      <c r="GT99" s="2247">
        <v>70.260000000000005</v>
      </c>
      <c r="GU99" s="2247">
        <v>69.739999999999995</v>
      </c>
      <c r="GW99" s="2247">
        <v>68.099999999999994</v>
      </c>
      <c r="GX99" s="2247">
        <v>69.459999999999994</v>
      </c>
      <c r="GY99" s="2247">
        <v>68.37</v>
      </c>
      <c r="GZ99" s="2265">
        <v>67.680000000000007</v>
      </c>
      <c r="HA99" s="2278">
        <v>69.81</v>
      </c>
      <c r="HB99" s="2276"/>
      <c r="HC99" s="2300"/>
      <c r="HD99" s="2311"/>
      <c r="HE99" s="2311"/>
      <c r="HF99" s="2311"/>
      <c r="HS99" s="142"/>
    </row>
    <row r="100" spans="1:227" x14ac:dyDescent="0.25">
      <c r="A100" s="95">
        <f t="shared" si="67"/>
        <v>99</v>
      </c>
      <c r="B100" s="65">
        <f>B.Semanal!B100</f>
        <v>0</v>
      </c>
      <c r="C100" s="71"/>
      <c r="D100" s="71"/>
      <c r="E100" s="91">
        <v>93.09</v>
      </c>
      <c r="F100" s="67"/>
      <c r="G100" s="365">
        <v>92.45</v>
      </c>
      <c r="H100" s="371">
        <v>93.96</v>
      </c>
      <c r="I100" s="377">
        <v>93.16</v>
      </c>
      <c r="J100" s="383">
        <v>93.61</v>
      </c>
      <c r="K100" s="389">
        <v>93.36</v>
      </c>
      <c r="L100" s="395">
        <v>92.34</v>
      </c>
      <c r="M100" s="453">
        <v>92.45</v>
      </c>
      <c r="N100" s="460">
        <v>92.43</v>
      </c>
      <c r="O100" s="473">
        <v>91.6</v>
      </c>
      <c r="P100" s="506">
        <v>92.2</v>
      </c>
      <c r="Q100" s="532">
        <v>90.64</v>
      </c>
      <c r="R100" s="538">
        <v>91.36</v>
      </c>
      <c r="S100" s="567">
        <v>91.62</v>
      </c>
      <c r="T100" s="124"/>
      <c r="U100" s="124"/>
      <c r="V100" s="611">
        <v>89.91</v>
      </c>
      <c r="W100" s="124">
        <v>89.97</v>
      </c>
      <c r="X100" s="124">
        <v>91.65</v>
      </c>
      <c r="Y100" s="618">
        <v>92.09</v>
      </c>
      <c r="Z100" s="124">
        <v>92.21</v>
      </c>
      <c r="AA100" s="688">
        <v>89.85</v>
      </c>
      <c r="AB100" s="124">
        <v>92.26</v>
      </c>
      <c r="AC100" s="120">
        <v>91.21</v>
      </c>
      <c r="AD100" s="124">
        <v>90.81</v>
      </c>
      <c r="AE100" s="723">
        <v>92</v>
      </c>
      <c r="AF100" s="730">
        <v>91.2</v>
      </c>
      <c r="AG100" s="299">
        <v>91.95</v>
      </c>
      <c r="AJ100" s="299">
        <v>91.65</v>
      </c>
      <c r="AM100" s="65">
        <v>91.49</v>
      </c>
      <c r="AN100" s="857">
        <v>91.75</v>
      </c>
      <c r="AO100" s="865">
        <v>91.97</v>
      </c>
      <c r="AP100" s="871">
        <v>92.12</v>
      </c>
      <c r="AQ100" s="299">
        <v>91.62</v>
      </c>
      <c r="AR100" s="299">
        <v>90.84</v>
      </c>
      <c r="AS100" s="889"/>
      <c r="AT100" s="904">
        <v>91.65</v>
      </c>
      <c r="AU100" s="928">
        <v>91.87</v>
      </c>
      <c r="AV100" s="935">
        <v>94.06</v>
      </c>
      <c r="AW100" s="65">
        <v>91.17</v>
      </c>
      <c r="AX100" s="1004">
        <v>91.21</v>
      </c>
      <c r="AY100" s="1026">
        <v>92.48</v>
      </c>
      <c r="AZ100" s="1033">
        <v>91.53</v>
      </c>
      <c r="BA100" s="1045"/>
      <c r="BB100" s="65">
        <v>91.79</v>
      </c>
      <c r="BC100" s="1087"/>
      <c r="BD100" s="1093"/>
      <c r="BE100" s="1126"/>
      <c r="BF100" s="1133"/>
      <c r="BG100" s="1140"/>
      <c r="BH100" s="1163">
        <v>90.74</v>
      </c>
      <c r="BI100" s="65">
        <v>91.34</v>
      </c>
      <c r="BJ100" s="65">
        <v>92.12</v>
      </c>
      <c r="BK100" s="91">
        <v>92.05</v>
      </c>
      <c r="BL100" s="65">
        <v>91.96</v>
      </c>
      <c r="BM100" s="65">
        <v>91.9</v>
      </c>
      <c r="BN100" s="65">
        <v>92.08</v>
      </c>
      <c r="BO100" s="65">
        <v>92</v>
      </c>
      <c r="BP100" s="1224">
        <v>90.24</v>
      </c>
      <c r="BQ100" s="1230">
        <v>91.89</v>
      </c>
      <c r="BR100" s="1230">
        <v>92.28</v>
      </c>
      <c r="BS100" s="1230">
        <v>91.37</v>
      </c>
      <c r="BT100" s="1230">
        <v>90.82</v>
      </c>
      <c r="BU100" s="1230">
        <v>90.62</v>
      </c>
      <c r="BV100" s="1230">
        <v>91.68</v>
      </c>
      <c r="BW100" s="1290">
        <v>91.18</v>
      </c>
      <c r="BX100" s="65">
        <v>91.1</v>
      </c>
      <c r="BY100" s="65">
        <v>91.37</v>
      </c>
      <c r="BZ100" s="65">
        <v>91.59</v>
      </c>
      <c r="CA100" s="65">
        <v>90.98</v>
      </c>
      <c r="CB100" s="65">
        <v>90.83</v>
      </c>
      <c r="CC100" s="65">
        <v>90.8</v>
      </c>
      <c r="CD100" s="65">
        <v>90.34</v>
      </c>
      <c r="CE100" s="1384">
        <v>92.13</v>
      </c>
      <c r="CF100" s="1398">
        <v>92.66</v>
      </c>
      <c r="CG100" s="1412">
        <v>92.23</v>
      </c>
      <c r="CH100" s="1426">
        <v>91.45</v>
      </c>
      <c r="CI100" s="1440">
        <v>92</v>
      </c>
      <c r="CJ100" s="1454">
        <v>88.98</v>
      </c>
      <c r="CK100">
        <v>90.97</v>
      </c>
      <c r="CL100">
        <v>91.14</v>
      </c>
      <c r="CM100">
        <v>92.11</v>
      </c>
      <c r="CN100">
        <v>92.15</v>
      </c>
      <c r="CO100">
        <v>91.86</v>
      </c>
      <c r="CP100" s="1494">
        <v>89.87</v>
      </c>
      <c r="CQ100" s="1522">
        <v>91.34</v>
      </c>
      <c r="CR100" s="1558">
        <v>91.61</v>
      </c>
      <c r="CS100" s="1558">
        <v>91.98</v>
      </c>
      <c r="CT100" s="1558">
        <v>91.18</v>
      </c>
      <c r="CU100" s="1573">
        <v>90.91</v>
      </c>
      <c r="CV100" s="1587">
        <v>90.2</v>
      </c>
      <c r="CW100" s="1587">
        <v>91.37</v>
      </c>
      <c r="CX100" s="1587">
        <v>89.61</v>
      </c>
      <c r="CY100" s="1622">
        <v>90.41</v>
      </c>
      <c r="CZ100" s="1622">
        <v>91.44</v>
      </c>
      <c r="DA100" s="1622">
        <v>90.5</v>
      </c>
      <c r="DB100" s="1622">
        <v>89.83</v>
      </c>
      <c r="DC100" s="1622">
        <v>90.97</v>
      </c>
      <c r="DD100" s="1622">
        <v>90.96</v>
      </c>
      <c r="DE100" s="1644">
        <v>91.41</v>
      </c>
      <c r="DF100" s="299">
        <v>91.45</v>
      </c>
      <c r="DG100" s="299">
        <v>92.51</v>
      </c>
      <c r="DH100" s="299">
        <v>91.87</v>
      </c>
      <c r="DI100" s="299">
        <v>91.37</v>
      </c>
      <c r="DJ100" s="1702">
        <v>91.98</v>
      </c>
      <c r="DK100" s="299">
        <v>91.95</v>
      </c>
      <c r="DL100" s="1665">
        <v>92.48</v>
      </c>
      <c r="DM100" s="299">
        <v>91.56</v>
      </c>
      <c r="DN100" s="299">
        <v>91.99</v>
      </c>
      <c r="DO100" s="299">
        <v>91.92</v>
      </c>
      <c r="DP100" s="299">
        <v>92.04</v>
      </c>
      <c r="DQ100" s="1786">
        <v>92.57</v>
      </c>
      <c r="DR100" s="299">
        <v>90.23</v>
      </c>
      <c r="DS100" s="299">
        <v>92.02</v>
      </c>
      <c r="DT100" s="1743">
        <v>91.78</v>
      </c>
      <c r="DU100" s="1743">
        <v>92.43</v>
      </c>
      <c r="DV100" s="1743">
        <v>92.37</v>
      </c>
      <c r="DW100" s="1743">
        <v>93.03</v>
      </c>
      <c r="DX100" s="1743">
        <v>92.9</v>
      </c>
      <c r="DY100" s="1743">
        <v>89.97</v>
      </c>
      <c r="DZ100" s="1750">
        <v>93.18</v>
      </c>
      <c r="EA100" s="1815">
        <v>92.23</v>
      </c>
      <c r="EB100" s="1815">
        <v>91.31</v>
      </c>
      <c r="EC100" s="1815">
        <v>93.36</v>
      </c>
      <c r="ED100" s="1815">
        <v>91.1</v>
      </c>
      <c r="EE100" s="1815">
        <v>90.9</v>
      </c>
      <c r="EF100" s="1815">
        <v>90.48</v>
      </c>
      <c r="EH100" s="1869">
        <v>94.37</v>
      </c>
      <c r="EI100" s="1869">
        <v>92.38</v>
      </c>
      <c r="EJ100" s="1869">
        <v>91.39</v>
      </c>
      <c r="EK100" s="1869">
        <v>90.23</v>
      </c>
      <c r="EL100" s="1869">
        <v>92.39</v>
      </c>
      <c r="EM100" s="1869">
        <v>91.9</v>
      </c>
      <c r="EN100" s="1869">
        <v>92.41</v>
      </c>
      <c r="EO100">
        <v>91.9</v>
      </c>
      <c r="ER100">
        <v>91.61</v>
      </c>
      <c r="ES100">
        <v>90.68</v>
      </c>
      <c r="ET100">
        <v>91.52</v>
      </c>
      <c r="EX100" s="299">
        <v>91.67</v>
      </c>
      <c r="EY100" s="299">
        <v>92.86</v>
      </c>
      <c r="EZ100" s="299">
        <v>91.01</v>
      </c>
      <c r="FA100" s="299">
        <v>91.82</v>
      </c>
      <c r="FB100" s="1954">
        <v>92.07</v>
      </c>
      <c r="FC100" s="1989">
        <v>92.18</v>
      </c>
      <c r="FD100" s="1989">
        <v>92</v>
      </c>
      <c r="FE100" s="1989">
        <v>91.89</v>
      </c>
      <c r="FF100" s="1989">
        <v>91.09</v>
      </c>
      <c r="FG100" s="1989">
        <v>90.33</v>
      </c>
      <c r="FH100" s="1989">
        <v>91.39</v>
      </c>
      <c r="FI100" s="1996">
        <v>92.36</v>
      </c>
      <c r="FJ100" s="2031">
        <v>92.4</v>
      </c>
      <c r="FK100" s="2031">
        <v>91.5</v>
      </c>
      <c r="FL100" s="2031">
        <v>91.37</v>
      </c>
      <c r="FM100" s="2031">
        <v>91.29</v>
      </c>
      <c r="FN100" s="2031">
        <v>92.51</v>
      </c>
      <c r="FO100" s="2031">
        <v>90.92</v>
      </c>
      <c r="FP100" s="2038">
        <v>90.9</v>
      </c>
      <c r="FQ100" s="2074">
        <v>91.76</v>
      </c>
      <c r="FR100" s="2074">
        <v>92.21</v>
      </c>
      <c r="FS100" s="2074">
        <v>91.45</v>
      </c>
      <c r="FT100" s="2074">
        <v>91.34</v>
      </c>
      <c r="FU100" s="2074">
        <v>90.79</v>
      </c>
      <c r="FV100" s="2074">
        <v>92.83</v>
      </c>
      <c r="FW100" s="2111">
        <v>91.27</v>
      </c>
      <c r="FX100" s="299">
        <v>91.95</v>
      </c>
      <c r="FY100" s="299">
        <v>90.91</v>
      </c>
      <c r="FZ100" s="299">
        <v>92.25</v>
      </c>
      <c r="GA100" s="299">
        <v>90.91</v>
      </c>
      <c r="GB100" s="299">
        <v>89.82</v>
      </c>
      <c r="GC100" s="299">
        <v>91.81</v>
      </c>
      <c r="GD100" s="2124">
        <v>91.46</v>
      </c>
      <c r="GE100" s="2160">
        <v>91.4</v>
      </c>
      <c r="GF100" s="2160">
        <v>92.32</v>
      </c>
      <c r="GG100" s="2160">
        <v>92.28</v>
      </c>
      <c r="GH100" s="2160">
        <v>92.63</v>
      </c>
      <c r="GI100" s="2160">
        <v>90.58</v>
      </c>
      <c r="GJ100" s="2160">
        <v>93.1</v>
      </c>
      <c r="GK100" s="2167">
        <v>93.07</v>
      </c>
      <c r="GL100" s="2203">
        <v>92.49</v>
      </c>
      <c r="GM100" s="2203">
        <v>91.89</v>
      </c>
      <c r="GN100" s="2203">
        <v>91.98</v>
      </c>
      <c r="GO100" s="2203">
        <v>91.83</v>
      </c>
      <c r="GP100" s="2203">
        <v>90.7</v>
      </c>
      <c r="GQ100" s="2203">
        <v>90.96</v>
      </c>
      <c r="GR100" s="2211">
        <v>91.81</v>
      </c>
      <c r="GS100" s="2247">
        <v>92.67</v>
      </c>
      <c r="GT100" s="2247">
        <v>91.08</v>
      </c>
      <c r="GU100" s="2247">
        <v>92</v>
      </c>
      <c r="GW100" s="2247">
        <v>92.04</v>
      </c>
      <c r="GX100" s="2247">
        <v>90.8</v>
      </c>
      <c r="GY100" s="2247">
        <v>90.65</v>
      </c>
      <c r="GZ100" s="2265">
        <v>91.17</v>
      </c>
      <c r="HA100" s="2278">
        <v>92.12</v>
      </c>
      <c r="HB100" s="2276"/>
      <c r="HC100" s="2300"/>
      <c r="HD100" s="2311"/>
      <c r="HE100" s="2311"/>
      <c r="HF100" s="2311"/>
      <c r="HS100" s="142"/>
    </row>
    <row r="101" spans="1:227" x14ac:dyDescent="0.25">
      <c r="A101" s="95">
        <f t="shared" si="67"/>
        <v>100</v>
      </c>
      <c r="B101" s="65">
        <f>B.Semanal!B101</f>
        <v>0</v>
      </c>
      <c r="C101" s="68"/>
      <c r="D101" s="68"/>
      <c r="E101" s="91"/>
      <c r="F101" s="67"/>
      <c r="G101" s="363"/>
      <c r="H101" s="369"/>
      <c r="I101" s="375"/>
      <c r="J101" s="381"/>
      <c r="K101" s="387"/>
      <c r="L101" s="393"/>
      <c r="M101" s="451"/>
      <c r="N101" s="458"/>
      <c r="O101" s="471"/>
      <c r="P101" s="504"/>
      <c r="Q101" s="530"/>
      <c r="R101" s="536"/>
      <c r="S101" s="565"/>
      <c r="T101" s="120"/>
      <c r="U101" s="120"/>
      <c r="V101" s="609"/>
      <c r="W101" s="120"/>
      <c r="X101" s="120"/>
      <c r="Y101" s="616"/>
      <c r="Z101" s="120"/>
      <c r="AA101" s="686"/>
      <c r="AB101" s="120"/>
      <c r="AC101" s="120"/>
      <c r="AD101" s="120"/>
      <c r="AE101" s="721"/>
      <c r="AF101" s="728"/>
      <c r="AG101"/>
      <c r="AJ101"/>
      <c r="AN101" s="855"/>
      <c r="AO101" s="863"/>
      <c r="AP101" s="869"/>
      <c r="AQ101"/>
      <c r="AR101"/>
      <c r="AS101" s="889"/>
      <c r="AT101" s="902"/>
      <c r="AU101" s="926"/>
      <c r="AV101" s="933"/>
      <c r="AX101" s="1002"/>
      <c r="AY101" s="1024"/>
      <c r="AZ101" s="1031"/>
      <c r="BA101" s="1045"/>
      <c r="BC101" s="1087"/>
      <c r="BD101" s="1093"/>
      <c r="BE101" s="1126"/>
      <c r="BF101" s="1133"/>
      <c r="BG101" s="1140"/>
      <c r="BH101" s="1161"/>
      <c r="BK101" s="91"/>
      <c r="BP101" s="1222"/>
      <c r="BQ101" s="1228"/>
      <c r="BR101" s="1228"/>
      <c r="BS101" s="1228"/>
      <c r="BT101" s="1228"/>
      <c r="BU101" s="1228"/>
      <c r="BV101" s="1228"/>
      <c r="BW101" s="1288"/>
      <c r="CE101" s="1382"/>
      <c r="CF101" s="1396"/>
      <c r="CG101" s="1410"/>
      <c r="CH101" s="1424"/>
      <c r="CI101" s="1438"/>
      <c r="CJ101" s="1452"/>
      <c r="CP101" s="1492"/>
      <c r="CQ101" s="1520"/>
      <c r="CR101" s="1556"/>
      <c r="CS101" s="1556"/>
      <c r="CT101" s="1556"/>
      <c r="CU101" s="1571"/>
      <c r="CV101" s="1585"/>
      <c r="CW101" s="1585"/>
      <c r="CX101" s="1585"/>
      <c r="CY101" s="1620"/>
      <c r="CZ101" s="1620"/>
      <c r="DA101" s="1620"/>
      <c r="DB101" s="1620"/>
      <c r="DC101" s="1620"/>
      <c r="DD101" s="1620"/>
      <c r="DE101" s="1642"/>
      <c r="DJ101" s="1700"/>
      <c r="DL101" s="1663"/>
      <c r="DQ101" s="1784"/>
      <c r="DT101" s="1741"/>
      <c r="DU101" s="1741"/>
      <c r="DV101" s="1741"/>
      <c r="DW101" s="1741"/>
      <c r="DX101" s="1741"/>
      <c r="DY101" s="1741"/>
      <c r="DZ101" s="1748"/>
      <c r="EA101" s="1813"/>
      <c r="EB101" s="1813"/>
      <c r="EC101" s="1813"/>
      <c r="ED101" s="1813"/>
      <c r="EE101" s="1813"/>
      <c r="EF101" s="1813"/>
      <c r="EH101" s="1867"/>
      <c r="EI101" s="1867"/>
      <c r="EJ101" s="1867"/>
      <c r="EK101" s="1867"/>
      <c r="EL101" s="1867"/>
      <c r="EM101" s="1867"/>
      <c r="EN101" s="1867"/>
      <c r="FB101" s="1952"/>
      <c r="FC101" s="1987"/>
      <c r="FD101" s="1987"/>
      <c r="FE101" s="1987"/>
      <c r="FF101" s="1987"/>
      <c r="FG101" s="1987"/>
      <c r="FH101" s="1987"/>
      <c r="FI101" s="1994"/>
      <c r="FJ101" s="2029"/>
      <c r="FK101" s="2029"/>
      <c r="FL101" s="2029"/>
      <c r="FM101" s="2029"/>
      <c r="FN101" s="2029"/>
      <c r="FO101" s="2029"/>
      <c r="FP101" s="2036"/>
      <c r="FQ101" s="2072"/>
      <c r="FR101" s="2072"/>
      <c r="FS101" s="2072"/>
      <c r="FT101" s="2072"/>
      <c r="FU101" s="2072"/>
      <c r="FV101" s="2072"/>
      <c r="FW101" s="2109"/>
      <c r="GD101" s="2122"/>
      <c r="GE101" s="2158"/>
      <c r="GF101" s="2158"/>
      <c r="GG101" s="2158"/>
      <c r="GH101" s="2158"/>
      <c r="GI101" s="2158"/>
      <c r="GJ101" s="2158"/>
      <c r="GK101" s="2165"/>
      <c r="GL101" s="2201"/>
      <c r="GM101" s="2201"/>
      <c r="GN101" s="2201"/>
      <c r="GO101" s="2201"/>
      <c r="GP101" s="2201"/>
      <c r="GQ101" s="2201"/>
      <c r="GR101" s="2209"/>
      <c r="GZ101" s="2263"/>
      <c r="HA101" s="2276"/>
      <c r="HB101" s="2276"/>
      <c r="HC101" s="2300"/>
      <c r="HD101" s="2311"/>
      <c r="HE101" s="2311"/>
      <c r="HF101" s="2311"/>
    </row>
    <row r="102" spans="1:227" x14ac:dyDescent="0.25">
      <c r="A102" s="95">
        <f t="shared" si="67"/>
        <v>101</v>
      </c>
      <c r="B102" s="65">
        <f>B.Semanal!B102</f>
        <v>0</v>
      </c>
      <c r="C102" s="66"/>
      <c r="D102" s="66"/>
      <c r="E102" s="91">
        <v>1.59</v>
      </c>
      <c r="F102" s="67">
        <v>1.23</v>
      </c>
      <c r="G102" s="365">
        <v>1.62</v>
      </c>
      <c r="H102" s="371">
        <v>1.9</v>
      </c>
      <c r="I102" s="377">
        <v>1.79</v>
      </c>
      <c r="J102" s="383">
        <v>2.02</v>
      </c>
      <c r="K102" s="389">
        <v>1.88</v>
      </c>
      <c r="L102" s="395">
        <v>2.16</v>
      </c>
      <c r="M102" s="453">
        <v>2.27</v>
      </c>
      <c r="N102" s="460">
        <v>2.5099999999999998</v>
      </c>
      <c r="O102" s="473">
        <v>2.2200000000000002</v>
      </c>
      <c r="P102" s="506">
        <v>2.23</v>
      </c>
      <c r="Q102" s="532">
        <v>2.42</v>
      </c>
      <c r="R102" s="538">
        <v>2.4300000000000002</v>
      </c>
      <c r="S102" s="567">
        <v>2.37</v>
      </c>
      <c r="T102" s="124"/>
      <c r="U102" s="124"/>
      <c r="V102" s="611">
        <v>2.27</v>
      </c>
      <c r="W102" s="124">
        <v>1.19</v>
      </c>
      <c r="X102" s="124">
        <v>2.19</v>
      </c>
      <c r="Y102" s="618">
        <v>2.0099999999999998</v>
      </c>
      <c r="Z102" s="124">
        <v>2.52</v>
      </c>
      <c r="AA102" s="688">
        <v>3.27</v>
      </c>
      <c r="AB102" s="124">
        <v>3.07</v>
      </c>
      <c r="AC102" s="120">
        <v>2.58</v>
      </c>
      <c r="AD102" s="124">
        <v>2.88</v>
      </c>
      <c r="AE102" s="723">
        <v>3.35</v>
      </c>
      <c r="AF102" s="730">
        <v>3.71</v>
      </c>
      <c r="AG102" s="299">
        <v>2.96</v>
      </c>
      <c r="AJ102" s="299">
        <v>3.04</v>
      </c>
      <c r="AM102" s="65">
        <v>2.08</v>
      </c>
      <c r="AN102" s="857">
        <v>2.41</v>
      </c>
      <c r="AO102" s="865">
        <v>1.81</v>
      </c>
      <c r="AP102" s="871">
        <v>2.5099999999999998</v>
      </c>
      <c r="AQ102" s="299">
        <v>3.82</v>
      </c>
      <c r="AR102" s="299">
        <v>2.68</v>
      </c>
      <c r="AS102" s="889"/>
      <c r="AT102" s="904">
        <v>2.02</v>
      </c>
      <c r="AU102" s="928">
        <v>1.75</v>
      </c>
      <c r="AV102" s="935">
        <v>2.5299999999999998</v>
      </c>
      <c r="AW102" s="65">
        <v>2.44</v>
      </c>
      <c r="AX102" s="1004">
        <v>2.69</v>
      </c>
      <c r="AY102" s="1026">
        <v>2.35</v>
      </c>
      <c r="AZ102" s="1033">
        <v>2.0499999999999998</v>
      </c>
      <c r="BA102" s="1045"/>
      <c r="BB102" s="65">
        <v>3.51</v>
      </c>
      <c r="BC102" s="1087"/>
      <c r="BD102" s="1093"/>
      <c r="BE102" s="1126"/>
      <c r="BF102" s="1133"/>
      <c r="BG102" s="1140"/>
      <c r="BH102" s="1163">
        <v>1.95</v>
      </c>
      <c r="BI102" s="65">
        <v>1.72</v>
      </c>
      <c r="BJ102" s="65">
        <v>0.55000000000000004</v>
      </c>
      <c r="BK102" s="91">
        <v>1.27</v>
      </c>
      <c r="BL102" s="65">
        <v>1.04</v>
      </c>
      <c r="BM102" s="65">
        <v>1.83</v>
      </c>
      <c r="BN102" s="65">
        <v>2.54</v>
      </c>
      <c r="BO102" s="65">
        <v>2.19</v>
      </c>
      <c r="BP102" s="1224">
        <v>2.2599999999999998</v>
      </c>
      <c r="BQ102" s="1230">
        <v>2.0499999999999998</v>
      </c>
      <c r="BR102" s="1230">
        <v>2.1</v>
      </c>
      <c r="BS102" s="1230">
        <v>2.2799999999999998</v>
      </c>
      <c r="BT102" s="1230">
        <v>2.12</v>
      </c>
      <c r="BU102" s="1230">
        <v>2</v>
      </c>
      <c r="BV102" s="1230">
        <v>2.42</v>
      </c>
      <c r="BW102" s="1290">
        <v>2.2000000000000002</v>
      </c>
      <c r="BX102" s="65">
        <v>2.29</v>
      </c>
      <c r="BY102" s="65">
        <v>2.1</v>
      </c>
      <c r="BZ102" s="65">
        <v>2.0499999999999998</v>
      </c>
      <c r="CA102" s="65">
        <v>1.99</v>
      </c>
      <c r="CB102" s="65">
        <v>1.96</v>
      </c>
      <c r="CC102" s="65">
        <v>2.0099999999999998</v>
      </c>
      <c r="CD102" s="65">
        <v>2.14</v>
      </c>
      <c r="CE102" s="1384">
        <v>2.54</v>
      </c>
      <c r="CF102" s="1398">
        <v>2.39</v>
      </c>
      <c r="CG102" s="1412">
        <v>2.4300000000000002</v>
      </c>
      <c r="CH102" s="1426">
        <v>2.08</v>
      </c>
      <c r="CI102" s="1440">
        <v>1.87</v>
      </c>
      <c r="CJ102" s="1454">
        <v>1.96</v>
      </c>
      <c r="CK102">
        <v>2.04</v>
      </c>
      <c r="CL102">
        <v>1.97</v>
      </c>
      <c r="CM102">
        <v>1.97</v>
      </c>
      <c r="CN102">
        <v>1.86</v>
      </c>
      <c r="CO102">
        <v>1.95</v>
      </c>
      <c r="CP102" s="1494">
        <v>1.72</v>
      </c>
      <c r="CQ102" s="1522">
        <v>1.9</v>
      </c>
      <c r="CR102" s="1558">
        <v>1.91</v>
      </c>
      <c r="CS102" s="1558">
        <v>1.89</v>
      </c>
      <c r="CT102" s="1558">
        <v>1.96</v>
      </c>
      <c r="CU102" s="1573">
        <v>1.87</v>
      </c>
      <c r="CV102" s="1587">
        <v>1.83</v>
      </c>
      <c r="CW102" s="1587">
        <v>1.97</v>
      </c>
      <c r="CX102" s="1587">
        <v>1.91</v>
      </c>
      <c r="CY102" s="1622">
        <v>2.46</v>
      </c>
      <c r="CZ102" s="1622">
        <v>2.2200000000000002</v>
      </c>
      <c r="DA102" s="1622">
        <v>2.21</v>
      </c>
      <c r="DB102" s="1622">
        <v>1.73</v>
      </c>
      <c r="DC102" s="1622">
        <v>1.91</v>
      </c>
      <c r="DD102" s="1622">
        <v>1.89</v>
      </c>
      <c r="DE102" s="1644">
        <v>1.92</v>
      </c>
      <c r="DF102" s="299">
        <v>1.83</v>
      </c>
      <c r="DG102" s="299">
        <v>1.87</v>
      </c>
      <c r="DH102" s="299">
        <v>2.0699999999999998</v>
      </c>
      <c r="DI102" s="299">
        <v>2.04</v>
      </c>
      <c r="DJ102" s="1702">
        <v>2.12</v>
      </c>
      <c r="DK102" s="299">
        <v>1.89</v>
      </c>
      <c r="DL102" s="1665">
        <v>2.04</v>
      </c>
      <c r="DM102" s="299">
        <v>2.11</v>
      </c>
      <c r="DN102" s="299">
        <v>2.0299999999999998</v>
      </c>
      <c r="DO102" s="299">
        <v>2.14</v>
      </c>
      <c r="DP102" s="299">
        <v>1.79</v>
      </c>
      <c r="DQ102" s="1786">
        <v>1.9</v>
      </c>
      <c r="DR102" s="299">
        <v>1.9</v>
      </c>
      <c r="DS102" s="299">
        <v>1.76</v>
      </c>
      <c r="DT102" s="1743">
        <v>1.7</v>
      </c>
      <c r="DU102" s="1743">
        <v>2.25</v>
      </c>
      <c r="DV102" s="1743">
        <v>1.99</v>
      </c>
      <c r="DW102" s="1743">
        <v>1.5</v>
      </c>
      <c r="DX102" s="1743">
        <v>1.92</v>
      </c>
      <c r="DY102" s="1743">
        <v>1.86</v>
      </c>
      <c r="DZ102" s="1750">
        <v>2.0099999999999998</v>
      </c>
      <c r="EA102" s="1815">
        <v>1.73</v>
      </c>
      <c r="EB102" s="1815">
        <v>1.73</v>
      </c>
      <c r="EC102" s="1815">
        <v>1.65</v>
      </c>
      <c r="ED102" s="1815">
        <v>1.8</v>
      </c>
      <c r="EE102" s="1815">
        <v>1.97</v>
      </c>
      <c r="EF102" s="1815">
        <v>1.65</v>
      </c>
      <c r="EH102" s="1869">
        <v>2.2599999999999998</v>
      </c>
      <c r="EI102" s="1869">
        <v>2.38</v>
      </c>
      <c r="EJ102" s="1869">
        <v>2.0299999999999998</v>
      </c>
      <c r="EK102" s="1869">
        <v>2.0099999999999998</v>
      </c>
      <c r="EL102" s="1869">
        <v>2.0499999999999998</v>
      </c>
      <c r="EM102" s="1869">
        <v>2.25</v>
      </c>
      <c r="EN102" s="1869">
        <v>1.81</v>
      </c>
      <c r="EO102">
        <v>2.0499999999999998</v>
      </c>
      <c r="ER102">
        <v>1.4</v>
      </c>
      <c r="ES102">
        <v>1.38</v>
      </c>
      <c r="ET102">
        <v>1.29</v>
      </c>
      <c r="EX102" s="299">
        <v>0.98</v>
      </c>
      <c r="EY102" s="299">
        <v>1.4</v>
      </c>
      <c r="EZ102" s="299">
        <v>1.53</v>
      </c>
      <c r="FA102" s="299">
        <v>2.11</v>
      </c>
      <c r="FB102" s="1954">
        <v>2.0299999999999998</v>
      </c>
      <c r="FC102" s="1989">
        <v>1.96</v>
      </c>
      <c r="FD102" s="1989">
        <v>2.08</v>
      </c>
      <c r="FE102" s="1989">
        <v>2.19</v>
      </c>
      <c r="FF102" s="1989">
        <v>2.16</v>
      </c>
      <c r="FG102" s="1989">
        <v>1.98</v>
      </c>
      <c r="FH102" s="1989">
        <v>2.02</v>
      </c>
      <c r="FI102" s="1996">
        <v>2.2000000000000002</v>
      </c>
      <c r="FJ102" s="2031">
        <v>2.27</v>
      </c>
      <c r="FK102" s="2031">
        <v>2.08</v>
      </c>
      <c r="FL102" s="2031">
        <v>2.0099999999999998</v>
      </c>
      <c r="FM102" s="2031">
        <v>2.09</v>
      </c>
      <c r="FN102" s="2031">
        <v>2.16</v>
      </c>
      <c r="FO102" s="2031">
        <v>1.97</v>
      </c>
      <c r="FP102" s="2038">
        <v>2.02</v>
      </c>
      <c r="FQ102" s="2074">
        <v>2.04</v>
      </c>
      <c r="FR102" s="2074">
        <v>1.69</v>
      </c>
      <c r="FS102" s="2074">
        <v>1.99</v>
      </c>
      <c r="FT102" s="2074">
        <v>2.06</v>
      </c>
      <c r="FU102" s="2074">
        <v>2.02</v>
      </c>
      <c r="FV102" s="2074">
        <v>1.86</v>
      </c>
      <c r="FW102" s="2111">
        <v>1.72</v>
      </c>
      <c r="FX102" s="299">
        <v>1.61</v>
      </c>
      <c r="FY102" s="299">
        <v>1.84</v>
      </c>
      <c r="FZ102" s="299">
        <v>1.94</v>
      </c>
      <c r="GA102" s="299">
        <v>1.87</v>
      </c>
      <c r="GB102" s="299">
        <v>2.2599999999999998</v>
      </c>
      <c r="GC102" s="299">
        <v>1.97</v>
      </c>
      <c r="GD102" s="2124">
        <v>1.85</v>
      </c>
      <c r="GE102" s="2160">
        <v>2.0699999999999998</v>
      </c>
      <c r="GF102" s="2160">
        <v>2.44</v>
      </c>
      <c r="GG102" s="2160">
        <v>2.0099999999999998</v>
      </c>
      <c r="GH102" s="2160">
        <v>1.91</v>
      </c>
      <c r="GI102" s="2160">
        <v>1.48</v>
      </c>
      <c r="GJ102" s="2160">
        <v>2.35</v>
      </c>
      <c r="GK102" s="2167">
        <v>2.37</v>
      </c>
      <c r="GL102" s="2203">
        <v>2.4300000000000002</v>
      </c>
      <c r="GM102" s="2203">
        <v>2.38</v>
      </c>
      <c r="GN102" s="2203">
        <v>2.19</v>
      </c>
      <c r="GO102" s="2203">
        <v>1.71</v>
      </c>
      <c r="GP102" s="2203">
        <v>2.14</v>
      </c>
      <c r="GQ102" s="2203">
        <v>2.4500000000000002</v>
      </c>
      <c r="GR102" s="2211">
        <v>2.34</v>
      </c>
      <c r="GS102" s="2247">
        <v>2.06</v>
      </c>
      <c r="GT102" s="2247">
        <v>2.17</v>
      </c>
      <c r="GU102" s="2247">
        <v>2.02</v>
      </c>
      <c r="GW102" s="2247">
        <v>1.78</v>
      </c>
      <c r="GX102" s="2247">
        <v>2.1</v>
      </c>
      <c r="GY102" s="2247">
        <v>2.33</v>
      </c>
      <c r="GZ102" s="2265">
        <v>2.38</v>
      </c>
      <c r="HA102" s="2278">
        <v>2.81</v>
      </c>
      <c r="HB102" s="2278">
        <v>3.12</v>
      </c>
      <c r="HC102" s="2300"/>
      <c r="HD102" s="2311"/>
      <c r="HE102" s="2311"/>
      <c r="HF102" s="2311"/>
      <c r="HS102" s="142"/>
    </row>
    <row r="103" spans="1:227" x14ac:dyDescent="0.25">
      <c r="A103" s="95">
        <f t="shared" si="67"/>
        <v>102</v>
      </c>
      <c r="B103" s="65">
        <f>B.Semanal!B103</f>
        <v>0</v>
      </c>
      <c r="C103" s="66"/>
      <c r="D103" s="66"/>
      <c r="E103" s="91">
        <v>0.94</v>
      </c>
      <c r="F103" s="67">
        <v>0.7</v>
      </c>
      <c r="G103" s="365">
        <v>1.03</v>
      </c>
      <c r="H103" s="371">
        <v>1.07</v>
      </c>
      <c r="I103" s="377">
        <v>1.0900000000000001</v>
      </c>
      <c r="J103" s="383">
        <v>1.23</v>
      </c>
      <c r="K103" s="389">
        <v>1.1299999999999999</v>
      </c>
      <c r="L103" s="395">
        <v>1.4</v>
      </c>
      <c r="M103" s="453">
        <v>1.47</v>
      </c>
      <c r="N103" s="460">
        <v>1.7</v>
      </c>
      <c r="O103" s="473">
        <v>1.42</v>
      </c>
      <c r="P103" s="506">
        <v>1.47</v>
      </c>
      <c r="Q103" s="532">
        <v>1.6</v>
      </c>
      <c r="R103" s="538">
        <v>1.65</v>
      </c>
      <c r="S103" s="567">
        <v>1.62</v>
      </c>
      <c r="T103" s="124"/>
      <c r="U103" s="124"/>
      <c r="V103" s="611">
        <v>1.51</v>
      </c>
      <c r="W103" s="124">
        <v>0.67</v>
      </c>
      <c r="X103" s="124">
        <v>1.55</v>
      </c>
      <c r="Y103" s="618">
        <v>1.33</v>
      </c>
      <c r="Z103" s="124">
        <v>1.76</v>
      </c>
      <c r="AA103" s="688">
        <v>2.3199999999999998</v>
      </c>
      <c r="AB103" s="124">
        <v>2.17</v>
      </c>
      <c r="AC103" s="120">
        <v>1.83</v>
      </c>
      <c r="AD103" s="124">
        <v>2.0699999999999998</v>
      </c>
      <c r="AE103" s="723">
        <v>2.4</v>
      </c>
      <c r="AF103" s="730">
        <v>2.7</v>
      </c>
      <c r="AG103" s="299">
        <v>2.1</v>
      </c>
      <c r="AJ103" s="299">
        <v>2.0299999999999998</v>
      </c>
      <c r="AM103" s="65">
        <v>1.4</v>
      </c>
      <c r="AN103" s="857">
        <v>1.63</v>
      </c>
      <c r="AO103" s="865">
        <v>1.1499999999999999</v>
      </c>
      <c r="AP103" s="871">
        <v>1.67</v>
      </c>
      <c r="AQ103" s="299">
        <v>2.84</v>
      </c>
      <c r="AR103" s="299">
        <v>1.91</v>
      </c>
      <c r="AS103" s="889"/>
      <c r="AT103" s="904">
        <v>1.37</v>
      </c>
      <c r="AU103" s="928">
        <v>1.08</v>
      </c>
      <c r="AV103" s="935">
        <v>1.71</v>
      </c>
      <c r="AW103" s="65">
        <v>1.72</v>
      </c>
      <c r="AX103" s="1004">
        <v>1.84</v>
      </c>
      <c r="AY103" s="1026">
        <v>1.57</v>
      </c>
      <c r="AZ103" s="1033">
        <v>1.32</v>
      </c>
      <c r="BA103" s="1045"/>
      <c r="BB103" s="65">
        <v>2.71</v>
      </c>
      <c r="BC103" s="1087"/>
      <c r="BD103" s="1093"/>
      <c r="BE103" s="1126"/>
      <c r="BF103" s="1133"/>
      <c r="BG103" s="1140"/>
      <c r="BH103" s="1163">
        <v>1.1399999999999999</v>
      </c>
      <c r="BI103" s="65">
        <v>0.88</v>
      </c>
      <c r="BJ103" s="65">
        <v>0.26</v>
      </c>
      <c r="BK103" s="91">
        <v>0.69</v>
      </c>
      <c r="BL103" s="65">
        <v>0.56000000000000005</v>
      </c>
      <c r="BM103" s="65">
        <v>1.25</v>
      </c>
      <c r="BN103" s="65">
        <v>1.84</v>
      </c>
      <c r="BO103" s="65">
        <v>1.5</v>
      </c>
      <c r="BP103" s="1224">
        <v>1.49</v>
      </c>
      <c r="BQ103" s="1230">
        <v>1.32</v>
      </c>
      <c r="BR103" s="1230">
        <v>1.34</v>
      </c>
      <c r="BS103" s="1230">
        <v>1.61</v>
      </c>
      <c r="BT103" s="1230">
        <v>1.38</v>
      </c>
      <c r="BU103" s="1230">
        <v>1.3</v>
      </c>
      <c r="BV103" s="1230">
        <v>1.57</v>
      </c>
      <c r="BW103" s="1290">
        <v>1.51</v>
      </c>
      <c r="BX103" s="65">
        <v>1.49</v>
      </c>
      <c r="BY103" s="65">
        <v>1.33</v>
      </c>
      <c r="BZ103" s="65">
        <v>1.31</v>
      </c>
      <c r="CA103" s="65">
        <v>1.3</v>
      </c>
      <c r="CB103" s="65">
        <v>1.34</v>
      </c>
      <c r="CC103" s="65">
        <v>1.36</v>
      </c>
      <c r="CD103" s="65">
        <v>1.43</v>
      </c>
      <c r="CE103" s="1384">
        <v>1.72</v>
      </c>
      <c r="CF103" s="1398">
        <v>1.59</v>
      </c>
      <c r="CG103" s="1412">
        <v>1.68</v>
      </c>
      <c r="CH103" s="1426">
        <v>1.38</v>
      </c>
      <c r="CI103" s="1440">
        <v>1.1599999999999999</v>
      </c>
      <c r="CJ103" s="1454">
        <v>1.28</v>
      </c>
      <c r="CK103">
        <v>1.23</v>
      </c>
      <c r="CL103">
        <v>1.25</v>
      </c>
      <c r="CM103">
        <v>1.18</v>
      </c>
      <c r="CN103">
        <v>1.1200000000000001</v>
      </c>
      <c r="CO103">
        <v>1.22</v>
      </c>
      <c r="CP103" s="1494">
        <v>1.08</v>
      </c>
      <c r="CQ103" s="1522">
        <v>1.1499999999999999</v>
      </c>
      <c r="CR103" s="1558">
        <v>1.17</v>
      </c>
      <c r="CS103" s="1558">
        <v>1.23</v>
      </c>
      <c r="CT103" s="1558">
        <v>1.27</v>
      </c>
      <c r="CU103" s="1573">
        <v>1.1399999999999999</v>
      </c>
      <c r="CV103" s="1587">
        <v>1.1100000000000001</v>
      </c>
      <c r="CW103" s="1587">
        <v>1.22</v>
      </c>
      <c r="CX103" s="1587">
        <v>1.07</v>
      </c>
      <c r="CY103" s="1622">
        <v>1.53</v>
      </c>
      <c r="CZ103" s="1622">
        <v>1.37</v>
      </c>
      <c r="DA103" s="1622">
        <v>1.39</v>
      </c>
      <c r="DB103" s="1622">
        <v>1.1299999999999999</v>
      </c>
      <c r="DC103" s="1622">
        <v>1.23</v>
      </c>
      <c r="DD103" s="1622">
        <v>1.17</v>
      </c>
      <c r="DE103" s="1644">
        <v>1.1599999999999999</v>
      </c>
      <c r="DF103" s="299">
        <v>1.1100000000000001</v>
      </c>
      <c r="DG103" s="299">
        <v>1.18</v>
      </c>
      <c r="DH103" s="299">
        <v>1.34</v>
      </c>
      <c r="DI103" s="299">
        <v>1.33</v>
      </c>
      <c r="DJ103" s="1702">
        <v>1.38</v>
      </c>
      <c r="DK103" s="299">
        <v>1.22</v>
      </c>
      <c r="DL103" s="1665">
        <v>1.29</v>
      </c>
      <c r="DM103" s="299">
        <v>1.32</v>
      </c>
      <c r="DN103" s="299">
        <v>1.07</v>
      </c>
      <c r="DO103" s="299">
        <v>1.19</v>
      </c>
      <c r="DP103" s="299">
        <v>1.1000000000000001</v>
      </c>
      <c r="DQ103" s="1786">
        <v>1.19</v>
      </c>
      <c r="DR103" s="299">
        <v>1.2</v>
      </c>
      <c r="DS103" s="299">
        <v>1.1499999999999999</v>
      </c>
      <c r="DT103" s="1743">
        <v>1.08</v>
      </c>
      <c r="DU103" s="1743">
        <v>1.49</v>
      </c>
      <c r="DV103" s="1743">
        <v>1.2</v>
      </c>
      <c r="DW103" s="1743">
        <v>0.91</v>
      </c>
      <c r="DX103" s="1743">
        <v>1.22</v>
      </c>
      <c r="DY103" s="1743">
        <v>1.17</v>
      </c>
      <c r="DZ103" s="1750">
        <v>1.28</v>
      </c>
      <c r="EA103" s="1815">
        <v>1.08</v>
      </c>
      <c r="EB103" s="1815">
        <v>1.05</v>
      </c>
      <c r="EC103" s="1815">
        <v>1.03</v>
      </c>
      <c r="ED103" s="1815">
        <v>1.1200000000000001</v>
      </c>
      <c r="EE103" s="1815">
        <v>1.19</v>
      </c>
      <c r="EF103" s="1815">
        <v>0.87</v>
      </c>
      <c r="EH103" s="1869">
        <v>1.43</v>
      </c>
      <c r="EI103" s="1869">
        <v>1.37</v>
      </c>
      <c r="EJ103" s="1869">
        <v>1.17</v>
      </c>
      <c r="EK103" s="1869">
        <v>1.21</v>
      </c>
      <c r="EL103" s="1869">
        <v>1.24</v>
      </c>
      <c r="EM103" s="1869">
        <v>1.28</v>
      </c>
      <c r="EN103" s="1869">
        <v>1.04</v>
      </c>
      <c r="EO103">
        <v>1.1399999999999999</v>
      </c>
      <c r="ER103">
        <v>0.89</v>
      </c>
      <c r="ES103">
        <v>0.81</v>
      </c>
      <c r="ET103">
        <v>0.62</v>
      </c>
      <c r="EX103" s="299">
        <v>0.59</v>
      </c>
      <c r="EY103" s="299">
        <v>0.84</v>
      </c>
      <c r="EZ103" s="299">
        <v>0.91</v>
      </c>
      <c r="FA103" s="299">
        <v>1.31</v>
      </c>
      <c r="FB103" s="1954">
        <v>1.21</v>
      </c>
      <c r="FC103" s="1989">
        <v>1.17</v>
      </c>
      <c r="FD103" s="1989">
        <v>1.24</v>
      </c>
      <c r="FE103" s="1989">
        <v>1.37</v>
      </c>
      <c r="FF103" s="1989">
        <v>1.32</v>
      </c>
      <c r="FG103" s="1989">
        <v>1.23</v>
      </c>
      <c r="FH103" s="1989">
        <v>1.27</v>
      </c>
      <c r="FI103" s="1996">
        <v>1.45</v>
      </c>
      <c r="FJ103" s="2031">
        <v>1.38</v>
      </c>
      <c r="FK103" s="2031">
        <v>1.36</v>
      </c>
      <c r="FL103" s="2031">
        <v>1.28</v>
      </c>
      <c r="FM103" s="2031">
        <v>1.32</v>
      </c>
      <c r="FN103" s="2031">
        <v>1.28</v>
      </c>
      <c r="FO103" s="2031">
        <v>1.21</v>
      </c>
      <c r="FP103" s="2038">
        <v>1.22</v>
      </c>
      <c r="FQ103" s="2074">
        <v>1.2</v>
      </c>
      <c r="FR103" s="2074">
        <v>1.03</v>
      </c>
      <c r="FS103" s="2074">
        <v>1.25</v>
      </c>
      <c r="FT103" s="2074">
        <v>1.25</v>
      </c>
      <c r="FU103" s="2074">
        <v>1.3</v>
      </c>
      <c r="FV103" s="2074">
        <v>1.1399999999999999</v>
      </c>
      <c r="FW103" s="2111">
        <v>1.07</v>
      </c>
      <c r="FX103" s="299">
        <v>0.92</v>
      </c>
      <c r="FY103" s="299">
        <v>1.1200000000000001</v>
      </c>
      <c r="FZ103" s="299">
        <v>1.1599999999999999</v>
      </c>
      <c r="GA103" s="299">
        <v>1.19</v>
      </c>
      <c r="GB103" s="299">
        <v>1.34</v>
      </c>
      <c r="GC103" s="299">
        <v>1.1200000000000001</v>
      </c>
      <c r="GD103" s="2124">
        <v>1.1200000000000001</v>
      </c>
      <c r="GE103" s="2160">
        <v>1.24</v>
      </c>
      <c r="GF103" s="2160">
        <v>1.43</v>
      </c>
      <c r="GG103" s="2160">
        <v>1.24</v>
      </c>
      <c r="GH103" s="2160">
        <v>1.22</v>
      </c>
      <c r="GI103" s="2160">
        <v>0.87</v>
      </c>
      <c r="GJ103" s="2160">
        <v>1.47</v>
      </c>
      <c r="GK103" s="2167">
        <v>1.52</v>
      </c>
      <c r="GL103" s="2203">
        <v>1.48</v>
      </c>
      <c r="GM103" s="2203">
        <v>1.45</v>
      </c>
      <c r="GN103" s="2203">
        <v>1.33</v>
      </c>
      <c r="GO103" s="2203">
        <v>0.99</v>
      </c>
      <c r="GP103" s="2203">
        <v>1.22</v>
      </c>
      <c r="GQ103" s="2203">
        <v>1.58</v>
      </c>
      <c r="GR103" s="2211">
        <v>1.45</v>
      </c>
      <c r="GS103" s="2247">
        <v>1.32</v>
      </c>
      <c r="GT103" s="2247">
        <v>1.32</v>
      </c>
      <c r="GU103" s="2247">
        <v>1.1499999999999999</v>
      </c>
      <c r="GW103" s="2247">
        <v>1.08</v>
      </c>
      <c r="GX103" s="2247">
        <v>1.37</v>
      </c>
      <c r="GY103" s="2247">
        <v>1.52</v>
      </c>
      <c r="GZ103" s="2265">
        <v>1.6</v>
      </c>
      <c r="HA103" s="2278">
        <v>2.06</v>
      </c>
      <c r="HB103" s="2278">
        <v>2.2999999999999998</v>
      </c>
      <c r="HC103" s="2300"/>
      <c r="HD103" s="2311"/>
      <c r="HE103" s="2311"/>
      <c r="HF103" s="2311"/>
      <c r="HS103" s="142"/>
    </row>
    <row r="104" spans="1:227" x14ac:dyDescent="0.25">
      <c r="A104" s="95">
        <f t="shared" si="67"/>
        <v>103</v>
      </c>
      <c r="B104" s="65">
        <f>B.Semanal!B104</f>
        <v>0</v>
      </c>
      <c r="C104" s="66"/>
      <c r="D104" s="66"/>
      <c r="E104" s="91">
        <v>58.61</v>
      </c>
      <c r="F104" s="67">
        <v>56.64</v>
      </c>
      <c r="G104" s="365">
        <v>63.54</v>
      </c>
      <c r="H104" s="371">
        <v>55.97</v>
      </c>
      <c r="I104" s="377">
        <v>60.32</v>
      </c>
      <c r="J104" s="383">
        <v>60.55</v>
      </c>
      <c r="K104" s="389">
        <v>59.78</v>
      </c>
      <c r="L104" s="395">
        <v>64.489999999999995</v>
      </c>
      <c r="M104" s="453">
        <v>64.930000000000007</v>
      </c>
      <c r="N104" s="460">
        <v>67.180000000000007</v>
      </c>
      <c r="O104" s="473">
        <v>63.88</v>
      </c>
      <c r="P104" s="506">
        <v>65.73</v>
      </c>
      <c r="Q104" s="532">
        <v>66.260000000000005</v>
      </c>
      <c r="R104" s="538">
        <v>67.78</v>
      </c>
      <c r="S104" s="567">
        <v>66.87</v>
      </c>
      <c r="T104" s="124"/>
      <c r="U104" s="124"/>
      <c r="V104" s="611">
        <v>65.88</v>
      </c>
      <c r="W104" s="124">
        <v>56.3</v>
      </c>
      <c r="X104" s="124">
        <v>69.650000000000006</v>
      </c>
      <c r="Y104" s="618">
        <v>65.239999999999995</v>
      </c>
      <c r="Z104" s="124">
        <v>69.89</v>
      </c>
      <c r="AA104" s="688">
        <v>70.28</v>
      </c>
      <c r="AB104" s="124">
        <v>70.650000000000006</v>
      </c>
      <c r="AC104" s="120">
        <v>70.7</v>
      </c>
      <c r="AD104" s="124">
        <v>71.83</v>
      </c>
      <c r="AE104" s="723">
        <v>71.819999999999993</v>
      </c>
      <c r="AF104" s="730">
        <v>72.87</v>
      </c>
      <c r="AG104" s="299">
        <v>70.69</v>
      </c>
      <c r="AJ104" s="299">
        <v>66.78</v>
      </c>
      <c r="AM104" s="65">
        <v>66.53</v>
      </c>
      <c r="AN104" s="857">
        <v>67.2</v>
      </c>
      <c r="AO104" s="865">
        <v>63.35</v>
      </c>
      <c r="AP104" s="871">
        <v>65.56</v>
      </c>
      <c r="AQ104" s="299">
        <v>74.25</v>
      </c>
      <c r="AR104" s="299">
        <v>70.959999999999994</v>
      </c>
      <c r="AS104" s="889"/>
      <c r="AT104" s="904">
        <v>64.5</v>
      </c>
      <c r="AU104" s="928">
        <v>60.54</v>
      </c>
      <c r="AV104" s="935">
        <v>67.37</v>
      </c>
      <c r="AW104" s="65">
        <v>69.69</v>
      </c>
      <c r="AX104" s="1004">
        <v>67.7</v>
      </c>
      <c r="AY104" s="1026">
        <v>66.63</v>
      </c>
      <c r="AZ104" s="1033">
        <v>63.68</v>
      </c>
      <c r="BA104" s="1045"/>
      <c r="BB104" s="65">
        <v>77.209999999999994</v>
      </c>
      <c r="BC104" s="1087"/>
      <c r="BD104" s="1093"/>
      <c r="BE104" s="1126"/>
      <c r="BF104" s="1133"/>
      <c r="BG104" s="1140"/>
      <c r="BH104" s="1163">
        <v>57.02</v>
      </c>
      <c r="BI104" s="65">
        <v>50.98</v>
      </c>
      <c r="BJ104" s="65">
        <v>47.27</v>
      </c>
      <c r="BK104" s="91">
        <v>53.56</v>
      </c>
      <c r="BL104" s="65">
        <v>53.82</v>
      </c>
      <c r="BM104" s="65">
        <v>67.900000000000006</v>
      </c>
      <c r="BN104" s="65">
        <v>72.37</v>
      </c>
      <c r="BO104" s="65">
        <v>68.209999999999994</v>
      </c>
      <c r="BP104" s="1224">
        <v>66.03</v>
      </c>
      <c r="BQ104" s="1230">
        <v>64.03</v>
      </c>
      <c r="BR104" s="1230">
        <v>63.77</v>
      </c>
      <c r="BS104" s="1230">
        <v>70.69</v>
      </c>
      <c r="BT104" s="1230">
        <v>64.59</v>
      </c>
      <c r="BU104" s="1230">
        <v>64.92</v>
      </c>
      <c r="BV104" s="1230">
        <v>65.02</v>
      </c>
      <c r="BW104" s="1290">
        <v>68.459999999999994</v>
      </c>
      <c r="BX104" s="65">
        <v>64.81</v>
      </c>
      <c r="BY104" s="65">
        <v>63.43</v>
      </c>
      <c r="BZ104" s="65">
        <v>64.2</v>
      </c>
      <c r="CA104" s="65">
        <v>65.53</v>
      </c>
      <c r="CB104" s="65">
        <v>68.56</v>
      </c>
      <c r="CC104" s="65">
        <v>67.64</v>
      </c>
      <c r="CD104" s="65">
        <v>66.900000000000006</v>
      </c>
      <c r="CE104" s="1384">
        <v>67.069999999999993</v>
      </c>
      <c r="CF104" s="1398">
        <v>66.59</v>
      </c>
      <c r="CG104" s="1412">
        <v>69.25</v>
      </c>
      <c r="CH104" s="1426">
        <v>65.66</v>
      </c>
      <c r="CI104" s="1440">
        <v>61.25</v>
      </c>
      <c r="CJ104" s="1454">
        <v>65.2</v>
      </c>
      <c r="CK104">
        <v>60.31</v>
      </c>
      <c r="CL104">
        <v>62.78</v>
      </c>
      <c r="CM104">
        <v>60.46</v>
      </c>
      <c r="CN104">
        <v>60.18</v>
      </c>
      <c r="CO104">
        <v>62.53</v>
      </c>
      <c r="CP104" s="1494">
        <v>63.04</v>
      </c>
      <c r="CQ104" s="1522">
        <v>60.98</v>
      </c>
      <c r="CR104" s="1558">
        <v>61.49</v>
      </c>
      <c r="CS104" s="1558">
        <v>65.12</v>
      </c>
      <c r="CT104" s="1558">
        <v>64.27</v>
      </c>
      <c r="CU104" s="1573">
        <v>60.98</v>
      </c>
      <c r="CV104" s="1587">
        <v>60.91</v>
      </c>
      <c r="CW104" s="1587">
        <v>61.3</v>
      </c>
      <c r="CX104" s="1587">
        <v>56.19</v>
      </c>
      <c r="CY104" s="1622">
        <v>61.72</v>
      </c>
      <c r="CZ104" s="1622">
        <v>61.69</v>
      </c>
      <c r="DA104" s="1622">
        <v>62.9</v>
      </c>
      <c r="DB104" s="1622">
        <v>65.56</v>
      </c>
      <c r="DC104" s="1622">
        <v>64.33</v>
      </c>
      <c r="DD104" s="1622">
        <v>62.21</v>
      </c>
      <c r="DE104" s="1644">
        <v>60.07</v>
      </c>
      <c r="DF104" s="299">
        <v>60.97</v>
      </c>
      <c r="DG104" s="299">
        <v>63.16</v>
      </c>
      <c r="DH104" s="299">
        <v>64.489999999999995</v>
      </c>
      <c r="DI104" s="299">
        <v>65.62</v>
      </c>
      <c r="DJ104" s="1702">
        <v>65.06</v>
      </c>
      <c r="DK104" s="299">
        <v>64.25</v>
      </c>
      <c r="DL104" s="1665">
        <v>64.180000000000007</v>
      </c>
      <c r="DM104" s="299">
        <v>62.58</v>
      </c>
      <c r="DN104" s="299">
        <v>53.85</v>
      </c>
      <c r="DO104" s="299">
        <v>58.1</v>
      </c>
      <c r="DP104" s="299">
        <v>61.37</v>
      </c>
      <c r="DQ104" s="1786">
        <v>62.69</v>
      </c>
      <c r="DR104" s="299">
        <v>63.34</v>
      </c>
      <c r="DS104" s="299">
        <v>65.33</v>
      </c>
      <c r="DT104" s="1743">
        <v>63.44</v>
      </c>
      <c r="DU104" s="1743">
        <v>64.38</v>
      </c>
      <c r="DV104" s="1743">
        <v>60.2</v>
      </c>
      <c r="DW104" s="1743">
        <v>60.55</v>
      </c>
      <c r="DX104" s="1743">
        <v>63.45</v>
      </c>
      <c r="DY104" s="1743">
        <v>63.03</v>
      </c>
      <c r="DZ104" s="1750">
        <v>63.68</v>
      </c>
      <c r="EA104" s="1815">
        <v>62.47</v>
      </c>
      <c r="EB104" s="1815">
        <v>60.61</v>
      </c>
      <c r="EC104" s="1815">
        <v>61.91</v>
      </c>
      <c r="ED104" s="1815">
        <v>61.91</v>
      </c>
      <c r="EE104" s="1815">
        <v>60.64</v>
      </c>
      <c r="EF104" s="1815">
        <v>52.35</v>
      </c>
      <c r="EH104" s="1869">
        <v>61.26</v>
      </c>
      <c r="EI104" s="1869">
        <v>57.59</v>
      </c>
      <c r="EJ104" s="1869">
        <v>57.71</v>
      </c>
      <c r="EK104" s="1869">
        <v>60.16</v>
      </c>
      <c r="EL104" s="1869">
        <v>60.38</v>
      </c>
      <c r="EM104" s="1869">
        <v>56.78</v>
      </c>
      <c r="EN104" s="1869">
        <v>57.66</v>
      </c>
      <c r="EO104">
        <v>57.16</v>
      </c>
      <c r="ER104">
        <v>61.24</v>
      </c>
      <c r="ES104">
        <v>59.7</v>
      </c>
      <c r="ET104">
        <v>47.33</v>
      </c>
      <c r="EX104" s="299">
        <v>60.2</v>
      </c>
      <c r="EY104" s="299">
        <v>59.14</v>
      </c>
      <c r="EZ104" s="299">
        <v>59.33</v>
      </c>
      <c r="FA104" s="299">
        <v>62.2</v>
      </c>
      <c r="FB104" s="1954">
        <v>60.52</v>
      </c>
      <c r="FC104" s="1989">
        <v>60.04</v>
      </c>
      <c r="FD104" s="1989">
        <v>59.58</v>
      </c>
      <c r="FE104" s="1989">
        <v>63.07</v>
      </c>
      <c r="FF104" s="1989">
        <v>61.31</v>
      </c>
      <c r="FG104" s="1989">
        <v>61.96</v>
      </c>
      <c r="FH104" s="1989">
        <v>62.46</v>
      </c>
      <c r="FI104" s="1996">
        <v>65.8</v>
      </c>
      <c r="FJ104" s="2031">
        <v>60.38</v>
      </c>
      <c r="FK104" s="2031">
        <v>65.349999999999994</v>
      </c>
      <c r="FL104" s="2031">
        <v>63.51</v>
      </c>
      <c r="FM104" s="2031">
        <v>62.65</v>
      </c>
      <c r="FN104" s="2031">
        <v>59.05</v>
      </c>
      <c r="FO104" s="2031">
        <v>61.37</v>
      </c>
      <c r="FP104" s="2038">
        <v>60.23</v>
      </c>
      <c r="FQ104" s="2074">
        <v>59.05</v>
      </c>
      <c r="FR104" s="2074">
        <v>61.11</v>
      </c>
      <c r="FS104" s="2074">
        <v>62.75</v>
      </c>
      <c r="FT104" s="2074">
        <v>60.53</v>
      </c>
      <c r="FU104" s="2074">
        <v>64.349999999999994</v>
      </c>
      <c r="FV104" s="2074">
        <v>61.4</v>
      </c>
      <c r="FW104" s="2111">
        <v>61.95</v>
      </c>
      <c r="FX104" s="299">
        <v>57.2</v>
      </c>
      <c r="FY104" s="299">
        <v>60.54</v>
      </c>
      <c r="FZ104" s="299">
        <v>59.69</v>
      </c>
      <c r="GA104" s="299">
        <v>63.05</v>
      </c>
      <c r="GB104" s="299">
        <v>59.71</v>
      </c>
      <c r="GC104" s="299">
        <v>58.75</v>
      </c>
      <c r="GD104" s="2124">
        <v>60.49</v>
      </c>
      <c r="GE104" s="2160">
        <v>59.73</v>
      </c>
      <c r="GF104" s="2160">
        <v>57.54</v>
      </c>
      <c r="GG104" s="2160">
        <v>61.72</v>
      </c>
      <c r="GH104" s="2160">
        <v>63.93</v>
      </c>
      <c r="GI104" s="2160">
        <v>58.67</v>
      </c>
      <c r="GJ104" s="2160">
        <v>62.49</v>
      </c>
      <c r="GK104" s="2167">
        <v>64.17</v>
      </c>
      <c r="GL104" s="2203">
        <v>61.38</v>
      </c>
      <c r="GM104" s="2203">
        <v>61.2</v>
      </c>
      <c r="GN104" s="2203">
        <v>61</v>
      </c>
      <c r="GO104" s="2203">
        <v>57.59</v>
      </c>
      <c r="GP104" s="2203">
        <v>57</v>
      </c>
      <c r="GQ104" s="2203">
        <v>63.92</v>
      </c>
      <c r="GR104" s="2211">
        <v>61.86</v>
      </c>
      <c r="GS104" s="2247">
        <v>63.67</v>
      </c>
      <c r="GT104" s="2247">
        <v>60.76</v>
      </c>
      <c r="GU104" s="2247">
        <v>56.97</v>
      </c>
      <c r="GW104" s="2247">
        <v>60.66</v>
      </c>
      <c r="GX104" s="2247">
        <v>65.48</v>
      </c>
      <c r="GY104" s="2247">
        <v>65.38</v>
      </c>
      <c r="GZ104" s="2265">
        <v>66.2</v>
      </c>
      <c r="HA104" s="2278">
        <v>72.55</v>
      </c>
      <c r="HB104" s="2278">
        <v>73.72</v>
      </c>
      <c r="HC104" s="2300"/>
      <c r="HD104" s="2311"/>
      <c r="HE104" s="2311"/>
      <c r="HF104" s="2311"/>
      <c r="HS104" s="142"/>
    </row>
    <row r="105" spans="1:227" x14ac:dyDescent="0.25">
      <c r="A105" s="95">
        <f t="shared" si="67"/>
        <v>104</v>
      </c>
      <c r="B105" s="65">
        <f>B.Semanal!B105</f>
        <v>0</v>
      </c>
      <c r="C105" s="71"/>
      <c r="D105" s="71"/>
      <c r="E105" s="91">
        <v>135.69</v>
      </c>
      <c r="F105" s="67">
        <v>141.04</v>
      </c>
      <c r="G105" s="365">
        <v>129.56</v>
      </c>
      <c r="H105" s="371">
        <v>126.62</v>
      </c>
      <c r="I105" s="377">
        <v>122.42</v>
      </c>
      <c r="J105" s="383">
        <v>108.82</v>
      </c>
      <c r="K105" s="389">
        <v>126.46</v>
      </c>
      <c r="L105" s="395">
        <v>118.6</v>
      </c>
      <c r="M105" s="453">
        <v>122.36</v>
      </c>
      <c r="N105" s="460">
        <v>108.9</v>
      </c>
      <c r="O105" s="473">
        <v>120.31</v>
      </c>
      <c r="P105" s="506">
        <v>119.96</v>
      </c>
      <c r="Q105" s="532">
        <v>124.52</v>
      </c>
      <c r="R105" s="538">
        <v>122.14</v>
      </c>
      <c r="S105" s="567">
        <v>121.13</v>
      </c>
      <c r="T105" s="124">
        <v>0</v>
      </c>
      <c r="U105" s="124">
        <v>0</v>
      </c>
      <c r="V105" s="611">
        <v>133.29</v>
      </c>
      <c r="W105" s="124">
        <v>148.16</v>
      </c>
      <c r="X105" s="124">
        <v>123.57</v>
      </c>
      <c r="Y105" s="618">
        <v>133.08000000000001</v>
      </c>
      <c r="Z105" s="124">
        <v>118.43</v>
      </c>
      <c r="AA105" s="688">
        <v>113.51</v>
      </c>
      <c r="AB105" s="124">
        <v>117.06</v>
      </c>
      <c r="AC105" s="120">
        <v>114.75</v>
      </c>
      <c r="AD105" s="124">
        <v>129.19</v>
      </c>
      <c r="AE105" s="723">
        <v>121.7</v>
      </c>
      <c r="AF105" s="730">
        <v>116.07</v>
      </c>
      <c r="AG105" s="299">
        <v>119.44</v>
      </c>
      <c r="AH105" s="65">
        <v>0</v>
      </c>
      <c r="AI105" s="65">
        <v>0</v>
      </c>
      <c r="AJ105" s="299">
        <v>144.31</v>
      </c>
      <c r="AK105" s="65">
        <v>0</v>
      </c>
      <c r="AL105" s="65">
        <v>0</v>
      </c>
      <c r="AM105" s="65">
        <v>123.76</v>
      </c>
      <c r="AN105" s="857">
        <v>179.05</v>
      </c>
      <c r="AO105" s="865">
        <v>117.3</v>
      </c>
      <c r="AP105" s="871">
        <v>129.37</v>
      </c>
      <c r="AQ105" s="299">
        <v>125.57</v>
      </c>
      <c r="AR105" s="299">
        <v>111.27</v>
      </c>
      <c r="AS105" s="891">
        <v>0</v>
      </c>
      <c r="AT105" s="904">
        <v>123.09</v>
      </c>
      <c r="AU105" s="928">
        <v>140.72</v>
      </c>
      <c r="AV105" s="935">
        <v>109.14</v>
      </c>
      <c r="AW105" s="65">
        <v>111.2</v>
      </c>
      <c r="AX105" s="1004">
        <v>126.51</v>
      </c>
      <c r="AY105" s="1026">
        <v>121.93</v>
      </c>
      <c r="AZ105" s="1033">
        <v>127.76</v>
      </c>
      <c r="BA105" s="1047">
        <v>0</v>
      </c>
      <c r="BB105" s="65">
        <v>112.2</v>
      </c>
      <c r="BC105" s="1089">
        <v>0</v>
      </c>
      <c r="BD105" s="1095">
        <v>0</v>
      </c>
      <c r="BE105" s="1128">
        <v>0</v>
      </c>
      <c r="BF105" s="1135">
        <v>0</v>
      </c>
      <c r="BG105" s="1142">
        <v>0</v>
      </c>
      <c r="BH105" s="1163">
        <v>121.78</v>
      </c>
      <c r="BI105" s="65">
        <v>178.63</v>
      </c>
      <c r="BJ105" s="65">
        <v>172.51</v>
      </c>
      <c r="BK105" s="91">
        <v>130.09</v>
      </c>
      <c r="BL105" s="65">
        <v>145.61000000000001</v>
      </c>
      <c r="BM105" s="65">
        <v>123.62</v>
      </c>
      <c r="BN105" s="65">
        <v>111.95</v>
      </c>
      <c r="BO105" s="65">
        <v>114.8</v>
      </c>
      <c r="BP105" s="1224">
        <v>130.77000000000001</v>
      </c>
      <c r="BQ105" s="1230">
        <v>112.85</v>
      </c>
      <c r="BR105" s="1230">
        <v>123.93</v>
      </c>
      <c r="BS105" s="1230">
        <v>123.43</v>
      </c>
      <c r="BT105" s="1230">
        <v>131.47999999999999</v>
      </c>
      <c r="BU105" s="1230">
        <v>122.94</v>
      </c>
      <c r="BV105" s="1230">
        <v>123.27</v>
      </c>
      <c r="BW105" s="1290">
        <v>128.66999999999999</v>
      </c>
      <c r="BX105" s="65">
        <v>123.49</v>
      </c>
      <c r="BY105" s="65">
        <v>122.02</v>
      </c>
      <c r="BZ105" s="65">
        <v>130</v>
      </c>
      <c r="CA105" s="65">
        <v>118.19</v>
      </c>
      <c r="CB105" s="65">
        <v>113.66</v>
      </c>
      <c r="CC105" s="65">
        <v>121.78</v>
      </c>
      <c r="CD105" s="65">
        <v>118.14</v>
      </c>
      <c r="CE105" s="1384">
        <v>135.47999999999999</v>
      </c>
      <c r="CF105" s="1398">
        <v>112.55</v>
      </c>
      <c r="CG105" s="1412">
        <v>124.44</v>
      </c>
      <c r="CH105" s="1426">
        <v>125.66</v>
      </c>
      <c r="CI105" s="1440">
        <v>127.62</v>
      </c>
      <c r="CJ105" s="1454">
        <v>125.98</v>
      </c>
      <c r="CK105">
        <v>120.96</v>
      </c>
      <c r="CL105">
        <v>129.05000000000001</v>
      </c>
      <c r="CM105">
        <v>126.72</v>
      </c>
      <c r="CN105">
        <v>126.54</v>
      </c>
      <c r="CO105">
        <v>134.68</v>
      </c>
      <c r="CP105" s="1494">
        <v>131.66999999999999</v>
      </c>
      <c r="CQ105" s="1522">
        <v>134.84</v>
      </c>
      <c r="CR105" s="1558">
        <v>133.1</v>
      </c>
      <c r="CS105" s="1558">
        <v>135.32</v>
      </c>
      <c r="CT105" s="1558">
        <v>133.72</v>
      </c>
      <c r="CU105" s="1573">
        <v>134.31</v>
      </c>
      <c r="CV105" s="1587">
        <v>126.71</v>
      </c>
      <c r="CW105" s="1587">
        <v>125.23</v>
      </c>
      <c r="CX105" s="1587">
        <v>126.6</v>
      </c>
      <c r="CY105" s="1622">
        <v>115.94</v>
      </c>
      <c r="CZ105" s="1622">
        <v>122.78</v>
      </c>
      <c r="DA105" s="1622">
        <v>116.5</v>
      </c>
      <c r="DB105" s="1622">
        <v>117.08</v>
      </c>
      <c r="DC105" s="1622">
        <v>108.7</v>
      </c>
      <c r="DD105" s="1622">
        <v>117.37</v>
      </c>
      <c r="DE105" s="1644">
        <v>116.85</v>
      </c>
      <c r="DF105" s="299">
        <v>116.79</v>
      </c>
      <c r="DG105" s="299">
        <v>123.49</v>
      </c>
      <c r="DH105" s="299">
        <v>120.53</v>
      </c>
      <c r="DI105" s="299">
        <v>116.66</v>
      </c>
      <c r="DJ105" s="1702">
        <v>119.52</v>
      </c>
      <c r="DK105" s="299">
        <v>121.7</v>
      </c>
      <c r="DL105" s="1665">
        <v>119.08</v>
      </c>
      <c r="DM105" s="299">
        <v>116.41</v>
      </c>
      <c r="DN105" s="299">
        <v>115.75</v>
      </c>
      <c r="DO105" s="299">
        <v>125.77</v>
      </c>
      <c r="DP105" s="299">
        <v>123.22</v>
      </c>
      <c r="DQ105" s="1786">
        <v>126.69</v>
      </c>
      <c r="DR105" s="299">
        <v>122.53</v>
      </c>
      <c r="DS105" s="299">
        <v>119.08</v>
      </c>
      <c r="DT105" s="1743">
        <v>127.02</v>
      </c>
      <c r="DU105" s="1743">
        <v>102.85</v>
      </c>
      <c r="DV105" s="1743">
        <v>120.56</v>
      </c>
      <c r="DW105" s="1743">
        <v>124.52</v>
      </c>
      <c r="DX105" s="1743">
        <v>126.76</v>
      </c>
      <c r="DY105" s="1743">
        <v>124.61</v>
      </c>
      <c r="DZ105" s="1750">
        <v>123.28</v>
      </c>
      <c r="EA105" s="1815">
        <v>119.25</v>
      </c>
      <c r="EB105" s="1815">
        <v>126.41</v>
      </c>
      <c r="EC105" s="1815">
        <v>126.2</v>
      </c>
      <c r="ED105" s="1815">
        <v>121.05</v>
      </c>
      <c r="EE105" s="1815">
        <v>105.77</v>
      </c>
      <c r="EF105" s="1815">
        <v>130.71</v>
      </c>
      <c r="EG105">
        <v>0</v>
      </c>
      <c r="EH105" s="1869">
        <v>117.65</v>
      </c>
      <c r="EI105" s="1869">
        <v>115.2</v>
      </c>
      <c r="EJ105" s="1869">
        <v>125.22</v>
      </c>
      <c r="EK105" s="1869">
        <v>119.08</v>
      </c>
      <c r="EL105" s="1869">
        <v>115.52</v>
      </c>
      <c r="EM105" s="1869">
        <v>125.15</v>
      </c>
      <c r="EN105" s="1869">
        <v>142.72999999999999</v>
      </c>
      <c r="EO105">
        <v>140.24</v>
      </c>
      <c r="EP105">
        <v>0</v>
      </c>
      <c r="EQ105">
        <v>0</v>
      </c>
      <c r="ER105">
        <v>134.97999999999999</v>
      </c>
      <c r="ES105">
        <v>136.19</v>
      </c>
      <c r="ET105">
        <v>137.65</v>
      </c>
      <c r="EU105">
        <v>0</v>
      </c>
      <c r="EV105" s="299">
        <v>0</v>
      </c>
      <c r="EW105" s="299">
        <v>0</v>
      </c>
      <c r="EX105" s="299">
        <v>143.09</v>
      </c>
      <c r="EY105" s="299">
        <v>124.65</v>
      </c>
      <c r="EZ105" s="299">
        <v>129.85</v>
      </c>
      <c r="FA105" s="299">
        <v>127.11</v>
      </c>
      <c r="FB105" s="1954">
        <v>129.08000000000001</v>
      </c>
      <c r="FC105" s="1989">
        <v>134.27000000000001</v>
      </c>
      <c r="FD105" s="1989">
        <v>132.91999999999999</v>
      </c>
      <c r="FE105" s="1989">
        <v>112.3</v>
      </c>
      <c r="FF105" s="1989">
        <v>143.01</v>
      </c>
      <c r="FG105" s="1989">
        <v>121.69</v>
      </c>
      <c r="FH105" s="1989">
        <v>120.05</v>
      </c>
      <c r="FI105" s="1996">
        <v>118.55</v>
      </c>
      <c r="FJ105" s="2031">
        <v>108.41</v>
      </c>
      <c r="FK105" s="2031">
        <v>121.13</v>
      </c>
      <c r="FL105" s="2031">
        <v>122.07</v>
      </c>
      <c r="FM105" s="2031">
        <v>108.98</v>
      </c>
      <c r="FN105" s="2031">
        <v>133.13</v>
      </c>
      <c r="FO105" s="2031">
        <v>134.59</v>
      </c>
      <c r="FP105" s="2038">
        <v>119.6</v>
      </c>
      <c r="FQ105" s="2074">
        <v>127.63</v>
      </c>
      <c r="FR105" s="2074">
        <v>127.67</v>
      </c>
      <c r="FS105" s="2074">
        <v>122.01</v>
      </c>
      <c r="FT105" s="2074">
        <v>137.68</v>
      </c>
      <c r="FU105" s="2074">
        <v>126.18</v>
      </c>
      <c r="FV105" s="2074">
        <v>124.53</v>
      </c>
      <c r="FW105" s="2111">
        <v>136.4</v>
      </c>
      <c r="FX105" s="299">
        <v>117.35</v>
      </c>
      <c r="FY105" s="299">
        <v>147.05000000000001</v>
      </c>
      <c r="FZ105" s="299">
        <v>128.93</v>
      </c>
      <c r="GA105" s="299">
        <v>126.94</v>
      </c>
      <c r="GB105" s="299">
        <v>122.69</v>
      </c>
      <c r="GC105" s="299">
        <v>118.81</v>
      </c>
      <c r="GD105" s="2124">
        <v>131.26</v>
      </c>
      <c r="GE105" s="2160">
        <v>113.99</v>
      </c>
      <c r="GF105" s="2160">
        <v>119.39</v>
      </c>
      <c r="GG105" s="2160">
        <v>122.96</v>
      </c>
      <c r="GH105" s="2160">
        <v>118.61</v>
      </c>
      <c r="GI105" s="2160">
        <v>168.76</v>
      </c>
      <c r="GJ105" s="2160">
        <v>122.91</v>
      </c>
      <c r="GK105" s="2167">
        <v>118.94</v>
      </c>
      <c r="GL105" s="2203">
        <v>127.08</v>
      </c>
      <c r="GM105" s="2203">
        <v>116.56</v>
      </c>
      <c r="GN105" s="2203">
        <v>135.13</v>
      </c>
      <c r="GO105" s="2203">
        <v>153.9</v>
      </c>
      <c r="GP105" s="2203">
        <v>129.94999999999999</v>
      </c>
      <c r="GQ105" s="2203">
        <v>130.47999999999999</v>
      </c>
      <c r="GR105" s="2211">
        <v>117.7</v>
      </c>
      <c r="GS105" s="2247">
        <v>137.88999999999999</v>
      </c>
      <c r="GT105" s="2247">
        <v>116.14</v>
      </c>
      <c r="GU105" s="2247">
        <v>129.86000000000001</v>
      </c>
      <c r="GV105" s="2247">
        <v>0</v>
      </c>
      <c r="GW105" s="2247">
        <v>129</v>
      </c>
      <c r="GX105" s="2247">
        <v>118.15</v>
      </c>
      <c r="GY105" s="2247">
        <v>118.6</v>
      </c>
      <c r="GZ105" s="2265">
        <v>121.02</v>
      </c>
      <c r="HA105" s="2278">
        <v>114.84</v>
      </c>
      <c r="HB105" s="2278">
        <v>0</v>
      </c>
      <c r="HC105" s="2302">
        <v>0</v>
      </c>
      <c r="HD105" s="2314">
        <v>0</v>
      </c>
      <c r="HE105" s="2314">
        <v>0</v>
      </c>
      <c r="HF105" s="2314">
        <v>0</v>
      </c>
      <c r="HS105" s="142"/>
    </row>
    <row r="106" spans="1:227" x14ac:dyDescent="0.25">
      <c r="A106" s="95">
        <f t="shared" si="67"/>
        <v>105</v>
      </c>
      <c r="B106" s="65">
        <f>B.Semanal!B106</f>
        <v>0</v>
      </c>
      <c r="C106" s="68"/>
      <c r="D106" s="68"/>
      <c r="E106" s="91"/>
      <c r="F106" s="67"/>
      <c r="G106" s="363"/>
      <c r="H106" s="369"/>
      <c r="I106" s="375"/>
      <c r="J106" s="381"/>
      <c r="K106" s="387"/>
      <c r="L106" s="393"/>
      <c r="M106" s="451"/>
      <c r="N106" s="458"/>
      <c r="O106" s="471"/>
      <c r="P106" s="504"/>
      <c r="Q106" s="530"/>
      <c r="R106" s="536"/>
      <c r="S106" s="565"/>
      <c r="T106" s="120"/>
      <c r="U106" s="120"/>
      <c r="V106" s="609"/>
      <c r="W106" s="120"/>
      <c r="X106" s="120"/>
      <c r="Y106" s="616"/>
      <c r="Z106" s="120"/>
      <c r="AA106" s="686"/>
      <c r="AB106" s="120"/>
      <c r="AC106" s="120"/>
      <c r="AD106" s="120"/>
      <c r="AE106" s="721"/>
      <c r="AF106" s="728"/>
      <c r="AG106"/>
      <c r="AJ106"/>
      <c r="AN106" s="855"/>
      <c r="AO106" s="863"/>
      <c r="AP106" s="869"/>
      <c r="AQ106"/>
      <c r="AR106"/>
      <c r="AS106" s="889"/>
      <c r="AT106" s="902"/>
      <c r="AU106" s="926"/>
      <c r="AV106" s="933"/>
      <c r="AX106" s="1002"/>
      <c r="AY106" s="1024"/>
      <c r="AZ106" s="1031"/>
      <c r="BA106" s="1045"/>
      <c r="BC106" s="1087"/>
      <c r="BD106" s="1093"/>
      <c r="BE106" s="1126"/>
      <c r="BF106" s="1133"/>
      <c r="BG106" s="1140"/>
      <c r="BH106" s="1161"/>
      <c r="BK106" s="91"/>
      <c r="BP106" s="1222"/>
      <c r="BQ106" s="1228"/>
      <c r="BR106" s="1228"/>
      <c r="BS106" s="1228"/>
      <c r="BT106" s="1228"/>
      <c r="BU106" s="1228"/>
      <c r="BV106" s="1228"/>
      <c r="BW106" s="1288"/>
      <c r="CE106" s="1382"/>
      <c r="CF106" s="1396"/>
      <c r="CG106" s="1410"/>
      <c r="CH106" s="1424"/>
      <c r="CI106" s="1438"/>
      <c r="CJ106" s="1452"/>
      <c r="CP106" s="1492"/>
      <c r="CQ106" s="1520"/>
      <c r="CR106" s="1556"/>
      <c r="CS106" s="1556"/>
      <c r="CT106" s="1556"/>
      <c r="CU106" s="1571"/>
      <c r="CV106" s="1585"/>
      <c r="CW106" s="1585"/>
      <c r="CX106" s="1585"/>
      <c r="CY106" s="1620"/>
      <c r="CZ106" s="1620"/>
      <c r="DA106" s="1620"/>
      <c r="DB106" s="1620"/>
      <c r="DC106" s="1620"/>
      <c r="DD106" s="1620"/>
      <c r="DE106" s="1642"/>
      <c r="DJ106" s="1700"/>
      <c r="DL106" s="1663"/>
      <c r="DQ106" s="1784"/>
      <c r="DT106" s="1741"/>
      <c r="DU106" s="1741"/>
      <c r="DV106" s="1741"/>
      <c r="DW106" s="1741"/>
      <c r="DX106" s="1741"/>
      <c r="DY106" s="1741"/>
      <c r="DZ106" s="1748"/>
      <c r="EA106" s="1813"/>
      <c r="EB106" s="1813"/>
      <c r="EC106" s="1813"/>
      <c r="ED106" s="1813"/>
      <c r="EE106" s="1813"/>
      <c r="EF106" s="1813"/>
      <c r="EH106" s="1867"/>
      <c r="EI106" s="1867"/>
      <c r="EJ106" s="1867"/>
      <c r="EK106" s="1867"/>
      <c r="EL106" s="1867"/>
      <c r="EM106" s="1867"/>
      <c r="EN106" s="1867"/>
      <c r="FB106" s="1952"/>
      <c r="FC106" s="1987"/>
      <c r="FD106" s="1987"/>
      <c r="FE106" s="1987"/>
      <c r="FF106" s="1987"/>
      <c r="FG106" s="1987"/>
      <c r="FH106" s="1987"/>
      <c r="FI106" s="1994"/>
      <c r="FJ106" s="2029"/>
      <c r="FK106" s="2029"/>
      <c r="FL106" s="2029"/>
      <c r="FM106" s="2029"/>
      <c r="FN106" s="2029"/>
      <c r="FO106" s="2029"/>
      <c r="FP106" s="2036"/>
      <c r="FQ106" s="2072"/>
      <c r="FR106" s="2072"/>
      <c r="FS106" s="2072"/>
      <c r="FT106" s="2072"/>
      <c r="FU106" s="2072"/>
      <c r="FV106" s="2072"/>
      <c r="FW106" s="2109"/>
      <c r="GD106" s="2122"/>
      <c r="GE106" s="2158"/>
      <c r="GF106" s="2158"/>
      <c r="GG106" s="2158"/>
      <c r="GH106" s="2158"/>
      <c r="GI106" s="2158"/>
      <c r="GJ106" s="2158"/>
      <c r="GK106" s="2165"/>
      <c r="GL106" s="2201"/>
      <c r="GM106" s="2201"/>
      <c r="GN106" s="2201"/>
      <c r="GO106" s="2201"/>
      <c r="GP106" s="2201"/>
      <c r="GQ106" s="2201"/>
      <c r="GR106" s="2209"/>
      <c r="GZ106" s="2263"/>
      <c r="HA106" s="2276"/>
      <c r="HB106" s="2276"/>
      <c r="HC106" s="2300"/>
      <c r="HD106" s="2311"/>
      <c r="HE106" s="2311"/>
      <c r="HF106" s="2311"/>
    </row>
    <row r="107" spans="1:227" x14ac:dyDescent="0.25">
      <c r="A107" s="95">
        <f t="shared" si="67"/>
        <v>106</v>
      </c>
      <c r="B107" s="65">
        <f>B.Semanal!B107</f>
        <v>0</v>
      </c>
      <c r="C107" s="66"/>
      <c r="D107" s="66"/>
      <c r="E107" s="91">
        <v>79.41</v>
      </c>
      <c r="F107" s="67">
        <v>81.91</v>
      </c>
      <c r="G107" s="365">
        <v>82.14</v>
      </c>
      <c r="H107" s="371">
        <v>81.56</v>
      </c>
      <c r="I107" s="377">
        <v>83.99</v>
      </c>
      <c r="J107" s="383">
        <v>84.1</v>
      </c>
      <c r="K107" s="389">
        <v>83.53</v>
      </c>
      <c r="L107" s="395">
        <v>82.63</v>
      </c>
      <c r="M107" s="453">
        <v>84.23</v>
      </c>
      <c r="N107" s="460">
        <v>82.67</v>
      </c>
      <c r="O107" s="473">
        <v>84.71</v>
      </c>
      <c r="P107" s="506">
        <v>84.94</v>
      </c>
      <c r="Q107" s="532">
        <v>85.07</v>
      </c>
      <c r="R107" s="538">
        <v>84.56</v>
      </c>
      <c r="S107" s="567">
        <v>85.65</v>
      </c>
      <c r="T107" s="124"/>
      <c r="U107" s="124"/>
      <c r="V107" s="611">
        <v>83.51</v>
      </c>
      <c r="W107" s="124">
        <v>83.26</v>
      </c>
      <c r="X107" s="124">
        <v>86.48</v>
      </c>
      <c r="Y107" s="618">
        <v>86.49</v>
      </c>
      <c r="Z107" s="124">
        <v>86.57</v>
      </c>
      <c r="AA107" s="688">
        <v>84.94</v>
      </c>
      <c r="AB107" s="124">
        <v>85.71</v>
      </c>
      <c r="AC107" s="120">
        <v>86.04</v>
      </c>
      <c r="AD107" s="124">
        <v>85.9</v>
      </c>
      <c r="AE107" s="723">
        <v>85.7</v>
      </c>
      <c r="AF107" s="730">
        <v>85.27</v>
      </c>
      <c r="AG107" s="299">
        <v>86.76</v>
      </c>
      <c r="AJ107" s="299">
        <v>84.23</v>
      </c>
      <c r="AM107" s="65">
        <v>84.23</v>
      </c>
      <c r="AN107" s="857">
        <v>85.97</v>
      </c>
      <c r="AO107" s="865">
        <v>85.81</v>
      </c>
      <c r="AP107" s="871">
        <v>87.2</v>
      </c>
      <c r="AQ107" s="299">
        <v>88.08</v>
      </c>
      <c r="AR107" s="299">
        <v>87.4</v>
      </c>
      <c r="AS107" s="889"/>
      <c r="AT107" s="904">
        <v>87.23</v>
      </c>
      <c r="AU107" s="928">
        <v>87.3</v>
      </c>
      <c r="AV107" s="935">
        <v>87.79</v>
      </c>
      <c r="AW107" s="65">
        <v>87.87</v>
      </c>
      <c r="AX107" s="1004">
        <v>87.32</v>
      </c>
      <c r="AY107" s="1026">
        <v>88.2</v>
      </c>
      <c r="AZ107" s="1033">
        <v>87.52</v>
      </c>
      <c r="BA107" s="1045"/>
      <c r="BB107" s="65">
        <v>85.15</v>
      </c>
      <c r="BC107" s="1087"/>
      <c r="BD107" s="1093"/>
      <c r="BE107" s="1126"/>
      <c r="BF107" s="1133"/>
      <c r="BG107" s="1140"/>
      <c r="BH107" s="1163">
        <v>82.17</v>
      </c>
      <c r="BI107" s="65">
        <v>77.84</v>
      </c>
      <c r="BJ107" s="65">
        <v>83.44</v>
      </c>
      <c r="BK107" s="91">
        <v>86.49</v>
      </c>
      <c r="BL107" s="65">
        <v>87.41</v>
      </c>
      <c r="BM107" s="65">
        <v>87.68</v>
      </c>
      <c r="BN107" s="65">
        <v>87.04</v>
      </c>
      <c r="BO107" s="65">
        <v>87.64</v>
      </c>
      <c r="BP107" s="1224">
        <v>86.7</v>
      </c>
      <c r="BQ107" s="1230">
        <v>88.93</v>
      </c>
      <c r="BR107" s="1230">
        <v>89.31</v>
      </c>
      <c r="BS107" s="1230">
        <v>88.9</v>
      </c>
      <c r="BT107" s="1230">
        <v>88.56</v>
      </c>
      <c r="BU107" s="1230">
        <v>89.06</v>
      </c>
      <c r="BV107" s="1230">
        <v>89.06</v>
      </c>
      <c r="BW107" s="1290">
        <v>88.85</v>
      </c>
      <c r="BX107" s="65">
        <v>88.15</v>
      </c>
      <c r="BY107" s="65">
        <v>87.49</v>
      </c>
      <c r="BZ107" s="65">
        <v>87.53</v>
      </c>
      <c r="CA107" s="65">
        <v>87.72</v>
      </c>
      <c r="CB107" s="65">
        <v>86.31</v>
      </c>
      <c r="CC107" s="65">
        <v>85.16</v>
      </c>
      <c r="CD107" s="65">
        <v>84.23</v>
      </c>
      <c r="CE107" s="1384">
        <v>85.84</v>
      </c>
      <c r="CF107" s="1398">
        <v>87.45</v>
      </c>
      <c r="CG107" s="1412">
        <v>87.84</v>
      </c>
      <c r="CH107" s="1426">
        <v>87.29</v>
      </c>
      <c r="CI107" s="1440">
        <v>87.45</v>
      </c>
      <c r="CJ107" s="1454">
        <v>85.58</v>
      </c>
      <c r="CK107">
        <v>86.09</v>
      </c>
      <c r="CL107">
        <v>86.11</v>
      </c>
      <c r="CM107">
        <v>84.86</v>
      </c>
      <c r="CN107">
        <v>88.22</v>
      </c>
      <c r="CO107">
        <v>87.38</v>
      </c>
      <c r="CP107" s="1494">
        <v>87.48</v>
      </c>
      <c r="CQ107" s="1522">
        <v>86.69</v>
      </c>
      <c r="CR107" s="1558">
        <v>88.79</v>
      </c>
      <c r="CS107" s="1558">
        <v>88.53</v>
      </c>
      <c r="CT107" s="1558">
        <v>87.59</v>
      </c>
      <c r="CU107" s="1573">
        <v>87.14</v>
      </c>
      <c r="CV107" s="1587">
        <v>82.74</v>
      </c>
      <c r="CW107" s="1587">
        <v>86.66</v>
      </c>
      <c r="CX107" s="1587">
        <v>82.68</v>
      </c>
      <c r="CY107" s="1622">
        <v>84.77</v>
      </c>
      <c r="CZ107" s="1622">
        <v>83.63</v>
      </c>
      <c r="DA107" s="1622">
        <v>85.58</v>
      </c>
      <c r="DB107" s="1622">
        <v>84.89</v>
      </c>
      <c r="DC107" s="1622">
        <v>84.69</v>
      </c>
      <c r="DD107" s="1622">
        <v>85.09</v>
      </c>
      <c r="DE107" s="1644">
        <v>84.17</v>
      </c>
      <c r="DF107" s="299">
        <v>85.64</v>
      </c>
      <c r="DG107" s="299">
        <v>83.78</v>
      </c>
      <c r="DH107" s="299">
        <v>86.1</v>
      </c>
      <c r="DI107" s="299">
        <v>87.24</v>
      </c>
      <c r="DJ107" s="1702">
        <v>86.09</v>
      </c>
      <c r="DK107" s="299">
        <v>86.41</v>
      </c>
      <c r="DL107" s="1665">
        <v>87.98</v>
      </c>
      <c r="DM107" s="299">
        <v>84.68</v>
      </c>
      <c r="DN107" s="299">
        <v>82.72</v>
      </c>
      <c r="DO107" s="299">
        <v>86.18</v>
      </c>
      <c r="DP107" s="299">
        <v>86.92</v>
      </c>
      <c r="DQ107" s="1786">
        <v>85.3</v>
      </c>
      <c r="DR107" s="299">
        <v>85.99</v>
      </c>
      <c r="DS107" s="299">
        <v>85.24</v>
      </c>
      <c r="DT107" s="1743">
        <v>85.74</v>
      </c>
      <c r="DU107" s="1743">
        <v>84.77</v>
      </c>
      <c r="DV107" s="1743">
        <v>85.96</v>
      </c>
      <c r="DW107" s="1743">
        <v>85.22</v>
      </c>
      <c r="DX107" s="1743">
        <v>85.19</v>
      </c>
      <c r="DY107" s="1743">
        <v>86.97</v>
      </c>
      <c r="DZ107" s="1750">
        <v>84.91</v>
      </c>
      <c r="EA107" s="1815">
        <v>85.07</v>
      </c>
      <c r="EB107" s="1815">
        <v>86.13</v>
      </c>
      <c r="EC107" s="1815">
        <v>86.33</v>
      </c>
      <c r="ED107" s="1815">
        <v>84.52</v>
      </c>
      <c r="EE107" s="1815">
        <v>85.42</v>
      </c>
      <c r="EF107" s="1815">
        <v>83.97</v>
      </c>
      <c r="EH107" s="1869">
        <v>83.37</v>
      </c>
      <c r="EI107" s="1869">
        <v>85.08</v>
      </c>
      <c r="EJ107" s="1869">
        <v>83.99</v>
      </c>
      <c r="EK107" s="1869">
        <v>84.36</v>
      </c>
      <c r="EL107" s="1869">
        <v>83.88</v>
      </c>
      <c r="EM107" s="1869">
        <v>84.03</v>
      </c>
      <c r="EN107" s="1869">
        <v>84.67</v>
      </c>
      <c r="EO107">
        <v>83.28</v>
      </c>
      <c r="ER107">
        <v>85.89</v>
      </c>
      <c r="ES107">
        <v>85.41</v>
      </c>
      <c r="ET107">
        <v>90.78</v>
      </c>
      <c r="EX107" s="299">
        <v>85.82</v>
      </c>
      <c r="EY107" s="299">
        <v>84.7</v>
      </c>
      <c r="EZ107" s="299">
        <v>86.98</v>
      </c>
      <c r="FA107" s="299">
        <v>85.18</v>
      </c>
      <c r="FB107" s="1954">
        <v>84.69</v>
      </c>
      <c r="FC107" s="1989">
        <v>83.61</v>
      </c>
      <c r="FD107" s="1989">
        <v>84.15</v>
      </c>
      <c r="FE107" s="1989">
        <v>83.81</v>
      </c>
      <c r="FF107" s="1989">
        <v>85.36</v>
      </c>
      <c r="FG107" s="1989">
        <v>83.02</v>
      </c>
      <c r="FH107" s="1989">
        <v>83.93</v>
      </c>
      <c r="FI107" s="1996">
        <v>84.76</v>
      </c>
      <c r="FJ107" s="2031">
        <v>82.7</v>
      </c>
      <c r="FK107" s="2031">
        <v>83.49</v>
      </c>
      <c r="FL107" s="2031">
        <v>83.86</v>
      </c>
      <c r="FM107" s="2031">
        <v>83.62</v>
      </c>
      <c r="FN107" s="2031">
        <v>83.02</v>
      </c>
      <c r="FO107" s="2031">
        <v>84.2</v>
      </c>
      <c r="FP107" s="2038">
        <v>83.38</v>
      </c>
      <c r="FQ107" s="2074">
        <v>85.28</v>
      </c>
      <c r="FR107" s="2074">
        <v>86.96</v>
      </c>
      <c r="FS107" s="2074">
        <v>85.41</v>
      </c>
      <c r="FT107" s="2074">
        <v>84.36</v>
      </c>
      <c r="FU107" s="2074">
        <v>85.71</v>
      </c>
      <c r="FV107" s="2074">
        <v>83.32</v>
      </c>
      <c r="FW107" s="2111">
        <v>85.82</v>
      </c>
      <c r="FX107" s="299">
        <v>84.19</v>
      </c>
      <c r="FY107" s="299">
        <v>83.99</v>
      </c>
      <c r="FZ107" s="299">
        <v>83.4</v>
      </c>
      <c r="GA107" s="299">
        <v>83.33</v>
      </c>
      <c r="GB107" s="299">
        <v>83.01</v>
      </c>
      <c r="GC107" s="299">
        <v>81.44</v>
      </c>
      <c r="GD107" s="2124">
        <v>83.2</v>
      </c>
      <c r="GE107" s="2160">
        <v>84.38</v>
      </c>
      <c r="GF107" s="2160">
        <v>85.37</v>
      </c>
      <c r="GG107" s="2160">
        <v>85.69</v>
      </c>
      <c r="GH107" s="2160">
        <v>85.52</v>
      </c>
      <c r="GI107" s="2160">
        <v>85.33</v>
      </c>
      <c r="GJ107" s="2160">
        <v>85.22</v>
      </c>
      <c r="GK107" s="2167">
        <v>86.41</v>
      </c>
      <c r="GL107" s="2203">
        <v>85</v>
      </c>
      <c r="GM107" s="2203">
        <v>85.39</v>
      </c>
      <c r="GN107" s="2203">
        <v>86.05</v>
      </c>
      <c r="GO107" s="2203">
        <v>84.66</v>
      </c>
      <c r="GP107" s="2203">
        <v>84.42</v>
      </c>
      <c r="GQ107" s="2203">
        <v>85.51</v>
      </c>
      <c r="GR107" s="2211">
        <v>86.67</v>
      </c>
      <c r="GS107" s="2247">
        <v>85.61</v>
      </c>
      <c r="GT107" s="2247">
        <v>85.55</v>
      </c>
      <c r="GU107" s="2247">
        <v>84.44</v>
      </c>
      <c r="GW107" s="2247">
        <v>88.23</v>
      </c>
      <c r="GX107" s="2247">
        <v>86.58</v>
      </c>
      <c r="GY107" s="2247">
        <v>86.23</v>
      </c>
      <c r="GZ107" s="2265">
        <v>88.58</v>
      </c>
      <c r="HA107" s="2278">
        <v>89.21</v>
      </c>
      <c r="HB107" s="2276"/>
      <c r="HC107" s="2300"/>
      <c r="HD107" s="2311"/>
      <c r="HE107" s="2311"/>
      <c r="HF107" s="2311"/>
      <c r="HS107" s="142"/>
    </row>
    <row r="108" spans="1:227" x14ac:dyDescent="0.25">
      <c r="A108" s="95">
        <f t="shared" si="67"/>
        <v>107</v>
      </c>
      <c r="B108" s="65">
        <f>B.Semanal!B108</f>
        <v>0</v>
      </c>
      <c r="C108" s="66"/>
      <c r="D108" s="66"/>
      <c r="E108" s="91">
        <v>10.76</v>
      </c>
      <c r="F108" s="67">
        <v>10.210000000000001</v>
      </c>
      <c r="G108" s="365">
        <v>11.28</v>
      </c>
      <c r="H108" s="371">
        <v>11.87</v>
      </c>
      <c r="I108" s="377">
        <v>13.43</v>
      </c>
      <c r="J108" s="383">
        <v>12.53</v>
      </c>
      <c r="K108" s="389">
        <v>11.68</v>
      </c>
      <c r="L108" s="395">
        <v>12.15</v>
      </c>
      <c r="M108" s="453">
        <v>12.69</v>
      </c>
      <c r="N108" s="460">
        <v>12.89</v>
      </c>
      <c r="O108" s="473">
        <v>12.4</v>
      </c>
      <c r="P108" s="506">
        <v>12.39</v>
      </c>
      <c r="Q108" s="532">
        <v>12.29</v>
      </c>
      <c r="R108" s="538">
        <v>12.73</v>
      </c>
      <c r="S108" s="567">
        <v>12.05</v>
      </c>
      <c r="T108" s="124"/>
      <c r="U108" s="124"/>
      <c r="V108" s="611">
        <v>9.59</v>
      </c>
      <c r="W108" s="124">
        <v>8.99</v>
      </c>
      <c r="X108" s="124">
        <v>12.6</v>
      </c>
      <c r="Y108" s="618">
        <v>12.55</v>
      </c>
      <c r="Z108" s="124">
        <v>13.23</v>
      </c>
      <c r="AA108" s="688">
        <v>13.71</v>
      </c>
      <c r="AB108" s="124">
        <v>13.41</v>
      </c>
      <c r="AC108" s="120">
        <v>12.81</v>
      </c>
      <c r="AD108" s="124">
        <v>13</v>
      </c>
      <c r="AE108" s="723">
        <v>13.05</v>
      </c>
      <c r="AF108" s="730">
        <v>13.34</v>
      </c>
      <c r="AG108" s="299">
        <v>12.76</v>
      </c>
      <c r="AJ108" s="299">
        <v>10.38</v>
      </c>
      <c r="AM108" s="65">
        <v>10.38</v>
      </c>
      <c r="AN108" s="857">
        <v>8.24</v>
      </c>
      <c r="AO108" s="865">
        <v>11.65</v>
      </c>
      <c r="AP108" s="871">
        <v>12.25</v>
      </c>
      <c r="AQ108" s="299">
        <v>12.9</v>
      </c>
      <c r="AR108" s="299">
        <v>11.62</v>
      </c>
      <c r="AS108" s="889"/>
      <c r="AT108" s="904">
        <v>10.5</v>
      </c>
      <c r="AU108" s="928">
        <v>11.26</v>
      </c>
      <c r="AV108" s="935">
        <v>12.39</v>
      </c>
      <c r="AW108" s="65">
        <v>11.49</v>
      </c>
      <c r="AX108" s="1004">
        <v>11.79</v>
      </c>
      <c r="AY108" s="1026">
        <v>12.24</v>
      </c>
      <c r="AZ108" s="1033">
        <v>11.98</v>
      </c>
      <c r="BA108" s="1045"/>
      <c r="BB108" s="65">
        <v>9.27</v>
      </c>
      <c r="BC108" s="1087"/>
      <c r="BD108" s="1093"/>
      <c r="BE108" s="1126"/>
      <c r="BF108" s="1133"/>
      <c r="BG108" s="1140"/>
      <c r="BH108" s="1163">
        <v>9.81</v>
      </c>
      <c r="BI108" s="65">
        <v>8.01</v>
      </c>
      <c r="BJ108" s="65">
        <v>6.7</v>
      </c>
      <c r="BK108" s="91">
        <v>11.08</v>
      </c>
      <c r="BL108" s="65">
        <v>9.39</v>
      </c>
      <c r="BM108" s="65">
        <v>11.52</v>
      </c>
      <c r="BN108" s="65">
        <v>11.8</v>
      </c>
      <c r="BO108" s="65">
        <v>11.42</v>
      </c>
      <c r="BP108" s="1224">
        <v>11.81</v>
      </c>
      <c r="BQ108" s="1230">
        <v>12.02</v>
      </c>
      <c r="BR108" s="1230">
        <v>11.89</v>
      </c>
      <c r="BS108" s="1230">
        <v>12.28</v>
      </c>
      <c r="BT108" s="1230">
        <v>12.27</v>
      </c>
      <c r="BU108" s="1230">
        <v>12.16</v>
      </c>
      <c r="BV108" s="1230">
        <v>12.38</v>
      </c>
      <c r="BW108" s="1290">
        <v>12.05</v>
      </c>
      <c r="BX108" s="65">
        <v>12.16</v>
      </c>
      <c r="BY108" s="65">
        <v>12.46</v>
      </c>
      <c r="BZ108" s="65">
        <v>11.8</v>
      </c>
      <c r="CA108" s="65">
        <v>11.67</v>
      </c>
      <c r="CB108" s="65">
        <v>11.26</v>
      </c>
      <c r="CC108" s="65">
        <v>11.16</v>
      </c>
      <c r="CD108" s="65">
        <v>11.41</v>
      </c>
      <c r="CE108" s="1384">
        <v>12.31</v>
      </c>
      <c r="CF108" s="1398">
        <v>12.17</v>
      </c>
      <c r="CG108" s="1412">
        <v>12.23</v>
      </c>
      <c r="CH108" s="1426">
        <v>12.34</v>
      </c>
      <c r="CI108" s="1440">
        <v>11.1</v>
      </c>
      <c r="CJ108" s="1454">
        <v>12.24</v>
      </c>
      <c r="CK108">
        <v>11.83</v>
      </c>
      <c r="CL108">
        <v>11.94</v>
      </c>
      <c r="CM108">
        <v>11.93</v>
      </c>
      <c r="CN108">
        <v>11.68</v>
      </c>
      <c r="CO108">
        <v>11.87</v>
      </c>
      <c r="CP108" s="1494">
        <v>11.76</v>
      </c>
      <c r="CQ108" s="1522">
        <v>11.79</v>
      </c>
      <c r="CR108" s="1558">
        <v>12.4</v>
      </c>
      <c r="CS108" s="1558">
        <v>12.08</v>
      </c>
      <c r="CT108" s="1558">
        <v>12.15</v>
      </c>
      <c r="CU108" s="1573">
        <v>12.4</v>
      </c>
      <c r="CV108" s="1587">
        <v>11.82</v>
      </c>
      <c r="CW108" s="1587">
        <v>12.06</v>
      </c>
      <c r="CX108" s="1587">
        <v>11.81</v>
      </c>
      <c r="CY108" s="1622">
        <v>12.41</v>
      </c>
      <c r="CZ108" s="1622">
        <v>12.31</v>
      </c>
      <c r="DA108" s="1622">
        <v>12.26</v>
      </c>
      <c r="DB108" s="1622">
        <v>11.81</v>
      </c>
      <c r="DC108" s="1622">
        <v>12.82</v>
      </c>
      <c r="DD108" s="1622">
        <v>12.65</v>
      </c>
      <c r="DE108" s="1644">
        <v>12.52</v>
      </c>
      <c r="DF108" s="299">
        <v>12.07</v>
      </c>
      <c r="DG108" s="299">
        <v>13.53</v>
      </c>
      <c r="DH108" s="299">
        <v>12.97</v>
      </c>
      <c r="DI108" s="299">
        <v>13.18</v>
      </c>
      <c r="DJ108" s="1702">
        <v>13.11</v>
      </c>
      <c r="DK108" s="299">
        <v>12.48</v>
      </c>
      <c r="DL108" s="1665">
        <v>13.06</v>
      </c>
      <c r="DM108" s="299">
        <v>12.7</v>
      </c>
      <c r="DN108" s="299">
        <v>13.03</v>
      </c>
      <c r="DO108" s="299">
        <v>12.81</v>
      </c>
      <c r="DP108" s="299">
        <v>12.54</v>
      </c>
      <c r="DQ108" s="1786">
        <v>13.17</v>
      </c>
      <c r="DR108" s="299">
        <v>12.49</v>
      </c>
      <c r="DS108" s="299">
        <v>12.37</v>
      </c>
      <c r="DT108" s="1743">
        <v>12.59</v>
      </c>
      <c r="DU108" s="1743">
        <v>14.71</v>
      </c>
      <c r="DV108" s="1743">
        <v>13.14</v>
      </c>
      <c r="DW108" s="1743">
        <v>12.42</v>
      </c>
      <c r="DX108" s="1743">
        <v>13.19</v>
      </c>
      <c r="DY108" s="1743">
        <v>13.32</v>
      </c>
      <c r="DZ108" s="1750">
        <v>12.74</v>
      </c>
      <c r="EA108" s="1815">
        <v>12</v>
      </c>
      <c r="EB108" s="1815">
        <v>12.29</v>
      </c>
      <c r="EC108" s="1815">
        <v>12.83</v>
      </c>
      <c r="ED108" s="1815">
        <v>12.73</v>
      </c>
      <c r="EE108" s="1815">
        <v>12.65</v>
      </c>
      <c r="EF108" s="1815">
        <v>11.12</v>
      </c>
      <c r="EH108" s="1869">
        <v>13.13</v>
      </c>
      <c r="EI108" s="1869">
        <v>12.76</v>
      </c>
      <c r="EJ108" s="1869">
        <v>12.73</v>
      </c>
      <c r="EK108" s="1869">
        <v>12.43</v>
      </c>
      <c r="EL108" s="1869">
        <v>13.04</v>
      </c>
      <c r="EM108" s="1869">
        <v>13.77</v>
      </c>
      <c r="EN108" s="1869">
        <v>12.38</v>
      </c>
      <c r="EO108">
        <v>12.5</v>
      </c>
      <c r="ER108">
        <v>12.1</v>
      </c>
      <c r="ES108">
        <v>11.99</v>
      </c>
      <c r="ET108">
        <v>11.93</v>
      </c>
      <c r="EX108" s="299">
        <v>7.88</v>
      </c>
      <c r="EY108" s="299">
        <v>11.62</v>
      </c>
      <c r="EZ108" s="299">
        <v>10.91</v>
      </c>
      <c r="FA108" s="299">
        <v>12.2</v>
      </c>
      <c r="FB108" s="1954">
        <v>12.62</v>
      </c>
      <c r="FC108" s="1989">
        <v>12.33</v>
      </c>
      <c r="FD108" s="1989">
        <v>12.7</v>
      </c>
      <c r="FE108" s="1989">
        <v>13.15</v>
      </c>
      <c r="FF108" s="1989">
        <v>12.59</v>
      </c>
      <c r="FG108" s="1989">
        <v>12.06</v>
      </c>
      <c r="FH108" s="1989">
        <v>12.39</v>
      </c>
      <c r="FI108" s="1996">
        <v>12.47</v>
      </c>
      <c r="FJ108" s="2031">
        <v>12.18</v>
      </c>
      <c r="FK108" s="2031">
        <v>11.88</v>
      </c>
      <c r="FL108" s="2031">
        <v>11.82</v>
      </c>
      <c r="FM108" s="2031">
        <v>11.63</v>
      </c>
      <c r="FN108" s="2031">
        <v>12.33</v>
      </c>
      <c r="FO108" s="2031">
        <v>12.41</v>
      </c>
      <c r="FP108" s="2038">
        <v>12.49</v>
      </c>
      <c r="FQ108" s="2074">
        <v>12.38</v>
      </c>
      <c r="FR108" s="2074">
        <v>12.41</v>
      </c>
      <c r="FS108" s="2074">
        <v>13.05</v>
      </c>
      <c r="FT108" s="2074">
        <v>12.96</v>
      </c>
      <c r="FU108" s="2074">
        <v>13.06</v>
      </c>
      <c r="FV108" s="2074">
        <v>13.24</v>
      </c>
      <c r="FW108" s="2111">
        <v>12.32</v>
      </c>
      <c r="FX108" s="299">
        <v>11.89</v>
      </c>
      <c r="FY108" s="299">
        <v>11.55</v>
      </c>
      <c r="FZ108" s="299">
        <v>11.75</v>
      </c>
      <c r="GA108" s="299">
        <v>12.56</v>
      </c>
      <c r="GB108" s="299">
        <v>12.96</v>
      </c>
      <c r="GC108" s="299">
        <v>12.36</v>
      </c>
      <c r="GD108" s="2124">
        <v>12.21</v>
      </c>
      <c r="GE108" s="2160">
        <v>12.12</v>
      </c>
      <c r="GF108" s="2160">
        <v>13.37</v>
      </c>
      <c r="GG108" s="2160">
        <v>13.36</v>
      </c>
      <c r="GH108" s="2160">
        <v>13.27</v>
      </c>
      <c r="GI108" s="2160">
        <v>12.21</v>
      </c>
      <c r="GJ108" s="2160">
        <v>13.82</v>
      </c>
      <c r="GK108" s="2167">
        <v>13.28</v>
      </c>
      <c r="GL108" s="2203">
        <v>13.19</v>
      </c>
      <c r="GM108" s="2203">
        <v>13.24</v>
      </c>
      <c r="GN108" s="2203">
        <v>13.3</v>
      </c>
      <c r="GO108" s="2203">
        <v>10.32</v>
      </c>
      <c r="GP108" s="2203">
        <v>11.12</v>
      </c>
      <c r="GQ108" s="2203">
        <v>13.61</v>
      </c>
      <c r="GR108" s="2211">
        <v>13.52</v>
      </c>
      <c r="GS108" s="2247">
        <v>13.18</v>
      </c>
      <c r="GT108" s="2247">
        <v>11</v>
      </c>
      <c r="GU108" s="2247">
        <v>12.05</v>
      </c>
      <c r="GW108" s="2247">
        <v>13.6</v>
      </c>
      <c r="GX108" s="2247">
        <v>13.5</v>
      </c>
      <c r="GY108" s="2247">
        <v>13.34</v>
      </c>
      <c r="GZ108" s="2265">
        <v>12.59</v>
      </c>
      <c r="HA108" s="2278">
        <v>14.9</v>
      </c>
      <c r="HB108" s="2276"/>
      <c r="HC108" s="2300"/>
      <c r="HD108" s="2311"/>
      <c r="HE108" s="2311"/>
      <c r="HF108" s="2311"/>
      <c r="HS108" s="142"/>
    </row>
    <row r="109" spans="1:227" x14ac:dyDescent="0.25">
      <c r="A109" s="95">
        <f t="shared" si="67"/>
        <v>108</v>
      </c>
      <c r="B109" s="65">
        <f>B.Semanal!B109</f>
        <v>0</v>
      </c>
      <c r="C109" s="66"/>
      <c r="D109" s="66"/>
      <c r="E109" s="91">
        <v>8.6999999999999993</v>
      </c>
      <c r="F109" s="67">
        <v>8.27</v>
      </c>
      <c r="G109" s="365">
        <v>9.23</v>
      </c>
      <c r="H109" s="371">
        <v>9.8000000000000007</v>
      </c>
      <c r="I109" s="377">
        <v>11.29</v>
      </c>
      <c r="J109" s="383">
        <v>10.43</v>
      </c>
      <c r="K109" s="389">
        <v>9.6999999999999993</v>
      </c>
      <c r="L109" s="395">
        <v>9.84</v>
      </c>
      <c r="M109" s="453">
        <v>10.67</v>
      </c>
      <c r="N109" s="460">
        <v>10.64</v>
      </c>
      <c r="O109" s="473">
        <v>10.47</v>
      </c>
      <c r="P109" s="506">
        <v>10.57</v>
      </c>
      <c r="Q109" s="532">
        <v>10.47</v>
      </c>
      <c r="R109" s="538">
        <v>10.79</v>
      </c>
      <c r="S109" s="567">
        <v>10.32</v>
      </c>
      <c r="T109" s="124"/>
      <c r="U109" s="124"/>
      <c r="V109" s="611">
        <v>8</v>
      </c>
      <c r="W109" s="124">
        <v>7.58</v>
      </c>
      <c r="X109" s="124">
        <v>10.89</v>
      </c>
      <c r="Y109" s="618">
        <v>10.83</v>
      </c>
      <c r="Z109" s="124">
        <v>11.55</v>
      </c>
      <c r="AA109" s="688">
        <v>11.72</v>
      </c>
      <c r="AB109" s="124">
        <v>11.6</v>
      </c>
      <c r="AC109" s="120">
        <v>10.84</v>
      </c>
      <c r="AD109" s="124">
        <v>11.14</v>
      </c>
      <c r="AE109" s="723">
        <v>11.25</v>
      </c>
      <c r="AF109" s="730">
        <v>11.36</v>
      </c>
      <c r="AG109" s="299">
        <v>11.01</v>
      </c>
      <c r="AJ109" s="299">
        <v>8.7100000000000009</v>
      </c>
      <c r="AM109" s="65">
        <v>8.7100000000000009</v>
      </c>
      <c r="AN109" s="857">
        <v>6.99</v>
      </c>
      <c r="AO109" s="865">
        <v>10.08</v>
      </c>
      <c r="AP109" s="871">
        <v>10.48</v>
      </c>
      <c r="AQ109" s="299">
        <v>11.35</v>
      </c>
      <c r="AR109" s="299">
        <v>10.07</v>
      </c>
      <c r="AS109" s="889"/>
      <c r="AT109" s="904">
        <v>9.02</v>
      </c>
      <c r="AU109" s="928">
        <v>9.8000000000000007</v>
      </c>
      <c r="AV109" s="935">
        <v>10.9</v>
      </c>
      <c r="AW109" s="65">
        <v>9.99</v>
      </c>
      <c r="AX109" s="1004">
        <v>10.27</v>
      </c>
      <c r="AY109" s="1026">
        <v>10.75</v>
      </c>
      <c r="AZ109" s="1033">
        <v>10.52</v>
      </c>
      <c r="BA109" s="1045"/>
      <c r="BB109" s="65">
        <v>7.95</v>
      </c>
      <c r="BC109" s="1087"/>
      <c r="BD109" s="1093"/>
      <c r="BE109" s="1126"/>
      <c r="BF109" s="1133"/>
      <c r="BG109" s="1140"/>
      <c r="BH109" s="1163">
        <v>7.79</v>
      </c>
      <c r="BI109" s="65">
        <v>6.34</v>
      </c>
      <c r="BJ109" s="65">
        <v>5.42</v>
      </c>
      <c r="BK109" s="91">
        <v>9.6199999999999992</v>
      </c>
      <c r="BL109" s="65">
        <v>8.2200000000000006</v>
      </c>
      <c r="BM109" s="65">
        <v>10.09</v>
      </c>
      <c r="BN109" s="65">
        <v>10.34</v>
      </c>
      <c r="BO109" s="65">
        <v>10.050000000000001</v>
      </c>
      <c r="BP109" s="1224">
        <v>10.37</v>
      </c>
      <c r="BQ109" s="1230">
        <v>10.7</v>
      </c>
      <c r="BR109" s="1230">
        <v>10.54</v>
      </c>
      <c r="BS109" s="1230">
        <v>10.85</v>
      </c>
      <c r="BT109" s="1230">
        <v>10.84</v>
      </c>
      <c r="BU109" s="1230">
        <v>10.69</v>
      </c>
      <c r="BV109" s="1230">
        <v>11.03</v>
      </c>
      <c r="BW109" s="1290">
        <v>10.72</v>
      </c>
      <c r="BX109" s="65">
        <v>10.63</v>
      </c>
      <c r="BY109" s="65">
        <v>10.75</v>
      </c>
      <c r="BZ109" s="65">
        <v>10.36</v>
      </c>
      <c r="CA109" s="65">
        <v>10.32</v>
      </c>
      <c r="CB109" s="65">
        <v>9.77</v>
      </c>
      <c r="CC109" s="65">
        <v>9.59</v>
      </c>
      <c r="CD109" s="65">
        <v>9.84</v>
      </c>
      <c r="CE109" s="1384">
        <v>10.9</v>
      </c>
      <c r="CF109" s="1398">
        <v>10.67</v>
      </c>
      <c r="CG109" s="1412">
        <v>10.84</v>
      </c>
      <c r="CH109" s="1426">
        <v>10.85</v>
      </c>
      <c r="CI109" s="1440">
        <v>9.8699999999999992</v>
      </c>
      <c r="CJ109" s="1454">
        <v>10.65</v>
      </c>
      <c r="CK109">
        <v>10.26</v>
      </c>
      <c r="CL109">
        <v>10.119999999999999</v>
      </c>
      <c r="CM109">
        <v>10.210000000000001</v>
      </c>
      <c r="CN109">
        <v>10.33</v>
      </c>
      <c r="CO109">
        <v>10.050000000000001</v>
      </c>
      <c r="CP109" s="1494">
        <v>10.23</v>
      </c>
      <c r="CQ109" s="1522">
        <v>10.34</v>
      </c>
      <c r="CR109" s="1558">
        <v>10.86</v>
      </c>
      <c r="CS109" s="1558">
        <v>10.7</v>
      </c>
      <c r="CT109" s="1558">
        <v>10.61</v>
      </c>
      <c r="CU109" s="1573">
        <v>10.88</v>
      </c>
      <c r="CV109" s="1587">
        <v>10.119999999999999</v>
      </c>
      <c r="CW109" s="1587">
        <v>10.44</v>
      </c>
      <c r="CX109" s="1587">
        <v>9.6999999999999993</v>
      </c>
      <c r="CY109" s="1622">
        <v>10.32</v>
      </c>
      <c r="CZ109" s="1622">
        <v>10.31</v>
      </c>
      <c r="DA109" s="1622">
        <v>10.47</v>
      </c>
      <c r="DB109" s="1622">
        <v>9.94</v>
      </c>
      <c r="DC109" s="1622">
        <v>10.84</v>
      </c>
      <c r="DD109" s="1622">
        <v>10.77</v>
      </c>
      <c r="DE109" s="1644">
        <v>10.51</v>
      </c>
      <c r="DF109" s="299">
        <v>10.27</v>
      </c>
      <c r="DG109" s="299">
        <v>11.35</v>
      </c>
      <c r="DH109" s="299">
        <v>11.14</v>
      </c>
      <c r="DI109" s="299">
        <v>11.55</v>
      </c>
      <c r="DJ109" s="1702">
        <v>11.14</v>
      </c>
      <c r="DK109" s="299">
        <v>10.87</v>
      </c>
      <c r="DL109" s="1665">
        <v>11.36</v>
      </c>
      <c r="DM109" s="299">
        <v>10.65</v>
      </c>
      <c r="DN109" s="299">
        <v>10.89</v>
      </c>
      <c r="DO109" s="299">
        <v>11.13</v>
      </c>
      <c r="DP109" s="299">
        <v>10.91</v>
      </c>
      <c r="DQ109" s="1786">
        <v>11.29</v>
      </c>
      <c r="DR109" s="299">
        <v>10.66</v>
      </c>
      <c r="DS109" s="299">
        <v>10.52</v>
      </c>
      <c r="DT109" s="1743">
        <v>10.62</v>
      </c>
      <c r="DU109" s="1743">
        <v>12.58</v>
      </c>
      <c r="DV109" s="1743">
        <v>11.19</v>
      </c>
      <c r="DW109" s="1743">
        <v>10.48</v>
      </c>
      <c r="DX109" s="1743">
        <v>11.38</v>
      </c>
      <c r="DY109" s="1743">
        <v>11.42</v>
      </c>
      <c r="DZ109" s="1750">
        <v>10.75</v>
      </c>
      <c r="EA109" s="1815">
        <v>10.11</v>
      </c>
      <c r="EB109" s="1815">
        <v>10.51</v>
      </c>
      <c r="EC109" s="1815">
        <v>11.12</v>
      </c>
      <c r="ED109" s="1815">
        <v>10.85</v>
      </c>
      <c r="EE109" s="1815">
        <v>10.72</v>
      </c>
      <c r="EF109" s="1815">
        <v>9.4</v>
      </c>
      <c r="EH109" s="1869">
        <v>10.88</v>
      </c>
      <c r="EI109" s="1869">
        <v>10.72</v>
      </c>
      <c r="EJ109" s="1869">
        <v>10.63</v>
      </c>
      <c r="EK109" s="1869">
        <v>10.29</v>
      </c>
      <c r="EL109" s="1869">
        <v>10.99</v>
      </c>
      <c r="EM109" s="1869">
        <v>11.5</v>
      </c>
      <c r="EN109" s="1869">
        <v>10.44</v>
      </c>
      <c r="EO109">
        <v>10.46</v>
      </c>
      <c r="ER109">
        <v>10.25</v>
      </c>
      <c r="ES109">
        <v>10.23</v>
      </c>
      <c r="ET109">
        <v>10.35</v>
      </c>
      <c r="EX109" s="299">
        <v>6.67</v>
      </c>
      <c r="EY109" s="299">
        <v>9.92</v>
      </c>
      <c r="EZ109" s="299">
        <v>9.3699999999999992</v>
      </c>
      <c r="FA109" s="299">
        <v>10.37</v>
      </c>
      <c r="FB109" s="1954">
        <v>10.69</v>
      </c>
      <c r="FC109" s="1989">
        <v>10.53</v>
      </c>
      <c r="FD109" s="1989">
        <v>10.59</v>
      </c>
      <c r="FE109" s="1989">
        <v>11.12</v>
      </c>
      <c r="FF109" s="1989">
        <v>10.81</v>
      </c>
      <c r="FG109" s="1989">
        <v>10.130000000000001</v>
      </c>
      <c r="FH109" s="1989">
        <v>10.4</v>
      </c>
      <c r="FI109" s="1996">
        <v>10.58</v>
      </c>
      <c r="FJ109" s="2031">
        <v>10.130000000000001</v>
      </c>
      <c r="FK109" s="2031">
        <v>10.01</v>
      </c>
      <c r="FL109" s="2031">
        <v>9.94</v>
      </c>
      <c r="FM109" s="2031">
        <v>9.81</v>
      </c>
      <c r="FN109" s="2031">
        <v>10.36</v>
      </c>
      <c r="FO109" s="2031">
        <v>10.45</v>
      </c>
      <c r="FP109" s="2038">
        <v>10.74</v>
      </c>
      <c r="FQ109" s="2074">
        <v>10.56</v>
      </c>
      <c r="FR109" s="2074">
        <v>10.72</v>
      </c>
      <c r="FS109" s="2074">
        <v>11.16</v>
      </c>
      <c r="FT109" s="2074">
        <v>11.07</v>
      </c>
      <c r="FU109" s="2074">
        <v>11.24</v>
      </c>
      <c r="FV109" s="2074">
        <v>11.22</v>
      </c>
      <c r="FW109" s="2111">
        <v>10.55</v>
      </c>
      <c r="FX109" s="299">
        <v>9.8699999999999992</v>
      </c>
      <c r="FY109" s="299">
        <v>9.64</v>
      </c>
      <c r="FZ109" s="299">
        <v>9.7200000000000006</v>
      </c>
      <c r="GA109" s="299">
        <v>10.59</v>
      </c>
      <c r="GB109" s="299">
        <v>10.9</v>
      </c>
      <c r="GC109" s="299">
        <v>10.25</v>
      </c>
      <c r="GD109" s="2124">
        <v>10.31</v>
      </c>
      <c r="GE109" s="2160">
        <v>10.25</v>
      </c>
      <c r="GF109" s="2160">
        <v>11.42</v>
      </c>
      <c r="GG109" s="2160">
        <v>11.51</v>
      </c>
      <c r="GH109" s="2160">
        <v>11.36</v>
      </c>
      <c r="GI109" s="2160">
        <v>10.47</v>
      </c>
      <c r="GJ109" s="2160">
        <v>11.78</v>
      </c>
      <c r="GK109" s="2167">
        <v>11.48</v>
      </c>
      <c r="GL109" s="2203">
        <v>11.25</v>
      </c>
      <c r="GM109" s="2203">
        <v>11.35</v>
      </c>
      <c r="GN109" s="2203">
        <v>11.31</v>
      </c>
      <c r="GO109" s="2203">
        <v>8.75</v>
      </c>
      <c r="GP109" s="2203">
        <v>9.42</v>
      </c>
      <c r="GQ109" s="2203">
        <v>11.74</v>
      </c>
      <c r="GR109" s="2211">
        <v>11.45</v>
      </c>
      <c r="GS109" s="2247">
        <v>11.31</v>
      </c>
      <c r="GT109" s="2247">
        <v>9.34</v>
      </c>
      <c r="GU109" s="2247">
        <v>10.130000000000001</v>
      </c>
      <c r="GW109" s="2247">
        <v>12.04</v>
      </c>
      <c r="GX109" s="2247">
        <v>11.71</v>
      </c>
      <c r="GY109" s="2247">
        <v>11.46</v>
      </c>
      <c r="GZ109" s="2265">
        <v>11.01</v>
      </c>
      <c r="HA109" s="2278">
        <v>13.12</v>
      </c>
      <c r="HB109" s="2276"/>
      <c r="HC109" s="2300"/>
      <c r="HD109" s="2311"/>
      <c r="HE109" s="2311"/>
      <c r="HF109" s="2311"/>
      <c r="HS109" s="142"/>
    </row>
    <row r="110" spans="1:227" x14ac:dyDescent="0.25">
      <c r="A110" s="95">
        <f t="shared" si="67"/>
        <v>109</v>
      </c>
      <c r="B110" s="65">
        <f>B.Semanal!B110</f>
        <v>0</v>
      </c>
      <c r="C110" s="66"/>
      <c r="D110" s="66"/>
      <c r="E110" s="91">
        <v>80.94</v>
      </c>
      <c r="F110" s="67">
        <v>80.97</v>
      </c>
      <c r="G110" s="365">
        <v>81.86</v>
      </c>
      <c r="H110" s="371">
        <v>82.55</v>
      </c>
      <c r="I110" s="377">
        <v>84.09</v>
      </c>
      <c r="J110" s="383">
        <v>83.24</v>
      </c>
      <c r="K110" s="389">
        <v>83.06</v>
      </c>
      <c r="L110" s="395">
        <v>83.35</v>
      </c>
      <c r="M110" s="453">
        <v>84.08</v>
      </c>
      <c r="N110" s="460">
        <v>82.53</v>
      </c>
      <c r="O110" s="473">
        <v>84.46</v>
      </c>
      <c r="P110" s="506">
        <v>85.3</v>
      </c>
      <c r="Q110" s="532">
        <v>85.15</v>
      </c>
      <c r="R110" s="538">
        <v>84.79</v>
      </c>
      <c r="S110" s="567">
        <v>85.62</v>
      </c>
      <c r="T110" s="124"/>
      <c r="U110" s="124"/>
      <c r="V110" s="611">
        <v>83.42</v>
      </c>
      <c r="W110" s="124">
        <v>84.32</v>
      </c>
      <c r="X110" s="124">
        <v>86.43</v>
      </c>
      <c r="Y110" s="618">
        <v>86.29</v>
      </c>
      <c r="Z110" s="124">
        <v>87.32</v>
      </c>
      <c r="AA110" s="688">
        <v>85.52</v>
      </c>
      <c r="AB110" s="124">
        <v>86.48</v>
      </c>
      <c r="AC110" s="120">
        <v>84.68</v>
      </c>
      <c r="AD110" s="124">
        <v>85.69</v>
      </c>
      <c r="AE110" s="723">
        <v>86.19</v>
      </c>
      <c r="AF110" s="730">
        <v>85.11</v>
      </c>
      <c r="AG110" s="299">
        <v>86.24</v>
      </c>
      <c r="AJ110" s="299">
        <v>83.91</v>
      </c>
      <c r="AM110" s="65">
        <v>83.91</v>
      </c>
      <c r="AN110" s="857">
        <v>84.92</v>
      </c>
      <c r="AO110" s="865">
        <v>86.5</v>
      </c>
      <c r="AP110" s="871">
        <v>85.59</v>
      </c>
      <c r="AQ110" s="299">
        <v>88.02</v>
      </c>
      <c r="AR110" s="299">
        <v>86.66</v>
      </c>
      <c r="AS110" s="889"/>
      <c r="AT110" s="904">
        <v>85.95</v>
      </c>
      <c r="AU110" s="928">
        <v>87</v>
      </c>
      <c r="AV110" s="935">
        <v>87.98</v>
      </c>
      <c r="AW110" s="65">
        <v>86.99</v>
      </c>
      <c r="AX110" s="1004">
        <v>87.14</v>
      </c>
      <c r="AY110" s="1026">
        <v>87.82</v>
      </c>
      <c r="AZ110" s="1033">
        <v>87.79</v>
      </c>
      <c r="BA110" s="1045"/>
      <c r="BB110" s="65">
        <v>85.76</v>
      </c>
      <c r="BC110" s="1087"/>
      <c r="BD110" s="1093"/>
      <c r="BE110" s="1126"/>
      <c r="BF110" s="1133"/>
      <c r="BG110" s="1140"/>
      <c r="BH110" s="1163">
        <v>79.41</v>
      </c>
      <c r="BI110" s="65">
        <v>78.63</v>
      </c>
      <c r="BJ110" s="65">
        <v>80.92</v>
      </c>
      <c r="BK110" s="91">
        <v>86.82</v>
      </c>
      <c r="BL110" s="65">
        <v>87.48</v>
      </c>
      <c r="BM110" s="65">
        <v>87.6</v>
      </c>
      <c r="BN110" s="65">
        <v>87.63</v>
      </c>
      <c r="BO110" s="65">
        <v>87.97</v>
      </c>
      <c r="BP110" s="1224">
        <v>87.81</v>
      </c>
      <c r="BQ110" s="1230">
        <v>89.03</v>
      </c>
      <c r="BR110" s="1230">
        <v>88.65</v>
      </c>
      <c r="BS110" s="1230">
        <v>88.36</v>
      </c>
      <c r="BT110" s="1230">
        <v>88.37</v>
      </c>
      <c r="BU110" s="1230">
        <v>87.92</v>
      </c>
      <c r="BV110" s="1230">
        <v>89.11</v>
      </c>
      <c r="BW110" s="1290">
        <v>88.96</v>
      </c>
      <c r="BX110" s="65">
        <v>87.35</v>
      </c>
      <c r="BY110" s="65">
        <v>86.28</v>
      </c>
      <c r="BZ110" s="65">
        <v>87.76</v>
      </c>
      <c r="CA110" s="65">
        <v>88.36</v>
      </c>
      <c r="CB110" s="65">
        <v>86.73</v>
      </c>
      <c r="CC110" s="65">
        <v>85.89</v>
      </c>
      <c r="CD110" s="65">
        <v>86.24</v>
      </c>
      <c r="CE110" s="1384">
        <v>88.51</v>
      </c>
      <c r="CF110" s="1398">
        <v>87.64</v>
      </c>
      <c r="CG110" s="1412">
        <v>88.61</v>
      </c>
      <c r="CH110" s="1426">
        <v>87.97</v>
      </c>
      <c r="CI110" s="1440">
        <v>89.02</v>
      </c>
      <c r="CJ110" s="1454">
        <v>87</v>
      </c>
      <c r="CK110">
        <v>86.72</v>
      </c>
      <c r="CL110">
        <v>84.84</v>
      </c>
      <c r="CM110">
        <v>85.65</v>
      </c>
      <c r="CN110">
        <v>88.47</v>
      </c>
      <c r="CO110">
        <v>84.65</v>
      </c>
      <c r="CP110" s="1494">
        <v>87.01</v>
      </c>
      <c r="CQ110" s="1522">
        <v>87.71</v>
      </c>
      <c r="CR110" s="1558">
        <v>87.56</v>
      </c>
      <c r="CS110" s="1558">
        <v>88.55</v>
      </c>
      <c r="CT110" s="1558">
        <v>87.26</v>
      </c>
      <c r="CU110" s="1573">
        <v>87.76</v>
      </c>
      <c r="CV110" s="1587">
        <v>85.59</v>
      </c>
      <c r="CW110" s="1587">
        <v>86.55</v>
      </c>
      <c r="CX110" s="1587">
        <v>82.39</v>
      </c>
      <c r="CY110" s="1622">
        <v>83.19</v>
      </c>
      <c r="CZ110" s="1622">
        <v>83.65</v>
      </c>
      <c r="DA110" s="1622">
        <v>85.34</v>
      </c>
      <c r="DB110" s="1622">
        <v>84.15</v>
      </c>
      <c r="DC110" s="1622">
        <v>84.54</v>
      </c>
      <c r="DD110" s="1622">
        <v>85.22</v>
      </c>
      <c r="DE110" s="1644">
        <v>83.93</v>
      </c>
      <c r="DF110" s="299">
        <v>84.88</v>
      </c>
      <c r="DG110" s="299">
        <v>84.2</v>
      </c>
      <c r="DH110" s="299">
        <v>85.84</v>
      </c>
      <c r="DI110" s="299">
        <v>87.61</v>
      </c>
      <c r="DJ110" s="1702">
        <v>84.95</v>
      </c>
      <c r="DK110" s="299">
        <v>87.1</v>
      </c>
      <c r="DL110" s="1665">
        <v>87.09</v>
      </c>
      <c r="DM110" s="299">
        <v>83.84</v>
      </c>
      <c r="DN110" s="299">
        <v>83.5</v>
      </c>
      <c r="DO110" s="299">
        <v>86.9</v>
      </c>
      <c r="DP110" s="299">
        <v>87.11</v>
      </c>
      <c r="DQ110" s="1786">
        <v>85.77</v>
      </c>
      <c r="DR110" s="299">
        <v>85.38</v>
      </c>
      <c r="DS110" s="299">
        <v>85.07</v>
      </c>
      <c r="DT110" s="1743">
        <v>84.46</v>
      </c>
      <c r="DU110" s="1743">
        <v>85.52</v>
      </c>
      <c r="DV110" s="1743">
        <v>85.19</v>
      </c>
      <c r="DW110" s="1743">
        <v>84.42</v>
      </c>
      <c r="DX110" s="1743">
        <v>86.23</v>
      </c>
      <c r="DY110" s="1743">
        <v>85.76</v>
      </c>
      <c r="DZ110" s="1750">
        <v>84.39</v>
      </c>
      <c r="EA110" s="1815">
        <v>84.26</v>
      </c>
      <c r="EB110" s="1815">
        <v>85.51</v>
      </c>
      <c r="EC110" s="1815">
        <v>86.75</v>
      </c>
      <c r="ED110" s="1815">
        <v>85.27</v>
      </c>
      <c r="EE110" s="1815">
        <v>84.73</v>
      </c>
      <c r="EF110" s="1815">
        <v>84.54</v>
      </c>
      <c r="EH110" s="1869">
        <v>82.92</v>
      </c>
      <c r="EI110" s="1869">
        <v>83.99</v>
      </c>
      <c r="EJ110" s="1869">
        <v>83.54</v>
      </c>
      <c r="EK110" s="1869">
        <v>82.75</v>
      </c>
      <c r="EL110" s="1869">
        <v>84.28</v>
      </c>
      <c r="EM110" s="1869">
        <v>83.55</v>
      </c>
      <c r="EN110" s="1869">
        <v>84.32</v>
      </c>
      <c r="EO110">
        <v>83.73</v>
      </c>
      <c r="ER110">
        <v>84.75</v>
      </c>
      <c r="ES110">
        <v>85.43</v>
      </c>
      <c r="ET110">
        <v>86.76</v>
      </c>
      <c r="EX110" s="299">
        <v>84.64</v>
      </c>
      <c r="EY110" s="299">
        <v>85.37</v>
      </c>
      <c r="EZ110" s="299">
        <v>85.9</v>
      </c>
      <c r="FA110" s="299">
        <v>85.01</v>
      </c>
      <c r="FB110" s="1954">
        <v>84.76</v>
      </c>
      <c r="FC110" s="1989">
        <v>85.4</v>
      </c>
      <c r="FD110" s="1989">
        <v>83.47</v>
      </c>
      <c r="FE110" s="1989">
        <v>84.55</v>
      </c>
      <c r="FF110" s="1989">
        <v>85.89</v>
      </c>
      <c r="FG110" s="1989">
        <v>84.04</v>
      </c>
      <c r="FH110" s="1989">
        <v>83.95</v>
      </c>
      <c r="FI110" s="1996">
        <v>84.85</v>
      </c>
      <c r="FJ110" s="2031">
        <v>83.23</v>
      </c>
      <c r="FK110" s="2031">
        <v>84.23</v>
      </c>
      <c r="FL110" s="2031">
        <v>84.15</v>
      </c>
      <c r="FM110" s="2031">
        <v>84.32</v>
      </c>
      <c r="FN110" s="2031">
        <v>83.97</v>
      </c>
      <c r="FO110" s="2031">
        <v>84.22</v>
      </c>
      <c r="FP110" s="2038">
        <v>85.97</v>
      </c>
      <c r="FQ110" s="2074">
        <v>85.31</v>
      </c>
      <c r="FR110" s="2074">
        <v>86.31</v>
      </c>
      <c r="FS110" s="2074">
        <v>85.47</v>
      </c>
      <c r="FT110" s="2074">
        <v>85.38</v>
      </c>
      <c r="FU110" s="2074">
        <v>86.1</v>
      </c>
      <c r="FV110" s="2074">
        <v>84.77</v>
      </c>
      <c r="FW110" s="2111">
        <v>85.65</v>
      </c>
      <c r="FX110" s="299">
        <v>83.06</v>
      </c>
      <c r="FY110" s="299">
        <v>83.47</v>
      </c>
      <c r="FZ110" s="299">
        <v>82.71</v>
      </c>
      <c r="GA110" s="299">
        <v>84.35</v>
      </c>
      <c r="GB110" s="299">
        <v>84.07</v>
      </c>
      <c r="GC110" s="299">
        <v>82.92</v>
      </c>
      <c r="GD110" s="2124">
        <v>84.51</v>
      </c>
      <c r="GE110" s="2160">
        <v>84.55</v>
      </c>
      <c r="GF110" s="2160">
        <v>85.44</v>
      </c>
      <c r="GG110" s="2160">
        <v>86.12</v>
      </c>
      <c r="GH110" s="2160">
        <v>85.63</v>
      </c>
      <c r="GI110" s="2160">
        <v>85.75</v>
      </c>
      <c r="GJ110" s="2160">
        <v>85.24</v>
      </c>
      <c r="GK110" s="2167">
        <v>86.42</v>
      </c>
      <c r="GL110" s="2203">
        <v>85.3</v>
      </c>
      <c r="GM110" s="2203">
        <v>85.76</v>
      </c>
      <c r="GN110" s="2203">
        <v>85.1</v>
      </c>
      <c r="GO110" s="2203">
        <v>84.65</v>
      </c>
      <c r="GP110" s="2203">
        <v>84.76</v>
      </c>
      <c r="GQ110" s="2203">
        <v>86.2</v>
      </c>
      <c r="GR110" s="2211">
        <v>84.69</v>
      </c>
      <c r="GS110" s="2247">
        <v>85.82</v>
      </c>
      <c r="GT110" s="2247">
        <v>84.86</v>
      </c>
      <c r="GU110" s="2247">
        <v>84.09</v>
      </c>
      <c r="GW110" s="2247">
        <v>88.56</v>
      </c>
      <c r="GX110" s="2247">
        <v>86.76</v>
      </c>
      <c r="GY110" s="2247">
        <v>85.96</v>
      </c>
      <c r="GZ110" s="2265">
        <v>87.19</v>
      </c>
      <c r="HA110" s="2278">
        <v>88.08</v>
      </c>
      <c r="HB110" s="2276"/>
      <c r="HC110" s="2300"/>
      <c r="HD110" s="2311"/>
      <c r="HE110" s="2311"/>
      <c r="HF110" s="2311"/>
      <c r="HS110" s="142"/>
    </row>
    <row r="111" spans="1:227" x14ac:dyDescent="0.25">
      <c r="A111" s="95">
        <f t="shared" si="67"/>
        <v>110</v>
      </c>
      <c r="B111" s="65">
        <f>B.Semanal!B111</f>
        <v>0</v>
      </c>
      <c r="C111" s="66"/>
      <c r="D111" s="66"/>
      <c r="E111" s="91">
        <v>5.73</v>
      </c>
      <c r="F111" s="67"/>
      <c r="G111" s="365">
        <v>6.39</v>
      </c>
      <c r="H111" s="371">
        <v>6.58</v>
      </c>
      <c r="I111" s="375"/>
      <c r="J111" s="383">
        <v>6.41</v>
      </c>
      <c r="K111" s="389">
        <v>6.35</v>
      </c>
      <c r="L111" s="393"/>
      <c r="M111" s="453">
        <v>6.36</v>
      </c>
      <c r="N111" s="460">
        <v>6.3</v>
      </c>
      <c r="O111" s="473">
        <v>6.34</v>
      </c>
      <c r="P111" s="504"/>
      <c r="Q111" s="530"/>
      <c r="R111" s="536"/>
      <c r="S111" s="565"/>
      <c r="T111" s="124"/>
      <c r="U111" s="124"/>
      <c r="V111" s="609"/>
      <c r="W111" s="124"/>
      <c r="X111" s="124"/>
      <c r="Y111" s="616"/>
      <c r="Z111" s="124"/>
      <c r="AA111" s="686"/>
      <c r="AB111" s="124"/>
      <c r="AC111" s="120"/>
      <c r="AD111" s="124"/>
      <c r="AE111" s="721"/>
      <c r="AF111" s="728"/>
      <c r="AG111"/>
      <c r="AJ111"/>
      <c r="AN111" s="855"/>
      <c r="AO111" s="863"/>
      <c r="AP111" s="869"/>
      <c r="AQ111"/>
      <c r="AR111"/>
      <c r="AS111" s="889"/>
      <c r="AT111" s="902"/>
      <c r="AU111" s="926"/>
      <c r="AV111" s="933"/>
      <c r="AX111" s="1002"/>
      <c r="AY111" s="1024"/>
      <c r="AZ111" s="1031"/>
      <c r="BA111" s="1045"/>
      <c r="BC111" s="1087"/>
      <c r="BD111" s="1093"/>
      <c r="BE111" s="1126"/>
      <c r="BF111" s="1133"/>
      <c r="BG111" s="1140"/>
      <c r="BH111" s="1161"/>
      <c r="BK111" s="91"/>
      <c r="BP111" s="1222"/>
      <c r="BQ111" s="1228"/>
      <c r="BR111" s="1228"/>
      <c r="BS111" s="1228"/>
      <c r="BT111" s="1228"/>
      <c r="BU111" s="1228"/>
      <c r="BV111" s="1228"/>
      <c r="BW111" s="1288"/>
      <c r="CE111" s="1382"/>
      <c r="CF111" s="1396"/>
      <c r="CG111" s="1410"/>
      <c r="CH111" s="1424"/>
      <c r="CI111" s="1438"/>
      <c r="CJ111" s="1452"/>
      <c r="CP111" s="1492"/>
      <c r="CQ111" s="1520"/>
      <c r="CR111" s="1556"/>
      <c r="CS111" s="1556"/>
      <c r="CT111" s="1556"/>
      <c r="CU111" s="1571"/>
      <c r="CV111" s="1585"/>
      <c r="CW111" s="1585"/>
      <c r="CX111" s="1585"/>
      <c r="CY111" s="1620"/>
      <c r="CZ111" s="1620"/>
      <c r="DA111" s="1620"/>
      <c r="DB111" s="1620"/>
      <c r="DC111" s="1620"/>
      <c r="DD111" s="1620"/>
      <c r="DE111" s="1642"/>
      <c r="DJ111" s="1700"/>
      <c r="DL111" s="1663"/>
      <c r="DQ111" s="1784"/>
      <c r="DT111" s="1741"/>
      <c r="DU111" s="1741"/>
      <c r="DV111" s="1741"/>
      <c r="DW111" s="1741"/>
      <c r="DX111" s="1741"/>
      <c r="DY111" s="1741"/>
      <c r="DZ111" s="1748"/>
      <c r="EA111" s="1813"/>
      <c r="EB111" s="1813"/>
      <c r="EC111" s="1813"/>
      <c r="ED111" s="1813"/>
      <c r="EE111" s="1813"/>
      <c r="EF111" s="1813"/>
      <c r="EH111" s="1867"/>
      <c r="EI111" s="1867"/>
      <c r="EJ111" s="1867"/>
      <c r="EK111" s="1867"/>
      <c r="EL111" s="1867"/>
      <c r="EM111" s="1867"/>
      <c r="EN111" s="1867"/>
      <c r="FB111" s="1952"/>
      <c r="FC111" s="1987"/>
      <c r="FD111" s="1987"/>
      <c r="FE111" s="1987"/>
      <c r="FF111" s="1987"/>
      <c r="FG111" s="1987"/>
      <c r="FH111" s="1987"/>
      <c r="FI111" s="1994"/>
      <c r="FJ111" s="2029"/>
      <c r="FK111" s="2029"/>
      <c r="FL111" s="2029"/>
      <c r="FM111" s="2029"/>
      <c r="FN111" s="2029"/>
      <c r="FO111" s="2029"/>
      <c r="FP111" s="2036"/>
      <c r="FQ111" s="2072"/>
      <c r="FR111" s="2072"/>
      <c r="FS111" s="2072"/>
      <c r="FT111" s="2072"/>
      <c r="FU111" s="2072"/>
      <c r="FV111" s="2072"/>
      <c r="FW111" s="2109"/>
      <c r="GD111" s="2122"/>
      <c r="GE111" s="2158"/>
      <c r="GF111" s="2158"/>
      <c r="GG111" s="2158"/>
      <c r="GH111" s="2158"/>
      <c r="GI111" s="2158"/>
      <c r="GJ111" s="2158"/>
      <c r="GK111" s="2165"/>
      <c r="GL111" s="2201"/>
      <c r="GM111" s="2201"/>
      <c r="GN111" s="2201"/>
      <c r="GO111" s="2201"/>
      <c r="GP111" s="2201"/>
      <c r="GQ111" s="2201"/>
      <c r="GR111" s="2209"/>
      <c r="GZ111" s="2263"/>
      <c r="HA111" s="2276"/>
      <c r="HB111" s="2276"/>
      <c r="HC111" s="2300"/>
      <c r="HD111" s="2311"/>
      <c r="HE111" s="2311"/>
      <c r="HF111" s="2311"/>
    </row>
    <row r="112" spans="1:227" x14ac:dyDescent="0.25">
      <c r="A112" s="95">
        <f t="shared" si="67"/>
        <v>111</v>
      </c>
      <c r="B112" s="65">
        <f>B.Semanal!B112</f>
        <v>0</v>
      </c>
      <c r="C112" s="66"/>
      <c r="D112" s="66"/>
      <c r="E112" s="91"/>
      <c r="F112" s="67"/>
      <c r="G112" s="363"/>
      <c r="H112" s="369"/>
      <c r="I112" s="375"/>
      <c r="J112" s="381"/>
      <c r="K112" s="387"/>
      <c r="L112" s="393"/>
      <c r="M112" s="451"/>
      <c r="N112" s="458"/>
      <c r="O112" s="471"/>
      <c r="P112" s="504"/>
      <c r="Q112" s="530"/>
      <c r="R112" s="536"/>
      <c r="S112" s="565"/>
      <c r="T112" s="120"/>
      <c r="U112" s="120"/>
      <c r="V112" s="609"/>
      <c r="W112" s="120"/>
      <c r="X112" s="120"/>
      <c r="Y112" s="616"/>
      <c r="Z112" s="120"/>
      <c r="AA112" s="686"/>
      <c r="AB112" s="120"/>
      <c r="AC112" s="120"/>
      <c r="AD112" s="120"/>
      <c r="AE112" s="721"/>
      <c r="AF112" s="728"/>
      <c r="AG112"/>
      <c r="AJ112"/>
      <c r="AN112" s="855"/>
      <c r="AO112" s="863"/>
      <c r="AP112" s="869"/>
      <c r="AQ112"/>
      <c r="AR112"/>
      <c r="AS112" s="889"/>
      <c r="AT112" s="902"/>
      <c r="AU112" s="926"/>
      <c r="AV112" s="933"/>
      <c r="AX112" s="1002"/>
      <c r="AY112" s="1024"/>
      <c r="AZ112" s="1031"/>
      <c r="BA112" s="1045"/>
      <c r="BC112" s="1087"/>
      <c r="BD112" s="1093"/>
      <c r="BE112" s="1126"/>
      <c r="BF112" s="1133"/>
      <c r="BG112" s="1140"/>
      <c r="BH112" s="1161"/>
      <c r="BK112" s="91"/>
      <c r="BP112" s="1222"/>
      <c r="BQ112" s="1228"/>
      <c r="BR112" s="1228"/>
      <c r="BS112" s="1228"/>
      <c r="BT112" s="1228"/>
      <c r="BU112" s="1228"/>
      <c r="BV112" s="1228"/>
      <c r="BW112" s="1288"/>
      <c r="CE112" s="1382"/>
      <c r="CF112" s="1396"/>
      <c r="CG112" s="1410"/>
      <c r="CH112" s="1424"/>
      <c r="CI112" s="1438"/>
      <c r="CJ112" s="1452"/>
      <c r="CP112" s="1492"/>
      <c r="CQ112" s="1520"/>
      <c r="CR112" s="1556"/>
      <c r="CS112" s="1556"/>
      <c r="CT112" s="1556"/>
      <c r="CU112" s="1571"/>
      <c r="CV112" s="1585"/>
      <c r="CW112" s="1585"/>
      <c r="CX112" s="1585"/>
      <c r="CY112" s="1620"/>
      <c r="CZ112" s="1620"/>
      <c r="DA112" s="1620"/>
      <c r="DB112" s="1620"/>
      <c r="DC112" s="1620"/>
      <c r="DD112" s="1620"/>
      <c r="DE112" s="1642"/>
      <c r="DJ112" s="1700"/>
      <c r="DL112" s="1663"/>
      <c r="DQ112" s="1784"/>
      <c r="DT112" s="1741"/>
      <c r="DU112" s="1741"/>
      <c r="DV112" s="1741"/>
      <c r="DW112" s="1741"/>
      <c r="DX112" s="1741"/>
      <c r="DY112" s="1741"/>
      <c r="DZ112" s="1748"/>
      <c r="EA112" s="1813"/>
      <c r="EB112" s="1813"/>
      <c r="EC112" s="1813"/>
      <c r="ED112" s="1813"/>
      <c r="EE112" s="1813"/>
      <c r="EF112" s="1813"/>
      <c r="EH112" s="1867"/>
      <c r="EI112" s="1867"/>
      <c r="EJ112" s="1867"/>
      <c r="EK112" s="1867"/>
      <c r="EL112" s="1867"/>
      <c r="EM112" s="1867"/>
      <c r="EN112" s="1867"/>
      <c r="FB112" s="1952"/>
      <c r="FC112" s="1987"/>
      <c r="FD112" s="1987"/>
      <c r="FE112" s="1987"/>
      <c r="FF112" s="1987"/>
      <c r="FG112" s="1987"/>
      <c r="FH112" s="1987"/>
      <c r="FI112" s="1994"/>
      <c r="FJ112" s="2029"/>
      <c r="FK112" s="2029"/>
      <c r="FL112" s="2029"/>
      <c r="FM112" s="2029"/>
      <c r="FN112" s="2029"/>
      <c r="FO112" s="2029"/>
      <c r="FP112" s="2036"/>
      <c r="FQ112" s="2072"/>
      <c r="FR112" s="2072"/>
      <c r="FS112" s="2072"/>
      <c r="FT112" s="2072"/>
      <c r="FU112" s="2072"/>
      <c r="FV112" s="2072"/>
      <c r="FW112" s="2109"/>
      <c r="GD112" s="2122"/>
      <c r="GE112" s="2158"/>
      <c r="GF112" s="2158"/>
      <c r="GG112" s="2158"/>
      <c r="GH112" s="2158"/>
      <c r="GI112" s="2158"/>
      <c r="GJ112" s="2158"/>
      <c r="GK112" s="2165"/>
      <c r="GL112" s="2201"/>
      <c r="GM112" s="2201"/>
      <c r="GN112" s="2201"/>
      <c r="GO112" s="2201"/>
      <c r="GP112" s="2201"/>
      <c r="GQ112" s="2201"/>
      <c r="GR112" s="2209"/>
      <c r="GZ112" s="2263"/>
      <c r="HA112" s="2276"/>
      <c r="HB112" s="2276"/>
      <c r="HC112" s="2300"/>
      <c r="HD112" s="2311"/>
      <c r="HE112" s="2311"/>
      <c r="HF112" s="2311"/>
    </row>
    <row r="113" spans="1:227" x14ac:dyDescent="0.25">
      <c r="A113" s="95">
        <f t="shared" si="67"/>
        <v>112</v>
      </c>
      <c r="B113" s="65">
        <f>B.Semanal!B113</f>
        <v>0</v>
      </c>
      <c r="C113" s="71"/>
      <c r="D113" s="71"/>
      <c r="E113" s="91">
        <v>5.6</v>
      </c>
      <c r="F113" s="67">
        <v>6.63</v>
      </c>
      <c r="G113" s="365">
        <v>6.17</v>
      </c>
      <c r="H113" s="371">
        <v>6.29</v>
      </c>
      <c r="I113" s="377">
        <v>6.3</v>
      </c>
      <c r="J113" s="383">
        <v>6.75</v>
      </c>
      <c r="K113" s="389">
        <v>6.68</v>
      </c>
      <c r="L113" s="395">
        <v>6.63</v>
      </c>
      <c r="M113" s="453">
        <v>6.49</v>
      </c>
      <c r="N113" s="460">
        <v>6.65</v>
      </c>
      <c r="O113" s="473">
        <v>6.52</v>
      </c>
      <c r="P113" s="506">
        <v>6.58</v>
      </c>
      <c r="Q113" s="532">
        <v>6.71</v>
      </c>
      <c r="R113" s="538">
        <v>6.68</v>
      </c>
      <c r="S113" s="567">
        <v>6.66</v>
      </c>
      <c r="T113" s="124"/>
      <c r="U113" s="124"/>
      <c r="V113" s="611">
        <v>5.46</v>
      </c>
      <c r="W113" s="124">
        <v>6.6</v>
      </c>
      <c r="X113" s="124">
        <v>6.04</v>
      </c>
      <c r="Y113" s="618">
        <v>6.66</v>
      </c>
      <c r="Z113" s="124">
        <v>6.78</v>
      </c>
      <c r="AA113" s="688">
        <v>6.64</v>
      </c>
      <c r="AB113" s="124">
        <v>6.8</v>
      </c>
      <c r="AC113" s="120">
        <v>6.9</v>
      </c>
      <c r="AD113" s="124">
        <v>6.7</v>
      </c>
      <c r="AE113" s="723">
        <v>6.6</v>
      </c>
      <c r="AF113" s="730">
        <v>6.86</v>
      </c>
      <c r="AG113" s="299">
        <v>6.71</v>
      </c>
      <c r="AJ113"/>
      <c r="AM113" s="65">
        <v>5.65</v>
      </c>
      <c r="AN113" s="857">
        <v>7.52</v>
      </c>
      <c r="AO113" s="865">
        <v>7.56</v>
      </c>
      <c r="AP113" s="871">
        <v>6.29</v>
      </c>
      <c r="AQ113" s="299">
        <v>6.5</v>
      </c>
      <c r="AR113" s="299">
        <v>6.42</v>
      </c>
      <c r="AS113" s="889"/>
      <c r="AT113" s="904">
        <v>4.51</v>
      </c>
      <c r="AU113" s="928">
        <v>5.14</v>
      </c>
      <c r="AV113" s="935">
        <v>6.57</v>
      </c>
      <c r="AW113" s="65">
        <v>6.77</v>
      </c>
      <c r="AX113" s="1004">
        <v>6.62</v>
      </c>
      <c r="AY113" s="1026">
        <v>6.64</v>
      </c>
      <c r="AZ113" s="1033">
        <v>6.71</v>
      </c>
      <c r="BA113" s="1045"/>
      <c r="BC113" s="1087"/>
      <c r="BD113" s="1093"/>
      <c r="BE113" s="1126"/>
      <c r="BF113" s="1133"/>
      <c r="BG113" s="1140"/>
      <c r="BH113" s="1163">
        <v>5.91</v>
      </c>
      <c r="BI113" s="65">
        <v>6.82</v>
      </c>
      <c r="BJ113" s="65">
        <v>6.07</v>
      </c>
      <c r="BK113" s="91">
        <v>6</v>
      </c>
      <c r="BL113" s="65">
        <v>5.96</v>
      </c>
      <c r="BM113" s="65">
        <v>6.35</v>
      </c>
      <c r="BN113" s="65">
        <v>6.54</v>
      </c>
      <c r="BO113" s="65">
        <v>6.52</v>
      </c>
      <c r="BP113" s="1224">
        <v>6.6</v>
      </c>
      <c r="BQ113" s="1230">
        <v>6.61</v>
      </c>
      <c r="BR113" s="1230">
        <v>6.5</v>
      </c>
      <c r="BS113" s="1230">
        <v>6.58</v>
      </c>
      <c r="BT113" s="1230">
        <v>6.39</v>
      </c>
      <c r="BU113" s="1230">
        <v>6.64</v>
      </c>
      <c r="BV113" s="1230">
        <v>6.1</v>
      </c>
      <c r="BW113" s="1290">
        <v>6.59</v>
      </c>
      <c r="BX113" s="65">
        <v>6.5</v>
      </c>
      <c r="BY113" s="65">
        <v>6.62</v>
      </c>
      <c r="BZ113" s="65">
        <v>6.79</v>
      </c>
      <c r="CA113" s="65">
        <v>6.69</v>
      </c>
      <c r="CB113" s="65">
        <v>6.83</v>
      </c>
      <c r="CC113" s="65">
        <v>6.96</v>
      </c>
      <c r="CD113" s="65">
        <v>7.03</v>
      </c>
      <c r="CE113" s="1384">
        <v>6.41</v>
      </c>
      <c r="CF113" s="1398">
        <v>6.46</v>
      </c>
      <c r="CG113" s="1412">
        <v>6.78</v>
      </c>
      <c r="CH113" s="1426">
        <v>6.75</v>
      </c>
      <c r="CI113" s="1440">
        <v>6.37</v>
      </c>
      <c r="CJ113" s="1454">
        <v>6.87</v>
      </c>
      <c r="CK113">
        <v>6.88</v>
      </c>
      <c r="CL113">
        <v>6.94</v>
      </c>
      <c r="CM113">
        <v>6.82</v>
      </c>
      <c r="CN113">
        <v>6.86</v>
      </c>
      <c r="CO113">
        <v>6.84</v>
      </c>
      <c r="CP113" s="1494">
        <v>6.87</v>
      </c>
      <c r="CQ113" s="1522">
        <v>6.8</v>
      </c>
      <c r="CR113" s="1558">
        <v>14.33</v>
      </c>
      <c r="CS113" s="1558">
        <v>7.08</v>
      </c>
      <c r="CT113" s="1558">
        <v>6.97</v>
      </c>
      <c r="CU113" s="1573">
        <v>7.06</v>
      </c>
      <c r="CV113" s="1587">
        <v>7.05</v>
      </c>
      <c r="CW113" s="1587">
        <v>6.9</v>
      </c>
      <c r="CX113" s="1587">
        <v>6.92</v>
      </c>
      <c r="CY113" s="1622">
        <v>7</v>
      </c>
      <c r="CZ113" s="1622">
        <v>6.35</v>
      </c>
      <c r="DA113" s="1622">
        <v>7.09</v>
      </c>
      <c r="DB113" s="1622">
        <v>7.03</v>
      </c>
      <c r="DC113" s="1622">
        <v>6.81</v>
      </c>
      <c r="DD113" s="1622">
        <v>6.7</v>
      </c>
      <c r="DE113" s="1644">
        <v>6.8</v>
      </c>
      <c r="DF113" s="299">
        <v>6.68</v>
      </c>
      <c r="DG113" s="299">
        <v>6.42</v>
      </c>
      <c r="DH113" s="299">
        <v>6.54</v>
      </c>
      <c r="DI113" s="299">
        <v>6.75</v>
      </c>
      <c r="DJ113" s="1702">
        <v>6.56</v>
      </c>
      <c r="DK113" s="299">
        <v>6.8</v>
      </c>
      <c r="DL113" s="1665">
        <v>6.68</v>
      </c>
      <c r="DM113" s="299">
        <v>6.92</v>
      </c>
      <c r="DN113" s="299">
        <v>6.79</v>
      </c>
      <c r="DO113" s="299">
        <v>6.73</v>
      </c>
      <c r="DP113" s="299">
        <v>6.67</v>
      </c>
      <c r="DQ113" s="1786">
        <v>6.81</v>
      </c>
      <c r="DR113" s="299">
        <v>6.82</v>
      </c>
      <c r="DS113" s="299">
        <v>6.83</v>
      </c>
      <c r="DT113" s="1743">
        <v>6.82</v>
      </c>
      <c r="DU113" s="1743">
        <v>6.02</v>
      </c>
      <c r="DV113" s="1743">
        <v>6.66</v>
      </c>
      <c r="DW113" s="1743">
        <v>6.72</v>
      </c>
      <c r="DX113" s="1743">
        <v>6.97</v>
      </c>
      <c r="DY113" s="1743">
        <v>6.8</v>
      </c>
      <c r="DZ113" s="1750">
        <v>6.91</v>
      </c>
      <c r="EA113" s="1815">
        <v>6.84</v>
      </c>
      <c r="EB113" s="1815">
        <v>6.86</v>
      </c>
      <c r="EC113" s="1815">
        <v>6.82</v>
      </c>
      <c r="ED113" s="1815">
        <v>6.73</v>
      </c>
      <c r="EE113" s="1815">
        <v>6.54</v>
      </c>
      <c r="EF113" s="1815">
        <v>6.64</v>
      </c>
      <c r="EH113" s="1869">
        <v>6.77</v>
      </c>
      <c r="EI113" s="1869">
        <v>6.57</v>
      </c>
      <c r="EJ113" s="1869">
        <v>6.66</v>
      </c>
      <c r="EK113" s="1869">
        <v>6.79</v>
      </c>
      <c r="EL113" s="1869">
        <v>6.84</v>
      </c>
      <c r="EM113" s="1869">
        <v>6.78</v>
      </c>
      <c r="EN113" s="1869">
        <v>6.84</v>
      </c>
      <c r="EO113">
        <v>6.68</v>
      </c>
      <c r="ER113">
        <v>5.8</v>
      </c>
      <c r="ES113">
        <v>6.73</v>
      </c>
      <c r="ET113">
        <v>6.46</v>
      </c>
      <c r="EX113" s="299">
        <v>6.63</v>
      </c>
      <c r="EY113" s="299">
        <v>5.57</v>
      </c>
      <c r="EZ113" s="299">
        <v>6.68</v>
      </c>
      <c r="FA113" s="299">
        <v>6.73</v>
      </c>
      <c r="FB113" s="1954">
        <v>6.8</v>
      </c>
      <c r="FC113" s="1989">
        <v>6.68</v>
      </c>
      <c r="FD113" s="1989">
        <v>6.65</v>
      </c>
      <c r="FE113" s="1989">
        <v>6.68</v>
      </c>
      <c r="FF113" s="1989">
        <v>6.67</v>
      </c>
      <c r="FG113" s="1989">
        <v>6.77</v>
      </c>
      <c r="FH113" s="1989">
        <v>6.85</v>
      </c>
      <c r="FI113" s="1996">
        <v>6.88</v>
      </c>
      <c r="FJ113" s="2031">
        <v>6.99</v>
      </c>
      <c r="FK113" s="2031">
        <v>6.16</v>
      </c>
      <c r="FL113" s="2031">
        <v>6.62</v>
      </c>
      <c r="FM113" s="2031">
        <v>6.47</v>
      </c>
      <c r="FN113" s="2031">
        <v>6.49</v>
      </c>
      <c r="FO113" s="2031">
        <v>6.64</v>
      </c>
      <c r="FP113" s="2038">
        <v>6.79</v>
      </c>
      <c r="FQ113" s="2074">
        <v>6.73</v>
      </c>
      <c r="FR113" s="2074">
        <v>6.75</v>
      </c>
      <c r="FS113" s="2074">
        <v>6.62</v>
      </c>
      <c r="FT113" s="2074">
        <v>6.86</v>
      </c>
      <c r="FU113" s="2074">
        <v>6.68</v>
      </c>
      <c r="FV113" s="2074">
        <v>6.8</v>
      </c>
      <c r="FW113" s="2111">
        <v>6.82</v>
      </c>
      <c r="FX113" s="299">
        <v>6.74</v>
      </c>
      <c r="FY113" s="299">
        <v>6.25</v>
      </c>
      <c r="FZ113" s="299">
        <v>6.6</v>
      </c>
      <c r="GA113" s="299">
        <v>6.56</v>
      </c>
      <c r="GB113" s="299">
        <v>6.52</v>
      </c>
      <c r="GC113" s="299">
        <v>6.58</v>
      </c>
      <c r="GD113" s="2124">
        <v>6.52</v>
      </c>
      <c r="GE113" s="2160">
        <v>6.62</v>
      </c>
      <c r="GF113" s="2160">
        <v>6.59</v>
      </c>
      <c r="GG113" s="2160">
        <v>6.67</v>
      </c>
      <c r="GH113" s="2160">
        <v>6.49</v>
      </c>
      <c r="GI113" s="2160">
        <v>6.53</v>
      </c>
      <c r="GJ113" s="2160">
        <v>5.7</v>
      </c>
      <c r="GK113" s="2167">
        <v>6.81</v>
      </c>
      <c r="GL113" s="2203">
        <v>6.84</v>
      </c>
      <c r="GM113" s="2203">
        <v>6.78</v>
      </c>
      <c r="GN113" s="2203">
        <v>6.73</v>
      </c>
      <c r="GO113" s="2203">
        <v>6.73</v>
      </c>
      <c r="GP113" s="2203">
        <v>6.81</v>
      </c>
      <c r="GQ113" s="2203">
        <v>6.78</v>
      </c>
      <c r="GR113" s="2211">
        <v>6.81</v>
      </c>
      <c r="GS113" s="2247">
        <v>6.67</v>
      </c>
      <c r="GT113" s="2247">
        <v>6.16</v>
      </c>
      <c r="GU113" s="2247">
        <v>6.72</v>
      </c>
      <c r="GW113" s="2247">
        <v>6.04</v>
      </c>
      <c r="GX113" s="2247">
        <v>6.59</v>
      </c>
      <c r="GY113" s="2247">
        <v>6.45</v>
      </c>
      <c r="GZ113" s="2265">
        <v>6.44</v>
      </c>
      <c r="HA113" s="2278">
        <v>5.93</v>
      </c>
      <c r="HB113" s="2278">
        <v>6.58</v>
      </c>
      <c r="HC113" s="2300"/>
      <c r="HD113" s="2311"/>
      <c r="HE113" s="2311"/>
      <c r="HF113" s="2311"/>
    </row>
    <row r="114" spans="1:227" x14ac:dyDescent="0.25">
      <c r="A114" s="95">
        <f t="shared" si="67"/>
        <v>113</v>
      </c>
      <c r="B114" s="65">
        <f>B.Semanal!B114</f>
        <v>0</v>
      </c>
      <c r="C114" s="68"/>
      <c r="D114" s="68"/>
      <c r="E114" s="91"/>
      <c r="F114" s="67"/>
      <c r="G114" s="363"/>
      <c r="H114" s="369"/>
      <c r="I114" s="375"/>
      <c r="J114" s="381"/>
      <c r="K114" s="387"/>
      <c r="L114" s="393"/>
      <c r="M114" s="451"/>
      <c r="N114" s="458"/>
      <c r="O114" s="471"/>
      <c r="P114" s="504"/>
      <c r="Q114" s="530"/>
      <c r="R114" s="536"/>
      <c r="S114" s="565"/>
      <c r="T114" s="120"/>
      <c r="U114" s="120"/>
      <c r="V114" s="609"/>
      <c r="W114" s="120"/>
      <c r="X114" s="120"/>
      <c r="Y114" s="616"/>
      <c r="Z114" s="120"/>
      <c r="AA114" s="686"/>
      <c r="AB114" s="120"/>
      <c r="AC114" s="120"/>
      <c r="AD114" s="120"/>
      <c r="AE114" s="721"/>
      <c r="AF114" s="728"/>
      <c r="AG114"/>
      <c r="AJ114"/>
      <c r="AN114" s="855"/>
      <c r="AO114" s="863"/>
      <c r="AP114" s="869"/>
      <c r="AQ114"/>
      <c r="AR114"/>
      <c r="AS114" s="889"/>
      <c r="AT114" s="902"/>
      <c r="AU114" s="926"/>
      <c r="AV114" s="933"/>
      <c r="AX114" s="1002"/>
      <c r="AY114" s="1024"/>
      <c r="AZ114" s="1031"/>
      <c r="BA114" s="1045"/>
      <c r="BC114" s="1087"/>
      <c r="BD114" s="1093"/>
      <c r="BE114" s="1126"/>
      <c r="BF114" s="1133"/>
      <c r="BG114" s="1140"/>
      <c r="BH114" s="1161"/>
      <c r="BK114" s="91"/>
      <c r="BP114" s="1222"/>
      <c r="BQ114" s="1228"/>
      <c r="BR114" s="1228"/>
      <c r="BS114" s="1228"/>
      <c r="BT114" s="1228"/>
      <c r="BU114" s="1228"/>
      <c r="BV114" s="1228"/>
      <c r="BW114" s="1288"/>
      <c r="CE114" s="1382"/>
      <c r="CF114" s="1396"/>
      <c r="CG114" s="1410"/>
      <c r="CH114" s="1424"/>
      <c r="CI114" s="1438"/>
      <c r="CJ114" s="1452"/>
      <c r="CP114" s="1492"/>
      <c r="CQ114" s="1520"/>
      <c r="CR114" s="1556"/>
      <c r="CS114" s="1556"/>
      <c r="CT114" s="1556"/>
      <c r="CU114" s="1571"/>
      <c r="CV114" s="1585"/>
      <c r="CW114" s="1585"/>
      <c r="CX114" s="1585"/>
      <c r="CY114" s="1620"/>
      <c r="CZ114" s="1620"/>
      <c r="DA114" s="1620"/>
      <c r="DB114" s="1620"/>
      <c r="DC114" s="1620"/>
      <c r="DD114" s="1620"/>
      <c r="DE114" s="1642"/>
      <c r="DJ114" s="1700"/>
      <c r="DL114" s="1663"/>
      <c r="DQ114" s="1784"/>
      <c r="DT114" s="1741"/>
      <c r="DU114" s="1741"/>
      <c r="DV114" s="1741"/>
      <c r="DW114" s="1741"/>
      <c r="DX114" s="1741"/>
      <c r="DY114" s="1741"/>
      <c r="DZ114" s="1748"/>
      <c r="EA114" s="1813"/>
      <c r="EB114" s="1813"/>
      <c r="EC114" s="1813"/>
      <c r="ED114" s="1813"/>
      <c r="EE114" s="1813"/>
      <c r="EF114" s="1813"/>
      <c r="EH114" s="1867"/>
      <c r="EI114" s="1867"/>
      <c r="EJ114" s="1867"/>
      <c r="EK114" s="1867"/>
      <c r="EL114" s="1867"/>
      <c r="EM114" s="1867"/>
      <c r="EN114" s="1867"/>
      <c r="FB114" s="1952"/>
      <c r="FC114" s="1987"/>
      <c r="FD114" s="1987"/>
      <c r="FE114" s="1987"/>
      <c r="FF114" s="1987"/>
      <c r="FG114" s="1987"/>
      <c r="FH114" s="1987"/>
      <c r="FI114" s="1994"/>
      <c r="FJ114" s="2029"/>
      <c r="FK114" s="2029"/>
      <c r="FL114" s="2029"/>
      <c r="FM114" s="2029"/>
      <c r="FN114" s="2029"/>
      <c r="FO114" s="2029"/>
      <c r="FP114" s="2036"/>
      <c r="FQ114" s="2072"/>
      <c r="FR114" s="2072"/>
      <c r="FS114" s="2072"/>
      <c r="FT114" s="2072"/>
      <c r="FU114" s="2072"/>
      <c r="FV114" s="2072"/>
      <c r="FW114" s="2109"/>
      <c r="GD114" s="2122"/>
      <c r="GE114" s="2158"/>
      <c r="GF114" s="2158"/>
      <c r="GG114" s="2158"/>
      <c r="GH114" s="2158"/>
      <c r="GI114" s="2158"/>
      <c r="GJ114" s="2158"/>
      <c r="GK114" s="2165"/>
      <c r="GL114" s="2201"/>
      <c r="GM114" s="2201"/>
      <c r="GN114" s="2201"/>
      <c r="GO114" s="2201"/>
      <c r="GP114" s="2201"/>
      <c r="GQ114" s="2201"/>
      <c r="GR114" s="2209"/>
      <c r="GZ114" s="2263"/>
      <c r="HA114" s="2276"/>
      <c r="HB114" s="2276"/>
      <c r="HC114" s="2300"/>
      <c r="HD114" s="2311"/>
      <c r="HE114" s="2311"/>
      <c r="HF114" s="2311"/>
    </row>
    <row r="115" spans="1:227" x14ac:dyDescent="0.25">
      <c r="A115" s="95">
        <f t="shared" si="67"/>
        <v>114</v>
      </c>
      <c r="B115" s="65">
        <f>B.Semanal!B115</f>
        <v>0</v>
      </c>
      <c r="C115" s="66"/>
      <c r="D115" s="66"/>
      <c r="E115" s="91">
        <v>0</v>
      </c>
      <c r="F115" s="67">
        <v>0</v>
      </c>
      <c r="G115" s="366">
        <v>6700</v>
      </c>
      <c r="H115" s="372">
        <v>11100</v>
      </c>
      <c r="I115" s="378">
        <v>13980</v>
      </c>
      <c r="J115" s="384">
        <v>19260</v>
      </c>
      <c r="K115" s="390">
        <v>19220</v>
      </c>
      <c r="L115" s="396">
        <v>16340</v>
      </c>
      <c r="M115" s="454">
        <v>22280</v>
      </c>
      <c r="N115" s="461">
        <v>20220</v>
      </c>
      <c r="O115" s="474">
        <v>11680</v>
      </c>
      <c r="P115" s="507">
        <v>12800</v>
      </c>
      <c r="Q115" s="533">
        <v>23980</v>
      </c>
      <c r="R115" s="539">
        <v>19140</v>
      </c>
      <c r="S115" s="568">
        <v>19340</v>
      </c>
      <c r="T115" s="120">
        <v>0</v>
      </c>
      <c r="U115" s="120">
        <v>0</v>
      </c>
      <c r="V115" s="612">
        <v>0</v>
      </c>
      <c r="W115" s="123">
        <v>6580</v>
      </c>
      <c r="X115" s="120">
        <v>0</v>
      </c>
      <c r="Y115" s="619">
        <v>17200</v>
      </c>
      <c r="Z115" s="123">
        <v>34960</v>
      </c>
      <c r="AA115" s="689">
        <v>15980</v>
      </c>
      <c r="AB115" s="123">
        <v>15620</v>
      </c>
      <c r="AC115" s="123">
        <v>15020</v>
      </c>
      <c r="AD115" s="123">
        <v>22500</v>
      </c>
      <c r="AE115" s="724">
        <v>22760</v>
      </c>
      <c r="AF115" s="731">
        <v>16080</v>
      </c>
      <c r="AG115" s="54">
        <v>13040</v>
      </c>
      <c r="AH115" s="65">
        <v>0</v>
      </c>
      <c r="AI115" s="65">
        <v>0</v>
      </c>
      <c r="AJ115" s="54">
        <v>0</v>
      </c>
      <c r="AK115" s="65">
        <v>0</v>
      </c>
      <c r="AL115" s="65">
        <v>0</v>
      </c>
      <c r="AM115" s="65">
        <v>0</v>
      </c>
      <c r="AN115" s="858">
        <v>0</v>
      </c>
      <c r="AO115" s="866">
        <v>8040</v>
      </c>
      <c r="AP115" s="872">
        <v>8500</v>
      </c>
      <c r="AQ115" s="54">
        <v>10920</v>
      </c>
      <c r="AR115" s="54">
        <v>14640</v>
      </c>
      <c r="AS115" s="892">
        <v>0</v>
      </c>
      <c r="AT115" s="905">
        <v>0</v>
      </c>
      <c r="AU115" s="929">
        <v>15560</v>
      </c>
      <c r="AV115" s="936">
        <v>23320</v>
      </c>
      <c r="AW115" s="70">
        <v>28720</v>
      </c>
      <c r="AX115" s="1005">
        <v>32540</v>
      </c>
      <c r="AY115" s="1027">
        <v>33420</v>
      </c>
      <c r="AZ115" s="1034">
        <v>23980</v>
      </c>
      <c r="BA115" s="1048">
        <v>0</v>
      </c>
      <c r="BB115" s="65">
        <v>0</v>
      </c>
      <c r="BC115" s="1090">
        <v>0</v>
      </c>
      <c r="BD115" s="1096">
        <v>0</v>
      </c>
      <c r="BE115" s="1129">
        <v>0</v>
      </c>
      <c r="BF115" s="1136">
        <v>0</v>
      </c>
      <c r="BG115" s="1143">
        <v>0</v>
      </c>
      <c r="BH115" s="1164">
        <v>0</v>
      </c>
      <c r="BI115" s="65">
        <v>0</v>
      </c>
      <c r="BJ115" s="65">
        <v>0</v>
      </c>
      <c r="BK115" s="91">
        <v>0</v>
      </c>
      <c r="BL115" s="65">
        <v>0</v>
      </c>
      <c r="BM115" s="70">
        <v>22780</v>
      </c>
      <c r="BN115" s="70">
        <v>28640</v>
      </c>
      <c r="BO115" s="70">
        <v>22960</v>
      </c>
      <c r="BP115" s="1225">
        <v>24120</v>
      </c>
      <c r="BQ115" s="1231">
        <v>23940</v>
      </c>
      <c r="BR115" s="1231">
        <v>21100</v>
      </c>
      <c r="BS115" s="1231">
        <v>29580</v>
      </c>
      <c r="BT115" s="1231">
        <v>36800</v>
      </c>
      <c r="BU115" s="1231">
        <v>41760</v>
      </c>
      <c r="BV115" s="1231">
        <v>30620</v>
      </c>
      <c r="BW115" s="1291">
        <v>36140</v>
      </c>
      <c r="BX115" s="70">
        <v>31940</v>
      </c>
      <c r="BY115" s="70">
        <v>38920</v>
      </c>
      <c r="BZ115" s="70">
        <v>37060</v>
      </c>
      <c r="CA115" s="70">
        <v>24400</v>
      </c>
      <c r="CB115" s="70">
        <v>22800</v>
      </c>
      <c r="CC115" s="70">
        <v>28840</v>
      </c>
      <c r="CD115" s="70">
        <v>27680</v>
      </c>
      <c r="CE115" s="1385">
        <v>8980</v>
      </c>
      <c r="CF115" s="1399">
        <v>30000</v>
      </c>
      <c r="CG115" s="1413">
        <v>25520</v>
      </c>
      <c r="CH115" s="1427">
        <v>24640</v>
      </c>
      <c r="CI115" s="1441">
        <v>24420</v>
      </c>
      <c r="CJ115" s="1455">
        <v>21840</v>
      </c>
      <c r="CK115" s="54">
        <v>105140</v>
      </c>
      <c r="CL115" s="54">
        <v>18800</v>
      </c>
      <c r="CM115" s="54">
        <v>19480</v>
      </c>
      <c r="CN115" s="54">
        <v>27720</v>
      </c>
      <c r="CO115" s="54">
        <v>27980</v>
      </c>
      <c r="CP115" s="1495">
        <v>16880</v>
      </c>
      <c r="CQ115" s="1523">
        <v>15440</v>
      </c>
      <c r="CR115" s="1559">
        <v>17760</v>
      </c>
      <c r="CS115" s="1559">
        <v>23520</v>
      </c>
      <c r="CT115" s="1559">
        <v>23080</v>
      </c>
      <c r="CU115" s="1574">
        <v>13880</v>
      </c>
      <c r="CV115" s="1588">
        <v>7320</v>
      </c>
      <c r="CW115" s="1588">
        <v>30040</v>
      </c>
      <c r="CX115" s="1588">
        <v>23360</v>
      </c>
      <c r="CY115" s="1623">
        <v>28560</v>
      </c>
      <c r="CZ115" s="1623">
        <v>22880</v>
      </c>
      <c r="DA115" s="1623">
        <v>26720</v>
      </c>
      <c r="DB115" s="1623">
        <v>23000</v>
      </c>
      <c r="DC115" s="1623">
        <v>23920</v>
      </c>
      <c r="DD115" s="1623">
        <v>47440</v>
      </c>
      <c r="DE115" s="1645">
        <v>37740</v>
      </c>
      <c r="DF115" s="54">
        <v>14720</v>
      </c>
      <c r="DG115" s="54">
        <v>13460</v>
      </c>
      <c r="DH115" s="54">
        <v>22220</v>
      </c>
      <c r="DI115" s="54">
        <v>25360</v>
      </c>
      <c r="DJ115" s="1703">
        <v>20660</v>
      </c>
      <c r="DK115" s="54">
        <v>21220</v>
      </c>
      <c r="DL115" s="1666">
        <v>15320</v>
      </c>
      <c r="DM115" s="54">
        <v>19400</v>
      </c>
      <c r="DN115" s="54">
        <v>28520</v>
      </c>
      <c r="DO115" s="54">
        <v>30820</v>
      </c>
      <c r="DP115" s="54">
        <v>15600</v>
      </c>
      <c r="DQ115" s="1787">
        <v>29200</v>
      </c>
      <c r="DR115" s="54">
        <v>22420</v>
      </c>
      <c r="DS115" s="54">
        <v>21760</v>
      </c>
      <c r="DT115" s="1744">
        <v>14900</v>
      </c>
      <c r="DU115" s="1744">
        <v>23880</v>
      </c>
      <c r="DV115" s="1744">
        <v>20980</v>
      </c>
      <c r="DW115" s="1744">
        <v>29980</v>
      </c>
      <c r="DX115" s="1744">
        <v>29340</v>
      </c>
      <c r="DY115" s="1744">
        <v>27800</v>
      </c>
      <c r="DZ115" s="1751">
        <v>22900</v>
      </c>
      <c r="EA115" s="1816">
        <v>5820</v>
      </c>
      <c r="EB115" s="1816">
        <v>42580</v>
      </c>
      <c r="EC115" s="1816">
        <v>8740</v>
      </c>
      <c r="ED115" s="1816">
        <v>13500</v>
      </c>
      <c r="EE115" s="1816">
        <v>36540</v>
      </c>
      <c r="EF115" s="1816">
        <v>27260</v>
      </c>
      <c r="EG115">
        <v>0</v>
      </c>
      <c r="EH115" s="1870">
        <v>6560</v>
      </c>
      <c r="EI115" s="1870">
        <v>45140</v>
      </c>
      <c r="EJ115" s="1870">
        <v>31740</v>
      </c>
      <c r="EK115" s="1870">
        <v>14340</v>
      </c>
      <c r="EL115" s="1870">
        <v>29620</v>
      </c>
      <c r="EM115" s="1870">
        <v>30920</v>
      </c>
      <c r="EN115" s="1870">
        <v>21560</v>
      </c>
      <c r="EO115" s="54">
        <v>20440</v>
      </c>
      <c r="EP115">
        <v>0</v>
      </c>
      <c r="EQ115">
        <v>0</v>
      </c>
      <c r="ER115" s="54">
        <v>9340</v>
      </c>
      <c r="ES115">
        <v>0</v>
      </c>
      <c r="ET115" s="54">
        <v>14000</v>
      </c>
      <c r="EU115">
        <v>0</v>
      </c>
      <c r="EV115" s="54">
        <v>0</v>
      </c>
      <c r="EW115" s="54">
        <v>0</v>
      </c>
      <c r="EX115" s="54">
        <v>0</v>
      </c>
      <c r="EY115" s="54">
        <v>0</v>
      </c>
      <c r="EZ115" s="54">
        <v>29340</v>
      </c>
      <c r="FA115" s="54">
        <v>46060</v>
      </c>
      <c r="FB115" s="1955">
        <v>42260</v>
      </c>
      <c r="FC115" s="1990">
        <v>29680</v>
      </c>
      <c r="FD115" s="1990">
        <v>25060</v>
      </c>
      <c r="FE115" s="1990">
        <v>30620</v>
      </c>
      <c r="FF115" s="1990">
        <v>38140</v>
      </c>
      <c r="FG115" s="1990">
        <v>15020</v>
      </c>
      <c r="FH115" s="1990">
        <v>32620</v>
      </c>
      <c r="FI115" s="1997">
        <v>21680</v>
      </c>
      <c r="FJ115" s="2032">
        <v>22700</v>
      </c>
      <c r="FK115" s="2032">
        <v>8720</v>
      </c>
      <c r="FL115" s="2032">
        <v>22140</v>
      </c>
      <c r="FM115" s="2032">
        <v>27520</v>
      </c>
      <c r="FN115" s="2032">
        <v>34440</v>
      </c>
      <c r="FO115" s="2032">
        <v>25320</v>
      </c>
      <c r="FP115" s="2039">
        <v>17040</v>
      </c>
      <c r="FQ115" s="2075">
        <v>23700</v>
      </c>
      <c r="FR115" s="2075">
        <v>25380</v>
      </c>
      <c r="FS115" s="2075">
        <v>22960</v>
      </c>
      <c r="FT115" s="2075">
        <v>8180</v>
      </c>
      <c r="FU115" s="2075">
        <v>17400</v>
      </c>
      <c r="FV115" s="2075">
        <v>16760</v>
      </c>
      <c r="FW115" s="2112">
        <v>16820</v>
      </c>
      <c r="FX115" s="54">
        <v>16540</v>
      </c>
      <c r="FY115" s="54">
        <v>6880</v>
      </c>
      <c r="FZ115" s="54">
        <v>6040</v>
      </c>
      <c r="GA115" s="54">
        <v>6800</v>
      </c>
      <c r="GB115" s="54">
        <v>29720</v>
      </c>
      <c r="GC115" s="54">
        <v>12620</v>
      </c>
      <c r="GD115" s="2125">
        <v>29780</v>
      </c>
      <c r="GE115" s="2161">
        <v>18800</v>
      </c>
      <c r="GF115" s="2161">
        <v>13560</v>
      </c>
      <c r="GG115" s="2161">
        <v>0</v>
      </c>
      <c r="GH115" s="2161">
        <v>5900</v>
      </c>
      <c r="GI115" s="2161">
        <v>0</v>
      </c>
      <c r="GJ115" s="2161">
        <v>0</v>
      </c>
      <c r="GK115" s="2168">
        <v>25580</v>
      </c>
      <c r="GL115" s="2204">
        <v>18140</v>
      </c>
      <c r="GM115" s="2204">
        <v>18000</v>
      </c>
      <c r="GN115" s="2204">
        <v>28780</v>
      </c>
      <c r="GO115" s="2204">
        <v>17040</v>
      </c>
      <c r="GP115" s="2204">
        <v>19420</v>
      </c>
      <c r="GQ115" s="2204">
        <v>26300</v>
      </c>
      <c r="GR115" s="2212">
        <v>22540</v>
      </c>
      <c r="GS115" s="2248">
        <v>8560</v>
      </c>
      <c r="GT115" s="2248">
        <v>6880</v>
      </c>
      <c r="GU115" s="2248">
        <v>18880</v>
      </c>
      <c r="GV115" s="2248">
        <v>0</v>
      </c>
      <c r="GW115" s="2248">
        <v>8760</v>
      </c>
      <c r="GX115" s="2248">
        <v>24180</v>
      </c>
      <c r="GY115" s="2248">
        <v>27660</v>
      </c>
      <c r="GZ115" s="2266">
        <v>8440</v>
      </c>
      <c r="HA115" s="2279">
        <v>28100</v>
      </c>
      <c r="HB115" s="2279">
        <v>0</v>
      </c>
      <c r="HC115" s="2303">
        <v>0</v>
      </c>
      <c r="HD115" s="2315">
        <v>0</v>
      </c>
      <c r="HE115" s="2315">
        <v>0</v>
      </c>
      <c r="HF115" s="2315">
        <v>0</v>
      </c>
      <c r="HS115" s="142"/>
    </row>
    <row r="116" spans="1:227" x14ac:dyDescent="0.25">
      <c r="A116" s="95">
        <f t="shared" si="67"/>
        <v>115</v>
      </c>
      <c r="B116" s="65">
        <f>B.Semanal!B116</f>
        <v>0</v>
      </c>
      <c r="C116" s="71"/>
      <c r="D116" s="71"/>
      <c r="E116" s="91"/>
      <c r="F116" s="67">
        <v>2.09</v>
      </c>
      <c r="G116" s="365">
        <v>0.71</v>
      </c>
      <c r="H116" s="371">
        <v>1.2</v>
      </c>
      <c r="I116" s="377">
        <v>0.98</v>
      </c>
      <c r="J116" s="383">
        <v>0.64</v>
      </c>
      <c r="K116" s="389">
        <v>0.6</v>
      </c>
      <c r="L116" s="395">
        <v>0.96</v>
      </c>
      <c r="M116" s="453">
        <v>1.0900000000000001</v>
      </c>
      <c r="N116" s="460">
        <v>0.78</v>
      </c>
      <c r="O116" s="473">
        <v>0.86</v>
      </c>
      <c r="P116" s="506">
        <v>0.79</v>
      </c>
      <c r="Q116" s="532">
        <v>0.59</v>
      </c>
      <c r="R116" s="538">
        <v>0.65</v>
      </c>
      <c r="S116" s="567">
        <v>0.66</v>
      </c>
      <c r="T116" s="124"/>
      <c r="U116" s="124"/>
      <c r="V116" s="611">
        <v>1.62</v>
      </c>
      <c r="W116" s="124"/>
      <c r="X116" s="124">
        <v>3.8</v>
      </c>
      <c r="Y116" s="618">
        <v>1.61</v>
      </c>
      <c r="Z116" s="124">
        <v>0.89</v>
      </c>
      <c r="AA116" s="688">
        <v>0.81</v>
      </c>
      <c r="AB116" s="124">
        <v>1.4</v>
      </c>
      <c r="AC116" s="120">
        <v>0.81</v>
      </c>
      <c r="AD116" s="124">
        <v>0.92</v>
      </c>
      <c r="AE116" s="723">
        <v>1.08</v>
      </c>
      <c r="AF116" s="730">
        <v>0.83</v>
      </c>
      <c r="AG116" s="299">
        <v>0.95</v>
      </c>
      <c r="AJ116"/>
      <c r="AN116" s="855"/>
      <c r="AO116" s="865">
        <v>0.99</v>
      </c>
      <c r="AP116" s="871">
        <v>1.67</v>
      </c>
      <c r="AQ116" s="299">
        <v>0.84</v>
      </c>
      <c r="AR116" s="299">
        <v>0.85</v>
      </c>
      <c r="AS116" s="889"/>
      <c r="AT116" s="902"/>
      <c r="AU116" s="928">
        <v>0.72</v>
      </c>
      <c r="AV116" s="935">
        <v>0.75</v>
      </c>
      <c r="AW116" s="65">
        <v>0.73</v>
      </c>
      <c r="AX116" s="1004">
        <v>0.73</v>
      </c>
      <c r="AY116" s="1026">
        <v>0.7</v>
      </c>
      <c r="AZ116" s="1033">
        <v>0.7</v>
      </c>
      <c r="BA116" s="1045"/>
      <c r="BC116" s="1087"/>
      <c r="BD116" s="1093"/>
      <c r="BE116" s="1126"/>
      <c r="BF116" s="1133"/>
      <c r="BG116" s="1140"/>
      <c r="BH116" s="1161"/>
      <c r="BK116" s="91"/>
      <c r="BM116" s="65">
        <v>0.75</v>
      </c>
      <c r="BN116" s="65">
        <v>0.9</v>
      </c>
      <c r="BO116" s="65">
        <v>1</v>
      </c>
      <c r="BP116" s="1224">
        <v>0.9</v>
      </c>
      <c r="BQ116" s="1230">
        <v>0.77</v>
      </c>
      <c r="BR116" s="1230">
        <v>0.77</v>
      </c>
      <c r="BS116" s="1230">
        <v>0.89</v>
      </c>
      <c r="BT116" s="1230">
        <v>0.93</v>
      </c>
      <c r="BU116" s="1230">
        <v>0.93</v>
      </c>
      <c r="BV116" s="1230">
        <v>0.91</v>
      </c>
      <c r="BW116" s="1290">
        <v>1.03</v>
      </c>
      <c r="BX116" s="65">
        <v>0.83</v>
      </c>
      <c r="BY116" s="65">
        <v>0.61</v>
      </c>
      <c r="BZ116" s="65">
        <v>1.02</v>
      </c>
      <c r="CA116" s="65">
        <v>0.72</v>
      </c>
      <c r="CB116" s="65">
        <v>0.68</v>
      </c>
      <c r="CC116" s="65">
        <v>0.75</v>
      </c>
      <c r="CD116" s="65">
        <v>0.6</v>
      </c>
      <c r="CE116" s="1384">
        <v>0.69</v>
      </c>
      <c r="CF116" s="1398">
        <v>1.1000000000000001</v>
      </c>
      <c r="CG116" s="1412">
        <v>0.95</v>
      </c>
      <c r="CH116" s="1426">
        <v>0.87</v>
      </c>
      <c r="CI116" s="1440">
        <v>0.69</v>
      </c>
      <c r="CJ116" s="1454">
        <v>1.1100000000000001</v>
      </c>
      <c r="CK116">
        <v>0.82</v>
      </c>
      <c r="CL116">
        <v>0.8</v>
      </c>
      <c r="CM116">
        <v>0.69</v>
      </c>
      <c r="CN116">
        <v>0.59</v>
      </c>
      <c r="CO116">
        <v>0.65</v>
      </c>
      <c r="CP116" s="1494">
        <v>0.82</v>
      </c>
      <c r="CQ116" s="1522">
        <v>1.03</v>
      </c>
      <c r="CR116" s="1558">
        <v>1.57</v>
      </c>
      <c r="CS116" s="1558">
        <v>0.88</v>
      </c>
      <c r="CT116" s="1558">
        <v>0.96</v>
      </c>
      <c r="CU116" s="1573">
        <v>0.93</v>
      </c>
      <c r="CV116" s="1587">
        <v>0.78</v>
      </c>
      <c r="CW116" s="1587">
        <v>0.78</v>
      </c>
      <c r="CX116" s="1587">
        <v>0.78</v>
      </c>
      <c r="CY116" s="1622">
        <v>0.87</v>
      </c>
      <c r="CZ116" s="1622">
        <v>1.85</v>
      </c>
      <c r="DA116" s="1622">
        <v>1.76</v>
      </c>
      <c r="DB116" s="1622">
        <v>1.22</v>
      </c>
      <c r="DC116" s="1622">
        <v>1.25</v>
      </c>
      <c r="DD116" s="1622">
        <v>0.91</v>
      </c>
      <c r="DE116" s="1644">
        <v>0.97</v>
      </c>
      <c r="DF116" s="299">
        <v>0.69</v>
      </c>
      <c r="DG116" s="299">
        <v>1.28</v>
      </c>
      <c r="DH116" s="299">
        <v>1.33</v>
      </c>
      <c r="DI116" s="299">
        <v>1.31</v>
      </c>
      <c r="DJ116" s="1702">
        <v>1.1100000000000001</v>
      </c>
      <c r="DK116" s="299">
        <v>1.04</v>
      </c>
      <c r="DL116" s="1665">
        <v>1</v>
      </c>
      <c r="DM116" s="299">
        <v>0.97</v>
      </c>
      <c r="DN116" s="299">
        <v>0.75</v>
      </c>
      <c r="DO116" s="299">
        <v>0.75</v>
      </c>
      <c r="DP116" s="299">
        <v>0.82</v>
      </c>
      <c r="DQ116" s="1786">
        <v>1.1599999999999999</v>
      </c>
      <c r="DR116" s="299">
        <v>0.79</v>
      </c>
      <c r="DS116" s="299">
        <v>0.76</v>
      </c>
      <c r="DT116" s="1743">
        <v>0.81</v>
      </c>
      <c r="DU116" s="1743">
        <v>0.65</v>
      </c>
      <c r="DV116" s="1743">
        <v>0.99</v>
      </c>
      <c r="DW116" s="1743">
        <v>1.02</v>
      </c>
      <c r="DX116" s="1743">
        <v>0.93</v>
      </c>
      <c r="DY116" s="1743">
        <v>0.75</v>
      </c>
      <c r="DZ116" s="1750">
        <v>0.68</v>
      </c>
      <c r="EA116" s="1815">
        <v>0.81</v>
      </c>
      <c r="EB116" s="1815">
        <v>0.67</v>
      </c>
      <c r="EC116" s="1815">
        <v>0.68</v>
      </c>
      <c r="ED116" s="1815">
        <v>0.84</v>
      </c>
      <c r="EE116" s="1815">
        <v>0.94</v>
      </c>
      <c r="EF116" s="1815">
        <v>0.69</v>
      </c>
      <c r="EH116" s="1869">
        <v>0.51</v>
      </c>
      <c r="EI116" s="1869">
        <v>0.73</v>
      </c>
      <c r="EJ116" s="1869">
        <v>0.6</v>
      </c>
      <c r="EK116" s="1869">
        <v>0.6</v>
      </c>
      <c r="EL116" s="1869">
        <v>0.65</v>
      </c>
      <c r="EM116" s="1869">
        <v>0.67</v>
      </c>
      <c r="EN116" s="1869">
        <v>0.76</v>
      </c>
      <c r="EO116">
        <v>0.68</v>
      </c>
      <c r="ER116">
        <v>0.82</v>
      </c>
      <c r="ES116">
        <v>0.65</v>
      </c>
      <c r="ET116">
        <v>0.68</v>
      </c>
      <c r="EY116" s="299">
        <v>0.76</v>
      </c>
      <c r="EZ116" s="299">
        <v>0.93</v>
      </c>
      <c r="FA116" s="299">
        <v>0.89</v>
      </c>
      <c r="FB116" s="1954">
        <v>0.72</v>
      </c>
      <c r="FC116" s="1989">
        <v>0.86</v>
      </c>
      <c r="FD116" s="1989">
        <v>0.64</v>
      </c>
      <c r="FE116" s="1989">
        <v>0.78</v>
      </c>
      <c r="FF116" s="1989">
        <v>0.83</v>
      </c>
      <c r="FG116" s="1989">
        <v>0.9</v>
      </c>
      <c r="FH116" s="1989">
        <v>0.71</v>
      </c>
      <c r="FI116" s="1996">
        <v>0.72</v>
      </c>
      <c r="FJ116" s="2031">
        <v>0.7</v>
      </c>
      <c r="FK116" s="2031">
        <v>0.84</v>
      </c>
      <c r="FL116" s="2031">
        <v>0.81</v>
      </c>
      <c r="FM116" s="2031">
        <v>0.99</v>
      </c>
      <c r="FN116" s="2031">
        <v>0.8</v>
      </c>
      <c r="FO116" s="2031">
        <v>0.71</v>
      </c>
      <c r="FP116" s="2038">
        <v>0.91</v>
      </c>
      <c r="FQ116" s="2074">
        <v>0.71</v>
      </c>
      <c r="FR116" s="2074">
        <v>0.91</v>
      </c>
      <c r="FS116" s="2074">
        <v>0.78</v>
      </c>
      <c r="FT116" s="2074">
        <v>0.83</v>
      </c>
      <c r="FU116" s="2074">
        <v>0.72</v>
      </c>
      <c r="FV116" s="2074">
        <v>0.7</v>
      </c>
      <c r="FW116" s="2111">
        <v>0.62</v>
      </c>
      <c r="FX116" s="299">
        <v>0.69</v>
      </c>
      <c r="FY116" s="299">
        <v>0.61</v>
      </c>
      <c r="FZ116" s="299">
        <v>0.57999999999999996</v>
      </c>
      <c r="GA116" s="299">
        <v>0.88</v>
      </c>
      <c r="GB116" s="299">
        <v>0.77</v>
      </c>
      <c r="GC116" s="299">
        <v>0.62</v>
      </c>
      <c r="GD116" s="2124">
        <v>0.59</v>
      </c>
      <c r="GE116" s="2160">
        <v>0.56999999999999995</v>
      </c>
      <c r="GF116" s="2160">
        <v>0.84</v>
      </c>
      <c r="GG116" s="2160">
        <v>0.62</v>
      </c>
      <c r="GH116" s="2160">
        <v>1.01</v>
      </c>
      <c r="GI116" s="2160">
        <v>0.48</v>
      </c>
      <c r="GJ116" s="2160">
        <v>0.65</v>
      </c>
      <c r="GK116" s="2167">
        <v>0.67</v>
      </c>
      <c r="GL116" s="2203">
        <v>0.68</v>
      </c>
      <c r="GM116" s="2203">
        <v>0.6</v>
      </c>
      <c r="GN116" s="2203">
        <v>0.59</v>
      </c>
      <c r="GO116" s="2203">
        <v>0.66</v>
      </c>
      <c r="GP116" s="2203">
        <v>1.1000000000000001</v>
      </c>
      <c r="GQ116" s="2203">
        <v>0.89</v>
      </c>
      <c r="GR116" s="2211">
        <v>0.7</v>
      </c>
      <c r="GS116" s="2247">
        <v>0.9</v>
      </c>
      <c r="GT116" s="2247">
        <v>0.73</v>
      </c>
      <c r="GU116" s="2247">
        <v>0.69</v>
      </c>
      <c r="GW116" s="2247">
        <v>0.69</v>
      </c>
      <c r="GX116" s="2247">
        <v>0.65</v>
      </c>
      <c r="GY116" s="2247">
        <v>0.59</v>
      </c>
      <c r="GZ116" s="2265">
        <v>0.91</v>
      </c>
      <c r="HA116" s="2278">
        <v>2.48</v>
      </c>
      <c r="HB116" s="2278">
        <v>0.83</v>
      </c>
      <c r="HC116" s="2300"/>
      <c r="HD116" s="2311"/>
      <c r="HE116" s="2311"/>
      <c r="HF116" s="2311"/>
    </row>
    <row r="117" spans="1:227" x14ac:dyDescent="0.25">
      <c r="A117" s="95">
        <f t="shared" si="67"/>
        <v>116</v>
      </c>
      <c r="B117" s="65">
        <f>B.Semanal!B117</f>
        <v>0</v>
      </c>
      <c r="C117" s="66"/>
      <c r="D117" s="66"/>
      <c r="E117" s="91">
        <v>0</v>
      </c>
      <c r="F117" s="67">
        <v>0</v>
      </c>
      <c r="G117" s="365">
        <v>0.94</v>
      </c>
      <c r="H117" s="371">
        <v>1.46</v>
      </c>
      <c r="I117" s="377">
        <v>1.94</v>
      </c>
      <c r="J117" s="383">
        <v>2.29</v>
      </c>
      <c r="K117" s="389">
        <v>2.25</v>
      </c>
      <c r="L117" s="395">
        <v>1.98</v>
      </c>
      <c r="M117" s="453">
        <v>2.41</v>
      </c>
      <c r="N117" s="460">
        <v>2.16</v>
      </c>
      <c r="O117" s="473">
        <v>1.23</v>
      </c>
      <c r="P117" s="506">
        <v>1.55</v>
      </c>
      <c r="Q117" s="532">
        <v>2.61</v>
      </c>
      <c r="R117" s="538">
        <v>2.0699999999999998</v>
      </c>
      <c r="S117" s="567">
        <v>2.4500000000000002</v>
      </c>
      <c r="T117" s="124">
        <v>0</v>
      </c>
      <c r="U117" s="124">
        <v>0</v>
      </c>
      <c r="V117" s="611">
        <v>0</v>
      </c>
      <c r="W117" s="124">
        <v>16.29</v>
      </c>
      <c r="X117" s="124">
        <v>0</v>
      </c>
      <c r="Y117" s="618">
        <v>1.89</v>
      </c>
      <c r="Z117" s="124">
        <v>3.21</v>
      </c>
      <c r="AA117" s="688">
        <v>1.74</v>
      </c>
      <c r="AB117" s="124">
        <v>1.49</v>
      </c>
      <c r="AC117" s="120">
        <v>1.55</v>
      </c>
      <c r="AD117" s="124">
        <v>2.17</v>
      </c>
      <c r="AE117" s="723">
        <v>2.04</v>
      </c>
      <c r="AF117" s="730">
        <v>1.43</v>
      </c>
      <c r="AG117" s="299">
        <v>1.78</v>
      </c>
      <c r="AH117" s="65">
        <v>0</v>
      </c>
      <c r="AI117" s="65">
        <v>0</v>
      </c>
      <c r="AJ117" s="299">
        <v>0</v>
      </c>
      <c r="AK117" s="65">
        <v>0</v>
      </c>
      <c r="AL117" s="65">
        <v>0</v>
      </c>
      <c r="AM117" s="65">
        <v>0</v>
      </c>
      <c r="AN117" s="857">
        <v>0</v>
      </c>
      <c r="AO117" s="865">
        <v>1.31</v>
      </c>
      <c r="AP117" s="871">
        <v>1.04</v>
      </c>
      <c r="AQ117" s="299">
        <v>1.04</v>
      </c>
      <c r="AR117" s="299">
        <v>1.89</v>
      </c>
      <c r="AS117" s="891">
        <v>0</v>
      </c>
      <c r="AT117" s="904">
        <v>0</v>
      </c>
      <c r="AU117" s="928">
        <v>2.04</v>
      </c>
      <c r="AV117" s="935">
        <v>2.21</v>
      </c>
      <c r="AW117" s="65">
        <v>2.97</v>
      </c>
      <c r="AX117" s="1004">
        <v>3.19</v>
      </c>
      <c r="AY117" s="1026">
        <v>3.33</v>
      </c>
      <c r="AZ117" s="1033">
        <v>3.03</v>
      </c>
      <c r="BA117" s="1047">
        <v>0</v>
      </c>
      <c r="BB117" s="65">
        <v>0</v>
      </c>
      <c r="BC117" s="1089">
        <v>0</v>
      </c>
      <c r="BD117" s="1095">
        <v>0</v>
      </c>
      <c r="BE117" s="1128">
        <v>0</v>
      </c>
      <c r="BF117" s="1135">
        <v>0</v>
      </c>
      <c r="BG117" s="1142">
        <v>0</v>
      </c>
      <c r="BH117" s="1163">
        <v>0</v>
      </c>
      <c r="BI117" s="65">
        <v>0</v>
      </c>
      <c r="BJ117" s="65">
        <v>0</v>
      </c>
      <c r="BK117" s="91">
        <v>0</v>
      </c>
      <c r="BL117" s="65">
        <v>0</v>
      </c>
      <c r="BM117" s="65">
        <v>3.46</v>
      </c>
      <c r="BN117" s="65">
        <v>3.42</v>
      </c>
      <c r="BO117" s="65">
        <v>2.35</v>
      </c>
      <c r="BP117" s="1224">
        <v>2.4300000000000002</v>
      </c>
      <c r="BQ117" s="1230">
        <v>2.44</v>
      </c>
      <c r="BR117" s="1230">
        <v>2.1</v>
      </c>
      <c r="BS117" s="1230">
        <v>2.96</v>
      </c>
      <c r="BT117" s="1230">
        <v>3.86</v>
      </c>
      <c r="BU117" s="1230">
        <v>4.46</v>
      </c>
      <c r="BV117" s="1230">
        <v>3.01</v>
      </c>
      <c r="BW117" s="1290">
        <v>3.59</v>
      </c>
      <c r="BX117" s="65">
        <v>3.19</v>
      </c>
      <c r="BY117" s="65">
        <v>3.85</v>
      </c>
      <c r="BZ117" s="65">
        <v>3.89</v>
      </c>
      <c r="CA117" s="65">
        <v>2.34</v>
      </c>
      <c r="CB117" s="65">
        <v>2.2599999999999998</v>
      </c>
      <c r="CC117" s="65">
        <v>2.82</v>
      </c>
      <c r="CD117" s="65">
        <v>2.67</v>
      </c>
      <c r="CE117" s="1384">
        <v>1.06</v>
      </c>
      <c r="CF117" s="1398">
        <v>2.77</v>
      </c>
      <c r="CG117" s="1412">
        <v>2.2799999999999998</v>
      </c>
      <c r="CH117" s="1426">
        <v>2.83</v>
      </c>
      <c r="CI117" s="1440">
        <v>3.46</v>
      </c>
      <c r="CJ117" s="1454">
        <v>2.19</v>
      </c>
      <c r="CK117">
        <v>11.55</v>
      </c>
      <c r="CL117">
        <v>2.08</v>
      </c>
      <c r="CM117">
        <v>2.21</v>
      </c>
      <c r="CN117">
        <v>3.02</v>
      </c>
      <c r="CO117">
        <v>2.95</v>
      </c>
      <c r="CP117" s="1494">
        <v>1.9</v>
      </c>
      <c r="CQ117" s="1522">
        <v>1.66</v>
      </c>
      <c r="CR117" s="1558">
        <v>2.0099999999999998</v>
      </c>
      <c r="CS117" s="1558">
        <v>2.59</v>
      </c>
      <c r="CT117" s="1558">
        <v>2.5299999999999998</v>
      </c>
      <c r="CU117" s="1573">
        <v>1.41</v>
      </c>
      <c r="CV117" s="1587">
        <v>0.8</v>
      </c>
      <c r="CW117" s="1587">
        <v>3.11</v>
      </c>
      <c r="CX117" s="1587">
        <v>2.3199999999999998</v>
      </c>
      <c r="CY117" s="1622">
        <v>2.95</v>
      </c>
      <c r="CZ117" s="1622">
        <v>3.48</v>
      </c>
      <c r="DA117" s="1622">
        <v>2.5499999999999998</v>
      </c>
      <c r="DB117" s="1622">
        <v>0</v>
      </c>
      <c r="DC117" s="1622">
        <v>2.82</v>
      </c>
      <c r="DD117" s="1622">
        <v>4.3899999999999997</v>
      </c>
      <c r="DE117" s="1644">
        <v>3.46</v>
      </c>
      <c r="DF117" s="299">
        <v>1.58</v>
      </c>
      <c r="DG117" s="299">
        <v>1.28</v>
      </c>
      <c r="DH117" s="299">
        <v>2</v>
      </c>
      <c r="DI117" s="299">
        <v>2.4500000000000002</v>
      </c>
      <c r="DJ117" s="1702">
        <v>1.94</v>
      </c>
      <c r="DK117" s="299">
        <v>2.0299999999999998</v>
      </c>
      <c r="DL117" s="1665">
        <v>1.37</v>
      </c>
      <c r="DM117" s="299">
        <v>1.82</v>
      </c>
      <c r="DN117" s="299">
        <v>2.61</v>
      </c>
      <c r="DO117" s="299">
        <v>3.06</v>
      </c>
      <c r="DP117" s="299">
        <v>1.53</v>
      </c>
      <c r="DQ117" s="1786">
        <v>2.86</v>
      </c>
      <c r="DR117" s="299">
        <v>2.2799999999999998</v>
      </c>
      <c r="DS117" s="299">
        <v>2.2799999999999998</v>
      </c>
      <c r="DT117" s="1743">
        <v>1.48</v>
      </c>
      <c r="DU117" s="1743">
        <v>3.37</v>
      </c>
      <c r="DV117" s="1743">
        <v>2.2599999999999998</v>
      </c>
      <c r="DW117" s="1743">
        <v>3.14</v>
      </c>
      <c r="DX117" s="1743">
        <v>2.86</v>
      </c>
      <c r="DY117" s="1743">
        <v>2.5299999999999998</v>
      </c>
      <c r="DZ117" s="1750">
        <v>2.34</v>
      </c>
      <c r="EA117" s="1815">
        <v>0.68</v>
      </c>
      <c r="EB117" s="1815">
        <v>4.5199999999999996</v>
      </c>
      <c r="EC117" s="1815">
        <v>0.85</v>
      </c>
      <c r="ED117" s="1815">
        <v>1.27</v>
      </c>
      <c r="EE117" s="1815">
        <v>3.45</v>
      </c>
      <c r="EF117" s="1815">
        <v>4.07</v>
      </c>
      <c r="EG117">
        <v>0</v>
      </c>
      <c r="EH117" s="1869">
        <v>1.06</v>
      </c>
      <c r="EI117" s="1869">
        <v>4.38</v>
      </c>
      <c r="EJ117" s="1869">
        <v>3.32</v>
      </c>
      <c r="EK117" s="1869">
        <v>1.47</v>
      </c>
      <c r="EL117" s="1869">
        <v>2.88</v>
      </c>
      <c r="EM117" s="1869">
        <v>3.08</v>
      </c>
      <c r="EN117" s="1869">
        <v>2.2400000000000002</v>
      </c>
      <c r="EO117">
        <v>3.44</v>
      </c>
      <c r="EP117">
        <v>0</v>
      </c>
      <c r="EQ117">
        <v>0</v>
      </c>
      <c r="ER117">
        <v>2.4500000000000002</v>
      </c>
      <c r="ES117">
        <v>1.04</v>
      </c>
      <c r="ET117">
        <v>8.07</v>
      </c>
      <c r="EU117">
        <v>0</v>
      </c>
      <c r="EV117" s="299">
        <v>0</v>
      </c>
      <c r="EW117" s="299">
        <v>0</v>
      </c>
      <c r="EX117" s="299">
        <v>0</v>
      </c>
      <c r="EY117" s="299">
        <v>0</v>
      </c>
      <c r="EZ117" s="299">
        <v>3.21</v>
      </c>
      <c r="FA117" s="299">
        <v>4.76</v>
      </c>
      <c r="FB117" s="1954">
        <v>4.1500000000000004</v>
      </c>
      <c r="FC117" s="1989">
        <v>2.9</v>
      </c>
      <c r="FD117" s="1989">
        <v>2.61</v>
      </c>
      <c r="FE117" s="1989">
        <v>2.83</v>
      </c>
      <c r="FF117" s="1989">
        <v>3.62</v>
      </c>
      <c r="FG117" s="1989">
        <v>1.48</v>
      </c>
      <c r="FH117" s="1989">
        <v>3.1</v>
      </c>
      <c r="FI117" s="1996">
        <v>2.2799999999999998</v>
      </c>
      <c r="FJ117" s="2031">
        <v>4.68</v>
      </c>
      <c r="FK117" s="2031">
        <v>1.19</v>
      </c>
      <c r="FL117" s="2031">
        <v>2.21</v>
      </c>
      <c r="FM117" s="2031">
        <v>3.16</v>
      </c>
      <c r="FN117" s="2031">
        <v>3.82</v>
      </c>
      <c r="FO117" s="2031">
        <v>2.79</v>
      </c>
      <c r="FP117" s="2038">
        <v>1.73</v>
      </c>
      <c r="FQ117" s="2074">
        <v>2.37</v>
      </c>
      <c r="FR117" s="2074">
        <v>2.7</v>
      </c>
      <c r="FS117" s="2074">
        <v>2.66</v>
      </c>
      <c r="FT117" s="2074">
        <v>0.93</v>
      </c>
      <c r="FU117" s="2074">
        <v>1.96</v>
      </c>
      <c r="FV117" s="2074">
        <v>1.75</v>
      </c>
      <c r="FW117" s="2111">
        <v>1.89</v>
      </c>
      <c r="FX117" s="299">
        <v>2.04</v>
      </c>
      <c r="FY117" s="299">
        <v>0.89</v>
      </c>
      <c r="FZ117" s="299">
        <v>0.69</v>
      </c>
      <c r="GA117" s="299">
        <v>0.72</v>
      </c>
      <c r="GB117" s="299">
        <v>3.09</v>
      </c>
      <c r="GC117" s="299">
        <v>1.46</v>
      </c>
      <c r="GD117" s="2124">
        <v>3.08</v>
      </c>
      <c r="GE117" s="2160">
        <v>2</v>
      </c>
      <c r="GF117" s="2160">
        <v>1.5</v>
      </c>
      <c r="GG117" s="2160">
        <v>0</v>
      </c>
      <c r="GH117" s="2160">
        <v>0.62</v>
      </c>
      <c r="GI117" s="2160">
        <v>0</v>
      </c>
      <c r="GJ117" s="2160">
        <v>0</v>
      </c>
      <c r="GK117" s="2167">
        <v>2.4700000000000002</v>
      </c>
      <c r="GL117" s="2203">
        <v>1.8</v>
      </c>
      <c r="GM117" s="2203">
        <v>1.95</v>
      </c>
      <c r="GN117" s="2203">
        <v>3.17</v>
      </c>
      <c r="GO117" s="2203">
        <v>2.46</v>
      </c>
      <c r="GP117" s="2203">
        <v>2.27</v>
      </c>
      <c r="GQ117" s="2203">
        <v>2.4300000000000002</v>
      </c>
      <c r="GR117" s="2211">
        <v>2.16</v>
      </c>
      <c r="GS117" s="2247">
        <v>0.87</v>
      </c>
      <c r="GT117" s="2247">
        <v>1.57</v>
      </c>
      <c r="GU117" s="2247">
        <v>4.38</v>
      </c>
      <c r="GV117" s="2247">
        <v>0</v>
      </c>
      <c r="GW117" s="2247">
        <v>1.2</v>
      </c>
      <c r="GX117" s="2247">
        <v>2.36</v>
      </c>
      <c r="GY117" s="2247">
        <v>2.56</v>
      </c>
      <c r="GZ117" s="2265">
        <v>1.3</v>
      </c>
      <c r="HA117" s="2278">
        <v>4.16</v>
      </c>
      <c r="HB117" s="2278">
        <v>0</v>
      </c>
      <c r="HC117" s="2302">
        <v>0</v>
      </c>
      <c r="HD117" s="2314">
        <v>0</v>
      </c>
      <c r="HE117" s="2314">
        <v>0</v>
      </c>
      <c r="HF117" s="2314">
        <v>0</v>
      </c>
      <c r="HS117" s="142"/>
    </row>
    <row r="118" spans="1:227" x14ac:dyDescent="0.25">
      <c r="A118" s="95">
        <f t="shared" si="67"/>
        <v>117</v>
      </c>
      <c r="B118" s="65">
        <f>B.Semanal!B118</f>
        <v>0</v>
      </c>
      <c r="C118" s="68"/>
      <c r="D118" s="68"/>
      <c r="E118" s="91"/>
      <c r="F118" s="67"/>
      <c r="G118" s="363"/>
      <c r="H118" s="369"/>
      <c r="I118" s="375"/>
      <c r="J118" s="381"/>
      <c r="K118" s="387"/>
      <c r="L118" s="393"/>
      <c r="M118" s="451"/>
      <c r="N118" s="458"/>
      <c r="O118" s="471"/>
      <c r="P118" s="504"/>
      <c r="Q118" s="530"/>
      <c r="R118" s="536"/>
      <c r="S118" s="565"/>
      <c r="T118" s="120"/>
      <c r="U118" s="120"/>
      <c r="V118" s="609"/>
      <c r="W118" s="120"/>
      <c r="X118" s="120"/>
      <c r="Y118" s="616"/>
      <c r="Z118" s="120"/>
      <c r="AA118" s="686"/>
      <c r="AB118" s="120"/>
      <c r="AC118" s="120"/>
      <c r="AD118" s="120"/>
      <c r="AE118" s="721"/>
      <c r="AF118" s="728"/>
      <c r="AG118"/>
      <c r="AJ118"/>
      <c r="AN118" s="855"/>
      <c r="AO118" s="863"/>
      <c r="AP118" s="869"/>
      <c r="AQ118"/>
      <c r="AR118"/>
      <c r="AS118" s="889"/>
      <c r="AT118" s="902"/>
      <c r="AU118" s="926"/>
      <c r="AV118" s="933"/>
      <c r="AX118" s="1002"/>
      <c r="AY118" s="1024"/>
      <c r="AZ118" s="1031"/>
      <c r="BA118" s="1045"/>
      <c r="BC118" s="1087"/>
      <c r="BD118" s="1093"/>
      <c r="BE118" s="1126"/>
      <c r="BF118" s="1133"/>
      <c r="BG118" s="1140"/>
      <c r="BH118" s="1161"/>
      <c r="BK118" s="91"/>
      <c r="BP118" s="1222"/>
      <c r="BQ118" s="1228"/>
      <c r="BR118" s="1228"/>
      <c r="BS118" s="1228"/>
      <c r="BT118" s="1228"/>
      <c r="BU118" s="1228"/>
      <c r="BV118" s="1228"/>
      <c r="BW118" s="1288"/>
      <c r="CE118" s="1382"/>
      <c r="CF118" s="1396"/>
      <c r="CG118" s="1410"/>
      <c r="CH118" s="1424"/>
      <c r="CI118" s="1438"/>
      <c r="CJ118" s="1452"/>
      <c r="CP118" s="1492"/>
      <c r="CQ118" s="1520"/>
      <c r="CR118" s="1556"/>
      <c r="CS118" s="1556"/>
      <c r="CT118" s="1556"/>
      <c r="CU118" s="1571"/>
      <c r="CV118" s="1585"/>
      <c r="CW118" s="1585"/>
      <c r="CX118" s="1585"/>
      <c r="CY118" s="1620"/>
      <c r="CZ118" s="1620"/>
      <c r="DA118" s="1620"/>
      <c r="DB118" s="1620"/>
      <c r="DC118" s="1620"/>
      <c r="DD118" s="1620"/>
      <c r="DE118" s="1642"/>
      <c r="DJ118" s="1700"/>
      <c r="DL118" s="1663"/>
      <c r="DQ118" s="1784"/>
      <c r="DT118" s="1741"/>
      <c r="DU118" s="1741"/>
      <c r="DV118" s="1741"/>
      <c r="DW118" s="1741"/>
      <c r="DX118" s="1741"/>
      <c r="DY118" s="1741"/>
      <c r="DZ118" s="1748"/>
      <c r="EA118" s="1813"/>
      <c r="EB118" s="1813"/>
      <c r="EC118" s="1813"/>
      <c r="ED118" s="1813"/>
      <c r="EE118" s="1813"/>
      <c r="EF118" s="1813"/>
      <c r="EH118" s="1867"/>
      <c r="EI118" s="1867"/>
      <c r="EJ118" s="1867"/>
      <c r="EK118" s="1867"/>
      <c r="EL118" s="1867"/>
      <c r="EM118" s="1867"/>
      <c r="EN118" s="1867"/>
      <c r="FB118" s="1952"/>
      <c r="FC118" s="1987"/>
      <c r="FD118" s="1987"/>
      <c r="FE118" s="1987"/>
      <c r="FF118" s="1987"/>
      <c r="FG118" s="1987"/>
      <c r="FH118" s="1987"/>
      <c r="FI118" s="1994"/>
      <c r="FJ118" s="2029"/>
      <c r="FK118" s="2029"/>
      <c r="FL118" s="2029"/>
      <c r="FM118" s="2029"/>
      <c r="FN118" s="2029"/>
      <c r="FO118" s="2029"/>
      <c r="FP118" s="2036"/>
      <c r="FQ118" s="2072"/>
      <c r="FR118" s="2072"/>
      <c r="FS118" s="2072"/>
      <c r="FT118" s="2072"/>
      <c r="FU118" s="2072"/>
      <c r="FV118" s="2072"/>
      <c r="FW118" s="2109"/>
      <c r="GD118" s="2122"/>
      <c r="GE118" s="2158"/>
      <c r="GF118" s="2158"/>
      <c r="GG118" s="2158"/>
      <c r="GH118" s="2158"/>
      <c r="GI118" s="2158"/>
      <c r="GJ118" s="2158"/>
      <c r="GK118" s="2165"/>
      <c r="GL118" s="2201"/>
      <c r="GM118" s="2201"/>
      <c r="GN118" s="2201"/>
      <c r="GO118" s="2201"/>
      <c r="GP118" s="2201"/>
      <c r="GQ118" s="2201"/>
      <c r="GR118" s="2209"/>
      <c r="GZ118" s="2263"/>
      <c r="HA118" s="2276"/>
      <c r="HB118" s="2276"/>
      <c r="HC118" s="2300"/>
      <c r="HD118" s="2311"/>
      <c r="HE118" s="2311"/>
      <c r="HF118" s="2311"/>
    </row>
    <row r="119" spans="1:227" x14ac:dyDescent="0.25">
      <c r="A119" s="95">
        <f t="shared" si="67"/>
        <v>118</v>
      </c>
      <c r="B119" s="65">
        <f>B.Semanal!B119</f>
        <v>0</v>
      </c>
      <c r="C119" s="66"/>
      <c r="D119" s="66"/>
      <c r="E119" s="91">
        <v>13.27</v>
      </c>
      <c r="F119" s="67">
        <v>14.63</v>
      </c>
      <c r="G119" s="365">
        <v>15.72</v>
      </c>
      <c r="H119" s="371">
        <v>17.32</v>
      </c>
      <c r="I119" s="377">
        <v>19.690000000000001</v>
      </c>
      <c r="J119" s="383">
        <v>19.23</v>
      </c>
      <c r="K119" s="389">
        <v>19.57</v>
      </c>
      <c r="L119" s="395">
        <v>19.72</v>
      </c>
      <c r="M119" s="453">
        <v>19.350000000000001</v>
      </c>
      <c r="N119" s="460">
        <v>20.75</v>
      </c>
      <c r="O119" s="473">
        <v>20.32</v>
      </c>
      <c r="P119" s="506">
        <v>19.96</v>
      </c>
      <c r="Q119" s="532">
        <v>20.13</v>
      </c>
      <c r="R119" s="538">
        <v>21.64</v>
      </c>
      <c r="S119" s="567">
        <v>19.55</v>
      </c>
      <c r="T119" s="124"/>
      <c r="U119" s="124"/>
      <c r="V119" s="611">
        <v>13.26</v>
      </c>
      <c r="W119" s="124">
        <v>12.29</v>
      </c>
      <c r="X119" s="124">
        <v>16.05</v>
      </c>
      <c r="Y119" s="618">
        <v>19.64</v>
      </c>
      <c r="Z119" s="124">
        <v>21.14</v>
      </c>
      <c r="AA119" s="688">
        <v>21.34</v>
      </c>
      <c r="AB119" s="124">
        <v>21.43</v>
      </c>
      <c r="AC119" s="120">
        <v>20.34</v>
      </c>
      <c r="AD119" s="124">
        <v>20.440000000000001</v>
      </c>
      <c r="AE119" s="723">
        <v>20.25</v>
      </c>
      <c r="AF119" s="730">
        <v>21.32</v>
      </c>
      <c r="AG119" s="299">
        <v>20.58</v>
      </c>
      <c r="AJ119" s="299">
        <v>13.79</v>
      </c>
      <c r="AM119" s="65">
        <v>13.57</v>
      </c>
      <c r="AN119" s="857">
        <v>10.79</v>
      </c>
      <c r="AO119" s="865">
        <v>13.39</v>
      </c>
      <c r="AP119" s="871">
        <v>16.46</v>
      </c>
      <c r="AQ119" s="299">
        <v>18.899999999999999</v>
      </c>
      <c r="AR119" s="299">
        <v>19.010000000000002</v>
      </c>
      <c r="AS119" s="889"/>
      <c r="AT119" s="904">
        <v>12.11</v>
      </c>
      <c r="AU119" s="928">
        <v>15.53</v>
      </c>
      <c r="AV119" s="935">
        <v>21.7</v>
      </c>
      <c r="AW119" s="65">
        <v>19.46</v>
      </c>
      <c r="AX119" s="1004">
        <v>20.63</v>
      </c>
      <c r="AY119" s="1026">
        <v>21.9</v>
      </c>
      <c r="AZ119" s="1033">
        <v>20.56</v>
      </c>
      <c r="BA119" s="1045"/>
      <c r="BB119" s="65">
        <v>8.14</v>
      </c>
      <c r="BC119" s="1087"/>
      <c r="BD119" s="1093"/>
      <c r="BE119" s="1126"/>
      <c r="BF119" s="1133"/>
      <c r="BG119" s="1140"/>
      <c r="BH119" s="1163">
        <v>10.27</v>
      </c>
      <c r="BI119" s="65">
        <v>8.91</v>
      </c>
      <c r="BJ119" s="65">
        <v>10.47</v>
      </c>
      <c r="BK119" s="91">
        <v>10.64</v>
      </c>
      <c r="BL119" s="65">
        <v>13.04</v>
      </c>
      <c r="BM119" s="65">
        <v>16.329999999999998</v>
      </c>
      <c r="BN119" s="65">
        <v>17.79</v>
      </c>
      <c r="BO119" s="65">
        <v>20.309999999999999</v>
      </c>
      <c r="BP119" s="1224">
        <v>19.91</v>
      </c>
      <c r="BQ119" s="1230">
        <v>19.48</v>
      </c>
      <c r="BR119" s="1230">
        <v>20.059999999999999</v>
      </c>
      <c r="BS119" s="1230">
        <v>21.58</v>
      </c>
      <c r="BT119" s="1230">
        <v>21.76</v>
      </c>
      <c r="BU119" s="1230">
        <v>21.4</v>
      </c>
      <c r="BV119" s="1230">
        <v>20.239999999999998</v>
      </c>
      <c r="BW119" s="1290">
        <v>20.76</v>
      </c>
      <c r="BX119" s="65">
        <v>21.35</v>
      </c>
      <c r="BY119" s="65">
        <v>20.23</v>
      </c>
      <c r="BZ119" s="65">
        <v>20.7</v>
      </c>
      <c r="CA119" s="65">
        <v>18.899999999999999</v>
      </c>
      <c r="CB119" s="65">
        <v>19.89</v>
      </c>
      <c r="CC119" s="65">
        <v>20.34</v>
      </c>
      <c r="CD119" s="65">
        <v>20.11</v>
      </c>
      <c r="CE119" s="1384">
        <v>20.16</v>
      </c>
      <c r="CF119" s="1398">
        <v>20.66</v>
      </c>
      <c r="CG119" s="1412">
        <v>21.05</v>
      </c>
      <c r="CH119" s="1426">
        <v>20.88</v>
      </c>
      <c r="CI119" s="1440">
        <v>18.649999999999999</v>
      </c>
      <c r="CJ119" s="1454">
        <v>20.91</v>
      </c>
      <c r="CK119">
        <v>20.54</v>
      </c>
      <c r="CL119">
        <v>19.93</v>
      </c>
      <c r="CM119">
        <v>19.55</v>
      </c>
      <c r="CN119">
        <v>20.440000000000001</v>
      </c>
      <c r="CO119">
        <v>20.46</v>
      </c>
      <c r="CP119" s="1494">
        <v>20.88</v>
      </c>
      <c r="CQ119" s="1522">
        <v>21.91</v>
      </c>
      <c r="CR119" s="1558">
        <v>20.29</v>
      </c>
      <c r="CS119" s="1558">
        <v>19.940000000000001</v>
      </c>
      <c r="CT119" s="1558">
        <v>21.12</v>
      </c>
      <c r="CU119" s="1573">
        <v>21.38</v>
      </c>
      <c r="CV119" s="1587">
        <v>21.35</v>
      </c>
      <c r="CW119" s="1587">
        <v>20.98</v>
      </c>
      <c r="CX119" s="1587">
        <v>21.96</v>
      </c>
      <c r="CY119" s="1622">
        <v>21.83</v>
      </c>
      <c r="CZ119" s="1622">
        <v>20.5</v>
      </c>
      <c r="DA119" s="1622">
        <v>20.87</v>
      </c>
      <c r="DB119" s="1622">
        <v>19.64</v>
      </c>
      <c r="DC119" s="1622">
        <v>20</v>
      </c>
      <c r="DD119" s="1622">
        <v>21.11</v>
      </c>
      <c r="DE119" s="1644">
        <v>22.01</v>
      </c>
      <c r="DF119" s="299">
        <v>20.190000000000001</v>
      </c>
      <c r="DG119" s="299">
        <v>21.15</v>
      </c>
      <c r="DH119" s="299">
        <v>20.95</v>
      </c>
      <c r="DI119" s="299">
        <v>22.3</v>
      </c>
      <c r="DJ119" s="1702">
        <v>21.7</v>
      </c>
      <c r="DK119" s="299">
        <v>20.84</v>
      </c>
      <c r="DL119" s="1665">
        <v>21.48</v>
      </c>
      <c r="DM119" s="299">
        <v>21.41</v>
      </c>
      <c r="DN119" s="299">
        <v>21.48</v>
      </c>
      <c r="DO119" s="299">
        <v>21.15</v>
      </c>
      <c r="DP119" s="299">
        <v>21.62</v>
      </c>
      <c r="DQ119" s="1786">
        <v>21.65</v>
      </c>
      <c r="DR119" s="299">
        <v>21.19</v>
      </c>
      <c r="DS119" s="299">
        <v>22.64</v>
      </c>
      <c r="DT119" s="1743">
        <v>21.16</v>
      </c>
      <c r="DU119" s="1743">
        <v>22.94</v>
      </c>
      <c r="DV119" s="1743">
        <v>21.12</v>
      </c>
      <c r="DW119" s="1743">
        <v>19.88</v>
      </c>
      <c r="DX119" s="1743">
        <v>20.36</v>
      </c>
      <c r="DY119" s="1743">
        <v>20.91</v>
      </c>
      <c r="DZ119" s="1750">
        <v>20.149999999999999</v>
      </c>
      <c r="EA119" s="1815">
        <v>19.79</v>
      </c>
      <c r="EB119" s="1815">
        <v>20.51</v>
      </c>
      <c r="EC119" s="1815">
        <v>21.32</v>
      </c>
      <c r="ED119" s="1815">
        <v>21.59</v>
      </c>
      <c r="EE119" s="1815">
        <v>20.27</v>
      </c>
      <c r="EF119" s="1815">
        <v>18.059999999999999</v>
      </c>
      <c r="EH119" s="1869">
        <v>17.53</v>
      </c>
      <c r="EI119" s="1869">
        <v>19.98</v>
      </c>
      <c r="EJ119" s="1869">
        <v>19.559999999999999</v>
      </c>
      <c r="EK119" s="1869">
        <v>21.13</v>
      </c>
      <c r="EL119" s="1869">
        <v>21.31</v>
      </c>
      <c r="EM119" s="1869">
        <v>21.53</v>
      </c>
      <c r="EN119" s="1869">
        <v>20.29</v>
      </c>
      <c r="EO119">
        <v>19.84</v>
      </c>
      <c r="ER119">
        <v>15.74</v>
      </c>
      <c r="ES119">
        <v>18.739999999999998</v>
      </c>
      <c r="ET119">
        <v>20.92</v>
      </c>
      <c r="EX119" s="299">
        <v>8.4499999999999993</v>
      </c>
      <c r="EY119" s="299">
        <v>14.7</v>
      </c>
      <c r="EZ119" s="299">
        <v>17.600000000000001</v>
      </c>
      <c r="FA119" s="299">
        <v>20.49</v>
      </c>
      <c r="FB119" s="1954">
        <v>21.83</v>
      </c>
      <c r="FC119" s="1989">
        <v>20.010000000000002</v>
      </c>
      <c r="FD119" s="1989">
        <v>19.68</v>
      </c>
      <c r="FE119" s="1989">
        <v>21.67</v>
      </c>
      <c r="FF119" s="1989">
        <v>20.71</v>
      </c>
      <c r="FG119" s="1989">
        <v>20.2</v>
      </c>
      <c r="FH119" s="1989">
        <v>21.04</v>
      </c>
      <c r="FI119" s="1996">
        <v>21.62</v>
      </c>
      <c r="FJ119" s="2031">
        <v>18.96</v>
      </c>
      <c r="FK119" s="2031">
        <v>17.71</v>
      </c>
      <c r="FL119" s="2031">
        <v>19.829999999999998</v>
      </c>
      <c r="FM119" s="2031">
        <v>22.3</v>
      </c>
      <c r="FN119" s="2031">
        <v>20.62</v>
      </c>
      <c r="FO119" s="2031">
        <v>21.26</v>
      </c>
      <c r="FP119" s="2038">
        <v>20.9</v>
      </c>
      <c r="FQ119" s="2074">
        <v>19.64</v>
      </c>
      <c r="FR119" s="2074">
        <v>20.69</v>
      </c>
      <c r="FS119" s="2074">
        <v>20.32</v>
      </c>
      <c r="FT119" s="2074">
        <v>20.86</v>
      </c>
      <c r="FU119" s="2074">
        <v>19.95</v>
      </c>
      <c r="FV119" s="2074">
        <v>21.68</v>
      </c>
      <c r="FW119" s="2111">
        <v>20.010000000000002</v>
      </c>
      <c r="FX119" s="299">
        <v>19.25</v>
      </c>
      <c r="FY119" s="299">
        <v>18.03</v>
      </c>
      <c r="FZ119" s="299">
        <v>18.61</v>
      </c>
      <c r="GA119" s="299">
        <v>20.04</v>
      </c>
      <c r="GB119" s="299">
        <v>21.31</v>
      </c>
      <c r="GC119" s="299">
        <v>20.84</v>
      </c>
      <c r="GD119" s="2124">
        <v>20.38</v>
      </c>
      <c r="GE119" s="2160">
        <v>18.559999999999999</v>
      </c>
      <c r="GF119" s="2160">
        <v>20.13</v>
      </c>
      <c r="GG119" s="2160">
        <v>20.25</v>
      </c>
      <c r="GH119" s="2160">
        <v>20.38</v>
      </c>
      <c r="GI119" s="2160">
        <v>14.53</v>
      </c>
      <c r="GJ119" s="2160">
        <v>18.670000000000002</v>
      </c>
      <c r="GK119" s="2167">
        <v>20.9</v>
      </c>
      <c r="GL119" s="2203">
        <v>20.260000000000002</v>
      </c>
      <c r="GM119" s="2203">
        <v>21.49</v>
      </c>
      <c r="GN119" s="2203">
        <v>20.97</v>
      </c>
      <c r="GO119" s="2203">
        <v>17.329999999999998</v>
      </c>
      <c r="GP119" s="2203">
        <v>18.97</v>
      </c>
      <c r="GQ119" s="2203">
        <v>21.52</v>
      </c>
      <c r="GR119" s="2211">
        <v>21.29</v>
      </c>
      <c r="GS119" s="2247">
        <v>20.74</v>
      </c>
      <c r="GT119" s="2247">
        <v>15.05</v>
      </c>
      <c r="GU119" s="2247">
        <v>21.32</v>
      </c>
      <c r="GW119" s="2247">
        <v>17.25</v>
      </c>
      <c r="GX119" s="2247">
        <v>20.81</v>
      </c>
      <c r="GY119" s="2247">
        <v>21.66</v>
      </c>
      <c r="GZ119" s="2265">
        <v>20.82</v>
      </c>
      <c r="HA119" s="2278">
        <v>25.24</v>
      </c>
      <c r="HB119" s="2276"/>
      <c r="HC119" s="2300"/>
      <c r="HD119" s="2311"/>
      <c r="HE119" s="2311"/>
      <c r="HF119" s="2311"/>
      <c r="HS119" s="142"/>
    </row>
    <row r="120" spans="1:227" x14ac:dyDescent="0.25">
      <c r="A120" s="95">
        <f t="shared" si="67"/>
        <v>119</v>
      </c>
      <c r="B120" s="65">
        <f>B.Semanal!B120</f>
        <v>0</v>
      </c>
      <c r="C120" s="66"/>
      <c r="D120" s="66"/>
      <c r="E120" s="91">
        <v>10.36</v>
      </c>
      <c r="F120" s="67">
        <v>11.91</v>
      </c>
      <c r="G120" s="365">
        <v>12.96</v>
      </c>
      <c r="H120" s="371">
        <v>14.1</v>
      </c>
      <c r="I120" s="377">
        <v>16.59</v>
      </c>
      <c r="J120" s="383">
        <v>16.12</v>
      </c>
      <c r="K120" s="389">
        <v>16.329999999999998</v>
      </c>
      <c r="L120" s="395">
        <v>16.12</v>
      </c>
      <c r="M120" s="453">
        <v>16.18</v>
      </c>
      <c r="N120" s="460">
        <v>17.22</v>
      </c>
      <c r="O120" s="473">
        <v>17.190000000000001</v>
      </c>
      <c r="P120" s="506">
        <v>16.899999999999999</v>
      </c>
      <c r="Q120" s="532">
        <v>16.86</v>
      </c>
      <c r="R120" s="538">
        <v>18.45</v>
      </c>
      <c r="S120" s="567">
        <v>16.739999999999998</v>
      </c>
      <c r="T120" s="124"/>
      <c r="U120" s="124"/>
      <c r="V120" s="611">
        <v>11.04</v>
      </c>
      <c r="W120" s="124">
        <v>10.199999999999999</v>
      </c>
      <c r="X120" s="124">
        <v>13.77</v>
      </c>
      <c r="Y120" s="618">
        <v>16.850000000000001</v>
      </c>
      <c r="Z120" s="124">
        <v>18.329999999999998</v>
      </c>
      <c r="AA120" s="688">
        <v>18.45</v>
      </c>
      <c r="AB120" s="124">
        <v>18.579999999999998</v>
      </c>
      <c r="AC120" s="120">
        <v>17.22</v>
      </c>
      <c r="AD120" s="124">
        <v>17.55</v>
      </c>
      <c r="AE120" s="723">
        <v>17.43</v>
      </c>
      <c r="AF120" s="730">
        <v>18</v>
      </c>
      <c r="AG120" s="299">
        <v>17.8</v>
      </c>
      <c r="AJ120" s="299">
        <v>11.54</v>
      </c>
      <c r="AM120" s="65">
        <v>11.54</v>
      </c>
      <c r="AN120" s="857">
        <v>9.19</v>
      </c>
      <c r="AO120" s="865">
        <v>11.2</v>
      </c>
      <c r="AP120" s="871">
        <v>14.09</v>
      </c>
      <c r="AQ120" s="299">
        <v>16.61</v>
      </c>
      <c r="AR120" s="299">
        <v>16.54</v>
      </c>
      <c r="AS120" s="889"/>
      <c r="AT120" s="904">
        <v>10.53</v>
      </c>
      <c r="AU120" s="928">
        <v>13.46</v>
      </c>
      <c r="AV120" s="935">
        <v>18.87</v>
      </c>
      <c r="AW120" s="65">
        <v>17.079999999999998</v>
      </c>
      <c r="AX120" s="1004">
        <v>17.88</v>
      </c>
      <c r="AY120" s="1026">
        <v>18.66</v>
      </c>
      <c r="AZ120" s="1033">
        <v>18.09</v>
      </c>
      <c r="BA120" s="1045"/>
      <c r="BB120" s="65">
        <v>6.69</v>
      </c>
      <c r="BC120" s="1087"/>
      <c r="BD120" s="1093"/>
      <c r="BE120" s="1126"/>
      <c r="BF120" s="1133"/>
      <c r="BG120" s="1140"/>
      <c r="BH120" s="1163">
        <v>8.11</v>
      </c>
      <c r="BI120" s="65">
        <v>7.1</v>
      </c>
      <c r="BJ120" s="65">
        <v>8.57</v>
      </c>
      <c r="BK120" s="91">
        <v>9.27</v>
      </c>
      <c r="BL120" s="65">
        <v>11.44</v>
      </c>
      <c r="BM120" s="65">
        <v>14.65</v>
      </c>
      <c r="BN120" s="65">
        <v>15.51</v>
      </c>
      <c r="BO120" s="65">
        <v>17.829999999999998</v>
      </c>
      <c r="BP120" s="1224">
        <v>17.25</v>
      </c>
      <c r="BQ120" s="1230">
        <v>17.420000000000002</v>
      </c>
      <c r="BR120" s="1230">
        <v>17.66</v>
      </c>
      <c r="BS120" s="1230">
        <v>19.27</v>
      </c>
      <c r="BT120" s="1230">
        <v>19.149999999999999</v>
      </c>
      <c r="BU120" s="1230">
        <v>18.809999999999999</v>
      </c>
      <c r="BV120" s="1230">
        <v>17.84</v>
      </c>
      <c r="BW120" s="1290">
        <v>18.510000000000002</v>
      </c>
      <c r="BX120" s="65">
        <v>18.809999999999999</v>
      </c>
      <c r="BY120" s="65">
        <v>17.53</v>
      </c>
      <c r="BZ120" s="65">
        <v>18.28</v>
      </c>
      <c r="CA120" s="65">
        <v>16.46</v>
      </c>
      <c r="CB120" s="65">
        <v>17.07</v>
      </c>
      <c r="CC120" s="65">
        <v>17.41</v>
      </c>
      <c r="CD120" s="65">
        <v>16.97</v>
      </c>
      <c r="CE120" s="1384">
        <v>17.64</v>
      </c>
      <c r="CF120" s="1398">
        <v>18.190000000000001</v>
      </c>
      <c r="CG120" s="1412">
        <v>18.39</v>
      </c>
      <c r="CH120" s="1426">
        <v>18.27</v>
      </c>
      <c r="CI120" s="1440">
        <v>16.03</v>
      </c>
      <c r="CJ120" s="1454">
        <v>18.079999999999998</v>
      </c>
      <c r="CK120">
        <v>17.71</v>
      </c>
      <c r="CL120">
        <v>16.89</v>
      </c>
      <c r="CM120">
        <v>17.100000000000001</v>
      </c>
      <c r="CN120">
        <v>17.86</v>
      </c>
      <c r="CO120">
        <v>17.5</v>
      </c>
      <c r="CP120" s="1494">
        <v>18.170000000000002</v>
      </c>
      <c r="CQ120" s="1522">
        <v>19.32</v>
      </c>
      <c r="CR120" s="1558">
        <v>17.829999999999998</v>
      </c>
      <c r="CS120" s="1558">
        <v>17.59</v>
      </c>
      <c r="CT120" s="1558">
        <v>18.5</v>
      </c>
      <c r="CU120" s="1573">
        <v>18.55</v>
      </c>
      <c r="CV120" s="1587">
        <v>18.37</v>
      </c>
      <c r="CW120" s="1587">
        <v>18.11</v>
      </c>
      <c r="CX120" s="1587">
        <v>17.79</v>
      </c>
      <c r="CY120" s="1622">
        <v>18.61</v>
      </c>
      <c r="CZ120" s="1622">
        <v>17.28</v>
      </c>
      <c r="DA120" s="1622">
        <v>17.7</v>
      </c>
      <c r="DB120" s="1622">
        <v>16.579999999999998</v>
      </c>
      <c r="DC120" s="1622">
        <v>16.79</v>
      </c>
      <c r="DD120" s="1622">
        <v>17.940000000000001</v>
      </c>
      <c r="DE120" s="1644">
        <v>18.399999999999999</v>
      </c>
      <c r="DF120" s="299">
        <v>16.88</v>
      </c>
      <c r="DG120" s="299">
        <v>18.45</v>
      </c>
      <c r="DH120" s="299">
        <v>17.989999999999998</v>
      </c>
      <c r="DI120" s="299">
        <v>19.3</v>
      </c>
      <c r="DJ120" s="1702">
        <v>18.53</v>
      </c>
      <c r="DK120" s="299">
        <v>17.73</v>
      </c>
      <c r="DL120" s="1665">
        <v>18.64</v>
      </c>
      <c r="DM120" s="299">
        <v>18.100000000000001</v>
      </c>
      <c r="DN120" s="299">
        <v>17.87</v>
      </c>
      <c r="DO120" s="299">
        <v>18.23</v>
      </c>
      <c r="DP120" s="299">
        <v>18.38</v>
      </c>
      <c r="DQ120" s="1786">
        <v>18.55</v>
      </c>
      <c r="DR120" s="299">
        <v>17.97</v>
      </c>
      <c r="DS120" s="299">
        <v>19.12</v>
      </c>
      <c r="DT120" s="1743">
        <v>17.84</v>
      </c>
      <c r="DU120" s="1743">
        <v>19.38</v>
      </c>
      <c r="DV120" s="1743">
        <v>18.03</v>
      </c>
      <c r="DW120" s="1743">
        <v>16.86</v>
      </c>
      <c r="DX120" s="1743">
        <v>17.29</v>
      </c>
      <c r="DY120" s="1743">
        <v>18.04</v>
      </c>
      <c r="DZ120" s="1750">
        <v>16.91</v>
      </c>
      <c r="EA120" s="1815">
        <v>16.5</v>
      </c>
      <c r="EB120" s="1815">
        <v>17.38</v>
      </c>
      <c r="EC120" s="1815">
        <v>18.559999999999999</v>
      </c>
      <c r="ED120" s="1815">
        <v>18.37</v>
      </c>
      <c r="EE120" s="1815">
        <v>16.84</v>
      </c>
      <c r="EF120" s="1815">
        <v>15.24</v>
      </c>
      <c r="EH120" s="1869">
        <v>14.6</v>
      </c>
      <c r="EI120" s="1869">
        <v>16.739999999999998</v>
      </c>
      <c r="EJ120" s="1869">
        <v>16.21</v>
      </c>
      <c r="EK120" s="1869">
        <v>17.66</v>
      </c>
      <c r="EL120" s="1869">
        <v>17.600000000000001</v>
      </c>
      <c r="EM120" s="1869">
        <v>17.98</v>
      </c>
      <c r="EN120" s="1869">
        <v>17.12</v>
      </c>
      <c r="EO120">
        <v>16.53</v>
      </c>
      <c r="ER120">
        <v>13.22</v>
      </c>
      <c r="ES120">
        <v>15.91</v>
      </c>
      <c r="ET120">
        <v>18.100000000000001</v>
      </c>
      <c r="EX120" s="299">
        <v>7.28</v>
      </c>
      <c r="EY120" s="299">
        <v>12.42</v>
      </c>
      <c r="EZ120" s="299">
        <v>15.15</v>
      </c>
      <c r="FA120" s="299">
        <v>17.48</v>
      </c>
      <c r="FB120" s="1954">
        <v>18.329999999999998</v>
      </c>
      <c r="FC120" s="1989">
        <v>16.89</v>
      </c>
      <c r="FD120" s="1989">
        <v>16.66</v>
      </c>
      <c r="FE120" s="1989">
        <v>18.28</v>
      </c>
      <c r="FF120" s="1989">
        <v>17.73</v>
      </c>
      <c r="FG120" s="1989">
        <v>16.98</v>
      </c>
      <c r="FH120" s="1989">
        <v>17.5</v>
      </c>
      <c r="FI120" s="1996">
        <v>18.309999999999999</v>
      </c>
      <c r="FJ120" s="2031">
        <v>15.66</v>
      </c>
      <c r="FK120" s="2031">
        <v>14.81</v>
      </c>
      <c r="FL120" s="2031">
        <v>16.64</v>
      </c>
      <c r="FM120" s="2031">
        <v>17.89</v>
      </c>
      <c r="FN120" s="2031">
        <v>17.14</v>
      </c>
      <c r="FO120" s="2031">
        <v>17.91</v>
      </c>
      <c r="FP120" s="2038">
        <v>17.920000000000002</v>
      </c>
      <c r="FQ120" s="2074">
        <v>16.62</v>
      </c>
      <c r="FR120" s="2074">
        <v>17.78</v>
      </c>
      <c r="FS120" s="2074">
        <v>17.309999999999999</v>
      </c>
      <c r="FT120" s="2074">
        <v>17.739999999999998</v>
      </c>
      <c r="FU120" s="2074">
        <v>17.190000000000001</v>
      </c>
      <c r="FV120" s="2074">
        <v>18.28</v>
      </c>
      <c r="FW120" s="2111">
        <v>17.21</v>
      </c>
      <c r="FX120" s="299">
        <v>15.92</v>
      </c>
      <c r="FY120" s="299">
        <v>15.05</v>
      </c>
      <c r="FZ120" s="299">
        <v>15.48</v>
      </c>
      <c r="GA120" s="299">
        <v>16.73</v>
      </c>
      <c r="GB120" s="299">
        <v>17.86</v>
      </c>
      <c r="GC120" s="299">
        <v>17.18</v>
      </c>
      <c r="GD120" s="2124">
        <v>17.12</v>
      </c>
      <c r="GE120" s="2160">
        <v>15.65</v>
      </c>
      <c r="GF120" s="2160">
        <v>17.25</v>
      </c>
      <c r="GG120" s="2160">
        <v>17.38</v>
      </c>
      <c r="GH120" s="2160">
        <v>17.41</v>
      </c>
      <c r="GI120" s="2160">
        <v>12.22</v>
      </c>
      <c r="GJ120" s="2160">
        <v>16</v>
      </c>
      <c r="GK120" s="2167">
        <v>18</v>
      </c>
      <c r="GL120" s="2203">
        <v>17.329999999999998</v>
      </c>
      <c r="GM120" s="2203">
        <v>18.32</v>
      </c>
      <c r="GN120" s="2203">
        <v>18.03</v>
      </c>
      <c r="GO120" s="2203">
        <v>14.58</v>
      </c>
      <c r="GP120" s="2203">
        <v>15.98</v>
      </c>
      <c r="GQ120" s="2203">
        <v>18.350000000000001</v>
      </c>
      <c r="GR120" s="2211">
        <v>18.14</v>
      </c>
      <c r="GS120" s="2247">
        <v>17.559999999999999</v>
      </c>
      <c r="GT120" s="2247">
        <v>12.72</v>
      </c>
      <c r="GU120" s="2247">
        <v>17.920000000000002</v>
      </c>
      <c r="GW120" s="2247">
        <v>14.97</v>
      </c>
      <c r="GX120" s="2247">
        <v>18.05</v>
      </c>
      <c r="GY120" s="2247">
        <v>18.62</v>
      </c>
      <c r="GZ120" s="2265">
        <v>18.28</v>
      </c>
      <c r="HA120" s="2278">
        <v>22.33</v>
      </c>
      <c r="HB120" s="2276"/>
      <c r="HC120" s="2300"/>
      <c r="HD120" s="2311"/>
      <c r="HE120" s="2311"/>
      <c r="HF120" s="2311"/>
      <c r="HS120" s="142"/>
    </row>
    <row r="121" spans="1:227" x14ac:dyDescent="0.25">
      <c r="A121" s="95">
        <f t="shared" si="67"/>
        <v>120</v>
      </c>
      <c r="B121" s="65">
        <f>B.Semanal!B121</f>
        <v>0</v>
      </c>
      <c r="C121" s="66"/>
      <c r="D121" s="66"/>
      <c r="E121" s="91">
        <v>77.63</v>
      </c>
      <c r="F121" s="67">
        <v>81.430000000000007</v>
      </c>
      <c r="G121" s="365">
        <v>82.46</v>
      </c>
      <c r="H121" s="371">
        <v>81.42</v>
      </c>
      <c r="I121" s="377">
        <v>84.24</v>
      </c>
      <c r="J121" s="383">
        <v>83.84</v>
      </c>
      <c r="K121" s="389">
        <v>83.5</v>
      </c>
      <c r="L121" s="395">
        <v>81.77</v>
      </c>
      <c r="M121" s="453">
        <v>83.62</v>
      </c>
      <c r="N121" s="460">
        <v>82.99</v>
      </c>
      <c r="O121" s="473">
        <v>84.58</v>
      </c>
      <c r="P121" s="506">
        <v>84.68</v>
      </c>
      <c r="Q121" s="532">
        <v>83.77</v>
      </c>
      <c r="R121" s="538">
        <v>85.28</v>
      </c>
      <c r="S121" s="567">
        <v>85.62</v>
      </c>
      <c r="T121" s="124"/>
      <c r="U121" s="124"/>
      <c r="V121" s="611">
        <v>83.26</v>
      </c>
      <c r="W121" s="124">
        <v>82.99</v>
      </c>
      <c r="X121" s="124">
        <v>85.79</v>
      </c>
      <c r="Y121" s="618">
        <v>85.79</v>
      </c>
      <c r="Z121" s="124">
        <v>86.72</v>
      </c>
      <c r="AA121" s="688">
        <v>86.5</v>
      </c>
      <c r="AB121" s="124">
        <v>86.69</v>
      </c>
      <c r="AC121" s="120">
        <v>84.64</v>
      </c>
      <c r="AD121" s="124">
        <v>85.83</v>
      </c>
      <c r="AE121" s="723">
        <v>86.07</v>
      </c>
      <c r="AF121" s="730">
        <v>84.4</v>
      </c>
      <c r="AG121" s="299">
        <v>86.47</v>
      </c>
      <c r="AJ121" s="299">
        <v>83.68</v>
      </c>
      <c r="AM121" s="65">
        <v>84.92</v>
      </c>
      <c r="AN121" s="857">
        <v>85.09</v>
      </c>
      <c r="AO121" s="865">
        <v>83.64</v>
      </c>
      <c r="AP121" s="871">
        <v>85.53</v>
      </c>
      <c r="AQ121" s="299">
        <v>87.87</v>
      </c>
      <c r="AR121" s="299">
        <v>87.01</v>
      </c>
      <c r="AS121" s="889"/>
      <c r="AT121" s="904">
        <v>87</v>
      </c>
      <c r="AU121" s="928">
        <v>86.63</v>
      </c>
      <c r="AV121" s="935">
        <v>86.91</v>
      </c>
      <c r="AW121" s="65">
        <v>87.77</v>
      </c>
      <c r="AX121" s="1004">
        <v>86.68</v>
      </c>
      <c r="AY121" s="1026">
        <v>85.27</v>
      </c>
      <c r="AZ121" s="1033">
        <v>87.95</v>
      </c>
      <c r="BA121" s="1045"/>
      <c r="BB121" s="65">
        <v>82.19</v>
      </c>
      <c r="BC121" s="1087"/>
      <c r="BD121" s="1093"/>
      <c r="BE121" s="1126"/>
      <c r="BF121" s="1133"/>
      <c r="BG121" s="1140"/>
      <c r="BH121" s="1163">
        <v>78.97</v>
      </c>
      <c r="BI121" s="65">
        <v>79.55</v>
      </c>
      <c r="BJ121" s="65">
        <v>81.849999999999994</v>
      </c>
      <c r="BK121" s="91">
        <v>87.12</v>
      </c>
      <c r="BL121" s="65">
        <v>87.76</v>
      </c>
      <c r="BM121" s="65">
        <v>89.72</v>
      </c>
      <c r="BN121" s="65">
        <v>87.21</v>
      </c>
      <c r="BO121" s="65">
        <v>87.81</v>
      </c>
      <c r="BP121" s="1224">
        <v>86.62</v>
      </c>
      <c r="BQ121" s="1230">
        <v>89.42</v>
      </c>
      <c r="BR121" s="1230">
        <v>88.02</v>
      </c>
      <c r="BS121" s="1230">
        <v>89.31</v>
      </c>
      <c r="BT121" s="1230">
        <v>88.02</v>
      </c>
      <c r="BU121" s="1230">
        <v>87.87</v>
      </c>
      <c r="BV121" s="1230">
        <v>88.14</v>
      </c>
      <c r="BW121" s="1290">
        <v>89.2</v>
      </c>
      <c r="BX121" s="65">
        <v>88.13</v>
      </c>
      <c r="BY121" s="65">
        <v>86.7</v>
      </c>
      <c r="BZ121" s="65">
        <v>88.32</v>
      </c>
      <c r="CA121" s="65">
        <v>87.06</v>
      </c>
      <c r="CB121" s="65">
        <v>85.8</v>
      </c>
      <c r="CC121" s="65">
        <v>85.59</v>
      </c>
      <c r="CD121" s="65">
        <v>84.16</v>
      </c>
      <c r="CE121" s="1384">
        <v>87.5</v>
      </c>
      <c r="CF121" s="1398">
        <v>88.06</v>
      </c>
      <c r="CG121" s="1412">
        <v>87.33</v>
      </c>
      <c r="CH121" s="1426">
        <v>87.5</v>
      </c>
      <c r="CI121" s="1440">
        <v>85.98</v>
      </c>
      <c r="CJ121" s="1454">
        <v>86.48</v>
      </c>
      <c r="CK121">
        <v>86.2</v>
      </c>
      <c r="CL121">
        <v>84.79</v>
      </c>
      <c r="CM121">
        <v>87.53</v>
      </c>
      <c r="CN121">
        <v>87.34</v>
      </c>
      <c r="CO121">
        <v>85.55</v>
      </c>
      <c r="CP121" s="1494">
        <v>87.02</v>
      </c>
      <c r="CQ121" s="1522">
        <v>88.19</v>
      </c>
      <c r="CR121" s="1558">
        <v>87.86</v>
      </c>
      <c r="CS121" s="1558">
        <v>88.2</v>
      </c>
      <c r="CT121" s="1558">
        <v>87.62</v>
      </c>
      <c r="CU121" s="1573">
        <v>86.75</v>
      </c>
      <c r="CV121" s="1587">
        <v>86.02</v>
      </c>
      <c r="CW121" s="1587">
        <v>86.31</v>
      </c>
      <c r="CX121" s="1587">
        <v>81.02</v>
      </c>
      <c r="CY121" s="1622">
        <v>85.26</v>
      </c>
      <c r="CZ121" s="1622">
        <v>84.12</v>
      </c>
      <c r="DA121" s="1622">
        <v>84.81</v>
      </c>
      <c r="DB121" s="1622">
        <v>84.44</v>
      </c>
      <c r="DC121" s="1622">
        <v>84.02</v>
      </c>
      <c r="DD121" s="1622">
        <v>85.08</v>
      </c>
      <c r="DE121" s="1644">
        <v>83.53</v>
      </c>
      <c r="DF121" s="299">
        <v>83.57</v>
      </c>
      <c r="DG121" s="299">
        <v>87.23</v>
      </c>
      <c r="DH121" s="299">
        <v>85.87</v>
      </c>
      <c r="DI121" s="299">
        <v>86.55</v>
      </c>
      <c r="DJ121" s="1702">
        <v>85.36</v>
      </c>
      <c r="DK121" s="299">
        <v>85.13</v>
      </c>
      <c r="DL121" s="1665">
        <v>86.84</v>
      </c>
      <c r="DM121" s="299">
        <v>84.48</v>
      </c>
      <c r="DN121" s="299">
        <v>83.24</v>
      </c>
      <c r="DO121" s="299">
        <v>86.18</v>
      </c>
      <c r="DP121" s="299">
        <v>85.1</v>
      </c>
      <c r="DQ121" s="1786">
        <v>85.7</v>
      </c>
      <c r="DR121" s="299">
        <v>84.9</v>
      </c>
      <c r="DS121" s="299">
        <v>84.47</v>
      </c>
      <c r="DT121" s="1743">
        <v>84.47</v>
      </c>
      <c r="DU121" s="1743">
        <v>84.48</v>
      </c>
      <c r="DV121" s="1743">
        <v>85.38</v>
      </c>
      <c r="DW121" s="1743">
        <v>84.79</v>
      </c>
      <c r="DX121" s="1743">
        <v>84.91</v>
      </c>
      <c r="DY121" s="1743">
        <v>86.32</v>
      </c>
      <c r="DZ121" s="1750">
        <v>83.94</v>
      </c>
      <c r="EA121" s="1815">
        <v>83.54</v>
      </c>
      <c r="EB121" s="1815">
        <v>84.81</v>
      </c>
      <c r="EC121" s="1815">
        <v>87.08</v>
      </c>
      <c r="ED121" s="1815">
        <v>85.14</v>
      </c>
      <c r="EE121" s="1815">
        <v>83.2</v>
      </c>
      <c r="EF121" s="1815">
        <v>84.37</v>
      </c>
      <c r="EH121" s="1869">
        <v>83.14</v>
      </c>
      <c r="EI121" s="1869">
        <v>83.83</v>
      </c>
      <c r="EJ121" s="1869">
        <v>82.94</v>
      </c>
      <c r="EK121" s="1869">
        <v>83.55</v>
      </c>
      <c r="EL121" s="1869">
        <v>82.62</v>
      </c>
      <c r="EM121" s="1869">
        <v>83.56</v>
      </c>
      <c r="EN121" s="1869">
        <v>84.36</v>
      </c>
      <c r="EO121">
        <v>83.34</v>
      </c>
      <c r="ER121">
        <v>84</v>
      </c>
      <c r="ES121">
        <v>84.99</v>
      </c>
      <c r="ET121">
        <v>86.52</v>
      </c>
      <c r="EX121" s="299">
        <v>86.15</v>
      </c>
      <c r="EY121" s="299">
        <v>84.4</v>
      </c>
      <c r="EZ121" s="299">
        <v>86.11</v>
      </c>
      <c r="FA121" s="299">
        <v>85.37</v>
      </c>
      <c r="FB121" s="1954">
        <v>84</v>
      </c>
      <c r="FC121" s="1989">
        <v>84.31</v>
      </c>
      <c r="FD121" s="1989">
        <v>84.73</v>
      </c>
      <c r="FE121" s="1989">
        <v>84.42</v>
      </c>
      <c r="FF121" s="1989">
        <v>85.72</v>
      </c>
      <c r="FG121" s="1989">
        <v>84.11</v>
      </c>
      <c r="FH121" s="1989">
        <v>83.2</v>
      </c>
      <c r="FI121" s="1996">
        <v>84.63</v>
      </c>
      <c r="FJ121" s="2031">
        <v>82.53</v>
      </c>
      <c r="FK121" s="2031">
        <v>83.63</v>
      </c>
      <c r="FL121" s="2031">
        <v>83.99</v>
      </c>
      <c r="FM121" s="2031">
        <v>84.3</v>
      </c>
      <c r="FN121" s="2031">
        <v>83.12</v>
      </c>
      <c r="FO121" s="2031">
        <v>84.21</v>
      </c>
      <c r="FP121" s="2038">
        <v>85.75</v>
      </c>
      <c r="FQ121" s="2074">
        <v>84.61</v>
      </c>
      <c r="FR121" s="2074">
        <v>85.88</v>
      </c>
      <c r="FS121" s="2074">
        <v>85.17</v>
      </c>
      <c r="FT121" s="2074">
        <v>85.05</v>
      </c>
      <c r="FU121" s="2074">
        <v>86.11</v>
      </c>
      <c r="FV121" s="2074">
        <v>84.31</v>
      </c>
      <c r="FW121" s="2111">
        <v>86.01</v>
      </c>
      <c r="FX121" s="299">
        <v>82.7</v>
      </c>
      <c r="FY121" s="299">
        <v>83.48</v>
      </c>
      <c r="FZ121" s="299">
        <v>83.21</v>
      </c>
      <c r="GA121" s="299">
        <v>83.47</v>
      </c>
      <c r="GB121" s="299">
        <v>83.85</v>
      </c>
      <c r="GC121" s="299">
        <v>82.49</v>
      </c>
      <c r="GD121" s="2124">
        <v>84.04</v>
      </c>
      <c r="GE121" s="2160">
        <v>84.3</v>
      </c>
      <c r="GF121" s="2160">
        <v>85.66</v>
      </c>
      <c r="GG121" s="2160">
        <v>85.83</v>
      </c>
      <c r="GH121" s="2160">
        <v>85.52</v>
      </c>
      <c r="GI121" s="2160">
        <v>83.52</v>
      </c>
      <c r="GJ121" s="2160">
        <v>85.72</v>
      </c>
      <c r="GK121" s="2167">
        <v>86.13</v>
      </c>
      <c r="GL121" s="2203">
        <v>85.56</v>
      </c>
      <c r="GM121" s="2203">
        <v>85.24</v>
      </c>
      <c r="GN121" s="2203">
        <v>86.03</v>
      </c>
      <c r="GO121" s="2203">
        <v>83.91</v>
      </c>
      <c r="GP121" s="2203">
        <v>84.24</v>
      </c>
      <c r="GQ121" s="2203">
        <v>85.31</v>
      </c>
      <c r="GR121" s="2211">
        <v>85.21</v>
      </c>
      <c r="GS121" s="2247">
        <v>84.61</v>
      </c>
      <c r="GT121" s="2247">
        <v>83.9</v>
      </c>
      <c r="GU121" s="2247">
        <v>84.11</v>
      </c>
      <c r="GW121" s="2247">
        <v>86.76</v>
      </c>
      <c r="GX121" s="2247">
        <v>86.78</v>
      </c>
      <c r="GY121" s="2247">
        <v>85.97</v>
      </c>
      <c r="GZ121" s="2265">
        <v>87.73</v>
      </c>
      <c r="HA121" s="2278">
        <v>88.43</v>
      </c>
      <c r="HB121" s="2276"/>
      <c r="HC121" s="2300"/>
      <c r="HD121" s="2311"/>
      <c r="HE121" s="2311"/>
      <c r="HF121" s="2311"/>
      <c r="HS121" s="142"/>
    </row>
    <row r="122" spans="1:227" x14ac:dyDescent="0.25">
      <c r="A122" s="95">
        <f t="shared" si="67"/>
        <v>121</v>
      </c>
      <c r="B122" s="65">
        <f>B.Semanal!B122</f>
        <v>0</v>
      </c>
      <c r="C122" s="66"/>
      <c r="D122" s="66"/>
      <c r="E122" s="91">
        <v>5.83</v>
      </c>
      <c r="F122" s="67"/>
      <c r="G122" s="363"/>
      <c r="H122" s="371">
        <v>6.35</v>
      </c>
      <c r="I122" s="375"/>
      <c r="J122" s="383">
        <v>6.24</v>
      </c>
      <c r="K122" s="389">
        <v>6.19</v>
      </c>
      <c r="L122" s="393"/>
      <c r="M122" s="453">
        <v>6.23</v>
      </c>
      <c r="N122" s="460">
        <v>6.19</v>
      </c>
      <c r="O122" s="471"/>
      <c r="P122" s="504"/>
      <c r="Q122" s="530"/>
      <c r="R122" s="536"/>
      <c r="S122" s="565"/>
      <c r="T122" s="124"/>
      <c r="U122" s="124"/>
      <c r="V122" s="609"/>
      <c r="W122" s="124"/>
      <c r="X122" s="124"/>
      <c r="Y122" s="616"/>
      <c r="Z122" s="124"/>
      <c r="AA122" s="686"/>
      <c r="AB122" s="124"/>
      <c r="AC122" s="120"/>
      <c r="AD122" s="124"/>
      <c r="AE122" s="721"/>
      <c r="AF122" s="728"/>
      <c r="AG122"/>
      <c r="AJ122"/>
      <c r="AM122" s="65">
        <v>6.3</v>
      </c>
      <c r="AN122" s="855"/>
      <c r="AO122" s="863"/>
      <c r="AP122" s="869"/>
      <c r="AQ122"/>
      <c r="AR122"/>
      <c r="AS122" s="889"/>
      <c r="AT122" s="902"/>
      <c r="AU122" s="926"/>
      <c r="AV122" s="933"/>
      <c r="AX122" s="1002"/>
      <c r="AY122" s="1024"/>
      <c r="AZ122" s="1031"/>
      <c r="BA122" s="1045"/>
      <c r="BC122" s="1087"/>
      <c r="BD122" s="1093"/>
      <c r="BE122" s="1126"/>
      <c r="BF122" s="1133"/>
      <c r="BG122" s="1140"/>
      <c r="BH122" s="1161"/>
      <c r="BK122" s="91"/>
      <c r="BP122" s="1222"/>
      <c r="BQ122" s="1228"/>
      <c r="BR122" s="1228"/>
      <c r="BS122" s="1228"/>
      <c r="BT122" s="1228"/>
      <c r="BU122" s="1228"/>
      <c r="BV122" s="1228"/>
      <c r="BW122" s="1288"/>
      <c r="CE122" s="1382"/>
      <c r="CF122" s="1396"/>
      <c r="CG122" s="1410"/>
      <c r="CH122" s="1424"/>
      <c r="CI122" s="1438"/>
      <c r="CJ122" s="1452"/>
      <c r="CP122" s="1492"/>
      <c r="CQ122" s="1520"/>
      <c r="CR122" s="1556"/>
      <c r="CS122" s="1556"/>
      <c r="CT122" s="1556"/>
      <c r="CU122" s="1571"/>
      <c r="CV122" s="1585"/>
      <c r="CW122" s="1585"/>
      <c r="CX122" s="1585"/>
      <c r="CY122" s="1620"/>
      <c r="CZ122" s="1620"/>
      <c r="DA122" s="1620"/>
      <c r="DB122" s="1620"/>
      <c r="DC122" s="1620"/>
      <c r="DD122" s="1620"/>
      <c r="DE122" s="1642"/>
      <c r="DJ122" s="1700"/>
      <c r="DL122" s="1663"/>
      <c r="DQ122" s="1784"/>
      <c r="DT122" s="1741"/>
      <c r="DU122" s="1741"/>
      <c r="DV122" s="1741"/>
      <c r="DW122" s="1741"/>
      <c r="DX122" s="1741"/>
      <c r="DY122" s="1741"/>
      <c r="DZ122" s="1748"/>
      <c r="EA122" s="1813"/>
      <c r="EB122" s="1813"/>
      <c r="EC122" s="1813"/>
      <c r="ED122" s="1813"/>
      <c r="EE122" s="1813"/>
      <c r="EF122" s="1813"/>
      <c r="EH122" s="1867"/>
      <c r="EI122" s="1867"/>
      <c r="EJ122" s="1867"/>
      <c r="EK122" s="1867"/>
      <c r="EL122" s="1867"/>
      <c r="EM122" s="1867"/>
      <c r="EN122" s="1867"/>
      <c r="FB122" s="1952"/>
      <c r="FC122" s="1987"/>
      <c r="FD122" s="1987"/>
      <c r="FE122" s="1987"/>
      <c r="FF122" s="1987"/>
      <c r="FG122" s="1987"/>
      <c r="FH122" s="1987"/>
      <c r="FI122" s="1994"/>
      <c r="FJ122" s="2029"/>
      <c r="FK122" s="2029"/>
      <c r="FL122" s="2029"/>
      <c r="FM122" s="2029"/>
      <c r="FN122" s="2029"/>
      <c r="FO122" s="2029"/>
      <c r="FP122" s="2036"/>
      <c r="FQ122" s="2072"/>
      <c r="FR122" s="2072"/>
      <c r="FS122" s="2072"/>
      <c r="FT122" s="2072"/>
      <c r="FU122" s="2072"/>
      <c r="FV122" s="2072"/>
      <c r="FW122" s="2109"/>
      <c r="GD122" s="2122"/>
      <c r="GE122" s="2158"/>
      <c r="GF122" s="2158"/>
      <c r="GG122" s="2158"/>
      <c r="GH122" s="2158"/>
      <c r="GI122" s="2158"/>
      <c r="GJ122" s="2158"/>
      <c r="GK122" s="2165"/>
      <c r="GL122" s="2201"/>
      <c r="GM122" s="2201"/>
      <c r="GN122" s="2201"/>
      <c r="GO122" s="2201"/>
      <c r="GP122" s="2201"/>
      <c r="GQ122" s="2201"/>
      <c r="GR122" s="2209"/>
      <c r="GZ122" s="2263"/>
      <c r="HA122" s="2276"/>
      <c r="HB122" s="2276"/>
      <c r="HC122" s="2300"/>
      <c r="HD122" s="2311"/>
      <c r="HE122" s="2311"/>
      <c r="HF122" s="2311"/>
    </row>
    <row r="123" spans="1:227" x14ac:dyDescent="0.25">
      <c r="A123" s="95">
        <f t="shared" si="67"/>
        <v>122</v>
      </c>
      <c r="B123" s="65">
        <f>B.Semanal!B123</f>
        <v>0</v>
      </c>
      <c r="C123" s="68"/>
      <c r="D123" s="68"/>
      <c r="E123" s="91"/>
      <c r="F123" s="67"/>
      <c r="G123" s="363"/>
      <c r="H123" s="369"/>
      <c r="I123" s="375"/>
      <c r="J123" s="381"/>
      <c r="K123" s="387"/>
      <c r="L123" s="393"/>
      <c r="M123" s="451"/>
      <c r="N123" s="458"/>
      <c r="O123" s="471"/>
      <c r="P123" s="504"/>
      <c r="Q123" s="530"/>
      <c r="R123" s="536"/>
      <c r="S123" s="565"/>
      <c r="T123" s="120"/>
      <c r="U123" s="120"/>
      <c r="V123" s="609"/>
      <c r="W123" s="120"/>
      <c r="X123" s="120"/>
      <c r="Y123" s="616"/>
      <c r="Z123" s="120"/>
      <c r="AA123" s="686"/>
      <c r="AB123" s="120"/>
      <c r="AC123" s="120"/>
      <c r="AD123" s="120"/>
      <c r="AE123" s="721"/>
      <c r="AF123" s="728"/>
      <c r="AG123"/>
      <c r="AJ123"/>
      <c r="AN123" s="855"/>
      <c r="AO123" s="863"/>
      <c r="AP123" s="869"/>
      <c r="AQ123"/>
      <c r="AR123"/>
      <c r="AS123" s="889"/>
      <c r="AT123" s="902"/>
      <c r="AU123" s="926"/>
      <c r="AV123" s="933"/>
      <c r="AX123" s="1002"/>
      <c r="AY123" s="1024"/>
      <c r="AZ123" s="1031"/>
      <c r="BA123" s="1045"/>
      <c r="BC123" s="1087"/>
      <c r="BD123" s="1093"/>
      <c r="BE123" s="1126"/>
      <c r="BF123" s="1133"/>
      <c r="BG123" s="1140"/>
      <c r="BH123" s="1161"/>
      <c r="BK123" s="91"/>
      <c r="BP123" s="1222"/>
      <c r="BQ123" s="1228"/>
      <c r="BR123" s="1228"/>
      <c r="BS123" s="1228"/>
      <c r="BT123" s="1228"/>
      <c r="BU123" s="1228"/>
      <c r="BV123" s="1228"/>
      <c r="BW123" s="1288"/>
      <c r="CE123" s="1382"/>
      <c r="CF123" s="1396"/>
      <c r="CG123" s="1410"/>
      <c r="CH123" s="1424"/>
      <c r="CI123" s="1438"/>
      <c r="CJ123" s="1452"/>
      <c r="CP123" s="1492"/>
      <c r="CQ123" s="1520"/>
      <c r="CR123" s="1556"/>
      <c r="CS123" s="1556"/>
      <c r="CT123" s="1556"/>
      <c r="CU123" s="1571"/>
      <c r="CV123" s="1585"/>
      <c r="CW123" s="1585"/>
      <c r="CX123" s="1585"/>
      <c r="CY123" s="1620"/>
      <c r="CZ123" s="1620"/>
      <c r="DA123" s="1620"/>
      <c r="DB123" s="1620"/>
      <c r="DC123" s="1620"/>
      <c r="DD123" s="1620"/>
      <c r="DE123" s="1642"/>
      <c r="DJ123" s="1700"/>
      <c r="DL123" s="1663"/>
      <c r="DQ123" s="1784"/>
      <c r="DT123" s="1741"/>
      <c r="DU123" s="1741"/>
      <c r="DV123" s="1741"/>
      <c r="DW123" s="1741"/>
      <c r="DX123" s="1741"/>
      <c r="DY123" s="1741"/>
      <c r="DZ123" s="1748"/>
      <c r="EA123" s="1813"/>
      <c r="EB123" s="1813"/>
      <c r="EC123" s="1813"/>
      <c r="ED123" s="1813"/>
      <c r="EE123" s="1813"/>
      <c r="EF123" s="1813"/>
      <c r="EH123" s="1867"/>
      <c r="EI123" s="1867"/>
      <c r="EJ123" s="1867"/>
      <c r="EK123" s="1867"/>
      <c r="EL123" s="1867"/>
      <c r="EM123" s="1867"/>
      <c r="EN123" s="1867"/>
      <c r="FB123" s="1952"/>
      <c r="FC123" s="1987"/>
      <c r="FD123" s="1987"/>
      <c r="FE123" s="1987"/>
      <c r="FF123" s="1987"/>
      <c r="FG123" s="1987"/>
      <c r="FH123" s="1987"/>
      <c r="FI123" s="1994"/>
      <c r="FJ123" s="2029"/>
      <c r="FK123" s="2029"/>
      <c r="FL123" s="2029"/>
      <c r="FM123" s="2029"/>
      <c r="FN123" s="2029"/>
      <c r="FO123" s="2029"/>
      <c r="FP123" s="2036"/>
      <c r="FQ123" s="2072"/>
      <c r="FR123" s="2072"/>
      <c r="FS123" s="2072"/>
      <c r="FT123" s="2072"/>
      <c r="FU123" s="2072"/>
      <c r="FV123" s="2072"/>
      <c r="FW123" s="2109"/>
      <c r="GD123" s="2122"/>
      <c r="GE123" s="2158"/>
      <c r="GF123" s="2158"/>
      <c r="GG123" s="2158"/>
      <c r="GH123" s="2158"/>
      <c r="GI123" s="2158"/>
      <c r="GJ123" s="2158"/>
      <c r="GK123" s="2165"/>
      <c r="GL123" s="2201"/>
      <c r="GM123" s="2201"/>
      <c r="GN123" s="2201"/>
      <c r="GO123" s="2201"/>
      <c r="GP123" s="2201"/>
      <c r="GQ123" s="2201"/>
      <c r="GR123" s="2209"/>
      <c r="GZ123" s="2263"/>
      <c r="HA123" s="2276"/>
      <c r="HB123" s="2276"/>
      <c r="HC123" s="2300"/>
      <c r="HD123" s="2311"/>
      <c r="HE123" s="2311"/>
      <c r="HF123" s="2311"/>
    </row>
    <row r="124" spans="1:227" x14ac:dyDescent="0.25">
      <c r="A124" s="95">
        <f t="shared" si="67"/>
        <v>123</v>
      </c>
      <c r="B124" s="65">
        <f>B.Semanal!B124</f>
        <v>0</v>
      </c>
      <c r="C124" s="66"/>
      <c r="D124" s="66"/>
      <c r="E124" s="91">
        <v>16.12</v>
      </c>
      <c r="F124" s="67">
        <v>14.33</v>
      </c>
      <c r="G124" s="365">
        <v>14.79</v>
      </c>
      <c r="H124" s="371">
        <v>17.28</v>
      </c>
      <c r="I124" s="377">
        <v>18.02</v>
      </c>
      <c r="J124" s="383">
        <v>18.84</v>
      </c>
      <c r="K124" s="389">
        <v>19.47</v>
      </c>
      <c r="L124" s="395">
        <v>18.93</v>
      </c>
      <c r="M124" s="453">
        <v>19.27</v>
      </c>
      <c r="N124" s="460">
        <v>20.21</v>
      </c>
      <c r="O124" s="473">
        <v>20.56</v>
      </c>
      <c r="P124" s="506">
        <v>19.89</v>
      </c>
      <c r="Q124" s="532">
        <v>19.920000000000002</v>
      </c>
      <c r="R124" s="538">
        <v>21.05</v>
      </c>
      <c r="S124" s="567">
        <v>20.37</v>
      </c>
      <c r="T124" s="124">
        <v>0</v>
      </c>
      <c r="U124" s="124">
        <v>0</v>
      </c>
      <c r="V124" s="611">
        <v>13.3</v>
      </c>
      <c r="W124" s="124">
        <v>13</v>
      </c>
      <c r="X124" s="124">
        <v>15.42</v>
      </c>
      <c r="Y124" s="618">
        <v>18.46</v>
      </c>
      <c r="Z124" s="124">
        <v>21.16</v>
      </c>
      <c r="AA124" s="688">
        <v>20.71</v>
      </c>
      <c r="AB124" s="124">
        <v>21.48</v>
      </c>
      <c r="AC124" s="120">
        <v>20.64</v>
      </c>
      <c r="AD124" s="124">
        <v>19.57</v>
      </c>
      <c r="AE124" s="723">
        <v>19.98</v>
      </c>
      <c r="AF124" s="730">
        <v>21.18</v>
      </c>
      <c r="AG124" s="299">
        <v>20.059999999999999</v>
      </c>
      <c r="AH124" s="65">
        <v>0</v>
      </c>
      <c r="AI124" s="65">
        <v>0</v>
      </c>
      <c r="AJ124" s="299">
        <v>13.67</v>
      </c>
      <c r="AK124" s="65">
        <v>0</v>
      </c>
      <c r="AL124" s="65">
        <v>0</v>
      </c>
      <c r="AM124" s="65">
        <v>12.8</v>
      </c>
      <c r="AN124" s="857">
        <v>10.51</v>
      </c>
      <c r="AO124" s="865">
        <v>13.33</v>
      </c>
      <c r="AP124" s="871">
        <v>16.03</v>
      </c>
      <c r="AQ124" s="299">
        <v>17.93</v>
      </c>
      <c r="AR124" s="299">
        <v>19.29</v>
      </c>
      <c r="AS124" s="891">
        <v>0</v>
      </c>
      <c r="AT124" s="904">
        <v>9.5399999999999991</v>
      </c>
      <c r="AU124" s="928">
        <v>14.63</v>
      </c>
      <c r="AV124" s="935">
        <v>20.22</v>
      </c>
      <c r="AW124" s="65">
        <v>20.14</v>
      </c>
      <c r="AX124" s="1004">
        <v>19.86</v>
      </c>
      <c r="AY124" s="1026">
        <v>20.2</v>
      </c>
      <c r="AZ124" s="1033">
        <v>20.95</v>
      </c>
      <c r="BA124" s="1047">
        <v>0</v>
      </c>
      <c r="BB124" s="65">
        <v>10.38</v>
      </c>
      <c r="BC124" s="1089">
        <v>0</v>
      </c>
      <c r="BD124" s="1095">
        <v>0</v>
      </c>
      <c r="BE124" s="1128">
        <v>0</v>
      </c>
      <c r="BF124" s="1135">
        <v>0</v>
      </c>
      <c r="BG124" s="1142">
        <v>0</v>
      </c>
      <c r="BH124" s="1163">
        <v>10.33</v>
      </c>
      <c r="BI124" s="65">
        <v>9.75</v>
      </c>
      <c r="BJ124" s="65">
        <v>9.3000000000000007</v>
      </c>
      <c r="BK124" s="91">
        <v>7.71</v>
      </c>
      <c r="BL124" s="65">
        <v>12.15</v>
      </c>
      <c r="BM124" s="65">
        <v>15.89</v>
      </c>
      <c r="BN124" s="65">
        <v>17.59</v>
      </c>
      <c r="BO124" s="65">
        <v>19.850000000000001</v>
      </c>
      <c r="BP124" s="1224">
        <v>19.649999999999999</v>
      </c>
      <c r="BQ124" s="1230">
        <v>19.670000000000002</v>
      </c>
      <c r="BR124" s="1230">
        <v>19.829999999999998</v>
      </c>
      <c r="BS124" s="1230">
        <v>20.29</v>
      </c>
      <c r="BT124" s="1230">
        <v>21.66</v>
      </c>
      <c r="BU124" s="1230">
        <v>20.87</v>
      </c>
      <c r="BV124" s="1230">
        <v>21.18</v>
      </c>
      <c r="BW124" s="1290">
        <v>21.29</v>
      </c>
      <c r="BX124" s="65">
        <v>21.49</v>
      </c>
      <c r="BY124" s="65">
        <v>20.81</v>
      </c>
      <c r="BZ124" s="65">
        <v>20.57</v>
      </c>
      <c r="CA124" s="65">
        <v>19.739999999999998</v>
      </c>
      <c r="CB124" s="65">
        <v>19.84</v>
      </c>
      <c r="CC124" s="65">
        <v>20.18</v>
      </c>
      <c r="CD124" s="65">
        <v>19.649999999999999</v>
      </c>
      <c r="CE124" s="1384">
        <v>20.73</v>
      </c>
      <c r="CF124" s="1398">
        <v>20.350000000000001</v>
      </c>
      <c r="CG124" s="1412">
        <v>20.9</v>
      </c>
      <c r="CH124" s="1426">
        <v>20.46</v>
      </c>
      <c r="CI124" s="1440">
        <v>20.36</v>
      </c>
      <c r="CJ124" s="1454">
        <v>21</v>
      </c>
      <c r="CK124">
        <v>20.51</v>
      </c>
      <c r="CL124">
        <v>20.28</v>
      </c>
      <c r="CM124">
        <v>20.47</v>
      </c>
      <c r="CN124">
        <v>20.04</v>
      </c>
      <c r="CO124">
        <v>19.829999999999998</v>
      </c>
      <c r="CP124" s="1494">
        <v>20.46</v>
      </c>
      <c r="CQ124" s="1522">
        <v>20.89</v>
      </c>
      <c r="CR124" s="1558">
        <v>20.41</v>
      </c>
      <c r="CS124" s="1558">
        <v>19.96</v>
      </c>
      <c r="CT124" s="1558">
        <v>21.04</v>
      </c>
      <c r="CU124" s="1573">
        <v>21.61</v>
      </c>
      <c r="CV124" s="1587">
        <v>20.8</v>
      </c>
      <c r="CW124" s="1587">
        <v>20.63</v>
      </c>
      <c r="CX124" s="1587">
        <v>21.37</v>
      </c>
      <c r="CY124" s="1622">
        <v>20.260000000000002</v>
      </c>
      <c r="CZ124" s="1622">
        <v>18.55</v>
      </c>
      <c r="DA124" s="1622">
        <v>19.88</v>
      </c>
      <c r="DB124" s="1622">
        <v>19.72</v>
      </c>
      <c r="DC124" s="1622">
        <v>19.64</v>
      </c>
      <c r="DD124" s="1622">
        <v>20.77</v>
      </c>
      <c r="DE124" s="1644">
        <v>20.86</v>
      </c>
      <c r="DF124" s="299">
        <v>20.29</v>
      </c>
      <c r="DG124" s="299">
        <v>20.46</v>
      </c>
      <c r="DH124" s="299">
        <v>20.71</v>
      </c>
      <c r="DI124" s="299">
        <v>20.66</v>
      </c>
      <c r="DJ124" s="1702">
        <v>20.38</v>
      </c>
      <c r="DK124" s="299">
        <v>20.62</v>
      </c>
      <c r="DL124" s="1665">
        <v>20.83</v>
      </c>
      <c r="DM124" s="299">
        <v>20.57</v>
      </c>
      <c r="DN124" s="299">
        <v>20.66</v>
      </c>
      <c r="DO124" s="299">
        <v>20.74</v>
      </c>
      <c r="DP124" s="299">
        <v>20.97</v>
      </c>
      <c r="DQ124" s="1786">
        <v>21.37</v>
      </c>
      <c r="DR124" s="299">
        <v>20.5</v>
      </c>
      <c r="DS124" s="299">
        <v>21.13</v>
      </c>
      <c r="DT124" s="1743">
        <v>19.809999999999999</v>
      </c>
      <c r="DU124" s="1743">
        <v>15.27</v>
      </c>
      <c r="DV124" s="1743">
        <v>20.07</v>
      </c>
      <c r="DW124" s="1743">
        <v>18.989999999999998</v>
      </c>
      <c r="DX124" s="1743">
        <v>19.52</v>
      </c>
      <c r="DY124" s="1743">
        <v>20.64</v>
      </c>
      <c r="DZ124" s="1750">
        <v>19.91</v>
      </c>
      <c r="EA124" s="1815">
        <v>18.77</v>
      </c>
      <c r="EB124" s="1815">
        <v>17.55</v>
      </c>
      <c r="EC124" s="1815">
        <v>20.32</v>
      </c>
      <c r="ED124" s="1815">
        <v>20.71</v>
      </c>
      <c r="EE124" s="1815">
        <v>19.63</v>
      </c>
      <c r="EF124" s="1815">
        <v>15.13</v>
      </c>
      <c r="EG124">
        <v>0</v>
      </c>
      <c r="EH124" s="1869">
        <v>16.3</v>
      </c>
      <c r="EI124" s="1869">
        <v>19.16</v>
      </c>
      <c r="EJ124" s="1869">
        <v>19.18</v>
      </c>
      <c r="EK124" s="1869">
        <v>19.98</v>
      </c>
      <c r="EL124" s="1869">
        <v>20.84</v>
      </c>
      <c r="EM124" s="1869">
        <v>20.83</v>
      </c>
      <c r="EN124" s="1869">
        <v>20.23</v>
      </c>
      <c r="EO124">
        <v>18.579999999999998</v>
      </c>
      <c r="EP124">
        <v>0</v>
      </c>
      <c r="EQ124">
        <v>0</v>
      </c>
      <c r="ER124">
        <v>14.2</v>
      </c>
      <c r="ES124">
        <v>17.149999999999999</v>
      </c>
      <c r="ET124">
        <v>16.93</v>
      </c>
      <c r="EU124">
        <v>0</v>
      </c>
      <c r="EV124" s="299">
        <v>0</v>
      </c>
      <c r="EW124" s="299">
        <v>0</v>
      </c>
      <c r="EX124" s="299">
        <v>4.7300000000000004</v>
      </c>
      <c r="EY124" s="299">
        <v>14.39</v>
      </c>
      <c r="EZ124" s="299">
        <v>17.25</v>
      </c>
      <c r="FA124" s="299">
        <v>19.38</v>
      </c>
      <c r="FB124" s="1954">
        <v>20.48</v>
      </c>
      <c r="FC124" s="1989">
        <v>19.670000000000002</v>
      </c>
      <c r="FD124" s="1989">
        <v>18.82</v>
      </c>
      <c r="FE124" s="1989">
        <v>20.329999999999998</v>
      </c>
      <c r="FF124" s="1989">
        <v>19.64</v>
      </c>
      <c r="FG124" s="1989">
        <v>19.12</v>
      </c>
      <c r="FH124" s="1989">
        <v>20.04</v>
      </c>
      <c r="FI124" s="1996">
        <v>20.239999999999998</v>
      </c>
      <c r="FJ124" s="2031">
        <v>17.47</v>
      </c>
      <c r="FK124" s="2031">
        <v>16.21</v>
      </c>
      <c r="FL124" s="2031">
        <v>19.3</v>
      </c>
      <c r="FM124" s="2031">
        <v>20.03</v>
      </c>
      <c r="FN124" s="2031">
        <v>19.18</v>
      </c>
      <c r="FO124" s="2031">
        <v>19.64</v>
      </c>
      <c r="FP124" s="2038">
        <v>20.420000000000002</v>
      </c>
      <c r="FQ124" s="2074">
        <v>18.95</v>
      </c>
      <c r="FR124" s="2074">
        <v>19.010000000000002</v>
      </c>
      <c r="FS124" s="2074">
        <v>19.68</v>
      </c>
      <c r="FT124" s="2074">
        <v>19.489999999999998</v>
      </c>
      <c r="FU124" s="2074">
        <v>19.23</v>
      </c>
      <c r="FV124" s="2074">
        <v>20.66</v>
      </c>
      <c r="FW124" s="2111">
        <v>19.54</v>
      </c>
      <c r="FX124" s="299">
        <v>19.03</v>
      </c>
      <c r="FY124" s="299">
        <v>17.920000000000002</v>
      </c>
      <c r="FZ124" s="299">
        <v>18.899999999999999</v>
      </c>
      <c r="GA124" s="299">
        <v>20.29</v>
      </c>
      <c r="GB124" s="299">
        <v>19.98</v>
      </c>
      <c r="GC124" s="299">
        <v>18.75</v>
      </c>
      <c r="GD124" s="2124">
        <v>19.440000000000001</v>
      </c>
      <c r="GE124" s="2160">
        <v>18.829999999999998</v>
      </c>
      <c r="GF124" s="2160">
        <v>18.79</v>
      </c>
      <c r="GG124" s="2160">
        <v>20.12</v>
      </c>
      <c r="GH124" s="2160">
        <v>18.98</v>
      </c>
      <c r="GI124" s="2160">
        <v>18.68</v>
      </c>
      <c r="GJ124" s="2160">
        <v>17</v>
      </c>
      <c r="GK124" s="2167">
        <v>19.559999999999999</v>
      </c>
      <c r="GL124" s="2203">
        <v>19.68</v>
      </c>
      <c r="GM124" s="2203">
        <v>20.22</v>
      </c>
      <c r="GN124" s="2203">
        <v>20.260000000000002</v>
      </c>
      <c r="GO124" s="2203">
        <v>18.87</v>
      </c>
      <c r="GP124" s="2203">
        <v>18.22</v>
      </c>
      <c r="GQ124" s="2203">
        <v>19.91</v>
      </c>
      <c r="GR124" s="2211">
        <v>20.190000000000001</v>
      </c>
      <c r="GS124" s="2247">
        <v>20.5</v>
      </c>
      <c r="GT124" s="2247">
        <v>20.170000000000002</v>
      </c>
      <c r="GU124" s="2247">
        <v>19.48</v>
      </c>
      <c r="GV124" s="2247">
        <v>0</v>
      </c>
      <c r="GW124" s="2247">
        <v>17.18</v>
      </c>
      <c r="GX124" s="2247">
        <v>19.53</v>
      </c>
      <c r="GY124" s="2247">
        <v>19.78</v>
      </c>
      <c r="GZ124" s="2265">
        <v>20.47</v>
      </c>
      <c r="HA124" s="2278">
        <v>18.239999999999998</v>
      </c>
      <c r="HB124" s="2278">
        <v>0</v>
      </c>
      <c r="HC124" s="2302">
        <v>0</v>
      </c>
      <c r="HD124" s="2314">
        <v>0</v>
      </c>
      <c r="HE124" s="2314">
        <v>0</v>
      </c>
      <c r="HF124" s="2314">
        <v>0</v>
      </c>
      <c r="HS124" s="142"/>
    </row>
    <row r="125" spans="1:227" x14ac:dyDescent="0.25">
      <c r="A125" s="95">
        <f t="shared" si="67"/>
        <v>124</v>
      </c>
      <c r="B125" s="65">
        <f>B.Semanal!B125</f>
        <v>0</v>
      </c>
      <c r="C125" s="66"/>
      <c r="D125" s="66"/>
      <c r="E125" s="91">
        <v>14.22</v>
      </c>
      <c r="F125" s="67">
        <v>12.52</v>
      </c>
      <c r="G125" s="365">
        <v>13.95</v>
      </c>
      <c r="H125" s="371">
        <v>16.04</v>
      </c>
      <c r="I125" s="377">
        <v>17.22</v>
      </c>
      <c r="J125" s="383">
        <v>17.8</v>
      </c>
      <c r="K125" s="389">
        <v>18.23</v>
      </c>
      <c r="L125" s="395">
        <v>17.8</v>
      </c>
      <c r="M125" s="453">
        <v>17.93</v>
      </c>
      <c r="N125" s="460">
        <v>18.97</v>
      </c>
      <c r="O125" s="473">
        <v>19.260000000000002</v>
      </c>
      <c r="P125" s="506">
        <v>18.57</v>
      </c>
      <c r="Q125" s="532">
        <v>18.920000000000002</v>
      </c>
      <c r="R125" s="538">
        <v>19.489999999999998</v>
      </c>
      <c r="S125" s="567">
        <v>19</v>
      </c>
      <c r="T125" s="124"/>
      <c r="U125" s="124"/>
      <c r="V125" s="611">
        <v>11.85</v>
      </c>
      <c r="W125" s="124">
        <v>12.05</v>
      </c>
      <c r="X125" s="124">
        <v>14.75</v>
      </c>
      <c r="Y125" s="618">
        <v>17.32</v>
      </c>
      <c r="Z125" s="124">
        <v>19.63</v>
      </c>
      <c r="AA125" s="688">
        <v>19.78</v>
      </c>
      <c r="AB125" s="124">
        <v>19.309999999999999</v>
      </c>
      <c r="AC125" s="120">
        <v>19.02</v>
      </c>
      <c r="AD125" s="124">
        <v>18.350000000000001</v>
      </c>
      <c r="AE125" s="723">
        <v>18.399999999999999</v>
      </c>
      <c r="AF125" s="730">
        <v>19.14</v>
      </c>
      <c r="AG125" s="299">
        <v>18.510000000000002</v>
      </c>
      <c r="AJ125" s="299">
        <v>12.66</v>
      </c>
      <c r="AM125" s="65">
        <v>11.78</v>
      </c>
      <c r="AN125" s="857">
        <v>9.42</v>
      </c>
      <c r="AO125" s="865">
        <v>12.22</v>
      </c>
      <c r="AP125" s="871">
        <v>14.52</v>
      </c>
      <c r="AQ125" s="299">
        <v>16.79</v>
      </c>
      <c r="AR125" s="299">
        <v>18.05</v>
      </c>
      <c r="AS125" s="889"/>
      <c r="AT125" s="904">
        <v>9.0500000000000007</v>
      </c>
      <c r="AU125" s="928">
        <v>13.52</v>
      </c>
      <c r="AV125" s="935">
        <v>18.64</v>
      </c>
      <c r="AW125" s="65">
        <v>17.64</v>
      </c>
      <c r="AX125" s="1004">
        <v>18.36</v>
      </c>
      <c r="AY125" s="1026">
        <v>18.920000000000002</v>
      </c>
      <c r="AZ125" s="1033">
        <v>19.18</v>
      </c>
      <c r="BA125" s="1045"/>
      <c r="BB125" s="65">
        <v>9.58</v>
      </c>
      <c r="BC125" s="1087"/>
      <c r="BD125" s="1093"/>
      <c r="BE125" s="1126"/>
      <c r="BF125" s="1133"/>
      <c r="BG125" s="1140"/>
      <c r="BH125" s="1163">
        <v>9.09</v>
      </c>
      <c r="BI125" s="65">
        <v>9</v>
      </c>
      <c r="BJ125" s="65">
        <v>8.48</v>
      </c>
      <c r="BK125" s="91">
        <v>7.05</v>
      </c>
      <c r="BL125" s="65">
        <v>11.04</v>
      </c>
      <c r="BM125" s="65">
        <v>14.75</v>
      </c>
      <c r="BN125" s="65">
        <v>16.77</v>
      </c>
      <c r="BO125" s="65">
        <v>18.809999999999999</v>
      </c>
      <c r="BP125" s="1224">
        <v>18.239999999999998</v>
      </c>
      <c r="BQ125" s="1230">
        <v>18.41</v>
      </c>
      <c r="BR125" s="1230">
        <v>18.71</v>
      </c>
      <c r="BS125" s="1230">
        <v>19.100000000000001</v>
      </c>
      <c r="BT125" s="1230">
        <v>20.87</v>
      </c>
      <c r="BU125" s="1230">
        <v>19.03</v>
      </c>
      <c r="BV125" s="1230">
        <v>19.649999999999999</v>
      </c>
      <c r="BW125" s="1290">
        <v>19.05</v>
      </c>
      <c r="BX125" s="65">
        <v>19.3</v>
      </c>
      <c r="BY125" s="65">
        <v>19.34</v>
      </c>
      <c r="BZ125" s="65">
        <v>18.87</v>
      </c>
      <c r="CA125" s="65">
        <v>18.34</v>
      </c>
      <c r="CB125" s="65">
        <v>18.02</v>
      </c>
      <c r="CC125" s="65">
        <v>18.690000000000001</v>
      </c>
      <c r="CD125" s="65">
        <v>18.350000000000001</v>
      </c>
      <c r="CE125" s="1384">
        <v>18.77</v>
      </c>
      <c r="CF125" s="1398">
        <v>18.690000000000001</v>
      </c>
      <c r="CG125" s="1412">
        <v>19.149999999999999</v>
      </c>
      <c r="CH125" s="1426">
        <v>19.920000000000002</v>
      </c>
      <c r="CI125" s="1440">
        <v>18.600000000000001</v>
      </c>
      <c r="CJ125" s="1454">
        <v>18.899999999999999</v>
      </c>
      <c r="CK125">
        <v>17.96</v>
      </c>
      <c r="CL125">
        <v>18.61</v>
      </c>
      <c r="CM125">
        <v>17.7</v>
      </c>
      <c r="CN125">
        <v>18.649999999999999</v>
      </c>
      <c r="CO125">
        <v>17.8</v>
      </c>
      <c r="CP125" s="1494">
        <v>18.72</v>
      </c>
      <c r="CQ125" s="1522">
        <v>19.57</v>
      </c>
      <c r="CR125" s="1558">
        <v>18.73</v>
      </c>
      <c r="CS125" s="1558">
        <v>18.68</v>
      </c>
      <c r="CT125" s="1558">
        <v>19.12</v>
      </c>
      <c r="CU125" s="1573">
        <v>19.760000000000002</v>
      </c>
      <c r="CV125" s="1587">
        <v>19.57</v>
      </c>
      <c r="CW125" s="1587">
        <v>18.79</v>
      </c>
      <c r="CX125" s="1587">
        <v>19.88</v>
      </c>
      <c r="CY125" s="1622">
        <v>18.96</v>
      </c>
      <c r="CZ125" s="1622">
        <v>17.22</v>
      </c>
      <c r="DA125" s="1622">
        <v>18.64</v>
      </c>
      <c r="DB125" s="1622">
        <v>18.329999999999998</v>
      </c>
      <c r="DC125" s="1622">
        <v>18.309999999999999</v>
      </c>
      <c r="DD125" s="1622">
        <v>19.18</v>
      </c>
      <c r="DE125" s="1644">
        <v>19.63</v>
      </c>
      <c r="DF125" s="299">
        <v>18.190000000000001</v>
      </c>
      <c r="DG125" s="299">
        <v>19.16</v>
      </c>
      <c r="DH125" s="299">
        <v>18.71</v>
      </c>
      <c r="DI125" s="299">
        <v>18.52</v>
      </c>
      <c r="DJ125" s="1702">
        <v>18.920000000000002</v>
      </c>
      <c r="DK125" s="299">
        <v>19.38</v>
      </c>
      <c r="DL125" s="1665">
        <v>19.21</v>
      </c>
      <c r="DM125" s="299">
        <v>18.21</v>
      </c>
      <c r="DN125" s="299">
        <v>18.940000000000001</v>
      </c>
      <c r="DO125" s="299">
        <v>19.22</v>
      </c>
      <c r="DP125" s="299">
        <v>19.420000000000002</v>
      </c>
      <c r="DQ125" s="1786">
        <v>19.71</v>
      </c>
      <c r="DR125" s="299">
        <v>18.329999999999998</v>
      </c>
      <c r="DS125" s="299">
        <v>19.46</v>
      </c>
      <c r="DT125" s="1743">
        <v>18.54</v>
      </c>
      <c r="DU125" s="1743">
        <v>16.739999999999998</v>
      </c>
      <c r="DV125" s="1743">
        <v>18.61</v>
      </c>
      <c r="DW125" s="1743">
        <v>18.54</v>
      </c>
      <c r="DX125" s="1743">
        <v>18.14</v>
      </c>
      <c r="DY125" s="1743">
        <v>18.78</v>
      </c>
      <c r="DZ125" s="1750">
        <v>18.09</v>
      </c>
      <c r="EA125" s="1815">
        <v>16.98</v>
      </c>
      <c r="EB125" s="1815">
        <v>16.05</v>
      </c>
      <c r="EC125" s="1815">
        <v>19.25</v>
      </c>
      <c r="ED125" s="1815">
        <v>19.45</v>
      </c>
      <c r="EE125" s="1815">
        <v>18.350000000000001</v>
      </c>
      <c r="EF125" s="1815">
        <v>14.23</v>
      </c>
      <c r="EH125" s="1869">
        <v>15.37</v>
      </c>
      <c r="EI125" s="1869">
        <v>17.5</v>
      </c>
      <c r="EJ125" s="1869">
        <v>17.920000000000002</v>
      </c>
      <c r="EK125" s="1869">
        <v>18.649999999999999</v>
      </c>
      <c r="EL125" s="1869">
        <v>19.27</v>
      </c>
      <c r="EM125" s="1869">
        <v>19.760000000000002</v>
      </c>
      <c r="EN125" s="1869">
        <v>20.11</v>
      </c>
      <c r="EO125">
        <v>17.59</v>
      </c>
      <c r="ER125">
        <v>13.85</v>
      </c>
      <c r="ES125">
        <v>16.25</v>
      </c>
      <c r="ET125">
        <v>16.38</v>
      </c>
      <c r="EX125" s="299">
        <v>4.45</v>
      </c>
      <c r="EY125" s="299">
        <v>13.4</v>
      </c>
      <c r="EZ125" s="299">
        <v>16.38</v>
      </c>
      <c r="FA125" s="299">
        <v>17.8</v>
      </c>
      <c r="FB125" s="1954">
        <v>18.68</v>
      </c>
      <c r="FC125" s="1989">
        <v>18.45</v>
      </c>
      <c r="FD125" s="1989">
        <v>17.05</v>
      </c>
      <c r="FE125" s="1989">
        <v>18.98</v>
      </c>
      <c r="FF125" s="1989">
        <v>18</v>
      </c>
      <c r="FG125" s="1989">
        <v>17.940000000000001</v>
      </c>
      <c r="FH125" s="1989">
        <v>18.46</v>
      </c>
      <c r="FI125" s="1996">
        <v>19.14</v>
      </c>
      <c r="FJ125" s="2031">
        <v>18.350000000000001</v>
      </c>
      <c r="FK125" s="2031">
        <v>14.46</v>
      </c>
      <c r="FL125" s="2031">
        <v>18.18</v>
      </c>
      <c r="FM125" s="2031">
        <v>17.77</v>
      </c>
      <c r="FN125" s="2031">
        <v>17.8</v>
      </c>
      <c r="FO125" s="2031">
        <v>18.760000000000002</v>
      </c>
      <c r="FP125" s="2038">
        <v>19.64</v>
      </c>
      <c r="FQ125" s="2074">
        <v>17.45</v>
      </c>
      <c r="FR125" s="2074">
        <v>17.8</v>
      </c>
      <c r="FS125" s="2074">
        <v>18.54</v>
      </c>
      <c r="FT125" s="2074">
        <v>18.28</v>
      </c>
      <c r="FU125" s="2074">
        <v>18.350000000000001</v>
      </c>
      <c r="FV125" s="2074">
        <v>18.48</v>
      </c>
      <c r="FW125" s="2111">
        <v>17.95</v>
      </c>
      <c r="FX125" s="299">
        <v>17.559999999999999</v>
      </c>
      <c r="FY125" s="299">
        <v>16.61</v>
      </c>
      <c r="FZ125" s="299">
        <v>17.600000000000001</v>
      </c>
      <c r="GA125" s="299">
        <v>18.71</v>
      </c>
      <c r="GB125" s="299">
        <v>18.16</v>
      </c>
      <c r="GC125" s="299">
        <v>17.43</v>
      </c>
      <c r="GD125" s="2124">
        <v>18.41</v>
      </c>
      <c r="GE125" s="2160">
        <v>17.91</v>
      </c>
      <c r="GF125" s="2160">
        <v>17.850000000000001</v>
      </c>
      <c r="GG125" s="2160">
        <v>18.600000000000001</v>
      </c>
      <c r="GH125" s="2160">
        <v>17.809999999999999</v>
      </c>
      <c r="GI125" s="2160">
        <v>18.03</v>
      </c>
      <c r="GJ125" s="2160">
        <v>16.11</v>
      </c>
      <c r="GK125" s="2167">
        <v>18.170000000000002</v>
      </c>
      <c r="GL125" s="2203">
        <v>18.489999999999998</v>
      </c>
      <c r="GM125" s="2203">
        <v>18.420000000000002</v>
      </c>
      <c r="GN125" s="2203">
        <v>18.46</v>
      </c>
      <c r="GO125" s="2203">
        <v>16.95</v>
      </c>
      <c r="GP125" s="2203">
        <v>16.63</v>
      </c>
      <c r="GQ125" s="2201"/>
      <c r="GR125" s="2211">
        <v>18.59</v>
      </c>
      <c r="GS125" s="2247">
        <v>19.03</v>
      </c>
      <c r="GT125" s="2247">
        <v>18.3</v>
      </c>
      <c r="GU125" s="2247">
        <v>18.39</v>
      </c>
      <c r="GW125" s="2247">
        <v>16.3</v>
      </c>
      <c r="GX125" s="2247">
        <v>18.47</v>
      </c>
      <c r="GY125" s="2247">
        <v>18.309999999999999</v>
      </c>
      <c r="GZ125" s="2265">
        <v>19.32</v>
      </c>
      <c r="HA125" s="2278">
        <v>17.04</v>
      </c>
      <c r="HB125" s="2276"/>
      <c r="HC125" s="2300"/>
      <c r="HD125" s="2311"/>
      <c r="HE125" s="2311"/>
      <c r="HF125" s="2311"/>
      <c r="HS125" s="142"/>
    </row>
    <row r="126" spans="1:227" x14ac:dyDescent="0.25">
      <c r="A126" s="95">
        <f t="shared" si="67"/>
        <v>125</v>
      </c>
      <c r="B126" s="65">
        <f>B.Semanal!B126</f>
        <v>0</v>
      </c>
      <c r="C126" s="66"/>
      <c r="D126" s="66"/>
      <c r="E126" s="91">
        <v>1.23</v>
      </c>
      <c r="F126" s="67">
        <v>0.36</v>
      </c>
      <c r="G126" s="365">
        <v>0.55000000000000004</v>
      </c>
      <c r="H126" s="371">
        <v>0.69</v>
      </c>
      <c r="I126" s="377">
        <v>0.57999999999999996</v>
      </c>
      <c r="J126" s="383">
        <v>0.77</v>
      </c>
      <c r="K126" s="389">
        <v>0.74</v>
      </c>
      <c r="L126" s="395">
        <v>0.5</v>
      </c>
      <c r="M126" s="453">
        <v>0.56000000000000005</v>
      </c>
      <c r="N126" s="460">
        <v>0.71</v>
      </c>
      <c r="O126" s="473">
        <v>0.6</v>
      </c>
      <c r="P126" s="506">
        <v>0.67</v>
      </c>
      <c r="Q126" s="532">
        <v>0.69</v>
      </c>
      <c r="R126" s="538">
        <v>0.76</v>
      </c>
      <c r="S126" s="567">
        <v>0.73</v>
      </c>
      <c r="T126" s="124"/>
      <c r="U126" s="124"/>
      <c r="V126" s="611">
        <v>0.38</v>
      </c>
      <c r="W126" s="124">
        <v>0.54</v>
      </c>
      <c r="X126" s="124">
        <v>0.57999999999999996</v>
      </c>
      <c r="Y126" s="618">
        <v>0.76</v>
      </c>
      <c r="Z126" s="124">
        <v>0.84</v>
      </c>
      <c r="AA126" s="688">
        <v>0.72</v>
      </c>
      <c r="AB126" s="124">
        <v>0.73</v>
      </c>
      <c r="AC126" s="120">
        <v>0.7</v>
      </c>
      <c r="AD126" s="124">
        <v>0.96</v>
      </c>
      <c r="AE126" s="723">
        <v>0.92</v>
      </c>
      <c r="AF126" s="730">
        <v>0.99</v>
      </c>
      <c r="AG126" s="299">
        <v>1.18</v>
      </c>
      <c r="AJ126" s="299">
        <v>0.59</v>
      </c>
      <c r="AM126" s="65">
        <v>0.42</v>
      </c>
      <c r="AN126" s="857">
        <v>0.36</v>
      </c>
      <c r="AO126" s="865">
        <v>0.61</v>
      </c>
      <c r="AP126" s="871">
        <v>0.72</v>
      </c>
      <c r="AQ126" s="299">
        <v>0.73</v>
      </c>
      <c r="AR126" s="299">
        <v>0.96</v>
      </c>
      <c r="AS126" s="889"/>
      <c r="AT126" s="904">
        <v>0.35</v>
      </c>
      <c r="AU126" s="928">
        <v>0.6</v>
      </c>
      <c r="AV126" s="935">
        <v>0.94</v>
      </c>
      <c r="AW126" s="65">
        <v>0.83</v>
      </c>
      <c r="AX126" s="1004">
        <v>0.91</v>
      </c>
      <c r="AY126" s="1026">
        <v>0.95</v>
      </c>
      <c r="AZ126" s="1033">
        <v>1.1100000000000001</v>
      </c>
      <c r="BA126" s="1045"/>
      <c r="BB126" s="65">
        <v>0.53</v>
      </c>
      <c r="BC126" s="1087"/>
      <c r="BD126" s="1093"/>
      <c r="BE126" s="1126"/>
      <c r="BF126" s="1133"/>
      <c r="BG126" s="1140"/>
      <c r="BH126" s="1163">
        <v>0.41</v>
      </c>
      <c r="BI126" s="65">
        <v>0.31</v>
      </c>
      <c r="BJ126" s="65">
        <v>0.54</v>
      </c>
      <c r="BK126" s="91">
        <v>0.34</v>
      </c>
      <c r="BL126" s="65">
        <v>0.54</v>
      </c>
      <c r="BM126" s="65">
        <v>0.73</v>
      </c>
      <c r="BN126" s="65">
        <v>0.61</v>
      </c>
      <c r="BO126" s="65">
        <v>0.76</v>
      </c>
      <c r="BP126" s="1224">
        <v>0.62</v>
      </c>
      <c r="BQ126" s="1230">
        <v>1.06</v>
      </c>
      <c r="BR126" s="1230">
        <v>0.75</v>
      </c>
      <c r="BS126" s="1230">
        <v>0.87</v>
      </c>
      <c r="BT126" s="1230">
        <v>0.89</v>
      </c>
      <c r="BU126" s="1230">
        <v>0.9</v>
      </c>
      <c r="BV126" s="1230">
        <v>0.94</v>
      </c>
      <c r="BW126" s="1290">
        <v>0.88</v>
      </c>
      <c r="BX126" s="65">
        <v>0.91</v>
      </c>
      <c r="BY126" s="65">
        <v>0.93</v>
      </c>
      <c r="BZ126" s="65">
        <v>0.68</v>
      </c>
      <c r="CA126" s="65">
        <v>0.75</v>
      </c>
      <c r="CB126" s="65">
        <v>0.9</v>
      </c>
      <c r="CC126" s="65">
        <v>0.66</v>
      </c>
      <c r="CD126" s="65">
        <v>0.68</v>
      </c>
      <c r="CE126" s="1384">
        <v>0.62</v>
      </c>
      <c r="CF126" s="1398">
        <v>0.68</v>
      </c>
      <c r="CG126" s="1412">
        <v>0.84</v>
      </c>
      <c r="CH126" s="1426">
        <v>0.72</v>
      </c>
      <c r="CI126" s="1440">
        <v>0.88</v>
      </c>
      <c r="CJ126" s="1454">
        <v>1.03</v>
      </c>
      <c r="CK126">
        <v>0.98</v>
      </c>
      <c r="CL126">
        <v>0.85</v>
      </c>
      <c r="CM126">
        <v>0.9</v>
      </c>
      <c r="CN126">
        <v>0.83</v>
      </c>
      <c r="CO126">
        <v>0.93</v>
      </c>
      <c r="CP126" s="1494">
        <v>0.75</v>
      </c>
      <c r="CQ126" s="1522">
        <v>0.82</v>
      </c>
      <c r="CR126" s="1558">
        <v>0.61</v>
      </c>
      <c r="CS126" s="1558">
        <v>0.54</v>
      </c>
      <c r="CT126" s="1558">
        <v>0.72</v>
      </c>
      <c r="CU126" s="1573">
        <v>0.6</v>
      </c>
      <c r="CV126" s="1587">
        <v>0.64</v>
      </c>
      <c r="CW126" s="1587">
        <v>0.63</v>
      </c>
      <c r="CX126" s="1587">
        <v>0.65</v>
      </c>
      <c r="CY126" s="1622">
        <v>0.63</v>
      </c>
      <c r="CZ126" s="1622">
        <v>0.72</v>
      </c>
      <c r="DA126" s="1622">
        <v>0.88</v>
      </c>
      <c r="DB126" s="1622">
        <v>0.7</v>
      </c>
      <c r="DC126" s="1622">
        <v>0.73</v>
      </c>
      <c r="DD126" s="1622">
        <v>0.94</v>
      </c>
      <c r="DE126" s="1644">
        <v>0.76</v>
      </c>
      <c r="DF126" s="299">
        <v>0.75</v>
      </c>
      <c r="DG126" s="299">
        <v>0.68</v>
      </c>
      <c r="DH126" s="299">
        <v>0.79</v>
      </c>
      <c r="DI126" s="299">
        <v>0.77</v>
      </c>
      <c r="DJ126" s="1702">
        <v>0.83</v>
      </c>
      <c r="DK126" s="299">
        <v>0.89</v>
      </c>
      <c r="DL126" s="1665">
        <v>0.93</v>
      </c>
      <c r="DM126" s="299">
        <v>0.8</v>
      </c>
      <c r="DN126" s="299">
        <v>0.83</v>
      </c>
      <c r="DO126" s="299">
        <v>0.8</v>
      </c>
      <c r="DP126" s="299">
        <v>0.89</v>
      </c>
      <c r="DQ126" s="1786">
        <v>1.02</v>
      </c>
      <c r="DR126" s="299">
        <v>0.87</v>
      </c>
      <c r="DS126" s="299">
        <v>0.89</v>
      </c>
      <c r="DT126" s="1743">
        <v>0.88</v>
      </c>
      <c r="DU126" s="1743">
        <v>0.78</v>
      </c>
      <c r="DV126" s="1743">
        <v>0.84</v>
      </c>
      <c r="DW126" s="1743">
        <v>0.77</v>
      </c>
      <c r="DX126" s="1743">
        <v>0.76</v>
      </c>
      <c r="DY126" s="1743">
        <v>0.81</v>
      </c>
      <c r="DZ126" s="1750">
        <v>0.75</v>
      </c>
      <c r="EA126" s="1815">
        <v>0.84</v>
      </c>
      <c r="EB126" s="1815">
        <v>0.7</v>
      </c>
      <c r="EC126" s="1815">
        <v>0.74</v>
      </c>
      <c r="ED126" s="1815">
        <v>0.78</v>
      </c>
      <c r="EE126" s="1815">
        <v>0.84</v>
      </c>
      <c r="EF126" s="1815">
        <v>0.54</v>
      </c>
      <c r="EH126" s="1869">
        <v>0.41</v>
      </c>
      <c r="EI126" s="1869">
        <v>0.7</v>
      </c>
      <c r="EJ126" s="1869">
        <v>0.8</v>
      </c>
      <c r="EK126" s="1869">
        <v>0.81</v>
      </c>
      <c r="EL126" s="1869">
        <v>0.74</v>
      </c>
      <c r="EM126" s="1869">
        <v>0.65</v>
      </c>
      <c r="EN126" s="1869">
        <v>0.77</v>
      </c>
      <c r="EO126">
        <v>0.8</v>
      </c>
      <c r="ER126">
        <v>0.43</v>
      </c>
      <c r="ES126">
        <v>0.62</v>
      </c>
      <c r="ET126">
        <v>0.52</v>
      </c>
      <c r="EX126" s="299">
        <v>0.09</v>
      </c>
      <c r="EY126" s="299">
        <v>0.5</v>
      </c>
      <c r="EZ126" s="299">
        <v>0.61</v>
      </c>
      <c r="FA126" s="299">
        <v>0.57999999999999996</v>
      </c>
      <c r="FB126" s="1954">
        <v>0.59</v>
      </c>
      <c r="FC126" s="1989">
        <v>0.56999999999999995</v>
      </c>
      <c r="FD126" s="1989">
        <v>0.7</v>
      </c>
      <c r="FE126" s="1989">
        <v>0.56000000000000005</v>
      </c>
      <c r="FF126" s="1989">
        <v>0.84</v>
      </c>
      <c r="FG126" s="1989">
        <v>0.56999999999999995</v>
      </c>
      <c r="FH126" s="1989">
        <v>0.74</v>
      </c>
      <c r="FI126" s="1996">
        <v>0.81</v>
      </c>
      <c r="FJ126" s="2031">
        <v>0.6</v>
      </c>
      <c r="FK126" s="2031">
        <v>0.52</v>
      </c>
      <c r="FL126" s="2031">
        <v>0.72</v>
      </c>
      <c r="FM126" s="2031">
        <v>0.55000000000000004</v>
      </c>
      <c r="FN126" s="2031">
        <v>0.63</v>
      </c>
      <c r="FO126" s="2031">
        <v>0.64</v>
      </c>
      <c r="FP126" s="2038">
        <v>0.55000000000000004</v>
      </c>
      <c r="FQ126" s="2074">
        <v>0.61</v>
      </c>
      <c r="FR126" s="2074">
        <v>0.55000000000000004</v>
      </c>
      <c r="FS126" s="2074">
        <v>0.65</v>
      </c>
      <c r="FT126" s="2074">
        <v>0.88</v>
      </c>
      <c r="FU126" s="2074">
        <v>0.73</v>
      </c>
      <c r="FV126" s="2074">
        <v>0.65</v>
      </c>
      <c r="FW126" s="2111">
        <v>0.62</v>
      </c>
      <c r="FX126" s="299">
        <v>0.76</v>
      </c>
      <c r="FY126" s="299">
        <v>0.66</v>
      </c>
      <c r="FZ126" s="299">
        <v>0.77</v>
      </c>
      <c r="GA126" s="299">
        <v>0.68</v>
      </c>
      <c r="GB126" s="299">
        <v>0.71</v>
      </c>
      <c r="GC126" s="299">
        <v>0.7</v>
      </c>
      <c r="GD126" s="2124">
        <v>0.6</v>
      </c>
      <c r="GE126" s="2160">
        <v>0.69</v>
      </c>
      <c r="GF126" s="2160">
        <v>0.64</v>
      </c>
      <c r="GG126" s="2160">
        <v>0.71</v>
      </c>
      <c r="GH126" s="2160">
        <v>0.78</v>
      </c>
      <c r="GI126" s="2160">
        <v>0.71</v>
      </c>
      <c r="GJ126" s="2160">
        <v>0.66</v>
      </c>
      <c r="GK126" s="2167">
        <v>0.64</v>
      </c>
      <c r="GL126" s="2203">
        <v>0.69</v>
      </c>
      <c r="GM126" s="2203">
        <v>0.69</v>
      </c>
      <c r="GN126" s="2203">
        <v>0.64</v>
      </c>
      <c r="GO126" s="2203">
        <v>0.7</v>
      </c>
      <c r="GP126" s="2203">
        <v>0.92</v>
      </c>
      <c r="GQ126" s="2203">
        <v>0.81</v>
      </c>
      <c r="GR126" s="2211">
        <v>0.78</v>
      </c>
      <c r="GS126" s="2247">
        <v>0.75</v>
      </c>
      <c r="GT126" s="2247">
        <v>0.86</v>
      </c>
      <c r="GU126" s="2247">
        <v>0.75</v>
      </c>
      <c r="GW126" s="2247">
        <v>0.61</v>
      </c>
      <c r="GX126" s="2247">
        <v>0.69</v>
      </c>
      <c r="GY126" s="2247">
        <v>0.78</v>
      </c>
      <c r="GZ126" s="2265">
        <v>0.62</v>
      </c>
      <c r="HA126" s="2278">
        <v>0.62</v>
      </c>
      <c r="HB126" s="2276"/>
      <c r="HC126" s="2300"/>
      <c r="HD126" s="2311"/>
      <c r="HE126" s="2311"/>
      <c r="HF126" s="2311"/>
      <c r="HS126" s="142"/>
    </row>
    <row r="127" spans="1:227" x14ac:dyDescent="0.25">
      <c r="A127" s="95">
        <f t="shared" si="67"/>
        <v>126</v>
      </c>
      <c r="B127" s="65">
        <f>B.Semanal!B127</f>
        <v>0</v>
      </c>
      <c r="C127" s="66"/>
      <c r="D127" s="66"/>
      <c r="E127" s="91">
        <v>7.63</v>
      </c>
      <c r="F127" s="67">
        <v>2.57</v>
      </c>
      <c r="G127" s="365">
        <v>3.75</v>
      </c>
      <c r="H127" s="371">
        <v>4</v>
      </c>
      <c r="I127" s="377">
        <v>3.2</v>
      </c>
      <c r="J127" s="383">
        <v>4.0999999999999996</v>
      </c>
      <c r="K127" s="389">
        <v>3.81</v>
      </c>
      <c r="L127" s="395">
        <v>2.66</v>
      </c>
      <c r="M127" s="453">
        <v>2.92</v>
      </c>
      <c r="N127" s="460">
        <v>3.51</v>
      </c>
      <c r="O127" s="473">
        <v>2.94</v>
      </c>
      <c r="P127" s="506">
        <v>3.36</v>
      </c>
      <c r="Q127" s="532">
        <v>3.45</v>
      </c>
      <c r="R127" s="538">
        <v>3.61</v>
      </c>
      <c r="S127" s="567">
        <v>3.55</v>
      </c>
      <c r="T127" s="124"/>
      <c r="U127" s="124"/>
      <c r="V127" s="611">
        <v>2.86</v>
      </c>
      <c r="W127" s="124">
        <v>4.1500000000000004</v>
      </c>
      <c r="X127" s="124">
        <v>3.8</v>
      </c>
      <c r="Y127" s="618">
        <v>4.07</v>
      </c>
      <c r="Z127" s="124">
        <v>3.98</v>
      </c>
      <c r="AA127" s="688">
        <v>3.46</v>
      </c>
      <c r="AB127" s="124">
        <v>3.4</v>
      </c>
      <c r="AC127" s="120">
        <v>3.39</v>
      </c>
      <c r="AD127" s="124">
        <v>4.9000000000000004</v>
      </c>
      <c r="AE127" s="723">
        <v>4.6399999999999997</v>
      </c>
      <c r="AF127" s="730">
        <v>4.68</v>
      </c>
      <c r="AG127" s="299">
        <v>5.9</v>
      </c>
      <c r="AJ127" s="299">
        <v>7.65</v>
      </c>
      <c r="AM127" s="65">
        <v>3.32</v>
      </c>
      <c r="AN127" s="857">
        <v>3.44</v>
      </c>
      <c r="AO127" s="865">
        <v>4.6900000000000004</v>
      </c>
      <c r="AP127" s="871">
        <v>4.49</v>
      </c>
      <c r="AQ127" s="299">
        <v>4.05</v>
      </c>
      <c r="AR127" s="299">
        <v>4.9800000000000004</v>
      </c>
      <c r="AS127" s="889"/>
      <c r="AT127" s="904">
        <v>3.71</v>
      </c>
      <c r="AU127" s="928">
        <v>4.18</v>
      </c>
      <c r="AV127" s="935">
        <v>4.63</v>
      </c>
      <c r="AW127" s="65">
        <v>4.1399999999999997</v>
      </c>
      <c r="AX127" s="1004">
        <v>4.5599999999999996</v>
      </c>
      <c r="AY127" s="1026">
        <v>4.72</v>
      </c>
      <c r="AZ127" s="1033">
        <v>5.27</v>
      </c>
      <c r="BA127" s="1045"/>
      <c r="BB127" s="65">
        <v>4.92</v>
      </c>
      <c r="BC127" s="1087"/>
      <c r="BD127" s="1093"/>
      <c r="BE127" s="1126"/>
      <c r="BF127" s="1133"/>
      <c r="BG127" s="1140"/>
      <c r="BH127" s="1163">
        <v>3.97</v>
      </c>
      <c r="BI127" s="65">
        <v>3.17</v>
      </c>
      <c r="BJ127" s="65">
        <v>7.27</v>
      </c>
      <c r="BK127" s="91">
        <v>5.24</v>
      </c>
      <c r="BL127" s="65">
        <v>4.63</v>
      </c>
      <c r="BM127" s="65">
        <v>4.8099999999999996</v>
      </c>
      <c r="BN127" s="65">
        <v>3.47</v>
      </c>
      <c r="BO127" s="65">
        <v>3.85</v>
      </c>
      <c r="BP127" s="1224">
        <v>3.14</v>
      </c>
      <c r="BQ127" s="1230">
        <v>5.43</v>
      </c>
      <c r="BR127" s="1230">
        <v>3.77</v>
      </c>
      <c r="BS127" s="1230">
        <v>4.3</v>
      </c>
      <c r="BT127" s="1230">
        <v>4.09</v>
      </c>
      <c r="BU127" s="1230">
        <v>4.33</v>
      </c>
      <c r="BV127" s="1230">
        <v>4.4400000000000004</v>
      </c>
      <c r="BW127" s="1290">
        <v>4.18</v>
      </c>
      <c r="BX127" s="65">
        <v>4.24</v>
      </c>
      <c r="BY127" s="65">
        <v>4.4800000000000004</v>
      </c>
      <c r="BZ127" s="65">
        <v>3.35</v>
      </c>
      <c r="CA127" s="65">
        <v>3.81</v>
      </c>
      <c r="CB127" s="65">
        <v>4.55</v>
      </c>
      <c r="CC127" s="65">
        <v>3.28</v>
      </c>
      <c r="CD127" s="65">
        <v>3.48</v>
      </c>
      <c r="CE127" s="1384">
        <v>3</v>
      </c>
      <c r="CF127" s="1398">
        <v>3.34</v>
      </c>
      <c r="CG127" s="1412">
        <v>4</v>
      </c>
      <c r="CH127" s="1426">
        <v>3.5</v>
      </c>
      <c r="CI127" s="1440">
        <v>4.3499999999999996</v>
      </c>
      <c r="CJ127" s="1454">
        <v>4.91</v>
      </c>
      <c r="CK127">
        <v>4.78</v>
      </c>
      <c r="CL127">
        <v>4.21</v>
      </c>
      <c r="CM127">
        <v>4.4000000000000004</v>
      </c>
      <c r="CN127">
        <v>4.16</v>
      </c>
      <c r="CO127">
        <v>4.68</v>
      </c>
      <c r="CP127" s="1494">
        <v>3.67</v>
      </c>
      <c r="CQ127" s="1522">
        <v>3.95</v>
      </c>
      <c r="CR127" s="1558">
        <v>2.99</v>
      </c>
      <c r="CS127" s="1558">
        <v>2.69</v>
      </c>
      <c r="CT127" s="1558">
        <v>3.42</v>
      </c>
      <c r="CU127" s="1573">
        <v>2.79</v>
      </c>
      <c r="CV127" s="1587">
        <v>3.07</v>
      </c>
      <c r="CW127" s="1587">
        <v>3.04</v>
      </c>
      <c r="CX127" s="1587">
        <v>3.03</v>
      </c>
      <c r="CY127" s="1622">
        <v>3.13</v>
      </c>
      <c r="CZ127" s="1622">
        <v>3.94</v>
      </c>
      <c r="DA127" s="1622">
        <v>4.4400000000000004</v>
      </c>
      <c r="DB127" s="1622">
        <v>3.55</v>
      </c>
      <c r="DC127" s="1622">
        <v>3.7</v>
      </c>
      <c r="DD127" s="1622">
        <v>4.55</v>
      </c>
      <c r="DE127" s="1644">
        <v>3.64</v>
      </c>
      <c r="DF127" s="299">
        <v>3.69</v>
      </c>
      <c r="DG127" s="299">
        <v>3.35</v>
      </c>
      <c r="DH127" s="299">
        <v>3.82</v>
      </c>
      <c r="DI127" s="299">
        <v>3.75</v>
      </c>
      <c r="DJ127" s="1702">
        <v>4.05</v>
      </c>
      <c r="DK127" s="299">
        <v>4.3</v>
      </c>
      <c r="DL127" s="1665">
        <v>4.45</v>
      </c>
      <c r="DM127" s="299">
        <v>3.92</v>
      </c>
      <c r="DN127" s="299">
        <v>4</v>
      </c>
      <c r="DO127" s="299">
        <v>3.83</v>
      </c>
      <c r="DP127" s="299">
        <v>4.2699999999999996</v>
      </c>
      <c r="DQ127" s="1786">
        <v>4.76</v>
      </c>
      <c r="DR127" s="299">
        <v>4.2699999999999996</v>
      </c>
      <c r="DS127" s="299">
        <v>4.21</v>
      </c>
      <c r="DT127" s="1743">
        <v>4.45</v>
      </c>
      <c r="DU127" s="1743">
        <v>5.71</v>
      </c>
      <c r="DV127" s="1743">
        <v>4.25</v>
      </c>
      <c r="DW127" s="1743">
        <v>4.08</v>
      </c>
      <c r="DX127" s="1743">
        <v>3.9</v>
      </c>
      <c r="DY127" s="1743">
        <v>3.94</v>
      </c>
      <c r="DZ127" s="1750">
        <v>3.77</v>
      </c>
      <c r="EA127" s="1815">
        <v>4.46</v>
      </c>
      <c r="EB127" s="1815">
        <v>4.03</v>
      </c>
      <c r="EC127" s="1815">
        <v>3.62</v>
      </c>
      <c r="ED127" s="1815">
        <v>3.78</v>
      </c>
      <c r="EE127" s="1815">
        <v>4.2699999999999996</v>
      </c>
      <c r="EF127" s="1815">
        <v>3.69</v>
      </c>
      <c r="EH127" s="1869">
        <v>2.5099999999999998</v>
      </c>
      <c r="EI127" s="1869">
        <v>3.64</v>
      </c>
      <c r="EJ127" s="1869">
        <v>4.12</v>
      </c>
      <c r="EK127" s="1869">
        <v>4.05</v>
      </c>
      <c r="EL127" s="1869">
        <v>3.53</v>
      </c>
      <c r="EM127" s="1869">
        <v>3.13</v>
      </c>
      <c r="EN127" s="1869">
        <v>3.79</v>
      </c>
      <c r="EO127">
        <v>4.3499999999999996</v>
      </c>
      <c r="ER127">
        <v>3.1</v>
      </c>
      <c r="ES127">
        <v>3.59</v>
      </c>
      <c r="ET127">
        <v>3.02</v>
      </c>
      <c r="EX127" s="299">
        <v>1.9</v>
      </c>
      <c r="EY127" s="299">
        <v>3.5</v>
      </c>
      <c r="EZ127" s="299">
        <v>3.48</v>
      </c>
      <c r="FA127" s="299">
        <v>2.97</v>
      </c>
      <c r="FB127" s="1954">
        <v>2.88</v>
      </c>
      <c r="FC127" s="1989">
        <v>2.89</v>
      </c>
      <c r="FD127" s="1989">
        <v>3.72</v>
      </c>
      <c r="FE127" s="1989">
        <v>2.77</v>
      </c>
      <c r="FF127" s="1989">
        <v>4.29</v>
      </c>
      <c r="FG127" s="1989">
        <v>2.97</v>
      </c>
      <c r="FH127" s="1989">
        <v>3.73</v>
      </c>
      <c r="FI127" s="1996">
        <v>4.01</v>
      </c>
      <c r="FJ127" s="2031">
        <v>3.38</v>
      </c>
      <c r="FK127" s="2031">
        <v>3.18</v>
      </c>
      <c r="FL127" s="2031">
        <v>3.72</v>
      </c>
      <c r="FM127" s="2031">
        <v>2.73</v>
      </c>
      <c r="FN127" s="2031">
        <v>3.26</v>
      </c>
      <c r="FO127" s="2031">
        <v>3.26</v>
      </c>
      <c r="FP127" s="2038">
        <v>2.68</v>
      </c>
      <c r="FQ127" s="2074">
        <v>3.21</v>
      </c>
      <c r="FR127" s="2074">
        <v>2.9</v>
      </c>
      <c r="FS127" s="2074">
        <v>3.3</v>
      </c>
      <c r="FT127" s="2074">
        <v>4.53</v>
      </c>
      <c r="FU127" s="2074">
        <v>3.77</v>
      </c>
      <c r="FV127" s="2074">
        <v>3.16</v>
      </c>
      <c r="FW127" s="2111">
        <v>3.17</v>
      </c>
      <c r="FX127" s="299">
        <v>3.97</v>
      </c>
      <c r="FY127" s="299">
        <v>3.68</v>
      </c>
      <c r="FZ127" s="299">
        <v>4.08</v>
      </c>
      <c r="GA127" s="299">
        <v>3.35</v>
      </c>
      <c r="GB127" s="299">
        <v>3.58</v>
      </c>
      <c r="GC127" s="299">
        <v>3.75</v>
      </c>
      <c r="GD127" s="2124">
        <v>3.1</v>
      </c>
      <c r="GE127" s="2160">
        <v>3.68</v>
      </c>
      <c r="GF127" s="2160">
        <v>3.41</v>
      </c>
      <c r="GG127" s="2160">
        <v>3.52</v>
      </c>
      <c r="GH127" s="2160">
        <v>4.1100000000000003</v>
      </c>
      <c r="GI127" s="2160">
        <v>3.79</v>
      </c>
      <c r="GJ127" s="2160">
        <v>3.89</v>
      </c>
      <c r="GK127" s="2167">
        <v>3.27</v>
      </c>
      <c r="GL127" s="2203">
        <v>3.48</v>
      </c>
      <c r="GM127" s="2203">
        <v>3.42</v>
      </c>
      <c r="GN127" s="2203">
        <v>3.17</v>
      </c>
      <c r="GO127" s="2203">
        <v>3.73</v>
      </c>
      <c r="GP127" s="2203">
        <v>5.0599999999999996</v>
      </c>
      <c r="GQ127" s="2203">
        <v>4.07</v>
      </c>
      <c r="GR127" s="2211">
        <v>3.84</v>
      </c>
      <c r="GS127" s="2247">
        <v>3.66</v>
      </c>
      <c r="GT127" s="2247">
        <v>4.29</v>
      </c>
      <c r="GU127" s="2247">
        <v>3.88</v>
      </c>
      <c r="GW127" s="2247">
        <v>3.56</v>
      </c>
      <c r="GX127" s="2247">
        <v>3.52</v>
      </c>
      <c r="GY127" s="2247">
        <v>3.94</v>
      </c>
      <c r="GZ127" s="2265">
        <v>3.02</v>
      </c>
      <c r="HA127" s="2278">
        <v>3.37</v>
      </c>
      <c r="HB127" s="2276"/>
      <c r="HC127" s="2300"/>
      <c r="HD127" s="2311"/>
      <c r="HE127" s="2311"/>
      <c r="HF127" s="2311"/>
      <c r="HS127" s="142"/>
    </row>
    <row r="128" spans="1:227" x14ac:dyDescent="0.25">
      <c r="A128" s="95">
        <f t="shared" si="67"/>
        <v>127</v>
      </c>
      <c r="B128" s="65">
        <f>B.Semanal!B128</f>
        <v>0</v>
      </c>
      <c r="C128" s="66"/>
      <c r="D128" s="66"/>
      <c r="E128" s="91"/>
      <c r="F128" s="67">
        <v>155.87</v>
      </c>
      <c r="G128" s="365">
        <v>223.07</v>
      </c>
      <c r="H128" s="371">
        <v>279.07</v>
      </c>
      <c r="I128" s="377">
        <v>261.33</v>
      </c>
      <c r="J128" s="383">
        <v>270.67</v>
      </c>
      <c r="K128" s="389">
        <v>241.73</v>
      </c>
      <c r="L128" s="395">
        <v>174.16</v>
      </c>
      <c r="M128" s="453">
        <v>167.25</v>
      </c>
      <c r="N128" s="460">
        <v>146.07</v>
      </c>
      <c r="O128" s="473">
        <v>198.89</v>
      </c>
      <c r="P128" s="506">
        <v>178.08</v>
      </c>
      <c r="Q128" s="532">
        <v>212.52</v>
      </c>
      <c r="R128" s="538">
        <v>204.87</v>
      </c>
      <c r="S128" s="567">
        <v>213.73</v>
      </c>
      <c r="T128" s="124"/>
      <c r="U128" s="124"/>
      <c r="V128" s="611">
        <v>175.84</v>
      </c>
      <c r="W128" s="124">
        <v>203.56</v>
      </c>
      <c r="X128" s="124">
        <v>248.92</v>
      </c>
      <c r="Y128" s="618">
        <v>229.04</v>
      </c>
      <c r="Z128" s="124">
        <v>237.91</v>
      </c>
      <c r="AA128" s="688">
        <v>250.6</v>
      </c>
      <c r="AB128" s="124">
        <v>209.16</v>
      </c>
      <c r="AC128" s="120">
        <v>219.71</v>
      </c>
      <c r="AD128" s="124">
        <v>214.11</v>
      </c>
      <c r="AE128" s="723">
        <v>221.2</v>
      </c>
      <c r="AF128" s="730">
        <v>257.32</v>
      </c>
      <c r="AG128" s="299">
        <v>225.77</v>
      </c>
      <c r="AJ128" s="299">
        <v>86.66</v>
      </c>
      <c r="AM128" s="65">
        <v>105.56</v>
      </c>
      <c r="AN128" s="857">
        <v>136.91999999999999</v>
      </c>
      <c r="AO128" s="865">
        <v>139.37</v>
      </c>
      <c r="AP128" s="871">
        <v>149.80000000000001</v>
      </c>
      <c r="AQ128" s="299">
        <v>176.12</v>
      </c>
      <c r="AR128" s="299">
        <v>184.71</v>
      </c>
      <c r="AS128" s="889"/>
      <c r="AT128" s="904">
        <v>118.16</v>
      </c>
      <c r="AU128" s="928">
        <v>171.64</v>
      </c>
      <c r="AV128" s="935">
        <v>217.56</v>
      </c>
      <c r="AW128" s="65">
        <v>213.36</v>
      </c>
      <c r="AX128" s="1004">
        <v>215.04</v>
      </c>
      <c r="AY128" s="1026">
        <v>220.73</v>
      </c>
      <c r="AZ128" s="1033">
        <v>209.44</v>
      </c>
      <c r="BA128" s="1045"/>
      <c r="BB128" s="65">
        <v>85.4</v>
      </c>
      <c r="BC128" s="1087"/>
      <c r="BD128" s="1093"/>
      <c r="BE128" s="1126"/>
      <c r="BF128" s="1133"/>
      <c r="BG128" s="1140"/>
      <c r="BH128" s="1163">
        <v>111.16</v>
      </c>
      <c r="BI128" s="65">
        <v>88.85</v>
      </c>
      <c r="BJ128" s="65">
        <v>85.03</v>
      </c>
      <c r="BK128" s="91">
        <v>89.04</v>
      </c>
      <c r="BL128" s="65">
        <v>115.92</v>
      </c>
      <c r="BM128" s="65">
        <v>150.16999999999999</v>
      </c>
      <c r="BN128" s="65">
        <v>173.69</v>
      </c>
      <c r="BO128" s="65">
        <v>201.79</v>
      </c>
      <c r="BP128" s="1224">
        <v>189.37</v>
      </c>
      <c r="BQ128" s="1230">
        <v>178.27</v>
      </c>
      <c r="BR128" s="1230">
        <v>175.75</v>
      </c>
      <c r="BS128" s="1230">
        <v>207.29</v>
      </c>
      <c r="BT128" s="1230">
        <v>227.27</v>
      </c>
      <c r="BU128" s="1230">
        <v>239.03</v>
      </c>
      <c r="BV128" s="1230">
        <v>211.21</v>
      </c>
      <c r="BW128" s="1290">
        <v>173.23</v>
      </c>
      <c r="BX128" s="65">
        <v>190.49</v>
      </c>
      <c r="BY128" s="65">
        <v>188.16</v>
      </c>
      <c r="BZ128" s="65">
        <v>157.22</v>
      </c>
      <c r="CA128" s="65">
        <v>149.33000000000001</v>
      </c>
      <c r="CB128" s="65">
        <v>211.4</v>
      </c>
      <c r="CC128" s="65">
        <v>208.41</v>
      </c>
      <c r="CD128" s="65">
        <v>202.72</v>
      </c>
      <c r="CE128" s="1384">
        <v>210.09</v>
      </c>
      <c r="CF128" s="1398">
        <v>218.12</v>
      </c>
      <c r="CG128" s="1412">
        <v>175.93</v>
      </c>
      <c r="CH128" s="1426">
        <v>164.83</v>
      </c>
      <c r="CI128" s="1440">
        <v>224.65</v>
      </c>
      <c r="CJ128" s="1454">
        <v>263.2</v>
      </c>
      <c r="CK128">
        <v>283.08</v>
      </c>
      <c r="CL128">
        <v>252.84</v>
      </c>
      <c r="CM128">
        <v>242.01</v>
      </c>
      <c r="CN128">
        <v>224.65</v>
      </c>
      <c r="CO128">
        <v>188.07</v>
      </c>
      <c r="CP128" s="1494">
        <v>212.89</v>
      </c>
      <c r="CQ128" s="1522">
        <v>190.96</v>
      </c>
      <c r="CR128" s="1558">
        <v>169.49</v>
      </c>
      <c r="CS128" s="1558">
        <v>185.17</v>
      </c>
      <c r="CT128" s="1558">
        <v>173.97</v>
      </c>
      <c r="CU128" s="1573">
        <v>177.33</v>
      </c>
      <c r="CV128" s="1587">
        <v>195.72</v>
      </c>
      <c r="CW128" s="1587">
        <v>196.75</v>
      </c>
      <c r="CX128" s="1587">
        <v>187.69</v>
      </c>
      <c r="CY128" s="1622">
        <v>189</v>
      </c>
      <c r="CZ128" s="1622">
        <v>198.8</v>
      </c>
      <c r="DA128" s="1622">
        <v>215.97</v>
      </c>
      <c r="DB128" s="1622">
        <v>230.07</v>
      </c>
      <c r="DC128" s="1622">
        <v>222.32</v>
      </c>
      <c r="DD128" s="1622">
        <v>223.91</v>
      </c>
      <c r="DE128" s="1644">
        <v>214.39</v>
      </c>
      <c r="DF128" s="299">
        <v>216.07</v>
      </c>
      <c r="DG128" s="299">
        <v>190.4</v>
      </c>
      <c r="DH128" s="299">
        <v>160.72</v>
      </c>
      <c r="DI128" s="299">
        <v>165.76</v>
      </c>
      <c r="DJ128" s="1702">
        <v>159.97</v>
      </c>
      <c r="DK128" s="299">
        <v>162.77000000000001</v>
      </c>
      <c r="DL128" s="1665">
        <v>164.45</v>
      </c>
      <c r="DM128" s="299">
        <v>186.39</v>
      </c>
      <c r="DN128" s="299">
        <v>215.97</v>
      </c>
      <c r="DO128" s="299">
        <v>222.23</v>
      </c>
      <c r="DP128" s="299">
        <v>233.24</v>
      </c>
      <c r="DQ128" s="1786">
        <v>222.32</v>
      </c>
      <c r="DR128" s="299">
        <v>223.16</v>
      </c>
      <c r="DS128" s="299">
        <v>204.96</v>
      </c>
      <c r="DT128" s="1743">
        <v>274.39999999999998</v>
      </c>
      <c r="DU128" s="1743">
        <v>188.91</v>
      </c>
      <c r="DV128" s="1743">
        <v>237.16</v>
      </c>
      <c r="DW128" s="1743">
        <v>236.79</v>
      </c>
      <c r="DX128" s="1743">
        <v>254.89</v>
      </c>
      <c r="DY128" s="1743">
        <v>276.92</v>
      </c>
      <c r="DZ128" s="1750">
        <v>255.27</v>
      </c>
      <c r="EA128" s="1815">
        <v>245.47</v>
      </c>
      <c r="EB128" s="1815">
        <v>211.96</v>
      </c>
      <c r="EC128" s="1815">
        <v>210.93</v>
      </c>
      <c r="ED128" s="1815">
        <v>196.19</v>
      </c>
      <c r="EE128" s="1815">
        <v>201.69</v>
      </c>
      <c r="EF128" s="1815">
        <v>168.75</v>
      </c>
      <c r="EH128" s="1869">
        <v>146.72</v>
      </c>
      <c r="EI128" s="1869">
        <v>204.12</v>
      </c>
      <c r="EJ128" s="1869">
        <v>208.04</v>
      </c>
      <c r="EK128" s="1869">
        <v>207.29</v>
      </c>
      <c r="EL128" s="1869">
        <v>188.16</v>
      </c>
      <c r="EM128" s="1869">
        <v>193.48</v>
      </c>
      <c r="EN128" s="1869">
        <v>211.96</v>
      </c>
      <c r="EO128">
        <v>182.19</v>
      </c>
      <c r="ER128">
        <v>105.42</v>
      </c>
      <c r="ES128">
        <v>159.6</v>
      </c>
      <c r="ET128">
        <v>170.38</v>
      </c>
      <c r="EX128" s="299">
        <v>57.96</v>
      </c>
      <c r="EY128" s="299">
        <v>129.78</v>
      </c>
      <c r="EZ128" s="299">
        <v>163.99</v>
      </c>
      <c r="FA128" s="299">
        <v>170.71</v>
      </c>
      <c r="FB128" s="1954">
        <v>167.81</v>
      </c>
      <c r="FC128" s="1989">
        <v>152.13</v>
      </c>
      <c r="FD128" s="1989">
        <v>135.43</v>
      </c>
      <c r="FE128" s="1989">
        <v>162.68</v>
      </c>
      <c r="FF128" s="1989">
        <v>142.71</v>
      </c>
      <c r="FG128" s="1989">
        <v>142.43</v>
      </c>
      <c r="FH128" s="1989">
        <v>126.37</v>
      </c>
      <c r="FI128" s="1996">
        <v>129.91999999999999</v>
      </c>
      <c r="FJ128" s="2031">
        <v>147.13999999999999</v>
      </c>
      <c r="FK128" s="2031">
        <v>78.12</v>
      </c>
      <c r="FL128" s="2031">
        <v>130.11000000000001</v>
      </c>
      <c r="FM128" s="2031">
        <v>154.28</v>
      </c>
      <c r="FN128" s="2031">
        <v>142.99</v>
      </c>
      <c r="FO128" s="2031">
        <v>142.71</v>
      </c>
      <c r="FP128" s="2038">
        <v>150.08000000000001</v>
      </c>
      <c r="FQ128" s="2074">
        <v>155.26</v>
      </c>
      <c r="FR128" s="2074">
        <v>157.63999999999999</v>
      </c>
      <c r="FS128" s="2074">
        <v>165.39</v>
      </c>
      <c r="FT128" s="2074">
        <v>172.57</v>
      </c>
      <c r="FU128" s="2074">
        <v>213.78</v>
      </c>
      <c r="FV128" s="2074">
        <v>191.24</v>
      </c>
      <c r="FW128" s="2111">
        <v>187.74</v>
      </c>
      <c r="FX128" s="299">
        <v>179.29</v>
      </c>
      <c r="FY128" s="299">
        <v>151.01</v>
      </c>
      <c r="FZ128" s="299">
        <v>167.53</v>
      </c>
      <c r="GA128" s="299">
        <v>171.27</v>
      </c>
      <c r="GB128" s="299">
        <v>162.49</v>
      </c>
      <c r="GC128" s="299">
        <v>164.92</v>
      </c>
      <c r="GD128" s="2124">
        <v>153.53</v>
      </c>
      <c r="GE128" s="2160">
        <v>153.25</v>
      </c>
      <c r="GF128" s="2160">
        <v>152.51</v>
      </c>
      <c r="GG128" s="2160">
        <v>185.73</v>
      </c>
      <c r="GH128" s="2160">
        <v>173.97</v>
      </c>
      <c r="GI128" s="2160">
        <v>177.24</v>
      </c>
      <c r="GJ128" s="2160">
        <v>139.86000000000001</v>
      </c>
      <c r="GK128" s="2167">
        <v>148.4</v>
      </c>
      <c r="GL128" s="2203">
        <v>143.08000000000001</v>
      </c>
      <c r="GM128" s="2203">
        <v>157.91999999999999</v>
      </c>
      <c r="GN128" s="2203">
        <v>176.87</v>
      </c>
      <c r="GO128" s="2203">
        <v>171.08</v>
      </c>
      <c r="GP128" s="2203">
        <v>174.53</v>
      </c>
      <c r="GQ128" s="2203">
        <v>226.33</v>
      </c>
      <c r="GR128" s="2211">
        <v>245.93</v>
      </c>
      <c r="GS128" s="2247">
        <v>242.11</v>
      </c>
      <c r="GT128" s="2247">
        <v>244.3</v>
      </c>
      <c r="GU128" s="2247">
        <v>229.74</v>
      </c>
      <c r="GW128" s="2247">
        <v>141.82</v>
      </c>
      <c r="GX128" s="2247">
        <v>152.04</v>
      </c>
      <c r="GY128" s="2247">
        <v>156.24</v>
      </c>
      <c r="GZ128" s="2265">
        <v>162.68</v>
      </c>
      <c r="HA128" s="2278">
        <v>135.1</v>
      </c>
      <c r="HB128" s="2276"/>
      <c r="HC128" s="2300"/>
      <c r="HD128" s="2311"/>
      <c r="HE128" s="2311"/>
      <c r="HF128" s="2311"/>
      <c r="HS128" s="142"/>
    </row>
    <row r="129" spans="1:227" x14ac:dyDescent="0.25">
      <c r="A129" s="95">
        <f t="shared" si="67"/>
        <v>128</v>
      </c>
      <c r="B129" s="65">
        <f>B.Semanal!B129</f>
        <v>0</v>
      </c>
      <c r="C129" s="66"/>
      <c r="D129" s="66"/>
      <c r="E129" s="91">
        <v>2323.5</v>
      </c>
      <c r="F129" s="67">
        <v>5090.3</v>
      </c>
      <c r="G129" s="364">
        <v>6847.5</v>
      </c>
      <c r="H129" s="370">
        <v>7039.8</v>
      </c>
      <c r="I129" s="376">
        <v>6247.3</v>
      </c>
      <c r="J129" s="382">
        <v>7274.7</v>
      </c>
      <c r="K129" s="388">
        <v>6202.2</v>
      </c>
      <c r="L129" s="394">
        <v>5942</v>
      </c>
      <c r="M129" s="452">
        <v>7137.4</v>
      </c>
      <c r="N129" s="459">
        <v>7425.9</v>
      </c>
      <c r="O129" s="472">
        <v>6753</v>
      </c>
      <c r="P129" s="505">
        <v>6091.9</v>
      </c>
      <c r="Q129" s="531">
        <v>5333.6</v>
      </c>
      <c r="R129" s="537">
        <v>5469</v>
      </c>
      <c r="S129" s="566">
        <v>6322.7</v>
      </c>
      <c r="T129" s="125">
        <v>0</v>
      </c>
      <c r="U129" s="125">
        <v>0</v>
      </c>
      <c r="V129" s="610">
        <v>4562.2</v>
      </c>
      <c r="W129" s="125">
        <v>1519</v>
      </c>
      <c r="X129" s="125">
        <v>4931.3999999999996</v>
      </c>
      <c r="Y129" s="617">
        <v>7000.6</v>
      </c>
      <c r="Z129" s="125">
        <v>10167.299999999999</v>
      </c>
      <c r="AA129" s="687">
        <v>7890.8</v>
      </c>
      <c r="AB129" s="125">
        <v>7295.4</v>
      </c>
      <c r="AC129" s="125">
        <v>7844.7</v>
      </c>
      <c r="AD129" s="125">
        <v>8727.2999999999993</v>
      </c>
      <c r="AE129" s="722">
        <v>9696.4</v>
      </c>
      <c r="AF129" s="729">
        <v>8774.2000000000007</v>
      </c>
      <c r="AG129" s="772">
        <v>6203.5</v>
      </c>
      <c r="AH129" s="65">
        <v>0</v>
      </c>
      <c r="AI129" s="65">
        <v>0</v>
      </c>
      <c r="AJ129" s="772">
        <v>1633.8</v>
      </c>
      <c r="AK129" s="65">
        <v>0</v>
      </c>
      <c r="AL129" s="65">
        <v>0</v>
      </c>
      <c r="AM129" s="69">
        <v>3490.2</v>
      </c>
      <c r="AN129" s="856">
        <v>3311.2</v>
      </c>
      <c r="AO129" s="864">
        <v>7800</v>
      </c>
      <c r="AP129" s="870">
        <v>7146.3</v>
      </c>
      <c r="AQ129" s="772">
        <v>7814.1</v>
      </c>
      <c r="AR129" s="772">
        <v>6531.1</v>
      </c>
      <c r="AS129" s="890">
        <v>0</v>
      </c>
      <c r="AT129" s="903">
        <v>2863.4</v>
      </c>
      <c r="AU129" s="927">
        <v>6511.7</v>
      </c>
      <c r="AV129" s="934">
        <v>7206</v>
      </c>
      <c r="AW129" s="69">
        <v>7003.4</v>
      </c>
      <c r="AX129" s="1003">
        <v>7010.6</v>
      </c>
      <c r="AY129" s="1025">
        <v>7193.3</v>
      </c>
      <c r="AZ129" s="1032">
        <v>8630.7999999999993</v>
      </c>
      <c r="BA129" s="1046">
        <v>0</v>
      </c>
      <c r="BB129" s="69">
        <v>1354.7</v>
      </c>
      <c r="BC129" s="1088">
        <v>0</v>
      </c>
      <c r="BD129" s="1094">
        <v>0</v>
      </c>
      <c r="BE129" s="1127">
        <v>0</v>
      </c>
      <c r="BF129" s="1134">
        <v>0</v>
      </c>
      <c r="BG129" s="1141">
        <v>0</v>
      </c>
      <c r="BH129" s="1162">
        <v>1082.9000000000001</v>
      </c>
      <c r="BI129" s="69">
        <v>1859.4</v>
      </c>
      <c r="BJ129" s="69">
        <v>1465.2</v>
      </c>
      <c r="BK129" s="91">
        <v>1752.7</v>
      </c>
      <c r="BL129" s="69">
        <v>4351.6000000000004</v>
      </c>
      <c r="BM129" s="69">
        <v>6034.7</v>
      </c>
      <c r="BN129" s="69">
        <v>4888.6000000000004</v>
      </c>
      <c r="BO129" s="69">
        <v>6920.5</v>
      </c>
      <c r="BP129" s="1223">
        <v>3758.6</v>
      </c>
      <c r="BQ129" s="1229">
        <v>7179</v>
      </c>
      <c r="BR129" s="1229">
        <v>7273.3</v>
      </c>
      <c r="BS129" s="1229">
        <v>7227.4</v>
      </c>
      <c r="BT129" s="1229">
        <v>6934.7</v>
      </c>
      <c r="BU129" s="1229">
        <v>6849</v>
      </c>
      <c r="BV129" s="1229">
        <v>7414</v>
      </c>
      <c r="BW129" s="1289">
        <v>7155.1</v>
      </c>
      <c r="BX129" s="69">
        <v>7226.6</v>
      </c>
      <c r="BY129" s="69">
        <v>7500.4</v>
      </c>
      <c r="BZ129" s="69">
        <v>7082</v>
      </c>
      <c r="CA129" s="69">
        <v>7490.3</v>
      </c>
      <c r="CB129" s="69">
        <v>7326.9</v>
      </c>
      <c r="CC129" s="69">
        <v>7084.8</v>
      </c>
      <c r="CD129" s="69">
        <v>7472.8</v>
      </c>
      <c r="CE129" s="1383">
        <v>5875.5</v>
      </c>
      <c r="CF129" s="1397">
        <v>7429.3</v>
      </c>
      <c r="CG129" s="1411">
        <v>7953.4</v>
      </c>
      <c r="CH129" s="1425">
        <v>6503.7</v>
      </c>
      <c r="CI129" s="1439">
        <v>7408</v>
      </c>
      <c r="CJ129" s="1453">
        <v>6675.9</v>
      </c>
      <c r="CK129" s="299">
        <v>6345.6</v>
      </c>
      <c r="CL129" s="299">
        <v>6496.3</v>
      </c>
      <c r="CM129" s="299">
        <v>6646.4</v>
      </c>
      <c r="CN129" s="299">
        <v>9091.5</v>
      </c>
      <c r="CO129" s="299">
        <v>6878.4</v>
      </c>
      <c r="CP129" s="1493">
        <v>6773.9</v>
      </c>
      <c r="CQ129" s="1521">
        <v>6674.7</v>
      </c>
      <c r="CR129" s="1557">
        <v>6799</v>
      </c>
      <c r="CS129" s="1557">
        <v>6922.6</v>
      </c>
      <c r="CT129" s="1557">
        <v>6830.3</v>
      </c>
      <c r="CU129" s="1572">
        <v>7505.4</v>
      </c>
      <c r="CV129" s="1586">
        <v>6580.5</v>
      </c>
      <c r="CW129" s="1586">
        <v>6989.3</v>
      </c>
      <c r="CX129" s="1586">
        <v>7082.5</v>
      </c>
      <c r="CY129" s="1621">
        <v>7149.7</v>
      </c>
      <c r="CZ129" s="1621">
        <v>4842.8</v>
      </c>
      <c r="DA129" s="1621">
        <v>7869.7</v>
      </c>
      <c r="DB129" s="1621">
        <v>7998.5</v>
      </c>
      <c r="DC129" s="1621">
        <v>6358.4</v>
      </c>
      <c r="DD129" s="1621">
        <v>8136.2</v>
      </c>
      <c r="DE129" s="1643">
        <v>8118.6</v>
      </c>
      <c r="DF129" s="772">
        <v>7533.8</v>
      </c>
      <c r="DG129" s="772">
        <v>8169.7</v>
      </c>
      <c r="DH129" s="772">
        <v>8452.1</v>
      </c>
      <c r="DI129" s="772">
        <v>8125</v>
      </c>
      <c r="DJ129" s="1701">
        <v>8019.7</v>
      </c>
      <c r="DK129" s="772">
        <v>7757.6</v>
      </c>
      <c r="DL129" s="1664">
        <v>8362.9</v>
      </c>
      <c r="DM129" s="772">
        <v>7759.5</v>
      </c>
      <c r="DN129" s="772">
        <v>8337</v>
      </c>
      <c r="DO129" s="772">
        <v>7584.1</v>
      </c>
      <c r="DP129" s="772">
        <v>7464.7</v>
      </c>
      <c r="DQ129" s="1785">
        <v>7732.1</v>
      </c>
      <c r="DR129" s="772">
        <v>7137.3</v>
      </c>
      <c r="DS129" s="772">
        <v>6915.1</v>
      </c>
      <c r="DT129" s="1742">
        <v>7654.1</v>
      </c>
      <c r="DU129" s="1742">
        <v>6336.6</v>
      </c>
      <c r="DV129" s="1742">
        <v>7157.1</v>
      </c>
      <c r="DW129" s="1742">
        <v>7842.6</v>
      </c>
      <c r="DX129" s="1742">
        <v>8149</v>
      </c>
      <c r="DY129" s="1742">
        <v>8523.4</v>
      </c>
      <c r="DZ129" s="1749">
        <v>8037.4</v>
      </c>
      <c r="EA129" s="1814">
        <v>7165.5</v>
      </c>
      <c r="EB129" s="1814">
        <v>7642.3</v>
      </c>
      <c r="EC129" s="1814">
        <v>8295.2000000000007</v>
      </c>
      <c r="ED129" s="1814">
        <v>10754.1</v>
      </c>
      <c r="EE129" s="1814">
        <v>8235.1</v>
      </c>
      <c r="EF129" s="1814">
        <v>6855</v>
      </c>
      <c r="EG129">
        <v>0</v>
      </c>
      <c r="EH129" s="1868">
        <v>4690.8</v>
      </c>
      <c r="EI129" s="1868">
        <v>8532</v>
      </c>
      <c r="EJ129" s="1868">
        <v>7861.6</v>
      </c>
      <c r="EK129" s="1868">
        <v>7758.7</v>
      </c>
      <c r="EL129" s="1868">
        <v>8118.6</v>
      </c>
      <c r="EM129" s="1868">
        <v>10346.4</v>
      </c>
      <c r="EN129" s="1868">
        <v>7430.4</v>
      </c>
      <c r="EO129" s="299">
        <v>5626.2</v>
      </c>
      <c r="EP129">
        <v>0</v>
      </c>
      <c r="EQ129">
        <v>0</v>
      </c>
      <c r="ER129" s="299">
        <v>4901.5</v>
      </c>
      <c r="ES129" s="299">
        <v>13038.8</v>
      </c>
      <c r="ET129" s="299">
        <v>2591.1999999999998</v>
      </c>
      <c r="EU129">
        <v>0</v>
      </c>
      <c r="EV129" s="772">
        <v>0</v>
      </c>
      <c r="EW129" s="772">
        <v>0</v>
      </c>
      <c r="EX129" s="772">
        <v>1952.3</v>
      </c>
      <c r="EY129" s="772">
        <v>5392</v>
      </c>
      <c r="EZ129" s="772">
        <v>7335.2</v>
      </c>
      <c r="FA129" s="772">
        <v>7160.9</v>
      </c>
      <c r="FB129" s="1953">
        <v>7013.9</v>
      </c>
      <c r="FC129" s="1988">
        <v>6658.2</v>
      </c>
      <c r="FD129" s="1988">
        <v>6527</v>
      </c>
      <c r="FE129" s="1988">
        <v>6701.8</v>
      </c>
      <c r="FF129" s="1988">
        <v>5832.3</v>
      </c>
      <c r="FG129" s="1988">
        <v>6193</v>
      </c>
      <c r="FH129" s="1988">
        <v>6258.7</v>
      </c>
      <c r="FI129" s="1995">
        <v>11380.4</v>
      </c>
      <c r="FJ129" s="2030">
        <v>7838.6</v>
      </c>
      <c r="FK129" s="2030">
        <v>8778</v>
      </c>
      <c r="FL129" s="2030">
        <v>11610</v>
      </c>
      <c r="FM129" s="2030">
        <v>5001.1000000000004</v>
      </c>
      <c r="FN129" s="2030">
        <v>10287.6</v>
      </c>
      <c r="FO129" s="2030">
        <v>10258.6</v>
      </c>
      <c r="FP129" s="2037">
        <v>5962</v>
      </c>
      <c r="FQ129" s="2073">
        <v>8831.1</v>
      </c>
      <c r="FR129" s="2073">
        <v>6284.2</v>
      </c>
      <c r="FS129" s="2073">
        <v>5603.1</v>
      </c>
      <c r="FT129" s="2073">
        <v>5751.8</v>
      </c>
      <c r="FU129" s="2073">
        <v>5667.4</v>
      </c>
      <c r="FV129" s="2073">
        <v>6059.5</v>
      </c>
      <c r="FW129" s="2110">
        <v>5697.3</v>
      </c>
      <c r="FX129" s="772">
        <v>6030.9</v>
      </c>
      <c r="FY129" s="772">
        <v>5742</v>
      </c>
      <c r="FZ129" s="772">
        <v>6291.5</v>
      </c>
      <c r="GA129" s="772">
        <v>6788.9</v>
      </c>
      <c r="GB129" s="772">
        <v>9173.1</v>
      </c>
      <c r="GC129" s="772">
        <v>6134.6</v>
      </c>
      <c r="GD129" s="2123">
        <v>6820.1</v>
      </c>
      <c r="GE129" s="2159">
        <v>7084.3</v>
      </c>
      <c r="GF129" s="2159">
        <v>9305.6</v>
      </c>
      <c r="GG129" s="2159">
        <v>6922.2</v>
      </c>
      <c r="GH129" s="2159">
        <v>7332.5</v>
      </c>
      <c r="GI129" s="2159">
        <v>3136.4</v>
      </c>
      <c r="GJ129" s="2159">
        <v>3507.7</v>
      </c>
      <c r="GK129" s="2166">
        <v>6893.5</v>
      </c>
      <c r="GL129" s="2202">
        <v>7246.2</v>
      </c>
      <c r="GM129" s="2202">
        <v>6417.1</v>
      </c>
      <c r="GN129" s="2202">
        <v>6849.3</v>
      </c>
      <c r="GO129" s="2202">
        <v>5217.2</v>
      </c>
      <c r="GP129" s="2202">
        <v>5940.3</v>
      </c>
      <c r="GQ129" s="2202">
        <v>7179.7</v>
      </c>
      <c r="GR129" s="2210">
        <v>7734.4</v>
      </c>
      <c r="GS129" s="2246">
        <v>6999.7</v>
      </c>
      <c r="GT129" s="2246">
        <v>3623.3</v>
      </c>
      <c r="GU129" s="2246">
        <v>4333.6000000000004</v>
      </c>
      <c r="GV129" s="2246">
        <v>0</v>
      </c>
      <c r="GW129" s="2246">
        <v>4418.6000000000004</v>
      </c>
      <c r="GX129" s="2246">
        <v>6919.2</v>
      </c>
      <c r="GY129" s="2246">
        <v>7206.9</v>
      </c>
      <c r="GZ129" s="2264">
        <v>5876.5</v>
      </c>
      <c r="HA129" s="2277">
        <v>4350.7</v>
      </c>
      <c r="HB129" s="2277">
        <v>969.1</v>
      </c>
      <c r="HC129" s="2301">
        <v>0</v>
      </c>
      <c r="HD129" s="2313">
        <v>0</v>
      </c>
      <c r="HE129" s="2313">
        <v>0</v>
      </c>
      <c r="HF129" s="2313">
        <v>0</v>
      </c>
      <c r="HS129" s="299"/>
    </row>
    <row r="130" spans="1:227" x14ac:dyDescent="0.25">
      <c r="A130" s="95">
        <f t="shared" si="67"/>
        <v>129</v>
      </c>
      <c r="B130" s="65">
        <f>B.Semanal!B130</f>
        <v>0</v>
      </c>
      <c r="C130" s="66"/>
      <c r="D130" s="66"/>
      <c r="E130" s="91">
        <v>1214</v>
      </c>
      <c r="F130" s="67">
        <v>4049</v>
      </c>
      <c r="G130" s="366">
        <v>5733</v>
      </c>
      <c r="H130" s="372">
        <v>5720</v>
      </c>
      <c r="I130" s="378">
        <v>5241</v>
      </c>
      <c r="J130" s="384">
        <v>6663</v>
      </c>
      <c r="K130" s="390">
        <v>6017</v>
      </c>
      <c r="L130" s="396">
        <v>6723</v>
      </c>
      <c r="M130" s="454">
        <v>6507</v>
      </c>
      <c r="N130" s="461">
        <v>7120</v>
      </c>
      <c r="O130" s="474">
        <v>7260</v>
      </c>
      <c r="P130" s="507">
        <v>6230</v>
      </c>
      <c r="Q130" s="533">
        <v>6776</v>
      </c>
      <c r="R130" s="539">
        <v>7325</v>
      </c>
      <c r="S130" s="568">
        <v>5760</v>
      </c>
      <c r="T130" s="120">
        <v>0</v>
      </c>
      <c r="U130" s="120">
        <v>0</v>
      </c>
      <c r="V130" s="612">
        <v>1283</v>
      </c>
      <c r="W130" s="123">
        <v>2886</v>
      </c>
      <c r="X130" s="123">
        <v>2158</v>
      </c>
      <c r="Y130" s="619">
        <v>6008</v>
      </c>
      <c r="Z130" s="123">
        <v>7757</v>
      </c>
      <c r="AA130" s="689">
        <v>5625</v>
      </c>
      <c r="AB130" s="123">
        <v>8074</v>
      </c>
      <c r="AC130" s="123">
        <v>6775</v>
      </c>
      <c r="AD130" s="123">
        <v>7777</v>
      </c>
      <c r="AE130" s="724">
        <v>7484</v>
      </c>
      <c r="AF130" s="731">
        <v>7551</v>
      </c>
      <c r="AG130" s="54">
        <v>7283</v>
      </c>
      <c r="AH130" s="65">
        <v>0</v>
      </c>
      <c r="AI130" s="65">
        <v>0</v>
      </c>
      <c r="AJ130" s="54">
        <v>866</v>
      </c>
      <c r="AK130" s="65">
        <v>0</v>
      </c>
      <c r="AL130" s="65">
        <v>0</v>
      </c>
      <c r="AM130" s="65">
        <v>697</v>
      </c>
      <c r="AN130" s="858">
        <v>2064</v>
      </c>
      <c r="AO130" s="866">
        <v>4537</v>
      </c>
      <c r="AP130" s="872">
        <v>4099</v>
      </c>
      <c r="AQ130" s="54">
        <v>7368</v>
      </c>
      <c r="AR130" s="54">
        <v>7198</v>
      </c>
      <c r="AS130" s="892">
        <v>0</v>
      </c>
      <c r="AT130" s="905">
        <v>2117</v>
      </c>
      <c r="AU130" s="929">
        <v>5532</v>
      </c>
      <c r="AV130" s="936">
        <v>6855</v>
      </c>
      <c r="AW130" s="70">
        <v>7600</v>
      </c>
      <c r="AX130" s="1005">
        <v>6845</v>
      </c>
      <c r="AY130" s="1027">
        <v>6524</v>
      </c>
      <c r="AZ130" s="1034">
        <v>6111</v>
      </c>
      <c r="BA130" s="1048">
        <v>0</v>
      </c>
      <c r="BB130" s="70">
        <v>1080</v>
      </c>
      <c r="BC130" s="1090">
        <v>0</v>
      </c>
      <c r="BD130" s="1096">
        <v>0</v>
      </c>
      <c r="BE130" s="1129">
        <v>0</v>
      </c>
      <c r="BF130" s="1136">
        <v>0</v>
      </c>
      <c r="BG130" s="1143">
        <v>0</v>
      </c>
      <c r="BH130" s="1164">
        <v>2192</v>
      </c>
      <c r="BI130" s="70">
        <v>2968</v>
      </c>
      <c r="BJ130" s="70">
        <v>2013</v>
      </c>
      <c r="BK130" s="91">
        <v>1004</v>
      </c>
      <c r="BL130" s="70">
        <v>3127</v>
      </c>
      <c r="BM130" s="70">
        <v>4109</v>
      </c>
      <c r="BN130" s="70">
        <v>5742</v>
      </c>
      <c r="BO130" s="70">
        <v>6906</v>
      </c>
      <c r="BP130" s="1225">
        <v>6629</v>
      </c>
      <c r="BQ130" s="1231">
        <v>6519</v>
      </c>
      <c r="BR130" s="1231">
        <v>6343</v>
      </c>
      <c r="BS130" s="1231">
        <v>7399</v>
      </c>
      <c r="BT130" s="1231">
        <v>6901</v>
      </c>
      <c r="BU130" s="1231">
        <v>6502</v>
      </c>
      <c r="BV130" s="1231">
        <v>7216</v>
      </c>
      <c r="BW130" s="1291">
        <v>7031</v>
      </c>
      <c r="BX130" s="70">
        <v>6402</v>
      </c>
      <c r="BY130" s="70">
        <v>7264</v>
      </c>
      <c r="BZ130" s="70">
        <v>6794</v>
      </c>
      <c r="CA130" s="70">
        <v>7456</v>
      </c>
      <c r="CB130" s="70">
        <v>7286</v>
      </c>
      <c r="CC130" s="70">
        <v>7430</v>
      </c>
      <c r="CD130" s="70">
        <v>7723</v>
      </c>
      <c r="CE130" s="1385">
        <v>5667</v>
      </c>
      <c r="CF130" s="1399">
        <v>7389</v>
      </c>
      <c r="CG130" s="1413">
        <v>6584</v>
      </c>
      <c r="CH130" s="1427">
        <v>6595</v>
      </c>
      <c r="CI130" s="1441">
        <v>5510</v>
      </c>
      <c r="CJ130" s="1455">
        <v>7256</v>
      </c>
      <c r="CK130" s="54">
        <v>6672</v>
      </c>
      <c r="CL130" s="54">
        <v>6747</v>
      </c>
      <c r="CM130" s="54">
        <v>6560</v>
      </c>
      <c r="CN130" s="54">
        <v>5080</v>
      </c>
      <c r="CO130" s="54">
        <v>7077</v>
      </c>
      <c r="CP130" s="1495">
        <v>6511</v>
      </c>
      <c r="CQ130" s="1523">
        <v>6640</v>
      </c>
      <c r="CR130" s="1559">
        <v>6737</v>
      </c>
      <c r="CS130" s="1559">
        <v>5983</v>
      </c>
      <c r="CT130" s="1559">
        <v>7619</v>
      </c>
      <c r="CU130" s="1574">
        <v>6735</v>
      </c>
      <c r="CV130" s="1588">
        <v>6575</v>
      </c>
      <c r="CW130" s="1588">
        <v>6174</v>
      </c>
      <c r="CX130" s="1588">
        <v>7181</v>
      </c>
      <c r="CY130" s="1623">
        <v>5489</v>
      </c>
      <c r="CZ130" s="1623">
        <v>4898</v>
      </c>
      <c r="DA130" s="1623">
        <v>6478</v>
      </c>
      <c r="DB130" s="1623">
        <v>7079</v>
      </c>
      <c r="DC130" s="1623">
        <v>5103</v>
      </c>
      <c r="DD130" s="1623">
        <v>7441</v>
      </c>
      <c r="DE130" s="1645">
        <v>8077</v>
      </c>
      <c r="DF130" s="54">
        <v>7393</v>
      </c>
      <c r="DG130" s="54">
        <v>6648</v>
      </c>
      <c r="DH130" s="54">
        <v>6590</v>
      </c>
      <c r="DI130" s="54">
        <v>7535</v>
      </c>
      <c r="DJ130" s="1703">
        <v>6781</v>
      </c>
      <c r="DK130" s="54">
        <v>7294</v>
      </c>
      <c r="DL130" s="1666">
        <v>7772</v>
      </c>
      <c r="DM130" s="54">
        <v>6877</v>
      </c>
      <c r="DN130" s="54">
        <v>6868</v>
      </c>
      <c r="DO130" s="54">
        <v>7010</v>
      </c>
      <c r="DP130" s="54">
        <v>7790</v>
      </c>
      <c r="DQ130" s="1787">
        <v>7350</v>
      </c>
      <c r="DR130" s="54">
        <v>7809</v>
      </c>
      <c r="DS130" s="54">
        <v>6253</v>
      </c>
      <c r="DT130" s="1744">
        <v>6101</v>
      </c>
      <c r="DU130" s="1744">
        <v>6281</v>
      </c>
      <c r="DV130" s="1744">
        <v>7207</v>
      </c>
      <c r="DW130" s="1744">
        <v>6856</v>
      </c>
      <c r="DX130" s="1744">
        <v>8803</v>
      </c>
      <c r="DY130" s="1744">
        <v>7453</v>
      </c>
      <c r="DZ130" s="1751">
        <v>7426</v>
      </c>
      <c r="EA130" s="1816">
        <v>8031</v>
      </c>
      <c r="EB130" s="1816">
        <v>6563</v>
      </c>
      <c r="EC130" s="1816">
        <v>8472</v>
      </c>
      <c r="ED130" s="1816">
        <v>7165</v>
      </c>
      <c r="EE130" s="1816">
        <v>7530</v>
      </c>
      <c r="EF130" s="1816">
        <v>8944</v>
      </c>
      <c r="EG130">
        <v>0</v>
      </c>
      <c r="EH130" s="1870">
        <v>2580</v>
      </c>
      <c r="EI130" s="1870">
        <v>7967</v>
      </c>
      <c r="EJ130" s="1870">
        <v>7871</v>
      </c>
      <c r="EK130" s="1870">
        <v>7990</v>
      </c>
      <c r="EL130" s="1870">
        <v>6643</v>
      </c>
      <c r="EM130" s="1870">
        <v>7733</v>
      </c>
      <c r="EN130" s="1870">
        <v>7497</v>
      </c>
      <c r="EO130" s="54">
        <v>6675</v>
      </c>
      <c r="EP130">
        <v>0</v>
      </c>
      <c r="EQ130">
        <v>0</v>
      </c>
      <c r="ER130" s="54">
        <v>1060</v>
      </c>
      <c r="ES130" s="54">
        <v>7281</v>
      </c>
      <c r="ET130" s="54">
        <v>2758</v>
      </c>
      <c r="EU130">
        <v>0</v>
      </c>
      <c r="EV130" s="54">
        <v>0</v>
      </c>
      <c r="EW130" s="54">
        <v>0</v>
      </c>
      <c r="EX130" s="54">
        <v>975</v>
      </c>
      <c r="EY130" s="54">
        <v>3467</v>
      </c>
      <c r="EZ130" s="54">
        <v>7869</v>
      </c>
      <c r="FA130" s="54">
        <v>6120</v>
      </c>
      <c r="FB130" s="1955">
        <v>6485</v>
      </c>
      <c r="FC130" s="1990">
        <v>6881</v>
      </c>
      <c r="FD130" s="1990">
        <v>6906</v>
      </c>
      <c r="FE130" s="1990">
        <v>7657</v>
      </c>
      <c r="FF130" s="1990">
        <v>8356</v>
      </c>
      <c r="FG130" s="1990">
        <v>7995</v>
      </c>
      <c r="FH130" s="1990">
        <v>6981</v>
      </c>
      <c r="FI130" s="1997">
        <v>5885</v>
      </c>
      <c r="FJ130" s="2032">
        <v>5356</v>
      </c>
      <c r="FK130" s="2032">
        <v>3176</v>
      </c>
      <c r="FL130" s="2032">
        <v>7404</v>
      </c>
      <c r="FM130" s="2032">
        <v>6956</v>
      </c>
      <c r="FN130" s="2032">
        <v>6234</v>
      </c>
      <c r="FO130" s="2032">
        <v>6361</v>
      </c>
      <c r="FP130" s="2039">
        <v>5896</v>
      </c>
      <c r="FQ130" s="2075">
        <v>7626</v>
      </c>
      <c r="FR130" s="2075">
        <v>7958</v>
      </c>
      <c r="FS130" s="2075">
        <v>7788</v>
      </c>
      <c r="FT130" s="2075">
        <v>6604</v>
      </c>
      <c r="FU130" s="2075">
        <v>7646</v>
      </c>
      <c r="FV130" s="2075">
        <v>7151</v>
      </c>
      <c r="FW130" s="2112">
        <v>7582</v>
      </c>
      <c r="FX130" s="54">
        <v>7007</v>
      </c>
      <c r="FY130" s="54">
        <v>4852</v>
      </c>
      <c r="FZ130" s="54">
        <v>5546</v>
      </c>
      <c r="GA130" s="54">
        <v>7897</v>
      </c>
      <c r="GB130" s="54">
        <v>5609</v>
      </c>
      <c r="GC130" s="54">
        <v>7113</v>
      </c>
      <c r="GD130" s="2125">
        <v>6905</v>
      </c>
      <c r="GE130" s="2161">
        <v>7548</v>
      </c>
      <c r="GF130" s="2161">
        <v>6582</v>
      </c>
      <c r="GG130" s="2161">
        <v>7072</v>
      </c>
      <c r="GH130" s="2161">
        <v>7011</v>
      </c>
      <c r="GI130" s="2161">
        <v>4824</v>
      </c>
      <c r="GJ130" s="2161">
        <v>2570</v>
      </c>
      <c r="GK130" s="2168">
        <v>6006</v>
      </c>
      <c r="GL130" s="2204">
        <v>8412</v>
      </c>
      <c r="GM130" s="2204">
        <v>6951</v>
      </c>
      <c r="GN130" s="2204">
        <v>6569</v>
      </c>
      <c r="GO130" s="2204">
        <v>6018</v>
      </c>
      <c r="GP130" s="2204">
        <v>6022</v>
      </c>
      <c r="GQ130" s="2204">
        <v>0</v>
      </c>
      <c r="GR130" s="2212">
        <v>7393</v>
      </c>
      <c r="GS130" s="2248">
        <v>6919</v>
      </c>
      <c r="GT130" s="2248">
        <v>3922</v>
      </c>
      <c r="GU130" s="2248">
        <v>7155</v>
      </c>
      <c r="GV130" s="2248">
        <v>0</v>
      </c>
      <c r="GW130" s="2248">
        <v>2800</v>
      </c>
      <c r="GX130" s="2248">
        <v>6700</v>
      </c>
      <c r="GY130" s="2248">
        <v>7311</v>
      </c>
      <c r="GZ130" s="2266">
        <v>7086</v>
      </c>
      <c r="HA130" s="2279">
        <v>4416</v>
      </c>
      <c r="HB130" s="2279">
        <v>5280</v>
      </c>
      <c r="HC130" s="2303">
        <v>0</v>
      </c>
      <c r="HD130" s="2315">
        <v>0</v>
      </c>
      <c r="HE130" s="2315">
        <v>0</v>
      </c>
      <c r="HF130" s="2315">
        <v>0</v>
      </c>
      <c r="HS130" s="54"/>
    </row>
    <row r="131" spans="1:227" x14ac:dyDescent="0.25">
      <c r="A131" s="95">
        <f t="shared" si="67"/>
        <v>130</v>
      </c>
      <c r="B131" s="65">
        <f>B.Semanal!B131</f>
        <v>0</v>
      </c>
      <c r="C131" s="66"/>
      <c r="D131" s="66"/>
      <c r="E131" s="91">
        <v>4.9800000000000004</v>
      </c>
      <c r="F131" s="67">
        <v>6.75</v>
      </c>
      <c r="G131" s="365">
        <v>6.52</v>
      </c>
      <c r="H131" s="371">
        <v>6.98</v>
      </c>
      <c r="I131" s="377">
        <v>8.2200000000000006</v>
      </c>
      <c r="J131" s="383">
        <v>9.02</v>
      </c>
      <c r="K131" s="389">
        <v>9.16</v>
      </c>
      <c r="L131" s="395">
        <v>8.36</v>
      </c>
      <c r="M131" s="453">
        <v>9</v>
      </c>
      <c r="N131" s="460">
        <v>9.26</v>
      </c>
      <c r="O131" s="473">
        <v>9.5399999999999991</v>
      </c>
      <c r="P131" s="506">
        <v>9.32</v>
      </c>
      <c r="Q131" s="532">
        <v>9.07</v>
      </c>
      <c r="R131" s="538">
        <v>9.25</v>
      </c>
      <c r="S131" s="567">
        <v>8.91</v>
      </c>
      <c r="T131" s="124"/>
      <c r="U131" s="124"/>
      <c r="V131" s="611">
        <v>4.12</v>
      </c>
      <c r="W131" s="124">
        <v>4.8</v>
      </c>
      <c r="X131" s="124">
        <v>5.87</v>
      </c>
      <c r="Y131" s="618">
        <v>7.87</v>
      </c>
      <c r="Z131" s="124">
        <v>9.66</v>
      </c>
      <c r="AA131" s="688">
        <v>10.050000000000001</v>
      </c>
      <c r="AB131" s="124">
        <v>9.89</v>
      </c>
      <c r="AC131" s="120">
        <v>9.64</v>
      </c>
      <c r="AD131" s="124">
        <v>9.0500000000000007</v>
      </c>
      <c r="AE131" s="723">
        <v>9.2100000000000009</v>
      </c>
      <c r="AF131" s="730">
        <v>9.4499999999999993</v>
      </c>
      <c r="AG131" s="299">
        <v>9.39</v>
      </c>
      <c r="AJ131" s="299">
        <v>3.48</v>
      </c>
      <c r="AM131" s="65">
        <v>3.48</v>
      </c>
      <c r="AN131" s="857">
        <v>2.39</v>
      </c>
      <c r="AO131" s="865">
        <v>5.38</v>
      </c>
      <c r="AP131" s="871">
        <v>6.63</v>
      </c>
      <c r="AQ131" s="299">
        <v>8.32</v>
      </c>
      <c r="AR131" s="299">
        <v>8.9499999999999993</v>
      </c>
      <c r="AS131" s="889"/>
      <c r="AT131" s="904">
        <v>3.74</v>
      </c>
      <c r="AU131" s="928">
        <v>5.5</v>
      </c>
      <c r="AV131" s="935">
        <v>8.77</v>
      </c>
      <c r="AW131" s="65">
        <v>9.1999999999999993</v>
      </c>
      <c r="AX131" s="1004">
        <v>8.8800000000000008</v>
      </c>
      <c r="AY131" s="1026">
        <v>9.23</v>
      </c>
      <c r="AZ131" s="1033">
        <v>9.25</v>
      </c>
      <c r="BA131" s="1045"/>
      <c r="BB131" s="65">
        <v>2.58</v>
      </c>
      <c r="BC131" s="1087"/>
      <c r="BD131" s="1093"/>
      <c r="BE131" s="1126"/>
      <c r="BF131" s="1133"/>
      <c r="BG131" s="1140"/>
      <c r="BH131" s="1163">
        <v>9.2200000000000006</v>
      </c>
      <c r="BI131" s="65">
        <v>0.71</v>
      </c>
      <c r="BJ131" s="65">
        <v>2.0499999999999998</v>
      </c>
      <c r="BK131" s="91">
        <v>2.64</v>
      </c>
      <c r="BL131" s="65">
        <v>5.86</v>
      </c>
      <c r="BM131" s="65">
        <v>8.36</v>
      </c>
      <c r="BN131" s="65">
        <v>8.17</v>
      </c>
      <c r="BO131" s="65">
        <v>9.26</v>
      </c>
      <c r="BP131" s="1224">
        <v>9.1</v>
      </c>
      <c r="BQ131" s="1230">
        <v>8.91</v>
      </c>
      <c r="BR131" s="1230">
        <v>9.2799999999999994</v>
      </c>
      <c r="BS131" s="1230">
        <v>9.67</v>
      </c>
      <c r="BT131" s="1230">
        <v>9.67</v>
      </c>
      <c r="BU131" s="1230">
        <v>9.27</v>
      </c>
      <c r="BV131" s="1230">
        <v>9.69</v>
      </c>
      <c r="BW131" s="1290">
        <v>9.33</v>
      </c>
      <c r="BX131" s="65">
        <v>9.39</v>
      </c>
      <c r="BY131" s="65">
        <v>9.77</v>
      </c>
      <c r="BZ131" s="65">
        <v>9.6300000000000008</v>
      </c>
      <c r="CA131" s="65">
        <v>9.4</v>
      </c>
      <c r="CB131" s="65">
        <v>9.08</v>
      </c>
      <c r="CC131" s="65">
        <v>9.16</v>
      </c>
      <c r="CD131" s="65">
        <v>8.6999999999999993</v>
      </c>
      <c r="CE131" s="1384">
        <v>8.4499999999999993</v>
      </c>
      <c r="CF131" s="1398">
        <v>9.17</v>
      </c>
      <c r="CG131" s="1412">
        <v>9.58</v>
      </c>
      <c r="CH131" s="1426">
        <v>9.3800000000000008</v>
      </c>
      <c r="CI131" s="1440">
        <v>8.43</v>
      </c>
      <c r="CJ131" s="1454">
        <v>9.14</v>
      </c>
      <c r="CK131">
        <v>9.1999999999999993</v>
      </c>
      <c r="CL131">
        <v>8.83</v>
      </c>
      <c r="CM131">
        <v>8.83</v>
      </c>
      <c r="CN131">
        <v>9.02</v>
      </c>
      <c r="CO131">
        <v>9.41</v>
      </c>
      <c r="CP131" s="1494">
        <v>9.2100000000000009</v>
      </c>
      <c r="CQ131" s="1522">
        <v>9.35</v>
      </c>
      <c r="CR131" s="1558">
        <v>9.44</v>
      </c>
      <c r="CS131" s="1558">
        <v>9.27</v>
      </c>
      <c r="CT131" s="1558">
        <v>9.7200000000000006</v>
      </c>
      <c r="CU131" s="1573">
        <v>9.68</v>
      </c>
      <c r="CV131" s="1587">
        <v>9.3699999999999992</v>
      </c>
      <c r="CW131" s="1587">
        <v>9.48</v>
      </c>
      <c r="CX131" s="1587">
        <v>9.83</v>
      </c>
      <c r="CY131" s="1622">
        <v>9.09</v>
      </c>
      <c r="CZ131" s="1622">
        <v>8.81</v>
      </c>
      <c r="DA131" s="1622">
        <v>9.2799999999999994</v>
      </c>
      <c r="DB131" s="1622">
        <v>8.7799999999999994</v>
      </c>
      <c r="DC131" s="1622">
        <v>9.1199999999999992</v>
      </c>
      <c r="DD131" s="1622">
        <v>9.66</v>
      </c>
      <c r="DE131" s="1644">
        <v>9.98</v>
      </c>
      <c r="DF131" s="299">
        <v>9.42</v>
      </c>
      <c r="DG131" s="299">
        <v>9.24</v>
      </c>
      <c r="DH131" s="299">
        <v>9.89</v>
      </c>
      <c r="DI131" s="299">
        <v>9.89</v>
      </c>
      <c r="DJ131" s="1702">
        <v>9.36</v>
      </c>
      <c r="DK131" s="299">
        <v>9.2100000000000009</v>
      </c>
      <c r="DL131" s="1665">
        <v>9.3000000000000007</v>
      </c>
      <c r="DM131" s="299">
        <v>8.9499999999999993</v>
      </c>
      <c r="DN131" s="299">
        <v>9.3000000000000007</v>
      </c>
      <c r="DO131" s="299">
        <v>9.01</v>
      </c>
      <c r="DP131" s="299">
        <v>8.99</v>
      </c>
      <c r="DQ131" s="1786">
        <v>9.83</v>
      </c>
      <c r="DR131" s="299">
        <v>9.15</v>
      </c>
      <c r="DS131" s="299">
        <v>9.11</v>
      </c>
      <c r="DT131" s="1743">
        <v>8.91</v>
      </c>
      <c r="DU131" s="1743">
        <v>8.15</v>
      </c>
      <c r="DV131" s="1743">
        <v>8.7799999999999994</v>
      </c>
      <c r="DW131" s="1743">
        <v>9.1199999999999992</v>
      </c>
      <c r="DX131" s="1743">
        <v>9.09</v>
      </c>
      <c r="DY131" s="1743">
        <v>9.5</v>
      </c>
      <c r="DZ131" s="1750">
        <v>9.08</v>
      </c>
      <c r="EA131" s="1815">
        <v>8.16</v>
      </c>
      <c r="EB131" s="1815">
        <v>8.24</v>
      </c>
      <c r="EC131" s="1815">
        <v>9.02</v>
      </c>
      <c r="ED131" s="1815">
        <v>9.27</v>
      </c>
      <c r="EE131" s="1815">
        <v>9.0500000000000007</v>
      </c>
      <c r="EF131" s="1815">
        <v>8.4600000000000009</v>
      </c>
      <c r="EH131" s="1869">
        <v>5.57</v>
      </c>
      <c r="EI131" s="1869">
        <v>8.08</v>
      </c>
      <c r="EJ131" s="1869">
        <v>8.7799999999999994</v>
      </c>
      <c r="EK131" s="1869">
        <v>8.67</v>
      </c>
      <c r="EL131" s="1869">
        <v>9.25</v>
      </c>
      <c r="EM131" s="1869">
        <v>9.74</v>
      </c>
      <c r="EN131" s="1869">
        <v>9.52</v>
      </c>
      <c r="EO131">
        <v>9.11</v>
      </c>
      <c r="ER131">
        <v>5.47</v>
      </c>
      <c r="ES131">
        <v>7.05</v>
      </c>
      <c r="ET131">
        <v>8.1199999999999992</v>
      </c>
      <c r="EX131" s="299">
        <v>8.1199999999999992</v>
      </c>
      <c r="EY131" s="299">
        <v>4.33</v>
      </c>
      <c r="EZ131" s="299">
        <v>7.97</v>
      </c>
      <c r="FA131" s="299">
        <v>8.8699999999999992</v>
      </c>
      <c r="FB131" s="1954">
        <v>9.4</v>
      </c>
      <c r="FC131" s="1989">
        <v>9.5</v>
      </c>
      <c r="FD131" s="1989">
        <v>9.4499999999999993</v>
      </c>
      <c r="FE131" s="1989">
        <v>9.94</v>
      </c>
      <c r="FF131" s="1989">
        <v>9.9499999999999993</v>
      </c>
      <c r="FG131" s="1989">
        <v>10.18</v>
      </c>
      <c r="FH131" s="1989">
        <v>9.99</v>
      </c>
      <c r="FI131" s="1996">
        <v>10.36</v>
      </c>
      <c r="FJ131" s="2031">
        <v>9.23</v>
      </c>
      <c r="FK131" s="2031">
        <v>7.11</v>
      </c>
      <c r="FL131" s="2031">
        <v>8.8699999999999992</v>
      </c>
      <c r="FM131" s="2031">
        <v>9.98</v>
      </c>
      <c r="FN131" s="2031">
        <v>9.44</v>
      </c>
      <c r="FO131" s="2031">
        <v>9.7799999999999994</v>
      </c>
      <c r="FP131" s="2038">
        <v>10.5</v>
      </c>
      <c r="FQ131" s="2074">
        <v>9.68</v>
      </c>
      <c r="FR131" s="2074">
        <v>9.9</v>
      </c>
      <c r="FS131" s="2074">
        <v>9.73</v>
      </c>
      <c r="FT131" s="2074">
        <v>9.6</v>
      </c>
      <c r="FU131" s="2074">
        <v>10.02</v>
      </c>
      <c r="FV131" s="2074">
        <v>10.15</v>
      </c>
      <c r="FW131" s="2111">
        <v>10.34</v>
      </c>
      <c r="FX131" s="299">
        <v>9.39</v>
      </c>
      <c r="FY131" s="299">
        <v>8.36</v>
      </c>
      <c r="FZ131" s="299">
        <v>8.4499999999999993</v>
      </c>
      <c r="GA131" s="299">
        <v>9.3000000000000007</v>
      </c>
      <c r="GB131" s="299">
        <v>9.39</v>
      </c>
      <c r="GC131" s="299">
        <v>9.5500000000000007</v>
      </c>
      <c r="GD131" s="2124">
        <v>9.44</v>
      </c>
      <c r="GE131" s="2160">
        <v>9.25</v>
      </c>
      <c r="GF131" s="2160">
        <v>9.0399999999999991</v>
      </c>
      <c r="GG131" s="2160">
        <v>9.7200000000000006</v>
      </c>
      <c r="GH131" s="2160">
        <v>9.69</v>
      </c>
      <c r="GI131" s="2160">
        <v>9.0500000000000007</v>
      </c>
      <c r="GJ131" s="2160">
        <v>7.55</v>
      </c>
      <c r="GK131" s="2167">
        <v>9.0500000000000007</v>
      </c>
      <c r="GL131" s="2203">
        <v>10.34</v>
      </c>
      <c r="GM131" s="2203">
        <v>9.86</v>
      </c>
      <c r="GN131" s="2203">
        <v>9.85</v>
      </c>
      <c r="GO131" s="2203">
        <v>9.56</v>
      </c>
      <c r="GP131" s="2203">
        <v>8.61</v>
      </c>
      <c r="GQ131" s="2203">
        <v>9.83</v>
      </c>
      <c r="GR131" s="2211">
        <v>10.44</v>
      </c>
      <c r="GS131" s="2247">
        <v>10.26</v>
      </c>
      <c r="GT131" s="2247">
        <v>8.98</v>
      </c>
      <c r="GU131" s="2247">
        <v>7.64</v>
      </c>
      <c r="GW131" s="2247">
        <v>6.91</v>
      </c>
      <c r="GX131" s="2247">
        <v>8.93</v>
      </c>
      <c r="GY131" s="2247">
        <v>10.18</v>
      </c>
      <c r="GZ131" s="2265">
        <v>10.32</v>
      </c>
      <c r="HA131" s="2278">
        <v>9.18</v>
      </c>
      <c r="HB131" s="2278">
        <v>7.94</v>
      </c>
      <c r="HC131" s="2300"/>
      <c r="HD131" s="2311"/>
      <c r="HE131" s="2311"/>
      <c r="HF131" s="2311"/>
      <c r="HS131" s="142"/>
    </row>
    <row r="132" spans="1:227" x14ac:dyDescent="0.25">
      <c r="A132" s="95">
        <f t="shared" ref="A132:A185" si="68">A131+1</f>
        <v>131</v>
      </c>
      <c r="B132" s="65">
        <f>B.Semanal!B132</f>
        <v>0</v>
      </c>
      <c r="C132" s="66"/>
      <c r="D132" s="66"/>
      <c r="E132" s="91">
        <v>9.3000000000000007</v>
      </c>
      <c r="F132" s="67">
        <v>10.48</v>
      </c>
      <c r="G132" s="365">
        <v>8.15</v>
      </c>
      <c r="H132" s="371">
        <v>7.21</v>
      </c>
      <c r="I132" s="377">
        <v>9.8699999999999992</v>
      </c>
      <c r="J132" s="383">
        <v>8.16</v>
      </c>
      <c r="K132" s="389">
        <v>8.68</v>
      </c>
      <c r="L132" s="395"/>
      <c r="M132" s="453">
        <v>7.07</v>
      </c>
      <c r="N132" s="460">
        <v>7.97</v>
      </c>
      <c r="O132" s="473">
        <v>7.97</v>
      </c>
      <c r="P132" s="506">
        <v>8.0399999999999991</v>
      </c>
      <c r="Q132" s="532">
        <v>7.28</v>
      </c>
      <c r="R132" s="538">
        <v>6.8</v>
      </c>
      <c r="S132" s="567">
        <v>7.11</v>
      </c>
      <c r="T132" s="121"/>
      <c r="U132" s="121"/>
      <c r="V132" s="611">
        <v>5.79</v>
      </c>
      <c r="W132" s="121">
        <v>7.25</v>
      </c>
      <c r="X132" s="121"/>
      <c r="Y132" s="616"/>
      <c r="Z132" s="121">
        <v>8.26</v>
      </c>
      <c r="AA132" s="688">
        <v>8.32</v>
      </c>
      <c r="AB132" s="121">
        <v>7.74</v>
      </c>
      <c r="AC132" s="120">
        <v>7.38</v>
      </c>
      <c r="AD132" s="121">
        <v>6.78</v>
      </c>
      <c r="AE132" s="721"/>
      <c r="AF132" s="728"/>
      <c r="AG132" s="299">
        <v>6.99</v>
      </c>
      <c r="AJ132" s="299">
        <v>6.43</v>
      </c>
      <c r="AN132" s="857">
        <v>11.27</v>
      </c>
      <c r="AO132" s="865">
        <v>10.89</v>
      </c>
      <c r="AP132" s="871">
        <v>9.2899999999999991</v>
      </c>
      <c r="AQ132" s="299">
        <v>8.3000000000000007</v>
      </c>
      <c r="AR132" s="299">
        <v>7.97</v>
      </c>
      <c r="AS132" s="889"/>
      <c r="AT132" s="904">
        <v>5.63</v>
      </c>
      <c r="AU132" s="928">
        <v>7.04</v>
      </c>
      <c r="AV132" s="933"/>
      <c r="AW132" s="65">
        <v>7.27</v>
      </c>
      <c r="AX132" s="1004">
        <v>6.51</v>
      </c>
      <c r="AY132" s="1026">
        <v>7.19</v>
      </c>
      <c r="AZ132" s="1033">
        <v>7.29</v>
      </c>
      <c r="BA132" s="1045"/>
      <c r="BB132" s="65">
        <v>4.6500000000000004</v>
      </c>
      <c r="BC132" s="1087"/>
      <c r="BD132" s="1093"/>
      <c r="BE132" s="1126"/>
      <c r="BF132" s="1133"/>
      <c r="BG132" s="1140"/>
      <c r="BH132" s="1163">
        <v>7.19</v>
      </c>
      <c r="BI132" s="72">
        <v>10.32</v>
      </c>
      <c r="BJ132" s="72"/>
      <c r="BK132" s="211"/>
      <c r="BL132" s="72">
        <v>9.23</v>
      </c>
      <c r="BM132" s="72"/>
      <c r="BN132" s="72"/>
      <c r="BO132" s="72">
        <v>9.5399999999999991</v>
      </c>
      <c r="BP132" s="1222"/>
      <c r="BQ132" s="1228"/>
      <c r="BR132" s="1228"/>
      <c r="BS132" s="1228"/>
      <c r="BT132" s="1228"/>
      <c r="BU132" s="1228"/>
      <c r="BV132" s="1228"/>
      <c r="BW132" s="1290">
        <v>6.78</v>
      </c>
      <c r="BX132" s="72"/>
      <c r="BY132" s="72"/>
      <c r="BZ132" s="72"/>
      <c r="CA132" s="72"/>
      <c r="CB132" s="72">
        <v>6.83</v>
      </c>
      <c r="CC132" s="72">
        <v>6.92</v>
      </c>
      <c r="CD132" s="242">
        <v>6.7</v>
      </c>
      <c r="CE132" s="1384">
        <v>6.6</v>
      </c>
      <c r="CF132" s="1398">
        <v>7.3</v>
      </c>
      <c r="CG132" s="1412">
        <v>7.4</v>
      </c>
      <c r="CH132" s="1426">
        <v>7.51</v>
      </c>
      <c r="CI132" s="1440">
        <v>6.09</v>
      </c>
      <c r="CJ132" s="1454">
        <v>7.3</v>
      </c>
      <c r="CK132">
        <v>7.7</v>
      </c>
      <c r="CN132">
        <v>7.41</v>
      </c>
      <c r="CO132" s="262"/>
      <c r="CP132" s="1492"/>
      <c r="CQ132" s="1522">
        <v>7.12</v>
      </c>
      <c r="CR132" s="1558">
        <v>7.08</v>
      </c>
      <c r="CS132" s="1556"/>
      <c r="CT132" s="1556"/>
      <c r="CU132" s="1573">
        <v>7.43</v>
      </c>
      <c r="CV132" s="1585"/>
      <c r="CW132" s="1585"/>
      <c r="CX132" s="1585"/>
      <c r="CY132" s="1620"/>
      <c r="CZ132" s="1620"/>
      <c r="DA132" s="1620"/>
      <c r="DB132" s="1620"/>
      <c r="DC132" s="1620"/>
      <c r="DD132" s="1620"/>
      <c r="DE132" s="1642"/>
      <c r="DJ132" s="1700"/>
      <c r="DL132" s="1663"/>
      <c r="DQ132" s="1784"/>
      <c r="DT132" s="1741"/>
      <c r="DU132" s="1741"/>
      <c r="DV132" s="1741"/>
      <c r="DW132" s="1741"/>
      <c r="DX132" s="1741"/>
      <c r="DY132" s="1741"/>
      <c r="DZ132" s="1748"/>
      <c r="EA132" s="1815">
        <v>7.26</v>
      </c>
      <c r="EB132" s="1813"/>
      <c r="EC132" s="1813"/>
      <c r="ED132" s="1813"/>
      <c r="EE132" s="1813"/>
      <c r="EF132" s="1813"/>
      <c r="EG132" s="262"/>
      <c r="EH132" s="1867"/>
      <c r="EI132" s="1867"/>
      <c r="EJ132" s="1867"/>
      <c r="EK132" s="1867"/>
      <c r="EL132" s="1867"/>
      <c r="EM132" s="1867"/>
      <c r="EN132" s="1867"/>
      <c r="EO132" s="262">
        <v>6.62</v>
      </c>
      <c r="EP132" s="262"/>
      <c r="EQ132" s="262"/>
      <c r="ER132" s="262"/>
      <c r="FB132" s="1952"/>
      <c r="FC132" s="1987"/>
      <c r="FD132" s="1987"/>
      <c r="FE132" s="1987"/>
      <c r="FF132" s="1987"/>
      <c r="FG132" s="1987"/>
      <c r="FH132" s="1987"/>
      <c r="FI132" s="1994"/>
      <c r="FJ132" s="2029"/>
      <c r="FK132" s="2029"/>
      <c r="FL132" s="2029"/>
      <c r="FM132" s="2029"/>
      <c r="FN132" s="2029"/>
      <c r="FO132" s="2029"/>
      <c r="FP132" s="2036"/>
      <c r="FQ132" s="2072"/>
      <c r="FR132" s="2072"/>
      <c r="FS132" s="2072"/>
      <c r="FT132" s="2072"/>
      <c r="FU132" s="2072"/>
      <c r="FV132" s="2072"/>
      <c r="FW132" s="2109"/>
      <c r="GD132" s="2122"/>
      <c r="GE132" s="2158"/>
      <c r="GF132" s="2158"/>
      <c r="GG132" s="2158"/>
      <c r="GH132" s="2158"/>
      <c r="GI132" s="2158"/>
      <c r="GJ132" s="2158"/>
      <c r="GK132" s="2165"/>
      <c r="GL132" s="2201"/>
      <c r="GM132" s="2201"/>
      <c r="GN132" s="2201"/>
      <c r="GO132" s="2201"/>
      <c r="GP132" s="2201"/>
      <c r="GQ132" s="2201"/>
      <c r="GR132" s="2209"/>
      <c r="GY132" s="2247">
        <v>7.87</v>
      </c>
      <c r="GZ132" s="2263"/>
      <c r="HA132" s="2276">
        <v>6.57</v>
      </c>
      <c r="HB132" s="2276"/>
      <c r="HC132" s="2300"/>
      <c r="HD132" s="2311"/>
      <c r="HE132" s="2311"/>
      <c r="HF132" s="2311"/>
      <c r="HG132" s="262"/>
      <c r="HH132" s="262"/>
      <c r="HI132" s="262"/>
      <c r="HJ132" s="262"/>
      <c r="HK132" s="262"/>
      <c r="HL132" s="262"/>
    </row>
    <row r="133" spans="1:227" x14ac:dyDescent="0.25">
      <c r="A133" s="95">
        <f t="shared" si="68"/>
        <v>132</v>
      </c>
      <c r="B133" s="65">
        <f>B.Semanal!B133</f>
        <v>0</v>
      </c>
      <c r="C133" s="66"/>
      <c r="D133" s="66"/>
      <c r="E133" s="91">
        <v>1496.1</v>
      </c>
      <c r="F133" s="67">
        <v>5704.7</v>
      </c>
      <c r="G133" s="365">
        <v>8154.8</v>
      </c>
      <c r="H133" s="371">
        <v>8111.1</v>
      </c>
      <c r="I133" s="377">
        <v>7586</v>
      </c>
      <c r="J133" s="383">
        <v>9651.9</v>
      </c>
      <c r="K133" s="389">
        <v>9206</v>
      </c>
      <c r="L133" s="395">
        <v>9749.2000000000007</v>
      </c>
      <c r="M133" s="453">
        <v>9909.9</v>
      </c>
      <c r="N133" s="460">
        <v>10309.1</v>
      </c>
      <c r="O133" s="473">
        <v>10448.799999999999</v>
      </c>
      <c r="P133" s="506">
        <v>9495.1</v>
      </c>
      <c r="Q133" s="532">
        <v>10440.1</v>
      </c>
      <c r="R133" s="538">
        <v>11003.8</v>
      </c>
      <c r="S133" s="567">
        <v>9092.6</v>
      </c>
      <c r="T133" s="125"/>
      <c r="U133" s="125"/>
      <c r="V133" s="611">
        <v>2432.3000000000002</v>
      </c>
      <c r="W133" s="125">
        <v>4756.2</v>
      </c>
      <c r="X133" s="125">
        <v>3062.5</v>
      </c>
      <c r="Y133" s="618">
        <v>9442.2999999999993</v>
      </c>
      <c r="Z133" s="125">
        <v>11191.4</v>
      </c>
      <c r="AA133" s="688">
        <v>8736.9</v>
      </c>
      <c r="AB133" s="125">
        <v>11707.4</v>
      </c>
      <c r="AC133" s="125">
        <v>10684.2</v>
      </c>
      <c r="AD133" s="125">
        <v>12329.9</v>
      </c>
      <c r="AE133" s="723">
        <v>11576.6</v>
      </c>
      <c r="AF133" s="730">
        <v>11690.2</v>
      </c>
      <c r="AG133" s="299">
        <v>11897.1</v>
      </c>
      <c r="AJ133" s="299">
        <v>1111.2</v>
      </c>
      <c r="AM133" s="69">
        <v>1111.2</v>
      </c>
      <c r="AN133" s="857">
        <v>4056.8</v>
      </c>
      <c r="AO133" s="865">
        <v>6698.7</v>
      </c>
      <c r="AP133" s="871">
        <v>8869.2999999999993</v>
      </c>
      <c r="AQ133" s="299">
        <v>10510.3</v>
      </c>
      <c r="AR133" s="299">
        <v>10999.9</v>
      </c>
      <c r="AS133" s="889"/>
      <c r="AT133" s="904">
        <v>2913.7</v>
      </c>
      <c r="AU133" s="928">
        <v>8751.2999999999993</v>
      </c>
      <c r="AV133" s="935">
        <v>10448.4</v>
      </c>
      <c r="AW133" s="69">
        <v>11463.5</v>
      </c>
      <c r="AX133" s="1004">
        <v>10938.4</v>
      </c>
      <c r="AY133" s="1026">
        <v>10387.5</v>
      </c>
      <c r="AZ133" s="1033">
        <v>10081.1</v>
      </c>
      <c r="BA133" s="1045"/>
      <c r="BB133" s="69">
        <v>1723.6</v>
      </c>
      <c r="BC133" s="1087"/>
      <c r="BD133" s="1093"/>
      <c r="BE133" s="1126"/>
      <c r="BF133" s="1133"/>
      <c r="BG133" s="1140"/>
      <c r="BH133" s="1163">
        <v>3158.2</v>
      </c>
      <c r="BI133" s="69">
        <v>4718.8</v>
      </c>
      <c r="BJ133" s="69">
        <v>2936.2</v>
      </c>
      <c r="BK133" s="91">
        <v>1862.6</v>
      </c>
      <c r="BL133" s="69">
        <v>4763.8</v>
      </c>
      <c r="BM133" s="69">
        <v>5672.5</v>
      </c>
      <c r="BN133" s="69">
        <v>8011.3</v>
      </c>
      <c r="BO133" s="69">
        <v>9573.9</v>
      </c>
      <c r="BP133" s="1224">
        <v>9434.1</v>
      </c>
      <c r="BQ133" s="1230">
        <v>9906.9</v>
      </c>
      <c r="BR133" s="1230">
        <v>9976.5</v>
      </c>
      <c r="BS133" s="1230">
        <v>11017.2</v>
      </c>
      <c r="BT133" s="1230">
        <v>10754.9</v>
      </c>
      <c r="BU133" s="1230">
        <v>10763.7</v>
      </c>
      <c r="BV133" s="1230">
        <v>11294.1</v>
      </c>
      <c r="BW133" s="1290">
        <v>11323.6</v>
      </c>
      <c r="BX133" s="69">
        <v>10694</v>
      </c>
      <c r="BY133" s="69">
        <v>11341.4</v>
      </c>
      <c r="BZ133" s="69">
        <v>10703</v>
      </c>
      <c r="CA133" s="69">
        <v>11595.1</v>
      </c>
      <c r="CB133" s="69">
        <v>10965.1</v>
      </c>
      <c r="CC133" s="69">
        <v>11507.6</v>
      </c>
      <c r="CD133" s="69">
        <v>12291.3</v>
      </c>
      <c r="CE133" s="1384">
        <v>9561</v>
      </c>
      <c r="CF133" s="1398">
        <v>11803.9</v>
      </c>
      <c r="CG133" s="1412">
        <v>11244</v>
      </c>
      <c r="CH133" s="1426">
        <v>10736.7</v>
      </c>
      <c r="CI133" s="1440">
        <v>9817.7999999999993</v>
      </c>
      <c r="CJ133" s="1454">
        <v>11165.1</v>
      </c>
      <c r="CK133" s="299">
        <v>11087.2</v>
      </c>
      <c r="CL133" s="299">
        <v>10947</v>
      </c>
      <c r="CM133" s="299">
        <v>10469.299999999999</v>
      </c>
      <c r="CN133" s="299">
        <v>9004.7999999999993</v>
      </c>
      <c r="CO133" s="299">
        <v>11506.7</v>
      </c>
      <c r="CP133" s="1494">
        <v>11493.2</v>
      </c>
      <c r="CQ133" s="1522">
        <v>10579.2</v>
      </c>
      <c r="CR133" s="1558">
        <v>11182.9</v>
      </c>
      <c r="CS133" s="1558">
        <v>10412.799999999999</v>
      </c>
      <c r="CT133" s="1558">
        <v>12048.9</v>
      </c>
      <c r="CU133" s="1573">
        <v>11165.3</v>
      </c>
      <c r="CV133" s="1587">
        <v>11541.9</v>
      </c>
      <c r="CW133" s="1587">
        <v>10343.299999999999</v>
      </c>
      <c r="CX133" s="1587">
        <v>11611.6</v>
      </c>
      <c r="CY133" s="1622">
        <v>9931.6</v>
      </c>
      <c r="CZ133" s="1622">
        <v>7721.6</v>
      </c>
      <c r="DA133" s="1622">
        <v>11015.6</v>
      </c>
      <c r="DB133" s="1622">
        <v>11279</v>
      </c>
      <c r="DC133" s="1622">
        <v>9052</v>
      </c>
      <c r="DD133" s="1622">
        <v>11680.9</v>
      </c>
      <c r="DE133" s="1644">
        <v>12590.4</v>
      </c>
      <c r="DF133" s="299">
        <v>12188.6</v>
      </c>
      <c r="DG133" s="299">
        <v>10740.6</v>
      </c>
      <c r="DH133" s="299">
        <v>11103.2</v>
      </c>
      <c r="DI133" s="299">
        <v>12048.1</v>
      </c>
      <c r="DJ133" s="1702">
        <v>11575.9</v>
      </c>
      <c r="DK133" s="299">
        <v>11807.4</v>
      </c>
      <c r="DL133" s="1665">
        <v>12284.7</v>
      </c>
      <c r="DM133" s="299">
        <v>11672.1</v>
      </c>
      <c r="DN133" s="299">
        <v>11663.3</v>
      </c>
      <c r="DO133" s="299">
        <v>11523.4</v>
      </c>
      <c r="DP133" s="299">
        <v>12189.3</v>
      </c>
      <c r="DQ133" s="1786">
        <v>11734.1</v>
      </c>
      <c r="DR133" s="299">
        <v>12223.9</v>
      </c>
      <c r="DS133" s="299">
        <v>10667.5</v>
      </c>
      <c r="DT133" s="1743">
        <v>10806.8</v>
      </c>
      <c r="DU133" s="1743">
        <v>9577.2999999999993</v>
      </c>
      <c r="DV133" s="1743">
        <v>10947.5</v>
      </c>
      <c r="DW133" s="1743">
        <v>11025.9</v>
      </c>
      <c r="DX133" s="1743">
        <v>12942.1</v>
      </c>
      <c r="DY133" s="1743">
        <v>11821.8</v>
      </c>
      <c r="DZ133" s="1750">
        <v>11795.2</v>
      </c>
      <c r="EA133" s="1815">
        <v>12215.7</v>
      </c>
      <c r="EB133" s="1815">
        <v>10518.1</v>
      </c>
      <c r="EC133" s="1815">
        <v>12871.8</v>
      </c>
      <c r="ED133" s="1815">
        <v>11831.2</v>
      </c>
      <c r="EE133" s="1815">
        <v>11945</v>
      </c>
      <c r="EF133" s="1815">
        <v>12160.1</v>
      </c>
      <c r="EH133" s="1869">
        <v>3806</v>
      </c>
      <c r="EI133" s="1869">
        <v>12626.9</v>
      </c>
      <c r="EJ133" s="1869">
        <v>12531</v>
      </c>
      <c r="EK133" s="1869">
        <v>12404.7</v>
      </c>
      <c r="EL133" s="1869">
        <v>11134.4</v>
      </c>
      <c r="EM133" s="1869">
        <v>12102.2</v>
      </c>
      <c r="EN133" s="1869">
        <v>11865.9</v>
      </c>
      <c r="EO133" s="299">
        <v>11043.6</v>
      </c>
      <c r="ER133" s="299">
        <v>1749.9</v>
      </c>
      <c r="ES133" s="299">
        <v>11297.6</v>
      </c>
      <c r="ET133" s="299">
        <v>6375.3</v>
      </c>
      <c r="EX133" s="299">
        <v>1435</v>
      </c>
      <c r="EY133" s="299">
        <v>6655.8</v>
      </c>
      <c r="EZ133" s="299">
        <v>11778.3</v>
      </c>
      <c r="FA133" s="299">
        <v>10028.5</v>
      </c>
      <c r="FB133" s="1954">
        <v>10623.5</v>
      </c>
      <c r="FC133" s="1989">
        <v>10992.6</v>
      </c>
      <c r="FD133" s="1989">
        <v>10658.2</v>
      </c>
      <c r="FE133" s="1989">
        <v>11617.8</v>
      </c>
      <c r="FF133" s="1989">
        <v>12040.9</v>
      </c>
      <c r="FG133" s="1989">
        <v>11796.6</v>
      </c>
      <c r="FH133" s="1989">
        <v>10650.8</v>
      </c>
      <c r="FI133" s="1996">
        <v>9346.5</v>
      </c>
      <c r="FJ133" s="2031">
        <v>8869.2999999999993</v>
      </c>
      <c r="FK133" s="2031">
        <v>3902.3</v>
      </c>
      <c r="FL133" s="2031">
        <v>10763.9</v>
      </c>
      <c r="FM133" s="2031">
        <v>9994.2999999999993</v>
      </c>
      <c r="FN133" s="2031">
        <v>9259.7999999999993</v>
      </c>
      <c r="FO133" s="2031">
        <v>9215.4</v>
      </c>
      <c r="FP133" s="2038">
        <v>9189</v>
      </c>
      <c r="FQ133" s="2074">
        <v>11489.5</v>
      </c>
      <c r="FR133" s="2074">
        <v>11551</v>
      </c>
      <c r="FS133" s="2074">
        <v>11381.7</v>
      </c>
      <c r="FT133" s="2074">
        <v>9761.6</v>
      </c>
      <c r="FU133" s="2074">
        <v>11141.2</v>
      </c>
      <c r="FV133" s="2074">
        <v>10597.6</v>
      </c>
      <c r="FW133" s="2111">
        <v>10939.2</v>
      </c>
      <c r="FX133" s="299">
        <v>10624.4</v>
      </c>
      <c r="FY133" s="299">
        <v>8147.9</v>
      </c>
      <c r="FZ133" s="299">
        <v>8933.5</v>
      </c>
      <c r="GA133" s="299">
        <v>11453.4</v>
      </c>
      <c r="GB133" s="299">
        <v>8859.4</v>
      </c>
      <c r="GC133" s="299">
        <v>10501.3</v>
      </c>
      <c r="GD133" s="2124">
        <v>10078.799999999999</v>
      </c>
      <c r="GE133" s="2160">
        <v>10889.9</v>
      </c>
      <c r="GF133" s="2160">
        <v>9923.7999999999993</v>
      </c>
      <c r="GG133" s="2160">
        <v>10352.9</v>
      </c>
      <c r="GH133" s="2160">
        <v>10353</v>
      </c>
      <c r="GI133" s="2160">
        <v>7920.7</v>
      </c>
      <c r="GJ133" s="2160">
        <v>3167.4</v>
      </c>
      <c r="GK133" s="2167">
        <v>9792.5</v>
      </c>
      <c r="GL133" s="2203">
        <v>12032.5</v>
      </c>
      <c r="GM133" s="2203">
        <v>10737.7</v>
      </c>
      <c r="GN133" s="2203">
        <v>10554.6</v>
      </c>
      <c r="GO133" s="2203">
        <v>9390.6</v>
      </c>
      <c r="GP133" s="2203">
        <v>9548.2000000000007</v>
      </c>
      <c r="GQ133" s="2201"/>
      <c r="GR133" s="2211">
        <v>11209.8</v>
      </c>
      <c r="GS133" s="2247">
        <v>10885.8</v>
      </c>
      <c r="GT133" s="2247">
        <v>6865.2</v>
      </c>
      <c r="GU133" s="2247">
        <v>9945</v>
      </c>
      <c r="GW133" s="2247">
        <v>4348.5</v>
      </c>
      <c r="GX133" s="2247">
        <v>10504.4</v>
      </c>
      <c r="GY133" s="2247">
        <v>11226.1</v>
      </c>
      <c r="GZ133" s="2265">
        <v>10363.799999999999</v>
      </c>
      <c r="HA133" s="2278">
        <v>7175.2</v>
      </c>
      <c r="HB133" s="2278">
        <v>5509.5</v>
      </c>
      <c r="HC133" s="2300"/>
      <c r="HD133" s="2311"/>
      <c r="HE133" s="2311"/>
      <c r="HF133" s="2311"/>
      <c r="HS133" s="299"/>
    </row>
    <row r="134" spans="1:227" x14ac:dyDescent="0.25">
      <c r="A134" s="95">
        <f t="shared" si="68"/>
        <v>133</v>
      </c>
      <c r="B134" s="65">
        <f>B.Semanal!B134</f>
        <v>0</v>
      </c>
      <c r="C134" s="66"/>
      <c r="D134" s="66"/>
      <c r="E134" s="91">
        <v>18.670000000000002</v>
      </c>
      <c r="F134" s="67">
        <v>17.22</v>
      </c>
      <c r="G134" s="365">
        <v>20.77</v>
      </c>
      <c r="H134" s="371">
        <v>23.45</v>
      </c>
      <c r="I134" s="377">
        <v>24</v>
      </c>
      <c r="J134" s="383">
        <v>28.27</v>
      </c>
      <c r="K134" s="389">
        <v>27.87</v>
      </c>
      <c r="L134" s="395">
        <v>28.47</v>
      </c>
      <c r="M134" s="453">
        <v>32.47</v>
      </c>
      <c r="N134" s="460">
        <v>34.119999999999997</v>
      </c>
      <c r="O134" s="473">
        <v>34.69</v>
      </c>
      <c r="P134" s="506">
        <v>34.19</v>
      </c>
      <c r="Q134" s="532">
        <v>34.409999999999997</v>
      </c>
      <c r="R134" s="538">
        <v>31.06</v>
      </c>
      <c r="S134" s="567">
        <v>29.12</v>
      </c>
      <c r="T134" s="124"/>
      <c r="U134" s="124"/>
      <c r="V134" s="611">
        <v>26.2</v>
      </c>
      <c r="W134" s="124">
        <v>27.87</v>
      </c>
      <c r="X134" s="124">
        <v>27.25</v>
      </c>
      <c r="Y134" s="618">
        <v>29.37</v>
      </c>
      <c r="Z134" s="124">
        <v>31.81</v>
      </c>
      <c r="AA134" s="688">
        <v>32.07</v>
      </c>
      <c r="AB134" s="124">
        <v>33.5</v>
      </c>
      <c r="AC134" s="120">
        <v>36.119999999999997</v>
      </c>
      <c r="AD134" s="124">
        <v>34.85</v>
      </c>
      <c r="AE134" s="723">
        <v>33.56</v>
      </c>
      <c r="AF134" s="730">
        <v>35.33</v>
      </c>
      <c r="AG134" s="299">
        <v>31.98</v>
      </c>
      <c r="AJ134" s="299">
        <v>23</v>
      </c>
      <c r="AM134" s="65">
        <v>23</v>
      </c>
      <c r="AN134" s="857">
        <v>11.6</v>
      </c>
      <c r="AO134" s="865">
        <v>13.36</v>
      </c>
      <c r="AP134" s="871">
        <v>20.47</v>
      </c>
      <c r="AQ134" s="299">
        <v>23.25</v>
      </c>
      <c r="AR134" s="299">
        <v>25.39</v>
      </c>
      <c r="AS134" s="889"/>
      <c r="AT134" s="904">
        <v>25</v>
      </c>
      <c r="AU134" s="928">
        <v>27.75</v>
      </c>
      <c r="AV134" s="935">
        <v>33.17</v>
      </c>
      <c r="AW134" s="65">
        <v>33.61</v>
      </c>
      <c r="AX134" s="1004">
        <v>31.11</v>
      </c>
      <c r="AY134" s="1026">
        <v>31.11</v>
      </c>
      <c r="AZ134" s="1033">
        <v>33</v>
      </c>
      <c r="BA134" s="1045"/>
      <c r="BB134" s="65">
        <v>27.67</v>
      </c>
      <c r="BC134" s="1087"/>
      <c r="BD134" s="1093"/>
      <c r="BE134" s="1126"/>
      <c r="BF134" s="1133"/>
      <c r="BG134" s="1140"/>
      <c r="BH134" s="1163">
        <v>31.11</v>
      </c>
      <c r="BI134" s="65">
        <v>10.3</v>
      </c>
      <c r="BJ134" s="65">
        <v>13.78</v>
      </c>
      <c r="BK134" s="91">
        <v>12.12</v>
      </c>
      <c r="BL134" s="65">
        <v>17.46</v>
      </c>
      <c r="BM134" s="65">
        <v>21</v>
      </c>
      <c r="BN134" s="65">
        <v>23.73</v>
      </c>
      <c r="BO134" s="65">
        <v>25.31</v>
      </c>
      <c r="BP134" s="1224">
        <v>28.73</v>
      </c>
      <c r="BQ134" s="1230">
        <v>32.590000000000003</v>
      </c>
      <c r="BR134" s="1230">
        <v>33.94</v>
      </c>
      <c r="BS134" s="1230">
        <v>31.72</v>
      </c>
      <c r="BT134" s="1230">
        <v>25.84</v>
      </c>
      <c r="BU134" s="1230">
        <v>29.95</v>
      </c>
      <c r="BV134" s="1230">
        <v>32.11</v>
      </c>
      <c r="BW134" s="1290">
        <v>33.950000000000003</v>
      </c>
      <c r="BX134" s="65">
        <v>34.4</v>
      </c>
      <c r="BY134" s="65">
        <v>34.74</v>
      </c>
      <c r="BZ134" s="65">
        <v>34.83</v>
      </c>
      <c r="CA134" s="65">
        <v>33.200000000000003</v>
      </c>
      <c r="CB134" s="65">
        <v>35.409999999999997</v>
      </c>
      <c r="CC134" s="65">
        <v>36.58</v>
      </c>
      <c r="CD134" s="65">
        <v>37.299999999999997</v>
      </c>
      <c r="CE134" s="1384">
        <v>36.619999999999997</v>
      </c>
      <c r="CF134" s="1398">
        <v>36.89</v>
      </c>
      <c r="CG134" s="1412">
        <v>37.89</v>
      </c>
      <c r="CH134" s="1426">
        <v>37.5</v>
      </c>
      <c r="CI134" s="1440">
        <v>36.75</v>
      </c>
      <c r="CJ134" s="1454">
        <v>37.4</v>
      </c>
      <c r="CK134">
        <v>38.24</v>
      </c>
      <c r="CL134">
        <v>35.44</v>
      </c>
      <c r="CM134">
        <v>37.07</v>
      </c>
      <c r="CN134">
        <v>35.07</v>
      </c>
      <c r="CO134">
        <v>33.409999999999997</v>
      </c>
      <c r="CP134" s="1494">
        <v>33.79</v>
      </c>
      <c r="CQ134" s="1522">
        <v>34.270000000000003</v>
      </c>
      <c r="CR134" s="1558">
        <v>36.35</v>
      </c>
      <c r="CS134" s="1558">
        <v>35.06</v>
      </c>
      <c r="CT134" s="1558">
        <v>35.35</v>
      </c>
      <c r="CU134" s="1573">
        <v>34.409999999999997</v>
      </c>
      <c r="CV134" s="1587">
        <v>35.11</v>
      </c>
      <c r="CW134" s="1587">
        <v>35.94</v>
      </c>
      <c r="CX134" s="1587">
        <v>36.24</v>
      </c>
      <c r="CY134" s="1622">
        <v>35.31</v>
      </c>
      <c r="CZ134" s="1622">
        <v>34</v>
      </c>
      <c r="DA134" s="1622">
        <v>35.869999999999997</v>
      </c>
      <c r="DB134" s="1622">
        <v>35.47</v>
      </c>
      <c r="DC134" s="1622">
        <v>36.64</v>
      </c>
      <c r="DD134" s="1622">
        <v>37.4</v>
      </c>
      <c r="DE134" s="1644">
        <v>35.25</v>
      </c>
      <c r="DF134" s="299">
        <v>30.65</v>
      </c>
      <c r="DG134" s="299">
        <v>34.53</v>
      </c>
      <c r="DH134" s="299">
        <v>33.369999999999997</v>
      </c>
      <c r="DI134" s="299">
        <v>33.56</v>
      </c>
      <c r="DJ134" s="1702">
        <v>34.47</v>
      </c>
      <c r="DK134" s="299">
        <v>35.5</v>
      </c>
      <c r="DL134" s="1665">
        <v>35.5</v>
      </c>
      <c r="DM134" s="299">
        <v>36.82</v>
      </c>
      <c r="DN134" s="299">
        <v>33.71</v>
      </c>
      <c r="DO134" s="299">
        <v>33.81</v>
      </c>
      <c r="DP134" s="299">
        <v>35.5</v>
      </c>
      <c r="DQ134" s="1786">
        <v>34.83</v>
      </c>
      <c r="DR134" s="299">
        <v>35.44</v>
      </c>
      <c r="DS134" s="299">
        <v>36.11</v>
      </c>
      <c r="DT134" s="1743">
        <v>34.369999999999997</v>
      </c>
      <c r="DU134" s="1743">
        <v>31.85</v>
      </c>
      <c r="DV134" s="1743">
        <v>35</v>
      </c>
      <c r="DW134" s="1743">
        <v>35.44</v>
      </c>
      <c r="DX134" s="1743">
        <v>35.17</v>
      </c>
      <c r="DY134" s="1743">
        <v>35.630000000000003</v>
      </c>
      <c r="DZ134" s="1750">
        <v>36.369999999999997</v>
      </c>
      <c r="EA134" s="1815">
        <v>36.5</v>
      </c>
      <c r="EB134" s="1815">
        <v>36.53</v>
      </c>
      <c r="EC134" s="1815">
        <v>37.33</v>
      </c>
      <c r="ED134" s="1815">
        <v>36.32</v>
      </c>
      <c r="EE134" s="1815">
        <v>35.17</v>
      </c>
      <c r="EF134" s="1815">
        <v>34.69</v>
      </c>
      <c r="EH134" s="1869">
        <v>33.6</v>
      </c>
      <c r="EI134" s="1869">
        <v>36</v>
      </c>
      <c r="EJ134" s="1869">
        <v>34.21</v>
      </c>
      <c r="EK134" s="1869">
        <v>34.22</v>
      </c>
      <c r="EL134" s="1869">
        <v>35.53</v>
      </c>
      <c r="EM134" s="1869">
        <v>35.840000000000003</v>
      </c>
      <c r="EN134" s="1869">
        <v>36.68</v>
      </c>
      <c r="EO134">
        <v>31.61</v>
      </c>
      <c r="ER134">
        <v>26.33</v>
      </c>
      <c r="ES134">
        <v>26.65</v>
      </c>
      <c r="ET134">
        <v>25.93</v>
      </c>
      <c r="EX134" s="299">
        <v>23.5</v>
      </c>
      <c r="EY134" s="299">
        <v>24.07</v>
      </c>
      <c r="EZ134" s="299">
        <v>24.12</v>
      </c>
      <c r="FA134" s="299">
        <v>28.24</v>
      </c>
      <c r="FB134" s="1954">
        <v>31.94</v>
      </c>
      <c r="FC134" s="1989">
        <v>32.89</v>
      </c>
      <c r="FD134" s="1989">
        <v>34.28</v>
      </c>
      <c r="FE134" s="1989">
        <v>35.159999999999997</v>
      </c>
      <c r="FF134" s="1989">
        <v>37.32</v>
      </c>
      <c r="FG134" s="1989">
        <v>38.549999999999997</v>
      </c>
      <c r="FH134" s="1989">
        <v>37.32</v>
      </c>
      <c r="FI134" s="1996">
        <v>33.67</v>
      </c>
      <c r="FJ134" s="2031">
        <v>28.94</v>
      </c>
      <c r="FK134" s="2031">
        <v>42.17</v>
      </c>
      <c r="FL134" s="2031">
        <v>41.53</v>
      </c>
      <c r="FM134" s="2031">
        <v>38.409999999999997</v>
      </c>
      <c r="FN134" s="2031">
        <v>39.24</v>
      </c>
      <c r="FO134" s="2031">
        <v>39.880000000000003</v>
      </c>
      <c r="FP134" s="2038">
        <v>40.78</v>
      </c>
      <c r="FQ134" s="2074">
        <v>37.950000000000003</v>
      </c>
      <c r="FR134" s="2074">
        <v>35.72</v>
      </c>
      <c r="FS134" s="2074">
        <v>35.72</v>
      </c>
      <c r="FT134" s="2074">
        <v>39.53</v>
      </c>
      <c r="FU134" s="2074">
        <v>40.630000000000003</v>
      </c>
      <c r="FV134" s="2074">
        <v>39.42</v>
      </c>
      <c r="FW134" s="2111">
        <v>36.22</v>
      </c>
      <c r="FX134" s="299">
        <v>33.28</v>
      </c>
      <c r="FY134" s="299">
        <v>32.25</v>
      </c>
      <c r="FZ134" s="299">
        <v>33.590000000000003</v>
      </c>
      <c r="GA134" s="299">
        <v>32.94</v>
      </c>
      <c r="GB134" s="299">
        <v>30.62</v>
      </c>
      <c r="GC134" s="299">
        <v>29.24</v>
      </c>
      <c r="GD134" s="2124">
        <v>25.5</v>
      </c>
      <c r="GE134" s="2160">
        <v>25.94</v>
      </c>
      <c r="GF134" s="2160">
        <v>27.44</v>
      </c>
      <c r="GG134" s="2160">
        <v>32.28</v>
      </c>
      <c r="GH134" s="2160">
        <v>36.28</v>
      </c>
      <c r="GI134" s="2160">
        <v>26.23</v>
      </c>
      <c r="GJ134" s="2160">
        <v>36.67</v>
      </c>
      <c r="GK134" s="2167">
        <v>31.79</v>
      </c>
      <c r="GL134" s="2203">
        <v>27</v>
      </c>
      <c r="GM134" s="2203">
        <v>27.37</v>
      </c>
      <c r="GN134" s="2203">
        <v>29.1</v>
      </c>
      <c r="GO134" s="2203">
        <v>27.31</v>
      </c>
      <c r="GP134" s="2203">
        <v>30.35</v>
      </c>
      <c r="GQ134" s="2203">
        <v>32.049999999999997</v>
      </c>
      <c r="GR134" s="2211">
        <v>28.79</v>
      </c>
      <c r="GS134" s="2247">
        <v>24.47</v>
      </c>
      <c r="GT134" s="2247">
        <v>18.36</v>
      </c>
      <c r="GU134" s="2247">
        <v>28.83</v>
      </c>
      <c r="GW134" s="2247">
        <v>29.57</v>
      </c>
      <c r="GX134" s="2247">
        <v>29.56</v>
      </c>
      <c r="GY134" s="2247">
        <v>26.53</v>
      </c>
      <c r="GZ134" s="2265">
        <v>24.23</v>
      </c>
      <c r="HA134" s="2278">
        <v>22.18</v>
      </c>
      <c r="HB134" s="2278">
        <v>24</v>
      </c>
      <c r="HC134" s="2300"/>
      <c r="HD134" s="2311"/>
      <c r="HE134" s="2311"/>
      <c r="HF134" s="2311"/>
      <c r="HS134" s="142"/>
    </row>
    <row r="135" spans="1:227" x14ac:dyDescent="0.25">
      <c r="A135" s="95">
        <f t="shared" si="68"/>
        <v>134</v>
      </c>
      <c r="B135" s="65">
        <f>B.Semanal!B135</f>
        <v>0</v>
      </c>
      <c r="C135" s="66"/>
      <c r="D135" s="66"/>
      <c r="E135" s="91">
        <v>282.07</v>
      </c>
      <c r="F135" s="67">
        <v>1655.64</v>
      </c>
      <c r="G135" s="365">
        <v>2422.14</v>
      </c>
      <c r="H135" s="371">
        <v>2391.48</v>
      </c>
      <c r="I135" s="377">
        <v>2345.48</v>
      </c>
      <c r="J135" s="383">
        <v>2989.35</v>
      </c>
      <c r="K135" s="389">
        <v>3188.64</v>
      </c>
      <c r="L135" s="395">
        <v>3026.14</v>
      </c>
      <c r="M135" s="453">
        <v>3403.26</v>
      </c>
      <c r="N135" s="460">
        <v>3188.64</v>
      </c>
      <c r="O135" s="473">
        <v>3188.64</v>
      </c>
      <c r="P135" s="506">
        <v>3265.28</v>
      </c>
      <c r="Q135" s="532">
        <v>3663.85</v>
      </c>
      <c r="R135" s="538">
        <v>3679.2</v>
      </c>
      <c r="S135" s="567">
        <v>3332.7</v>
      </c>
      <c r="T135" s="125"/>
      <c r="U135" s="125"/>
      <c r="V135" s="611">
        <v>1149.7</v>
      </c>
      <c r="W135" s="125">
        <v>1870.18</v>
      </c>
      <c r="X135" s="125">
        <v>904.44</v>
      </c>
      <c r="Y135" s="618">
        <v>3433.92</v>
      </c>
      <c r="Z135" s="125">
        <v>3433.92</v>
      </c>
      <c r="AA135" s="688">
        <v>3111.92</v>
      </c>
      <c r="AB135" s="125">
        <v>3633.08</v>
      </c>
      <c r="AC135" s="125">
        <v>3908.98</v>
      </c>
      <c r="AD135" s="125">
        <v>4552.83</v>
      </c>
      <c r="AE135" s="723">
        <v>4092.95</v>
      </c>
      <c r="AF135" s="730">
        <v>4138.92</v>
      </c>
      <c r="AG135" s="299">
        <v>4614.1499999999996</v>
      </c>
      <c r="AJ135" s="299">
        <v>245.27</v>
      </c>
      <c r="AM135" s="65">
        <v>413.91</v>
      </c>
      <c r="AN135" s="857">
        <v>1992.9</v>
      </c>
      <c r="AO135" s="865">
        <v>2161.5300000000002</v>
      </c>
      <c r="AP135" s="871">
        <v>4770.6499999999996</v>
      </c>
      <c r="AQ135" s="299">
        <v>3142.65</v>
      </c>
      <c r="AR135" s="299">
        <v>3801.83</v>
      </c>
      <c r="AS135" s="889"/>
      <c r="AT135" s="904">
        <v>797.16</v>
      </c>
      <c r="AU135" s="928">
        <v>3219.3</v>
      </c>
      <c r="AV135" s="935">
        <v>3593.35</v>
      </c>
      <c r="AW135" s="69">
        <v>3863.16</v>
      </c>
      <c r="AX135" s="1004">
        <v>4093.1</v>
      </c>
      <c r="AY135" s="1026">
        <v>3863.16</v>
      </c>
      <c r="AZ135" s="1033">
        <v>3970.43</v>
      </c>
      <c r="BA135" s="1045"/>
      <c r="BB135" s="65">
        <v>643.86</v>
      </c>
      <c r="BC135" s="1087"/>
      <c r="BD135" s="1093"/>
      <c r="BE135" s="1126"/>
      <c r="BF135" s="1133"/>
      <c r="BG135" s="1140"/>
      <c r="BH135" s="1163">
        <v>965.79</v>
      </c>
      <c r="BI135" s="69">
        <v>1750.68</v>
      </c>
      <c r="BJ135" s="65">
        <v>922.86</v>
      </c>
      <c r="BK135" s="91">
        <v>858.48</v>
      </c>
      <c r="BL135" s="69">
        <v>1637.22</v>
      </c>
      <c r="BM135" s="69">
        <v>1563.66</v>
      </c>
      <c r="BN135" s="69">
        <v>2268.84</v>
      </c>
      <c r="BO135" s="69">
        <v>2667.42</v>
      </c>
      <c r="BP135" s="1224">
        <v>2805.39</v>
      </c>
      <c r="BQ135" s="1230">
        <v>3387.92</v>
      </c>
      <c r="BR135" s="1230">
        <v>3633.2</v>
      </c>
      <c r="BS135" s="1230">
        <v>3617.87</v>
      </c>
      <c r="BT135" s="1230">
        <v>3853.94</v>
      </c>
      <c r="BU135" s="1230">
        <v>4261.7299999999996</v>
      </c>
      <c r="BV135" s="1230">
        <v>4077.78</v>
      </c>
      <c r="BW135" s="1290">
        <v>4292.3999999999996</v>
      </c>
      <c r="BX135" s="69">
        <v>4292.3999999999996</v>
      </c>
      <c r="BY135" s="69">
        <v>4077.78</v>
      </c>
      <c r="BZ135" s="69">
        <v>3909.14</v>
      </c>
      <c r="CA135" s="69">
        <v>4139.08</v>
      </c>
      <c r="CB135" s="69">
        <v>3679.19</v>
      </c>
      <c r="CC135" s="69">
        <v>4077.78</v>
      </c>
      <c r="CD135" s="69">
        <v>4568.16</v>
      </c>
      <c r="CE135" s="1384">
        <v>3893.66</v>
      </c>
      <c r="CF135" s="1398">
        <v>4414.8599999999997</v>
      </c>
      <c r="CG135" s="1412">
        <v>4660.13</v>
      </c>
      <c r="CH135" s="1426">
        <v>4142.01</v>
      </c>
      <c r="CI135" s="1440">
        <v>4307.57</v>
      </c>
      <c r="CJ135" s="1454">
        <v>3909</v>
      </c>
      <c r="CK135" s="299">
        <v>4414.87</v>
      </c>
      <c r="CL135" s="299">
        <v>4200.26</v>
      </c>
      <c r="CM135" s="299">
        <v>3909</v>
      </c>
      <c r="CN135" s="299">
        <v>3924.33</v>
      </c>
      <c r="CO135" s="299">
        <v>4430.2</v>
      </c>
      <c r="CP135" s="1494">
        <v>4982.0600000000004</v>
      </c>
      <c r="CQ135" s="1522">
        <v>3939.66</v>
      </c>
      <c r="CR135" s="1558">
        <v>4445.53</v>
      </c>
      <c r="CS135" s="1558">
        <v>4430.2</v>
      </c>
      <c r="CT135" s="1558">
        <v>4430.2</v>
      </c>
      <c r="CU135" s="1573">
        <v>4430.2</v>
      </c>
      <c r="CV135" s="1587">
        <v>4966.7299999999996</v>
      </c>
      <c r="CW135" s="1587">
        <v>4169.6000000000004</v>
      </c>
      <c r="CX135" s="1587">
        <v>4430.2</v>
      </c>
      <c r="CY135" s="1622">
        <v>4442.57</v>
      </c>
      <c r="CZ135" s="1622">
        <v>2823.76</v>
      </c>
      <c r="DA135" s="1622">
        <v>4537.6000000000004</v>
      </c>
      <c r="DB135" s="1622">
        <v>4200.3900000000003</v>
      </c>
      <c r="DC135" s="1622">
        <v>3948.98</v>
      </c>
      <c r="DD135" s="1622">
        <v>4240.24</v>
      </c>
      <c r="DE135" s="1644">
        <v>4513.12</v>
      </c>
      <c r="DF135" s="299">
        <v>4795.1899999999996</v>
      </c>
      <c r="DG135" s="299">
        <v>4093.04</v>
      </c>
      <c r="DH135" s="299">
        <v>4513.12</v>
      </c>
      <c r="DI135" s="299">
        <v>4513.12</v>
      </c>
      <c r="DJ135" s="1702">
        <v>4795.1899999999996</v>
      </c>
      <c r="DK135" s="299">
        <v>4513.12</v>
      </c>
      <c r="DL135" s="1665">
        <v>4513.12</v>
      </c>
      <c r="DM135" s="299">
        <v>4795.1899999999996</v>
      </c>
      <c r="DN135" s="299">
        <v>4795.1899999999996</v>
      </c>
      <c r="DO135" s="299">
        <v>4513.12</v>
      </c>
      <c r="DP135" s="299">
        <v>4399.57</v>
      </c>
      <c r="DQ135" s="1786">
        <v>4384.2</v>
      </c>
      <c r="DR135" s="299">
        <v>4414.8599999999997</v>
      </c>
      <c r="DS135" s="299">
        <v>4414.8599999999997</v>
      </c>
      <c r="DT135" s="1743">
        <v>4706.12</v>
      </c>
      <c r="DU135" s="1743">
        <v>3295.82</v>
      </c>
      <c r="DV135" s="1743">
        <v>3740.37</v>
      </c>
      <c r="DW135" s="1743">
        <v>4169.58</v>
      </c>
      <c r="DX135" s="1743">
        <v>4138.92</v>
      </c>
      <c r="DY135" s="1743">
        <v>4368.8599999999997</v>
      </c>
      <c r="DZ135" s="1750">
        <v>4368.8599999999997</v>
      </c>
      <c r="EA135" s="1815">
        <v>4184.91</v>
      </c>
      <c r="EB135" s="1815">
        <v>3954.97</v>
      </c>
      <c r="EC135" s="1815">
        <v>4399.53</v>
      </c>
      <c r="ED135" s="1815">
        <v>4666.2700000000004</v>
      </c>
      <c r="EE135" s="1815">
        <v>4414.8599999999997</v>
      </c>
      <c r="EF135" s="1815">
        <v>3216.11</v>
      </c>
      <c r="EH135" s="1869">
        <v>1226.3499999999999</v>
      </c>
      <c r="EI135" s="1869">
        <v>4660.13</v>
      </c>
      <c r="EJ135" s="1869">
        <v>4660.13</v>
      </c>
      <c r="EK135" s="1869">
        <v>4414.8599999999997</v>
      </c>
      <c r="EL135" s="1869">
        <v>4491.5</v>
      </c>
      <c r="EM135" s="1869">
        <v>4368.8599999999997</v>
      </c>
      <c r="EN135" s="1869">
        <v>4368.8599999999997</v>
      </c>
      <c r="EO135" s="299">
        <v>4368.87</v>
      </c>
      <c r="ER135">
        <v>689.82</v>
      </c>
      <c r="ES135" s="299">
        <v>4016.29</v>
      </c>
      <c r="ET135" s="299">
        <v>3617.74</v>
      </c>
      <c r="EX135" s="299">
        <v>459.88</v>
      </c>
      <c r="EY135" s="299">
        <v>3188.52</v>
      </c>
      <c r="EZ135" s="299">
        <v>3908.98</v>
      </c>
      <c r="FA135" s="299">
        <v>3908.98</v>
      </c>
      <c r="FB135" s="1954">
        <v>4138.92</v>
      </c>
      <c r="FC135" s="1989">
        <v>4111.34</v>
      </c>
      <c r="FD135" s="1989">
        <v>3752.64</v>
      </c>
      <c r="FE135" s="1989">
        <v>3961.12</v>
      </c>
      <c r="FF135" s="1989">
        <v>3685.27</v>
      </c>
      <c r="FG135" s="1989">
        <v>3801.8</v>
      </c>
      <c r="FH135" s="1989">
        <v>3669.95</v>
      </c>
      <c r="FI135" s="1996">
        <v>3461.47</v>
      </c>
      <c r="FJ135" s="2031">
        <v>3513.55</v>
      </c>
      <c r="FK135" s="2031">
        <v>726.63</v>
      </c>
      <c r="FL135" s="2031">
        <v>3360.27</v>
      </c>
      <c r="FM135" s="2031">
        <v>3038.37</v>
      </c>
      <c r="FN135" s="2031">
        <v>3026.1</v>
      </c>
      <c r="FO135" s="2031">
        <v>2854.4</v>
      </c>
      <c r="FP135" s="2038">
        <v>3292.86</v>
      </c>
      <c r="FQ135" s="2074">
        <v>3863.13</v>
      </c>
      <c r="FR135" s="2074">
        <v>3593.34</v>
      </c>
      <c r="FS135" s="2074">
        <v>3593.34</v>
      </c>
      <c r="FT135" s="2074">
        <v>3157.98</v>
      </c>
      <c r="FU135" s="2074">
        <v>3495.24</v>
      </c>
      <c r="FV135" s="2074">
        <v>3446.18</v>
      </c>
      <c r="FW135" s="2111">
        <v>3357.26</v>
      </c>
      <c r="FX135" s="299">
        <v>3617.87</v>
      </c>
      <c r="FY135" s="299">
        <v>3295.93</v>
      </c>
      <c r="FZ135" s="299">
        <v>3387.93</v>
      </c>
      <c r="GA135" s="299">
        <v>3556.56</v>
      </c>
      <c r="GB135" s="299">
        <v>3249.95</v>
      </c>
      <c r="GC135" s="299">
        <v>3387.93</v>
      </c>
      <c r="GD135" s="2124">
        <v>3173.31</v>
      </c>
      <c r="GE135" s="2160">
        <v>3341.94</v>
      </c>
      <c r="GF135" s="2160">
        <v>3341.93</v>
      </c>
      <c r="GG135" s="2160">
        <v>3280.62</v>
      </c>
      <c r="GH135" s="2160">
        <v>3341.94</v>
      </c>
      <c r="GI135" s="2160">
        <v>3096.59</v>
      </c>
      <c r="GJ135" s="2160">
        <v>597.87</v>
      </c>
      <c r="GK135" s="2167">
        <v>3786.51</v>
      </c>
      <c r="GL135" s="2203">
        <v>3620.94</v>
      </c>
      <c r="GM135" s="2203">
        <v>3786.51</v>
      </c>
      <c r="GN135" s="2203">
        <v>3985.8</v>
      </c>
      <c r="GO135" s="2203">
        <v>3372.57</v>
      </c>
      <c r="GP135" s="2203">
        <v>3525.88</v>
      </c>
      <c r="GQ135" s="2201"/>
      <c r="GR135" s="2211">
        <v>3817.16</v>
      </c>
      <c r="GS135" s="2247">
        <v>3967.3</v>
      </c>
      <c r="GT135" s="2247">
        <v>2943.25</v>
      </c>
      <c r="GU135" s="2247">
        <v>2790</v>
      </c>
      <c r="GW135" s="2247">
        <v>1548.3</v>
      </c>
      <c r="GX135" s="2247">
        <v>3804.77</v>
      </c>
      <c r="GY135" s="2247">
        <v>3915.14</v>
      </c>
      <c r="GZ135" s="2265">
        <v>3277.44</v>
      </c>
      <c r="HA135" s="2278">
        <v>2759.29</v>
      </c>
      <c r="HB135" s="2278">
        <v>229.94</v>
      </c>
      <c r="HC135" s="2300"/>
      <c r="HD135" s="2311"/>
      <c r="HE135" s="2311"/>
      <c r="HF135" s="2311"/>
      <c r="HS135" s="299"/>
    </row>
    <row r="136" spans="1:227" x14ac:dyDescent="0.25">
      <c r="A136" s="95">
        <f t="shared" si="68"/>
        <v>135</v>
      </c>
      <c r="B136" s="65">
        <f>B.Semanal!B136</f>
        <v>0</v>
      </c>
      <c r="C136" s="66"/>
      <c r="D136" s="66"/>
      <c r="E136" s="91">
        <v>75</v>
      </c>
      <c r="F136" s="99">
        <v>77.430000000000007</v>
      </c>
      <c r="G136" s="365">
        <v>80.89</v>
      </c>
      <c r="H136" s="371">
        <v>79.69</v>
      </c>
      <c r="I136" s="377">
        <v>79.25</v>
      </c>
      <c r="J136" s="383">
        <v>71.31</v>
      </c>
      <c r="K136" s="389">
        <v>79.28</v>
      </c>
      <c r="L136" s="395">
        <v>75.92</v>
      </c>
      <c r="M136" s="453">
        <v>81.64</v>
      </c>
      <c r="N136" s="460">
        <v>79.709999999999994</v>
      </c>
      <c r="O136" s="473">
        <v>81.39</v>
      </c>
      <c r="P136" s="506">
        <v>79.83</v>
      </c>
      <c r="Q136" s="532">
        <v>80</v>
      </c>
      <c r="R136" s="538">
        <v>71.72</v>
      </c>
      <c r="S136" s="567">
        <v>79.31</v>
      </c>
      <c r="T136" s="124"/>
      <c r="U136" s="124"/>
      <c r="V136" s="611">
        <v>70.17</v>
      </c>
      <c r="W136" s="124">
        <v>61.63</v>
      </c>
      <c r="X136" s="124">
        <v>75.8</v>
      </c>
      <c r="Y136" s="618">
        <v>76.25</v>
      </c>
      <c r="Z136" s="124">
        <v>75.75</v>
      </c>
      <c r="AA136" s="688">
        <v>71.39</v>
      </c>
      <c r="AB136" s="124">
        <v>74.31</v>
      </c>
      <c r="AC136" s="120">
        <v>77.94</v>
      </c>
      <c r="AD136" s="124">
        <v>73.56</v>
      </c>
      <c r="AE136" s="723">
        <v>78.33</v>
      </c>
      <c r="AF136" s="730">
        <v>77</v>
      </c>
      <c r="AG136" s="299">
        <v>77.2</v>
      </c>
      <c r="AJ136" s="299">
        <v>76.5</v>
      </c>
      <c r="AM136" s="65">
        <v>30.5</v>
      </c>
      <c r="AN136" s="857">
        <v>77.400000000000006</v>
      </c>
      <c r="AO136" s="865">
        <v>24.07</v>
      </c>
      <c r="AP136" s="871">
        <v>53.08</v>
      </c>
      <c r="AQ136" s="299">
        <v>71.36</v>
      </c>
      <c r="AR136" s="299">
        <v>70.47</v>
      </c>
      <c r="AS136" s="889"/>
      <c r="AT136" s="904">
        <v>81.5</v>
      </c>
      <c r="AU136" s="928">
        <v>79.5</v>
      </c>
      <c r="AV136" s="935">
        <v>79.33</v>
      </c>
      <c r="AW136" s="65">
        <v>80.25</v>
      </c>
      <c r="AX136" s="1004">
        <v>79.83</v>
      </c>
      <c r="AY136" s="1026">
        <v>77.37</v>
      </c>
      <c r="AZ136" s="1033">
        <v>80.89</v>
      </c>
      <c r="BA136" s="1045"/>
      <c r="BB136" s="65">
        <v>84</v>
      </c>
      <c r="BC136" s="1087"/>
      <c r="BD136" s="1093"/>
      <c r="BE136" s="1126"/>
      <c r="BF136" s="1133"/>
      <c r="BG136" s="1140"/>
      <c r="BH136" s="1161"/>
      <c r="BI136" s="65">
        <v>39.14</v>
      </c>
      <c r="BJ136" s="65">
        <v>53.71</v>
      </c>
      <c r="BK136" s="91">
        <v>66.83</v>
      </c>
      <c r="BL136" s="65">
        <v>57.67</v>
      </c>
      <c r="BM136" s="65">
        <v>83.2</v>
      </c>
      <c r="BN136" s="65">
        <v>74.7</v>
      </c>
      <c r="BO136" s="65">
        <v>82.36</v>
      </c>
      <c r="BP136" s="1224">
        <v>82.3</v>
      </c>
      <c r="BQ136" s="1230">
        <v>80.930000000000007</v>
      </c>
      <c r="BR136" s="1230">
        <v>82.67</v>
      </c>
      <c r="BS136" s="1230">
        <v>82</v>
      </c>
      <c r="BT136" s="1230">
        <v>77.94</v>
      </c>
      <c r="BU136" s="1230">
        <v>74.599999999999994</v>
      </c>
      <c r="BV136" s="1230">
        <v>74.37</v>
      </c>
      <c r="BW136" s="1290">
        <v>72.95</v>
      </c>
      <c r="BX136" s="65">
        <v>75.92</v>
      </c>
      <c r="BY136" s="65">
        <v>80.33</v>
      </c>
      <c r="BZ136" s="65">
        <v>78.13</v>
      </c>
      <c r="CA136" s="65">
        <v>75.8</v>
      </c>
      <c r="CB136" s="65">
        <v>71.67</v>
      </c>
      <c r="CC136" s="65">
        <v>78.39</v>
      </c>
      <c r="CD136" s="65">
        <v>76.22</v>
      </c>
      <c r="CE136" s="1384">
        <v>74.14</v>
      </c>
      <c r="CF136" s="1398">
        <v>69.61</v>
      </c>
      <c r="CG136" s="1412">
        <v>74.03</v>
      </c>
      <c r="CH136" s="1426">
        <v>73.34</v>
      </c>
      <c r="CI136" s="1440">
        <v>74.61</v>
      </c>
      <c r="CJ136" s="1454">
        <v>77.72</v>
      </c>
      <c r="CK136">
        <v>73.34</v>
      </c>
      <c r="CL136">
        <v>68.56</v>
      </c>
      <c r="CM136">
        <v>78.400000000000006</v>
      </c>
      <c r="CN136">
        <v>79.89</v>
      </c>
      <c r="CO136">
        <v>71.22</v>
      </c>
      <c r="CP136" s="1494">
        <v>75.86</v>
      </c>
      <c r="CQ136" s="1522">
        <v>69.17</v>
      </c>
      <c r="CR136" s="1558">
        <v>76.11</v>
      </c>
      <c r="CS136" s="1558">
        <v>76.61</v>
      </c>
      <c r="CT136" s="1558">
        <v>77.83</v>
      </c>
      <c r="CU136" s="1573">
        <v>71.78</v>
      </c>
      <c r="CV136" s="1587">
        <v>76.28</v>
      </c>
      <c r="CW136" s="1587">
        <v>70.64</v>
      </c>
      <c r="CX136" s="1587">
        <v>73.53</v>
      </c>
      <c r="CY136" s="1622">
        <v>75.64</v>
      </c>
      <c r="CZ136" s="1622">
        <v>68.11</v>
      </c>
      <c r="DA136" s="1622">
        <v>71.03</v>
      </c>
      <c r="DB136" s="1622">
        <v>71.44</v>
      </c>
      <c r="DC136" s="1622">
        <v>72.75</v>
      </c>
      <c r="DD136" s="1622">
        <v>71.45</v>
      </c>
      <c r="DE136" s="1644">
        <v>74.53</v>
      </c>
      <c r="DF136" s="299">
        <v>75.83</v>
      </c>
      <c r="DG136" s="299">
        <v>76.040000000000006</v>
      </c>
      <c r="DH136" s="299">
        <v>78</v>
      </c>
      <c r="DI136" s="299">
        <v>73.67</v>
      </c>
      <c r="DJ136" s="1702">
        <v>76.45</v>
      </c>
      <c r="DK136" s="299">
        <v>76.06</v>
      </c>
      <c r="DL136" s="1665">
        <v>75.39</v>
      </c>
      <c r="DM136" s="299">
        <v>73.78</v>
      </c>
      <c r="DN136" s="299">
        <v>75.5</v>
      </c>
      <c r="DO136" s="299">
        <v>73.69</v>
      </c>
      <c r="DP136" s="299">
        <v>74.42</v>
      </c>
      <c r="DQ136" s="1786">
        <v>73.13</v>
      </c>
      <c r="DR136" s="299">
        <v>74.2</v>
      </c>
      <c r="DS136" s="299">
        <v>74.56</v>
      </c>
      <c r="DT136" s="1743">
        <v>73.56</v>
      </c>
      <c r="DU136" s="1743">
        <v>69.83</v>
      </c>
      <c r="DV136" s="1743">
        <v>70.83</v>
      </c>
      <c r="DW136" s="1743">
        <v>74.17</v>
      </c>
      <c r="DX136" s="1743">
        <v>72.14</v>
      </c>
      <c r="DY136" s="1743">
        <v>73.25</v>
      </c>
      <c r="DZ136" s="1750">
        <v>73.47</v>
      </c>
      <c r="EA136" s="1815">
        <v>76.44</v>
      </c>
      <c r="EB136" s="1815">
        <v>75.86</v>
      </c>
      <c r="EC136" s="1815">
        <v>71.97</v>
      </c>
      <c r="ED136" s="1815">
        <v>74.81</v>
      </c>
      <c r="EE136" s="1815">
        <v>75.36</v>
      </c>
      <c r="EF136" s="1815">
        <v>74</v>
      </c>
      <c r="EH136" s="1869">
        <v>67.400000000000006</v>
      </c>
      <c r="EI136" s="1869">
        <v>73</v>
      </c>
      <c r="EJ136" s="1869">
        <v>72.78</v>
      </c>
      <c r="EK136" s="1869">
        <v>71.81</v>
      </c>
      <c r="EL136" s="1869">
        <v>73.97</v>
      </c>
      <c r="EM136" s="1869">
        <v>75.06</v>
      </c>
      <c r="EN136" s="1869">
        <v>73.72</v>
      </c>
      <c r="EO136">
        <v>69.25</v>
      </c>
      <c r="ER136">
        <v>63.75</v>
      </c>
      <c r="ES136">
        <v>67.09</v>
      </c>
      <c r="ET136">
        <v>67.42</v>
      </c>
      <c r="EX136" s="299">
        <v>70.069999999999993</v>
      </c>
      <c r="EY136" s="299">
        <v>66.14</v>
      </c>
      <c r="EZ136" s="299">
        <v>69.5</v>
      </c>
      <c r="FA136" s="299">
        <v>66.7</v>
      </c>
      <c r="FB136" s="1954">
        <v>71.099999999999994</v>
      </c>
      <c r="FC136" s="1989">
        <v>72.55</v>
      </c>
      <c r="FD136" s="1989">
        <v>70.22</v>
      </c>
      <c r="FE136" s="1989">
        <v>68.2</v>
      </c>
      <c r="FF136" s="1989">
        <v>70</v>
      </c>
      <c r="FG136" s="1989">
        <v>71.95</v>
      </c>
      <c r="FH136" s="1989">
        <v>73.11</v>
      </c>
      <c r="FI136" s="1996">
        <v>66.930000000000007</v>
      </c>
      <c r="FJ136" s="2031">
        <v>71.83</v>
      </c>
      <c r="FK136" s="2031">
        <v>70.8</v>
      </c>
      <c r="FL136" s="2031">
        <v>69.13</v>
      </c>
      <c r="FM136" s="2031">
        <v>71.13</v>
      </c>
      <c r="FN136" s="2031">
        <v>73.47</v>
      </c>
      <c r="FO136" s="2031">
        <v>71.97</v>
      </c>
      <c r="FP136" s="2038">
        <v>71.28</v>
      </c>
      <c r="FQ136" s="2074">
        <v>68.53</v>
      </c>
      <c r="FR136" s="2074">
        <v>69.45</v>
      </c>
      <c r="FS136" s="2074">
        <v>70.06</v>
      </c>
      <c r="FT136" s="2074">
        <v>69.64</v>
      </c>
      <c r="FU136" s="2074">
        <v>72.28</v>
      </c>
      <c r="FV136" s="2074">
        <v>73.78</v>
      </c>
      <c r="FW136" s="2111">
        <v>67.47</v>
      </c>
      <c r="FX136" s="299">
        <v>73.92</v>
      </c>
      <c r="FY136" s="299">
        <v>69.95</v>
      </c>
      <c r="FZ136" s="299">
        <v>68.61</v>
      </c>
      <c r="GA136" s="299">
        <v>69.36</v>
      </c>
      <c r="GB136" s="299">
        <v>67.099999999999994</v>
      </c>
      <c r="GC136" s="299">
        <v>67.599999999999994</v>
      </c>
      <c r="GD136" s="2124">
        <v>66.28</v>
      </c>
      <c r="GE136" s="2160">
        <v>67.08</v>
      </c>
      <c r="GF136" s="2160">
        <v>62.7</v>
      </c>
      <c r="GG136" s="2160">
        <v>66.83</v>
      </c>
      <c r="GH136" s="2160">
        <v>67.97</v>
      </c>
      <c r="GI136" s="2160">
        <v>64.5</v>
      </c>
      <c r="GJ136" s="2160">
        <v>69.8</v>
      </c>
      <c r="GK136" s="2167">
        <v>67.95</v>
      </c>
      <c r="GL136" s="2203">
        <v>68.47</v>
      </c>
      <c r="GM136" s="2203">
        <v>69.459999999999994</v>
      </c>
      <c r="GN136" s="2203">
        <v>67.67</v>
      </c>
      <c r="GO136" s="2203">
        <v>68.2</v>
      </c>
      <c r="GP136" s="2203">
        <v>70.67</v>
      </c>
      <c r="GQ136" s="2203">
        <v>68.13</v>
      </c>
      <c r="GR136" s="2211">
        <v>68.39</v>
      </c>
      <c r="GS136" s="2247">
        <v>65.28</v>
      </c>
      <c r="GT136" s="2247">
        <v>62.75</v>
      </c>
      <c r="GU136" s="2247">
        <v>64.92</v>
      </c>
      <c r="GW136" s="2247">
        <v>72.33</v>
      </c>
      <c r="GX136" s="2247">
        <v>66.11</v>
      </c>
      <c r="GY136" s="2247">
        <v>60.56</v>
      </c>
      <c r="GZ136" s="2265">
        <v>58.39</v>
      </c>
      <c r="HA136" s="2278">
        <v>53.17</v>
      </c>
      <c r="HB136" s="2276"/>
      <c r="HC136" s="2300"/>
      <c r="HD136" s="2311"/>
      <c r="HE136" s="2311"/>
      <c r="HF136" s="2311"/>
      <c r="HS136" s="142"/>
    </row>
    <row r="137" spans="1:227" x14ac:dyDescent="0.25">
      <c r="A137" s="95">
        <f t="shared" si="68"/>
        <v>136</v>
      </c>
      <c r="B137" s="65">
        <f>B.Semanal!B137</f>
        <v>0</v>
      </c>
      <c r="C137" s="66"/>
      <c r="D137" s="66"/>
      <c r="E137" s="91">
        <v>6.86</v>
      </c>
      <c r="F137" s="67">
        <v>6.79</v>
      </c>
      <c r="G137" s="365">
        <v>6.58</v>
      </c>
      <c r="H137" s="371">
        <v>6.78</v>
      </c>
      <c r="I137" s="377">
        <v>7.87</v>
      </c>
      <c r="J137" s="383">
        <v>8.7100000000000009</v>
      </c>
      <c r="K137" s="389">
        <v>8.9499999999999993</v>
      </c>
      <c r="L137" s="395">
        <v>9.01</v>
      </c>
      <c r="M137" s="453">
        <v>8.15</v>
      </c>
      <c r="N137" s="460">
        <v>8.9499999999999993</v>
      </c>
      <c r="O137" s="473">
        <v>9.3000000000000007</v>
      </c>
      <c r="P137" s="506">
        <v>8.7799999999999994</v>
      </c>
      <c r="Q137" s="532">
        <v>9.0299999999999994</v>
      </c>
      <c r="R137" s="538">
        <v>9.2899999999999991</v>
      </c>
      <c r="S137" s="567">
        <v>8.5399999999999991</v>
      </c>
      <c r="T137" s="124"/>
      <c r="U137" s="124"/>
      <c r="V137" s="611">
        <v>3.84</v>
      </c>
      <c r="W137" s="124">
        <v>5.1100000000000003</v>
      </c>
      <c r="X137" s="124">
        <v>5.75</v>
      </c>
      <c r="Y137" s="618">
        <v>7.56</v>
      </c>
      <c r="Z137" s="124">
        <v>9.68</v>
      </c>
      <c r="AA137" s="688">
        <v>10.17</v>
      </c>
      <c r="AB137" s="124">
        <v>9.8800000000000008</v>
      </c>
      <c r="AC137" s="120">
        <v>10.18</v>
      </c>
      <c r="AD137" s="124">
        <v>9.91</v>
      </c>
      <c r="AE137" s="723">
        <v>9.58</v>
      </c>
      <c r="AF137" s="730">
        <v>9.89</v>
      </c>
      <c r="AG137" s="299">
        <v>10.210000000000001</v>
      </c>
      <c r="AJ137" s="299">
        <v>4.5999999999999996</v>
      </c>
      <c r="AM137" s="65">
        <v>4.5999999999999996</v>
      </c>
      <c r="AN137" s="857">
        <v>4.3099999999999996</v>
      </c>
      <c r="AO137" s="865">
        <v>5.12</v>
      </c>
      <c r="AP137" s="871">
        <v>7.72</v>
      </c>
      <c r="AQ137" s="299">
        <v>8.93</v>
      </c>
      <c r="AR137" s="299">
        <v>9.27</v>
      </c>
      <c r="AS137" s="889"/>
      <c r="AT137" s="904">
        <v>4.08</v>
      </c>
      <c r="AU137" s="928">
        <v>5.66</v>
      </c>
      <c r="AV137" s="935">
        <v>9.31</v>
      </c>
      <c r="AW137" s="65">
        <v>9.68</v>
      </c>
      <c r="AX137" s="1004">
        <v>9.07</v>
      </c>
      <c r="AY137" s="1026">
        <v>9.01</v>
      </c>
      <c r="AZ137" s="1033">
        <v>9.7899999999999991</v>
      </c>
      <c r="BA137" s="1045"/>
      <c r="BB137" s="65">
        <v>3.5</v>
      </c>
      <c r="BC137" s="1087"/>
      <c r="BD137" s="1093"/>
      <c r="BE137" s="1126"/>
      <c r="BF137" s="1133"/>
      <c r="BG137" s="1140"/>
      <c r="BH137" s="1163">
        <v>9.7799999999999994</v>
      </c>
      <c r="BI137" s="65">
        <v>2.31</v>
      </c>
      <c r="BJ137" s="65">
        <v>2.97</v>
      </c>
      <c r="BK137" s="91">
        <v>2.68</v>
      </c>
      <c r="BL137" s="65">
        <v>8.1</v>
      </c>
      <c r="BM137" s="65">
        <v>10.210000000000001</v>
      </c>
      <c r="BN137" s="65">
        <v>8.2899999999999991</v>
      </c>
      <c r="BO137" s="65">
        <v>9.19</v>
      </c>
      <c r="BP137" s="1224">
        <v>9</v>
      </c>
      <c r="BQ137" s="1230">
        <v>9.41</v>
      </c>
      <c r="BR137" s="1230">
        <v>9.76</v>
      </c>
      <c r="BS137" s="1230">
        <v>9.99</v>
      </c>
      <c r="BT137" s="1230">
        <v>9.91</v>
      </c>
      <c r="BU137" s="1230">
        <v>9.65</v>
      </c>
      <c r="BV137" s="1230">
        <v>9.77</v>
      </c>
      <c r="BW137" s="1290">
        <v>9.5500000000000007</v>
      </c>
      <c r="BX137" s="65">
        <v>10.33</v>
      </c>
      <c r="BY137" s="65">
        <v>10.07</v>
      </c>
      <c r="BZ137" s="65">
        <v>10.15</v>
      </c>
      <c r="CA137" s="65">
        <v>9.51</v>
      </c>
      <c r="CB137" s="65">
        <v>9.18</v>
      </c>
      <c r="CC137" s="65">
        <v>9.2200000000000006</v>
      </c>
      <c r="CD137" s="65">
        <v>8.99</v>
      </c>
      <c r="CE137" s="1384">
        <v>9.5500000000000007</v>
      </c>
      <c r="CF137" s="1398">
        <v>9.27</v>
      </c>
      <c r="CG137" s="1412">
        <v>10.29</v>
      </c>
      <c r="CH137" s="1426">
        <v>9.91</v>
      </c>
      <c r="CI137" s="1440">
        <v>9.11</v>
      </c>
      <c r="CJ137" s="1454">
        <v>10.130000000000001</v>
      </c>
      <c r="CK137">
        <v>9.89</v>
      </c>
      <c r="CL137">
        <v>9.1999999999999993</v>
      </c>
      <c r="CM137">
        <v>9.14</v>
      </c>
      <c r="CN137">
        <v>10.19</v>
      </c>
      <c r="CO137">
        <v>9.5</v>
      </c>
      <c r="CP137" s="1494">
        <v>9.51</v>
      </c>
      <c r="CQ137" s="1522">
        <v>9.8000000000000007</v>
      </c>
      <c r="CR137" s="1558">
        <v>9.76</v>
      </c>
      <c r="CS137" s="1558">
        <v>9.93</v>
      </c>
      <c r="CT137" s="1558">
        <v>9.86</v>
      </c>
      <c r="CU137" s="1573">
        <v>9.82</v>
      </c>
      <c r="CV137" s="1587">
        <v>10.33</v>
      </c>
      <c r="CW137" s="1587">
        <v>9.86</v>
      </c>
      <c r="CX137" s="1587">
        <v>10.39</v>
      </c>
      <c r="CY137" s="1622">
        <v>9.51</v>
      </c>
      <c r="CZ137" s="1622">
        <v>9.5500000000000007</v>
      </c>
      <c r="DA137" s="1622">
        <v>9.5299999999999994</v>
      </c>
      <c r="DB137" s="1622">
        <v>9.43</v>
      </c>
      <c r="DC137" s="1622">
        <v>9.5500000000000007</v>
      </c>
      <c r="DD137" s="1622">
        <v>9.89</v>
      </c>
      <c r="DE137" s="1644">
        <v>10.19</v>
      </c>
      <c r="DF137" s="299">
        <v>9.6300000000000008</v>
      </c>
      <c r="DG137" s="299">
        <v>9.8000000000000007</v>
      </c>
      <c r="DH137" s="299">
        <v>10.47</v>
      </c>
      <c r="DI137" s="299">
        <v>10.4</v>
      </c>
      <c r="DJ137" s="1702">
        <v>9.7200000000000006</v>
      </c>
      <c r="DK137" s="299">
        <v>9.82</v>
      </c>
      <c r="DL137" s="1665">
        <v>9.9700000000000006</v>
      </c>
      <c r="DM137" s="299">
        <v>9.64</v>
      </c>
      <c r="DN137" s="299">
        <v>9.5299999999999994</v>
      </c>
      <c r="DO137" s="299">
        <v>9.48</v>
      </c>
      <c r="DP137" s="299">
        <v>9.39</v>
      </c>
      <c r="DQ137" s="1786">
        <v>10.52</v>
      </c>
      <c r="DR137" s="299">
        <v>9.83</v>
      </c>
      <c r="DS137" s="299">
        <v>9.3699999999999992</v>
      </c>
      <c r="DT137" s="1743">
        <v>9.3699999999999992</v>
      </c>
      <c r="DU137" s="1743">
        <v>8.44</v>
      </c>
      <c r="DV137" s="1743">
        <v>8.66</v>
      </c>
      <c r="DW137" s="1743">
        <v>9.2200000000000006</v>
      </c>
      <c r="DX137" s="1743">
        <v>9.41</v>
      </c>
      <c r="DY137" s="1743">
        <v>9.6</v>
      </c>
      <c r="DZ137" s="1750">
        <v>9.83</v>
      </c>
      <c r="EA137" s="1815">
        <v>8.57</v>
      </c>
      <c r="EB137" s="1815">
        <v>8.1999999999999993</v>
      </c>
      <c r="EC137" s="1815">
        <v>9.33</v>
      </c>
      <c r="ED137" s="1815">
        <v>9.64</v>
      </c>
      <c r="EE137" s="1815">
        <v>9.48</v>
      </c>
      <c r="EF137" s="1815">
        <v>8.77</v>
      </c>
      <c r="EH137" s="1869">
        <v>6.14</v>
      </c>
      <c r="EI137" s="1869">
        <v>8.65</v>
      </c>
      <c r="EJ137" s="1869">
        <v>8.83</v>
      </c>
      <c r="EK137" s="1869">
        <v>8.9600000000000009</v>
      </c>
      <c r="EL137" s="1869">
        <v>9.56</v>
      </c>
      <c r="EM137" s="1869">
        <v>9.2100000000000009</v>
      </c>
      <c r="EN137" s="1869">
        <v>9.3699999999999992</v>
      </c>
      <c r="EO137">
        <v>9.25</v>
      </c>
      <c r="ER137">
        <v>5.4</v>
      </c>
      <c r="ES137">
        <v>6.87</v>
      </c>
      <c r="ET137">
        <v>7.6</v>
      </c>
      <c r="EX137" s="299">
        <v>7.6</v>
      </c>
      <c r="EY137" s="299">
        <v>5.62</v>
      </c>
      <c r="EZ137" s="299">
        <v>7.48</v>
      </c>
      <c r="FA137" s="299">
        <v>8.7899999999999991</v>
      </c>
      <c r="FB137" s="1954">
        <v>9.07</v>
      </c>
      <c r="FC137" s="1989">
        <v>9.73</v>
      </c>
      <c r="FD137" s="1989">
        <v>9.91</v>
      </c>
      <c r="FE137" s="1989">
        <v>10.44</v>
      </c>
      <c r="FF137" s="1989">
        <v>10.25</v>
      </c>
      <c r="FG137" s="1989">
        <v>10.35</v>
      </c>
      <c r="FH137" s="1989">
        <v>10.27</v>
      </c>
      <c r="FI137" s="1996">
        <v>10.83</v>
      </c>
      <c r="FJ137" s="2031">
        <v>9.3699999999999992</v>
      </c>
      <c r="FK137" s="2031">
        <v>8.02</v>
      </c>
      <c r="FL137" s="2031">
        <v>8.8699999999999992</v>
      </c>
      <c r="FM137" s="2031">
        <v>9.89</v>
      </c>
      <c r="FN137" s="2031">
        <v>9.92</v>
      </c>
      <c r="FO137" s="2031">
        <v>9.49</v>
      </c>
      <c r="FP137" s="2038">
        <v>11.01</v>
      </c>
      <c r="FQ137" s="2074">
        <v>9.99</v>
      </c>
      <c r="FR137" s="2074">
        <v>10.029999999999999</v>
      </c>
      <c r="FS137" s="2074">
        <v>9.89</v>
      </c>
      <c r="FT137" s="2074">
        <v>9.4</v>
      </c>
      <c r="FU137" s="2074">
        <v>10.47</v>
      </c>
      <c r="FV137" s="2074">
        <v>10.32</v>
      </c>
      <c r="FW137" s="2111">
        <v>10.59</v>
      </c>
      <c r="FX137" s="299">
        <v>9.56</v>
      </c>
      <c r="FY137" s="299">
        <v>8.9499999999999993</v>
      </c>
      <c r="FZ137" s="299">
        <v>8.44</v>
      </c>
      <c r="GA137" s="299">
        <v>9.33</v>
      </c>
      <c r="GB137" s="299">
        <v>9.2200000000000006</v>
      </c>
      <c r="GC137" s="299">
        <v>9.93</v>
      </c>
      <c r="GD137" s="2124">
        <v>9.7799999999999994</v>
      </c>
      <c r="GE137" s="2160">
        <v>9.5299999999999994</v>
      </c>
      <c r="GF137" s="2160">
        <v>9.3000000000000007</v>
      </c>
      <c r="GG137" s="2160">
        <v>9.73</v>
      </c>
      <c r="GH137" s="2160">
        <v>9.66</v>
      </c>
      <c r="GI137" s="2160">
        <v>9.6300000000000008</v>
      </c>
      <c r="GJ137" s="2160">
        <v>6.24</v>
      </c>
      <c r="GK137" s="2167">
        <v>8.99</v>
      </c>
      <c r="GL137" s="2203">
        <v>10.39</v>
      </c>
      <c r="GM137" s="2203">
        <v>10.14</v>
      </c>
      <c r="GN137" s="2203">
        <v>10.29</v>
      </c>
      <c r="GO137" s="2203">
        <v>9.81</v>
      </c>
      <c r="GP137" s="2203">
        <v>7.89</v>
      </c>
      <c r="GQ137" s="2203">
        <v>9.8000000000000007</v>
      </c>
      <c r="GR137" s="2211">
        <v>10.97</v>
      </c>
      <c r="GS137" s="2247">
        <v>10.55</v>
      </c>
      <c r="GT137" s="2247">
        <v>9.24</v>
      </c>
      <c r="GU137" s="2247">
        <v>7.42</v>
      </c>
      <c r="GW137" s="2247">
        <v>6.66</v>
      </c>
      <c r="GX137" s="2247">
        <v>8.66</v>
      </c>
      <c r="GY137" s="2247">
        <v>10.31</v>
      </c>
      <c r="GZ137" s="2265">
        <v>10.46</v>
      </c>
      <c r="HA137" s="2278">
        <v>10.46</v>
      </c>
      <c r="HB137" s="2278">
        <v>9.74</v>
      </c>
      <c r="HC137" s="2300"/>
      <c r="HD137" s="2311"/>
      <c r="HE137" s="2311"/>
      <c r="HF137" s="2311"/>
      <c r="HS137" s="142"/>
    </row>
    <row r="138" spans="1:227" x14ac:dyDescent="0.25">
      <c r="A138" s="95">
        <f t="shared" si="68"/>
        <v>137</v>
      </c>
      <c r="B138" s="65">
        <f>B.Semanal!B138</f>
        <v>0</v>
      </c>
      <c r="C138" s="66"/>
      <c r="D138" s="66"/>
      <c r="E138" s="91">
        <v>0.28999999999999998</v>
      </c>
      <c r="F138" s="67">
        <v>7.0000000000000007E-2</v>
      </c>
      <c r="G138" s="365">
        <v>0.08</v>
      </c>
      <c r="H138" s="371">
        <v>0.08</v>
      </c>
      <c r="I138" s="377">
        <v>0.12</v>
      </c>
      <c r="J138" s="383">
        <v>0.11</v>
      </c>
      <c r="K138" s="389">
        <v>0.12</v>
      </c>
      <c r="L138" s="395">
        <v>0.11</v>
      </c>
      <c r="M138" s="453">
        <v>0.09</v>
      </c>
      <c r="N138" s="460">
        <v>0.14000000000000001</v>
      </c>
      <c r="O138" s="473">
        <v>0.14000000000000001</v>
      </c>
      <c r="P138" s="506">
        <v>0.12</v>
      </c>
      <c r="Q138" s="532">
        <v>7.0000000000000007E-2</v>
      </c>
      <c r="R138" s="538">
        <v>0.05</v>
      </c>
      <c r="S138" s="567">
        <v>0.06</v>
      </c>
      <c r="T138" s="124"/>
      <c r="U138" s="124"/>
      <c r="V138" s="611">
        <v>0.04</v>
      </c>
      <c r="W138" s="124">
        <v>0.04</v>
      </c>
      <c r="X138" s="124">
        <v>0.1</v>
      </c>
      <c r="Y138" s="618">
        <v>0.04</v>
      </c>
      <c r="Z138" s="124">
        <v>0.09</v>
      </c>
      <c r="AA138" s="688">
        <v>0.08</v>
      </c>
      <c r="AB138" s="124">
        <v>7.0000000000000007E-2</v>
      </c>
      <c r="AC138" s="120">
        <v>0.09</v>
      </c>
      <c r="AD138" s="124">
        <v>0.08</v>
      </c>
      <c r="AE138" s="723">
        <v>7.0000000000000007E-2</v>
      </c>
      <c r="AF138" s="730">
        <v>7.0000000000000007E-2</v>
      </c>
      <c r="AG138" s="299">
        <v>0.08</v>
      </c>
      <c r="AJ138" s="299">
        <v>7.0000000000000007E-2</v>
      </c>
      <c r="AM138" s="65">
        <v>7.0000000000000007E-2</v>
      </c>
      <c r="AN138" s="857">
        <v>2.77</v>
      </c>
      <c r="AO138" s="865">
        <v>0.16</v>
      </c>
      <c r="AP138" s="871">
        <v>0.25</v>
      </c>
      <c r="AQ138" s="299">
        <v>0.13</v>
      </c>
      <c r="AR138" s="299">
        <v>0.08</v>
      </c>
      <c r="AS138" s="889"/>
      <c r="AT138" s="904">
        <v>0.01</v>
      </c>
      <c r="AU138" s="928">
        <v>0.03</v>
      </c>
      <c r="AV138" s="935">
        <v>0.06</v>
      </c>
      <c r="AW138" s="65">
        <v>0.12</v>
      </c>
      <c r="AX138" s="1004">
        <v>7.0000000000000007E-2</v>
      </c>
      <c r="AY138" s="1026">
        <v>0.05</v>
      </c>
      <c r="AZ138" s="1033">
        <v>0.08</v>
      </c>
      <c r="BA138" s="1045"/>
      <c r="BB138" s="65">
        <v>0.01</v>
      </c>
      <c r="BC138" s="1087"/>
      <c r="BD138" s="1093"/>
      <c r="BE138" s="1126"/>
      <c r="BF138" s="1133"/>
      <c r="BG138" s="1140"/>
      <c r="BH138" s="1163">
        <v>0.18</v>
      </c>
      <c r="BI138" s="65">
        <v>1.8</v>
      </c>
      <c r="BJ138" s="65">
        <v>0.56000000000000005</v>
      </c>
      <c r="BK138" s="91">
        <v>0.18</v>
      </c>
      <c r="BL138" s="65">
        <v>0.11</v>
      </c>
      <c r="BM138" s="65">
        <v>0.11</v>
      </c>
      <c r="BN138" s="65">
        <v>0.18</v>
      </c>
      <c r="BO138" s="65">
        <v>0.08</v>
      </c>
      <c r="BP138" s="1224">
        <v>7.0000000000000007E-2</v>
      </c>
      <c r="BQ138" s="1230">
        <v>0.08</v>
      </c>
      <c r="BR138" s="1230">
        <v>0.14000000000000001</v>
      </c>
      <c r="BS138" s="1230">
        <v>0.06</v>
      </c>
      <c r="BT138" s="1230">
        <v>7.0000000000000007E-2</v>
      </c>
      <c r="BU138" s="1230">
        <v>0.11</v>
      </c>
      <c r="BV138" s="1230">
        <v>0.1</v>
      </c>
      <c r="BW138" s="1290">
        <v>0.11</v>
      </c>
      <c r="BX138" s="65">
        <v>0.09</v>
      </c>
      <c r="BY138" s="65">
        <v>0.1</v>
      </c>
      <c r="BZ138" s="65">
        <v>0.11</v>
      </c>
      <c r="CA138" s="65">
        <v>7.0000000000000007E-2</v>
      </c>
      <c r="CB138" s="65">
        <v>0.06</v>
      </c>
      <c r="CC138" s="65">
        <v>7.0000000000000007E-2</v>
      </c>
      <c r="CD138" s="65">
        <v>0.06</v>
      </c>
      <c r="CE138" s="1384">
        <v>0.08</v>
      </c>
      <c r="CF138" s="1398">
        <v>0.08</v>
      </c>
      <c r="CG138" s="1412">
        <v>0.12</v>
      </c>
      <c r="CH138" s="1426">
        <v>0.06</v>
      </c>
      <c r="CI138" s="1440">
        <v>0.05</v>
      </c>
      <c r="CJ138" s="1454">
        <v>7.0000000000000007E-2</v>
      </c>
      <c r="CK138">
        <v>0.09</v>
      </c>
      <c r="CL138">
        <v>0.06</v>
      </c>
      <c r="CM138">
        <v>0.05</v>
      </c>
      <c r="CN138">
        <v>0.06</v>
      </c>
      <c r="CO138">
        <v>7.0000000000000007E-2</v>
      </c>
      <c r="CP138" s="1494">
        <v>0.08</v>
      </c>
      <c r="CQ138" s="1522">
        <v>0.04</v>
      </c>
      <c r="CR138" s="1558">
        <v>7.0000000000000007E-2</v>
      </c>
      <c r="CS138" s="1558">
        <v>0.08</v>
      </c>
      <c r="CT138" s="1558">
        <v>0.06</v>
      </c>
      <c r="CU138" s="1573">
        <v>0.09</v>
      </c>
      <c r="CV138" s="1587">
        <v>0.1</v>
      </c>
      <c r="CW138" s="1587">
        <v>0.12</v>
      </c>
      <c r="CX138" s="1587">
        <v>0.09</v>
      </c>
      <c r="CY138" s="1622">
        <v>7.0000000000000007E-2</v>
      </c>
      <c r="CZ138" s="1622">
        <v>0.04</v>
      </c>
      <c r="DA138" s="1622">
        <v>0.06</v>
      </c>
      <c r="DB138" s="1622">
        <v>7.0000000000000007E-2</v>
      </c>
      <c r="DC138" s="1622">
        <v>0.05</v>
      </c>
      <c r="DD138" s="1622">
        <v>7.0000000000000007E-2</v>
      </c>
      <c r="DE138" s="1644">
        <v>7.0000000000000007E-2</v>
      </c>
      <c r="DF138" s="299">
        <v>0.09</v>
      </c>
      <c r="DG138" s="299">
        <v>7.0000000000000007E-2</v>
      </c>
      <c r="DH138" s="299">
        <v>0.1</v>
      </c>
      <c r="DI138" s="299">
        <v>7.0000000000000007E-2</v>
      </c>
      <c r="DJ138" s="1702">
        <v>0.09</v>
      </c>
      <c r="DK138" s="299">
        <v>0.05</v>
      </c>
      <c r="DL138" s="1665">
        <v>7.0000000000000007E-2</v>
      </c>
      <c r="DM138" s="299">
        <v>0.08</v>
      </c>
      <c r="DN138" s="299">
        <v>0.05</v>
      </c>
      <c r="DO138" s="299">
        <v>0.05</v>
      </c>
      <c r="DP138" s="299">
        <v>0.06</v>
      </c>
      <c r="DQ138" s="1786">
        <v>0.13</v>
      </c>
      <c r="DR138" s="299">
        <v>0.06</v>
      </c>
      <c r="DS138" s="299">
        <v>0.09</v>
      </c>
      <c r="DT138" s="1743">
        <v>0.08</v>
      </c>
      <c r="DU138" s="1743">
        <v>0.06</v>
      </c>
      <c r="DV138" s="1743">
        <v>0.06</v>
      </c>
      <c r="DW138" s="1743">
        <v>0.08</v>
      </c>
      <c r="DX138" s="1743">
        <v>7.0000000000000007E-2</v>
      </c>
      <c r="DY138" s="1743">
        <v>0.08</v>
      </c>
      <c r="DZ138" s="1750">
        <v>0.08</v>
      </c>
      <c r="EA138" s="1815">
        <v>7.0000000000000007E-2</v>
      </c>
      <c r="EB138" s="1815">
        <v>7.0000000000000007E-2</v>
      </c>
      <c r="EC138" s="1815">
        <v>0.1</v>
      </c>
      <c r="ED138" s="1815">
        <v>7.0000000000000007E-2</v>
      </c>
      <c r="EE138" s="1815">
        <v>0.11</v>
      </c>
      <c r="EF138" s="1815">
        <v>7.0000000000000007E-2</v>
      </c>
      <c r="EH138" s="1869">
        <v>0.03</v>
      </c>
      <c r="EI138" s="1869">
        <v>0.05</v>
      </c>
      <c r="EJ138" s="1869">
        <v>7.0000000000000007E-2</v>
      </c>
      <c r="EK138" s="1869">
        <v>0.11</v>
      </c>
      <c r="EL138" s="1869">
        <v>0.08</v>
      </c>
      <c r="EM138" s="1869">
        <v>0.1</v>
      </c>
      <c r="EN138" s="1869">
        <v>7.0000000000000007E-2</v>
      </c>
      <c r="EO138">
        <v>0.1</v>
      </c>
      <c r="ER138">
        <v>0.05</v>
      </c>
      <c r="ES138">
        <v>0.04</v>
      </c>
      <c r="ET138">
        <v>0.04</v>
      </c>
      <c r="EX138" s="299">
        <v>0.04</v>
      </c>
      <c r="EY138" s="299">
        <v>0.05</v>
      </c>
      <c r="EZ138" s="299">
        <v>0.06</v>
      </c>
      <c r="FA138" s="299">
        <v>0.06</v>
      </c>
      <c r="FB138" s="1954">
        <v>7.0000000000000007E-2</v>
      </c>
      <c r="FC138" s="1989">
        <v>0.06</v>
      </c>
      <c r="FD138" s="1989">
        <v>7.0000000000000007E-2</v>
      </c>
      <c r="FE138" s="1989">
        <v>0.09</v>
      </c>
      <c r="FF138" s="1989">
        <v>0.09</v>
      </c>
      <c r="FG138" s="1989">
        <v>0.06</v>
      </c>
      <c r="FH138" s="1989">
        <v>0.06</v>
      </c>
      <c r="FI138" s="1996">
        <v>0.09</v>
      </c>
      <c r="FJ138" s="2031">
        <v>0.08</v>
      </c>
      <c r="FK138" s="2031">
        <v>7.0000000000000007E-2</v>
      </c>
      <c r="FL138" s="2031">
        <v>7.0000000000000007E-2</v>
      </c>
      <c r="FM138" s="2031">
        <v>0.11</v>
      </c>
      <c r="FN138" s="2031">
        <v>0.09</v>
      </c>
      <c r="FO138" s="2031">
        <v>0.09</v>
      </c>
      <c r="FP138" s="2038">
        <v>0.1</v>
      </c>
      <c r="FQ138" s="2074">
        <v>7.0000000000000007E-2</v>
      </c>
      <c r="FR138" s="2074">
        <v>7.0000000000000007E-2</v>
      </c>
      <c r="FS138" s="2074">
        <v>0.06</v>
      </c>
      <c r="FT138" s="2074">
        <v>0.05</v>
      </c>
      <c r="FU138" s="2074">
        <v>7.0000000000000007E-2</v>
      </c>
      <c r="FV138" s="2074">
        <v>0.09</v>
      </c>
      <c r="FW138" s="2111">
        <v>0.12</v>
      </c>
      <c r="FX138" s="299">
        <v>7.0000000000000007E-2</v>
      </c>
      <c r="FY138" s="299">
        <v>0.06</v>
      </c>
      <c r="FZ138" s="299">
        <v>7.0000000000000007E-2</v>
      </c>
      <c r="GA138" s="299">
        <v>7.0000000000000007E-2</v>
      </c>
      <c r="GB138" s="299">
        <v>0.08</v>
      </c>
      <c r="GC138" s="299">
        <v>0.09</v>
      </c>
      <c r="GD138" s="2124">
        <v>0.1</v>
      </c>
      <c r="GE138" s="2160">
        <v>0.11</v>
      </c>
      <c r="GF138" s="2160">
        <v>0.11</v>
      </c>
      <c r="GG138" s="2160">
        <v>0.11</v>
      </c>
      <c r="GH138" s="2160">
        <v>0.25</v>
      </c>
      <c r="GI138" s="2160">
        <v>0.09</v>
      </c>
      <c r="GJ138" s="2160">
        <v>0.06</v>
      </c>
      <c r="GK138" s="2167">
        <v>0.06</v>
      </c>
      <c r="GL138" s="2203">
        <v>0.05</v>
      </c>
      <c r="GM138" s="2203">
        <v>0.08</v>
      </c>
      <c r="GN138" s="2203">
        <v>7.0000000000000007E-2</v>
      </c>
      <c r="GO138" s="2203">
        <v>0.09</v>
      </c>
      <c r="GP138" s="2203">
        <v>0.05</v>
      </c>
      <c r="GQ138" s="2203">
        <v>7.0000000000000007E-2</v>
      </c>
      <c r="GR138" s="2211">
        <v>7.0000000000000007E-2</v>
      </c>
      <c r="GS138" s="2247">
        <v>0.08</v>
      </c>
      <c r="GT138" s="2247">
        <v>0.05</v>
      </c>
      <c r="GU138" s="2247">
        <v>0.06</v>
      </c>
      <c r="GW138" s="2247">
        <v>0.01</v>
      </c>
      <c r="GX138" s="2247">
        <v>0.05</v>
      </c>
      <c r="GY138" s="2247">
        <v>0.08</v>
      </c>
      <c r="GZ138" s="2265">
        <v>0.04</v>
      </c>
      <c r="HA138" s="2278">
        <v>7.0000000000000007E-2</v>
      </c>
      <c r="HB138" s="2278">
        <v>0.05</v>
      </c>
      <c r="HC138" s="2300"/>
      <c r="HD138" s="2311"/>
      <c r="HE138" s="2311"/>
      <c r="HF138" s="2311"/>
      <c r="HS138" s="142"/>
    </row>
    <row r="139" spans="1:227" x14ac:dyDescent="0.25">
      <c r="A139" s="95">
        <f t="shared" si="68"/>
        <v>138</v>
      </c>
      <c r="B139" s="65">
        <f>B.Semanal!B139</f>
        <v>0</v>
      </c>
      <c r="C139" s="66"/>
      <c r="D139" s="66"/>
      <c r="E139" s="91"/>
      <c r="F139" s="67">
        <v>12.11</v>
      </c>
      <c r="G139" s="365">
        <v>11.18</v>
      </c>
      <c r="H139" s="371">
        <v>24.22</v>
      </c>
      <c r="I139" s="377">
        <v>47.5</v>
      </c>
      <c r="J139" s="383">
        <v>56.82</v>
      </c>
      <c r="K139" s="389">
        <v>70.790000000000006</v>
      </c>
      <c r="L139" s="395">
        <v>47.97</v>
      </c>
      <c r="M139" s="453">
        <v>33.53</v>
      </c>
      <c r="N139" s="460">
        <v>38.94</v>
      </c>
      <c r="O139" s="473">
        <v>27.1</v>
      </c>
      <c r="P139" s="506">
        <v>43.41</v>
      </c>
      <c r="Q139" s="532">
        <v>41.36</v>
      </c>
      <c r="R139" s="538">
        <v>36.229999999999997</v>
      </c>
      <c r="S139" s="567">
        <v>17.79</v>
      </c>
      <c r="T139" s="124"/>
      <c r="U139" s="124"/>
      <c r="V139" s="611">
        <v>52.53</v>
      </c>
      <c r="W139" s="124">
        <v>32.409999999999997</v>
      </c>
      <c r="X139" s="124">
        <v>127.42</v>
      </c>
      <c r="Y139" s="618">
        <v>44.34</v>
      </c>
      <c r="Z139" s="124">
        <v>46.94</v>
      </c>
      <c r="AA139" s="688">
        <v>79.08</v>
      </c>
      <c r="AB139" s="124">
        <v>70.23</v>
      </c>
      <c r="AC139" s="120">
        <v>79.64</v>
      </c>
      <c r="AD139" s="124">
        <v>76.66</v>
      </c>
      <c r="AE139" s="723">
        <v>84.76</v>
      </c>
      <c r="AF139" s="730">
        <v>105.63</v>
      </c>
      <c r="AG139" s="299">
        <v>127.42</v>
      </c>
      <c r="AJ139" s="299">
        <v>37.17</v>
      </c>
      <c r="AN139" s="857">
        <v>489.16</v>
      </c>
      <c r="AO139" s="865">
        <v>8.1</v>
      </c>
      <c r="AP139" s="871">
        <v>8.57</v>
      </c>
      <c r="AQ139" s="299">
        <v>7.73</v>
      </c>
      <c r="AR139" s="299">
        <v>6.52</v>
      </c>
      <c r="AS139" s="889"/>
      <c r="AT139" s="904">
        <v>41.08</v>
      </c>
      <c r="AU139" s="928">
        <v>10.34</v>
      </c>
      <c r="AV139" s="935">
        <v>14.16</v>
      </c>
      <c r="AW139" s="65">
        <v>17.23</v>
      </c>
      <c r="AX139" s="1004">
        <v>26.45</v>
      </c>
      <c r="AY139" s="1026">
        <v>21.14</v>
      </c>
      <c r="AZ139" s="1033">
        <v>37.35</v>
      </c>
      <c r="BA139" s="1045"/>
      <c r="BB139" s="65">
        <v>9.7799999999999994</v>
      </c>
      <c r="BC139" s="1087"/>
      <c r="BD139" s="1093"/>
      <c r="BE139" s="1126"/>
      <c r="BF139" s="1133"/>
      <c r="BG139" s="1140"/>
      <c r="BH139" s="1163">
        <v>55.33</v>
      </c>
      <c r="BI139" s="65">
        <v>246</v>
      </c>
      <c r="BJ139" s="65">
        <v>57.66</v>
      </c>
      <c r="BK139" s="91"/>
      <c r="BL139" s="65">
        <v>7.73</v>
      </c>
      <c r="BM139" s="65">
        <v>6.43</v>
      </c>
      <c r="BN139" s="65">
        <v>8.01</v>
      </c>
      <c r="BO139" s="65">
        <v>8.85</v>
      </c>
      <c r="BP139" s="1224">
        <v>10.34</v>
      </c>
      <c r="BQ139" s="1230">
        <v>18.07</v>
      </c>
      <c r="BR139" s="1230">
        <v>15</v>
      </c>
      <c r="BS139" s="1230">
        <v>28.59</v>
      </c>
      <c r="BT139" s="1230">
        <v>37.909999999999997</v>
      </c>
      <c r="BU139" s="1230">
        <v>34.65</v>
      </c>
      <c r="BV139" s="1230">
        <v>34.090000000000003</v>
      </c>
      <c r="BW139" s="1290">
        <v>19.940000000000001</v>
      </c>
      <c r="BX139" s="65">
        <v>22.64</v>
      </c>
      <c r="BY139" s="65">
        <v>36.61</v>
      </c>
      <c r="BZ139" s="65">
        <v>39.82</v>
      </c>
      <c r="CA139" s="65">
        <v>38.28</v>
      </c>
      <c r="CB139" s="65">
        <v>41.73</v>
      </c>
      <c r="CC139" s="65">
        <v>48.72</v>
      </c>
      <c r="CD139" s="65">
        <v>45.36</v>
      </c>
      <c r="CE139" s="1384">
        <v>55.24</v>
      </c>
      <c r="CF139" s="1398">
        <v>36.33</v>
      </c>
      <c r="CG139" s="1412">
        <v>45.17</v>
      </c>
      <c r="CH139" s="1426">
        <v>45.64</v>
      </c>
      <c r="CI139" s="1440">
        <v>38.29</v>
      </c>
      <c r="CJ139" s="1454">
        <v>88.02</v>
      </c>
      <c r="CK139">
        <v>105.53</v>
      </c>
      <c r="CL139">
        <v>102</v>
      </c>
      <c r="CM139">
        <v>94.27</v>
      </c>
      <c r="CN139">
        <v>75.64</v>
      </c>
      <c r="CO139">
        <v>75.45</v>
      </c>
      <c r="CP139" s="1494">
        <v>70.42</v>
      </c>
      <c r="CQ139" s="1522">
        <v>49.27</v>
      </c>
      <c r="CR139" s="1558">
        <v>45.64</v>
      </c>
      <c r="CS139" s="1558">
        <v>50.95</v>
      </c>
      <c r="CT139" s="1558">
        <v>39.96</v>
      </c>
      <c r="CU139" s="1573">
        <v>56.26</v>
      </c>
      <c r="CV139" s="1587">
        <v>68.650000000000006</v>
      </c>
      <c r="CW139" s="1587">
        <v>75.45</v>
      </c>
      <c r="CX139" s="1587">
        <v>70.89</v>
      </c>
      <c r="CY139" s="1622">
        <v>61.85</v>
      </c>
      <c r="CZ139" s="1622">
        <v>59.8</v>
      </c>
      <c r="DA139" s="1622">
        <v>80.95</v>
      </c>
      <c r="DB139" s="1622">
        <v>81.5</v>
      </c>
      <c r="DC139" s="1622">
        <v>102.46</v>
      </c>
      <c r="DD139" s="1622">
        <v>95.38</v>
      </c>
      <c r="DE139" s="1644">
        <v>96.13</v>
      </c>
      <c r="DF139" s="299">
        <v>86.53</v>
      </c>
      <c r="DG139" s="299">
        <v>59.15</v>
      </c>
      <c r="DH139" s="299">
        <v>50.02</v>
      </c>
      <c r="DI139" s="299">
        <v>51.7</v>
      </c>
      <c r="DJ139" s="1702">
        <v>49.74</v>
      </c>
      <c r="DK139" s="299">
        <v>21.42</v>
      </c>
      <c r="DL139" s="1665">
        <v>22.26</v>
      </c>
      <c r="DM139" s="299">
        <v>37.07</v>
      </c>
      <c r="DN139" s="299">
        <v>57.1</v>
      </c>
      <c r="DO139" s="299">
        <v>52.53</v>
      </c>
      <c r="DP139" s="299">
        <v>52.07</v>
      </c>
      <c r="DQ139" s="1786">
        <v>81.59</v>
      </c>
      <c r="DR139" s="299">
        <v>59.15</v>
      </c>
      <c r="DS139" s="299">
        <v>52.72</v>
      </c>
      <c r="DT139" s="1743">
        <v>47.32</v>
      </c>
      <c r="DU139" s="1743">
        <v>50.44</v>
      </c>
      <c r="DV139" s="1743">
        <v>56.45</v>
      </c>
      <c r="DW139" s="1743">
        <v>92.03</v>
      </c>
      <c r="DX139" s="1743">
        <v>92.77</v>
      </c>
      <c r="DY139" s="1743">
        <v>122.58</v>
      </c>
      <c r="DZ139" s="1750">
        <v>116.25</v>
      </c>
      <c r="EA139" s="1815">
        <v>81.22</v>
      </c>
      <c r="EB139" s="1815">
        <v>62.04</v>
      </c>
      <c r="EC139" s="1815">
        <v>70.33</v>
      </c>
      <c r="ED139" s="1815">
        <v>44.34</v>
      </c>
      <c r="EE139" s="1815">
        <v>62.41</v>
      </c>
      <c r="EF139" s="1815">
        <v>52.25</v>
      </c>
      <c r="EH139" s="1867"/>
      <c r="EI139" s="1869">
        <v>22.54</v>
      </c>
      <c r="EJ139" s="1869">
        <v>39.21</v>
      </c>
      <c r="EK139" s="1869">
        <v>51.23</v>
      </c>
      <c r="EL139" s="1869">
        <v>32.32</v>
      </c>
      <c r="EM139" s="1869">
        <v>36.79</v>
      </c>
      <c r="EN139" s="1869">
        <v>42.57</v>
      </c>
      <c r="EO139">
        <v>43.68</v>
      </c>
      <c r="ER139">
        <v>8.3800000000000008</v>
      </c>
      <c r="ES139">
        <v>19</v>
      </c>
      <c r="ET139">
        <v>15.93</v>
      </c>
      <c r="EX139" s="299">
        <v>15.93</v>
      </c>
      <c r="EY139" s="299">
        <v>41.92</v>
      </c>
      <c r="EZ139" s="299">
        <v>48.9</v>
      </c>
      <c r="FA139" s="299">
        <v>13.04</v>
      </c>
      <c r="FB139" s="1954">
        <v>14.62</v>
      </c>
      <c r="FC139" s="1989">
        <v>19.09</v>
      </c>
      <c r="FD139" s="1989">
        <v>19.75</v>
      </c>
      <c r="FE139" s="1989">
        <v>12.29</v>
      </c>
      <c r="FF139" s="1989">
        <v>31.39</v>
      </c>
      <c r="FG139" s="1989">
        <v>31.86</v>
      </c>
      <c r="FH139" s="1989">
        <v>21.89</v>
      </c>
      <c r="FI139" s="1996">
        <v>50.86</v>
      </c>
      <c r="FJ139" s="2031">
        <v>28.78</v>
      </c>
      <c r="FK139" s="2029"/>
      <c r="FL139" s="2031">
        <v>19.84</v>
      </c>
      <c r="FM139" s="2031">
        <v>22.26</v>
      </c>
      <c r="FN139" s="2031">
        <v>13.6</v>
      </c>
      <c r="FO139" s="2031">
        <v>13.41</v>
      </c>
      <c r="FP139" s="2038">
        <v>14.72</v>
      </c>
      <c r="FQ139" s="2074">
        <v>20.309999999999999</v>
      </c>
      <c r="FR139" s="2074">
        <v>20.86</v>
      </c>
      <c r="FS139" s="2074">
        <v>23.75</v>
      </c>
      <c r="FT139" s="2074">
        <v>19.739999999999998</v>
      </c>
      <c r="FU139" s="2074">
        <v>49.04</v>
      </c>
      <c r="FV139" s="2074">
        <v>53.19</v>
      </c>
      <c r="FW139" s="2111">
        <v>76.42</v>
      </c>
      <c r="FX139" s="299">
        <v>83.37</v>
      </c>
      <c r="FY139" s="299">
        <v>37.909999999999997</v>
      </c>
      <c r="FZ139" s="299">
        <v>13.51</v>
      </c>
      <c r="GA139" s="299">
        <v>22.82</v>
      </c>
      <c r="GB139" s="299">
        <v>20.21</v>
      </c>
      <c r="GC139" s="299">
        <v>21.52</v>
      </c>
      <c r="GD139" s="2124">
        <v>16.86</v>
      </c>
      <c r="GE139" s="2160">
        <v>18.07</v>
      </c>
      <c r="GF139" s="2160">
        <v>8.94</v>
      </c>
      <c r="GG139" s="2160">
        <v>16.3</v>
      </c>
      <c r="GH139" s="2160">
        <v>26.45</v>
      </c>
      <c r="GI139" s="2160">
        <v>61.57</v>
      </c>
      <c r="GJ139" s="2160">
        <v>10.06</v>
      </c>
      <c r="GK139" s="2167">
        <v>24.12</v>
      </c>
      <c r="GL139" s="2203">
        <v>50.58</v>
      </c>
      <c r="GM139" s="2203">
        <v>44.06</v>
      </c>
      <c r="GN139" s="2203">
        <v>64.739999999999995</v>
      </c>
      <c r="GO139" s="2203">
        <v>84.11</v>
      </c>
      <c r="GP139" s="2203">
        <v>59.06</v>
      </c>
      <c r="GQ139" s="2203">
        <v>87</v>
      </c>
      <c r="GR139" s="2211">
        <v>123.7</v>
      </c>
      <c r="GS139" s="2247">
        <v>148.66</v>
      </c>
      <c r="GT139" s="2247">
        <v>141.86000000000001</v>
      </c>
      <c r="GU139" s="2247">
        <v>40.24</v>
      </c>
      <c r="GW139" s="2247">
        <v>7.82</v>
      </c>
      <c r="GX139" s="2247">
        <v>8.66</v>
      </c>
      <c r="GY139" s="2247">
        <v>19.47</v>
      </c>
      <c r="GZ139" s="2265">
        <v>42.75</v>
      </c>
      <c r="HA139" s="2278">
        <v>50.86</v>
      </c>
      <c r="HB139" s="2278">
        <v>28.93</v>
      </c>
      <c r="HC139" s="2300"/>
      <c r="HD139" s="2311"/>
      <c r="HE139" s="2311"/>
      <c r="HF139" s="2311"/>
      <c r="HS139" s="142"/>
    </row>
    <row r="140" spans="1:227" x14ac:dyDescent="0.25">
      <c r="A140" s="95">
        <f t="shared" si="68"/>
        <v>139</v>
      </c>
      <c r="B140" s="65">
        <f>B.Semanal!B140</f>
        <v>0</v>
      </c>
      <c r="C140" s="71"/>
      <c r="D140" s="71"/>
      <c r="E140" s="91">
        <v>0.36</v>
      </c>
      <c r="F140" s="67">
        <v>0.35</v>
      </c>
      <c r="G140" s="365">
        <v>0.28999999999999998</v>
      </c>
      <c r="H140" s="371">
        <v>0.3</v>
      </c>
      <c r="I140" s="377">
        <v>0.28999999999999998</v>
      </c>
      <c r="J140" s="383">
        <v>0.48</v>
      </c>
      <c r="K140" s="389">
        <v>0.3</v>
      </c>
      <c r="L140" s="395">
        <v>0.27</v>
      </c>
      <c r="M140" s="453">
        <v>0.28999999999999998</v>
      </c>
      <c r="N140" s="460">
        <v>0.25</v>
      </c>
      <c r="O140" s="473">
        <v>0.33</v>
      </c>
      <c r="P140" s="506">
        <v>0.32</v>
      </c>
      <c r="Q140" s="532">
        <v>0.24</v>
      </c>
      <c r="R140" s="538">
        <v>0.23</v>
      </c>
      <c r="S140" s="567">
        <v>0.28999999999999998</v>
      </c>
      <c r="T140" s="124"/>
      <c r="U140" s="124"/>
      <c r="V140" s="611">
        <v>0.38</v>
      </c>
      <c r="W140" s="124">
        <v>0.18</v>
      </c>
      <c r="X140" s="124">
        <v>0.27</v>
      </c>
      <c r="Y140" s="618">
        <v>0.23</v>
      </c>
      <c r="Z140" s="124">
        <v>0.33</v>
      </c>
      <c r="AA140" s="688">
        <v>0.48</v>
      </c>
      <c r="AB140" s="124">
        <v>0.41</v>
      </c>
      <c r="AC140" s="120">
        <v>0.32</v>
      </c>
      <c r="AD140" s="124">
        <v>0.35</v>
      </c>
      <c r="AE140" s="723">
        <v>0.41</v>
      </c>
      <c r="AF140" s="730">
        <v>0.32</v>
      </c>
      <c r="AG140" s="299">
        <v>0.32</v>
      </c>
      <c r="AJ140" s="299">
        <v>0.27</v>
      </c>
      <c r="AM140" s="65">
        <v>0.27</v>
      </c>
      <c r="AN140" s="857">
        <v>1.63</v>
      </c>
      <c r="AO140" s="865">
        <v>0.1</v>
      </c>
      <c r="AP140" s="871">
        <v>0.28000000000000003</v>
      </c>
      <c r="AQ140" s="299">
        <v>0.28999999999999998</v>
      </c>
      <c r="AR140" s="299">
        <v>0.39</v>
      </c>
      <c r="AS140" s="889"/>
      <c r="AT140" s="904">
        <v>0.17</v>
      </c>
      <c r="AU140" s="928">
        <v>0.18</v>
      </c>
      <c r="AV140" s="935">
        <v>0.27</v>
      </c>
      <c r="AW140" s="65">
        <v>0.3</v>
      </c>
      <c r="AX140" s="1004">
        <v>0.25</v>
      </c>
      <c r="AY140" s="1026">
        <v>0.24</v>
      </c>
      <c r="AZ140" s="1033">
        <v>0.27</v>
      </c>
      <c r="BA140" s="1045"/>
      <c r="BB140" s="65">
        <v>7.0000000000000007E-2</v>
      </c>
      <c r="BC140" s="1087"/>
      <c r="BD140" s="1093"/>
      <c r="BE140" s="1126"/>
      <c r="BF140" s="1133"/>
      <c r="BG140" s="1140"/>
      <c r="BH140" s="1163">
        <v>0.3</v>
      </c>
      <c r="BI140" s="65">
        <v>0.05</v>
      </c>
      <c r="BJ140" s="65">
        <v>0.11</v>
      </c>
      <c r="BK140" s="91">
        <v>7.0000000000000007E-2</v>
      </c>
      <c r="BL140" s="65">
        <v>0.27</v>
      </c>
      <c r="BM140" s="65">
        <v>0.23</v>
      </c>
      <c r="BN140" s="65">
        <v>0.26</v>
      </c>
      <c r="BO140" s="65">
        <v>0.28999999999999998</v>
      </c>
      <c r="BP140" s="1224">
        <v>0.27</v>
      </c>
      <c r="BQ140" s="1230">
        <v>0.37</v>
      </c>
      <c r="BR140" s="1230">
        <v>0.4</v>
      </c>
      <c r="BS140" s="1230">
        <v>0.26</v>
      </c>
      <c r="BT140" s="1230">
        <v>0.39</v>
      </c>
      <c r="BU140" s="1230">
        <v>0.47</v>
      </c>
      <c r="BV140" s="1230">
        <v>0.31</v>
      </c>
      <c r="BW140" s="1290">
        <v>0.33</v>
      </c>
      <c r="BX140" s="65">
        <v>0.4</v>
      </c>
      <c r="BY140" s="65">
        <v>0.32</v>
      </c>
      <c r="BZ140" s="65">
        <v>0.24</v>
      </c>
      <c r="CA140" s="65">
        <v>0.19</v>
      </c>
      <c r="CB140" s="65">
        <v>0.27</v>
      </c>
      <c r="CC140" s="65">
        <v>0.24</v>
      </c>
      <c r="CD140" s="65">
        <v>0.26</v>
      </c>
      <c r="CE140" s="1384">
        <v>0.26</v>
      </c>
      <c r="CF140" s="1398">
        <v>0.21</v>
      </c>
      <c r="CG140" s="1412">
        <v>0.31</v>
      </c>
      <c r="CH140" s="1426">
        <v>0.26</v>
      </c>
      <c r="CI140" s="1440">
        <v>0.28000000000000003</v>
      </c>
      <c r="CJ140" s="1454">
        <v>0.27</v>
      </c>
      <c r="CK140">
        <v>0.32</v>
      </c>
      <c r="CL140">
        <v>0.31</v>
      </c>
      <c r="CM140">
        <v>0.28999999999999998</v>
      </c>
      <c r="CN140">
        <v>0.4</v>
      </c>
      <c r="CO140">
        <v>0.37</v>
      </c>
      <c r="CP140" s="1494">
        <v>0.28999999999999998</v>
      </c>
      <c r="CQ140" s="1522">
        <v>0.25</v>
      </c>
      <c r="CR140" s="1558">
        <v>0.23</v>
      </c>
      <c r="CS140" s="1558">
        <v>0.21</v>
      </c>
      <c r="CT140" s="1558">
        <v>0.28999999999999998</v>
      </c>
      <c r="CU140" s="1573">
        <v>0.27</v>
      </c>
      <c r="CV140" s="1587">
        <v>0.25</v>
      </c>
      <c r="CW140" s="1587">
        <v>0.33</v>
      </c>
      <c r="CX140" s="1587">
        <v>0.25</v>
      </c>
      <c r="CY140" s="1622">
        <v>0.26</v>
      </c>
      <c r="CZ140" s="1622">
        <v>0.31</v>
      </c>
      <c r="DA140" s="1622">
        <v>0.3</v>
      </c>
      <c r="DB140" s="1622">
        <v>0.31</v>
      </c>
      <c r="DC140" s="1622">
        <v>0.3</v>
      </c>
      <c r="DD140" s="1622">
        <v>0.21</v>
      </c>
      <c r="DE140" s="1644">
        <v>0.34</v>
      </c>
      <c r="DF140" s="299">
        <v>0.24</v>
      </c>
      <c r="DG140" s="299">
        <v>0.21</v>
      </c>
      <c r="DH140" s="299">
        <v>0.24</v>
      </c>
      <c r="DI140" s="299">
        <v>0.31</v>
      </c>
      <c r="DJ140" s="1702">
        <v>0.28999999999999998</v>
      </c>
      <c r="DK140" s="299">
        <v>0.23</v>
      </c>
      <c r="DL140" s="1665">
        <v>0.24</v>
      </c>
      <c r="DM140" s="299">
        <v>0.22</v>
      </c>
      <c r="DN140" s="299">
        <v>0.24</v>
      </c>
      <c r="DO140" s="299">
        <v>0.25</v>
      </c>
      <c r="DP140" s="299">
        <v>0.25</v>
      </c>
      <c r="DQ140" s="1786">
        <v>0.19</v>
      </c>
      <c r="DR140" s="299">
        <v>0.18</v>
      </c>
      <c r="DS140" s="299">
        <v>0.18</v>
      </c>
      <c r="DT140" s="1743">
        <v>0.25</v>
      </c>
      <c r="DU140" s="1743">
        <v>0.28000000000000003</v>
      </c>
      <c r="DV140" s="1743">
        <v>0.25</v>
      </c>
      <c r="DW140" s="1743">
        <v>0.28000000000000003</v>
      </c>
      <c r="DX140" s="1743">
        <v>0.26</v>
      </c>
      <c r="DY140" s="1743">
        <v>0.28000000000000003</v>
      </c>
      <c r="DZ140" s="1750">
        <v>0.34</v>
      </c>
      <c r="EA140" s="1815">
        <v>0.36</v>
      </c>
      <c r="EB140" s="1815">
        <v>0.23</v>
      </c>
      <c r="EC140" s="1815">
        <v>0.28000000000000003</v>
      </c>
      <c r="ED140" s="1815">
        <v>0.25</v>
      </c>
      <c r="EE140" s="1815">
        <v>0.27</v>
      </c>
      <c r="EF140" s="1815">
        <v>0.27</v>
      </c>
      <c r="EH140" s="1869">
        <v>0.17</v>
      </c>
      <c r="EI140" s="1869">
        <v>0.19</v>
      </c>
      <c r="EJ140" s="1869">
        <v>0.28000000000000003</v>
      </c>
      <c r="EK140" s="1869">
        <v>0.21</v>
      </c>
      <c r="EL140" s="1869">
        <v>0.28000000000000003</v>
      </c>
      <c r="EM140" s="1869">
        <v>0.36</v>
      </c>
      <c r="EN140" s="1869">
        <v>0.22</v>
      </c>
      <c r="EO140">
        <v>0.44</v>
      </c>
      <c r="ER140">
        <v>0.34</v>
      </c>
      <c r="ES140">
        <v>0.3</v>
      </c>
      <c r="ET140">
        <v>0.37</v>
      </c>
      <c r="EX140" s="299">
        <v>0.37</v>
      </c>
      <c r="EY140" s="299">
        <v>0.17</v>
      </c>
      <c r="EZ140" s="299">
        <v>0.34</v>
      </c>
      <c r="FA140" s="299">
        <v>0.47</v>
      </c>
      <c r="FB140" s="1954">
        <v>0.3</v>
      </c>
      <c r="FC140" s="1989">
        <v>0.3</v>
      </c>
      <c r="FD140" s="1989">
        <v>0.45</v>
      </c>
      <c r="FE140" s="1989">
        <v>0.39</v>
      </c>
      <c r="FF140" s="1989">
        <v>0.4</v>
      </c>
      <c r="FG140" s="1989">
        <v>0.23</v>
      </c>
      <c r="FH140" s="1989">
        <v>0.26</v>
      </c>
      <c r="FI140" s="1996">
        <v>0.24</v>
      </c>
      <c r="FJ140" s="2031">
        <v>0.3</v>
      </c>
      <c r="FK140" s="2031">
        <v>0.35</v>
      </c>
      <c r="FL140" s="2031">
        <v>0.31</v>
      </c>
      <c r="FM140" s="2031">
        <v>0.35</v>
      </c>
      <c r="FN140" s="2031">
        <v>0.66</v>
      </c>
      <c r="FO140" s="2031">
        <v>0.33</v>
      </c>
      <c r="FP140" s="2038">
        <v>0.41</v>
      </c>
      <c r="FQ140" s="2074">
        <v>0.8</v>
      </c>
      <c r="FR140" s="2074">
        <v>0.36</v>
      </c>
      <c r="FS140" s="2074">
        <v>0.37</v>
      </c>
      <c r="FT140" s="2074">
        <v>0.54</v>
      </c>
      <c r="FU140" s="2074">
        <v>0.53</v>
      </c>
      <c r="FV140" s="2074">
        <v>0.61</v>
      </c>
      <c r="FW140" s="2111">
        <v>0.25</v>
      </c>
      <c r="FX140" s="299">
        <v>0.21</v>
      </c>
      <c r="FY140" s="299">
        <v>0.23</v>
      </c>
      <c r="FZ140" s="299">
        <v>0.57999999999999996</v>
      </c>
      <c r="GA140" s="299">
        <v>0.28000000000000003</v>
      </c>
      <c r="GB140" s="299">
        <v>0.3</v>
      </c>
      <c r="GC140" s="299">
        <v>0.37</v>
      </c>
      <c r="GD140" s="2122"/>
      <c r="GE140" s="2160">
        <v>0.65</v>
      </c>
      <c r="GF140" s="2160">
        <v>0.78</v>
      </c>
      <c r="GG140" s="2160">
        <v>0.42</v>
      </c>
      <c r="GH140" s="2160">
        <v>0.26</v>
      </c>
      <c r="GI140" s="2160">
        <v>0.25</v>
      </c>
      <c r="GJ140" s="2160">
        <v>0.35</v>
      </c>
      <c r="GK140" s="2167">
        <v>0.26</v>
      </c>
      <c r="GL140" s="2203">
        <v>0.3</v>
      </c>
      <c r="GM140" s="2203">
        <v>0.25</v>
      </c>
      <c r="GN140" s="2203">
        <v>0.18</v>
      </c>
      <c r="GO140" s="2203">
        <v>0.17</v>
      </c>
      <c r="GP140" s="2203">
        <v>0.18</v>
      </c>
      <c r="GQ140" s="2203">
        <v>0.19</v>
      </c>
      <c r="GR140" s="2211">
        <v>0.24</v>
      </c>
      <c r="GS140" s="2247">
        <v>0.21</v>
      </c>
      <c r="GT140" s="2247">
        <v>0.22</v>
      </c>
      <c r="GU140" s="2247">
        <v>0.22</v>
      </c>
      <c r="GW140" s="2247">
        <v>0.15</v>
      </c>
      <c r="GX140" s="2247">
        <v>0.24</v>
      </c>
      <c r="GY140" s="2247">
        <v>0.25</v>
      </c>
      <c r="GZ140" s="2265">
        <v>0.23</v>
      </c>
      <c r="HA140" s="2278">
        <v>0.24</v>
      </c>
      <c r="HB140" s="2276"/>
      <c r="HC140" s="2300"/>
      <c r="HD140" s="2311"/>
      <c r="HE140" s="2311"/>
      <c r="HF140" s="2311"/>
      <c r="HS140" s="142"/>
    </row>
    <row r="141" spans="1:227" x14ac:dyDescent="0.25">
      <c r="A141" s="95">
        <f t="shared" si="68"/>
        <v>140</v>
      </c>
      <c r="B141" s="65">
        <f>B.Semanal!B141</f>
        <v>0</v>
      </c>
      <c r="C141" s="66"/>
      <c r="D141" s="66"/>
      <c r="E141" s="91">
        <v>1.75</v>
      </c>
      <c r="F141" s="67">
        <v>0.77</v>
      </c>
      <c r="G141" s="365">
        <v>0.67</v>
      </c>
      <c r="H141" s="371">
        <v>0.7</v>
      </c>
      <c r="I141" s="377">
        <v>0.65</v>
      </c>
      <c r="J141" s="383">
        <v>0.93</v>
      </c>
      <c r="K141" s="389">
        <v>0.7</v>
      </c>
      <c r="L141" s="395">
        <v>0.85</v>
      </c>
      <c r="M141" s="453">
        <v>0.6</v>
      </c>
      <c r="N141" s="460">
        <v>0.65</v>
      </c>
      <c r="O141" s="473">
        <v>1</v>
      </c>
      <c r="P141" s="506">
        <v>0.67</v>
      </c>
      <c r="Q141" s="532">
        <v>0.87</v>
      </c>
      <c r="R141" s="538">
        <v>0.9</v>
      </c>
      <c r="S141" s="567">
        <v>1.5</v>
      </c>
      <c r="T141" s="124"/>
      <c r="U141" s="124"/>
      <c r="V141" s="611">
        <v>0.8</v>
      </c>
      <c r="W141" s="124">
        <v>0.65</v>
      </c>
      <c r="X141" s="124">
        <v>0.75</v>
      </c>
      <c r="Y141" s="618">
        <v>0.7</v>
      </c>
      <c r="Z141" s="124">
        <v>0.75</v>
      </c>
      <c r="AA141" s="688">
        <v>0.67</v>
      </c>
      <c r="AB141" s="124">
        <v>0.8</v>
      </c>
      <c r="AC141" s="120">
        <v>0.83</v>
      </c>
      <c r="AD141" s="124">
        <v>1.03</v>
      </c>
      <c r="AE141" s="723">
        <v>1.2</v>
      </c>
      <c r="AF141" s="730">
        <v>1.1000000000000001</v>
      </c>
      <c r="AG141" s="299">
        <v>1.17</v>
      </c>
      <c r="AJ141" s="299">
        <v>0.5</v>
      </c>
      <c r="AM141" s="65">
        <v>0.5</v>
      </c>
      <c r="AN141" s="857">
        <v>1.75</v>
      </c>
      <c r="AO141" s="865">
        <v>0.6</v>
      </c>
      <c r="AP141" s="871">
        <v>0.5</v>
      </c>
      <c r="AQ141" s="299">
        <v>0.67</v>
      </c>
      <c r="AR141" s="299">
        <v>0.37</v>
      </c>
      <c r="AS141" s="889"/>
      <c r="AT141" s="904">
        <v>1</v>
      </c>
      <c r="AU141" s="928">
        <v>0.87</v>
      </c>
      <c r="AV141" s="935">
        <v>0.7</v>
      </c>
      <c r="AW141" s="65">
        <v>0.77</v>
      </c>
      <c r="AX141" s="1004">
        <v>1.75</v>
      </c>
      <c r="AY141" s="1026">
        <v>0.93</v>
      </c>
      <c r="AZ141" s="1033">
        <v>0.47</v>
      </c>
      <c r="BA141" s="1045"/>
      <c r="BB141" s="65">
        <v>0.7</v>
      </c>
      <c r="BC141" s="1087"/>
      <c r="BD141" s="1093"/>
      <c r="BE141" s="1126"/>
      <c r="BF141" s="1133"/>
      <c r="BG141" s="1140"/>
      <c r="BH141" s="1163">
        <v>1.5</v>
      </c>
      <c r="BI141" s="65">
        <v>1.67</v>
      </c>
      <c r="BJ141" s="65">
        <v>0.77</v>
      </c>
      <c r="BK141" s="91">
        <v>0.5</v>
      </c>
      <c r="BL141" s="65">
        <v>0.5</v>
      </c>
      <c r="BM141" s="65">
        <v>0.6</v>
      </c>
      <c r="BN141" s="65">
        <v>0.5</v>
      </c>
      <c r="BO141" s="65">
        <v>0.53</v>
      </c>
      <c r="BP141" s="1224">
        <v>0.7</v>
      </c>
      <c r="BQ141" s="1230">
        <v>0.65</v>
      </c>
      <c r="BR141" s="1230">
        <v>0.63</v>
      </c>
      <c r="BS141" s="1230">
        <v>1.43</v>
      </c>
      <c r="BT141" s="1230">
        <v>1.83</v>
      </c>
      <c r="BU141" s="1230">
        <v>0.65</v>
      </c>
      <c r="BV141" s="1230">
        <v>0.65</v>
      </c>
      <c r="BW141" s="1290">
        <v>0.53</v>
      </c>
      <c r="BX141" s="65">
        <v>0.65</v>
      </c>
      <c r="BY141" s="65">
        <v>0.7</v>
      </c>
      <c r="BZ141" s="65">
        <v>1.25</v>
      </c>
      <c r="CA141" s="65">
        <v>1</v>
      </c>
      <c r="CB141" s="65">
        <v>1.27</v>
      </c>
      <c r="CC141" s="65">
        <v>0.55000000000000004</v>
      </c>
      <c r="CD141" s="65">
        <v>0.9</v>
      </c>
      <c r="CE141" s="1384">
        <v>0.73</v>
      </c>
      <c r="CF141" s="1398">
        <v>0.75</v>
      </c>
      <c r="CG141" s="1412">
        <v>0.4</v>
      </c>
      <c r="CH141" s="1426">
        <v>0.37</v>
      </c>
      <c r="CI141" s="1440">
        <v>1.17</v>
      </c>
      <c r="CJ141" s="1454">
        <v>0.43</v>
      </c>
      <c r="CK141">
        <v>1.07</v>
      </c>
      <c r="CL141">
        <v>0.4</v>
      </c>
      <c r="CM141">
        <v>0.65</v>
      </c>
      <c r="CN141">
        <v>1</v>
      </c>
      <c r="CO141">
        <v>0.8</v>
      </c>
      <c r="CP141" s="1494">
        <v>1</v>
      </c>
      <c r="CQ141" s="1522">
        <v>0.55000000000000004</v>
      </c>
      <c r="CR141" s="1558">
        <v>0.55000000000000004</v>
      </c>
      <c r="CS141" s="1558">
        <v>1.0900000000000001</v>
      </c>
      <c r="CT141" s="1558">
        <v>0.77</v>
      </c>
      <c r="CU141" s="1573">
        <v>0.5</v>
      </c>
      <c r="CV141" s="1587">
        <v>0.6</v>
      </c>
      <c r="CW141" s="1587">
        <v>0.45</v>
      </c>
      <c r="CX141" s="1587">
        <v>0.77</v>
      </c>
      <c r="CY141" s="1622">
        <v>0.8</v>
      </c>
      <c r="CZ141" s="1622">
        <v>0.77</v>
      </c>
      <c r="DA141" s="1622">
        <v>0.4</v>
      </c>
      <c r="DB141" s="1622">
        <v>1.07</v>
      </c>
      <c r="DC141" s="1622">
        <v>0.4</v>
      </c>
      <c r="DD141" s="1622">
        <v>0.87</v>
      </c>
      <c r="DE141" s="1644">
        <v>1.03</v>
      </c>
      <c r="DF141" s="299">
        <v>1.27</v>
      </c>
      <c r="DG141" s="299">
        <v>0.97</v>
      </c>
      <c r="DH141" s="299">
        <v>0.65</v>
      </c>
      <c r="DI141" s="299">
        <v>0.43</v>
      </c>
      <c r="DJ141" s="1702">
        <v>1</v>
      </c>
      <c r="DK141" s="299">
        <v>0.53</v>
      </c>
      <c r="DL141" s="1665">
        <v>0.5</v>
      </c>
      <c r="DM141" s="299">
        <v>0.83</v>
      </c>
      <c r="DN141" s="299">
        <v>1.1000000000000001</v>
      </c>
      <c r="DO141" s="299">
        <v>0.77</v>
      </c>
      <c r="DP141" s="299">
        <v>1.6</v>
      </c>
      <c r="DQ141" s="1786">
        <v>0.53</v>
      </c>
      <c r="DR141" s="299">
        <v>0.5</v>
      </c>
      <c r="DS141" s="299">
        <v>0.6</v>
      </c>
      <c r="DT141" s="1743">
        <v>0.77</v>
      </c>
      <c r="DU141" s="1743">
        <v>1.33</v>
      </c>
      <c r="DV141" s="1743">
        <v>0.9</v>
      </c>
      <c r="DW141" s="1743">
        <v>1.43</v>
      </c>
      <c r="DX141" s="1743">
        <v>0.93</v>
      </c>
      <c r="DY141" s="1743">
        <v>0.73</v>
      </c>
      <c r="DZ141" s="1750">
        <v>0.7</v>
      </c>
      <c r="EA141" s="1815">
        <v>1</v>
      </c>
      <c r="EB141" s="1815">
        <v>1</v>
      </c>
      <c r="EC141" s="1815">
        <v>0.7</v>
      </c>
      <c r="ED141" s="1815">
        <v>0.8</v>
      </c>
      <c r="EE141" s="1815">
        <v>1.23</v>
      </c>
      <c r="EF141" s="1815">
        <v>1.1499999999999999</v>
      </c>
      <c r="EH141" s="1869">
        <v>0.3</v>
      </c>
      <c r="EI141" s="1869">
        <v>0.67</v>
      </c>
      <c r="EJ141" s="1869">
        <v>0.63</v>
      </c>
      <c r="EK141" s="1869">
        <v>0.7</v>
      </c>
      <c r="EL141" s="1869">
        <v>1.03</v>
      </c>
      <c r="EM141" s="1869">
        <v>1.07</v>
      </c>
      <c r="EN141" s="1869">
        <v>1.03</v>
      </c>
      <c r="EO141">
        <v>1.33</v>
      </c>
      <c r="ER141">
        <v>0.3</v>
      </c>
      <c r="ES141">
        <v>0.5</v>
      </c>
      <c r="ET141">
        <v>0.6</v>
      </c>
      <c r="EX141" s="299">
        <v>0.5</v>
      </c>
      <c r="EY141" s="299">
        <v>0.5</v>
      </c>
      <c r="EZ141" s="299">
        <v>0.6</v>
      </c>
      <c r="FA141" s="299">
        <v>8.67</v>
      </c>
      <c r="FB141" s="1954">
        <v>0.63</v>
      </c>
      <c r="FC141" s="1989">
        <v>0.53</v>
      </c>
      <c r="FD141" s="1989">
        <v>0.53</v>
      </c>
      <c r="FE141" s="1989">
        <v>0.6</v>
      </c>
      <c r="FF141" s="1989">
        <v>0.93</v>
      </c>
      <c r="FG141" s="1989">
        <v>0.7</v>
      </c>
      <c r="FH141" s="1989">
        <v>0.8</v>
      </c>
      <c r="FI141" s="1996">
        <v>0.53</v>
      </c>
      <c r="FJ141" s="2031">
        <v>0.77</v>
      </c>
      <c r="FK141" s="2031">
        <v>0.5</v>
      </c>
      <c r="FL141" s="2031">
        <v>1</v>
      </c>
      <c r="FM141" s="2031">
        <v>1.03</v>
      </c>
      <c r="FN141" s="2031">
        <v>0.6</v>
      </c>
      <c r="FO141" s="2031">
        <v>1.1000000000000001</v>
      </c>
      <c r="FP141" s="2038">
        <v>0.63</v>
      </c>
      <c r="FQ141" s="2074">
        <v>0.6</v>
      </c>
      <c r="FR141" s="2074">
        <v>0.83</v>
      </c>
      <c r="FS141" s="2074">
        <v>0.43</v>
      </c>
      <c r="FT141" s="2074">
        <v>0.6</v>
      </c>
      <c r="FU141" s="2074">
        <v>0.56999999999999995</v>
      </c>
      <c r="FV141" s="2074">
        <v>1</v>
      </c>
      <c r="FW141" s="2111">
        <v>1.07</v>
      </c>
      <c r="FX141" s="299">
        <v>0.77</v>
      </c>
      <c r="FY141" s="299">
        <v>1.17</v>
      </c>
      <c r="FZ141" s="299">
        <v>1</v>
      </c>
      <c r="GA141" s="299">
        <v>0.9</v>
      </c>
      <c r="GB141" s="299">
        <v>1.17</v>
      </c>
      <c r="GC141" s="299">
        <v>1.03</v>
      </c>
      <c r="GD141" s="2124">
        <v>1.03</v>
      </c>
      <c r="GE141" s="2160">
        <v>1</v>
      </c>
      <c r="GF141" s="2160">
        <v>0.53</v>
      </c>
      <c r="GG141" s="2160">
        <v>0.43</v>
      </c>
      <c r="GH141" s="2160">
        <v>0.43</v>
      </c>
      <c r="GI141" s="2160">
        <v>0.53</v>
      </c>
      <c r="GJ141" s="2160">
        <v>0.5</v>
      </c>
      <c r="GK141" s="2167">
        <v>0.6</v>
      </c>
      <c r="GL141" s="2203">
        <v>0.77</v>
      </c>
      <c r="GM141" s="2203">
        <v>0.43</v>
      </c>
      <c r="GN141" s="2203">
        <v>0.3</v>
      </c>
      <c r="GO141" s="2203">
        <v>0.33</v>
      </c>
      <c r="GP141" s="2203">
        <v>0.53</v>
      </c>
      <c r="GQ141" s="2203">
        <v>0.47</v>
      </c>
      <c r="GR141" s="2211">
        <v>0.47</v>
      </c>
      <c r="GS141" s="2247">
        <v>0.45</v>
      </c>
      <c r="GT141" s="2247">
        <v>0.67</v>
      </c>
      <c r="GU141" s="2247">
        <v>0.37</v>
      </c>
      <c r="GW141" s="2247">
        <v>0.3</v>
      </c>
      <c r="GX141" s="2247">
        <v>0.56999999999999995</v>
      </c>
      <c r="GY141" s="2247">
        <v>0.77</v>
      </c>
      <c r="GZ141" s="2265">
        <v>1.03</v>
      </c>
      <c r="HA141" s="2278">
        <v>0.7</v>
      </c>
      <c r="HB141" s="2278">
        <v>8</v>
      </c>
      <c r="HC141" s="2300"/>
      <c r="HD141" s="2311"/>
      <c r="HE141" s="2311"/>
      <c r="HF141" s="2311"/>
      <c r="HS141" s="142"/>
    </row>
    <row r="142" spans="1:227" x14ac:dyDescent="0.25">
      <c r="A142" s="95">
        <f t="shared" si="68"/>
        <v>141</v>
      </c>
      <c r="B142" s="65">
        <f>B.Semanal!B142</f>
        <v>0</v>
      </c>
      <c r="C142" s="66"/>
      <c r="D142" s="111"/>
      <c r="E142" s="104">
        <v>2.37</v>
      </c>
      <c r="F142" s="67">
        <v>1.1599999999999999</v>
      </c>
      <c r="G142" s="365">
        <v>1.1499999999999999</v>
      </c>
      <c r="H142" s="371">
        <v>0.95</v>
      </c>
      <c r="I142" s="377">
        <v>1.31</v>
      </c>
      <c r="J142" s="383">
        <v>1.65</v>
      </c>
      <c r="K142" s="389">
        <v>1.88</v>
      </c>
      <c r="L142" s="395">
        <v>1.87</v>
      </c>
      <c r="M142" s="453">
        <v>1.68</v>
      </c>
      <c r="N142" s="460">
        <v>1.76</v>
      </c>
      <c r="O142" s="473">
        <v>1.55</v>
      </c>
      <c r="P142" s="506">
        <v>1.57</v>
      </c>
      <c r="Q142" s="532">
        <v>1.48</v>
      </c>
      <c r="R142" s="538">
        <v>1.86</v>
      </c>
      <c r="S142" s="567">
        <v>1.46</v>
      </c>
      <c r="T142" s="124"/>
      <c r="U142" s="124"/>
      <c r="V142" s="611">
        <v>0.56000000000000005</v>
      </c>
      <c r="W142" s="124">
        <v>0.71</v>
      </c>
      <c r="X142" s="124">
        <v>1.54</v>
      </c>
      <c r="Y142" s="618">
        <v>1.1100000000000001</v>
      </c>
      <c r="Z142" s="124">
        <v>1.28</v>
      </c>
      <c r="AA142" s="688">
        <v>1.4</v>
      </c>
      <c r="AB142" s="124">
        <v>1.62</v>
      </c>
      <c r="AC142" s="120">
        <v>1.73</v>
      </c>
      <c r="AD142" s="124">
        <v>1.55</v>
      </c>
      <c r="AE142" s="723">
        <v>1.59</v>
      </c>
      <c r="AF142" s="730">
        <v>1.55</v>
      </c>
      <c r="AG142" s="299">
        <v>1.61</v>
      </c>
      <c r="AJ142" s="299">
        <v>0.36</v>
      </c>
      <c r="AM142" s="65">
        <v>0.36</v>
      </c>
      <c r="AN142" s="857">
        <v>3.39</v>
      </c>
      <c r="AO142" s="865">
        <v>1.72</v>
      </c>
      <c r="AP142" s="871">
        <v>1.1100000000000001</v>
      </c>
      <c r="AQ142" s="299">
        <v>1.29</v>
      </c>
      <c r="AR142" s="299">
        <v>1.33</v>
      </c>
      <c r="AS142" s="889"/>
      <c r="AT142" s="904">
        <v>0.81</v>
      </c>
      <c r="AU142" s="928">
        <v>1.02</v>
      </c>
      <c r="AV142" s="935">
        <v>1.46</v>
      </c>
      <c r="AW142" s="65">
        <v>1.8</v>
      </c>
      <c r="AX142" s="1004">
        <v>1.65</v>
      </c>
      <c r="AY142" s="1026">
        <v>1.39</v>
      </c>
      <c r="AZ142" s="1033">
        <v>1.38</v>
      </c>
      <c r="BA142" s="1045"/>
      <c r="BB142" s="65">
        <v>0.27</v>
      </c>
      <c r="BC142" s="1087"/>
      <c r="BD142" s="1093"/>
      <c r="BE142" s="1126"/>
      <c r="BF142" s="1133"/>
      <c r="BG142" s="1140"/>
      <c r="BH142" s="1163">
        <v>1.44</v>
      </c>
      <c r="BI142" s="65">
        <v>3.45</v>
      </c>
      <c r="BJ142" s="65">
        <v>2.38</v>
      </c>
      <c r="BK142" s="91">
        <v>1.1399999999999999</v>
      </c>
      <c r="BL142" s="65">
        <v>0.72</v>
      </c>
      <c r="BM142" s="65">
        <v>1.1100000000000001</v>
      </c>
      <c r="BN142" s="65">
        <v>1.27</v>
      </c>
      <c r="BO142" s="65">
        <v>1.44</v>
      </c>
      <c r="BP142" s="1224">
        <v>1.51</v>
      </c>
      <c r="BQ142" s="1230">
        <v>1.39</v>
      </c>
      <c r="BR142" s="1230">
        <v>1.68</v>
      </c>
      <c r="BS142" s="1230">
        <v>1.74</v>
      </c>
      <c r="BT142" s="1230">
        <v>1.78</v>
      </c>
      <c r="BU142" s="1230">
        <v>1.68</v>
      </c>
      <c r="BV142" s="1230">
        <v>1.8</v>
      </c>
      <c r="BW142" s="1290">
        <v>1.97</v>
      </c>
      <c r="BX142" s="65">
        <v>1.65</v>
      </c>
      <c r="BY142" s="65">
        <v>1.74</v>
      </c>
      <c r="BZ142" s="65">
        <v>1.79</v>
      </c>
      <c r="CA142" s="65">
        <v>1.54</v>
      </c>
      <c r="CB142" s="65">
        <v>1.64</v>
      </c>
      <c r="CC142" s="65">
        <v>1.62</v>
      </c>
      <c r="CD142" s="65">
        <v>1.42</v>
      </c>
      <c r="CE142" s="1384">
        <v>1.67</v>
      </c>
      <c r="CF142" s="1398">
        <v>1.86</v>
      </c>
      <c r="CG142" s="1412">
        <v>2.06</v>
      </c>
      <c r="CH142" s="1426">
        <v>1.67</v>
      </c>
      <c r="CI142" s="1440">
        <v>1.55</v>
      </c>
      <c r="CJ142" s="1454">
        <v>1.74</v>
      </c>
      <c r="CK142">
        <v>9.44</v>
      </c>
      <c r="CL142">
        <v>2.21</v>
      </c>
      <c r="CM142">
        <v>2.02</v>
      </c>
      <c r="CN142">
        <v>1.56</v>
      </c>
      <c r="CO142">
        <v>1.77</v>
      </c>
      <c r="CP142" s="1494">
        <v>1.77</v>
      </c>
      <c r="CQ142" s="1522">
        <v>1.76</v>
      </c>
      <c r="CR142" s="1558">
        <v>1.72</v>
      </c>
      <c r="CS142" s="1558">
        <v>1.6</v>
      </c>
      <c r="CT142" s="1558">
        <v>1.57</v>
      </c>
      <c r="CU142" s="1573">
        <v>1.66</v>
      </c>
      <c r="CV142" s="1587">
        <v>1.68</v>
      </c>
      <c r="CW142" s="1587">
        <v>1.76</v>
      </c>
      <c r="CX142" s="1587">
        <v>2.09</v>
      </c>
      <c r="CY142" s="1622">
        <v>1.79</v>
      </c>
      <c r="CZ142" s="1622">
        <v>1.61</v>
      </c>
      <c r="DA142" s="1622">
        <v>1.69</v>
      </c>
      <c r="DB142" s="1622">
        <v>1.78</v>
      </c>
      <c r="DC142" s="1622">
        <v>1.93</v>
      </c>
      <c r="DD142" s="1622">
        <v>2.06</v>
      </c>
      <c r="DE142" s="1644">
        <v>2.25</v>
      </c>
      <c r="DF142" s="299">
        <v>2.23</v>
      </c>
      <c r="DG142" s="299">
        <v>2.1800000000000002</v>
      </c>
      <c r="DH142" s="299">
        <v>2.0299999999999998</v>
      </c>
      <c r="DI142" s="299">
        <v>2.1800000000000002</v>
      </c>
      <c r="DJ142" s="1702">
        <v>2.4500000000000002</v>
      </c>
      <c r="DK142" s="299">
        <v>2.2000000000000002</v>
      </c>
      <c r="DL142" s="1665">
        <v>2.23</v>
      </c>
      <c r="DM142" s="299">
        <v>2.2200000000000002</v>
      </c>
      <c r="DN142" s="299">
        <v>2.2799999999999998</v>
      </c>
      <c r="DO142" s="299">
        <v>2.37</v>
      </c>
      <c r="DP142" s="299">
        <v>2.5099999999999998</v>
      </c>
      <c r="DQ142" s="1786">
        <v>2.27</v>
      </c>
      <c r="DR142" s="299">
        <v>2.19</v>
      </c>
      <c r="DS142" s="299">
        <v>1.79</v>
      </c>
      <c r="DT142" s="1743">
        <v>1.75</v>
      </c>
      <c r="DU142" s="1743">
        <v>1.58</v>
      </c>
      <c r="DV142" s="1743">
        <v>1.8</v>
      </c>
      <c r="DW142" s="1743">
        <v>1.8</v>
      </c>
      <c r="DX142" s="1743">
        <v>1.48</v>
      </c>
      <c r="DY142" s="1743">
        <v>1.6</v>
      </c>
      <c r="DZ142" s="1750">
        <v>1.55</v>
      </c>
      <c r="EA142" s="1815">
        <v>1.51</v>
      </c>
      <c r="EB142" s="1815">
        <v>1.65</v>
      </c>
      <c r="EC142" s="1815">
        <v>1.48</v>
      </c>
      <c r="ED142" s="1815">
        <v>1.67</v>
      </c>
      <c r="EE142" s="1815">
        <v>1.62</v>
      </c>
      <c r="EF142" s="1815">
        <v>1.52</v>
      </c>
      <c r="EH142" s="1869">
        <v>1.59</v>
      </c>
      <c r="EI142" s="1869">
        <v>1.61</v>
      </c>
      <c r="EJ142" s="1869">
        <v>1.7</v>
      </c>
      <c r="EK142" s="1869">
        <v>1.46</v>
      </c>
      <c r="EL142" s="1869">
        <v>1.5</v>
      </c>
      <c r="EM142" s="1869">
        <v>1.51</v>
      </c>
      <c r="EN142" s="1869">
        <v>1.83</v>
      </c>
      <c r="EO142">
        <v>1.78</v>
      </c>
      <c r="ER142">
        <v>1.49</v>
      </c>
      <c r="ES142">
        <v>1.07</v>
      </c>
      <c r="ET142">
        <v>1.29</v>
      </c>
      <c r="EX142" s="299">
        <v>1.27</v>
      </c>
      <c r="EY142" s="299">
        <v>0.8</v>
      </c>
      <c r="EZ142" s="299">
        <v>1.08</v>
      </c>
      <c r="FA142" s="299">
        <v>2.54</v>
      </c>
      <c r="FB142" s="1954">
        <v>3.05</v>
      </c>
      <c r="FC142" s="1989">
        <v>2.58</v>
      </c>
      <c r="FD142" s="1989">
        <v>2.63</v>
      </c>
      <c r="FE142" s="1989">
        <v>2.36</v>
      </c>
      <c r="FF142" s="1989">
        <v>2.4300000000000002</v>
      </c>
      <c r="FG142" s="1989">
        <v>2.25</v>
      </c>
      <c r="FH142" s="1989">
        <v>2.63</v>
      </c>
      <c r="FI142" s="1996">
        <v>2.73</v>
      </c>
      <c r="FJ142" s="2031">
        <v>2.71</v>
      </c>
      <c r="FK142" s="2031">
        <v>2.4900000000000002</v>
      </c>
      <c r="FL142" s="2031">
        <v>1.95</v>
      </c>
      <c r="FM142" s="2031">
        <v>2.62</v>
      </c>
      <c r="FN142" s="2031">
        <v>2.95</v>
      </c>
      <c r="FO142" s="2031">
        <v>2.83</v>
      </c>
      <c r="FP142" s="2038">
        <v>3.03</v>
      </c>
      <c r="FQ142" s="2074">
        <v>2.4300000000000002</v>
      </c>
      <c r="FR142" s="2074">
        <v>2.52</v>
      </c>
      <c r="FS142" s="2074">
        <v>2.25</v>
      </c>
      <c r="FT142" s="2074">
        <v>2.35</v>
      </c>
      <c r="FU142" s="2074">
        <v>2.61</v>
      </c>
      <c r="FV142" s="2074">
        <v>2.5499999999999998</v>
      </c>
      <c r="FW142" s="2111">
        <v>2.48</v>
      </c>
      <c r="FX142" s="299">
        <v>2.25</v>
      </c>
      <c r="FY142" s="299">
        <v>2.25</v>
      </c>
      <c r="FZ142" s="299">
        <v>2.17</v>
      </c>
      <c r="GA142" s="299">
        <v>2.0699999999999998</v>
      </c>
      <c r="GB142" s="299">
        <v>1.95</v>
      </c>
      <c r="GC142" s="299">
        <v>2.15</v>
      </c>
      <c r="GD142" s="2124">
        <v>1.93</v>
      </c>
      <c r="GE142" s="2160">
        <v>2.2999999999999998</v>
      </c>
      <c r="GF142" s="2160">
        <v>2.1800000000000002</v>
      </c>
      <c r="GG142" s="2160">
        <v>2.52</v>
      </c>
      <c r="GH142" s="2160">
        <v>2.31</v>
      </c>
      <c r="GI142" s="2160">
        <v>2.2999999999999998</v>
      </c>
      <c r="GJ142" s="2160">
        <v>1.48</v>
      </c>
      <c r="GK142" s="2167">
        <v>2.17</v>
      </c>
      <c r="GL142" s="2203">
        <v>2.94</v>
      </c>
      <c r="GM142" s="2203">
        <v>2.41</v>
      </c>
      <c r="GN142" s="2203">
        <v>2.4900000000000002</v>
      </c>
      <c r="GO142" s="2203">
        <v>2.4700000000000002</v>
      </c>
      <c r="GP142" s="2203">
        <v>2.06</v>
      </c>
      <c r="GQ142" s="2203">
        <v>2.5499999999999998</v>
      </c>
      <c r="GR142" s="2211">
        <v>2.33</v>
      </c>
      <c r="GS142" s="2247">
        <v>2.39</v>
      </c>
      <c r="GT142" s="2247">
        <v>2.76</v>
      </c>
      <c r="GU142" s="2247">
        <v>2.04</v>
      </c>
      <c r="GW142" s="2247">
        <v>1.37</v>
      </c>
      <c r="GX142" s="2247">
        <v>1.92</v>
      </c>
      <c r="GY142" s="2247">
        <v>2.4500000000000002</v>
      </c>
      <c r="GZ142" s="2265">
        <v>2.8</v>
      </c>
      <c r="HA142" s="2278">
        <v>3.19</v>
      </c>
      <c r="HB142" s="2278">
        <v>2.96</v>
      </c>
      <c r="HC142" s="2300"/>
      <c r="HD142" s="2311"/>
      <c r="HE142" s="2311"/>
      <c r="HF142" s="2311"/>
      <c r="HS142" s="142"/>
    </row>
    <row r="143" spans="1:227" x14ac:dyDescent="0.25">
      <c r="A143" s="95">
        <f t="shared" si="68"/>
        <v>142</v>
      </c>
      <c r="B143" s="65">
        <f>B.Semanal!B143</f>
        <v>0</v>
      </c>
      <c r="C143" s="68"/>
      <c r="D143" s="68"/>
      <c r="E143" s="91"/>
      <c r="F143" s="67"/>
      <c r="G143" s="363"/>
      <c r="H143" s="369"/>
      <c r="I143" s="375"/>
      <c r="J143" s="381"/>
      <c r="K143" s="387"/>
      <c r="L143" s="393"/>
      <c r="M143" s="451"/>
      <c r="N143" s="458"/>
      <c r="O143" s="471"/>
      <c r="P143" s="504"/>
      <c r="Q143" s="530"/>
      <c r="R143" s="536"/>
      <c r="S143" s="565"/>
      <c r="T143" s="120"/>
      <c r="U143" s="120"/>
      <c r="V143" s="609"/>
      <c r="W143" s="120"/>
      <c r="X143" s="120"/>
      <c r="Y143" s="616"/>
      <c r="Z143" s="120"/>
      <c r="AA143" s="686"/>
      <c r="AB143" s="120"/>
      <c r="AC143" s="120"/>
      <c r="AD143" s="120"/>
      <c r="AE143" s="721"/>
      <c r="AF143" s="728"/>
      <c r="AG143"/>
      <c r="AJ143"/>
      <c r="AN143" s="855"/>
      <c r="AO143" s="863"/>
      <c r="AP143" s="869"/>
      <c r="AQ143"/>
      <c r="AR143"/>
      <c r="AS143" s="889"/>
      <c r="AT143" s="902"/>
      <c r="AU143" s="926"/>
      <c r="AV143" s="933"/>
      <c r="AX143" s="1002"/>
      <c r="AY143" s="1024"/>
      <c r="AZ143" s="1031"/>
      <c r="BA143" s="1045"/>
      <c r="BC143" s="1087"/>
      <c r="BD143" s="1093"/>
      <c r="BE143" s="1126"/>
      <c r="BF143" s="1133"/>
      <c r="BG143" s="1140"/>
      <c r="BH143" s="1161"/>
      <c r="BK143" s="91"/>
      <c r="BP143" s="1222"/>
      <c r="BQ143" s="1228"/>
      <c r="BR143" s="1228"/>
      <c r="BS143" s="1228"/>
      <c r="BT143" s="1228"/>
      <c r="BU143" s="1228"/>
      <c r="BV143" s="1228"/>
      <c r="BW143" s="1288"/>
      <c r="CE143" s="1382"/>
      <c r="CF143" s="1396"/>
      <c r="CG143" s="1410"/>
      <c r="CH143" s="1424"/>
      <c r="CI143" s="1438"/>
      <c r="CJ143" s="1452"/>
      <c r="CP143" s="1492"/>
      <c r="CQ143" s="1520"/>
      <c r="CR143" s="1556"/>
      <c r="CS143" s="1556"/>
      <c r="CT143" s="1556"/>
      <c r="CU143" s="1571"/>
      <c r="CV143" s="1585"/>
      <c r="CW143" s="1585"/>
      <c r="CX143" s="1585"/>
      <c r="CY143" s="1620"/>
      <c r="CZ143" s="1620"/>
      <c r="DA143" s="1620"/>
      <c r="DB143" s="1620"/>
      <c r="DC143" s="1620"/>
      <c r="DD143" s="1620"/>
      <c r="DE143" s="1642"/>
      <c r="DJ143" s="1700"/>
      <c r="DL143" s="1663"/>
      <c r="DQ143" s="1784"/>
      <c r="DT143" s="1741"/>
      <c r="DU143" s="1741"/>
      <c r="DV143" s="1741"/>
      <c r="DW143" s="1741"/>
      <c r="DX143" s="1741"/>
      <c r="DY143" s="1741"/>
      <c r="DZ143" s="1748"/>
      <c r="EA143" s="1813"/>
      <c r="EB143" s="1813"/>
      <c r="EC143" s="1813"/>
      <c r="ED143" s="1813"/>
      <c r="EE143" s="1813"/>
      <c r="EF143" s="1813"/>
      <c r="EH143" s="1867"/>
      <c r="EI143" s="1867"/>
      <c r="EJ143" s="1867"/>
      <c r="EK143" s="1867"/>
      <c r="EL143" s="1867"/>
      <c r="EM143" s="1867"/>
      <c r="EN143" s="1867"/>
      <c r="FB143" s="1952"/>
      <c r="FC143" s="1987"/>
      <c r="FD143" s="1987"/>
      <c r="FE143" s="1987"/>
      <c r="FF143" s="1987"/>
      <c r="FG143" s="1987"/>
      <c r="FH143" s="1987"/>
      <c r="FI143" s="1994"/>
      <c r="FJ143" s="2029"/>
      <c r="FK143" s="2029"/>
      <c r="FL143" s="2029"/>
      <c r="FM143" s="2029"/>
      <c r="FN143" s="2029"/>
      <c r="FO143" s="2029"/>
      <c r="FP143" s="2036"/>
      <c r="FQ143" s="2072"/>
      <c r="FR143" s="2072"/>
      <c r="FS143" s="2072"/>
      <c r="FT143" s="2072"/>
      <c r="FU143" s="2072"/>
      <c r="FV143" s="2072"/>
      <c r="FW143" s="2109"/>
      <c r="GD143" s="2122"/>
      <c r="GE143" s="2158"/>
      <c r="GF143" s="2158"/>
      <c r="GG143" s="2158"/>
      <c r="GH143" s="2158"/>
      <c r="GI143" s="2158"/>
      <c r="GJ143" s="2158"/>
      <c r="GK143" s="2165"/>
      <c r="GL143" s="2201"/>
      <c r="GM143" s="2201"/>
      <c r="GN143" s="2201"/>
      <c r="GO143" s="2201"/>
      <c r="GP143" s="2201"/>
      <c r="GQ143" s="2201"/>
      <c r="GR143" s="2209"/>
      <c r="GZ143" s="2263"/>
      <c r="HA143" s="2276"/>
      <c r="HB143" s="2276"/>
      <c r="HC143" s="2300"/>
      <c r="HD143" s="2311"/>
      <c r="HE143" s="2311"/>
      <c r="HF143" s="2311"/>
    </row>
    <row r="144" spans="1:227" x14ac:dyDescent="0.25">
      <c r="A144" s="95">
        <f t="shared" si="68"/>
        <v>143</v>
      </c>
      <c r="B144" s="65">
        <f>B.Semanal!B144</f>
        <v>0</v>
      </c>
      <c r="C144" s="66"/>
      <c r="D144" s="66"/>
      <c r="E144" s="91">
        <v>0</v>
      </c>
      <c r="F144" s="67">
        <v>0</v>
      </c>
      <c r="G144" s="364">
        <v>0</v>
      </c>
      <c r="H144" s="370">
        <v>4108.3999999999996</v>
      </c>
      <c r="I144" s="376">
        <v>6582.7</v>
      </c>
      <c r="J144" s="382">
        <v>8165.1</v>
      </c>
      <c r="K144" s="388">
        <v>15573</v>
      </c>
      <c r="L144" s="394">
        <v>7268.7</v>
      </c>
      <c r="M144" s="452">
        <v>7847.1</v>
      </c>
      <c r="N144" s="459">
        <v>7363.8</v>
      </c>
      <c r="O144" s="472">
        <v>0</v>
      </c>
      <c r="P144" s="505">
        <v>0</v>
      </c>
      <c r="Q144" s="531">
        <v>7695.2</v>
      </c>
      <c r="R144" s="537">
        <v>8374.9</v>
      </c>
      <c r="S144" s="566">
        <v>6651.9</v>
      </c>
      <c r="T144" s="125">
        <v>0</v>
      </c>
      <c r="U144" s="125">
        <v>0</v>
      </c>
      <c r="V144" s="610">
        <v>1770.1</v>
      </c>
      <c r="W144" s="125">
        <v>5143.1000000000004</v>
      </c>
      <c r="X144" s="125">
        <v>2282.6999999999998</v>
      </c>
      <c r="Y144" s="617">
        <v>8539</v>
      </c>
      <c r="Z144" s="125">
        <v>8854.2000000000007</v>
      </c>
      <c r="AA144" s="687">
        <v>7209</v>
      </c>
      <c r="AB144" s="125">
        <v>9497.1</v>
      </c>
      <c r="AC144" s="125">
        <v>9487.9</v>
      </c>
      <c r="AD144" s="125">
        <v>8992.6</v>
      </c>
      <c r="AE144" s="722">
        <v>9223.5</v>
      </c>
      <c r="AF144" s="729">
        <v>8128.6</v>
      </c>
      <c r="AG144" s="772">
        <v>9225.2000000000007</v>
      </c>
      <c r="AH144" s="65">
        <v>0</v>
      </c>
      <c r="AI144" s="65">
        <v>0</v>
      </c>
      <c r="AJ144" s="772">
        <v>869.5</v>
      </c>
      <c r="AK144" s="65">
        <v>0</v>
      </c>
      <c r="AL144" s="65">
        <v>0</v>
      </c>
      <c r="AM144" s="65">
        <v>0</v>
      </c>
      <c r="AN144" s="856">
        <v>0</v>
      </c>
      <c r="AO144" s="864">
        <v>5751.7</v>
      </c>
      <c r="AP144" s="870">
        <v>8506.4</v>
      </c>
      <c r="AQ144" s="772">
        <v>0</v>
      </c>
      <c r="AR144" s="772">
        <v>9040.9</v>
      </c>
      <c r="AS144" s="890">
        <v>0</v>
      </c>
      <c r="AT144" s="903">
        <v>2220</v>
      </c>
      <c r="AU144" s="927">
        <v>7932.4</v>
      </c>
      <c r="AV144" s="934">
        <v>8851.7999999999993</v>
      </c>
      <c r="AW144" s="69">
        <v>6215.3</v>
      </c>
      <c r="AX144" s="1003">
        <v>8866.5</v>
      </c>
      <c r="AY144" s="1025">
        <v>9101.1</v>
      </c>
      <c r="AZ144" s="1032">
        <v>8038.4</v>
      </c>
      <c r="BA144" s="1046">
        <v>0</v>
      </c>
      <c r="BB144" s="69">
        <v>1344.5</v>
      </c>
      <c r="BC144" s="1088">
        <v>0</v>
      </c>
      <c r="BD144" s="1094">
        <v>0</v>
      </c>
      <c r="BE144" s="1127">
        <v>0</v>
      </c>
      <c r="BF144" s="1134">
        <v>0</v>
      </c>
      <c r="BG144" s="1141">
        <v>0</v>
      </c>
      <c r="BH144" s="1162">
        <v>176.1</v>
      </c>
      <c r="BI144" s="69">
        <v>5104</v>
      </c>
      <c r="BJ144" s="69">
        <v>4879.2</v>
      </c>
      <c r="BK144" s="91">
        <v>1217.7</v>
      </c>
      <c r="BL144" s="69">
        <v>5294.9</v>
      </c>
      <c r="BM144" s="69">
        <v>5114.5</v>
      </c>
      <c r="BN144" s="69">
        <v>7703.2</v>
      </c>
      <c r="BO144" s="69">
        <v>8341.2000000000007</v>
      </c>
      <c r="BP144" s="1223">
        <v>2665.3</v>
      </c>
      <c r="BQ144" s="1229">
        <v>8635.4</v>
      </c>
      <c r="BR144" s="1229">
        <v>8853</v>
      </c>
      <c r="BS144" s="1229">
        <v>8685</v>
      </c>
      <c r="BT144" s="1229">
        <v>8765.9</v>
      </c>
      <c r="BU144" s="1229">
        <v>8843.2000000000007</v>
      </c>
      <c r="BV144" s="1229">
        <v>8568.6</v>
      </c>
      <c r="BW144" s="1289">
        <v>8856.7000000000007</v>
      </c>
      <c r="BX144" s="69">
        <v>8861.7999999999993</v>
      </c>
      <c r="BY144" s="69">
        <v>8868.2999999999993</v>
      </c>
      <c r="BZ144" s="69">
        <v>8507.6</v>
      </c>
      <c r="CA144" s="69">
        <v>9038.2000000000007</v>
      </c>
      <c r="CB144" s="69">
        <v>8933.1</v>
      </c>
      <c r="CC144" s="69">
        <v>8604.4</v>
      </c>
      <c r="CD144" s="69">
        <v>9338.1</v>
      </c>
      <c r="CE144" s="1383">
        <v>7512.7</v>
      </c>
      <c r="CF144" s="1397">
        <v>8921.4</v>
      </c>
      <c r="CG144" s="1411">
        <v>8988.9</v>
      </c>
      <c r="CH144" s="1425">
        <v>17709</v>
      </c>
      <c r="CI144" s="1439">
        <v>7414.2</v>
      </c>
      <c r="CJ144" s="1453">
        <v>8003.3</v>
      </c>
      <c r="CK144" s="299">
        <v>8317.5</v>
      </c>
      <c r="CL144" s="299">
        <v>8156.4</v>
      </c>
      <c r="CM144" s="299">
        <v>8220.2000000000007</v>
      </c>
      <c r="CN144" s="299">
        <v>7675.6</v>
      </c>
      <c r="CO144" s="299">
        <v>8679.4</v>
      </c>
      <c r="CP144" s="1493">
        <v>8442.5</v>
      </c>
      <c r="CQ144" s="1521">
        <v>7609</v>
      </c>
      <c r="CR144" s="1557">
        <v>8276.6</v>
      </c>
      <c r="CS144" s="1557">
        <v>8203.2000000000007</v>
      </c>
      <c r="CT144" s="1557">
        <v>8788.7000000000007</v>
      </c>
      <c r="CU144" s="1572">
        <v>8511.6</v>
      </c>
      <c r="CV144" s="1586">
        <v>8380.6</v>
      </c>
      <c r="CW144" s="1586">
        <v>8330.6</v>
      </c>
      <c r="CX144" s="1586">
        <v>8535.5</v>
      </c>
      <c r="CY144" s="1621">
        <v>7831.3</v>
      </c>
      <c r="CZ144" s="1621">
        <v>5629.7</v>
      </c>
      <c r="DA144" s="1621">
        <v>9666.2999999999993</v>
      </c>
      <c r="DB144" s="1621">
        <v>9754.2999999999993</v>
      </c>
      <c r="DC144" s="1621">
        <v>7389.5</v>
      </c>
      <c r="DD144" s="1621">
        <v>9584.4</v>
      </c>
      <c r="DE144" s="1643">
        <v>9619.2999999999993</v>
      </c>
      <c r="DF144" s="772">
        <v>9806.4</v>
      </c>
      <c r="DG144" s="772">
        <v>9059</v>
      </c>
      <c r="DH144" s="772">
        <v>8478.7999999999993</v>
      </c>
      <c r="DI144" s="772">
        <v>9549.1</v>
      </c>
      <c r="DJ144" s="1701">
        <v>9738.2999999999993</v>
      </c>
      <c r="DK144" s="772">
        <v>9817.9</v>
      </c>
      <c r="DL144" s="1664">
        <v>9671.2999999999993</v>
      </c>
      <c r="DM144" s="772">
        <v>9816.5</v>
      </c>
      <c r="DN144" s="772">
        <v>9699.4</v>
      </c>
      <c r="DO144" s="772">
        <v>10048.700000000001</v>
      </c>
      <c r="DP144" s="772">
        <v>9686.7999999999993</v>
      </c>
      <c r="DQ144" s="1785">
        <v>8879.1</v>
      </c>
      <c r="DR144" s="772">
        <v>8942.5</v>
      </c>
      <c r="DS144" s="772">
        <v>8734.1</v>
      </c>
      <c r="DT144" s="1742">
        <v>8858.5</v>
      </c>
      <c r="DU144" s="1742">
        <v>7762.9</v>
      </c>
      <c r="DV144" s="1742">
        <v>9426</v>
      </c>
      <c r="DW144" s="1742">
        <v>8595</v>
      </c>
      <c r="DX144" s="1742">
        <v>9462.2000000000007</v>
      </c>
      <c r="DY144" s="1742">
        <v>9659.9</v>
      </c>
      <c r="DZ144" s="1749">
        <v>9391.6</v>
      </c>
      <c r="EA144" s="1814">
        <v>9178.4</v>
      </c>
      <c r="EB144" s="1814">
        <v>8265.2000000000007</v>
      </c>
      <c r="EC144" s="1814">
        <v>9558.5</v>
      </c>
      <c r="ED144" s="1814">
        <v>9481.1</v>
      </c>
      <c r="EE144" s="1814">
        <v>9232.9</v>
      </c>
      <c r="EF144" s="1814">
        <v>9246.7000000000007</v>
      </c>
      <c r="EG144">
        <v>0</v>
      </c>
      <c r="EH144" s="1868">
        <v>2626.4</v>
      </c>
      <c r="EI144" s="1868">
        <v>9648.7000000000007</v>
      </c>
      <c r="EJ144" s="1868">
        <v>9054.9</v>
      </c>
      <c r="EK144" s="1868">
        <v>8984.7999999999993</v>
      </c>
      <c r="EL144" s="1868">
        <v>9634.5</v>
      </c>
      <c r="EM144" s="1868">
        <v>9187.9</v>
      </c>
      <c r="EN144" s="1868">
        <v>8437.2000000000007</v>
      </c>
      <c r="EO144" s="299">
        <v>8803.7999999999993</v>
      </c>
      <c r="EP144">
        <v>0</v>
      </c>
      <c r="EQ144">
        <v>0</v>
      </c>
      <c r="ER144" s="299">
        <v>1716.3</v>
      </c>
      <c r="ES144" s="299">
        <v>8794.7000000000007</v>
      </c>
      <c r="ET144" s="299">
        <v>7273</v>
      </c>
      <c r="EU144">
        <v>0</v>
      </c>
      <c r="EV144" s="772">
        <v>0</v>
      </c>
      <c r="EW144" s="772">
        <v>0</v>
      </c>
      <c r="EX144" s="772">
        <v>1098.5</v>
      </c>
      <c r="EY144" s="772">
        <v>6174.2</v>
      </c>
      <c r="EZ144" s="772">
        <v>9944</v>
      </c>
      <c r="FA144" s="772">
        <v>9298.4</v>
      </c>
      <c r="FB144" s="1953">
        <v>9034.7000000000007</v>
      </c>
      <c r="FC144" s="1988">
        <v>9321</v>
      </c>
      <c r="FD144" s="1988">
        <v>9060.7000000000007</v>
      </c>
      <c r="FE144" s="1988">
        <v>9155.9</v>
      </c>
      <c r="FF144" s="1988">
        <v>9466.1</v>
      </c>
      <c r="FG144" s="1988">
        <v>9023.2999999999993</v>
      </c>
      <c r="FH144" s="1988">
        <v>8412.2999999999993</v>
      </c>
      <c r="FI144" s="1995">
        <v>8078.2</v>
      </c>
      <c r="FJ144" s="2030">
        <v>8044.4</v>
      </c>
      <c r="FK144" s="2030">
        <v>6271.5</v>
      </c>
      <c r="FL144" s="2030">
        <v>8012.5</v>
      </c>
      <c r="FM144" s="2030">
        <v>7882.9</v>
      </c>
      <c r="FN144" s="2030">
        <v>7763.9</v>
      </c>
      <c r="FO144" s="2030">
        <v>7456.1</v>
      </c>
      <c r="FP144" s="2037">
        <v>7780.1</v>
      </c>
      <c r="FQ144" s="2073">
        <v>8766.2000000000007</v>
      </c>
      <c r="FR144" s="2073">
        <v>9531.2000000000007</v>
      </c>
      <c r="FS144" s="2073">
        <v>8398</v>
      </c>
      <c r="FT144" s="2073">
        <v>7153.1</v>
      </c>
      <c r="FU144" s="2073">
        <v>7683.9</v>
      </c>
      <c r="FV144" s="2073">
        <v>7632.6</v>
      </c>
      <c r="FW144" s="2110">
        <v>7729.9</v>
      </c>
      <c r="FX144" s="772">
        <v>5305.7</v>
      </c>
      <c r="FY144" s="772">
        <v>7147.3</v>
      </c>
      <c r="FZ144" s="772">
        <v>7570.6</v>
      </c>
      <c r="GA144" s="772">
        <v>8459.9</v>
      </c>
      <c r="GB144" s="772">
        <v>7651.2</v>
      </c>
      <c r="GC144" s="772">
        <v>8139.7</v>
      </c>
      <c r="GD144" s="2123">
        <v>7585.3</v>
      </c>
      <c r="GE144" s="2159">
        <v>8848.4</v>
      </c>
      <c r="GF144" s="2159">
        <v>8493.5</v>
      </c>
      <c r="GG144" s="2159">
        <v>7795</v>
      </c>
      <c r="GH144" s="2159">
        <v>8152.1</v>
      </c>
      <c r="GI144" s="2159">
        <v>7543.2</v>
      </c>
      <c r="GJ144" s="2159">
        <v>2712.2</v>
      </c>
      <c r="GK144" s="2166">
        <v>8623.2999999999993</v>
      </c>
      <c r="GL144" s="2202">
        <v>8757</v>
      </c>
      <c r="GM144" s="2202">
        <v>8553.9</v>
      </c>
      <c r="GN144" s="2202">
        <v>8348.2000000000007</v>
      </c>
      <c r="GO144" s="2202">
        <v>7355.7</v>
      </c>
      <c r="GP144" s="2202">
        <v>7692.9</v>
      </c>
      <c r="GQ144" s="2202">
        <v>8605</v>
      </c>
      <c r="GR144" s="2210">
        <v>8032.7</v>
      </c>
      <c r="GS144" s="2246">
        <v>8382.1</v>
      </c>
      <c r="GT144" s="2246">
        <v>7477.9</v>
      </c>
      <c r="GU144" s="2246">
        <v>7814.7</v>
      </c>
      <c r="GV144" s="2246">
        <v>0</v>
      </c>
      <c r="GW144" s="2246">
        <v>3712.2</v>
      </c>
      <c r="GX144" s="2246">
        <v>8481.2000000000007</v>
      </c>
      <c r="GY144" s="2246">
        <v>8283.5</v>
      </c>
      <c r="GZ144" s="2264">
        <v>8228.6</v>
      </c>
      <c r="HA144" s="2277">
        <v>5462.4</v>
      </c>
      <c r="HB144" s="2277">
        <v>5653.4</v>
      </c>
      <c r="HC144" s="2301">
        <v>0</v>
      </c>
      <c r="HD144" s="2313">
        <v>0</v>
      </c>
      <c r="HE144" s="2313">
        <v>0</v>
      </c>
      <c r="HF144" s="2313">
        <v>0</v>
      </c>
      <c r="HS144" s="299"/>
    </row>
    <row r="145" spans="1:229" x14ac:dyDescent="0.25">
      <c r="A145" s="95">
        <f t="shared" si="68"/>
        <v>144</v>
      </c>
      <c r="B145" s="65">
        <f>B.Semanal!B145</f>
        <v>0</v>
      </c>
      <c r="C145" s="66"/>
      <c r="D145" s="66"/>
      <c r="E145" s="91"/>
      <c r="F145" s="67">
        <v>1.7399999999999999E-2</v>
      </c>
      <c r="G145" s="367">
        <v>2.1399999999999999E-2</v>
      </c>
      <c r="H145" s="373">
        <v>0.151</v>
      </c>
      <c r="I145" s="379">
        <v>4.2299999999999997E-2</v>
      </c>
      <c r="J145" s="385">
        <v>2.58E-2</v>
      </c>
      <c r="K145" s="391">
        <v>0.02</v>
      </c>
      <c r="L145" s="397">
        <v>2.4899999999999999E-2</v>
      </c>
      <c r="M145" s="455">
        <v>2.0400000000000001E-2</v>
      </c>
      <c r="N145" s="462">
        <v>1.9800000000000002E-2</v>
      </c>
      <c r="O145" s="475">
        <v>2.1000000000000001E-2</v>
      </c>
      <c r="P145" s="508">
        <v>1.37E-2</v>
      </c>
      <c r="Q145" s="534">
        <v>1.5299999999999999E-2</v>
      </c>
      <c r="R145" s="540">
        <v>1.24E-2</v>
      </c>
      <c r="S145" s="569">
        <v>1.2999999999999999E-2</v>
      </c>
      <c r="T145" s="124"/>
      <c r="U145" s="124"/>
      <c r="V145" s="613">
        <v>1.3299999999999999E-2</v>
      </c>
      <c r="W145" s="124">
        <v>0.01</v>
      </c>
      <c r="X145" s="124">
        <v>8.5000000000000006E-2</v>
      </c>
      <c r="Y145" s="620">
        <v>0.2215</v>
      </c>
      <c r="Z145" s="124">
        <v>2.24E-2</v>
      </c>
      <c r="AA145" s="690">
        <v>3.7699999999999997E-2</v>
      </c>
      <c r="AB145" s="124">
        <v>1.7999999999999999E-2</v>
      </c>
      <c r="AC145" s="120">
        <v>2.4E-2</v>
      </c>
      <c r="AD145" s="124">
        <v>1.8700000000000001E-2</v>
      </c>
      <c r="AE145" s="725">
        <v>7.0300000000000001E-2</v>
      </c>
      <c r="AF145" s="732">
        <v>3.7100000000000001E-2</v>
      </c>
      <c r="AG145" s="773">
        <v>1.6199999999999999E-2</v>
      </c>
      <c r="AJ145" s="773">
        <v>0.01</v>
      </c>
      <c r="AN145" s="855"/>
      <c r="AO145" s="867">
        <v>1.0699999999999999E-2</v>
      </c>
      <c r="AP145" s="873">
        <v>2.53E-2</v>
      </c>
      <c r="AQ145" s="773">
        <v>3.7999999999999999E-2</v>
      </c>
      <c r="AR145" s="773">
        <v>1.8700000000000001E-2</v>
      </c>
      <c r="AS145" s="889"/>
      <c r="AT145" s="906">
        <v>3.6999999999999998E-2</v>
      </c>
      <c r="AU145" s="930">
        <v>3.1699999999999999E-2</v>
      </c>
      <c r="AV145" s="937">
        <v>0.02</v>
      </c>
      <c r="AW145" s="65">
        <v>1.2800000000000001E-2</v>
      </c>
      <c r="AX145" s="1006">
        <v>1.29E-2</v>
      </c>
      <c r="AY145" s="1028">
        <v>1.4500000000000001E-2</v>
      </c>
      <c r="AZ145" s="1035">
        <v>1.55E-2</v>
      </c>
      <c r="BA145" s="1045"/>
      <c r="BB145" s="65">
        <v>0.10199999999999999</v>
      </c>
      <c r="BC145" s="1087"/>
      <c r="BD145" s="1093"/>
      <c r="BE145" s="1126"/>
      <c r="BF145" s="1133"/>
      <c r="BG145" s="1140"/>
      <c r="BH145" s="1165">
        <v>1.4E-2</v>
      </c>
      <c r="BI145" s="65">
        <v>0.01</v>
      </c>
      <c r="BJ145" s="65">
        <v>1.7299999999999999E-2</v>
      </c>
      <c r="BK145" s="91">
        <v>7.0000000000000001E-3</v>
      </c>
      <c r="BL145" s="65">
        <v>1.14E-2</v>
      </c>
      <c r="BM145" s="65">
        <v>1.0500000000000001E-2</v>
      </c>
      <c r="BN145" s="65">
        <v>2.1499999999999998E-2</v>
      </c>
      <c r="BO145" s="65">
        <v>2.0199999999999999E-2</v>
      </c>
      <c r="BP145" s="1226">
        <v>2.0400000000000001E-2</v>
      </c>
      <c r="BQ145" s="1232">
        <v>1.0800000000000001E-2</v>
      </c>
      <c r="BR145" s="1232">
        <v>1.9699999999999999E-2</v>
      </c>
      <c r="BS145" s="1232">
        <v>1.3299999999999999E-2</v>
      </c>
      <c r="BT145" s="1232">
        <v>7.7000000000000002E-3</v>
      </c>
      <c r="BU145" s="1232">
        <v>0.01</v>
      </c>
      <c r="BV145" s="1232">
        <v>8.3999999999999995E-3</v>
      </c>
      <c r="BW145" s="1292">
        <v>1.2200000000000001E-2</v>
      </c>
      <c r="BX145" s="65">
        <v>8.5000000000000006E-3</v>
      </c>
      <c r="BY145" s="65">
        <v>1.35E-2</v>
      </c>
      <c r="BZ145" s="65">
        <v>9.4999999999999998E-3</v>
      </c>
      <c r="CA145" s="65">
        <v>1.4200000000000001E-2</v>
      </c>
      <c r="CB145" s="65">
        <v>1.18E-2</v>
      </c>
      <c r="CC145" s="65">
        <v>8.2000000000000007E-3</v>
      </c>
      <c r="CD145" s="65">
        <v>1.5699999999999999E-2</v>
      </c>
      <c r="CE145" s="1386">
        <v>1.4800000000000001E-2</v>
      </c>
      <c r="CF145" s="1400">
        <v>0.01</v>
      </c>
      <c r="CG145" s="1414">
        <v>1.17E-2</v>
      </c>
      <c r="CH145" s="1428">
        <v>2.98E-2</v>
      </c>
      <c r="CI145" s="1442">
        <v>6.88E-2</v>
      </c>
      <c r="CJ145" s="1456">
        <v>1.37E-2</v>
      </c>
      <c r="CK145">
        <v>1.0999999999999999E-2</v>
      </c>
      <c r="CL145">
        <v>9.4999999999999998E-3</v>
      </c>
      <c r="CM145">
        <v>2.75E-2</v>
      </c>
      <c r="CN145">
        <v>2.3199999999999998E-2</v>
      </c>
      <c r="CO145">
        <v>1.2999999999999999E-2</v>
      </c>
      <c r="CP145" s="1496">
        <v>1.2500000000000001E-2</v>
      </c>
      <c r="CQ145" s="1524">
        <v>1.5100000000000001E-2</v>
      </c>
      <c r="CR145" s="1560">
        <v>0.01</v>
      </c>
      <c r="CS145" s="1560">
        <v>1.2500000000000001E-2</v>
      </c>
      <c r="CT145" s="1560">
        <v>1.5800000000000002E-2</v>
      </c>
      <c r="CU145" s="1575">
        <v>1.1599999999999999E-2</v>
      </c>
      <c r="CV145" s="1589">
        <v>9.2999999999999992E-3</v>
      </c>
      <c r="CW145" s="1589">
        <v>1.15E-2</v>
      </c>
      <c r="CX145" s="1589">
        <v>9.2999999999999992E-3</v>
      </c>
      <c r="CY145" s="1624">
        <v>1.37E-2</v>
      </c>
      <c r="CZ145" s="1624">
        <v>6.1600000000000002E-2</v>
      </c>
      <c r="DA145" s="1624">
        <v>1.2800000000000001E-2</v>
      </c>
      <c r="DB145" s="1624">
        <v>1.2999999999999999E-2</v>
      </c>
      <c r="DC145" s="1624">
        <v>1.17E-2</v>
      </c>
      <c r="DD145" s="1624">
        <v>8.6999999999999994E-3</v>
      </c>
      <c r="DE145" s="1646">
        <v>1.6500000000000001E-2</v>
      </c>
      <c r="DF145" s="773">
        <v>2.0400000000000001E-2</v>
      </c>
      <c r="DG145" s="773">
        <v>1.11E-2</v>
      </c>
      <c r="DH145" s="773">
        <v>9.2999999999999992E-3</v>
      </c>
      <c r="DI145" s="773">
        <v>1.0999999999999999E-2</v>
      </c>
      <c r="DJ145" s="1704">
        <v>1.3100000000000001E-2</v>
      </c>
      <c r="DK145" s="773">
        <v>1.35E-2</v>
      </c>
      <c r="DL145" s="1667">
        <v>1.38E-2</v>
      </c>
      <c r="DM145" s="773">
        <v>1.4E-2</v>
      </c>
      <c r="DN145" s="773">
        <v>1.17E-2</v>
      </c>
      <c r="DO145" s="773">
        <v>1.5699999999999999E-2</v>
      </c>
      <c r="DP145" s="773">
        <v>1.5299999999999999E-2</v>
      </c>
      <c r="DQ145" s="1788">
        <v>1.4E-2</v>
      </c>
      <c r="DR145" s="773">
        <v>1.3100000000000001E-2</v>
      </c>
      <c r="DS145" s="773">
        <v>1.0500000000000001E-2</v>
      </c>
      <c r="DT145" s="1745">
        <v>9.7000000000000003E-3</v>
      </c>
      <c r="DU145" s="1745">
        <v>2.5999999999999999E-2</v>
      </c>
      <c r="DV145" s="1745">
        <v>2.7699999999999999E-2</v>
      </c>
      <c r="DW145" s="1745">
        <v>1.4500000000000001E-2</v>
      </c>
      <c r="DX145" s="1745">
        <v>1.2200000000000001E-2</v>
      </c>
      <c r="DY145" s="1745">
        <v>1.6899999999999998E-2</v>
      </c>
      <c r="DZ145" s="1752">
        <v>1.55E-2</v>
      </c>
      <c r="EA145" s="1817">
        <v>2.5499999999999998E-2</v>
      </c>
      <c r="EB145" s="1817">
        <v>2.1299999999999999E-2</v>
      </c>
      <c r="EC145" s="1817">
        <v>1.6E-2</v>
      </c>
      <c r="ED145" s="1817">
        <v>0.01</v>
      </c>
      <c r="EE145" s="1817">
        <v>0.01</v>
      </c>
      <c r="EF145" s="1817">
        <v>1.2999999999999999E-2</v>
      </c>
      <c r="EH145" s="1872">
        <v>1.4E-2</v>
      </c>
      <c r="EI145" s="1872">
        <v>2.4500000000000001E-2</v>
      </c>
      <c r="EJ145" s="1872">
        <v>1.5299999999999999E-2</v>
      </c>
      <c r="EK145" s="1872">
        <v>1.4E-2</v>
      </c>
      <c r="EL145" s="1872">
        <v>1.8200000000000001E-2</v>
      </c>
      <c r="EM145" s="1872">
        <v>0.02</v>
      </c>
      <c r="EN145" s="1872">
        <v>1.3299999999999999E-2</v>
      </c>
      <c r="EO145">
        <v>1.0999999999999999E-2</v>
      </c>
      <c r="ER145">
        <v>1.6E-2</v>
      </c>
      <c r="ES145">
        <v>3.3000000000000002E-2</v>
      </c>
      <c r="ET145">
        <v>1.6400000000000001E-2</v>
      </c>
      <c r="EX145" s="773">
        <v>4.0000000000000001E-3</v>
      </c>
      <c r="EY145" s="773">
        <v>2.1999999999999999E-2</v>
      </c>
      <c r="EZ145" s="773">
        <v>3.4299999999999997E-2</v>
      </c>
      <c r="FA145" s="773">
        <v>1.78E-2</v>
      </c>
      <c r="FB145" s="1956">
        <v>1.4E-2</v>
      </c>
      <c r="FC145" s="1991">
        <v>3.3300000000000003E-2</v>
      </c>
      <c r="FD145" s="1991">
        <v>2.1000000000000001E-2</v>
      </c>
      <c r="FE145" s="1991">
        <v>2.4500000000000001E-2</v>
      </c>
      <c r="FF145" s="1991">
        <v>1.7500000000000002E-2</v>
      </c>
      <c r="FG145" s="1991">
        <v>1.83E-2</v>
      </c>
      <c r="FH145" s="1991">
        <v>1.7600000000000001E-2</v>
      </c>
      <c r="FI145" s="1998">
        <v>1.55E-2</v>
      </c>
      <c r="FJ145" s="2033">
        <v>1.4999999999999999E-2</v>
      </c>
      <c r="FK145" s="2033">
        <v>1.6E-2</v>
      </c>
      <c r="FL145" s="2033">
        <v>1.23E-2</v>
      </c>
      <c r="FM145" s="2033">
        <v>1.18E-2</v>
      </c>
      <c r="FN145" s="2033">
        <v>1.9599999999999999E-2</v>
      </c>
      <c r="FO145" s="2033">
        <v>1.0500000000000001E-2</v>
      </c>
      <c r="FP145" s="2040">
        <v>1.6500000000000001E-2</v>
      </c>
      <c r="FQ145" s="2076">
        <v>1.4500000000000001E-2</v>
      </c>
      <c r="FR145" s="2076">
        <v>1.5299999999999999E-2</v>
      </c>
      <c r="FS145" s="2076">
        <v>1.8200000000000001E-2</v>
      </c>
      <c r="FT145" s="2076">
        <v>1.7100000000000001E-2</v>
      </c>
      <c r="FU145" s="2076">
        <v>1.6199999999999999E-2</v>
      </c>
      <c r="FV145" s="2076">
        <v>1.95E-2</v>
      </c>
      <c r="FW145" s="2113">
        <v>7.6899999999999996E-2</v>
      </c>
      <c r="FX145" s="773">
        <v>1.24E-2</v>
      </c>
      <c r="FY145" s="773">
        <v>2.0299999999999999E-2</v>
      </c>
      <c r="FZ145" s="773">
        <v>1.8700000000000001E-2</v>
      </c>
      <c r="GA145" s="773">
        <v>3.4500000000000003E-2</v>
      </c>
      <c r="GB145" s="773">
        <v>1.7999999999999999E-2</v>
      </c>
      <c r="GC145" s="773">
        <v>0.02</v>
      </c>
      <c r="GD145" s="2126">
        <v>1.55E-2</v>
      </c>
      <c r="GE145" s="2162">
        <v>2.0500000000000001E-2</v>
      </c>
      <c r="GF145" s="2162">
        <v>2.9100000000000001E-2</v>
      </c>
      <c r="GG145" s="2162">
        <v>2.4199999999999999E-2</v>
      </c>
      <c r="GH145" s="2162">
        <v>2.9000000000000001E-2</v>
      </c>
      <c r="GI145" s="2162">
        <v>1.03E-2</v>
      </c>
      <c r="GJ145" s="2162">
        <v>1.9E-2</v>
      </c>
      <c r="GK145" s="2169">
        <v>3.5000000000000003E-2</v>
      </c>
      <c r="GL145" s="2205">
        <v>2.4199999999999999E-2</v>
      </c>
      <c r="GM145" s="2205">
        <v>1.4999999999999999E-2</v>
      </c>
      <c r="GN145" s="2205">
        <v>1.35E-2</v>
      </c>
      <c r="GO145" s="2205">
        <v>1.6500000000000001E-2</v>
      </c>
      <c r="GP145" s="2205">
        <v>1.11E-2</v>
      </c>
      <c r="GQ145" s="2205">
        <v>1.6E-2</v>
      </c>
      <c r="GR145" s="2213">
        <v>1.9300000000000001E-2</v>
      </c>
      <c r="GS145" s="2250">
        <v>1.7500000000000002E-2</v>
      </c>
      <c r="GT145" s="2250">
        <v>1.4200000000000001E-2</v>
      </c>
      <c r="GU145" s="2250">
        <v>1.7000000000000001E-2</v>
      </c>
      <c r="GV145" s="2250">
        <v>5.3E-3</v>
      </c>
      <c r="GW145" s="2250">
        <v>2.07E-2</v>
      </c>
      <c r="GX145" s="2250">
        <v>1.67E-2</v>
      </c>
      <c r="GY145" s="2250">
        <v>2.75E-2</v>
      </c>
      <c r="GZ145" s="2267">
        <v>1.9199999999999998E-2</v>
      </c>
      <c r="HA145" s="2280">
        <v>1.6299999999999999E-2</v>
      </c>
      <c r="HB145" s="2280">
        <v>2.8000000000000001E-2</v>
      </c>
      <c r="HC145" s="2300"/>
      <c r="HD145" s="2311"/>
      <c r="HE145" s="2311"/>
      <c r="HF145" s="2311"/>
      <c r="HS145" s="142"/>
    </row>
    <row r="146" spans="1:229" x14ac:dyDescent="0.25">
      <c r="A146" s="95">
        <f t="shared" si="68"/>
        <v>145</v>
      </c>
      <c r="B146" s="65">
        <f>B.Semanal!B146</f>
        <v>0</v>
      </c>
      <c r="C146" s="66"/>
      <c r="D146" s="66"/>
      <c r="E146" s="91"/>
      <c r="F146" s="67">
        <v>0.105</v>
      </c>
      <c r="G146" s="364">
        <v>1.0999999999999999E-2</v>
      </c>
      <c r="H146" s="370">
        <v>0.16900000000000001</v>
      </c>
      <c r="I146" s="376">
        <v>0.14000000000000001</v>
      </c>
      <c r="J146" s="382">
        <v>3.5999999999999997E-2</v>
      </c>
      <c r="K146" s="388">
        <v>5.0999999999999997E-2</v>
      </c>
      <c r="L146" s="394">
        <v>0.27200000000000002</v>
      </c>
      <c r="M146" s="452">
        <v>1.4E-2</v>
      </c>
      <c r="N146" s="459">
        <v>0.26700000000000002</v>
      </c>
      <c r="O146" s="472">
        <v>1.9E-2</v>
      </c>
      <c r="P146" s="505">
        <v>1.2999999999999999E-2</v>
      </c>
      <c r="Q146" s="531">
        <v>1.2999999999999999E-2</v>
      </c>
      <c r="R146" s="537">
        <v>1.0999999999999999E-2</v>
      </c>
      <c r="S146" s="566">
        <v>1.0999999999999999E-2</v>
      </c>
      <c r="T146" s="124"/>
      <c r="U146" s="124"/>
      <c r="V146" s="610">
        <v>6.5000000000000002E-2</v>
      </c>
      <c r="W146" s="124">
        <v>0.01</v>
      </c>
      <c r="X146" s="124">
        <v>0.01</v>
      </c>
      <c r="Y146" s="617">
        <v>0.13800000000000001</v>
      </c>
      <c r="Z146" s="124">
        <v>1.9E-2</v>
      </c>
      <c r="AA146" s="687">
        <v>0.372</v>
      </c>
      <c r="AB146" s="124">
        <v>2.5000000000000001E-2</v>
      </c>
      <c r="AC146" s="120">
        <v>2.9000000000000001E-2</v>
      </c>
      <c r="AD146" s="124">
        <v>1.6E-2</v>
      </c>
      <c r="AE146" s="722">
        <v>5.2999999999999999E-2</v>
      </c>
      <c r="AF146" s="729">
        <v>0.02</v>
      </c>
      <c r="AG146" s="772">
        <v>2.9000000000000001E-2</v>
      </c>
      <c r="AJ146" s="772">
        <v>1.4E-2</v>
      </c>
      <c r="AN146" s="855"/>
      <c r="AO146" s="864">
        <v>3.2000000000000001E-2</v>
      </c>
      <c r="AP146" s="870">
        <v>1.6E-2</v>
      </c>
      <c r="AQ146" s="772">
        <v>1.2999999999999999E-2</v>
      </c>
      <c r="AR146" s="772">
        <v>5.2999999999999999E-2</v>
      </c>
      <c r="AS146" s="889"/>
      <c r="AT146" s="903">
        <v>0.247</v>
      </c>
      <c r="AU146" s="927">
        <v>1.0999999999999999E-2</v>
      </c>
      <c r="AV146" s="934">
        <v>1.7000000000000001E-2</v>
      </c>
      <c r="AW146" s="65">
        <v>1.9E-2</v>
      </c>
      <c r="AX146" s="1003">
        <v>1.0999999999999999E-2</v>
      </c>
      <c r="AY146" s="1025">
        <v>3.4000000000000002E-2</v>
      </c>
      <c r="AZ146" s="1032">
        <v>3.2000000000000001E-2</v>
      </c>
      <c r="BA146" s="1045"/>
      <c r="BB146" s="65">
        <v>6.8000000000000005E-2</v>
      </c>
      <c r="BC146" s="1087"/>
      <c r="BD146" s="1093"/>
      <c r="BE146" s="1126"/>
      <c r="BF146" s="1133"/>
      <c r="BG146" s="1140"/>
      <c r="BH146" s="1162">
        <v>3.4000000000000002E-2</v>
      </c>
      <c r="BI146" s="65">
        <v>8.9999999999999993E-3</v>
      </c>
      <c r="BJ146" s="65">
        <v>0.126</v>
      </c>
      <c r="BK146" s="91">
        <v>8.9999999999999993E-3</v>
      </c>
      <c r="BL146" s="65">
        <v>1.2999999999999999E-2</v>
      </c>
      <c r="BM146" s="65">
        <v>1.2999999999999999E-2</v>
      </c>
      <c r="BN146" s="65">
        <v>1.0999999999999999E-2</v>
      </c>
      <c r="BO146" s="65">
        <v>1.9E-2</v>
      </c>
      <c r="BP146" s="1223">
        <v>1.2E-2</v>
      </c>
      <c r="BQ146" s="1229">
        <v>8.9999999999999993E-3</v>
      </c>
      <c r="BR146" s="1229">
        <v>1.2E-2</v>
      </c>
      <c r="BS146" s="1229">
        <v>1.9E-2</v>
      </c>
      <c r="BT146" s="1229">
        <v>0.02</v>
      </c>
      <c r="BU146" s="1229">
        <v>1.0999999999999999E-2</v>
      </c>
      <c r="BV146" s="1229">
        <v>2.1000000000000001E-2</v>
      </c>
      <c r="BW146" s="1289">
        <v>7.4999999999999997E-2</v>
      </c>
      <c r="BX146" s="65">
        <v>1.4999999999999999E-2</v>
      </c>
      <c r="BY146" s="65">
        <v>1.4999999999999999E-2</v>
      </c>
      <c r="BZ146" s="65">
        <v>0.221</v>
      </c>
      <c r="CA146" s="65">
        <v>1.4999999999999999E-2</v>
      </c>
      <c r="CB146" s="65">
        <v>1.2E-2</v>
      </c>
      <c r="CC146" s="65">
        <v>0.01</v>
      </c>
      <c r="CD146" s="65">
        <v>0.01</v>
      </c>
      <c r="CE146" s="1383">
        <v>1.9E-2</v>
      </c>
      <c r="CF146" s="1397">
        <v>1.7999999999999999E-2</v>
      </c>
      <c r="CG146" s="1411">
        <v>1.7999999999999999E-2</v>
      </c>
      <c r="CH146" s="1425">
        <v>0.26700000000000002</v>
      </c>
      <c r="CI146" s="1439">
        <v>6.9000000000000006E-2</v>
      </c>
      <c r="CJ146" s="1453">
        <v>4.1000000000000002E-2</v>
      </c>
      <c r="CK146">
        <v>1.4999999999999999E-2</v>
      </c>
      <c r="CL146">
        <v>1.2999999999999999E-2</v>
      </c>
      <c r="CM146">
        <v>1.2E-2</v>
      </c>
      <c r="CN146">
        <v>0.151</v>
      </c>
      <c r="CO146">
        <v>5.8999999999999997E-2</v>
      </c>
      <c r="CP146" s="1493">
        <v>1.6E-2</v>
      </c>
      <c r="CQ146" s="1521">
        <v>0.02</v>
      </c>
      <c r="CR146" s="1557">
        <v>1.0999999999999999E-2</v>
      </c>
      <c r="CS146" s="1557">
        <v>0.74199999999999999</v>
      </c>
      <c r="CT146" s="1557">
        <v>2.4E-2</v>
      </c>
      <c r="CU146" s="1572">
        <v>1.2999999999999999E-2</v>
      </c>
      <c r="CV146" s="1586">
        <v>1.9E-2</v>
      </c>
      <c r="CW146" s="1586">
        <v>0.13</v>
      </c>
      <c r="CX146" s="1586">
        <v>0.20499999999999999</v>
      </c>
      <c r="CY146" s="1621">
        <v>1.4E-2</v>
      </c>
      <c r="CZ146" s="1621">
        <v>0.32600000000000001</v>
      </c>
      <c r="DA146" s="1621">
        <v>8.9999999999999993E-3</v>
      </c>
      <c r="DB146" s="1621">
        <v>0.01</v>
      </c>
      <c r="DC146" s="1621">
        <v>1.2999999999999999E-2</v>
      </c>
      <c r="DD146" s="1621">
        <v>8.9999999999999993E-3</v>
      </c>
      <c r="DE146" s="1643">
        <v>1.4E-2</v>
      </c>
      <c r="DF146" s="772">
        <v>1.2999999999999999E-2</v>
      </c>
      <c r="DG146" s="772">
        <v>6.5000000000000002E-2</v>
      </c>
      <c r="DH146" s="772">
        <v>4.1000000000000002E-2</v>
      </c>
      <c r="DI146" s="772">
        <v>0.04</v>
      </c>
      <c r="DJ146" s="1701">
        <v>1.2999999999999999E-2</v>
      </c>
      <c r="DK146" s="772">
        <v>8.9999999999999993E-3</v>
      </c>
      <c r="DL146" s="1664">
        <v>1.4999999999999999E-2</v>
      </c>
      <c r="DM146" s="772">
        <v>0.01</v>
      </c>
      <c r="DN146" s="772">
        <v>8.9999999999999993E-3</v>
      </c>
      <c r="DO146" s="772">
        <v>8.0000000000000002E-3</v>
      </c>
      <c r="DP146" s="772">
        <v>0.01</v>
      </c>
      <c r="DQ146" s="1785">
        <v>1.9E-2</v>
      </c>
      <c r="DR146" s="772">
        <v>8.0000000000000002E-3</v>
      </c>
      <c r="DS146" s="772">
        <v>8.9999999999999993E-3</v>
      </c>
      <c r="DT146" s="1742">
        <v>7.0000000000000001E-3</v>
      </c>
      <c r="DU146" s="1742">
        <v>8.0000000000000002E-3</v>
      </c>
      <c r="DV146" s="1742">
        <v>5.0999999999999997E-2</v>
      </c>
      <c r="DW146" s="1742">
        <v>1.2E-2</v>
      </c>
      <c r="DX146" s="1742">
        <v>1.0999999999999999E-2</v>
      </c>
      <c r="DY146" s="1742">
        <v>8.9999999999999993E-3</v>
      </c>
      <c r="DZ146" s="1749">
        <v>2.1999999999999999E-2</v>
      </c>
      <c r="EA146" s="1814">
        <v>0.01</v>
      </c>
      <c r="EB146" s="1814">
        <v>7.0000000000000001E-3</v>
      </c>
      <c r="EC146" s="1814">
        <v>8.9999999999999993E-3</v>
      </c>
      <c r="ED146" s="1814">
        <v>8.0000000000000002E-3</v>
      </c>
      <c r="EE146" s="1814">
        <v>1.7999999999999999E-2</v>
      </c>
      <c r="EF146" s="1814">
        <v>8.9999999999999993E-3</v>
      </c>
      <c r="EH146" s="1868">
        <v>0.01</v>
      </c>
      <c r="EI146" s="1868">
        <v>0.03</v>
      </c>
      <c r="EJ146" s="1868">
        <v>1.2E-2</v>
      </c>
      <c r="EK146" s="1868">
        <v>1.2999999999999999E-2</v>
      </c>
      <c r="EL146" s="1868">
        <v>1.4999999999999999E-2</v>
      </c>
      <c r="EM146" s="1868">
        <v>1.6E-2</v>
      </c>
      <c r="EN146" s="1868">
        <v>1.7999999999999999E-2</v>
      </c>
      <c r="EO146">
        <v>8.9999999999999993E-3</v>
      </c>
      <c r="ER146">
        <v>0.28599999999999998</v>
      </c>
      <c r="ES146">
        <v>1.9E-2</v>
      </c>
      <c r="ET146">
        <v>1.6E-2</v>
      </c>
      <c r="EX146" s="772">
        <v>3.0000000000000001E-3</v>
      </c>
      <c r="EY146" s="772">
        <v>2.8000000000000001E-2</v>
      </c>
      <c r="EZ146" s="772">
        <v>4.9000000000000002E-2</v>
      </c>
      <c r="FA146" s="772">
        <v>1.0999999999999999E-2</v>
      </c>
      <c r="FB146" s="1953">
        <v>1.7000000000000001E-2</v>
      </c>
      <c r="FC146" s="1988">
        <v>2.3E-2</v>
      </c>
      <c r="FD146" s="1988">
        <v>1.2E-2</v>
      </c>
      <c r="FE146" s="1988">
        <v>2.3E-2</v>
      </c>
      <c r="FF146" s="1988">
        <v>1.9E-2</v>
      </c>
      <c r="FG146" s="1988">
        <v>1.9E-2</v>
      </c>
      <c r="FH146" s="1988">
        <v>0.01</v>
      </c>
      <c r="FI146" s="1995">
        <v>1.2E-2</v>
      </c>
      <c r="FJ146" s="2030">
        <v>1.2999999999999999E-2</v>
      </c>
      <c r="FK146" s="2030">
        <v>1.6E-2</v>
      </c>
      <c r="FL146" s="2030">
        <v>0.378</v>
      </c>
      <c r="FM146" s="2030">
        <v>2.4E-2</v>
      </c>
      <c r="FN146" s="2030">
        <v>3.2000000000000001E-2</v>
      </c>
      <c r="FO146" s="2030">
        <v>3.5000000000000003E-2</v>
      </c>
      <c r="FP146" s="2037">
        <v>8.9999999999999993E-3</v>
      </c>
      <c r="FQ146" s="2073">
        <v>7.0000000000000001E-3</v>
      </c>
      <c r="FR146" s="2073">
        <v>8.0000000000000002E-3</v>
      </c>
      <c r="FS146" s="2073">
        <v>1.7000000000000001E-2</v>
      </c>
      <c r="FT146" s="2073">
        <v>8.9999999999999993E-3</v>
      </c>
      <c r="FU146" s="2073">
        <v>7.0000000000000001E-3</v>
      </c>
      <c r="FV146" s="2073">
        <v>1.0999999999999999E-2</v>
      </c>
      <c r="FW146" s="2110">
        <v>0.04</v>
      </c>
      <c r="FX146" s="772">
        <v>7.0000000000000001E-3</v>
      </c>
      <c r="FY146" s="772">
        <v>1.2E-2</v>
      </c>
      <c r="FZ146" s="772">
        <v>1.2999999999999999E-2</v>
      </c>
      <c r="GA146" s="772">
        <v>0.61399999999999999</v>
      </c>
      <c r="GB146" s="772">
        <v>1.4999999999999999E-2</v>
      </c>
      <c r="GC146" s="772">
        <v>1.7000000000000001E-2</v>
      </c>
      <c r="GD146" s="2123">
        <v>2.4E-2</v>
      </c>
      <c r="GE146" s="2159">
        <v>1.7999999999999999E-2</v>
      </c>
      <c r="GF146" s="2159">
        <v>1.6E-2</v>
      </c>
      <c r="GG146" s="2159">
        <v>2.5000000000000001E-2</v>
      </c>
      <c r="GH146" s="2159">
        <v>2.9000000000000001E-2</v>
      </c>
      <c r="GI146" s="2159">
        <v>1.7999999999999999E-2</v>
      </c>
      <c r="GJ146" s="2159">
        <v>0.63500000000000001</v>
      </c>
      <c r="GK146" s="2166">
        <v>2.7E-2</v>
      </c>
      <c r="GL146" s="2202">
        <v>2.3E-2</v>
      </c>
      <c r="GM146" s="2202">
        <v>1.9E-2</v>
      </c>
      <c r="GN146" s="2202">
        <v>2.1000000000000001E-2</v>
      </c>
      <c r="GO146" s="2202">
        <v>4.2000000000000003E-2</v>
      </c>
      <c r="GP146" s="2202">
        <v>1.2999999999999999E-2</v>
      </c>
      <c r="GQ146" s="2202">
        <v>7.0000000000000001E-3</v>
      </c>
      <c r="GR146" s="2210">
        <v>1.4999999999999999E-2</v>
      </c>
      <c r="GS146" s="2246">
        <v>1.4999999999999999E-2</v>
      </c>
      <c r="GT146" s="2246">
        <v>1.4E-2</v>
      </c>
      <c r="GU146" s="2246">
        <v>6.0000000000000001E-3</v>
      </c>
      <c r="GV146" s="2246">
        <v>1.2999999999999999E-2</v>
      </c>
      <c r="GW146" s="2246">
        <v>1.2E-2</v>
      </c>
      <c r="GX146" s="2246">
        <v>8.0000000000000002E-3</v>
      </c>
      <c r="GY146" s="2246">
        <v>7.0000000000000001E-3</v>
      </c>
      <c r="GZ146" s="2264">
        <v>8.9999999999999993E-3</v>
      </c>
      <c r="HA146" s="2277">
        <v>8.9999999999999993E-3</v>
      </c>
      <c r="HB146" s="2277">
        <v>1.4E-2</v>
      </c>
      <c r="HC146" s="2301">
        <v>8.9999999999999993E-3</v>
      </c>
      <c r="HD146" s="2311"/>
      <c r="HE146" s="2311"/>
      <c r="HF146" s="2311"/>
      <c r="HS146" s="142"/>
    </row>
    <row r="147" spans="1:229" x14ac:dyDescent="0.25">
      <c r="A147" s="95">
        <f t="shared" si="68"/>
        <v>146</v>
      </c>
      <c r="B147" s="65">
        <f>B.Semanal!B147</f>
        <v>0</v>
      </c>
      <c r="C147" s="66"/>
      <c r="D147" s="112"/>
      <c r="E147" s="91">
        <v>0</v>
      </c>
      <c r="F147" s="67">
        <v>0</v>
      </c>
      <c r="G147" s="365">
        <v>0</v>
      </c>
      <c r="H147" s="371">
        <v>0</v>
      </c>
      <c r="I147" s="377">
        <v>0</v>
      </c>
      <c r="J147" s="383">
        <v>0</v>
      </c>
      <c r="K147" s="389">
        <v>0</v>
      </c>
      <c r="L147" s="395">
        <v>0</v>
      </c>
      <c r="M147" s="453">
        <v>0</v>
      </c>
      <c r="N147" s="460">
        <v>0</v>
      </c>
      <c r="O147" s="473">
        <v>0</v>
      </c>
      <c r="P147" s="506">
        <v>0</v>
      </c>
      <c r="Q147" s="532">
        <v>0</v>
      </c>
      <c r="R147" s="538">
        <v>0</v>
      </c>
      <c r="S147" s="567">
        <v>0</v>
      </c>
      <c r="T147" s="124">
        <v>0</v>
      </c>
      <c r="U147" s="124">
        <v>0</v>
      </c>
      <c r="V147" s="611">
        <v>0</v>
      </c>
      <c r="W147" s="124">
        <v>0</v>
      </c>
      <c r="X147" s="124">
        <v>0</v>
      </c>
      <c r="Y147" s="618">
        <v>0</v>
      </c>
      <c r="Z147" s="124">
        <v>0</v>
      </c>
      <c r="AA147" s="688">
        <v>0</v>
      </c>
      <c r="AB147" s="124">
        <v>0</v>
      </c>
      <c r="AC147" s="120">
        <v>0</v>
      </c>
      <c r="AD147" s="124">
        <v>0</v>
      </c>
      <c r="AE147" s="723">
        <v>0</v>
      </c>
      <c r="AF147" s="730">
        <v>0</v>
      </c>
      <c r="AG147" s="299">
        <v>0</v>
      </c>
      <c r="AH147" s="65">
        <v>0</v>
      </c>
      <c r="AI147" s="65">
        <v>0</v>
      </c>
      <c r="AJ147" s="299">
        <v>0</v>
      </c>
      <c r="AK147" s="65">
        <v>0</v>
      </c>
      <c r="AL147" s="65">
        <v>0</v>
      </c>
      <c r="AM147" s="65">
        <v>0</v>
      </c>
      <c r="AN147" s="857">
        <v>0</v>
      </c>
      <c r="AO147" s="865">
        <v>0</v>
      </c>
      <c r="AP147" s="871">
        <v>0</v>
      </c>
      <c r="AQ147" s="299">
        <v>0</v>
      </c>
      <c r="AR147" s="299">
        <v>0</v>
      </c>
      <c r="AS147" s="891">
        <v>0</v>
      </c>
      <c r="AT147" s="904">
        <v>0</v>
      </c>
      <c r="AU147" s="928">
        <v>0</v>
      </c>
      <c r="AV147" s="935">
        <v>0</v>
      </c>
      <c r="AW147" s="65">
        <v>0</v>
      </c>
      <c r="AX147" s="1004">
        <v>0</v>
      </c>
      <c r="AY147" s="1026">
        <v>0</v>
      </c>
      <c r="AZ147" s="1033">
        <v>0</v>
      </c>
      <c r="BA147" s="1047">
        <v>0</v>
      </c>
      <c r="BB147" s="65">
        <v>0</v>
      </c>
      <c r="BC147" s="1089">
        <v>0</v>
      </c>
      <c r="BD147" s="1095">
        <v>0</v>
      </c>
      <c r="BE147" s="1128">
        <v>0</v>
      </c>
      <c r="BF147" s="1135">
        <v>0</v>
      </c>
      <c r="BG147" s="1142">
        <v>0</v>
      </c>
      <c r="BH147" s="1163">
        <v>0</v>
      </c>
      <c r="BI147" s="65">
        <v>0</v>
      </c>
      <c r="BJ147" s="65">
        <v>0</v>
      </c>
      <c r="BK147" s="65">
        <v>0</v>
      </c>
      <c r="BL147" s="65">
        <v>0</v>
      </c>
      <c r="BM147" s="65">
        <v>0</v>
      </c>
      <c r="BN147" s="65">
        <v>0</v>
      </c>
      <c r="BO147" s="65">
        <v>0</v>
      </c>
      <c r="BP147" s="1224">
        <v>0</v>
      </c>
      <c r="BQ147" s="1230">
        <v>0</v>
      </c>
      <c r="BR147" s="1230">
        <v>0</v>
      </c>
      <c r="BS147" s="1230">
        <v>0</v>
      </c>
      <c r="BT147" s="1230">
        <v>0</v>
      </c>
      <c r="BU147" s="1230">
        <v>0</v>
      </c>
      <c r="BV147" s="1230">
        <v>0</v>
      </c>
      <c r="BW147" s="1290">
        <v>0</v>
      </c>
      <c r="BX147" s="65">
        <v>0</v>
      </c>
      <c r="BY147" s="65">
        <v>0</v>
      </c>
      <c r="BZ147" s="65">
        <v>0</v>
      </c>
      <c r="CA147" s="65">
        <v>0</v>
      </c>
      <c r="CB147" s="65">
        <v>0</v>
      </c>
      <c r="CC147" s="65">
        <v>0</v>
      </c>
      <c r="CD147" s="65">
        <v>0</v>
      </c>
      <c r="CE147" s="1384">
        <v>0</v>
      </c>
      <c r="CF147" s="1398">
        <v>0</v>
      </c>
      <c r="CG147" s="1412">
        <v>0</v>
      </c>
      <c r="CH147" s="1426">
        <v>0</v>
      </c>
      <c r="CI147" s="1440">
        <v>0</v>
      </c>
      <c r="CJ147" s="1454">
        <v>0</v>
      </c>
      <c r="CK147" s="65">
        <v>0</v>
      </c>
      <c r="CL147" s="65">
        <v>0</v>
      </c>
      <c r="CM147" s="65">
        <v>0</v>
      </c>
      <c r="CN147" s="65">
        <v>0</v>
      </c>
      <c r="CO147" s="65">
        <v>0</v>
      </c>
      <c r="CP147" s="1494">
        <v>0</v>
      </c>
      <c r="CQ147" s="1522">
        <v>0</v>
      </c>
      <c r="CR147" s="1558">
        <v>0</v>
      </c>
      <c r="CS147" s="1558">
        <v>0</v>
      </c>
      <c r="CT147" s="1558">
        <v>0</v>
      </c>
      <c r="CU147" s="1573">
        <v>0</v>
      </c>
      <c r="CV147" s="1587">
        <v>0</v>
      </c>
      <c r="CW147" s="1587">
        <v>0</v>
      </c>
      <c r="CX147" s="1587">
        <v>0</v>
      </c>
      <c r="CY147" s="1622">
        <v>0</v>
      </c>
      <c r="CZ147" s="1622">
        <v>0</v>
      </c>
      <c r="DA147" s="1622">
        <v>0</v>
      </c>
      <c r="DB147" s="1622">
        <v>0</v>
      </c>
      <c r="DC147" s="1622">
        <v>0</v>
      </c>
      <c r="DD147" s="1622">
        <v>0</v>
      </c>
      <c r="DE147" s="1644">
        <v>0</v>
      </c>
      <c r="DF147" s="299">
        <v>0</v>
      </c>
      <c r="DG147" s="299">
        <v>0</v>
      </c>
      <c r="DH147" s="299">
        <v>0</v>
      </c>
      <c r="DI147" s="299">
        <v>0</v>
      </c>
      <c r="DJ147" s="1702">
        <v>0</v>
      </c>
      <c r="DK147" s="299">
        <v>0</v>
      </c>
      <c r="DL147" s="1665">
        <v>0</v>
      </c>
      <c r="DM147" s="299">
        <v>0</v>
      </c>
      <c r="DN147" s="299">
        <v>0</v>
      </c>
      <c r="DO147" s="299">
        <v>0</v>
      </c>
      <c r="DP147" s="299">
        <v>0</v>
      </c>
      <c r="DQ147" s="1786">
        <v>0</v>
      </c>
      <c r="DR147" s="299">
        <v>0</v>
      </c>
      <c r="DS147" s="299">
        <v>0</v>
      </c>
      <c r="DT147" s="1743">
        <v>0</v>
      </c>
      <c r="DU147" s="1743">
        <v>0</v>
      </c>
      <c r="DV147" s="1743">
        <v>0</v>
      </c>
      <c r="DW147" s="1743">
        <v>0</v>
      </c>
      <c r="DX147" s="1743">
        <v>0</v>
      </c>
      <c r="DY147" s="1743">
        <v>0</v>
      </c>
      <c r="DZ147" s="1750">
        <v>0</v>
      </c>
      <c r="EA147" s="1815">
        <v>0</v>
      </c>
      <c r="EB147" s="1815">
        <v>0</v>
      </c>
      <c r="EC147" s="1815">
        <v>0</v>
      </c>
      <c r="ED147" s="1815">
        <v>0</v>
      </c>
      <c r="EE147" s="1815">
        <v>0</v>
      </c>
      <c r="EF147" s="1815">
        <v>0</v>
      </c>
      <c r="EG147">
        <v>0</v>
      </c>
      <c r="EH147" s="1869">
        <v>0</v>
      </c>
      <c r="EI147" s="1869">
        <v>0</v>
      </c>
      <c r="EJ147" s="1869">
        <v>0</v>
      </c>
      <c r="EK147" s="1869">
        <v>0</v>
      </c>
      <c r="EL147" s="1869">
        <v>0</v>
      </c>
      <c r="EM147" s="1869">
        <v>0</v>
      </c>
      <c r="EN147" s="1869">
        <v>0</v>
      </c>
      <c r="EO147">
        <v>0</v>
      </c>
      <c r="EP147">
        <v>0</v>
      </c>
      <c r="EQ147">
        <v>0</v>
      </c>
      <c r="ER147">
        <v>0</v>
      </c>
      <c r="ES147">
        <v>0</v>
      </c>
      <c r="ET147">
        <v>0</v>
      </c>
      <c r="EU147">
        <v>0</v>
      </c>
      <c r="EV147" s="299">
        <v>0</v>
      </c>
      <c r="EW147" s="299">
        <v>0</v>
      </c>
      <c r="EX147" s="299">
        <v>0</v>
      </c>
      <c r="EY147" s="299">
        <v>0</v>
      </c>
      <c r="EZ147" s="299">
        <v>0</v>
      </c>
      <c r="FA147" s="299">
        <v>0</v>
      </c>
      <c r="FB147" s="1954">
        <v>0</v>
      </c>
      <c r="FC147" s="1989">
        <v>0</v>
      </c>
      <c r="FD147" s="1989">
        <v>0</v>
      </c>
      <c r="FE147" s="1989">
        <v>0</v>
      </c>
      <c r="FF147" s="1989">
        <v>0</v>
      </c>
      <c r="FG147" s="1989">
        <v>0</v>
      </c>
      <c r="FH147" s="1989">
        <v>0</v>
      </c>
      <c r="FI147" s="1996">
        <v>0</v>
      </c>
      <c r="FJ147" s="2031">
        <v>0</v>
      </c>
      <c r="FK147" s="2031">
        <v>0</v>
      </c>
      <c r="FL147" s="2031">
        <v>0</v>
      </c>
      <c r="FM147" s="2031">
        <v>0</v>
      </c>
      <c r="FN147" s="2031">
        <v>0</v>
      </c>
      <c r="FO147" s="2031">
        <v>0</v>
      </c>
      <c r="FP147" s="2038">
        <v>0</v>
      </c>
      <c r="FQ147" s="2074">
        <v>0</v>
      </c>
      <c r="FR147" s="2074">
        <v>0</v>
      </c>
      <c r="FS147" s="2074">
        <v>0</v>
      </c>
      <c r="FT147" s="2074">
        <v>0</v>
      </c>
      <c r="FU147" s="2074">
        <v>0</v>
      </c>
      <c r="FV147" s="2074">
        <v>0</v>
      </c>
      <c r="FW147" s="2111">
        <v>0</v>
      </c>
      <c r="FX147" s="299">
        <v>0</v>
      </c>
      <c r="FY147" s="299">
        <v>0</v>
      </c>
      <c r="FZ147" s="299">
        <v>0</v>
      </c>
      <c r="GA147" s="299">
        <v>0</v>
      </c>
      <c r="GB147" s="299">
        <v>0</v>
      </c>
      <c r="GC147" s="299">
        <v>0</v>
      </c>
      <c r="GD147" s="2124">
        <v>0</v>
      </c>
      <c r="GE147" s="2160">
        <v>0</v>
      </c>
      <c r="GF147" s="2160">
        <v>0</v>
      </c>
      <c r="GG147" s="2160">
        <v>0</v>
      </c>
      <c r="GH147" s="2160">
        <v>0</v>
      </c>
      <c r="GI147" s="2160">
        <v>0</v>
      </c>
      <c r="GJ147" s="2160">
        <v>0</v>
      </c>
      <c r="GK147" s="2167">
        <v>0</v>
      </c>
      <c r="GL147" s="2203">
        <v>0</v>
      </c>
      <c r="GM147" s="2203">
        <v>0</v>
      </c>
      <c r="GN147" s="2203">
        <v>0</v>
      </c>
      <c r="GO147" s="2203">
        <v>0</v>
      </c>
      <c r="GP147" s="2203">
        <v>0</v>
      </c>
      <c r="GQ147" s="2203">
        <v>0</v>
      </c>
      <c r="GR147" s="2211">
        <v>0</v>
      </c>
      <c r="GS147" s="2247">
        <v>0</v>
      </c>
      <c r="GT147" s="2247">
        <v>0</v>
      </c>
      <c r="GU147" s="2247">
        <v>0</v>
      </c>
      <c r="GV147" s="2247">
        <v>0</v>
      </c>
      <c r="GW147" s="2247">
        <v>0</v>
      </c>
      <c r="GX147" s="2247">
        <v>0</v>
      </c>
      <c r="GY147" s="2247">
        <v>0</v>
      </c>
      <c r="GZ147" s="2265">
        <v>0</v>
      </c>
      <c r="HA147" s="2278">
        <v>0</v>
      </c>
      <c r="HB147" s="2278">
        <v>0</v>
      </c>
      <c r="HC147" s="2302">
        <v>0</v>
      </c>
      <c r="HD147" s="2314">
        <v>0</v>
      </c>
      <c r="HE147" s="2314">
        <v>0</v>
      </c>
      <c r="HF147" s="2314">
        <v>0</v>
      </c>
    </row>
    <row r="148" spans="1:229" x14ac:dyDescent="0.25">
      <c r="A148" s="95">
        <f t="shared" si="68"/>
        <v>147</v>
      </c>
      <c r="B148" s="65">
        <f>B.Semanal!B148</f>
        <v>0</v>
      </c>
      <c r="C148" s="68"/>
      <c r="D148" s="68"/>
      <c r="E148" s="91"/>
      <c r="F148" s="67"/>
      <c r="G148" s="363"/>
      <c r="H148" s="369"/>
      <c r="I148" s="375"/>
      <c r="J148" s="381"/>
      <c r="K148" s="387"/>
      <c r="L148" s="393"/>
      <c r="M148" s="451"/>
      <c r="N148" s="458"/>
      <c r="O148" s="471"/>
      <c r="P148" s="504"/>
      <c r="Q148" s="530"/>
      <c r="R148" s="536"/>
      <c r="S148" s="565"/>
      <c r="T148" s="120"/>
      <c r="U148" s="120"/>
      <c r="V148" s="609"/>
      <c r="W148" s="120"/>
      <c r="X148" s="120"/>
      <c r="Y148" s="616"/>
      <c r="Z148" s="120"/>
      <c r="AA148" s="686"/>
      <c r="AB148" s="120"/>
      <c r="AC148" s="120"/>
      <c r="AD148" s="120"/>
      <c r="AE148" s="721"/>
      <c r="AF148" s="728"/>
      <c r="AG148"/>
      <c r="AJ148"/>
      <c r="AN148" s="855"/>
      <c r="AO148" s="863"/>
      <c r="AP148" s="869"/>
      <c r="AQ148"/>
      <c r="AR148"/>
      <c r="AS148" s="889"/>
      <c r="AT148" s="902"/>
      <c r="AU148" s="926"/>
      <c r="AV148" s="933"/>
      <c r="AX148" s="1002"/>
      <c r="AY148" s="1024"/>
      <c r="AZ148" s="1031"/>
      <c r="BA148" s="1045"/>
      <c r="BC148" s="1087"/>
      <c r="BD148" s="1093"/>
      <c r="BE148" s="1126"/>
      <c r="BF148" s="1133"/>
      <c r="BG148" s="1140"/>
      <c r="BH148" s="1161"/>
      <c r="BK148" s="91"/>
      <c r="BP148" s="1222"/>
      <c r="BQ148" s="1228"/>
      <c r="BR148" s="1228"/>
      <c r="BS148" s="1228"/>
      <c r="BT148" s="1228"/>
      <c r="BU148" s="1228"/>
      <c r="BV148" s="1228"/>
      <c r="BW148" s="1288"/>
      <c r="CE148" s="1382"/>
      <c r="CF148" s="1396"/>
      <c r="CG148" s="1410"/>
      <c r="CH148" s="1424"/>
      <c r="CI148" s="1438"/>
      <c r="CJ148" s="1452"/>
      <c r="CP148" s="1492"/>
      <c r="CQ148" s="1520"/>
      <c r="CR148" s="1556"/>
      <c r="CS148" s="1556"/>
      <c r="CT148" s="1556"/>
      <c r="CU148" s="1571"/>
      <c r="CV148" s="1585"/>
      <c r="CW148" s="1585"/>
      <c r="CX148" s="1585"/>
      <c r="CY148" s="1620"/>
      <c r="CZ148" s="1620"/>
      <c r="DA148" s="1620"/>
      <c r="DB148" s="1620"/>
      <c r="DC148" s="1620"/>
      <c r="DD148" s="1620"/>
      <c r="DE148" s="1642"/>
      <c r="DJ148" s="1700"/>
      <c r="DL148" s="1663"/>
      <c r="DQ148" s="1784"/>
      <c r="DT148" s="1741"/>
      <c r="DU148" s="1741"/>
      <c r="DV148" s="1741"/>
      <c r="DW148" s="1741"/>
      <c r="DX148" s="1741"/>
      <c r="DY148" s="1741"/>
      <c r="DZ148" s="1748"/>
      <c r="EA148" s="1813"/>
      <c r="EB148" s="1813"/>
      <c r="EC148" s="1813"/>
      <c r="ED148" s="1813"/>
      <c r="EE148" s="1813"/>
      <c r="EF148" s="1813"/>
      <c r="EH148" s="1867"/>
      <c r="EI148" s="1867"/>
      <c r="EJ148" s="1867"/>
      <c r="EK148" s="1867"/>
      <c r="EL148" s="1867"/>
      <c r="EM148" s="1867"/>
      <c r="EN148" s="1867"/>
      <c r="FB148" s="1952"/>
      <c r="FC148" s="1987"/>
      <c r="FD148" s="1987"/>
      <c r="FE148" s="1987"/>
      <c r="FF148" s="1987"/>
      <c r="FG148" s="1987"/>
      <c r="FH148" s="1987"/>
      <c r="FI148" s="1994"/>
      <c r="FJ148" s="2029"/>
      <c r="FK148" s="2029"/>
      <c r="FL148" s="2029"/>
      <c r="FM148" s="2029"/>
      <c r="FN148" s="2029"/>
      <c r="FO148" s="2029"/>
      <c r="FP148" s="2036"/>
      <c r="FQ148" s="2072"/>
      <c r="FR148" s="2072"/>
      <c r="FS148" s="2072"/>
      <c r="FT148" s="2072"/>
      <c r="FU148" s="2072"/>
      <c r="FV148" s="2072"/>
      <c r="FW148" s="2109"/>
      <c r="GD148" s="2122"/>
      <c r="GE148" s="2158"/>
      <c r="GF148" s="2158"/>
      <c r="GG148" s="2158"/>
      <c r="GH148" s="2158"/>
      <c r="GI148" s="2158"/>
      <c r="GJ148" s="2158"/>
      <c r="GK148" s="2165"/>
      <c r="GL148" s="2201"/>
      <c r="GM148" s="2201"/>
      <c r="GN148" s="2201"/>
      <c r="GO148" s="2201"/>
      <c r="GP148" s="2201"/>
      <c r="GQ148" s="2201"/>
      <c r="GR148" s="2209"/>
      <c r="GZ148" s="2263"/>
      <c r="HA148" s="2276"/>
      <c r="HB148" s="2276"/>
      <c r="HC148" s="2300"/>
      <c r="HD148" s="2311"/>
      <c r="HE148" s="2311"/>
      <c r="HF148" s="2311"/>
    </row>
    <row r="149" spans="1:229" x14ac:dyDescent="0.25">
      <c r="A149" s="95">
        <f t="shared" si="68"/>
        <v>148</v>
      </c>
      <c r="B149" s="65">
        <f>B.Semanal!B149</f>
        <v>0</v>
      </c>
      <c r="C149" s="66"/>
      <c r="D149" s="66"/>
      <c r="E149" s="91"/>
      <c r="F149" s="67"/>
      <c r="G149" s="363"/>
      <c r="H149" s="369"/>
      <c r="I149" s="375"/>
      <c r="J149" s="381"/>
      <c r="K149" s="387"/>
      <c r="L149" s="393"/>
      <c r="M149" s="451"/>
      <c r="N149" s="458"/>
      <c r="O149" s="471"/>
      <c r="P149" s="504"/>
      <c r="Q149" s="530"/>
      <c r="R149" s="536"/>
      <c r="S149" s="565"/>
      <c r="T149" s="120"/>
      <c r="U149" s="120"/>
      <c r="V149" s="609"/>
      <c r="W149" s="120">
        <v>99.613299999999995</v>
      </c>
      <c r="X149" s="120">
        <v>99.846699999999998</v>
      </c>
      <c r="Y149" s="620">
        <v>99.84</v>
      </c>
      <c r="Z149" s="120">
        <v>99.8</v>
      </c>
      <c r="AA149" s="690">
        <v>99.785700000000006</v>
      </c>
      <c r="AB149" s="120">
        <v>99.763300000000001</v>
      </c>
      <c r="AC149" s="120">
        <v>99.805800000000005</v>
      </c>
      <c r="AD149" s="120">
        <v>99.7667</v>
      </c>
      <c r="AE149" s="725">
        <v>99.77</v>
      </c>
      <c r="AF149" s="732">
        <v>99.776700000000005</v>
      </c>
      <c r="AG149" s="773">
        <v>99.765799999999999</v>
      </c>
      <c r="AJ149" s="773">
        <v>99.61</v>
      </c>
      <c r="AM149" s="65">
        <v>99.79</v>
      </c>
      <c r="AN149" s="855"/>
      <c r="AO149" s="867">
        <v>99.721400000000003</v>
      </c>
      <c r="AP149" s="873">
        <v>99.765000000000001</v>
      </c>
      <c r="AQ149" s="773">
        <v>99.712500000000006</v>
      </c>
      <c r="AR149" s="773">
        <v>99.737499999999997</v>
      </c>
      <c r="AS149" s="889"/>
      <c r="AT149" s="906">
        <v>99.775700000000001</v>
      </c>
      <c r="AU149" s="930">
        <v>99.771000000000001</v>
      </c>
      <c r="AV149" s="937">
        <v>99.746700000000004</v>
      </c>
      <c r="AW149" s="65">
        <v>99.740799999999993</v>
      </c>
      <c r="AX149" s="1006">
        <v>99.727500000000006</v>
      </c>
      <c r="AY149" s="1028">
        <v>99.749200000000002</v>
      </c>
      <c r="AZ149" s="1035">
        <v>99.713300000000004</v>
      </c>
      <c r="BA149" s="1045"/>
      <c r="BB149" s="65">
        <v>99.75</v>
      </c>
      <c r="BC149" s="1087"/>
      <c r="BD149" s="1093"/>
      <c r="BE149" s="1126"/>
      <c r="BF149" s="1137">
        <v>99.62</v>
      </c>
      <c r="BG149" s="1140"/>
      <c r="BH149" s="1165">
        <v>99.63</v>
      </c>
      <c r="BI149" s="65">
        <v>99.818799999999996</v>
      </c>
      <c r="BJ149" s="65">
        <v>99.894400000000005</v>
      </c>
      <c r="BK149" s="91">
        <v>99.882199999999997</v>
      </c>
      <c r="BL149" s="65">
        <v>99.826700000000002</v>
      </c>
      <c r="BP149" s="1226">
        <v>99.742999999999995</v>
      </c>
      <c r="BQ149" s="1232">
        <v>99.723299999999995</v>
      </c>
      <c r="BR149" s="1232">
        <v>99.735500000000002</v>
      </c>
      <c r="BS149" s="1232">
        <v>99.74</v>
      </c>
      <c r="BT149" s="1232">
        <v>99.730800000000002</v>
      </c>
      <c r="BU149" s="1232">
        <v>99.575500000000005</v>
      </c>
      <c r="BV149" s="1232">
        <v>99.667000000000002</v>
      </c>
      <c r="BW149" s="1292">
        <v>99.682500000000005</v>
      </c>
      <c r="BX149" s="65">
        <v>99.690799999999996</v>
      </c>
      <c r="BY149" s="65">
        <v>99.695800000000006</v>
      </c>
      <c r="BZ149" s="65">
        <v>99.697299999999998</v>
      </c>
      <c r="CA149" s="65">
        <v>99.677499999999995</v>
      </c>
      <c r="CB149" s="65">
        <v>99.6858</v>
      </c>
      <c r="CC149" s="65">
        <v>99.706699999999998</v>
      </c>
      <c r="CD149" s="65">
        <v>99.674999999999997</v>
      </c>
      <c r="CE149" s="1386">
        <v>99.734499999999997</v>
      </c>
      <c r="CF149" s="1400">
        <v>99.706699999999998</v>
      </c>
      <c r="CG149" s="1414">
        <v>99.692499999999995</v>
      </c>
      <c r="CH149" s="1428">
        <v>99.69</v>
      </c>
      <c r="CI149" s="1442">
        <v>99.719200000000001</v>
      </c>
      <c r="CJ149" s="1456">
        <v>99.6875</v>
      </c>
      <c r="CK149">
        <v>99.690899999999999</v>
      </c>
      <c r="CL149">
        <v>99.702500000000001</v>
      </c>
      <c r="CM149">
        <v>99.684200000000004</v>
      </c>
      <c r="CN149">
        <v>99.72</v>
      </c>
      <c r="CO149">
        <v>99.674199999999999</v>
      </c>
      <c r="CP149" s="1496">
        <v>99.665800000000004</v>
      </c>
      <c r="CQ149" s="1524">
        <v>99.685000000000002</v>
      </c>
      <c r="CR149" s="1560">
        <v>99.708299999999994</v>
      </c>
      <c r="CS149" s="1560">
        <v>99.671000000000006</v>
      </c>
      <c r="CT149" s="1560">
        <v>99.668300000000002</v>
      </c>
      <c r="CU149" s="1575">
        <v>99.697500000000005</v>
      </c>
      <c r="CV149" s="1589">
        <v>99.657499999999999</v>
      </c>
      <c r="CW149" s="1589">
        <v>99.667000000000002</v>
      </c>
      <c r="CX149" s="1589">
        <v>99.688500000000005</v>
      </c>
      <c r="CY149" s="1624">
        <v>99.642200000000003</v>
      </c>
      <c r="CZ149" s="1624">
        <v>99.718400000000003</v>
      </c>
      <c r="DA149" s="1620"/>
      <c r="DB149" s="1620"/>
      <c r="DC149" s="1620"/>
      <c r="DD149" s="1624">
        <v>99.620900000000006</v>
      </c>
      <c r="DE149" s="1646">
        <v>99.6327</v>
      </c>
      <c r="DF149" s="773">
        <v>99.648300000000006</v>
      </c>
      <c r="DG149" s="773">
        <v>99.6</v>
      </c>
      <c r="DH149" s="773">
        <v>99.617500000000007</v>
      </c>
      <c r="DI149" s="773">
        <v>99.635499999999993</v>
      </c>
      <c r="DJ149" s="1704">
        <v>99.652500000000003</v>
      </c>
      <c r="DK149" s="773">
        <v>99.645799999999994</v>
      </c>
      <c r="DL149" s="1667">
        <v>99.628299999999996</v>
      </c>
      <c r="DM149" s="773">
        <v>99.6083</v>
      </c>
      <c r="DN149" s="773">
        <v>99.647499999999994</v>
      </c>
      <c r="DO149" s="773">
        <v>99.667500000000004</v>
      </c>
      <c r="DP149" s="773">
        <v>99.668300000000002</v>
      </c>
      <c r="DQ149" s="1788">
        <v>99.67</v>
      </c>
      <c r="DR149" s="773">
        <v>99.754499999999993</v>
      </c>
      <c r="DS149" s="773">
        <v>99.8018</v>
      </c>
      <c r="DT149" s="1745">
        <v>99.823599999999999</v>
      </c>
      <c r="DU149" s="1745">
        <v>99.825000000000003</v>
      </c>
      <c r="DV149" s="1745">
        <v>99.806399999999996</v>
      </c>
      <c r="DW149" s="1745">
        <v>99.7273</v>
      </c>
      <c r="DX149" s="1745">
        <v>99.738299999999995</v>
      </c>
      <c r="DY149" s="1745">
        <v>99.722499999999997</v>
      </c>
      <c r="DZ149" s="1752">
        <v>99.722499999999997</v>
      </c>
      <c r="EA149" s="1817">
        <v>99.769099999999995</v>
      </c>
      <c r="EB149" s="1817">
        <v>99.683300000000003</v>
      </c>
      <c r="EC149" s="1817">
        <v>99.768199999999993</v>
      </c>
      <c r="ED149" s="1817">
        <v>99.778199999999998</v>
      </c>
      <c r="EE149" s="1817">
        <v>99.742699999999999</v>
      </c>
      <c r="EF149" s="1817">
        <v>99.726399999999998</v>
      </c>
      <c r="EH149" s="1872">
        <v>99.71</v>
      </c>
      <c r="EI149" s="1872">
        <v>99.762200000000007</v>
      </c>
      <c r="EJ149" s="1872">
        <v>99.762699999999995</v>
      </c>
      <c r="EK149" s="1872">
        <v>99.7273</v>
      </c>
      <c r="EL149" s="1872">
        <v>99.754999999999995</v>
      </c>
      <c r="EM149" s="1872">
        <v>99.722700000000003</v>
      </c>
      <c r="EN149" s="1872">
        <v>99.745500000000007</v>
      </c>
      <c r="EO149">
        <v>99.750900000000001</v>
      </c>
      <c r="ER149">
        <v>99.75</v>
      </c>
      <c r="ET149">
        <v>99.75</v>
      </c>
      <c r="EX149" s="773">
        <v>99.75</v>
      </c>
      <c r="EY149" s="773">
        <v>99.75</v>
      </c>
      <c r="EZ149" s="773">
        <v>99.75</v>
      </c>
      <c r="FA149" s="773">
        <v>99.641999999999996</v>
      </c>
      <c r="FB149" s="1956">
        <v>99.73</v>
      </c>
      <c r="FC149" s="1991">
        <v>99.707800000000006</v>
      </c>
      <c r="FD149" s="1991">
        <v>99.718199999999996</v>
      </c>
      <c r="FE149" s="1991">
        <v>99.730800000000002</v>
      </c>
      <c r="FF149" s="1991">
        <v>99.69</v>
      </c>
      <c r="FG149" s="1991">
        <v>99.584199999999996</v>
      </c>
      <c r="FH149" s="1991">
        <v>99.655500000000004</v>
      </c>
      <c r="FI149" s="1998">
        <v>99.714500000000001</v>
      </c>
      <c r="FJ149" s="2033">
        <v>99.721100000000007</v>
      </c>
      <c r="FK149" s="2033">
        <v>99.72</v>
      </c>
      <c r="FL149" s="2033">
        <v>99.792500000000004</v>
      </c>
      <c r="FM149" s="2033">
        <v>99.679199999999994</v>
      </c>
      <c r="FN149" s="2033">
        <v>99.653300000000002</v>
      </c>
      <c r="FO149" s="2033">
        <v>99.711699999999993</v>
      </c>
      <c r="FP149" s="2040">
        <v>99.663300000000007</v>
      </c>
      <c r="FQ149" s="2076">
        <v>99.654200000000003</v>
      </c>
      <c r="FR149" s="2076">
        <v>99.66</v>
      </c>
      <c r="FS149" s="2076">
        <v>99.631699999999995</v>
      </c>
      <c r="FT149" s="2076">
        <v>99.667500000000004</v>
      </c>
      <c r="FU149" s="2076">
        <v>99.774000000000001</v>
      </c>
      <c r="FV149" s="2076">
        <v>99.798199999999994</v>
      </c>
      <c r="FW149" s="2113">
        <v>99.764499999999998</v>
      </c>
      <c r="FX149" s="773">
        <v>99.742699999999999</v>
      </c>
      <c r="FY149" s="773">
        <v>99.813999999999993</v>
      </c>
      <c r="FZ149" s="773">
        <v>99.789000000000001</v>
      </c>
      <c r="GA149" s="773">
        <v>99.766400000000004</v>
      </c>
      <c r="GB149" s="773">
        <v>99.706400000000002</v>
      </c>
      <c r="GC149" s="773">
        <v>99.729100000000003</v>
      </c>
      <c r="GD149" s="2126">
        <v>99.831000000000003</v>
      </c>
      <c r="GE149" s="2162">
        <v>99.723600000000005</v>
      </c>
      <c r="GF149" s="2162">
        <v>99.75</v>
      </c>
      <c r="GG149" s="2162">
        <v>99.706999999999994</v>
      </c>
      <c r="GH149" s="2162">
        <v>99.691800000000001</v>
      </c>
      <c r="GI149" s="2162">
        <v>99.768600000000006</v>
      </c>
      <c r="GJ149" s="2162">
        <v>99.72</v>
      </c>
      <c r="GK149" s="2169">
        <v>99.749099999999999</v>
      </c>
      <c r="GL149" s="2205">
        <v>99.704499999999996</v>
      </c>
      <c r="GM149" s="2205">
        <v>99.676400000000001</v>
      </c>
      <c r="GN149" s="2205">
        <v>99.652500000000003</v>
      </c>
      <c r="GO149" s="2205">
        <v>99.687299999999993</v>
      </c>
      <c r="GP149" s="2205">
        <v>99.658299999999997</v>
      </c>
      <c r="GQ149" s="2205">
        <v>99.591800000000006</v>
      </c>
      <c r="GR149" s="2213">
        <v>99.544200000000004</v>
      </c>
      <c r="GS149" s="2250">
        <v>99.686700000000002</v>
      </c>
      <c r="GT149" s="2250">
        <v>99.623000000000005</v>
      </c>
      <c r="GU149" s="2250">
        <v>99.656199999999998</v>
      </c>
      <c r="GV149" s="2250">
        <v>99.715800000000002</v>
      </c>
      <c r="GW149" s="2250">
        <v>99.6875</v>
      </c>
      <c r="GX149" s="2250">
        <v>99.627300000000005</v>
      </c>
      <c r="GY149" s="2250">
        <v>99.575000000000003</v>
      </c>
      <c r="GZ149" s="2267">
        <v>99.6</v>
      </c>
      <c r="HA149" s="2280">
        <v>99.612499999999997</v>
      </c>
      <c r="HB149" s="2280">
        <v>99.649199999999993</v>
      </c>
      <c r="HC149" s="2304">
        <v>99.699200000000005</v>
      </c>
      <c r="HD149" s="2316">
        <v>99.691699999999997</v>
      </c>
      <c r="HE149" s="2316">
        <v>99.650800000000004</v>
      </c>
      <c r="HF149" s="2316">
        <v>99.636899999999997</v>
      </c>
      <c r="HS149" s="142"/>
    </row>
    <row r="150" spans="1:229" x14ac:dyDescent="0.25">
      <c r="A150" s="95">
        <f t="shared" si="68"/>
        <v>149</v>
      </c>
      <c r="B150" s="65">
        <f>B.Semanal!B150</f>
        <v>0</v>
      </c>
      <c r="C150" s="66"/>
      <c r="D150" s="66"/>
      <c r="E150" s="91"/>
      <c r="F150" s="67"/>
      <c r="G150" s="363"/>
      <c r="H150" s="369"/>
      <c r="I150" s="375"/>
      <c r="J150" s="381"/>
      <c r="K150" s="387"/>
      <c r="L150" s="393"/>
      <c r="M150" s="451"/>
      <c r="N150" s="458"/>
      <c r="O150" s="471"/>
      <c r="P150" s="504"/>
      <c r="Q150" s="530"/>
      <c r="R150" s="536"/>
      <c r="S150" s="565"/>
      <c r="T150" s="120"/>
      <c r="U150" s="120"/>
      <c r="V150" s="609"/>
      <c r="W150" s="120">
        <v>99.77</v>
      </c>
      <c r="X150" s="120">
        <v>99.84</v>
      </c>
      <c r="Y150" s="618">
        <v>99.9</v>
      </c>
      <c r="Z150" s="120">
        <v>99.88</v>
      </c>
      <c r="AA150" s="688">
        <v>99.87</v>
      </c>
      <c r="AB150" s="120">
        <v>99.86</v>
      </c>
      <c r="AC150" s="120">
        <v>99.82</v>
      </c>
      <c r="AD150" s="120">
        <v>99.83</v>
      </c>
      <c r="AE150" s="723">
        <v>99.86</v>
      </c>
      <c r="AF150" s="730">
        <v>99.87</v>
      </c>
      <c r="AG150" s="299">
        <v>99.86</v>
      </c>
      <c r="AJ150" s="299">
        <v>99.76</v>
      </c>
      <c r="AM150" s="65">
        <v>99.87</v>
      </c>
      <c r="AN150" s="855"/>
      <c r="AO150" s="865">
        <v>99.83</v>
      </c>
      <c r="AP150" s="871">
        <v>99.86</v>
      </c>
      <c r="AQ150" s="299">
        <v>99.82</v>
      </c>
      <c r="AR150" s="299">
        <v>99.84</v>
      </c>
      <c r="AS150" s="889"/>
      <c r="AT150" s="904">
        <v>99.84</v>
      </c>
      <c r="AU150" s="928">
        <v>99.85</v>
      </c>
      <c r="AV150" s="935">
        <v>99.85</v>
      </c>
      <c r="AW150" s="65">
        <v>99.85</v>
      </c>
      <c r="AX150" s="1004">
        <v>99.84</v>
      </c>
      <c r="AY150" s="1026">
        <v>99.85</v>
      </c>
      <c r="AZ150" s="1033">
        <v>99.83</v>
      </c>
      <c r="BA150" s="1045"/>
      <c r="BB150" s="65">
        <v>99.85</v>
      </c>
      <c r="BC150" s="1087"/>
      <c r="BD150" s="1093"/>
      <c r="BE150" s="1126"/>
      <c r="BF150" s="1135">
        <v>99.77</v>
      </c>
      <c r="BG150" s="1140"/>
      <c r="BH150" s="1163">
        <v>99.78</v>
      </c>
      <c r="BI150" s="65">
        <v>99.89</v>
      </c>
      <c r="BJ150" s="65">
        <v>99.93</v>
      </c>
      <c r="BK150" s="91">
        <v>99.93</v>
      </c>
      <c r="BL150" s="65">
        <v>99.9</v>
      </c>
      <c r="BP150" s="1224">
        <v>99.85</v>
      </c>
      <c r="BQ150" s="1230">
        <v>99.83</v>
      </c>
      <c r="BR150" s="1230">
        <v>99.84</v>
      </c>
      <c r="BS150" s="1230">
        <v>99.84</v>
      </c>
      <c r="BT150" s="1230">
        <v>99.83</v>
      </c>
      <c r="BU150" s="1230">
        <v>99.74</v>
      </c>
      <c r="BV150" s="1230">
        <v>99.8</v>
      </c>
      <c r="BW150" s="1290">
        <v>99.81</v>
      </c>
      <c r="BX150" s="65">
        <v>99.81</v>
      </c>
      <c r="BY150" s="65">
        <v>99.82</v>
      </c>
      <c r="BZ150" s="65">
        <v>99.82</v>
      </c>
      <c r="CA150" s="65">
        <v>99.81</v>
      </c>
      <c r="CB150" s="65">
        <v>99.81</v>
      </c>
      <c r="CC150" s="65">
        <v>99.79</v>
      </c>
      <c r="CD150" s="65">
        <v>99.81</v>
      </c>
      <c r="CE150" s="1384">
        <v>99.82</v>
      </c>
      <c r="CF150" s="1398">
        <v>99.82</v>
      </c>
      <c r="CG150" s="1412">
        <v>99.81</v>
      </c>
      <c r="CH150" s="1426">
        <v>99.81</v>
      </c>
      <c r="CI150" s="1440">
        <v>99.83</v>
      </c>
      <c r="CJ150" s="1454">
        <v>99.81</v>
      </c>
      <c r="CK150">
        <v>99.81</v>
      </c>
      <c r="CL150">
        <v>99.8</v>
      </c>
      <c r="CM150">
        <v>99.81</v>
      </c>
      <c r="CN150">
        <v>99.83</v>
      </c>
      <c r="CO150">
        <v>99.8</v>
      </c>
      <c r="CP150" s="1494">
        <v>99.8</v>
      </c>
      <c r="CQ150" s="1522">
        <v>99.81</v>
      </c>
      <c r="CR150" s="1558">
        <v>99.83</v>
      </c>
      <c r="CS150" s="1558">
        <v>99.8</v>
      </c>
      <c r="CT150" s="1558">
        <v>99.8</v>
      </c>
      <c r="CU150" s="1573">
        <v>99.82</v>
      </c>
      <c r="CV150" s="1587">
        <v>99.79</v>
      </c>
      <c r="CW150" s="1587">
        <v>99.8</v>
      </c>
      <c r="CX150" s="1587">
        <v>99.81</v>
      </c>
      <c r="CY150" s="1622">
        <v>99.78</v>
      </c>
      <c r="CZ150" s="1622">
        <v>99.83</v>
      </c>
      <c r="DA150" s="1620"/>
      <c r="DB150" s="1620"/>
      <c r="DC150" s="1620"/>
      <c r="DD150" s="1622">
        <v>99.77</v>
      </c>
      <c r="DE150" s="1644">
        <v>99.78</v>
      </c>
      <c r="DF150" s="299">
        <v>99.79</v>
      </c>
      <c r="DG150" s="299">
        <v>99.76</v>
      </c>
      <c r="DH150" s="299">
        <v>99.77</v>
      </c>
      <c r="DI150" s="299">
        <v>99.78</v>
      </c>
      <c r="DJ150" s="1702">
        <v>99.79</v>
      </c>
      <c r="DK150" s="299">
        <v>99.78</v>
      </c>
      <c r="DL150" s="1665">
        <v>99.78</v>
      </c>
      <c r="DM150" s="299">
        <v>99.76</v>
      </c>
      <c r="DN150" s="299">
        <v>99.79</v>
      </c>
      <c r="DO150" s="299">
        <v>99.8</v>
      </c>
      <c r="DP150" s="299">
        <v>99.8</v>
      </c>
      <c r="DQ150" s="1786">
        <v>99.8</v>
      </c>
      <c r="DR150" s="299">
        <v>99.85</v>
      </c>
      <c r="DS150" s="299">
        <v>99.89</v>
      </c>
      <c r="DT150" s="1743">
        <v>99.9</v>
      </c>
      <c r="DU150" s="1743">
        <v>99.89</v>
      </c>
      <c r="DV150" s="1743">
        <v>99.88</v>
      </c>
      <c r="DW150" s="1743">
        <v>99.84</v>
      </c>
      <c r="DX150" s="1743">
        <v>99.84</v>
      </c>
      <c r="DY150" s="1743">
        <v>99.83</v>
      </c>
      <c r="DZ150" s="1750">
        <v>99.83</v>
      </c>
      <c r="EA150" s="1815">
        <v>99.86</v>
      </c>
      <c r="EB150" s="1815">
        <v>99.81</v>
      </c>
      <c r="EC150" s="1815">
        <v>99.86</v>
      </c>
      <c r="ED150" s="1815">
        <v>91.41</v>
      </c>
      <c r="EE150" s="1815">
        <v>99.85</v>
      </c>
      <c r="EF150" s="1815">
        <v>99.83</v>
      </c>
      <c r="EH150" s="1869">
        <v>99.82</v>
      </c>
      <c r="EI150" s="1869">
        <v>99.86</v>
      </c>
      <c r="EJ150" s="1869">
        <v>99.86</v>
      </c>
      <c r="EK150" s="1869">
        <v>99.84</v>
      </c>
      <c r="EL150" s="1869">
        <v>99.84</v>
      </c>
      <c r="EM150" s="1869">
        <v>99.83</v>
      </c>
      <c r="EN150" s="1869">
        <v>99.85</v>
      </c>
      <c r="EO150">
        <v>99.84</v>
      </c>
      <c r="ER150">
        <v>99.84</v>
      </c>
      <c r="ET150">
        <v>99.84</v>
      </c>
      <c r="EX150" s="299">
        <v>99.86</v>
      </c>
      <c r="EY150" s="299">
        <v>99.86</v>
      </c>
      <c r="EZ150" s="299">
        <v>99.86</v>
      </c>
      <c r="FA150" s="299">
        <v>99.79</v>
      </c>
      <c r="FB150" s="1954">
        <v>99.84</v>
      </c>
      <c r="FC150" s="1989">
        <v>99.82</v>
      </c>
      <c r="FD150" s="1989">
        <v>99.83</v>
      </c>
      <c r="FE150" s="1989">
        <v>99.84</v>
      </c>
      <c r="FF150" s="1989">
        <v>99.79</v>
      </c>
      <c r="FG150" s="1989">
        <v>99.75</v>
      </c>
      <c r="FH150" s="1989">
        <v>99.79</v>
      </c>
      <c r="FI150" s="1996">
        <v>99.83</v>
      </c>
      <c r="FJ150" s="2031">
        <v>99.83</v>
      </c>
      <c r="FK150" s="2031">
        <v>99.83</v>
      </c>
      <c r="FL150" s="2031">
        <v>99.88</v>
      </c>
      <c r="FM150" s="2031">
        <v>99.81</v>
      </c>
      <c r="FN150" s="2031">
        <v>99.79</v>
      </c>
      <c r="FO150" s="2031">
        <v>99.83</v>
      </c>
      <c r="FP150" s="2038">
        <v>99.79</v>
      </c>
      <c r="FQ150" s="2074">
        <v>99.79</v>
      </c>
      <c r="FR150" s="2074">
        <v>99.8</v>
      </c>
      <c r="FS150" s="2074">
        <v>99.78</v>
      </c>
      <c r="FT150" s="2074">
        <v>99.8</v>
      </c>
      <c r="FU150" s="2074">
        <v>99.86</v>
      </c>
      <c r="FV150" s="2074">
        <v>99.88</v>
      </c>
      <c r="FW150" s="2111">
        <v>99.86</v>
      </c>
      <c r="FX150" s="299">
        <v>99.85</v>
      </c>
      <c r="FY150" s="299">
        <v>99.89</v>
      </c>
      <c r="FZ150" s="299">
        <v>99.88</v>
      </c>
      <c r="GA150" s="299">
        <v>99.86</v>
      </c>
      <c r="GB150" s="299">
        <v>99.81</v>
      </c>
      <c r="GC150" s="299">
        <v>99.84</v>
      </c>
      <c r="GD150" s="2124">
        <v>99.89</v>
      </c>
      <c r="GE150" s="2160">
        <v>99.83</v>
      </c>
      <c r="GF150" s="2160">
        <v>99.85</v>
      </c>
      <c r="GG150" s="2160">
        <v>99.82</v>
      </c>
      <c r="GH150" s="2160">
        <v>99.82</v>
      </c>
      <c r="GI150" s="2160">
        <v>99.86</v>
      </c>
      <c r="GJ150" s="2160">
        <v>99.84</v>
      </c>
      <c r="GK150" s="2167">
        <v>99.85</v>
      </c>
      <c r="GL150" s="2203">
        <v>99.82</v>
      </c>
      <c r="GM150" s="2203">
        <v>99.81</v>
      </c>
      <c r="GN150" s="2203">
        <v>99.79</v>
      </c>
      <c r="GO150" s="2203">
        <v>99.81</v>
      </c>
      <c r="GP150" s="2203">
        <v>99.79</v>
      </c>
      <c r="GQ150" s="2203">
        <v>99.75</v>
      </c>
      <c r="GR150" s="2211">
        <v>99.72</v>
      </c>
      <c r="GS150" s="2247">
        <v>99.81</v>
      </c>
      <c r="GT150" s="2247">
        <v>99.77</v>
      </c>
      <c r="GU150" s="2247">
        <v>99.79</v>
      </c>
      <c r="GV150" s="2247">
        <v>99.83</v>
      </c>
      <c r="GW150" s="2247">
        <v>99.81</v>
      </c>
      <c r="GX150" s="2247">
        <v>99.75</v>
      </c>
      <c r="GY150" s="2247">
        <v>99.74</v>
      </c>
      <c r="GZ150" s="2265">
        <v>99.76</v>
      </c>
      <c r="HA150" s="2278">
        <v>99.78</v>
      </c>
      <c r="HB150" s="2278">
        <v>99.79</v>
      </c>
      <c r="HC150" s="2302">
        <v>99.82</v>
      </c>
      <c r="HD150" s="2314">
        <v>99.81</v>
      </c>
      <c r="HE150" s="2314">
        <v>99.79</v>
      </c>
      <c r="HF150" s="2314">
        <v>99.78</v>
      </c>
      <c r="HS150" s="142"/>
    </row>
    <row r="151" spans="1:229" x14ac:dyDescent="0.25">
      <c r="A151" s="95">
        <f t="shared" si="68"/>
        <v>150</v>
      </c>
      <c r="B151" s="65">
        <f>B.Semanal!B151</f>
        <v>0</v>
      </c>
      <c r="C151" s="66"/>
      <c r="D151" s="66"/>
      <c r="E151" s="91"/>
      <c r="F151" s="67"/>
      <c r="G151" s="363"/>
      <c r="H151" s="369"/>
      <c r="I151" s="375"/>
      <c r="J151" s="381"/>
      <c r="K151" s="387"/>
      <c r="L151" s="393"/>
      <c r="M151" s="451"/>
      <c r="N151" s="458"/>
      <c r="O151" s="471"/>
      <c r="P151" s="504"/>
      <c r="Q151" s="530"/>
      <c r="R151" s="536"/>
      <c r="S151" s="565"/>
      <c r="T151" s="120"/>
      <c r="U151" s="120"/>
      <c r="V151" s="609"/>
      <c r="W151" s="120">
        <v>8.0299999999999994</v>
      </c>
      <c r="X151" s="120">
        <v>7.97</v>
      </c>
      <c r="Y151" s="618">
        <v>8.23</v>
      </c>
      <c r="Z151" s="120">
        <v>7.68</v>
      </c>
      <c r="AA151" s="688">
        <v>7.99</v>
      </c>
      <c r="AB151" s="120">
        <v>8.23</v>
      </c>
      <c r="AC151" s="120">
        <v>8.17</v>
      </c>
      <c r="AD151" s="120">
        <v>7.98</v>
      </c>
      <c r="AE151" s="723">
        <v>7.91</v>
      </c>
      <c r="AF151" s="730">
        <v>6.91</v>
      </c>
      <c r="AG151" s="299">
        <v>7</v>
      </c>
      <c r="AJ151" s="299">
        <v>6.8</v>
      </c>
      <c r="AM151" s="65">
        <v>7.9</v>
      </c>
      <c r="AN151" s="855"/>
      <c r="AO151" s="865">
        <v>6.56</v>
      </c>
      <c r="AP151" s="871">
        <v>6.44</v>
      </c>
      <c r="AQ151" s="299">
        <v>6.09</v>
      </c>
      <c r="AR151" s="299">
        <v>6.08</v>
      </c>
      <c r="AS151" s="889"/>
      <c r="AT151" s="904">
        <v>7.4</v>
      </c>
      <c r="AU151" s="928">
        <v>6.02</v>
      </c>
      <c r="AV151" s="935">
        <v>6.22</v>
      </c>
      <c r="AW151" s="65">
        <v>6.27</v>
      </c>
      <c r="AX151" s="1004">
        <v>7.28</v>
      </c>
      <c r="AY151" s="1026">
        <v>7.89</v>
      </c>
      <c r="AZ151" s="1033">
        <v>7.13</v>
      </c>
      <c r="BA151" s="1045"/>
      <c r="BB151" s="65">
        <v>7.9</v>
      </c>
      <c r="BC151" s="1087"/>
      <c r="BD151" s="1093"/>
      <c r="BE151" s="1126"/>
      <c r="BF151" s="1135">
        <v>6.83</v>
      </c>
      <c r="BG151" s="1140"/>
      <c r="BH151" s="1163">
        <v>7.3</v>
      </c>
      <c r="BI151" s="65">
        <v>6.95</v>
      </c>
      <c r="BJ151" s="65">
        <v>5.97</v>
      </c>
      <c r="BK151" s="91">
        <v>6.53</v>
      </c>
      <c r="BL151" s="65">
        <v>6.6</v>
      </c>
      <c r="BP151" s="1224">
        <v>6.89</v>
      </c>
      <c r="BQ151" s="1230">
        <v>7.43</v>
      </c>
      <c r="BR151" s="1230">
        <v>6.33</v>
      </c>
      <c r="BS151" s="1230">
        <v>6.19</v>
      </c>
      <c r="BT151" s="1230">
        <v>6.4</v>
      </c>
      <c r="BU151" s="1230">
        <v>6.52</v>
      </c>
      <c r="BV151" s="1230">
        <v>6.38</v>
      </c>
      <c r="BW151" s="1290">
        <v>6.57</v>
      </c>
      <c r="BX151" s="65">
        <v>6.68</v>
      </c>
      <c r="BY151" s="65">
        <v>6.78</v>
      </c>
      <c r="BZ151" s="65">
        <v>6.57</v>
      </c>
      <c r="CA151" s="65">
        <v>7.73</v>
      </c>
      <c r="CB151" s="65">
        <v>7.8</v>
      </c>
      <c r="CC151" s="65">
        <v>7.62</v>
      </c>
      <c r="CD151" s="65">
        <v>7.33</v>
      </c>
      <c r="CE151" s="1384">
        <v>6.85</v>
      </c>
      <c r="CF151" s="1398">
        <v>7.84</v>
      </c>
      <c r="CG151" s="1412">
        <v>7.32</v>
      </c>
      <c r="CH151" s="1426">
        <v>7.77</v>
      </c>
      <c r="CI151" s="1440">
        <v>6.43</v>
      </c>
      <c r="CJ151" s="1454">
        <v>7.21</v>
      </c>
      <c r="CK151">
        <v>7.93</v>
      </c>
      <c r="CL151">
        <v>7.77</v>
      </c>
      <c r="CM151">
        <v>8.1199999999999992</v>
      </c>
      <c r="CN151">
        <v>8.1</v>
      </c>
      <c r="CO151">
        <v>7.93</v>
      </c>
      <c r="CP151" s="1494">
        <v>7.88</v>
      </c>
      <c r="CQ151" s="1522">
        <v>8.1</v>
      </c>
      <c r="CR151" s="1558">
        <v>7.25</v>
      </c>
      <c r="CS151" s="1558">
        <v>7.18</v>
      </c>
      <c r="CT151" s="1558">
        <v>6.77</v>
      </c>
      <c r="CU151" s="1573">
        <v>7.98</v>
      </c>
      <c r="CV151" s="1587">
        <v>7.29</v>
      </c>
      <c r="CW151" s="1587">
        <v>7.57</v>
      </c>
      <c r="CX151" s="1587">
        <v>8.0500000000000007</v>
      </c>
      <c r="CY151" s="1622">
        <v>8.26</v>
      </c>
      <c r="CZ151" s="1622">
        <v>7.28</v>
      </c>
      <c r="DA151" s="1620"/>
      <c r="DB151" s="1620"/>
      <c r="DC151" s="1620"/>
      <c r="DD151" s="1622">
        <v>7.42</v>
      </c>
      <c r="DE151" s="1644">
        <v>7.73</v>
      </c>
      <c r="DF151" s="299">
        <v>7.9</v>
      </c>
      <c r="DG151" s="299">
        <v>7.47</v>
      </c>
      <c r="DH151" s="299">
        <v>7.74</v>
      </c>
      <c r="DI151" s="299">
        <v>7.72</v>
      </c>
      <c r="DJ151" s="1702">
        <v>7.75</v>
      </c>
      <c r="DK151" s="299">
        <v>7.27</v>
      </c>
      <c r="DL151" s="1665">
        <v>7.43</v>
      </c>
      <c r="DM151" s="299">
        <v>7.31</v>
      </c>
      <c r="DN151" s="299">
        <v>7.43</v>
      </c>
      <c r="DO151" s="299">
        <v>7.27</v>
      </c>
      <c r="DP151" s="299">
        <v>7.48</v>
      </c>
      <c r="DQ151" s="1786">
        <v>7.55</v>
      </c>
      <c r="DR151" s="299">
        <v>7.2</v>
      </c>
      <c r="DS151" s="299">
        <v>7.43</v>
      </c>
      <c r="DT151" s="1743">
        <v>7.52</v>
      </c>
      <c r="DU151" s="1743">
        <v>6.8</v>
      </c>
      <c r="DV151" s="1743">
        <v>6.9</v>
      </c>
      <c r="DW151" s="1743">
        <v>6.75</v>
      </c>
      <c r="DX151" s="1743">
        <v>7.24</v>
      </c>
      <c r="DY151" s="1743">
        <v>6.62</v>
      </c>
      <c r="DZ151" s="1750">
        <v>7.19</v>
      </c>
      <c r="EA151" s="1815">
        <v>7.15</v>
      </c>
      <c r="EB151" s="1815">
        <v>7.02</v>
      </c>
      <c r="EC151" s="1815">
        <v>7.12</v>
      </c>
      <c r="ED151" s="1815">
        <v>7.29</v>
      </c>
      <c r="EE151" s="1815">
        <v>6.88</v>
      </c>
      <c r="EF151" s="1815">
        <v>7.47</v>
      </c>
      <c r="EH151" s="1869">
        <v>6.5</v>
      </c>
      <c r="EI151" s="1869">
        <v>7.43</v>
      </c>
      <c r="EJ151" s="1869">
        <v>7.49</v>
      </c>
      <c r="EK151" s="1869">
        <v>7.6</v>
      </c>
      <c r="EL151" s="1869">
        <v>7.76</v>
      </c>
      <c r="EM151" s="1869">
        <v>7.65</v>
      </c>
      <c r="EN151" s="1869">
        <v>7.72</v>
      </c>
      <c r="EO151">
        <v>7.82</v>
      </c>
      <c r="ER151">
        <v>7.82</v>
      </c>
      <c r="ET151">
        <v>7.82</v>
      </c>
      <c r="EX151" s="299">
        <v>7</v>
      </c>
      <c r="EY151" s="299">
        <v>7</v>
      </c>
      <c r="EZ151" s="299">
        <v>7</v>
      </c>
      <c r="FA151" s="299">
        <v>7.41</v>
      </c>
      <c r="FB151" s="1954">
        <v>7.64</v>
      </c>
      <c r="FC151" s="1989">
        <v>7.84</v>
      </c>
      <c r="FD151" s="1989">
        <v>8.0500000000000007</v>
      </c>
      <c r="FE151" s="1989">
        <v>8.32</v>
      </c>
      <c r="FF151" s="1989">
        <v>8.1</v>
      </c>
      <c r="FG151" s="1989">
        <v>6.6</v>
      </c>
      <c r="FH151" s="1989">
        <v>6.41</v>
      </c>
      <c r="FI151" s="1996">
        <v>6.95</v>
      </c>
      <c r="FJ151" s="2031">
        <v>7.18</v>
      </c>
      <c r="FK151" s="2031">
        <v>7.18</v>
      </c>
      <c r="FL151" s="2031">
        <v>6.83</v>
      </c>
      <c r="FM151" s="2031">
        <v>6.7</v>
      </c>
      <c r="FN151" s="2031">
        <v>6.83</v>
      </c>
      <c r="FO151" s="2031">
        <v>7.19</v>
      </c>
      <c r="FP151" s="2038">
        <v>7.62</v>
      </c>
      <c r="FQ151" s="2074">
        <v>7.65</v>
      </c>
      <c r="FR151" s="2074">
        <v>7.42</v>
      </c>
      <c r="FS151" s="2074">
        <v>7.18</v>
      </c>
      <c r="FT151" s="2074">
        <v>7.34</v>
      </c>
      <c r="FU151" s="2074">
        <v>7.59</v>
      </c>
      <c r="FV151" s="2074">
        <v>7.55</v>
      </c>
      <c r="FW151" s="2111">
        <v>7.66</v>
      </c>
      <c r="FX151" s="299">
        <v>7.55</v>
      </c>
      <c r="FY151" s="299">
        <v>7.39</v>
      </c>
      <c r="FZ151" s="299">
        <v>7.54</v>
      </c>
      <c r="GA151" s="299">
        <v>6.34</v>
      </c>
      <c r="GB151" s="299">
        <v>7.2</v>
      </c>
      <c r="GC151" s="299">
        <v>6.98</v>
      </c>
      <c r="GD151" s="2124">
        <v>7.23</v>
      </c>
      <c r="GE151" s="2160">
        <v>7.34</v>
      </c>
      <c r="GF151" s="2160">
        <v>7.55</v>
      </c>
      <c r="GG151" s="2160">
        <v>7.14</v>
      </c>
      <c r="GH151" s="2160">
        <v>7.47</v>
      </c>
      <c r="GI151" s="2160">
        <v>7.39</v>
      </c>
      <c r="GJ151" s="2160">
        <v>7.2</v>
      </c>
      <c r="GK151" s="2167">
        <v>7.19</v>
      </c>
      <c r="GL151" s="2203">
        <v>6.96</v>
      </c>
      <c r="GM151" s="2203">
        <v>7.1</v>
      </c>
      <c r="GN151" s="2203">
        <v>7</v>
      </c>
      <c r="GO151" s="2203">
        <v>5.68</v>
      </c>
      <c r="GP151" s="2203">
        <v>7.04</v>
      </c>
      <c r="GQ151" s="2203">
        <v>7.43</v>
      </c>
      <c r="GR151" s="2211">
        <v>6.97</v>
      </c>
      <c r="GS151" s="2247">
        <v>7.18</v>
      </c>
      <c r="GT151" s="2247">
        <v>7.46</v>
      </c>
      <c r="GU151" s="2247">
        <v>7.65</v>
      </c>
      <c r="GV151" s="2247">
        <v>7.99</v>
      </c>
      <c r="GW151" s="2247">
        <v>7.59</v>
      </c>
      <c r="GX151" s="2247">
        <v>5.73</v>
      </c>
      <c r="GY151" s="2247">
        <v>5.85</v>
      </c>
      <c r="GZ151" s="2265">
        <v>6.21</v>
      </c>
      <c r="HA151" s="2278">
        <v>6.86</v>
      </c>
      <c r="HB151" s="2278">
        <v>7.66</v>
      </c>
      <c r="HC151" s="2302">
        <v>7.4</v>
      </c>
      <c r="HD151" s="2314">
        <v>7.61</v>
      </c>
      <c r="HE151" s="2314">
        <v>7.71</v>
      </c>
      <c r="HF151" s="2314">
        <v>7.69</v>
      </c>
      <c r="HS151" s="142"/>
    </row>
    <row r="152" spans="1:229" x14ac:dyDescent="0.25">
      <c r="A152" s="95">
        <f t="shared" si="68"/>
        <v>151</v>
      </c>
      <c r="B152" s="65">
        <f>B.Semanal!B152</f>
        <v>0</v>
      </c>
      <c r="C152" s="66"/>
      <c r="D152" s="66"/>
      <c r="E152" s="91"/>
      <c r="F152" s="67"/>
      <c r="G152" s="363"/>
      <c r="H152" s="369"/>
      <c r="I152" s="375"/>
      <c r="J152" s="381"/>
      <c r="K152" s="387"/>
      <c r="L152" s="393"/>
      <c r="M152" s="451"/>
      <c r="N152" s="458"/>
      <c r="O152" s="471"/>
      <c r="P152" s="504"/>
      <c r="Q152" s="530"/>
      <c r="R152" s="536"/>
      <c r="S152" s="565"/>
      <c r="T152" s="120"/>
      <c r="U152" s="120"/>
      <c r="V152" s="609"/>
      <c r="W152" s="120">
        <v>13.03</v>
      </c>
      <c r="X152" s="120">
        <v>15.03</v>
      </c>
      <c r="Y152" s="618">
        <v>7.73</v>
      </c>
      <c r="Z152" s="120">
        <v>6.61</v>
      </c>
      <c r="AA152" s="688">
        <v>6.64</v>
      </c>
      <c r="AB152" s="120">
        <v>5.93</v>
      </c>
      <c r="AC152" s="120">
        <v>6.52</v>
      </c>
      <c r="AD152" s="120">
        <v>5.83</v>
      </c>
      <c r="AE152" s="723">
        <v>6.28</v>
      </c>
      <c r="AF152" s="730">
        <v>5.74</v>
      </c>
      <c r="AG152" s="299">
        <v>6.55</v>
      </c>
      <c r="AJ152" s="299">
        <v>12.5</v>
      </c>
      <c r="AM152" s="65">
        <v>7.2</v>
      </c>
      <c r="AN152" s="855"/>
      <c r="AO152" s="865">
        <v>10.01</v>
      </c>
      <c r="AP152" s="871">
        <v>6.08</v>
      </c>
      <c r="AQ152" s="299">
        <v>5.91</v>
      </c>
      <c r="AR152" s="299">
        <v>5.39</v>
      </c>
      <c r="AS152" s="889"/>
      <c r="AT152" s="904">
        <v>6</v>
      </c>
      <c r="AU152" s="928">
        <v>6.52</v>
      </c>
      <c r="AV152" s="935">
        <v>17.57</v>
      </c>
      <c r="AW152" s="65">
        <v>6.34</v>
      </c>
      <c r="AX152" s="1004">
        <v>5.7</v>
      </c>
      <c r="AY152" s="1026">
        <v>5.25</v>
      </c>
      <c r="AZ152" s="1033">
        <v>5.83</v>
      </c>
      <c r="BA152" s="1045"/>
      <c r="BB152" s="65">
        <v>6.2</v>
      </c>
      <c r="BC152" s="1087"/>
      <c r="BD152" s="1093"/>
      <c r="BE152" s="1126"/>
      <c r="BF152" s="1135">
        <v>8.4</v>
      </c>
      <c r="BG152" s="1140"/>
      <c r="BH152" s="1163">
        <v>11.5</v>
      </c>
      <c r="BI152" s="65">
        <v>8.35</v>
      </c>
      <c r="BJ152" s="65">
        <v>5.6</v>
      </c>
      <c r="BK152" s="91">
        <v>6.4</v>
      </c>
      <c r="BL152" s="65">
        <v>5.13</v>
      </c>
      <c r="BP152" s="1224">
        <v>7.52</v>
      </c>
      <c r="BQ152" s="1230">
        <v>6.89</v>
      </c>
      <c r="BR152" s="1230">
        <v>5.64</v>
      </c>
      <c r="BS152" s="1230">
        <v>5.62</v>
      </c>
      <c r="BT152" s="1230">
        <v>7.08</v>
      </c>
      <c r="BU152" s="1230">
        <v>5.42</v>
      </c>
      <c r="BV152" s="1230">
        <v>5.38</v>
      </c>
      <c r="BW152" s="1290">
        <v>6.12</v>
      </c>
      <c r="BX152" s="65">
        <v>5.6</v>
      </c>
      <c r="BY152" s="65">
        <v>5.75</v>
      </c>
      <c r="BZ152" s="65">
        <v>4.5</v>
      </c>
      <c r="CA152" s="65">
        <v>5.61</v>
      </c>
      <c r="CB152" s="65">
        <v>5.0999999999999996</v>
      </c>
      <c r="CC152" s="65">
        <v>5.46</v>
      </c>
      <c r="CD152" s="65">
        <v>5.89</v>
      </c>
      <c r="CE152" s="1384">
        <v>5.89</v>
      </c>
      <c r="CF152" s="1398">
        <v>7.01</v>
      </c>
      <c r="CG152" s="1412">
        <v>5.39</v>
      </c>
      <c r="CH152" s="1426">
        <v>5.56</v>
      </c>
      <c r="CI152" s="1440">
        <v>5.65</v>
      </c>
      <c r="CJ152" s="1454">
        <v>6.67</v>
      </c>
      <c r="CK152">
        <v>5.86</v>
      </c>
      <c r="CL152">
        <v>6.55</v>
      </c>
      <c r="CM152">
        <v>6.43</v>
      </c>
      <c r="CN152">
        <v>6.45</v>
      </c>
      <c r="CO152">
        <v>6.94</v>
      </c>
      <c r="CP152" s="1494">
        <v>5.2</v>
      </c>
      <c r="CQ152" s="1522">
        <v>5.52</v>
      </c>
      <c r="CR152" s="1558">
        <v>6.42</v>
      </c>
      <c r="CS152" s="1558">
        <v>6.52</v>
      </c>
      <c r="CT152" s="1558">
        <v>6.78</v>
      </c>
      <c r="CU152" s="1573">
        <v>6.71</v>
      </c>
      <c r="CV152" s="1587">
        <v>5.97</v>
      </c>
      <c r="CW152" s="1587">
        <v>6.12</v>
      </c>
      <c r="CX152" s="1587">
        <v>6.16</v>
      </c>
      <c r="CY152" s="1622">
        <v>5.89</v>
      </c>
      <c r="CZ152" s="1622">
        <v>6.2</v>
      </c>
      <c r="DA152" s="1620"/>
      <c r="DB152" s="1620"/>
      <c r="DC152" s="1620"/>
      <c r="DD152" s="1622">
        <v>7.17</v>
      </c>
      <c r="DE152" s="1644">
        <v>6.95</v>
      </c>
      <c r="DF152" s="299">
        <v>6.4</v>
      </c>
      <c r="DG152" s="299">
        <v>7.02</v>
      </c>
      <c r="DH152" s="299">
        <v>6.12</v>
      </c>
      <c r="DI152" s="299">
        <v>5.49</v>
      </c>
      <c r="DJ152" s="1702">
        <v>5.13</v>
      </c>
      <c r="DK152" s="299">
        <v>5.6</v>
      </c>
      <c r="DL152" s="1665">
        <v>5.58</v>
      </c>
      <c r="DM152" s="299">
        <v>6.19</v>
      </c>
      <c r="DN152" s="299">
        <v>5.58</v>
      </c>
      <c r="DO152" s="299">
        <v>6.55</v>
      </c>
      <c r="DP152" s="299">
        <v>5.35</v>
      </c>
      <c r="DQ152" s="1786">
        <v>5.22</v>
      </c>
      <c r="DR152" s="299">
        <v>5.81</v>
      </c>
      <c r="DS152" s="299">
        <v>5.77</v>
      </c>
      <c r="DT152" s="1743">
        <v>6.85</v>
      </c>
      <c r="DU152" s="1743">
        <v>7.9</v>
      </c>
      <c r="DV152" s="1743">
        <v>8.8800000000000008</v>
      </c>
      <c r="DW152" s="1743">
        <v>5.75</v>
      </c>
      <c r="DX152" s="1743">
        <v>6.28</v>
      </c>
      <c r="DY152" s="1743">
        <v>7.07</v>
      </c>
      <c r="DZ152" s="1750">
        <v>6.97</v>
      </c>
      <c r="EA152" s="1815">
        <v>6.28</v>
      </c>
      <c r="EB152" s="1815">
        <v>5.91</v>
      </c>
      <c r="EC152" s="1815">
        <v>7.02</v>
      </c>
      <c r="ED152" s="1815">
        <v>5.6</v>
      </c>
      <c r="EE152" s="1815">
        <v>6.36</v>
      </c>
      <c r="EF152" s="1815">
        <v>5.63</v>
      </c>
      <c r="EH152" s="1869">
        <v>8.4</v>
      </c>
      <c r="EI152" s="1869">
        <v>6.68</v>
      </c>
      <c r="EJ152" s="1869">
        <v>6.2</v>
      </c>
      <c r="EK152" s="1869">
        <v>5.93</v>
      </c>
      <c r="EL152" s="1869">
        <v>5.76</v>
      </c>
      <c r="EM152" s="1869">
        <v>6.65</v>
      </c>
      <c r="EN152" s="1869">
        <v>5.71</v>
      </c>
      <c r="EO152">
        <v>6.19</v>
      </c>
      <c r="ER152">
        <v>7</v>
      </c>
      <c r="ET152">
        <v>7.2</v>
      </c>
      <c r="EX152" s="299">
        <v>7.2</v>
      </c>
      <c r="EY152" s="299">
        <v>7.2</v>
      </c>
      <c r="EZ152" s="299">
        <v>7.2</v>
      </c>
      <c r="FA152" s="299">
        <v>8.1300000000000008</v>
      </c>
      <c r="FB152" s="1954">
        <v>7.59</v>
      </c>
      <c r="FC152" s="1989">
        <v>6.33</v>
      </c>
      <c r="FD152" s="1989">
        <v>8.34</v>
      </c>
      <c r="FE152" s="1989">
        <v>6.73</v>
      </c>
      <c r="FF152" s="1989">
        <v>5.8</v>
      </c>
      <c r="FG152" s="1989">
        <v>6.76</v>
      </c>
      <c r="FH152" s="1989">
        <v>6.35</v>
      </c>
      <c r="FI152" s="1996">
        <v>6.15</v>
      </c>
      <c r="FJ152" s="2031">
        <v>6.52</v>
      </c>
      <c r="FK152" s="2031">
        <v>6.5</v>
      </c>
      <c r="FL152" s="2031">
        <v>7.42</v>
      </c>
      <c r="FM152" s="2031">
        <v>7.37</v>
      </c>
      <c r="FN152" s="2031">
        <v>7.38</v>
      </c>
      <c r="FO152" s="2031">
        <v>8.0299999999999994</v>
      </c>
      <c r="FP152" s="2038">
        <v>8.35</v>
      </c>
      <c r="FQ152" s="2074">
        <v>8.43</v>
      </c>
      <c r="FR152" s="2074">
        <v>7.42</v>
      </c>
      <c r="FS152" s="2074">
        <v>8.16</v>
      </c>
      <c r="FT152" s="2074">
        <v>7.49</v>
      </c>
      <c r="FU152" s="2074">
        <v>8.25</v>
      </c>
      <c r="FV152" s="2074">
        <v>6.41</v>
      </c>
      <c r="FW152" s="2111">
        <v>6.88</v>
      </c>
      <c r="FX152" s="299">
        <v>6.95</v>
      </c>
      <c r="FY152" s="299">
        <v>9.08</v>
      </c>
      <c r="FZ152" s="299">
        <v>9.5399999999999991</v>
      </c>
      <c r="GA152" s="299">
        <v>9.1300000000000008</v>
      </c>
      <c r="GB152" s="299">
        <v>10.79</v>
      </c>
      <c r="GC152" s="299">
        <v>9.94</v>
      </c>
      <c r="GD152" s="2124">
        <v>23.18</v>
      </c>
      <c r="GE152" s="2160">
        <v>7.75</v>
      </c>
      <c r="GF152" s="2160">
        <v>7.38</v>
      </c>
      <c r="GG152" s="2160">
        <v>6.39</v>
      </c>
      <c r="GH152" s="2160">
        <v>6.85</v>
      </c>
      <c r="GI152" s="2160">
        <v>5.83</v>
      </c>
      <c r="GJ152" s="2160">
        <v>7</v>
      </c>
      <c r="GK152" s="2167">
        <v>7.59</v>
      </c>
      <c r="GL152" s="2203">
        <v>7.3</v>
      </c>
      <c r="GM152" s="2203">
        <v>10.35</v>
      </c>
      <c r="GN152" s="2203">
        <v>11.6</v>
      </c>
      <c r="GO152" s="2203">
        <v>7.75</v>
      </c>
      <c r="GP152" s="2203">
        <v>6.23</v>
      </c>
      <c r="GQ152" s="2203">
        <v>6.64</v>
      </c>
      <c r="GR152" s="2211">
        <v>6.32</v>
      </c>
      <c r="GS152" s="2247">
        <v>6.74</v>
      </c>
      <c r="GT152" s="2247">
        <v>6.66</v>
      </c>
      <c r="GU152" s="2247">
        <v>9.15</v>
      </c>
      <c r="GV152" s="2247">
        <v>8.5500000000000007</v>
      </c>
      <c r="GW152" s="2247">
        <v>7.69</v>
      </c>
      <c r="GX152" s="2247">
        <v>5.05</v>
      </c>
      <c r="GY152" s="2247">
        <v>6.12</v>
      </c>
      <c r="GZ152" s="2265">
        <v>5.76</v>
      </c>
      <c r="HA152" s="2278">
        <v>6.58</v>
      </c>
      <c r="HB152" s="2278">
        <v>5.12</v>
      </c>
      <c r="HC152" s="2302">
        <v>6.56</v>
      </c>
      <c r="HD152" s="2314">
        <v>7.43</v>
      </c>
      <c r="HE152" s="2314">
        <v>8.5299999999999994</v>
      </c>
      <c r="HF152" s="2314">
        <v>10.08</v>
      </c>
      <c r="HS152" s="142"/>
    </row>
    <row r="153" spans="1:229" x14ac:dyDescent="0.25">
      <c r="A153" s="95">
        <f t="shared" si="68"/>
        <v>152</v>
      </c>
      <c r="B153" s="65">
        <f>B.Semanal!B153</f>
        <v>0</v>
      </c>
      <c r="C153" s="66"/>
      <c r="D153" s="66"/>
      <c r="E153" s="91"/>
      <c r="F153" s="67"/>
      <c r="G153" s="363"/>
      <c r="H153" s="369"/>
      <c r="I153" s="375"/>
      <c r="J153" s="381"/>
      <c r="K153" s="387"/>
      <c r="L153" s="393"/>
      <c r="M153" s="451"/>
      <c r="N153" s="458"/>
      <c r="O153" s="471"/>
      <c r="P153" s="504"/>
      <c r="Q153" s="530"/>
      <c r="R153" s="536"/>
      <c r="S153" s="565"/>
      <c r="T153" s="120"/>
      <c r="U153" s="120"/>
      <c r="V153" s="609"/>
      <c r="W153" s="120">
        <v>38.64</v>
      </c>
      <c r="X153" s="120">
        <v>52.53</v>
      </c>
      <c r="Y153" s="618">
        <v>18.760000000000002</v>
      </c>
      <c r="Z153" s="120">
        <v>12.39</v>
      </c>
      <c r="AA153" s="688">
        <v>13.6</v>
      </c>
      <c r="AB153" s="120">
        <v>11.64</v>
      </c>
      <c r="AC153" s="120">
        <v>41.64</v>
      </c>
      <c r="AD153" s="120">
        <v>35.36</v>
      </c>
      <c r="AE153" s="723">
        <v>24.45</v>
      </c>
      <c r="AF153" s="730">
        <v>26.52</v>
      </c>
      <c r="AG153" s="299">
        <v>26.91</v>
      </c>
      <c r="AJ153" s="299">
        <v>7.91</v>
      </c>
      <c r="AM153" s="65">
        <v>37.5</v>
      </c>
      <c r="AN153" s="855"/>
      <c r="AO153" s="865">
        <v>7.14</v>
      </c>
      <c r="AP153" s="871">
        <v>6.45</v>
      </c>
      <c r="AQ153" s="299">
        <v>6.55</v>
      </c>
      <c r="AR153" s="299">
        <v>8.1999999999999993</v>
      </c>
      <c r="AS153" s="889"/>
      <c r="AT153" s="904">
        <v>20.94</v>
      </c>
      <c r="AU153" s="928">
        <v>8.18</v>
      </c>
      <c r="AV153" s="935">
        <v>7.34</v>
      </c>
      <c r="AW153" s="65">
        <v>15.9</v>
      </c>
      <c r="AX153" s="1004">
        <v>40.89</v>
      </c>
      <c r="AY153" s="1026">
        <v>53.13</v>
      </c>
      <c r="AZ153" s="1033">
        <v>154.97999999999999</v>
      </c>
      <c r="BA153" s="1045"/>
      <c r="BB153" s="65">
        <v>31.64</v>
      </c>
      <c r="BC153" s="1087"/>
      <c r="BD153" s="1093"/>
      <c r="BE153" s="1126"/>
      <c r="BF153" s="1135">
        <v>226.01</v>
      </c>
      <c r="BG153" s="1140"/>
      <c r="BH153" s="1163">
        <v>139.72999999999999</v>
      </c>
      <c r="BI153" s="65">
        <v>88.25</v>
      </c>
      <c r="BJ153" s="65">
        <v>6.71</v>
      </c>
      <c r="BK153" s="91">
        <v>14.97</v>
      </c>
      <c r="BL153" s="65">
        <v>6.27</v>
      </c>
      <c r="BP153" s="1224">
        <v>42.42</v>
      </c>
      <c r="BQ153" s="1230">
        <v>59.21</v>
      </c>
      <c r="BR153" s="1230">
        <v>40.049999999999997</v>
      </c>
      <c r="BS153" s="1230">
        <v>7.43</v>
      </c>
      <c r="BT153" s="1230">
        <v>8.89</v>
      </c>
      <c r="BU153" s="1230">
        <v>6.33</v>
      </c>
      <c r="BV153" s="1230">
        <v>7.03</v>
      </c>
      <c r="BW153" s="1290">
        <v>7.93</v>
      </c>
      <c r="BX153" s="65">
        <v>11.45</v>
      </c>
      <c r="BY153" s="65">
        <v>27.07</v>
      </c>
      <c r="BZ153" s="65">
        <v>20.48</v>
      </c>
      <c r="CA153" s="65">
        <v>36.33</v>
      </c>
      <c r="CB153" s="65">
        <v>39.78</v>
      </c>
      <c r="CC153" s="65">
        <v>27.24</v>
      </c>
      <c r="CD153" s="65">
        <v>39.81</v>
      </c>
      <c r="CE153" s="1384">
        <v>9.75</v>
      </c>
      <c r="CF153" s="1398">
        <v>16.84</v>
      </c>
      <c r="CG153" s="1412">
        <v>23.56</v>
      </c>
      <c r="CH153" s="1426">
        <v>43.14</v>
      </c>
      <c r="CI153" s="1440">
        <v>18.2</v>
      </c>
      <c r="CJ153" s="1454">
        <v>43.52</v>
      </c>
      <c r="CK153">
        <v>31.53</v>
      </c>
      <c r="CL153">
        <v>36.369999999999997</v>
      </c>
      <c r="CM153">
        <v>31.62</v>
      </c>
      <c r="CN153">
        <v>36.1</v>
      </c>
      <c r="CO153">
        <v>32.659999999999997</v>
      </c>
      <c r="CP153" s="1494">
        <v>12.3</v>
      </c>
      <c r="CQ153" s="1522">
        <v>5.39</v>
      </c>
      <c r="CR153" s="1558">
        <v>102.81</v>
      </c>
      <c r="CS153" s="1558">
        <v>24.49</v>
      </c>
      <c r="CT153" s="1558">
        <v>33.119999999999997</v>
      </c>
      <c r="CU153" s="1573">
        <v>45.46</v>
      </c>
      <c r="CV153" s="1587">
        <v>28.14</v>
      </c>
      <c r="CW153" s="1587">
        <v>30.96</v>
      </c>
      <c r="CX153" s="1587">
        <v>20.22</v>
      </c>
      <c r="CY153" s="1622">
        <v>20.420000000000002</v>
      </c>
      <c r="CZ153" s="1622">
        <v>28.4</v>
      </c>
      <c r="DA153" s="1620"/>
      <c r="DB153" s="1620"/>
      <c r="DC153" s="1620"/>
      <c r="DD153" s="1622">
        <v>27.83</v>
      </c>
      <c r="DE153" s="1644">
        <v>28.88</v>
      </c>
      <c r="DF153" s="299">
        <v>33.49</v>
      </c>
      <c r="DG153" s="299">
        <v>33.15</v>
      </c>
      <c r="DH153" s="299">
        <v>21.38</v>
      </c>
      <c r="DI153" s="299">
        <v>11.97</v>
      </c>
      <c r="DJ153" s="1702">
        <v>18.05</v>
      </c>
      <c r="DK153" s="299">
        <v>10.85</v>
      </c>
      <c r="DL153" s="1665">
        <v>17.45</v>
      </c>
      <c r="DM153" s="299">
        <v>16.36</v>
      </c>
      <c r="DN153" s="299">
        <v>16.02</v>
      </c>
      <c r="DO153" s="299">
        <v>5.52</v>
      </c>
      <c r="DP153" s="299">
        <v>4.92</v>
      </c>
      <c r="DQ153" s="1786">
        <v>4.3899999999999997</v>
      </c>
      <c r="DR153" s="299">
        <v>7.11</v>
      </c>
      <c r="DS153" s="299">
        <v>14.04</v>
      </c>
      <c r="DT153" s="1743">
        <v>27.69</v>
      </c>
      <c r="DU153" s="1743">
        <v>10.78</v>
      </c>
      <c r="DV153" s="1743">
        <v>10.130000000000001</v>
      </c>
      <c r="DW153" s="1743">
        <v>17.989999999999998</v>
      </c>
      <c r="DX153" s="1743">
        <v>36.49</v>
      </c>
      <c r="DY153" s="1743">
        <v>10.51</v>
      </c>
      <c r="DZ153" s="1750">
        <v>45.76</v>
      </c>
      <c r="EA153" s="1815">
        <v>13.99</v>
      </c>
      <c r="EB153" s="1815">
        <v>9.41</v>
      </c>
      <c r="EC153" s="1815">
        <v>17.420000000000002</v>
      </c>
      <c r="ED153" s="1815">
        <v>13.78</v>
      </c>
      <c r="EE153" s="1815">
        <v>9.99</v>
      </c>
      <c r="EF153" s="1815">
        <v>14.98</v>
      </c>
      <c r="EH153" s="1869">
        <v>13.7</v>
      </c>
      <c r="EI153" s="1869">
        <v>7.64</v>
      </c>
      <c r="EJ153" s="1869">
        <v>19.41</v>
      </c>
      <c r="EK153" s="1869">
        <v>12.54</v>
      </c>
      <c r="EL153" s="1869">
        <v>18.75</v>
      </c>
      <c r="EM153" s="1869">
        <v>9.17</v>
      </c>
      <c r="EN153" s="1869">
        <v>8.1300000000000008</v>
      </c>
      <c r="EO153">
        <v>8</v>
      </c>
      <c r="ER153">
        <v>8</v>
      </c>
      <c r="ET153">
        <v>8</v>
      </c>
      <c r="EX153" s="299">
        <v>10</v>
      </c>
      <c r="EY153" s="299">
        <v>10</v>
      </c>
      <c r="EZ153" s="299">
        <v>10</v>
      </c>
      <c r="FA153" s="299">
        <v>5.82</v>
      </c>
      <c r="FB153" s="1954">
        <v>5.09</v>
      </c>
      <c r="FC153" s="1989">
        <v>4.33</v>
      </c>
      <c r="FD153" s="1989">
        <v>4.12</v>
      </c>
      <c r="FE153" s="1989">
        <v>4</v>
      </c>
      <c r="FF153" s="1989">
        <v>3.55</v>
      </c>
      <c r="FG153" s="1989">
        <v>3.44</v>
      </c>
      <c r="FH153" s="1989">
        <v>7.4</v>
      </c>
      <c r="FI153" s="1996">
        <v>5.55</v>
      </c>
      <c r="FJ153" s="2031">
        <v>6.65</v>
      </c>
      <c r="FK153" s="2031">
        <v>10</v>
      </c>
      <c r="FL153" s="2031">
        <v>8.24</v>
      </c>
      <c r="FM153" s="2031">
        <v>7.17</v>
      </c>
      <c r="FN153" s="2031">
        <v>8.36</v>
      </c>
      <c r="FO153" s="2031">
        <v>13.3</v>
      </c>
      <c r="FP153" s="2038">
        <v>19.13</v>
      </c>
      <c r="FQ153" s="2074">
        <v>16.64</v>
      </c>
      <c r="FR153" s="2074">
        <v>5.75</v>
      </c>
      <c r="FS153" s="2074">
        <v>4.59</v>
      </c>
      <c r="FT153" s="2074">
        <v>8.93</v>
      </c>
      <c r="FU153" s="2074">
        <v>10.71</v>
      </c>
      <c r="FV153" s="2074">
        <v>6.88</v>
      </c>
      <c r="FW153" s="2111">
        <v>7.65</v>
      </c>
      <c r="FX153" s="299">
        <v>7.23</v>
      </c>
      <c r="FY153" s="299">
        <v>16.309999999999999</v>
      </c>
      <c r="FZ153" s="299">
        <v>29.99</v>
      </c>
      <c r="GA153" s="299">
        <v>8.2100000000000009</v>
      </c>
      <c r="GB153" s="299">
        <v>50.34</v>
      </c>
      <c r="GC153" s="299">
        <v>13.18</v>
      </c>
      <c r="GD153" s="2124">
        <v>5.33</v>
      </c>
      <c r="GE153" s="2160">
        <v>22.63</v>
      </c>
      <c r="GF153" s="2160">
        <v>44.49</v>
      </c>
      <c r="GG153" s="2160">
        <v>8.1199999999999992</v>
      </c>
      <c r="GH153" s="2160">
        <v>15.27</v>
      </c>
      <c r="GI153" s="2160">
        <v>5.09</v>
      </c>
      <c r="GJ153" s="2160">
        <v>21.17</v>
      </c>
      <c r="GK153" s="2167">
        <v>6.27</v>
      </c>
      <c r="GL153" s="2203">
        <v>4.75</v>
      </c>
      <c r="GM153" s="2203">
        <v>8.08</v>
      </c>
      <c r="GN153" s="2203">
        <v>10.08</v>
      </c>
      <c r="GO153" s="2203">
        <v>3.07</v>
      </c>
      <c r="GP153" s="2203">
        <v>8.0399999999999991</v>
      </c>
      <c r="GQ153" s="2203">
        <v>11.11</v>
      </c>
      <c r="GR153" s="2211">
        <v>18.399999999999999</v>
      </c>
      <c r="GS153" s="2247">
        <v>6.19</v>
      </c>
      <c r="GT153" s="2247">
        <v>5.8</v>
      </c>
      <c r="GU153" s="2247">
        <v>4.82</v>
      </c>
      <c r="GV153" s="2247">
        <v>13.14</v>
      </c>
      <c r="GW153" s="2247">
        <v>16.41</v>
      </c>
      <c r="GX153" s="2247">
        <v>4.93</v>
      </c>
      <c r="GY153" s="2247">
        <v>4.87</v>
      </c>
      <c r="GZ153" s="2265">
        <v>4.3600000000000003</v>
      </c>
      <c r="HA153" s="2278">
        <v>4.9400000000000004</v>
      </c>
      <c r="HB153" s="2278">
        <v>3.83</v>
      </c>
      <c r="HC153" s="2302">
        <v>6.03</v>
      </c>
      <c r="HD153" s="2314">
        <v>12.21</v>
      </c>
      <c r="HE153" s="2314">
        <v>8.8800000000000008</v>
      </c>
      <c r="HF153" s="2314">
        <v>6.52</v>
      </c>
      <c r="HS153" s="142"/>
    </row>
    <row r="154" spans="1:229" x14ac:dyDescent="0.25">
      <c r="A154" s="95">
        <f t="shared" si="68"/>
        <v>153</v>
      </c>
      <c r="B154" s="65">
        <f>B.Semanal!B154</f>
        <v>0</v>
      </c>
      <c r="C154" s="66"/>
      <c r="D154" s="66"/>
      <c r="E154" s="91"/>
      <c r="F154" s="67">
        <v>93.438599999999994</v>
      </c>
      <c r="G154" s="367">
        <v>93.245500000000007</v>
      </c>
      <c r="H154" s="373">
        <v>93.123599999999996</v>
      </c>
      <c r="I154" s="379">
        <v>93.055000000000007</v>
      </c>
      <c r="J154" s="385">
        <v>92.980800000000002</v>
      </c>
      <c r="K154" s="391">
        <v>92.865799999999993</v>
      </c>
      <c r="L154" s="397">
        <v>92.87</v>
      </c>
      <c r="M154" s="455">
        <v>92.912199999999999</v>
      </c>
      <c r="N154" s="462">
        <v>92.877899999999997</v>
      </c>
      <c r="O154" s="475">
        <v>92.830600000000004</v>
      </c>
      <c r="P154" s="508">
        <v>92.857100000000003</v>
      </c>
      <c r="Q154" s="534">
        <v>92.804000000000002</v>
      </c>
      <c r="R154" s="540">
        <v>92.728499999999997</v>
      </c>
      <c r="S154" s="569">
        <v>92.712900000000005</v>
      </c>
      <c r="T154" s="123"/>
      <c r="U154" s="123"/>
      <c r="V154" s="613">
        <v>92.86</v>
      </c>
      <c r="W154" s="123">
        <v>93.13</v>
      </c>
      <c r="X154" s="123">
        <v>93.13</v>
      </c>
      <c r="Y154" s="620">
        <v>93.03</v>
      </c>
      <c r="Z154" s="123">
        <v>92.79</v>
      </c>
      <c r="AA154" s="690">
        <v>92.853099999999998</v>
      </c>
      <c r="AB154" s="123">
        <v>92.621499999999997</v>
      </c>
      <c r="AC154" s="120">
        <v>93</v>
      </c>
      <c r="AD154" s="123">
        <v>92.737899999999996</v>
      </c>
      <c r="AE154" s="725">
        <v>92.647199999999998</v>
      </c>
      <c r="AF154" s="732">
        <v>92.799599999999998</v>
      </c>
      <c r="AG154" s="773">
        <v>92.738299999999995</v>
      </c>
      <c r="AJ154" s="773">
        <v>92.721699999999998</v>
      </c>
      <c r="AM154" s="65">
        <v>92.7</v>
      </c>
      <c r="AN154" s="855"/>
      <c r="AO154" s="867">
        <v>92.87</v>
      </c>
      <c r="AP154" s="873">
        <v>93.885000000000005</v>
      </c>
      <c r="AQ154" s="773">
        <v>92.942499999999995</v>
      </c>
      <c r="AR154" s="773">
        <v>92.852800000000002</v>
      </c>
      <c r="AS154" s="889"/>
      <c r="AT154" s="906">
        <v>92.905100000000004</v>
      </c>
      <c r="AU154" s="930">
        <v>93.31</v>
      </c>
      <c r="AV154" s="937">
        <v>92.875</v>
      </c>
      <c r="AW154" s="65">
        <v>93.078100000000006</v>
      </c>
      <c r="AX154" s="1006">
        <v>92.704300000000003</v>
      </c>
      <c r="AY154" s="1028">
        <v>92.613299999999995</v>
      </c>
      <c r="AZ154" s="1035">
        <v>92.704999999999998</v>
      </c>
      <c r="BA154" s="1045"/>
      <c r="BB154" s="65">
        <v>92.9</v>
      </c>
      <c r="BC154" s="1087"/>
      <c r="BD154" s="1093"/>
      <c r="BE154" s="1126"/>
      <c r="BF154" s="1133"/>
      <c r="BG154" s="1140"/>
      <c r="BH154" s="1165">
        <v>92.79</v>
      </c>
      <c r="BI154" s="65">
        <v>92.89</v>
      </c>
      <c r="BK154" s="91"/>
      <c r="BL154" s="65">
        <v>93.565700000000007</v>
      </c>
      <c r="BM154" s="65">
        <v>92.908000000000001</v>
      </c>
      <c r="BN154" s="65">
        <v>92.987700000000004</v>
      </c>
      <c r="BO154" s="65">
        <v>92.696299999999994</v>
      </c>
      <c r="BP154" s="1226">
        <v>92.895799999999994</v>
      </c>
      <c r="BQ154" s="1232">
        <v>92.585899999999995</v>
      </c>
      <c r="BR154" s="1232">
        <v>92.695700000000002</v>
      </c>
      <c r="BS154" s="1232">
        <v>92.579400000000007</v>
      </c>
      <c r="BT154" s="1232">
        <v>92.75</v>
      </c>
      <c r="BU154" s="1232">
        <v>92.702100000000002</v>
      </c>
      <c r="BV154" s="1232">
        <v>92.808000000000007</v>
      </c>
      <c r="BW154" s="1292">
        <v>92.796199999999999</v>
      </c>
      <c r="BX154" s="65">
        <v>92.72</v>
      </c>
      <c r="BY154" s="65">
        <v>92.685000000000002</v>
      </c>
      <c r="BZ154" s="65">
        <v>92.6417</v>
      </c>
      <c r="CA154" s="65">
        <v>92.610699999999994</v>
      </c>
      <c r="CB154" s="65">
        <v>92.938000000000002</v>
      </c>
      <c r="CC154" s="65">
        <v>93.218299999999999</v>
      </c>
      <c r="CD154" s="65">
        <v>92.54</v>
      </c>
      <c r="CE154" s="1386">
        <v>92.71</v>
      </c>
      <c r="CF154" s="1400">
        <v>92.722999999999999</v>
      </c>
      <c r="CG154" s="1414">
        <v>92.69</v>
      </c>
      <c r="CH154" s="1428">
        <v>92.736699999999999</v>
      </c>
      <c r="CI154" s="1442">
        <v>92.71</v>
      </c>
      <c r="CJ154" s="1456">
        <v>93.015000000000001</v>
      </c>
      <c r="CK154">
        <v>92.635300000000001</v>
      </c>
      <c r="CL154">
        <v>92.822000000000003</v>
      </c>
      <c r="CM154">
        <v>92.7667</v>
      </c>
      <c r="CN154">
        <v>92.79</v>
      </c>
      <c r="CO154">
        <v>92.5</v>
      </c>
      <c r="CP154" s="1496">
        <v>92.692700000000002</v>
      </c>
      <c r="CQ154" s="1524">
        <v>92.64</v>
      </c>
      <c r="CR154" s="1560">
        <v>92.746700000000004</v>
      </c>
      <c r="CS154" s="1560">
        <v>92.913799999999995</v>
      </c>
      <c r="CT154" s="1560">
        <v>92.712800000000001</v>
      </c>
      <c r="CU154" s="1575">
        <v>92.655600000000007</v>
      </c>
      <c r="CV154" s="1589">
        <v>92.734399999999994</v>
      </c>
      <c r="CW154" s="1589">
        <v>92.892499999999998</v>
      </c>
      <c r="CX154" s="1589">
        <v>92.947500000000005</v>
      </c>
      <c r="CY154" s="1624">
        <v>92.863</v>
      </c>
      <c r="CZ154" s="1624">
        <v>92.868799999999993</v>
      </c>
      <c r="DA154" s="1624">
        <v>92.827799999999996</v>
      </c>
      <c r="DB154" s="1624">
        <v>92.754199999999997</v>
      </c>
      <c r="DC154" s="1624">
        <v>92.856499999999997</v>
      </c>
      <c r="DD154" s="1624">
        <v>92.619</v>
      </c>
      <c r="DE154" s="1646">
        <v>92.702299999999994</v>
      </c>
      <c r="DF154" s="773">
        <v>92.813299999999998</v>
      </c>
      <c r="DG154" s="773">
        <v>92.711399999999998</v>
      </c>
      <c r="DH154" s="773">
        <v>92.634100000000004</v>
      </c>
      <c r="DI154" s="773">
        <v>92.762699999999995</v>
      </c>
      <c r="DJ154" s="1704">
        <v>92.734999999999999</v>
      </c>
      <c r="DK154" s="773">
        <v>92.77</v>
      </c>
      <c r="DL154" s="1667">
        <v>92.741500000000002</v>
      </c>
      <c r="DM154" s="773">
        <v>92.74</v>
      </c>
      <c r="DN154" s="773">
        <v>92.834999999999994</v>
      </c>
      <c r="DO154" s="773">
        <v>92.74</v>
      </c>
      <c r="DP154" s="773">
        <v>92.52</v>
      </c>
      <c r="DQ154" s="1788">
        <v>92.48</v>
      </c>
      <c r="DR154" s="773">
        <v>92.663300000000007</v>
      </c>
      <c r="DS154" s="773">
        <v>92.797899999999998</v>
      </c>
      <c r="DT154" s="1745">
        <v>92.69</v>
      </c>
      <c r="DU154" s="1745">
        <v>93.033699999999996</v>
      </c>
      <c r="DV154" s="1745">
        <v>92.798599999999993</v>
      </c>
      <c r="DW154" s="1745">
        <v>92.73</v>
      </c>
      <c r="DX154" s="1745">
        <v>92.7</v>
      </c>
      <c r="DY154" s="1745">
        <v>92.614999999999995</v>
      </c>
      <c r="DZ154" s="1752">
        <v>92.655600000000007</v>
      </c>
      <c r="EA154" s="1817">
        <v>92.962800000000001</v>
      </c>
      <c r="EB154" s="1817">
        <v>92.643299999999996</v>
      </c>
      <c r="EC154" s="1817">
        <v>92.661699999999996</v>
      </c>
      <c r="ED154" s="1817">
        <v>92.836699999999993</v>
      </c>
      <c r="EE154" s="1817">
        <v>92.674999999999997</v>
      </c>
      <c r="EF154" s="1817">
        <v>92.904300000000006</v>
      </c>
      <c r="EH154" s="1872">
        <v>93.12</v>
      </c>
      <c r="EI154" s="1872">
        <v>92.902500000000003</v>
      </c>
      <c r="EJ154" s="1872">
        <v>92.71</v>
      </c>
      <c r="EK154" s="1872">
        <v>92.875</v>
      </c>
      <c r="EL154" s="1872">
        <v>92.784999999999997</v>
      </c>
      <c r="EM154" s="1872">
        <v>92.668199999999999</v>
      </c>
      <c r="EN154" s="1872">
        <v>93.004999999999995</v>
      </c>
      <c r="EO154">
        <v>92.783699999999996</v>
      </c>
      <c r="ER154">
        <v>93.09</v>
      </c>
      <c r="ES154">
        <v>93.242699999999999</v>
      </c>
      <c r="ET154">
        <v>93.234999999999999</v>
      </c>
      <c r="EX154" s="773">
        <v>93.32</v>
      </c>
      <c r="EY154" s="773">
        <v>93.986699999999999</v>
      </c>
      <c r="EZ154" s="773">
        <v>93.122900000000001</v>
      </c>
      <c r="FA154" s="773">
        <v>92.694999999999993</v>
      </c>
      <c r="FB154" s="1956">
        <v>92.611900000000006</v>
      </c>
      <c r="FC154" s="1991">
        <v>92.8553</v>
      </c>
      <c r="FD154" s="1991">
        <v>92.732399999999998</v>
      </c>
      <c r="FE154" s="1991">
        <v>92.8</v>
      </c>
      <c r="FF154" s="1991">
        <v>92.795000000000002</v>
      </c>
      <c r="FG154" s="1991">
        <v>92.665000000000006</v>
      </c>
      <c r="FH154" s="1991">
        <v>92.673699999999997</v>
      </c>
      <c r="FI154" s="1998">
        <v>92.7744</v>
      </c>
      <c r="FJ154" s="2033">
        <v>93.1858</v>
      </c>
      <c r="FK154" s="2033">
        <v>93.229200000000006</v>
      </c>
      <c r="FL154" s="2033">
        <v>93.215000000000003</v>
      </c>
      <c r="FM154" s="2033">
        <v>92.745699999999999</v>
      </c>
      <c r="FN154" s="2033">
        <v>92.822199999999995</v>
      </c>
      <c r="FO154" s="2033">
        <v>92.781199999999998</v>
      </c>
      <c r="FP154" s="2040">
        <v>92.817099999999996</v>
      </c>
      <c r="FQ154" s="2076">
        <v>92.797799999999995</v>
      </c>
      <c r="FR154" s="2076">
        <v>92.784999999999997</v>
      </c>
      <c r="FS154" s="2076">
        <v>92.788799999999995</v>
      </c>
      <c r="FT154" s="2076">
        <v>92.763999999999996</v>
      </c>
      <c r="FU154" s="2076">
        <v>93.578900000000004</v>
      </c>
      <c r="FV154" s="2076">
        <v>92.747799999999998</v>
      </c>
      <c r="FW154" s="2113">
        <v>92.758899999999997</v>
      </c>
      <c r="FX154" s="773">
        <v>92.9983</v>
      </c>
      <c r="FY154" s="773">
        <v>92.742500000000007</v>
      </c>
      <c r="FZ154" s="773">
        <v>92.953699999999998</v>
      </c>
      <c r="GA154" s="773">
        <v>92.81</v>
      </c>
      <c r="GB154" s="773">
        <v>92.75</v>
      </c>
      <c r="GC154" s="773">
        <v>92.713800000000006</v>
      </c>
      <c r="GD154" s="2126">
        <v>92.62</v>
      </c>
      <c r="GE154" s="2162">
        <v>92.688900000000004</v>
      </c>
      <c r="GF154" s="2162">
        <v>92.802499999999995</v>
      </c>
      <c r="GG154" s="2162">
        <v>92.704999999999998</v>
      </c>
      <c r="GH154" s="2162">
        <v>92.64</v>
      </c>
      <c r="GI154" s="2162">
        <v>92.957800000000006</v>
      </c>
      <c r="GJ154" s="2162">
        <v>93.683300000000003</v>
      </c>
      <c r="GK154" s="2169">
        <v>92.765000000000001</v>
      </c>
      <c r="GL154" s="2205">
        <v>92.771000000000001</v>
      </c>
      <c r="GM154" s="2205">
        <v>92.73</v>
      </c>
      <c r="GN154" s="2205">
        <v>92.902199999999993</v>
      </c>
      <c r="GO154" s="2205">
        <v>92.760400000000004</v>
      </c>
      <c r="GP154" s="2205">
        <v>93.13</v>
      </c>
      <c r="GQ154" s="2205">
        <v>92.724999999999994</v>
      </c>
      <c r="GR154" s="2213">
        <v>92.721100000000007</v>
      </c>
      <c r="GS154" s="2250">
        <v>92.796599999999998</v>
      </c>
      <c r="GT154" s="2250">
        <v>92.71</v>
      </c>
      <c r="GU154" s="2250">
        <v>93.37</v>
      </c>
      <c r="GV154" s="2250">
        <v>92.71</v>
      </c>
      <c r="GW154" s="2250">
        <v>93.01</v>
      </c>
      <c r="GX154" s="2250">
        <v>93.0167</v>
      </c>
      <c r="GY154" s="2250">
        <v>92.861099999999993</v>
      </c>
      <c r="GZ154" s="2267">
        <v>92.664000000000001</v>
      </c>
      <c r="HA154" s="2280">
        <v>93.12</v>
      </c>
      <c r="HB154" s="2280">
        <v>92.863299999999995</v>
      </c>
      <c r="HC154" s="2300"/>
      <c r="HD154" s="2311"/>
      <c r="HE154" s="2311"/>
      <c r="HF154" s="2311"/>
      <c r="HS154" s="142"/>
    </row>
    <row r="155" spans="1:229" x14ac:dyDescent="0.25">
      <c r="A155" s="95">
        <f t="shared" si="68"/>
        <v>154</v>
      </c>
      <c r="B155" s="65">
        <f>B.Semanal!B155</f>
        <v>0</v>
      </c>
      <c r="C155" s="66"/>
      <c r="D155" s="66"/>
      <c r="E155" s="91"/>
      <c r="F155" s="67">
        <v>95.72</v>
      </c>
      <c r="G155" s="365">
        <v>95.58</v>
      </c>
      <c r="H155" s="371">
        <v>95.51</v>
      </c>
      <c r="I155" s="377">
        <v>95.46</v>
      </c>
      <c r="J155" s="383">
        <v>95.4</v>
      </c>
      <c r="K155" s="389">
        <v>95.32</v>
      </c>
      <c r="L155" s="395">
        <v>95.31</v>
      </c>
      <c r="M155" s="453">
        <v>95.36</v>
      </c>
      <c r="N155" s="460">
        <v>95.38</v>
      </c>
      <c r="O155" s="473">
        <v>95.3</v>
      </c>
      <c r="P155" s="506">
        <v>95.32</v>
      </c>
      <c r="Q155" s="532">
        <v>95.26</v>
      </c>
      <c r="R155" s="538">
        <v>95.23</v>
      </c>
      <c r="S155" s="567">
        <v>95.22</v>
      </c>
      <c r="T155" s="124"/>
      <c r="U155" s="124"/>
      <c r="V155" s="611">
        <v>95.32</v>
      </c>
      <c r="W155" s="124">
        <v>95.51</v>
      </c>
      <c r="X155" s="124">
        <v>95.51</v>
      </c>
      <c r="Y155" s="618">
        <v>95.43</v>
      </c>
      <c r="Z155" s="124">
        <v>95.27</v>
      </c>
      <c r="AA155" s="688">
        <v>95.24</v>
      </c>
      <c r="AB155" s="124">
        <v>95.15</v>
      </c>
      <c r="AC155" s="120">
        <v>95.42</v>
      </c>
      <c r="AD155" s="124">
        <v>95.23</v>
      </c>
      <c r="AE155" s="723">
        <v>95.17</v>
      </c>
      <c r="AF155" s="730">
        <v>95.3</v>
      </c>
      <c r="AG155" s="299">
        <v>95.23</v>
      </c>
      <c r="AJ155" s="299">
        <v>95.35</v>
      </c>
      <c r="AM155" s="65">
        <v>95.21</v>
      </c>
      <c r="AN155" s="855"/>
      <c r="AO155" s="865">
        <v>95.35</v>
      </c>
      <c r="AP155" s="871">
        <v>96.03</v>
      </c>
      <c r="AQ155" s="299">
        <v>95.38</v>
      </c>
      <c r="AR155" s="299">
        <v>95.22</v>
      </c>
      <c r="AS155" s="889"/>
      <c r="AT155" s="904">
        <v>95.37</v>
      </c>
      <c r="AU155" s="928">
        <v>95.66</v>
      </c>
      <c r="AV155" s="935">
        <v>95.33</v>
      </c>
      <c r="AW155" s="65">
        <v>95.47</v>
      </c>
      <c r="AX155" s="1004">
        <v>95.2</v>
      </c>
      <c r="AY155" s="1026">
        <v>95.28</v>
      </c>
      <c r="AZ155" s="1033">
        <v>95.21</v>
      </c>
      <c r="BA155" s="1045"/>
      <c r="BB155" s="65">
        <v>95.37</v>
      </c>
      <c r="BC155" s="1087"/>
      <c r="BD155" s="1093"/>
      <c r="BE155" s="1126"/>
      <c r="BF155" s="1133"/>
      <c r="BG155" s="1140"/>
      <c r="BH155" s="1163">
        <v>95.27</v>
      </c>
      <c r="BI155" s="65">
        <v>95.36</v>
      </c>
      <c r="BJ155" s="65">
        <v>95.36</v>
      </c>
      <c r="BK155" s="91">
        <v>95.36</v>
      </c>
      <c r="BL155" s="65">
        <v>95.81</v>
      </c>
      <c r="BM155" s="65">
        <v>95.35</v>
      </c>
      <c r="BN155" s="65">
        <v>95.41</v>
      </c>
      <c r="BO155" s="65">
        <v>95.2</v>
      </c>
      <c r="BP155" s="1224">
        <v>95.22</v>
      </c>
      <c r="BQ155" s="1230">
        <v>95.1</v>
      </c>
      <c r="BR155" s="1230">
        <v>95.2</v>
      </c>
      <c r="BS155" s="1230">
        <v>95.12</v>
      </c>
      <c r="BT155" s="1230">
        <v>95.25</v>
      </c>
      <c r="BU155" s="1230">
        <v>95.07</v>
      </c>
      <c r="BV155" s="1230">
        <v>95.23</v>
      </c>
      <c r="BW155" s="1290">
        <v>95.27</v>
      </c>
      <c r="BX155" s="65">
        <v>95.22</v>
      </c>
      <c r="BY155" s="65">
        <v>96.2</v>
      </c>
      <c r="BZ155" s="65">
        <v>95.16</v>
      </c>
      <c r="CA155" s="65">
        <v>95.14</v>
      </c>
      <c r="CB155" s="65">
        <v>95.37</v>
      </c>
      <c r="CC155" s="65">
        <v>95.3</v>
      </c>
      <c r="CD155" s="65">
        <v>95.1</v>
      </c>
      <c r="CE155" s="1384">
        <v>95.22</v>
      </c>
      <c r="CF155" s="1398">
        <v>95.22</v>
      </c>
      <c r="CG155" s="1412">
        <v>95.2</v>
      </c>
      <c r="CH155" s="1426">
        <v>95.23</v>
      </c>
      <c r="CI155" s="1440">
        <v>95.21</v>
      </c>
      <c r="CJ155" s="1454">
        <v>95.42</v>
      </c>
      <c r="CK155">
        <v>95.2</v>
      </c>
      <c r="CL155">
        <v>96.1</v>
      </c>
      <c r="CM155">
        <v>95.26</v>
      </c>
      <c r="CN155">
        <v>95.28</v>
      </c>
      <c r="CO155">
        <v>95.06</v>
      </c>
      <c r="CP155" s="1494">
        <v>95.21</v>
      </c>
      <c r="CQ155" s="1522">
        <v>95.16</v>
      </c>
      <c r="CR155" s="1558">
        <v>95.23</v>
      </c>
      <c r="CS155" s="1558">
        <v>95.61</v>
      </c>
      <c r="CT155" s="1558">
        <v>95.15</v>
      </c>
      <c r="CU155" s="1573">
        <v>95.18</v>
      </c>
      <c r="CV155" s="1587">
        <v>95.23</v>
      </c>
      <c r="CW155" s="1587">
        <v>95.34</v>
      </c>
      <c r="CX155" s="1587">
        <v>95.09</v>
      </c>
      <c r="CY155" s="1622">
        <v>95.21</v>
      </c>
      <c r="CZ155" s="1622">
        <v>95.29</v>
      </c>
      <c r="DA155" s="1622">
        <v>95.28</v>
      </c>
      <c r="DB155" s="1622">
        <v>95.25</v>
      </c>
      <c r="DC155" s="1622">
        <v>95.29</v>
      </c>
      <c r="DD155" s="1622">
        <v>95.1</v>
      </c>
      <c r="DE155" s="1644">
        <v>95.13</v>
      </c>
      <c r="DF155" s="299">
        <v>95.29</v>
      </c>
      <c r="DG155" s="299">
        <v>95.22</v>
      </c>
      <c r="DH155" s="299">
        <v>95.16</v>
      </c>
      <c r="DI155" s="299">
        <v>95.25</v>
      </c>
      <c r="DJ155" s="1702">
        <v>95.23</v>
      </c>
      <c r="DK155" s="299">
        <v>95.26</v>
      </c>
      <c r="DL155" s="1665">
        <v>95.24</v>
      </c>
      <c r="DM155" s="299">
        <v>95.24</v>
      </c>
      <c r="DN155" s="299">
        <v>95.31</v>
      </c>
      <c r="DO155" s="299">
        <v>95.57</v>
      </c>
      <c r="DP155" s="299">
        <v>95.08</v>
      </c>
      <c r="DQ155" s="1786">
        <v>95.05</v>
      </c>
      <c r="DR155" s="299">
        <v>95.18</v>
      </c>
      <c r="DS155" s="299">
        <v>95.13</v>
      </c>
      <c r="DT155" s="1743">
        <v>95.2</v>
      </c>
      <c r="DU155" s="1743">
        <v>95.1</v>
      </c>
      <c r="DV155" s="1743">
        <v>95.28</v>
      </c>
      <c r="DW155" s="1743">
        <v>95.23</v>
      </c>
      <c r="DX155" s="1743">
        <v>95.21</v>
      </c>
      <c r="DY155" s="1743">
        <v>95.15</v>
      </c>
      <c r="DZ155" s="1750">
        <v>95.15</v>
      </c>
      <c r="EA155" s="1815">
        <v>95.39</v>
      </c>
      <c r="EB155" s="1815">
        <v>95.17</v>
      </c>
      <c r="EC155" s="1815">
        <v>95.22</v>
      </c>
      <c r="ED155" s="1815">
        <v>95.1</v>
      </c>
      <c r="EE155" s="1815">
        <v>95.19</v>
      </c>
      <c r="EF155" s="1815">
        <v>95.35</v>
      </c>
      <c r="EH155" s="1869">
        <v>95.5</v>
      </c>
      <c r="EI155" s="1869">
        <v>95.35</v>
      </c>
      <c r="EJ155" s="1869">
        <v>95.22</v>
      </c>
      <c r="EK155" s="1869">
        <v>95.33</v>
      </c>
      <c r="EL155" s="1869">
        <v>95.27</v>
      </c>
      <c r="EM155" s="1869">
        <v>95.11</v>
      </c>
      <c r="EN155" s="1869">
        <v>95.42</v>
      </c>
      <c r="EO155">
        <v>95.26</v>
      </c>
      <c r="ER155">
        <v>95.48</v>
      </c>
      <c r="ES155">
        <v>95.59</v>
      </c>
      <c r="ET155">
        <v>95.58</v>
      </c>
      <c r="EX155" s="299">
        <v>95.64</v>
      </c>
      <c r="EY155" s="299">
        <v>95.93</v>
      </c>
      <c r="EZ155" s="299">
        <v>95.5</v>
      </c>
      <c r="FA155" s="299">
        <v>95.2</v>
      </c>
      <c r="FB155" s="1954">
        <v>95.08</v>
      </c>
      <c r="FC155" s="1989">
        <v>95.32</v>
      </c>
      <c r="FD155" s="1989">
        <v>95.2</v>
      </c>
      <c r="FE155" s="1989">
        <v>95.28</v>
      </c>
      <c r="FF155" s="1989">
        <v>95.27</v>
      </c>
      <c r="FG155" s="1989">
        <v>95.18</v>
      </c>
      <c r="FH155" s="1989">
        <v>95.19</v>
      </c>
      <c r="FI155" s="1996">
        <v>95.26</v>
      </c>
      <c r="FJ155" s="2031">
        <v>95.55</v>
      </c>
      <c r="FK155" s="2031">
        <v>95.58</v>
      </c>
      <c r="FL155" s="2031">
        <v>95.56</v>
      </c>
      <c r="FM155" s="2031">
        <v>95.27</v>
      </c>
      <c r="FN155" s="2031">
        <v>95.12</v>
      </c>
      <c r="FO155" s="2031">
        <v>95.26</v>
      </c>
      <c r="FP155" s="2038">
        <v>95.29</v>
      </c>
      <c r="FQ155" s="2074">
        <v>95.28</v>
      </c>
      <c r="FR155" s="2074">
        <v>95.26</v>
      </c>
      <c r="FS155" s="2074">
        <v>95.27</v>
      </c>
      <c r="FT155" s="2074">
        <v>95.26</v>
      </c>
      <c r="FU155" s="2074">
        <v>95.72</v>
      </c>
      <c r="FV155" s="2074">
        <v>95.24</v>
      </c>
      <c r="FW155" s="2111">
        <v>95.25</v>
      </c>
      <c r="FX155" s="299">
        <v>95.51</v>
      </c>
      <c r="FY155" s="299">
        <v>95.24</v>
      </c>
      <c r="FZ155" s="299">
        <v>95.23</v>
      </c>
      <c r="GA155" s="299">
        <v>95.29</v>
      </c>
      <c r="GB155" s="299">
        <v>95.24</v>
      </c>
      <c r="GC155" s="299">
        <v>95.22</v>
      </c>
      <c r="GD155" s="2124">
        <v>95.15</v>
      </c>
      <c r="GE155" s="2160">
        <v>95.2</v>
      </c>
      <c r="GF155" s="2160">
        <v>95.28</v>
      </c>
      <c r="GG155" s="2160">
        <v>95.21</v>
      </c>
      <c r="GH155" s="2160">
        <v>95.16</v>
      </c>
      <c r="GI155" s="2160">
        <v>95.39</v>
      </c>
      <c r="GJ155" s="2160">
        <v>95.89</v>
      </c>
      <c r="GK155" s="2167">
        <v>95.25</v>
      </c>
      <c r="GL155" s="2203">
        <v>95.19</v>
      </c>
      <c r="GM155" s="2203">
        <v>95.23</v>
      </c>
      <c r="GN155" s="2203">
        <v>95.35</v>
      </c>
      <c r="GO155" s="2203">
        <v>95.25</v>
      </c>
      <c r="GP155" s="2203">
        <v>95.51</v>
      </c>
      <c r="GQ155" s="2203">
        <v>95.22</v>
      </c>
      <c r="GR155" s="2211">
        <v>95.22</v>
      </c>
      <c r="GS155" s="2247">
        <v>95.28</v>
      </c>
      <c r="GT155" s="2247">
        <v>95.21</v>
      </c>
      <c r="GU155" s="2247">
        <v>95.67</v>
      </c>
      <c r="GW155" s="2247">
        <v>95.51</v>
      </c>
      <c r="GX155" s="2247">
        <v>95.43</v>
      </c>
      <c r="GY155" s="2247">
        <v>95.32</v>
      </c>
      <c r="GZ155" s="2265">
        <v>95.45</v>
      </c>
      <c r="HA155" s="2278">
        <v>95.5</v>
      </c>
      <c r="HB155" s="2278">
        <v>95.32</v>
      </c>
      <c r="HC155" s="2300"/>
      <c r="HD155" s="2311"/>
      <c r="HE155" s="2311"/>
      <c r="HF155" s="2311"/>
      <c r="HS155" s="142"/>
    </row>
    <row r="156" spans="1:229" x14ac:dyDescent="0.25">
      <c r="A156" s="95">
        <f t="shared" si="68"/>
        <v>155</v>
      </c>
      <c r="B156" s="65">
        <f>B.Semanal!B156</f>
        <v>0</v>
      </c>
      <c r="C156" s="66"/>
      <c r="D156" s="66"/>
      <c r="E156" s="91"/>
      <c r="F156" s="67">
        <v>6.94</v>
      </c>
      <c r="G156" s="365">
        <v>7.31</v>
      </c>
      <c r="H156" s="371">
        <v>7.11</v>
      </c>
      <c r="I156" s="377">
        <v>7.18</v>
      </c>
      <c r="J156" s="383">
        <v>7.26</v>
      </c>
      <c r="K156" s="389">
        <v>7.32</v>
      </c>
      <c r="L156" s="395">
        <v>7.32</v>
      </c>
      <c r="M156" s="453">
        <v>7.61</v>
      </c>
      <c r="N156" s="460">
        <v>7.28</v>
      </c>
      <c r="O156" s="473">
        <v>7.43</v>
      </c>
      <c r="P156" s="506">
        <v>7.31</v>
      </c>
      <c r="Q156" s="532">
        <v>7.22</v>
      </c>
      <c r="R156" s="538">
        <v>7.19</v>
      </c>
      <c r="S156" s="567">
        <v>7.48</v>
      </c>
      <c r="T156" s="124"/>
      <c r="U156" s="124"/>
      <c r="V156" s="611">
        <v>7</v>
      </c>
      <c r="W156" s="124">
        <v>7.3</v>
      </c>
      <c r="X156" s="124">
        <v>7.2</v>
      </c>
      <c r="Y156" s="618">
        <v>7.65</v>
      </c>
      <c r="Z156" s="124">
        <v>7.4</v>
      </c>
      <c r="AA156" s="688">
        <v>7</v>
      </c>
      <c r="AB156" s="124">
        <v>6.1</v>
      </c>
      <c r="AC156" s="120">
        <v>6.6</v>
      </c>
      <c r="AD156" s="124">
        <v>7.1</v>
      </c>
      <c r="AE156" s="723">
        <v>6.23</v>
      </c>
      <c r="AF156" s="730">
        <v>7.8</v>
      </c>
      <c r="AG156" s="299">
        <v>6.3</v>
      </c>
      <c r="AJ156" s="299">
        <v>7.13</v>
      </c>
      <c r="AM156" s="65">
        <v>7</v>
      </c>
      <c r="AN156" s="855"/>
      <c r="AO156" s="863"/>
      <c r="AP156" s="871">
        <v>7.35</v>
      </c>
      <c r="AQ156" s="299">
        <v>7.25</v>
      </c>
      <c r="AR156" s="299">
        <v>6.3</v>
      </c>
      <c r="AS156" s="889"/>
      <c r="AT156" s="904">
        <v>7.12</v>
      </c>
      <c r="AU156" s="928">
        <v>7.3</v>
      </c>
      <c r="AV156" s="935">
        <v>6.6</v>
      </c>
      <c r="AW156" s="65">
        <v>7.4</v>
      </c>
      <c r="AX156" s="1004">
        <v>6.41</v>
      </c>
      <c r="AY156" s="1026">
        <v>7.6</v>
      </c>
      <c r="AZ156" s="1033">
        <v>7.9</v>
      </c>
      <c r="BA156" s="1045"/>
      <c r="BB156" s="65">
        <v>7.11</v>
      </c>
      <c r="BC156" s="1087"/>
      <c r="BD156" s="1093"/>
      <c r="BE156" s="1126"/>
      <c r="BF156" s="1133"/>
      <c r="BG156" s="1140"/>
      <c r="BH156" s="1163">
        <v>7.8</v>
      </c>
      <c r="BI156" s="65">
        <v>7.13</v>
      </c>
      <c r="BK156" s="91"/>
      <c r="BL156" s="65">
        <v>6.97</v>
      </c>
      <c r="BM156" s="65">
        <v>7.06</v>
      </c>
      <c r="BN156" s="65">
        <v>7.35</v>
      </c>
      <c r="BO156" s="65">
        <v>7.43</v>
      </c>
      <c r="BP156" s="1224">
        <v>7.55</v>
      </c>
      <c r="BQ156" s="1230">
        <v>5.99</v>
      </c>
      <c r="BR156" s="1230">
        <v>7.05</v>
      </c>
      <c r="BS156" s="1230">
        <v>6.2</v>
      </c>
      <c r="BT156" s="1230">
        <v>7.5</v>
      </c>
      <c r="BU156" s="1230">
        <v>6.3</v>
      </c>
      <c r="BV156" s="1230">
        <v>6.33</v>
      </c>
      <c r="BW156" s="1290">
        <v>7.33</v>
      </c>
      <c r="BX156" s="65">
        <v>7.9</v>
      </c>
      <c r="BY156" s="65">
        <v>7.63</v>
      </c>
      <c r="BZ156" s="65">
        <v>7.4</v>
      </c>
      <c r="CA156" s="65">
        <v>7.99</v>
      </c>
      <c r="CB156" s="65">
        <v>7.89</v>
      </c>
      <c r="CC156" s="65">
        <v>8.19</v>
      </c>
      <c r="CD156" s="65">
        <v>8</v>
      </c>
      <c r="CE156" s="1384">
        <v>8</v>
      </c>
      <c r="CF156" s="1398">
        <v>7.6</v>
      </c>
      <c r="CG156" s="1412">
        <v>7.2</v>
      </c>
      <c r="CH156" s="1426">
        <v>7.25</v>
      </c>
      <c r="CI156" s="1440">
        <v>8.5</v>
      </c>
      <c r="CJ156" s="1454">
        <v>7.35</v>
      </c>
      <c r="CK156">
        <v>7.4</v>
      </c>
      <c r="CL156">
        <v>7.48</v>
      </c>
      <c r="CM156">
        <v>7.5</v>
      </c>
      <c r="CN156">
        <v>5.95</v>
      </c>
      <c r="CO156">
        <v>8.1</v>
      </c>
      <c r="CP156" s="1494">
        <v>7.07</v>
      </c>
      <c r="CQ156" s="1522">
        <v>7.73</v>
      </c>
      <c r="CR156" s="1558">
        <v>6.97</v>
      </c>
      <c r="CS156" s="1558">
        <v>7</v>
      </c>
      <c r="CT156" s="1558">
        <v>7.35</v>
      </c>
      <c r="CU156" s="1573">
        <v>7.36</v>
      </c>
      <c r="CV156" s="1587">
        <v>7.12</v>
      </c>
      <c r="CW156" s="1587">
        <v>6.5</v>
      </c>
      <c r="CX156" s="1587">
        <v>6.1</v>
      </c>
      <c r="CY156" s="1622">
        <v>7.35</v>
      </c>
      <c r="CZ156" s="1622">
        <v>7</v>
      </c>
      <c r="DA156" s="1622">
        <v>7.34</v>
      </c>
      <c r="DB156" s="1622">
        <v>7.21</v>
      </c>
      <c r="DC156" s="1622">
        <v>7.17</v>
      </c>
      <c r="DD156" s="1622">
        <v>7.7</v>
      </c>
      <c r="DE156" s="1644">
        <v>7.5</v>
      </c>
      <c r="DF156" s="299">
        <v>7.44</v>
      </c>
      <c r="DG156" s="299">
        <v>7.22</v>
      </c>
      <c r="DH156" s="299">
        <v>6.5</v>
      </c>
      <c r="DI156" s="299">
        <v>7.5</v>
      </c>
      <c r="DJ156" s="1702">
        <v>7.55</v>
      </c>
      <c r="DK156" s="299">
        <v>7.6</v>
      </c>
      <c r="DL156" s="1665">
        <v>7.83</v>
      </c>
      <c r="DM156" s="299">
        <v>7.7</v>
      </c>
      <c r="DN156" s="299">
        <v>7.9</v>
      </c>
      <c r="DO156" s="299">
        <v>7.6</v>
      </c>
      <c r="DP156" s="299">
        <v>6</v>
      </c>
      <c r="DQ156" s="1786">
        <v>6.4</v>
      </c>
      <c r="DR156" s="299">
        <v>6.93</v>
      </c>
      <c r="DS156" s="299">
        <v>7.7</v>
      </c>
      <c r="DT156" s="1743">
        <v>7</v>
      </c>
      <c r="DU156" s="1743">
        <v>7.81</v>
      </c>
      <c r="DV156" s="1743">
        <v>6.1</v>
      </c>
      <c r="DW156" s="1743">
        <v>7.9</v>
      </c>
      <c r="DX156" s="1743">
        <v>7.5</v>
      </c>
      <c r="DY156" s="1743">
        <v>7.8</v>
      </c>
      <c r="DZ156" s="1748"/>
      <c r="EA156" s="1815">
        <v>7.8</v>
      </c>
      <c r="EB156" s="1815">
        <v>8</v>
      </c>
      <c r="EC156" s="1815">
        <v>7.1</v>
      </c>
      <c r="ED156" s="1815">
        <v>7.46</v>
      </c>
      <c r="EE156" s="1815">
        <v>7.7</v>
      </c>
      <c r="EF156" s="1815">
        <v>7.2</v>
      </c>
      <c r="EH156" s="1869">
        <v>8</v>
      </c>
      <c r="EI156" s="1869">
        <v>7.7</v>
      </c>
      <c r="EJ156" s="1869">
        <v>6.79</v>
      </c>
      <c r="EK156" s="1869">
        <v>7</v>
      </c>
      <c r="EL156" s="1869">
        <v>7</v>
      </c>
      <c r="EM156" s="1869">
        <v>7.6</v>
      </c>
      <c r="EN156" s="1869">
        <v>8.1999999999999993</v>
      </c>
      <c r="ER156">
        <v>8.4499999999999993</v>
      </c>
      <c r="ES156">
        <v>7.19</v>
      </c>
      <c r="ET156">
        <v>7.65</v>
      </c>
      <c r="EX156" s="299">
        <v>8</v>
      </c>
      <c r="EY156" s="299">
        <v>7.46</v>
      </c>
      <c r="EZ156" s="299">
        <v>7.48</v>
      </c>
      <c r="FA156" s="299">
        <v>8.1</v>
      </c>
      <c r="FB156" s="1954">
        <v>7.5</v>
      </c>
      <c r="FC156" s="1989">
        <v>6.95</v>
      </c>
      <c r="FD156" s="1989">
        <v>6.79</v>
      </c>
      <c r="FE156" s="1989">
        <v>7.63</v>
      </c>
      <c r="FF156" s="1989">
        <v>7.85</v>
      </c>
      <c r="FG156" s="1989">
        <v>7.45</v>
      </c>
      <c r="FH156" s="1989">
        <v>7.33</v>
      </c>
      <c r="FI156" s="1994"/>
      <c r="FJ156" s="2031">
        <v>7</v>
      </c>
      <c r="FK156" s="2031">
        <v>7.64</v>
      </c>
      <c r="FL156" s="2031">
        <v>7.6</v>
      </c>
      <c r="FM156" s="2031">
        <v>6.76</v>
      </c>
      <c r="FN156" s="2031">
        <v>6.95</v>
      </c>
      <c r="FO156" s="2031">
        <v>7.6</v>
      </c>
      <c r="FP156" s="2036"/>
      <c r="FQ156" s="2072"/>
      <c r="FR156" s="2074">
        <v>7.6</v>
      </c>
      <c r="FS156" s="2074">
        <v>7.41</v>
      </c>
      <c r="FT156" s="2074">
        <v>7.6</v>
      </c>
      <c r="FU156" s="2072"/>
      <c r="FV156" s="2072"/>
      <c r="FW156" s="2109"/>
      <c r="FX156" s="299">
        <v>7.95</v>
      </c>
      <c r="FZ156" s="299">
        <v>6.8</v>
      </c>
      <c r="GB156" s="299">
        <v>8.1</v>
      </c>
      <c r="GD156" s="2124">
        <v>8.1</v>
      </c>
      <c r="GE156" s="2158"/>
      <c r="GF156" s="2160">
        <v>7.14</v>
      </c>
      <c r="GG156" s="2158"/>
      <c r="GH156" s="2158"/>
      <c r="GI156" s="2160">
        <v>7.6</v>
      </c>
      <c r="GJ156" s="2160">
        <v>8</v>
      </c>
      <c r="GK156" s="2167">
        <v>7.53</v>
      </c>
      <c r="GL156" s="2203">
        <v>7.2</v>
      </c>
      <c r="GM156" s="2203">
        <v>7.52</v>
      </c>
      <c r="GN156" s="2203">
        <v>7.73</v>
      </c>
      <c r="GO156" s="2203">
        <v>7.76</v>
      </c>
      <c r="GP156" s="2203">
        <v>7.83</v>
      </c>
      <c r="GQ156" s="2203">
        <v>7.45</v>
      </c>
      <c r="GR156" s="2211">
        <v>7.51</v>
      </c>
      <c r="GS156" s="2247">
        <v>7.2</v>
      </c>
      <c r="GU156" s="2247">
        <v>7.5</v>
      </c>
      <c r="GW156" s="2247">
        <v>7.8</v>
      </c>
      <c r="GX156" s="2247">
        <v>7.32</v>
      </c>
      <c r="GY156" s="2247">
        <v>7.19</v>
      </c>
      <c r="GZ156" s="2265">
        <v>6.01</v>
      </c>
      <c r="HA156" s="2278">
        <v>7.1</v>
      </c>
      <c r="HB156" s="2278">
        <v>7.13</v>
      </c>
      <c r="HC156" s="2300"/>
      <c r="HD156" s="2311"/>
      <c r="HE156" s="2311"/>
      <c r="HF156" s="2311"/>
      <c r="HS156" s="142"/>
    </row>
    <row r="157" spans="1:229" x14ac:dyDescent="0.25">
      <c r="A157" s="95">
        <f t="shared" si="68"/>
        <v>156</v>
      </c>
      <c r="B157" s="65">
        <f>B.Semanal!B157</f>
        <v>0</v>
      </c>
      <c r="C157" s="66"/>
      <c r="D157" s="66"/>
      <c r="E157" s="91"/>
      <c r="F157" s="67">
        <v>10.79</v>
      </c>
      <c r="G157" s="365">
        <v>10.35</v>
      </c>
      <c r="H157" s="371">
        <v>13.09</v>
      </c>
      <c r="I157" s="377">
        <v>13.08</v>
      </c>
      <c r="J157" s="383">
        <v>11.56</v>
      </c>
      <c r="K157" s="389">
        <v>10.8</v>
      </c>
      <c r="L157" s="395">
        <v>7.34</v>
      </c>
      <c r="M157" s="453">
        <v>7.78</v>
      </c>
      <c r="N157" s="460">
        <v>8.24</v>
      </c>
      <c r="O157" s="473">
        <v>8.1</v>
      </c>
      <c r="P157" s="506">
        <v>8.6199999999999992</v>
      </c>
      <c r="Q157" s="532">
        <v>9.4600000000000009</v>
      </c>
      <c r="R157" s="538">
        <v>8.67</v>
      </c>
      <c r="S157" s="567">
        <v>9.1300000000000008</v>
      </c>
      <c r="T157" s="124"/>
      <c r="U157" s="124"/>
      <c r="V157" s="611">
        <v>14.2</v>
      </c>
      <c r="W157" s="124">
        <v>17.3</v>
      </c>
      <c r="X157" s="124">
        <v>9.8000000000000007</v>
      </c>
      <c r="Y157" s="618">
        <v>8.65</v>
      </c>
      <c r="Z157" s="124">
        <v>5.75</v>
      </c>
      <c r="AA157" s="688">
        <v>6.47</v>
      </c>
      <c r="AB157" s="124">
        <v>5.75</v>
      </c>
      <c r="AC157" s="120">
        <v>7.7</v>
      </c>
      <c r="AD157" s="124">
        <v>6.7</v>
      </c>
      <c r="AE157" s="723">
        <v>6.87</v>
      </c>
      <c r="AF157" s="730">
        <v>6</v>
      </c>
      <c r="AG157" s="299">
        <v>5</v>
      </c>
      <c r="AJ157" s="299">
        <v>7.7</v>
      </c>
      <c r="AM157" s="65">
        <v>7.4</v>
      </c>
      <c r="AN157" s="855"/>
      <c r="AO157" s="863"/>
      <c r="AP157" s="871">
        <v>17.5</v>
      </c>
      <c r="AQ157" s="299">
        <v>5.3</v>
      </c>
      <c r="AR157" s="299">
        <v>5.4</v>
      </c>
      <c r="AS157" s="889"/>
      <c r="AT157" s="904">
        <v>8.6</v>
      </c>
      <c r="AU157" s="928">
        <v>4.55</v>
      </c>
      <c r="AV157" s="935">
        <v>8.6</v>
      </c>
      <c r="AW157" s="65">
        <v>11.15</v>
      </c>
      <c r="AX157" s="1004">
        <v>6.5</v>
      </c>
      <c r="AY157" s="1026">
        <v>10.9</v>
      </c>
      <c r="AZ157" s="1033">
        <v>12</v>
      </c>
      <c r="BA157" s="1045"/>
      <c r="BB157" s="65">
        <v>8.6</v>
      </c>
      <c r="BC157" s="1087"/>
      <c r="BD157" s="1093"/>
      <c r="BE157" s="1126"/>
      <c r="BF157" s="1133"/>
      <c r="BG157" s="1140"/>
      <c r="BH157" s="1163">
        <v>7.4</v>
      </c>
      <c r="BI157" s="65">
        <v>8.4</v>
      </c>
      <c r="BK157" s="91"/>
      <c r="BL157" s="65">
        <v>4.8099999999999996</v>
      </c>
      <c r="BM157" s="65">
        <v>9.5500000000000007</v>
      </c>
      <c r="BN157" s="65">
        <v>5.75</v>
      </c>
      <c r="BO157" s="65">
        <v>5.56</v>
      </c>
      <c r="BP157" s="1224">
        <v>5.15</v>
      </c>
      <c r="BQ157" s="1230">
        <v>6.95</v>
      </c>
      <c r="BR157" s="1230">
        <v>7.2</v>
      </c>
      <c r="BS157" s="1230">
        <v>8.9</v>
      </c>
      <c r="BT157" s="1230">
        <v>6.5</v>
      </c>
      <c r="BU157" s="1230">
        <v>5.3</v>
      </c>
      <c r="BV157" s="1230">
        <v>7.9</v>
      </c>
      <c r="BW157" s="1290">
        <v>7.17</v>
      </c>
      <c r="BX157" s="65">
        <v>6.85</v>
      </c>
      <c r="BY157" s="65">
        <v>6.47</v>
      </c>
      <c r="BZ157" s="65">
        <v>4</v>
      </c>
      <c r="CA157" s="65">
        <v>6.6</v>
      </c>
      <c r="CB157" s="65">
        <v>5.5</v>
      </c>
      <c r="CC157" s="65">
        <v>4.8</v>
      </c>
      <c r="CD157" s="65">
        <v>5.5</v>
      </c>
      <c r="CE157" s="1384">
        <v>6.7</v>
      </c>
      <c r="CF157" s="1398">
        <v>5.5</v>
      </c>
      <c r="CG157" s="1412">
        <v>5.05</v>
      </c>
      <c r="CH157" s="1426">
        <v>9.35</v>
      </c>
      <c r="CI157" s="1440">
        <v>4.8</v>
      </c>
      <c r="CJ157" s="1454">
        <v>6.25</v>
      </c>
      <c r="CK157">
        <v>4.9000000000000004</v>
      </c>
      <c r="CL157">
        <v>5.5</v>
      </c>
      <c r="CM157">
        <v>12.3</v>
      </c>
      <c r="CN157">
        <v>9.1</v>
      </c>
      <c r="CO157">
        <v>6</v>
      </c>
      <c r="CP157" s="1494">
        <v>6.73</v>
      </c>
      <c r="CQ157" s="1522">
        <v>6.1</v>
      </c>
      <c r="CR157" s="1558">
        <v>5.5</v>
      </c>
      <c r="CS157" s="1558">
        <v>7.62</v>
      </c>
      <c r="CT157" s="1558">
        <v>5.5</v>
      </c>
      <c r="CU157" s="1573">
        <v>8.5299999999999994</v>
      </c>
      <c r="CV157" s="1587">
        <v>7.53</v>
      </c>
      <c r="CW157" s="1587">
        <v>8.75</v>
      </c>
      <c r="CX157" s="1587">
        <v>9.1</v>
      </c>
      <c r="CY157" s="1622">
        <v>7.55</v>
      </c>
      <c r="CZ157" s="1622">
        <v>7.6</v>
      </c>
      <c r="DA157" s="1622">
        <v>5.85</v>
      </c>
      <c r="DB157" s="1622">
        <v>5.63</v>
      </c>
      <c r="DC157" s="1622">
        <v>8.2200000000000006</v>
      </c>
      <c r="DD157" s="1622">
        <v>7.13</v>
      </c>
      <c r="DE157" s="1644">
        <v>4.5999999999999996</v>
      </c>
      <c r="DF157" s="299">
        <v>6.5</v>
      </c>
      <c r="DG157" s="299">
        <v>7.7</v>
      </c>
      <c r="DH157" s="299">
        <v>6.5</v>
      </c>
      <c r="DI157" s="299">
        <v>4.5999999999999996</v>
      </c>
      <c r="DJ157" s="1702">
        <v>5.75</v>
      </c>
      <c r="DK157" s="299">
        <v>8.6</v>
      </c>
      <c r="DL157" s="1665">
        <v>4.8</v>
      </c>
      <c r="DM157" s="299">
        <v>5.5</v>
      </c>
      <c r="DN157" s="299">
        <v>4.9000000000000004</v>
      </c>
      <c r="DO157" s="299">
        <v>5.5</v>
      </c>
      <c r="DP157" s="299">
        <v>6</v>
      </c>
      <c r="DQ157" s="1786">
        <v>9.1</v>
      </c>
      <c r="DR157" s="299">
        <v>5</v>
      </c>
      <c r="DS157" s="299">
        <v>5.8</v>
      </c>
      <c r="DT157" s="1743">
        <v>5.8</v>
      </c>
      <c r="DU157" s="1743">
        <v>11.15</v>
      </c>
      <c r="DV157" s="1743">
        <v>9.6</v>
      </c>
      <c r="DW157" s="1743">
        <v>7.4</v>
      </c>
      <c r="DX157" s="1743">
        <v>5.3</v>
      </c>
      <c r="DY157" s="1743">
        <v>5.65</v>
      </c>
      <c r="DZ157" s="1748"/>
      <c r="EA157" s="1815">
        <v>4.5999999999999996</v>
      </c>
      <c r="EB157" s="1815">
        <v>5.3</v>
      </c>
      <c r="EC157" s="1815">
        <v>5.8</v>
      </c>
      <c r="ED157" s="1815">
        <v>6.23</v>
      </c>
      <c r="EE157" s="1815">
        <v>6.7</v>
      </c>
      <c r="EF157" s="1815">
        <v>6.7</v>
      </c>
      <c r="EH157" s="1869">
        <v>8.33</v>
      </c>
      <c r="EI157" s="1869">
        <v>6.33</v>
      </c>
      <c r="EJ157" s="1869">
        <v>7.8</v>
      </c>
      <c r="EK157" s="1869">
        <v>5.85</v>
      </c>
      <c r="EL157" s="1869">
        <v>6.1</v>
      </c>
      <c r="EM157" s="1869">
        <v>5.3</v>
      </c>
      <c r="EN157" s="1869">
        <v>4.3</v>
      </c>
      <c r="ER157">
        <v>9.85</v>
      </c>
      <c r="ES157">
        <v>9.1300000000000008</v>
      </c>
      <c r="ET157">
        <v>8.15</v>
      </c>
      <c r="EX157" s="299">
        <v>9.6</v>
      </c>
      <c r="EY157" s="299">
        <v>11.48</v>
      </c>
      <c r="EZ157" s="299">
        <v>7.79</v>
      </c>
      <c r="FA157" s="299">
        <v>7.2</v>
      </c>
      <c r="FB157" s="1954">
        <v>6</v>
      </c>
      <c r="FC157" s="1989">
        <v>6.85</v>
      </c>
      <c r="FD157" s="1989">
        <v>7.4</v>
      </c>
      <c r="FE157" s="1989">
        <v>6</v>
      </c>
      <c r="FF157" s="1989">
        <v>6.6</v>
      </c>
      <c r="FG157" s="1989">
        <v>5.5</v>
      </c>
      <c r="FH157" s="1989">
        <v>5.5</v>
      </c>
      <c r="FI157" s="1994"/>
      <c r="FJ157" s="2031">
        <v>12.23</v>
      </c>
      <c r="FK157" s="2031">
        <v>11.7</v>
      </c>
      <c r="FL157" s="2031">
        <v>32.21</v>
      </c>
      <c r="FM157" s="2031">
        <v>6.2</v>
      </c>
      <c r="FN157" s="2031">
        <v>9.25</v>
      </c>
      <c r="FO157" s="2031">
        <v>5.3</v>
      </c>
      <c r="FP157" s="2036"/>
      <c r="FQ157" s="2072"/>
      <c r="FR157" s="2074">
        <v>13.4</v>
      </c>
      <c r="FS157" s="2074">
        <v>7</v>
      </c>
      <c r="FT157" s="2074">
        <v>7.2</v>
      </c>
      <c r="FU157" s="2072"/>
      <c r="FV157" s="2072"/>
      <c r="FW157" s="2109"/>
      <c r="FX157" s="299">
        <v>4.3</v>
      </c>
      <c r="FZ157" s="299">
        <v>22.3</v>
      </c>
      <c r="GB157" s="299">
        <v>6.7</v>
      </c>
      <c r="GD157" s="2124">
        <v>6.5</v>
      </c>
      <c r="GE157" s="2158"/>
      <c r="GF157" s="2160">
        <v>7.9</v>
      </c>
      <c r="GG157" s="2158"/>
      <c r="GH157" s="2158"/>
      <c r="GI157" s="2160">
        <v>13.55</v>
      </c>
      <c r="GJ157" s="2160">
        <v>14.8</v>
      </c>
      <c r="GK157" s="2167">
        <v>5.8</v>
      </c>
      <c r="GL157" s="2203">
        <v>16.3</v>
      </c>
      <c r="GM157" s="2203">
        <v>9.1</v>
      </c>
      <c r="GN157" s="2203">
        <v>12.2</v>
      </c>
      <c r="GO157" s="2203">
        <v>9.1</v>
      </c>
      <c r="GP157" s="2203">
        <v>5</v>
      </c>
      <c r="GQ157" s="2203">
        <v>6.5</v>
      </c>
      <c r="GR157" s="2211">
        <v>6.2</v>
      </c>
      <c r="GS157" s="2247">
        <v>7.4</v>
      </c>
      <c r="GU157" s="2247">
        <v>7.4</v>
      </c>
      <c r="GW157" s="2247">
        <v>9.6</v>
      </c>
      <c r="GX157" s="2247">
        <v>5.3</v>
      </c>
      <c r="GY157" s="2247">
        <v>6.7</v>
      </c>
      <c r="GZ157" s="2265">
        <v>7.5</v>
      </c>
      <c r="HA157" s="2278">
        <v>8.1999999999999993</v>
      </c>
      <c r="HB157" s="2278">
        <v>4.5999999999999996</v>
      </c>
      <c r="HC157" s="2300"/>
      <c r="HD157" s="2311"/>
      <c r="HE157" s="2311"/>
      <c r="HF157" s="2311"/>
      <c r="HS157" s="142"/>
    </row>
    <row r="158" spans="1:229" x14ac:dyDescent="0.25">
      <c r="A158" s="95">
        <f t="shared" si="68"/>
        <v>157</v>
      </c>
      <c r="B158" s="65">
        <f>B.Semanal!B158</f>
        <v>0</v>
      </c>
      <c r="C158" s="66"/>
      <c r="D158" s="66"/>
      <c r="E158" s="91"/>
      <c r="F158" s="67">
        <v>118.8</v>
      </c>
      <c r="G158" s="365">
        <v>126.73</v>
      </c>
      <c r="H158" s="371">
        <v>101.79</v>
      </c>
      <c r="I158" s="377">
        <v>122.2</v>
      </c>
      <c r="J158" s="383">
        <v>128.57</v>
      </c>
      <c r="K158" s="389">
        <v>153.01</v>
      </c>
      <c r="L158" s="395">
        <v>121.32</v>
      </c>
      <c r="M158" s="453">
        <v>76.36</v>
      </c>
      <c r="N158" s="460">
        <v>82.78</v>
      </c>
      <c r="O158" s="473">
        <v>123.23</v>
      </c>
      <c r="P158" s="506">
        <v>126.63</v>
      </c>
      <c r="Q158" s="532">
        <v>105.5</v>
      </c>
      <c r="R158" s="538">
        <v>150.5</v>
      </c>
      <c r="S158" s="567">
        <v>145.55000000000001</v>
      </c>
      <c r="T158" s="124"/>
      <c r="U158" s="124"/>
      <c r="V158" s="611">
        <v>132.31</v>
      </c>
      <c r="W158" s="124">
        <v>196.5</v>
      </c>
      <c r="X158" s="124">
        <v>102</v>
      </c>
      <c r="Y158" s="618">
        <v>91.61</v>
      </c>
      <c r="Z158" s="124">
        <v>117.57</v>
      </c>
      <c r="AA158" s="688">
        <v>85.93</v>
      </c>
      <c r="AB158" s="124">
        <v>144</v>
      </c>
      <c r="AC158" s="120">
        <v>188.02</v>
      </c>
      <c r="AD158" s="124">
        <v>193</v>
      </c>
      <c r="AE158" s="723">
        <v>218.08</v>
      </c>
      <c r="AF158" s="730">
        <v>156.36000000000001</v>
      </c>
      <c r="AG158" s="299">
        <v>108.01</v>
      </c>
      <c r="AJ158" s="299">
        <v>131</v>
      </c>
      <c r="AM158" s="65">
        <v>129.36000000000001</v>
      </c>
      <c r="AN158" s="855"/>
      <c r="AO158" s="863"/>
      <c r="AP158" s="871">
        <v>149.81</v>
      </c>
      <c r="AQ158" s="299">
        <v>84.87</v>
      </c>
      <c r="AR158" s="299">
        <v>84.94</v>
      </c>
      <c r="AS158" s="889"/>
      <c r="AT158" s="904">
        <v>128.72</v>
      </c>
      <c r="AU158" s="928">
        <v>35.200000000000003</v>
      </c>
      <c r="AV158" s="935">
        <v>172.36</v>
      </c>
      <c r="AW158" s="65">
        <v>260.89999999999998</v>
      </c>
      <c r="AX158" s="1004">
        <v>248.05</v>
      </c>
      <c r="AY158" s="1026">
        <v>154.30000000000001</v>
      </c>
      <c r="AZ158" s="1033">
        <v>203.5</v>
      </c>
      <c r="BA158" s="1045"/>
      <c r="BB158" s="65">
        <v>137.24</v>
      </c>
      <c r="BC158" s="1087"/>
      <c r="BD158" s="1093"/>
      <c r="BE158" s="1126"/>
      <c r="BF158" s="1133"/>
      <c r="BG158" s="1140"/>
      <c r="BH158" s="1163">
        <v>121.81</v>
      </c>
      <c r="BI158" s="65">
        <v>138.99</v>
      </c>
      <c r="BK158" s="91"/>
      <c r="BL158" s="65">
        <v>23.77</v>
      </c>
      <c r="BM158" s="65">
        <v>47.32</v>
      </c>
      <c r="BN158" s="65">
        <v>60.57</v>
      </c>
      <c r="BO158" s="65">
        <v>65.37</v>
      </c>
      <c r="BP158" s="1224">
        <v>50.06</v>
      </c>
      <c r="BQ158" s="1230">
        <v>190.68</v>
      </c>
      <c r="BR158" s="1230">
        <v>213.7</v>
      </c>
      <c r="BS158" s="1230">
        <v>175.91</v>
      </c>
      <c r="BT158" s="1230">
        <v>114.42</v>
      </c>
      <c r="BU158" s="1230">
        <v>103.72</v>
      </c>
      <c r="BV158" s="1230">
        <v>263.7</v>
      </c>
      <c r="BW158" s="1290">
        <v>92.76</v>
      </c>
      <c r="BX158" s="65">
        <v>151.12</v>
      </c>
      <c r="BY158" s="65">
        <v>103.39</v>
      </c>
      <c r="BZ158" s="65">
        <v>10.48</v>
      </c>
      <c r="CA158" s="65">
        <v>92.42</v>
      </c>
      <c r="CB158" s="65">
        <v>81.400000000000006</v>
      </c>
      <c r="CC158" s="65">
        <v>88.26</v>
      </c>
      <c r="CD158" s="65">
        <v>74.23</v>
      </c>
      <c r="CE158" s="1384">
        <v>50.85</v>
      </c>
      <c r="CF158" s="1398">
        <v>29.42</v>
      </c>
      <c r="CG158" s="1412">
        <v>50.04</v>
      </c>
      <c r="CH158" s="1426">
        <v>170.8</v>
      </c>
      <c r="CI158" s="1440">
        <v>110.65</v>
      </c>
      <c r="CJ158" s="1454">
        <v>89.37</v>
      </c>
      <c r="CK158">
        <v>56.08</v>
      </c>
      <c r="CL158">
        <v>191.55</v>
      </c>
      <c r="CM158">
        <v>104.18</v>
      </c>
      <c r="CN158">
        <v>213.15</v>
      </c>
      <c r="CO158">
        <v>126.9</v>
      </c>
      <c r="CP158" s="1494">
        <v>97.9</v>
      </c>
      <c r="CQ158" s="1522">
        <v>117.01</v>
      </c>
      <c r="CR158" s="1558">
        <v>224.83</v>
      </c>
      <c r="CS158" s="1558">
        <v>106.98</v>
      </c>
      <c r="CT158" s="1558">
        <v>110.4</v>
      </c>
      <c r="CU158" s="1573">
        <v>101.16</v>
      </c>
      <c r="CV158" s="1587">
        <v>111.28</v>
      </c>
      <c r="CW158" s="1587">
        <v>175.98</v>
      </c>
      <c r="CX158" s="1587">
        <v>162.5</v>
      </c>
      <c r="CY158" s="1622">
        <v>88.05</v>
      </c>
      <c r="CZ158" s="1622">
        <v>96.91</v>
      </c>
      <c r="DA158" s="1622">
        <v>53.42</v>
      </c>
      <c r="DB158" s="1622">
        <v>32.840000000000003</v>
      </c>
      <c r="DC158" s="1622">
        <v>42.7</v>
      </c>
      <c r="DD158" s="1622">
        <v>69.510000000000005</v>
      </c>
      <c r="DE158" s="1644">
        <v>63.41</v>
      </c>
      <c r="DF158" s="299">
        <v>17.47</v>
      </c>
      <c r="DG158" s="299">
        <v>118.43</v>
      </c>
      <c r="DH158" s="299">
        <v>107.67</v>
      </c>
      <c r="DI158" s="299">
        <v>54.54</v>
      </c>
      <c r="DJ158" s="1702">
        <v>60.48</v>
      </c>
      <c r="DK158" s="299">
        <v>103.91</v>
      </c>
      <c r="DL158" s="1665">
        <v>115.64</v>
      </c>
      <c r="DM158" s="299">
        <v>107.11</v>
      </c>
      <c r="DN158" s="299">
        <v>87.53</v>
      </c>
      <c r="DO158" s="299">
        <v>75.47</v>
      </c>
      <c r="DP158" s="299">
        <v>145.63</v>
      </c>
      <c r="DQ158" s="1786">
        <v>77.78</v>
      </c>
      <c r="DR158" s="299">
        <v>143.61000000000001</v>
      </c>
      <c r="DS158" s="299">
        <v>222.6</v>
      </c>
      <c r="DT158" s="1743">
        <v>108.96</v>
      </c>
      <c r="DU158" s="1743">
        <v>212.73</v>
      </c>
      <c r="DV158" s="1743">
        <v>290.2</v>
      </c>
      <c r="DW158" s="1743">
        <v>268</v>
      </c>
      <c r="DX158" s="1743">
        <v>113.26</v>
      </c>
      <c r="DY158" s="1743">
        <v>162.25</v>
      </c>
      <c r="DZ158" s="1748"/>
      <c r="EA158" s="1815">
        <v>89.56</v>
      </c>
      <c r="EB158" s="1815">
        <v>119</v>
      </c>
      <c r="EC158" s="1815">
        <v>184.71</v>
      </c>
      <c r="ED158" s="1815">
        <v>116.49</v>
      </c>
      <c r="EE158" s="1815">
        <v>137.86000000000001</v>
      </c>
      <c r="EF158" s="1815">
        <v>132.12</v>
      </c>
      <c r="EH158" s="1869">
        <v>74.099999999999994</v>
      </c>
      <c r="EI158" s="1869">
        <v>44.87</v>
      </c>
      <c r="EJ158" s="1869">
        <v>204.19</v>
      </c>
      <c r="EK158" s="1869">
        <v>238.93</v>
      </c>
      <c r="EL158" s="1869">
        <v>192.1</v>
      </c>
      <c r="EM158" s="1869">
        <v>185.85</v>
      </c>
      <c r="EN158" s="1869">
        <v>259.8</v>
      </c>
      <c r="ER158">
        <v>282</v>
      </c>
      <c r="ES158">
        <v>47.27</v>
      </c>
      <c r="ET158">
        <v>66.92</v>
      </c>
      <c r="EX158" s="299">
        <v>55.07</v>
      </c>
      <c r="EY158" s="299">
        <v>15.82</v>
      </c>
      <c r="EZ158" s="299">
        <v>6.66</v>
      </c>
      <c r="FA158" s="299">
        <v>43.83</v>
      </c>
      <c r="FB158" s="1954">
        <v>13.77</v>
      </c>
      <c r="FC158" s="1989">
        <v>60.44</v>
      </c>
      <c r="FD158" s="1989">
        <v>29.75</v>
      </c>
      <c r="FE158" s="1989">
        <v>49.26</v>
      </c>
      <c r="FF158" s="1989">
        <v>46.21</v>
      </c>
      <c r="FG158" s="1989">
        <v>28.96</v>
      </c>
      <c r="FH158" s="1989">
        <v>13.55</v>
      </c>
      <c r="FI158" s="1994"/>
      <c r="FJ158" s="2031">
        <v>9.41</v>
      </c>
      <c r="FK158" s="2031">
        <v>79.099999999999994</v>
      </c>
      <c r="FL158" s="2031">
        <v>18.23</v>
      </c>
      <c r="FM158" s="2031">
        <v>23.07</v>
      </c>
      <c r="FN158" s="2031">
        <v>44.95</v>
      </c>
      <c r="FO158" s="2031">
        <v>10.89</v>
      </c>
      <c r="FP158" s="2036"/>
      <c r="FQ158" s="2072"/>
      <c r="FR158" s="2074">
        <v>6.68</v>
      </c>
      <c r="FS158" s="2074">
        <v>8.61</v>
      </c>
      <c r="FT158" s="2074">
        <v>6.49</v>
      </c>
      <c r="FU158" s="2072"/>
      <c r="FV158" s="2072"/>
      <c r="FW158" s="2109"/>
      <c r="FX158" s="299">
        <v>5.95</v>
      </c>
      <c r="FZ158" s="299">
        <v>45.22</v>
      </c>
      <c r="GB158" s="299">
        <v>57.75</v>
      </c>
      <c r="GD158" s="2124">
        <v>32.25</v>
      </c>
      <c r="GE158" s="2158"/>
      <c r="GF158" s="2160">
        <v>18.14</v>
      </c>
      <c r="GG158" s="2158"/>
      <c r="GH158" s="2158"/>
      <c r="GI158" s="2160">
        <v>120.53</v>
      </c>
      <c r="GJ158" s="2160">
        <v>102.55</v>
      </c>
      <c r="GK158" s="2167">
        <v>10.71</v>
      </c>
      <c r="GL158" s="2203">
        <v>71.58</v>
      </c>
      <c r="GM158" s="2203">
        <v>26.89</v>
      </c>
      <c r="GN158" s="2203">
        <v>33.880000000000003</v>
      </c>
      <c r="GO158" s="2203">
        <v>13.64</v>
      </c>
      <c r="GP158" s="2203">
        <v>16.739999999999998</v>
      </c>
      <c r="GQ158" s="2203">
        <v>10.63</v>
      </c>
      <c r="GR158" s="2211">
        <v>34.479999999999997</v>
      </c>
      <c r="GS158" s="2247">
        <v>7.9</v>
      </c>
      <c r="GU158" s="2247">
        <v>15.37</v>
      </c>
      <c r="GW158" s="2247">
        <v>14.61</v>
      </c>
      <c r="GX158" s="2247">
        <v>10</v>
      </c>
      <c r="GY158" s="2247">
        <v>29.45</v>
      </c>
      <c r="GZ158" s="2265">
        <v>79.5</v>
      </c>
      <c r="HA158" s="2278">
        <v>16.8</v>
      </c>
      <c r="HB158" s="2278">
        <v>15.72</v>
      </c>
      <c r="HC158" s="2300"/>
      <c r="HD158" s="2311"/>
      <c r="HE158" s="2311"/>
      <c r="HF158" s="2311"/>
      <c r="HS158" s="142"/>
    </row>
    <row r="159" spans="1:229" x14ac:dyDescent="0.25">
      <c r="A159" s="95">
        <f t="shared" si="68"/>
        <v>158</v>
      </c>
      <c r="B159" s="65">
        <f>B.Semanal!B159</f>
        <v>0</v>
      </c>
      <c r="C159" s="68"/>
      <c r="D159" s="68"/>
      <c r="E159" s="91"/>
      <c r="F159" s="124"/>
      <c r="G159" s="363"/>
      <c r="H159" s="369"/>
      <c r="I159" s="375"/>
      <c r="J159" s="381"/>
      <c r="K159" s="387"/>
      <c r="L159" s="393"/>
      <c r="M159" s="451"/>
      <c r="N159" s="458"/>
      <c r="O159" s="471"/>
      <c r="P159" s="504"/>
      <c r="Q159" s="530"/>
      <c r="R159" s="536"/>
      <c r="S159" s="565"/>
      <c r="T159" s="120"/>
      <c r="U159" s="120"/>
      <c r="V159" s="609"/>
      <c r="W159" s="120"/>
      <c r="X159" s="120"/>
      <c r="Y159" s="616"/>
      <c r="Z159" s="120"/>
      <c r="AA159" s="686"/>
      <c r="AB159" s="120"/>
      <c r="AC159" s="120"/>
      <c r="AD159" s="120"/>
      <c r="AE159" s="721"/>
      <c r="AF159" s="728"/>
      <c r="AG159"/>
      <c r="AJ159"/>
      <c r="AN159" s="855"/>
      <c r="AO159" s="863"/>
      <c r="AP159" s="869"/>
      <c r="AQ159"/>
      <c r="AR159"/>
      <c r="AS159" s="889"/>
      <c r="AT159" s="902"/>
      <c r="AU159" s="926"/>
      <c r="AV159" s="933"/>
      <c r="AX159" s="1002"/>
      <c r="AY159" s="1024"/>
      <c r="AZ159" s="1031"/>
      <c r="BA159" s="1045"/>
      <c r="BC159" s="1087"/>
      <c r="BD159" s="1093"/>
      <c r="BE159" s="1126"/>
      <c r="BF159" s="1133"/>
      <c r="BG159" s="1140"/>
      <c r="BH159" s="1161"/>
      <c r="BK159" s="91"/>
      <c r="BP159" s="1222"/>
      <c r="BQ159" s="1228"/>
      <c r="BR159" s="1228"/>
      <c r="BS159" s="1228"/>
      <c r="BT159" s="1228"/>
      <c r="BU159" s="1228"/>
      <c r="BV159" s="1228"/>
      <c r="BW159" s="1288"/>
      <c r="CE159" s="1382"/>
      <c r="CF159" s="1396"/>
      <c r="CG159" s="1410"/>
      <c r="CH159" s="1424"/>
      <c r="CI159" s="1438"/>
      <c r="CJ159" s="1452"/>
      <c r="CP159" s="1492"/>
      <c r="CQ159" s="1520"/>
      <c r="CR159" s="1556"/>
      <c r="CS159" s="1556"/>
      <c r="CT159" s="1556"/>
      <c r="CU159" s="1571"/>
      <c r="CV159" s="1585"/>
      <c r="CW159" s="1585"/>
      <c r="CX159" s="1585"/>
      <c r="CY159" s="1620"/>
      <c r="CZ159" s="1620"/>
      <c r="DA159" s="1620"/>
      <c r="DB159" s="1620"/>
      <c r="DC159" s="1620"/>
      <c r="DD159" s="1620"/>
      <c r="DE159" s="1642"/>
      <c r="DJ159" s="1700"/>
      <c r="DL159" s="1663"/>
      <c r="DQ159" s="1784"/>
      <c r="DT159" s="1741"/>
      <c r="DU159" s="1741"/>
      <c r="DV159" s="1741"/>
      <c r="DW159" s="1741"/>
      <c r="DX159" s="1741"/>
      <c r="DY159" s="1741"/>
      <c r="DZ159" s="1748"/>
      <c r="EA159" s="1813"/>
      <c r="EB159" s="1813"/>
      <c r="EC159" s="1813"/>
      <c r="ED159" s="1813"/>
      <c r="EE159" s="1813"/>
      <c r="EF159" s="1813"/>
      <c r="EH159" s="1867"/>
      <c r="EI159" s="1867"/>
      <c r="EJ159" s="1867"/>
      <c r="EK159" s="1867"/>
      <c r="EL159" s="1867"/>
      <c r="EM159" s="1867"/>
      <c r="EN159" s="1867"/>
      <c r="FB159" s="1952"/>
      <c r="FC159" s="1987"/>
      <c r="FD159" s="1987"/>
      <c r="FE159" s="1987"/>
      <c r="FF159" s="1987"/>
      <c r="FG159" s="1987"/>
      <c r="FH159" s="1987"/>
      <c r="FI159" s="1994"/>
      <c r="FJ159" s="2029"/>
      <c r="FK159" s="2029"/>
      <c r="FL159" s="2029"/>
      <c r="FM159" s="2029"/>
      <c r="FN159" s="2029"/>
      <c r="FO159" s="2029"/>
      <c r="FP159" s="2036"/>
      <c r="FQ159" s="2072"/>
      <c r="FR159" s="2072"/>
      <c r="FS159" s="2072"/>
      <c r="FT159" s="2072"/>
      <c r="FU159" s="2072"/>
      <c r="FV159" s="2072"/>
      <c r="FW159" s="2109"/>
      <c r="GD159" s="2122"/>
      <c r="GE159" s="2158"/>
      <c r="GF159" s="2158"/>
      <c r="GG159" s="2158"/>
      <c r="GH159" s="2158"/>
      <c r="GI159" s="2158"/>
      <c r="GJ159" s="2158"/>
      <c r="GK159" s="2165"/>
      <c r="GL159" s="2201"/>
      <c r="GM159" s="2201"/>
      <c r="GN159" s="2201"/>
      <c r="GO159" s="2201"/>
      <c r="GP159" s="2201"/>
      <c r="GQ159" s="2201"/>
      <c r="GR159" s="2209"/>
      <c r="GZ159" s="2263"/>
      <c r="HA159" s="2276"/>
      <c r="HB159" s="2276"/>
      <c r="HC159" s="2300"/>
      <c r="HD159" s="2311"/>
      <c r="HE159" s="2311"/>
      <c r="HF159" s="2311"/>
    </row>
    <row r="160" spans="1:229" x14ac:dyDescent="0.25">
      <c r="A160" s="95">
        <f t="shared" si="68"/>
        <v>159</v>
      </c>
      <c r="B160" s="65">
        <f>B.Semanal!B160</f>
        <v>0</v>
      </c>
      <c r="C160" s="66"/>
      <c r="D160" s="66"/>
      <c r="E160" s="91">
        <v>83000</v>
      </c>
      <c r="F160" s="287">
        <v>51000</v>
      </c>
      <c r="G160" s="365">
        <v>316000</v>
      </c>
      <c r="H160" s="371">
        <v>177000</v>
      </c>
      <c r="I160" s="377">
        <v>173000</v>
      </c>
      <c r="J160" s="383">
        <v>189000</v>
      </c>
      <c r="K160" s="389">
        <v>189000</v>
      </c>
      <c r="L160" s="395">
        <v>187000</v>
      </c>
      <c r="M160" s="453">
        <v>198000</v>
      </c>
      <c r="N160" s="460">
        <v>189000</v>
      </c>
      <c r="O160" s="473">
        <v>203000</v>
      </c>
      <c r="P160" s="506">
        <v>191000</v>
      </c>
      <c r="Q160" s="532">
        <v>197000</v>
      </c>
      <c r="R160" s="538">
        <v>197000</v>
      </c>
      <c r="S160" s="567">
        <v>185000</v>
      </c>
      <c r="T160" s="130">
        <v>90000</v>
      </c>
      <c r="U160" s="130">
        <v>28000</v>
      </c>
      <c r="V160" s="611">
        <v>131000</v>
      </c>
      <c r="W160" s="130">
        <v>77000</v>
      </c>
      <c r="X160" s="130">
        <v>139000</v>
      </c>
      <c r="Y160" s="618">
        <v>188000</v>
      </c>
      <c r="Z160" s="130">
        <v>217000</v>
      </c>
      <c r="AA160" s="688">
        <v>181000</v>
      </c>
      <c r="AB160" s="130">
        <v>216000</v>
      </c>
      <c r="AC160" s="130">
        <v>212000</v>
      </c>
      <c r="AD160" s="130">
        <v>216000</v>
      </c>
      <c r="AE160" s="723">
        <v>222000</v>
      </c>
      <c r="AF160" s="730">
        <v>221000</v>
      </c>
      <c r="AG160" s="299">
        <v>193000</v>
      </c>
      <c r="AH160" s="287">
        <v>77000</v>
      </c>
      <c r="AI160" s="287">
        <v>0</v>
      </c>
      <c r="AJ160" s="299">
        <v>62000</v>
      </c>
      <c r="AK160" s="287">
        <v>43000</v>
      </c>
      <c r="AL160" s="287">
        <v>39000</v>
      </c>
      <c r="AM160" s="287">
        <v>119000</v>
      </c>
      <c r="AN160" s="857">
        <v>123000</v>
      </c>
      <c r="AO160" s="865">
        <v>165000</v>
      </c>
      <c r="AP160" s="871">
        <v>192000</v>
      </c>
      <c r="AQ160" s="299">
        <v>211000</v>
      </c>
      <c r="AR160" s="299">
        <v>192000</v>
      </c>
      <c r="AS160" s="891">
        <v>82000</v>
      </c>
      <c r="AT160" s="904">
        <v>103000</v>
      </c>
      <c r="AU160" s="928">
        <v>180000</v>
      </c>
      <c r="AV160" s="935">
        <v>214000</v>
      </c>
      <c r="AW160" s="287">
        <v>209000</v>
      </c>
      <c r="AX160" s="1004">
        <v>213000</v>
      </c>
      <c r="AY160" s="1026">
        <v>211000</v>
      </c>
      <c r="AZ160" s="1033">
        <v>189000</v>
      </c>
      <c r="BA160" s="1047">
        <v>90000</v>
      </c>
      <c r="BB160" s="287">
        <v>79000</v>
      </c>
      <c r="BC160" s="1089">
        <v>54000</v>
      </c>
      <c r="BD160" s="1095">
        <v>47000</v>
      </c>
      <c r="BE160" s="1128">
        <v>39000</v>
      </c>
      <c r="BF160" s="1135">
        <v>71000</v>
      </c>
      <c r="BG160" s="1142">
        <v>69000</v>
      </c>
      <c r="BH160" s="1163">
        <v>94000</v>
      </c>
      <c r="BI160" s="287">
        <v>109000</v>
      </c>
      <c r="BJ160" s="287">
        <v>81000</v>
      </c>
      <c r="BK160" s="287">
        <v>99000</v>
      </c>
      <c r="BL160" s="287">
        <v>131000</v>
      </c>
      <c r="BM160" s="287">
        <v>155000</v>
      </c>
      <c r="BN160" s="287">
        <v>184000</v>
      </c>
      <c r="BO160" s="287">
        <v>197000</v>
      </c>
      <c r="BP160" s="1224">
        <v>210000</v>
      </c>
      <c r="BQ160" s="1230">
        <v>206000</v>
      </c>
      <c r="BR160" s="1230">
        <v>208000</v>
      </c>
      <c r="BS160" s="1230">
        <v>210000</v>
      </c>
      <c r="BT160" s="1230">
        <v>209000</v>
      </c>
      <c r="BU160" s="1230">
        <v>206000</v>
      </c>
      <c r="BV160" s="1230">
        <v>211000</v>
      </c>
      <c r="BW160" s="1290">
        <v>212000</v>
      </c>
      <c r="BX160" s="287">
        <v>217000</v>
      </c>
      <c r="BY160" s="287">
        <v>214000</v>
      </c>
      <c r="BZ160" s="287">
        <v>205000</v>
      </c>
      <c r="CA160" s="287">
        <v>217000</v>
      </c>
      <c r="CB160" s="287">
        <v>213000</v>
      </c>
      <c r="CC160" s="287">
        <v>206000</v>
      </c>
      <c r="CD160" s="287">
        <v>211000</v>
      </c>
      <c r="CE160" s="1384">
        <v>188000</v>
      </c>
      <c r="CF160" s="1398">
        <v>188000</v>
      </c>
      <c r="CG160" s="1412">
        <v>440000</v>
      </c>
      <c r="CH160" s="1426">
        <v>207000</v>
      </c>
      <c r="CI160" s="1440">
        <v>187000</v>
      </c>
      <c r="CJ160" s="1454">
        <v>208000</v>
      </c>
      <c r="CK160" s="52">
        <v>205000</v>
      </c>
      <c r="CL160" s="52">
        <v>202000</v>
      </c>
      <c r="CM160" s="52">
        <v>205000</v>
      </c>
      <c r="CN160" s="52">
        <v>210000</v>
      </c>
      <c r="CO160" s="52">
        <v>215000</v>
      </c>
      <c r="CP160" s="1494">
        <v>203000</v>
      </c>
      <c r="CQ160" s="1522">
        <v>204000</v>
      </c>
      <c r="CR160" s="1558">
        <v>210000</v>
      </c>
      <c r="CS160" s="1558">
        <v>209000</v>
      </c>
      <c r="CT160" s="1558">
        <v>211000</v>
      </c>
      <c r="CU160" s="1573">
        <v>219000</v>
      </c>
      <c r="CV160" s="1587">
        <v>213000</v>
      </c>
      <c r="CW160" s="1587">
        <v>215000</v>
      </c>
      <c r="CX160" s="1587">
        <v>217000</v>
      </c>
      <c r="CY160" s="1622">
        <v>205000</v>
      </c>
      <c r="CZ160" s="1622">
        <v>137000</v>
      </c>
      <c r="DA160" s="1622">
        <v>220000</v>
      </c>
      <c r="DB160" s="1622">
        <v>221000</v>
      </c>
      <c r="DC160" s="1622">
        <v>179000</v>
      </c>
      <c r="DD160" s="1622">
        <v>223000</v>
      </c>
      <c r="DE160" s="1644">
        <v>218000</v>
      </c>
      <c r="DF160" s="299">
        <v>218000</v>
      </c>
      <c r="DG160" s="299">
        <v>219000</v>
      </c>
      <c r="DH160" s="299">
        <v>228000</v>
      </c>
      <c r="DI160" s="299">
        <v>223000</v>
      </c>
      <c r="DJ160" s="1702">
        <v>224000</v>
      </c>
      <c r="DK160" s="299">
        <v>222000</v>
      </c>
      <c r="DL160" s="1665">
        <v>226000</v>
      </c>
      <c r="DM160" s="299">
        <v>225000</v>
      </c>
      <c r="DN160" s="299">
        <v>230000</v>
      </c>
      <c r="DO160" s="299">
        <v>226000</v>
      </c>
      <c r="DP160" s="299">
        <v>222000</v>
      </c>
      <c r="DQ160" s="1786">
        <v>220000</v>
      </c>
      <c r="DR160" s="299">
        <v>219000</v>
      </c>
      <c r="DS160" s="299">
        <v>213000</v>
      </c>
      <c r="DT160" s="1743">
        <v>200000</v>
      </c>
      <c r="DU160" s="1743">
        <v>206000</v>
      </c>
      <c r="DV160" s="1743">
        <v>211000</v>
      </c>
      <c r="DW160" s="1743">
        <v>213000</v>
      </c>
      <c r="DX160" s="1743">
        <v>220000</v>
      </c>
      <c r="DY160" s="1743">
        <v>226000</v>
      </c>
      <c r="DZ160" s="1750">
        <v>216000</v>
      </c>
      <c r="EA160" s="1815">
        <v>210000</v>
      </c>
      <c r="EB160" s="1815">
        <v>211000</v>
      </c>
      <c r="EC160" s="1815">
        <v>224000</v>
      </c>
      <c r="ED160" s="1815">
        <v>229000</v>
      </c>
      <c r="EE160" s="1815">
        <v>226000</v>
      </c>
      <c r="EF160" s="1815">
        <v>193000</v>
      </c>
      <c r="EG160" s="52">
        <v>80000</v>
      </c>
      <c r="EH160" s="1869">
        <v>137000</v>
      </c>
      <c r="EI160" s="1869">
        <v>224000</v>
      </c>
      <c r="EJ160" s="1869">
        <v>216000</v>
      </c>
      <c r="EK160" s="1869">
        <v>215000</v>
      </c>
      <c r="EL160" s="1869">
        <v>220000</v>
      </c>
      <c r="EM160" s="1869">
        <v>217000</v>
      </c>
      <c r="EN160" s="1869">
        <v>209000</v>
      </c>
      <c r="EO160" s="52">
        <v>180000</v>
      </c>
      <c r="EP160" s="52">
        <v>68000</v>
      </c>
      <c r="EQ160" s="52">
        <v>5000</v>
      </c>
      <c r="ER160" s="52">
        <v>106000</v>
      </c>
      <c r="ES160" s="52">
        <v>190000</v>
      </c>
      <c r="ET160" s="52">
        <v>124000</v>
      </c>
      <c r="EU160" s="52">
        <v>60000</v>
      </c>
      <c r="EV160" s="299">
        <v>65000</v>
      </c>
      <c r="EW160" s="299">
        <v>63000</v>
      </c>
      <c r="EX160" s="299">
        <v>83000</v>
      </c>
      <c r="EY160" s="299">
        <v>163000</v>
      </c>
      <c r="EZ160" s="299">
        <v>218000</v>
      </c>
      <c r="FA160" s="299">
        <v>218000</v>
      </c>
      <c r="FB160" s="1954">
        <v>219000</v>
      </c>
      <c r="FC160" s="1989">
        <v>224000</v>
      </c>
      <c r="FD160" s="1989">
        <v>219000</v>
      </c>
      <c r="FE160" s="1989">
        <v>228000</v>
      </c>
      <c r="FF160" s="1989">
        <v>225000</v>
      </c>
      <c r="FG160" s="1989">
        <v>221000</v>
      </c>
      <c r="FH160" s="1989">
        <v>220000</v>
      </c>
      <c r="FI160" s="1996">
        <v>210000</v>
      </c>
      <c r="FJ160" s="2031">
        <v>169000</v>
      </c>
      <c r="FK160" s="2031">
        <v>176000</v>
      </c>
      <c r="FL160" s="2031">
        <v>219000</v>
      </c>
      <c r="FM160" s="2031">
        <v>209000</v>
      </c>
      <c r="FN160" s="2031">
        <v>210000</v>
      </c>
      <c r="FO160" s="2031">
        <v>211000</v>
      </c>
      <c r="FP160" s="2038">
        <v>215000</v>
      </c>
      <c r="FQ160" s="2074">
        <v>223000</v>
      </c>
      <c r="FR160" s="2074">
        <v>220000</v>
      </c>
      <c r="FS160" s="2074">
        <v>206000</v>
      </c>
      <c r="FT160" s="2074">
        <v>206000</v>
      </c>
      <c r="FU160" s="2074">
        <v>208000</v>
      </c>
      <c r="FV160" s="2074">
        <v>216000</v>
      </c>
      <c r="FW160" s="2111">
        <v>211000</v>
      </c>
      <c r="FX160" s="299">
        <v>207000</v>
      </c>
      <c r="FY160" s="299">
        <v>198000</v>
      </c>
      <c r="FZ160" s="299">
        <v>203000</v>
      </c>
      <c r="GA160" s="299">
        <v>216000</v>
      </c>
      <c r="GB160" s="299">
        <v>213000</v>
      </c>
      <c r="GC160" s="299">
        <v>207000</v>
      </c>
      <c r="GD160" s="2124">
        <v>211000</v>
      </c>
      <c r="GE160" s="2160">
        <v>218000</v>
      </c>
      <c r="GF160" s="2160">
        <v>211000</v>
      </c>
      <c r="GG160" s="2160">
        <v>210000</v>
      </c>
      <c r="GH160" s="2160">
        <v>214000</v>
      </c>
      <c r="GI160" s="2160">
        <v>141000</v>
      </c>
      <c r="GJ160" s="2160">
        <v>139000</v>
      </c>
      <c r="GK160" s="2167">
        <v>223000</v>
      </c>
      <c r="GL160" s="2203">
        <v>224000</v>
      </c>
      <c r="GM160" s="2203">
        <v>216000</v>
      </c>
      <c r="GN160" s="2203">
        <v>221000</v>
      </c>
      <c r="GO160" s="2203">
        <v>197000</v>
      </c>
      <c r="GP160" s="2203">
        <v>207000</v>
      </c>
      <c r="GQ160" s="2203">
        <v>232000</v>
      </c>
      <c r="GR160" s="2211">
        <v>227000</v>
      </c>
      <c r="GS160" s="2247">
        <v>227000</v>
      </c>
      <c r="GT160" s="2247">
        <v>162000</v>
      </c>
      <c r="GU160" s="2247">
        <v>165000</v>
      </c>
      <c r="GV160" s="2247">
        <v>80000</v>
      </c>
      <c r="GW160" s="2247">
        <v>172000</v>
      </c>
      <c r="GX160" s="2247">
        <v>222000</v>
      </c>
      <c r="GY160" s="2247">
        <v>228000</v>
      </c>
      <c r="GZ160" s="2265">
        <v>192000</v>
      </c>
      <c r="HA160" s="2278">
        <v>178000</v>
      </c>
      <c r="HB160" s="2278">
        <v>89000</v>
      </c>
      <c r="HC160" s="2302">
        <v>66000</v>
      </c>
      <c r="HD160" s="2314">
        <v>64000</v>
      </c>
      <c r="HE160" s="2314">
        <v>59000</v>
      </c>
      <c r="HF160" s="2314">
        <v>56000</v>
      </c>
      <c r="HG160" s="52"/>
      <c r="HH160" s="52"/>
      <c r="HI160" s="52"/>
      <c r="HJ160" s="52"/>
      <c r="HK160" s="52"/>
      <c r="HL160" s="52"/>
      <c r="HM160" s="52"/>
      <c r="HN160" s="52"/>
      <c r="HO160" s="52"/>
      <c r="HP160" s="52"/>
      <c r="HQ160" s="52"/>
      <c r="HR160" s="52"/>
      <c r="HS160" s="299"/>
      <c r="HT160" s="52"/>
      <c r="HU160" s="53"/>
    </row>
    <row r="161" spans="1:228" x14ac:dyDescent="0.25">
      <c r="A161" s="95">
        <f t="shared" si="68"/>
        <v>160</v>
      </c>
      <c r="B161" s="65">
        <f>B.Semanal!B161</f>
        <v>0</v>
      </c>
      <c r="C161" s="66"/>
      <c r="D161" s="66"/>
      <c r="E161" s="91">
        <v>6221</v>
      </c>
      <c r="F161" s="124">
        <v>0</v>
      </c>
      <c r="G161" s="365">
        <v>0</v>
      </c>
      <c r="H161" s="371">
        <v>0</v>
      </c>
      <c r="I161" s="377">
        <v>0</v>
      </c>
      <c r="J161" s="383">
        <v>0</v>
      </c>
      <c r="K161" s="389">
        <v>0</v>
      </c>
      <c r="L161" s="395">
        <v>1000</v>
      </c>
      <c r="M161" s="453">
        <v>0</v>
      </c>
      <c r="N161" s="460">
        <v>2000</v>
      </c>
      <c r="O161" s="473">
        <v>0</v>
      </c>
      <c r="P161" s="506">
        <v>0</v>
      </c>
      <c r="Q161" s="532">
        <v>0</v>
      </c>
      <c r="R161" s="538">
        <v>0</v>
      </c>
      <c r="S161" s="567">
        <v>0</v>
      </c>
      <c r="T161" s="125">
        <v>0</v>
      </c>
      <c r="U161" s="125">
        <v>14000</v>
      </c>
      <c r="V161" s="611">
        <v>1000</v>
      </c>
      <c r="W161" s="125">
        <v>0</v>
      </c>
      <c r="X161" s="125">
        <v>0</v>
      </c>
      <c r="Y161" s="618">
        <v>1000</v>
      </c>
      <c r="Z161" s="125">
        <v>0</v>
      </c>
      <c r="AA161" s="688">
        <v>6000</v>
      </c>
      <c r="AB161" s="125">
        <v>0</v>
      </c>
      <c r="AC161" s="120">
        <v>0</v>
      </c>
      <c r="AD161" s="125">
        <v>0</v>
      </c>
      <c r="AE161" s="723">
        <v>0</v>
      </c>
      <c r="AF161" s="730">
        <v>0</v>
      </c>
      <c r="AG161" s="299">
        <v>0</v>
      </c>
      <c r="AH161" s="69">
        <v>3000</v>
      </c>
      <c r="AI161" s="69">
        <v>21000</v>
      </c>
      <c r="AJ161" s="299">
        <v>6000</v>
      </c>
      <c r="AK161" s="69">
        <v>7000</v>
      </c>
      <c r="AL161" s="65">
        <v>0</v>
      </c>
      <c r="AM161" s="65">
        <v>0</v>
      </c>
      <c r="AN161" s="857">
        <v>0</v>
      </c>
      <c r="AO161" s="865">
        <v>0</v>
      </c>
      <c r="AP161" s="871">
        <v>0</v>
      </c>
      <c r="AQ161" s="299">
        <v>0</v>
      </c>
      <c r="AR161" s="299">
        <v>0</v>
      </c>
      <c r="AS161" s="891">
        <v>0</v>
      </c>
      <c r="AT161" s="904">
        <v>0</v>
      </c>
      <c r="AU161" s="928">
        <v>0</v>
      </c>
      <c r="AV161" s="935">
        <v>0</v>
      </c>
      <c r="AW161" s="65">
        <v>0</v>
      </c>
      <c r="AX161" s="1004">
        <v>0</v>
      </c>
      <c r="AY161" s="1026">
        <v>0</v>
      </c>
      <c r="AZ161" s="1033">
        <v>0</v>
      </c>
      <c r="BA161" s="1047">
        <v>0</v>
      </c>
      <c r="BB161" s="65">
        <v>0</v>
      </c>
      <c r="BC161" s="1089">
        <v>0</v>
      </c>
      <c r="BD161" s="1095">
        <v>0</v>
      </c>
      <c r="BE161" s="1128">
        <v>0</v>
      </c>
      <c r="BF161" s="1135">
        <v>0</v>
      </c>
      <c r="BG161" s="1142">
        <v>0</v>
      </c>
      <c r="BH161" s="1163">
        <v>0</v>
      </c>
      <c r="BI161" s="65">
        <v>0</v>
      </c>
      <c r="BJ161" s="69">
        <v>3000</v>
      </c>
      <c r="BK161" s="91">
        <v>0</v>
      </c>
      <c r="BL161" s="65">
        <v>0</v>
      </c>
      <c r="BM161" s="65">
        <v>0</v>
      </c>
      <c r="BN161" s="65">
        <v>0</v>
      </c>
      <c r="BO161" s="65">
        <v>0</v>
      </c>
      <c r="BP161" s="1224">
        <v>0</v>
      </c>
      <c r="BQ161" s="1230">
        <v>0</v>
      </c>
      <c r="BR161" s="1230">
        <v>0</v>
      </c>
      <c r="BS161" s="1230">
        <v>0</v>
      </c>
      <c r="BT161" s="1230">
        <v>0</v>
      </c>
      <c r="BU161" s="1230">
        <v>0</v>
      </c>
      <c r="BV161" s="1230">
        <v>0</v>
      </c>
      <c r="BW161" s="1290">
        <v>0</v>
      </c>
      <c r="BX161" s="65">
        <v>0</v>
      </c>
      <c r="BY161" s="65">
        <v>0</v>
      </c>
      <c r="BZ161" s="65">
        <v>0</v>
      </c>
      <c r="CA161" s="65">
        <v>0</v>
      </c>
      <c r="CB161" s="65">
        <v>0</v>
      </c>
      <c r="CC161" s="65">
        <v>0</v>
      </c>
      <c r="CD161" s="65">
        <v>0</v>
      </c>
      <c r="CE161" s="1384">
        <v>1000</v>
      </c>
      <c r="CF161" s="1398">
        <v>1000</v>
      </c>
      <c r="CG161" s="1412">
        <v>0</v>
      </c>
      <c r="CH161" s="1426">
        <v>0</v>
      </c>
      <c r="CI161" s="1440">
        <v>0</v>
      </c>
      <c r="CJ161" s="1454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 s="1494">
        <v>0</v>
      </c>
      <c r="CQ161" s="1522">
        <v>0</v>
      </c>
      <c r="CR161" s="1558">
        <v>0</v>
      </c>
      <c r="CS161" s="1558">
        <v>0</v>
      </c>
      <c r="CT161" s="1558">
        <v>0</v>
      </c>
      <c r="CU161" s="1573">
        <v>0</v>
      </c>
      <c r="CV161" s="1587">
        <v>0</v>
      </c>
      <c r="CW161" s="1587">
        <v>0</v>
      </c>
      <c r="CX161" s="1587">
        <v>0</v>
      </c>
      <c r="CY161" s="1622">
        <v>1000</v>
      </c>
      <c r="CZ161" s="1622">
        <v>10000</v>
      </c>
      <c r="DA161" s="1622">
        <v>0</v>
      </c>
      <c r="DB161" s="1622">
        <v>0</v>
      </c>
      <c r="DC161" s="1622">
        <v>5000</v>
      </c>
      <c r="DD161" s="1622">
        <v>0</v>
      </c>
      <c r="DE161" s="1644">
        <v>0</v>
      </c>
      <c r="DF161" s="299">
        <v>0</v>
      </c>
      <c r="DG161" s="299">
        <v>0</v>
      </c>
      <c r="DH161" s="299">
        <v>0</v>
      </c>
      <c r="DI161" s="299">
        <v>0</v>
      </c>
      <c r="DJ161" s="1702">
        <v>0</v>
      </c>
      <c r="DK161" s="299">
        <v>0</v>
      </c>
      <c r="DL161" s="1665">
        <v>0</v>
      </c>
      <c r="DM161" s="299">
        <v>0</v>
      </c>
      <c r="DN161" s="299">
        <v>0</v>
      </c>
      <c r="DO161" s="299">
        <v>0</v>
      </c>
      <c r="DP161" s="299">
        <v>0</v>
      </c>
      <c r="DQ161" s="1786">
        <v>0</v>
      </c>
      <c r="DR161" s="299">
        <v>0</v>
      </c>
      <c r="DS161" s="299">
        <v>0</v>
      </c>
      <c r="DT161" s="1743">
        <v>0</v>
      </c>
      <c r="DU161" s="1743">
        <v>0</v>
      </c>
      <c r="DV161" s="1743">
        <v>0</v>
      </c>
      <c r="DW161" s="1743">
        <v>0</v>
      </c>
      <c r="DX161" s="1743">
        <v>0</v>
      </c>
      <c r="DY161" s="1743">
        <v>0</v>
      </c>
      <c r="DZ161" s="1750">
        <v>0</v>
      </c>
      <c r="EA161" s="1815">
        <v>0</v>
      </c>
      <c r="EB161" s="1815">
        <v>0</v>
      </c>
      <c r="EC161" s="1815">
        <v>0</v>
      </c>
      <c r="ED161" s="1815">
        <v>0</v>
      </c>
      <c r="EE161" s="1815">
        <v>0</v>
      </c>
      <c r="EF161" s="1815">
        <v>0</v>
      </c>
      <c r="EG161">
        <v>0</v>
      </c>
      <c r="EH161" s="1869">
        <v>0</v>
      </c>
      <c r="EI161" s="1869">
        <v>0</v>
      </c>
      <c r="EJ161" s="1869">
        <v>0</v>
      </c>
      <c r="EK161" s="1869">
        <v>0</v>
      </c>
      <c r="EL161" s="1869">
        <v>0</v>
      </c>
      <c r="EM161" s="1869">
        <v>0</v>
      </c>
      <c r="EN161" s="1869">
        <v>0</v>
      </c>
      <c r="EO161">
        <v>0</v>
      </c>
      <c r="EP161">
        <v>0</v>
      </c>
      <c r="EQ161" s="299">
        <v>15000</v>
      </c>
      <c r="ER161" s="299">
        <v>3000</v>
      </c>
      <c r="ES161">
        <v>0</v>
      </c>
      <c r="ET161">
        <v>0</v>
      </c>
      <c r="EU161">
        <v>0</v>
      </c>
      <c r="EV161" s="299">
        <v>0</v>
      </c>
      <c r="EW161" s="299">
        <v>0</v>
      </c>
      <c r="EX161" s="299">
        <v>0</v>
      </c>
      <c r="EY161" s="299">
        <v>0</v>
      </c>
      <c r="EZ161" s="299">
        <v>0</v>
      </c>
      <c r="FA161" s="299">
        <v>0</v>
      </c>
      <c r="FB161" s="1954">
        <v>0</v>
      </c>
      <c r="FC161" s="1989">
        <v>0</v>
      </c>
      <c r="FD161" s="1989">
        <v>0</v>
      </c>
      <c r="FE161" s="1989">
        <v>0</v>
      </c>
      <c r="FF161" s="1989">
        <v>0</v>
      </c>
      <c r="FG161" s="1989">
        <v>0</v>
      </c>
      <c r="FH161" s="1989">
        <v>0</v>
      </c>
      <c r="FI161" s="1996">
        <v>0</v>
      </c>
      <c r="FJ161" s="2031">
        <v>0</v>
      </c>
      <c r="FK161" s="2031">
        <v>0</v>
      </c>
      <c r="FL161" s="2031">
        <v>0</v>
      </c>
      <c r="FM161" s="2031">
        <v>0</v>
      </c>
      <c r="FN161" s="2031">
        <v>0</v>
      </c>
      <c r="FO161" s="2031">
        <v>0</v>
      </c>
      <c r="FP161" s="2038">
        <v>0</v>
      </c>
      <c r="FQ161" s="2074">
        <v>0</v>
      </c>
      <c r="FR161" s="2074">
        <v>0</v>
      </c>
      <c r="FS161" s="2074">
        <v>0</v>
      </c>
      <c r="FT161" s="2074">
        <v>0</v>
      </c>
      <c r="FU161" s="2074">
        <v>0</v>
      </c>
      <c r="FV161" s="2074">
        <v>0</v>
      </c>
      <c r="FW161" s="2111">
        <v>0</v>
      </c>
      <c r="FX161" s="299">
        <v>0</v>
      </c>
      <c r="FY161" s="299">
        <v>0</v>
      </c>
      <c r="FZ161" s="299">
        <v>0</v>
      </c>
      <c r="GA161" s="299">
        <v>1000</v>
      </c>
      <c r="GB161" s="299">
        <v>0</v>
      </c>
      <c r="GC161" s="299">
        <v>0</v>
      </c>
      <c r="GD161" s="2124">
        <v>0</v>
      </c>
      <c r="GE161" s="2160">
        <v>0</v>
      </c>
      <c r="GF161" s="2160">
        <v>0</v>
      </c>
      <c r="GG161" s="2160">
        <v>0</v>
      </c>
      <c r="GH161" s="2160">
        <v>0</v>
      </c>
      <c r="GI161" s="2160">
        <v>0</v>
      </c>
      <c r="GJ161" s="2160">
        <v>0</v>
      </c>
      <c r="GK161" s="2167">
        <v>0</v>
      </c>
      <c r="GL161" s="2203">
        <v>0</v>
      </c>
      <c r="GM161" s="2203">
        <v>0</v>
      </c>
      <c r="GN161" s="2203">
        <v>0</v>
      </c>
      <c r="GO161" s="2203">
        <v>0</v>
      </c>
      <c r="GP161" s="2203">
        <v>0</v>
      </c>
      <c r="GQ161" s="2203">
        <v>0</v>
      </c>
      <c r="GR161" s="2211">
        <v>0</v>
      </c>
      <c r="GS161" s="2247">
        <v>0</v>
      </c>
      <c r="GT161" s="2247">
        <v>0</v>
      </c>
      <c r="GU161" s="2247">
        <v>0</v>
      </c>
      <c r="GV161" s="2247">
        <v>0</v>
      </c>
      <c r="GW161" s="2247">
        <v>0</v>
      </c>
      <c r="GX161" s="2247">
        <v>0</v>
      </c>
      <c r="GY161" s="2247">
        <v>0</v>
      </c>
      <c r="GZ161" s="2265">
        <v>0</v>
      </c>
      <c r="HA161" s="2278">
        <v>0</v>
      </c>
      <c r="HB161" s="2278">
        <v>0</v>
      </c>
      <c r="HC161" s="2302">
        <v>0</v>
      </c>
      <c r="HD161" s="2314">
        <v>0</v>
      </c>
      <c r="HE161" s="2314">
        <v>0</v>
      </c>
      <c r="HF161" s="2314">
        <v>0</v>
      </c>
      <c r="HS161" s="142"/>
      <c r="HT161" s="52"/>
    </row>
    <row r="162" spans="1:228" x14ac:dyDescent="0.25">
      <c r="A162" s="95">
        <f t="shared" si="68"/>
        <v>161</v>
      </c>
      <c r="B162" s="65">
        <f>B.Semanal!B162</f>
        <v>0</v>
      </c>
      <c r="C162" s="66"/>
      <c r="D162" s="66"/>
      <c r="E162" s="91">
        <v>89221</v>
      </c>
      <c r="F162" s="67">
        <v>51000</v>
      </c>
      <c r="G162" s="365">
        <v>316000</v>
      </c>
      <c r="H162" s="371">
        <v>177000</v>
      </c>
      <c r="I162" s="377">
        <v>173000</v>
      </c>
      <c r="J162" s="383">
        <v>189000</v>
      </c>
      <c r="K162" s="389">
        <v>189000</v>
      </c>
      <c r="L162" s="395">
        <v>188000</v>
      </c>
      <c r="M162" s="453">
        <v>198000</v>
      </c>
      <c r="N162" s="460">
        <v>191000</v>
      </c>
      <c r="O162" s="473">
        <v>203000</v>
      </c>
      <c r="P162" s="506">
        <v>191000</v>
      </c>
      <c r="Q162" s="532">
        <v>197000</v>
      </c>
      <c r="R162" s="538">
        <v>197000</v>
      </c>
      <c r="S162" s="567">
        <v>185000</v>
      </c>
      <c r="T162" s="125">
        <v>90000</v>
      </c>
      <c r="U162" s="125">
        <v>42000</v>
      </c>
      <c r="V162" s="611">
        <v>132000</v>
      </c>
      <c r="W162" s="125">
        <v>77000</v>
      </c>
      <c r="X162" s="125">
        <v>139000</v>
      </c>
      <c r="Y162" s="618">
        <v>189000</v>
      </c>
      <c r="Z162" s="125">
        <v>217000</v>
      </c>
      <c r="AA162" s="688">
        <v>187000</v>
      </c>
      <c r="AB162" s="125">
        <v>216000</v>
      </c>
      <c r="AC162" s="125">
        <v>212000</v>
      </c>
      <c r="AD162" s="125">
        <v>216000</v>
      </c>
      <c r="AE162" s="723">
        <v>222000</v>
      </c>
      <c r="AF162" s="730">
        <v>221000</v>
      </c>
      <c r="AG162" s="299">
        <v>193000</v>
      </c>
      <c r="AH162" s="69">
        <v>80000</v>
      </c>
      <c r="AI162" s="69">
        <v>21000</v>
      </c>
      <c r="AJ162" s="299">
        <v>68000</v>
      </c>
      <c r="AK162" s="69">
        <v>50000</v>
      </c>
      <c r="AL162" s="69">
        <v>39000</v>
      </c>
      <c r="AM162" s="69">
        <v>119000</v>
      </c>
      <c r="AN162" s="857">
        <v>123000</v>
      </c>
      <c r="AO162" s="865">
        <v>165000</v>
      </c>
      <c r="AP162" s="871">
        <v>192000</v>
      </c>
      <c r="AQ162" s="299">
        <v>211000</v>
      </c>
      <c r="AR162" s="299">
        <v>192000</v>
      </c>
      <c r="AS162" s="891">
        <v>82000</v>
      </c>
      <c r="AT162" s="904">
        <v>103000</v>
      </c>
      <c r="AU162" s="928">
        <v>180000</v>
      </c>
      <c r="AV162" s="935">
        <v>214000</v>
      </c>
      <c r="AW162" s="69">
        <v>209000</v>
      </c>
      <c r="AX162" s="1004">
        <v>213000</v>
      </c>
      <c r="AY162" s="1026">
        <v>211000</v>
      </c>
      <c r="AZ162" s="1033">
        <v>189000</v>
      </c>
      <c r="BA162" s="1047">
        <v>90000</v>
      </c>
      <c r="BB162" s="69">
        <v>79000</v>
      </c>
      <c r="BC162" s="1089">
        <v>54000</v>
      </c>
      <c r="BD162" s="1095">
        <v>47000</v>
      </c>
      <c r="BE162" s="1128">
        <v>39000</v>
      </c>
      <c r="BF162" s="1135">
        <v>71000</v>
      </c>
      <c r="BG162" s="1142">
        <v>69000</v>
      </c>
      <c r="BH162" s="1163">
        <v>94000</v>
      </c>
      <c r="BI162" s="69">
        <v>109000</v>
      </c>
      <c r="BJ162" s="69">
        <v>84000</v>
      </c>
      <c r="BK162" s="91">
        <v>99000</v>
      </c>
      <c r="BL162" s="69">
        <v>131000</v>
      </c>
      <c r="BM162" s="69">
        <v>155000</v>
      </c>
      <c r="BN162" s="69">
        <v>184000</v>
      </c>
      <c r="BO162" s="69">
        <v>197000</v>
      </c>
      <c r="BP162" s="1224">
        <v>210000</v>
      </c>
      <c r="BQ162" s="1230">
        <v>206000</v>
      </c>
      <c r="BR162" s="1230">
        <v>208000</v>
      </c>
      <c r="BS162" s="1230">
        <v>210000</v>
      </c>
      <c r="BT162" s="1230">
        <v>209000</v>
      </c>
      <c r="BU162" s="1230">
        <v>206000</v>
      </c>
      <c r="BV162" s="1230">
        <v>211000</v>
      </c>
      <c r="BW162" s="1290">
        <v>212000</v>
      </c>
      <c r="BX162" s="69">
        <v>217000</v>
      </c>
      <c r="BY162" s="69">
        <v>214000</v>
      </c>
      <c r="BZ162" s="69">
        <v>205000</v>
      </c>
      <c r="CA162" s="69">
        <v>217000</v>
      </c>
      <c r="CB162" s="69">
        <v>213000</v>
      </c>
      <c r="CC162" s="69">
        <v>206000</v>
      </c>
      <c r="CD162" s="69">
        <v>211000</v>
      </c>
      <c r="CE162" s="1384">
        <v>189000</v>
      </c>
      <c r="CF162" s="1398">
        <v>189000</v>
      </c>
      <c r="CG162" s="1412">
        <v>440000</v>
      </c>
      <c r="CH162" s="1426">
        <v>207000</v>
      </c>
      <c r="CI162" s="1440">
        <v>187000</v>
      </c>
      <c r="CJ162" s="1454">
        <v>208000</v>
      </c>
      <c r="CK162" s="299">
        <v>205000</v>
      </c>
      <c r="CL162" s="299">
        <v>202000</v>
      </c>
      <c r="CM162" s="299">
        <v>205000</v>
      </c>
      <c r="CN162" s="299">
        <v>210000</v>
      </c>
      <c r="CO162" s="299">
        <v>215000</v>
      </c>
      <c r="CP162" s="1494">
        <v>203000</v>
      </c>
      <c r="CQ162" s="1522">
        <v>204000</v>
      </c>
      <c r="CR162" s="1558">
        <v>210000</v>
      </c>
      <c r="CS162" s="1558">
        <v>209000</v>
      </c>
      <c r="CT162" s="1558">
        <v>211000</v>
      </c>
      <c r="CU162" s="1573">
        <v>219000</v>
      </c>
      <c r="CV162" s="1587">
        <v>213000</v>
      </c>
      <c r="CW162" s="1587">
        <v>215000</v>
      </c>
      <c r="CX162" s="1587">
        <v>217000</v>
      </c>
      <c r="CY162" s="1622">
        <v>206000</v>
      </c>
      <c r="CZ162" s="1622">
        <v>147000</v>
      </c>
      <c r="DA162" s="1622">
        <v>220000</v>
      </c>
      <c r="DB162" s="1622">
        <v>221000</v>
      </c>
      <c r="DC162" s="1622">
        <v>184000</v>
      </c>
      <c r="DD162" s="1622">
        <v>223000</v>
      </c>
      <c r="DE162" s="1644">
        <v>218000</v>
      </c>
      <c r="DF162" s="299">
        <v>218000</v>
      </c>
      <c r="DG162" s="299">
        <v>219000</v>
      </c>
      <c r="DH162" s="299">
        <v>228000</v>
      </c>
      <c r="DI162" s="299">
        <v>223000</v>
      </c>
      <c r="DJ162" s="1702">
        <v>224000</v>
      </c>
      <c r="DK162" s="299">
        <v>222000</v>
      </c>
      <c r="DL162" s="1665">
        <v>226000</v>
      </c>
      <c r="DM162" s="299">
        <v>225000</v>
      </c>
      <c r="DN162" s="299">
        <v>230000</v>
      </c>
      <c r="DO162" s="299">
        <v>226000</v>
      </c>
      <c r="DP162" s="299">
        <v>222000</v>
      </c>
      <c r="DQ162" s="1786">
        <v>220000</v>
      </c>
      <c r="DR162" s="299">
        <v>219000</v>
      </c>
      <c r="DS162" s="299">
        <v>213000</v>
      </c>
      <c r="DT162" s="1743">
        <v>200000</v>
      </c>
      <c r="DU162" s="1743">
        <v>206000</v>
      </c>
      <c r="DV162" s="1743">
        <v>211000</v>
      </c>
      <c r="DW162" s="1743">
        <v>213000</v>
      </c>
      <c r="DX162" s="1743">
        <v>220000</v>
      </c>
      <c r="DY162" s="1743">
        <v>226000</v>
      </c>
      <c r="DZ162" s="1750">
        <v>216000</v>
      </c>
      <c r="EA162" s="1815">
        <v>210000</v>
      </c>
      <c r="EB162" s="1815">
        <v>211000</v>
      </c>
      <c r="EC162" s="1815">
        <v>224000</v>
      </c>
      <c r="ED162" s="1815">
        <v>229000</v>
      </c>
      <c r="EE162" s="1815">
        <v>226000</v>
      </c>
      <c r="EF162" s="1815">
        <v>193000</v>
      </c>
      <c r="EG162" s="299">
        <v>80000</v>
      </c>
      <c r="EH162" s="1869">
        <v>137000</v>
      </c>
      <c r="EI162" s="1869">
        <v>224000</v>
      </c>
      <c r="EJ162" s="1869">
        <v>216000</v>
      </c>
      <c r="EK162" s="1869">
        <v>215000</v>
      </c>
      <c r="EL162" s="1869">
        <v>220000</v>
      </c>
      <c r="EM162" s="1869">
        <v>217000</v>
      </c>
      <c r="EN162" s="1869">
        <v>209000</v>
      </c>
      <c r="EO162" s="299">
        <v>180000</v>
      </c>
      <c r="EP162" s="299">
        <v>68000</v>
      </c>
      <c r="EQ162" s="299">
        <v>20000</v>
      </c>
      <c r="ER162" s="299">
        <v>109000</v>
      </c>
      <c r="ES162" s="299">
        <v>190000</v>
      </c>
      <c r="ET162" s="299">
        <v>124000</v>
      </c>
      <c r="EU162" s="299">
        <v>60000</v>
      </c>
      <c r="EV162" s="299">
        <v>65000</v>
      </c>
      <c r="EW162" s="299">
        <v>63000</v>
      </c>
      <c r="EX162" s="299">
        <v>83000</v>
      </c>
      <c r="EY162" s="299">
        <v>163000</v>
      </c>
      <c r="EZ162" s="299">
        <v>218000</v>
      </c>
      <c r="FA162" s="299">
        <v>218000</v>
      </c>
      <c r="FB162" s="1954">
        <v>219000</v>
      </c>
      <c r="FC162" s="1989">
        <v>224000</v>
      </c>
      <c r="FD162" s="1989">
        <v>219000</v>
      </c>
      <c r="FE162" s="1989">
        <v>228000</v>
      </c>
      <c r="FF162" s="1989">
        <v>225000</v>
      </c>
      <c r="FG162" s="1989">
        <v>221000</v>
      </c>
      <c r="FH162" s="1989">
        <v>220000</v>
      </c>
      <c r="FI162" s="1996">
        <v>210000</v>
      </c>
      <c r="FJ162" s="2031">
        <v>169000</v>
      </c>
      <c r="FK162" s="2031">
        <v>176000</v>
      </c>
      <c r="FL162" s="2031">
        <v>219000</v>
      </c>
      <c r="FM162" s="2031">
        <v>209000</v>
      </c>
      <c r="FN162" s="2031">
        <v>210000</v>
      </c>
      <c r="FO162" s="2031">
        <v>211000</v>
      </c>
      <c r="FP162" s="2038">
        <v>215000</v>
      </c>
      <c r="FQ162" s="2074">
        <v>223000</v>
      </c>
      <c r="FR162" s="2074">
        <v>220000</v>
      </c>
      <c r="FS162" s="2074">
        <v>206000</v>
      </c>
      <c r="FT162" s="2074">
        <v>206000</v>
      </c>
      <c r="FU162" s="2074">
        <v>208000</v>
      </c>
      <c r="FV162" s="2074">
        <v>216000</v>
      </c>
      <c r="FW162" s="2111">
        <v>211000</v>
      </c>
      <c r="FX162" s="299">
        <v>207000</v>
      </c>
      <c r="FY162" s="299">
        <v>198000</v>
      </c>
      <c r="FZ162" s="299">
        <v>203000</v>
      </c>
      <c r="GA162" s="299">
        <v>217000</v>
      </c>
      <c r="GB162" s="299">
        <v>213000</v>
      </c>
      <c r="GC162" s="299">
        <v>207000</v>
      </c>
      <c r="GD162" s="2124">
        <v>211000</v>
      </c>
      <c r="GE162" s="2160">
        <v>218000</v>
      </c>
      <c r="GF162" s="2160">
        <v>211000</v>
      </c>
      <c r="GG162" s="2160">
        <v>210000</v>
      </c>
      <c r="GH162" s="2160">
        <v>214000</v>
      </c>
      <c r="GI162" s="2160">
        <v>141000</v>
      </c>
      <c r="GJ162" s="2160">
        <v>139000</v>
      </c>
      <c r="GK162" s="2167">
        <v>223000</v>
      </c>
      <c r="GL162" s="2203">
        <v>224000</v>
      </c>
      <c r="GM162" s="2203">
        <v>216000</v>
      </c>
      <c r="GN162" s="2203">
        <v>221000</v>
      </c>
      <c r="GO162" s="2203">
        <v>197000</v>
      </c>
      <c r="GP162" s="2203">
        <v>207000</v>
      </c>
      <c r="GQ162" s="2203">
        <v>232000</v>
      </c>
      <c r="GR162" s="2211">
        <v>227000</v>
      </c>
      <c r="GS162" s="2247">
        <v>227000</v>
      </c>
      <c r="GT162" s="2247">
        <v>162000</v>
      </c>
      <c r="GU162" s="2247">
        <v>165000</v>
      </c>
      <c r="GV162" s="2247">
        <v>80000</v>
      </c>
      <c r="GW162" s="2247">
        <v>172000</v>
      </c>
      <c r="GX162" s="2247">
        <v>222000</v>
      </c>
      <c r="GY162" s="2247">
        <v>228000</v>
      </c>
      <c r="GZ162" s="2265">
        <v>192000</v>
      </c>
      <c r="HA162" s="2278">
        <v>178000</v>
      </c>
      <c r="HB162" s="2278">
        <v>89000</v>
      </c>
      <c r="HC162" s="2302">
        <v>66000</v>
      </c>
      <c r="HD162" s="2314">
        <v>64000</v>
      </c>
      <c r="HE162" s="2314">
        <v>59000</v>
      </c>
      <c r="HF162" s="2314">
        <v>56000</v>
      </c>
      <c r="HS162" s="299"/>
    </row>
    <row r="163" spans="1:228" x14ac:dyDescent="0.25">
      <c r="A163" s="95">
        <f t="shared" si="68"/>
        <v>162</v>
      </c>
      <c r="B163" s="65">
        <f>B.Semanal!B163</f>
        <v>0</v>
      </c>
      <c r="C163" s="66"/>
      <c r="D163" s="66"/>
      <c r="E163" s="91">
        <v>27.65</v>
      </c>
      <c r="F163" s="67">
        <v>10.48</v>
      </c>
      <c r="G163" s="365">
        <v>44.53</v>
      </c>
      <c r="H163" s="371">
        <v>23.22</v>
      </c>
      <c r="I163" s="377">
        <v>24.03</v>
      </c>
      <c r="J163" s="383">
        <v>22.44</v>
      </c>
      <c r="K163" s="389">
        <v>22.14</v>
      </c>
      <c r="L163" s="395">
        <v>22.74</v>
      </c>
      <c r="M163" s="453">
        <v>21.39</v>
      </c>
      <c r="N163" s="460">
        <v>20.36</v>
      </c>
      <c r="O163" s="473">
        <v>21.41</v>
      </c>
      <c r="P163" s="506">
        <v>23.18</v>
      </c>
      <c r="Q163" s="532">
        <v>21.47</v>
      </c>
      <c r="R163" s="538">
        <v>21.35</v>
      </c>
      <c r="S163" s="567">
        <v>23.48</v>
      </c>
      <c r="T163" s="125"/>
      <c r="U163" s="125"/>
      <c r="V163" s="611">
        <v>30.56</v>
      </c>
      <c r="W163" s="125">
        <v>190.63</v>
      </c>
      <c r="X163" s="125">
        <v>28.5</v>
      </c>
      <c r="Y163" s="618">
        <v>20.78</v>
      </c>
      <c r="Z163" s="125">
        <v>19.95</v>
      </c>
      <c r="AA163" s="688">
        <v>20.38</v>
      </c>
      <c r="AB163" s="125">
        <v>20.54</v>
      </c>
      <c r="AC163" s="120">
        <v>21.82</v>
      </c>
      <c r="AD163" s="125">
        <v>20.79</v>
      </c>
      <c r="AE163" s="723">
        <v>19.87</v>
      </c>
      <c r="AF163" s="730">
        <v>19.59</v>
      </c>
      <c r="AG163" s="299">
        <v>26.31</v>
      </c>
      <c r="AJ163" s="299">
        <v>67.239999999999995</v>
      </c>
      <c r="AM163" s="65">
        <v>31.96</v>
      </c>
      <c r="AN163" s="857">
        <v>54.87</v>
      </c>
      <c r="AO163" s="865">
        <v>26.98</v>
      </c>
      <c r="AP163" s="871">
        <v>23.56</v>
      </c>
      <c r="AQ163" s="299">
        <v>20.170000000000002</v>
      </c>
      <c r="AR163" s="299">
        <v>24.8</v>
      </c>
      <c r="AS163" s="889"/>
      <c r="AT163" s="904">
        <v>37.229999999999997</v>
      </c>
      <c r="AU163" s="928">
        <v>23.63</v>
      </c>
      <c r="AV163" s="935">
        <v>20.29</v>
      </c>
      <c r="AW163" s="65">
        <v>21.61</v>
      </c>
      <c r="AX163" s="1004">
        <v>20.88</v>
      </c>
      <c r="AY163" s="1026">
        <v>21.06</v>
      </c>
      <c r="AZ163" s="1033">
        <v>23.87</v>
      </c>
      <c r="BA163" s="1045"/>
      <c r="BB163" s="65">
        <v>129.63999999999999</v>
      </c>
      <c r="BC163" s="1087"/>
      <c r="BD163" s="1093"/>
      <c r="BE163" s="1126"/>
      <c r="BF163" s="1133"/>
      <c r="BG163" s="1140"/>
      <c r="BH163" s="1163">
        <v>60.15</v>
      </c>
      <c r="BI163" s="65">
        <v>83.34</v>
      </c>
      <c r="BJ163" s="65">
        <v>314.61</v>
      </c>
      <c r="BK163" s="91">
        <v>53.32</v>
      </c>
      <c r="BL163" s="65">
        <v>33.119999999999997</v>
      </c>
      <c r="BM163" s="65">
        <v>23.56</v>
      </c>
      <c r="BN163" s="65">
        <v>21.98</v>
      </c>
      <c r="BO163" s="65">
        <v>20.18</v>
      </c>
      <c r="BP163" s="1224">
        <v>21.14</v>
      </c>
      <c r="BQ163" s="1230">
        <v>21.03</v>
      </c>
      <c r="BR163" s="1230">
        <v>20.74</v>
      </c>
      <c r="BS163" s="1230">
        <v>20.99</v>
      </c>
      <c r="BT163" s="1230">
        <v>21.91</v>
      </c>
      <c r="BU163" s="1230">
        <v>22</v>
      </c>
      <c r="BV163" s="1230">
        <v>20.71</v>
      </c>
      <c r="BW163" s="1290">
        <v>21.09</v>
      </c>
      <c r="BX163" s="65">
        <v>21.64</v>
      </c>
      <c r="BY163" s="65">
        <v>21.19</v>
      </c>
      <c r="BZ163" s="65">
        <v>21.51</v>
      </c>
      <c r="CA163" s="65">
        <v>20.81</v>
      </c>
      <c r="CB163" s="65">
        <v>21.13</v>
      </c>
      <c r="CC163" s="65">
        <v>20.16</v>
      </c>
      <c r="CD163" s="65">
        <v>20.34</v>
      </c>
      <c r="CE163" s="1384">
        <v>22.31</v>
      </c>
      <c r="CF163" s="1398">
        <v>17.48</v>
      </c>
      <c r="CG163" s="1412">
        <v>39.24</v>
      </c>
      <c r="CH163" s="1426">
        <v>23.78</v>
      </c>
      <c r="CI163" s="1440">
        <v>26.51</v>
      </c>
      <c r="CJ163" s="1454">
        <v>20.82</v>
      </c>
      <c r="CK163">
        <v>22.52</v>
      </c>
      <c r="CL163">
        <v>22.4</v>
      </c>
      <c r="CM163">
        <v>23.24</v>
      </c>
      <c r="CN163">
        <v>22.91</v>
      </c>
      <c r="CO163">
        <v>22.69</v>
      </c>
      <c r="CP163" s="1494">
        <v>22.9</v>
      </c>
      <c r="CQ163" s="1522">
        <v>21.97</v>
      </c>
      <c r="CR163" s="1558">
        <v>23.81</v>
      </c>
      <c r="CS163" s="1558">
        <v>23.01</v>
      </c>
      <c r="CT163" s="1558">
        <v>23.1</v>
      </c>
      <c r="CU163" s="1573">
        <v>22.23</v>
      </c>
      <c r="CV163" s="1587">
        <v>23.37</v>
      </c>
      <c r="CW163" s="1587">
        <v>22.24</v>
      </c>
      <c r="CX163" s="1587">
        <v>21.57</v>
      </c>
      <c r="CY163" s="1622">
        <v>21.25</v>
      </c>
      <c r="CZ163" s="1622">
        <v>22.36</v>
      </c>
      <c r="DA163" s="1622">
        <v>20.96</v>
      </c>
      <c r="DB163" s="1622">
        <v>21.68</v>
      </c>
      <c r="DC163" s="1622">
        <v>21.66</v>
      </c>
      <c r="DD163" s="1622">
        <v>20.62</v>
      </c>
      <c r="DE163" s="1644">
        <v>19.98</v>
      </c>
      <c r="DF163" s="299">
        <v>23.36</v>
      </c>
      <c r="DG163" s="299">
        <v>20.8</v>
      </c>
      <c r="DH163" s="299">
        <v>20.52</v>
      </c>
      <c r="DI163" s="299">
        <v>21.57</v>
      </c>
      <c r="DJ163" s="1702">
        <v>21.02</v>
      </c>
      <c r="DK163" s="299">
        <v>21.22</v>
      </c>
      <c r="DL163" s="1665">
        <v>20.28</v>
      </c>
      <c r="DM163" s="299">
        <v>21.14</v>
      </c>
      <c r="DN163" s="299">
        <v>21.01</v>
      </c>
      <c r="DO163" s="299">
        <v>22.45</v>
      </c>
      <c r="DP163" s="299">
        <v>21.84</v>
      </c>
      <c r="DQ163" s="1786">
        <v>21.54</v>
      </c>
      <c r="DR163" s="299">
        <v>22.28</v>
      </c>
      <c r="DS163" s="299">
        <v>22.33</v>
      </c>
      <c r="DT163" s="1743">
        <v>19.829999999999998</v>
      </c>
      <c r="DU163" s="1743">
        <v>29.06</v>
      </c>
      <c r="DV163" s="1743">
        <v>22.75</v>
      </c>
      <c r="DW163" s="1743">
        <v>22.31</v>
      </c>
      <c r="DX163" s="1743">
        <v>21.43</v>
      </c>
      <c r="DY163" s="1743">
        <v>20.59</v>
      </c>
      <c r="DZ163" s="1750">
        <v>22.07</v>
      </c>
      <c r="EA163" s="1815">
        <v>24.54</v>
      </c>
      <c r="EB163" s="1815">
        <v>22.4</v>
      </c>
      <c r="EC163" s="1815">
        <v>21.83</v>
      </c>
      <c r="ED163" s="1815">
        <v>21.51</v>
      </c>
      <c r="EE163" s="1815">
        <v>21.34</v>
      </c>
      <c r="EF163" s="1815">
        <v>28.81</v>
      </c>
      <c r="EH163" s="1869">
        <v>22.2</v>
      </c>
      <c r="EI163" s="1869">
        <v>21.72</v>
      </c>
      <c r="EJ163" s="1869">
        <v>22.58</v>
      </c>
      <c r="EK163" s="1869">
        <v>22.04</v>
      </c>
      <c r="EL163" s="1869">
        <v>21.42</v>
      </c>
      <c r="EM163" s="1869">
        <v>21.63</v>
      </c>
      <c r="EN163" s="1869">
        <v>21.75</v>
      </c>
      <c r="EO163">
        <v>30.32</v>
      </c>
      <c r="ER163">
        <v>28.56</v>
      </c>
      <c r="ES163">
        <v>24.1</v>
      </c>
      <c r="ET163">
        <v>71.45</v>
      </c>
      <c r="EX163" s="299">
        <v>99.38</v>
      </c>
      <c r="EY163" s="299">
        <v>25.96</v>
      </c>
      <c r="EZ163" s="299">
        <v>23.84</v>
      </c>
      <c r="FA163" s="299">
        <v>22.52</v>
      </c>
      <c r="FB163" s="1954">
        <v>21.51</v>
      </c>
      <c r="FC163" s="1989">
        <v>21.9</v>
      </c>
      <c r="FD163" s="1989">
        <v>22.8</v>
      </c>
      <c r="FE163" s="1989">
        <v>21.04</v>
      </c>
      <c r="FF163" s="1989">
        <v>21.34</v>
      </c>
      <c r="FG163" s="1989">
        <v>21.76</v>
      </c>
      <c r="FH163" s="1989">
        <v>20.91</v>
      </c>
      <c r="FI163" s="1996">
        <v>22.06</v>
      </c>
      <c r="FJ163" s="2031">
        <v>34.81</v>
      </c>
      <c r="FK163" s="2031">
        <v>24.06</v>
      </c>
      <c r="FL163" s="2031">
        <v>21.9</v>
      </c>
      <c r="FM163" s="2031">
        <v>23.98</v>
      </c>
      <c r="FN163" s="2031">
        <v>23.32</v>
      </c>
      <c r="FO163" s="2031">
        <v>23.22</v>
      </c>
      <c r="FP163" s="2038">
        <v>21.87</v>
      </c>
      <c r="FQ163" s="2074">
        <v>22.29</v>
      </c>
      <c r="FR163" s="2074">
        <v>23.38</v>
      </c>
      <c r="FS163" s="2074">
        <v>23.89</v>
      </c>
      <c r="FT163" s="2074">
        <v>23.36</v>
      </c>
      <c r="FU163" s="2074">
        <v>23.38</v>
      </c>
      <c r="FV163" s="2074">
        <v>22.52</v>
      </c>
      <c r="FW163" s="2111">
        <v>23.66</v>
      </c>
      <c r="FX163" s="299">
        <v>25.51</v>
      </c>
      <c r="FY163" s="299">
        <v>25.53</v>
      </c>
      <c r="FZ163" s="299">
        <v>23.35</v>
      </c>
      <c r="GA163" s="299">
        <v>22.88</v>
      </c>
      <c r="GB163" s="299">
        <v>22.13</v>
      </c>
      <c r="GC163" s="299">
        <v>23.9</v>
      </c>
      <c r="GD163" s="2124">
        <v>21.79</v>
      </c>
      <c r="GE163" s="2160">
        <v>23.24</v>
      </c>
      <c r="GF163" s="2160">
        <v>23.35</v>
      </c>
      <c r="GG163" s="2160">
        <v>23.05</v>
      </c>
      <c r="GH163" s="2160">
        <v>22.66</v>
      </c>
      <c r="GI163" s="2160">
        <v>52.03</v>
      </c>
      <c r="GJ163" s="2160">
        <v>23.92</v>
      </c>
      <c r="GK163" s="2167">
        <v>21.57</v>
      </c>
      <c r="GL163" s="2203">
        <v>22.27</v>
      </c>
      <c r="GM163" s="2203">
        <v>23.4</v>
      </c>
      <c r="GN163" s="2203">
        <v>24.33</v>
      </c>
      <c r="GO163" s="2203">
        <v>28.49</v>
      </c>
      <c r="GP163" s="2203">
        <v>24.16</v>
      </c>
      <c r="GQ163" s="2203">
        <v>21.47</v>
      </c>
      <c r="GR163" s="2211">
        <v>21.72</v>
      </c>
      <c r="GS163" s="2247">
        <v>23.09</v>
      </c>
      <c r="GT163" s="2247">
        <v>37.03</v>
      </c>
      <c r="GU163" s="2247">
        <v>38.299999999999997</v>
      </c>
      <c r="GW163" s="2247">
        <v>23.57</v>
      </c>
      <c r="GX163" s="2247">
        <v>21.71</v>
      </c>
      <c r="GY163" s="2247">
        <v>21.06</v>
      </c>
      <c r="GZ163" s="2265">
        <v>29.6</v>
      </c>
      <c r="HA163" s="2278">
        <v>26.35</v>
      </c>
      <c r="HB163" s="2276"/>
      <c r="HC163" s="2300"/>
      <c r="HD163" s="2311"/>
      <c r="HE163" s="2311"/>
      <c r="HF163" s="2311"/>
      <c r="HS163" s="142"/>
    </row>
    <row r="164" spans="1:228" x14ac:dyDescent="0.25">
      <c r="A164" s="95">
        <f t="shared" si="68"/>
        <v>163</v>
      </c>
      <c r="B164" s="65">
        <f>B.Semanal!B164</f>
        <v>0</v>
      </c>
      <c r="C164" s="66"/>
      <c r="D164" s="66"/>
      <c r="E164" s="91">
        <v>1934.64</v>
      </c>
      <c r="F164" s="67">
        <v>2638.8</v>
      </c>
      <c r="G164" s="365">
        <v>2977.9</v>
      </c>
      <c r="H164" s="371">
        <v>1255.4000000000001</v>
      </c>
      <c r="I164" s="377">
        <v>3065.6</v>
      </c>
      <c r="J164" s="383">
        <v>1230</v>
      </c>
      <c r="K164" s="389">
        <v>3859.9</v>
      </c>
      <c r="L164" s="395">
        <v>4017.8</v>
      </c>
      <c r="M164" s="453">
        <v>3659.4</v>
      </c>
      <c r="N164" s="460">
        <v>3584.5</v>
      </c>
      <c r="O164" s="473">
        <v>3859.3</v>
      </c>
      <c r="P164" s="506">
        <v>3929.9</v>
      </c>
      <c r="Q164" s="532">
        <v>7709</v>
      </c>
      <c r="R164" s="538">
        <v>3681.8</v>
      </c>
      <c r="S164" s="567">
        <v>3594.6</v>
      </c>
      <c r="T164" s="125">
        <v>1229.4000000000001</v>
      </c>
      <c r="U164" s="125">
        <v>0</v>
      </c>
      <c r="V164" s="611">
        <v>2409.6</v>
      </c>
      <c r="W164" s="125">
        <v>2192.8000000000002</v>
      </c>
      <c r="X164" s="125">
        <v>2149.6999999999998</v>
      </c>
      <c r="Y164" s="618">
        <v>3851</v>
      </c>
      <c r="Z164" s="125">
        <v>4588.3999999999996</v>
      </c>
      <c r="AA164" s="688">
        <v>3446.7</v>
      </c>
      <c r="AB164" s="125">
        <v>4062.8</v>
      </c>
      <c r="AC164" s="125">
        <v>39783.800000000003</v>
      </c>
      <c r="AD164" s="125">
        <v>6001.4</v>
      </c>
      <c r="AE164" s="723">
        <v>4202.8</v>
      </c>
      <c r="AF164" s="730">
        <v>4461.3999999999996</v>
      </c>
      <c r="AG164" s="299">
        <v>3729</v>
      </c>
      <c r="AH164" s="69">
        <v>1561.5</v>
      </c>
      <c r="AI164" s="69">
        <v>0</v>
      </c>
      <c r="AJ164" s="299">
        <v>1332.5</v>
      </c>
      <c r="AK164" s="69">
        <v>1277.5999999999999</v>
      </c>
      <c r="AL164" s="69">
        <v>1395.4</v>
      </c>
      <c r="AM164" s="69">
        <v>1859.9</v>
      </c>
      <c r="AN164" s="857">
        <v>2261.1</v>
      </c>
      <c r="AO164" s="865">
        <v>2861.2</v>
      </c>
      <c r="AP164" s="871">
        <v>3662.8</v>
      </c>
      <c r="AQ164" s="299">
        <v>3895.9</v>
      </c>
      <c r="AR164" s="299">
        <v>4266.3</v>
      </c>
      <c r="AS164" s="891">
        <v>1787.4</v>
      </c>
      <c r="AT164" s="904">
        <v>1793.3</v>
      </c>
      <c r="AU164" s="928">
        <v>3328.9</v>
      </c>
      <c r="AV164" s="935">
        <v>4388.7</v>
      </c>
      <c r="AW164" s="69">
        <v>4205.8999999999996</v>
      </c>
      <c r="AX164" s="1004">
        <v>4336.2</v>
      </c>
      <c r="AY164" s="1026">
        <v>4058.8</v>
      </c>
      <c r="AZ164" s="1033">
        <v>3673.6</v>
      </c>
      <c r="BA164" s="1047">
        <v>1904.5</v>
      </c>
      <c r="BB164" s="69">
        <v>1491.5</v>
      </c>
      <c r="BC164" s="1089">
        <v>1323.3</v>
      </c>
      <c r="BD164" s="1095">
        <v>0</v>
      </c>
      <c r="BE164" s="1128">
        <v>1320.5</v>
      </c>
      <c r="BF164" s="1135">
        <v>1318.6</v>
      </c>
      <c r="BG164" s="1142">
        <v>1727.7</v>
      </c>
      <c r="BH164" s="1163">
        <v>1481.5</v>
      </c>
      <c r="BI164" s="69">
        <v>1684</v>
      </c>
      <c r="BJ164" s="69">
        <v>1832.2</v>
      </c>
      <c r="BK164" s="91">
        <v>2072.1</v>
      </c>
      <c r="BL164" s="69">
        <v>2594.1999999999998</v>
      </c>
      <c r="BM164" s="69">
        <v>2817.5</v>
      </c>
      <c r="BN164" s="69">
        <v>5387.4</v>
      </c>
      <c r="BO164" s="69">
        <v>3697.8</v>
      </c>
      <c r="BP164" s="1224">
        <v>4230.8</v>
      </c>
      <c r="BQ164" s="1230">
        <v>4282.2</v>
      </c>
      <c r="BR164" s="1230">
        <v>4058.1</v>
      </c>
      <c r="BS164" s="1230">
        <v>4333.3999999999996</v>
      </c>
      <c r="BT164" s="1230">
        <v>4513.5</v>
      </c>
      <c r="BU164" s="1230">
        <v>4264.5</v>
      </c>
      <c r="BV164" s="1230">
        <v>4011.7</v>
      </c>
      <c r="BW164" s="1290">
        <v>4131.3</v>
      </c>
      <c r="BX164" s="69">
        <v>4494.2</v>
      </c>
      <c r="BY164" s="69">
        <v>4260.3999999999996</v>
      </c>
      <c r="BZ164" s="69">
        <v>4137</v>
      </c>
      <c r="CA164" s="69">
        <v>4389.2</v>
      </c>
      <c r="CB164" s="69">
        <v>4433</v>
      </c>
      <c r="CC164" s="69">
        <v>4031.1</v>
      </c>
      <c r="CD164" s="69">
        <v>4290.8</v>
      </c>
      <c r="CE164" s="1384">
        <v>3747.1</v>
      </c>
      <c r="CF164" s="1398">
        <v>4388.8999999999996</v>
      </c>
      <c r="CG164" s="1412">
        <v>4147.5</v>
      </c>
      <c r="CH164" s="1426">
        <v>4357.5</v>
      </c>
      <c r="CI164" s="1440">
        <v>3861.4</v>
      </c>
      <c r="CJ164" s="1454">
        <v>3899.6</v>
      </c>
      <c r="CK164" s="299">
        <v>4114.7</v>
      </c>
      <c r="CL164" s="299">
        <v>4073.9</v>
      </c>
      <c r="CM164" s="299">
        <v>4139.2</v>
      </c>
      <c r="CN164" s="299">
        <v>4427</v>
      </c>
      <c r="CO164" s="299">
        <v>4266.3999999999996</v>
      </c>
      <c r="CP164" s="1494">
        <v>3831.2</v>
      </c>
      <c r="CQ164" s="1522">
        <v>7609</v>
      </c>
      <c r="CR164" s="1558">
        <v>4337.2</v>
      </c>
      <c r="CS164" s="1558">
        <v>4139.5</v>
      </c>
      <c r="CT164" s="1558">
        <v>4298.1000000000004</v>
      </c>
      <c r="CU164" s="1573">
        <v>4277.8999999999996</v>
      </c>
      <c r="CV164" s="1587">
        <v>4118.3999999999996</v>
      </c>
      <c r="CW164" s="1587">
        <v>4263.2</v>
      </c>
      <c r="CX164" s="1587">
        <v>4142.1000000000004</v>
      </c>
      <c r="CY164" s="1622">
        <v>3785.6</v>
      </c>
      <c r="CZ164" s="1622">
        <v>2613.9</v>
      </c>
      <c r="DA164" s="1622">
        <v>3946.8</v>
      </c>
      <c r="DB164" s="1622">
        <v>4180.7</v>
      </c>
      <c r="DC164" s="1622">
        <v>3408.6</v>
      </c>
      <c r="DD164" s="1622">
        <v>4296.7</v>
      </c>
      <c r="DE164" s="1644">
        <v>4156.8999999999996</v>
      </c>
      <c r="DF164" s="299">
        <v>4182.2</v>
      </c>
      <c r="DG164" s="299">
        <v>4182.2</v>
      </c>
      <c r="DH164" s="299">
        <v>4194.2</v>
      </c>
      <c r="DI164" s="299">
        <v>4237.2</v>
      </c>
      <c r="DJ164" s="1702">
        <v>4302.1000000000004</v>
      </c>
      <c r="DK164" s="299">
        <v>4177</v>
      </c>
      <c r="DL164" s="1665">
        <v>4516.2</v>
      </c>
      <c r="DM164" s="299">
        <v>4178.5</v>
      </c>
      <c r="DN164" s="299">
        <v>4321.7</v>
      </c>
      <c r="DO164" s="299">
        <v>4271.7</v>
      </c>
      <c r="DP164" s="299">
        <v>4139.1000000000004</v>
      </c>
      <c r="DQ164" s="1786">
        <v>4253.8</v>
      </c>
      <c r="DR164" s="299">
        <v>4130.3999999999996</v>
      </c>
      <c r="DS164" s="299">
        <v>3950.6</v>
      </c>
      <c r="DT164" s="1743">
        <v>4197.6000000000004</v>
      </c>
      <c r="DU164" s="1743">
        <v>3562.6</v>
      </c>
      <c r="DV164" s="1743">
        <v>4121.8999999999996</v>
      </c>
      <c r="DW164" s="1743">
        <v>4284</v>
      </c>
      <c r="DX164" s="1743">
        <v>4166.7</v>
      </c>
      <c r="DY164" s="1743">
        <v>4038.7</v>
      </c>
      <c r="DZ164" s="1750">
        <v>3894.9</v>
      </c>
      <c r="EA164" s="1815">
        <v>3900.8</v>
      </c>
      <c r="EB164" s="1815">
        <v>3923.4</v>
      </c>
      <c r="EC164" s="1815">
        <v>4024.1</v>
      </c>
      <c r="ED164" s="1815">
        <v>4293.1000000000004</v>
      </c>
      <c r="EE164" s="1815">
        <v>4153.3999999999996</v>
      </c>
      <c r="EF164" s="1815">
        <v>3775.1</v>
      </c>
      <c r="EG164" s="299">
        <v>2301</v>
      </c>
      <c r="EH164" s="1869">
        <v>2419.1</v>
      </c>
      <c r="EI164" s="1869">
        <v>4189.7</v>
      </c>
      <c r="EJ164" s="1869">
        <v>4185.2</v>
      </c>
      <c r="EK164" s="1869">
        <v>4058.8</v>
      </c>
      <c r="EL164" s="1869">
        <v>4118</v>
      </c>
      <c r="EM164" s="1869">
        <v>4085.9</v>
      </c>
      <c r="EN164" s="1869">
        <v>3910.4</v>
      </c>
      <c r="EO164" s="299">
        <v>3693.1</v>
      </c>
      <c r="EP164" s="299">
        <v>1507.7</v>
      </c>
      <c r="EQ164">
        <v>165</v>
      </c>
      <c r="ER164" s="299">
        <v>1976.9</v>
      </c>
      <c r="ES164" s="299">
        <v>3582.9</v>
      </c>
      <c r="ET164" s="299">
        <v>2630.2</v>
      </c>
      <c r="EU164" s="299">
        <v>1405.4</v>
      </c>
      <c r="EV164" s="299">
        <v>1439.7</v>
      </c>
      <c r="EW164" s="299">
        <v>1463.2</v>
      </c>
      <c r="EX164" s="299">
        <v>1710.6</v>
      </c>
      <c r="EY164" s="299">
        <v>2742.3</v>
      </c>
      <c r="EZ164" s="299">
        <v>4068.8</v>
      </c>
      <c r="FA164" s="299">
        <v>4033.2</v>
      </c>
      <c r="FB164" s="1954">
        <v>393.46</v>
      </c>
      <c r="FC164" s="1989">
        <v>4170.7</v>
      </c>
      <c r="FD164" s="1989">
        <v>4409.3999999999996</v>
      </c>
      <c r="FE164" s="1989">
        <v>4258.3</v>
      </c>
      <c r="FF164" s="1989">
        <v>4420.8999999999996</v>
      </c>
      <c r="FG164" s="1989">
        <v>4247.3999999999996</v>
      </c>
      <c r="FH164" s="1989">
        <v>4128</v>
      </c>
      <c r="FI164" s="1996">
        <v>3955.3</v>
      </c>
      <c r="FJ164" s="2031">
        <v>3465.6</v>
      </c>
      <c r="FK164" s="2031">
        <v>3329.4</v>
      </c>
      <c r="FL164" s="2031">
        <v>4194.3</v>
      </c>
      <c r="FM164" s="2031">
        <v>4212.2</v>
      </c>
      <c r="FN164" s="2031">
        <v>4126</v>
      </c>
      <c r="FO164" s="2031">
        <v>4049.3</v>
      </c>
      <c r="FP164" s="2038">
        <v>3882</v>
      </c>
      <c r="FQ164" s="2074">
        <v>4226.6000000000004</v>
      </c>
      <c r="FR164" s="2074">
        <v>4334.3999999999996</v>
      </c>
      <c r="FS164" s="2074">
        <v>3646.8</v>
      </c>
      <c r="FT164" s="2074">
        <v>3790.3</v>
      </c>
      <c r="FU164" s="2074">
        <v>3838.5</v>
      </c>
      <c r="FV164" s="2074">
        <v>3918.7</v>
      </c>
      <c r="FW164" s="2111">
        <v>3855.3</v>
      </c>
      <c r="FX164" s="299">
        <v>4130.3999999999996</v>
      </c>
      <c r="FY164" s="299">
        <v>3816.3</v>
      </c>
      <c r="FZ164" s="299">
        <v>3654.3</v>
      </c>
      <c r="GA164" s="299">
        <v>4165.8999999999996</v>
      </c>
      <c r="GB164" s="299">
        <v>4100.3999999999996</v>
      </c>
      <c r="GC164" s="299">
        <v>3980.2</v>
      </c>
      <c r="GD164" s="2124">
        <v>3825.3</v>
      </c>
      <c r="GE164" s="2160">
        <v>4101.7</v>
      </c>
      <c r="GF164" s="2160">
        <v>3820.2</v>
      </c>
      <c r="GG164" s="2160">
        <v>3670.9</v>
      </c>
      <c r="GH164" s="2160">
        <v>3876</v>
      </c>
      <c r="GI164" s="2160">
        <v>2869.9</v>
      </c>
      <c r="GJ164" s="2160">
        <v>1567.6</v>
      </c>
      <c r="GK164" s="2167">
        <v>3895.3</v>
      </c>
      <c r="GL164" s="2203">
        <v>2868.7</v>
      </c>
      <c r="GM164" s="2203">
        <v>3938.7</v>
      </c>
      <c r="GN164" s="2203">
        <v>4079.8</v>
      </c>
      <c r="GO164" s="2203">
        <v>3913.9</v>
      </c>
      <c r="GP164" s="2203">
        <v>3735.9</v>
      </c>
      <c r="GQ164" s="2203">
        <v>4016.1</v>
      </c>
      <c r="GR164" s="2211">
        <v>4050</v>
      </c>
      <c r="GS164" s="2247">
        <v>4094</v>
      </c>
      <c r="GT164" s="2247">
        <v>3311.7</v>
      </c>
      <c r="GU164" s="2247">
        <v>2124.6</v>
      </c>
      <c r="GV164" s="2247">
        <v>2899</v>
      </c>
      <c r="GW164" s="2247">
        <v>3276.4</v>
      </c>
      <c r="GX164" s="2247">
        <v>4192.8999999999996</v>
      </c>
      <c r="GY164" s="2247">
        <v>4212.2</v>
      </c>
      <c r="GZ164" s="2265">
        <v>3865.4</v>
      </c>
      <c r="HA164" s="2278">
        <v>3238.9</v>
      </c>
      <c r="HB164" s="2278">
        <v>2584.1</v>
      </c>
      <c r="HC164" s="2302">
        <v>1767</v>
      </c>
      <c r="HD164" s="2314">
        <v>1552.8</v>
      </c>
      <c r="HE164" s="2314">
        <v>1580.4</v>
      </c>
      <c r="HF164" s="2314">
        <v>1588.9</v>
      </c>
      <c r="HS164" s="142"/>
    </row>
    <row r="165" spans="1:228" x14ac:dyDescent="0.25">
      <c r="A165" s="95">
        <f t="shared" si="68"/>
        <v>164</v>
      </c>
      <c r="B165" s="65">
        <f>B.Semanal!B165</f>
        <v>0</v>
      </c>
      <c r="C165" s="66"/>
      <c r="D165" s="66"/>
      <c r="E165" s="91">
        <v>599.47900000000004</v>
      </c>
      <c r="F165" s="67">
        <v>542.47199999999998</v>
      </c>
      <c r="G165" s="364">
        <v>419.63799999999998</v>
      </c>
      <c r="H165" s="370">
        <v>164.67</v>
      </c>
      <c r="I165" s="376">
        <v>425.83300000000003</v>
      </c>
      <c r="J165" s="382">
        <v>146.02099999999999</v>
      </c>
      <c r="K165" s="388">
        <v>452.09399999999999</v>
      </c>
      <c r="L165" s="394">
        <v>485.88600000000002</v>
      </c>
      <c r="M165" s="452">
        <v>395.33600000000001</v>
      </c>
      <c r="N165" s="459">
        <v>382.08300000000003</v>
      </c>
      <c r="O165" s="472">
        <v>407.02600000000001</v>
      </c>
      <c r="P165" s="505">
        <v>477.01499999999999</v>
      </c>
      <c r="Q165" s="531">
        <v>840.053</v>
      </c>
      <c r="R165" s="537">
        <v>399.10599999999999</v>
      </c>
      <c r="S165" s="566">
        <v>456.17700000000002</v>
      </c>
      <c r="T165" s="125"/>
      <c r="U165" s="125"/>
      <c r="V165" s="610">
        <v>557.77</v>
      </c>
      <c r="W165" s="125">
        <v>5428.7979999999998</v>
      </c>
      <c r="X165" s="125">
        <v>440.81400000000002</v>
      </c>
      <c r="Y165" s="617">
        <v>423.43799999999999</v>
      </c>
      <c r="Z165" s="125">
        <v>421.78500000000003</v>
      </c>
      <c r="AA165" s="687">
        <v>375.71100000000001</v>
      </c>
      <c r="AB165" s="125">
        <v>386.27300000000002</v>
      </c>
      <c r="AC165" s="125">
        <v>4095.6469999999999</v>
      </c>
      <c r="AD165" s="125">
        <v>577.54300000000001</v>
      </c>
      <c r="AE165" s="722">
        <v>376.16399999999999</v>
      </c>
      <c r="AF165" s="729">
        <v>395.392</v>
      </c>
      <c r="AG165" s="772">
        <v>508.43</v>
      </c>
      <c r="AJ165" s="772">
        <v>1317.559</v>
      </c>
      <c r="AM165" s="65">
        <v>499.517</v>
      </c>
      <c r="AN165" s="856">
        <v>1008.609</v>
      </c>
      <c r="AO165" s="864">
        <v>467.87900000000002</v>
      </c>
      <c r="AP165" s="870">
        <v>449.50700000000001</v>
      </c>
      <c r="AQ165" s="772">
        <v>372.35300000000001</v>
      </c>
      <c r="AR165" s="772">
        <v>551.17399999999998</v>
      </c>
      <c r="AS165" s="889"/>
      <c r="AT165" s="903">
        <v>648.11699999999996</v>
      </c>
      <c r="AU165" s="927">
        <v>437.05700000000002</v>
      </c>
      <c r="AV165" s="934">
        <v>416.03</v>
      </c>
      <c r="AW165" s="65">
        <v>434.83199999999999</v>
      </c>
      <c r="AX165" s="1003">
        <v>425.07600000000002</v>
      </c>
      <c r="AY165" s="1025">
        <v>405.029</v>
      </c>
      <c r="AZ165" s="1032">
        <v>463.99</v>
      </c>
      <c r="BA165" s="1045"/>
      <c r="BB165" s="69">
        <v>2447.489</v>
      </c>
      <c r="BC165" s="1087"/>
      <c r="BD165" s="1093"/>
      <c r="BE165" s="1126"/>
      <c r="BF165" s="1133"/>
      <c r="BG165" s="1140"/>
      <c r="BH165" s="1162">
        <v>947.99</v>
      </c>
      <c r="BI165" s="69">
        <v>1287.6189999999999</v>
      </c>
      <c r="BJ165" s="69">
        <v>6862.1719999999996</v>
      </c>
      <c r="BK165" s="91">
        <v>1116.0840000000001</v>
      </c>
      <c r="BL165" s="65">
        <v>655.85599999999999</v>
      </c>
      <c r="BM165" s="65">
        <v>428.30900000000003</v>
      </c>
      <c r="BN165" s="65">
        <v>643.57299999999998</v>
      </c>
      <c r="BO165" s="65">
        <v>378.69799999999998</v>
      </c>
      <c r="BP165" s="1223">
        <v>425.99</v>
      </c>
      <c r="BQ165" s="1229">
        <v>437.16699999999997</v>
      </c>
      <c r="BR165" s="1229">
        <v>404.678</v>
      </c>
      <c r="BS165" s="1229">
        <v>433.12299999999999</v>
      </c>
      <c r="BT165" s="1229">
        <v>473.06200000000001</v>
      </c>
      <c r="BU165" s="1229">
        <v>455.52100000000002</v>
      </c>
      <c r="BV165" s="1229">
        <v>393.74900000000002</v>
      </c>
      <c r="BW165" s="1289">
        <v>410.91399999999999</v>
      </c>
      <c r="BX165" s="65">
        <v>448.19600000000003</v>
      </c>
      <c r="BY165" s="65">
        <v>421.863</v>
      </c>
      <c r="BZ165" s="65">
        <v>434.07600000000002</v>
      </c>
      <c r="CA165" s="65">
        <v>420.97399999999999</v>
      </c>
      <c r="CB165" s="65">
        <v>439.69099999999997</v>
      </c>
      <c r="CC165" s="65">
        <v>394.52699999999999</v>
      </c>
      <c r="CD165" s="65">
        <v>413.702</v>
      </c>
      <c r="CE165" s="1383">
        <v>442.33800000000002</v>
      </c>
      <c r="CF165" s="1397">
        <v>405.858</v>
      </c>
      <c r="CG165" s="1411">
        <v>369.87299999999999</v>
      </c>
      <c r="CH165" s="1425">
        <v>500.56200000000001</v>
      </c>
      <c r="CI165" s="1439">
        <v>547.36099999999999</v>
      </c>
      <c r="CJ165" s="1453">
        <v>390.25799999999998</v>
      </c>
      <c r="CK165">
        <v>452.10300000000001</v>
      </c>
      <c r="CL165">
        <v>451.68099999999998</v>
      </c>
      <c r="CM165">
        <v>469.25900000000001</v>
      </c>
      <c r="CN165">
        <v>482.91300000000001</v>
      </c>
      <c r="CO165">
        <v>450.27</v>
      </c>
      <c r="CP165" s="1493">
        <v>432.16500000000002</v>
      </c>
      <c r="CQ165" s="1521">
        <v>819.34900000000005</v>
      </c>
      <c r="CR165" s="1557">
        <v>491.68799999999999</v>
      </c>
      <c r="CS165" s="1557">
        <v>455.79199999999997</v>
      </c>
      <c r="CT165" s="1557">
        <v>470.565</v>
      </c>
      <c r="CU165" s="1572">
        <v>434.18</v>
      </c>
      <c r="CV165" s="1586">
        <v>451.82600000000002</v>
      </c>
      <c r="CW165" s="1586">
        <v>441.05900000000003</v>
      </c>
      <c r="CX165" s="1586">
        <v>411.78800000000001</v>
      </c>
      <c r="CY165" s="1621">
        <v>390.47199999999998</v>
      </c>
      <c r="CZ165" s="1621">
        <v>397.67700000000002</v>
      </c>
      <c r="DA165" s="1621">
        <v>375.97500000000002</v>
      </c>
      <c r="DB165" s="1621">
        <v>410.04899999999998</v>
      </c>
      <c r="DC165" s="1621">
        <v>401.31799999999998</v>
      </c>
      <c r="DD165" s="1621">
        <v>397.32900000000001</v>
      </c>
      <c r="DE165" s="1643">
        <v>380.96100000000001</v>
      </c>
      <c r="DF165" s="772">
        <v>448.14499999999998</v>
      </c>
      <c r="DG165" s="772">
        <v>397.154</v>
      </c>
      <c r="DH165" s="772">
        <v>377.47</v>
      </c>
      <c r="DI165" s="772">
        <v>409.80099999999999</v>
      </c>
      <c r="DJ165" s="1701">
        <v>403.77499999999998</v>
      </c>
      <c r="DK165" s="772">
        <v>399.31200000000001</v>
      </c>
      <c r="DL165" s="1664">
        <v>405.25</v>
      </c>
      <c r="DM165" s="772">
        <v>392.54700000000003</v>
      </c>
      <c r="DN165" s="772">
        <v>394.78800000000001</v>
      </c>
      <c r="DO165" s="772">
        <v>424.34800000000001</v>
      </c>
      <c r="DP165" s="772">
        <v>407.18700000000001</v>
      </c>
      <c r="DQ165" s="1785">
        <v>416.46300000000002</v>
      </c>
      <c r="DR165" s="772">
        <v>420.22199999999998</v>
      </c>
      <c r="DS165" s="772">
        <v>414.20600000000002</v>
      </c>
      <c r="DT165" s="1742">
        <v>416.09300000000002</v>
      </c>
      <c r="DU165" s="1742">
        <v>502.55799999999999</v>
      </c>
      <c r="DV165" s="1742">
        <v>444.39299999999997</v>
      </c>
      <c r="DW165" s="1742">
        <v>448.63099999999997</v>
      </c>
      <c r="DX165" s="1742">
        <v>405.85199999999998</v>
      </c>
      <c r="DY165" s="1742">
        <v>367.97500000000002</v>
      </c>
      <c r="DZ165" s="1749">
        <v>397.98099999999999</v>
      </c>
      <c r="EA165" s="1814">
        <v>455.75</v>
      </c>
      <c r="EB165" s="1814">
        <v>416.48200000000003</v>
      </c>
      <c r="EC165" s="1814">
        <v>392.14400000000001</v>
      </c>
      <c r="ED165" s="1814">
        <v>403.161</v>
      </c>
      <c r="EE165" s="1814">
        <v>392.27300000000002</v>
      </c>
      <c r="EF165" s="1814">
        <v>563.61099999999999</v>
      </c>
      <c r="EH165" s="1868">
        <v>392.00099999999998</v>
      </c>
      <c r="EI165" s="1868">
        <v>406.25799999999998</v>
      </c>
      <c r="EJ165" s="1868">
        <v>437.46699999999998</v>
      </c>
      <c r="EK165" s="1868">
        <v>416.06</v>
      </c>
      <c r="EL165" s="1868">
        <v>400.96</v>
      </c>
      <c r="EM165" s="1868">
        <v>407.31700000000001</v>
      </c>
      <c r="EN165" s="1868">
        <v>407.01499999999999</v>
      </c>
      <c r="EO165">
        <v>622.09799999999996</v>
      </c>
      <c r="ER165">
        <v>517.92499999999995</v>
      </c>
      <c r="ES165">
        <v>454.53300000000002</v>
      </c>
      <c r="ET165" s="299">
        <v>1515.5640000000001</v>
      </c>
      <c r="EX165" s="772">
        <v>2048.1320000000001</v>
      </c>
      <c r="EY165" s="772">
        <v>436.786</v>
      </c>
      <c r="EZ165" s="772">
        <v>444.95499999999998</v>
      </c>
      <c r="FA165" s="772">
        <v>416.613</v>
      </c>
      <c r="FB165" s="1953">
        <v>38.652999999999999</v>
      </c>
      <c r="FC165" s="1988">
        <v>407.82</v>
      </c>
      <c r="FD165" s="1988">
        <v>459.01100000000002</v>
      </c>
      <c r="FE165" s="1988">
        <v>392.904</v>
      </c>
      <c r="FF165" s="1988">
        <v>419.29899999999998</v>
      </c>
      <c r="FG165" s="1988">
        <v>418.23200000000003</v>
      </c>
      <c r="FH165" s="1988">
        <v>392.40600000000001</v>
      </c>
      <c r="FI165" s="1995">
        <v>415.40199999999999</v>
      </c>
      <c r="FJ165" s="2030">
        <v>713.81200000000001</v>
      </c>
      <c r="FK165" s="2030">
        <v>455.09500000000003</v>
      </c>
      <c r="FL165" s="2030">
        <v>419.49</v>
      </c>
      <c r="FM165" s="2030">
        <v>483.34199999999998</v>
      </c>
      <c r="FN165" s="2030">
        <v>458.108</v>
      </c>
      <c r="FO165" s="2030">
        <v>445.55900000000003</v>
      </c>
      <c r="FP165" s="2037">
        <v>394.971</v>
      </c>
      <c r="FQ165" s="2073">
        <v>422.53100000000001</v>
      </c>
      <c r="FR165" s="2073">
        <v>460.584</v>
      </c>
      <c r="FS165" s="2073">
        <v>422.85</v>
      </c>
      <c r="FT165" s="2073">
        <v>429.839</v>
      </c>
      <c r="FU165" s="2073">
        <v>431.47199999999998</v>
      </c>
      <c r="FV165" s="2073">
        <v>408.61200000000002</v>
      </c>
      <c r="FW165" s="2110">
        <v>432.24900000000002</v>
      </c>
      <c r="FX165" s="772">
        <v>508.952</v>
      </c>
      <c r="FY165" s="772">
        <v>492.03899999999999</v>
      </c>
      <c r="FZ165" s="772">
        <v>420.27699999999999</v>
      </c>
      <c r="GA165" s="772">
        <v>439.28100000000001</v>
      </c>
      <c r="GB165" s="772">
        <v>426.03399999999999</v>
      </c>
      <c r="GC165" s="772">
        <v>459.61500000000001</v>
      </c>
      <c r="GD165" s="2123">
        <v>395.04700000000003</v>
      </c>
      <c r="GE165" s="2159">
        <v>437.298</v>
      </c>
      <c r="GF165" s="2159">
        <v>422.67399999999998</v>
      </c>
      <c r="GG165" s="2159">
        <v>402.95499999999998</v>
      </c>
      <c r="GH165" s="2159">
        <v>410.46899999999999</v>
      </c>
      <c r="GI165" s="2159">
        <v>1059.058</v>
      </c>
      <c r="GJ165" s="2159">
        <v>269.76299999999998</v>
      </c>
      <c r="GK165" s="2166">
        <v>376.697</v>
      </c>
      <c r="GL165" s="2202">
        <v>285.17899999999997</v>
      </c>
      <c r="GM165" s="2202">
        <v>426.71100000000001</v>
      </c>
      <c r="GN165" s="2202">
        <v>449.13600000000002</v>
      </c>
      <c r="GO165" s="2202">
        <v>566.101</v>
      </c>
      <c r="GP165" s="2202">
        <v>435.97500000000002</v>
      </c>
      <c r="GQ165" s="2202">
        <v>371.67500000000001</v>
      </c>
      <c r="GR165" s="2210">
        <v>387.49599999999998</v>
      </c>
      <c r="GS165" s="2246">
        <v>416.37299999999999</v>
      </c>
      <c r="GT165" s="2246">
        <v>757.06700000000001</v>
      </c>
      <c r="GU165" s="2246">
        <v>493.125</v>
      </c>
      <c r="GW165" s="2246">
        <v>448.93400000000003</v>
      </c>
      <c r="GX165" s="2246">
        <v>410.08</v>
      </c>
      <c r="GY165" s="2246">
        <v>389.10300000000001</v>
      </c>
      <c r="GZ165" s="2264">
        <v>595.91600000000005</v>
      </c>
      <c r="HA165" s="2277">
        <v>479.452</v>
      </c>
      <c r="HB165" s="2276"/>
      <c r="HC165" s="2300"/>
      <c r="HD165" s="2311"/>
      <c r="HE165" s="2311"/>
      <c r="HF165" s="2311"/>
      <c r="HS165" s="142"/>
    </row>
    <row r="166" spans="1:228" x14ac:dyDescent="0.25">
      <c r="A166" s="95">
        <f t="shared" si="68"/>
        <v>165</v>
      </c>
      <c r="B166" s="65">
        <f>B.Semanal!B166</f>
        <v>0</v>
      </c>
      <c r="C166" s="68"/>
      <c r="D166" s="68"/>
      <c r="E166" s="91"/>
      <c r="F166" s="67"/>
      <c r="G166" s="363"/>
      <c r="H166" s="369"/>
      <c r="I166" s="375"/>
      <c r="J166" s="381"/>
      <c r="K166" s="387"/>
      <c r="L166" s="393"/>
      <c r="M166" s="451"/>
      <c r="N166" s="458"/>
      <c r="O166" s="471"/>
      <c r="P166" s="504"/>
      <c r="Q166" s="530"/>
      <c r="R166" s="536"/>
      <c r="S166" s="565"/>
      <c r="T166" s="120"/>
      <c r="U166" s="120"/>
      <c r="V166" s="609"/>
      <c r="W166" s="120"/>
      <c r="X166" s="120"/>
      <c r="Y166" s="616"/>
      <c r="Z166" s="120"/>
      <c r="AA166" s="686"/>
      <c r="AB166" s="120"/>
      <c r="AC166" s="120"/>
      <c r="AD166" s="120"/>
      <c r="AE166" s="721"/>
      <c r="AF166" s="728"/>
      <c r="AG166"/>
      <c r="AJ166"/>
      <c r="AN166" s="855"/>
      <c r="AO166" s="863"/>
      <c r="AP166" s="869"/>
      <c r="AQ166"/>
      <c r="AR166"/>
      <c r="AS166" s="889"/>
      <c r="AT166" s="902"/>
      <c r="AU166" s="926"/>
      <c r="AV166" s="933"/>
      <c r="AX166" s="1002"/>
      <c r="AY166" s="1024"/>
      <c r="AZ166" s="1031"/>
      <c r="BA166" s="1045"/>
      <c r="BC166" s="1087"/>
      <c r="BD166" s="1093"/>
      <c r="BE166" s="1126"/>
      <c r="BF166" s="1133"/>
      <c r="BG166" s="1140"/>
      <c r="BH166" s="1161"/>
      <c r="BK166" s="91"/>
      <c r="BP166" s="1222"/>
      <c r="BQ166" s="1228"/>
      <c r="BR166" s="1228"/>
      <c r="BS166" s="1228"/>
      <c r="BT166" s="1228"/>
      <c r="BU166" s="1228"/>
      <c r="BV166" s="1228"/>
      <c r="BW166" s="1288"/>
      <c r="CE166" s="1382"/>
      <c r="CF166" s="1396"/>
      <c r="CG166" s="1410"/>
      <c r="CH166" s="1424"/>
      <c r="CI166" s="1438"/>
      <c r="CJ166" s="1452"/>
      <c r="CP166" s="1492"/>
      <c r="CQ166" s="1520"/>
      <c r="CR166" s="1556"/>
      <c r="CS166" s="1556"/>
      <c r="CT166" s="1556"/>
      <c r="CU166" s="1571"/>
      <c r="CV166" s="1585"/>
      <c r="CW166" s="1585"/>
      <c r="CX166" s="1585"/>
      <c r="CY166" s="1620"/>
      <c r="CZ166" s="1620"/>
      <c r="DA166" s="1620"/>
      <c r="DB166" s="1620"/>
      <c r="DC166" s="1620"/>
      <c r="DD166" s="1620"/>
      <c r="DE166" s="1642"/>
      <c r="DJ166" s="1700"/>
      <c r="DL166" s="1663"/>
      <c r="DQ166" s="1784"/>
      <c r="DT166" s="1741"/>
      <c r="DU166" s="1741"/>
      <c r="DV166" s="1741"/>
      <c r="DW166" s="1741"/>
      <c r="DX166" s="1741"/>
      <c r="DY166" s="1741"/>
      <c r="DZ166" s="1748"/>
      <c r="EA166" s="1813"/>
      <c r="EB166" s="1813"/>
      <c r="EC166" s="1813"/>
      <c r="ED166" s="1813"/>
      <c r="EE166" s="1813"/>
      <c r="EF166" s="1813"/>
      <c r="EH166" s="1867"/>
      <c r="EI166" s="1867"/>
      <c r="EJ166" s="1867"/>
      <c r="EK166" s="1867"/>
      <c r="EL166" s="1867"/>
      <c r="EM166" s="1867"/>
      <c r="EN166" s="1867"/>
      <c r="FB166" s="1952"/>
      <c r="FC166" s="1987"/>
      <c r="FD166" s="1987"/>
      <c r="FE166" s="1987"/>
      <c r="FF166" s="1987"/>
      <c r="FG166" s="1987"/>
      <c r="FH166" s="1987"/>
      <c r="FI166" s="1994"/>
      <c r="FJ166" s="2029"/>
      <c r="FK166" s="2029"/>
      <c r="FL166" s="2029"/>
      <c r="FM166" s="2029"/>
      <c r="FN166" s="2029"/>
      <c r="FO166" s="2029"/>
      <c r="FP166" s="2036"/>
      <c r="FQ166" s="2072"/>
      <c r="FR166" s="2072"/>
      <c r="FS166" s="2072"/>
      <c r="FT166" s="2072"/>
      <c r="FU166" s="2072"/>
      <c r="FV166" s="2072"/>
      <c r="FW166" s="2109"/>
      <c r="GD166" s="2122"/>
      <c r="GE166" s="2158"/>
      <c r="GF166" s="2158"/>
      <c r="GG166" s="2158"/>
      <c r="GH166" s="2158"/>
      <c r="GI166" s="2158"/>
      <c r="GJ166" s="2158"/>
      <c r="GK166" s="2165"/>
      <c r="GL166" s="2201"/>
      <c r="GM166" s="2201"/>
      <c r="GN166" s="2201"/>
      <c r="GO166" s="2201"/>
      <c r="GP166" s="2201"/>
      <c r="GQ166" s="2201"/>
      <c r="GR166" s="2209"/>
      <c r="GZ166" s="2263"/>
      <c r="HA166" s="2276"/>
      <c r="HB166" s="2276"/>
      <c r="HC166" s="2300"/>
      <c r="HD166" s="2311"/>
      <c r="HE166" s="2311"/>
      <c r="HF166" s="2311"/>
    </row>
    <row r="167" spans="1:228" x14ac:dyDescent="0.25">
      <c r="A167" s="95">
        <f t="shared" si="68"/>
        <v>166</v>
      </c>
      <c r="B167" s="65">
        <f>B.Semanal!B167</f>
        <v>0</v>
      </c>
      <c r="C167" s="66"/>
      <c r="D167" s="66"/>
      <c r="E167" s="91">
        <v>29.74</v>
      </c>
      <c r="F167" s="67">
        <v>44.83</v>
      </c>
      <c r="G167" s="365">
        <v>65.400000000000006</v>
      </c>
      <c r="H167" s="371">
        <v>81.680000000000007</v>
      </c>
      <c r="I167" s="377">
        <v>66.349999999999994</v>
      </c>
      <c r="J167" s="383">
        <v>77.64</v>
      </c>
      <c r="K167" s="389">
        <v>78.69</v>
      </c>
      <c r="L167" s="395">
        <v>88.59</v>
      </c>
      <c r="M167" s="453">
        <v>85.31</v>
      </c>
      <c r="N167" s="460">
        <v>86.47</v>
      </c>
      <c r="O167" s="473">
        <v>87.39</v>
      </c>
      <c r="P167" s="506">
        <v>75.930000000000007</v>
      </c>
      <c r="Q167" s="532">
        <v>84.58</v>
      </c>
      <c r="R167" s="538">
        <v>85.02</v>
      </c>
      <c r="S167" s="567">
        <v>72.63</v>
      </c>
      <c r="T167" s="124"/>
      <c r="U167" s="124"/>
      <c r="V167" s="611">
        <v>39.82</v>
      </c>
      <c r="W167" s="124">
        <v>3.72</v>
      </c>
      <c r="X167" s="124">
        <v>44.95</v>
      </c>
      <c r="Y167" s="618">
        <v>83.82</v>
      </c>
      <c r="Z167" s="124">
        <v>100.26</v>
      </c>
      <c r="AA167" s="688">
        <v>84.55</v>
      </c>
      <c r="AB167" s="124">
        <v>96.94</v>
      </c>
      <c r="AC167" s="120">
        <v>89.53</v>
      </c>
      <c r="AD167" s="124">
        <v>95.77</v>
      </c>
      <c r="AE167" s="723">
        <v>102.98</v>
      </c>
      <c r="AF167" s="730">
        <v>104</v>
      </c>
      <c r="AG167" s="299">
        <v>67.599999999999994</v>
      </c>
      <c r="AJ167" s="299">
        <v>9.32</v>
      </c>
      <c r="AM167" s="65">
        <v>34.32</v>
      </c>
      <c r="AN167" s="857">
        <v>20.66</v>
      </c>
      <c r="AO167" s="865">
        <v>56.36</v>
      </c>
      <c r="AP167" s="871">
        <v>75.099999999999994</v>
      </c>
      <c r="AQ167" s="299">
        <v>96.43</v>
      </c>
      <c r="AR167" s="299">
        <v>71.34</v>
      </c>
      <c r="AS167" s="889"/>
      <c r="AT167" s="904">
        <v>25.5</v>
      </c>
      <c r="AU167" s="928">
        <v>70.2</v>
      </c>
      <c r="AV167" s="935">
        <v>97.23</v>
      </c>
      <c r="AW167" s="65">
        <v>89.15</v>
      </c>
      <c r="AX167" s="1004">
        <v>94.02</v>
      </c>
      <c r="AY167" s="1026">
        <v>92.36</v>
      </c>
      <c r="AZ167" s="1033">
        <v>72.97</v>
      </c>
      <c r="BA167" s="1045"/>
      <c r="BB167" s="65">
        <v>5.62</v>
      </c>
      <c r="BC167" s="1087"/>
      <c r="BD167" s="1093"/>
      <c r="BE167" s="1126"/>
      <c r="BF167" s="1133"/>
      <c r="BG167" s="1140"/>
      <c r="BH167" s="1163">
        <v>14.4</v>
      </c>
      <c r="BI167" s="65">
        <v>12.05</v>
      </c>
      <c r="BJ167" s="65">
        <v>2.46</v>
      </c>
      <c r="BK167" s="91">
        <v>17.11</v>
      </c>
      <c r="BL167" s="65">
        <v>36.46</v>
      </c>
      <c r="BM167" s="65">
        <v>60.63</v>
      </c>
      <c r="BN167" s="65">
        <v>77.150000000000006</v>
      </c>
      <c r="BO167" s="65">
        <v>90</v>
      </c>
      <c r="BP167" s="1224">
        <v>91.54</v>
      </c>
      <c r="BQ167" s="1230">
        <v>90.28</v>
      </c>
      <c r="BR167" s="1230">
        <v>92.42</v>
      </c>
      <c r="BS167" s="1230">
        <v>92.21</v>
      </c>
      <c r="BT167" s="1230">
        <v>87.94</v>
      </c>
      <c r="BU167" s="1230">
        <v>86.28</v>
      </c>
      <c r="BV167" s="1230">
        <v>93.9</v>
      </c>
      <c r="BW167" s="1290">
        <v>92.66</v>
      </c>
      <c r="BX167" s="65">
        <v>92.42</v>
      </c>
      <c r="BY167" s="65">
        <v>93.08</v>
      </c>
      <c r="BZ167" s="65">
        <v>87.84</v>
      </c>
      <c r="CA167" s="65">
        <v>96.09</v>
      </c>
      <c r="CB167" s="65">
        <v>92.92</v>
      </c>
      <c r="CC167" s="65">
        <v>94.17</v>
      </c>
      <c r="CD167" s="65">
        <v>95.59</v>
      </c>
      <c r="CE167" s="1384">
        <v>78.069999999999993</v>
      </c>
      <c r="CF167" s="1398">
        <v>99.67</v>
      </c>
      <c r="CG167" s="1412">
        <v>103.35</v>
      </c>
      <c r="CH167" s="1426">
        <v>80.23</v>
      </c>
      <c r="CI167" s="1440">
        <v>65.02</v>
      </c>
      <c r="CJ167" s="1454">
        <v>92.1</v>
      </c>
      <c r="CK167">
        <v>83.88</v>
      </c>
      <c r="CL167">
        <v>83.13</v>
      </c>
      <c r="CM167">
        <v>81.3</v>
      </c>
      <c r="CN167">
        <v>84.49</v>
      </c>
      <c r="CO167">
        <v>87.33</v>
      </c>
      <c r="CP167" s="1494">
        <v>81.709999999999994</v>
      </c>
      <c r="CQ167" s="1522">
        <v>85.59</v>
      </c>
      <c r="CR167" s="1558">
        <v>81.3</v>
      </c>
      <c r="CS167" s="1558">
        <v>83.71</v>
      </c>
      <c r="CT167" s="1558">
        <v>84.18</v>
      </c>
      <c r="CU167" s="1573">
        <v>90.81</v>
      </c>
      <c r="CV167" s="1587">
        <v>84.01</v>
      </c>
      <c r="CW167" s="1587">
        <v>89.09</v>
      </c>
      <c r="CX167" s="1587">
        <v>92.71</v>
      </c>
      <c r="CY167" s="1622">
        <v>89.35</v>
      </c>
      <c r="CZ167" s="1622">
        <v>60.58</v>
      </c>
      <c r="DA167" s="1622">
        <v>96.75</v>
      </c>
      <c r="DB167" s="1622">
        <v>93.97</v>
      </c>
      <c r="DC167" s="1622">
        <v>78.28</v>
      </c>
      <c r="DD167" s="1622">
        <v>99.67</v>
      </c>
      <c r="DE167" s="1644">
        <v>100.57</v>
      </c>
      <c r="DF167" s="299">
        <v>86.01</v>
      </c>
      <c r="DG167" s="299">
        <v>97.05</v>
      </c>
      <c r="DH167" s="299">
        <v>102.41</v>
      </c>
      <c r="DI167" s="299">
        <v>95.3</v>
      </c>
      <c r="DJ167" s="1702">
        <v>98.2</v>
      </c>
      <c r="DK167" s="299">
        <v>96.41</v>
      </c>
      <c r="DL167" s="1665">
        <v>102.71</v>
      </c>
      <c r="DM167" s="299">
        <v>98.11</v>
      </c>
      <c r="DN167" s="299">
        <v>100.89</v>
      </c>
      <c r="DO167" s="299">
        <v>92.78</v>
      </c>
      <c r="DP167" s="299">
        <v>93.69</v>
      </c>
      <c r="DQ167" s="1786">
        <v>94.14</v>
      </c>
      <c r="DR167" s="299">
        <v>90.59</v>
      </c>
      <c r="DS167" s="299">
        <v>87.91</v>
      </c>
      <c r="DT167" s="1743">
        <v>92.98</v>
      </c>
      <c r="DU167" s="1743">
        <v>65.34</v>
      </c>
      <c r="DV167" s="1743">
        <v>85.49</v>
      </c>
      <c r="DW167" s="1743">
        <v>88.01</v>
      </c>
      <c r="DX167" s="1743">
        <v>94.62</v>
      </c>
      <c r="DY167" s="1743">
        <v>101.16</v>
      </c>
      <c r="DZ167" s="1750">
        <v>90.2</v>
      </c>
      <c r="EA167" s="1815">
        <v>78.89</v>
      </c>
      <c r="EB167" s="1815">
        <v>86.82</v>
      </c>
      <c r="EC167" s="1815">
        <v>94.58</v>
      </c>
      <c r="ED167" s="1815">
        <v>98.14</v>
      </c>
      <c r="EE167" s="1815">
        <v>97.59</v>
      </c>
      <c r="EF167" s="1815">
        <v>61.73</v>
      </c>
      <c r="EH167" s="1869">
        <v>56.88</v>
      </c>
      <c r="EI167" s="1869">
        <v>95.05</v>
      </c>
      <c r="EJ167" s="1869">
        <v>88.17</v>
      </c>
      <c r="EK167" s="1869">
        <v>89.91</v>
      </c>
      <c r="EL167" s="1869">
        <v>94.66</v>
      </c>
      <c r="EM167" s="1869">
        <v>92.45</v>
      </c>
      <c r="EN167" s="1869">
        <v>88.55</v>
      </c>
      <c r="EO167">
        <v>54.71</v>
      </c>
      <c r="ER167">
        <v>35.18</v>
      </c>
      <c r="ES167">
        <v>72.650000000000006</v>
      </c>
      <c r="ET167">
        <v>16</v>
      </c>
      <c r="EX167" s="299">
        <v>7.7</v>
      </c>
      <c r="EY167" s="299">
        <v>57.87</v>
      </c>
      <c r="EZ167" s="299">
        <v>84.28</v>
      </c>
      <c r="FA167" s="299">
        <v>89.23</v>
      </c>
      <c r="FB167" s="1954">
        <v>93.82</v>
      </c>
      <c r="FC167" s="1989">
        <v>94.26</v>
      </c>
      <c r="FD167" s="1989">
        <v>88.54</v>
      </c>
      <c r="FE167" s="1989">
        <v>99.89</v>
      </c>
      <c r="FF167" s="1989">
        <v>97.18</v>
      </c>
      <c r="FG167" s="1989">
        <v>93.6</v>
      </c>
      <c r="FH167" s="1989">
        <v>96.96</v>
      </c>
      <c r="FI167" s="1996">
        <v>87.76</v>
      </c>
      <c r="FJ167" s="2031">
        <v>44.75</v>
      </c>
      <c r="FK167" s="2031">
        <v>67.430000000000007</v>
      </c>
      <c r="FL167" s="2031">
        <v>92.15</v>
      </c>
      <c r="FM167" s="2031">
        <v>80.319999999999993</v>
      </c>
      <c r="FN167" s="2031">
        <v>83.01</v>
      </c>
      <c r="FO167" s="2031">
        <v>83.76</v>
      </c>
      <c r="FP167" s="2038">
        <v>90.59</v>
      </c>
      <c r="FQ167" s="2074">
        <v>92.19</v>
      </c>
      <c r="FR167" s="2074">
        <v>86.73</v>
      </c>
      <c r="FS167" s="2074">
        <v>79.489999999999995</v>
      </c>
      <c r="FT167" s="2074">
        <v>81.27</v>
      </c>
      <c r="FU167" s="2074">
        <v>81.99</v>
      </c>
      <c r="FV167" s="2074">
        <v>88.39</v>
      </c>
      <c r="FW167" s="2111">
        <v>82.2</v>
      </c>
      <c r="FX167" s="299">
        <v>74.8</v>
      </c>
      <c r="FY167" s="299">
        <v>71.48</v>
      </c>
      <c r="FZ167" s="299">
        <v>80.14</v>
      </c>
      <c r="GA167" s="299">
        <v>87.41</v>
      </c>
      <c r="GB167" s="299">
        <v>88.71</v>
      </c>
      <c r="GC167" s="299">
        <v>79.81</v>
      </c>
      <c r="GD167" s="2124">
        <v>89.25</v>
      </c>
      <c r="GE167" s="2160">
        <v>86.45</v>
      </c>
      <c r="GF167" s="2160">
        <v>83.3</v>
      </c>
      <c r="GG167" s="2160">
        <v>83.96</v>
      </c>
      <c r="GH167" s="2160">
        <v>87.03</v>
      </c>
      <c r="GI167" s="2160">
        <v>24.98</v>
      </c>
      <c r="GJ167" s="2160">
        <v>53.56</v>
      </c>
      <c r="GK167" s="2167">
        <v>95.31</v>
      </c>
      <c r="GL167" s="2203">
        <v>92.71</v>
      </c>
      <c r="GM167" s="2203">
        <v>85.07</v>
      </c>
      <c r="GN167" s="2203">
        <v>83.72</v>
      </c>
      <c r="GO167" s="2203">
        <v>63.72</v>
      </c>
      <c r="GP167" s="2203">
        <v>78.98</v>
      </c>
      <c r="GQ167" s="2203">
        <v>99.59</v>
      </c>
      <c r="GR167" s="2211">
        <v>96.33</v>
      </c>
      <c r="GS167" s="2247">
        <v>90.62</v>
      </c>
      <c r="GT167" s="2247">
        <v>40.32</v>
      </c>
      <c r="GU167" s="2247">
        <v>39.71</v>
      </c>
      <c r="GW167" s="2247">
        <v>67.260000000000005</v>
      </c>
      <c r="GX167" s="2247">
        <v>94.24</v>
      </c>
      <c r="GY167" s="2247">
        <v>99.77</v>
      </c>
      <c r="GZ167" s="2265">
        <v>59.78</v>
      </c>
      <c r="HA167" s="2278">
        <v>62.26</v>
      </c>
      <c r="HB167" s="2276"/>
      <c r="HC167" s="2300"/>
      <c r="HD167" s="2311"/>
      <c r="HE167" s="2311"/>
      <c r="HF167" s="2311"/>
      <c r="HS167" s="142"/>
    </row>
    <row r="168" spans="1:228" x14ac:dyDescent="0.25">
      <c r="A168" s="95">
        <f t="shared" si="68"/>
        <v>167</v>
      </c>
      <c r="B168" s="65">
        <f>B.Semanal!B168</f>
        <v>0</v>
      </c>
      <c r="C168" s="66"/>
      <c r="D168" s="66"/>
      <c r="E168" s="91"/>
      <c r="F168" s="67"/>
      <c r="G168" s="363"/>
      <c r="H168" s="369"/>
      <c r="I168" s="375"/>
      <c r="J168" s="381"/>
      <c r="K168" s="387"/>
      <c r="L168" s="393"/>
      <c r="M168" s="451"/>
      <c r="N168" s="458"/>
      <c r="O168" s="471"/>
      <c r="P168" s="504"/>
      <c r="Q168" s="530"/>
      <c r="R168" s="536"/>
      <c r="S168" s="565"/>
      <c r="T168" s="120"/>
      <c r="U168" s="120"/>
      <c r="V168" s="609"/>
      <c r="W168" s="120"/>
      <c r="X168" s="120"/>
      <c r="Y168" s="616"/>
      <c r="Z168" s="120"/>
      <c r="AA168" s="686"/>
      <c r="AB168" s="120"/>
      <c r="AC168" s="120"/>
      <c r="AD168" s="120"/>
      <c r="AE168" s="721"/>
      <c r="AF168" s="728"/>
      <c r="AG168"/>
      <c r="AJ168"/>
      <c r="AN168" s="855"/>
      <c r="AO168" s="863"/>
      <c r="AP168" s="869"/>
      <c r="AQ168"/>
      <c r="AR168"/>
      <c r="AS168" s="889"/>
      <c r="AT168" s="902"/>
      <c r="AU168" s="926"/>
      <c r="AV168" s="933"/>
      <c r="AX168" s="1002"/>
      <c r="AY168" s="1024"/>
      <c r="AZ168" s="1031"/>
      <c r="BA168" s="1045"/>
      <c r="BC168" s="1087"/>
      <c r="BD168" s="1093"/>
      <c r="BE168" s="1126"/>
      <c r="BF168" s="1136">
        <v>155755</v>
      </c>
      <c r="BG168" s="1140"/>
      <c r="BH168" s="1161"/>
      <c r="BI168" s="70">
        <v>319216</v>
      </c>
      <c r="BJ168" s="70">
        <v>392968</v>
      </c>
      <c r="BK168" s="91">
        <v>441651</v>
      </c>
      <c r="BL168" s="70">
        <v>96187</v>
      </c>
      <c r="BP168" s="1222"/>
      <c r="BQ168" s="1228"/>
      <c r="BR168" s="1228"/>
      <c r="BS168" s="1228"/>
      <c r="BT168" s="1228"/>
      <c r="BU168" s="1228"/>
      <c r="BV168" s="1228"/>
      <c r="BW168" s="1288"/>
      <c r="CE168" s="1382"/>
      <c r="CF168" s="1396"/>
      <c r="CG168" s="1410"/>
      <c r="CH168" s="1424"/>
      <c r="CI168" s="1438"/>
      <c r="CJ168" s="1452"/>
      <c r="CP168" s="1492"/>
      <c r="CQ168" s="1520"/>
      <c r="CR168" s="1556"/>
      <c r="CS168" s="1556"/>
      <c r="CT168" s="1556"/>
      <c r="CU168" s="1571"/>
      <c r="CV168" s="1585"/>
      <c r="CW168" s="1585"/>
      <c r="CX168" s="1585"/>
      <c r="CY168" s="1620"/>
      <c r="CZ168" s="1620"/>
      <c r="DA168" s="1620"/>
      <c r="DB168" s="1620"/>
      <c r="DC168" s="1620"/>
      <c r="DD168" s="1620"/>
      <c r="DE168" s="1642"/>
      <c r="DJ168" s="1700"/>
      <c r="DL168" s="1663"/>
      <c r="DQ168" s="1784"/>
      <c r="DT168" s="1741"/>
      <c r="DU168" s="1741"/>
      <c r="DV168" s="1741"/>
      <c r="DW168" s="1741"/>
      <c r="DX168" s="1741"/>
      <c r="DY168" s="1741"/>
      <c r="DZ168" s="1748"/>
      <c r="EA168" s="1813"/>
      <c r="EB168" s="1813"/>
      <c r="EC168" s="1813"/>
      <c r="ED168" s="1813"/>
      <c r="EE168" s="1813"/>
      <c r="EF168" s="1813"/>
      <c r="EH168" s="1867"/>
      <c r="EI168" s="1867"/>
      <c r="EJ168" s="1867"/>
      <c r="EK168" s="1867"/>
      <c r="EL168" s="1867"/>
      <c r="EM168" s="1867"/>
      <c r="EN168" s="1867"/>
      <c r="FB168" s="1952"/>
      <c r="FC168" s="1987"/>
      <c r="FD168" s="1987"/>
      <c r="FE168" s="1987"/>
      <c r="FF168" s="1987"/>
      <c r="FG168" s="1987"/>
      <c r="FH168" s="1987"/>
      <c r="FI168" s="1994"/>
      <c r="FJ168" s="2029"/>
      <c r="FK168" s="2029"/>
      <c r="FL168" s="2029"/>
      <c r="FM168" s="2029"/>
      <c r="FN168" s="2029"/>
      <c r="FO168" s="2029"/>
      <c r="FP168" s="2036"/>
      <c r="FQ168" s="2072"/>
      <c r="FR168" s="2072"/>
      <c r="FS168" s="2072"/>
      <c r="FT168" s="2072"/>
      <c r="FU168" s="2072"/>
      <c r="FV168" s="2072"/>
      <c r="FW168" s="2109"/>
      <c r="GD168" s="2122"/>
      <c r="GE168" s="2158"/>
      <c r="GF168" s="2158"/>
      <c r="GG168" s="2158"/>
      <c r="GH168" s="2158"/>
      <c r="GI168" s="2158"/>
      <c r="GJ168" s="2158"/>
      <c r="GK168" s="2165"/>
      <c r="GL168" s="2201"/>
      <c r="GM168" s="2201"/>
      <c r="GN168" s="2201"/>
      <c r="GO168" s="2201"/>
      <c r="GP168" s="2201"/>
      <c r="GQ168" s="2201"/>
      <c r="GR168" s="2209"/>
      <c r="GV168" s="2248">
        <v>650139</v>
      </c>
      <c r="GW168" s="2248">
        <v>297161</v>
      </c>
      <c r="GZ168" s="2263"/>
      <c r="HA168" s="2276"/>
      <c r="HB168" s="2279">
        <v>47893</v>
      </c>
      <c r="HC168" s="2303">
        <v>555134</v>
      </c>
      <c r="HD168" s="2315">
        <v>580451</v>
      </c>
      <c r="HE168" s="2315">
        <v>596743</v>
      </c>
      <c r="HF168" s="2315">
        <v>571975</v>
      </c>
    </row>
    <row r="169" spans="1:228" x14ac:dyDescent="0.25">
      <c r="A169" s="95">
        <f t="shared" si="68"/>
        <v>168</v>
      </c>
      <c r="B169" s="65">
        <f>B.Semanal!B169</f>
        <v>0</v>
      </c>
      <c r="C169" s="66"/>
      <c r="D169" s="66"/>
      <c r="E169" s="91"/>
      <c r="F169" s="67"/>
      <c r="G169" s="363"/>
      <c r="H169" s="369"/>
      <c r="I169" s="375"/>
      <c r="J169" s="381"/>
      <c r="K169" s="387"/>
      <c r="L169" s="393"/>
      <c r="M169" s="451"/>
      <c r="N169" s="458"/>
      <c r="O169" s="471"/>
      <c r="P169" s="504"/>
      <c r="Q169" s="530"/>
      <c r="R169" s="536"/>
      <c r="S169" s="565"/>
      <c r="T169" s="120"/>
      <c r="U169" s="120"/>
      <c r="V169" s="609"/>
      <c r="W169" s="120"/>
      <c r="X169" s="120"/>
      <c r="Y169" s="616"/>
      <c r="Z169" s="120"/>
      <c r="AA169" s="686"/>
      <c r="AB169" s="120"/>
      <c r="AC169" s="120"/>
      <c r="AD169" s="120"/>
      <c r="AE169" s="721"/>
      <c r="AF169" s="728"/>
      <c r="AG169"/>
      <c r="AJ169"/>
      <c r="AN169" s="855"/>
      <c r="AO169" s="863"/>
      <c r="AP169" s="869"/>
      <c r="AQ169"/>
      <c r="AR169"/>
      <c r="AS169" s="889"/>
      <c r="AT169" s="902"/>
      <c r="AU169" s="926"/>
      <c r="AV169" s="933"/>
      <c r="AX169" s="1002"/>
      <c r="AY169" s="1024"/>
      <c r="AZ169" s="1031"/>
      <c r="BA169" s="1045"/>
      <c r="BC169" s="1087"/>
      <c r="BD169" s="1093"/>
      <c r="BE169" s="1126"/>
      <c r="BF169" s="1136">
        <v>148656</v>
      </c>
      <c r="BG169" s="1140"/>
      <c r="BH169" s="1161"/>
      <c r="BI169" s="70">
        <v>304741</v>
      </c>
      <c r="BJ169" s="70">
        <v>365314</v>
      </c>
      <c r="BK169" s="91">
        <v>421453</v>
      </c>
      <c r="BL169" s="70">
        <v>92249</v>
      </c>
      <c r="BP169" s="1222"/>
      <c r="BQ169" s="1228"/>
      <c r="BR169" s="1228"/>
      <c r="BS169" s="1228"/>
      <c r="BT169" s="1228"/>
      <c r="BU169" s="1228"/>
      <c r="BV169" s="1228"/>
      <c r="BW169" s="1288"/>
      <c r="CE169" s="1382"/>
      <c r="CF169" s="1396"/>
      <c r="CG169" s="1410"/>
      <c r="CH169" s="1424"/>
      <c r="CI169" s="1438"/>
      <c r="CJ169" s="1452"/>
      <c r="CP169" s="1492"/>
      <c r="CQ169" s="1520"/>
      <c r="CR169" s="1556"/>
      <c r="CS169" s="1556"/>
      <c r="CT169" s="1556"/>
      <c r="CU169" s="1571"/>
      <c r="CV169" s="1585"/>
      <c r="CW169" s="1585"/>
      <c r="CX169" s="1585"/>
      <c r="CY169" s="1620"/>
      <c r="CZ169" s="1620"/>
      <c r="DA169" s="1620"/>
      <c r="DB169" s="1620"/>
      <c r="DC169" s="1620"/>
      <c r="DD169" s="1620"/>
      <c r="DE169" s="1642"/>
      <c r="DJ169" s="1700"/>
      <c r="DL169" s="1663"/>
      <c r="DQ169" s="1784"/>
      <c r="DT169" s="1741"/>
      <c r="DU169" s="1741"/>
      <c r="DV169" s="1741"/>
      <c r="DW169" s="1741"/>
      <c r="DX169" s="1741"/>
      <c r="DY169" s="1741"/>
      <c r="DZ169" s="1748"/>
      <c r="EA169" s="1813"/>
      <c r="EB169" s="1813"/>
      <c r="EC169" s="1813"/>
      <c r="ED169" s="1813"/>
      <c r="EE169" s="1813"/>
      <c r="EF169" s="1813"/>
      <c r="EH169" s="1867"/>
      <c r="EI169" s="1867"/>
      <c r="EJ169" s="1867"/>
      <c r="EK169" s="1867"/>
      <c r="EL169" s="1867"/>
      <c r="EM169" s="1867"/>
      <c r="EN169" s="1867"/>
      <c r="FB169" s="1952"/>
      <c r="FC169" s="1987"/>
      <c r="FD169" s="1987"/>
      <c r="FE169" s="1987"/>
      <c r="FF169" s="1987"/>
      <c r="FG169" s="1987"/>
      <c r="FH169" s="1987"/>
      <c r="FI169" s="1994"/>
      <c r="FJ169" s="2029"/>
      <c r="FK169" s="2029"/>
      <c r="FL169" s="2029"/>
      <c r="FM169" s="2029"/>
      <c r="FN169" s="2029"/>
      <c r="FO169" s="2029"/>
      <c r="FP169" s="2036"/>
      <c r="FQ169" s="2072"/>
      <c r="FR169" s="2072"/>
      <c r="FS169" s="2072"/>
      <c r="FT169" s="2072"/>
      <c r="FU169" s="2072"/>
      <c r="FV169" s="2072"/>
      <c r="FW169" s="2109"/>
      <c r="GD169" s="2122"/>
      <c r="GE169" s="2158"/>
      <c r="GF169" s="2158"/>
      <c r="GG169" s="2158"/>
      <c r="GH169" s="2158"/>
      <c r="GI169" s="2158"/>
      <c r="GJ169" s="2158"/>
      <c r="GK169" s="2165"/>
      <c r="GL169" s="2201"/>
      <c r="GM169" s="2201"/>
      <c r="GN169" s="2201"/>
      <c r="GO169" s="2201"/>
      <c r="GP169" s="2201"/>
      <c r="GQ169" s="2201"/>
      <c r="GR169" s="2209"/>
      <c r="GV169" s="2248">
        <v>454400</v>
      </c>
      <c r="GW169" s="2248">
        <v>283644</v>
      </c>
      <c r="GZ169" s="2263"/>
      <c r="HA169" s="2276"/>
      <c r="HB169" s="2276"/>
      <c r="HC169" s="2303">
        <v>530103</v>
      </c>
      <c r="HD169" s="2315">
        <v>554048</v>
      </c>
      <c r="HE169" s="2315">
        <v>569771</v>
      </c>
      <c r="HF169" s="2315">
        <v>546122</v>
      </c>
    </row>
    <row r="170" spans="1:228" x14ac:dyDescent="0.25">
      <c r="A170" s="95">
        <f t="shared" si="68"/>
        <v>169</v>
      </c>
      <c r="B170" s="65">
        <f>B.Semanal!B170</f>
        <v>0</v>
      </c>
      <c r="C170" s="66"/>
      <c r="D170" s="66"/>
      <c r="E170" s="91"/>
      <c r="F170" s="67">
        <v>306675</v>
      </c>
      <c r="G170" s="366">
        <v>500775</v>
      </c>
      <c r="H170" s="372">
        <v>525372</v>
      </c>
      <c r="I170" s="396">
        <v>548088</v>
      </c>
      <c r="J170" s="396">
        <v>804562</v>
      </c>
      <c r="K170" s="390">
        <v>762403</v>
      </c>
      <c r="L170" s="396">
        <v>692131</v>
      </c>
      <c r="M170" s="454">
        <v>758075</v>
      </c>
      <c r="N170" s="461">
        <v>731465</v>
      </c>
      <c r="O170" s="474">
        <v>887861</v>
      </c>
      <c r="P170" s="507">
        <v>683840</v>
      </c>
      <c r="Q170" s="533">
        <v>789930</v>
      </c>
      <c r="R170" s="539">
        <v>878703</v>
      </c>
      <c r="S170" s="568">
        <v>656594</v>
      </c>
      <c r="T170" s="130"/>
      <c r="U170" s="130"/>
      <c r="V170" s="612">
        <v>150088</v>
      </c>
      <c r="W170" s="130">
        <v>361285.08</v>
      </c>
      <c r="X170" s="130">
        <v>139611.88</v>
      </c>
      <c r="Y170" s="651">
        <v>736238.51</v>
      </c>
      <c r="Z170" s="130">
        <v>877908.5</v>
      </c>
      <c r="AA170" s="689">
        <v>769801.55</v>
      </c>
      <c r="AB170" s="130">
        <v>1003450.3</v>
      </c>
      <c r="AC170" s="123">
        <v>984944.34</v>
      </c>
      <c r="AD170" s="130">
        <v>878492.03</v>
      </c>
      <c r="AE170" s="766">
        <v>875501.75</v>
      </c>
      <c r="AF170" s="766">
        <v>937213.61</v>
      </c>
      <c r="AG170" s="54">
        <v>954700.71</v>
      </c>
      <c r="AJ170" s="299">
        <v>92755.199999999997</v>
      </c>
      <c r="AM170" s="961">
        <v>139972.19</v>
      </c>
      <c r="AN170" s="962">
        <v>0</v>
      </c>
      <c r="AO170" s="878">
        <v>335493.71000000002</v>
      </c>
      <c r="AP170" s="878">
        <v>657893.03</v>
      </c>
      <c r="AQ170" s="54">
        <v>791150.85</v>
      </c>
      <c r="AR170" s="54">
        <v>723330.86</v>
      </c>
      <c r="AS170" s="889"/>
      <c r="AT170" s="904">
        <v>204456.43</v>
      </c>
      <c r="AU170" s="928">
        <v>664084.18000000005</v>
      </c>
      <c r="AV170" s="935">
        <v>818040.56</v>
      </c>
      <c r="AW170" s="69">
        <v>899812.05</v>
      </c>
      <c r="AX170" s="1004">
        <v>813546.05</v>
      </c>
      <c r="AY170" s="1026">
        <v>868065.51</v>
      </c>
      <c r="AZ170" s="1033">
        <v>725984.09</v>
      </c>
      <c r="BA170" s="1045"/>
      <c r="BB170" s="69">
        <v>112087.88</v>
      </c>
      <c r="BC170" s="1087"/>
      <c r="BD170" s="1093"/>
      <c r="BE170" s="1126"/>
      <c r="BF170" s="1133"/>
      <c r="BG170" s="1140"/>
      <c r="BH170" s="1163">
        <v>63944.61</v>
      </c>
      <c r="BI170" s="69">
        <v>82559.039999999994</v>
      </c>
      <c r="BJ170" s="69">
        <v>82236.86</v>
      </c>
      <c r="BK170" s="91">
        <v>75433.740000000005</v>
      </c>
      <c r="BL170" s="69">
        <v>358266.38</v>
      </c>
      <c r="BM170" s="69">
        <v>436870</v>
      </c>
      <c r="BN170" s="69">
        <v>653430</v>
      </c>
      <c r="BO170" s="69">
        <v>790929</v>
      </c>
      <c r="BP170" s="1224">
        <v>717775.2</v>
      </c>
      <c r="BQ170" s="1230">
        <v>813096.18</v>
      </c>
      <c r="BR170" s="1230">
        <v>835685.2</v>
      </c>
      <c r="BS170" s="1230">
        <v>862545.8</v>
      </c>
      <c r="BT170" s="1230">
        <v>875272.83</v>
      </c>
      <c r="BU170" s="1230">
        <v>853199.66</v>
      </c>
      <c r="BV170" s="1230">
        <v>836602.5</v>
      </c>
      <c r="BW170" s="1298">
        <v>875237.81</v>
      </c>
      <c r="BX170" s="69">
        <v>874680.96</v>
      </c>
      <c r="BY170" s="69">
        <v>904345.03</v>
      </c>
      <c r="BZ170" s="69">
        <v>869626.81</v>
      </c>
      <c r="CA170" s="69">
        <v>877860.31</v>
      </c>
      <c r="CB170" s="69">
        <v>798677.68</v>
      </c>
      <c r="CC170" s="69">
        <v>828668.8</v>
      </c>
      <c r="CD170" s="69">
        <v>856822.35</v>
      </c>
      <c r="CE170" s="1384">
        <v>650090.56000000006</v>
      </c>
      <c r="CF170" s="1398">
        <v>849805.27</v>
      </c>
      <c r="CG170" s="1412">
        <v>904759.54</v>
      </c>
      <c r="CH170" s="1426">
        <v>849255.76</v>
      </c>
      <c r="CI170" s="1440">
        <v>662046.22</v>
      </c>
      <c r="CJ170" s="1454">
        <v>787140.15</v>
      </c>
      <c r="CK170" s="299">
        <v>807582.96</v>
      </c>
      <c r="CL170" s="299">
        <v>776152.6</v>
      </c>
      <c r="CM170" s="299">
        <v>743839.09</v>
      </c>
      <c r="CN170" s="299">
        <v>695695.52</v>
      </c>
      <c r="CO170" s="299">
        <v>907204.67</v>
      </c>
      <c r="CP170" s="1494">
        <v>751715.22</v>
      </c>
      <c r="CQ170" s="1522">
        <v>698743</v>
      </c>
      <c r="CR170" s="1558">
        <v>854899.49</v>
      </c>
      <c r="CS170" s="1558">
        <v>768489.19</v>
      </c>
      <c r="CT170" s="1558">
        <v>882760.66</v>
      </c>
      <c r="CU170" s="1573">
        <v>876932.81</v>
      </c>
      <c r="CV170" s="1587">
        <v>853509.23</v>
      </c>
      <c r="CW170" s="1587">
        <v>824297.25</v>
      </c>
      <c r="CX170" s="1587">
        <v>895181.16</v>
      </c>
      <c r="CY170" s="1622">
        <v>684332.28</v>
      </c>
      <c r="CZ170" s="1622">
        <v>485193.83</v>
      </c>
      <c r="DA170" s="1622">
        <v>953092</v>
      </c>
      <c r="DB170" s="1622">
        <v>953643</v>
      </c>
      <c r="DC170" s="1622">
        <v>645562</v>
      </c>
      <c r="DD170" s="1622">
        <v>957307.96</v>
      </c>
      <c r="DE170" s="1644">
        <v>1014132.53</v>
      </c>
      <c r="DF170" s="299">
        <v>955905.95</v>
      </c>
      <c r="DG170" s="299">
        <v>873498.62</v>
      </c>
      <c r="DH170" s="299">
        <v>1028190.41</v>
      </c>
      <c r="DI170" s="299">
        <v>1023004.2</v>
      </c>
      <c r="DJ170" s="1702">
        <v>983986.39</v>
      </c>
      <c r="DK170" s="299">
        <v>976544.58</v>
      </c>
      <c r="DL170" s="1665">
        <v>992848.06</v>
      </c>
      <c r="DM170" s="299">
        <v>966433.98</v>
      </c>
      <c r="DN170" s="299">
        <v>970275.22</v>
      </c>
      <c r="DO170" s="299">
        <v>961962.7</v>
      </c>
      <c r="DP170" s="299">
        <v>967748.84</v>
      </c>
      <c r="DQ170" s="1786">
        <v>981113.57</v>
      </c>
      <c r="DR170" s="299">
        <v>889606.34</v>
      </c>
      <c r="DS170" s="299">
        <v>864202.22</v>
      </c>
      <c r="DT170" s="1743">
        <v>810925.69</v>
      </c>
      <c r="DU170" s="1743">
        <v>625540.34</v>
      </c>
      <c r="DV170" s="1743">
        <v>899524.12</v>
      </c>
      <c r="DW170" s="1743">
        <v>830101.8</v>
      </c>
      <c r="DX170" s="1743">
        <v>941164.5</v>
      </c>
      <c r="DY170" s="1743">
        <v>980258.05</v>
      </c>
      <c r="DZ170" s="1750">
        <v>966087.42</v>
      </c>
      <c r="EA170" s="1815">
        <v>813956.88</v>
      </c>
      <c r="EB170" s="1815">
        <v>722249.43</v>
      </c>
      <c r="EC170" s="1815">
        <v>934234.27</v>
      </c>
      <c r="ED170" s="1815">
        <v>895745.56</v>
      </c>
      <c r="EE170" s="1815">
        <v>920457.01</v>
      </c>
      <c r="EF170" s="1815">
        <v>686972.87</v>
      </c>
      <c r="EH170" s="1869">
        <v>472392.56</v>
      </c>
      <c r="EI170" s="1869">
        <v>837633.19</v>
      </c>
      <c r="EJ170" s="1869">
        <v>884796.96</v>
      </c>
      <c r="EK170" s="1869">
        <v>845262.49</v>
      </c>
      <c r="EL170" s="1869">
        <v>949876.85</v>
      </c>
      <c r="EM170" s="1869">
        <v>956625.01</v>
      </c>
      <c r="EN170" s="1869">
        <v>871749.2</v>
      </c>
      <c r="EO170" s="299">
        <v>727091.77</v>
      </c>
      <c r="ER170" s="299">
        <v>357253.31</v>
      </c>
      <c r="ES170" s="299">
        <v>619445</v>
      </c>
      <c r="ET170" s="299">
        <v>271515</v>
      </c>
      <c r="EY170" s="299">
        <v>435297</v>
      </c>
      <c r="EZ170" s="299">
        <v>810835</v>
      </c>
      <c r="FA170" s="299">
        <v>856704.94</v>
      </c>
      <c r="FB170" s="1954">
        <v>880434.35</v>
      </c>
      <c r="FC170" s="1989">
        <v>917199.03</v>
      </c>
      <c r="FD170" s="1989">
        <v>887504.18</v>
      </c>
      <c r="FE170" s="1989">
        <v>950366.19</v>
      </c>
      <c r="FF170" s="1989">
        <v>998277.67</v>
      </c>
      <c r="FG170" s="1989">
        <v>942815.83</v>
      </c>
      <c r="FH170" s="1989">
        <v>874890.54</v>
      </c>
      <c r="FI170" s="1996">
        <v>863271.5</v>
      </c>
      <c r="FJ170" s="2031">
        <v>572542.77</v>
      </c>
      <c r="FK170" s="2031">
        <v>575093.57999999996</v>
      </c>
      <c r="FL170" s="2031">
        <v>771770.56</v>
      </c>
      <c r="FM170" s="2031">
        <v>809729.13</v>
      </c>
      <c r="FN170" s="2031">
        <v>760441.42</v>
      </c>
      <c r="FO170" s="2031">
        <v>757767.74</v>
      </c>
      <c r="FP170" s="2038">
        <v>884406.23</v>
      </c>
      <c r="FQ170" s="2074">
        <v>961680.1</v>
      </c>
      <c r="FR170" s="2074">
        <v>972023.05</v>
      </c>
      <c r="FS170" s="2074">
        <v>887051.79</v>
      </c>
      <c r="FT170" s="2074">
        <v>798404.36</v>
      </c>
      <c r="FU170" s="2074">
        <v>884587.4</v>
      </c>
      <c r="FV170" s="2074">
        <v>860788.56</v>
      </c>
      <c r="FW170" s="2111">
        <v>910050.83</v>
      </c>
      <c r="FX170" s="299">
        <v>841202.58</v>
      </c>
      <c r="FY170" s="299">
        <v>644640.28</v>
      </c>
      <c r="FZ170" s="299">
        <v>648220.86</v>
      </c>
      <c r="GA170" s="299">
        <v>914260.96</v>
      </c>
      <c r="GB170" s="299">
        <v>746173.33</v>
      </c>
      <c r="GC170" s="299">
        <v>857008.54</v>
      </c>
      <c r="GD170" s="2124">
        <v>800629.53</v>
      </c>
      <c r="GE170" s="2160">
        <v>922566.51</v>
      </c>
      <c r="GF170" s="2160">
        <v>867219.2</v>
      </c>
      <c r="GG170" s="2160">
        <v>830859.33</v>
      </c>
      <c r="GH170" s="2160">
        <v>909027.22</v>
      </c>
      <c r="GI170" s="2160">
        <v>493437.74</v>
      </c>
      <c r="GJ170" s="2160">
        <v>314306</v>
      </c>
      <c r="GK170" s="2167">
        <v>846734.58</v>
      </c>
      <c r="GL170" s="2203">
        <v>1014680.91</v>
      </c>
      <c r="GM170" s="2203">
        <v>935195.26</v>
      </c>
      <c r="GN170" s="2203">
        <v>946909.03</v>
      </c>
      <c r="GO170" s="2203">
        <v>726254.33</v>
      </c>
      <c r="GP170" s="2203">
        <v>683768.68</v>
      </c>
      <c r="GQ170" s="2203">
        <v>935913.18</v>
      </c>
      <c r="GR170" s="2211">
        <v>949704.43</v>
      </c>
      <c r="GS170" s="2247">
        <v>1038176.59</v>
      </c>
      <c r="GT170" s="2247">
        <v>500935.14</v>
      </c>
      <c r="GU170" s="2247">
        <v>671359.04</v>
      </c>
      <c r="GW170" s="2247">
        <v>272540.40999999997</v>
      </c>
      <c r="GX170" s="2247">
        <v>835502.3</v>
      </c>
      <c r="GY170" s="2247">
        <v>947506.5</v>
      </c>
      <c r="GZ170" s="2265">
        <v>781393.1</v>
      </c>
      <c r="HA170" s="2278">
        <v>584256.03</v>
      </c>
      <c r="HB170" s="2278">
        <v>726084.73</v>
      </c>
      <c r="HC170" s="2300"/>
      <c r="HD170" s="2311"/>
      <c r="HE170" s="2311"/>
      <c r="HF170" s="2311"/>
      <c r="HS170" s="54"/>
    </row>
    <row r="171" spans="1:228" x14ac:dyDescent="0.25">
      <c r="A171" s="95">
        <f t="shared" si="68"/>
        <v>170</v>
      </c>
      <c r="B171" s="65">
        <f>B.Semanal!B171</f>
        <v>0</v>
      </c>
      <c r="C171" s="114"/>
      <c r="D171" s="113"/>
      <c r="E171" s="91"/>
      <c r="F171" s="67"/>
      <c r="G171" s="363"/>
      <c r="H171" s="369"/>
      <c r="I171" s="375"/>
      <c r="J171" s="381"/>
      <c r="K171" s="387"/>
      <c r="L171" s="393"/>
      <c r="M171" s="451"/>
      <c r="N171" s="458"/>
      <c r="O171" s="471"/>
      <c r="P171" s="504"/>
      <c r="Q171" s="530"/>
      <c r="R171" s="536"/>
      <c r="S171" s="565"/>
      <c r="T171" s="120"/>
      <c r="U171" s="120"/>
      <c r="V171" s="609"/>
      <c r="W171" s="120"/>
      <c r="X171" s="120"/>
      <c r="Y171" s="616"/>
      <c r="Z171" s="120"/>
      <c r="AA171" s="686"/>
      <c r="AB171" s="120"/>
      <c r="AC171" s="120"/>
      <c r="AD171" s="120"/>
      <c r="AE171" s="721"/>
      <c r="AF171" s="728"/>
      <c r="AG171"/>
      <c r="AJ171"/>
      <c r="AN171" s="855"/>
      <c r="AO171" s="863"/>
      <c r="AP171" s="869"/>
      <c r="AQ171"/>
      <c r="AR171"/>
      <c r="AS171" s="889"/>
      <c r="AT171" s="902"/>
      <c r="AU171" s="926"/>
      <c r="AV171" s="933"/>
      <c r="AX171" s="1002"/>
      <c r="AY171" s="1024"/>
      <c r="AZ171" s="1031"/>
      <c r="BA171" s="1045"/>
      <c r="BC171" s="1087"/>
      <c r="BD171" s="1093"/>
      <c r="BE171" s="1126"/>
      <c r="BF171" s="1133"/>
      <c r="BG171" s="1140"/>
      <c r="BH171" s="1161"/>
      <c r="BK171" s="91"/>
      <c r="BP171" s="1222"/>
      <c r="BQ171" s="1228"/>
      <c r="BR171" s="1228"/>
      <c r="BS171" s="1228"/>
      <c r="BT171" s="1228"/>
      <c r="BU171" s="1228"/>
      <c r="BV171" s="1228"/>
      <c r="BW171" s="1288"/>
      <c r="CE171" s="1382"/>
      <c r="CF171" s="1396"/>
      <c r="CG171" s="1410"/>
      <c r="CH171" s="1424"/>
      <c r="CI171" s="1438"/>
      <c r="CJ171" s="1452"/>
      <c r="CP171" s="1492"/>
      <c r="CQ171" s="1520"/>
      <c r="CR171" s="1556"/>
      <c r="CS171" s="1556"/>
      <c r="CT171" s="1556"/>
      <c r="CU171" s="1571"/>
      <c r="CV171" s="1585"/>
      <c r="CW171" s="1585"/>
      <c r="CX171" s="1585"/>
      <c r="CY171" s="1620"/>
      <c r="CZ171" s="1620"/>
      <c r="DA171" s="1620"/>
      <c r="DB171" s="1620"/>
      <c r="DC171" s="1620"/>
      <c r="DD171" s="1620"/>
      <c r="DE171" s="1642"/>
      <c r="DJ171" s="1700"/>
      <c r="DL171" s="1663"/>
      <c r="DQ171" s="1784"/>
      <c r="DT171" s="1741"/>
      <c r="DU171" s="1741"/>
      <c r="DV171" s="1741"/>
      <c r="DW171" s="1741"/>
      <c r="DX171" s="1741"/>
      <c r="DY171" s="1741"/>
      <c r="DZ171" s="1748"/>
      <c r="EA171" s="1813"/>
      <c r="EB171" s="1813"/>
      <c r="EC171" s="1813"/>
      <c r="ED171" s="1813"/>
      <c r="EE171" s="1813"/>
      <c r="EF171" s="1813"/>
      <c r="EH171" s="1867"/>
      <c r="EI171" s="1867"/>
      <c r="EJ171" s="1867"/>
      <c r="EK171" s="1867"/>
      <c r="EL171" s="1867"/>
      <c r="EM171" s="1867"/>
      <c r="EN171" s="1867"/>
      <c r="FB171" s="1952"/>
      <c r="FC171" s="1987"/>
      <c r="FD171" s="1987"/>
      <c r="FE171" s="1987"/>
      <c r="FF171" s="1987"/>
      <c r="FG171" s="1987"/>
      <c r="FH171" s="1987"/>
      <c r="FI171" s="1994"/>
      <c r="FJ171" s="2029"/>
      <c r="FK171" s="2029"/>
      <c r="FL171" s="2029"/>
      <c r="FM171" s="2029"/>
      <c r="FN171" s="2029"/>
      <c r="FO171" s="2029"/>
      <c r="FP171" s="2036"/>
      <c r="FQ171" s="2072"/>
      <c r="FR171" s="2072"/>
      <c r="FS171" s="2072"/>
      <c r="FT171" s="2072"/>
      <c r="FU171" s="2072"/>
      <c r="FV171" s="2072"/>
      <c r="FW171" s="2109"/>
      <c r="GD171" s="2122"/>
      <c r="GE171" s="2158"/>
      <c r="GF171" s="2158"/>
      <c r="GG171" s="2158"/>
      <c r="GH171" s="2158"/>
      <c r="GI171" s="2158"/>
      <c r="GJ171" s="2158"/>
      <c r="GK171" s="2165"/>
      <c r="GL171" s="2201"/>
      <c r="GM171" s="2201"/>
      <c r="GN171" s="2201"/>
      <c r="GO171" s="2201"/>
      <c r="GP171" s="2201"/>
      <c r="GQ171" s="2201"/>
      <c r="GR171" s="2209"/>
      <c r="GZ171" s="2263"/>
      <c r="HA171" s="2276"/>
      <c r="HB171" s="2276"/>
      <c r="HC171" s="2300"/>
      <c r="HD171" s="2311"/>
      <c r="HE171" s="2311"/>
      <c r="HF171" s="2311"/>
    </row>
    <row r="172" spans="1:228" x14ac:dyDescent="0.25">
      <c r="A172" s="95">
        <f t="shared" si="68"/>
        <v>171</v>
      </c>
      <c r="B172" s="65">
        <f>B.Semanal!B172</f>
        <v>0</v>
      </c>
      <c r="C172" s="351"/>
      <c r="D172" s="120"/>
      <c r="E172" s="91"/>
      <c r="F172" s="67">
        <v>5.85</v>
      </c>
      <c r="G172" s="365">
        <v>3.67</v>
      </c>
      <c r="H172" s="371">
        <v>3.82</v>
      </c>
      <c r="I172" s="377">
        <v>4.1500000000000004</v>
      </c>
      <c r="J172" s="383">
        <v>4.6100000000000003</v>
      </c>
      <c r="K172" s="389">
        <v>4</v>
      </c>
      <c r="L172" s="395">
        <v>4.5</v>
      </c>
      <c r="M172" s="453">
        <v>5.21</v>
      </c>
      <c r="N172" s="460">
        <v>5.47</v>
      </c>
      <c r="O172" s="473">
        <v>4.9800000000000004</v>
      </c>
      <c r="P172" s="506">
        <v>5.82</v>
      </c>
      <c r="Q172" s="532">
        <v>5.54</v>
      </c>
      <c r="R172" s="538">
        <v>5.97</v>
      </c>
      <c r="S172" s="567">
        <v>6.63</v>
      </c>
      <c r="T172" s="120"/>
      <c r="U172" s="120"/>
      <c r="V172" s="611">
        <v>3.46</v>
      </c>
      <c r="W172" s="120">
        <v>6</v>
      </c>
      <c r="X172" s="120">
        <v>2.93</v>
      </c>
      <c r="Y172" s="618">
        <v>5.68</v>
      </c>
      <c r="Z172" s="120">
        <v>5.0999999999999996</v>
      </c>
      <c r="AA172" s="688">
        <v>5.97</v>
      </c>
      <c r="AB172" s="120">
        <v>6.74</v>
      </c>
      <c r="AC172" s="120">
        <v>4.5199999999999996</v>
      </c>
      <c r="AD172" s="120">
        <v>5.42</v>
      </c>
      <c r="AE172" s="723">
        <v>5.77</v>
      </c>
      <c r="AF172" s="730">
        <v>6.45</v>
      </c>
      <c r="AG172" s="299">
        <v>6.32</v>
      </c>
      <c r="AJ172"/>
      <c r="AN172" s="857">
        <v>5.74</v>
      </c>
      <c r="AO172" s="865">
        <v>5.23</v>
      </c>
      <c r="AP172" s="871">
        <v>4.29</v>
      </c>
      <c r="AQ172" s="299">
        <v>4.8499999999999996</v>
      </c>
      <c r="AR172" s="299">
        <v>4.21</v>
      </c>
      <c r="AS172" s="889"/>
      <c r="AT172" s="902"/>
      <c r="AU172" s="928">
        <v>4.05</v>
      </c>
      <c r="AV172" s="935">
        <v>4.4400000000000004</v>
      </c>
      <c r="AW172" s="65">
        <v>4.05</v>
      </c>
      <c r="AX172" s="1004">
        <v>5.44</v>
      </c>
      <c r="AY172" s="1026">
        <v>5.65</v>
      </c>
      <c r="AZ172" s="1033">
        <v>4.88</v>
      </c>
      <c r="BA172" s="1045"/>
      <c r="BC172" s="1087"/>
      <c r="BD172" s="1093"/>
      <c r="BE172" s="1126"/>
      <c r="BF172" s="1133"/>
      <c r="BG172" s="1140"/>
      <c r="BH172" s="1161"/>
      <c r="BI172" s="65">
        <v>5.22</v>
      </c>
      <c r="BJ172" s="65">
        <v>6.82</v>
      </c>
      <c r="BK172" s="91">
        <v>3.92</v>
      </c>
      <c r="BM172" s="65">
        <v>3.63</v>
      </c>
      <c r="BN172" s="65">
        <v>5.09</v>
      </c>
      <c r="BO172" s="65">
        <v>5.58</v>
      </c>
      <c r="BP172" s="1224">
        <v>5.9</v>
      </c>
      <c r="BQ172" s="1230">
        <v>4.07</v>
      </c>
      <c r="BR172" s="1230">
        <v>4.28</v>
      </c>
      <c r="BS172" s="1230">
        <v>5.34</v>
      </c>
      <c r="BT172" s="1230">
        <v>4.3099999999999996</v>
      </c>
      <c r="BU172" s="1230">
        <v>4</v>
      </c>
      <c r="BV172" s="1230">
        <v>4.7</v>
      </c>
      <c r="BW172" s="1290">
        <v>4.0199999999999996</v>
      </c>
      <c r="BX172" s="65">
        <v>4.1100000000000003</v>
      </c>
      <c r="BY172" s="65">
        <v>4.1100000000000003</v>
      </c>
      <c r="BZ172" s="65">
        <v>4.75</v>
      </c>
      <c r="CA172" s="65">
        <v>4</v>
      </c>
      <c r="CB172" s="65">
        <v>3.65</v>
      </c>
      <c r="CC172" s="65">
        <v>4.47</v>
      </c>
      <c r="CD172" s="65">
        <v>3.64</v>
      </c>
      <c r="CE172" s="1384">
        <v>4.04</v>
      </c>
      <c r="CF172" s="1398">
        <v>4.1100000000000003</v>
      </c>
      <c r="CG172" s="1412">
        <v>4.46</v>
      </c>
      <c r="CH172" s="1426">
        <v>4.37</v>
      </c>
      <c r="CI172" s="1440">
        <v>4.17</v>
      </c>
      <c r="CJ172" s="1454">
        <v>4.5999999999999996</v>
      </c>
      <c r="CK172">
        <v>5.0199999999999996</v>
      </c>
      <c r="CL172">
        <v>4.6100000000000003</v>
      </c>
      <c r="CM172">
        <v>4.76</v>
      </c>
      <c r="CN172">
        <v>4.95</v>
      </c>
      <c r="CO172">
        <v>3.98</v>
      </c>
      <c r="CP172" s="1494">
        <v>4.87</v>
      </c>
      <c r="CQ172" s="1522">
        <v>5.4</v>
      </c>
      <c r="CR172" s="1558">
        <v>6.05</v>
      </c>
      <c r="CS172" s="1558">
        <v>5.45</v>
      </c>
      <c r="CT172" s="1558">
        <v>4.3099999999999996</v>
      </c>
      <c r="CU172" s="1573">
        <v>5.35</v>
      </c>
      <c r="CV172" s="1587">
        <v>4.45</v>
      </c>
      <c r="CW172" s="1587">
        <v>5.47</v>
      </c>
      <c r="CX172" s="1587">
        <v>4.3499999999999996</v>
      </c>
      <c r="CY172" s="1622">
        <v>4.47</v>
      </c>
      <c r="CZ172" s="1622">
        <v>4.43</v>
      </c>
      <c r="DA172" s="1622">
        <v>5.15</v>
      </c>
      <c r="DB172" s="1622">
        <v>3.86</v>
      </c>
      <c r="DC172" s="1622">
        <v>5.0199999999999996</v>
      </c>
      <c r="DD172" s="1622">
        <v>4.46</v>
      </c>
      <c r="DE172" s="1644">
        <v>4.66</v>
      </c>
      <c r="DF172" s="299">
        <v>4.4000000000000004</v>
      </c>
      <c r="DG172" s="299">
        <v>3.8</v>
      </c>
      <c r="DH172" s="299">
        <v>4.18</v>
      </c>
      <c r="DI172" s="299">
        <v>3.44</v>
      </c>
      <c r="DJ172" s="1702">
        <v>4.9800000000000004</v>
      </c>
      <c r="DK172" s="299">
        <v>4.62</v>
      </c>
      <c r="DL172" s="1665">
        <v>4.21</v>
      </c>
      <c r="DM172" s="299">
        <v>3.46</v>
      </c>
      <c r="DN172" s="299">
        <v>3.84</v>
      </c>
      <c r="DO172" s="299">
        <v>3.95</v>
      </c>
      <c r="DP172" s="299">
        <v>3.73</v>
      </c>
      <c r="DQ172" s="1786">
        <v>4.75</v>
      </c>
      <c r="DR172" s="299">
        <v>4.1900000000000004</v>
      </c>
      <c r="DS172" s="299">
        <v>3.49</v>
      </c>
      <c r="DT172" s="1743">
        <v>3.79</v>
      </c>
      <c r="DU172" s="1743">
        <v>5.47</v>
      </c>
      <c r="DV172" s="1743">
        <v>2.71</v>
      </c>
      <c r="DW172" s="1743">
        <v>3.69</v>
      </c>
      <c r="DX172" s="1743">
        <v>3.34</v>
      </c>
      <c r="DY172" s="1743">
        <v>3.78</v>
      </c>
      <c r="DZ172" s="1750">
        <v>3.68</v>
      </c>
      <c r="EA172" s="1815">
        <v>3.08</v>
      </c>
      <c r="EB172" s="1815">
        <v>3.37</v>
      </c>
      <c r="EC172" s="1815">
        <v>2.9</v>
      </c>
      <c r="ED172" s="1815">
        <v>2.62</v>
      </c>
      <c r="EE172" s="1815">
        <v>3.41</v>
      </c>
      <c r="EF172" s="1815">
        <v>2.79</v>
      </c>
      <c r="EH172" s="1869">
        <v>2.35</v>
      </c>
      <c r="EI172" s="1869">
        <v>2.71</v>
      </c>
      <c r="EJ172" s="1869">
        <v>2.83</v>
      </c>
      <c r="EK172" s="1869">
        <v>3.17</v>
      </c>
      <c r="EL172" s="1869">
        <v>2.98</v>
      </c>
      <c r="EM172" s="1869">
        <v>3.48</v>
      </c>
      <c r="EN172" s="1869">
        <v>3.68</v>
      </c>
      <c r="EO172">
        <v>2.87</v>
      </c>
      <c r="ER172">
        <v>4.07</v>
      </c>
      <c r="ES172">
        <v>3.6</v>
      </c>
      <c r="ET172">
        <v>3.53</v>
      </c>
      <c r="EY172" s="299">
        <v>2.48</v>
      </c>
      <c r="EZ172" s="299">
        <v>3.66</v>
      </c>
      <c r="FA172" s="299">
        <v>2.92</v>
      </c>
      <c r="FB172" s="1954">
        <v>3.16</v>
      </c>
      <c r="FC172" s="1989">
        <v>2.83</v>
      </c>
      <c r="FD172" s="1989">
        <v>3.27</v>
      </c>
      <c r="FE172" s="1989">
        <v>3.57</v>
      </c>
      <c r="FF172" s="1989">
        <v>3.66</v>
      </c>
      <c r="FG172" s="1989">
        <v>3.36</v>
      </c>
      <c r="FH172" s="1989">
        <v>3.36</v>
      </c>
      <c r="FI172" s="1996">
        <v>3.67</v>
      </c>
      <c r="FJ172" s="2031">
        <v>4.0199999999999996</v>
      </c>
      <c r="FK172" s="2031">
        <v>2.41</v>
      </c>
      <c r="FL172" s="2031">
        <v>3.04</v>
      </c>
      <c r="FM172" s="2031">
        <v>3.21</v>
      </c>
      <c r="FN172" s="2031">
        <v>3.13</v>
      </c>
      <c r="FO172" s="2031">
        <v>2.94</v>
      </c>
      <c r="FP172" s="2038">
        <v>3.78</v>
      </c>
      <c r="FQ172" s="2074">
        <v>2.78</v>
      </c>
      <c r="FR172" s="2074">
        <v>3.3</v>
      </c>
      <c r="FS172" s="2074">
        <v>3.31</v>
      </c>
      <c r="FT172" s="2074">
        <v>3.63</v>
      </c>
      <c r="FU172" s="2074">
        <v>2.92</v>
      </c>
      <c r="FV172" s="2074">
        <v>3.41</v>
      </c>
      <c r="FW172" s="2111">
        <v>3</v>
      </c>
      <c r="FX172" s="299">
        <v>3.16</v>
      </c>
      <c r="FY172" s="299">
        <v>3.06</v>
      </c>
      <c r="FZ172" s="299">
        <v>3.73</v>
      </c>
      <c r="GA172" s="299">
        <v>3.08</v>
      </c>
      <c r="GB172" s="299">
        <v>3.05</v>
      </c>
      <c r="GC172" s="299">
        <v>3.39</v>
      </c>
      <c r="GD172" s="2124">
        <v>2.79</v>
      </c>
      <c r="GE172" s="2160">
        <v>3</v>
      </c>
      <c r="GF172" s="2160">
        <v>3.28</v>
      </c>
      <c r="GG172" s="2160">
        <v>4.58</v>
      </c>
      <c r="GH172" s="2160">
        <v>3.32</v>
      </c>
      <c r="GI172" s="2160">
        <v>2.82</v>
      </c>
      <c r="GJ172" s="2160">
        <v>2.61</v>
      </c>
      <c r="GK172" s="2167">
        <v>3.08</v>
      </c>
      <c r="GL172" s="2203">
        <v>3.21</v>
      </c>
      <c r="GM172" s="2203">
        <v>3.98</v>
      </c>
      <c r="GN172" s="2203">
        <v>4.1100000000000003</v>
      </c>
      <c r="GO172" s="2203">
        <v>3.43</v>
      </c>
      <c r="GP172" s="2203">
        <v>3.32</v>
      </c>
      <c r="GQ172" s="2203">
        <v>2.81</v>
      </c>
      <c r="GR172" s="2211">
        <v>3.17</v>
      </c>
      <c r="GS172" s="2247">
        <v>3.97</v>
      </c>
      <c r="GT172" s="2247">
        <v>3.91</v>
      </c>
      <c r="GU172" s="2247">
        <v>3.57</v>
      </c>
      <c r="GW172" s="2247">
        <v>2.41</v>
      </c>
      <c r="GX172" s="2247">
        <v>4.92</v>
      </c>
      <c r="GY172" s="2247">
        <v>3.74</v>
      </c>
      <c r="GZ172" s="2265">
        <v>4.78</v>
      </c>
      <c r="HA172" s="2278">
        <v>4.17</v>
      </c>
      <c r="HB172" s="2278">
        <v>12.77</v>
      </c>
      <c r="HC172" s="2300"/>
      <c r="HD172" s="2311"/>
      <c r="HE172" s="2311"/>
      <c r="HF172" s="2311"/>
    </row>
    <row r="173" spans="1:228" x14ac:dyDescent="0.25">
      <c r="A173" s="95">
        <f t="shared" si="68"/>
        <v>172</v>
      </c>
      <c r="B173" s="65">
        <f>B.Semanal!B173</f>
        <v>0</v>
      </c>
      <c r="C173" s="351"/>
      <c r="D173" s="120"/>
      <c r="E173" s="91"/>
      <c r="F173" s="67">
        <v>4.22</v>
      </c>
      <c r="G173" s="365">
        <v>2.9</v>
      </c>
      <c r="H173" s="371">
        <v>3.07</v>
      </c>
      <c r="I173" s="377">
        <v>3.43</v>
      </c>
      <c r="J173" s="383">
        <v>3.75</v>
      </c>
      <c r="K173" s="389">
        <v>3.25</v>
      </c>
      <c r="L173" s="395">
        <v>3.6</v>
      </c>
      <c r="M173" s="453">
        <v>4.25</v>
      </c>
      <c r="N173" s="460">
        <v>4.5</v>
      </c>
      <c r="O173" s="473">
        <v>4.13</v>
      </c>
      <c r="P173" s="506">
        <v>4.88</v>
      </c>
      <c r="Q173" s="532">
        <v>4.6399999999999997</v>
      </c>
      <c r="R173" s="538">
        <v>5.05</v>
      </c>
      <c r="S173" s="567">
        <v>5.49</v>
      </c>
      <c r="T173" s="120"/>
      <c r="U173" s="120"/>
      <c r="V173" s="611">
        <v>2.68</v>
      </c>
      <c r="W173" s="120">
        <v>5.04</v>
      </c>
      <c r="X173" s="120">
        <v>2.48</v>
      </c>
      <c r="Y173" s="618">
        <v>4.79</v>
      </c>
      <c r="Z173" s="120">
        <v>4.3499999999999996</v>
      </c>
      <c r="AA173" s="688">
        <v>5.04</v>
      </c>
      <c r="AB173" s="120">
        <v>5.75</v>
      </c>
      <c r="AC173" s="120">
        <v>3.89</v>
      </c>
      <c r="AD173" s="120">
        <v>4.59</v>
      </c>
      <c r="AE173" s="723">
        <v>4.7</v>
      </c>
      <c r="AF173" s="730">
        <v>5.38</v>
      </c>
      <c r="AG173" s="299">
        <v>5.39</v>
      </c>
      <c r="AJ173"/>
      <c r="AN173" s="857">
        <v>4.8499999999999996</v>
      </c>
      <c r="AO173" s="865">
        <v>4.3600000000000003</v>
      </c>
      <c r="AP173" s="871">
        <v>3.62</v>
      </c>
      <c r="AQ173" s="299">
        <v>4.16</v>
      </c>
      <c r="AR173" s="299">
        <v>3.58</v>
      </c>
      <c r="AS173" s="889"/>
      <c r="AT173" s="902"/>
      <c r="AU173" s="928">
        <v>3.45</v>
      </c>
      <c r="AV173" s="935">
        <v>3.77</v>
      </c>
      <c r="AW173" s="65">
        <v>3.46</v>
      </c>
      <c r="AX173" s="1004">
        <v>4.6900000000000004</v>
      </c>
      <c r="AY173" s="1026">
        <v>4.79</v>
      </c>
      <c r="AZ173" s="1033">
        <v>4.1399999999999997</v>
      </c>
      <c r="BA173" s="1045"/>
      <c r="BC173" s="1087"/>
      <c r="BD173" s="1093"/>
      <c r="BE173" s="1126"/>
      <c r="BF173" s="1133"/>
      <c r="BG173" s="1140"/>
      <c r="BH173" s="1161"/>
      <c r="BI173" s="65">
        <v>4.33</v>
      </c>
      <c r="BJ173" s="65">
        <v>5.56</v>
      </c>
      <c r="BK173" s="91">
        <v>3.23</v>
      </c>
      <c r="BM173" s="65">
        <v>3.1</v>
      </c>
      <c r="BN173" s="65">
        <v>4.38</v>
      </c>
      <c r="BO173" s="65">
        <v>4.74</v>
      </c>
      <c r="BP173" s="1224">
        <v>5.01</v>
      </c>
      <c r="BQ173" s="1230">
        <v>3.42</v>
      </c>
      <c r="BR173" s="1230">
        <v>3.64</v>
      </c>
      <c r="BS173" s="1230">
        <v>4.62</v>
      </c>
      <c r="BT173" s="1230">
        <v>3.64</v>
      </c>
      <c r="BU173" s="1230">
        <v>3.41</v>
      </c>
      <c r="BV173" s="1230">
        <v>4.04</v>
      </c>
      <c r="BW173" s="1290">
        <v>3.46</v>
      </c>
      <c r="BX173" s="65">
        <v>3.51</v>
      </c>
      <c r="BY173" s="65">
        <v>3.49</v>
      </c>
      <c r="BZ173" s="65">
        <v>3.97</v>
      </c>
      <c r="CA173" s="65">
        <v>3.43</v>
      </c>
      <c r="CB173" s="65">
        <v>3.03</v>
      </c>
      <c r="CC173" s="65">
        <v>3.81</v>
      </c>
      <c r="CD173" s="65">
        <v>3.06</v>
      </c>
      <c r="CE173" s="1384">
        <v>3.39</v>
      </c>
      <c r="CF173" s="1398">
        <v>3.47</v>
      </c>
      <c r="CG173" s="1412">
        <v>3.69</v>
      </c>
      <c r="CH173" s="1426">
        <v>3.51</v>
      </c>
      <c r="CI173" s="1440">
        <v>3.42</v>
      </c>
      <c r="CJ173" s="1454">
        <v>3.89</v>
      </c>
      <c r="CK173">
        <v>4.25</v>
      </c>
      <c r="CL173">
        <v>3.77</v>
      </c>
      <c r="CM173">
        <v>3.99</v>
      </c>
      <c r="CN173">
        <v>4.2</v>
      </c>
      <c r="CO173">
        <v>3.27</v>
      </c>
      <c r="CP173" s="1494">
        <v>4.0999999999999996</v>
      </c>
      <c r="CQ173" s="1522">
        <v>4.6399999999999997</v>
      </c>
      <c r="CR173" s="1558">
        <v>5.21</v>
      </c>
      <c r="CS173" s="1558">
        <v>4.3600000000000003</v>
      </c>
      <c r="CT173" s="1558">
        <v>3.63</v>
      </c>
      <c r="CU173" s="1573">
        <v>4.46</v>
      </c>
      <c r="CV173" s="1587">
        <v>3.58</v>
      </c>
      <c r="CW173" s="1587">
        <v>4.5999999999999996</v>
      </c>
      <c r="CX173" s="1587">
        <v>3.51</v>
      </c>
      <c r="CY173" s="1622">
        <v>3.62</v>
      </c>
      <c r="CZ173" s="1622">
        <v>3.61</v>
      </c>
      <c r="DA173" s="1622">
        <v>4.22</v>
      </c>
      <c r="DB173" s="1622">
        <v>3.11</v>
      </c>
      <c r="DC173" s="1622">
        <v>4.21</v>
      </c>
      <c r="DD173" s="1622">
        <v>3.65</v>
      </c>
      <c r="DE173" s="1644">
        <v>3.9</v>
      </c>
      <c r="DF173" s="299">
        <v>3.64</v>
      </c>
      <c r="DG173" s="299">
        <v>3.06</v>
      </c>
      <c r="DH173" s="299">
        <v>3.43</v>
      </c>
      <c r="DI173" s="299">
        <v>2.92</v>
      </c>
      <c r="DJ173" s="1702">
        <v>3.91</v>
      </c>
      <c r="DK173" s="299">
        <v>3.95</v>
      </c>
      <c r="DL173" s="1665">
        <v>3.39</v>
      </c>
      <c r="DM173" s="299">
        <v>2.78</v>
      </c>
      <c r="DN173" s="299">
        <v>3.05</v>
      </c>
      <c r="DO173" s="299">
        <v>3.25</v>
      </c>
      <c r="DP173" s="299">
        <v>3.13</v>
      </c>
      <c r="DQ173" s="1786">
        <v>3.92</v>
      </c>
      <c r="DR173" s="299">
        <v>3.36</v>
      </c>
      <c r="DS173" s="299">
        <v>2.73</v>
      </c>
      <c r="DT173" s="1743">
        <v>3.18</v>
      </c>
      <c r="DU173" s="1743">
        <v>4.54</v>
      </c>
      <c r="DV173" s="1743">
        <v>2.23</v>
      </c>
      <c r="DW173" s="1743">
        <v>3</v>
      </c>
      <c r="DX173" s="1743">
        <v>2.79</v>
      </c>
      <c r="DY173" s="1743">
        <v>3.17</v>
      </c>
      <c r="DZ173" s="1750">
        <v>3</v>
      </c>
      <c r="EA173" s="1815">
        <v>2.46</v>
      </c>
      <c r="EB173" s="1815">
        <v>2.83</v>
      </c>
      <c r="EC173" s="1815">
        <v>2.41</v>
      </c>
      <c r="ED173" s="1815">
        <v>2.16</v>
      </c>
      <c r="EE173" s="1815">
        <v>2.81</v>
      </c>
      <c r="EF173" s="1815">
        <v>2.3199999999999998</v>
      </c>
      <c r="EH173" s="1869">
        <v>1.91</v>
      </c>
      <c r="EI173" s="1869">
        <v>2.2000000000000002</v>
      </c>
      <c r="EJ173" s="1869">
        <v>2.29</v>
      </c>
      <c r="EK173" s="1869">
        <v>2.59</v>
      </c>
      <c r="EL173" s="1869">
        <v>2.41</v>
      </c>
      <c r="EM173" s="1869">
        <v>2.78</v>
      </c>
      <c r="EN173" s="1869">
        <v>3.06</v>
      </c>
      <c r="EO173">
        <v>2.35</v>
      </c>
      <c r="ER173">
        <v>3.42</v>
      </c>
      <c r="ES173">
        <v>3.03</v>
      </c>
      <c r="ET173">
        <v>2.81</v>
      </c>
      <c r="EY173" s="299">
        <v>1.9</v>
      </c>
      <c r="EZ173" s="299">
        <v>3.03</v>
      </c>
      <c r="FA173" s="299">
        <v>2.4</v>
      </c>
      <c r="FB173" s="1954">
        <v>2.56</v>
      </c>
      <c r="FC173" s="1989">
        <v>2.31</v>
      </c>
      <c r="FD173" s="1989">
        <v>2.71</v>
      </c>
      <c r="FE173" s="1989">
        <v>2.85</v>
      </c>
      <c r="FF173" s="1989">
        <v>2.94</v>
      </c>
      <c r="FG173" s="1989">
        <v>2.73</v>
      </c>
      <c r="FH173" s="1989">
        <v>2.75</v>
      </c>
      <c r="FI173" s="1996">
        <v>3</v>
      </c>
      <c r="FJ173" s="2031">
        <v>3.19</v>
      </c>
      <c r="FK173" s="2031">
        <v>1.91</v>
      </c>
      <c r="FL173" s="2031">
        <v>2.44</v>
      </c>
      <c r="FM173" s="2031">
        <v>2.57</v>
      </c>
      <c r="FN173" s="2031">
        <v>2.46</v>
      </c>
      <c r="FO173" s="2031">
        <v>2.39</v>
      </c>
      <c r="FP173" s="2038">
        <v>3.02</v>
      </c>
      <c r="FQ173" s="2074">
        <v>2.35</v>
      </c>
      <c r="FR173" s="2074">
        <v>2.76</v>
      </c>
      <c r="FS173" s="2074">
        <v>2.76</v>
      </c>
      <c r="FT173" s="2074">
        <v>2.96</v>
      </c>
      <c r="FU173" s="2074">
        <v>2.2999999999999998</v>
      </c>
      <c r="FV173" s="2074">
        <v>2.79</v>
      </c>
      <c r="FW173" s="2111">
        <v>2.4300000000000002</v>
      </c>
      <c r="FX173" s="299">
        <v>2.54</v>
      </c>
      <c r="FY173" s="299">
        <v>2.4300000000000002</v>
      </c>
      <c r="FZ173" s="299">
        <v>3.03</v>
      </c>
      <c r="GA173" s="299">
        <v>2.5499999999999998</v>
      </c>
      <c r="GB173" s="299">
        <v>2.46</v>
      </c>
      <c r="GC173" s="299">
        <v>2.69</v>
      </c>
      <c r="GD173" s="2124">
        <v>2.2200000000000002</v>
      </c>
      <c r="GE173" s="2160">
        <v>2.44</v>
      </c>
      <c r="GF173" s="2160">
        <v>2.5499999999999998</v>
      </c>
      <c r="GG173" s="2160">
        <v>3.85</v>
      </c>
      <c r="GH173" s="2160">
        <v>2.76</v>
      </c>
      <c r="GI173" s="2160">
        <v>2.38</v>
      </c>
      <c r="GJ173" s="2160">
        <v>2.1800000000000002</v>
      </c>
      <c r="GK173" s="2167">
        <v>2.58</v>
      </c>
      <c r="GL173" s="2203">
        <v>2.67</v>
      </c>
      <c r="GM173" s="2203">
        <v>3.24</v>
      </c>
      <c r="GN173" s="2203">
        <v>3.4</v>
      </c>
      <c r="GO173" s="2203">
        <v>2.95</v>
      </c>
      <c r="GP173" s="2203">
        <v>2.73</v>
      </c>
      <c r="GQ173" s="2203">
        <v>2.34</v>
      </c>
      <c r="GR173" s="2211">
        <v>2.63</v>
      </c>
      <c r="GS173" s="2247">
        <v>3.23</v>
      </c>
      <c r="GT173" s="2247">
        <v>3.3</v>
      </c>
      <c r="GU173" s="2247">
        <v>2.93</v>
      </c>
      <c r="GW173" s="2247">
        <v>2.08</v>
      </c>
      <c r="GX173" s="2247">
        <v>4.1500000000000004</v>
      </c>
      <c r="GY173" s="2247">
        <v>3.14</v>
      </c>
      <c r="GZ173" s="2265">
        <v>4.01</v>
      </c>
      <c r="HA173" s="2278">
        <v>3.62</v>
      </c>
      <c r="HB173" s="2278">
        <v>11.57</v>
      </c>
      <c r="HC173" s="2302">
        <v>12.18</v>
      </c>
      <c r="HD173" s="2314">
        <v>12.18</v>
      </c>
      <c r="HE173" s="2311"/>
      <c r="HF173" s="2311"/>
    </row>
    <row r="174" spans="1:228" x14ac:dyDescent="0.25">
      <c r="A174" s="95">
        <f t="shared" si="68"/>
        <v>173</v>
      </c>
      <c r="B174" s="65">
        <f>B.Semanal!B174</f>
        <v>0</v>
      </c>
      <c r="C174" s="351"/>
      <c r="D174" s="120"/>
      <c r="E174" s="91"/>
      <c r="F174" s="67">
        <v>72.14</v>
      </c>
      <c r="G174" s="365">
        <v>79.02</v>
      </c>
      <c r="H174" s="371">
        <v>80.37</v>
      </c>
      <c r="I174" s="377">
        <v>82.65</v>
      </c>
      <c r="J174" s="383">
        <v>81.34</v>
      </c>
      <c r="K174" s="389">
        <v>81.25</v>
      </c>
      <c r="L174" s="395">
        <v>80</v>
      </c>
      <c r="M174" s="453">
        <v>81.569999999999993</v>
      </c>
      <c r="N174" s="460">
        <v>82.27</v>
      </c>
      <c r="O174" s="473">
        <v>82.93</v>
      </c>
      <c r="P174" s="506">
        <v>83.85</v>
      </c>
      <c r="Q174" s="532">
        <v>83.75</v>
      </c>
      <c r="R174" s="538">
        <v>84.59</v>
      </c>
      <c r="S174" s="567">
        <v>82.81</v>
      </c>
      <c r="T174" s="120"/>
      <c r="U174" s="120"/>
      <c r="V174" s="611">
        <v>77.459999999999994</v>
      </c>
      <c r="W174" s="120">
        <v>84</v>
      </c>
      <c r="X174" s="120">
        <v>84.64</v>
      </c>
      <c r="Y174" s="618">
        <v>84.33</v>
      </c>
      <c r="Z174" s="120">
        <v>85.29</v>
      </c>
      <c r="AA174" s="688">
        <v>84.42</v>
      </c>
      <c r="AB174" s="120">
        <v>85.31</v>
      </c>
      <c r="AC174" s="120">
        <v>86.06</v>
      </c>
      <c r="AD174" s="120">
        <v>84.69</v>
      </c>
      <c r="AE174" s="723">
        <v>81.459999999999994</v>
      </c>
      <c r="AF174" s="730">
        <v>83.41</v>
      </c>
      <c r="AG174" s="299">
        <v>85.28</v>
      </c>
      <c r="AJ174"/>
      <c r="AN174" s="857">
        <v>84.49</v>
      </c>
      <c r="AO174" s="865">
        <v>83.37</v>
      </c>
      <c r="AP174" s="871">
        <v>84.38</v>
      </c>
      <c r="AQ174" s="299">
        <v>85.77</v>
      </c>
      <c r="AR174" s="299">
        <v>85.04</v>
      </c>
      <c r="AS174" s="889"/>
      <c r="AT174" s="902"/>
      <c r="AU174" s="928">
        <v>85.19</v>
      </c>
      <c r="AV174" s="935">
        <v>84.91</v>
      </c>
      <c r="AW174" s="65">
        <v>85.43</v>
      </c>
      <c r="AX174" s="1004">
        <v>86.21</v>
      </c>
      <c r="AY174" s="1026">
        <v>84.78</v>
      </c>
      <c r="AZ174" s="1033">
        <v>84.84</v>
      </c>
      <c r="BA174" s="1045"/>
      <c r="BC174" s="1087"/>
      <c r="BD174" s="1093"/>
      <c r="BE174" s="1126"/>
      <c r="BF174" s="1133"/>
      <c r="BG174" s="1140"/>
      <c r="BH174" s="1161"/>
      <c r="BI174" s="65">
        <v>82.95</v>
      </c>
      <c r="BJ174" s="65">
        <v>81.52</v>
      </c>
      <c r="BK174" s="91">
        <v>82.4</v>
      </c>
      <c r="BM174" s="65">
        <v>85.4</v>
      </c>
      <c r="BN174" s="65">
        <v>86.05</v>
      </c>
      <c r="BO174" s="65">
        <v>84.95</v>
      </c>
      <c r="BP174" s="1224">
        <v>84.92</v>
      </c>
      <c r="BQ174" s="1230">
        <v>84.03</v>
      </c>
      <c r="BR174" s="1230">
        <v>85.05</v>
      </c>
      <c r="BS174" s="1230">
        <v>86.52</v>
      </c>
      <c r="BT174" s="1230">
        <v>84.45</v>
      </c>
      <c r="BU174" s="1230">
        <v>85.25</v>
      </c>
      <c r="BV174" s="1230">
        <v>85.96</v>
      </c>
      <c r="BW174" s="1290">
        <v>86.07</v>
      </c>
      <c r="BX174" s="65">
        <v>85.4</v>
      </c>
      <c r="BY174" s="65">
        <v>84.91</v>
      </c>
      <c r="BZ174" s="65">
        <v>83.58</v>
      </c>
      <c r="CA174" s="65">
        <v>85.75</v>
      </c>
      <c r="CB174" s="65">
        <v>83.01</v>
      </c>
      <c r="CC174" s="65">
        <v>85.23</v>
      </c>
      <c r="CD174" s="65">
        <v>84.07</v>
      </c>
      <c r="CE174" s="1384">
        <v>83.91</v>
      </c>
      <c r="CF174" s="1398">
        <v>84.43</v>
      </c>
      <c r="CG174" s="1412">
        <v>82.74</v>
      </c>
      <c r="CH174" s="1426">
        <v>80.319999999999993</v>
      </c>
      <c r="CI174" s="1440">
        <v>82.01</v>
      </c>
      <c r="CJ174" s="1454">
        <v>84.57</v>
      </c>
      <c r="CK174">
        <v>84.66</v>
      </c>
      <c r="CL174">
        <v>81.78</v>
      </c>
      <c r="CM174">
        <v>83.82</v>
      </c>
      <c r="CN174">
        <v>84.85</v>
      </c>
      <c r="CO174">
        <v>82.16</v>
      </c>
      <c r="CP174" s="1494">
        <v>84.19</v>
      </c>
      <c r="CQ174" s="1522">
        <v>85.93</v>
      </c>
      <c r="CR174" s="1558">
        <v>86.12</v>
      </c>
      <c r="CS174" s="1558">
        <v>80</v>
      </c>
      <c r="CT174" s="1558">
        <v>84.22</v>
      </c>
      <c r="CU174" s="1573">
        <v>83.36</v>
      </c>
      <c r="CV174" s="1587">
        <v>80.45</v>
      </c>
      <c r="CW174" s="1587">
        <v>84.1</v>
      </c>
      <c r="CX174" s="1587">
        <v>80.69</v>
      </c>
      <c r="CY174" s="1622">
        <v>80.98</v>
      </c>
      <c r="CZ174" s="1622">
        <v>81.489999999999995</v>
      </c>
      <c r="DA174" s="1622">
        <v>81.94</v>
      </c>
      <c r="DB174" s="1622">
        <v>80.569999999999993</v>
      </c>
      <c r="DC174" s="1622">
        <v>83.86</v>
      </c>
      <c r="DD174" s="1622">
        <v>81.84</v>
      </c>
      <c r="DE174" s="1644">
        <v>83.69</v>
      </c>
      <c r="DF174" s="299">
        <v>82.73</v>
      </c>
      <c r="DG174" s="299">
        <v>80.53</v>
      </c>
      <c r="DH174" s="299">
        <v>82.06</v>
      </c>
      <c r="DI174" s="299">
        <v>84.88</v>
      </c>
      <c r="DJ174" s="1702">
        <v>78.510000000000005</v>
      </c>
      <c r="DK174" s="299">
        <v>85.5</v>
      </c>
      <c r="DL174" s="1665">
        <v>80.52</v>
      </c>
      <c r="DM174" s="299">
        <v>80.349999999999994</v>
      </c>
      <c r="DN174" s="299">
        <v>79.430000000000007</v>
      </c>
      <c r="DO174" s="299">
        <v>82.28</v>
      </c>
      <c r="DP174" s="299">
        <v>83.91</v>
      </c>
      <c r="DQ174" s="1786">
        <v>82.53</v>
      </c>
      <c r="DR174" s="299">
        <v>80.19</v>
      </c>
      <c r="DS174" s="299">
        <v>78.22</v>
      </c>
      <c r="DT174" s="1743">
        <v>83.91</v>
      </c>
      <c r="DU174" s="1743">
        <v>83</v>
      </c>
      <c r="DV174" s="1743">
        <v>82.29</v>
      </c>
      <c r="DW174" s="1743">
        <v>81.3</v>
      </c>
      <c r="DX174" s="1743">
        <v>83.53</v>
      </c>
      <c r="DY174" s="1743">
        <v>83.86</v>
      </c>
      <c r="DZ174" s="1750">
        <v>81.52</v>
      </c>
      <c r="EA174" s="1815">
        <v>79.87</v>
      </c>
      <c r="EB174" s="1815">
        <v>83.98</v>
      </c>
      <c r="EC174" s="1815">
        <v>83.1</v>
      </c>
      <c r="ED174" s="1815">
        <v>82.44</v>
      </c>
      <c r="EE174" s="1815">
        <v>82.4</v>
      </c>
      <c r="EF174" s="1815">
        <v>83.15</v>
      </c>
      <c r="EH174" s="1869">
        <v>81.28</v>
      </c>
      <c r="EI174" s="1869">
        <v>81.180000000000007</v>
      </c>
      <c r="EJ174" s="1869">
        <v>80.92</v>
      </c>
      <c r="EK174" s="1869">
        <v>81.7</v>
      </c>
      <c r="EL174" s="1869">
        <v>80.87</v>
      </c>
      <c r="EM174" s="1869">
        <v>79.89</v>
      </c>
      <c r="EN174" s="1869">
        <v>83.15</v>
      </c>
      <c r="EO174">
        <v>81.88</v>
      </c>
      <c r="ER174">
        <v>84.03</v>
      </c>
      <c r="ES174">
        <v>84.17</v>
      </c>
      <c r="ET174">
        <v>79.599999999999994</v>
      </c>
      <c r="EY174" s="299">
        <v>76.61</v>
      </c>
      <c r="EZ174" s="299">
        <v>82.79</v>
      </c>
      <c r="FA174" s="299">
        <v>82.19</v>
      </c>
      <c r="FB174" s="1954">
        <v>81.010000000000005</v>
      </c>
      <c r="FC174" s="1989">
        <v>81.63</v>
      </c>
      <c r="FD174" s="1989">
        <v>82.87</v>
      </c>
      <c r="FE174" s="1989">
        <v>79.83</v>
      </c>
      <c r="FF174" s="1989">
        <v>80.33</v>
      </c>
      <c r="FG174" s="1989">
        <v>81.25</v>
      </c>
      <c r="FH174" s="1989">
        <v>81.849999999999994</v>
      </c>
      <c r="FI174" s="1996">
        <v>81.739999999999995</v>
      </c>
      <c r="FJ174" s="2031">
        <v>79.349999999999994</v>
      </c>
      <c r="FK174" s="2031">
        <v>79.25</v>
      </c>
      <c r="FL174" s="2031">
        <v>80.260000000000005</v>
      </c>
      <c r="FM174" s="2031">
        <v>80.06</v>
      </c>
      <c r="FN174" s="2031">
        <v>78.59</v>
      </c>
      <c r="FO174" s="2031">
        <v>81.290000000000006</v>
      </c>
      <c r="FP174" s="2038">
        <v>79.89</v>
      </c>
      <c r="FQ174" s="2074">
        <v>84.53</v>
      </c>
      <c r="FR174" s="2074">
        <v>83.64</v>
      </c>
      <c r="FS174" s="2074">
        <v>83.38</v>
      </c>
      <c r="FT174" s="2074">
        <v>81.540000000000006</v>
      </c>
      <c r="FU174" s="2074">
        <v>78.77</v>
      </c>
      <c r="FV174" s="2074">
        <v>81.819999999999993</v>
      </c>
      <c r="FW174" s="2111">
        <v>81</v>
      </c>
      <c r="FX174" s="299">
        <v>80.38</v>
      </c>
      <c r="FY174" s="299">
        <v>79.41</v>
      </c>
      <c r="FZ174" s="299">
        <v>81.23</v>
      </c>
      <c r="GA174" s="299">
        <v>82.79</v>
      </c>
      <c r="GB174" s="299">
        <v>80.66</v>
      </c>
      <c r="GC174" s="299">
        <v>79.349999999999994</v>
      </c>
      <c r="GD174" s="2124">
        <v>79.569999999999993</v>
      </c>
      <c r="GE174" s="2160">
        <v>81.33</v>
      </c>
      <c r="GF174" s="2160">
        <v>77.739999999999995</v>
      </c>
      <c r="GG174" s="2160">
        <v>84.06</v>
      </c>
      <c r="GH174" s="2160">
        <v>83.13</v>
      </c>
      <c r="GI174" s="2160">
        <v>84.4</v>
      </c>
      <c r="GJ174" s="2160">
        <v>83.52</v>
      </c>
      <c r="GK174" s="2167">
        <v>83.77</v>
      </c>
      <c r="GL174" s="2203">
        <v>83.18</v>
      </c>
      <c r="GM174" s="2203">
        <v>81.41</v>
      </c>
      <c r="GN174" s="2203">
        <v>82.73</v>
      </c>
      <c r="GO174" s="2203">
        <v>86.01</v>
      </c>
      <c r="GP174" s="2203">
        <v>82.23</v>
      </c>
      <c r="GQ174" s="2203">
        <v>83.27</v>
      </c>
      <c r="GR174" s="2211">
        <v>82.97</v>
      </c>
      <c r="GS174" s="2247">
        <v>81.36</v>
      </c>
      <c r="GT174" s="2247">
        <v>84.4</v>
      </c>
      <c r="GU174" s="2247">
        <v>82.07</v>
      </c>
      <c r="GW174" s="2247">
        <v>86.31</v>
      </c>
      <c r="GX174" s="2247">
        <v>84.35</v>
      </c>
      <c r="GY174" s="2247">
        <v>83.96</v>
      </c>
      <c r="GZ174" s="2265">
        <v>83.89</v>
      </c>
      <c r="HA174" s="2278">
        <v>86.81</v>
      </c>
      <c r="HB174" s="2278">
        <v>90.6</v>
      </c>
      <c r="HC174" s="2300"/>
      <c r="HD174" s="2311"/>
      <c r="HE174" s="2311"/>
      <c r="HF174" s="2311"/>
    </row>
    <row r="175" spans="1:228" x14ac:dyDescent="0.25">
      <c r="A175" s="95">
        <f t="shared" si="68"/>
        <v>174</v>
      </c>
      <c r="B175" s="65">
        <f>B.Semanal!B175</f>
        <v>0</v>
      </c>
      <c r="C175" s="351"/>
      <c r="D175" s="120"/>
      <c r="E175" s="91">
        <v>11.96</v>
      </c>
      <c r="F175" s="67">
        <v>10.72</v>
      </c>
      <c r="G175" s="365">
        <v>11.21</v>
      </c>
      <c r="H175" s="371">
        <v>11.57</v>
      </c>
      <c r="I175" s="377">
        <v>12.79</v>
      </c>
      <c r="J175" s="383">
        <v>13.56</v>
      </c>
      <c r="K175" s="389">
        <v>11.89</v>
      </c>
      <c r="L175" s="395">
        <v>11.92</v>
      </c>
      <c r="M175" s="453">
        <v>12.85</v>
      </c>
      <c r="N175" s="460">
        <v>13.24</v>
      </c>
      <c r="O175" s="473">
        <v>12.23</v>
      </c>
      <c r="P175" s="506">
        <v>12.3</v>
      </c>
      <c r="Q175" s="532">
        <v>12.72</v>
      </c>
      <c r="R175" s="538">
        <v>12.42</v>
      </c>
      <c r="S175" s="567">
        <v>12.45</v>
      </c>
      <c r="T175" s="120">
        <v>12.45</v>
      </c>
      <c r="U175" s="120">
        <v>12.45</v>
      </c>
      <c r="V175" s="611">
        <v>10.49</v>
      </c>
      <c r="W175" s="120">
        <v>9.56</v>
      </c>
      <c r="X175" s="120">
        <v>13.39</v>
      </c>
      <c r="Y175" s="618">
        <v>12.57</v>
      </c>
      <c r="Z175" s="120">
        <v>13.48</v>
      </c>
      <c r="AA175" s="688">
        <v>13.72</v>
      </c>
      <c r="AB175" s="120">
        <v>13.52</v>
      </c>
      <c r="AC175" s="120">
        <v>13.03</v>
      </c>
      <c r="AD175" s="120">
        <v>12.9</v>
      </c>
      <c r="AE175" s="723">
        <v>12.83</v>
      </c>
      <c r="AF175" s="730">
        <v>13.36</v>
      </c>
      <c r="AG175" s="299">
        <v>13.2</v>
      </c>
      <c r="AH175" s="65">
        <v>13.2</v>
      </c>
      <c r="AI175" s="65">
        <v>13.2</v>
      </c>
      <c r="AJ175" s="299">
        <v>10.4</v>
      </c>
      <c r="AK175" s="65">
        <v>10.4</v>
      </c>
      <c r="AL175" s="65">
        <v>10.4</v>
      </c>
      <c r="AM175" s="65">
        <v>10.4</v>
      </c>
      <c r="AN175" s="857">
        <v>8.41</v>
      </c>
      <c r="AO175" s="865">
        <v>12.49</v>
      </c>
      <c r="AP175" s="871">
        <v>11.97</v>
      </c>
      <c r="AQ175" s="299">
        <v>12.35</v>
      </c>
      <c r="AR175" s="299">
        <v>12.35</v>
      </c>
      <c r="AS175" s="891">
        <v>12.35</v>
      </c>
      <c r="AT175" s="904">
        <v>11.8</v>
      </c>
      <c r="AU175" s="928">
        <v>11.46</v>
      </c>
      <c r="AV175" s="935">
        <v>12.62</v>
      </c>
      <c r="AW175" s="65">
        <v>12.63</v>
      </c>
      <c r="AX175" s="1004">
        <v>11.44</v>
      </c>
      <c r="AY175" s="1026">
        <v>13.04</v>
      </c>
      <c r="AZ175" s="1033">
        <v>12.15</v>
      </c>
      <c r="BA175" s="1047">
        <v>12.15</v>
      </c>
      <c r="BB175" s="65">
        <v>12.66</v>
      </c>
      <c r="BC175" s="1089">
        <v>12.66</v>
      </c>
      <c r="BD175" s="1095">
        <v>12.66</v>
      </c>
      <c r="BE175" s="1128">
        <v>12.66</v>
      </c>
      <c r="BF175" s="1135">
        <v>12.66</v>
      </c>
      <c r="BG175" s="1142">
        <v>12.66</v>
      </c>
      <c r="BH175" s="1163">
        <v>11.27</v>
      </c>
      <c r="BI175" s="65">
        <v>8.02</v>
      </c>
      <c r="BJ175" s="65">
        <v>8.09</v>
      </c>
      <c r="BK175" s="91">
        <v>10.36</v>
      </c>
      <c r="BL175" s="65">
        <v>10.14</v>
      </c>
      <c r="BM175" s="65">
        <v>11.33</v>
      </c>
      <c r="BN175" s="65">
        <v>12.12</v>
      </c>
      <c r="BO175" s="65">
        <v>12.65</v>
      </c>
      <c r="BP175" s="1224">
        <v>12.02</v>
      </c>
      <c r="BQ175" s="1230">
        <v>12.3</v>
      </c>
      <c r="BR175" s="1230">
        <v>12.64</v>
      </c>
      <c r="BS175" s="1230">
        <v>13.03</v>
      </c>
      <c r="BT175" s="1230">
        <v>12.73</v>
      </c>
      <c r="BU175" s="1230">
        <v>12.35</v>
      </c>
      <c r="BV175" s="1230">
        <v>12.77</v>
      </c>
      <c r="BW175" s="1290">
        <v>12.56</v>
      </c>
      <c r="BX175" s="65">
        <v>12.22</v>
      </c>
      <c r="BY175" s="65">
        <v>12.19</v>
      </c>
      <c r="BZ175" s="65">
        <v>11.98</v>
      </c>
      <c r="CA175" s="65">
        <v>11.98</v>
      </c>
      <c r="CB175" s="65">
        <v>11.22</v>
      </c>
      <c r="CC175" s="65">
        <v>11.04</v>
      </c>
      <c r="CD175" s="65">
        <v>11.71</v>
      </c>
      <c r="CE175" s="1384">
        <v>10.43</v>
      </c>
      <c r="CF175" s="1398">
        <v>12.05</v>
      </c>
      <c r="CG175" s="1412">
        <v>12.09</v>
      </c>
      <c r="CH175" s="1426">
        <v>12.59</v>
      </c>
      <c r="CI175" s="1440">
        <v>12</v>
      </c>
      <c r="CJ175" s="1454">
        <v>11.4</v>
      </c>
      <c r="CK175">
        <v>11.53</v>
      </c>
      <c r="CL175">
        <v>11.38</v>
      </c>
      <c r="CM175">
        <v>12.14</v>
      </c>
      <c r="CN175">
        <v>12.19</v>
      </c>
      <c r="CO175">
        <v>11.39</v>
      </c>
      <c r="CP175" s="1494">
        <v>11.97</v>
      </c>
      <c r="CQ175" s="1522">
        <v>11.6</v>
      </c>
      <c r="CR175" s="1558">
        <v>11.93</v>
      </c>
      <c r="CS175" s="1558">
        <v>12.17</v>
      </c>
      <c r="CT175" s="1558">
        <v>11.98</v>
      </c>
      <c r="CU175" s="1573">
        <v>12.34</v>
      </c>
      <c r="CV175" s="1587">
        <v>11.77</v>
      </c>
      <c r="CW175" s="1587">
        <v>11.66</v>
      </c>
      <c r="CX175" s="1587">
        <v>12.44</v>
      </c>
      <c r="CY175" s="1622">
        <v>12.51</v>
      </c>
      <c r="CZ175" s="1622">
        <v>12.1</v>
      </c>
      <c r="DA175" s="1622">
        <v>12.09</v>
      </c>
      <c r="DB175" s="1622">
        <v>12.09</v>
      </c>
      <c r="DC175" s="1622">
        <v>12.36</v>
      </c>
      <c r="DD175" s="1622">
        <v>12.6</v>
      </c>
      <c r="DE175" s="1644">
        <v>12.7</v>
      </c>
      <c r="DF175" s="299">
        <v>13.13</v>
      </c>
      <c r="DG175" s="299">
        <v>13.02</v>
      </c>
      <c r="DH175" s="299">
        <v>13.45</v>
      </c>
      <c r="DI175" s="299">
        <v>13.21</v>
      </c>
      <c r="DJ175" s="1702">
        <v>13.23</v>
      </c>
      <c r="DK175" s="299">
        <v>12.64</v>
      </c>
      <c r="DL175" s="1665">
        <v>13.2</v>
      </c>
      <c r="DM175" s="299">
        <v>12.66</v>
      </c>
      <c r="DN175" s="299">
        <v>12.71</v>
      </c>
      <c r="DO175" s="299">
        <v>12.23</v>
      </c>
      <c r="DP175" s="299">
        <v>12.74</v>
      </c>
      <c r="DQ175" s="1786">
        <v>13.26</v>
      </c>
      <c r="DR175" s="299">
        <v>12.22</v>
      </c>
      <c r="DS175" s="299">
        <v>12.19</v>
      </c>
      <c r="DT175" s="1743">
        <v>12.76</v>
      </c>
      <c r="DU175" s="1743">
        <v>15.1</v>
      </c>
      <c r="DV175" s="1743">
        <v>12.56</v>
      </c>
      <c r="DW175" s="1743">
        <v>12.54</v>
      </c>
      <c r="DX175" s="1743">
        <v>12.95</v>
      </c>
      <c r="DY175" s="1743">
        <v>13.16</v>
      </c>
      <c r="DZ175" s="1750">
        <v>12.96</v>
      </c>
      <c r="EA175" s="1815">
        <v>12.69</v>
      </c>
      <c r="EB175" s="1815">
        <v>12.45</v>
      </c>
      <c r="EC175" s="1815">
        <v>12.95</v>
      </c>
      <c r="ED175" s="1815">
        <v>12.15</v>
      </c>
      <c r="EE175" s="1815">
        <v>13.35</v>
      </c>
      <c r="EF175" s="1815">
        <v>10.8</v>
      </c>
      <c r="EG175">
        <v>10.8</v>
      </c>
      <c r="EH175" s="1869">
        <v>12.45</v>
      </c>
      <c r="EI175" s="1869">
        <v>13.43</v>
      </c>
      <c r="EJ175" s="1869">
        <v>12.52</v>
      </c>
      <c r="EK175" s="1869">
        <v>13.14</v>
      </c>
      <c r="EL175" s="1869">
        <v>13.16</v>
      </c>
      <c r="EM175" s="1869">
        <v>13.04</v>
      </c>
      <c r="EN175" s="1869">
        <v>11.56</v>
      </c>
      <c r="EO175">
        <v>12.04</v>
      </c>
      <c r="EP175">
        <v>12.04</v>
      </c>
      <c r="EQ175">
        <v>12.04</v>
      </c>
      <c r="ER175">
        <v>11.67</v>
      </c>
      <c r="ES175">
        <v>12.32</v>
      </c>
      <c r="ET175">
        <v>11.17</v>
      </c>
      <c r="EU175">
        <v>11.17</v>
      </c>
      <c r="EV175" s="299">
        <v>11.17</v>
      </c>
      <c r="EW175" s="299">
        <v>11.17</v>
      </c>
      <c r="EX175" s="299">
        <v>10.37</v>
      </c>
      <c r="EY175" s="299">
        <v>10.92</v>
      </c>
      <c r="EZ175" s="299">
        <v>11.94</v>
      </c>
      <c r="FA175" s="299">
        <v>11.77</v>
      </c>
      <c r="FB175" s="1954">
        <v>12.62</v>
      </c>
      <c r="FC175" s="1989">
        <v>11.97</v>
      </c>
      <c r="FD175" s="1989">
        <v>12.3</v>
      </c>
      <c r="FE175" s="1989">
        <v>12.68</v>
      </c>
      <c r="FF175" s="1989">
        <v>11.55</v>
      </c>
      <c r="FG175" s="1989">
        <v>12.25</v>
      </c>
      <c r="FH175" s="1989">
        <v>12.64</v>
      </c>
      <c r="FI175" s="1996">
        <v>12.64</v>
      </c>
      <c r="FJ175" s="2031">
        <v>12.89</v>
      </c>
      <c r="FK175" s="2031">
        <v>11.96</v>
      </c>
      <c r="FL175" s="2031">
        <v>11.54</v>
      </c>
      <c r="FM175" s="2031">
        <v>12.44</v>
      </c>
      <c r="FN175" s="2031">
        <v>10.6</v>
      </c>
      <c r="FO175" s="2031">
        <v>11.85</v>
      </c>
      <c r="FP175" s="2038">
        <v>12.51</v>
      </c>
      <c r="FQ175" s="2074">
        <v>12.4</v>
      </c>
      <c r="FR175" s="2074">
        <v>13.27</v>
      </c>
      <c r="FS175" s="2074">
        <v>13.59</v>
      </c>
      <c r="FT175" s="2074">
        <v>12.11</v>
      </c>
      <c r="FU175" s="2074">
        <v>12.8</v>
      </c>
      <c r="FV175" s="2074">
        <v>13.1</v>
      </c>
      <c r="FW175" s="2111">
        <v>12</v>
      </c>
      <c r="FX175" s="299">
        <v>12.45</v>
      </c>
      <c r="FY175" s="299">
        <v>11.02</v>
      </c>
      <c r="FZ175" s="299">
        <v>11.67</v>
      </c>
      <c r="GA175" s="299">
        <v>12.38</v>
      </c>
      <c r="GB175" s="299">
        <v>13.05</v>
      </c>
      <c r="GC175" s="299">
        <v>12.56</v>
      </c>
      <c r="GD175" s="2124">
        <v>12.48</v>
      </c>
      <c r="GE175" s="2160">
        <v>12.95</v>
      </c>
      <c r="GF175" s="2160">
        <v>13.96</v>
      </c>
      <c r="GG175" s="2160">
        <v>13.51</v>
      </c>
      <c r="GH175" s="2160">
        <v>13.38</v>
      </c>
      <c r="GI175" s="2160">
        <v>10.09</v>
      </c>
      <c r="GJ175" s="2160">
        <v>13.66</v>
      </c>
      <c r="GK175" s="2167">
        <v>13.64</v>
      </c>
      <c r="GL175" s="2203">
        <v>12.86</v>
      </c>
      <c r="GM175" s="2203">
        <v>13.73</v>
      </c>
      <c r="GN175" s="2203">
        <v>13.05</v>
      </c>
      <c r="GO175" s="2203">
        <v>10.91</v>
      </c>
      <c r="GP175" s="2203">
        <v>11.7</v>
      </c>
      <c r="GQ175" s="2203">
        <v>12.73</v>
      </c>
      <c r="GR175" s="2211">
        <v>14.28</v>
      </c>
      <c r="GS175" s="2247">
        <v>13.54</v>
      </c>
      <c r="GT175" s="2247">
        <v>13.37</v>
      </c>
      <c r="GU175" s="2247">
        <v>12.48</v>
      </c>
      <c r="GV175" s="2247">
        <v>12.48</v>
      </c>
      <c r="GW175" s="2247">
        <v>13.59</v>
      </c>
      <c r="GX175" s="2247">
        <v>13.76</v>
      </c>
      <c r="GY175" s="2247">
        <v>13.57</v>
      </c>
      <c r="GZ175" s="2265">
        <v>14.53</v>
      </c>
      <c r="HA175" s="2278">
        <v>14.22</v>
      </c>
      <c r="HB175" s="2278">
        <v>14.22</v>
      </c>
      <c r="HC175" s="2300"/>
      <c r="HD175" s="2311"/>
      <c r="HE175" s="2311"/>
      <c r="HF175" s="2311"/>
    </row>
    <row r="176" spans="1:228" x14ac:dyDescent="0.25">
      <c r="A176" s="95">
        <f t="shared" si="68"/>
        <v>175</v>
      </c>
      <c r="B176" s="65">
        <f>B.Semanal!B176</f>
        <v>0</v>
      </c>
      <c r="C176" s="351"/>
      <c r="D176" s="120"/>
      <c r="E176" s="91">
        <v>9.51</v>
      </c>
      <c r="F176" s="67">
        <v>8.7799999999999994</v>
      </c>
      <c r="G176" s="365">
        <v>9.2100000000000009</v>
      </c>
      <c r="H176" s="371">
        <v>9.43</v>
      </c>
      <c r="I176" s="377">
        <v>10.75</v>
      </c>
      <c r="J176" s="383">
        <v>11.41</v>
      </c>
      <c r="K176" s="389">
        <v>9.94</v>
      </c>
      <c r="L176" s="395">
        <v>9.85</v>
      </c>
      <c r="M176" s="453">
        <v>10.83</v>
      </c>
      <c r="N176" s="460">
        <v>10.95</v>
      </c>
      <c r="O176" s="473">
        <v>10.36</v>
      </c>
      <c r="P176" s="506">
        <v>10.45</v>
      </c>
      <c r="Q176" s="532">
        <v>10.82</v>
      </c>
      <c r="R176" s="538">
        <v>10.5</v>
      </c>
      <c r="S176" s="567">
        <v>10.66</v>
      </c>
      <c r="T176" s="120"/>
      <c r="U176" s="120"/>
      <c r="V176" s="611">
        <v>8.76</v>
      </c>
      <c r="W176" s="120">
        <v>7.96</v>
      </c>
      <c r="X176" s="120">
        <v>11.58</v>
      </c>
      <c r="Y176" s="618">
        <v>10.87</v>
      </c>
      <c r="Z176" s="120">
        <v>11.67</v>
      </c>
      <c r="AA176" s="688">
        <v>11.65</v>
      </c>
      <c r="AB176" s="120">
        <v>11.58</v>
      </c>
      <c r="AC176" s="120">
        <v>11.21</v>
      </c>
      <c r="AD176" s="120">
        <v>11.08</v>
      </c>
      <c r="AE176" s="723">
        <v>10.99</v>
      </c>
      <c r="AF176" s="730">
        <v>11.4</v>
      </c>
      <c r="AG176" s="299">
        <v>11.45</v>
      </c>
      <c r="AJ176" s="299">
        <v>8.76</v>
      </c>
      <c r="AM176" s="65">
        <v>8.76</v>
      </c>
      <c r="AN176" s="857">
        <v>7.23</v>
      </c>
      <c r="AO176" s="865">
        <v>10.72</v>
      </c>
      <c r="AP176" s="871">
        <v>10.44</v>
      </c>
      <c r="AQ176" s="299">
        <v>10.87</v>
      </c>
      <c r="AR176" s="299">
        <v>10.79</v>
      </c>
      <c r="AS176" s="889"/>
      <c r="AT176" s="904">
        <v>10.29</v>
      </c>
      <c r="AU176" s="928">
        <v>10.01</v>
      </c>
      <c r="AV176" s="935">
        <v>11.08</v>
      </c>
      <c r="AW176" s="65">
        <v>11.09</v>
      </c>
      <c r="AX176" s="1004">
        <v>10.01</v>
      </c>
      <c r="AY176" s="1026">
        <v>11.5</v>
      </c>
      <c r="AZ176" s="1033">
        <v>10.64</v>
      </c>
      <c r="BA176" s="1045"/>
      <c r="BB176" s="65">
        <v>10.78</v>
      </c>
      <c r="BC176" s="1087"/>
      <c r="BD176" s="1093"/>
      <c r="BE176" s="1126"/>
      <c r="BF176" s="1133"/>
      <c r="BG176" s="1140"/>
      <c r="BH176" s="1163">
        <v>9.26</v>
      </c>
      <c r="BI176" s="65">
        <v>6.28</v>
      </c>
      <c r="BJ176" s="65">
        <v>6.75</v>
      </c>
      <c r="BK176" s="91">
        <v>8.9600000000000009</v>
      </c>
      <c r="BL176" s="65">
        <v>8.85</v>
      </c>
      <c r="BM176" s="65">
        <v>9.93</v>
      </c>
      <c r="BN176" s="65">
        <v>10.55</v>
      </c>
      <c r="BO176" s="65">
        <v>11.08</v>
      </c>
      <c r="BP176" s="1224">
        <v>10.42</v>
      </c>
      <c r="BQ176" s="1230">
        <v>10.94</v>
      </c>
      <c r="BR176" s="1230">
        <v>11.29</v>
      </c>
      <c r="BS176" s="1230">
        <v>11.58</v>
      </c>
      <c r="BT176" s="1230">
        <v>11.27</v>
      </c>
      <c r="BU176" s="1230">
        <v>11</v>
      </c>
      <c r="BV176" s="1230">
        <v>11.37</v>
      </c>
      <c r="BW176" s="1290">
        <v>11.16</v>
      </c>
      <c r="BX176" s="65">
        <v>10.78</v>
      </c>
      <c r="BY176" s="65">
        <v>10.67</v>
      </c>
      <c r="BZ176" s="65">
        <v>10.49</v>
      </c>
      <c r="CA176" s="65">
        <v>10.52</v>
      </c>
      <c r="CB176" s="65">
        <v>9.68</v>
      </c>
      <c r="CC176" s="65">
        <v>9.4</v>
      </c>
      <c r="CD176" s="65">
        <v>9.8800000000000008</v>
      </c>
      <c r="CE176" s="1384">
        <v>9.02</v>
      </c>
      <c r="CF176" s="1398">
        <v>10.54</v>
      </c>
      <c r="CG176" s="1412">
        <v>10.61</v>
      </c>
      <c r="CH176" s="1426">
        <v>10.98</v>
      </c>
      <c r="CI176" s="1440">
        <v>10.49</v>
      </c>
      <c r="CJ176" s="1454">
        <v>9.76</v>
      </c>
      <c r="CK176">
        <v>9.93</v>
      </c>
      <c r="CL176">
        <v>9.8000000000000007</v>
      </c>
      <c r="CM176">
        <v>10.31</v>
      </c>
      <c r="CN176">
        <v>10.76</v>
      </c>
      <c r="CO176">
        <v>9.9499999999999993</v>
      </c>
      <c r="CP176" s="1494">
        <v>10.47</v>
      </c>
      <c r="CQ176" s="1522">
        <v>10.050000000000001</v>
      </c>
      <c r="CR176" s="1558">
        <v>10.59</v>
      </c>
      <c r="CS176" s="1558">
        <v>10.77</v>
      </c>
      <c r="CT176" s="1558">
        <v>10.49</v>
      </c>
      <c r="CU176" s="1573">
        <v>10.76</v>
      </c>
      <c r="CV176" s="1587">
        <v>9.74</v>
      </c>
      <c r="CW176" s="1587">
        <v>10.11</v>
      </c>
      <c r="CX176" s="1587">
        <v>10.28</v>
      </c>
      <c r="CY176" s="1622">
        <v>10.6</v>
      </c>
      <c r="CZ176" s="1622">
        <v>10.119999999999999</v>
      </c>
      <c r="DA176" s="1622">
        <v>10.35</v>
      </c>
      <c r="DB176" s="1622">
        <v>10.28</v>
      </c>
      <c r="DC176" s="1622">
        <v>10.48</v>
      </c>
      <c r="DD176" s="1622">
        <v>10.71</v>
      </c>
      <c r="DE176" s="1644">
        <v>10.69</v>
      </c>
      <c r="DF176" s="299">
        <v>11.23</v>
      </c>
      <c r="DG176" s="299">
        <v>10.92</v>
      </c>
      <c r="DH176" s="299">
        <v>11.57</v>
      </c>
      <c r="DI176" s="299">
        <v>11.52</v>
      </c>
      <c r="DJ176" s="1702">
        <v>11.38</v>
      </c>
      <c r="DK176" s="299">
        <v>10.92</v>
      </c>
      <c r="DL176" s="1665">
        <v>11.61</v>
      </c>
      <c r="DM176" s="299">
        <v>10.73</v>
      </c>
      <c r="DN176" s="299">
        <v>10.54</v>
      </c>
      <c r="DO176" s="299">
        <v>10.55</v>
      </c>
      <c r="DP176" s="299">
        <v>11.07</v>
      </c>
      <c r="DQ176" s="1786">
        <v>11.31</v>
      </c>
      <c r="DR176" s="299">
        <v>10.5</v>
      </c>
      <c r="DS176" s="299">
        <v>10.39</v>
      </c>
      <c r="DT176" s="1743">
        <v>10.93</v>
      </c>
      <c r="DU176" s="1743">
        <v>12.8</v>
      </c>
      <c r="DV176" s="1743">
        <v>10.8</v>
      </c>
      <c r="DW176" s="1743">
        <v>10.7</v>
      </c>
      <c r="DX176" s="1743">
        <v>11.04</v>
      </c>
      <c r="DY176" s="1743">
        <v>11.45</v>
      </c>
      <c r="DZ176" s="1750">
        <v>11</v>
      </c>
      <c r="EA176" s="1815">
        <v>10.79</v>
      </c>
      <c r="EB176" s="1815">
        <v>10.72</v>
      </c>
      <c r="EC176" s="1815">
        <v>11.18</v>
      </c>
      <c r="ED176" s="1815">
        <v>10.27</v>
      </c>
      <c r="EE176" s="1815">
        <v>11.39</v>
      </c>
      <c r="EF176" s="1815">
        <v>9.08</v>
      </c>
      <c r="EH176" s="1869">
        <v>10.36</v>
      </c>
      <c r="EI176" s="1869">
        <v>11.42</v>
      </c>
      <c r="EJ176" s="1869">
        <v>10.52</v>
      </c>
      <c r="EK176" s="1869">
        <v>11.08</v>
      </c>
      <c r="EL176" s="1869">
        <v>11.04</v>
      </c>
      <c r="EM176" s="1869">
        <v>10.95</v>
      </c>
      <c r="EN176" s="1869">
        <v>9.7899999999999991</v>
      </c>
      <c r="EO176">
        <v>10.029999999999999</v>
      </c>
      <c r="ER176">
        <v>10.029999999999999</v>
      </c>
      <c r="ES176">
        <v>10.52</v>
      </c>
      <c r="ET176">
        <v>10.14</v>
      </c>
      <c r="EX176" s="299">
        <v>8.9</v>
      </c>
      <c r="EY176" s="299">
        <v>9.25</v>
      </c>
      <c r="EZ176" s="299">
        <v>10.39</v>
      </c>
      <c r="FA176" s="299">
        <v>10.029999999999999</v>
      </c>
      <c r="FB176" s="1954">
        <v>10.69</v>
      </c>
      <c r="FC176" s="1989">
        <v>10.02</v>
      </c>
      <c r="FD176" s="1989">
        <v>10.35</v>
      </c>
      <c r="FE176" s="1989">
        <v>10.61</v>
      </c>
      <c r="FF176" s="1989">
        <v>9.8699999999999992</v>
      </c>
      <c r="FG176" s="1989">
        <v>10.17</v>
      </c>
      <c r="FH176" s="1989">
        <v>10.61</v>
      </c>
      <c r="FI176" s="1996">
        <v>10.71</v>
      </c>
      <c r="FJ176" s="2031">
        <v>10.66</v>
      </c>
      <c r="FK176" s="2031">
        <v>10</v>
      </c>
      <c r="FL176" s="2031">
        <v>9.69</v>
      </c>
      <c r="FM176" s="2031">
        <v>10.42</v>
      </c>
      <c r="FN176" s="2031">
        <v>8.8000000000000007</v>
      </c>
      <c r="FO176" s="2031">
        <v>9.99</v>
      </c>
      <c r="FP176" s="2038">
        <v>10.41</v>
      </c>
      <c r="FQ176" s="2074">
        <v>10.57</v>
      </c>
      <c r="FR176" s="2074">
        <v>11.54</v>
      </c>
      <c r="FS176" s="2074">
        <v>11.6</v>
      </c>
      <c r="FT176" s="2074">
        <v>10.210000000000001</v>
      </c>
      <c r="FU176" s="2074">
        <v>10.97</v>
      </c>
      <c r="FV176" s="2074">
        <v>10.91</v>
      </c>
      <c r="FW176" s="2111">
        <v>10.31</v>
      </c>
      <c r="FX176" s="299">
        <v>10.49</v>
      </c>
      <c r="FY176" s="299">
        <v>9.26</v>
      </c>
      <c r="FZ176" s="299">
        <v>9.74</v>
      </c>
      <c r="GA176" s="299">
        <v>10.33</v>
      </c>
      <c r="GB176" s="299">
        <v>10.84</v>
      </c>
      <c r="GC176" s="299">
        <v>10.220000000000001</v>
      </c>
      <c r="GD176" s="2124">
        <v>10.38</v>
      </c>
      <c r="GE176" s="2160">
        <v>10.92</v>
      </c>
      <c r="GF176" s="2160">
        <v>11.9</v>
      </c>
      <c r="GG176" s="2160">
        <v>11.58</v>
      </c>
      <c r="GH176" s="2160">
        <v>11.44</v>
      </c>
      <c r="GI176" s="2160">
        <v>8.61</v>
      </c>
      <c r="GJ176" s="2160">
        <v>11.63</v>
      </c>
      <c r="GK176" s="2167">
        <v>11.78</v>
      </c>
      <c r="GL176" s="2203">
        <v>10.94</v>
      </c>
      <c r="GM176" s="2203">
        <v>11.72</v>
      </c>
      <c r="GN176" s="2203">
        <v>11.23</v>
      </c>
      <c r="GO176" s="2203">
        <v>9.25</v>
      </c>
      <c r="GP176" s="2203">
        <v>9.8800000000000008</v>
      </c>
      <c r="GQ176" s="2203">
        <v>10.88</v>
      </c>
      <c r="GR176" s="2211">
        <v>12.37</v>
      </c>
      <c r="GS176" s="2247">
        <v>11.59</v>
      </c>
      <c r="GT176" s="2247">
        <v>11.44</v>
      </c>
      <c r="GU176" s="2247">
        <v>10.53</v>
      </c>
      <c r="GW176" s="2247">
        <v>11.99</v>
      </c>
      <c r="GX176" s="2247">
        <v>11.91</v>
      </c>
      <c r="GY176" s="2247">
        <v>11.7</v>
      </c>
      <c r="GZ176" s="2265">
        <v>12.87</v>
      </c>
      <c r="HA176" s="2278">
        <v>12.69</v>
      </c>
      <c r="HB176" s="2276"/>
      <c r="HC176" s="2300"/>
      <c r="HD176" s="2311"/>
      <c r="HE176" s="2311"/>
      <c r="HF176" s="2311"/>
    </row>
    <row r="177" spans="1:227" x14ac:dyDescent="0.25">
      <c r="A177" s="95">
        <f t="shared" si="68"/>
        <v>176</v>
      </c>
      <c r="B177" s="65">
        <f>B.Semanal!B177</f>
        <v>0</v>
      </c>
      <c r="C177" s="351"/>
      <c r="D177" s="120"/>
      <c r="E177" s="91">
        <v>5.31</v>
      </c>
      <c r="F177" s="67">
        <v>7.09</v>
      </c>
      <c r="G177" s="365">
        <v>7.13</v>
      </c>
      <c r="H177" s="371">
        <v>6.86</v>
      </c>
      <c r="I177" s="377">
        <v>6.74</v>
      </c>
      <c r="J177" s="383">
        <v>6.51</v>
      </c>
      <c r="K177" s="389">
        <v>6.78</v>
      </c>
      <c r="L177" s="395">
        <v>6.71</v>
      </c>
      <c r="M177" s="453">
        <v>6.73</v>
      </c>
      <c r="N177" s="460">
        <v>6.46</v>
      </c>
      <c r="O177" s="473">
        <v>6.64</v>
      </c>
      <c r="P177" s="506">
        <v>6.61</v>
      </c>
      <c r="Q177" s="532">
        <v>6.73</v>
      </c>
      <c r="R177" s="538">
        <v>6.76</v>
      </c>
      <c r="S177" s="567">
        <v>6.69</v>
      </c>
      <c r="T177" s="120"/>
      <c r="U177" s="120"/>
      <c r="V177" s="611">
        <v>6.91</v>
      </c>
      <c r="W177" s="120">
        <v>7.01</v>
      </c>
      <c r="X177" s="120">
        <v>6.58</v>
      </c>
      <c r="Y177" s="618">
        <v>6.62</v>
      </c>
      <c r="Z177" s="120">
        <v>6.57</v>
      </c>
      <c r="AA177" s="688">
        <v>6.55</v>
      </c>
      <c r="AB177" s="120">
        <v>6.75</v>
      </c>
      <c r="AC177" s="120">
        <v>6.89</v>
      </c>
      <c r="AD177" s="120">
        <v>6.83</v>
      </c>
      <c r="AE177" s="723">
        <v>6.66</v>
      </c>
      <c r="AF177" s="730">
        <v>6.68</v>
      </c>
      <c r="AG177" s="299">
        <v>6.53</v>
      </c>
      <c r="AJ177" s="299">
        <v>6.47</v>
      </c>
      <c r="AM177" s="65">
        <v>6.47</v>
      </c>
      <c r="AN177" s="857">
        <v>6.53</v>
      </c>
      <c r="AO177" s="865">
        <v>6.67</v>
      </c>
      <c r="AP177" s="871">
        <v>6.53</v>
      </c>
      <c r="AQ177" s="299">
        <v>6.51</v>
      </c>
      <c r="AR177" s="299">
        <v>6.36</v>
      </c>
      <c r="AS177" s="889"/>
      <c r="AT177" s="904">
        <v>6.41</v>
      </c>
      <c r="AU177" s="928">
        <v>6.54</v>
      </c>
      <c r="AV177" s="935">
        <v>6.79</v>
      </c>
      <c r="AW177" s="65">
        <v>6.62</v>
      </c>
      <c r="AX177" s="1004">
        <v>6.66</v>
      </c>
      <c r="AY177" s="1026">
        <v>6.6</v>
      </c>
      <c r="AZ177" s="1033">
        <v>6.67</v>
      </c>
      <c r="BA177" s="1045"/>
      <c r="BB177" s="65">
        <v>6.67</v>
      </c>
      <c r="BC177" s="1087"/>
      <c r="BD177" s="1093"/>
      <c r="BE177" s="1126"/>
      <c r="BF177" s="1133"/>
      <c r="BG177" s="1140"/>
      <c r="BH177" s="1163">
        <v>6.55</v>
      </c>
      <c r="BI177" s="65">
        <v>6.83</v>
      </c>
      <c r="BJ177" s="65">
        <v>5.68</v>
      </c>
      <c r="BK177" s="91">
        <v>6.69</v>
      </c>
      <c r="BL177" s="65">
        <v>6.73</v>
      </c>
      <c r="BM177" s="65">
        <v>6.58</v>
      </c>
      <c r="BN177" s="65">
        <v>6.47</v>
      </c>
      <c r="BO177" s="65">
        <v>6.51</v>
      </c>
      <c r="BP177" s="1224">
        <v>6.54</v>
      </c>
      <c r="BQ177" s="1230">
        <v>6.58</v>
      </c>
      <c r="BR177" s="1230">
        <v>6.36</v>
      </c>
      <c r="BS177" s="1230">
        <v>6.67</v>
      </c>
      <c r="BT177" s="1230">
        <v>6.65</v>
      </c>
      <c r="BU177" s="1230">
        <v>6.74</v>
      </c>
      <c r="BV177" s="1230">
        <v>6.83</v>
      </c>
      <c r="BW177" s="1290">
        <v>6.54</v>
      </c>
      <c r="BX177" s="65">
        <v>6.66</v>
      </c>
      <c r="BY177" s="65">
        <v>6.62</v>
      </c>
      <c r="BZ177" s="65">
        <v>6.66</v>
      </c>
      <c r="CA177" s="65">
        <v>6.77</v>
      </c>
      <c r="CB177" s="65">
        <v>6.88</v>
      </c>
      <c r="CC177" s="65">
        <v>7.17</v>
      </c>
      <c r="CD177" s="65">
        <v>7.08</v>
      </c>
      <c r="CE177" s="1384">
        <v>6.87</v>
      </c>
      <c r="CF177" s="1398">
        <v>7.2</v>
      </c>
      <c r="CG177" s="1412">
        <v>7.07</v>
      </c>
      <c r="CH177" s="1426">
        <v>7.03</v>
      </c>
      <c r="CI177" s="1440">
        <v>7.14</v>
      </c>
      <c r="CJ177" s="1454">
        <v>7.19</v>
      </c>
      <c r="CK177">
        <v>6.85</v>
      </c>
      <c r="CL177">
        <v>7.03</v>
      </c>
      <c r="CM177">
        <v>6.95</v>
      </c>
      <c r="CN177">
        <v>7.29</v>
      </c>
      <c r="CO177">
        <v>6.86</v>
      </c>
      <c r="CP177" s="1494">
        <v>6.9</v>
      </c>
      <c r="CQ177" s="1522">
        <v>6.84</v>
      </c>
      <c r="CR177" s="1558">
        <v>7.15</v>
      </c>
      <c r="CS177" s="1558">
        <v>6.89</v>
      </c>
      <c r="CT177" s="1558">
        <v>7.18</v>
      </c>
      <c r="CU177" s="1573">
        <v>7.05</v>
      </c>
      <c r="CV177" s="1587">
        <v>7.02</v>
      </c>
      <c r="CW177" s="1587">
        <v>7.11</v>
      </c>
      <c r="CX177" s="1587">
        <v>6.9</v>
      </c>
      <c r="CY177" s="1622">
        <v>7.41</v>
      </c>
      <c r="CZ177" s="1622">
        <v>6.93</v>
      </c>
      <c r="DA177" s="1622">
        <v>7.53</v>
      </c>
      <c r="DB177" s="1622">
        <v>6.75</v>
      </c>
      <c r="DC177" s="1622">
        <v>7.37</v>
      </c>
      <c r="DD177" s="1622">
        <v>6.94</v>
      </c>
      <c r="DE177" s="1644">
        <v>7.08</v>
      </c>
      <c r="DF177" s="299">
        <v>6.82</v>
      </c>
      <c r="DG177" s="299">
        <v>6.73</v>
      </c>
      <c r="DH177" s="299">
        <v>6.79</v>
      </c>
      <c r="DI177" s="299">
        <v>7.3</v>
      </c>
      <c r="DJ177" s="1702">
        <v>6.74</v>
      </c>
      <c r="DK177" s="299">
        <v>6.74</v>
      </c>
      <c r="DL177" s="1665">
        <v>6.91</v>
      </c>
      <c r="DM177" s="299">
        <v>7.08</v>
      </c>
      <c r="DN177" s="299">
        <v>7</v>
      </c>
      <c r="DO177" s="299">
        <v>7.01</v>
      </c>
      <c r="DP177" s="299">
        <v>6.99</v>
      </c>
      <c r="DQ177" s="1786">
        <v>6.82</v>
      </c>
      <c r="DR177" s="299">
        <v>6.82</v>
      </c>
      <c r="DS177" s="299">
        <v>6.92</v>
      </c>
      <c r="DT177" s="1743">
        <v>6.98</v>
      </c>
      <c r="DU177" s="1743">
        <v>6.37</v>
      </c>
      <c r="DV177" s="1743">
        <v>7.01</v>
      </c>
      <c r="DW177" s="1743">
        <v>6.93</v>
      </c>
      <c r="DX177" s="1743">
        <v>6.97</v>
      </c>
      <c r="DY177" s="1743">
        <v>6.83</v>
      </c>
      <c r="DZ177" s="1750">
        <v>6.7</v>
      </c>
      <c r="EA177" s="1815">
        <v>6.95</v>
      </c>
      <c r="EB177" s="1815">
        <v>6.97</v>
      </c>
      <c r="EC177" s="1815">
        <v>6.88</v>
      </c>
      <c r="ED177" s="1815">
        <v>7.14</v>
      </c>
      <c r="EE177" s="1815">
        <v>6.75</v>
      </c>
      <c r="EF177" s="1815">
        <v>6.73</v>
      </c>
      <c r="EH177" s="1869">
        <v>6.8</v>
      </c>
      <c r="EI177" s="1869">
        <v>6.65</v>
      </c>
      <c r="EJ177" s="1869">
        <v>6.83</v>
      </c>
      <c r="EK177" s="1869">
        <v>6.84</v>
      </c>
      <c r="EL177" s="1869">
        <v>6.89</v>
      </c>
      <c r="EM177" s="1869">
        <v>7.2</v>
      </c>
      <c r="EN177" s="1869">
        <v>7.18</v>
      </c>
      <c r="EO177">
        <v>6.85</v>
      </c>
      <c r="ER177">
        <v>6.66</v>
      </c>
      <c r="ES177">
        <v>6.74</v>
      </c>
      <c r="ET177">
        <v>6.55</v>
      </c>
      <c r="EX177" s="299">
        <v>6.6</v>
      </c>
      <c r="EY177" s="299">
        <v>6.74</v>
      </c>
      <c r="EZ177" s="299">
        <v>6.92</v>
      </c>
      <c r="FA177" s="299">
        <v>6.89</v>
      </c>
      <c r="FB177" s="1954">
        <v>6.93</v>
      </c>
      <c r="FC177" s="1989">
        <v>6.95</v>
      </c>
      <c r="FD177" s="1989">
        <v>6.79</v>
      </c>
      <c r="FE177" s="1989">
        <v>7.04</v>
      </c>
      <c r="FF177" s="1989">
        <v>7.33</v>
      </c>
      <c r="FG177" s="1989">
        <v>7.17</v>
      </c>
      <c r="FH177" s="1989">
        <v>7.17</v>
      </c>
      <c r="FI177" s="1996">
        <v>7.01</v>
      </c>
      <c r="FJ177" s="2031">
        <v>6.77</v>
      </c>
      <c r="FK177" s="2031">
        <v>7.03</v>
      </c>
      <c r="FL177" s="2031">
        <v>7.06</v>
      </c>
      <c r="FM177" s="2031">
        <v>6.66</v>
      </c>
      <c r="FN177" s="2031">
        <v>6.7</v>
      </c>
      <c r="FO177" s="2031">
        <v>6.85</v>
      </c>
      <c r="FP177" s="2038">
        <v>6.9</v>
      </c>
      <c r="FQ177" s="2074">
        <v>6.7</v>
      </c>
      <c r="FR177" s="2074">
        <v>6.86</v>
      </c>
      <c r="FS177" s="2074">
        <v>6.51</v>
      </c>
      <c r="FT177" s="2074">
        <v>6.93</v>
      </c>
      <c r="FU177" s="2074">
        <v>7.13</v>
      </c>
      <c r="FV177" s="2074">
        <v>7.09</v>
      </c>
      <c r="FW177" s="2111">
        <v>6.86</v>
      </c>
      <c r="FX177" s="299">
        <v>6.88</v>
      </c>
      <c r="FY177" s="299">
        <v>6.37</v>
      </c>
      <c r="FZ177" s="299">
        <v>6.8</v>
      </c>
      <c r="GA177" s="299">
        <v>6.83</v>
      </c>
      <c r="GB177" s="299">
        <v>6.81</v>
      </c>
      <c r="GC177" s="299">
        <v>6.76</v>
      </c>
      <c r="GD177" s="2124">
        <v>6.89</v>
      </c>
      <c r="GE177" s="2160">
        <v>6.81</v>
      </c>
      <c r="GF177" s="2160">
        <v>6.61</v>
      </c>
      <c r="GG177" s="2160">
        <v>6.71</v>
      </c>
      <c r="GH177" s="2160">
        <v>6.61</v>
      </c>
      <c r="GI177" s="2160">
        <v>6.66</v>
      </c>
      <c r="GJ177" s="2160">
        <v>6.93</v>
      </c>
      <c r="GK177" s="2167">
        <v>6.94</v>
      </c>
      <c r="GL177" s="2203">
        <v>6.9</v>
      </c>
      <c r="GM177" s="2203">
        <v>6.79</v>
      </c>
      <c r="GN177" s="2203">
        <v>6.85</v>
      </c>
      <c r="GO177" s="2203">
        <v>6.78</v>
      </c>
      <c r="GP177" s="2203">
        <v>7.06</v>
      </c>
      <c r="GQ177" s="2203">
        <v>6.89</v>
      </c>
      <c r="GR177" s="2211">
        <v>6.84</v>
      </c>
      <c r="GS177" s="2247">
        <v>6.79</v>
      </c>
      <c r="GT177" s="2247">
        <v>6.87</v>
      </c>
      <c r="GU177" s="2247">
        <v>6.8</v>
      </c>
      <c r="GW177" s="2247">
        <v>6.66</v>
      </c>
      <c r="GX177" s="2247">
        <v>6.57</v>
      </c>
      <c r="GY177" s="2247">
        <v>6.52</v>
      </c>
      <c r="GZ177" s="2265">
        <v>6.71</v>
      </c>
      <c r="HA177" s="2278">
        <v>6.88</v>
      </c>
      <c r="HB177" s="2278">
        <v>7.09</v>
      </c>
      <c r="HC177" s="2300"/>
      <c r="HD177" s="2311"/>
      <c r="HE177" s="2311"/>
      <c r="HF177" s="2311"/>
    </row>
    <row r="178" spans="1:227" x14ac:dyDescent="0.25">
      <c r="A178" s="95">
        <f t="shared" si="68"/>
        <v>177</v>
      </c>
      <c r="B178" s="65">
        <f>B.Semanal!B178</f>
        <v>0</v>
      </c>
      <c r="C178" s="351"/>
      <c r="D178" s="120"/>
      <c r="E178" s="91"/>
      <c r="F178" s="67"/>
      <c r="G178" s="363"/>
      <c r="H178" s="369"/>
      <c r="I178" s="375"/>
      <c r="J178" s="381"/>
      <c r="K178" s="387"/>
      <c r="L178" s="393"/>
      <c r="M178" s="451"/>
      <c r="N178" s="458"/>
      <c r="O178" s="471"/>
      <c r="P178" s="504"/>
      <c r="Q178" s="530"/>
      <c r="R178" s="536"/>
      <c r="S178" s="565"/>
      <c r="T178" s="120"/>
      <c r="U178" s="120"/>
      <c r="V178" s="609"/>
      <c r="W178" s="120"/>
      <c r="X178" s="120"/>
      <c r="Y178" s="616"/>
      <c r="Z178" s="120"/>
      <c r="AA178" s="686"/>
      <c r="AB178" s="120"/>
      <c r="AC178" s="120"/>
      <c r="AD178" s="120"/>
      <c r="AE178" s="721"/>
      <c r="AF178" s="728"/>
      <c r="AG178"/>
      <c r="AJ178"/>
      <c r="AN178" s="855"/>
      <c r="AO178" s="863"/>
      <c r="AP178" s="869"/>
      <c r="AQ178"/>
      <c r="AR178"/>
      <c r="AS178" s="889"/>
      <c r="AT178" s="902"/>
      <c r="AU178" s="926"/>
      <c r="AV178" s="933"/>
      <c r="AX178" s="1002"/>
      <c r="AY178" s="1024"/>
      <c r="AZ178" s="1031"/>
      <c r="BA178" s="1045"/>
      <c r="BC178" s="1087"/>
      <c r="BD178" s="1093"/>
      <c r="BE178" s="1126"/>
      <c r="BF178" s="1133"/>
      <c r="BG178" s="1140"/>
      <c r="BH178" s="1161"/>
      <c r="BK178" s="91"/>
      <c r="BP178" s="1222"/>
      <c r="BQ178" s="1228"/>
      <c r="BR178" s="1228"/>
      <c r="BS178" s="1228"/>
      <c r="BT178" s="1228"/>
      <c r="BU178" s="1228"/>
      <c r="BV178" s="1228"/>
      <c r="BW178" s="1288"/>
      <c r="CE178" s="1382"/>
      <c r="CF178" s="1396"/>
      <c r="CG178" s="1410"/>
      <c r="CH178" s="1424"/>
      <c r="CI178" s="1438"/>
      <c r="CJ178" s="1452"/>
      <c r="CP178" s="1492"/>
      <c r="CQ178" s="1520"/>
      <c r="CR178" s="1556"/>
      <c r="CS178" s="1556"/>
      <c r="CT178" s="1556"/>
      <c r="CU178" s="1571"/>
      <c r="CV178" s="1585"/>
      <c r="CW178" s="1585"/>
      <c r="CX178" s="1585"/>
      <c r="CY178" s="1620"/>
      <c r="CZ178" s="1620"/>
      <c r="DA178" s="1620"/>
      <c r="DB178" s="1620"/>
      <c r="DC178" s="1620"/>
      <c r="DD178" s="1620"/>
      <c r="DE178" s="1642"/>
      <c r="DJ178" s="1700"/>
      <c r="DL178" s="1663"/>
      <c r="DQ178" s="1784"/>
      <c r="DT178" s="1741"/>
      <c r="DU178" s="1741"/>
      <c r="DV178" s="1741"/>
      <c r="DW178" s="1741"/>
      <c r="DX178" s="1741"/>
      <c r="DY178" s="1741"/>
      <c r="DZ178" s="1748"/>
      <c r="EA178" s="1813"/>
      <c r="EB178" s="1813"/>
      <c r="EC178" s="1813"/>
      <c r="ED178" s="1813"/>
      <c r="EE178" s="1813"/>
      <c r="EF178" s="1813"/>
      <c r="EH178" s="1867"/>
      <c r="EI178" s="1867"/>
      <c r="EJ178" s="1867"/>
      <c r="EK178" s="1867"/>
      <c r="EL178" s="1867"/>
      <c r="EM178" s="1867"/>
      <c r="EN178" s="1867"/>
      <c r="FB178" s="1952"/>
      <c r="FC178" s="1987"/>
      <c r="FD178" s="1987"/>
      <c r="FE178" s="1987"/>
      <c r="FF178" s="1987"/>
      <c r="FG178" s="1987"/>
      <c r="FH178" s="1987"/>
      <c r="FI178" s="1994"/>
      <c r="FJ178" s="2029"/>
      <c r="FK178" s="2029"/>
      <c r="FL178" s="2029"/>
      <c r="FM178" s="2029"/>
      <c r="FN178" s="2029"/>
      <c r="FO178" s="2029"/>
      <c r="FP178" s="2036"/>
      <c r="FQ178" s="2072"/>
      <c r="FR178" s="2072"/>
      <c r="FS178" s="2072"/>
      <c r="FT178" s="2072"/>
      <c r="FU178" s="2072"/>
      <c r="FV178" s="2072"/>
      <c r="FW178" s="2109"/>
      <c r="GD178" s="2122"/>
      <c r="GE178" s="2158"/>
      <c r="GF178" s="2158"/>
      <c r="GG178" s="2158"/>
      <c r="GH178" s="2158"/>
      <c r="GI178" s="2158"/>
      <c r="GJ178" s="2158"/>
      <c r="GK178" s="2165"/>
      <c r="GL178" s="2201"/>
      <c r="GM178" s="2201"/>
      <c r="GN178" s="2201"/>
      <c r="GO178" s="2201"/>
      <c r="GP178" s="2201"/>
      <c r="GQ178" s="2201"/>
      <c r="GR178" s="2209"/>
      <c r="GZ178" s="2263"/>
      <c r="HA178" s="2276"/>
      <c r="HB178" s="2276"/>
      <c r="HC178" s="2300"/>
      <c r="HD178" s="2311"/>
      <c r="HE178" s="2311"/>
      <c r="HF178" s="2311"/>
    </row>
    <row r="179" spans="1:227" x14ac:dyDescent="0.25">
      <c r="A179" s="95">
        <f t="shared" si="68"/>
        <v>178</v>
      </c>
      <c r="B179" s="65">
        <f>B.Semanal!B179</f>
        <v>0</v>
      </c>
      <c r="C179" s="351"/>
      <c r="D179" s="120"/>
      <c r="E179" s="91">
        <v>3057.1</v>
      </c>
      <c r="F179" s="67">
        <v>6611.2</v>
      </c>
      <c r="G179" s="364">
        <v>5788.4</v>
      </c>
      <c r="H179" s="370">
        <v>9173.2000000000007</v>
      </c>
      <c r="I179" s="376">
        <v>8384.4</v>
      </c>
      <c r="J179" s="382">
        <v>10010.5</v>
      </c>
      <c r="K179" s="388">
        <v>10622</v>
      </c>
      <c r="L179" s="394">
        <v>9557.9</v>
      </c>
      <c r="M179" s="452">
        <v>10880</v>
      </c>
      <c r="N179" s="459">
        <v>10775.6</v>
      </c>
      <c r="O179" s="472">
        <v>11073.4</v>
      </c>
      <c r="P179" s="505">
        <v>10018.200000000001</v>
      </c>
      <c r="Q179" s="531">
        <v>10701.4</v>
      </c>
      <c r="R179" s="537">
        <v>11040.1</v>
      </c>
      <c r="S179" s="566">
        <v>10477</v>
      </c>
      <c r="T179" s="120">
        <v>0</v>
      </c>
      <c r="U179" s="120">
        <v>0</v>
      </c>
      <c r="V179" s="610">
        <v>6108.8</v>
      </c>
      <c r="W179" s="125">
        <v>1615.2</v>
      </c>
      <c r="X179" s="125">
        <v>5486.4</v>
      </c>
      <c r="Y179" s="617">
        <v>10582.6</v>
      </c>
      <c r="Z179" s="125">
        <v>15981.3</v>
      </c>
      <c r="AA179" s="687">
        <v>8249.7000000000007</v>
      </c>
      <c r="AB179" s="125">
        <v>10769</v>
      </c>
      <c r="AC179" s="125">
        <v>10826</v>
      </c>
      <c r="AD179" s="125">
        <v>11317.2</v>
      </c>
      <c r="AE179" s="722">
        <v>10778</v>
      </c>
      <c r="AF179" s="729">
        <v>15819.6</v>
      </c>
      <c r="AG179" s="772">
        <v>9216.4</v>
      </c>
      <c r="AH179" s="65">
        <v>0</v>
      </c>
      <c r="AI179" s="65">
        <v>0</v>
      </c>
      <c r="AJ179" s="772">
        <v>2575.4</v>
      </c>
      <c r="AK179" s="65">
        <v>0</v>
      </c>
      <c r="AL179" s="65">
        <v>0</v>
      </c>
      <c r="AM179" s="69">
        <v>44964</v>
      </c>
      <c r="AN179" s="856">
        <v>4294.8</v>
      </c>
      <c r="AO179" s="864">
        <v>13446</v>
      </c>
      <c r="AP179" s="870">
        <v>11829.9</v>
      </c>
      <c r="AQ179" s="772">
        <v>10623.4</v>
      </c>
      <c r="AR179" s="772">
        <v>10022.299999999999</v>
      </c>
      <c r="AS179" s="890">
        <v>0</v>
      </c>
      <c r="AT179" s="903">
        <v>3531.6</v>
      </c>
      <c r="AU179" s="927">
        <v>11213.7</v>
      </c>
      <c r="AV179" s="934">
        <v>15074.4</v>
      </c>
      <c r="AW179" s="69">
        <v>12185.9</v>
      </c>
      <c r="AX179" s="1003">
        <v>15178.9</v>
      </c>
      <c r="AY179" s="1025">
        <v>11931.7</v>
      </c>
      <c r="AZ179" s="1032">
        <v>14751.4</v>
      </c>
      <c r="BA179" s="1046">
        <v>0</v>
      </c>
      <c r="BB179" s="69">
        <v>2028.1</v>
      </c>
      <c r="BC179" s="1088">
        <v>0</v>
      </c>
      <c r="BD179" s="1094">
        <v>0</v>
      </c>
      <c r="BE179" s="1127">
        <v>0</v>
      </c>
      <c r="BF179" s="1134">
        <v>0</v>
      </c>
      <c r="BG179" s="1141">
        <v>0</v>
      </c>
      <c r="BH179" s="1162">
        <v>177044.6</v>
      </c>
      <c r="BI179" s="69">
        <v>3339.3</v>
      </c>
      <c r="BJ179" s="69">
        <v>3256.2</v>
      </c>
      <c r="BK179" s="91">
        <v>2674</v>
      </c>
      <c r="BL179" s="69">
        <v>7828.7</v>
      </c>
      <c r="BM179" s="69">
        <v>10979.3</v>
      </c>
      <c r="BN179" s="69">
        <v>9974.1</v>
      </c>
      <c r="BO179" s="69">
        <v>15330.8</v>
      </c>
      <c r="BP179" s="1223">
        <v>11721.7</v>
      </c>
      <c r="BQ179" s="1229">
        <v>11840.6</v>
      </c>
      <c r="BR179" s="1229">
        <v>16119.8</v>
      </c>
      <c r="BS179" s="1229">
        <v>15856.1</v>
      </c>
      <c r="BT179" s="1229">
        <v>15915.8</v>
      </c>
      <c r="BU179" s="1229">
        <v>15491</v>
      </c>
      <c r="BV179" s="1229">
        <v>15868.9</v>
      </c>
      <c r="BW179" s="1289">
        <v>15788.3</v>
      </c>
      <c r="BX179" s="69">
        <v>15870</v>
      </c>
      <c r="BY179" s="69">
        <v>16463.5</v>
      </c>
      <c r="BZ179" s="69">
        <v>11649.5</v>
      </c>
      <c r="CA179" s="69">
        <v>16589.400000000001</v>
      </c>
      <c r="CB179" s="69">
        <v>16367.2</v>
      </c>
      <c r="CC179" s="69">
        <v>12121.9</v>
      </c>
      <c r="CD179" s="69">
        <v>16279.9</v>
      </c>
      <c r="CE179" s="1383">
        <v>11904</v>
      </c>
      <c r="CF179" s="1397">
        <v>8622.5</v>
      </c>
      <c r="CG179" s="1411">
        <v>17324.5</v>
      </c>
      <c r="CH179" s="1425">
        <v>15001.3</v>
      </c>
      <c r="CI179" s="1439">
        <v>8732.6</v>
      </c>
      <c r="CJ179" s="1453">
        <v>11672.1</v>
      </c>
      <c r="CK179" s="299">
        <v>14494.9</v>
      </c>
      <c r="CL179" s="299">
        <v>10412.1</v>
      </c>
      <c r="CM179" s="299">
        <v>11423</v>
      </c>
      <c r="CN179" s="299">
        <v>15033.1</v>
      </c>
      <c r="CO179" s="299">
        <v>11297.7</v>
      </c>
      <c r="CP179" s="1493">
        <v>11042.3</v>
      </c>
      <c r="CQ179" s="1521">
        <v>10736.9</v>
      </c>
      <c r="CR179" s="1557">
        <v>10917</v>
      </c>
      <c r="CS179" s="1557">
        <v>10953.4</v>
      </c>
      <c r="CT179" s="1557">
        <v>1329.3</v>
      </c>
      <c r="CU179" s="1572">
        <v>12278</v>
      </c>
      <c r="CV179" s="1586">
        <v>10892.2</v>
      </c>
      <c r="CW179" s="1586">
        <v>11533.4</v>
      </c>
      <c r="CX179" s="1586">
        <v>12103.5</v>
      </c>
      <c r="CY179" s="1621">
        <v>10583.3</v>
      </c>
      <c r="CZ179" s="1621">
        <v>8263.7000000000007</v>
      </c>
      <c r="DA179" s="1621">
        <v>12184.1</v>
      </c>
      <c r="DB179" s="1621">
        <v>12254.4</v>
      </c>
      <c r="DC179" s="1621">
        <v>9744.7000000000007</v>
      </c>
      <c r="DD179" s="1621">
        <v>12661.2</v>
      </c>
      <c r="DE179" s="1643">
        <v>12951.9</v>
      </c>
      <c r="DF179" s="772">
        <v>11749.4</v>
      </c>
      <c r="DG179" s="772">
        <v>11835</v>
      </c>
      <c r="DH179" s="772">
        <v>12820.7</v>
      </c>
      <c r="DI179" s="772">
        <v>12232.9</v>
      </c>
      <c r="DJ179" s="1701">
        <v>12811.6</v>
      </c>
      <c r="DK179" s="772">
        <v>13135.7</v>
      </c>
      <c r="DL179" s="1664">
        <v>16875</v>
      </c>
      <c r="DM179" s="772">
        <v>12413</v>
      </c>
      <c r="DN179" s="772">
        <v>13020.3</v>
      </c>
      <c r="DO179" s="772">
        <v>12209.6</v>
      </c>
      <c r="DP179" s="772">
        <v>16303</v>
      </c>
      <c r="DQ179" s="1785">
        <v>12307.1</v>
      </c>
      <c r="DR179" s="772">
        <v>11919.4</v>
      </c>
      <c r="DS179" s="772">
        <v>11834</v>
      </c>
      <c r="DT179" s="1742">
        <v>12085.5</v>
      </c>
      <c r="DU179" s="1742">
        <v>10701.5</v>
      </c>
      <c r="DV179" s="1742">
        <v>11117.9</v>
      </c>
      <c r="DW179" s="1742">
        <v>11756.6</v>
      </c>
      <c r="DX179" s="1742">
        <v>15852.8</v>
      </c>
      <c r="DY179" s="1742">
        <v>12713.6</v>
      </c>
      <c r="DZ179" s="1749">
        <v>15843.2</v>
      </c>
      <c r="EA179" s="1814">
        <v>10722</v>
      </c>
      <c r="EB179" s="1814">
        <v>11419.6</v>
      </c>
      <c r="EC179" s="1814">
        <v>12488.8</v>
      </c>
      <c r="ED179" s="1814">
        <v>16704.400000000001</v>
      </c>
      <c r="EE179" s="1814">
        <v>12408</v>
      </c>
      <c r="EF179" s="1814">
        <v>9505.9</v>
      </c>
      <c r="EG179">
        <v>0</v>
      </c>
      <c r="EH179" s="1868">
        <v>6919.2</v>
      </c>
      <c r="EI179" s="1868">
        <v>12364.5</v>
      </c>
      <c r="EJ179" s="1868">
        <v>24086.1</v>
      </c>
      <c r="EK179" s="1868">
        <v>11372.6</v>
      </c>
      <c r="EL179" s="1868">
        <v>12182.6</v>
      </c>
      <c r="EM179" s="1868">
        <v>11776.7</v>
      </c>
      <c r="EN179" s="1868">
        <v>12020.1</v>
      </c>
      <c r="EO179" s="299">
        <v>8475.1</v>
      </c>
      <c r="EP179">
        <v>0</v>
      </c>
      <c r="EQ179">
        <v>0</v>
      </c>
      <c r="ER179" s="299">
        <v>5761.8</v>
      </c>
      <c r="ES179" s="299">
        <v>10365</v>
      </c>
      <c r="ET179" s="299">
        <v>7217</v>
      </c>
      <c r="EU179">
        <v>0</v>
      </c>
      <c r="EV179" s="772">
        <v>0</v>
      </c>
      <c r="EW179" s="772">
        <v>0</v>
      </c>
      <c r="EX179" s="772">
        <v>3196.1</v>
      </c>
      <c r="EY179" s="772">
        <v>8534.2000000000007</v>
      </c>
      <c r="EZ179" s="772">
        <v>12024.3</v>
      </c>
      <c r="FA179" s="772">
        <v>12073.1</v>
      </c>
      <c r="FB179" s="1953">
        <v>12368.6</v>
      </c>
      <c r="FC179" s="1988">
        <v>12242.9</v>
      </c>
      <c r="FD179" s="1988">
        <v>11218.8</v>
      </c>
      <c r="FE179" s="1988">
        <v>12724.1</v>
      </c>
      <c r="FF179" s="1988">
        <v>12597.4</v>
      </c>
      <c r="FG179" s="1988">
        <v>12042.1</v>
      </c>
      <c r="FH179" s="1988">
        <v>16265.1</v>
      </c>
      <c r="FI179" s="1995">
        <v>11534.5</v>
      </c>
      <c r="FJ179" s="2030">
        <v>6879</v>
      </c>
      <c r="FK179" s="2030">
        <v>8454.9</v>
      </c>
      <c r="FL179" s="2030">
        <v>12427.2</v>
      </c>
      <c r="FM179" s="2030">
        <v>11153.1</v>
      </c>
      <c r="FN179" s="2030">
        <v>11074.9</v>
      </c>
      <c r="FO179" s="2030">
        <v>10774.2</v>
      </c>
      <c r="FP179" s="2037">
        <v>12079.5</v>
      </c>
      <c r="FQ179" s="2073">
        <v>12475.7</v>
      </c>
      <c r="FR179" s="2073">
        <v>12145.3</v>
      </c>
      <c r="FS179" s="2073">
        <v>10303.700000000001</v>
      </c>
      <c r="FT179" s="2073">
        <v>10648.9</v>
      </c>
      <c r="FU179" s="2073">
        <v>10878.4</v>
      </c>
      <c r="FV179" s="2073">
        <v>11378.5</v>
      </c>
      <c r="FW179" s="2110">
        <v>15712.7</v>
      </c>
      <c r="FX179" s="772">
        <v>10631</v>
      </c>
      <c r="FY179" s="772">
        <v>9682.1</v>
      </c>
      <c r="FZ179" s="772">
        <v>10630.7</v>
      </c>
      <c r="GA179" s="772">
        <v>7436.6</v>
      </c>
      <c r="GB179" s="772">
        <v>11526.2</v>
      </c>
      <c r="GC179" s="772">
        <v>11095.7</v>
      </c>
      <c r="GD179" s="2123">
        <v>11851.4</v>
      </c>
      <c r="GE179" s="2159">
        <v>11504.4</v>
      </c>
      <c r="GF179" s="2159">
        <v>7466.1</v>
      </c>
      <c r="GG179" s="2159">
        <v>11161.4</v>
      </c>
      <c r="GH179" s="2159">
        <v>11511.6</v>
      </c>
      <c r="GI179" s="2159">
        <v>4440.3999999999996</v>
      </c>
      <c r="GJ179" s="2159">
        <v>6309.7</v>
      </c>
      <c r="GK179" s="2166">
        <v>12365.1</v>
      </c>
      <c r="GL179" s="2202">
        <v>12243.9</v>
      </c>
      <c r="GM179" s="2202">
        <v>11225.7</v>
      </c>
      <c r="GN179" s="2202">
        <v>11581</v>
      </c>
      <c r="GO179" s="2202">
        <v>9366.7999999999993</v>
      </c>
      <c r="GP179" s="2202">
        <v>10406.200000000001</v>
      </c>
      <c r="GQ179" s="2202">
        <v>12187.7</v>
      </c>
      <c r="GR179" s="2210">
        <v>12509.1</v>
      </c>
      <c r="GS179" s="2246">
        <v>12132.4</v>
      </c>
      <c r="GT179" s="2246">
        <v>5942.5</v>
      </c>
      <c r="GU179" s="2246">
        <v>7114.4</v>
      </c>
      <c r="GV179" s="2246">
        <v>0</v>
      </c>
      <c r="GW179" s="2246">
        <v>9422.4</v>
      </c>
      <c r="GX179" s="2246">
        <v>12190.6</v>
      </c>
      <c r="GY179" s="2246">
        <v>12490.3</v>
      </c>
      <c r="GZ179" s="2264">
        <v>9473.6</v>
      </c>
      <c r="HA179" s="2277">
        <v>7942.6</v>
      </c>
      <c r="HB179" s="2277">
        <v>26</v>
      </c>
      <c r="HC179" s="2301">
        <v>0</v>
      </c>
      <c r="HD179" s="2313">
        <v>0</v>
      </c>
      <c r="HE179" s="2313">
        <v>0</v>
      </c>
      <c r="HF179" s="2313">
        <v>0</v>
      </c>
    </row>
    <row r="180" spans="1:227" x14ac:dyDescent="0.25">
      <c r="A180" s="95">
        <f t="shared" si="68"/>
        <v>179</v>
      </c>
      <c r="B180" s="65" t="str">
        <f>B.Semanal!B180</f>
        <v>Indicador 10</v>
      </c>
      <c r="C180" s="105"/>
      <c r="D180" s="166"/>
      <c r="E180" s="777">
        <f t="shared" ref="E180:AA180" si="69">ROUND(IFERROR(E44+E42*E181,0),2)</f>
        <v>0</v>
      </c>
      <c r="F180" s="777">
        <f t="shared" si="69"/>
        <v>306675</v>
      </c>
      <c r="G180" s="777">
        <f t="shared" si="69"/>
        <v>500775</v>
      </c>
      <c r="H180" s="777">
        <f t="shared" si="69"/>
        <v>525372</v>
      </c>
      <c r="I180" s="777">
        <f t="shared" si="69"/>
        <v>548088</v>
      </c>
      <c r="J180" s="777">
        <f t="shared" si="69"/>
        <v>804562</v>
      </c>
      <c r="K180" s="777">
        <f t="shared" si="69"/>
        <v>762403</v>
      </c>
      <c r="L180" s="777">
        <f t="shared" si="69"/>
        <v>692131</v>
      </c>
      <c r="M180" s="777">
        <f t="shared" si="69"/>
        <v>758075</v>
      </c>
      <c r="N180" s="777">
        <f t="shared" si="69"/>
        <v>731465</v>
      </c>
      <c r="O180" s="777">
        <f t="shared" si="69"/>
        <v>887861</v>
      </c>
      <c r="P180" s="777">
        <f t="shared" si="69"/>
        <v>683840</v>
      </c>
      <c r="Q180" s="777">
        <f t="shared" si="69"/>
        <v>789930</v>
      </c>
      <c r="R180" s="777">
        <f t="shared" si="69"/>
        <v>878703</v>
      </c>
      <c r="S180" s="777">
        <f t="shared" si="69"/>
        <v>656594</v>
      </c>
      <c r="T180" s="777">
        <f t="shared" si="69"/>
        <v>0</v>
      </c>
      <c r="U180" s="777">
        <f t="shared" si="69"/>
        <v>0</v>
      </c>
      <c r="V180" s="777">
        <f t="shared" si="69"/>
        <v>150088</v>
      </c>
      <c r="W180" s="777">
        <f t="shared" si="69"/>
        <v>361285.08</v>
      </c>
      <c r="X180" s="777">
        <f t="shared" si="69"/>
        <v>139611.88</v>
      </c>
      <c r="Y180" s="777">
        <f t="shared" si="69"/>
        <v>736238.51</v>
      </c>
      <c r="Z180" s="777">
        <f t="shared" si="69"/>
        <v>877908.5</v>
      </c>
      <c r="AA180" s="777">
        <f t="shared" si="69"/>
        <v>769801.55</v>
      </c>
      <c r="AB180" s="777">
        <f t="shared" ref="AB180:AG180" si="70">ROUND(IFERROR(AB44+AB42*AB181,0),2)</f>
        <v>1003450.3</v>
      </c>
      <c r="AC180" s="777">
        <f t="shared" si="70"/>
        <v>984944.34</v>
      </c>
      <c r="AD180" s="777">
        <f t="shared" si="70"/>
        <v>878492.03</v>
      </c>
      <c r="AE180" s="777">
        <f t="shared" si="70"/>
        <v>875501.75</v>
      </c>
      <c r="AF180" s="777">
        <f t="shared" si="70"/>
        <v>937213.61</v>
      </c>
      <c r="AG180" s="777">
        <f t="shared" si="70"/>
        <v>954700.71</v>
      </c>
      <c r="AH180" s="791">
        <f t="shared" ref="AH180:BU180" si="71">IFERROR(AH44+AH42*AH181,0)</f>
        <v>0</v>
      </c>
      <c r="AI180" s="791">
        <f t="shared" si="71"/>
        <v>0</v>
      </c>
      <c r="AJ180" s="167">
        <f t="shared" si="71"/>
        <v>92755.200839014171</v>
      </c>
      <c r="AK180" s="167">
        <f t="shared" si="71"/>
        <v>0</v>
      </c>
      <c r="AL180" s="167">
        <f>IFERROR(AL44+AL42*AL181,0)</f>
        <v>0</v>
      </c>
      <c r="AM180" s="167">
        <f>IFERROR(AM44+AM42*AM181,0)</f>
        <v>139972.19483247559</v>
      </c>
      <c r="AN180" s="167">
        <f>IFERROR(AN44+AN42*AN181,0)</f>
        <v>0</v>
      </c>
      <c r="AO180" s="167">
        <f>IFERROR(AO44+AO42*AO181,0)</f>
        <v>335493.71305715787</v>
      </c>
      <c r="AP180" s="167">
        <f>IFERROR(AP44+AP42*AP181,0)</f>
        <v>657893.02853275021</v>
      </c>
      <c r="AQ180" s="167">
        <f t="shared" si="71"/>
        <v>791150.84650870203</v>
      </c>
      <c r="AR180" s="167">
        <f t="shared" si="71"/>
        <v>723330.85633270326</v>
      </c>
      <c r="AS180" s="167">
        <f t="shared" si="71"/>
        <v>0</v>
      </c>
      <c r="AT180" s="167">
        <f t="shared" si="71"/>
        <v>204456.42560553632</v>
      </c>
      <c r="AU180" s="167">
        <f t="shared" si="71"/>
        <v>664084.18346226215</v>
      </c>
      <c r="AV180" s="167">
        <f t="shared" si="71"/>
        <v>818040.56351620692</v>
      </c>
      <c r="AW180" s="167">
        <f t="shared" si="71"/>
        <v>899812.04619252123</v>
      </c>
      <c r="AX180" s="167">
        <f t="shared" si="71"/>
        <v>813546.0487394958</v>
      </c>
      <c r="AY180" s="167">
        <f t="shared" si="71"/>
        <v>868065.51280436607</v>
      </c>
      <c r="AZ180" s="167">
        <f t="shared" si="71"/>
        <v>725984.08612540702</v>
      </c>
      <c r="BA180" s="167">
        <f t="shared" si="71"/>
        <v>0</v>
      </c>
      <c r="BB180" s="167">
        <f t="shared" si="71"/>
        <v>112087.88403061758</v>
      </c>
      <c r="BC180" s="167">
        <f t="shared" si="71"/>
        <v>0</v>
      </c>
      <c r="BD180" s="167">
        <f t="shared" si="71"/>
        <v>0</v>
      </c>
      <c r="BE180" s="167">
        <f>IFERROR(BE44+BE42*BE181,0)</f>
        <v>0</v>
      </c>
      <c r="BF180" s="167">
        <f t="shared" si="71"/>
        <v>0</v>
      </c>
      <c r="BG180" s="167">
        <f t="shared" si="71"/>
        <v>0</v>
      </c>
      <c r="BH180" s="167">
        <f t="shared" si="71"/>
        <v>63944.609215912671</v>
      </c>
      <c r="BI180" s="167">
        <f t="shared" si="71"/>
        <v>82559.043099832212</v>
      </c>
      <c r="BJ180" s="167">
        <f t="shared" si="71"/>
        <v>82236.856963087252</v>
      </c>
      <c r="BK180" s="167">
        <f t="shared" si="71"/>
        <v>75433.736577181204</v>
      </c>
      <c r="BL180" s="167">
        <f t="shared" si="71"/>
        <v>358266.38127544097</v>
      </c>
      <c r="BM180" s="167">
        <f t="shared" si="71"/>
        <v>436870</v>
      </c>
      <c r="BN180" s="167">
        <f t="shared" si="71"/>
        <v>653430</v>
      </c>
      <c r="BO180" s="167">
        <f t="shared" si="71"/>
        <v>790929</v>
      </c>
      <c r="BP180" s="167">
        <f t="shared" si="71"/>
        <v>717775.20090317167</v>
      </c>
      <c r="BQ180" s="167">
        <f t="shared" si="71"/>
        <v>813096.1768664564</v>
      </c>
      <c r="BR180" s="167">
        <f t="shared" si="71"/>
        <v>835685.20168067235</v>
      </c>
      <c r="BS180" s="167">
        <f t="shared" si="71"/>
        <v>862545.79814970563</v>
      </c>
      <c r="BT180" s="167">
        <f t="shared" si="71"/>
        <v>875272.83391076117</v>
      </c>
      <c r="BU180" s="167">
        <f t="shared" si="71"/>
        <v>853199.66298516886</v>
      </c>
      <c r="BV180" s="167">
        <f t="shared" ref="BV180:ED180" si="72">IFERROR(BV44+BV42*BV181,0)</f>
        <v>836602.50320277223</v>
      </c>
      <c r="BW180" s="167">
        <f t="shared" si="72"/>
        <v>875237.81274273118</v>
      </c>
      <c r="BX180" s="167">
        <f t="shared" si="72"/>
        <v>874680.95841209835</v>
      </c>
      <c r="BY180" s="167">
        <f t="shared" si="72"/>
        <v>904345.02785862784</v>
      </c>
      <c r="BZ180" s="167">
        <f t="shared" si="72"/>
        <v>869626.80790248001</v>
      </c>
      <c r="CA180" s="167">
        <f t="shared" si="72"/>
        <v>877860.31395837711</v>
      </c>
      <c r="CB180" s="167">
        <f t="shared" si="72"/>
        <v>798677.67599874164</v>
      </c>
      <c r="CC180" s="167">
        <f t="shared" si="72"/>
        <v>828668.79905561393</v>
      </c>
      <c r="CD180" s="167">
        <f>IFERROR(CD44+CD42*CD181,0)</f>
        <v>856822.3529968455</v>
      </c>
      <c r="CE180" s="167">
        <f t="shared" si="72"/>
        <v>650090.5555555555</v>
      </c>
      <c r="CF180" s="167">
        <f t="shared" si="72"/>
        <v>849805.27053140092</v>
      </c>
      <c r="CG180" s="167">
        <f t="shared" si="72"/>
        <v>904759.5357142858</v>
      </c>
      <c r="CH180" s="167">
        <f t="shared" si="72"/>
        <v>849255.75669431908</v>
      </c>
      <c r="CI180" s="167">
        <f t="shared" si="72"/>
        <v>662046.22088015964</v>
      </c>
      <c r="CJ180" s="167">
        <f t="shared" si="72"/>
        <v>787140.1457765667</v>
      </c>
      <c r="CK180" s="167">
        <f t="shared" si="72"/>
        <v>807582.9586134454</v>
      </c>
      <c r="CL180" s="167">
        <f t="shared" si="72"/>
        <v>776152.60353798128</v>
      </c>
      <c r="CM180" s="167">
        <f t="shared" si="72"/>
        <v>743839.08524039469</v>
      </c>
      <c r="CN180" s="167">
        <f t="shared" si="72"/>
        <v>695695.51668765745</v>
      </c>
      <c r="CO180" s="167">
        <f t="shared" si="72"/>
        <v>907204.66863033874</v>
      </c>
      <c r="CP180" s="167">
        <f t="shared" si="72"/>
        <v>751715.21772923018</v>
      </c>
      <c r="CQ180" s="167">
        <f t="shared" si="72"/>
        <v>698743.0025220681</v>
      </c>
      <c r="CR180" s="167">
        <f t="shared" si="72"/>
        <v>854899.48577129049</v>
      </c>
      <c r="CS180" s="167">
        <f t="shared" si="72"/>
        <v>768489.18878778373</v>
      </c>
      <c r="CT180" s="167">
        <f t="shared" si="72"/>
        <v>882760.65895953751</v>
      </c>
      <c r="CU180" s="167">
        <f t="shared" si="72"/>
        <v>876932.80563143513</v>
      </c>
      <c r="CV180" s="167">
        <f>IFERROR(CV44+CV42*CV181,0)</f>
        <v>853509.23269977944</v>
      </c>
      <c r="CW180" s="167">
        <f>IFERROR(CW44+CW42*CW181,0)</f>
        <v>824297.2498426683</v>
      </c>
      <c r="CX180" s="167">
        <f>IFERROR(CX44+CX42*CX181,0)</f>
        <v>895181.15890209272</v>
      </c>
      <c r="CY180" s="167">
        <f t="shared" ref="CY180:DD180" si="73">IFERROR(CY44+CY42*CY181,0)</f>
        <v>684332.27896229387</v>
      </c>
      <c r="CZ180" s="167">
        <f t="shared" si="73"/>
        <v>485193.83177668171</v>
      </c>
      <c r="DA180" s="167">
        <f t="shared" si="73"/>
        <v>953092</v>
      </c>
      <c r="DB180" s="167">
        <f t="shared" si="73"/>
        <v>953643</v>
      </c>
      <c r="DC180" s="167">
        <f t="shared" si="73"/>
        <v>645562</v>
      </c>
      <c r="DD180" s="167">
        <f t="shared" si="73"/>
        <v>957307.9635120926</v>
      </c>
      <c r="DE180" s="167">
        <f t="shared" ref="DE180:DL180" si="74">IFERROR(DE44+DE42*DE181,0)</f>
        <v>1014132.5250709556</v>
      </c>
      <c r="DF180" s="167">
        <f t="shared" si="74"/>
        <v>955905.94574456918</v>
      </c>
      <c r="DG180" s="167">
        <f t="shared" si="74"/>
        <v>873498.62486872508</v>
      </c>
      <c r="DH180" s="167">
        <f t="shared" si="74"/>
        <v>1028190.4146700294</v>
      </c>
      <c r="DI180" s="167">
        <f t="shared" si="74"/>
        <v>1023004.1971653543</v>
      </c>
      <c r="DJ180" s="167">
        <f>IFERROR(DJ44+DJ42*DJ181,0)</f>
        <v>983986.38979313243</v>
      </c>
      <c r="DK180" s="167">
        <f t="shared" si="74"/>
        <v>976544.58471551538</v>
      </c>
      <c r="DL180" s="167">
        <f t="shared" si="74"/>
        <v>992848.06299874</v>
      </c>
      <c r="DM180" s="167">
        <f t="shared" si="72"/>
        <v>966433.97900042008</v>
      </c>
      <c r="DN180" s="167">
        <f t="shared" si="72"/>
        <v>970275.21519252961</v>
      </c>
      <c r="DO180" s="167">
        <f t="shared" si="72"/>
        <v>961962.69875483937</v>
      </c>
      <c r="DP180" s="167">
        <f t="shared" si="72"/>
        <v>967748.84139671852</v>
      </c>
      <c r="DQ180" s="167">
        <f>IFERROR(DQ44+DQ42*DQ181,0)</f>
        <v>981113.57496054703</v>
      </c>
      <c r="DR180" s="167">
        <f t="shared" si="72"/>
        <v>889606.34250893048</v>
      </c>
      <c r="DS180" s="167">
        <f t="shared" si="72"/>
        <v>864202.22001471673</v>
      </c>
      <c r="DT180" s="167">
        <f t="shared" ref="DT180:DZ180" si="75">IFERROR(DT44+DT42*DT181,0)</f>
        <v>810925.69222689071</v>
      </c>
      <c r="DU180" s="167">
        <f t="shared" si="75"/>
        <v>625540.33943217667</v>
      </c>
      <c r="DV180" s="167">
        <f t="shared" si="75"/>
        <v>899524.12006717036</v>
      </c>
      <c r="DW180" s="167">
        <f t="shared" si="75"/>
        <v>830101.79848787142</v>
      </c>
      <c r="DX180" s="167">
        <f t="shared" si="75"/>
        <v>941164.50141791836</v>
      </c>
      <c r="DY180" s="167">
        <f t="shared" si="75"/>
        <v>980258.05433526007</v>
      </c>
      <c r="DZ180" s="167">
        <f t="shared" si="75"/>
        <v>966087.42070415127</v>
      </c>
      <c r="EA180" s="167">
        <f t="shared" si="72"/>
        <v>813956.8819582765</v>
      </c>
      <c r="EB180" s="167">
        <f t="shared" si="72"/>
        <v>722249.42555427132</v>
      </c>
      <c r="EC180" s="167">
        <f t="shared" si="72"/>
        <v>934234.27389203943</v>
      </c>
      <c r="ED180" s="167">
        <f t="shared" si="72"/>
        <v>895745.5624605678</v>
      </c>
      <c r="EE180" s="167">
        <f t="shared" ref="EE180:EU180" si="76">IFERROR(EE44+EE42*EE181,0)</f>
        <v>920457.00556781166</v>
      </c>
      <c r="EF180" s="167">
        <f t="shared" si="76"/>
        <v>686972.8683796539</v>
      </c>
      <c r="EG180" s="167">
        <f t="shared" si="76"/>
        <v>0</v>
      </c>
      <c r="EH180" s="167">
        <f t="shared" si="76"/>
        <v>472392.56460732984</v>
      </c>
      <c r="EI180" s="167">
        <f t="shared" si="76"/>
        <v>837633.19412690098</v>
      </c>
      <c r="EJ180" s="167">
        <f t="shared" si="76"/>
        <v>884796.96429321566</v>
      </c>
      <c r="EK180" s="167">
        <f t="shared" si="76"/>
        <v>845262.49008706608</v>
      </c>
      <c r="EL180" s="167">
        <f t="shared" si="76"/>
        <v>949876.85388894728</v>
      </c>
      <c r="EM180" s="167">
        <f t="shared" si="76"/>
        <v>956625.00557249493</v>
      </c>
      <c r="EN180" s="167">
        <f t="shared" si="76"/>
        <v>871749.19681408512</v>
      </c>
      <c r="EO180" s="167">
        <f t="shared" si="76"/>
        <v>727091.76905311784</v>
      </c>
      <c r="EP180" s="167">
        <f t="shared" si="76"/>
        <v>0</v>
      </c>
      <c r="EQ180" s="167">
        <f t="shared" si="76"/>
        <v>0</v>
      </c>
      <c r="ER180" s="167">
        <f t="shared" si="76"/>
        <v>357253.30749895266</v>
      </c>
      <c r="ES180" s="167">
        <f t="shared" si="76"/>
        <v>619445</v>
      </c>
      <c r="ET180" s="167">
        <f t="shared" si="76"/>
        <v>271515</v>
      </c>
      <c r="EU180" s="167">
        <f t="shared" si="76"/>
        <v>0</v>
      </c>
      <c r="EV180" s="167">
        <f t="shared" ref="EV180:FB180" si="77">IFERROR(EV44+EV42*EV181,0)</f>
        <v>0</v>
      </c>
      <c r="EW180" s="167">
        <f t="shared" si="77"/>
        <v>0</v>
      </c>
      <c r="EX180" s="167">
        <f t="shared" si="77"/>
        <v>0</v>
      </c>
      <c r="EY180" s="167">
        <f t="shared" si="77"/>
        <v>435297</v>
      </c>
      <c r="EZ180" s="167">
        <f t="shared" si="77"/>
        <v>810835</v>
      </c>
      <c r="FA180" s="167">
        <f t="shared" si="77"/>
        <v>856704.94285714289</v>
      </c>
      <c r="FB180" s="167">
        <f t="shared" si="77"/>
        <v>880434.35338662181</v>
      </c>
      <c r="FC180" s="167">
        <f t="shared" ref="FC180:FI180" si="78">IFERROR(FC44+FC42*FC181,0)</f>
        <v>917199.03210239182</v>
      </c>
      <c r="FD180" s="167">
        <f t="shared" si="78"/>
        <v>887504.17762605043</v>
      </c>
      <c r="FE180" s="167">
        <f t="shared" si="78"/>
        <v>950366.18891687656</v>
      </c>
      <c r="FF180" s="167">
        <f t="shared" si="78"/>
        <v>998277.66988558834</v>
      </c>
      <c r="FG180" s="167">
        <f t="shared" si="78"/>
        <v>942815.82590880431</v>
      </c>
      <c r="FH180" s="167">
        <f t="shared" si="78"/>
        <v>874890.54028784542</v>
      </c>
      <c r="FI180" s="167">
        <f t="shared" si="78"/>
        <v>863271.50188956526</v>
      </c>
      <c r="FJ180" s="167">
        <f t="shared" ref="FJ180:FP180" si="79">IFERROR(FJ44+FJ42*FJ181,0)</f>
        <v>572542.77320774458</v>
      </c>
      <c r="FK180" s="167">
        <f t="shared" si="79"/>
        <v>575093.5773174304</v>
      </c>
      <c r="FL180" s="167">
        <f t="shared" si="79"/>
        <v>771770.55588112178</v>
      </c>
      <c r="FM180" s="167">
        <f t="shared" si="79"/>
        <v>809729.12669255806</v>
      </c>
      <c r="FN180" s="167">
        <f t="shared" si="79"/>
        <v>760441.4226240539</v>
      </c>
      <c r="FO180" s="167">
        <f t="shared" si="79"/>
        <v>757767.73703548172</v>
      </c>
      <c r="FP180" s="167">
        <f t="shared" si="79"/>
        <v>884406.23034945957</v>
      </c>
      <c r="FQ180" s="167">
        <f t="shared" ref="FQ180:FV180" si="80">IFERROR(FQ44+FQ42*FQ181,0)</f>
        <v>961680.10075566755</v>
      </c>
      <c r="FR180" s="167">
        <f t="shared" si="80"/>
        <v>972023.04891874862</v>
      </c>
      <c r="FS180" s="167">
        <f t="shared" si="80"/>
        <v>887051.79017529124</v>
      </c>
      <c r="FT180" s="167">
        <f t="shared" si="80"/>
        <v>798404.36279655679</v>
      </c>
      <c r="FU180" s="167">
        <f t="shared" si="80"/>
        <v>884587.39866276644</v>
      </c>
      <c r="FV180" s="167">
        <f t="shared" si="80"/>
        <v>860788.55858882819</v>
      </c>
      <c r="FW180" s="167">
        <f t="shared" ref="FW180:GD180" si="81">IFERROR(FW44+FW42*FW181,0)</f>
        <v>910050.83475065627</v>
      </c>
      <c r="FX180" s="167">
        <f t="shared" si="81"/>
        <v>841202.57690294203</v>
      </c>
      <c r="FY180" s="167">
        <f t="shared" si="81"/>
        <v>644640.28128937422</v>
      </c>
      <c r="FZ180" s="167">
        <f t="shared" si="81"/>
        <v>648220.85970807518</v>
      </c>
      <c r="GA180" s="167">
        <f t="shared" si="81"/>
        <v>914260.95749816345</v>
      </c>
      <c r="GB180" s="167">
        <f t="shared" si="81"/>
        <v>746173.32633347344</v>
      </c>
      <c r="GC180" s="167">
        <f t="shared" si="81"/>
        <v>857008.54253308126</v>
      </c>
      <c r="GD180" s="167">
        <f t="shared" si="81"/>
        <v>800629.52538097743</v>
      </c>
      <c r="GE180" s="167">
        <f t="shared" ref="GE180:GJ180" si="82">IFERROR(GE44+GE42*GE181,0)</f>
        <v>922566.50693277316</v>
      </c>
      <c r="GF180" s="167">
        <f t="shared" si="82"/>
        <v>867219.20256087324</v>
      </c>
      <c r="GG180" s="167">
        <f t="shared" si="82"/>
        <v>830859.33063753811</v>
      </c>
      <c r="GH180" s="167">
        <f t="shared" si="82"/>
        <v>909027.22215216479</v>
      </c>
      <c r="GI180" s="167">
        <f t="shared" si="82"/>
        <v>493437.74190166686</v>
      </c>
      <c r="GJ180" s="167">
        <f t="shared" si="82"/>
        <v>314306</v>
      </c>
      <c r="GK180" s="167">
        <f t="shared" ref="GK180:GP180" si="83">IFERROR(GK44+GK42*GK181,0)</f>
        <v>846734.58372703404</v>
      </c>
      <c r="GL180" s="167">
        <f t="shared" si="83"/>
        <v>1014680.910704906</v>
      </c>
      <c r="GM180" s="167">
        <f t="shared" si="83"/>
        <v>935195.25580174313</v>
      </c>
      <c r="GN180" s="167">
        <f t="shared" si="83"/>
        <v>946909.02905086533</v>
      </c>
      <c r="GO180" s="167">
        <f t="shared" si="83"/>
        <v>726254.33039370086</v>
      </c>
      <c r="GP180" s="167">
        <f t="shared" si="83"/>
        <v>683768.68443094974</v>
      </c>
      <c r="GQ180" s="167">
        <f t="shared" ref="GQ180:GR180" si="84">IFERROR(GQ44+GQ42*GQ181,0)</f>
        <v>935913.18273471959</v>
      </c>
      <c r="GR180" s="167">
        <f t="shared" si="84"/>
        <v>949704.43100189033</v>
      </c>
      <c r="GS180" s="167">
        <f t="shared" ref="GS180:GY180" si="85">IFERROR(GS44+GS42*GS181,0)</f>
        <v>1038176.5906801007</v>
      </c>
      <c r="GT180" s="167">
        <f t="shared" si="85"/>
        <v>500935.13927108498</v>
      </c>
      <c r="GU180" s="167">
        <f t="shared" si="85"/>
        <v>671359.04076513019</v>
      </c>
      <c r="GV180" s="167">
        <f t="shared" si="85"/>
        <v>0</v>
      </c>
      <c r="GW180" s="167">
        <f t="shared" si="85"/>
        <v>272540.4112658361</v>
      </c>
      <c r="GX180" s="167">
        <f t="shared" si="85"/>
        <v>835502.30336372205</v>
      </c>
      <c r="GY180" s="167">
        <f t="shared" si="85"/>
        <v>947506.49811162404</v>
      </c>
      <c r="GZ180" s="167">
        <f t="shared" ref="GZ180:HC180" si="86">IFERROR(GZ44+GZ42*GZ181,0)</f>
        <v>781393.10309062339</v>
      </c>
      <c r="HA180" s="167">
        <f t="shared" si="86"/>
        <v>584256.03413612559</v>
      </c>
      <c r="HB180" s="167">
        <f t="shared" si="86"/>
        <v>726084.73248006718</v>
      </c>
      <c r="HC180" s="167">
        <f t="shared" si="86"/>
        <v>0</v>
      </c>
      <c r="HD180" s="167">
        <f t="shared" ref="HD180:HF180" si="87">IFERROR(HD44+HD42*HD181,0)</f>
        <v>0</v>
      </c>
      <c r="HE180" s="167">
        <f t="shared" si="87"/>
        <v>0</v>
      </c>
      <c r="HF180" s="167">
        <f t="shared" si="87"/>
        <v>0</v>
      </c>
      <c r="HG180" s="167"/>
      <c r="HH180" s="167"/>
      <c r="HI180" s="167"/>
      <c r="HJ180" s="167"/>
      <c r="HK180" s="167"/>
      <c r="HL180" s="167"/>
      <c r="HM180" s="167"/>
      <c r="HN180" s="167"/>
      <c r="HO180" s="167"/>
      <c r="HP180" s="167"/>
      <c r="HQ180" s="167"/>
      <c r="HR180" s="167"/>
      <c r="HS180" s="167"/>
    </row>
    <row r="181" spans="1:227" x14ac:dyDescent="0.25">
      <c r="A181" s="95">
        <f t="shared" si="68"/>
        <v>180</v>
      </c>
      <c r="B181" s="65">
        <f>B.Semanal!B181</f>
        <v>0</v>
      </c>
      <c r="C181" s="168"/>
      <c r="D181" s="167"/>
      <c r="E181" s="167"/>
      <c r="F181" s="167">
        <f>IFERROR(F150/F155,0)</f>
        <v>0</v>
      </c>
      <c r="G181" s="167">
        <f>IFERROR(G150/G155,0)</f>
        <v>0</v>
      </c>
      <c r="H181" s="167">
        <f>IFERROR(H150/H155,0)</f>
        <v>0</v>
      </c>
      <c r="I181" s="167">
        <f>IFERROR(I150/I155,0)</f>
        <v>0</v>
      </c>
      <c r="J181" s="167">
        <f t="shared" ref="J181:BU181" si="88">IFERROR(J150/J155,0)</f>
        <v>0</v>
      </c>
      <c r="K181" s="167">
        <f t="shared" si="88"/>
        <v>0</v>
      </c>
      <c r="L181" s="167">
        <f t="shared" si="88"/>
        <v>0</v>
      </c>
      <c r="M181" s="167">
        <f t="shared" si="88"/>
        <v>0</v>
      </c>
      <c r="N181" s="167">
        <f t="shared" si="88"/>
        <v>0</v>
      </c>
      <c r="O181" s="167">
        <f t="shared" si="88"/>
        <v>0</v>
      </c>
      <c r="P181" s="167">
        <f t="shared" si="88"/>
        <v>0</v>
      </c>
      <c r="Q181" s="167">
        <f t="shared" si="88"/>
        <v>0</v>
      </c>
      <c r="R181" s="167">
        <f t="shared" si="88"/>
        <v>0</v>
      </c>
      <c r="S181" s="167">
        <f t="shared" si="88"/>
        <v>0</v>
      </c>
      <c r="T181" s="167">
        <f t="shared" si="88"/>
        <v>0</v>
      </c>
      <c r="U181" s="167">
        <f t="shared" si="88"/>
        <v>0</v>
      </c>
      <c r="V181" s="167">
        <f t="shared" si="88"/>
        <v>0</v>
      </c>
      <c r="W181" s="167">
        <f t="shared" si="88"/>
        <v>1.0446026594073918</v>
      </c>
      <c r="X181" s="167">
        <f t="shared" si="88"/>
        <v>1.0453355669563396</v>
      </c>
      <c r="Y181" s="167">
        <f t="shared" si="88"/>
        <v>1.0468406161584407</v>
      </c>
      <c r="Z181" s="167">
        <f t="shared" si="88"/>
        <v>1.0483887897554318</v>
      </c>
      <c r="AA181" s="167">
        <f t="shared" si="88"/>
        <v>1.0486140277194458</v>
      </c>
      <c r="AB181" s="167">
        <f t="shared" si="88"/>
        <v>1.0495007882291119</v>
      </c>
      <c r="AC181" s="167">
        <f t="shared" si="88"/>
        <v>1.046111926220918</v>
      </c>
      <c r="AD181" s="167">
        <f t="shared" si="88"/>
        <v>1.048304105848997</v>
      </c>
      <c r="AE181" s="167">
        <f t="shared" si="88"/>
        <v>1.0492802353682884</v>
      </c>
      <c r="AF181" s="167">
        <f t="shared" si="88"/>
        <v>1.0479538300104934</v>
      </c>
      <c r="AG181" s="167">
        <f t="shared" si="88"/>
        <v>1.0486191326262733</v>
      </c>
      <c r="AH181" s="791">
        <f t="shared" si="88"/>
        <v>0</v>
      </c>
      <c r="AI181" s="791">
        <f t="shared" si="88"/>
        <v>0</v>
      </c>
      <c r="AJ181" s="167">
        <f t="shared" si="88"/>
        <v>1.0462506554798114</v>
      </c>
      <c r="AK181" s="167">
        <f t="shared" si="88"/>
        <v>0</v>
      </c>
      <c r="AL181" s="167">
        <f>IFERROR(AL150/AL155,0)</f>
        <v>0</v>
      </c>
      <c r="AM181" s="167">
        <f>IFERROR(AM150/AM155,0)</f>
        <v>1.0489444386093898</v>
      </c>
      <c r="AN181" s="167">
        <f>IFERROR(AN150/AN155,0)</f>
        <v>0</v>
      </c>
      <c r="AO181" s="167">
        <f>IFERROR(AO150/AO155,0)</f>
        <v>1.0469847928683798</v>
      </c>
      <c r="AP181" s="167">
        <f>IFERROR(AP150/AP155,0)</f>
        <v>1.039883369780277</v>
      </c>
      <c r="AQ181" s="167">
        <f t="shared" si="88"/>
        <v>1.0465506395470749</v>
      </c>
      <c r="AR181" s="167">
        <f t="shared" si="88"/>
        <v>1.0485192186515437</v>
      </c>
      <c r="AS181" s="167">
        <f t="shared" si="88"/>
        <v>0</v>
      </c>
      <c r="AT181" s="167">
        <f t="shared" si="88"/>
        <v>1.0468700849323687</v>
      </c>
      <c r="AU181" s="167">
        <f t="shared" si="88"/>
        <v>1.0438009617394941</v>
      </c>
      <c r="AV181" s="167">
        <f t="shared" si="88"/>
        <v>1.0474142452533306</v>
      </c>
      <c r="AW181" s="167">
        <f t="shared" si="88"/>
        <v>1.0458782863726825</v>
      </c>
      <c r="AX181" s="167">
        <f t="shared" si="88"/>
        <v>1.0487394957983194</v>
      </c>
      <c r="AY181" s="167">
        <f t="shared" si="88"/>
        <v>1.0479638958858102</v>
      </c>
      <c r="AZ181" s="167">
        <f t="shared" si="88"/>
        <v>1.0485243146728285</v>
      </c>
      <c r="BA181" s="167">
        <f t="shared" si="88"/>
        <v>0</v>
      </c>
      <c r="BB181" s="167">
        <f t="shared" si="88"/>
        <v>1.0469749397085035</v>
      </c>
      <c r="BC181" s="167">
        <f t="shared" si="88"/>
        <v>0</v>
      </c>
      <c r="BD181" s="167">
        <f t="shared" si="88"/>
        <v>0</v>
      </c>
      <c r="BE181" s="167">
        <f>IFERROR(BE150/BE155,0)</f>
        <v>0</v>
      </c>
      <c r="BF181" s="167">
        <f t="shared" si="88"/>
        <v>0</v>
      </c>
      <c r="BG181" s="167">
        <f t="shared" si="88"/>
        <v>0</v>
      </c>
      <c r="BH181" s="167">
        <f t="shared" si="88"/>
        <v>1.0473391413876352</v>
      </c>
      <c r="BI181" s="167">
        <f t="shared" si="88"/>
        <v>1.0475041946308725</v>
      </c>
      <c r="BJ181" s="167">
        <f t="shared" si="88"/>
        <v>1.0479236577181208</v>
      </c>
      <c r="BK181" s="167">
        <f t="shared" si="88"/>
        <v>1.0479236577181208</v>
      </c>
      <c r="BL181" s="167">
        <f t="shared" si="88"/>
        <v>1.0426886546289531</v>
      </c>
      <c r="BM181" s="167">
        <f t="shared" si="88"/>
        <v>0</v>
      </c>
      <c r="BN181" s="167">
        <f t="shared" si="88"/>
        <v>0</v>
      </c>
      <c r="BO181" s="167">
        <f t="shared" si="88"/>
        <v>0</v>
      </c>
      <c r="BP181" s="167">
        <f t="shared" si="88"/>
        <v>1.048624238605335</v>
      </c>
      <c r="BQ181" s="167">
        <f t="shared" si="88"/>
        <v>1.0497371188222924</v>
      </c>
      <c r="BR181" s="167">
        <f t="shared" si="88"/>
        <v>1.0487394957983194</v>
      </c>
      <c r="BS181" s="167">
        <f t="shared" si="88"/>
        <v>1.0496215306980656</v>
      </c>
      <c r="BT181" s="167">
        <f t="shared" si="88"/>
        <v>1.0480839895013123</v>
      </c>
      <c r="BU181" s="167">
        <f t="shared" si="88"/>
        <v>1.0491216998001474</v>
      </c>
      <c r="BV181" s="167">
        <f t="shared" ref="BV181:ED181" si="89">IFERROR(BV150/BV155,0)</f>
        <v>1.047989079071721</v>
      </c>
      <c r="BW181" s="167">
        <f t="shared" si="89"/>
        <v>1.0476540358979742</v>
      </c>
      <c r="BX181" s="167">
        <f t="shared" si="89"/>
        <v>1.0482041587901703</v>
      </c>
      <c r="BY181" s="167">
        <f t="shared" si="89"/>
        <v>1.0376299376299376</v>
      </c>
      <c r="BZ181" s="167">
        <f t="shared" si="89"/>
        <v>1.0489701555275326</v>
      </c>
      <c r="CA181" s="167">
        <f t="shared" si="89"/>
        <v>1.0490855581248686</v>
      </c>
      <c r="CB181" s="167">
        <f t="shared" si="89"/>
        <v>1.0465555206039634</v>
      </c>
      <c r="CC181" s="167">
        <f t="shared" si="89"/>
        <v>1.0471143756558239</v>
      </c>
      <c r="CD181" s="167">
        <f>IFERROR(CD150/CD155,0)</f>
        <v>1.0495268138801264</v>
      </c>
      <c r="CE181" s="167">
        <f t="shared" si="89"/>
        <v>1.0483091787439613</v>
      </c>
      <c r="CF181" s="167">
        <f t="shared" si="89"/>
        <v>1.0483091787439613</v>
      </c>
      <c r="CG181" s="167">
        <f t="shared" si="89"/>
        <v>1.0484243697478992</v>
      </c>
      <c r="CH181" s="167">
        <f t="shared" si="89"/>
        <v>1.0480940879974798</v>
      </c>
      <c r="CI181" s="167">
        <f t="shared" si="89"/>
        <v>1.0485243146728285</v>
      </c>
      <c r="CJ181" s="167">
        <f t="shared" si="89"/>
        <v>1.0460071263885977</v>
      </c>
      <c r="CK181" s="167">
        <f t="shared" si="89"/>
        <v>1.0484243697478992</v>
      </c>
      <c r="CL181" s="167">
        <f t="shared" si="89"/>
        <v>1.0385015608740895</v>
      </c>
      <c r="CM181" s="167">
        <f t="shared" si="89"/>
        <v>1.0477640142767164</v>
      </c>
      <c r="CN181" s="167">
        <f t="shared" si="89"/>
        <v>1.0477539882451721</v>
      </c>
      <c r="CO181" s="167">
        <f t="shared" si="89"/>
        <v>1.0498632442667788</v>
      </c>
      <c r="CP181" s="167">
        <f t="shared" si="89"/>
        <v>1.0482092217204075</v>
      </c>
      <c r="CQ181" s="167">
        <f t="shared" si="89"/>
        <v>1.0488650693568726</v>
      </c>
      <c r="CR181" s="167">
        <f t="shared" si="89"/>
        <v>1.048304105848997</v>
      </c>
      <c r="CS181" s="167">
        <f t="shared" si="89"/>
        <v>1.0438238677962557</v>
      </c>
      <c r="CT181" s="167">
        <f t="shared" si="89"/>
        <v>1.0488702049395691</v>
      </c>
      <c r="CU181" s="167">
        <f t="shared" si="89"/>
        <v>1.0487497373397772</v>
      </c>
      <c r="CV181" s="167">
        <f>IFERROR(CV150/CV155,0)</f>
        <v>1.0478840701459624</v>
      </c>
      <c r="CW181" s="167">
        <f>IFERROR(CW150/CW155,0)</f>
        <v>1.0467799454583595</v>
      </c>
      <c r="CX181" s="167">
        <f>IFERROR(CX150/CX155,0)</f>
        <v>1.0496371858239562</v>
      </c>
      <c r="CY181" s="167">
        <f t="shared" ref="CY181:DD181" si="90">IFERROR(CY150/CY155,0)</f>
        <v>1.047999159752127</v>
      </c>
      <c r="CZ181" s="167">
        <f t="shared" si="90"/>
        <v>1.0476440340014692</v>
      </c>
      <c r="DA181" s="167">
        <f t="shared" si="90"/>
        <v>0</v>
      </c>
      <c r="DB181" s="167">
        <f t="shared" si="90"/>
        <v>0</v>
      </c>
      <c r="DC181" s="167">
        <f t="shared" si="90"/>
        <v>0</v>
      </c>
      <c r="DD181" s="167">
        <f t="shared" si="90"/>
        <v>1.0491062039957939</v>
      </c>
      <c r="DE181" s="167">
        <f t="shared" ref="DE181:DL181" si="91">IFERROR(DE150/DE155,0)</f>
        <v>1.0488804793440556</v>
      </c>
      <c r="DF181" s="167">
        <f t="shared" si="91"/>
        <v>1.0472242627767867</v>
      </c>
      <c r="DG181" s="167">
        <f t="shared" si="91"/>
        <v>1.0476790590212142</v>
      </c>
      <c r="DH181" s="167">
        <f t="shared" si="91"/>
        <v>1.0484447246742328</v>
      </c>
      <c r="DI181" s="167">
        <f t="shared" si="91"/>
        <v>1.0475590551181102</v>
      </c>
      <c r="DJ181" s="167">
        <f>IFERROR(DJ150/DJ155,0)</f>
        <v>1.0478840701459624</v>
      </c>
      <c r="DK181" s="167">
        <f t="shared" si="91"/>
        <v>1.0474490867100565</v>
      </c>
      <c r="DL181" s="167">
        <f t="shared" si="91"/>
        <v>1.0476690466190677</v>
      </c>
      <c r="DM181" s="167">
        <f t="shared" si="89"/>
        <v>1.0474590508189838</v>
      </c>
      <c r="DN181" s="167">
        <f t="shared" si="89"/>
        <v>1.0470045115937467</v>
      </c>
      <c r="DO181" s="167">
        <f t="shared" si="89"/>
        <v>1.044260751281783</v>
      </c>
      <c r="DP181" s="167">
        <f t="shared" si="89"/>
        <v>1.049642406394615</v>
      </c>
      <c r="DQ181" s="167">
        <f>IFERROR(DQ150/DQ155,0)</f>
        <v>1.049973698053656</v>
      </c>
      <c r="DR181" s="167">
        <f t="shared" si="89"/>
        <v>1.0490649296070602</v>
      </c>
      <c r="DS181" s="167">
        <f t="shared" si="89"/>
        <v>1.0500367917586462</v>
      </c>
      <c r="DT181" s="167">
        <f t="shared" ref="DT181:DZ181" si="92">IFERROR(DT150/DT155,0)</f>
        <v>1.0493697478991597</v>
      </c>
      <c r="DU181" s="167">
        <f t="shared" si="92"/>
        <v>1.0503680336487908</v>
      </c>
      <c r="DV181" s="167">
        <f t="shared" si="92"/>
        <v>1.0482787573467673</v>
      </c>
      <c r="DW181" s="167">
        <f t="shared" si="92"/>
        <v>1.0484091147747558</v>
      </c>
      <c r="DX181" s="167">
        <f t="shared" si="92"/>
        <v>1.0486293456569689</v>
      </c>
      <c r="DY181" s="167">
        <f t="shared" si="92"/>
        <v>1.0491854965843403</v>
      </c>
      <c r="DZ181" s="167">
        <f t="shared" si="92"/>
        <v>1.0491854965843403</v>
      </c>
      <c r="EA181" s="167">
        <f t="shared" si="89"/>
        <v>1.0468602578886677</v>
      </c>
      <c r="EB181" s="167">
        <f t="shared" si="89"/>
        <v>1.0487548597247032</v>
      </c>
      <c r="EC181" s="167">
        <f t="shared" si="89"/>
        <v>1.0487292585591261</v>
      </c>
      <c r="ED181" s="167">
        <f t="shared" si="89"/>
        <v>0.96119873817034707</v>
      </c>
      <c r="EE181" s="167">
        <f t="shared" ref="EE181:EU181" si="93">IFERROR(EE150/EE155,0)</f>
        <v>1.048954722134678</v>
      </c>
      <c r="EF181" s="167">
        <f t="shared" si="93"/>
        <v>1.0469847928683798</v>
      </c>
      <c r="EG181" s="167">
        <f t="shared" si="93"/>
        <v>0</v>
      </c>
      <c r="EH181" s="167">
        <f t="shared" si="93"/>
        <v>1.0452356020942408</v>
      </c>
      <c r="EI181" s="167">
        <f t="shared" si="93"/>
        <v>1.0472994231777661</v>
      </c>
      <c r="EJ181" s="167">
        <f t="shared" si="93"/>
        <v>1.0487292585591261</v>
      </c>
      <c r="EK181" s="167">
        <f t="shared" si="93"/>
        <v>1.0473093464806462</v>
      </c>
      <c r="EL181" s="167">
        <f t="shared" si="93"/>
        <v>1.0479689304083133</v>
      </c>
      <c r="EM181" s="167">
        <f t="shared" si="93"/>
        <v>1.0496267479760277</v>
      </c>
      <c r="EN181" s="167">
        <f t="shared" si="93"/>
        <v>1.0464263257178787</v>
      </c>
      <c r="EO181" s="167">
        <f t="shared" si="93"/>
        <v>1.048078941843376</v>
      </c>
      <c r="EP181" s="167">
        <f t="shared" si="93"/>
        <v>0</v>
      </c>
      <c r="EQ181" s="167">
        <f t="shared" si="93"/>
        <v>0</v>
      </c>
      <c r="ER181" s="167">
        <f t="shared" si="93"/>
        <v>1.0456640134059489</v>
      </c>
      <c r="ES181" s="167">
        <f t="shared" si="93"/>
        <v>0</v>
      </c>
      <c r="ET181" s="167">
        <f t="shared" si="93"/>
        <v>1.0445699937225361</v>
      </c>
      <c r="EU181" s="167">
        <f t="shared" si="93"/>
        <v>0</v>
      </c>
      <c r="EV181" s="167">
        <f t="shared" ref="EV181:FB181" si="94">IFERROR(EV150/EV155,0)</f>
        <v>0</v>
      </c>
      <c r="EW181" s="167">
        <f t="shared" si="94"/>
        <v>0</v>
      </c>
      <c r="EX181" s="167">
        <f t="shared" si="94"/>
        <v>1.0441237975742368</v>
      </c>
      <c r="EY181" s="167">
        <f t="shared" si="94"/>
        <v>1.040967372042114</v>
      </c>
      <c r="EZ181" s="167">
        <f t="shared" si="94"/>
        <v>1.0456544502617802</v>
      </c>
      <c r="FA181" s="167">
        <f t="shared" si="94"/>
        <v>1.0482142857142858</v>
      </c>
      <c r="FB181" s="167">
        <f t="shared" si="94"/>
        <v>1.0500631047538915</v>
      </c>
      <c r="FC181" s="167">
        <f t="shared" ref="FC181:FI181" si="95">IFERROR(FC150/FC155,0)</f>
        <v>1.0472093999160721</v>
      </c>
      <c r="FD181" s="167">
        <f t="shared" si="95"/>
        <v>1.0486344537815127</v>
      </c>
      <c r="FE181" s="167">
        <f t="shared" si="95"/>
        <v>1.0478589420654911</v>
      </c>
      <c r="FF181" s="167">
        <f t="shared" si="95"/>
        <v>1.0474441062244149</v>
      </c>
      <c r="FG181" s="167">
        <f t="shared" si="95"/>
        <v>1.0480142887161168</v>
      </c>
      <c r="FH181" s="167">
        <f t="shared" si="95"/>
        <v>1.0483244038239312</v>
      </c>
      <c r="FI181" s="167">
        <f t="shared" si="95"/>
        <v>1.0479739659878227</v>
      </c>
      <c r="FJ181" s="167">
        <f t="shared" ref="FJ181:FP181" si="96">IFERROR(FJ150/FJ155,0)</f>
        <v>1.044793301936159</v>
      </c>
      <c r="FK181" s="167">
        <f t="shared" si="96"/>
        <v>1.0444653693241264</v>
      </c>
      <c r="FL181" s="167">
        <f t="shared" si="96"/>
        <v>1.0452071996651318</v>
      </c>
      <c r="FM181" s="167">
        <f t="shared" si="96"/>
        <v>1.0476540358979742</v>
      </c>
      <c r="FN181" s="167">
        <f t="shared" si="96"/>
        <v>1.0490958788898235</v>
      </c>
      <c r="FO181" s="167">
        <f t="shared" si="96"/>
        <v>1.0479739659878227</v>
      </c>
      <c r="FP181" s="167">
        <f t="shared" si="96"/>
        <v>1.0472242627767867</v>
      </c>
      <c r="FQ181" s="167">
        <f t="shared" ref="FQ181:FV181" si="97">IFERROR(FQ150/FQ155,0)</f>
        <v>1.0473341729638959</v>
      </c>
      <c r="FR181" s="167">
        <f t="shared" si="97"/>
        <v>1.047659038421163</v>
      </c>
      <c r="FS181" s="167">
        <f t="shared" si="97"/>
        <v>1.0473391413876352</v>
      </c>
      <c r="FT181" s="167">
        <f t="shared" si="97"/>
        <v>1.047659038421163</v>
      </c>
      <c r="FU181" s="167">
        <f t="shared" si="97"/>
        <v>1.0432511491851233</v>
      </c>
      <c r="FV181" s="167">
        <f t="shared" si="97"/>
        <v>1.0487190256194876</v>
      </c>
      <c r="FW181" s="167">
        <f t="shared" ref="FW181:GD181" si="98">IFERROR(FW150/FW155,0)</f>
        <v>1.0483989501312336</v>
      </c>
      <c r="FX181" s="167">
        <f t="shared" si="98"/>
        <v>1.0454402680347605</v>
      </c>
      <c r="FY181" s="167">
        <f t="shared" si="98"/>
        <v>1.0488240235195296</v>
      </c>
      <c r="FZ181" s="167">
        <f t="shared" si="98"/>
        <v>1.0488291504777905</v>
      </c>
      <c r="GA181" s="167">
        <f t="shared" si="98"/>
        <v>1.0479588624199809</v>
      </c>
      <c r="GB181" s="167">
        <f t="shared" si="98"/>
        <v>1.0479840403191938</v>
      </c>
      <c r="GC181" s="167">
        <f t="shared" si="98"/>
        <v>1.0485192186515437</v>
      </c>
      <c r="GD181" s="167">
        <f t="shared" si="98"/>
        <v>1.0498160798738834</v>
      </c>
      <c r="GE181" s="167">
        <f t="shared" ref="GE181:GJ181" si="99">IFERROR(GE150/GE155,0)</f>
        <v>1.0486344537815127</v>
      </c>
      <c r="GF181" s="167">
        <f t="shared" si="99"/>
        <v>1.0479638958858102</v>
      </c>
      <c r="GG181" s="167">
        <f t="shared" si="99"/>
        <v>1.0484192836886881</v>
      </c>
      <c r="GH181" s="167">
        <f t="shared" si="99"/>
        <v>1.0489701555275326</v>
      </c>
      <c r="GI181" s="167">
        <f t="shared" si="99"/>
        <v>1.0468602578886677</v>
      </c>
      <c r="GJ181" s="167">
        <f t="shared" si="99"/>
        <v>1.0411930336844302</v>
      </c>
      <c r="GK181" s="167">
        <f t="shared" ref="GK181:GP181" si="100">IFERROR(GK150/GK155,0)</f>
        <v>1.0482939632545931</v>
      </c>
      <c r="GL181" s="167">
        <f t="shared" si="100"/>
        <v>1.0486395629793046</v>
      </c>
      <c r="GM181" s="167">
        <f t="shared" si="100"/>
        <v>1.0480940879974798</v>
      </c>
      <c r="GN181" s="167">
        <f t="shared" si="100"/>
        <v>1.0465652857891978</v>
      </c>
      <c r="GO181" s="167">
        <f t="shared" si="100"/>
        <v>1.0478740157480315</v>
      </c>
      <c r="GP181" s="167">
        <f t="shared" si="100"/>
        <v>1.0448120615642342</v>
      </c>
      <c r="GQ181" s="167">
        <f t="shared" ref="GQ181:GR181" si="101">IFERROR(GQ150/GQ155,0)</f>
        <v>1.0475740390674229</v>
      </c>
      <c r="GR181" s="167">
        <f t="shared" si="101"/>
        <v>1.0472589792060492</v>
      </c>
      <c r="GS181" s="167">
        <f t="shared" ref="GS181:GY181" si="102">IFERROR(GS150/GS155,0)</f>
        <v>1.047544080604534</v>
      </c>
      <c r="GT181" s="167">
        <f t="shared" si="102"/>
        <v>1.0478941287679866</v>
      </c>
      <c r="GU181" s="167">
        <f t="shared" si="102"/>
        <v>1.0430647015783423</v>
      </c>
      <c r="GV181" s="167">
        <f t="shared" si="102"/>
        <v>0</v>
      </c>
      <c r="GW181" s="167">
        <f t="shared" si="102"/>
        <v>1.0450214637210764</v>
      </c>
      <c r="GX181" s="167">
        <f t="shared" si="102"/>
        <v>1.045268783401446</v>
      </c>
      <c r="GY181" s="167">
        <f t="shared" si="102"/>
        <v>1.046370121695342</v>
      </c>
      <c r="GZ181" s="167">
        <f t="shared" ref="GZ181:HC181" si="103">IFERROR(GZ150/GZ155,0)</f>
        <v>1.0451545311681509</v>
      </c>
      <c r="HA181" s="167">
        <f t="shared" si="103"/>
        <v>1.0448167539267015</v>
      </c>
      <c r="HB181" s="167">
        <f t="shared" si="103"/>
        <v>1.0468946705832984</v>
      </c>
      <c r="HC181" s="167">
        <f t="shared" si="103"/>
        <v>0</v>
      </c>
      <c r="HD181" s="167">
        <f t="shared" ref="HD181:HF181" si="104">IFERROR(HD150/HD155,0)</f>
        <v>0</v>
      </c>
      <c r="HE181" s="167">
        <f t="shared" si="104"/>
        <v>0</v>
      </c>
      <c r="HF181" s="167">
        <f t="shared" si="104"/>
        <v>0</v>
      </c>
      <c r="HG181" s="167"/>
      <c r="HH181" s="167"/>
      <c r="HI181" s="167"/>
      <c r="HJ181" s="167"/>
      <c r="HK181" s="167"/>
      <c r="HL181" s="167"/>
      <c r="HM181" s="167"/>
      <c r="HN181" s="167"/>
      <c r="HO181" s="167"/>
      <c r="HP181" s="167"/>
      <c r="HQ181" s="167"/>
      <c r="HR181" s="167"/>
      <c r="HS181" s="167"/>
    </row>
    <row r="182" spans="1:227" x14ac:dyDescent="0.25">
      <c r="A182" s="95">
        <f t="shared" si="68"/>
        <v>181</v>
      </c>
      <c r="B182" s="65">
        <f>B.Semanal!B182</f>
        <v>0</v>
      </c>
      <c r="C182" s="177"/>
      <c r="D182" s="167"/>
      <c r="E182" s="167"/>
      <c r="F182" s="167">
        <f>IFERROR(IF(((F180+F46)/F19)&gt;150,0,(F180+F46)/F19),0)</f>
        <v>105.73328673628814</v>
      </c>
      <c r="G182" s="167">
        <f t="shared" ref="G182:BR182" si="105">IFERROR(IF(((G180+G46)/G19)&gt;150,0,(G180+G46)/G19),0)</f>
        <v>110.66419967419917</v>
      </c>
      <c r="H182" s="167">
        <f t="shared" si="105"/>
        <v>112.71357627621089</v>
      </c>
      <c r="I182" s="167">
        <f t="shared" si="105"/>
        <v>132.27504702002761</v>
      </c>
      <c r="J182" s="167">
        <f t="shared" si="105"/>
        <v>140.75045349643375</v>
      </c>
      <c r="K182" s="167">
        <f t="shared" si="105"/>
        <v>133.0723767893912</v>
      </c>
      <c r="L182" s="167">
        <f t="shared" si="105"/>
        <v>128.35535528998599</v>
      </c>
      <c r="M182" s="167">
        <f t="shared" si="105"/>
        <v>124.30524045961513</v>
      </c>
      <c r="N182" s="167">
        <f t="shared" si="105"/>
        <v>126.37355726388587</v>
      </c>
      <c r="O182" s="167">
        <f t="shared" si="105"/>
        <v>134.37864517966187</v>
      </c>
      <c r="P182" s="167">
        <f t="shared" si="105"/>
        <v>133.36812922709419</v>
      </c>
      <c r="Q182" s="167">
        <f t="shared" si="105"/>
        <v>131.50782407811002</v>
      </c>
      <c r="R182" s="167">
        <f t="shared" si="105"/>
        <v>134.45418596180861</v>
      </c>
      <c r="S182" s="167">
        <f t="shared" si="105"/>
        <v>134.23267477512235</v>
      </c>
      <c r="T182" s="167">
        <f t="shared" si="105"/>
        <v>0</v>
      </c>
      <c r="U182" s="167">
        <f t="shared" si="105"/>
        <v>0</v>
      </c>
      <c r="V182" s="167">
        <f t="shared" si="105"/>
        <v>139.72977227168141</v>
      </c>
      <c r="W182" s="167">
        <f t="shared" si="105"/>
        <v>0</v>
      </c>
      <c r="X182" s="167">
        <f t="shared" si="105"/>
        <v>116.67573298117975</v>
      </c>
      <c r="Y182" s="167">
        <f t="shared" si="105"/>
        <v>137.38311855386712</v>
      </c>
      <c r="Z182" s="167">
        <f t="shared" si="105"/>
        <v>136.65953640752602</v>
      </c>
      <c r="AA182" s="167">
        <f t="shared" si="105"/>
        <v>0</v>
      </c>
      <c r="AB182" s="167">
        <f t="shared" si="105"/>
        <v>0</v>
      </c>
      <c r="AC182" s="167">
        <f t="shared" si="105"/>
        <v>0</v>
      </c>
      <c r="AD182" s="167">
        <f t="shared" si="105"/>
        <v>136.29896951861468</v>
      </c>
      <c r="AE182" s="167">
        <f t="shared" si="105"/>
        <v>132.41548671774311</v>
      </c>
      <c r="AF182" s="167">
        <f t="shared" si="105"/>
        <v>139.33598706075242</v>
      </c>
      <c r="AG182" s="167">
        <f t="shared" si="105"/>
        <v>0</v>
      </c>
      <c r="AH182" s="167">
        <f t="shared" si="105"/>
        <v>0</v>
      </c>
      <c r="AI182" s="167">
        <f t="shared" si="105"/>
        <v>0</v>
      </c>
      <c r="AJ182" s="167">
        <f t="shared" si="105"/>
        <v>0</v>
      </c>
      <c r="AK182" s="167">
        <f t="shared" si="105"/>
        <v>0</v>
      </c>
      <c r="AL182" s="167">
        <f t="shared" si="105"/>
        <v>0</v>
      </c>
      <c r="AM182" s="167">
        <f t="shared" si="105"/>
        <v>103.50464490317334</v>
      </c>
      <c r="AN182" s="167">
        <f t="shared" si="105"/>
        <v>147.40833258988312</v>
      </c>
      <c r="AO182" s="167">
        <f t="shared" si="105"/>
        <v>99.874692663461204</v>
      </c>
      <c r="AP182" s="167">
        <f t="shared" si="105"/>
        <v>115.55554269418963</v>
      </c>
      <c r="AQ182" s="167">
        <f t="shared" si="105"/>
        <v>110.43837155485295</v>
      </c>
      <c r="AR182" s="167">
        <f t="shared" si="105"/>
        <v>134.62618842133116</v>
      </c>
      <c r="AS182" s="167">
        <f t="shared" si="105"/>
        <v>0</v>
      </c>
      <c r="AT182" s="167">
        <f t="shared" si="105"/>
        <v>0</v>
      </c>
      <c r="AU182" s="167">
        <f t="shared" si="105"/>
        <v>128.82908474654928</v>
      </c>
      <c r="AV182" s="167">
        <f t="shared" si="105"/>
        <v>116.1309663016596</v>
      </c>
      <c r="AW182" s="167">
        <f t="shared" si="105"/>
        <v>127.16397926824571</v>
      </c>
      <c r="AX182" s="167">
        <f t="shared" si="105"/>
        <v>117.61131739432366</v>
      </c>
      <c r="AY182" s="167">
        <f t="shared" si="105"/>
        <v>127.32357177969925</v>
      </c>
      <c r="AZ182" s="167">
        <f t="shared" si="105"/>
        <v>139.98020644672215</v>
      </c>
      <c r="BA182" s="167">
        <f t="shared" si="105"/>
        <v>0</v>
      </c>
      <c r="BB182" s="167">
        <f t="shared" si="105"/>
        <v>0</v>
      </c>
      <c r="BC182" s="167">
        <f t="shared" si="105"/>
        <v>0</v>
      </c>
      <c r="BD182" s="167">
        <f t="shared" si="105"/>
        <v>0</v>
      </c>
      <c r="BE182" s="167">
        <f t="shared" si="105"/>
        <v>0</v>
      </c>
      <c r="BF182" s="167">
        <f t="shared" si="105"/>
        <v>0</v>
      </c>
      <c r="BG182" s="167">
        <f t="shared" si="105"/>
        <v>0</v>
      </c>
      <c r="BH182" s="167">
        <f t="shared" si="105"/>
        <v>0</v>
      </c>
      <c r="BI182" s="167">
        <f t="shared" si="105"/>
        <v>0</v>
      </c>
      <c r="BJ182" s="167">
        <f t="shared" si="105"/>
        <v>0</v>
      </c>
      <c r="BK182" s="167">
        <f t="shared" si="105"/>
        <v>0</v>
      </c>
      <c r="BL182" s="167">
        <f t="shared" si="105"/>
        <v>146.58530562350612</v>
      </c>
      <c r="BM182" s="167">
        <f t="shared" si="105"/>
        <v>118.45520051077803</v>
      </c>
      <c r="BN182" s="167">
        <f t="shared" si="105"/>
        <v>124.23928573135127</v>
      </c>
      <c r="BO182" s="167">
        <f t="shared" si="105"/>
        <v>123.95878138403116</v>
      </c>
      <c r="BP182" s="167">
        <f t="shared" si="105"/>
        <v>128.11892861058467</v>
      </c>
      <c r="BQ182" s="167">
        <f t="shared" si="105"/>
        <v>139.73595371538471</v>
      </c>
      <c r="BR182" s="167">
        <f t="shared" si="105"/>
        <v>141.27283876520221</v>
      </c>
      <c r="BS182" s="167">
        <f t="shared" ref="BS182:EA182" si="106">IFERROR(IF(((BS180+BS46)/BS19)&gt;150,0,(BS180+BS46)/BS19),0)</f>
        <v>144.28065092820461</v>
      </c>
      <c r="BT182" s="167">
        <f t="shared" si="106"/>
        <v>0</v>
      </c>
      <c r="BU182" s="167">
        <f t="shared" si="106"/>
        <v>0</v>
      </c>
      <c r="BV182" s="167">
        <f t="shared" si="106"/>
        <v>143.57444630520925</v>
      </c>
      <c r="BW182" s="167">
        <f t="shared" si="106"/>
        <v>145.89173304966928</v>
      </c>
      <c r="BX182" s="167">
        <f t="shared" si="106"/>
        <v>144.60742834696592</v>
      </c>
      <c r="BY182" s="167">
        <f t="shared" si="106"/>
        <v>144.01377835261519</v>
      </c>
      <c r="BZ182" s="167">
        <f t="shared" si="106"/>
        <v>142.85791713646807</v>
      </c>
      <c r="CA182" s="167">
        <f t="shared" si="106"/>
        <v>129.991014449841</v>
      </c>
      <c r="CB182" s="167">
        <f t="shared" si="106"/>
        <v>126.6836482153228</v>
      </c>
      <c r="CC182" s="167">
        <f t="shared" si="106"/>
        <v>127.32172314036588</v>
      </c>
      <c r="CD182" s="167">
        <f>IFERROR(IF(((CD180+CD46)/CD19)&gt;150,0,(CD180+CD46)/CD19),0)</f>
        <v>128.28560286980806</v>
      </c>
      <c r="CE182" s="167">
        <f t="shared" si="106"/>
        <v>134.22895149113168</v>
      </c>
      <c r="CF182" s="167">
        <f t="shared" si="106"/>
        <v>124.67035611005497</v>
      </c>
      <c r="CG182" s="167">
        <f t="shared" si="106"/>
        <v>128.14555355821088</v>
      </c>
      <c r="CH182" s="167">
        <f t="shared" si="106"/>
        <v>148.48926927686139</v>
      </c>
      <c r="CI182" s="167">
        <f t="shared" si="106"/>
        <v>148.73064319635751</v>
      </c>
      <c r="CJ182" s="167">
        <f t="shared" si="106"/>
        <v>123.76927430322432</v>
      </c>
      <c r="CK182" s="167">
        <f t="shared" si="106"/>
        <v>133.66738583022155</v>
      </c>
      <c r="CL182" s="167">
        <f t="shared" si="106"/>
        <v>128.83761966268133</v>
      </c>
      <c r="CM182" s="167">
        <f t="shared" si="106"/>
        <v>127.30469680937553</v>
      </c>
      <c r="CN182" s="167">
        <f t="shared" si="106"/>
        <v>128.58988889699643</v>
      </c>
      <c r="CO182" s="167">
        <f t="shared" si="106"/>
        <v>135.56596891150991</v>
      </c>
      <c r="CP182" s="167">
        <f t="shared" si="106"/>
        <v>127.49603703147726</v>
      </c>
      <c r="CQ182" s="167">
        <f t="shared" si="106"/>
        <v>127.66415006095511</v>
      </c>
      <c r="CR182" s="167">
        <f t="shared" si="106"/>
        <v>146.89033104614541</v>
      </c>
      <c r="CS182" s="167">
        <f t="shared" si="106"/>
        <v>137.7258521017159</v>
      </c>
      <c r="CT182" s="167">
        <f t="shared" si="106"/>
        <v>145.4347814475644</v>
      </c>
      <c r="CU182" s="167">
        <f t="shared" si="106"/>
        <v>135.61232272906994</v>
      </c>
      <c r="CV182" s="167">
        <f>IFERROR(IF(((CV180+CV46)/CV19)&gt;150,0,(CV180+CV46)/CV19),0)</f>
        <v>137.39006965423874</v>
      </c>
      <c r="CW182" s="167">
        <f>IFERROR(IF(((CW180+CW46)/CW19)&gt;150,0,(CW180+CW46)/CW19),0)</f>
        <v>129.19268617071995</v>
      </c>
      <c r="CX182" s="167">
        <f>IFERROR(IF(((CX180+CX46)/CX19)&gt;150,0,(CX180+CX46)/CX19),0)</f>
        <v>130.21906733613812</v>
      </c>
      <c r="CY182" s="167">
        <f t="shared" ref="CY182:DD182" si="107">IFERROR(IF(((CY180+CY46)/CY19)&gt;150,0,(CY180+CY46)/CY19),0)</f>
        <v>123.34076115605603</v>
      </c>
      <c r="CZ182" s="167">
        <f t="shared" si="107"/>
        <v>147.82194698500541</v>
      </c>
      <c r="DA182" s="167">
        <f t="shared" si="107"/>
        <v>135.91667365244362</v>
      </c>
      <c r="DB182" s="167">
        <f t="shared" si="107"/>
        <v>135.35312222307226</v>
      </c>
      <c r="DC182" s="167">
        <f t="shared" si="107"/>
        <v>138.56504723601051</v>
      </c>
      <c r="DD182" s="167">
        <f t="shared" si="107"/>
        <v>137.52084930146705</v>
      </c>
      <c r="DE182" s="167">
        <f t="shared" ref="DE182:DL182" si="108">IFERROR(IF(((DE180+DE46)/DE19)&gt;150,0,(DE180+DE46)/DE19),0)</f>
        <v>141.4977359063966</v>
      </c>
      <c r="DF182" s="167">
        <f t="shared" si="108"/>
        <v>0</v>
      </c>
      <c r="DG182" s="167">
        <f t="shared" si="108"/>
        <v>131.22151109535278</v>
      </c>
      <c r="DH182" s="167">
        <f t="shared" si="108"/>
        <v>140.09116927811081</v>
      </c>
      <c r="DI182" s="167">
        <f t="shared" si="108"/>
        <v>144.63175744321904</v>
      </c>
      <c r="DJ182" s="167">
        <f>IFERROR(IF(((DJ180+DJ46)/DJ19)&gt;150,0,(DJ180+DJ46)/DJ19),0)</f>
        <v>138.56329974500758</v>
      </c>
      <c r="DK182" s="167">
        <f t="shared" si="108"/>
        <v>142.2748993561986</v>
      </c>
      <c r="DL182" s="167">
        <f t="shared" si="108"/>
        <v>137.42023350167801</v>
      </c>
      <c r="DM182" s="167">
        <f t="shared" si="106"/>
        <v>139.9655955425597</v>
      </c>
      <c r="DN182" s="167">
        <f t="shared" si="106"/>
        <v>137.84340517047139</v>
      </c>
      <c r="DO182" s="167">
        <f t="shared" si="106"/>
        <v>145.47138516414239</v>
      </c>
      <c r="DP182" s="167">
        <f t="shared" si="106"/>
        <v>138.69485469888386</v>
      </c>
      <c r="DQ182" s="167">
        <f>IFERROR(IF(((DQ180+DQ46)/DQ19)&gt;150,0,(DQ180+DQ46)/DQ19),0)</f>
        <v>138.20931954593709</v>
      </c>
      <c r="DR182" s="167">
        <f t="shared" si="106"/>
        <v>131.96752315668715</v>
      </c>
      <c r="DS182" s="167">
        <f t="shared" si="106"/>
        <v>132.81894491103955</v>
      </c>
      <c r="DT182" s="167">
        <f t="shared" ref="DT182:DZ182" si="109">IFERROR(IF(((DT180+DT46)/DT19)&gt;150,0,(DT180+DT46)/DT19),0)</f>
        <v>128.72435024830102</v>
      </c>
      <c r="DU182" s="167">
        <f t="shared" si="109"/>
        <v>0</v>
      </c>
      <c r="DV182" s="167">
        <f t="shared" si="109"/>
        <v>144.81508171853218</v>
      </c>
      <c r="DW182" s="167">
        <f t="shared" si="109"/>
        <v>139.75991338287449</v>
      </c>
      <c r="DX182" s="167">
        <f t="shared" si="109"/>
        <v>142.3483134972102</v>
      </c>
      <c r="DY182" s="167">
        <f t="shared" si="109"/>
        <v>135.58329713153344</v>
      </c>
      <c r="DZ182" s="167">
        <f t="shared" si="109"/>
        <v>145.49319386840367</v>
      </c>
      <c r="EA182" s="167">
        <f t="shared" si="106"/>
        <v>140.83895488280007</v>
      </c>
      <c r="EB182" s="167">
        <f t="shared" ref="EB182:EU182" si="110">IFERROR(IF(((EB180+EB46)/EB19)&gt;150,0,(EB180+EB46)/EB19),0)</f>
        <v>123.22383539811422</v>
      </c>
      <c r="EC182" s="167">
        <f t="shared" si="110"/>
        <v>138.25413415697437</v>
      </c>
      <c r="ED182" s="167">
        <f t="shared" si="110"/>
        <v>130.8052290874451</v>
      </c>
      <c r="EE182" s="167">
        <f t="shared" si="110"/>
        <v>133.15023418572386</v>
      </c>
      <c r="EF182" s="167">
        <f t="shared" si="110"/>
        <v>0</v>
      </c>
      <c r="EG182" s="167">
        <f t="shared" si="110"/>
        <v>0</v>
      </c>
      <c r="EH182" s="167">
        <f t="shared" si="110"/>
        <v>129.51301936869729</v>
      </c>
      <c r="EI182" s="167">
        <f t="shared" si="110"/>
        <v>123.23955377506822</v>
      </c>
      <c r="EJ182" s="167">
        <f t="shared" si="110"/>
        <v>139.52283020552275</v>
      </c>
      <c r="EK182" s="167">
        <f t="shared" si="110"/>
        <v>137.14542322415525</v>
      </c>
      <c r="EL182" s="167">
        <f t="shared" si="110"/>
        <v>140.26098928264904</v>
      </c>
      <c r="EM182" s="167">
        <f t="shared" si="110"/>
        <v>141.45102465418054</v>
      </c>
      <c r="EN182" s="167">
        <f t="shared" si="110"/>
        <v>139.23082974905907</v>
      </c>
      <c r="EO182" s="167">
        <f t="shared" si="110"/>
        <v>0</v>
      </c>
      <c r="EP182" s="167">
        <f t="shared" si="110"/>
        <v>0</v>
      </c>
      <c r="EQ182" s="167">
        <f t="shared" si="110"/>
        <v>0</v>
      </c>
      <c r="ER182" s="167">
        <f t="shared" si="110"/>
        <v>0</v>
      </c>
      <c r="ES182" s="167">
        <f t="shared" si="110"/>
        <v>126.2552964757821</v>
      </c>
      <c r="ET182" s="167">
        <f t="shared" si="110"/>
        <v>0</v>
      </c>
      <c r="EU182" s="167">
        <f t="shared" si="110"/>
        <v>0</v>
      </c>
      <c r="EV182" s="167">
        <f t="shared" ref="EV182:FB182" si="111">IFERROR(IF(((EV180+EV46)/EV19)&gt;150,0,(EV180+EV46)/EV19),0)</f>
        <v>0</v>
      </c>
      <c r="EW182" s="167">
        <f t="shared" si="111"/>
        <v>0</v>
      </c>
      <c r="EX182" s="167">
        <f t="shared" si="111"/>
        <v>0</v>
      </c>
      <c r="EY182" s="167">
        <f t="shared" si="111"/>
        <v>120.53561758166146</v>
      </c>
      <c r="EZ182" s="167">
        <f t="shared" si="111"/>
        <v>128.6307317126516</v>
      </c>
      <c r="FA182" s="167">
        <f t="shared" si="111"/>
        <v>130.09341497059609</v>
      </c>
      <c r="FB182" s="167">
        <f t="shared" si="111"/>
        <v>132.35068751157959</v>
      </c>
      <c r="FC182" s="167">
        <f t="shared" ref="FC182:FI182" si="112">IFERROR(IF(((FC180+FC46)/FC19)&gt;150,0,(FC180+FC46)/FC19),0)</f>
        <v>136.63934948521552</v>
      </c>
      <c r="FD182" s="167">
        <f t="shared" si="112"/>
        <v>141.98652734414401</v>
      </c>
      <c r="FE182" s="167">
        <f t="shared" si="112"/>
        <v>135.18088995193554</v>
      </c>
      <c r="FF182" s="167">
        <f t="shared" si="112"/>
        <v>138.88150183767391</v>
      </c>
      <c r="FG182" s="167">
        <f t="shared" si="112"/>
        <v>133.4683156001422</v>
      </c>
      <c r="FH182" s="167">
        <f t="shared" si="112"/>
        <v>126.53687933593721</v>
      </c>
      <c r="FI182" s="167">
        <f t="shared" si="112"/>
        <v>139.14528219878184</v>
      </c>
      <c r="FJ182" s="167">
        <f t="shared" ref="FJ182:FP182" si="113">IFERROR(IF(((FJ180+FJ46)/FJ19)&gt;150,0,(FJ180+FJ46)/FJ19),0)</f>
        <v>0</v>
      </c>
      <c r="FK182" s="167">
        <f t="shared" si="113"/>
        <v>127.8290090157016</v>
      </c>
      <c r="FL182" s="167">
        <f t="shared" si="113"/>
        <v>118.85183254833403</v>
      </c>
      <c r="FM182" s="167">
        <f t="shared" si="113"/>
        <v>142.27551558538272</v>
      </c>
      <c r="FN182" s="167">
        <f t="shared" si="113"/>
        <v>130.56074685497899</v>
      </c>
      <c r="FO182" s="167">
        <f t="shared" si="113"/>
        <v>133.37467700051735</v>
      </c>
      <c r="FP182" s="167">
        <f t="shared" si="113"/>
        <v>146.18746862206541</v>
      </c>
      <c r="FQ182" s="167">
        <f t="shared" ref="FQ182:FV182" si="114">IFERROR(IF(((FQ180+FQ46)/FQ19)&gt;150,0,(FQ180+FQ46)/FQ19),0)</f>
        <v>147.04421454591571</v>
      </c>
      <c r="FR182" s="167">
        <f t="shared" si="114"/>
        <v>0</v>
      </c>
      <c r="FS182" s="167">
        <f t="shared" si="114"/>
        <v>0</v>
      </c>
      <c r="FT182" s="167">
        <f t="shared" si="114"/>
        <v>140.90689488232616</v>
      </c>
      <c r="FU182" s="167">
        <f t="shared" si="114"/>
        <v>0</v>
      </c>
      <c r="FV182" s="167">
        <f t="shared" si="114"/>
        <v>137.29508465764516</v>
      </c>
      <c r="FW182" s="167">
        <f t="shared" ref="FW182:GD182" si="115">IFERROR(IF(((FW180+FW46)/FW19)&gt;150,0,(FW180+FW46)/FW19),0)</f>
        <v>0</v>
      </c>
      <c r="FX182" s="167">
        <f t="shared" si="115"/>
        <v>0</v>
      </c>
      <c r="FY182" s="167">
        <f t="shared" si="115"/>
        <v>132.98413910204539</v>
      </c>
      <c r="FZ182" s="167">
        <f t="shared" si="115"/>
        <v>121.23074000263085</v>
      </c>
      <c r="GA182" s="167">
        <f t="shared" si="115"/>
        <v>140.97090697890471</v>
      </c>
      <c r="GB182" s="167">
        <f t="shared" si="115"/>
        <v>127.86327573083433</v>
      </c>
      <c r="GC182" s="167">
        <f t="shared" si="115"/>
        <v>149.14854772861005</v>
      </c>
      <c r="GD182" s="167">
        <f t="shared" si="115"/>
        <v>134.73558426099152</v>
      </c>
      <c r="GE182" s="167">
        <f t="shared" ref="GE182:GJ182" si="116">IFERROR(IF(((GE180+GE46)/GE19)&gt;150,0,(GE180+GE46)/GE19),0)</f>
        <v>146.79854524616863</v>
      </c>
      <c r="GF182" s="167">
        <f t="shared" si="116"/>
        <v>143.97391981138605</v>
      </c>
      <c r="GG182" s="167">
        <f t="shared" si="116"/>
        <v>145.41087324807168</v>
      </c>
      <c r="GH182" s="167">
        <f t="shared" si="116"/>
        <v>148.90533399332031</v>
      </c>
      <c r="GI182" s="167">
        <f t="shared" si="116"/>
        <v>0</v>
      </c>
      <c r="GJ182" s="167">
        <f t="shared" si="116"/>
        <v>124.49776459210258</v>
      </c>
      <c r="GK182" s="167">
        <f t="shared" ref="GK182:GP182" si="117">IFERROR(IF(((GK180+GK46)/GK19)&gt;150,0,(GK180+GK46)/GK19),0)</f>
        <v>128.2304595380792</v>
      </c>
      <c r="GL182" s="167">
        <f t="shared" si="117"/>
        <v>0</v>
      </c>
      <c r="GM182" s="167">
        <f t="shared" si="117"/>
        <v>145.23856662164238</v>
      </c>
      <c r="GN182" s="167">
        <f t="shared" si="117"/>
        <v>0</v>
      </c>
      <c r="GO182" s="167">
        <f t="shared" si="117"/>
        <v>0</v>
      </c>
      <c r="GP182" s="167">
        <f t="shared" si="117"/>
        <v>126.58619316832301</v>
      </c>
      <c r="GQ182" s="167">
        <f t="shared" ref="GQ182:GR182" si="118">IFERROR(IF(((GQ180+GQ46)/GQ19)&gt;150,0,(GQ180+GQ46)/GQ19),0)</f>
        <v>132.30525318217923</v>
      </c>
      <c r="GR182" s="167">
        <f t="shared" si="118"/>
        <v>147.32851922955174</v>
      </c>
      <c r="GS182" s="167">
        <f t="shared" ref="GS182:GY182" si="119">IFERROR(IF(((GS180+GS46)/GS19)&gt;150,0,(GS180+GS46)/GS19),0)</f>
        <v>0</v>
      </c>
      <c r="GT182" s="167">
        <f t="shared" si="119"/>
        <v>0</v>
      </c>
      <c r="GU182" s="167">
        <f t="shared" si="119"/>
        <v>0</v>
      </c>
      <c r="GV182" s="167">
        <f t="shared" si="119"/>
        <v>0</v>
      </c>
      <c r="GW182" s="167">
        <f t="shared" si="119"/>
        <v>97.818553566209118</v>
      </c>
      <c r="GX182" s="167">
        <f t="shared" si="119"/>
        <v>139.61251252997405</v>
      </c>
      <c r="GY182" s="167">
        <f t="shared" si="119"/>
        <v>0</v>
      </c>
      <c r="GZ182" s="167">
        <f t="shared" ref="GZ182:HC182" si="120">IFERROR(IF(((GZ180+GZ46)/GZ19)&gt;150,0,(GZ180+GZ46)/GZ19),0)</f>
        <v>0</v>
      </c>
      <c r="HA182" s="167">
        <f t="shared" si="120"/>
        <v>0</v>
      </c>
      <c r="HB182" s="167">
        <f t="shared" si="120"/>
        <v>0</v>
      </c>
      <c r="HC182" s="167">
        <f t="shared" si="120"/>
        <v>0</v>
      </c>
      <c r="HD182" s="167">
        <f t="shared" ref="HD182:HF182" si="121">IFERROR(IF(((HD180+HD46)/HD19)&gt;150,0,(HD180+HD46)/HD19),0)</f>
        <v>0</v>
      </c>
      <c r="HE182" s="167">
        <f t="shared" si="121"/>
        <v>0</v>
      </c>
      <c r="HF182" s="167">
        <f t="shared" si="121"/>
        <v>0</v>
      </c>
      <c r="HG182" s="167"/>
      <c r="HH182" s="167"/>
      <c r="HI182" s="167"/>
      <c r="HJ182" s="167"/>
      <c r="HK182" s="167"/>
      <c r="HL182" s="167"/>
      <c r="HM182" s="167"/>
      <c r="HN182" s="167"/>
      <c r="HO182" s="167"/>
      <c r="HP182" s="167"/>
      <c r="HQ182" s="167"/>
      <c r="HR182" s="167"/>
      <c r="HS182" s="167"/>
    </row>
    <row r="183" spans="1:227" x14ac:dyDescent="0.25">
      <c r="A183" s="95">
        <f t="shared" si="68"/>
        <v>182</v>
      </c>
      <c r="B183" s="65">
        <f>B.Semanal!B183</f>
        <v>0</v>
      </c>
      <c r="C183" s="258"/>
      <c r="D183" s="166"/>
      <c r="E183" s="178"/>
      <c r="F183" s="178">
        <f t="shared" ref="F183:T183" si="122">IFERROR(IF(OR(F180/F19&lt;60,(F180/F19&gt;100)),0,(F180/F19)),0)</f>
        <v>63.044774278431056</v>
      </c>
      <c r="G183" s="178">
        <f t="shared" si="122"/>
        <v>70.567868597421779</v>
      </c>
      <c r="H183" s="178">
        <f t="shared" si="122"/>
        <v>68.912633431885141</v>
      </c>
      <c r="I183" s="178">
        <f t="shared" si="122"/>
        <v>76.133272955080244</v>
      </c>
      <c r="J183" s="178">
        <f t="shared" si="122"/>
        <v>95.514659094146808</v>
      </c>
      <c r="K183" s="178">
        <f t="shared" si="122"/>
        <v>89.2971507949336</v>
      </c>
      <c r="L183" s="178">
        <f t="shared" si="122"/>
        <v>83.701696210675507</v>
      </c>
      <c r="M183" s="178">
        <f t="shared" si="122"/>
        <v>81.897036009524172</v>
      </c>
      <c r="N183" s="178">
        <f t="shared" si="122"/>
        <v>77.969041132102831</v>
      </c>
      <c r="O183" s="178">
        <f t="shared" si="122"/>
        <v>93.639431747471434</v>
      </c>
      <c r="P183" s="178">
        <f t="shared" si="122"/>
        <v>83.005199963100168</v>
      </c>
      <c r="Q183" s="178">
        <f t="shared" si="122"/>
        <v>86.079025368320117</v>
      </c>
      <c r="R183" s="178">
        <f t="shared" si="122"/>
        <v>95.251118684634989</v>
      </c>
      <c r="S183" s="178">
        <f t="shared" si="122"/>
        <v>83.32580356961563</v>
      </c>
      <c r="T183" s="178">
        <f t="shared" si="122"/>
        <v>0</v>
      </c>
      <c r="U183" s="178">
        <f t="shared" ref="U183:CF183" si="123">IFERROR(IF(OR(U180/U19&lt;60,(U180/U19&gt;100)),0,(U180/U19)),0)</f>
        <v>0</v>
      </c>
      <c r="V183" s="178">
        <f t="shared" si="123"/>
        <v>0</v>
      </c>
      <c r="W183" s="178">
        <f t="shared" si="123"/>
        <v>0</v>
      </c>
      <c r="X183" s="178">
        <f t="shared" si="123"/>
        <v>0</v>
      </c>
      <c r="Y183" s="178">
        <f t="shared" si="123"/>
        <v>80.95336903217293</v>
      </c>
      <c r="Z183" s="178">
        <f t="shared" si="123"/>
        <v>80.701097208076092</v>
      </c>
      <c r="AA183" s="178">
        <f t="shared" si="123"/>
        <v>83.913051298262459</v>
      </c>
      <c r="AB183" s="178">
        <f t="shared" si="123"/>
        <v>95.403509806084088</v>
      </c>
      <c r="AC183" s="178">
        <f t="shared" si="123"/>
        <v>0</v>
      </c>
      <c r="AD183" s="178">
        <f t="shared" si="123"/>
        <v>84.541434821186272</v>
      </c>
      <c r="AE183" s="178">
        <f t="shared" si="123"/>
        <v>78.360102212516111</v>
      </c>
      <c r="AF183" s="178">
        <f t="shared" si="123"/>
        <v>83.06054061239864</v>
      </c>
      <c r="AG183" s="178">
        <f t="shared" si="123"/>
        <v>0</v>
      </c>
      <c r="AH183" s="178">
        <f t="shared" si="123"/>
        <v>0</v>
      </c>
      <c r="AI183" s="178">
        <f t="shared" si="123"/>
        <v>0</v>
      </c>
      <c r="AJ183" s="178">
        <f t="shared" si="123"/>
        <v>91.715151026375068</v>
      </c>
      <c r="AK183" s="178">
        <f t="shared" si="123"/>
        <v>0</v>
      </c>
      <c r="AL183" s="178">
        <f t="shared" si="123"/>
        <v>0</v>
      </c>
      <c r="AM183" s="178">
        <f t="shared" si="123"/>
        <v>0</v>
      </c>
      <c r="AN183" s="178">
        <f t="shared" si="123"/>
        <v>0</v>
      </c>
      <c r="AO183" s="178">
        <f t="shared" si="123"/>
        <v>0</v>
      </c>
      <c r="AP183" s="178">
        <f t="shared" si="123"/>
        <v>80.738128894315295</v>
      </c>
      <c r="AQ183" s="178">
        <f t="shared" si="123"/>
        <v>75.614727677235607</v>
      </c>
      <c r="AR183" s="178">
        <f t="shared" si="123"/>
        <v>93.449011073449014</v>
      </c>
      <c r="AS183" s="178">
        <f t="shared" si="123"/>
        <v>0</v>
      </c>
      <c r="AT183" s="178">
        <f t="shared" si="123"/>
        <v>73.892612635451556</v>
      </c>
      <c r="AU183" s="178">
        <f t="shared" si="123"/>
        <v>87.188829620259668</v>
      </c>
      <c r="AV183" s="178">
        <f t="shared" si="123"/>
        <v>77.546740308674458</v>
      </c>
      <c r="AW183" s="178">
        <f t="shared" si="123"/>
        <v>93.028059628194768</v>
      </c>
      <c r="AX183" s="178">
        <f t="shared" si="123"/>
        <v>79.75159775899381</v>
      </c>
      <c r="AY183" s="178">
        <f t="shared" si="123"/>
        <v>86.624639537408044</v>
      </c>
      <c r="AZ183" s="178">
        <f t="shared" si="123"/>
        <v>91.694527526063666</v>
      </c>
      <c r="BA183" s="178">
        <f t="shared" si="123"/>
        <v>0</v>
      </c>
      <c r="BB183" s="178">
        <f t="shared" si="123"/>
        <v>0</v>
      </c>
      <c r="BC183" s="178">
        <f t="shared" si="123"/>
        <v>0</v>
      </c>
      <c r="BD183" s="178">
        <f t="shared" si="123"/>
        <v>0</v>
      </c>
      <c r="BE183" s="178">
        <f t="shared" si="123"/>
        <v>0</v>
      </c>
      <c r="BF183" s="178">
        <f t="shared" si="123"/>
        <v>0</v>
      </c>
      <c r="BG183" s="178">
        <f t="shared" si="123"/>
        <v>0</v>
      </c>
      <c r="BH183" s="178">
        <f t="shared" si="123"/>
        <v>0</v>
      </c>
      <c r="BI183" s="178">
        <f t="shared" si="123"/>
        <v>63.126256346213772</v>
      </c>
      <c r="BJ183" s="178">
        <f t="shared" si="123"/>
        <v>0</v>
      </c>
      <c r="BK183" s="178">
        <f t="shared" si="123"/>
        <v>0</v>
      </c>
      <c r="BL183" s="178">
        <f t="shared" si="123"/>
        <v>90.575607587383701</v>
      </c>
      <c r="BM183" s="178">
        <f t="shared" si="123"/>
        <v>66.41178437870542</v>
      </c>
      <c r="BN183" s="178">
        <f t="shared" si="123"/>
        <v>78.058028354764261</v>
      </c>
      <c r="BO183" s="178">
        <f t="shared" si="123"/>
        <v>81.000294945373653</v>
      </c>
      <c r="BP183" s="178">
        <f t="shared" si="123"/>
        <v>72.271277457909605</v>
      </c>
      <c r="BQ183" s="178">
        <f t="shared" si="123"/>
        <v>83.008469013475434</v>
      </c>
      <c r="BR183" s="178">
        <f t="shared" si="123"/>
        <v>83.335347864741692</v>
      </c>
      <c r="BS183" s="178">
        <f t="shared" si="123"/>
        <v>86.211301741496328</v>
      </c>
      <c r="BT183" s="178">
        <f t="shared" si="123"/>
        <v>91.737675757649171</v>
      </c>
      <c r="BU183" s="178">
        <f t="shared" si="123"/>
        <v>91.136283939538217</v>
      </c>
      <c r="BV183" s="178">
        <f t="shared" si="123"/>
        <v>82.112753370261288</v>
      </c>
      <c r="BW183" s="178">
        <f t="shared" si="123"/>
        <v>87.054384035553412</v>
      </c>
      <c r="BX183" s="178">
        <f t="shared" si="123"/>
        <v>87.229784071127511</v>
      </c>
      <c r="BY183" s="178">
        <f t="shared" si="123"/>
        <v>89.547800465651889</v>
      </c>
      <c r="BZ183" s="178">
        <f t="shared" si="123"/>
        <v>91.245948085266591</v>
      </c>
      <c r="CA183" s="178">
        <f t="shared" si="123"/>
        <v>84.196725008716143</v>
      </c>
      <c r="CB183" s="178">
        <f t="shared" si="123"/>
        <v>79.217549949885509</v>
      </c>
      <c r="CC183" s="178">
        <f t="shared" si="123"/>
        <v>81.102574499890764</v>
      </c>
      <c r="CD183" s="178">
        <f>IFERROR(IF(OR(CD180/CD19&lt;60,(CD180/CD19&gt;100)),0,(CD180/CD19)),0)</f>
        <v>82.61140418337996</v>
      </c>
      <c r="CE183" s="178">
        <f t="shared" si="123"/>
        <v>76.741984006312677</v>
      </c>
      <c r="CF183" s="178">
        <f t="shared" si="123"/>
        <v>78.584677334259396</v>
      </c>
      <c r="CG183" s="178">
        <f t="shared" ref="CG183:EO183" si="124">IFERROR(IF(OR(CG180/CG19&lt;60,(CG180/CG19&gt;100)),0,(CG180/CG19)),0)</f>
        <v>80.686286437916209</v>
      </c>
      <c r="CH183" s="178">
        <f t="shared" si="124"/>
        <v>97.557069975752384</v>
      </c>
      <c r="CI183" s="178">
        <f t="shared" si="124"/>
        <v>93.846298557838978</v>
      </c>
      <c r="CJ183" s="178">
        <f t="shared" si="124"/>
        <v>78.774198064978307</v>
      </c>
      <c r="CK183" s="178">
        <f t="shared" si="124"/>
        <v>88.733288937929927</v>
      </c>
      <c r="CL183" s="178">
        <f t="shared" si="124"/>
        <v>86.053493854148186</v>
      </c>
      <c r="CM183" s="178">
        <f t="shared" si="124"/>
        <v>84.328613224362044</v>
      </c>
      <c r="CN183" s="178">
        <f t="shared" si="124"/>
        <v>75.888978703351199</v>
      </c>
      <c r="CO183" s="178">
        <f t="shared" si="124"/>
        <v>95.745173572097542</v>
      </c>
      <c r="CP183" s="178">
        <f t="shared" si="124"/>
        <v>84.794511731256378</v>
      </c>
      <c r="CQ183" s="178">
        <f t="shared" si="124"/>
        <v>75.24174540221955</v>
      </c>
      <c r="CR183" s="178">
        <f t="shared" si="124"/>
        <v>96.91595160789322</v>
      </c>
      <c r="CS183" s="178">
        <f t="shared" si="124"/>
        <v>84.616735167119984</v>
      </c>
      <c r="CT183" s="178">
        <f t="shared" si="124"/>
        <v>96.646418948221296</v>
      </c>
      <c r="CU183" s="178">
        <f t="shared" si="124"/>
        <v>89.003230103811418</v>
      </c>
      <c r="CV183" s="178">
        <f>IFERROR(IF(OR(CV180/CV19&lt;60,(CV180/CV19&gt;100)),0,(CV180/CV19)),0)</f>
        <v>93.637669769213829</v>
      </c>
      <c r="CW183" s="178">
        <f>IFERROR(IF(OR(CW180/CW19&lt;60,(CW180/CW19&gt;100)),0,(CW180/CW19)),0)</f>
        <v>85.279598610637109</v>
      </c>
      <c r="CX183" s="178">
        <f>IFERROR(IF(OR(CX180/CX19&lt;60,(CX180/CX19&gt;100)),0,(CX180/CX19)),0)</f>
        <v>88.994649362658123</v>
      </c>
      <c r="CY183" s="178">
        <f t="shared" ref="CY183:DD183" si="125">IFERROR(IF(OR(CY180/CY19&lt;60,(CY180/CY19&gt;100)),0,(CY180/CY19)),0)</f>
        <v>70.586540913331476</v>
      </c>
      <c r="CZ183" s="178">
        <f t="shared" si="125"/>
        <v>73.817090695867549</v>
      </c>
      <c r="DA183" s="178">
        <f t="shared" si="125"/>
        <v>90.792110898574137</v>
      </c>
      <c r="DB183" s="178">
        <f t="shared" si="125"/>
        <v>93.534576612309991</v>
      </c>
      <c r="DC183" s="178">
        <f t="shared" si="125"/>
        <v>76.006414301726494</v>
      </c>
      <c r="DD183" s="178">
        <f t="shared" si="125"/>
        <v>88.525199234331609</v>
      </c>
      <c r="DE183" s="178">
        <f t="shared" ref="DE183:DL183" si="126">IFERROR(IF(OR(DE180/DE19&lt;60,(DE180/DE19&gt;100)),0,(DE180/DE19)),0)</f>
        <v>92.94060140207921</v>
      </c>
      <c r="DF183" s="1670">
        <f>IFERROR(IF(OR(DF180/DF19&lt;60,(DF180/DF19&gt;103)),0,(DF180/DF19)),0)</f>
        <v>102.43049318754868</v>
      </c>
      <c r="DG183" s="178">
        <f t="shared" si="126"/>
        <v>82.950027146944294</v>
      </c>
      <c r="DH183" s="178">
        <f t="shared" si="126"/>
        <v>92.535064534857057</v>
      </c>
      <c r="DI183" s="178">
        <f t="shared" si="126"/>
        <v>98.939829468798223</v>
      </c>
      <c r="DJ183" s="178">
        <f>IFERROR(IF(OR(DJ180/DJ19&lt;60,(DJ180/DJ19&gt;100)),0,(DJ180/DJ19)),0)</f>
        <v>92.352331815361524</v>
      </c>
      <c r="DK183" s="178">
        <f t="shared" si="126"/>
        <v>93.355440439320816</v>
      </c>
      <c r="DL183" s="178">
        <f t="shared" si="126"/>
        <v>89.090692860055057</v>
      </c>
      <c r="DM183" s="178">
        <f t="shared" si="124"/>
        <v>90.79118001841502</v>
      </c>
      <c r="DN183" s="178">
        <f t="shared" si="124"/>
        <v>88.634863558614839</v>
      </c>
      <c r="DO183" s="178">
        <f t="shared" si="124"/>
        <v>95.560790617875071</v>
      </c>
      <c r="DP183" s="178">
        <f t="shared" si="124"/>
        <v>95.202893954691973</v>
      </c>
      <c r="DQ183" s="178">
        <f>IFERROR(IF(OR(DQ180/DQ19&lt;60,(DQ180/DQ19&gt;100)),0,(DQ180/DQ19)),0)</f>
        <v>96.054635637778574</v>
      </c>
      <c r="DR183" s="178">
        <f t="shared" si="124"/>
        <v>90.507589978810884</v>
      </c>
      <c r="DS183" s="178">
        <f t="shared" si="124"/>
        <v>90.608509756453998</v>
      </c>
      <c r="DT183" s="178">
        <f t="shared" ref="DT183:DZ183" si="127">IFERROR(IF(OR(DT180/DT19&lt;60,(DT180/DT19&gt;100)),0,(DT180/DT19)),0)</f>
        <v>80.384223445685677</v>
      </c>
      <c r="DU183" s="178">
        <f t="shared" si="127"/>
        <v>88.24173140584864</v>
      </c>
      <c r="DV183" s="178">
        <f t="shared" si="127"/>
        <v>96.980177553294041</v>
      </c>
      <c r="DW183" s="178">
        <f t="shared" si="127"/>
        <v>86.930210773402976</v>
      </c>
      <c r="DX183" s="178">
        <f t="shared" si="127"/>
        <v>91.672819466103391</v>
      </c>
      <c r="DY183" s="178">
        <f t="shared" si="127"/>
        <v>89.313619140815973</v>
      </c>
      <c r="DZ183" s="178">
        <f t="shared" si="127"/>
        <v>98.714721948463648</v>
      </c>
      <c r="EA183" s="178">
        <f t="shared" si="124"/>
        <v>95.098641671567094</v>
      </c>
      <c r="EB183" s="178">
        <f t="shared" si="124"/>
        <v>76.66914628922855</v>
      </c>
      <c r="EC183" s="178">
        <f t="shared" si="124"/>
        <v>91.040000184376964</v>
      </c>
      <c r="ED183" s="178">
        <f t="shared" si="124"/>
        <v>84.118622397363765</v>
      </c>
      <c r="EE183" s="178">
        <f t="shared" si="124"/>
        <v>86.933653968799845</v>
      </c>
      <c r="EF183" s="178">
        <f>IFERROR(IF(OR(EF180/EF19&lt;60,(EF180/EF19&gt;150)),0,(EF180/EF19)),0)</f>
        <v>102.56296127231674</v>
      </c>
      <c r="EG183" s="178">
        <f t="shared" si="124"/>
        <v>0</v>
      </c>
      <c r="EH183" s="178">
        <f t="shared" si="124"/>
        <v>76.548422761252311</v>
      </c>
      <c r="EI183" s="178">
        <f t="shared" si="124"/>
        <v>81.221886581553292</v>
      </c>
      <c r="EJ183" s="178">
        <f t="shared" si="124"/>
        <v>92.485231819420676</v>
      </c>
      <c r="EK183" s="178">
        <f t="shared" si="124"/>
        <v>86.646310944906588</v>
      </c>
      <c r="EL183" s="178">
        <f t="shared" si="124"/>
        <v>92.487201411532524</v>
      </c>
      <c r="EM183" s="178">
        <f t="shared" si="124"/>
        <v>95.36439146951578</v>
      </c>
      <c r="EN183" s="178">
        <f t="shared" si="124"/>
        <v>90.736320251270897</v>
      </c>
      <c r="EO183" s="178">
        <f t="shared" si="124"/>
        <v>0</v>
      </c>
      <c r="EP183" s="178">
        <f t="shared" ref="EP183:EU183" si="128">IFERROR(IF(OR(EP180/EP19&lt;60,(EP180/EP19&gt;100)),0,(EP180/EP19)),0)</f>
        <v>0</v>
      </c>
      <c r="EQ183" s="178">
        <f t="shared" si="128"/>
        <v>0</v>
      </c>
      <c r="ER183" s="178">
        <f t="shared" si="128"/>
        <v>93.596293254043175</v>
      </c>
      <c r="ES183" s="178">
        <f t="shared" si="128"/>
        <v>78.583842894476433</v>
      </c>
      <c r="ET183" s="178">
        <f t="shared" si="128"/>
        <v>0</v>
      </c>
      <c r="EU183" s="178">
        <f t="shared" si="128"/>
        <v>0</v>
      </c>
      <c r="EV183" s="178">
        <f t="shared" ref="EV183:FB183" si="129">IFERROR(IF(OR(EV180/EV19&lt;60,(EV180/EV19&gt;100)),0,(EV180/EV19)),0)</f>
        <v>0</v>
      </c>
      <c r="EW183" s="178">
        <f t="shared" si="129"/>
        <v>0</v>
      </c>
      <c r="EX183" s="178">
        <f t="shared" si="129"/>
        <v>0</v>
      </c>
      <c r="EY183" s="178">
        <f t="shared" si="129"/>
        <v>69.33291496505457</v>
      </c>
      <c r="EZ183" s="178">
        <f t="shared" si="129"/>
        <v>88.671084719442717</v>
      </c>
      <c r="FA183" s="178">
        <f t="shared" si="129"/>
        <v>88.494166138873467</v>
      </c>
      <c r="FB183" s="178">
        <f t="shared" si="129"/>
        <v>86.492622615172152</v>
      </c>
      <c r="FC183" s="178">
        <f t="shared" ref="FC183:FI183" si="130">IFERROR(IF(OR(FC180/FC19&lt;60,(FC180/FC19&gt;100)),0,(FC180/FC19)),0)</f>
        <v>89.685653223816573</v>
      </c>
      <c r="FD183" s="178">
        <f t="shared" si="130"/>
        <v>92.387722393226369</v>
      </c>
      <c r="FE183" s="178">
        <f t="shared" si="130"/>
        <v>87.688174492838783</v>
      </c>
      <c r="FF183" s="178">
        <f t="shared" si="130"/>
        <v>94.681451380237405</v>
      </c>
      <c r="FG183" s="178">
        <f t="shared" si="130"/>
        <v>92.837038275316502</v>
      </c>
      <c r="FH183" s="178">
        <f t="shared" si="130"/>
        <v>83.16671359008086</v>
      </c>
      <c r="FI183" s="178">
        <f t="shared" si="130"/>
        <v>90.664351432798739</v>
      </c>
      <c r="FJ183" s="178">
        <f t="shared" ref="FJ183:FP183" si="131">IFERROR(IF(OR(FJ180/FJ19&lt;60,(FJ180/FJ19&gt;100)),0,(FJ180/FJ19)),0)</f>
        <v>0</v>
      </c>
      <c r="FK183" s="178">
        <f t="shared" si="131"/>
        <v>78.609370532629256</v>
      </c>
      <c r="FL183" s="178">
        <f t="shared" si="131"/>
        <v>77.188016286424855</v>
      </c>
      <c r="FM183" s="178">
        <f t="shared" si="131"/>
        <v>92.914892090017375</v>
      </c>
      <c r="FN183" s="178">
        <f t="shared" si="131"/>
        <v>84.431574914402091</v>
      </c>
      <c r="FO183" s="178">
        <f t="shared" si="131"/>
        <v>83.379848575779178</v>
      </c>
      <c r="FP183" s="178">
        <f t="shared" si="131"/>
        <v>89.983113567723876</v>
      </c>
      <c r="FQ183" s="178">
        <f t="shared" ref="FQ183:FV183" si="132">IFERROR(IF(OR(FQ180/FQ19&lt;60,(FQ180/FQ19&gt;100)),0,(FQ180/FQ19)),0)</f>
        <v>96.138591666516803</v>
      </c>
      <c r="FR183" s="178">
        <f t="shared" si="132"/>
        <v>0</v>
      </c>
      <c r="FS183" s="178">
        <f t="shared" si="132"/>
        <v>0</v>
      </c>
      <c r="FT183" s="178">
        <f t="shared" si="132"/>
        <v>90.542978511646325</v>
      </c>
      <c r="FU183" s="178">
        <f t="shared" si="132"/>
        <v>99.433179935789767</v>
      </c>
      <c r="FV183" s="178">
        <f t="shared" si="132"/>
        <v>89.756540342892492</v>
      </c>
      <c r="FW183" s="178">
        <f t="shared" ref="FW183:GD183" si="133">IFERROR(IF(OR(FW180/FW19&lt;60,(FW180/FW19&gt;100)),0,(FW180/FW19)),0)</f>
        <v>0</v>
      </c>
      <c r="FX183" s="178">
        <f t="shared" si="133"/>
        <v>0</v>
      </c>
      <c r="FY183" s="178">
        <f t="shared" si="133"/>
        <v>83.113972394550643</v>
      </c>
      <c r="FZ183" s="178">
        <f t="shared" si="133"/>
        <v>74.551161671225842</v>
      </c>
      <c r="GA183" s="178">
        <f t="shared" si="133"/>
        <v>96.405843173078551</v>
      </c>
      <c r="GB183" s="178">
        <f t="shared" si="133"/>
        <v>77.527884472202786</v>
      </c>
      <c r="GC183" s="178">
        <f t="shared" si="133"/>
        <v>98.963325334714554</v>
      </c>
      <c r="GD183" s="178">
        <f t="shared" si="133"/>
        <v>82.682841039267998</v>
      </c>
      <c r="GE183" s="178">
        <f t="shared" ref="GE183:GJ183" si="134">IFERROR(IF(OR(GE180/GE19&lt;60,(GE180/GE19&gt;100)),0,(GE180/GE19)),0)</f>
        <v>98.358413215515014</v>
      </c>
      <c r="GF183" s="178">
        <f t="shared" si="134"/>
        <v>95.950645214066682</v>
      </c>
      <c r="GG183" s="178">
        <f t="shared" si="134"/>
        <v>91.203600752314287</v>
      </c>
      <c r="GH183" s="178">
        <f t="shared" si="134"/>
        <v>96.26609122153296</v>
      </c>
      <c r="GI183" s="178">
        <f t="shared" si="134"/>
        <v>0</v>
      </c>
      <c r="GJ183" s="178">
        <f t="shared" si="134"/>
        <v>0</v>
      </c>
      <c r="GK183" s="178">
        <f t="shared" ref="GK183:GP183" si="135">IFERROR(IF(OR(GK180/GK19&lt;60,(GK180/GK19&gt;100)),0,(GK180/GK19)),0)</f>
        <v>81.883998093645289</v>
      </c>
      <c r="GL183" s="178">
        <f t="shared" si="135"/>
        <v>0</v>
      </c>
      <c r="GM183" s="178">
        <f t="shared" si="135"/>
        <v>0</v>
      </c>
      <c r="GN183" s="178">
        <f t="shared" si="135"/>
        <v>0</v>
      </c>
      <c r="GO183" s="178">
        <f t="shared" si="135"/>
        <v>0</v>
      </c>
      <c r="GP183" s="178">
        <f t="shared" si="135"/>
        <v>79.795063219413777</v>
      </c>
      <c r="GQ183" s="178">
        <f t="shared" ref="GQ183:GR183" si="136">IFERROR(IF(OR(GQ180/GQ19&lt;60,(GQ180/GQ19&gt;100)),0,(GQ180/GQ19)),0)</f>
        <v>86.615320370807154</v>
      </c>
      <c r="GR183" s="178">
        <f t="shared" si="136"/>
        <v>90.865850884054524</v>
      </c>
      <c r="GS183" s="178">
        <f t="shared" ref="GS183:GY183" si="137">IFERROR(IF(OR(GS180/GS19&lt;60,(GS180/GS19&gt;100)),0,(GS180/GS19)),0)</f>
        <v>0</v>
      </c>
      <c r="GT183" s="178">
        <f t="shared" si="137"/>
        <v>0</v>
      </c>
      <c r="GU183" s="178">
        <f t="shared" si="137"/>
        <v>0</v>
      </c>
      <c r="GV183" s="178">
        <f t="shared" si="137"/>
        <v>0</v>
      </c>
      <c r="GW183" s="178">
        <f t="shared" si="137"/>
        <v>0</v>
      </c>
      <c r="GX183" s="178">
        <f t="shared" si="137"/>
        <v>81.715073221953574</v>
      </c>
      <c r="GY183" s="178">
        <f t="shared" si="137"/>
        <v>87.526234421972774</v>
      </c>
      <c r="GZ183" s="178">
        <f t="shared" ref="GZ183:HC183" si="138">IFERROR(IF(OR(GZ180/GZ19&lt;60,(GZ180/GZ19&gt;100)),0,(GZ180/GZ19)),0)</f>
        <v>0</v>
      </c>
      <c r="HA183" s="178">
        <f t="shared" si="138"/>
        <v>86.487003640946909</v>
      </c>
      <c r="HB183" s="178">
        <f t="shared" si="138"/>
        <v>0</v>
      </c>
      <c r="HC183" s="178">
        <f t="shared" si="138"/>
        <v>0</v>
      </c>
      <c r="HD183" s="178">
        <f t="shared" ref="HD183:HF183" si="139">IFERROR(IF(OR(HD180/HD19&lt;60,(HD180/HD19&gt;100)),0,(HD180/HD19)),0)</f>
        <v>0</v>
      </c>
      <c r="HE183" s="178">
        <f t="shared" si="139"/>
        <v>0</v>
      </c>
      <c r="HF183" s="178">
        <f t="shared" si="139"/>
        <v>0</v>
      </c>
      <c r="HG183" s="178"/>
      <c r="HH183" s="178"/>
      <c r="HI183" s="178"/>
      <c r="HJ183" s="178"/>
      <c r="HK183" s="178"/>
      <c r="HL183" s="178"/>
      <c r="HM183" s="178"/>
      <c r="HN183" s="178"/>
      <c r="HO183" s="178"/>
      <c r="HP183" s="178"/>
      <c r="HQ183" s="178"/>
      <c r="HR183" s="178"/>
      <c r="HS183" s="178"/>
    </row>
    <row r="184" spans="1:227" x14ac:dyDescent="0.25">
      <c r="A184" s="95">
        <f t="shared" si="68"/>
        <v>183</v>
      </c>
      <c r="C184" s="895"/>
      <c r="D184" s="66"/>
      <c r="CB184" s="93"/>
    </row>
    <row r="185" spans="1:227" x14ac:dyDescent="0.25">
      <c r="A185" s="95">
        <f t="shared" si="68"/>
        <v>184</v>
      </c>
      <c r="E185" s="839">
        <f t="shared" ref="E185:AK185" si="140">ROUND(E180-E170,2)</f>
        <v>0</v>
      </c>
      <c r="F185" s="839">
        <f t="shared" si="140"/>
        <v>0</v>
      </c>
      <c r="G185" s="839">
        <f t="shared" si="140"/>
        <v>0</v>
      </c>
      <c r="H185" s="839">
        <f t="shared" si="140"/>
        <v>0</v>
      </c>
      <c r="I185" s="839">
        <f t="shared" si="140"/>
        <v>0</v>
      </c>
      <c r="J185" s="839">
        <f t="shared" si="140"/>
        <v>0</v>
      </c>
      <c r="K185" s="839">
        <f t="shared" si="140"/>
        <v>0</v>
      </c>
      <c r="L185" s="839">
        <f t="shared" si="140"/>
        <v>0</v>
      </c>
      <c r="M185" s="839">
        <f t="shared" si="140"/>
        <v>0</v>
      </c>
      <c r="N185" s="839">
        <f t="shared" si="140"/>
        <v>0</v>
      </c>
      <c r="O185" s="839">
        <f t="shared" si="140"/>
        <v>0</v>
      </c>
      <c r="P185" s="839">
        <f t="shared" si="140"/>
        <v>0</v>
      </c>
      <c r="Q185" s="839">
        <f t="shared" si="140"/>
        <v>0</v>
      </c>
      <c r="R185" s="839">
        <f t="shared" si="140"/>
        <v>0</v>
      </c>
      <c r="S185" s="839">
        <f t="shared" si="140"/>
        <v>0</v>
      </c>
      <c r="T185" s="839">
        <f t="shared" si="140"/>
        <v>0</v>
      </c>
      <c r="U185" s="839">
        <f t="shared" si="140"/>
        <v>0</v>
      </c>
      <c r="V185" s="839">
        <f t="shared" si="140"/>
        <v>0</v>
      </c>
      <c r="W185" s="839">
        <f t="shared" si="140"/>
        <v>0</v>
      </c>
      <c r="X185" s="839">
        <f t="shared" si="140"/>
        <v>0</v>
      </c>
      <c r="Y185" s="839">
        <f t="shared" si="140"/>
        <v>0</v>
      </c>
      <c r="Z185" s="839">
        <f t="shared" si="140"/>
        <v>0</v>
      </c>
      <c r="AA185" s="839">
        <f t="shared" si="140"/>
        <v>0</v>
      </c>
      <c r="AB185" s="839">
        <f t="shared" si="140"/>
        <v>0</v>
      </c>
      <c r="AC185" s="839">
        <f t="shared" si="140"/>
        <v>0</v>
      </c>
      <c r="AD185" s="839">
        <f t="shared" si="140"/>
        <v>0</v>
      </c>
      <c r="AE185" s="839">
        <f t="shared" si="140"/>
        <v>0</v>
      </c>
      <c r="AF185" s="839">
        <f t="shared" si="140"/>
        <v>0</v>
      </c>
      <c r="AG185" s="839">
        <f t="shared" si="140"/>
        <v>0</v>
      </c>
      <c r="AH185" s="839">
        <f t="shared" si="140"/>
        <v>0</v>
      </c>
      <c r="AI185" s="839">
        <f t="shared" si="140"/>
        <v>0</v>
      </c>
      <c r="AJ185" s="839">
        <f t="shared" si="140"/>
        <v>0</v>
      </c>
      <c r="AK185" s="839">
        <f t="shared" si="140"/>
        <v>0</v>
      </c>
      <c r="AL185" s="839">
        <f>ROUND(AL180-AL170,2)</f>
        <v>0</v>
      </c>
      <c r="AM185" s="839">
        <f t="shared" ref="AM185:AS185" si="141">ROUND(AM180-AM170,2)</f>
        <v>0</v>
      </c>
      <c r="AN185" s="839">
        <f t="shared" si="141"/>
        <v>0</v>
      </c>
      <c r="AO185" s="839">
        <f t="shared" si="141"/>
        <v>0</v>
      </c>
      <c r="AP185" s="839">
        <f t="shared" si="141"/>
        <v>0</v>
      </c>
      <c r="AQ185" s="839">
        <f t="shared" si="141"/>
        <v>0</v>
      </c>
      <c r="AR185" s="839">
        <f t="shared" si="141"/>
        <v>0</v>
      </c>
      <c r="AS185" s="839">
        <f t="shared" si="141"/>
        <v>0</v>
      </c>
      <c r="AT185" s="839">
        <f>ROUND(AT180-AT170,2)</f>
        <v>0</v>
      </c>
      <c r="AU185" s="839">
        <f>ROUND(AU180-AU170,2)</f>
        <v>0</v>
      </c>
      <c r="AV185" s="839">
        <f>ROUND(AV180-AV170,2)</f>
        <v>0</v>
      </c>
      <c r="AW185" s="839">
        <f t="shared" ref="AW185:BP185" si="142">ROUND(AW180-AW170,2)</f>
        <v>0</v>
      </c>
      <c r="AX185" s="839">
        <f t="shared" si="142"/>
        <v>0</v>
      </c>
      <c r="AY185" s="839">
        <f t="shared" si="142"/>
        <v>0</v>
      </c>
      <c r="AZ185" s="839">
        <f t="shared" si="142"/>
        <v>0</v>
      </c>
      <c r="BA185" s="839">
        <f t="shared" si="142"/>
        <v>0</v>
      </c>
      <c r="BB185" s="839">
        <f t="shared" si="142"/>
        <v>0</v>
      </c>
      <c r="BC185" s="839">
        <f t="shared" si="142"/>
        <v>0</v>
      </c>
      <c r="BD185" s="839">
        <f t="shared" si="142"/>
        <v>0</v>
      </c>
      <c r="BE185" s="839">
        <f>ROUND(BE180-BE170,2)</f>
        <v>0</v>
      </c>
      <c r="BF185" s="839">
        <f t="shared" si="142"/>
        <v>0</v>
      </c>
      <c r="BG185" s="839">
        <f t="shared" si="142"/>
        <v>0</v>
      </c>
      <c r="BH185" s="839">
        <f t="shared" si="142"/>
        <v>0</v>
      </c>
      <c r="BI185" s="839">
        <f t="shared" si="142"/>
        <v>0</v>
      </c>
      <c r="BJ185" s="839">
        <f t="shared" si="142"/>
        <v>0</v>
      </c>
      <c r="BK185" s="839">
        <f t="shared" si="142"/>
        <v>0</v>
      </c>
      <c r="BL185" s="839">
        <f t="shared" si="142"/>
        <v>0</v>
      </c>
      <c r="BM185" s="839">
        <f t="shared" si="142"/>
        <v>0</v>
      </c>
      <c r="BN185" s="839">
        <f t="shared" si="142"/>
        <v>0</v>
      </c>
      <c r="BO185" s="839">
        <f t="shared" si="142"/>
        <v>0</v>
      </c>
      <c r="BP185" s="839">
        <f t="shared" si="142"/>
        <v>0</v>
      </c>
      <c r="BQ185" s="839">
        <f t="shared" ref="BQ185:CB185" si="143">ROUND(BQ180-BQ170,2)</f>
        <v>0</v>
      </c>
      <c r="BR185" s="839">
        <f t="shared" si="143"/>
        <v>0</v>
      </c>
      <c r="BS185" s="839">
        <f t="shared" si="143"/>
        <v>0</v>
      </c>
      <c r="BT185" s="839">
        <f t="shared" si="143"/>
        <v>0</v>
      </c>
      <c r="BU185" s="839">
        <f t="shared" si="143"/>
        <v>0</v>
      </c>
      <c r="BV185" s="839">
        <f t="shared" si="143"/>
        <v>0</v>
      </c>
      <c r="BW185" s="839">
        <f t="shared" si="143"/>
        <v>0</v>
      </c>
      <c r="BX185" s="839">
        <f t="shared" si="143"/>
        <v>0</v>
      </c>
      <c r="BY185" s="839">
        <f t="shared" si="143"/>
        <v>0</v>
      </c>
      <c r="BZ185" s="839">
        <f t="shared" si="143"/>
        <v>0</v>
      </c>
      <c r="CA185" s="839">
        <f t="shared" si="143"/>
        <v>0</v>
      </c>
      <c r="CB185" s="839">
        <f t="shared" si="143"/>
        <v>0</v>
      </c>
      <c r="CC185" s="839">
        <f t="shared" ref="CC185:EK185" si="144">ROUND(CC180-CC170,2)</f>
        <v>0</v>
      </c>
      <c r="CD185" s="839">
        <f t="shared" si="144"/>
        <v>0</v>
      </c>
      <c r="CE185" s="839">
        <f t="shared" si="144"/>
        <v>0</v>
      </c>
      <c r="CF185" s="839">
        <f t="shared" si="144"/>
        <v>0</v>
      </c>
      <c r="CG185" s="839">
        <f t="shared" si="144"/>
        <v>0</v>
      </c>
      <c r="CH185" s="839">
        <f t="shared" si="144"/>
        <v>0</v>
      </c>
      <c r="CI185" s="839">
        <f t="shared" si="144"/>
        <v>0</v>
      </c>
      <c r="CJ185" s="839">
        <f t="shared" si="144"/>
        <v>0</v>
      </c>
      <c r="CK185" s="839">
        <f t="shared" si="144"/>
        <v>0</v>
      </c>
      <c r="CL185" s="839">
        <f t="shared" si="144"/>
        <v>0</v>
      </c>
      <c r="CM185" s="839">
        <f t="shared" si="144"/>
        <v>0</v>
      </c>
      <c r="CN185" s="839">
        <f t="shared" si="144"/>
        <v>0</v>
      </c>
      <c r="CO185" s="839">
        <f t="shared" si="144"/>
        <v>0</v>
      </c>
      <c r="CP185" s="839">
        <f t="shared" si="144"/>
        <v>0</v>
      </c>
      <c r="CQ185" s="839">
        <f t="shared" si="144"/>
        <v>0</v>
      </c>
      <c r="CR185" s="839">
        <f t="shared" si="144"/>
        <v>0</v>
      </c>
      <c r="CS185" s="839">
        <f t="shared" si="144"/>
        <v>0</v>
      </c>
      <c r="CT185" s="839">
        <f t="shared" si="144"/>
        <v>0</v>
      </c>
      <c r="CU185" s="839">
        <f t="shared" si="144"/>
        <v>0</v>
      </c>
      <c r="CV185" s="839">
        <f t="shared" si="144"/>
        <v>0</v>
      </c>
      <c r="CW185" s="839">
        <f t="shared" si="144"/>
        <v>0</v>
      </c>
      <c r="CX185" s="839">
        <f t="shared" si="144"/>
        <v>0</v>
      </c>
      <c r="CY185" s="839">
        <f t="shared" si="144"/>
        <v>0</v>
      </c>
      <c r="CZ185" s="839">
        <f t="shared" si="144"/>
        <v>0</v>
      </c>
      <c r="DA185" s="839">
        <f t="shared" si="144"/>
        <v>0</v>
      </c>
      <c r="DB185" s="839">
        <f t="shared" si="144"/>
        <v>0</v>
      </c>
      <c r="DC185" s="839">
        <f t="shared" si="144"/>
        <v>0</v>
      </c>
      <c r="DD185" s="839">
        <f t="shared" si="144"/>
        <v>0</v>
      </c>
      <c r="DE185" s="839">
        <f t="shared" si="144"/>
        <v>0</v>
      </c>
      <c r="DF185" s="839">
        <f t="shared" si="144"/>
        <v>0</v>
      </c>
      <c r="DG185" s="839">
        <f t="shared" si="144"/>
        <v>0</v>
      </c>
      <c r="DH185" s="839">
        <f t="shared" si="144"/>
        <v>0</v>
      </c>
      <c r="DI185" s="839">
        <f t="shared" si="144"/>
        <v>0</v>
      </c>
      <c r="DJ185" s="839">
        <f t="shared" si="144"/>
        <v>0</v>
      </c>
      <c r="DK185" s="839">
        <f t="shared" si="144"/>
        <v>0</v>
      </c>
      <c r="DL185" s="839">
        <f t="shared" si="144"/>
        <v>0</v>
      </c>
      <c r="DM185" s="839">
        <f t="shared" si="144"/>
        <v>0</v>
      </c>
      <c r="DN185" s="839">
        <f t="shared" si="144"/>
        <v>0</v>
      </c>
      <c r="DO185" s="839">
        <f t="shared" si="144"/>
        <v>0</v>
      </c>
      <c r="DP185" s="839">
        <f t="shared" si="144"/>
        <v>0</v>
      </c>
      <c r="DQ185" s="839">
        <f t="shared" si="144"/>
        <v>0</v>
      </c>
      <c r="DR185" s="839">
        <f t="shared" si="144"/>
        <v>0</v>
      </c>
      <c r="DS185" s="839">
        <f t="shared" si="144"/>
        <v>0</v>
      </c>
      <c r="DT185" s="839">
        <f t="shared" si="144"/>
        <v>0</v>
      </c>
      <c r="DU185" s="839">
        <f t="shared" si="144"/>
        <v>0</v>
      </c>
      <c r="DV185" s="839">
        <f t="shared" si="144"/>
        <v>0</v>
      </c>
      <c r="DW185" s="839">
        <f t="shared" si="144"/>
        <v>0</v>
      </c>
      <c r="DX185" s="839">
        <f t="shared" si="144"/>
        <v>0</v>
      </c>
      <c r="DY185" s="839">
        <f t="shared" si="144"/>
        <v>0</v>
      </c>
      <c r="DZ185" s="839">
        <f t="shared" si="144"/>
        <v>0</v>
      </c>
      <c r="EA185" s="839">
        <f t="shared" si="144"/>
        <v>0</v>
      </c>
      <c r="EB185" s="839">
        <f t="shared" si="144"/>
        <v>0</v>
      </c>
      <c r="EC185" s="839">
        <f t="shared" si="144"/>
        <v>0</v>
      </c>
      <c r="ED185" s="839">
        <f t="shared" si="144"/>
        <v>0</v>
      </c>
      <c r="EE185" s="839">
        <f t="shared" si="144"/>
        <v>0</v>
      </c>
      <c r="EF185" s="839">
        <f t="shared" si="144"/>
        <v>0</v>
      </c>
      <c r="EG185" s="839">
        <f t="shared" si="144"/>
        <v>0</v>
      </c>
      <c r="EH185" s="839">
        <f t="shared" si="144"/>
        <v>0</v>
      </c>
      <c r="EI185" s="839">
        <f t="shared" si="144"/>
        <v>0</v>
      </c>
      <c r="EJ185" s="839">
        <f t="shared" si="144"/>
        <v>0</v>
      </c>
      <c r="EK185" s="839">
        <f t="shared" si="144"/>
        <v>0</v>
      </c>
      <c r="EL185" s="839">
        <f t="shared" ref="EL185:GQ185" si="145">ROUND(EL180-EL170,2)</f>
        <v>0</v>
      </c>
      <c r="EM185" s="839">
        <f t="shared" si="145"/>
        <v>0</v>
      </c>
      <c r="EN185" s="839">
        <f t="shared" si="145"/>
        <v>0</v>
      </c>
      <c r="EO185" s="839">
        <f t="shared" si="145"/>
        <v>0</v>
      </c>
      <c r="EP185" s="839">
        <f t="shared" si="145"/>
        <v>0</v>
      </c>
      <c r="EQ185" s="839">
        <f t="shared" si="145"/>
        <v>0</v>
      </c>
      <c r="ER185" s="839">
        <f t="shared" si="145"/>
        <v>0</v>
      </c>
      <c r="ES185" s="839">
        <f t="shared" si="145"/>
        <v>0</v>
      </c>
      <c r="ET185" s="839">
        <f t="shared" si="145"/>
        <v>0</v>
      </c>
      <c r="EU185" s="839">
        <f t="shared" si="145"/>
        <v>0</v>
      </c>
      <c r="EV185" s="839">
        <f t="shared" si="145"/>
        <v>0</v>
      </c>
      <c r="EW185" s="839">
        <f t="shared" si="145"/>
        <v>0</v>
      </c>
      <c r="EX185" s="839">
        <f t="shared" si="145"/>
        <v>0</v>
      </c>
      <c r="EY185" s="839">
        <f t="shared" si="145"/>
        <v>0</v>
      </c>
      <c r="EZ185" s="839">
        <f t="shared" si="145"/>
        <v>0</v>
      </c>
      <c r="FA185" s="839">
        <f t="shared" si="145"/>
        <v>0</v>
      </c>
      <c r="FB185" s="839">
        <f t="shared" si="145"/>
        <v>0</v>
      </c>
      <c r="FC185" s="839">
        <f t="shared" si="145"/>
        <v>0</v>
      </c>
      <c r="FD185" s="839">
        <f t="shared" si="145"/>
        <v>0</v>
      </c>
      <c r="FE185" s="839">
        <f t="shared" si="145"/>
        <v>0</v>
      </c>
      <c r="FF185" s="839">
        <f t="shared" si="145"/>
        <v>0</v>
      </c>
      <c r="FG185" s="839">
        <f t="shared" si="145"/>
        <v>0</v>
      </c>
      <c r="FH185" s="839">
        <f t="shared" si="145"/>
        <v>0</v>
      </c>
      <c r="FI185" s="839">
        <f t="shared" si="145"/>
        <v>0</v>
      </c>
      <c r="FJ185" s="839">
        <f t="shared" ref="FJ185:FP185" si="146">ROUND(FJ180-FJ170,2)</f>
        <v>0</v>
      </c>
      <c r="FK185" s="839">
        <f t="shared" si="146"/>
        <v>0</v>
      </c>
      <c r="FL185" s="839">
        <f t="shared" si="146"/>
        <v>0</v>
      </c>
      <c r="FM185" s="839">
        <f t="shared" si="146"/>
        <v>0</v>
      </c>
      <c r="FN185" s="839">
        <f t="shared" si="146"/>
        <v>0</v>
      </c>
      <c r="FO185" s="839">
        <f t="shared" si="146"/>
        <v>0</v>
      </c>
      <c r="FP185" s="839">
        <f t="shared" si="146"/>
        <v>0</v>
      </c>
      <c r="FQ185" s="839">
        <f t="shared" si="145"/>
        <v>0</v>
      </c>
      <c r="FR185" s="839">
        <f t="shared" ref="FR185:FW185" si="147">ROUND(FR180-FR170,2)</f>
        <v>0</v>
      </c>
      <c r="FS185" s="839">
        <f t="shared" si="147"/>
        <v>0</v>
      </c>
      <c r="FT185" s="839">
        <f t="shared" si="147"/>
        <v>0</v>
      </c>
      <c r="FU185" s="839">
        <f t="shared" si="147"/>
        <v>0</v>
      </c>
      <c r="FV185" s="839">
        <f t="shared" si="147"/>
        <v>0</v>
      </c>
      <c r="FW185" s="839">
        <f t="shared" si="147"/>
        <v>0</v>
      </c>
      <c r="FX185" s="839">
        <f t="shared" si="145"/>
        <v>0</v>
      </c>
      <c r="FY185" s="839">
        <f t="shared" si="145"/>
        <v>0</v>
      </c>
      <c r="FZ185" s="839">
        <f t="shared" si="145"/>
        <v>0</v>
      </c>
      <c r="GA185" s="839">
        <f t="shared" si="145"/>
        <v>0</v>
      </c>
      <c r="GB185" s="839">
        <f t="shared" si="145"/>
        <v>0</v>
      </c>
      <c r="GC185" s="839">
        <f t="shared" si="145"/>
        <v>0</v>
      </c>
      <c r="GD185" s="839">
        <f t="shared" si="145"/>
        <v>0</v>
      </c>
      <c r="GE185" s="839">
        <f t="shared" si="145"/>
        <v>0</v>
      </c>
      <c r="GF185" s="839">
        <f t="shared" si="145"/>
        <v>0</v>
      </c>
      <c r="GG185" s="839">
        <f t="shared" si="145"/>
        <v>0</v>
      </c>
      <c r="GH185" s="839">
        <f t="shared" si="145"/>
        <v>0</v>
      </c>
      <c r="GI185" s="839">
        <f t="shared" si="145"/>
        <v>0</v>
      </c>
      <c r="GJ185" s="839">
        <f t="shared" si="145"/>
        <v>0</v>
      </c>
      <c r="GK185" s="839">
        <f t="shared" si="145"/>
        <v>0</v>
      </c>
      <c r="GL185" s="839">
        <f t="shared" si="145"/>
        <v>0</v>
      </c>
      <c r="GM185" s="839">
        <f t="shared" si="145"/>
        <v>0</v>
      </c>
      <c r="GN185" s="839">
        <f t="shared" si="145"/>
        <v>0</v>
      </c>
      <c r="GO185" s="839">
        <f t="shared" si="145"/>
        <v>0</v>
      </c>
      <c r="GP185" s="839">
        <f t="shared" si="145"/>
        <v>0</v>
      </c>
      <c r="GQ185" s="839">
        <f t="shared" si="145"/>
        <v>0</v>
      </c>
      <c r="GR185" s="839">
        <f t="shared" ref="GR185:HC185" si="148">ROUND(GR180-GR170,2)</f>
        <v>0</v>
      </c>
      <c r="GS185" s="2253">
        <f t="shared" si="148"/>
        <v>0</v>
      </c>
      <c r="GT185" s="2253">
        <f t="shared" si="148"/>
        <v>0</v>
      </c>
      <c r="GU185" s="2253">
        <f t="shared" si="148"/>
        <v>0</v>
      </c>
      <c r="GV185" s="2253">
        <f t="shared" si="148"/>
        <v>0</v>
      </c>
      <c r="GW185" s="2253">
        <f t="shared" si="148"/>
        <v>0</v>
      </c>
      <c r="GX185" s="2253">
        <f t="shared" si="148"/>
        <v>0</v>
      </c>
      <c r="GY185" s="2253">
        <f t="shared" si="148"/>
        <v>0</v>
      </c>
      <c r="GZ185" s="839">
        <f t="shared" si="148"/>
        <v>0</v>
      </c>
      <c r="HA185" s="839">
        <f t="shared" si="148"/>
        <v>0</v>
      </c>
      <c r="HB185" s="839">
        <f t="shared" si="148"/>
        <v>0</v>
      </c>
      <c r="HC185" s="839">
        <f t="shared" si="148"/>
        <v>0</v>
      </c>
      <c r="HG185" s="839"/>
      <c r="HH185" s="839"/>
      <c r="HI185" s="839"/>
      <c r="HJ185" s="839"/>
      <c r="HK185" s="839"/>
      <c r="HL185" s="839"/>
      <c r="HM185" s="839"/>
      <c r="HN185" s="839"/>
      <c r="HO185" s="839"/>
      <c r="HP185" s="839"/>
      <c r="HQ185" s="839"/>
      <c r="HR185" s="839"/>
      <c r="HS185" s="839"/>
    </row>
    <row r="186" spans="1:227" x14ac:dyDescent="0.25">
      <c r="E186" s="93">
        <f>ROUND(E183-E69,1)</f>
        <v>0</v>
      </c>
      <c r="F186" s="93">
        <f t="shared" ref="F186:BQ186" si="149">ROUND(F183-F69,1)</f>
        <v>0</v>
      </c>
      <c r="G186" s="93">
        <f t="shared" si="149"/>
        <v>0</v>
      </c>
      <c r="H186" s="93">
        <f t="shared" si="149"/>
        <v>0</v>
      </c>
      <c r="I186" s="93">
        <f t="shared" si="149"/>
        <v>0</v>
      </c>
      <c r="J186" s="93">
        <f t="shared" si="149"/>
        <v>0</v>
      </c>
      <c r="K186" s="93">
        <f t="shared" si="149"/>
        <v>0</v>
      </c>
      <c r="L186" s="93">
        <f t="shared" si="149"/>
        <v>0</v>
      </c>
      <c r="M186" s="93">
        <f t="shared" si="149"/>
        <v>0</v>
      </c>
      <c r="N186" s="93">
        <f t="shared" si="149"/>
        <v>0</v>
      </c>
      <c r="O186" s="93">
        <f t="shared" si="149"/>
        <v>0</v>
      </c>
      <c r="P186" s="93">
        <f t="shared" si="149"/>
        <v>0</v>
      </c>
      <c r="Q186" s="93">
        <f t="shared" si="149"/>
        <v>0</v>
      </c>
      <c r="R186" s="93">
        <f t="shared" si="149"/>
        <v>0</v>
      </c>
      <c r="S186" s="93">
        <f t="shared" si="149"/>
        <v>0</v>
      </c>
      <c r="T186" s="93">
        <f t="shared" si="149"/>
        <v>0</v>
      </c>
      <c r="U186" s="93">
        <f t="shared" si="149"/>
        <v>0</v>
      </c>
      <c r="V186" s="93">
        <f t="shared" si="149"/>
        <v>-34.700000000000003</v>
      </c>
      <c r="W186" s="93">
        <f t="shared" si="149"/>
        <v>0</v>
      </c>
      <c r="X186" s="93">
        <f t="shared" si="149"/>
        <v>-28.6</v>
      </c>
      <c r="Y186" s="93">
        <f t="shared" si="149"/>
        <v>0</v>
      </c>
      <c r="Z186" s="93">
        <f t="shared" si="149"/>
        <v>0</v>
      </c>
      <c r="AA186" s="93">
        <f t="shared" si="149"/>
        <v>0</v>
      </c>
      <c r="AB186" s="93">
        <f t="shared" si="149"/>
        <v>0</v>
      </c>
      <c r="AC186" s="93">
        <f t="shared" si="149"/>
        <v>-101.4</v>
      </c>
      <c r="AD186" s="93">
        <f t="shared" si="149"/>
        <v>0</v>
      </c>
      <c r="AE186" s="93">
        <f t="shared" si="149"/>
        <v>0</v>
      </c>
      <c r="AF186" s="93">
        <f t="shared" si="149"/>
        <v>0</v>
      </c>
      <c r="AG186" s="93">
        <f t="shared" si="149"/>
        <v>-130.19999999999999</v>
      </c>
      <c r="AH186" s="93">
        <f t="shared" si="149"/>
        <v>0</v>
      </c>
      <c r="AI186" s="93">
        <f t="shared" si="149"/>
        <v>0</v>
      </c>
      <c r="AJ186" s="93">
        <f t="shared" si="149"/>
        <v>0</v>
      </c>
      <c r="AK186" s="93">
        <f t="shared" si="149"/>
        <v>0</v>
      </c>
      <c r="AL186" s="93">
        <f t="shared" si="149"/>
        <v>0</v>
      </c>
      <c r="AM186" s="93">
        <f t="shared" si="149"/>
        <v>-37.6</v>
      </c>
      <c r="AN186" s="93">
        <f t="shared" si="149"/>
        <v>0</v>
      </c>
      <c r="AO186" s="93">
        <f t="shared" si="149"/>
        <v>-54.9</v>
      </c>
      <c r="AP186" s="93">
        <f t="shared" si="149"/>
        <v>0</v>
      </c>
      <c r="AQ186" s="93">
        <f t="shared" si="149"/>
        <v>0</v>
      </c>
      <c r="AR186" s="93">
        <f t="shared" si="149"/>
        <v>0</v>
      </c>
      <c r="AS186" s="93">
        <f t="shared" si="149"/>
        <v>0</v>
      </c>
      <c r="AT186" s="93">
        <f t="shared" si="149"/>
        <v>0</v>
      </c>
      <c r="AU186" s="93">
        <f t="shared" si="149"/>
        <v>0</v>
      </c>
      <c r="AV186" s="93">
        <f t="shared" si="149"/>
        <v>0</v>
      </c>
      <c r="AW186" s="93">
        <f t="shared" si="149"/>
        <v>0</v>
      </c>
      <c r="AX186" s="93">
        <f t="shared" si="149"/>
        <v>0</v>
      </c>
      <c r="AY186" s="93">
        <f t="shared" si="149"/>
        <v>0</v>
      </c>
      <c r="AZ186" s="93">
        <f t="shared" si="149"/>
        <v>0</v>
      </c>
      <c r="BA186" s="93">
        <f t="shared" si="149"/>
        <v>0</v>
      </c>
      <c r="BB186" s="93">
        <f t="shared" si="149"/>
        <v>-183.9</v>
      </c>
      <c r="BC186" s="93">
        <f t="shared" si="149"/>
        <v>0</v>
      </c>
      <c r="BD186" s="93">
        <f t="shared" si="149"/>
        <v>0</v>
      </c>
      <c r="BE186" s="93">
        <f t="shared" si="149"/>
        <v>0</v>
      </c>
      <c r="BF186" s="93">
        <f t="shared" si="149"/>
        <v>0</v>
      </c>
      <c r="BG186" s="93">
        <f t="shared" si="149"/>
        <v>0</v>
      </c>
      <c r="BH186" s="93">
        <f t="shared" si="149"/>
        <v>-40.9</v>
      </c>
      <c r="BI186" s="93">
        <f t="shared" si="149"/>
        <v>0</v>
      </c>
      <c r="BJ186" s="93">
        <f t="shared" si="149"/>
        <v>-308</v>
      </c>
      <c r="BK186" s="93">
        <f t="shared" si="149"/>
        <v>-40.6</v>
      </c>
      <c r="BL186" s="93">
        <f t="shared" si="149"/>
        <v>0</v>
      </c>
      <c r="BM186" s="93">
        <f t="shared" si="149"/>
        <v>0</v>
      </c>
      <c r="BN186" s="93">
        <f t="shared" si="149"/>
        <v>0</v>
      </c>
      <c r="BO186" s="93">
        <f t="shared" si="149"/>
        <v>0</v>
      </c>
      <c r="BP186" s="93">
        <f t="shared" si="149"/>
        <v>0</v>
      </c>
      <c r="BQ186" s="93">
        <f t="shared" si="149"/>
        <v>0</v>
      </c>
      <c r="BR186" s="93">
        <f t="shared" ref="BR186:CB186" si="150">ROUND(BR183-BR69,1)</f>
        <v>0</v>
      </c>
      <c r="BS186" s="93">
        <f t="shared" si="150"/>
        <v>0</v>
      </c>
      <c r="BT186" s="93">
        <f t="shared" si="150"/>
        <v>0</v>
      </c>
      <c r="BU186" s="93">
        <f t="shared" si="150"/>
        <v>0</v>
      </c>
      <c r="BV186" s="93">
        <f t="shared" si="150"/>
        <v>0</v>
      </c>
      <c r="BW186" s="93">
        <f t="shared" si="150"/>
        <v>0</v>
      </c>
      <c r="BX186" s="93">
        <f t="shared" si="150"/>
        <v>0</v>
      </c>
      <c r="BY186" s="93">
        <f t="shared" si="150"/>
        <v>0</v>
      </c>
      <c r="BZ186" s="93">
        <f t="shared" si="150"/>
        <v>0</v>
      </c>
      <c r="CA186" s="93">
        <f t="shared" si="150"/>
        <v>0</v>
      </c>
      <c r="CB186" s="93">
        <f t="shared" si="150"/>
        <v>0</v>
      </c>
      <c r="CC186" s="93">
        <f t="shared" ref="CC186:EK186" si="151">ROUND(CC183-CC69,1)</f>
        <v>0</v>
      </c>
      <c r="CD186" s="93">
        <f t="shared" si="151"/>
        <v>0</v>
      </c>
      <c r="CE186" s="93">
        <f t="shared" si="151"/>
        <v>0</v>
      </c>
      <c r="CF186" s="93">
        <f t="shared" si="151"/>
        <v>0</v>
      </c>
      <c r="CG186" s="93">
        <f t="shared" si="151"/>
        <v>0</v>
      </c>
      <c r="CH186" s="93">
        <f t="shared" si="151"/>
        <v>0</v>
      </c>
      <c r="CI186" s="93">
        <f t="shared" si="151"/>
        <v>0</v>
      </c>
      <c r="CJ186" s="93">
        <f t="shared" si="151"/>
        <v>0</v>
      </c>
      <c r="CK186" s="93">
        <f t="shared" si="151"/>
        <v>0</v>
      </c>
      <c r="CL186" s="93">
        <f t="shared" si="151"/>
        <v>0</v>
      </c>
      <c r="CM186" s="93">
        <f t="shared" si="151"/>
        <v>0</v>
      </c>
      <c r="CN186" s="93">
        <f t="shared" si="151"/>
        <v>0</v>
      </c>
      <c r="CO186" s="93">
        <f t="shared" si="151"/>
        <v>0</v>
      </c>
      <c r="CP186" s="93">
        <f t="shared" si="151"/>
        <v>0</v>
      </c>
      <c r="CQ186" s="93">
        <f t="shared" si="151"/>
        <v>0</v>
      </c>
      <c r="CR186" s="93">
        <f t="shared" si="151"/>
        <v>0</v>
      </c>
      <c r="CS186" s="93">
        <f t="shared" si="151"/>
        <v>0</v>
      </c>
      <c r="CT186" s="93">
        <f t="shared" si="151"/>
        <v>0</v>
      </c>
      <c r="CU186" s="93">
        <f t="shared" si="151"/>
        <v>0</v>
      </c>
      <c r="CV186" s="93">
        <f t="shared" si="151"/>
        <v>0</v>
      </c>
      <c r="CW186" s="93">
        <f t="shared" si="151"/>
        <v>0</v>
      </c>
      <c r="CX186" s="93">
        <f t="shared" si="151"/>
        <v>0</v>
      </c>
      <c r="CY186" s="93">
        <f t="shared" si="151"/>
        <v>0</v>
      </c>
      <c r="CZ186" s="93">
        <f t="shared" si="151"/>
        <v>0</v>
      </c>
      <c r="DA186" s="93">
        <f t="shared" si="151"/>
        <v>0</v>
      </c>
      <c r="DB186" s="93">
        <f t="shared" si="151"/>
        <v>0</v>
      </c>
      <c r="DC186" s="93">
        <f>ROUND(DC183-DC69,1)</f>
        <v>0</v>
      </c>
      <c r="DD186" s="93">
        <f t="shared" si="151"/>
        <v>0</v>
      </c>
      <c r="DE186" s="93">
        <f t="shared" si="151"/>
        <v>0</v>
      </c>
      <c r="DF186" s="93">
        <f t="shared" si="151"/>
        <v>0</v>
      </c>
      <c r="DG186" s="93">
        <f t="shared" si="151"/>
        <v>0</v>
      </c>
      <c r="DH186" s="93">
        <f t="shared" si="151"/>
        <v>0</v>
      </c>
      <c r="DI186" s="93">
        <f t="shared" si="151"/>
        <v>0</v>
      </c>
      <c r="DJ186" s="93">
        <f t="shared" si="151"/>
        <v>0</v>
      </c>
      <c r="DK186" s="93">
        <f t="shared" si="151"/>
        <v>0</v>
      </c>
      <c r="DL186" s="93">
        <f t="shared" si="151"/>
        <v>0</v>
      </c>
      <c r="DM186" s="93">
        <f t="shared" si="151"/>
        <v>0</v>
      </c>
      <c r="DN186" s="93">
        <f t="shared" si="151"/>
        <v>0</v>
      </c>
      <c r="DO186" s="93">
        <f t="shared" si="151"/>
        <v>0</v>
      </c>
      <c r="DP186" s="93">
        <f t="shared" si="151"/>
        <v>0</v>
      </c>
      <c r="DQ186" s="93">
        <f t="shared" si="151"/>
        <v>0</v>
      </c>
      <c r="DR186" s="93">
        <f t="shared" si="151"/>
        <v>0</v>
      </c>
      <c r="DS186" s="93">
        <f t="shared" si="151"/>
        <v>0</v>
      </c>
      <c r="DT186" s="93">
        <f t="shared" si="151"/>
        <v>0</v>
      </c>
      <c r="DU186" s="93">
        <f t="shared" si="151"/>
        <v>0</v>
      </c>
      <c r="DV186" s="93">
        <f t="shared" si="151"/>
        <v>0</v>
      </c>
      <c r="DW186" s="93">
        <f t="shared" si="151"/>
        <v>0</v>
      </c>
      <c r="DX186" s="93">
        <f t="shared" si="151"/>
        <v>0</v>
      </c>
      <c r="DY186" s="93">
        <f t="shared" si="151"/>
        <v>0</v>
      </c>
      <c r="DZ186" s="93">
        <f t="shared" si="151"/>
        <v>0</v>
      </c>
      <c r="EA186" s="93">
        <f t="shared" si="151"/>
        <v>0</v>
      </c>
      <c r="EB186" s="93">
        <f t="shared" si="151"/>
        <v>0</v>
      </c>
      <c r="EC186" s="93">
        <f t="shared" si="151"/>
        <v>0</v>
      </c>
      <c r="ED186" s="93">
        <f t="shared" si="151"/>
        <v>0</v>
      </c>
      <c r="EE186" s="93">
        <f t="shared" si="151"/>
        <v>0</v>
      </c>
      <c r="EF186" s="93">
        <f t="shared" si="151"/>
        <v>0</v>
      </c>
      <c r="EG186" s="93">
        <f t="shared" si="151"/>
        <v>0</v>
      </c>
      <c r="EH186" s="93">
        <f t="shared" si="151"/>
        <v>0</v>
      </c>
      <c r="EI186" s="93">
        <f t="shared" si="151"/>
        <v>0</v>
      </c>
      <c r="EJ186" s="93">
        <f t="shared" si="151"/>
        <v>0</v>
      </c>
      <c r="EK186" s="93">
        <f t="shared" si="151"/>
        <v>0</v>
      </c>
      <c r="EL186" s="93">
        <f t="shared" ref="EL186:GQ186" si="152">ROUND(EL183-EL69,1)</f>
        <v>0</v>
      </c>
      <c r="EM186" s="93">
        <f t="shared" si="152"/>
        <v>0</v>
      </c>
      <c r="EN186" s="93">
        <f t="shared" si="152"/>
        <v>0</v>
      </c>
      <c r="EO186" s="93">
        <f t="shared" si="152"/>
        <v>-122.5</v>
      </c>
      <c r="EP186" s="93">
        <f t="shared" si="152"/>
        <v>0</v>
      </c>
      <c r="EQ186" s="93">
        <f t="shared" si="152"/>
        <v>0</v>
      </c>
      <c r="ER186" s="93">
        <f t="shared" si="152"/>
        <v>0</v>
      </c>
      <c r="ES186" s="93">
        <f t="shared" si="152"/>
        <v>0</v>
      </c>
      <c r="ET186" s="93">
        <f t="shared" si="152"/>
        <v>-156.5</v>
      </c>
      <c r="EU186" s="93">
        <f t="shared" si="152"/>
        <v>0</v>
      </c>
      <c r="EV186" s="93">
        <f t="shared" si="152"/>
        <v>0</v>
      </c>
      <c r="EW186" s="93">
        <f t="shared" si="152"/>
        <v>0</v>
      </c>
      <c r="EX186" s="93">
        <f t="shared" si="152"/>
        <v>0</v>
      </c>
      <c r="EY186" s="93">
        <f t="shared" si="152"/>
        <v>0</v>
      </c>
      <c r="EZ186" s="93">
        <f t="shared" si="152"/>
        <v>0</v>
      </c>
      <c r="FA186" s="93">
        <f t="shared" si="152"/>
        <v>0</v>
      </c>
      <c r="FB186" s="93">
        <f t="shared" si="152"/>
        <v>0</v>
      </c>
      <c r="FC186" s="93">
        <f t="shared" si="152"/>
        <v>0</v>
      </c>
      <c r="FD186" s="93">
        <f t="shared" si="152"/>
        <v>0</v>
      </c>
      <c r="FE186" s="93">
        <f t="shared" si="152"/>
        <v>0</v>
      </c>
      <c r="FF186" s="93">
        <f t="shared" si="152"/>
        <v>0</v>
      </c>
      <c r="FG186" s="93">
        <f t="shared" si="152"/>
        <v>0</v>
      </c>
      <c r="FH186" s="93">
        <f t="shared" si="152"/>
        <v>0</v>
      </c>
      <c r="FI186" s="93">
        <f t="shared" si="152"/>
        <v>0</v>
      </c>
      <c r="FJ186" s="93">
        <f t="shared" ref="FJ186:FP186" si="153">ROUND(FJ183-FJ69,1)</f>
        <v>-117.9</v>
      </c>
      <c r="FK186" s="93">
        <f t="shared" si="153"/>
        <v>0</v>
      </c>
      <c r="FL186" s="93">
        <f t="shared" si="153"/>
        <v>0</v>
      </c>
      <c r="FM186" s="93">
        <f t="shared" si="153"/>
        <v>0</v>
      </c>
      <c r="FN186" s="93">
        <f t="shared" si="153"/>
        <v>0</v>
      </c>
      <c r="FO186" s="93">
        <f t="shared" si="153"/>
        <v>0</v>
      </c>
      <c r="FP186" s="93">
        <f t="shared" si="153"/>
        <v>0</v>
      </c>
      <c r="FQ186" s="93">
        <f t="shared" si="152"/>
        <v>0</v>
      </c>
      <c r="FR186" s="93">
        <f>ROUND(FR183-FR69,1)</f>
        <v>-103.3</v>
      </c>
      <c r="FS186" s="93">
        <f t="shared" ref="FS186:FW186" si="154">ROUND(FS183-FS69,1)</f>
        <v>-102.9</v>
      </c>
      <c r="FT186" s="93">
        <f t="shared" si="154"/>
        <v>0</v>
      </c>
      <c r="FU186" s="93">
        <f t="shared" si="154"/>
        <v>0</v>
      </c>
      <c r="FV186" s="93">
        <f t="shared" si="154"/>
        <v>0</v>
      </c>
      <c r="FW186" s="93">
        <f t="shared" si="154"/>
        <v>-102</v>
      </c>
      <c r="FX186" s="93">
        <f t="shared" si="152"/>
        <v>-103.7</v>
      </c>
      <c r="FY186" s="93">
        <f t="shared" si="152"/>
        <v>0</v>
      </c>
      <c r="FZ186" s="93">
        <f t="shared" si="152"/>
        <v>0</v>
      </c>
      <c r="GA186" s="93">
        <f t="shared" si="152"/>
        <v>0</v>
      </c>
      <c r="GB186" s="93">
        <f t="shared" si="152"/>
        <v>0</v>
      </c>
      <c r="GC186" s="93">
        <f t="shared" si="152"/>
        <v>0</v>
      </c>
      <c r="GD186" s="93">
        <f t="shared" si="152"/>
        <v>0</v>
      </c>
      <c r="GE186" s="93">
        <f t="shared" si="152"/>
        <v>0</v>
      </c>
      <c r="GF186" s="93">
        <f t="shared" si="152"/>
        <v>0</v>
      </c>
      <c r="GG186" s="93">
        <f t="shared" si="152"/>
        <v>0</v>
      </c>
      <c r="GH186" s="93">
        <f t="shared" si="152"/>
        <v>0</v>
      </c>
      <c r="GI186" s="93">
        <f t="shared" si="152"/>
        <v>-182.1</v>
      </c>
      <c r="GJ186" s="93">
        <f t="shared" si="152"/>
        <v>-54.1</v>
      </c>
      <c r="GK186" s="93">
        <f t="shared" si="152"/>
        <v>0</v>
      </c>
      <c r="GL186" s="93">
        <f t="shared" si="152"/>
        <v>-100.9</v>
      </c>
      <c r="GM186" s="93">
        <f t="shared" si="152"/>
        <v>-101.3</v>
      </c>
      <c r="GN186" s="93">
        <f t="shared" si="152"/>
        <v>-104.2</v>
      </c>
      <c r="GO186" s="93">
        <f t="shared" si="152"/>
        <v>-105</v>
      </c>
      <c r="GP186" s="93">
        <f t="shared" si="152"/>
        <v>0</v>
      </c>
      <c r="GQ186" s="93">
        <f t="shared" si="152"/>
        <v>0</v>
      </c>
      <c r="GR186" s="93">
        <f t="shared" ref="GR186:HC186" si="155">ROUND(GR183-GR69,1)</f>
        <v>0</v>
      </c>
      <c r="GS186" s="2254">
        <f t="shared" si="155"/>
        <v>-105.6</v>
      </c>
      <c r="GT186" s="2254">
        <f t="shared" si="155"/>
        <v>-114.5</v>
      </c>
      <c r="GU186" s="2254">
        <f t="shared" si="155"/>
        <v>-155.80000000000001</v>
      </c>
      <c r="GV186" s="2254">
        <f t="shared" si="155"/>
        <v>0</v>
      </c>
      <c r="GW186" s="2254">
        <f t="shared" si="155"/>
        <v>-37.299999999999997</v>
      </c>
      <c r="GX186" s="2254">
        <f t="shared" si="155"/>
        <v>0</v>
      </c>
      <c r="GY186" s="2254">
        <f t="shared" si="155"/>
        <v>0</v>
      </c>
      <c r="GZ186" s="93">
        <f t="shared" si="155"/>
        <v>-120.5</v>
      </c>
      <c r="HA186" s="93">
        <f t="shared" si="155"/>
        <v>0</v>
      </c>
      <c r="HB186" s="93">
        <f t="shared" si="155"/>
        <v>0</v>
      </c>
      <c r="HC186" s="93">
        <f t="shared" si="155"/>
        <v>0</v>
      </c>
      <c r="HG186" s="93"/>
      <c r="HH186" s="93"/>
      <c r="HI186" s="93"/>
      <c r="HJ186" s="93"/>
      <c r="HK186" s="93"/>
      <c r="HL186" s="93"/>
      <c r="HM186" s="93"/>
      <c r="HN186" s="93"/>
      <c r="HO186" s="93"/>
      <c r="HP186" s="93"/>
      <c r="HQ186" s="93"/>
      <c r="HR186" s="93"/>
      <c r="HS186" s="93"/>
    </row>
    <row r="187" spans="1:227" x14ac:dyDescent="0.25">
      <c r="T187" s="139"/>
      <c r="Y187" s="139"/>
      <c r="Z187" s="139"/>
      <c r="AA187" s="139"/>
      <c r="AB187" s="139"/>
      <c r="AC187" s="120"/>
      <c r="AD187" s="139"/>
      <c r="AE187" s="120"/>
      <c r="AF187" s="120"/>
      <c r="AT187" s="91"/>
      <c r="BK187" s="91"/>
    </row>
    <row r="188" spans="1:227" x14ac:dyDescent="0.25">
      <c r="A188" s="250" t="str">
        <f>B.Grafico.R!F2</f>
        <v>Indicador 1</v>
      </c>
      <c r="E188" s="264">
        <f>INDEX(bdiario,B.Grafico.R!$W$6,0)</f>
        <v>3227.2</v>
      </c>
      <c r="F188" s="264">
        <f>INDEX(bdiario,B.Grafico.R!$W$6,0)</f>
        <v>4864.3999999999996</v>
      </c>
      <c r="G188" s="264">
        <f>INDEX(bdiario,B.Grafico.R!$W$6,0)</f>
        <v>7096.36</v>
      </c>
      <c r="H188" s="264">
        <f>INDEX(bdiario,B.Grafico.R!$W$6,0)</f>
        <v>7623.74</v>
      </c>
      <c r="I188" s="264">
        <f>INDEX(bdiario,B.Grafico.R!$W$6,0)</f>
        <v>7199.06</v>
      </c>
      <c r="J188" s="264">
        <f>INDEX(bdiario,B.Grafico.R!$W$6,0)</f>
        <v>8423.44</v>
      </c>
      <c r="K188" s="264">
        <f>INDEX(bdiario,B.Grafico.R!$W$6,0)</f>
        <v>8537.82</v>
      </c>
      <c r="L188" s="264">
        <f>INDEX(bdiario,B.Grafico.R!$W$6,0)</f>
        <v>8269.02</v>
      </c>
      <c r="M188" s="264">
        <f>INDEX(bdiario,B.Grafico.R!$W$6,0)</f>
        <v>9256.44</v>
      </c>
      <c r="N188" s="264">
        <f>INDEX(bdiario,B.Grafico.R!$W$6,0)</f>
        <v>9381.48</v>
      </c>
      <c r="O188" s="264">
        <f>INDEX(bdiario,B.Grafico.R!$W$6,0)</f>
        <v>9481.7000000000007</v>
      </c>
      <c r="P188" s="264">
        <f>INDEX(bdiario,B.Grafico.R!$W$6,0)</f>
        <v>8238.52</v>
      </c>
      <c r="Q188" s="264">
        <f>INDEX(bdiario,B.Grafico.R!$W$6,0)</f>
        <v>9176.7999999999993</v>
      </c>
      <c r="R188" s="264">
        <f>INDEX(bdiario,B.Grafico.R!$W$6,0)</f>
        <v>9225.1200000000008</v>
      </c>
      <c r="S188" s="264">
        <f>INDEX(bdiario,B.Grafico.R!$W$6,0)</f>
        <v>7879.84</v>
      </c>
      <c r="T188" s="264">
        <f>INDEX(bdiario,B.Grafico.R!$W$6,0)</f>
        <v>0</v>
      </c>
      <c r="U188" s="264">
        <f>INDEX(bdiario,B.Grafico.R!$W$6,0)</f>
        <v>0</v>
      </c>
      <c r="V188" s="264">
        <f>INDEX(bdiario,B.Grafico.R!$W$6,0)</f>
        <v>4320.0600000000004</v>
      </c>
      <c r="W188" s="264">
        <f>INDEX(bdiario,B.Grafico.R!$W$6,0)</f>
        <v>403.92</v>
      </c>
      <c r="X188" s="264">
        <f>INDEX(bdiario,B.Grafico.R!$W$6,0)</f>
        <v>4876.66</v>
      </c>
      <c r="Y188" s="264">
        <f>INDEX(bdiario,B.Grafico.R!$W$6,0)</f>
        <v>9094.6</v>
      </c>
      <c r="Z188" s="264">
        <f>INDEX(bdiario,B.Grafico.R!$W$6,0)</f>
        <v>10878.52</v>
      </c>
      <c r="AA188" s="264">
        <f>INDEX(bdiario,B.Grafico.R!$W$6,0)</f>
        <v>9173.7999999999993</v>
      </c>
      <c r="AB188" s="264">
        <f>INDEX(bdiario,B.Grafico.R!$W$6,0)</f>
        <v>10517.96</v>
      </c>
      <c r="AC188" s="264">
        <f>INDEX(bdiario,B.Grafico.R!$W$6,0)</f>
        <v>9713.68</v>
      </c>
      <c r="AD188" s="264">
        <f>INDEX(bdiario,B.Grafico.R!$W$6,0)</f>
        <v>10391.26</v>
      </c>
      <c r="AE188" s="264">
        <f>INDEX(bdiario,B.Grafico.R!$W$6,0)</f>
        <v>11172.8</v>
      </c>
      <c r="AF188" s="264">
        <f>INDEX(bdiario,B.Grafico.R!$W$6,0)</f>
        <v>11283.5</v>
      </c>
      <c r="AG188" s="264">
        <f>INDEX(bdiario,B.Grafico.R!$W$6,0)</f>
        <v>7334.34</v>
      </c>
      <c r="AH188" s="264">
        <f>INDEX(bdiario,B.Grafico.R!$W$6,0)</f>
        <v>0</v>
      </c>
      <c r="AI188" s="264">
        <f>INDEX(bdiario,B.Grafico.R!$W$6,0)</f>
        <v>0</v>
      </c>
      <c r="AJ188" s="264">
        <f>INDEX(bdiario,B.Grafico.R!$W$6,0)</f>
        <v>1011.34</v>
      </c>
      <c r="AK188" s="264">
        <f>INDEX(bdiario,B.Grafico.R!$W$6,0)</f>
        <v>0</v>
      </c>
      <c r="AL188" s="264">
        <f>INDEX(bdiario,B.Grafico.R!$W$6,0)</f>
        <v>0</v>
      </c>
      <c r="AM188" s="264">
        <f>INDEX(bdiario,B.Grafico.R!$W$6,0)</f>
        <v>3723.4</v>
      </c>
      <c r="AN188" s="264">
        <f>INDEX(bdiario,B.Grafico.R!$W$6,0)</f>
        <v>2241.8000000000002</v>
      </c>
      <c r="AO188" s="264">
        <f>INDEX(bdiario,B.Grafico.R!$W$6,0)</f>
        <v>6115.26</v>
      </c>
      <c r="AP188" s="264">
        <f>INDEX(bdiario,B.Grafico.R!$W$6,0)</f>
        <v>8148.48</v>
      </c>
      <c r="AQ188" s="264">
        <f>INDEX(bdiario,B.Grafico.R!$W$6,0)</f>
        <v>10462.92</v>
      </c>
      <c r="AR188" s="264">
        <f>INDEX(bdiario,B.Grafico.R!$W$6,0)</f>
        <v>7740.38</v>
      </c>
      <c r="AS188" s="264">
        <f>INDEX(bdiario,B.Grafico.R!$W$6,0)</f>
        <v>0</v>
      </c>
      <c r="AT188" s="264">
        <f>INDEX(bdiario,B.Grafico.R!$W$6,0)</f>
        <v>2766.94</v>
      </c>
      <c r="AU188" s="264">
        <f>INDEX(bdiario,B.Grafico.R!$W$6,0)</f>
        <v>7616.62</v>
      </c>
      <c r="AV188" s="264">
        <f>INDEX(bdiario,B.Grafico.R!$W$6,0)</f>
        <v>10549</v>
      </c>
      <c r="AW188" s="264">
        <f>INDEX(bdiario,B.Grafico.R!$W$6,0)</f>
        <v>9672.48</v>
      </c>
      <c r="AX188" s="264">
        <f>INDEX(bdiario,B.Grafico.R!$W$6,0)</f>
        <v>10201</v>
      </c>
      <c r="AY188" s="264">
        <f>INDEX(bdiario,B.Grafico.R!$W$6,0)</f>
        <v>10021</v>
      </c>
      <c r="AZ188" s="264">
        <f>INDEX(bdiario,B.Grafico.R!$W$6,0)</f>
        <v>7917.42</v>
      </c>
      <c r="BA188" s="264">
        <f>INDEX(bdiario,B.Grafico.R!$W$6,0)</f>
        <v>0</v>
      </c>
      <c r="BB188" s="264">
        <f>INDEX(bdiario,B.Grafico.R!$W$6,0)</f>
        <v>609.4</v>
      </c>
      <c r="BC188" s="264">
        <f>INDEX(bdiario,B.Grafico.R!$W$6,0)</f>
        <v>0</v>
      </c>
      <c r="BD188" s="264">
        <f>INDEX(bdiario,B.Grafico.R!$W$6,0)</f>
        <v>0</v>
      </c>
      <c r="BE188" s="264">
        <f>INDEX(bdiario,B.Grafico.R!$W$6,0)</f>
        <v>0</v>
      </c>
      <c r="BF188" s="264">
        <f>INDEX(bdiario,B.Grafico.R!$W$6,0)</f>
        <v>0</v>
      </c>
      <c r="BG188" s="264">
        <f>INDEX(bdiario,B.Grafico.R!$W$6,0)</f>
        <v>0</v>
      </c>
      <c r="BH188" s="264">
        <f>INDEX(bdiario,B.Grafico.R!$W$6,0)</f>
        <v>1562.78</v>
      </c>
      <c r="BI188" s="264">
        <f>INDEX(bdiario,B.Grafico.R!$W$6,0)</f>
        <v>1307.8399999999999</v>
      </c>
      <c r="BJ188" s="264">
        <f>INDEX(bdiario,B.Grafico.R!$W$6,0)</f>
        <v>267</v>
      </c>
      <c r="BK188" s="264">
        <f>INDEX(bdiario,B.Grafico.R!$W$6,0)</f>
        <v>1856.58</v>
      </c>
      <c r="BL188" s="264">
        <f>INDEX(bdiario,B.Grafico.R!$W$6,0)</f>
        <v>3955.44</v>
      </c>
      <c r="BM188" s="264">
        <f>INDEX(bdiario,B.Grafico.R!$W$6,0)</f>
        <v>6578.2</v>
      </c>
      <c r="BN188" s="264">
        <f>INDEX(bdiario,B.Grafico.R!$W$6,0)</f>
        <v>8371.08</v>
      </c>
      <c r="BO188" s="264">
        <f>INDEX(bdiario,B.Grafico.R!$W$6,0)</f>
        <v>9764.52</v>
      </c>
      <c r="BP188" s="264">
        <f>INDEX(bdiario,B.Grafico.R!$W$6,0)</f>
        <v>9931.68</v>
      </c>
      <c r="BQ188" s="264">
        <f>INDEX(bdiario,B.Grafico.R!$W$6,0)</f>
        <v>9795.34</v>
      </c>
      <c r="BR188" s="264">
        <f>INDEX(bdiario,B.Grafico.R!$W$6,0)</f>
        <v>10027.98</v>
      </c>
      <c r="BS188" s="264">
        <f>INDEX(bdiario,B.Grafico.R!$W$6,0)</f>
        <v>10005.02</v>
      </c>
      <c r="BT188" s="264">
        <f>INDEX(bdiario,B.Grafico.R!$W$6,0)</f>
        <v>9541.0400000000009</v>
      </c>
      <c r="BU188" s="264">
        <f>INDEX(bdiario,B.Grafico.R!$W$6,0)</f>
        <v>9361.7999999999993</v>
      </c>
      <c r="BV188" s="264">
        <f>INDEX(bdiario,B.Grafico.R!$W$6,0)</f>
        <v>10188.459999999999</v>
      </c>
      <c r="BW188" s="264">
        <f>INDEX(bdiario,B.Grafico.R!$W$6,0)</f>
        <v>10053.92</v>
      </c>
      <c r="BX188" s="264">
        <f>INDEX(bdiario,B.Grafico.R!$W$6,0)</f>
        <v>10027.32</v>
      </c>
      <c r="BY188" s="264">
        <f>INDEX(bdiario,B.Grafico.R!$W$6,0)</f>
        <v>10099.02</v>
      </c>
      <c r="BZ188" s="264">
        <f>INDEX(bdiario,B.Grafico.R!$W$6,0)</f>
        <v>9530.58</v>
      </c>
      <c r="CA188" s="264">
        <f>INDEX(bdiario,B.Grafico.R!$W$6,0)</f>
        <v>10426.299999999999</v>
      </c>
      <c r="CB188" s="264">
        <f>INDEX(bdiario,B.Grafico.R!$W$6,0)</f>
        <v>10082.08</v>
      </c>
      <c r="CC188" s="264">
        <f>INDEX(bdiario,B.Grafico.R!$W$6,0)</f>
        <v>10217.540000000001</v>
      </c>
      <c r="CD188" s="264">
        <f>INDEX(bdiario,B.Grafico.R!$W$6,0)</f>
        <v>10371.719999999999</v>
      </c>
      <c r="CE188" s="264">
        <f>INDEX(bdiario,B.Grafico.R!$W$6,0)</f>
        <v>8471.1200000000008</v>
      </c>
      <c r="CF188" s="264">
        <f>INDEX(bdiario,B.Grafico.R!$W$6,0)</f>
        <v>10813.88</v>
      </c>
      <c r="CG188" s="264">
        <f>INDEX(bdiario,B.Grafico.R!$W$6,0)</f>
        <v>11213.3</v>
      </c>
      <c r="CH188" s="264">
        <f>INDEX(bdiario,B.Grafico.R!$W$6,0)</f>
        <v>8705.2199999999993</v>
      </c>
      <c r="CI188" s="264">
        <f>INDEX(bdiario,B.Grafico.R!$W$6,0)</f>
        <v>7054.58</v>
      </c>
      <c r="CJ188" s="264">
        <f>INDEX(bdiario,B.Grafico.R!$W$6,0)</f>
        <v>9992.36</v>
      </c>
      <c r="CK188" s="264">
        <f>INDEX(bdiario,B.Grafico.R!$W$6,0)</f>
        <v>9101.24</v>
      </c>
      <c r="CL188" s="264">
        <f>INDEX(bdiario,B.Grafico.R!$W$6,0)</f>
        <v>9019.42</v>
      </c>
      <c r="CM188" s="264">
        <f>INDEX(bdiario,B.Grafico.R!$W$6,0)</f>
        <v>8820.7199999999993</v>
      </c>
      <c r="CN188" s="264">
        <f>INDEX(bdiario,B.Grafico.R!$W$6,0)</f>
        <v>9167.2800000000007</v>
      </c>
      <c r="CO188" s="264">
        <f>INDEX(bdiario,B.Grafico.R!$W$6,0)</f>
        <v>9475.2000000000007</v>
      </c>
      <c r="CP188" s="264">
        <f>INDEX(bdiario,B.Grafico.R!$W$6,0)</f>
        <v>8865.14</v>
      </c>
      <c r="CQ188" s="264">
        <f>INDEX(bdiario,B.Grafico.R!$W$6,0)</f>
        <v>9286.64</v>
      </c>
      <c r="CR188" s="264">
        <f>INDEX(bdiario,B.Grafico.R!$W$6,0)</f>
        <v>8821.0400000000009</v>
      </c>
      <c r="CS188" s="264">
        <f>INDEX(bdiario,B.Grafico.R!$W$6,0)</f>
        <v>9082</v>
      </c>
      <c r="CT188" s="264">
        <f>INDEX(bdiario,B.Grafico.R!$W$6,0)</f>
        <v>9133.92</v>
      </c>
      <c r="CU188" s="264">
        <f>INDEX(bdiario,B.Grafico.R!$W$6,0)</f>
        <v>9852.82</v>
      </c>
      <c r="CV188" s="264">
        <f>INDEX(bdiario,B.Grafico.R!$W$6,0)</f>
        <v>9115.02</v>
      </c>
      <c r="CW188" s="264">
        <f>INDEX(bdiario,B.Grafico.R!$W$6,0)</f>
        <v>9665.82</v>
      </c>
      <c r="CX188" s="264">
        <f>INDEX(bdiario,B.Grafico.R!$W$6,0)</f>
        <v>10058.82</v>
      </c>
      <c r="CY188" s="264">
        <f>INDEX(bdiario,B.Grafico.R!$W$6,0)</f>
        <v>9694.94</v>
      </c>
      <c r="CZ188" s="264">
        <f>INDEX(bdiario,B.Grafico.R!$W$6,0)</f>
        <v>6572.92</v>
      </c>
      <c r="DA188" s="264">
        <f>INDEX(bdiario,B.Grafico.R!$W$6,0)</f>
        <v>10497.52</v>
      </c>
      <c r="DB188" s="264">
        <f>INDEX(bdiario,B.Grafico.R!$W$6,0)</f>
        <v>10195.620000000001</v>
      </c>
      <c r="DC188" s="264">
        <f>INDEX(bdiario,B.Grafico.R!$W$6,0)</f>
        <v>8493.52</v>
      </c>
      <c r="DD188" s="264">
        <f>INDEX(bdiario,B.Grafico.R!$W$6,0)</f>
        <v>10813.96</v>
      </c>
      <c r="DE188" s="264">
        <f>INDEX(bdiario,B.Grafico.R!$W$6,0)</f>
        <v>10911.62</v>
      </c>
      <c r="DF188" s="264">
        <f>INDEX(bdiario,B.Grafico.R!$W$6,0)</f>
        <v>9332.24</v>
      </c>
      <c r="DG188" s="264">
        <f>INDEX(bdiario,B.Grafico.R!$W$6,0)</f>
        <v>10530.42</v>
      </c>
      <c r="DH188" s="264">
        <f>INDEX(bdiario,B.Grafico.R!$W$6,0)</f>
        <v>11111.36</v>
      </c>
      <c r="DI188" s="264">
        <f>INDEX(bdiario,B.Grafico.R!$W$6,0)</f>
        <v>10339.66</v>
      </c>
      <c r="DJ188" s="264">
        <f>INDEX(bdiario,B.Grafico.R!$W$6,0)</f>
        <v>10654.7</v>
      </c>
      <c r="DK188" s="264">
        <f>INDEX(bdiario,B.Grafico.R!$W$6,0)</f>
        <v>10460.5</v>
      </c>
      <c r="DL188" s="264">
        <f>INDEX(bdiario,B.Grafico.R!$W$6,0)</f>
        <v>11144.24</v>
      </c>
      <c r="DM188" s="264">
        <f>INDEX(bdiario,B.Grafico.R!$W$6,0)</f>
        <v>10644.58</v>
      </c>
      <c r="DN188" s="264">
        <f>INDEX(bdiario,B.Grafico.R!$W$6,0)</f>
        <v>10946.88</v>
      </c>
      <c r="DO188" s="264">
        <f>INDEX(bdiario,B.Grafico.R!$W$6,0)</f>
        <v>10066.5</v>
      </c>
      <c r="DP188" s="264">
        <f>INDEX(bdiario,B.Grafico.R!$W$6,0)</f>
        <v>10165.120000000001</v>
      </c>
      <c r="DQ188" s="264">
        <f>INDEX(bdiario,B.Grafico.R!$W$6,0)</f>
        <v>10214.120000000001</v>
      </c>
      <c r="DR188" s="264">
        <f>INDEX(bdiario,B.Grafico.R!$W$6,0)</f>
        <v>9829.08</v>
      </c>
      <c r="DS188" s="264">
        <f>INDEX(bdiario,B.Grafico.R!$W$6,0)</f>
        <v>9537.76</v>
      </c>
      <c r="DT188" s="264">
        <f>INDEX(bdiario,B.Grafico.R!$W$6,0)</f>
        <v>10088.120000000001</v>
      </c>
      <c r="DU188" s="264">
        <f>INDEX(bdiario,B.Grafico.R!$W$6,0)</f>
        <v>7088.94</v>
      </c>
      <c r="DV188" s="264">
        <f>INDEX(bdiario,B.Grafico.R!$W$6,0)</f>
        <v>9275.34</v>
      </c>
      <c r="DW188" s="264">
        <f>INDEX(bdiario,B.Grafico.R!$W$6,0)</f>
        <v>9549.06</v>
      </c>
      <c r="DX188" s="264">
        <f>INDEX(bdiario,B.Grafico.R!$W$6,0)</f>
        <v>10266.56</v>
      </c>
      <c r="DY188" s="264">
        <f>INDEX(bdiario,B.Grafico.R!$W$6,0)</f>
        <v>10975.46</v>
      </c>
      <c r="DZ188" s="264">
        <f>INDEX(bdiario,B.Grafico.R!$W$6,0)</f>
        <v>9786.66</v>
      </c>
      <c r="EA188" s="264">
        <f>INDEX(bdiario,B.Grafico.R!$W$6,0)</f>
        <v>8559.08</v>
      </c>
      <c r="EB188" s="264">
        <f>INDEX(bdiario,B.Grafico.R!$W$6,0)</f>
        <v>9420.34</v>
      </c>
      <c r="EC188" s="264">
        <f>INDEX(bdiario,B.Grafico.R!$W$6,0)</f>
        <v>10261.799999999999</v>
      </c>
      <c r="ED188" s="264">
        <f>INDEX(bdiario,B.Grafico.R!$W$6,0)</f>
        <v>10648.6</v>
      </c>
      <c r="EE188" s="264">
        <f>INDEX(bdiario,B.Grafico.R!$W$6,0)</f>
        <v>10588.04</v>
      </c>
      <c r="EF188" s="264">
        <f>INDEX(bdiario,B.Grafico.R!$W$6,0)</f>
        <v>6698.06</v>
      </c>
      <c r="EG188" s="264">
        <f>INDEX(bdiario,B.Grafico.R!$W$6,0)</f>
        <v>0</v>
      </c>
      <c r="EH188" s="264">
        <f>INDEX(bdiario,B.Grafico.R!$W$6,0)</f>
        <v>6171.16</v>
      </c>
      <c r="EI188" s="264">
        <f>INDEX(bdiario,B.Grafico.R!$W$6,0)</f>
        <v>10312.9</v>
      </c>
      <c r="EJ188" s="264">
        <f>INDEX(bdiario,B.Grafico.R!$W$6,0)</f>
        <v>9566.9</v>
      </c>
      <c r="EK188" s="264">
        <f>INDEX(bdiario,B.Grafico.R!$W$6,0)</f>
        <v>9755.32</v>
      </c>
      <c r="EL188" s="264">
        <f>INDEX(bdiario,B.Grafico.R!$W$6,0)</f>
        <v>10270.36</v>
      </c>
      <c r="EM188" s="264">
        <f>INDEX(bdiario,B.Grafico.R!$W$6,0)</f>
        <v>10031.26</v>
      </c>
      <c r="EN188" s="264">
        <f>INDEX(bdiario,B.Grafico.R!$W$6,0)</f>
        <v>9607.5</v>
      </c>
      <c r="EO188" s="264">
        <f>INDEX(bdiario,B.Grafico.R!$W$6,0)</f>
        <v>5936.52</v>
      </c>
      <c r="EP188" s="264">
        <f>INDEX(bdiario,B.Grafico.R!$W$6,0)</f>
        <v>0</v>
      </c>
      <c r="EQ188" s="264">
        <f>INDEX(bdiario,B.Grafico.R!$W$6,0)</f>
        <v>0</v>
      </c>
      <c r="ER188" s="264">
        <f>INDEX(bdiario,B.Grafico.R!$W$6,0)</f>
        <v>3816.96</v>
      </c>
      <c r="ES188" s="264">
        <f>INDEX(bdiario,B.Grafico.R!$W$6,0)</f>
        <v>7882.6</v>
      </c>
      <c r="ET188" s="264">
        <f>INDEX(bdiario,B.Grafico.R!$W$6,0)</f>
        <v>1735.46</v>
      </c>
      <c r="EU188" s="264">
        <f>INDEX(bdiario,B.Grafico.R!$W$6,0)</f>
        <v>0</v>
      </c>
      <c r="EV188" s="264">
        <f>INDEX(bdiario,B.Grafico.R!$W$6,0)</f>
        <v>0</v>
      </c>
      <c r="EW188" s="264">
        <f>INDEX(bdiario,B.Grafico.R!$W$6,0)</f>
        <v>0</v>
      </c>
      <c r="EX188" s="264">
        <f>INDEX(bdiario,B.Grafico.R!$W$6,0)</f>
        <v>835.2</v>
      </c>
      <c r="EY188" s="264">
        <f>INDEX(bdiario,B.Grafico.R!$W$6,0)</f>
        <v>6278.36</v>
      </c>
      <c r="EZ188" s="264">
        <f>INDEX(bdiario,B.Grafico.R!$W$6,0)</f>
        <v>9144.2999999999993</v>
      </c>
      <c r="FA188" s="264">
        <f>INDEX(bdiario,B.Grafico.R!$W$6,0)</f>
        <v>9680.92</v>
      </c>
      <c r="FB188" s="264">
        <f>INDEX(bdiario,B.Grafico.R!$W$6,0)</f>
        <v>10179.299999999999</v>
      </c>
      <c r="FC188" s="264">
        <f>INDEX(bdiario,B.Grafico.R!$W$6,0)</f>
        <v>10226.82</v>
      </c>
      <c r="FD188" s="264">
        <f>INDEX(bdiario,B.Grafico.R!$W$6,0)</f>
        <v>9606.2999999999993</v>
      </c>
      <c r="FE188" s="264">
        <f>INDEX(bdiario,B.Grafico.R!$W$6,0)</f>
        <v>10838.02</v>
      </c>
      <c r="FF188" s="264">
        <f>INDEX(bdiario,B.Grafico.R!$W$6,0)</f>
        <v>10543.54</v>
      </c>
      <c r="FG188" s="264">
        <f>INDEX(bdiario,B.Grafico.R!$W$6,0)</f>
        <v>10155.6</v>
      </c>
      <c r="FH188" s="264">
        <f>INDEX(bdiario,B.Grafico.R!$W$6,0)</f>
        <v>10519.72</v>
      </c>
      <c r="FI188" s="264">
        <f>INDEX(bdiario,B.Grafico.R!$W$6,0)</f>
        <v>9521.6200000000008</v>
      </c>
      <c r="FJ188" s="264">
        <f>INDEX(bdiario,B.Grafico.R!$W$6,0)</f>
        <v>4855.0600000000004</v>
      </c>
      <c r="FK188" s="264">
        <f>INDEX(bdiario,B.Grafico.R!$W$6,0)</f>
        <v>7315.84</v>
      </c>
      <c r="FL188" s="264">
        <f>INDEX(bdiario,B.Grafico.R!$W$6,0)</f>
        <v>9998.58</v>
      </c>
      <c r="FM188" s="264">
        <f>INDEX(bdiario,B.Grafico.R!$W$6,0)</f>
        <v>8714.74</v>
      </c>
      <c r="FN188" s="264">
        <f>INDEX(bdiario,B.Grafico.R!$W$6,0)</f>
        <v>9006.6</v>
      </c>
      <c r="FO188" s="264">
        <f>INDEX(bdiario,B.Grafico.R!$W$6,0)</f>
        <v>9088.14</v>
      </c>
      <c r="FP188" s="264">
        <f>INDEX(bdiario,B.Grafico.R!$W$6,0)</f>
        <v>9828.58</v>
      </c>
      <c r="FQ188" s="264">
        <f>INDEX(bdiario,B.Grafico.R!$W$6,0)</f>
        <v>10003.06</v>
      </c>
      <c r="FR188" s="264">
        <f>INDEX(bdiario,B.Grafico.R!$W$6,0)</f>
        <v>9410.66</v>
      </c>
      <c r="FS188" s="264">
        <f>INDEX(bdiario,B.Grafico.R!$W$6,0)</f>
        <v>8624.34</v>
      </c>
      <c r="FT188" s="264">
        <f>INDEX(bdiario,B.Grafico.R!$W$6,0)</f>
        <v>8817.9599999999991</v>
      </c>
      <c r="FU188" s="264">
        <f>INDEX(bdiario,B.Grafico.R!$W$6,0)</f>
        <v>8896.2999999999993</v>
      </c>
      <c r="FV188" s="264">
        <f>INDEX(bdiario,B.Grafico.R!$W$6,0)</f>
        <v>9590.26</v>
      </c>
      <c r="FW188" s="264">
        <f>INDEX(bdiario,B.Grafico.R!$W$6,0)</f>
        <v>8919.16</v>
      </c>
      <c r="FX188" s="264">
        <f>INDEX(bdiario,B.Grafico.R!$W$6,0)</f>
        <v>8115.5</v>
      </c>
      <c r="FY188" s="264">
        <f>INDEX(bdiario,B.Grafico.R!$W$6,0)</f>
        <v>7756.1</v>
      </c>
      <c r="FZ188" s="264">
        <f>INDEX(bdiario,B.Grafico.R!$W$6,0)</f>
        <v>8694.98</v>
      </c>
      <c r="GA188" s="264">
        <f>INDEX(bdiario,B.Grafico.R!$W$6,0)</f>
        <v>9483.4599999999991</v>
      </c>
      <c r="GB188" s="264">
        <f>INDEX(bdiario,B.Grafico.R!$W$6,0)</f>
        <v>9624.58</v>
      </c>
      <c r="GC188" s="264">
        <f>INDEX(bdiario,B.Grafico.R!$W$6,0)</f>
        <v>8659.86</v>
      </c>
      <c r="GD188" s="289">
        <f>INDEX(bdiario,B.Grafico.R!$W$6,0)</f>
        <v>9683.14</v>
      </c>
      <c r="GE188" s="264">
        <f>INDEX(bdiario,B.Grafico.R!$W$6,0)</f>
        <v>9379.64</v>
      </c>
      <c r="GF188" s="264">
        <f>INDEX(bdiario,B.Grafico.R!$W$6,0)</f>
        <v>9038.18</v>
      </c>
      <c r="GG188" s="264">
        <f>INDEX(bdiario,B.Grafico.R!$W$6,0)</f>
        <v>9109.94</v>
      </c>
      <c r="GH188" s="264">
        <f>INDEX(bdiario,B.Grafico.R!$W$6,0)</f>
        <v>9442.86</v>
      </c>
      <c r="GI188" s="264">
        <f>INDEX(bdiario,B.Grafico.R!$W$6,0)</f>
        <v>2709.86</v>
      </c>
      <c r="GJ188" s="264">
        <f>INDEX(bdiario,B.Grafico.R!$W$6,0)</f>
        <v>5811.02</v>
      </c>
      <c r="GK188" s="264">
        <f>INDEX(bdiario,B.Grafico.R!$W$6,0)</f>
        <v>10340.66</v>
      </c>
      <c r="GL188" s="264">
        <f>INDEX(bdiario,B.Grafico.R!$W$6,0)</f>
        <v>10059.299999999999</v>
      </c>
      <c r="GM188" s="264">
        <f>INDEX(bdiario,B.Grafico.R!$W$6,0)</f>
        <v>9230.36</v>
      </c>
      <c r="GN188" s="264">
        <f>INDEX(bdiario,B.Grafico.R!$W$6,0)</f>
        <v>9083.66</v>
      </c>
      <c r="GO188" s="264">
        <f>INDEX(bdiario,B.Grafico.R!$W$6,0)</f>
        <v>6913.78</v>
      </c>
      <c r="GP188" s="264">
        <f>INDEX(bdiario,B.Grafico.R!$W$6,0)</f>
        <v>8569.06</v>
      </c>
      <c r="GQ188" s="264">
        <f>INDEX(bdiario,B.Grafico.R!$W$6,0)</f>
        <v>10805.4</v>
      </c>
      <c r="GR188" s="264">
        <f>INDEX(bdiario,B.Grafico.R!$W$6,0)</f>
        <v>10451.719999999999</v>
      </c>
      <c r="GS188" s="2255">
        <f>INDEX(bdiario,B.Grafico.R!$W$6,0)</f>
        <v>9832.5400000000009</v>
      </c>
      <c r="GT188" s="2255">
        <f>INDEX(bdiario,B.Grafico.R!$W$6,0)</f>
        <v>4374.38</v>
      </c>
      <c r="GU188" s="2255">
        <f>INDEX(bdiario,B.Grafico.R!$W$6,0)</f>
        <v>4308.4399999999996</v>
      </c>
      <c r="GV188" s="2255">
        <f>INDEX(bdiario,B.Grafico.R!$W$6,0)</f>
        <v>0</v>
      </c>
      <c r="GW188" s="2255">
        <f>INDEX(bdiario,B.Grafico.R!$W$6,0)</f>
        <v>7298.18</v>
      </c>
      <c r="GX188" s="2255">
        <f>INDEX(bdiario,B.Grafico.R!$W$6,0)</f>
        <v>10224.58</v>
      </c>
      <c r="GY188" s="2255">
        <f>INDEX(bdiario,B.Grafico.R!$W$6,0)</f>
        <v>10825.4</v>
      </c>
      <c r="GZ188" s="264">
        <f>INDEX(bdiario,B.Grafico.R!$W$6,0)</f>
        <v>6486.48</v>
      </c>
      <c r="HA188" s="264">
        <f>INDEX(bdiario,B.Grafico.R!$W$6,0)</f>
        <v>6755.42</v>
      </c>
      <c r="HB188" s="264">
        <f>INDEX(bdiario,B.Grafico.R!$W$6,0)</f>
        <v>0</v>
      </c>
      <c r="HC188" s="264">
        <f>INDEX(bdiario,B.Grafico.R!$W$6,0)</f>
        <v>0</v>
      </c>
      <c r="HG188" s="264"/>
      <c r="HH188" s="264"/>
      <c r="HI188" s="264"/>
      <c r="HJ188" s="264"/>
      <c r="HK188" s="264"/>
      <c r="HL188" s="264"/>
      <c r="HM188" s="264"/>
      <c r="HN188" s="264"/>
      <c r="HO188" s="264"/>
      <c r="HP188" s="264"/>
      <c r="HQ188" s="264"/>
      <c r="HR188" s="264"/>
      <c r="HS188" s="264"/>
    </row>
    <row r="189" spans="1:227" x14ac:dyDescent="0.25">
      <c r="A189" s="251" t="s">
        <v>180</v>
      </c>
      <c r="B189" s="251" t="s">
        <v>181</v>
      </c>
      <c r="C189" s="251" t="s">
        <v>182</v>
      </c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GD189"/>
    </row>
    <row r="190" spans="1:227" customFormat="1" x14ac:dyDescent="0.25">
      <c r="A190" s="248">
        <f>LARGE(188:188,1)</f>
        <v>11283.5</v>
      </c>
      <c r="B190" s="248">
        <f>LARGE(188:188,2)</f>
        <v>11213.3</v>
      </c>
      <c r="C190" s="248">
        <f>LARGE(188:188,3)</f>
        <v>11172.8</v>
      </c>
      <c r="E190" s="65"/>
      <c r="F190" s="65"/>
      <c r="BE190" s="65"/>
      <c r="EA190" s="64"/>
      <c r="GS190" s="255"/>
      <c r="GT190" s="255"/>
      <c r="GU190" s="255"/>
      <c r="GV190" s="255"/>
      <c r="GW190" s="255"/>
      <c r="GX190" s="255"/>
      <c r="GY190" s="255"/>
    </row>
    <row r="191" spans="1:227" customFormat="1" x14ac:dyDescent="0.25">
      <c r="A191" s="249">
        <f t="array" ref="A191">MAX(IF(188:188=A190,2:2))</f>
        <v>42498</v>
      </c>
      <c r="B191" s="249">
        <f t="array" ref="B191">MAX(IF(188:188=B190,2:2))</f>
        <v>42551</v>
      </c>
      <c r="C191" s="249">
        <f t="array" ref="C191">MAX(IF(188:188=C190,2:2))</f>
        <v>42497</v>
      </c>
      <c r="BE191" s="65"/>
      <c r="GS191" s="255"/>
      <c r="GT191" s="255"/>
      <c r="GU191" s="255"/>
      <c r="GV191" s="255"/>
      <c r="GW191" s="255"/>
      <c r="GX191" s="255"/>
      <c r="GY191" s="255"/>
    </row>
    <row r="192" spans="1:227" customFormat="1" x14ac:dyDescent="0.25">
      <c r="A192" s="253">
        <f>COUNTIF(188:188,A190)</f>
        <v>1</v>
      </c>
      <c r="B192" s="253">
        <f>COUNTIF(188:188,B190)</f>
        <v>1</v>
      </c>
      <c r="C192" s="253">
        <f>COUNTIF(188:188,C190)</f>
        <v>1</v>
      </c>
      <c r="BE192" s="65"/>
      <c r="GS192" s="255"/>
      <c r="GT192" s="255"/>
      <c r="GU192" s="255"/>
      <c r="GV192" s="255"/>
      <c r="GW192" s="255"/>
      <c r="GX192" s="255"/>
      <c r="GY192" s="255"/>
    </row>
    <row r="193" spans="1:207 16349:16371" customFormat="1" x14ac:dyDescent="0.25">
      <c r="A193" s="214"/>
      <c r="B193" s="252"/>
      <c r="C193" s="252"/>
      <c r="BE193" s="65"/>
      <c r="GS193" s="255"/>
      <c r="GT193" s="255"/>
      <c r="GU193" s="255"/>
      <c r="GV193" s="255"/>
      <c r="GW193" s="255"/>
      <c r="GX193" s="255"/>
      <c r="GY193" s="255"/>
    </row>
    <row r="194" spans="1:207 16349:16371" x14ac:dyDescent="0.25">
      <c r="D194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</row>
    <row r="195" spans="1:207 16349:16371" x14ac:dyDescent="0.25">
      <c r="A195" s="271" t="s">
        <v>193</v>
      </c>
      <c r="E195" s="256"/>
      <c r="F195" s="1910"/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  <c r="AA195" s="256"/>
      <c r="AB195" s="256"/>
      <c r="AC195" s="256"/>
      <c r="AD195" s="256"/>
      <c r="AE195" s="256"/>
      <c r="AF195" s="256"/>
      <c r="AG195" s="256"/>
      <c r="AH195" s="256"/>
      <c r="AI195" s="256"/>
    </row>
    <row r="196" spans="1:207 16349:16371" x14ac:dyDescent="0.25">
      <c r="A196" s="84">
        <f>SUMPRODUCT(E183:XFD183,E19:XFD19)/SUM(E19:XFD19)</f>
        <v>77.431194541067597</v>
      </c>
      <c r="D196"/>
      <c r="E196" s="91"/>
      <c r="F196" s="91"/>
      <c r="G196" s="91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1"/>
      <c r="S196" s="91"/>
      <c r="T196" s="91"/>
      <c r="U196" s="91"/>
      <c r="V196" s="91"/>
      <c r="W196" s="91"/>
      <c r="X196" s="91"/>
      <c r="Y196" s="91"/>
      <c r="Z196" s="91"/>
      <c r="AA196" s="91"/>
      <c r="AB196" s="91"/>
      <c r="AC196" s="91"/>
      <c r="AD196" s="91"/>
      <c r="AE196" s="91"/>
      <c r="AF196" s="91"/>
      <c r="AG196" s="91"/>
      <c r="AH196" s="91"/>
      <c r="AI196" s="91"/>
    </row>
    <row r="197" spans="1:207 16349:16371" x14ac:dyDescent="0.25">
      <c r="D197"/>
      <c r="F197" s="93"/>
    </row>
    <row r="198" spans="1:207 16349:16371" x14ac:dyDescent="0.25">
      <c r="A198" s="1911" t="s">
        <v>397</v>
      </c>
      <c r="D198"/>
    </row>
    <row r="199" spans="1:207 16349:16371" x14ac:dyDescent="0.25">
      <c r="A199" s="272">
        <f ca="1">B.Grafico.R!Q3</f>
        <v>189</v>
      </c>
      <c r="C199" s="602"/>
      <c r="E199" s="91"/>
    </row>
    <row r="205" spans="1:207 16349:16371" x14ac:dyDescent="0.25">
      <c r="P205"/>
      <c r="Q205"/>
      <c r="R205"/>
      <c r="S205"/>
      <c r="T205"/>
      <c r="U205"/>
      <c r="V205"/>
      <c r="W205"/>
      <c r="X205"/>
    </row>
    <row r="206" spans="1:207 16349:16371" x14ac:dyDescent="0.25">
      <c r="P206"/>
      <c r="Q206"/>
      <c r="R206"/>
      <c r="S206"/>
      <c r="T206"/>
      <c r="U206"/>
      <c r="V206"/>
      <c r="W206"/>
      <c r="X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FG206" s="214"/>
      <c r="FH206" s="214"/>
      <c r="GD206"/>
      <c r="XDU206" s="65"/>
      <c r="XDV206" s="65"/>
      <c r="XDW206" s="65"/>
      <c r="XDX206" s="65"/>
      <c r="XDY206" s="65"/>
      <c r="XDZ206" s="65"/>
      <c r="XEA206" s="65"/>
      <c r="XEB206" s="65"/>
      <c r="XEC206" s="65"/>
      <c r="XED206" s="65"/>
      <c r="XEE206" s="65"/>
      <c r="XEF206" s="65"/>
      <c r="XEG206" s="65"/>
      <c r="XEH206" s="65"/>
      <c r="XEI206" s="65"/>
      <c r="XEJ206" s="65"/>
      <c r="XEK206" s="65"/>
      <c r="XEL206" s="65"/>
      <c r="XEM206" s="65"/>
      <c r="XEN206" s="65"/>
      <c r="XEO206" s="65"/>
      <c r="XEP206" s="65"/>
      <c r="XEQ206" s="65"/>
    </row>
    <row r="207" spans="1:207 16349:16371" x14ac:dyDescent="0.25">
      <c r="A207" s="72"/>
      <c r="P207"/>
      <c r="Q207"/>
      <c r="R207"/>
      <c r="S207"/>
      <c r="T207"/>
      <c r="U207"/>
      <c r="V207"/>
      <c r="W207"/>
      <c r="X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FG207" s="214"/>
      <c r="FH207" s="214"/>
      <c r="GD207"/>
      <c r="XDU207" s="65"/>
      <c r="XDV207" s="65"/>
      <c r="XDW207" s="65"/>
      <c r="XDX207" s="65"/>
      <c r="XDY207" s="65"/>
      <c r="XDZ207" s="65"/>
      <c r="XEA207" s="65"/>
      <c r="XEB207" s="65"/>
      <c r="XEC207" s="65"/>
      <c r="XED207" s="65"/>
      <c r="XEE207" s="65"/>
      <c r="XEF207" s="65"/>
      <c r="XEG207" s="65"/>
      <c r="XEH207" s="65"/>
      <c r="XEI207" s="65"/>
      <c r="XEJ207" s="65"/>
      <c r="XEK207" s="65"/>
      <c r="XEL207" s="65"/>
      <c r="XEM207" s="65"/>
      <c r="XEN207" s="65"/>
      <c r="XEO207" s="65"/>
      <c r="XEP207" s="65"/>
      <c r="XEQ207" s="65"/>
    </row>
    <row r="208" spans="1:207 16349:16371" x14ac:dyDescent="0.25">
      <c r="A208" s="67"/>
      <c r="B208" s="131"/>
      <c r="P208"/>
      <c r="Q208"/>
      <c r="R208"/>
      <c r="S208"/>
      <c r="T208"/>
      <c r="U208"/>
      <c r="V208"/>
      <c r="W208"/>
      <c r="X208"/>
      <c r="CH208"/>
      <c r="CI208"/>
      <c r="CJ208"/>
      <c r="GA208" s="214"/>
      <c r="GB208" s="214"/>
      <c r="GD208"/>
      <c r="XEO208" s="65"/>
      <c r="XEP208" s="65"/>
      <c r="XEQ208" s="65"/>
    </row>
    <row r="209" spans="16:24" x14ac:dyDescent="0.25">
      <c r="P209"/>
      <c r="Q209"/>
      <c r="R209"/>
      <c r="S209"/>
      <c r="T209"/>
      <c r="U209"/>
      <c r="V209"/>
      <c r="W209"/>
      <c r="X209"/>
    </row>
    <row r="210" spans="16:24" x14ac:dyDescent="0.25">
      <c r="P210"/>
      <c r="Q210"/>
      <c r="R210"/>
      <c r="S210"/>
      <c r="T210"/>
      <c r="U210"/>
      <c r="V210"/>
      <c r="W210"/>
      <c r="X210"/>
    </row>
    <row r="211" spans="16:24" x14ac:dyDescent="0.25">
      <c r="P211"/>
      <c r="Q211"/>
      <c r="R211"/>
      <c r="S211"/>
      <c r="T211"/>
      <c r="U211"/>
      <c r="V211"/>
      <c r="W211"/>
      <c r="X211"/>
    </row>
  </sheetData>
  <autoFilter ref="A2:XES186"/>
  <mergeCells count="1">
    <mergeCell ref="B1:C1"/>
  </mergeCells>
  <conditionalFormatting sqref="A2:A34 A36:A185">
    <cfRule type="cellIs" dxfId="51" priority="7" operator="equal">
      <formula>""""""</formula>
    </cfRule>
  </conditionalFormatting>
  <conditionalFormatting sqref="B2">
    <cfRule type="cellIs" dxfId="50" priority="6" operator="equal">
      <formula>"Atualizar formula da coluna A"</formula>
    </cfRule>
  </conditionalFormatting>
  <conditionalFormatting sqref="A35">
    <cfRule type="cellIs" dxfId="49" priority="5" operator="equal">
      <formula>""""""</formula>
    </cfRule>
  </conditionalFormatting>
  <conditionalFormatting sqref="BV185:HC185 HG185:HS185">
    <cfRule type="cellIs" dxfId="48" priority="2" operator="not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ignoredErrors>
    <ignoredError sqref="EF183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>
    <tabColor theme="8" tint="-0.499984740745262"/>
  </sheetPr>
  <dimension ref="A3:A72"/>
  <sheetViews>
    <sheetView showGridLines="0" zoomScaleNormal="100" zoomScaleSheetLayoutView="85" workbookViewId="0">
      <pane ySplit="6" topLeftCell="A7" activePane="bottomLeft" state="frozen"/>
      <selection pane="bottomLeft"/>
    </sheetView>
  </sheetViews>
  <sheetFormatPr defaultRowHeight="15.75" x14ac:dyDescent="0.25"/>
  <cols>
    <col min="1" max="1" width="4.625" customWidth="1"/>
    <col min="2" max="2" width="18.5" customWidth="1"/>
    <col min="3" max="3" width="0.375" customWidth="1"/>
    <col min="4" max="10" width="8.5" customWidth="1"/>
    <col min="11" max="11" width="8.375" customWidth="1"/>
    <col min="12" max="12" width="0.875" customWidth="1"/>
    <col min="13" max="13" width="11.875" bestFit="1" customWidth="1"/>
    <col min="14" max="14" width="9.75" bestFit="1" customWidth="1"/>
    <col min="15" max="15" width="0.75" customWidth="1"/>
    <col min="16" max="16" width="11.625" customWidth="1"/>
    <col min="17" max="17" width="10.375" bestFit="1" customWidth="1"/>
    <col min="19" max="19" width="1.75" customWidth="1"/>
    <col min="20" max="20" width="10.375" bestFit="1" customWidth="1"/>
  </cols>
  <sheetData>
    <row r="3" ht="18" customHeight="1" x14ac:dyDescent="0.25"/>
    <row r="4" ht="5.25" customHeight="1" x14ac:dyDescent="0.25"/>
    <row r="5" ht="15.75" customHeight="1" x14ac:dyDescent="0.25"/>
    <row r="6" ht="15.75" customHeight="1" x14ac:dyDescent="0.25"/>
    <row r="7" ht="6.75" customHeight="1" x14ac:dyDescent="0.25"/>
    <row r="8" ht="15" customHeight="1" x14ac:dyDescent="0.25"/>
    <row r="9" ht="3.75" customHeight="1" x14ac:dyDescent="0.25"/>
    <row r="11" ht="18.75" customHeight="1" x14ac:dyDescent="0.25"/>
    <row r="12" ht="15" customHeight="1" x14ac:dyDescent="0.25"/>
    <row r="13" ht="9.75" customHeight="1" x14ac:dyDescent="0.25"/>
    <row r="14" ht="15" customHeight="1" x14ac:dyDescent="0.25"/>
    <row r="15" ht="15" customHeight="1" x14ac:dyDescent="0.25"/>
    <row r="16" ht="18.75" customHeight="1" x14ac:dyDescent="0.25"/>
    <row r="17" ht="15" customHeight="1" x14ac:dyDescent="0.25"/>
    <row r="18" ht="9.75" customHeight="1" x14ac:dyDescent="0.25"/>
    <row r="19" ht="15" customHeight="1" x14ac:dyDescent="0.25"/>
    <row r="21" ht="18.75" customHeight="1" x14ac:dyDescent="0.25"/>
    <row r="22" ht="15" customHeight="1" x14ac:dyDescent="0.25"/>
    <row r="23" ht="9.75" customHeight="1" x14ac:dyDescent="0.25"/>
    <row r="27" ht="15" customHeight="1" x14ac:dyDescent="0.25"/>
    <row r="28" ht="9.75" customHeight="1" x14ac:dyDescent="0.25"/>
    <row r="29" ht="15" customHeight="1" x14ac:dyDescent="0.25"/>
    <row r="30" ht="15" customHeight="1" x14ac:dyDescent="0.25"/>
    <row r="32" ht="15" customHeight="1" x14ac:dyDescent="0.25"/>
    <row r="37" ht="15" customHeight="1" x14ac:dyDescent="0.25"/>
    <row r="38" ht="9.75" customHeight="1" x14ac:dyDescent="0.25"/>
    <row r="42" ht="15" customHeight="1" x14ac:dyDescent="0.25"/>
    <row r="43" ht="9.75" customHeight="1" x14ac:dyDescent="0.25"/>
    <row r="47" ht="15" customHeight="1" x14ac:dyDescent="0.25"/>
    <row r="48" ht="9.75" customHeight="1" x14ac:dyDescent="0.25"/>
    <row r="52" ht="15" customHeight="1" x14ac:dyDescent="0.25"/>
    <row r="53" ht="9.75" customHeight="1" x14ac:dyDescent="0.25"/>
    <row r="57" ht="15" customHeight="1" x14ac:dyDescent="0.25"/>
    <row r="58" ht="9.75" customHeight="1" x14ac:dyDescent="0.25"/>
    <row r="62" ht="15" customHeight="1" x14ac:dyDescent="0.25"/>
    <row r="63" ht="9.75" customHeight="1" x14ac:dyDescent="0.25"/>
    <row r="67" ht="15" customHeight="1" x14ac:dyDescent="0.25"/>
    <row r="68" ht="9.75" customHeight="1" x14ac:dyDescent="0.25"/>
    <row r="69" ht="15.75" customHeight="1" x14ac:dyDescent="0.25"/>
    <row r="72" ht="15" customHeight="1" x14ac:dyDescent="0.25"/>
  </sheetData>
  <printOptions horizontalCentered="1" verticalCentered="1"/>
  <pageMargins left="0.27559055118110237" right="0.19685039370078741" top="0.31496062992125984" bottom="0.78740157480314965" header="0.31496062992125984" footer="0.31496062992125984"/>
  <pageSetup paperSize="9" scale="76" orientation="portrait" verticalDpi="59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3023" r:id="rId4" name="Button 15">
              <controlPr defaultSize="0" print="0" autoFill="0" autoPict="0" macro="[0]!mostrar_tudo" altText="">
                <anchor moveWithCells="1" sizeWithCells="1">
                  <from>
                    <xdr:col>0</xdr:col>
                    <xdr:colOff>47625</xdr:colOff>
                    <xdr:row>2</xdr:row>
                    <xdr:rowOff>28575</xdr:rowOff>
                  </from>
                  <to>
                    <xdr:col>0</xdr:col>
                    <xdr:colOff>228600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024" r:id="rId5" name="Button 16">
              <controlPr defaultSize="0" print="0" autoFill="0" autoPict="0" macro="[0]!ocultar_tudo">
                <anchor moveWithCells="1" sizeWithCells="1">
                  <from>
                    <xdr:col>0</xdr:col>
                    <xdr:colOff>47625</xdr:colOff>
                    <xdr:row>1</xdr:row>
                    <xdr:rowOff>28575</xdr:rowOff>
                  </from>
                  <to>
                    <xdr:col>0</xdr:col>
                    <xdr:colOff>228600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20">
    <tabColor rgb="FFFFFF00"/>
  </sheetPr>
  <dimension ref="A1:XFB211"/>
  <sheetViews>
    <sheetView workbookViewId="0">
      <pane xSplit="3" ySplit="2" topLeftCell="D27" activePane="bottomRight" state="frozen"/>
      <selection activeCell="E15" sqref="E15"/>
      <selection pane="topRight" activeCell="E15" sqref="E15"/>
      <selection pane="bottomLeft" activeCell="E15" sqref="E15"/>
      <selection pane="bottomRight" activeCell="C8" sqref="C8"/>
    </sheetView>
  </sheetViews>
  <sheetFormatPr defaultColWidth="9.375" defaultRowHeight="15.75" outlineLevelCol="1" x14ac:dyDescent="0.25"/>
  <cols>
    <col min="1" max="1" width="12.125" style="65" customWidth="1"/>
    <col min="2" max="2" width="15.375" style="65" customWidth="1" outlineLevel="1"/>
    <col min="3" max="3" width="12.25" style="65" customWidth="1"/>
    <col min="4" max="4" width="16.375" style="65" customWidth="1"/>
    <col min="5" max="6" width="13.5" style="65" customWidth="1"/>
    <col min="7" max="12" width="13.375" style="65" customWidth="1"/>
    <col min="13" max="13" width="13.5" style="65" customWidth="1"/>
    <col min="14" max="19" width="13.375" style="65" customWidth="1"/>
    <col min="20" max="20" width="13.5" style="65" customWidth="1"/>
    <col min="21" max="25" width="10.125" style="65" customWidth="1"/>
    <col min="26" max="26" width="13.5" style="65" bestFit="1" customWidth="1"/>
    <col min="27" max="27" width="10.25" style="65" customWidth="1"/>
    <col min="28" max="33" width="11.5" style="65" customWidth="1"/>
    <col min="34" max="39" width="13.375" style="65" customWidth="1"/>
    <col min="40" max="41" width="10.25" style="65" customWidth="1"/>
    <col min="42" max="46" width="10.125" style="65" customWidth="1"/>
    <col min="47" max="47" width="13.5" style="65" customWidth="1"/>
    <col min="48" max="48" width="13.625" style="65" customWidth="1"/>
    <col min="49" max="52" width="13.375" style="65" customWidth="1"/>
    <col min="53" max="54" width="9.375" style="65" customWidth="1"/>
    <col min="55" max="55" width="10.125" style="65" customWidth="1"/>
    <col min="56" max="61" width="9.375" style="65" customWidth="1"/>
    <col min="62" max="62" width="10.125" style="65" customWidth="1"/>
    <col min="63" max="64" width="9.375" style="65" customWidth="1"/>
    <col min="65" max="65" width="11.5" style="65" customWidth="1"/>
    <col min="66" max="67" width="10.125" style="65" customWidth="1"/>
    <col min="68" max="68" width="9.375" style="65" customWidth="1"/>
    <col min="69" max="82" width="10.125" style="65" customWidth="1"/>
    <col min="83" max="83" width="13.375" style="65" customWidth="1"/>
    <col min="84" max="84" width="10.125" style="65" customWidth="1"/>
    <col min="85" max="86" width="11.375" style="65" customWidth="1"/>
    <col min="87" max="87" width="10.75" style="65" customWidth="1"/>
    <col min="88" max="90" width="11.375" style="65" customWidth="1"/>
    <col min="91" max="92" width="11.375" customWidth="1"/>
    <col min="93" max="93" width="9.375" customWidth="1"/>
    <col min="94" max="94" width="15.5" customWidth="1"/>
    <col min="95" max="95" width="9.375" customWidth="1"/>
    <col min="96" max="96" width="11.375" customWidth="1"/>
    <col min="97" max="97" width="13.375" customWidth="1"/>
    <col min="98" max="100" width="11.375" customWidth="1"/>
    <col min="101" max="103" width="10.125" customWidth="1"/>
    <col min="104" max="111" width="13.375" customWidth="1"/>
    <col min="112" max="112" width="10.125" customWidth="1"/>
    <col min="113" max="113" width="11.375" customWidth="1"/>
    <col min="114" max="114" width="10.625" customWidth="1"/>
    <col min="115" max="117" width="11.375" customWidth="1"/>
    <col min="118" max="118" width="11.5" customWidth="1"/>
    <col min="119" max="124" width="10.125" customWidth="1"/>
    <col min="125" max="125" width="10.375" customWidth="1"/>
    <col min="126" max="156" width="11.375" customWidth="1"/>
    <col min="157" max="160" width="9.375" customWidth="1"/>
    <col min="161" max="162" width="11.375" customWidth="1"/>
    <col min="163" max="163" width="10.625" customWidth="1"/>
    <col min="164" max="164" width="11.375" customWidth="1"/>
    <col min="165" max="165" width="9.375" customWidth="1"/>
    <col min="166" max="166" width="10.25" customWidth="1"/>
    <col min="167" max="167" width="10" customWidth="1"/>
    <col min="168" max="168" width="11.375" customWidth="1"/>
    <col min="169" max="169" width="11" customWidth="1"/>
    <col min="170" max="170" width="11.875" customWidth="1"/>
    <col min="171" max="173" width="11.375" customWidth="1"/>
    <col min="174" max="174" width="11.125" customWidth="1"/>
    <col min="175" max="177" width="11.375" customWidth="1"/>
    <col min="178" max="178" width="10.25" customWidth="1"/>
    <col min="179" max="181" width="11.375" customWidth="1"/>
    <col min="182" max="184" width="11.5" customWidth="1"/>
    <col min="185" max="189" width="11.375" customWidth="1"/>
    <col min="190" max="190" width="10.5" customWidth="1"/>
    <col min="191" max="192" width="11.25" customWidth="1"/>
    <col min="193" max="193" width="11.375" customWidth="1"/>
    <col min="194" max="194" width="13.125" style="214" customWidth="1"/>
    <col min="195" max="195" width="12.75" style="214" customWidth="1"/>
    <col min="196" max="196" width="10.25" customWidth="1"/>
    <col min="197" max="201" width="11.375" customWidth="1"/>
    <col min="202" max="202" width="10.5" customWidth="1"/>
    <col min="203" max="206" width="11.375" customWidth="1"/>
    <col min="207" max="207" width="10.625" customWidth="1"/>
    <col min="208" max="208" width="11.375" customWidth="1"/>
    <col min="209" max="209" width="11.25" customWidth="1"/>
    <col min="210" max="210" width="11.375" customWidth="1"/>
    <col min="211" max="211" width="9.375" customWidth="1"/>
    <col min="212" max="216" width="11.375" customWidth="1"/>
    <col min="217" max="225" width="11.625" bestFit="1" customWidth="1"/>
    <col min="226" max="231" width="13.625" bestFit="1" customWidth="1"/>
    <col min="232" max="234" width="11.125" bestFit="1" customWidth="1"/>
    <col min="235" max="236" width="13.625" bestFit="1" customWidth="1"/>
    <col min="237" max="237" width="11.125" bestFit="1" customWidth="1"/>
    <col min="238" max="238" width="11.625" customWidth="1"/>
    <col min="239" max="239" width="14.75" bestFit="1" customWidth="1"/>
    <col min="16383" max="16384" width="9.375" style="65"/>
  </cols>
  <sheetData>
    <row r="1" spans="1:238" x14ac:dyDescent="0.25">
      <c r="B1" s="110" t="s">
        <v>143</v>
      </c>
      <c r="C1" s="115">
        <f>MAX(G2:XFD2)</f>
        <v>42338</v>
      </c>
      <c r="G1" s="93"/>
      <c r="H1" s="65">
        <f t="shared" ref="H1:BQ1" si="0">MONTH(H2)</f>
        <v>4</v>
      </c>
      <c r="I1" s="65">
        <f t="shared" si="0"/>
        <v>4</v>
      </c>
      <c r="J1" s="65">
        <f t="shared" si="0"/>
        <v>4</v>
      </c>
      <c r="K1" s="65">
        <f t="shared" si="0"/>
        <v>4</v>
      </c>
      <c r="L1" s="65">
        <f t="shared" si="0"/>
        <v>4</v>
      </c>
      <c r="M1" s="65">
        <f t="shared" si="0"/>
        <v>4</v>
      </c>
      <c r="N1" s="65">
        <f t="shared" si="0"/>
        <v>4</v>
      </c>
      <c r="O1" s="65">
        <f t="shared" si="0"/>
        <v>4</v>
      </c>
      <c r="P1" s="65">
        <f t="shared" si="0"/>
        <v>4</v>
      </c>
      <c r="Q1" s="65">
        <f t="shared" si="0"/>
        <v>4</v>
      </c>
      <c r="R1" s="65">
        <f t="shared" si="0"/>
        <v>4</v>
      </c>
      <c r="S1" s="65">
        <f t="shared" si="0"/>
        <v>4</v>
      </c>
      <c r="T1" s="65">
        <f t="shared" si="0"/>
        <v>4</v>
      </c>
      <c r="U1" s="65">
        <f t="shared" si="0"/>
        <v>4</v>
      </c>
      <c r="V1" s="65">
        <f t="shared" si="0"/>
        <v>4</v>
      </c>
      <c r="W1" s="65">
        <f t="shared" si="0"/>
        <v>4</v>
      </c>
      <c r="X1" s="65">
        <f t="shared" si="0"/>
        <v>4</v>
      </c>
      <c r="Y1" s="65">
        <f t="shared" si="0"/>
        <v>5</v>
      </c>
      <c r="Z1" s="65">
        <f t="shared" si="0"/>
        <v>5</v>
      </c>
      <c r="AA1" s="65">
        <f t="shared" si="0"/>
        <v>5</v>
      </c>
      <c r="AB1" s="65">
        <f t="shared" si="0"/>
        <v>5</v>
      </c>
      <c r="AC1" s="65">
        <f t="shared" si="0"/>
        <v>5</v>
      </c>
      <c r="AD1" s="65">
        <f t="shared" si="0"/>
        <v>5</v>
      </c>
      <c r="AE1" s="65">
        <f t="shared" si="0"/>
        <v>5</v>
      </c>
      <c r="AF1" s="65">
        <f t="shared" si="0"/>
        <v>5</v>
      </c>
      <c r="AG1" s="65">
        <f t="shared" si="0"/>
        <v>5</v>
      </c>
      <c r="AH1" s="65">
        <f t="shared" si="0"/>
        <v>5</v>
      </c>
      <c r="AI1" s="65">
        <f t="shared" si="0"/>
        <v>5</v>
      </c>
      <c r="AJ1" s="65">
        <f t="shared" si="0"/>
        <v>5</v>
      </c>
      <c r="AK1" s="65">
        <f t="shared" si="0"/>
        <v>5</v>
      </c>
      <c r="AL1" s="65">
        <f t="shared" si="0"/>
        <v>5</v>
      </c>
      <c r="AM1" s="65">
        <f t="shared" si="0"/>
        <v>5</v>
      </c>
      <c r="AN1" s="65">
        <f t="shared" si="0"/>
        <v>5</v>
      </c>
      <c r="AO1" s="65">
        <f t="shared" si="0"/>
        <v>5</v>
      </c>
      <c r="AP1" s="65">
        <f t="shared" si="0"/>
        <v>5</v>
      </c>
      <c r="AQ1" s="65">
        <f t="shared" si="0"/>
        <v>5</v>
      </c>
      <c r="AR1" s="65">
        <f t="shared" si="0"/>
        <v>5</v>
      </c>
      <c r="AS1" s="65">
        <f t="shared" si="0"/>
        <v>5</v>
      </c>
      <c r="AT1" s="65">
        <f t="shared" si="0"/>
        <v>5</v>
      </c>
      <c r="AU1" s="65">
        <f t="shared" si="0"/>
        <v>5</v>
      </c>
      <c r="AV1" s="65">
        <f t="shared" si="0"/>
        <v>5</v>
      </c>
      <c r="AW1" s="65">
        <f t="shared" si="0"/>
        <v>5</v>
      </c>
      <c r="AX1" s="65">
        <f t="shared" si="0"/>
        <v>5</v>
      </c>
      <c r="AY1" s="65">
        <f t="shared" si="0"/>
        <v>5</v>
      </c>
      <c r="AZ1" s="65">
        <f t="shared" si="0"/>
        <v>5</v>
      </c>
      <c r="BA1" s="65">
        <f t="shared" si="0"/>
        <v>5</v>
      </c>
      <c r="BB1" s="65">
        <f t="shared" si="0"/>
        <v>5</v>
      </c>
      <c r="BC1" s="65">
        <f t="shared" si="0"/>
        <v>5</v>
      </c>
      <c r="BD1" s="65">
        <f t="shared" si="0"/>
        <v>6</v>
      </c>
      <c r="BE1" s="65">
        <f t="shared" si="0"/>
        <v>6</v>
      </c>
      <c r="BF1" s="65">
        <f t="shared" si="0"/>
        <v>6</v>
      </c>
      <c r="BG1" s="65">
        <f t="shared" si="0"/>
        <v>6</v>
      </c>
      <c r="BH1" s="65">
        <f t="shared" si="0"/>
        <v>6</v>
      </c>
      <c r="BI1" s="65">
        <f t="shared" si="0"/>
        <v>6</v>
      </c>
      <c r="BJ1" s="65">
        <f t="shared" si="0"/>
        <v>6</v>
      </c>
      <c r="BK1" s="65">
        <f t="shared" si="0"/>
        <v>6</v>
      </c>
      <c r="BL1" s="65">
        <f t="shared" si="0"/>
        <v>6</v>
      </c>
      <c r="BM1" s="65">
        <f t="shared" si="0"/>
        <v>6</v>
      </c>
      <c r="BN1" s="65">
        <f t="shared" si="0"/>
        <v>6</v>
      </c>
      <c r="BO1" s="65">
        <f t="shared" si="0"/>
        <v>6</v>
      </c>
      <c r="BP1" s="65">
        <f t="shared" si="0"/>
        <v>6</v>
      </c>
      <c r="BQ1" s="65">
        <f t="shared" si="0"/>
        <v>6</v>
      </c>
      <c r="BR1" s="65">
        <f>IF(BR2="",0,MONTH(BR2))</f>
        <v>6</v>
      </c>
      <c r="BS1" s="65">
        <f t="shared" ref="BS1:ED1" si="1">IF(BS2="",0,MONTH(BS2))</f>
        <v>6</v>
      </c>
      <c r="BT1" s="65">
        <f t="shared" si="1"/>
        <v>6</v>
      </c>
      <c r="BU1" s="65">
        <f t="shared" si="1"/>
        <v>6</v>
      </c>
      <c r="BV1" s="65">
        <f t="shared" si="1"/>
        <v>6</v>
      </c>
      <c r="BW1" s="65">
        <f t="shared" si="1"/>
        <v>6</v>
      </c>
      <c r="BX1" s="65">
        <f t="shared" si="1"/>
        <v>6</v>
      </c>
      <c r="BY1" s="65">
        <f t="shared" si="1"/>
        <v>6</v>
      </c>
      <c r="BZ1" s="65">
        <f t="shared" si="1"/>
        <v>6</v>
      </c>
      <c r="CA1" s="65">
        <f t="shared" si="1"/>
        <v>6</v>
      </c>
      <c r="CB1" s="65">
        <f t="shared" si="1"/>
        <v>6</v>
      </c>
      <c r="CC1" s="65">
        <f t="shared" si="1"/>
        <v>6</v>
      </c>
      <c r="CD1" s="65">
        <f t="shared" si="1"/>
        <v>6</v>
      </c>
      <c r="CE1" s="65">
        <f t="shared" si="1"/>
        <v>6</v>
      </c>
      <c r="CF1" s="65">
        <f t="shared" si="1"/>
        <v>6</v>
      </c>
      <c r="CG1" s="65">
        <f t="shared" si="1"/>
        <v>6</v>
      </c>
      <c r="CH1" s="65">
        <f t="shared" si="1"/>
        <v>7</v>
      </c>
      <c r="CI1" s="65">
        <f t="shared" si="1"/>
        <v>7</v>
      </c>
      <c r="CJ1" s="65">
        <f t="shared" si="1"/>
        <v>7</v>
      </c>
      <c r="CK1" s="65">
        <f t="shared" si="1"/>
        <v>7</v>
      </c>
      <c r="CL1" s="65">
        <f t="shared" si="1"/>
        <v>7</v>
      </c>
      <c r="CM1" s="65">
        <f t="shared" si="1"/>
        <v>7</v>
      </c>
      <c r="CN1" s="65">
        <f t="shared" si="1"/>
        <v>7</v>
      </c>
      <c r="CO1" s="65">
        <f t="shared" si="1"/>
        <v>7</v>
      </c>
      <c r="CP1" s="65">
        <f t="shared" si="1"/>
        <v>7</v>
      </c>
      <c r="CQ1" s="65">
        <f t="shared" si="1"/>
        <v>7</v>
      </c>
      <c r="CR1" s="65">
        <f t="shared" si="1"/>
        <v>7</v>
      </c>
      <c r="CS1" s="65">
        <f t="shared" si="1"/>
        <v>7</v>
      </c>
      <c r="CT1" s="65">
        <f t="shared" si="1"/>
        <v>7</v>
      </c>
      <c r="CU1" s="65">
        <f t="shared" si="1"/>
        <v>7</v>
      </c>
      <c r="CV1" s="65">
        <f t="shared" si="1"/>
        <v>7</v>
      </c>
      <c r="CW1" s="65">
        <f t="shared" si="1"/>
        <v>7</v>
      </c>
      <c r="CX1" s="65">
        <f t="shared" si="1"/>
        <v>7</v>
      </c>
      <c r="CY1" s="65">
        <f t="shared" si="1"/>
        <v>7</v>
      </c>
      <c r="CZ1" s="65">
        <f t="shared" si="1"/>
        <v>7</v>
      </c>
      <c r="DA1" s="65">
        <f t="shared" si="1"/>
        <v>7</v>
      </c>
      <c r="DB1" s="65">
        <f t="shared" si="1"/>
        <v>7</v>
      </c>
      <c r="DC1" s="65">
        <f t="shared" si="1"/>
        <v>7</v>
      </c>
      <c r="DD1" s="65">
        <f t="shared" si="1"/>
        <v>7</v>
      </c>
      <c r="DE1" s="65">
        <f t="shared" si="1"/>
        <v>7</v>
      </c>
      <c r="DF1" s="65">
        <f t="shared" si="1"/>
        <v>7</v>
      </c>
      <c r="DG1" s="65">
        <f t="shared" si="1"/>
        <v>7</v>
      </c>
      <c r="DH1" s="65">
        <f t="shared" si="1"/>
        <v>7</v>
      </c>
      <c r="DI1" s="65">
        <f t="shared" si="1"/>
        <v>7</v>
      </c>
      <c r="DJ1" s="65">
        <f t="shared" si="1"/>
        <v>7</v>
      </c>
      <c r="DK1" s="65">
        <f t="shared" si="1"/>
        <v>7</v>
      </c>
      <c r="DL1" s="65">
        <f t="shared" si="1"/>
        <v>7</v>
      </c>
      <c r="DM1" s="65">
        <f t="shared" si="1"/>
        <v>8</v>
      </c>
      <c r="DN1" s="65">
        <f t="shared" si="1"/>
        <v>8</v>
      </c>
      <c r="DO1" s="65">
        <f t="shared" si="1"/>
        <v>8</v>
      </c>
      <c r="DP1" s="65">
        <f t="shared" si="1"/>
        <v>8</v>
      </c>
      <c r="DQ1" s="65">
        <f t="shared" si="1"/>
        <v>8</v>
      </c>
      <c r="DR1" s="65">
        <f t="shared" si="1"/>
        <v>8</v>
      </c>
      <c r="DS1" s="65">
        <f t="shared" si="1"/>
        <v>8</v>
      </c>
      <c r="DT1" s="65">
        <f t="shared" si="1"/>
        <v>8</v>
      </c>
      <c r="DU1" s="65">
        <f t="shared" si="1"/>
        <v>8</v>
      </c>
      <c r="DV1" s="65">
        <f t="shared" si="1"/>
        <v>8</v>
      </c>
      <c r="DW1" s="65">
        <f t="shared" si="1"/>
        <v>8</v>
      </c>
      <c r="DX1" s="65">
        <f t="shared" si="1"/>
        <v>8</v>
      </c>
      <c r="DY1" s="65">
        <f t="shared" si="1"/>
        <v>8</v>
      </c>
      <c r="DZ1" s="65">
        <f t="shared" si="1"/>
        <v>8</v>
      </c>
      <c r="EA1" s="65">
        <f t="shared" si="1"/>
        <v>8</v>
      </c>
      <c r="EB1" s="65">
        <f t="shared" si="1"/>
        <v>8</v>
      </c>
      <c r="EC1" s="65">
        <f t="shared" si="1"/>
        <v>8</v>
      </c>
      <c r="ED1" s="65">
        <f t="shared" si="1"/>
        <v>8</v>
      </c>
      <c r="EE1" s="65">
        <f t="shared" ref="EE1:GP1" si="2">IF(EE2="",0,MONTH(EE2))</f>
        <v>8</v>
      </c>
      <c r="EF1" s="65">
        <f t="shared" si="2"/>
        <v>8</v>
      </c>
      <c r="EG1" s="65">
        <f t="shared" si="2"/>
        <v>8</v>
      </c>
      <c r="EH1" s="65">
        <f t="shared" si="2"/>
        <v>8</v>
      </c>
      <c r="EI1" s="65">
        <f t="shared" si="2"/>
        <v>8</v>
      </c>
      <c r="EJ1" s="65">
        <f t="shared" si="2"/>
        <v>8</v>
      </c>
      <c r="EK1" s="65">
        <f t="shared" si="2"/>
        <v>8</v>
      </c>
      <c r="EL1" s="65">
        <f t="shared" si="2"/>
        <v>8</v>
      </c>
      <c r="EM1" s="65">
        <f t="shared" si="2"/>
        <v>8</v>
      </c>
      <c r="EN1" s="65">
        <f t="shared" si="2"/>
        <v>8</v>
      </c>
      <c r="EO1" s="65">
        <f t="shared" si="2"/>
        <v>8</v>
      </c>
      <c r="EP1" s="65">
        <f t="shared" si="2"/>
        <v>8</v>
      </c>
      <c r="EQ1" s="65">
        <f t="shared" si="2"/>
        <v>8</v>
      </c>
      <c r="ER1" s="65">
        <f t="shared" si="2"/>
        <v>9</v>
      </c>
      <c r="ES1" s="65">
        <f t="shared" si="2"/>
        <v>9</v>
      </c>
      <c r="ET1" s="65">
        <f t="shared" si="2"/>
        <v>9</v>
      </c>
      <c r="EU1" s="65">
        <f t="shared" si="2"/>
        <v>9</v>
      </c>
      <c r="EV1" s="65">
        <f t="shared" si="2"/>
        <v>9</v>
      </c>
      <c r="EW1" s="65">
        <f t="shared" si="2"/>
        <v>9</v>
      </c>
      <c r="EX1" s="65">
        <f t="shared" si="2"/>
        <v>9</v>
      </c>
      <c r="EY1" s="65">
        <f t="shared" si="2"/>
        <v>9</v>
      </c>
      <c r="EZ1" s="65">
        <f t="shared" si="2"/>
        <v>9</v>
      </c>
      <c r="FA1" s="65">
        <f t="shared" si="2"/>
        <v>9</v>
      </c>
      <c r="FB1" s="65">
        <f t="shared" si="2"/>
        <v>9</v>
      </c>
      <c r="FC1" s="65">
        <f t="shared" si="2"/>
        <v>9</v>
      </c>
      <c r="FD1" s="65">
        <f t="shared" si="2"/>
        <v>9</v>
      </c>
      <c r="FE1" s="65">
        <f t="shared" si="2"/>
        <v>9</v>
      </c>
      <c r="FF1" s="65">
        <f t="shared" si="2"/>
        <v>9</v>
      </c>
      <c r="FG1" s="65">
        <f t="shared" si="2"/>
        <v>9</v>
      </c>
      <c r="FH1" s="65">
        <f t="shared" si="2"/>
        <v>9</v>
      </c>
      <c r="FI1" s="65">
        <f t="shared" si="2"/>
        <v>9</v>
      </c>
      <c r="FJ1" s="65">
        <f t="shared" si="2"/>
        <v>9</v>
      </c>
      <c r="FK1" s="65">
        <f t="shared" si="2"/>
        <v>9</v>
      </c>
      <c r="FL1" s="65">
        <f t="shared" si="2"/>
        <v>9</v>
      </c>
      <c r="FM1" s="65">
        <f t="shared" si="2"/>
        <v>9</v>
      </c>
      <c r="FN1" s="65">
        <f t="shared" si="2"/>
        <v>9</v>
      </c>
      <c r="FO1" s="65">
        <f t="shared" si="2"/>
        <v>9</v>
      </c>
      <c r="FP1" s="65">
        <f t="shared" si="2"/>
        <v>9</v>
      </c>
      <c r="FQ1" s="65">
        <f t="shared" si="2"/>
        <v>9</v>
      </c>
      <c r="FR1" s="65">
        <f t="shared" si="2"/>
        <v>9</v>
      </c>
      <c r="FS1" s="65">
        <f t="shared" si="2"/>
        <v>9</v>
      </c>
      <c r="FT1" s="65">
        <f t="shared" si="2"/>
        <v>9</v>
      </c>
      <c r="FU1" s="65">
        <f t="shared" si="2"/>
        <v>9</v>
      </c>
      <c r="FV1" s="65">
        <f t="shared" si="2"/>
        <v>10</v>
      </c>
      <c r="FW1" s="65">
        <f t="shared" si="2"/>
        <v>10</v>
      </c>
      <c r="FX1" s="65">
        <f t="shared" si="2"/>
        <v>10</v>
      </c>
      <c r="FY1" s="65">
        <f t="shared" si="2"/>
        <v>10</v>
      </c>
      <c r="FZ1" s="65">
        <f t="shared" si="2"/>
        <v>10</v>
      </c>
      <c r="GA1" s="65">
        <f t="shared" si="2"/>
        <v>10</v>
      </c>
      <c r="GB1" s="65">
        <f t="shared" si="2"/>
        <v>10</v>
      </c>
      <c r="GC1" s="65">
        <f t="shared" si="2"/>
        <v>10</v>
      </c>
      <c r="GD1" s="65">
        <f t="shared" si="2"/>
        <v>10</v>
      </c>
      <c r="GE1" s="65">
        <f t="shared" si="2"/>
        <v>10</v>
      </c>
      <c r="GF1" s="65">
        <f t="shared" si="2"/>
        <v>10</v>
      </c>
      <c r="GG1" s="65">
        <f t="shared" si="2"/>
        <v>10</v>
      </c>
      <c r="GH1" s="65">
        <f t="shared" si="2"/>
        <v>10</v>
      </c>
      <c r="GI1" s="65">
        <f t="shared" si="2"/>
        <v>10</v>
      </c>
      <c r="GJ1" s="65">
        <f t="shared" si="2"/>
        <v>10</v>
      </c>
      <c r="GK1" s="65">
        <f t="shared" si="2"/>
        <v>10</v>
      </c>
      <c r="GL1" s="252">
        <f t="shared" si="2"/>
        <v>10</v>
      </c>
      <c r="GM1" s="252">
        <f t="shared" si="2"/>
        <v>10</v>
      </c>
      <c r="GN1" s="65">
        <f t="shared" si="2"/>
        <v>10</v>
      </c>
      <c r="GO1" s="65">
        <f t="shared" si="2"/>
        <v>10</v>
      </c>
      <c r="GP1" s="65">
        <f t="shared" si="2"/>
        <v>10</v>
      </c>
      <c r="GQ1" s="65">
        <f t="shared" ref="GQ1:ID1" si="3">IF(GQ2="",0,MONTH(GQ2))</f>
        <v>10</v>
      </c>
      <c r="GR1" s="65">
        <f t="shared" si="3"/>
        <v>10</v>
      </c>
      <c r="GS1" s="65">
        <f t="shared" si="3"/>
        <v>10</v>
      </c>
      <c r="GT1" s="65">
        <f t="shared" si="3"/>
        <v>10</v>
      </c>
      <c r="GU1" s="65">
        <f t="shared" si="3"/>
        <v>10</v>
      </c>
      <c r="GV1" s="65">
        <f t="shared" si="3"/>
        <v>10</v>
      </c>
      <c r="GW1" s="65">
        <f t="shared" si="3"/>
        <v>10</v>
      </c>
      <c r="GX1" s="65">
        <f t="shared" si="3"/>
        <v>10</v>
      </c>
      <c r="GY1" s="65">
        <f t="shared" si="3"/>
        <v>10</v>
      </c>
      <c r="GZ1" s="65">
        <f t="shared" si="3"/>
        <v>10</v>
      </c>
      <c r="HA1" s="65">
        <f t="shared" si="3"/>
        <v>11</v>
      </c>
      <c r="HB1" s="65">
        <f t="shared" si="3"/>
        <v>11</v>
      </c>
      <c r="HC1" s="65">
        <f t="shared" si="3"/>
        <v>11</v>
      </c>
      <c r="HD1" s="65">
        <f t="shared" si="3"/>
        <v>11</v>
      </c>
      <c r="HE1" s="65">
        <f t="shared" si="3"/>
        <v>11</v>
      </c>
      <c r="HF1" s="65">
        <f t="shared" si="3"/>
        <v>11</v>
      </c>
      <c r="HG1" s="65">
        <f t="shared" si="3"/>
        <v>11</v>
      </c>
      <c r="HH1" s="65">
        <f t="shared" si="3"/>
        <v>11</v>
      </c>
      <c r="HI1" s="65">
        <f t="shared" si="3"/>
        <v>11</v>
      </c>
      <c r="HJ1" s="65">
        <f t="shared" si="3"/>
        <v>11</v>
      </c>
      <c r="HK1" s="65">
        <f t="shared" si="3"/>
        <v>11</v>
      </c>
      <c r="HL1" s="65">
        <f t="shared" si="3"/>
        <v>11</v>
      </c>
      <c r="HM1" s="65">
        <f t="shared" si="3"/>
        <v>11</v>
      </c>
      <c r="HN1" s="65">
        <f t="shared" si="3"/>
        <v>11</v>
      </c>
      <c r="HO1" s="65">
        <f t="shared" si="3"/>
        <v>11</v>
      </c>
      <c r="HP1" s="65">
        <f t="shared" si="3"/>
        <v>11</v>
      </c>
      <c r="HQ1" s="65">
        <f t="shared" si="3"/>
        <v>11</v>
      </c>
      <c r="HR1" s="65">
        <f t="shared" si="3"/>
        <v>11</v>
      </c>
      <c r="HS1" s="65">
        <f t="shared" si="3"/>
        <v>11</v>
      </c>
      <c r="HT1" s="65">
        <f t="shared" si="3"/>
        <v>11</v>
      </c>
      <c r="HU1" s="65">
        <f t="shared" si="3"/>
        <v>11</v>
      </c>
      <c r="HV1" s="65">
        <f t="shared" si="3"/>
        <v>11</v>
      </c>
      <c r="HW1" s="65">
        <f t="shared" si="3"/>
        <v>11</v>
      </c>
      <c r="HX1" s="65">
        <f t="shared" si="3"/>
        <v>11</v>
      </c>
      <c r="HY1" s="65">
        <f t="shared" si="3"/>
        <v>11</v>
      </c>
      <c r="HZ1" s="65">
        <f t="shared" si="3"/>
        <v>11</v>
      </c>
      <c r="IA1" s="65">
        <f t="shared" si="3"/>
        <v>11</v>
      </c>
      <c r="IB1" s="65">
        <f t="shared" si="3"/>
        <v>11</v>
      </c>
      <c r="IC1" s="65">
        <f t="shared" si="3"/>
        <v>11</v>
      </c>
      <c r="ID1" s="65">
        <f t="shared" si="3"/>
        <v>11</v>
      </c>
    </row>
    <row r="2" spans="1:238" customFormat="1" x14ac:dyDescent="0.25">
      <c r="A2" s="96">
        <v>1</v>
      </c>
      <c r="B2" s="97" t="str">
        <f>IF(COUNTBLANK(A2:A185)&gt;0,"Atualizar formula da coluna A","Titulo Relatórios")</f>
        <v>Titulo Relatórios</v>
      </c>
      <c r="C2" s="68" t="s">
        <v>68</v>
      </c>
      <c r="D2" s="76" t="s">
        <v>67</v>
      </c>
      <c r="E2" s="75">
        <v>42105</v>
      </c>
      <c r="F2" s="75">
        <v>42106</v>
      </c>
      <c r="G2" s="75">
        <v>42107</v>
      </c>
      <c r="H2" s="75">
        <v>42108</v>
      </c>
      <c r="I2" s="75">
        <v>42109</v>
      </c>
      <c r="J2" s="75">
        <v>42110</v>
      </c>
      <c r="K2" s="75">
        <v>42111</v>
      </c>
      <c r="L2" s="75">
        <v>42112</v>
      </c>
      <c r="M2" s="189">
        <v>42113</v>
      </c>
      <c r="N2" s="75">
        <v>42114</v>
      </c>
      <c r="O2" s="75">
        <v>42115</v>
      </c>
      <c r="P2" s="75">
        <v>42116</v>
      </c>
      <c r="Q2" s="75">
        <v>42117</v>
      </c>
      <c r="R2" s="75">
        <v>42118</v>
      </c>
      <c r="S2" s="75">
        <v>42119</v>
      </c>
      <c r="T2" s="189">
        <v>42120</v>
      </c>
      <c r="U2" s="75">
        <v>42121</v>
      </c>
      <c r="V2" s="75">
        <v>42122</v>
      </c>
      <c r="W2" s="75">
        <v>42123</v>
      </c>
      <c r="X2" s="75">
        <v>42124</v>
      </c>
      <c r="Y2" s="75">
        <v>42125</v>
      </c>
      <c r="Z2" s="75">
        <v>42126</v>
      </c>
      <c r="AA2" s="189">
        <v>42127</v>
      </c>
      <c r="AB2" s="75">
        <f>AA2+1</f>
        <v>42128</v>
      </c>
      <c r="AC2" s="75">
        <f t="shared" ref="AC2:AH2" si="4">AB2+1</f>
        <v>42129</v>
      </c>
      <c r="AD2" s="75">
        <f t="shared" si="4"/>
        <v>42130</v>
      </c>
      <c r="AE2" s="75">
        <f t="shared" si="4"/>
        <v>42131</v>
      </c>
      <c r="AF2" s="75">
        <f t="shared" si="4"/>
        <v>42132</v>
      </c>
      <c r="AG2" s="75">
        <f t="shared" si="4"/>
        <v>42133</v>
      </c>
      <c r="AH2" s="189">
        <f t="shared" si="4"/>
        <v>42134</v>
      </c>
      <c r="AI2" s="75">
        <v>42135</v>
      </c>
      <c r="AJ2" s="75">
        <v>42136</v>
      </c>
      <c r="AK2" s="75">
        <v>42137</v>
      </c>
      <c r="AL2" s="75">
        <v>42138</v>
      </c>
      <c r="AM2" s="75">
        <v>42139</v>
      </c>
      <c r="AN2" s="75">
        <v>42140</v>
      </c>
      <c r="AO2" s="189">
        <v>42141</v>
      </c>
      <c r="AP2" s="75">
        <v>42142</v>
      </c>
      <c r="AQ2" s="75">
        <v>42143</v>
      </c>
      <c r="AR2" s="75">
        <v>42144</v>
      </c>
      <c r="AS2" s="75">
        <v>42145</v>
      </c>
      <c r="AT2" s="75">
        <v>42146</v>
      </c>
      <c r="AU2" s="75">
        <f>AT2+1</f>
        <v>42147</v>
      </c>
      <c r="AV2" s="189">
        <f>AU2+1</f>
        <v>42148</v>
      </c>
      <c r="AW2" s="75">
        <f>AV2+1</f>
        <v>42149</v>
      </c>
      <c r="AX2" s="75">
        <f t="shared" ref="AX2:BQ2" si="5">AW2+1</f>
        <v>42150</v>
      </c>
      <c r="AY2" s="75">
        <f t="shared" si="5"/>
        <v>42151</v>
      </c>
      <c r="AZ2" s="75">
        <f t="shared" si="5"/>
        <v>42152</v>
      </c>
      <c r="BA2" s="75">
        <f t="shared" si="5"/>
        <v>42153</v>
      </c>
      <c r="BB2" s="75">
        <f t="shared" si="5"/>
        <v>42154</v>
      </c>
      <c r="BC2" s="189">
        <f t="shared" si="5"/>
        <v>42155</v>
      </c>
      <c r="BD2" s="74">
        <f t="shared" si="5"/>
        <v>42156</v>
      </c>
      <c r="BE2" s="74">
        <f t="shared" si="5"/>
        <v>42157</v>
      </c>
      <c r="BF2" s="74">
        <f t="shared" si="5"/>
        <v>42158</v>
      </c>
      <c r="BG2" s="74">
        <f t="shared" si="5"/>
        <v>42159</v>
      </c>
      <c r="BH2" s="74">
        <f t="shared" si="5"/>
        <v>42160</v>
      </c>
      <c r="BI2" s="74">
        <f t="shared" si="5"/>
        <v>42161</v>
      </c>
      <c r="BJ2" s="189">
        <f t="shared" si="5"/>
        <v>42162</v>
      </c>
      <c r="BK2" s="74">
        <f t="shared" si="5"/>
        <v>42163</v>
      </c>
      <c r="BL2" s="74">
        <f t="shared" si="5"/>
        <v>42164</v>
      </c>
      <c r="BM2" s="74">
        <f t="shared" si="5"/>
        <v>42165</v>
      </c>
      <c r="BN2" s="74">
        <f t="shared" si="5"/>
        <v>42166</v>
      </c>
      <c r="BO2" s="74">
        <f t="shared" si="5"/>
        <v>42167</v>
      </c>
      <c r="BP2" s="74">
        <f t="shared" si="5"/>
        <v>42168</v>
      </c>
      <c r="BQ2" s="189">
        <f t="shared" si="5"/>
        <v>42169</v>
      </c>
      <c r="BR2" s="74">
        <f>BQ2+1</f>
        <v>42170</v>
      </c>
      <c r="BS2" s="74">
        <f t="shared" ref="BS2:BX2" si="6">BR2+1</f>
        <v>42171</v>
      </c>
      <c r="BT2" s="74">
        <f t="shared" si="6"/>
        <v>42172</v>
      </c>
      <c r="BU2" s="74">
        <f t="shared" si="6"/>
        <v>42173</v>
      </c>
      <c r="BV2" s="74">
        <f t="shared" si="6"/>
        <v>42174</v>
      </c>
      <c r="BW2" s="74">
        <f t="shared" si="6"/>
        <v>42175</v>
      </c>
      <c r="BX2" s="189">
        <f t="shared" si="6"/>
        <v>42176</v>
      </c>
      <c r="BY2" s="74">
        <f>BX2+1</f>
        <v>42177</v>
      </c>
      <c r="BZ2" s="74">
        <f t="shared" ref="BZ2:EB2" si="7">BY2+1</f>
        <v>42178</v>
      </c>
      <c r="CA2" s="74">
        <f t="shared" si="7"/>
        <v>42179</v>
      </c>
      <c r="CB2" s="74">
        <f t="shared" si="7"/>
        <v>42180</v>
      </c>
      <c r="CC2" s="74">
        <f t="shared" si="7"/>
        <v>42181</v>
      </c>
      <c r="CD2" s="74">
        <f t="shared" si="7"/>
        <v>42182</v>
      </c>
      <c r="CE2" s="189">
        <f t="shared" si="7"/>
        <v>42183</v>
      </c>
      <c r="CF2" s="74">
        <f t="shared" si="7"/>
        <v>42184</v>
      </c>
      <c r="CG2" s="243">
        <f t="shared" si="7"/>
        <v>42185</v>
      </c>
      <c r="CH2" s="243">
        <f t="shared" si="7"/>
        <v>42186</v>
      </c>
      <c r="CI2" s="243">
        <f t="shared" si="7"/>
        <v>42187</v>
      </c>
      <c r="CJ2" s="243">
        <f t="shared" si="7"/>
        <v>42188</v>
      </c>
      <c r="CK2" s="243">
        <f t="shared" si="7"/>
        <v>42189</v>
      </c>
      <c r="CL2" s="189">
        <f t="shared" si="7"/>
        <v>42190</v>
      </c>
      <c r="CM2" s="243">
        <f t="shared" si="7"/>
        <v>42191</v>
      </c>
      <c r="CN2" s="243">
        <f t="shared" si="7"/>
        <v>42192</v>
      </c>
      <c r="CO2" s="243">
        <f t="shared" si="7"/>
        <v>42193</v>
      </c>
      <c r="CP2" s="243">
        <f t="shared" si="7"/>
        <v>42194</v>
      </c>
      <c r="CQ2" s="243">
        <f t="shared" si="7"/>
        <v>42195</v>
      </c>
      <c r="CR2" s="243">
        <f t="shared" si="7"/>
        <v>42196</v>
      </c>
      <c r="CS2" s="189">
        <f t="shared" si="7"/>
        <v>42197</v>
      </c>
      <c r="CT2" s="243">
        <f t="shared" si="7"/>
        <v>42198</v>
      </c>
      <c r="CU2" s="243">
        <f t="shared" si="7"/>
        <v>42199</v>
      </c>
      <c r="CV2" s="243">
        <f t="shared" si="7"/>
        <v>42200</v>
      </c>
      <c r="CW2" s="243">
        <f t="shared" si="7"/>
        <v>42201</v>
      </c>
      <c r="CX2" s="243">
        <f t="shared" si="7"/>
        <v>42202</v>
      </c>
      <c r="CY2" s="243">
        <f t="shared" si="7"/>
        <v>42203</v>
      </c>
      <c r="CZ2" s="243">
        <f t="shared" si="7"/>
        <v>42204</v>
      </c>
      <c r="DA2" s="243">
        <f t="shared" si="7"/>
        <v>42205</v>
      </c>
      <c r="DB2" s="243">
        <f t="shared" si="7"/>
        <v>42206</v>
      </c>
      <c r="DC2" s="243">
        <f t="shared" si="7"/>
        <v>42207</v>
      </c>
      <c r="DD2" s="243">
        <f t="shared" si="7"/>
        <v>42208</v>
      </c>
      <c r="DE2" s="243">
        <f t="shared" si="7"/>
        <v>42209</v>
      </c>
      <c r="DF2" s="243">
        <f t="shared" si="7"/>
        <v>42210</v>
      </c>
      <c r="DG2" s="243">
        <f t="shared" si="7"/>
        <v>42211</v>
      </c>
      <c r="DH2" s="243">
        <f t="shared" si="7"/>
        <v>42212</v>
      </c>
      <c r="DI2" s="243">
        <f t="shared" si="7"/>
        <v>42213</v>
      </c>
      <c r="DJ2" s="243">
        <f t="shared" si="7"/>
        <v>42214</v>
      </c>
      <c r="DK2" s="243">
        <f t="shared" si="7"/>
        <v>42215</v>
      </c>
      <c r="DL2" s="243">
        <f t="shared" si="7"/>
        <v>42216</v>
      </c>
      <c r="DM2" s="243">
        <f t="shared" si="7"/>
        <v>42217</v>
      </c>
      <c r="DN2" s="269">
        <f t="shared" si="7"/>
        <v>42218</v>
      </c>
      <c r="DO2" s="243">
        <f t="shared" si="7"/>
        <v>42219</v>
      </c>
      <c r="DP2" s="243">
        <f t="shared" si="7"/>
        <v>42220</v>
      </c>
      <c r="DQ2" s="243">
        <f t="shared" si="7"/>
        <v>42221</v>
      </c>
      <c r="DR2" s="243">
        <f t="shared" si="7"/>
        <v>42222</v>
      </c>
      <c r="DS2" s="243">
        <f t="shared" si="7"/>
        <v>42223</v>
      </c>
      <c r="DT2" s="243">
        <f t="shared" si="7"/>
        <v>42224</v>
      </c>
      <c r="DU2" s="269">
        <f t="shared" si="7"/>
        <v>42225</v>
      </c>
      <c r="DV2" s="243">
        <f t="shared" si="7"/>
        <v>42226</v>
      </c>
      <c r="DW2" s="243">
        <f t="shared" si="7"/>
        <v>42227</v>
      </c>
      <c r="DX2" s="243">
        <f t="shared" si="7"/>
        <v>42228</v>
      </c>
      <c r="DY2" s="243">
        <f t="shared" si="7"/>
        <v>42229</v>
      </c>
      <c r="DZ2" s="243">
        <f t="shared" si="7"/>
        <v>42230</v>
      </c>
      <c r="EA2" s="243">
        <f t="shared" si="7"/>
        <v>42231</v>
      </c>
      <c r="EB2" s="269">
        <f t="shared" si="7"/>
        <v>42232</v>
      </c>
      <c r="EC2" s="243">
        <f>EB2+1</f>
        <v>42233</v>
      </c>
      <c r="ED2" s="243">
        <f t="shared" ref="ED2:EP2" si="8">EC2+1</f>
        <v>42234</v>
      </c>
      <c r="EE2" s="243">
        <f t="shared" si="8"/>
        <v>42235</v>
      </c>
      <c r="EF2" s="243">
        <f t="shared" si="8"/>
        <v>42236</v>
      </c>
      <c r="EG2" s="243">
        <f t="shared" si="8"/>
        <v>42237</v>
      </c>
      <c r="EH2" s="243">
        <f t="shared" si="8"/>
        <v>42238</v>
      </c>
      <c r="EI2" s="269">
        <f t="shared" si="8"/>
        <v>42239</v>
      </c>
      <c r="EJ2" s="243">
        <f t="shared" si="8"/>
        <v>42240</v>
      </c>
      <c r="EK2" s="243">
        <f t="shared" si="8"/>
        <v>42241</v>
      </c>
      <c r="EL2" s="243">
        <f t="shared" si="8"/>
        <v>42242</v>
      </c>
      <c r="EM2" s="243">
        <f t="shared" si="8"/>
        <v>42243</v>
      </c>
      <c r="EN2" s="243">
        <f t="shared" si="8"/>
        <v>42244</v>
      </c>
      <c r="EO2" s="243">
        <f t="shared" si="8"/>
        <v>42245</v>
      </c>
      <c r="EP2" s="269">
        <f t="shared" si="8"/>
        <v>42246</v>
      </c>
      <c r="EQ2" s="243">
        <v>42247</v>
      </c>
      <c r="ER2" s="243">
        <f t="shared" ref="ER2:FR2" si="9">EQ2+1</f>
        <v>42248</v>
      </c>
      <c r="ES2" s="243">
        <f t="shared" si="9"/>
        <v>42249</v>
      </c>
      <c r="ET2" s="243">
        <f t="shared" si="9"/>
        <v>42250</v>
      </c>
      <c r="EU2" s="243">
        <f t="shared" si="9"/>
        <v>42251</v>
      </c>
      <c r="EV2" s="243">
        <f t="shared" si="9"/>
        <v>42252</v>
      </c>
      <c r="EW2" s="269">
        <f t="shared" si="9"/>
        <v>42253</v>
      </c>
      <c r="EX2" s="243">
        <f t="shared" si="9"/>
        <v>42254</v>
      </c>
      <c r="EY2" s="243">
        <f t="shared" si="9"/>
        <v>42255</v>
      </c>
      <c r="EZ2" s="243">
        <f t="shared" si="9"/>
        <v>42256</v>
      </c>
      <c r="FA2" s="243">
        <f t="shared" si="9"/>
        <v>42257</v>
      </c>
      <c r="FB2" s="243">
        <f t="shared" si="9"/>
        <v>42258</v>
      </c>
      <c r="FC2" s="243">
        <f t="shared" si="9"/>
        <v>42259</v>
      </c>
      <c r="FD2" s="269">
        <f t="shared" si="9"/>
        <v>42260</v>
      </c>
      <c r="FE2" s="243">
        <f t="shared" si="9"/>
        <v>42261</v>
      </c>
      <c r="FF2" s="243">
        <f t="shared" si="9"/>
        <v>42262</v>
      </c>
      <c r="FG2" s="243">
        <f t="shared" si="9"/>
        <v>42263</v>
      </c>
      <c r="FH2" s="243">
        <f t="shared" si="9"/>
        <v>42264</v>
      </c>
      <c r="FI2" s="243">
        <f t="shared" si="9"/>
        <v>42265</v>
      </c>
      <c r="FJ2" s="243">
        <f t="shared" si="9"/>
        <v>42266</v>
      </c>
      <c r="FK2" s="269">
        <f t="shared" si="9"/>
        <v>42267</v>
      </c>
      <c r="FL2" s="243">
        <f t="shared" si="9"/>
        <v>42268</v>
      </c>
      <c r="FM2" s="243">
        <f t="shared" si="9"/>
        <v>42269</v>
      </c>
      <c r="FN2" s="243">
        <f t="shared" si="9"/>
        <v>42270</v>
      </c>
      <c r="FO2" s="243">
        <f t="shared" si="9"/>
        <v>42271</v>
      </c>
      <c r="FP2" s="243">
        <f t="shared" si="9"/>
        <v>42272</v>
      </c>
      <c r="FQ2" s="243">
        <f t="shared" si="9"/>
        <v>42273</v>
      </c>
      <c r="FR2" s="269">
        <f t="shared" si="9"/>
        <v>42274</v>
      </c>
      <c r="FS2" s="243">
        <f>FR2+1</f>
        <v>42275</v>
      </c>
      <c r="FT2" s="243">
        <f t="shared" ref="FT2:FY2" si="10">FS2+1</f>
        <v>42276</v>
      </c>
      <c r="FU2" s="243">
        <f t="shared" si="10"/>
        <v>42277</v>
      </c>
      <c r="FV2" s="243">
        <f t="shared" si="10"/>
        <v>42278</v>
      </c>
      <c r="FW2" s="243">
        <f t="shared" si="10"/>
        <v>42279</v>
      </c>
      <c r="FX2" s="243">
        <f t="shared" si="10"/>
        <v>42280</v>
      </c>
      <c r="FY2" s="269">
        <f t="shared" si="10"/>
        <v>42281</v>
      </c>
      <c r="FZ2" s="243">
        <f>FY2+1</f>
        <v>42282</v>
      </c>
      <c r="GA2" s="243">
        <f t="shared" ref="GA2:GP2" si="11">FZ2+1</f>
        <v>42283</v>
      </c>
      <c r="GB2" s="243">
        <f t="shared" si="11"/>
        <v>42284</v>
      </c>
      <c r="GC2" s="243">
        <f t="shared" si="11"/>
        <v>42285</v>
      </c>
      <c r="GD2" s="243">
        <f t="shared" si="11"/>
        <v>42286</v>
      </c>
      <c r="GE2" s="243">
        <f t="shared" si="11"/>
        <v>42287</v>
      </c>
      <c r="GF2" s="243">
        <f t="shared" si="11"/>
        <v>42288</v>
      </c>
      <c r="GG2" s="243">
        <f t="shared" si="11"/>
        <v>42289</v>
      </c>
      <c r="GH2" s="243">
        <f t="shared" si="11"/>
        <v>42290</v>
      </c>
      <c r="GI2" s="243">
        <f t="shared" si="11"/>
        <v>42291</v>
      </c>
      <c r="GJ2" s="243">
        <f t="shared" si="11"/>
        <v>42292</v>
      </c>
      <c r="GK2" s="243">
        <f t="shared" si="11"/>
        <v>42293</v>
      </c>
      <c r="GL2" s="75">
        <f t="shared" si="11"/>
        <v>42294</v>
      </c>
      <c r="GM2" s="75">
        <f t="shared" si="11"/>
        <v>42295</v>
      </c>
      <c r="GN2" s="243">
        <f t="shared" si="11"/>
        <v>42296</v>
      </c>
      <c r="GO2" s="243">
        <f t="shared" si="11"/>
        <v>42297</v>
      </c>
      <c r="GP2" s="243">
        <f t="shared" si="11"/>
        <v>42298</v>
      </c>
      <c r="GQ2" s="243">
        <v>42299</v>
      </c>
      <c r="GR2" s="243">
        <f>GQ2+1</f>
        <v>42300</v>
      </c>
      <c r="GS2" s="243">
        <f>GR2+1</f>
        <v>42301</v>
      </c>
      <c r="GT2" s="243">
        <f>GS2+1</f>
        <v>42302</v>
      </c>
      <c r="GU2" s="243">
        <v>42303</v>
      </c>
      <c r="GV2" s="243">
        <f>GU2+1</f>
        <v>42304</v>
      </c>
      <c r="GW2" s="243">
        <f>GV2+1</f>
        <v>42305</v>
      </c>
      <c r="GX2" s="243">
        <f>GW2+1</f>
        <v>42306</v>
      </c>
      <c r="GY2" s="243">
        <f t="shared" ref="GY2:ID2" si="12">GX2+1</f>
        <v>42307</v>
      </c>
      <c r="GZ2" s="243">
        <f t="shared" si="12"/>
        <v>42308</v>
      </c>
      <c r="HA2" s="243">
        <f t="shared" si="12"/>
        <v>42309</v>
      </c>
      <c r="HB2" s="243">
        <f t="shared" si="12"/>
        <v>42310</v>
      </c>
      <c r="HC2" s="243">
        <f t="shared" si="12"/>
        <v>42311</v>
      </c>
      <c r="HD2" s="243">
        <f t="shared" si="12"/>
        <v>42312</v>
      </c>
      <c r="HE2" s="243">
        <f t="shared" si="12"/>
        <v>42313</v>
      </c>
      <c r="HF2" s="243">
        <f t="shared" si="12"/>
        <v>42314</v>
      </c>
      <c r="HG2" s="243">
        <f t="shared" si="12"/>
        <v>42315</v>
      </c>
      <c r="HH2" s="243">
        <f t="shared" si="12"/>
        <v>42316</v>
      </c>
      <c r="HI2" s="243">
        <f t="shared" si="12"/>
        <v>42317</v>
      </c>
      <c r="HJ2" s="243">
        <f t="shared" si="12"/>
        <v>42318</v>
      </c>
      <c r="HK2" s="243">
        <f t="shared" si="12"/>
        <v>42319</v>
      </c>
      <c r="HL2" s="243">
        <f t="shared" si="12"/>
        <v>42320</v>
      </c>
      <c r="HM2" s="243">
        <f t="shared" si="12"/>
        <v>42321</v>
      </c>
      <c r="HN2" s="243">
        <f t="shared" si="12"/>
        <v>42322</v>
      </c>
      <c r="HO2" s="243">
        <f t="shared" si="12"/>
        <v>42323</v>
      </c>
      <c r="HP2" s="243">
        <f t="shared" si="12"/>
        <v>42324</v>
      </c>
      <c r="HQ2" s="243">
        <f t="shared" si="12"/>
        <v>42325</v>
      </c>
      <c r="HR2" s="75">
        <f t="shared" si="12"/>
        <v>42326</v>
      </c>
      <c r="HS2" s="75">
        <f t="shared" si="12"/>
        <v>42327</v>
      </c>
      <c r="HT2" s="75">
        <f t="shared" si="12"/>
        <v>42328</v>
      </c>
      <c r="HU2" s="75">
        <f t="shared" si="12"/>
        <v>42329</v>
      </c>
      <c r="HV2" s="75">
        <f t="shared" si="12"/>
        <v>42330</v>
      </c>
      <c r="HW2" s="75">
        <f t="shared" si="12"/>
        <v>42331</v>
      </c>
      <c r="HX2" s="75">
        <f t="shared" si="12"/>
        <v>42332</v>
      </c>
      <c r="HY2" s="75">
        <f t="shared" si="12"/>
        <v>42333</v>
      </c>
      <c r="HZ2" s="75">
        <f t="shared" si="12"/>
        <v>42334</v>
      </c>
      <c r="IA2" s="75">
        <f t="shared" si="12"/>
        <v>42335</v>
      </c>
      <c r="IB2" s="75">
        <f t="shared" si="12"/>
        <v>42336</v>
      </c>
      <c r="IC2" s="75">
        <f t="shared" si="12"/>
        <v>42337</v>
      </c>
      <c r="ID2" s="75">
        <f t="shared" si="12"/>
        <v>42338</v>
      </c>
    </row>
    <row r="3" spans="1:238" customFormat="1" x14ac:dyDescent="0.25">
      <c r="A3" s="95">
        <f>A2+1</f>
        <v>2</v>
      </c>
      <c r="B3" s="65">
        <f>B.Semanal!B3</f>
        <v>0</v>
      </c>
      <c r="C3" s="66"/>
      <c r="D3" s="66"/>
      <c r="E3" s="66"/>
      <c r="F3" s="66"/>
      <c r="G3" s="66"/>
      <c r="H3" s="67">
        <v>0</v>
      </c>
      <c r="I3" s="67">
        <v>0</v>
      </c>
      <c r="J3" s="67">
        <v>0</v>
      </c>
      <c r="K3" s="67">
        <v>0</v>
      </c>
      <c r="L3" s="67">
        <v>0</v>
      </c>
      <c r="M3" s="67">
        <v>0</v>
      </c>
      <c r="N3" s="65">
        <v>0</v>
      </c>
      <c r="O3" s="65">
        <v>0</v>
      </c>
      <c r="P3" s="65">
        <v>0</v>
      </c>
      <c r="Q3" s="65">
        <v>0</v>
      </c>
      <c r="R3" s="65">
        <v>0</v>
      </c>
      <c r="S3" s="65">
        <v>0</v>
      </c>
      <c r="T3" s="65">
        <v>0</v>
      </c>
      <c r="U3" s="120">
        <v>0</v>
      </c>
      <c r="V3" s="120">
        <v>0</v>
      </c>
      <c r="W3" s="120">
        <v>0</v>
      </c>
      <c r="X3" s="120">
        <v>0</v>
      </c>
      <c r="Y3" s="120">
        <v>0</v>
      </c>
      <c r="Z3" s="120">
        <v>0</v>
      </c>
      <c r="AA3" s="120">
        <v>0</v>
      </c>
      <c r="AB3" s="120">
        <v>0</v>
      </c>
      <c r="AC3" s="120">
        <v>0</v>
      </c>
      <c r="AD3" s="120">
        <v>0</v>
      </c>
      <c r="AE3" s="120">
        <v>0</v>
      </c>
      <c r="AF3" s="120">
        <v>0</v>
      </c>
      <c r="AG3" s="120">
        <v>0</v>
      </c>
      <c r="AH3" s="120">
        <v>0</v>
      </c>
      <c r="AI3" s="65">
        <v>0</v>
      </c>
      <c r="AJ3" s="65">
        <v>0</v>
      </c>
      <c r="AK3" s="65">
        <v>0</v>
      </c>
      <c r="AL3" s="65">
        <v>0</v>
      </c>
      <c r="AM3" s="65">
        <v>0</v>
      </c>
      <c r="AN3" s="65">
        <v>0</v>
      </c>
      <c r="AO3" s="65">
        <v>0</v>
      </c>
      <c r="AP3" s="65">
        <v>0</v>
      </c>
      <c r="AQ3" s="65">
        <v>0</v>
      </c>
      <c r="AR3" s="65">
        <v>0</v>
      </c>
      <c r="AS3" s="65">
        <v>0</v>
      </c>
      <c r="AT3" s="65">
        <v>0</v>
      </c>
      <c r="AU3" s="65">
        <v>0</v>
      </c>
      <c r="AV3" s="65">
        <v>0</v>
      </c>
      <c r="AW3" s="65">
        <v>0</v>
      </c>
      <c r="AX3" s="65">
        <v>0</v>
      </c>
      <c r="AY3" s="65">
        <v>0</v>
      </c>
      <c r="AZ3" s="65">
        <v>0</v>
      </c>
      <c r="BA3" s="65">
        <v>0</v>
      </c>
      <c r="BB3" s="65">
        <v>0</v>
      </c>
      <c r="BC3" s="65">
        <v>0</v>
      </c>
      <c r="BD3" s="65">
        <v>0</v>
      </c>
      <c r="BE3" s="65">
        <v>0</v>
      </c>
      <c r="BF3" s="65">
        <v>0</v>
      </c>
      <c r="BG3" s="65">
        <v>0</v>
      </c>
      <c r="BH3" s="65">
        <v>0</v>
      </c>
      <c r="BI3" s="65">
        <v>0</v>
      </c>
      <c r="BJ3" s="65">
        <v>0</v>
      </c>
      <c r="BK3" s="65">
        <v>0</v>
      </c>
      <c r="BL3" s="65">
        <v>0</v>
      </c>
      <c r="BM3" s="65">
        <v>0</v>
      </c>
      <c r="BN3" s="65">
        <v>0</v>
      </c>
      <c r="BO3" s="65">
        <v>0</v>
      </c>
      <c r="BP3" s="65">
        <v>0</v>
      </c>
      <c r="BQ3" s="65">
        <v>0</v>
      </c>
      <c r="BR3" s="65">
        <v>0</v>
      </c>
      <c r="BS3" s="65">
        <v>0</v>
      </c>
      <c r="BT3" s="65">
        <v>0</v>
      </c>
      <c r="BU3" s="65">
        <v>0</v>
      </c>
      <c r="BV3" s="65">
        <v>0</v>
      </c>
      <c r="BW3" s="65">
        <v>0</v>
      </c>
      <c r="BX3" s="65">
        <v>0</v>
      </c>
      <c r="BY3" s="65">
        <v>0</v>
      </c>
      <c r="BZ3" s="65">
        <v>0</v>
      </c>
      <c r="CA3" s="65">
        <v>0</v>
      </c>
      <c r="CB3" s="65">
        <v>0</v>
      </c>
      <c r="CC3" s="65">
        <v>0</v>
      </c>
      <c r="CD3" s="65">
        <v>0</v>
      </c>
      <c r="CE3" s="65">
        <v>0</v>
      </c>
      <c r="CF3" s="65">
        <v>0</v>
      </c>
      <c r="CG3" s="65">
        <v>0</v>
      </c>
      <c r="CH3" s="65">
        <v>0</v>
      </c>
      <c r="CI3" s="65">
        <v>0</v>
      </c>
      <c r="CJ3" s="65">
        <v>0</v>
      </c>
      <c r="CK3" s="65">
        <v>0</v>
      </c>
      <c r="CL3" s="65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 s="214">
        <v>0</v>
      </c>
      <c r="GM3" s="214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 t="s">
        <v>74</v>
      </c>
    </row>
    <row r="4" spans="1:238" customFormat="1" x14ac:dyDescent="0.25">
      <c r="A4" s="95">
        <f t="shared" ref="A4:A67" si="13">A3+1</f>
        <v>3</v>
      </c>
      <c r="B4" s="65">
        <f>B.Semanal!B4</f>
        <v>0</v>
      </c>
      <c r="C4" s="66"/>
      <c r="D4" s="66"/>
      <c r="E4" s="66"/>
      <c r="F4" s="66"/>
      <c r="G4" s="66"/>
      <c r="H4" s="67">
        <v>3036.04</v>
      </c>
      <c r="I4" s="67">
        <v>3703.98</v>
      </c>
      <c r="J4" s="67">
        <v>4386.62</v>
      </c>
      <c r="K4" s="67">
        <v>6240.14</v>
      </c>
      <c r="L4" s="67">
        <v>8057.88</v>
      </c>
      <c r="M4" s="67">
        <v>6244.3</v>
      </c>
      <c r="N4" s="69">
        <v>6407.6</v>
      </c>
      <c r="O4" s="69">
        <v>2449.86</v>
      </c>
      <c r="P4" s="69">
        <v>7302.22</v>
      </c>
      <c r="Q4" s="69">
        <v>7714.74</v>
      </c>
      <c r="R4" s="69">
        <v>6311.76</v>
      </c>
      <c r="S4" s="69">
        <v>8623.2999999999993</v>
      </c>
      <c r="T4" s="69">
        <v>7834.12</v>
      </c>
      <c r="U4" s="125">
        <v>6650.48</v>
      </c>
      <c r="V4" s="125">
        <v>6501.24</v>
      </c>
      <c r="W4" s="125">
        <v>6758.98</v>
      </c>
      <c r="X4" s="125">
        <v>6697.9</v>
      </c>
      <c r="Y4" s="125">
        <v>8692.24</v>
      </c>
      <c r="Z4" s="125">
        <v>9746.4599999999991</v>
      </c>
      <c r="AA4" s="125">
        <v>7413.66</v>
      </c>
      <c r="AB4" s="125">
        <v>0</v>
      </c>
      <c r="AC4" s="125">
        <v>1501.26</v>
      </c>
      <c r="AD4" s="125">
        <v>3159.6</v>
      </c>
      <c r="AE4" s="137">
        <v>10055.66</v>
      </c>
      <c r="AF4" s="125">
        <v>10018.02</v>
      </c>
      <c r="AG4" s="120">
        <v>7321.38</v>
      </c>
      <c r="AH4" s="120">
        <v>3352.14</v>
      </c>
      <c r="AI4" s="65">
        <v>0</v>
      </c>
      <c r="AJ4" s="65">
        <v>0</v>
      </c>
      <c r="AK4" s="65">
        <v>2863.3</v>
      </c>
      <c r="AL4" s="65">
        <v>7048.78</v>
      </c>
      <c r="AM4" s="65">
        <v>9272.6</v>
      </c>
      <c r="AN4" s="65">
        <v>9869.4599999999991</v>
      </c>
      <c r="AO4" s="65">
        <v>9540.68</v>
      </c>
      <c r="AP4" s="65">
        <v>8212.1</v>
      </c>
      <c r="AQ4" s="65">
        <v>9029.56</v>
      </c>
      <c r="AR4" s="65">
        <v>9070.68</v>
      </c>
      <c r="AS4" s="65">
        <v>9281.32</v>
      </c>
      <c r="AT4" s="65">
        <v>9694.6</v>
      </c>
      <c r="AU4" s="65">
        <v>8815.14</v>
      </c>
      <c r="AV4" s="65">
        <v>9810.2800000000007</v>
      </c>
      <c r="AW4" s="65">
        <v>8717.32</v>
      </c>
      <c r="AX4" s="65">
        <v>9317.6200000000008</v>
      </c>
      <c r="AY4" s="65">
        <v>9875.5400000000009</v>
      </c>
      <c r="AZ4" s="65">
        <v>3430.52</v>
      </c>
      <c r="BA4" s="65">
        <v>4997.74</v>
      </c>
      <c r="BB4" s="65">
        <v>8811.5</v>
      </c>
      <c r="BC4" s="65">
        <v>4537.2</v>
      </c>
      <c r="BD4" s="65">
        <v>0</v>
      </c>
      <c r="BE4" s="65">
        <v>0</v>
      </c>
      <c r="BF4" s="65">
        <v>0</v>
      </c>
      <c r="BG4" s="65">
        <v>2464.86</v>
      </c>
      <c r="BH4" s="65">
        <v>4205.68</v>
      </c>
      <c r="BI4" s="65">
        <v>7011.82</v>
      </c>
      <c r="BJ4" s="65">
        <v>6609.46</v>
      </c>
      <c r="BK4" s="216">
        <v>6249.42</v>
      </c>
      <c r="BL4" s="216">
        <v>7790.06</v>
      </c>
      <c r="BM4" s="91">
        <v>8058.6</v>
      </c>
      <c r="BN4" s="91">
        <v>7362.44</v>
      </c>
      <c r="BO4" s="91">
        <v>6499.04</v>
      </c>
      <c r="BP4" s="91">
        <v>5655.14</v>
      </c>
      <c r="BQ4" s="91">
        <v>6031.28</v>
      </c>
      <c r="BR4" s="65">
        <v>3511.84</v>
      </c>
      <c r="BS4" s="65">
        <v>5942.6</v>
      </c>
      <c r="BT4" s="65">
        <v>5556.14</v>
      </c>
      <c r="BU4" s="65">
        <v>5360.64</v>
      </c>
      <c r="BV4" s="65">
        <v>6467.16</v>
      </c>
      <c r="BW4" s="65">
        <v>6427.96</v>
      </c>
      <c r="BX4" s="65">
        <v>7759.14</v>
      </c>
      <c r="BY4" s="65">
        <v>7825.88</v>
      </c>
      <c r="BZ4" s="65">
        <v>8835.59</v>
      </c>
      <c r="CA4" s="65">
        <v>9795.18</v>
      </c>
      <c r="CB4" s="65">
        <v>10050.799999999999</v>
      </c>
      <c r="CC4" s="65">
        <v>10637.38</v>
      </c>
      <c r="CD4" s="65">
        <v>9550.6</v>
      </c>
      <c r="CE4" s="65">
        <v>7128.08</v>
      </c>
      <c r="CF4" s="65">
        <v>3614.94</v>
      </c>
      <c r="CG4" s="65">
        <v>10019.52</v>
      </c>
      <c r="CH4" s="65">
        <v>5596.4</v>
      </c>
      <c r="CI4" s="65">
        <v>10690.62</v>
      </c>
      <c r="CJ4" s="65">
        <v>11122.78</v>
      </c>
      <c r="CK4" s="65">
        <v>8942.9</v>
      </c>
      <c r="CL4" s="65">
        <v>8836.48</v>
      </c>
      <c r="CM4">
        <v>9860.48</v>
      </c>
      <c r="CN4">
        <v>2255.46</v>
      </c>
      <c r="CO4">
        <v>0</v>
      </c>
      <c r="CP4">
        <v>0</v>
      </c>
      <c r="CQ4">
        <v>3775.5</v>
      </c>
      <c r="CR4">
        <v>9146.64</v>
      </c>
      <c r="CS4">
        <v>9573.8799999999992</v>
      </c>
      <c r="CT4">
        <v>9219.24</v>
      </c>
      <c r="CU4">
        <v>9581.18</v>
      </c>
      <c r="CV4">
        <v>10548.72</v>
      </c>
      <c r="CW4">
        <v>9406.1</v>
      </c>
      <c r="CX4">
        <v>10724.9</v>
      </c>
      <c r="CY4">
        <v>9650.86</v>
      </c>
      <c r="CZ4">
        <v>9026.9</v>
      </c>
      <c r="DA4">
        <v>9080.98</v>
      </c>
      <c r="DB4">
        <v>9969.42</v>
      </c>
      <c r="DC4">
        <v>10859.2</v>
      </c>
      <c r="DD4">
        <v>9494.74</v>
      </c>
      <c r="DE4">
        <v>7759.84</v>
      </c>
      <c r="DF4">
        <v>8991.3799999999992</v>
      </c>
      <c r="DG4">
        <v>9730.2999999999993</v>
      </c>
      <c r="DH4">
        <v>10163.08</v>
      </c>
      <c r="DI4">
        <v>9693.0400000000009</v>
      </c>
      <c r="DJ4">
        <v>11101.98</v>
      </c>
      <c r="DK4">
        <v>10601.1</v>
      </c>
      <c r="DL4">
        <v>10994.92</v>
      </c>
      <c r="DM4">
        <v>9910.06</v>
      </c>
      <c r="DN4">
        <v>10635.46</v>
      </c>
      <c r="DO4">
        <v>7892</v>
      </c>
      <c r="DP4">
        <v>7114.24</v>
      </c>
      <c r="DQ4">
        <v>7176.96</v>
      </c>
      <c r="DR4">
        <v>6705.46</v>
      </c>
      <c r="DS4">
        <v>6268.22</v>
      </c>
      <c r="DT4">
        <v>5774.96</v>
      </c>
      <c r="DU4">
        <v>5906.54</v>
      </c>
      <c r="DV4">
        <v>6343.16</v>
      </c>
      <c r="DW4">
        <v>6224.2</v>
      </c>
      <c r="DX4">
        <v>7289.58</v>
      </c>
      <c r="DY4">
        <v>7263.6</v>
      </c>
      <c r="DZ4">
        <v>6098.98</v>
      </c>
      <c r="EA4">
        <v>5780.1</v>
      </c>
      <c r="EB4">
        <v>5900.14</v>
      </c>
      <c r="EC4">
        <v>5337.54</v>
      </c>
      <c r="ED4">
        <v>5739.26</v>
      </c>
      <c r="EE4">
        <v>4215.72</v>
      </c>
      <c r="EF4">
        <v>7010.34</v>
      </c>
      <c r="EG4">
        <v>6344.96</v>
      </c>
      <c r="EH4">
        <v>5589.76</v>
      </c>
      <c r="EI4">
        <v>5936.36</v>
      </c>
      <c r="EJ4">
        <v>8148.42</v>
      </c>
      <c r="EK4">
        <v>7417.88</v>
      </c>
      <c r="EL4">
        <v>6228.8</v>
      </c>
      <c r="EM4">
        <v>3593.4</v>
      </c>
      <c r="EN4">
        <v>5234.04</v>
      </c>
      <c r="EO4">
        <v>6018.88</v>
      </c>
      <c r="EP4">
        <v>5846.36</v>
      </c>
      <c r="EQ4">
        <v>5383.08</v>
      </c>
      <c r="ER4">
        <v>3892.94</v>
      </c>
      <c r="ES4">
        <v>7294.9</v>
      </c>
      <c r="ET4">
        <v>6538.84</v>
      </c>
      <c r="EU4">
        <v>5002.78</v>
      </c>
      <c r="EV4">
        <v>5397.34</v>
      </c>
      <c r="EW4">
        <v>5602.68</v>
      </c>
      <c r="EX4">
        <v>5195.22</v>
      </c>
      <c r="EY4">
        <v>1873.1</v>
      </c>
      <c r="EZ4">
        <v>1792.14</v>
      </c>
      <c r="FA4">
        <v>194.38</v>
      </c>
      <c r="FB4">
        <v>0</v>
      </c>
      <c r="FC4">
        <v>0</v>
      </c>
      <c r="FD4">
        <v>0</v>
      </c>
      <c r="FE4">
        <v>2376.1999999999998</v>
      </c>
      <c r="FF4">
        <v>6521.99</v>
      </c>
      <c r="FG4">
        <v>5535.7</v>
      </c>
      <c r="FH4">
        <v>6752.74</v>
      </c>
      <c r="FI4">
        <v>7149.28</v>
      </c>
      <c r="FJ4">
        <v>7725.14</v>
      </c>
      <c r="FK4">
        <v>6793.12</v>
      </c>
      <c r="FL4">
        <v>7838.57</v>
      </c>
      <c r="FM4">
        <v>7112.66</v>
      </c>
      <c r="FN4">
        <v>7167.24</v>
      </c>
      <c r="FO4">
        <v>6338.8</v>
      </c>
      <c r="FP4">
        <v>6032.14</v>
      </c>
      <c r="FQ4">
        <v>6288.02</v>
      </c>
      <c r="FR4">
        <v>6414.82</v>
      </c>
      <c r="FS4">
        <v>6473.7</v>
      </c>
      <c r="FT4">
        <v>7104.58</v>
      </c>
      <c r="FU4">
        <v>6981.62</v>
      </c>
      <c r="FV4">
        <v>7780</v>
      </c>
      <c r="FW4">
        <v>6707.26</v>
      </c>
      <c r="FX4">
        <v>6533.8</v>
      </c>
      <c r="FY4">
        <v>6877.38</v>
      </c>
      <c r="FZ4">
        <v>5091.1400000000003</v>
      </c>
      <c r="GA4">
        <v>3214.54</v>
      </c>
      <c r="GB4">
        <v>5072.9799999999996</v>
      </c>
      <c r="GC4">
        <v>5487.3</v>
      </c>
      <c r="GD4">
        <v>5461.34</v>
      </c>
      <c r="GE4">
        <v>5202.4399999999996</v>
      </c>
      <c r="GF4">
        <v>7873.62</v>
      </c>
      <c r="GG4">
        <v>8068</v>
      </c>
      <c r="GH4">
        <v>7907.38</v>
      </c>
      <c r="GI4">
        <v>8128.78</v>
      </c>
      <c r="GJ4">
        <v>7829.52</v>
      </c>
      <c r="GK4">
        <v>8451.24</v>
      </c>
      <c r="GL4" s="214">
        <v>7892.54</v>
      </c>
      <c r="GM4" s="214">
        <v>8056.04</v>
      </c>
      <c r="GN4">
        <v>8087.58</v>
      </c>
      <c r="GO4">
        <v>7226.24</v>
      </c>
      <c r="GP4">
        <v>6184.68</v>
      </c>
      <c r="GQ4">
        <v>8117.26</v>
      </c>
      <c r="GR4">
        <v>7118.3</v>
      </c>
      <c r="GS4">
        <v>7597.66</v>
      </c>
      <c r="GT4">
        <v>8289.4</v>
      </c>
      <c r="GU4">
        <v>8311.98</v>
      </c>
      <c r="GV4">
        <v>2652.84</v>
      </c>
      <c r="GW4">
        <v>7267.46</v>
      </c>
      <c r="GX4">
        <v>7677.92</v>
      </c>
      <c r="GY4">
        <v>5822.92</v>
      </c>
      <c r="GZ4">
        <v>2259.16</v>
      </c>
      <c r="HA4">
        <v>3957.42</v>
      </c>
      <c r="HB4">
        <v>5292.78</v>
      </c>
      <c r="HC4">
        <v>0</v>
      </c>
      <c r="HD4">
        <v>4806.9799999999996</v>
      </c>
      <c r="HE4">
        <v>8460.98</v>
      </c>
      <c r="HF4">
        <v>8302.7999999999993</v>
      </c>
      <c r="HG4">
        <v>8128.4</v>
      </c>
      <c r="HH4">
        <v>6735.46</v>
      </c>
      <c r="HI4">
        <v>6817.6</v>
      </c>
      <c r="HJ4">
        <v>6809.22</v>
      </c>
      <c r="HK4">
        <v>7263.94</v>
      </c>
      <c r="HL4">
        <v>8054.58</v>
      </c>
      <c r="HM4">
        <v>7914.44</v>
      </c>
      <c r="HN4">
        <v>7425.26</v>
      </c>
      <c r="HO4">
        <v>1204.96</v>
      </c>
      <c r="HP4">
        <v>5662.86</v>
      </c>
      <c r="HQ4">
        <v>7129.96</v>
      </c>
      <c r="HR4">
        <v>4489.8599999999997</v>
      </c>
      <c r="HS4">
        <v>3052.64</v>
      </c>
      <c r="HT4">
        <v>1553.56</v>
      </c>
      <c r="HU4">
        <v>6301.5</v>
      </c>
      <c r="HV4">
        <v>4520.12</v>
      </c>
      <c r="HW4">
        <v>3922.46</v>
      </c>
      <c r="HX4">
        <v>0</v>
      </c>
      <c r="HY4">
        <v>0</v>
      </c>
      <c r="HZ4">
        <v>0</v>
      </c>
      <c r="IA4">
        <v>3926.32</v>
      </c>
      <c r="IB4">
        <v>3077.34</v>
      </c>
      <c r="IC4">
        <v>0</v>
      </c>
      <c r="ID4" s="142">
        <v>392.58</v>
      </c>
    </row>
    <row r="5" spans="1:238" customFormat="1" x14ac:dyDescent="0.25">
      <c r="A5" s="95">
        <f t="shared" si="13"/>
        <v>4</v>
      </c>
      <c r="B5" s="65">
        <f>B.Semanal!B5</f>
        <v>0</v>
      </c>
      <c r="C5" s="66"/>
      <c r="D5" s="66"/>
      <c r="E5" s="66"/>
      <c r="F5" s="66"/>
      <c r="G5" s="66"/>
      <c r="H5" s="67">
        <v>0</v>
      </c>
      <c r="I5" s="67">
        <v>0</v>
      </c>
      <c r="J5" s="67">
        <v>0</v>
      </c>
      <c r="K5" s="67">
        <v>0</v>
      </c>
      <c r="L5" s="67">
        <v>0</v>
      </c>
      <c r="M5" s="67">
        <v>0</v>
      </c>
      <c r="N5" s="65">
        <v>0</v>
      </c>
      <c r="O5" s="65">
        <v>0</v>
      </c>
      <c r="P5" s="65">
        <v>0</v>
      </c>
      <c r="Q5" s="65">
        <v>0</v>
      </c>
      <c r="R5" s="65">
        <v>0</v>
      </c>
      <c r="S5" s="65">
        <v>0</v>
      </c>
      <c r="T5" s="65">
        <v>0</v>
      </c>
      <c r="U5" s="120">
        <v>0</v>
      </c>
      <c r="V5" s="120">
        <v>0</v>
      </c>
      <c r="W5" s="120">
        <v>0</v>
      </c>
      <c r="X5" s="120">
        <v>0</v>
      </c>
      <c r="Y5" s="120">
        <v>0</v>
      </c>
      <c r="Z5" s="120">
        <v>0</v>
      </c>
      <c r="AA5" s="120">
        <v>0</v>
      </c>
      <c r="AB5" s="120">
        <v>0</v>
      </c>
      <c r="AC5" s="120">
        <v>0</v>
      </c>
      <c r="AD5" s="120">
        <v>0</v>
      </c>
      <c r="AE5" s="120">
        <v>0</v>
      </c>
      <c r="AF5" s="120">
        <v>0</v>
      </c>
      <c r="AG5" s="120">
        <v>0</v>
      </c>
      <c r="AH5" s="120">
        <v>0</v>
      </c>
      <c r="AI5" s="65">
        <v>0</v>
      </c>
      <c r="AJ5" s="65">
        <v>0</v>
      </c>
      <c r="AK5" s="65">
        <v>0</v>
      </c>
      <c r="AL5" s="65">
        <v>0</v>
      </c>
      <c r="AM5" s="65">
        <v>0</v>
      </c>
      <c r="AN5" s="65">
        <v>0</v>
      </c>
      <c r="AO5" s="65">
        <v>0</v>
      </c>
      <c r="AP5" s="65">
        <v>0</v>
      </c>
      <c r="AQ5" s="65">
        <v>0</v>
      </c>
      <c r="AR5" s="65">
        <v>0</v>
      </c>
      <c r="AS5" s="65">
        <v>0</v>
      </c>
      <c r="AT5" s="65">
        <v>0</v>
      </c>
      <c r="AU5" s="65">
        <v>0</v>
      </c>
      <c r="AV5" s="65">
        <v>0</v>
      </c>
      <c r="AW5" s="65">
        <v>0</v>
      </c>
      <c r="AX5" s="65">
        <v>0</v>
      </c>
      <c r="AY5" s="65">
        <v>0</v>
      </c>
      <c r="AZ5" s="65">
        <v>0</v>
      </c>
      <c r="BA5" s="65">
        <v>0</v>
      </c>
      <c r="BB5" s="65">
        <v>0</v>
      </c>
      <c r="BC5" s="65">
        <v>0</v>
      </c>
      <c r="BD5" s="65">
        <v>0</v>
      </c>
      <c r="BE5" s="65">
        <v>0</v>
      </c>
      <c r="BF5" s="65">
        <v>0</v>
      </c>
      <c r="BG5" s="65">
        <v>0</v>
      </c>
      <c r="BH5" s="65">
        <v>0</v>
      </c>
      <c r="BI5" s="65">
        <v>0</v>
      </c>
      <c r="BJ5" s="65">
        <v>0</v>
      </c>
      <c r="BK5" s="91">
        <v>0</v>
      </c>
      <c r="BL5" s="91">
        <v>0</v>
      </c>
      <c r="BM5" s="91">
        <v>0</v>
      </c>
      <c r="BN5" s="91">
        <v>0</v>
      </c>
      <c r="BO5" s="91">
        <v>0</v>
      </c>
      <c r="BP5" s="91">
        <v>0</v>
      </c>
      <c r="BQ5" s="91">
        <v>0</v>
      </c>
      <c r="BR5" s="65">
        <v>0</v>
      </c>
      <c r="BS5" s="65">
        <v>0</v>
      </c>
      <c r="BT5" s="65">
        <v>0</v>
      </c>
      <c r="BU5" s="65">
        <v>0</v>
      </c>
      <c r="BV5" s="65">
        <v>0</v>
      </c>
      <c r="BW5" s="65">
        <v>0</v>
      </c>
      <c r="BX5" s="65">
        <v>0</v>
      </c>
      <c r="BY5" s="65">
        <v>0</v>
      </c>
      <c r="BZ5" s="65">
        <v>0</v>
      </c>
      <c r="CA5" s="65">
        <v>0</v>
      </c>
      <c r="CB5" s="65">
        <v>0</v>
      </c>
      <c r="CC5" s="65">
        <v>0</v>
      </c>
      <c r="CD5" s="65">
        <v>0</v>
      </c>
      <c r="CE5" s="65">
        <v>0</v>
      </c>
      <c r="CF5" s="65">
        <v>0</v>
      </c>
      <c r="CG5" s="65">
        <v>0</v>
      </c>
      <c r="CH5" s="65">
        <v>0</v>
      </c>
      <c r="CI5" s="65">
        <v>0</v>
      </c>
      <c r="CJ5" s="65">
        <v>0</v>
      </c>
      <c r="CK5" s="65">
        <v>0</v>
      </c>
      <c r="CL5" s="6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 s="214">
        <v>0</v>
      </c>
      <c r="GM5" s="214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 t="s">
        <v>74</v>
      </c>
    </row>
    <row r="6" spans="1:238" customFormat="1" x14ac:dyDescent="0.25">
      <c r="A6" s="95">
        <f t="shared" si="13"/>
        <v>5</v>
      </c>
      <c r="B6" s="65">
        <f>B.Semanal!B6</f>
        <v>0</v>
      </c>
      <c r="C6" s="66"/>
      <c r="D6" s="66"/>
      <c r="E6" s="66"/>
      <c r="F6" s="66"/>
      <c r="G6" s="66"/>
      <c r="H6" s="67">
        <v>0</v>
      </c>
      <c r="I6" s="67">
        <v>0</v>
      </c>
      <c r="J6" s="67">
        <v>0</v>
      </c>
      <c r="K6" s="67">
        <v>0</v>
      </c>
      <c r="L6" s="67">
        <v>0</v>
      </c>
      <c r="M6" s="67">
        <v>0</v>
      </c>
      <c r="N6" s="65">
        <v>0</v>
      </c>
      <c r="O6" s="65">
        <v>0</v>
      </c>
      <c r="P6" s="65">
        <v>0</v>
      </c>
      <c r="Q6" s="65">
        <v>0</v>
      </c>
      <c r="R6" s="65">
        <v>0</v>
      </c>
      <c r="S6" s="65">
        <v>0</v>
      </c>
      <c r="T6" s="65">
        <v>0</v>
      </c>
      <c r="U6" s="120">
        <v>0</v>
      </c>
      <c r="V6" s="120">
        <v>0</v>
      </c>
      <c r="W6" s="120">
        <v>0</v>
      </c>
      <c r="X6" s="120">
        <v>0</v>
      </c>
      <c r="Y6" s="120">
        <v>0</v>
      </c>
      <c r="Z6" s="120">
        <v>0</v>
      </c>
      <c r="AA6" s="120">
        <v>0</v>
      </c>
      <c r="AB6" s="120">
        <v>0</v>
      </c>
      <c r="AC6" s="120">
        <v>0</v>
      </c>
      <c r="AD6" s="120">
        <v>0</v>
      </c>
      <c r="AE6" s="120">
        <v>0</v>
      </c>
      <c r="AF6" s="120">
        <v>0</v>
      </c>
      <c r="AG6" s="120">
        <v>0</v>
      </c>
      <c r="AH6" s="120">
        <v>0</v>
      </c>
      <c r="AI6" s="65">
        <v>0</v>
      </c>
      <c r="AJ6" s="65">
        <v>0</v>
      </c>
      <c r="AK6" s="65">
        <v>0</v>
      </c>
      <c r="AL6" s="65">
        <v>0</v>
      </c>
      <c r="AM6" s="65">
        <v>0</v>
      </c>
      <c r="AN6" s="65">
        <v>0</v>
      </c>
      <c r="AO6" s="65">
        <v>0</v>
      </c>
      <c r="AP6" s="65">
        <v>0</v>
      </c>
      <c r="AQ6" s="65">
        <v>0</v>
      </c>
      <c r="AR6" s="65">
        <v>0</v>
      </c>
      <c r="AS6" s="65">
        <v>0</v>
      </c>
      <c r="AT6" s="65">
        <v>0</v>
      </c>
      <c r="AU6" s="65">
        <v>0</v>
      </c>
      <c r="AV6" s="65">
        <v>0</v>
      </c>
      <c r="AW6" s="65">
        <v>0</v>
      </c>
      <c r="AX6" s="65">
        <v>0</v>
      </c>
      <c r="AY6" s="65">
        <v>0</v>
      </c>
      <c r="AZ6" s="65">
        <v>0</v>
      </c>
      <c r="BA6" s="65">
        <v>0</v>
      </c>
      <c r="BB6" s="65">
        <v>0</v>
      </c>
      <c r="BC6" s="65">
        <v>0</v>
      </c>
      <c r="BD6" s="65">
        <v>0</v>
      </c>
      <c r="BE6" s="65">
        <v>0</v>
      </c>
      <c r="BF6" s="65">
        <v>0</v>
      </c>
      <c r="BG6" s="65">
        <v>0</v>
      </c>
      <c r="BH6" s="65">
        <v>0</v>
      </c>
      <c r="BI6" s="65">
        <v>0</v>
      </c>
      <c r="BJ6" s="65">
        <v>0</v>
      </c>
      <c r="BK6" s="91">
        <v>0</v>
      </c>
      <c r="BL6" s="91">
        <v>0</v>
      </c>
      <c r="BM6" s="91">
        <v>0</v>
      </c>
      <c r="BN6" s="91">
        <v>0</v>
      </c>
      <c r="BO6" s="91">
        <v>0</v>
      </c>
      <c r="BP6" s="91">
        <v>344.44</v>
      </c>
      <c r="BQ6" s="91">
        <v>2016.8</v>
      </c>
      <c r="BR6" s="65">
        <v>1185.8800000000001</v>
      </c>
      <c r="BS6" s="65">
        <v>2050.14</v>
      </c>
      <c r="BT6" s="65">
        <v>1662.88</v>
      </c>
      <c r="BU6" s="65">
        <v>2030.3</v>
      </c>
      <c r="BV6" s="65">
        <v>1802.44</v>
      </c>
      <c r="BW6" s="65">
        <v>2089.84</v>
      </c>
      <c r="BX6" s="65">
        <v>1933.48</v>
      </c>
      <c r="BY6" s="65">
        <v>1673.02</v>
      </c>
      <c r="BZ6" s="65">
        <v>1035.97</v>
      </c>
      <c r="CA6" s="65">
        <v>0</v>
      </c>
      <c r="CB6" s="65">
        <v>0</v>
      </c>
      <c r="CC6" s="65">
        <v>0</v>
      </c>
      <c r="CD6" s="65">
        <v>0</v>
      </c>
      <c r="CE6" s="65">
        <v>0</v>
      </c>
      <c r="CF6" s="65">
        <v>0</v>
      </c>
      <c r="CG6" s="65">
        <v>0</v>
      </c>
      <c r="CH6" s="65">
        <v>0</v>
      </c>
      <c r="CI6" s="65">
        <v>0</v>
      </c>
      <c r="CJ6" s="65">
        <v>0</v>
      </c>
      <c r="CK6" s="65">
        <v>0</v>
      </c>
      <c r="CL6" s="65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2488.2199999999998</v>
      </c>
      <c r="DP6">
        <v>3920.02</v>
      </c>
      <c r="DQ6">
        <v>3363.16</v>
      </c>
      <c r="DR6">
        <v>3284.68</v>
      </c>
      <c r="DS6">
        <v>3094.22</v>
      </c>
      <c r="DT6">
        <v>3521.4</v>
      </c>
      <c r="DU6">
        <v>3732.98</v>
      </c>
      <c r="DV6">
        <v>1747.5</v>
      </c>
      <c r="DW6">
        <v>3132.7</v>
      </c>
      <c r="DX6">
        <v>2047.32</v>
      </c>
      <c r="DY6">
        <v>1574.68</v>
      </c>
      <c r="DZ6">
        <v>3460.28</v>
      </c>
      <c r="EA6">
        <v>4148.96</v>
      </c>
      <c r="EB6">
        <v>4802.3599999999997</v>
      </c>
      <c r="EC6">
        <v>4158.3599999999997</v>
      </c>
      <c r="ED6">
        <v>4236.66</v>
      </c>
      <c r="EE6">
        <v>2087.3200000000002</v>
      </c>
      <c r="EF6">
        <v>3541.84</v>
      </c>
      <c r="EG6">
        <v>3448.68</v>
      </c>
      <c r="EH6">
        <v>4809</v>
      </c>
      <c r="EI6">
        <v>2979.84</v>
      </c>
      <c r="EJ6">
        <v>1905.38</v>
      </c>
      <c r="EK6">
        <v>2010.9</v>
      </c>
      <c r="EL6">
        <v>2343.44</v>
      </c>
      <c r="EM6">
        <v>1961.92</v>
      </c>
      <c r="EN6">
        <v>2923.62</v>
      </c>
      <c r="EO6">
        <v>3363.4</v>
      </c>
      <c r="EP6">
        <v>3993.52</v>
      </c>
      <c r="EQ6">
        <v>3676.68</v>
      </c>
      <c r="ER6" s="84">
        <v>2524.16</v>
      </c>
      <c r="ES6" s="84">
        <v>2057.12</v>
      </c>
      <c r="ET6" s="84">
        <v>1820.6</v>
      </c>
      <c r="EU6" s="84">
        <v>1530.54</v>
      </c>
      <c r="EV6" s="84">
        <v>1399.54</v>
      </c>
      <c r="EW6" s="84">
        <v>1802.48</v>
      </c>
      <c r="EX6" s="84">
        <v>1601.32</v>
      </c>
      <c r="EY6" s="84">
        <v>1210.06</v>
      </c>
      <c r="EZ6" s="84">
        <v>704.06</v>
      </c>
      <c r="FA6" s="84">
        <v>0</v>
      </c>
      <c r="FB6" s="84">
        <v>0</v>
      </c>
      <c r="FC6" s="84">
        <v>0</v>
      </c>
      <c r="FD6" s="84">
        <v>0</v>
      </c>
      <c r="FE6" s="84">
        <v>665.04</v>
      </c>
      <c r="FF6" s="84">
        <v>1483.06</v>
      </c>
      <c r="FG6" s="84">
        <v>1488.3</v>
      </c>
      <c r="FH6" s="84">
        <v>2674.52</v>
      </c>
      <c r="FI6" s="84">
        <v>2551.52</v>
      </c>
      <c r="FJ6" s="84">
        <v>2706.02</v>
      </c>
      <c r="FK6" s="84">
        <v>3689.62</v>
      </c>
      <c r="FL6" s="84">
        <v>1995.45</v>
      </c>
      <c r="FM6" s="84">
        <v>1583.88</v>
      </c>
      <c r="FN6" s="84">
        <v>1572.3</v>
      </c>
      <c r="FO6" s="84">
        <v>1083.3</v>
      </c>
      <c r="FP6" s="84">
        <v>1500.58</v>
      </c>
      <c r="FQ6" s="84">
        <v>1929.8</v>
      </c>
      <c r="FR6" s="84">
        <v>1288.52</v>
      </c>
      <c r="FS6">
        <v>639.9</v>
      </c>
      <c r="FT6">
        <v>75.040000000000006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411.36</v>
      </c>
      <c r="GB6">
        <v>779.56</v>
      </c>
      <c r="GC6">
        <v>1210.8399999999999</v>
      </c>
      <c r="GD6">
        <v>789.66</v>
      </c>
      <c r="GE6">
        <v>595.55999999999995</v>
      </c>
      <c r="GF6">
        <v>912</v>
      </c>
      <c r="GG6">
        <v>712.12</v>
      </c>
      <c r="GH6">
        <v>658.6</v>
      </c>
      <c r="GI6">
        <v>0</v>
      </c>
      <c r="GJ6">
        <v>0</v>
      </c>
      <c r="GK6">
        <v>0</v>
      </c>
      <c r="GL6" s="214">
        <v>0</v>
      </c>
      <c r="GM6" s="214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 t="s">
        <v>74</v>
      </c>
    </row>
    <row r="7" spans="1:238" customFormat="1" x14ac:dyDescent="0.25">
      <c r="A7" s="95">
        <f>A6+1</f>
        <v>6</v>
      </c>
      <c r="B7" s="65">
        <f>B.Semanal!B7</f>
        <v>0</v>
      </c>
      <c r="C7" s="66"/>
      <c r="D7" s="66"/>
      <c r="E7" s="66"/>
      <c r="F7" s="66"/>
      <c r="G7" s="66"/>
      <c r="H7" s="67">
        <v>0</v>
      </c>
      <c r="I7" s="67">
        <v>0</v>
      </c>
      <c r="J7" s="67">
        <v>0</v>
      </c>
      <c r="K7" s="67">
        <v>0</v>
      </c>
      <c r="L7" s="67">
        <v>0</v>
      </c>
      <c r="M7" s="67">
        <v>0</v>
      </c>
      <c r="N7" s="65">
        <v>0</v>
      </c>
      <c r="O7" s="65">
        <v>0</v>
      </c>
      <c r="P7" s="65">
        <v>0</v>
      </c>
      <c r="Q7" s="65">
        <v>0</v>
      </c>
      <c r="R7" s="65">
        <v>0</v>
      </c>
      <c r="S7" s="65">
        <v>0</v>
      </c>
      <c r="T7" s="65">
        <v>0</v>
      </c>
      <c r="U7" s="120">
        <v>0</v>
      </c>
      <c r="V7" s="120">
        <v>0</v>
      </c>
      <c r="W7" s="120">
        <v>0</v>
      </c>
      <c r="X7" s="120">
        <v>0</v>
      </c>
      <c r="Y7" s="120">
        <v>0</v>
      </c>
      <c r="Z7" s="120">
        <v>0</v>
      </c>
      <c r="AA7" s="120">
        <v>0</v>
      </c>
      <c r="AB7" s="120">
        <v>0</v>
      </c>
      <c r="AC7" s="120">
        <v>0</v>
      </c>
      <c r="AD7" s="120">
        <v>0</v>
      </c>
      <c r="AE7" s="120">
        <v>0</v>
      </c>
      <c r="AF7" s="120">
        <v>0</v>
      </c>
      <c r="AG7" s="120">
        <v>0</v>
      </c>
      <c r="AH7" s="120">
        <v>0</v>
      </c>
      <c r="AI7" s="65">
        <v>0</v>
      </c>
      <c r="AJ7" s="65">
        <v>0</v>
      </c>
      <c r="AK7" s="65">
        <v>0</v>
      </c>
      <c r="AL7" s="65">
        <v>0</v>
      </c>
      <c r="AM7" s="65">
        <v>0</v>
      </c>
      <c r="AN7" s="65">
        <v>0</v>
      </c>
      <c r="AO7" s="65">
        <v>0</v>
      </c>
      <c r="AP7" s="65">
        <v>0</v>
      </c>
      <c r="AQ7" s="65">
        <v>0</v>
      </c>
      <c r="AR7" s="65">
        <v>0</v>
      </c>
      <c r="AS7" s="65">
        <v>0</v>
      </c>
      <c r="AT7" s="65">
        <v>0</v>
      </c>
      <c r="AU7" s="65">
        <v>0</v>
      </c>
      <c r="AV7" s="65">
        <v>0</v>
      </c>
      <c r="AW7" s="65">
        <v>0</v>
      </c>
      <c r="AX7" s="65">
        <v>0</v>
      </c>
      <c r="AY7" s="65">
        <v>0</v>
      </c>
      <c r="AZ7" s="65">
        <v>0</v>
      </c>
      <c r="BA7" s="65">
        <v>0</v>
      </c>
      <c r="BB7" s="65">
        <v>0</v>
      </c>
      <c r="BC7" s="65">
        <v>0</v>
      </c>
      <c r="BD7" s="65">
        <v>0</v>
      </c>
      <c r="BE7" s="65">
        <v>0</v>
      </c>
      <c r="BF7" s="65">
        <v>0</v>
      </c>
      <c r="BG7" s="65">
        <v>0</v>
      </c>
      <c r="BH7" s="65">
        <v>0</v>
      </c>
      <c r="BI7" s="65">
        <v>0</v>
      </c>
      <c r="BJ7" s="65">
        <v>0</v>
      </c>
      <c r="BK7" s="91">
        <v>0</v>
      </c>
      <c r="BL7" s="91">
        <v>0</v>
      </c>
      <c r="BM7" s="91">
        <v>0</v>
      </c>
      <c r="BN7" s="91">
        <v>0</v>
      </c>
      <c r="BO7" s="91">
        <v>0</v>
      </c>
      <c r="BP7" s="91">
        <v>0</v>
      </c>
      <c r="BQ7" s="91">
        <v>0</v>
      </c>
      <c r="BR7" s="65">
        <v>0</v>
      </c>
      <c r="BS7" s="65">
        <v>0</v>
      </c>
      <c r="BT7" s="65">
        <v>0</v>
      </c>
      <c r="BU7" s="65">
        <v>0</v>
      </c>
      <c r="BV7" s="65">
        <v>0</v>
      </c>
      <c r="BW7" s="65">
        <v>0</v>
      </c>
      <c r="BX7" s="65">
        <v>0</v>
      </c>
      <c r="BY7" s="65">
        <v>0</v>
      </c>
      <c r="BZ7" s="65">
        <v>0</v>
      </c>
      <c r="CA7" s="65">
        <v>0</v>
      </c>
      <c r="CB7" s="65">
        <v>0</v>
      </c>
      <c r="CC7" s="65">
        <v>0</v>
      </c>
      <c r="CD7" s="65">
        <v>0</v>
      </c>
      <c r="CE7" s="65">
        <v>0</v>
      </c>
      <c r="CF7" s="65">
        <v>0</v>
      </c>
      <c r="CG7" s="65">
        <v>0</v>
      </c>
      <c r="CH7" s="65">
        <v>0</v>
      </c>
      <c r="CI7" s="65">
        <v>0</v>
      </c>
      <c r="CJ7" s="65">
        <v>0</v>
      </c>
      <c r="CK7" s="65">
        <v>0</v>
      </c>
      <c r="CL7" s="65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287.8</v>
      </c>
      <c r="EU7">
        <v>2008.38</v>
      </c>
      <c r="EV7">
        <v>2134.2199999999998</v>
      </c>
      <c r="EW7">
        <v>2215.12</v>
      </c>
      <c r="EX7">
        <v>1920.88</v>
      </c>
      <c r="EY7">
        <v>830.84</v>
      </c>
      <c r="EZ7">
        <v>899.68</v>
      </c>
      <c r="FA7">
        <v>0</v>
      </c>
      <c r="FB7">
        <v>0</v>
      </c>
      <c r="FC7">
        <v>0</v>
      </c>
      <c r="FD7">
        <v>0</v>
      </c>
      <c r="FE7">
        <v>1006.84</v>
      </c>
      <c r="FF7">
        <v>36.03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333.3</v>
      </c>
      <c r="FT7">
        <v>1253.26</v>
      </c>
      <c r="FU7">
        <v>1369.48</v>
      </c>
      <c r="FV7">
        <v>1648.62</v>
      </c>
      <c r="FW7">
        <v>1954.48</v>
      </c>
      <c r="FX7">
        <v>1619.5</v>
      </c>
      <c r="FY7">
        <v>2123.66</v>
      </c>
      <c r="FZ7">
        <v>2378.54</v>
      </c>
      <c r="GA7">
        <v>1073.2</v>
      </c>
      <c r="GB7">
        <v>2743.64</v>
      </c>
      <c r="GC7">
        <v>1316.84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 s="214">
        <v>0</v>
      </c>
      <c r="GM7" s="214">
        <v>0</v>
      </c>
      <c r="GN7">
        <v>0</v>
      </c>
      <c r="GO7">
        <v>0</v>
      </c>
      <c r="GP7">
        <v>0</v>
      </c>
      <c r="GQ7">
        <v>0</v>
      </c>
      <c r="GR7">
        <v>426.82</v>
      </c>
      <c r="GS7">
        <v>74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1907.52</v>
      </c>
      <c r="HT7">
        <v>1856.66</v>
      </c>
      <c r="HU7">
        <v>2539.2600000000002</v>
      </c>
      <c r="HV7">
        <v>2962.94</v>
      </c>
      <c r="HW7">
        <v>2374.5</v>
      </c>
      <c r="HX7">
        <v>0</v>
      </c>
      <c r="HY7">
        <v>0</v>
      </c>
      <c r="HZ7">
        <v>0</v>
      </c>
      <c r="IA7">
        <v>1945.04</v>
      </c>
      <c r="IB7">
        <v>1709.7</v>
      </c>
      <c r="IC7">
        <v>0</v>
      </c>
      <c r="ID7" s="142">
        <v>763.48</v>
      </c>
    </row>
    <row r="8" spans="1:238" customFormat="1" x14ac:dyDescent="0.25">
      <c r="A8" s="95">
        <f t="shared" si="13"/>
        <v>7</v>
      </c>
      <c r="B8" s="65">
        <f>B.Semanal!B8</f>
        <v>0</v>
      </c>
      <c r="C8" s="66"/>
      <c r="D8" s="66"/>
      <c r="E8" s="66"/>
      <c r="F8" s="66"/>
      <c r="G8" s="66"/>
      <c r="H8" s="67">
        <v>3036.04</v>
      </c>
      <c r="I8" s="67">
        <v>3703.98</v>
      </c>
      <c r="J8" s="67">
        <v>4386.62</v>
      </c>
      <c r="K8" s="67">
        <v>6240.14</v>
      </c>
      <c r="L8" s="67">
        <v>8057.88</v>
      </c>
      <c r="M8" s="67">
        <v>6244.3</v>
      </c>
      <c r="N8" s="69">
        <v>6407.6</v>
      </c>
      <c r="O8" s="69">
        <v>2449.86</v>
      </c>
      <c r="P8" s="69">
        <v>7302.22</v>
      </c>
      <c r="Q8" s="69">
        <v>7714.74</v>
      </c>
      <c r="R8" s="69">
        <v>6311.76</v>
      </c>
      <c r="S8" s="69">
        <v>8623.2999999999993</v>
      </c>
      <c r="T8" s="69">
        <v>7834.12</v>
      </c>
      <c r="U8" s="125">
        <v>6650.48</v>
      </c>
      <c r="V8" s="125">
        <v>6501.24</v>
      </c>
      <c r="W8" s="125">
        <v>6758.98</v>
      </c>
      <c r="X8" s="125">
        <v>6697.9</v>
      </c>
      <c r="Y8" s="125">
        <v>8692.24</v>
      </c>
      <c r="Z8" s="125">
        <v>9746.4599999999991</v>
      </c>
      <c r="AA8" s="125">
        <v>7413.66</v>
      </c>
      <c r="AB8" s="125">
        <v>0</v>
      </c>
      <c r="AC8" s="125">
        <v>1501.26</v>
      </c>
      <c r="AD8" s="125">
        <v>3159.6</v>
      </c>
      <c r="AE8" s="120">
        <v>10055.66</v>
      </c>
      <c r="AF8" s="125">
        <v>10018.02</v>
      </c>
      <c r="AG8" s="120">
        <v>7321.38</v>
      </c>
      <c r="AH8" s="120">
        <v>3352.14</v>
      </c>
      <c r="AI8" s="65">
        <v>0</v>
      </c>
      <c r="AJ8" s="65">
        <v>0</v>
      </c>
      <c r="AK8" s="65">
        <v>2863.3</v>
      </c>
      <c r="AL8" s="65">
        <v>7048.78</v>
      </c>
      <c r="AM8" s="65">
        <v>9272.6</v>
      </c>
      <c r="AN8" s="65">
        <v>9869.4599999999991</v>
      </c>
      <c r="AO8" s="65">
        <v>9540.68</v>
      </c>
      <c r="AP8" s="65">
        <v>8212.1</v>
      </c>
      <c r="AQ8" s="65">
        <v>9029.56</v>
      </c>
      <c r="AR8" s="65">
        <v>9070.68</v>
      </c>
      <c r="AS8" s="65">
        <v>9281.32</v>
      </c>
      <c r="AT8" s="65">
        <v>9694.6</v>
      </c>
      <c r="AU8" s="65">
        <v>8815.14</v>
      </c>
      <c r="AV8" s="65">
        <v>9810.2800000000007</v>
      </c>
      <c r="AW8" s="65">
        <v>8717.32</v>
      </c>
      <c r="AX8" s="65">
        <v>9317.6200000000008</v>
      </c>
      <c r="AY8" s="65">
        <v>9875.5400000000009</v>
      </c>
      <c r="AZ8" s="65">
        <v>3430.52</v>
      </c>
      <c r="BA8" s="65">
        <v>4997.74</v>
      </c>
      <c r="BB8" s="65">
        <v>8811.5</v>
      </c>
      <c r="BC8" s="65">
        <v>4537.2</v>
      </c>
      <c r="BD8" s="65">
        <v>0</v>
      </c>
      <c r="BE8" s="65">
        <v>0</v>
      </c>
      <c r="BF8" s="65">
        <v>0</v>
      </c>
      <c r="BG8" s="65">
        <v>2464.86</v>
      </c>
      <c r="BH8" s="65">
        <v>4205.68</v>
      </c>
      <c r="BI8" s="65">
        <v>7011.82</v>
      </c>
      <c r="BJ8" s="65">
        <v>6609.46</v>
      </c>
      <c r="BK8" s="91">
        <v>6249.42</v>
      </c>
      <c r="BL8" s="91">
        <v>7790.06</v>
      </c>
      <c r="BM8" s="91">
        <v>8058.6</v>
      </c>
      <c r="BN8" s="91">
        <v>7362.44</v>
      </c>
      <c r="BO8" s="91">
        <v>6499.04</v>
      </c>
      <c r="BP8" s="91">
        <v>5999.58</v>
      </c>
      <c r="BQ8" s="91">
        <v>8048.08</v>
      </c>
      <c r="BR8" s="65">
        <v>4697.72</v>
      </c>
      <c r="BS8" s="65">
        <v>7992.74</v>
      </c>
      <c r="BT8" s="65">
        <v>7219.02</v>
      </c>
      <c r="BU8" s="65">
        <v>7390.94</v>
      </c>
      <c r="BV8" s="65">
        <v>8269.6</v>
      </c>
      <c r="BW8" s="65">
        <v>8517.7999999999993</v>
      </c>
      <c r="BX8" s="65">
        <v>9692.6200000000008</v>
      </c>
      <c r="BY8" s="65">
        <v>9498.9</v>
      </c>
      <c r="BZ8" s="65">
        <v>9871.56</v>
      </c>
      <c r="CA8" s="65">
        <v>9795.18</v>
      </c>
      <c r="CB8" s="65">
        <v>10050.799999999999</v>
      </c>
      <c r="CC8" s="65">
        <v>10637.38</v>
      </c>
      <c r="CD8" s="65">
        <v>9550.6</v>
      </c>
      <c r="CE8" s="65">
        <v>7128.08</v>
      </c>
      <c r="CF8" s="65">
        <v>3614.94</v>
      </c>
      <c r="CG8" s="65">
        <v>10019.52</v>
      </c>
      <c r="CH8" s="65">
        <v>5596.4</v>
      </c>
      <c r="CI8" s="65">
        <v>10690.62</v>
      </c>
      <c r="CJ8" s="65">
        <v>11122.78</v>
      </c>
      <c r="CK8" s="65">
        <v>8942.9</v>
      </c>
      <c r="CL8" s="65">
        <v>8836.48</v>
      </c>
      <c r="CM8">
        <v>9860.48</v>
      </c>
      <c r="CN8">
        <v>2255.46</v>
      </c>
      <c r="CO8">
        <v>0</v>
      </c>
      <c r="CP8">
        <v>0</v>
      </c>
      <c r="CQ8">
        <v>3775.5</v>
      </c>
      <c r="CR8">
        <v>9146.64</v>
      </c>
      <c r="CS8">
        <v>9573.8799999999992</v>
      </c>
      <c r="CT8">
        <v>9219.24</v>
      </c>
      <c r="CU8">
        <v>9581.18</v>
      </c>
      <c r="CV8">
        <v>10548.72</v>
      </c>
      <c r="CW8">
        <v>9406.1</v>
      </c>
      <c r="CX8">
        <v>10724.9</v>
      </c>
      <c r="CY8">
        <v>9650.86</v>
      </c>
      <c r="CZ8">
        <v>9026.9</v>
      </c>
      <c r="DA8">
        <v>9080.98</v>
      </c>
      <c r="DB8">
        <v>9969.42</v>
      </c>
      <c r="DC8">
        <v>10859.2</v>
      </c>
      <c r="DD8">
        <v>9494.74</v>
      </c>
      <c r="DE8">
        <v>7759.84</v>
      </c>
      <c r="DF8">
        <v>8991.3799999999992</v>
      </c>
      <c r="DG8">
        <v>9730.2999999999993</v>
      </c>
      <c r="DH8">
        <v>10163.08</v>
      </c>
      <c r="DI8">
        <v>9693.0400000000009</v>
      </c>
      <c r="DJ8">
        <v>11101.98</v>
      </c>
      <c r="DK8">
        <v>10601.1</v>
      </c>
      <c r="DL8">
        <v>10994.92</v>
      </c>
      <c r="DM8">
        <v>9910.06</v>
      </c>
      <c r="DN8">
        <v>10635.46</v>
      </c>
      <c r="DO8">
        <v>10380.219999999999</v>
      </c>
      <c r="DP8">
        <v>11034.26</v>
      </c>
      <c r="DQ8">
        <v>10540.12</v>
      </c>
      <c r="DR8">
        <v>9990.14</v>
      </c>
      <c r="DS8">
        <v>9362.44</v>
      </c>
      <c r="DT8">
        <v>9296.36</v>
      </c>
      <c r="DU8">
        <v>9639.52</v>
      </c>
      <c r="DV8">
        <v>8090.66</v>
      </c>
      <c r="DW8">
        <v>9356.9</v>
      </c>
      <c r="DX8">
        <v>9336.9</v>
      </c>
      <c r="DY8">
        <v>8838.2800000000007</v>
      </c>
      <c r="DZ8">
        <v>9559.26</v>
      </c>
      <c r="EA8">
        <v>9929.06</v>
      </c>
      <c r="EB8">
        <v>10702.5</v>
      </c>
      <c r="EC8">
        <v>9495.9</v>
      </c>
      <c r="ED8">
        <v>9975.92</v>
      </c>
      <c r="EE8">
        <v>6303.04</v>
      </c>
      <c r="EF8">
        <v>10552.18</v>
      </c>
      <c r="EG8">
        <v>9793.64</v>
      </c>
      <c r="EH8">
        <v>10398.76</v>
      </c>
      <c r="EI8">
        <v>8916.2000000000007</v>
      </c>
      <c r="EJ8">
        <v>10053.799999999999</v>
      </c>
      <c r="EK8">
        <v>9428.7800000000007</v>
      </c>
      <c r="EL8">
        <v>8572.24</v>
      </c>
      <c r="EM8">
        <v>5555.32</v>
      </c>
      <c r="EN8">
        <v>8157.66</v>
      </c>
      <c r="EO8">
        <v>9382.2800000000007</v>
      </c>
      <c r="EP8">
        <v>9839.8799999999992</v>
      </c>
      <c r="EQ8">
        <v>9059.76</v>
      </c>
      <c r="ER8">
        <v>6417.1</v>
      </c>
      <c r="ES8">
        <v>9352.02</v>
      </c>
      <c r="ET8">
        <v>8647.24</v>
      </c>
      <c r="EU8">
        <v>8541.7000000000007</v>
      </c>
      <c r="EV8">
        <v>8931.1</v>
      </c>
      <c r="EW8">
        <v>9620.2800000000007</v>
      </c>
      <c r="EX8" s="84">
        <v>8717.42</v>
      </c>
      <c r="EY8" s="84">
        <v>3914</v>
      </c>
      <c r="EZ8" s="84">
        <v>3395.88</v>
      </c>
      <c r="FA8" s="84">
        <v>194.38</v>
      </c>
      <c r="FB8" s="84">
        <v>0</v>
      </c>
      <c r="FC8" s="84">
        <v>0</v>
      </c>
      <c r="FD8" s="84">
        <v>0</v>
      </c>
      <c r="FE8">
        <v>4048.08</v>
      </c>
      <c r="FF8">
        <v>8041.08</v>
      </c>
      <c r="FG8">
        <v>7024</v>
      </c>
      <c r="FH8">
        <v>9427.26</v>
      </c>
      <c r="FI8">
        <v>9700.7999999999993</v>
      </c>
      <c r="FJ8">
        <v>10431.16</v>
      </c>
      <c r="FK8">
        <v>10482.74</v>
      </c>
      <c r="FL8">
        <v>9834.02</v>
      </c>
      <c r="FM8">
        <v>8696.5400000000009</v>
      </c>
      <c r="FN8">
        <v>8739.5400000000009</v>
      </c>
      <c r="FO8">
        <v>7422.1</v>
      </c>
      <c r="FP8">
        <v>7532.72</v>
      </c>
      <c r="FQ8">
        <v>8217.82</v>
      </c>
      <c r="FR8">
        <v>7703.34</v>
      </c>
      <c r="FS8">
        <v>7446.9</v>
      </c>
      <c r="FT8">
        <v>8432.8799999999992</v>
      </c>
      <c r="FU8">
        <v>8351.1</v>
      </c>
      <c r="FV8">
        <v>9428.6200000000008</v>
      </c>
      <c r="FW8">
        <v>8661.74</v>
      </c>
      <c r="FX8">
        <v>8153.3</v>
      </c>
      <c r="FY8">
        <v>9001.0400000000009</v>
      </c>
      <c r="FZ8">
        <v>7469.68</v>
      </c>
      <c r="GA8">
        <v>4699.1000000000004</v>
      </c>
      <c r="GB8">
        <v>8596.18</v>
      </c>
      <c r="GC8">
        <v>8014.98</v>
      </c>
      <c r="GD8">
        <v>6251</v>
      </c>
      <c r="GE8">
        <v>5798</v>
      </c>
      <c r="GF8">
        <v>8785.6200000000008</v>
      </c>
      <c r="GG8">
        <v>8780.1200000000008</v>
      </c>
      <c r="GH8">
        <v>8565.98</v>
      </c>
      <c r="GI8">
        <v>8128.78</v>
      </c>
      <c r="GJ8">
        <v>7829.52</v>
      </c>
      <c r="GK8">
        <v>8451.24</v>
      </c>
      <c r="GL8" s="214">
        <v>7892.54</v>
      </c>
      <c r="GM8" s="214">
        <v>8056.04</v>
      </c>
      <c r="GN8">
        <v>8087.58</v>
      </c>
      <c r="GO8">
        <v>7226.24</v>
      </c>
      <c r="GP8">
        <v>6184.68</v>
      </c>
      <c r="GQ8">
        <v>8117.26</v>
      </c>
      <c r="GR8">
        <v>7545.12</v>
      </c>
      <c r="GS8">
        <v>7671.66</v>
      </c>
      <c r="GT8">
        <v>8289.4</v>
      </c>
      <c r="GU8">
        <v>8311.98</v>
      </c>
      <c r="GV8">
        <v>2652.84</v>
      </c>
      <c r="GW8">
        <v>7267.46</v>
      </c>
      <c r="GX8">
        <v>7677.92</v>
      </c>
      <c r="GY8">
        <v>5822.92</v>
      </c>
      <c r="GZ8">
        <v>2259.16</v>
      </c>
      <c r="HA8">
        <v>3957.42</v>
      </c>
      <c r="HB8">
        <v>5292.78</v>
      </c>
      <c r="HC8">
        <v>0</v>
      </c>
      <c r="HD8">
        <v>4806.9799999999996</v>
      </c>
      <c r="HE8">
        <v>8460.98</v>
      </c>
      <c r="HF8">
        <v>8302.7999999999993</v>
      </c>
      <c r="HG8">
        <v>8128.4</v>
      </c>
      <c r="HH8">
        <v>6735.46</v>
      </c>
      <c r="HI8">
        <v>6817.6</v>
      </c>
      <c r="HJ8">
        <v>6809.22</v>
      </c>
      <c r="HK8">
        <v>7263.94</v>
      </c>
      <c r="HL8">
        <v>8054.58</v>
      </c>
      <c r="HM8">
        <v>7914.44</v>
      </c>
      <c r="HN8">
        <v>7425.26</v>
      </c>
      <c r="HO8">
        <v>1204.96</v>
      </c>
      <c r="HP8">
        <v>5662.86</v>
      </c>
      <c r="HQ8">
        <v>7129.96</v>
      </c>
      <c r="HR8">
        <v>4489.8599999999997</v>
      </c>
      <c r="HS8">
        <v>4960.16</v>
      </c>
      <c r="HT8">
        <v>3410.22</v>
      </c>
      <c r="HU8">
        <v>8840.76</v>
      </c>
      <c r="HV8">
        <v>7483.06</v>
      </c>
      <c r="HW8">
        <v>6296.96</v>
      </c>
      <c r="HX8">
        <v>0</v>
      </c>
      <c r="HY8">
        <v>0</v>
      </c>
      <c r="HZ8">
        <v>0</v>
      </c>
      <c r="IA8">
        <v>5871.36</v>
      </c>
      <c r="IB8">
        <v>4787.04</v>
      </c>
      <c r="IC8">
        <v>0</v>
      </c>
      <c r="ID8" s="299">
        <v>1156.06</v>
      </c>
    </row>
    <row r="9" spans="1:238" customFormat="1" x14ac:dyDescent="0.25">
      <c r="A9" s="95">
        <f t="shared" si="13"/>
        <v>8</v>
      </c>
      <c r="B9" s="65">
        <f>B.Semanal!B9</f>
        <v>0</v>
      </c>
      <c r="C9" s="66"/>
      <c r="D9" s="66"/>
      <c r="E9" s="66"/>
      <c r="F9" s="66"/>
      <c r="G9" s="66"/>
      <c r="H9" s="67">
        <v>100</v>
      </c>
      <c r="I9" s="67">
        <v>100</v>
      </c>
      <c r="J9" s="67">
        <v>100</v>
      </c>
      <c r="K9" s="67">
        <v>100</v>
      </c>
      <c r="L9" s="67">
        <v>100</v>
      </c>
      <c r="M9" s="67">
        <v>100</v>
      </c>
      <c r="N9" s="65">
        <v>100</v>
      </c>
      <c r="O9" s="65">
        <v>100</v>
      </c>
      <c r="P9" s="65">
        <v>100</v>
      </c>
      <c r="Q9" s="65">
        <v>100</v>
      </c>
      <c r="R9" s="65">
        <v>100</v>
      </c>
      <c r="S9" s="65">
        <v>100</v>
      </c>
      <c r="T9" s="65">
        <v>100</v>
      </c>
      <c r="U9" s="124">
        <v>100</v>
      </c>
      <c r="V9" s="124">
        <v>100</v>
      </c>
      <c r="W9" s="124">
        <v>100</v>
      </c>
      <c r="X9" s="124">
        <v>100</v>
      </c>
      <c r="Y9" s="124">
        <v>100</v>
      </c>
      <c r="Z9" s="124">
        <v>100</v>
      </c>
      <c r="AA9" s="124">
        <v>100</v>
      </c>
      <c r="AB9" s="124">
        <v>0</v>
      </c>
      <c r="AC9" s="124">
        <v>100</v>
      </c>
      <c r="AD9" s="124">
        <v>100</v>
      </c>
      <c r="AE9" s="120">
        <v>100</v>
      </c>
      <c r="AF9" s="124">
        <v>100</v>
      </c>
      <c r="AG9" s="120">
        <v>100</v>
      </c>
      <c r="AH9" s="120">
        <v>100</v>
      </c>
      <c r="AI9" s="65">
        <v>0</v>
      </c>
      <c r="AJ9" s="65">
        <v>0</v>
      </c>
      <c r="AK9" s="65">
        <v>100</v>
      </c>
      <c r="AL9" s="65">
        <v>100</v>
      </c>
      <c r="AM9" s="65">
        <v>100</v>
      </c>
      <c r="AN9" s="65">
        <v>100</v>
      </c>
      <c r="AO9" s="65">
        <v>100</v>
      </c>
      <c r="AP9" s="65">
        <v>100</v>
      </c>
      <c r="AQ9" s="65">
        <v>100</v>
      </c>
      <c r="AR9" s="65">
        <v>100</v>
      </c>
      <c r="AS9" s="65">
        <v>100</v>
      </c>
      <c r="AT9" s="65">
        <v>100</v>
      </c>
      <c r="AU9" s="65">
        <v>100</v>
      </c>
      <c r="AV9" s="65">
        <v>100</v>
      </c>
      <c r="AW9" s="65">
        <v>100</v>
      </c>
      <c r="AX9" s="65">
        <v>100</v>
      </c>
      <c r="AY9" s="65">
        <v>100</v>
      </c>
      <c r="AZ9" s="65">
        <v>100</v>
      </c>
      <c r="BA9" s="65">
        <v>100</v>
      </c>
      <c r="BB9" s="65">
        <v>100</v>
      </c>
      <c r="BC9" s="65">
        <v>100</v>
      </c>
      <c r="BD9" s="65">
        <v>0</v>
      </c>
      <c r="BE9" s="65">
        <v>0</v>
      </c>
      <c r="BF9" s="65">
        <v>0</v>
      </c>
      <c r="BG9" s="65">
        <v>100</v>
      </c>
      <c r="BH9" s="65">
        <v>100</v>
      </c>
      <c r="BI9" s="65">
        <v>100</v>
      </c>
      <c r="BJ9" s="65">
        <v>100</v>
      </c>
      <c r="BK9" s="91">
        <v>100</v>
      </c>
      <c r="BL9" s="91">
        <v>100</v>
      </c>
      <c r="BM9" s="91">
        <v>100</v>
      </c>
      <c r="BN9" s="91">
        <v>100</v>
      </c>
      <c r="BO9" s="91">
        <v>100</v>
      </c>
      <c r="BP9" s="91">
        <v>100</v>
      </c>
      <c r="BQ9" s="91">
        <v>100</v>
      </c>
      <c r="BR9" s="65">
        <v>100</v>
      </c>
      <c r="BS9" s="65">
        <v>100</v>
      </c>
      <c r="BT9" s="65">
        <v>100</v>
      </c>
      <c r="BU9" s="65">
        <v>100</v>
      </c>
      <c r="BV9" s="65">
        <v>100</v>
      </c>
      <c r="BW9" s="65">
        <v>100</v>
      </c>
      <c r="BX9" s="65">
        <v>100</v>
      </c>
      <c r="BY9" s="65">
        <v>100</v>
      </c>
      <c r="BZ9" s="65">
        <v>100</v>
      </c>
      <c r="CA9" s="65">
        <v>100</v>
      </c>
      <c r="CB9" s="65">
        <v>100</v>
      </c>
      <c r="CC9" s="65">
        <v>100</v>
      </c>
      <c r="CD9" s="65">
        <v>100</v>
      </c>
      <c r="CE9" s="65">
        <v>100</v>
      </c>
      <c r="CF9" s="65">
        <v>100</v>
      </c>
      <c r="CG9" s="65">
        <v>100</v>
      </c>
      <c r="CH9" s="65">
        <v>100</v>
      </c>
      <c r="CI9" s="65">
        <v>100</v>
      </c>
      <c r="CJ9" s="65">
        <v>100</v>
      </c>
      <c r="CK9" s="65">
        <v>100</v>
      </c>
      <c r="CL9" s="65">
        <v>100</v>
      </c>
      <c r="CM9">
        <v>100</v>
      </c>
      <c r="CN9">
        <v>100</v>
      </c>
      <c r="CO9">
        <v>0</v>
      </c>
      <c r="CP9">
        <v>0</v>
      </c>
      <c r="CQ9">
        <v>100</v>
      </c>
      <c r="CR9">
        <v>100</v>
      </c>
      <c r="CS9">
        <v>100</v>
      </c>
      <c r="CT9">
        <v>100</v>
      </c>
      <c r="CU9">
        <v>100</v>
      </c>
      <c r="CV9">
        <v>100</v>
      </c>
      <c r="CW9">
        <v>100</v>
      </c>
      <c r="CX9">
        <v>100</v>
      </c>
      <c r="CY9">
        <v>100</v>
      </c>
      <c r="CZ9">
        <v>100</v>
      </c>
      <c r="DA9">
        <v>100</v>
      </c>
      <c r="DB9">
        <v>100</v>
      </c>
      <c r="DC9">
        <v>100</v>
      </c>
      <c r="DD9">
        <v>100</v>
      </c>
      <c r="DE9">
        <v>100</v>
      </c>
      <c r="DF9">
        <v>100</v>
      </c>
      <c r="DG9">
        <v>100</v>
      </c>
      <c r="DH9">
        <v>100</v>
      </c>
      <c r="DI9">
        <v>100</v>
      </c>
      <c r="DJ9">
        <v>100</v>
      </c>
      <c r="DK9">
        <v>100</v>
      </c>
      <c r="DL9">
        <v>100</v>
      </c>
      <c r="DM9">
        <v>100</v>
      </c>
      <c r="DN9">
        <v>100</v>
      </c>
      <c r="DO9">
        <v>100</v>
      </c>
      <c r="DP9">
        <v>100</v>
      </c>
      <c r="DQ9">
        <v>100</v>
      </c>
      <c r="DR9">
        <v>99.23</v>
      </c>
      <c r="DS9">
        <v>98.12</v>
      </c>
      <c r="DT9">
        <v>98.35</v>
      </c>
      <c r="DU9">
        <v>100</v>
      </c>
      <c r="DV9">
        <v>100</v>
      </c>
      <c r="DW9">
        <v>98.37</v>
      </c>
      <c r="DX9">
        <v>96.75</v>
      </c>
      <c r="DY9">
        <v>97.8</v>
      </c>
      <c r="DZ9">
        <v>96.67</v>
      </c>
      <c r="EA9">
        <v>97.66</v>
      </c>
      <c r="EB9">
        <v>100</v>
      </c>
      <c r="EC9">
        <v>98.19</v>
      </c>
      <c r="ED9">
        <v>98.49</v>
      </c>
      <c r="EE9">
        <v>97.11</v>
      </c>
      <c r="EF9">
        <v>97.54</v>
      </c>
      <c r="EG9">
        <v>97.72</v>
      </c>
      <c r="EH9">
        <v>99.65</v>
      </c>
      <c r="EI9">
        <v>98.12</v>
      </c>
      <c r="EJ9">
        <v>97.98</v>
      </c>
      <c r="EK9">
        <v>99.55</v>
      </c>
      <c r="EL9">
        <v>100</v>
      </c>
      <c r="EM9">
        <v>100</v>
      </c>
      <c r="EN9">
        <v>100</v>
      </c>
      <c r="EO9">
        <v>100</v>
      </c>
      <c r="EP9">
        <v>100</v>
      </c>
      <c r="EQ9">
        <v>100</v>
      </c>
      <c r="ER9">
        <v>100</v>
      </c>
      <c r="ES9">
        <v>100</v>
      </c>
      <c r="ET9">
        <v>100</v>
      </c>
      <c r="EU9">
        <v>100</v>
      </c>
      <c r="EV9">
        <v>100</v>
      </c>
      <c r="EW9">
        <v>100</v>
      </c>
      <c r="EX9">
        <v>100</v>
      </c>
      <c r="EY9">
        <v>100</v>
      </c>
      <c r="EZ9">
        <v>100</v>
      </c>
      <c r="FA9">
        <v>100</v>
      </c>
      <c r="FB9">
        <v>0</v>
      </c>
      <c r="FC9">
        <v>0</v>
      </c>
      <c r="FD9">
        <v>0</v>
      </c>
      <c r="FE9">
        <v>100</v>
      </c>
      <c r="FF9">
        <v>100</v>
      </c>
      <c r="FG9">
        <v>100</v>
      </c>
      <c r="FH9">
        <v>100</v>
      </c>
      <c r="FI9">
        <v>100</v>
      </c>
      <c r="FJ9">
        <v>100</v>
      </c>
      <c r="FK9">
        <v>100</v>
      </c>
      <c r="FL9">
        <v>100</v>
      </c>
      <c r="FM9">
        <v>100</v>
      </c>
      <c r="FN9">
        <v>100</v>
      </c>
      <c r="FO9">
        <v>100</v>
      </c>
      <c r="FP9">
        <v>100</v>
      </c>
      <c r="FQ9">
        <v>100</v>
      </c>
      <c r="FR9">
        <v>100</v>
      </c>
      <c r="FS9">
        <v>100</v>
      </c>
      <c r="FT9">
        <v>100</v>
      </c>
      <c r="FU9">
        <v>100</v>
      </c>
      <c r="FV9">
        <v>100</v>
      </c>
      <c r="FW9">
        <v>100</v>
      </c>
      <c r="FX9">
        <v>100</v>
      </c>
      <c r="FY9">
        <v>100</v>
      </c>
      <c r="FZ9">
        <v>100</v>
      </c>
      <c r="GA9">
        <v>100</v>
      </c>
      <c r="GB9">
        <v>100</v>
      </c>
      <c r="GC9">
        <v>100</v>
      </c>
      <c r="GD9">
        <v>100</v>
      </c>
      <c r="GE9">
        <v>100</v>
      </c>
      <c r="GF9">
        <v>100</v>
      </c>
      <c r="GG9">
        <v>100</v>
      </c>
      <c r="GH9">
        <v>100</v>
      </c>
      <c r="GI9">
        <v>100</v>
      </c>
      <c r="GJ9">
        <v>100</v>
      </c>
      <c r="GK9">
        <v>100</v>
      </c>
      <c r="GL9" s="214">
        <v>100</v>
      </c>
      <c r="GM9" s="214">
        <v>100</v>
      </c>
      <c r="GN9">
        <v>100</v>
      </c>
      <c r="GO9">
        <v>100</v>
      </c>
      <c r="GP9">
        <v>100</v>
      </c>
      <c r="GQ9">
        <v>100</v>
      </c>
      <c r="GR9">
        <v>100</v>
      </c>
      <c r="GS9">
        <v>100</v>
      </c>
      <c r="GT9">
        <v>100</v>
      </c>
      <c r="GU9">
        <v>100</v>
      </c>
      <c r="GV9">
        <v>100</v>
      </c>
      <c r="GW9">
        <v>100</v>
      </c>
      <c r="GX9">
        <v>100</v>
      </c>
      <c r="GY9">
        <v>100</v>
      </c>
      <c r="GZ9">
        <v>100</v>
      </c>
      <c r="HA9">
        <v>100</v>
      </c>
      <c r="HB9">
        <v>100</v>
      </c>
      <c r="HC9">
        <v>0</v>
      </c>
      <c r="HD9">
        <v>100</v>
      </c>
      <c r="HE9">
        <v>100</v>
      </c>
      <c r="HF9">
        <v>100</v>
      </c>
      <c r="HG9">
        <v>100</v>
      </c>
      <c r="HH9">
        <v>100</v>
      </c>
      <c r="HI9">
        <v>100</v>
      </c>
      <c r="HJ9">
        <v>100</v>
      </c>
      <c r="HK9">
        <v>100</v>
      </c>
      <c r="HL9">
        <v>100</v>
      </c>
      <c r="HM9">
        <v>100</v>
      </c>
      <c r="HN9">
        <v>100</v>
      </c>
      <c r="HO9">
        <v>100</v>
      </c>
      <c r="HP9">
        <v>100</v>
      </c>
      <c r="HQ9">
        <v>100</v>
      </c>
      <c r="HR9">
        <v>100</v>
      </c>
      <c r="HS9">
        <v>100</v>
      </c>
      <c r="HT9">
        <v>100</v>
      </c>
      <c r="HU9">
        <v>100</v>
      </c>
      <c r="HV9">
        <v>100</v>
      </c>
      <c r="HW9">
        <v>100</v>
      </c>
      <c r="HX9">
        <v>0</v>
      </c>
      <c r="HY9">
        <v>0</v>
      </c>
      <c r="HZ9">
        <v>0</v>
      </c>
      <c r="IA9">
        <v>100</v>
      </c>
      <c r="IB9">
        <v>100</v>
      </c>
      <c r="IC9">
        <v>0</v>
      </c>
      <c r="ID9" s="142">
        <v>100</v>
      </c>
    </row>
    <row r="10" spans="1:238" customFormat="1" x14ac:dyDescent="0.25">
      <c r="A10" s="95">
        <f t="shared" si="13"/>
        <v>9</v>
      </c>
      <c r="B10" s="65">
        <f>B.Semanal!B10</f>
        <v>0</v>
      </c>
      <c r="C10" s="66"/>
      <c r="D10" s="66"/>
      <c r="E10" s="66"/>
      <c r="F10" s="66"/>
      <c r="G10" s="66"/>
      <c r="H10" s="67">
        <v>0</v>
      </c>
      <c r="I10" s="67">
        <v>0</v>
      </c>
      <c r="J10" s="67">
        <v>0</v>
      </c>
      <c r="K10" s="67">
        <v>0</v>
      </c>
      <c r="L10" s="67">
        <v>0</v>
      </c>
      <c r="M10" s="67">
        <v>0</v>
      </c>
      <c r="N10" s="65">
        <v>0</v>
      </c>
      <c r="O10" s="65">
        <v>0</v>
      </c>
      <c r="P10" s="65">
        <v>0</v>
      </c>
      <c r="Q10" s="65">
        <v>0</v>
      </c>
      <c r="R10" s="65">
        <v>0</v>
      </c>
      <c r="S10" s="65">
        <v>0</v>
      </c>
      <c r="T10" s="65">
        <v>0</v>
      </c>
      <c r="U10" s="120">
        <v>0</v>
      </c>
      <c r="V10" s="120">
        <v>0</v>
      </c>
      <c r="W10" s="120">
        <v>0</v>
      </c>
      <c r="X10" s="120">
        <v>0</v>
      </c>
      <c r="Y10" s="120">
        <v>0</v>
      </c>
      <c r="Z10" s="120">
        <v>0</v>
      </c>
      <c r="AA10" s="120">
        <v>0</v>
      </c>
      <c r="AB10" s="120">
        <v>0</v>
      </c>
      <c r="AC10" s="120">
        <v>0</v>
      </c>
      <c r="AD10" s="120">
        <v>0</v>
      </c>
      <c r="AE10" s="120">
        <v>0</v>
      </c>
      <c r="AF10" s="120">
        <v>0</v>
      </c>
      <c r="AG10" s="120">
        <v>0</v>
      </c>
      <c r="AH10" s="120">
        <v>0</v>
      </c>
      <c r="AI10" s="65">
        <v>0</v>
      </c>
      <c r="AJ10" s="65">
        <v>0</v>
      </c>
      <c r="AK10" s="65">
        <v>0</v>
      </c>
      <c r="AL10" s="65">
        <v>0</v>
      </c>
      <c r="AM10" s="65">
        <v>0</v>
      </c>
      <c r="AN10" s="65">
        <v>0</v>
      </c>
      <c r="AO10" s="65">
        <v>0</v>
      </c>
      <c r="AP10" s="65">
        <v>0</v>
      </c>
      <c r="AQ10" s="65">
        <v>0</v>
      </c>
      <c r="AR10" s="65">
        <v>0</v>
      </c>
      <c r="AS10" s="65">
        <v>0</v>
      </c>
      <c r="AT10" s="65">
        <v>0</v>
      </c>
      <c r="AU10" s="65">
        <v>0</v>
      </c>
      <c r="AV10" s="65">
        <v>0</v>
      </c>
      <c r="AW10" s="65">
        <v>0</v>
      </c>
      <c r="AX10" s="65">
        <v>0</v>
      </c>
      <c r="AY10" s="65">
        <v>0</v>
      </c>
      <c r="AZ10" s="65">
        <v>0</v>
      </c>
      <c r="BA10" s="65">
        <v>0</v>
      </c>
      <c r="BB10" s="65">
        <v>0</v>
      </c>
      <c r="BC10" s="65">
        <v>0</v>
      </c>
      <c r="BD10" s="65">
        <v>0</v>
      </c>
      <c r="BE10" s="65">
        <v>0</v>
      </c>
      <c r="BF10" s="65">
        <v>0</v>
      </c>
      <c r="BG10" s="65">
        <v>0</v>
      </c>
      <c r="BH10" s="65">
        <v>0</v>
      </c>
      <c r="BI10" s="65">
        <v>0</v>
      </c>
      <c r="BJ10" s="65">
        <v>0</v>
      </c>
      <c r="BK10" s="65">
        <v>0</v>
      </c>
      <c r="BL10" s="65">
        <v>0</v>
      </c>
      <c r="BM10" s="91">
        <v>0</v>
      </c>
      <c r="BN10" s="65">
        <v>0</v>
      </c>
      <c r="BO10" s="65">
        <v>0</v>
      </c>
      <c r="BP10" s="65">
        <v>0</v>
      </c>
      <c r="BQ10" s="65">
        <v>0</v>
      </c>
      <c r="BR10" s="65">
        <v>0</v>
      </c>
      <c r="BS10" s="65">
        <v>0</v>
      </c>
      <c r="BT10" s="65">
        <v>0</v>
      </c>
      <c r="BU10" s="65">
        <v>0</v>
      </c>
      <c r="BV10" s="65">
        <v>0</v>
      </c>
      <c r="BW10" s="65">
        <v>0</v>
      </c>
      <c r="BX10" s="65">
        <v>0</v>
      </c>
      <c r="BY10" s="65">
        <v>0</v>
      </c>
      <c r="BZ10" s="65">
        <v>0</v>
      </c>
      <c r="CA10" s="65">
        <v>0</v>
      </c>
      <c r="CB10" s="65">
        <v>0</v>
      </c>
      <c r="CC10" s="65">
        <v>0</v>
      </c>
      <c r="CD10" s="65">
        <v>0</v>
      </c>
      <c r="CE10" s="65">
        <v>0</v>
      </c>
      <c r="CF10" s="65">
        <v>0</v>
      </c>
      <c r="CG10" s="65">
        <v>0</v>
      </c>
      <c r="CH10" s="65">
        <v>0</v>
      </c>
      <c r="CI10" s="65">
        <v>0</v>
      </c>
      <c r="CJ10" s="65">
        <v>0</v>
      </c>
      <c r="CK10" s="65">
        <v>0</v>
      </c>
      <c r="CL10" s="65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0.77</v>
      </c>
      <c r="DS10">
        <v>1.88</v>
      </c>
      <c r="DT10">
        <v>1.65</v>
      </c>
      <c r="DU10">
        <v>0</v>
      </c>
      <c r="DV10">
        <v>0</v>
      </c>
      <c r="DW10">
        <v>1.63</v>
      </c>
      <c r="DX10">
        <v>3.25</v>
      </c>
      <c r="DY10">
        <v>2.2000000000000002</v>
      </c>
      <c r="DZ10">
        <v>3.33</v>
      </c>
      <c r="EA10">
        <v>2.34</v>
      </c>
      <c r="EB10">
        <v>0</v>
      </c>
      <c r="EC10">
        <v>1.81</v>
      </c>
      <c r="ED10">
        <v>1.51</v>
      </c>
      <c r="EE10">
        <v>2.89</v>
      </c>
      <c r="EF10">
        <v>2.46</v>
      </c>
      <c r="EG10">
        <v>2.2799999999999998</v>
      </c>
      <c r="EH10">
        <v>0.35</v>
      </c>
      <c r="EI10">
        <v>1.88</v>
      </c>
      <c r="EJ10">
        <v>2.02</v>
      </c>
      <c r="EK10">
        <v>0.45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 s="214">
        <v>0</v>
      </c>
      <c r="GM10" s="214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 t="s">
        <v>74</v>
      </c>
    </row>
    <row r="11" spans="1:238" customFormat="1" x14ac:dyDescent="0.25">
      <c r="A11" s="95">
        <f t="shared" si="13"/>
        <v>10</v>
      </c>
      <c r="B11" s="65">
        <f>B.Semanal!B11</f>
        <v>0</v>
      </c>
      <c r="C11" s="68"/>
      <c r="D11" s="68"/>
      <c r="E11" s="66"/>
      <c r="F11" s="66"/>
      <c r="G11" s="66"/>
      <c r="H11" s="67">
        <v>0</v>
      </c>
      <c r="I11" s="67">
        <v>0</v>
      </c>
      <c r="J11" s="67">
        <v>0</v>
      </c>
      <c r="K11" s="67">
        <v>0</v>
      </c>
      <c r="L11" s="67">
        <v>0</v>
      </c>
      <c r="M11" s="67">
        <v>0</v>
      </c>
      <c r="N11" s="65">
        <v>0</v>
      </c>
      <c r="O11" s="65">
        <v>0</v>
      </c>
      <c r="P11" s="65">
        <v>0</v>
      </c>
      <c r="Q11" s="65">
        <v>0</v>
      </c>
      <c r="R11" s="65">
        <v>0</v>
      </c>
      <c r="S11" s="65">
        <v>0</v>
      </c>
      <c r="T11" s="65">
        <v>0</v>
      </c>
      <c r="U11" s="120">
        <v>0</v>
      </c>
      <c r="V11" s="120">
        <v>0</v>
      </c>
      <c r="W11" s="120">
        <v>0</v>
      </c>
      <c r="X11" s="120">
        <v>0</v>
      </c>
      <c r="Y11" s="120">
        <v>0</v>
      </c>
      <c r="Z11" s="120">
        <v>0</v>
      </c>
      <c r="AA11" s="120">
        <v>0</v>
      </c>
      <c r="AB11" s="120">
        <v>0</v>
      </c>
      <c r="AC11" s="120">
        <v>0</v>
      </c>
      <c r="AD11" s="120">
        <v>0</v>
      </c>
      <c r="AE11" s="120">
        <v>0</v>
      </c>
      <c r="AF11" s="120">
        <v>0</v>
      </c>
      <c r="AG11" s="120">
        <v>0</v>
      </c>
      <c r="AH11" s="120">
        <v>0</v>
      </c>
      <c r="AI11" s="65">
        <v>0</v>
      </c>
      <c r="AJ11" s="65">
        <v>0</v>
      </c>
      <c r="AK11" s="65">
        <v>0</v>
      </c>
      <c r="AL11" s="65">
        <v>0</v>
      </c>
      <c r="AM11" s="65">
        <v>0</v>
      </c>
      <c r="AN11" s="65">
        <v>0</v>
      </c>
      <c r="AO11" s="65">
        <v>0</v>
      </c>
      <c r="AP11" s="65">
        <v>0</v>
      </c>
      <c r="AQ11" s="65">
        <v>0</v>
      </c>
      <c r="AR11" s="65">
        <v>0</v>
      </c>
      <c r="AS11" s="65">
        <v>0</v>
      </c>
      <c r="AT11" s="65">
        <v>0</v>
      </c>
      <c r="AU11" s="65">
        <v>0</v>
      </c>
      <c r="AV11" s="65">
        <v>0</v>
      </c>
      <c r="AW11" s="65">
        <v>0</v>
      </c>
      <c r="AX11" s="65">
        <v>0</v>
      </c>
      <c r="AY11" s="65">
        <v>0</v>
      </c>
      <c r="AZ11" s="65">
        <v>0</v>
      </c>
      <c r="BA11" s="65">
        <v>0</v>
      </c>
      <c r="BB11" s="65">
        <v>0</v>
      </c>
      <c r="BC11" s="65">
        <v>0</v>
      </c>
      <c r="BD11" s="65">
        <v>0</v>
      </c>
      <c r="BE11" s="65">
        <v>0</v>
      </c>
      <c r="BF11" s="65">
        <v>0</v>
      </c>
      <c r="BG11" s="65">
        <v>0</v>
      </c>
      <c r="BH11" s="65">
        <v>0</v>
      </c>
      <c r="BI11" s="65">
        <v>0</v>
      </c>
      <c r="BJ11" s="65">
        <v>0</v>
      </c>
      <c r="BK11" s="65">
        <v>0</v>
      </c>
      <c r="BL11" s="65">
        <v>0</v>
      </c>
      <c r="BM11" s="91">
        <v>0</v>
      </c>
      <c r="BN11" s="65">
        <v>0</v>
      </c>
      <c r="BO11" s="65">
        <v>0</v>
      </c>
      <c r="BP11" s="65">
        <v>0</v>
      </c>
      <c r="BQ11" s="65">
        <v>0</v>
      </c>
      <c r="BR11" s="65">
        <v>0</v>
      </c>
      <c r="BS11" s="65">
        <v>0</v>
      </c>
      <c r="BT11" s="65">
        <v>0</v>
      </c>
      <c r="BU11" s="65">
        <v>0</v>
      </c>
      <c r="BV11" s="65">
        <v>0</v>
      </c>
      <c r="BW11" s="65">
        <v>0</v>
      </c>
      <c r="BX11" s="65">
        <v>0</v>
      </c>
      <c r="BY11" s="65">
        <v>0</v>
      </c>
      <c r="BZ11" s="65">
        <v>0</v>
      </c>
      <c r="CA11" s="65">
        <v>0</v>
      </c>
      <c r="CB11" s="65">
        <v>0</v>
      </c>
      <c r="CC11" s="65">
        <v>0</v>
      </c>
      <c r="CD11" s="65">
        <v>0</v>
      </c>
      <c r="CE11" s="65">
        <v>0</v>
      </c>
      <c r="CF11" s="65">
        <v>0</v>
      </c>
      <c r="CG11" s="65">
        <v>0</v>
      </c>
      <c r="CH11" s="65">
        <v>0</v>
      </c>
      <c r="CI11" s="65">
        <v>0</v>
      </c>
      <c r="CJ11" s="65">
        <v>0</v>
      </c>
      <c r="CK11" s="65">
        <v>0</v>
      </c>
      <c r="CL11" s="65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 s="214">
        <v>0</v>
      </c>
      <c r="GM11" s="214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 t="s">
        <v>74</v>
      </c>
    </row>
    <row r="12" spans="1:238" customFormat="1" x14ac:dyDescent="0.25">
      <c r="A12" s="95">
        <f t="shared" si="13"/>
        <v>11</v>
      </c>
      <c r="B12" s="65">
        <f>B.Semanal!B12</f>
        <v>0</v>
      </c>
      <c r="C12" s="66"/>
      <c r="D12" s="66"/>
      <c r="E12" s="66"/>
      <c r="F12" s="66"/>
      <c r="G12" s="66"/>
      <c r="H12" s="67">
        <v>1</v>
      </c>
      <c r="I12" s="67">
        <v>1</v>
      </c>
      <c r="J12" s="67">
        <v>1</v>
      </c>
      <c r="K12" s="67">
        <v>1</v>
      </c>
      <c r="L12" s="67">
        <v>1</v>
      </c>
      <c r="M12" s="67">
        <v>1</v>
      </c>
      <c r="N12" s="65">
        <v>1</v>
      </c>
      <c r="O12" s="65">
        <v>1</v>
      </c>
      <c r="P12" s="65">
        <v>1</v>
      </c>
      <c r="Q12" s="65">
        <v>1</v>
      </c>
      <c r="R12" s="65">
        <v>1</v>
      </c>
      <c r="S12" s="65">
        <v>1</v>
      </c>
      <c r="T12" s="65">
        <v>1</v>
      </c>
      <c r="U12" s="120">
        <v>1</v>
      </c>
      <c r="V12" s="120">
        <v>1</v>
      </c>
      <c r="W12" s="120">
        <v>1</v>
      </c>
      <c r="X12" s="120">
        <v>1</v>
      </c>
      <c r="Y12" s="120">
        <v>1</v>
      </c>
      <c r="Z12" s="120">
        <v>1</v>
      </c>
      <c r="AA12" s="120">
        <v>1</v>
      </c>
      <c r="AB12" s="120">
        <v>1</v>
      </c>
      <c r="AC12" s="120">
        <v>1</v>
      </c>
      <c r="AD12" s="120">
        <v>1</v>
      </c>
      <c r="AE12" s="120">
        <v>1</v>
      </c>
      <c r="AF12" s="120">
        <v>1</v>
      </c>
      <c r="AG12" s="120">
        <v>1</v>
      </c>
      <c r="AH12" s="120">
        <v>1</v>
      </c>
      <c r="AI12" s="65">
        <v>1</v>
      </c>
      <c r="AJ12" s="65">
        <v>1</v>
      </c>
      <c r="AK12" s="65">
        <v>1</v>
      </c>
      <c r="AL12" s="65">
        <v>1</v>
      </c>
      <c r="AM12" s="65">
        <v>1</v>
      </c>
      <c r="AN12" s="65">
        <v>1</v>
      </c>
      <c r="AO12" s="65">
        <v>1</v>
      </c>
      <c r="AP12" s="65">
        <v>1</v>
      </c>
      <c r="AQ12" s="65">
        <v>1</v>
      </c>
      <c r="AR12" s="65">
        <v>1</v>
      </c>
      <c r="AS12" s="65">
        <v>1</v>
      </c>
      <c r="AT12" s="65">
        <v>1</v>
      </c>
      <c r="AU12" s="65">
        <v>1</v>
      </c>
      <c r="AV12" s="65">
        <v>1</v>
      </c>
      <c r="AW12" s="65">
        <v>1</v>
      </c>
      <c r="AX12" s="65">
        <v>1</v>
      </c>
      <c r="AY12" s="65">
        <v>1</v>
      </c>
      <c r="AZ12" s="65">
        <v>1</v>
      </c>
      <c r="BA12" s="65">
        <v>1</v>
      </c>
      <c r="BB12" s="65">
        <v>1</v>
      </c>
      <c r="BC12" s="65">
        <v>1</v>
      </c>
      <c r="BD12" s="65">
        <v>1</v>
      </c>
      <c r="BE12" s="65">
        <v>1</v>
      </c>
      <c r="BF12" s="65">
        <v>1</v>
      </c>
      <c r="BG12" s="65">
        <v>1</v>
      </c>
      <c r="BH12" s="65">
        <v>1</v>
      </c>
      <c r="BI12" s="65">
        <v>1</v>
      </c>
      <c r="BJ12" s="65">
        <v>1</v>
      </c>
      <c r="BK12" s="65">
        <v>1</v>
      </c>
      <c r="BL12" s="65">
        <v>1</v>
      </c>
      <c r="BM12" s="91">
        <v>1</v>
      </c>
      <c r="BN12" s="65">
        <v>1</v>
      </c>
      <c r="BO12" s="65">
        <v>1</v>
      </c>
      <c r="BP12" s="65">
        <v>1</v>
      </c>
      <c r="BQ12" s="65">
        <v>1</v>
      </c>
      <c r="BR12" s="65">
        <v>1</v>
      </c>
      <c r="BS12" s="65">
        <v>1</v>
      </c>
      <c r="BT12" s="65">
        <v>1</v>
      </c>
      <c r="BU12" s="65">
        <v>1</v>
      </c>
      <c r="BV12" s="65">
        <v>1</v>
      </c>
      <c r="BW12" s="65">
        <v>1</v>
      </c>
      <c r="BX12" s="65">
        <v>1</v>
      </c>
      <c r="BY12" s="65">
        <v>1</v>
      </c>
      <c r="BZ12" s="65">
        <v>1</v>
      </c>
      <c r="CA12" s="65">
        <v>1</v>
      </c>
      <c r="CB12" s="65">
        <v>1</v>
      </c>
      <c r="CC12" s="65">
        <v>1</v>
      </c>
      <c r="CD12" s="65">
        <v>1</v>
      </c>
      <c r="CE12" s="65">
        <v>1</v>
      </c>
      <c r="CF12" s="65">
        <v>1</v>
      </c>
      <c r="CG12" s="65">
        <v>1</v>
      </c>
      <c r="CH12" s="65">
        <v>1</v>
      </c>
      <c r="CI12" s="65">
        <v>1</v>
      </c>
      <c r="CJ12" s="65">
        <v>1</v>
      </c>
      <c r="CK12" s="65">
        <v>1</v>
      </c>
      <c r="CL12" s="65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1</v>
      </c>
      <c r="CZ12">
        <v>1</v>
      </c>
      <c r="DA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  <c r="DI12">
        <v>1</v>
      </c>
      <c r="DJ12">
        <v>1</v>
      </c>
      <c r="DK12">
        <v>1</v>
      </c>
      <c r="DL12">
        <v>1</v>
      </c>
      <c r="DM12">
        <v>1</v>
      </c>
      <c r="DN12">
        <v>1</v>
      </c>
      <c r="DO12">
        <v>1</v>
      </c>
      <c r="DP12">
        <v>1</v>
      </c>
      <c r="DQ12">
        <v>1</v>
      </c>
      <c r="DR12">
        <v>1</v>
      </c>
      <c r="DS12">
        <v>1</v>
      </c>
      <c r="DT12">
        <v>1</v>
      </c>
      <c r="DU12">
        <v>1</v>
      </c>
      <c r="DV12">
        <v>1</v>
      </c>
      <c r="DW12">
        <v>1</v>
      </c>
      <c r="DX12">
        <v>1</v>
      </c>
      <c r="DY12">
        <v>1</v>
      </c>
      <c r="DZ12">
        <v>1</v>
      </c>
      <c r="EA12">
        <v>1</v>
      </c>
      <c r="EB12">
        <v>1</v>
      </c>
      <c r="EC12">
        <v>1</v>
      </c>
      <c r="ED12">
        <v>1</v>
      </c>
      <c r="EE12">
        <v>1</v>
      </c>
      <c r="EF12">
        <v>1</v>
      </c>
      <c r="EG12">
        <v>1</v>
      </c>
      <c r="EH12">
        <v>1</v>
      </c>
      <c r="EI12">
        <v>1</v>
      </c>
      <c r="EJ12">
        <v>1</v>
      </c>
      <c r="EK12">
        <v>1</v>
      </c>
      <c r="EL12">
        <v>1</v>
      </c>
      <c r="EM12">
        <v>1</v>
      </c>
      <c r="EN12">
        <v>1</v>
      </c>
      <c r="EO12">
        <v>1</v>
      </c>
      <c r="EP12">
        <v>1</v>
      </c>
      <c r="EQ12">
        <v>1</v>
      </c>
      <c r="ER12">
        <v>1</v>
      </c>
      <c r="ES12">
        <v>1</v>
      </c>
      <c r="ET12">
        <v>1</v>
      </c>
      <c r="EU12">
        <v>1</v>
      </c>
      <c r="EV12">
        <v>1</v>
      </c>
      <c r="EW12">
        <v>1</v>
      </c>
      <c r="EX12">
        <v>1</v>
      </c>
      <c r="EY12">
        <v>1</v>
      </c>
      <c r="EZ12">
        <v>1</v>
      </c>
      <c r="FA12">
        <v>1</v>
      </c>
      <c r="FB12">
        <v>1</v>
      </c>
      <c r="FC12">
        <v>1</v>
      </c>
      <c r="FD12">
        <v>1</v>
      </c>
      <c r="FE12">
        <v>1</v>
      </c>
      <c r="FF12">
        <v>1</v>
      </c>
      <c r="FG12">
        <v>1</v>
      </c>
      <c r="FH12">
        <v>1</v>
      </c>
      <c r="FI12">
        <v>1</v>
      </c>
      <c r="FJ12">
        <v>1</v>
      </c>
      <c r="FK12">
        <v>1</v>
      </c>
      <c r="FL12">
        <v>1</v>
      </c>
      <c r="FM12">
        <v>1</v>
      </c>
      <c r="FN12">
        <v>1</v>
      </c>
      <c r="FO12">
        <v>1</v>
      </c>
      <c r="FP12">
        <v>1</v>
      </c>
      <c r="FQ12">
        <v>1</v>
      </c>
      <c r="FR12">
        <v>1</v>
      </c>
      <c r="FS12">
        <v>1</v>
      </c>
      <c r="FT12">
        <v>1</v>
      </c>
      <c r="FU12">
        <v>1</v>
      </c>
      <c r="FV12">
        <v>1</v>
      </c>
      <c r="FW12">
        <v>1</v>
      </c>
      <c r="FX12">
        <v>1</v>
      </c>
      <c r="FY12">
        <v>1</v>
      </c>
      <c r="FZ12">
        <v>1</v>
      </c>
      <c r="GA12">
        <v>1</v>
      </c>
      <c r="GB12">
        <v>1</v>
      </c>
      <c r="GC12">
        <v>1</v>
      </c>
      <c r="GD12">
        <v>1</v>
      </c>
      <c r="GE12">
        <v>1</v>
      </c>
      <c r="GF12">
        <v>1</v>
      </c>
      <c r="GG12">
        <v>1</v>
      </c>
      <c r="GH12">
        <v>1</v>
      </c>
      <c r="GI12">
        <v>1</v>
      </c>
      <c r="GJ12">
        <v>1</v>
      </c>
      <c r="GK12">
        <v>1</v>
      </c>
      <c r="GL12" s="214">
        <v>1</v>
      </c>
      <c r="GM12" s="214">
        <v>1</v>
      </c>
      <c r="GN12">
        <v>1</v>
      </c>
      <c r="GO12">
        <v>1</v>
      </c>
      <c r="GP12">
        <v>1</v>
      </c>
      <c r="GQ12">
        <v>1</v>
      </c>
      <c r="GR12">
        <v>1</v>
      </c>
      <c r="GS12">
        <v>1</v>
      </c>
      <c r="GT12">
        <v>1</v>
      </c>
      <c r="GU12">
        <v>1</v>
      </c>
      <c r="GV12">
        <v>1</v>
      </c>
      <c r="GW12">
        <v>1</v>
      </c>
      <c r="GX12">
        <v>1</v>
      </c>
      <c r="GY12">
        <v>1</v>
      </c>
      <c r="GZ12">
        <v>1</v>
      </c>
      <c r="HA12">
        <v>1</v>
      </c>
      <c r="HB12">
        <v>1</v>
      </c>
      <c r="HC12">
        <v>1</v>
      </c>
      <c r="HD12">
        <v>1</v>
      </c>
      <c r="HE12">
        <v>1</v>
      </c>
      <c r="HF12">
        <v>1</v>
      </c>
      <c r="HG12">
        <v>1</v>
      </c>
      <c r="HH12">
        <v>1</v>
      </c>
      <c r="HI12">
        <v>1</v>
      </c>
      <c r="HJ12">
        <v>1</v>
      </c>
      <c r="HK12">
        <v>1</v>
      </c>
      <c r="HL12">
        <v>1</v>
      </c>
      <c r="HM12">
        <v>1</v>
      </c>
      <c r="HN12">
        <v>1</v>
      </c>
      <c r="HO12">
        <v>1</v>
      </c>
      <c r="HP12">
        <v>1</v>
      </c>
      <c r="HQ12">
        <v>1</v>
      </c>
      <c r="HR12">
        <v>1</v>
      </c>
      <c r="HS12">
        <v>1</v>
      </c>
      <c r="HT12">
        <v>1</v>
      </c>
      <c r="HU12">
        <v>1</v>
      </c>
      <c r="HV12">
        <v>1</v>
      </c>
      <c r="HW12">
        <v>1</v>
      </c>
      <c r="HX12">
        <v>1</v>
      </c>
      <c r="HY12">
        <v>1</v>
      </c>
      <c r="HZ12">
        <v>1</v>
      </c>
      <c r="IA12">
        <v>1</v>
      </c>
      <c r="IB12">
        <v>1</v>
      </c>
      <c r="IC12">
        <v>1</v>
      </c>
      <c r="ID12" s="142">
        <v>1</v>
      </c>
    </row>
    <row r="13" spans="1:238" customFormat="1" x14ac:dyDescent="0.25">
      <c r="A13" s="95">
        <f t="shared" si="13"/>
        <v>12</v>
      </c>
      <c r="B13" s="65">
        <f>B.Semanal!B13</f>
        <v>0</v>
      </c>
      <c r="C13" s="66"/>
      <c r="D13" s="66"/>
      <c r="E13" s="66"/>
      <c r="F13" s="66"/>
      <c r="G13" s="66"/>
      <c r="H13" s="67">
        <v>0.7</v>
      </c>
      <c r="I13" s="67">
        <v>0.79</v>
      </c>
      <c r="J13" s="67">
        <v>0.72</v>
      </c>
      <c r="K13" s="67">
        <v>0.94</v>
      </c>
      <c r="L13" s="67">
        <v>1</v>
      </c>
      <c r="M13" s="67">
        <v>1</v>
      </c>
      <c r="N13" s="65">
        <v>1</v>
      </c>
      <c r="O13" s="65">
        <v>0.28000000000000003</v>
      </c>
      <c r="P13" s="65">
        <v>0.89</v>
      </c>
      <c r="Q13" s="65">
        <v>0.97</v>
      </c>
      <c r="R13" s="65">
        <v>0.76</v>
      </c>
      <c r="S13" s="65">
        <v>1</v>
      </c>
      <c r="T13" s="65">
        <v>0.95</v>
      </c>
      <c r="U13" s="124">
        <v>0.95</v>
      </c>
      <c r="V13" s="124">
        <v>0.96</v>
      </c>
      <c r="W13" s="124">
        <v>0.94</v>
      </c>
      <c r="X13" s="124">
        <v>0.84</v>
      </c>
      <c r="Y13" s="124">
        <v>0.89</v>
      </c>
      <c r="Z13" s="124">
        <v>1</v>
      </c>
      <c r="AA13" s="124">
        <v>0.78</v>
      </c>
      <c r="AB13" s="124">
        <v>0</v>
      </c>
      <c r="AC13" s="124">
        <v>0.3</v>
      </c>
      <c r="AD13" s="124">
        <v>0.48</v>
      </c>
      <c r="AE13" s="120">
        <v>1</v>
      </c>
      <c r="AF13" s="124">
        <v>1</v>
      </c>
      <c r="AG13" s="120">
        <v>0.76</v>
      </c>
      <c r="AH13" s="120">
        <v>0.49</v>
      </c>
      <c r="AI13" s="65">
        <v>0</v>
      </c>
      <c r="AJ13" s="65">
        <v>0</v>
      </c>
      <c r="AK13" s="65">
        <v>0.54</v>
      </c>
      <c r="AL13" s="65">
        <v>0.91</v>
      </c>
      <c r="AM13" s="65">
        <v>1</v>
      </c>
      <c r="AN13" s="65">
        <v>0.94</v>
      </c>
      <c r="AO13" s="65">
        <v>1</v>
      </c>
      <c r="AP13" s="65">
        <v>1</v>
      </c>
      <c r="AQ13" s="65">
        <v>1</v>
      </c>
      <c r="AR13" s="65">
        <v>0.95</v>
      </c>
      <c r="AS13" s="65">
        <v>1</v>
      </c>
      <c r="AT13" s="65">
        <v>1</v>
      </c>
      <c r="AU13" s="65">
        <v>0</v>
      </c>
      <c r="AV13" s="65">
        <v>1</v>
      </c>
      <c r="AW13" s="65">
        <v>1</v>
      </c>
      <c r="AX13" s="65">
        <v>1</v>
      </c>
      <c r="AY13" s="65">
        <v>0.99</v>
      </c>
      <c r="AZ13" s="65">
        <v>0.42</v>
      </c>
      <c r="BA13" s="65">
        <v>0.54</v>
      </c>
      <c r="BB13" s="65">
        <v>0.98</v>
      </c>
      <c r="BC13" s="65">
        <v>0.56999999999999995</v>
      </c>
      <c r="BD13" s="65">
        <v>0</v>
      </c>
      <c r="BE13" s="65">
        <v>0</v>
      </c>
      <c r="BF13" s="65">
        <v>0</v>
      </c>
      <c r="BG13" s="65">
        <v>0.34</v>
      </c>
      <c r="BH13" s="65">
        <v>0.54</v>
      </c>
      <c r="BI13" s="65">
        <v>0.86</v>
      </c>
      <c r="BJ13" s="65">
        <v>0.89</v>
      </c>
      <c r="BK13" s="65">
        <v>0.92</v>
      </c>
      <c r="BL13" s="65">
        <v>0.96</v>
      </c>
      <c r="BM13" s="91">
        <v>0.91</v>
      </c>
      <c r="BN13" s="65">
        <v>0.84</v>
      </c>
      <c r="BO13" s="65">
        <v>0.79</v>
      </c>
      <c r="BP13" s="65">
        <v>0.82</v>
      </c>
      <c r="BQ13" s="65">
        <v>0.95</v>
      </c>
      <c r="BR13" s="65">
        <v>0.6</v>
      </c>
      <c r="BS13" s="65">
        <v>0.94</v>
      </c>
      <c r="BT13" s="65">
        <v>0.96</v>
      </c>
      <c r="BU13" s="65">
        <v>0.93</v>
      </c>
      <c r="BV13" s="65">
        <v>0.98</v>
      </c>
      <c r="BW13" s="65">
        <v>0.94</v>
      </c>
      <c r="BX13" s="65">
        <v>0.99</v>
      </c>
      <c r="BY13" s="65">
        <v>0.99</v>
      </c>
      <c r="BZ13" s="65">
        <v>1</v>
      </c>
      <c r="CA13" s="65">
        <v>0.95</v>
      </c>
      <c r="CB13" s="65">
        <v>0.96</v>
      </c>
      <c r="CC13" s="65">
        <v>0.94</v>
      </c>
      <c r="CD13" s="65">
        <v>0.86</v>
      </c>
      <c r="CE13" s="65">
        <v>0.71</v>
      </c>
      <c r="CF13" s="65">
        <v>0.35</v>
      </c>
      <c r="CG13" s="65">
        <v>0.91</v>
      </c>
      <c r="CH13" s="65">
        <v>0.56000000000000005</v>
      </c>
      <c r="CI13" s="65">
        <v>0.96</v>
      </c>
      <c r="CJ13" s="65">
        <v>1</v>
      </c>
      <c r="CK13" s="65">
        <v>1</v>
      </c>
      <c r="CL13" s="65">
        <v>0.99</v>
      </c>
      <c r="CM13">
        <v>1</v>
      </c>
      <c r="CN13">
        <v>0.26</v>
      </c>
      <c r="CO13">
        <v>0</v>
      </c>
      <c r="CP13">
        <v>0</v>
      </c>
      <c r="CQ13">
        <v>0.5</v>
      </c>
      <c r="CR13">
        <v>0.99</v>
      </c>
      <c r="CS13">
        <v>0.99</v>
      </c>
      <c r="CT13">
        <v>1</v>
      </c>
      <c r="CU13">
        <v>1</v>
      </c>
      <c r="CV13">
        <v>1</v>
      </c>
      <c r="CW13">
        <v>0.95</v>
      </c>
      <c r="CX13">
        <v>1</v>
      </c>
      <c r="CY13">
        <v>1</v>
      </c>
      <c r="CZ13">
        <v>0.88</v>
      </c>
      <c r="DA13">
        <v>0.97</v>
      </c>
      <c r="DB13">
        <v>0.99</v>
      </c>
      <c r="DC13">
        <v>0.96</v>
      </c>
      <c r="DD13">
        <v>0.96</v>
      </c>
      <c r="DE13">
        <v>0.86</v>
      </c>
      <c r="DF13">
        <v>0.96</v>
      </c>
      <c r="DG13">
        <v>0.99</v>
      </c>
      <c r="DH13">
        <v>0.99</v>
      </c>
      <c r="DI13">
        <v>1</v>
      </c>
      <c r="DJ13">
        <v>1</v>
      </c>
      <c r="DK13">
        <v>0.99</v>
      </c>
      <c r="DL13">
        <v>0.99</v>
      </c>
      <c r="DM13">
        <v>0.97</v>
      </c>
      <c r="DN13">
        <v>0.99</v>
      </c>
      <c r="DO13">
        <v>0.98</v>
      </c>
      <c r="DP13">
        <v>1</v>
      </c>
      <c r="DQ13">
        <v>1</v>
      </c>
      <c r="DR13">
        <v>1</v>
      </c>
      <c r="DS13">
        <v>0.95</v>
      </c>
      <c r="DT13">
        <v>0.96</v>
      </c>
      <c r="DU13">
        <v>0.98</v>
      </c>
      <c r="DV13">
        <v>0.98</v>
      </c>
      <c r="DW13">
        <v>0.98</v>
      </c>
      <c r="DX13">
        <v>0.97</v>
      </c>
      <c r="DY13">
        <v>0.95</v>
      </c>
      <c r="DZ13">
        <v>1</v>
      </c>
      <c r="EA13">
        <v>1</v>
      </c>
      <c r="EB13">
        <v>1</v>
      </c>
      <c r="EC13">
        <v>0.98</v>
      </c>
      <c r="ED13">
        <v>1</v>
      </c>
      <c r="EE13">
        <v>0.71</v>
      </c>
      <c r="EF13">
        <v>1</v>
      </c>
      <c r="EG13">
        <v>0.99</v>
      </c>
      <c r="EH13">
        <v>1</v>
      </c>
      <c r="EI13">
        <v>0.98</v>
      </c>
      <c r="EJ13">
        <v>0.98</v>
      </c>
      <c r="EK13">
        <v>1</v>
      </c>
      <c r="EL13">
        <v>0.97</v>
      </c>
      <c r="EM13">
        <v>0.67</v>
      </c>
      <c r="EN13">
        <v>0.89</v>
      </c>
      <c r="EO13">
        <v>0.98</v>
      </c>
      <c r="EP13">
        <v>1</v>
      </c>
      <c r="EQ13">
        <v>0.98</v>
      </c>
      <c r="ER13">
        <v>0.68</v>
      </c>
      <c r="ES13">
        <v>0.96</v>
      </c>
      <c r="ET13">
        <v>0.95</v>
      </c>
      <c r="EU13">
        <v>0.93</v>
      </c>
      <c r="EV13">
        <v>0.95</v>
      </c>
      <c r="EW13">
        <v>0.98</v>
      </c>
      <c r="EX13">
        <v>1</v>
      </c>
      <c r="EY13">
        <v>0.56999999999999995</v>
      </c>
      <c r="EZ13">
        <v>0.52</v>
      </c>
      <c r="FA13">
        <v>0</v>
      </c>
      <c r="FB13">
        <v>0</v>
      </c>
      <c r="FC13">
        <v>0</v>
      </c>
      <c r="FD13">
        <v>0</v>
      </c>
      <c r="FE13">
        <v>0.54</v>
      </c>
      <c r="FF13">
        <v>0.99</v>
      </c>
      <c r="FG13">
        <v>0.9</v>
      </c>
      <c r="FH13">
        <v>0.99</v>
      </c>
      <c r="FI13">
        <v>0.99</v>
      </c>
      <c r="FJ13">
        <v>0.98</v>
      </c>
      <c r="FK13">
        <v>1</v>
      </c>
      <c r="FL13">
        <v>1</v>
      </c>
      <c r="FM13">
        <v>1</v>
      </c>
      <c r="FN13">
        <v>0.99</v>
      </c>
      <c r="FO13">
        <v>0.9</v>
      </c>
      <c r="FP13">
        <v>0.94</v>
      </c>
      <c r="FQ13">
        <v>0.95</v>
      </c>
      <c r="FR13">
        <v>0.98</v>
      </c>
      <c r="FS13">
        <v>0.96</v>
      </c>
      <c r="FT13">
        <v>0.95</v>
      </c>
      <c r="FU13">
        <v>0.96</v>
      </c>
      <c r="FV13">
        <v>0.99</v>
      </c>
      <c r="FW13">
        <v>0.96</v>
      </c>
      <c r="FX13">
        <v>0.98</v>
      </c>
      <c r="FY13">
        <v>1</v>
      </c>
      <c r="FZ13">
        <v>0.92</v>
      </c>
      <c r="GA13">
        <v>0.53</v>
      </c>
      <c r="GB13">
        <v>1</v>
      </c>
      <c r="GC13">
        <v>0.92</v>
      </c>
      <c r="GD13">
        <v>0.8</v>
      </c>
      <c r="GE13">
        <v>0.7</v>
      </c>
      <c r="GF13">
        <v>0.99</v>
      </c>
      <c r="GG13">
        <v>1</v>
      </c>
      <c r="GH13">
        <v>0.97</v>
      </c>
      <c r="GI13">
        <v>0.98</v>
      </c>
      <c r="GJ13">
        <v>0.99</v>
      </c>
      <c r="GK13">
        <v>0.96</v>
      </c>
      <c r="GL13" s="214">
        <v>0.98</v>
      </c>
      <c r="GM13" s="214">
        <v>1</v>
      </c>
      <c r="GN13">
        <v>0.99</v>
      </c>
      <c r="GO13">
        <v>1</v>
      </c>
      <c r="GP13">
        <v>0.81</v>
      </c>
      <c r="GQ13">
        <v>0.98</v>
      </c>
      <c r="GR13">
        <v>0.97</v>
      </c>
      <c r="GS13">
        <v>0.96</v>
      </c>
      <c r="GT13">
        <v>0.98</v>
      </c>
      <c r="GU13">
        <v>0.98</v>
      </c>
      <c r="GV13">
        <v>0.34</v>
      </c>
      <c r="GW13">
        <v>0.91</v>
      </c>
      <c r="GX13">
        <v>0.96</v>
      </c>
      <c r="GY13">
        <v>0.78</v>
      </c>
      <c r="GZ13">
        <v>0.32</v>
      </c>
      <c r="HA13">
        <v>0.54</v>
      </c>
      <c r="HB13">
        <v>0.73</v>
      </c>
      <c r="HC13">
        <v>0</v>
      </c>
      <c r="HD13">
        <v>0.65</v>
      </c>
      <c r="HE13">
        <v>0.97</v>
      </c>
      <c r="HF13">
        <v>0.97</v>
      </c>
      <c r="HG13">
        <v>0.97</v>
      </c>
      <c r="HH13">
        <v>0.91</v>
      </c>
      <c r="HI13">
        <v>0.83</v>
      </c>
      <c r="HJ13">
        <v>0.93</v>
      </c>
      <c r="HK13">
        <v>0.97</v>
      </c>
      <c r="HL13">
        <v>1</v>
      </c>
      <c r="HM13">
        <v>0.97</v>
      </c>
      <c r="HN13">
        <v>0.87</v>
      </c>
      <c r="HO13">
        <v>0.16</v>
      </c>
      <c r="HP13">
        <v>0.73</v>
      </c>
      <c r="HQ13">
        <v>0.96</v>
      </c>
      <c r="HR13">
        <v>0.64</v>
      </c>
      <c r="HS13">
        <v>0.65</v>
      </c>
      <c r="HT13">
        <v>0.42</v>
      </c>
      <c r="HU13">
        <v>1</v>
      </c>
      <c r="HV13">
        <v>0.97</v>
      </c>
      <c r="HW13">
        <v>0.9</v>
      </c>
      <c r="HX13">
        <v>0</v>
      </c>
      <c r="HY13">
        <v>0</v>
      </c>
      <c r="HZ13">
        <v>0</v>
      </c>
      <c r="IA13">
        <v>0.71</v>
      </c>
      <c r="IB13">
        <v>0.68</v>
      </c>
      <c r="IC13">
        <v>0</v>
      </c>
      <c r="ID13" s="142">
        <v>0.21</v>
      </c>
    </row>
    <row r="14" spans="1:238" customFormat="1" x14ac:dyDescent="0.25">
      <c r="A14" s="95">
        <f t="shared" si="13"/>
        <v>13</v>
      </c>
      <c r="B14" s="65">
        <f>B.Semanal!B14</f>
        <v>0</v>
      </c>
      <c r="C14" s="66"/>
      <c r="D14" s="66"/>
      <c r="E14" s="66"/>
      <c r="F14" s="66"/>
      <c r="G14" s="66"/>
      <c r="H14" s="67">
        <v>0.69652777777777775</v>
      </c>
      <c r="I14" s="67">
        <v>0.79305555555555562</v>
      </c>
      <c r="J14" s="67">
        <v>0.72152777777777777</v>
      </c>
      <c r="K14" s="67">
        <v>0.94236111111111109</v>
      </c>
      <c r="L14" s="67">
        <v>1</v>
      </c>
      <c r="M14" s="67">
        <v>1</v>
      </c>
      <c r="N14" s="88">
        <v>1</v>
      </c>
      <c r="O14" s="72">
        <v>0.27777777777777779</v>
      </c>
      <c r="P14" s="72">
        <v>0.88888888888888884</v>
      </c>
      <c r="Q14" s="72">
        <v>0.96666666666666667</v>
      </c>
      <c r="R14" s="72">
        <v>0.76041666666666663</v>
      </c>
      <c r="S14" s="88">
        <v>1</v>
      </c>
      <c r="T14" s="72">
        <v>0.95416666666666661</v>
      </c>
      <c r="U14" s="122">
        <v>0.94791666666666663</v>
      </c>
      <c r="V14" s="122">
        <v>0.95833333333333337</v>
      </c>
      <c r="W14" s="122">
        <v>0.94097222222222221</v>
      </c>
      <c r="X14" s="122">
        <v>0.83958333333333324</v>
      </c>
      <c r="Y14" s="122">
        <v>0.89444444444444438</v>
      </c>
      <c r="Z14" s="122">
        <v>1</v>
      </c>
      <c r="AA14" s="122">
        <v>0.77638888888888891</v>
      </c>
      <c r="AB14" s="207">
        <v>0</v>
      </c>
      <c r="AC14" s="122">
        <v>0.30138888888888887</v>
      </c>
      <c r="AD14" s="122">
        <v>0.47569444444444442</v>
      </c>
      <c r="AE14" s="207">
        <v>1</v>
      </c>
      <c r="AF14" s="122">
        <v>1</v>
      </c>
      <c r="AG14" s="206">
        <v>0.75694444444444453</v>
      </c>
      <c r="AH14" s="121">
        <v>0.49305555555555558</v>
      </c>
      <c r="AI14" s="72">
        <v>0</v>
      </c>
      <c r="AJ14" s="72">
        <v>0</v>
      </c>
      <c r="AK14" s="72">
        <v>0.54166666666666663</v>
      </c>
      <c r="AL14" s="72">
        <v>0.91041666666666676</v>
      </c>
      <c r="AM14" s="205">
        <v>1</v>
      </c>
      <c r="AN14" s="72">
        <v>0.94305555555555554</v>
      </c>
      <c r="AO14" s="146">
        <v>1</v>
      </c>
      <c r="AP14" s="88">
        <v>1</v>
      </c>
      <c r="AQ14" s="88">
        <v>1</v>
      </c>
      <c r="AR14" s="190">
        <v>0.94861111111111107</v>
      </c>
      <c r="AS14" s="205">
        <v>1</v>
      </c>
      <c r="AT14" s="88">
        <v>1</v>
      </c>
      <c r="AU14" s="288">
        <v>1</v>
      </c>
      <c r="AV14" s="88">
        <v>1</v>
      </c>
      <c r="AW14" s="88">
        <v>1</v>
      </c>
      <c r="AX14" s="88">
        <v>1</v>
      </c>
      <c r="AY14" s="72">
        <v>0.99305555555555547</v>
      </c>
      <c r="AZ14" s="72">
        <v>0.41597222222222219</v>
      </c>
      <c r="BA14" s="72">
        <v>0.54166666666666663</v>
      </c>
      <c r="BB14" s="72">
        <v>0.98472222222222217</v>
      </c>
      <c r="BC14" s="72">
        <v>0.56874999999999998</v>
      </c>
      <c r="BD14" s="72">
        <v>0</v>
      </c>
      <c r="BE14" s="72">
        <v>0</v>
      </c>
      <c r="BF14" s="72">
        <v>0</v>
      </c>
      <c r="BG14" s="72">
        <v>0.3444444444444445</v>
      </c>
      <c r="BH14" s="72">
        <v>0.53819444444444442</v>
      </c>
      <c r="BI14" s="72">
        <v>0.85833333333333339</v>
      </c>
      <c r="BJ14" s="72">
        <v>0.88888888888888884</v>
      </c>
      <c r="BK14" s="72">
        <v>0.92083333333333339</v>
      </c>
      <c r="BL14" s="72">
        <v>0.9555555555555556</v>
      </c>
      <c r="BM14" s="210">
        <v>0.91388888888888886</v>
      </c>
      <c r="BN14" s="72">
        <v>0.83819444444444446</v>
      </c>
      <c r="BO14" s="72">
        <v>0.78888888888888886</v>
      </c>
      <c r="BP14" s="72">
        <v>0.81805555555555554</v>
      </c>
      <c r="BQ14" s="72">
        <v>0.95416666666666661</v>
      </c>
      <c r="BR14" s="72">
        <v>0.59583333333333333</v>
      </c>
      <c r="BS14" s="72">
        <v>0.94236111111111109</v>
      </c>
      <c r="BT14" s="72">
        <v>0.96388888888888891</v>
      </c>
      <c r="BU14" s="72">
        <v>0.92638888888888893</v>
      </c>
      <c r="BV14" s="72">
        <v>0.98055555555555562</v>
      </c>
      <c r="BW14" s="72">
        <v>0.94097222222222221</v>
      </c>
      <c r="BX14" s="65" t="s">
        <v>167</v>
      </c>
      <c r="BY14" s="238">
        <v>0.99305555555555547</v>
      </c>
      <c r="BZ14" s="88">
        <v>1</v>
      </c>
      <c r="CA14" s="72">
        <v>0.95277777777777783</v>
      </c>
      <c r="CB14" s="72">
        <v>0.96388888888888891</v>
      </c>
      <c r="CC14" s="72">
        <v>0.94444444444444453</v>
      </c>
      <c r="CD14" s="72">
        <v>0.86111111111111116</v>
      </c>
      <c r="CE14" s="72">
        <v>0.71458333333333324</v>
      </c>
      <c r="CF14" s="72">
        <v>0.34513888888888888</v>
      </c>
      <c r="CG14" s="72">
        <v>0.91041666666666676</v>
      </c>
      <c r="CH14" s="72">
        <v>0.5625</v>
      </c>
      <c r="CI14" s="72">
        <v>0.96250000000000002</v>
      </c>
      <c r="CJ14" s="72">
        <v>0.99513888888888891</v>
      </c>
      <c r="CK14" s="88">
        <v>1</v>
      </c>
      <c r="CL14" s="72">
        <v>0.99097222222222225</v>
      </c>
      <c r="CM14" t="s">
        <v>183</v>
      </c>
      <c r="CN14" t="s">
        <v>185</v>
      </c>
      <c r="CO14" s="262">
        <v>0</v>
      </c>
      <c r="CP14" s="262">
        <v>0</v>
      </c>
      <c r="CQ14" s="262">
        <v>0.49583333333333335</v>
      </c>
      <c r="CR14" s="262">
        <v>0.9916666666666667</v>
      </c>
      <c r="CS14" s="262">
        <v>0.98888888888888893</v>
      </c>
      <c r="CT14" s="263">
        <v>1</v>
      </c>
      <c r="CU14" s="263">
        <v>1</v>
      </c>
      <c r="CV14" s="263">
        <v>1</v>
      </c>
      <c r="CW14" s="262">
        <v>0.94652777777777775</v>
      </c>
      <c r="CX14" s="263">
        <v>1</v>
      </c>
      <c r="CY14" s="263">
        <v>1</v>
      </c>
      <c r="CZ14" s="262">
        <v>0.88263888888888886</v>
      </c>
      <c r="DA14" s="262">
        <v>0.96875</v>
      </c>
      <c r="DB14" s="262">
        <v>0.98611111111111116</v>
      </c>
      <c r="DC14" s="262">
        <v>0.95624999999999993</v>
      </c>
      <c r="DD14" s="262">
        <v>0.96458333333333324</v>
      </c>
      <c r="DE14" s="262">
        <v>0.85555555555555562</v>
      </c>
      <c r="DF14" s="262">
        <v>0.9604166666666667</v>
      </c>
      <c r="DG14" s="262">
        <v>0.99305555555555547</v>
      </c>
      <c r="DH14" s="262">
        <v>0.99305555555555547</v>
      </c>
      <c r="DI14" s="263">
        <v>1</v>
      </c>
      <c r="DJ14" s="263">
        <v>1</v>
      </c>
      <c r="DK14" s="262">
        <v>0.99305555555555547</v>
      </c>
      <c r="DL14" s="262">
        <v>0.99305555555555547</v>
      </c>
      <c r="DM14" s="262">
        <v>0.97013888888888899</v>
      </c>
      <c r="DN14" s="262">
        <v>0.98888888888888893</v>
      </c>
      <c r="DO14" s="262">
        <v>0.98472222222222217</v>
      </c>
      <c r="DP14" s="263">
        <v>1</v>
      </c>
      <c r="DQ14" s="262">
        <v>0.99583333333333324</v>
      </c>
      <c r="DR14" s="263">
        <v>1</v>
      </c>
      <c r="DS14" s="262">
        <v>0.94791666666666663</v>
      </c>
      <c r="DT14" s="262">
        <v>0.95972222222222225</v>
      </c>
      <c r="DU14" s="262">
        <v>0.97916666666666663</v>
      </c>
      <c r="DV14" s="262">
        <v>0.97916666666666663</v>
      </c>
      <c r="DW14" s="262">
        <v>0.97499999999999998</v>
      </c>
      <c r="DX14" s="262">
        <v>0.97222222222222221</v>
      </c>
      <c r="DY14" s="262">
        <v>0.94513888888888886</v>
      </c>
      <c r="DZ14" s="263">
        <v>1</v>
      </c>
      <c r="EA14" s="263">
        <v>1</v>
      </c>
      <c r="EB14" s="263">
        <v>1</v>
      </c>
      <c r="EC14" s="262">
        <v>0.98472222222222217</v>
      </c>
      <c r="ED14" s="263">
        <v>1</v>
      </c>
      <c r="EE14" s="262">
        <v>0.70833333333333337</v>
      </c>
      <c r="EF14" s="263">
        <v>1</v>
      </c>
      <c r="EG14" s="262">
        <v>0.9868055555555556</v>
      </c>
      <c r="EH14" s="263">
        <v>1</v>
      </c>
      <c r="EI14" s="262">
        <v>0.97916666666666663</v>
      </c>
      <c r="EJ14" s="262">
        <v>0.98402777777777783</v>
      </c>
      <c r="EK14" s="263">
        <v>1</v>
      </c>
      <c r="EL14" s="262">
        <v>0.97152777777777777</v>
      </c>
      <c r="EM14" s="262">
        <v>0.66805555555555562</v>
      </c>
      <c r="EN14" s="262">
        <v>0.89444444444444438</v>
      </c>
      <c r="EO14" s="262">
        <v>0.98402777777777783</v>
      </c>
      <c r="EP14" s="263">
        <v>1</v>
      </c>
      <c r="EQ14" s="262">
        <v>0.98263888888888884</v>
      </c>
      <c r="ER14" s="262">
        <v>0.67569444444444438</v>
      </c>
      <c r="ES14" s="262">
        <v>0.95486111111111116</v>
      </c>
      <c r="ET14" s="262">
        <v>0.94791666666666663</v>
      </c>
      <c r="EU14" s="262">
        <v>0.92499999999999993</v>
      </c>
      <c r="EV14" s="262">
        <v>0.9506944444444444</v>
      </c>
      <c r="EW14" s="262">
        <v>0.98125000000000007</v>
      </c>
      <c r="EX14" s="263">
        <v>1</v>
      </c>
      <c r="EY14" s="262">
        <v>0.56805555555555554</v>
      </c>
      <c r="EZ14" s="262">
        <v>0.52430555555555558</v>
      </c>
      <c r="FA14" s="262">
        <v>0</v>
      </c>
      <c r="FB14" s="262">
        <v>0</v>
      </c>
      <c r="FC14" s="262">
        <v>0</v>
      </c>
      <c r="FD14" s="262">
        <v>0</v>
      </c>
      <c r="FE14" s="262">
        <v>0.54236111111111118</v>
      </c>
      <c r="FF14" s="262">
        <v>0.9868055555555556</v>
      </c>
      <c r="FG14" s="262">
        <v>0.89722222222222225</v>
      </c>
      <c r="FH14" s="262">
        <v>0.98819444444444438</v>
      </c>
      <c r="FI14" s="262">
        <v>0.98958333333333337</v>
      </c>
      <c r="FJ14" s="262">
        <v>0.97638888888888886</v>
      </c>
      <c r="FK14" s="263">
        <v>1</v>
      </c>
      <c r="FL14" s="263">
        <v>1</v>
      </c>
      <c r="FM14" s="263">
        <v>1</v>
      </c>
      <c r="FN14" s="262">
        <v>0.99305555555555547</v>
      </c>
      <c r="FO14" s="262">
        <v>0.90277777777777779</v>
      </c>
      <c r="FP14" s="262">
        <v>0.93819444444444444</v>
      </c>
      <c r="FQ14" s="262">
        <v>0.94652777777777775</v>
      </c>
      <c r="FR14" s="262">
        <v>0.98263888888888884</v>
      </c>
      <c r="FS14" s="262">
        <v>0.95624999999999993</v>
      </c>
      <c r="FT14" s="262">
        <v>0.9458333333333333</v>
      </c>
      <c r="FU14" s="262">
        <v>0.95833333333333337</v>
      </c>
      <c r="FV14" s="262">
        <v>0.99305555555555547</v>
      </c>
      <c r="FW14" s="262">
        <v>0.96458333333333324</v>
      </c>
      <c r="FX14" s="262">
        <v>0.97499999999999998</v>
      </c>
      <c r="FY14" s="263">
        <v>1</v>
      </c>
      <c r="FZ14" s="262">
        <v>0.92083333333333339</v>
      </c>
      <c r="GA14" s="262">
        <v>0.53472222222222221</v>
      </c>
      <c r="GB14" s="263">
        <v>1</v>
      </c>
      <c r="GC14" s="262">
        <v>0.9243055555555556</v>
      </c>
      <c r="GD14" s="262">
        <v>0.7993055555555556</v>
      </c>
      <c r="GE14" s="262">
        <v>0.70347222222222217</v>
      </c>
      <c r="GF14" s="262">
        <v>0.98611111111111116</v>
      </c>
      <c r="GG14" s="291">
        <v>1</v>
      </c>
      <c r="GH14" s="292">
        <v>0.96527777777777779</v>
      </c>
      <c r="GI14" s="292">
        <v>0.97916666666666663</v>
      </c>
      <c r="GJ14" s="292">
        <v>0.99375000000000002</v>
      </c>
      <c r="GK14" s="292">
        <v>0.96180555555555547</v>
      </c>
      <c r="GL14" s="292">
        <v>0.98125000000000007</v>
      </c>
      <c r="GM14" s="291">
        <v>1</v>
      </c>
      <c r="GN14" s="262">
        <v>0.99305555555555547</v>
      </c>
      <c r="GO14" s="263">
        <v>1</v>
      </c>
      <c r="GP14" s="262">
        <v>0.80902777777777779</v>
      </c>
      <c r="GQ14" s="262">
        <v>0.97569444444444453</v>
      </c>
      <c r="GR14" s="262">
        <v>0.96875</v>
      </c>
      <c r="GS14" s="262">
        <v>0.95972222222222225</v>
      </c>
      <c r="GT14" s="262">
        <v>0.98125000000000007</v>
      </c>
      <c r="GU14" s="262">
        <v>0.97916666666666663</v>
      </c>
      <c r="GV14" s="262">
        <v>0.34375</v>
      </c>
      <c r="GW14" s="262">
        <v>0.90694444444444444</v>
      </c>
      <c r="GX14" s="262">
        <v>0.96180555555555547</v>
      </c>
      <c r="GY14" t="s">
        <v>202</v>
      </c>
      <c r="GZ14" t="s">
        <v>205</v>
      </c>
      <c r="HA14" t="s">
        <v>208</v>
      </c>
      <c r="HB14" s="262">
        <v>0.72569444444444453</v>
      </c>
      <c r="HC14" s="262">
        <v>0</v>
      </c>
      <c r="HD14" s="262">
        <v>0.64583333333333337</v>
      </c>
      <c r="HE14" s="262">
        <v>0.96666666666666667</v>
      </c>
      <c r="HF14" t="s">
        <v>210</v>
      </c>
      <c r="HG14" t="s">
        <v>212</v>
      </c>
      <c r="HH14" t="s">
        <v>214</v>
      </c>
      <c r="HI14" s="262">
        <v>0.83194444444444438</v>
      </c>
      <c r="HJ14" s="262">
        <v>0.93472222222222223</v>
      </c>
      <c r="HK14" s="262">
        <v>0.96875</v>
      </c>
      <c r="HL14" t="s">
        <v>183</v>
      </c>
      <c r="HM14" t="s">
        <v>218</v>
      </c>
      <c r="HN14" t="s">
        <v>220</v>
      </c>
      <c r="HO14" t="s">
        <v>222</v>
      </c>
      <c r="HP14" s="262">
        <v>0.72916666666666663</v>
      </c>
      <c r="HQ14" s="262">
        <v>0.95833333333333337</v>
      </c>
      <c r="HR14" s="262">
        <v>0.63541666666666663</v>
      </c>
      <c r="HS14" s="262">
        <v>0.65277777777777779</v>
      </c>
      <c r="HT14" s="262">
        <v>0.42222222222222222</v>
      </c>
      <c r="HU14" s="263">
        <v>1</v>
      </c>
      <c r="HV14" s="262">
        <v>0.96736111111111101</v>
      </c>
      <c r="HW14" s="262">
        <v>0.89583333333333337</v>
      </c>
      <c r="HX14" s="262">
        <v>0</v>
      </c>
      <c r="HY14" s="262">
        <v>0</v>
      </c>
      <c r="HZ14" t="s">
        <v>184</v>
      </c>
      <c r="IA14" s="262">
        <v>0.71180555555555547</v>
      </c>
      <c r="IB14" s="262">
        <v>0.67986111111111114</v>
      </c>
      <c r="IC14" s="262">
        <v>0</v>
      </c>
      <c r="ID14" s="262">
        <v>0.20486111111111113</v>
      </c>
    </row>
    <row r="15" spans="1:238" customFormat="1" x14ac:dyDescent="0.25">
      <c r="A15" s="95">
        <f t="shared" si="13"/>
        <v>14</v>
      </c>
      <c r="B15" s="65">
        <f>B.Semanal!B15</f>
        <v>0</v>
      </c>
      <c r="C15" s="66"/>
      <c r="D15" s="66"/>
      <c r="E15" s="66"/>
      <c r="F15" s="66"/>
      <c r="G15" s="66"/>
      <c r="H15" s="67">
        <v>0.3034722222222222</v>
      </c>
      <c r="I15" s="67">
        <v>0.20694444444444446</v>
      </c>
      <c r="J15" s="67">
        <v>0.27847222222222223</v>
      </c>
      <c r="K15" s="67">
        <v>5.7638888888888885E-2</v>
      </c>
      <c r="L15" s="67">
        <v>0</v>
      </c>
      <c r="M15" s="67">
        <v>0</v>
      </c>
      <c r="N15" s="72">
        <v>0</v>
      </c>
      <c r="O15" s="72">
        <v>0.72222222222222221</v>
      </c>
      <c r="P15" s="72">
        <v>0.1111111111111111</v>
      </c>
      <c r="Q15" s="72">
        <v>3.3333333333333333E-2</v>
      </c>
      <c r="R15" s="72">
        <v>0.23958333333333334</v>
      </c>
      <c r="S15" s="72">
        <v>0</v>
      </c>
      <c r="T15" s="72">
        <v>4.5833333333333337E-2</v>
      </c>
      <c r="U15" s="122">
        <v>5.2083333333333336E-2</v>
      </c>
      <c r="V15" s="122">
        <v>4.1666666666666664E-2</v>
      </c>
      <c r="W15" s="122">
        <v>5.9027777777777783E-2</v>
      </c>
      <c r="X15" s="122">
        <v>0.16041666666666668</v>
      </c>
      <c r="Y15" s="122">
        <v>0.10555555555555556</v>
      </c>
      <c r="Z15" s="122">
        <v>0</v>
      </c>
      <c r="AA15" s="122">
        <v>0.22361111111111109</v>
      </c>
      <c r="AB15" s="122">
        <v>1</v>
      </c>
      <c r="AC15" s="122">
        <v>0.69861111111111107</v>
      </c>
      <c r="AD15" s="122">
        <v>0.52430555555555558</v>
      </c>
      <c r="AE15" s="121">
        <v>0</v>
      </c>
      <c r="AF15" s="122">
        <v>0</v>
      </c>
      <c r="AG15" s="121">
        <v>0.24305555555555555</v>
      </c>
      <c r="AH15" s="121">
        <v>0.50694444444444442</v>
      </c>
      <c r="AI15" s="88">
        <v>1</v>
      </c>
      <c r="AJ15" s="88">
        <v>1</v>
      </c>
      <c r="AK15" s="72">
        <v>0.45833333333333331</v>
      </c>
      <c r="AL15" s="72">
        <v>8.9583333333333334E-2</v>
      </c>
      <c r="AM15" s="72">
        <v>0</v>
      </c>
      <c r="AN15" s="72">
        <v>5.6944444444444443E-2</v>
      </c>
      <c r="AO15" s="72">
        <v>0</v>
      </c>
      <c r="AP15" s="72">
        <v>0</v>
      </c>
      <c r="AQ15" s="72">
        <v>0</v>
      </c>
      <c r="AR15" s="72">
        <v>5.1388888888888894E-2</v>
      </c>
      <c r="AS15" s="72">
        <v>0</v>
      </c>
      <c r="AT15" s="72">
        <v>0</v>
      </c>
      <c r="AU15" s="72">
        <v>0</v>
      </c>
      <c r="AV15" s="72">
        <v>0</v>
      </c>
      <c r="AW15" s="72">
        <v>0</v>
      </c>
      <c r="AX15" s="72">
        <v>0</v>
      </c>
      <c r="AY15" s="72">
        <v>6.9444444444444441E-3</v>
      </c>
      <c r="AZ15" s="72">
        <v>0.58402777777777781</v>
      </c>
      <c r="BA15" s="72">
        <v>0.45833333333333331</v>
      </c>
      <c r="BB15" s="72">
        <v>1.5277777777777777E-2</v>
      </c>
      <c r="BC15" s="72">
        <v>0.43124999999999997</v>
      </c>
      <c r="BD15" s="88">
        <v>1</v>
      </c>
      <c r="BE15" s="88">
        <v>1</v>
      </c>
      <c r="BF15" s="88">
        <v>1</v>
      </c>
      <c r="BG15" s="209">
        <v>0.65555555555555556</v>
      </c>
      <c r="BH15" s="72">
        <v>0.46180555555555558</v>
      </c>
      <c r="BI15" s="72">
        <v>0.14166666666666666</v>
      </c>
      <c r="BJ15" s="72">
        <v>0.1111111111111111</v>
      </c>
      <c r="BK15" s="72">
        <v>7.9166666666666663E-2</v>
      </c>
      <c r="BL15" s="72">
        <v>4.4444444444444446E-2</v>
      </c>
      <c r="BM15" s="211">
        <v>8.6111111111111124E-2</v>
      </c>
      <c r="BN15" s="72">
        <v>0.16180555555555556</v>
      </c>
      <c r="BO15" s="72">
        <v>0.21111111111111111</v>
      </c>
      <c r="BP15" s="72">
        <v>0.18194444444444444</v>
      </c>
      <c r="BQ15" s="72">
        <v>4.5833333333333337E-2</v>
      </c>
      <c r="BR15" s="72">
        <v>0.40416666666666662</v>
      </c>
      <c r="BS15" s="72">
        <v>5.7638888888888885E-2</v>
      </c>
      <c r="BT15" s="72">
        <v>3.6111111111111115E-2</v>
      </c>
      <c r="BU15" s="72">
        <v>7.3611111111111113E-2</v>
      </c>
      <c r="BV15" s="72">
        <v>1.9444444444444445E-2</v>
      </c>
      <c r="BW15" s="72">
        <v>5.9027777777777783E-2</v>
      </c>
      <c r="BX15" s="65" t="s">
        <v>168</v>
      </c>
      <c r="BY15" s="72">
        <v>6.9444444444444441E-3</v>
      </c>
      <c r="BZ15" s="72">
        <v>0</v>
      </c>
      <c r="CA15" s="72">
        <v>4.7222222222222221E-2</v>
      </c>
      <c r="CB15" s="72">
        <v>3.6111111111111115E-2</v>
      </c>
      <c r="CC15" s="72">
        <v>5.5555555555555552E-2</v>
      </c>
      <c r="CD15" s="72">
        <v>0.1388888888888889</v>
      </c>
      <c r="CE15" s="242">
        <v>0.28541666666666665</v>
      </c>
      <c r="CF15" s="72">
        <v>0.23819444444444446</v>
      </c>
      <c r="CG15" s="72">
        <v>8.9583333333333334E-2</v>
      </c>
      <c r="CH15" s="72">
        <v>0.4375</v>
      </c>
      <c r="CI15" s="72">
        <v>3.7499999999999999E-2</v>
      </c>
      <c r="CJ15" s="72">
        <v>4.8611111111111112E-3</v>
      </c>
      <c r="CK15" s="72">
        <v>0</v>
      </c>
      <c r="CL15" s="72">
        <v>9.0277777777777787E-3</v>
      </c>
      <c r="CM15" t="s">
        <v>184</v>
      </c>
      <c r="CN15" t="s">
        <v>186</v>
      </c>
      <c r="CO15" s="263">
        <v>1</v>
      </c>
      <c r="CP15" s="263">
        <v>1</v>
      </c>
      <c r="CQ15" s="263">
        <v>0.50416666666666665</v>
      </c>
      <c r="CR15" s="263">
        <v>8.3333333333333332E-3</v>
      </c>
      <c r="CS15" s="262">
        <v>1.1111111111111112E-2</v>
      </c>
      <c r="CT15" s="262">
        <v>0</v>
      </c>
      <c r="CU15" s="262">
        <v>0</v>
      </c>
      <c r="CV15" s="262">
        <v>0</v>
      </c>
      <c r="CW15" s="262">
        <v>5.347222222222222E-2</v>
      </c>
      <c r="CX15" s="262">
        <v>0</v>
      </c>
      <c r="CY15" s="262">
        <v>0</v>
      </c>
      <c r="CZ15" s="262">
        <v>0.1173611111111111</v>
      </c>
      <c r="DA15" s="262">
        <v>3.125E-2</v>
      </c>
      <c r="DB15" s="262">
        <v>1.3888888888888888E-2</v>
      </c>
      <c r="DC15" s="262">
        <v>4.3750000000000004E-2</v>
      </c>
      <c r="DD15" s="262">
        <v>3.5416666666666666E-2</v>
      </c>
      <c r="DE15" s="262">
        <v>0.14444444444444446</v>
      </c>
      <c r="DF15" s="262">
        <v>3.9583333333333331E-2</v>
      </c>
      <c r="DG15" s="262">
        <v>6.9444444444444441E-3</v>
      </c>
      <c r="DH15" s="262">
        <v>6.9444444444444441E-3</v>
      </c>
      <c r="DI15" s="262">
        <v>0</v>
      </c>
      <c r="DJ15" s="262">
        <v>0</v>
      </c>
      <c r="DK15" s="262">
        <v>6.9444444444444441E-3</v>
      </c>
      <c r="DL15" s="262">
        <v>6.9444444444444441E-3</v>
      </c>
      <c r="DM15" s="262">
        <v>2.9861111111111113E-2</v>
      </c>
      <c r="DN15" s="262">
        <v>1.1111111111111112E-2</v>
      </c>
      <c r="DO15" s="262">
        <v>1.5277777777777777E-2</v>
      </c>
      <c r="DP15" s="262">
        <v>0</v>
      </c>
      <c r="DQ15" s="262">
        <v>4.1666666666666666E-3</v>
      </c>
      <c r="DR15" s="262">
        <v>0</v>
      </c>
      <c r="DS15" s="262">
        <v>5.2083333333333336E-2</v>
      </c>
      <c r="DT15" s="262">
        <v>4.027777777777778E-2</v>
      </c>
      <c r="DU15" s="262">
        <v>2.0833333333333332E-2</v>
      </c>
      <c r="DV15" s="262">
        <v>2.0833333333333332E-2</v>
      </c>
      <c r="DW15" s="262">
        <v>2.4999999999999998E-2</v>
      </c>
      <c r="DX15" s="262">
        <v>2.7777777777777776E-2</v>
      </c>
      <c r="DY15" s="262">
        <v>5.486111111111111E-2</v>
      </c>
      <c r="DZ15" s="262">
        <v>0</v>
      </c>
      <c r="EA15" s="262">
        <v>0</v>
      </c>
      <c r="EB15" s="262">
        <v>0</v>
      </c>
      <c r="EC15" s="262">
        <v>1.5277777777777777E-2</v>
      </c>
      <c r="ED15" s="262">
        <v>0</v>
      </c>
      <c r="EE15" s="262">
        <v>0.29166666666666669</v>
      </c>
      <c r="EF15" s="262">
        <v>0</v>
      </c>
      <c r="EG15" s="262">
        <v>1.3194444444444444E-2</v>
      </c>
      <c r="EH15" s="262">
        <v>0</v>
      </c>
      <c r="EI15" s="262">
        <v>2.0833333333333332E-2</v>
      </c>
      <c r="EJ15" s="262">
        <v>1.5972222222222224E-2</v>
      </c>
      <c r="EK15" s="262">
        <v>0</v>
      </c>
      <c r="EL15" s="262">
        <v>2.8472222222222222E-2</v>
      </c>
      <c r="EM15" s="262">
        <v>0.33194444444444443</v>
      </c>
      <c r="EN15" s="262">
        <v>0.10555555555555556</v>
      </c>
      <c r="EO15" s="262">
        <v>1.5972222222222224E-2</v>
      </c>
      <c r="EP15" s="262">
        <v>0</v>
      </c>
      <c r="EQ15" s="262">
        <v>1.7361111111111112E-2</v>
      </c>
      <c r="ER15" s="262">
        <v>0.32430555555555557</v>
      </c>
      <c r="ES15" s="262">
        <v>4.5138888888888888E-2</v>
      </c>
      <c r="ET15" s="262">
        <v>5.2083333333333336E-2</v>
      </c>
      <c r="EU15" s="262">
        <v>7.4999999999999997E-2</v>
      </c>
      <c r="EV15" s="262">
        <v>4.9305555555555554E-2</v>
      </c>
      <c r="EW15" s="262">
        <v>1.8749999999999999E-2</v>
      </c>
      <c r="EX15" s="262">
        <v>0</v>
      </c>
      <c r="EY15" s="262">
        <v>0.43194444444444446</v>
      </c>
      <c r="EZ15" s="262">
        <v>0.47569444444444442</v>
      </c>
      <c r="FA15" s="263">
        <v>1</v>
      </c>
      <c r="FB15" s="263">
        <v>1</v>
      </c>
      <c r="FC15" s="263">
        <v>1</v>
      </c>
      <c r="FD15" s="263">
        <v>1</v>
      </c>
      <c r="FE15" s="262">
        <v>0.45763888888888887</v>
      </c>
      <c r="FF15" s="262">
        <v>1.3194444444444444E-2</v>
      </c>
      <c r="FG15" s="262">
        <v>0.10277777777777779</v>
      </c>
      <c r="FH15" s="262">
        <v>1.1805555555555555E-2</v>
      </c>
      <c r="FI15" s="262">
        <v>1.0416666666666666E-2</v>
      </c>
      <c r="FJ15" s="262">
        <v>2.361111111111111E-2</v>
      </c>
      <c r="FK15" s="262">
        <v>0</v>
      </c>
      <c r="FL15" s="262">
        <v>0</v>
      </c>
      <c r="FM15" s="262">
        <v>0</v>
      </c>
      <c r="FN15" s="262">
        <v>6.9444444444444441E-3</v>
      </c>
      <c r="FO15" s="262">
        <v>9.7222222222222224E-2</v>
      </c>
      <c r="FP15" s="262">
        <v>6.1805555555555558E-2</v>
      </c>
      <c r="FQ15" s="262">
        <v>5.347222222222222E-2</v>
      </c>
      <c r="FR15" s="262">
        <v>1.7361111111111112E-2</v>
      </c>
      <c r="FS15" s="262">
        <v>4.3750000000000004E-2</v>
      </c>
      <c r="FT15" s="262">
        <v>5.4166666666666669E-2</v>
      </c>
      <c r="FU15" s="262">
        <v>4.1666666666666664E-2</v>
      </c>
      <c r="FV15" s="262">
        <v>6.9444444444444441E-3</v>
      </c>
      <c r="FW15" s="262">
        <v>3.5416666666666666E-2</v>
      </c>
      <c r="FX15" s="262">
        <v>2.4999999999999998E-2</v>
      </c>
      <c r="FY15" s="262">
        <v>0</v>
      </c>
      <c r="FZ15" s="262">
        <v>7.9166666666666663E-2</v>
      </c>
      <c r="GA15" s="262">
        <v>0.46527777777777773</v>
      </c>
      <c r="GB15" s="262">
        <v>0</v>
      </c>
      <c r="GC15" s="262">
        <v>7.5694444444444439E-2</v>
      </c>
      <c r="GD15" s="262">
        <v>0.20069444444444443</v>
      </c>
      <c r="GE15" s="262">
        <v>0.29652777777777778</v>
      </c>
      <c r="GF15" s="262">
        <v>1.3888888888888888E-2</v>
      </c>
      <c r="GG15" s="292">
        <v>0</v>
      </c>
      <c r="GH15" s="292">
        <v>3.4722222222222224E-2</v>
      </c>
      <c r="GI15" s="292">
        <v>2.0833333333333332E-2</v>
      </c>
      <c r="GJ15" s="292">
        <v>6.2499999999999995E-3</v>
      </c>
      <c r="GK15" s="292">
        <v>3.8194444444444441E-2</v>
      </c>
      <c r="GL15" s="292">
        <v>1.8749999999999999E-2</v>
      </c>
      <c r="GM15" s="292">
        <v>0</v>
      </c>
      <c r="GN15" s="262">
        <v>6.9444444444444441E-3</v>
      </c>
      <c r="GO15" s="262">
        <v>0</v>
      </c>
      <c r="GP15" s="262">
        <v>0.19097222222222221</v>
      </c>
      <c r="GQ15" s="262">
        <v>2.4305555555555556E-2</v>
      </c>
      <c r="GR15" s="262">
        <v>3.125E-2</v>
      </c>
      <c r="GS15" s="262">
        <v>4.027777777777778E-2</v>
      </c>
      <c r="GT15" s="262">
        <v>1.8749999999999999E-2</v>
      </c>
      <c r="GU15" s="262">
        <v>2.0833333333333332E-2</v>
      </c>
      <c r="GV15" s="262">
        <v>0.65625</v>
      </c>
      <c r="GW15" s="262">
        <v>9.3055555555555558E-2</v>
      </c>
      <c r="GX15" s="262">
        <v>3.8194444444444441E-2</v>
      </c>
      <c r="GY15" t="s">
        <v>203</v>
      </c>
      <c r="GZ15" t="s">
        <v>206</v>
      </c>
      <c r="HA15" t="s">
        <v>209</v>
      </c>
      <c r="HB15" s="262">
        <v>0.27430555555555552</v>
      </c>
      <c r="HC15" s="263">
        <v>1</v>
      </c>
      <c r="HD15" s="262">
        <v>0.35416666666666669</v>
      </c>
      <c r="HE15" s="262">
        <v>3.3333333333333333E-2</v>
      </c>
      <c r="HF15" t="s">
        <v>211</v>
      </c>
      <c r="HG15" t="s">
        <v>213</v>
      </c>
      <c r="HH15" t="s">
        <v>215</v>
      </c>
      <c r="HI15" s="262">
        <v>0.16805555555555554</v>
      </c>
      <c r="HJ15" s="262">
        <v>6.5277777777777782E-2</v>
      </c>
      <c r="HK15" s="262">
        <v>3.125E-2</v>
      </c>
      <c r="HL15" t="s">
        <v>184</v>
      </c>
      <c r="HM15" t="s">
        <v>219</v>
      </c>
      <c r="HN15" t="s">
        <v>221</v>
      </c>
      <c r="HO15" t="s">
        <v>223</v>
      </c>
      <c r="HP15" s="262">
        <v>0.27083333333333331</v>
      </c>
      <c r="HQ15" s="262">
        <v>4.1666666666666664E-2</v>
      </c>
      <c r="HR15" s="262">
        <v>0.36458333333333331</v>
      </c>
      <c r="HS15" s="262">
        <v>0.34722222222222227</v>
      </c>
      <c r="HT15" s="262">
        <v>0.57777777777777783</v>
      </c>
      <c r="HU15" s="262">
        <v>0</v>
      </c>
      <c r="HV15" s="262">
        <v>3.2638888888888891E-2</v>
      </c>
      <c r="HW15" s="262">
        <v>0.10416666666666667</v>
      </c>
      <c r="HX15" s="263">
        <v>1</v>
      </c>
      <c r="HY15" s="263">
        <v>1</v>
      </c>
      <c r="HZ15" s="263">
        <v>1</v>
      </c>
      <c r="IA15" s="262">
        <v>0.28819444444444448</v>
      </c>
      <c r="IB15" s="262">
        <v>0.32013888888888892</v>
      </c>
      <c r="IC15" s="263">
        <v>1</v>
      </c>
      <c r="ID15" s="262">
        <v>0.79513888888888884</v>
      </c>
    </row>
    <row r="16" spans="1:238" customFormat="1" x14ac:dyDescent="0.25">
      <c r="A16" s="95">
        <f t="shared" si="13"/>
        <v>15</v>
      </c>
      <c r="B16" s="65">
        <f>B.Semanal!B16</f>
        <v>0</v>
      </c>
      <c r="C16" s="66"/>
      <c r="D16" s="66"/>
      <c r="E16" s="66"/>
      <c r="F16" s="66"/>
      <c r="G16" s="66"/>
      <c r="H16" s="67">
        <v>69.67</v>
      </c>
      <c r="I16" s="67">
        <v>79.290000000000006</v>
      </c>
      <c r="J16" s="67">
        <v>72.17</v>
      </c>
      <c r="K16" s="67">
        <v>94.25</v>
      </c>
      <c r="L16" s="67">
        <v>100</v>
      </c>
      <c r="M16" s="67">
        <v>100</v>
      </c>
      <c r="N16" s="65">
        <v>100</v>
      </c>
      <c r="O16" s="65">
        <v>27.79</v>
      </c>
      <c r="P16" s="65">
        <v>88.88</v>
      </c>
      <c r="Q16" s="65">
        <v>96.67</v>
      </c>
      <c r="R16" s="65">
        <v>76.040000000000006</v>
      </c>
      <c r="S16" s="65">
        <v>100</v>
      </c>
      <c r="T16" s="65">
        <v>95.42</v>
      </c>
      <c r="U16" s="124">
        <v>94.79</v>
      </c>
      <c r="V16" s="124">
        <v>95.83</v>
      </c>
      <c r="W16" s="124">
        <v>94.08</v>
      </c>
      <c r="X16" s="124">
        <v>83.96</v>
      </c>
      <c r="Y16" s="124">
        <v>89.46</v>
      </c>
      <c r="Z16" s="124">
        <v>100</v>
      </c>
      <c r="AA16" s="124">
        <v>77.63</v>
      </c>
      <c r="AB16" s="124">
        <v>0</v>
      </c>
      <c r="AC16" s="124">
        <v>30.13</v>
      </c>
      <c r="AD16" s="124">
        <v>47.58</v>
      </c>
      <c r="AE16" s="120">
        <v>100</v>
      </c>
      <c r="AF16" s="124">
        <v>100</v>
      </c>
      <c r="AG16" s="120">
        <v>75.709999999999994</v>
      </c>
      <c r="AH16" s="120">
        <v>49.29</v>
      </c>
      <c r="AI16" s="65">
        <v>0</v>
      </c>
      <c r="AJ16" s="65">
        <v>0</v>
      </c>
      <c r="AK16" s="65">
        <v>54.17</v>
      </c>
      <c r="AL16" s="65">
        <v>91.04</v>
      </c>
      <c r="AM16" s="65">
        <v>100</v>
      </c>
      <c r="AN16" s="65">
        <v>94.29</v>
      </c>
      <c r="AO16" s="65">
        <v>100</v>
      </c>
      <c r="AP16" s="65">
        <v>100</v>
      </c>
      <c r="AQ16" s="65">
        <v>100</v>
      </c>
      <c r="AR16" s="65">
        <v>94.88</v>
      </c>
      <c r="AS16" s="65">
        <v>100</v>
      </c>
      <c r="AT16" s="65">
        <v>100</v>
      </c>
      <c r="AU16" s="65">
        <v>0</v>
      </c>
      <c r="AV16" s="65">
        <v>100</v>
      </c>
      <c r="AW16" s="65">
        <v>100</v>
      </c>
      <c r="AX16" s="65">
        <v>100</v>
      </c>
      <c r="AY16" s="65">
        <v>99.29</v>
      </c>
      <c r="AZ16" s="65">
        <v>41.58</v>
      </c>
      <c r="BA16" s="65">
        <v>54.17</v>
      </c>
      <c r="BB16" s="65">
        <v>98.46</v>
      </c>
      <c r="BC16" s="65">
        <v>56.88</v>
      </c>
      <c r="BD16" s="65">
        <v>0</v>
      </c>
      <c r="BE16" s="65">
        <v>0</v>
      </c>
      <c r="BF16" s="65">
        <v>0</v>
      </c>
      <c r="BG16" s="65">
        <v>34.46</v>
      </c>
      <c r="BH16" s="65">
        <v>53.83</v>
      </c>
      <c r="BI16" s="65">
        <v>85.83</v>
      </c>
      <c r="BJ16" s="65">
        <v>88.88</v>
      </c>
      <c r="BK16" s="65">
        <v>92.08</v>
      </c>
      <c r="BL16" s="65">
        <v>95.54</v>
      </c>
      <c r="BM16" s="91">
        <v>91.38</v>
      </c>
      <c r="BN16" s="65">
        <v>83.83</v>
      </c>
      <c r="BO16" s="65">
        <v>78.88</v>
      </c>
      <c r="BP16" s="65">
        <v>81.790000000000006</v>
      </c>
      <c r="BQ16" s="65">
        <v>95.42</v>
      </c>
      <c r="BR16" s="65">
        <v>59.58</v>
      </c>
      <c r="BS16" s="65">
        <v>94.25</v>
      </c>
      <c r="BT16" s="65">
        <v>96.38</v>
      </c>
      <c r="BU16" s="65">
        <v>92.63</v>
      </c>
      <c r="BV16" s="65">
        <v>98.04</v>
      </c>
      <c r="BW16" s="65">
        <v>94.08</v>
      </c>
      <c r="BX16" s="65">
        <v>98.88</v>
      </c>
      <c r="BY16" s="65">
        <v>99.29</v>
      </c>
      <c r="BZ16" s="65">
        <v>100</v>
      </c>
      <c r="CA16" s="65">
        <v>95.29</v>
      </c>
      <c r="CB16" s="65">
        <v>96.38</v>
      </c>
      <c r="CC16" s="65">
        <v>94.46</v>
      </c>
      <c r="CD16" s="65">
        <v>86.13</v>
      </c>
      <c r="CE16" s="65">
        <v>71.459999999999994</v>
      </c>
      <c r="CF16" s="65">
        <v>34.5</v>
      </c>
      <c r="CG16" s="65">
        <v>91.04</v>
      </c>
      <c r="CH16" s="65">
        <v>56.25</v>
      </c>
      <c r="CI16" s="65">
        <v>96.25</v>
      </c>
      <c r="CJ16" s="65">
        <v>99.5</v>
      </c>
      <c r="CK16" s="65">
        <v>100</v>
      </c>
      <c r="CL16" s="65">
        <v>99.08</v>
      </c>
      <c r="CM16">
        <v>100</v>
      </c>
      <c r="CN16">
        <v>26.04</v>
      </c>
      <c r="CO16">
        <v>0</v>
      </c>
      <c r="CP16">
        <v>0</v>
      </c>
      <c r="CQ16">
        <v>49.58</v>
      </c>
      <c r="CR16">
        <v>99.17</v>
      </c>
      <c r="CS16">
        <v>98.88</v>
      </c>
      <c r="CT16">
        <v>100</v>
      </c>
      <c r="CU16">
        <v>100</v>
      </c>
      <c r="CV16">
        <v>100</v>
      </c>
      <c r="CW16">
        <v>94.67</v>
      </c>
      <c r="CX16">
        <v>100</v>
      </c>
      <c r="CY16">
        <v>100</v>
      </c>
      <c r="CZ16">
        <v>88.25</v>
      </c>
      <c r="DA16">
        <v>96.88</v>
      </c>
      <c r="DB16">
        <v>98.63</v>
      </c>
      <c r="DC16">
        <v>95.63</v>
      </c>
      <c r="DD16">
        <v>96.46</v>
      </c>
      <c r="DE16">
        <v>85.54</v>
      </c>
      <c r="DF16">
        <v>96.04</v>
      </c>
      <c r="DG16">
        <v>99.29</v>
      </c>
      <c r="DH16">
        <v>99.29</v>
      </c>
      <c r="DI16">
        <v>100</v>
      </c>
      <c r="DJ16">
        <v>100</v>
      </c>
      <c r="DK16">
        <v>99.29</v>
      </c>
      <c r="DL16">
        <v>99.29</v>
      </c>
      <c r="DM16">
        <v>97</v>
      </c>
      <c r="DN16">
        <v>98.88</v>
      </c>
      <c r="DO16">
        <v>98.46</v>
      </c>
      <c r="DP16">
        <v>100</v>
      </c>
      <c r="DQ16">
        <v>99.58</v>
      </c>
      <c r="DR16">
        <v>100</v>
      </c>
      <c r="DS16">
        <v>94.79</v>
      </c>
      <c r="DT16">
        <v>95.96</v>
      </c>
      <c r="DU16">
        <v>97.92</v>
      </c>
      <c r="DV16">
        <v>97.92</v>
      </c>
      <c r="DW16">
        <v>97.5</v>
      </c>
      <c r="DX16">
        <v>97.21</v>
      </c>
      <c r="DY16">
        <v>94.5</v>
      </c>
      <c r="DZ16">
        <v>100</v>
      </c>
      <c r="EA16">
        <v>100</v>
      </c>
      <c r="EB16">
        <v>100</v>
      </c>
      <c r="EC16">
        <v>98.46</v>
      </c>
      <c r="ED16">
        <v>100</v>
      </c>
      <c r="EE16">
        <v>70.83</v>
      </c>
      <c r="EF16">
        <v>100</v>
      </c>
      <c r="EG16">
        <v>98.67</v>
      </c>
      <c r="EH16">
        <v>100</v>
      </c>
      <c r="EI16">
        <v>97.92</v>
      </c>
      <c r="EJ16">
        <v>98.42</v>
      </c>
      <c r="EK16">
        <v>100</v>
      </c>
      <c r="EL16">
        <v>97.17</v>
      </c>
      <c r="EM16">
        <v>66.790000000000006</v>
      </c>
      <c r="EN16">
        <v>89.46</v>
      </c>
      <c r="EO16">
        <v>98.42</v>
      </c>
      <c r="EP16">
        <v>100</v>
      </c>
      <c r="EQ16">
        <v>98.25</v>
      </c>
      <c r="ER16">
        <v>67.58</v>
      </c>
      <c r="ES16">
        <v>95.5</v>
      </c>
      <c r="ET16">
        <v>94.79</v>
      </c>
      <c r="EU16">
        <v>92.5</v>
      </c>
      <c r="EV16">
        <v>95.08</v>
      </c>
      <c r="EW16">
        <v>98.13</v>
      </c>
      <c r="EX16">
        <v>100</v>
      </c>
      <c r="EY16">
        <v>56.79</v>
      </c>
      <c r="EZ16">
        <v>52.42</v>
      </c>
      <c r="FA16">
        <v>0</v>
      </c>
      <c r="FB16">
        <v>0</v>
      </c>
      <c r="FC16">
        <v>0</v>
      </c>
      <c r="FD16">
        <v>0</v>
      </c>
      <c r="FE16">
        <v>54.25</v>
      </c>
      <c r="FF16">
        <v>98.67</v>
      </c>
      <c r="FG16">
        <v>89.71</v>
      </c>
      <c r="FH16">
        <v>98.83</v>
      </c>
      <c r="FI16">
        <v>98.96</v>
      </c>
      <c r="FJ16">
        <v>97.63</v>
      </c>
      <c r="FK16">
        <v>100</v>
      </c>
      <c r="FL16">
        <v>100</v>
      </c>
      <c r="FM16">
        <v>100</v>
      </c>
      <c r="FN16">
        <v>99.29</v>
      </c>
      <c r="FO16">
        <v>90.29</v>
      </c>
      <c r="FP16">
        <v>93.83</v>
      </c>
      <c r="FQ16">
        <v>94.67</v>
      </c>
      <c r="FR16">
        <v>98.25</v>
      </c>
      <c r="FS16">
        <v>95.63</v>
      </c>
      <c r="FT16">
        <v>94.58</v>
      </c>
      <c r="FU16">
        <v>95.83</v>
      </c>
      <c r="FV16">
        <v>99.29</v>
      </c>
      <c r="FW16">
        <v>96.46</v>
      </c>
      <c r="FX16">
        <v>97.5</v>
      </c>
      <c r="FY16">
        <v>100</v>
      </c>
      <c r="FZ16">
        <v>92.08</v>
      </c>
      <c r="GA16">
        <v>53.46</v>
      </c>
      <c r="GB16">
        <v>100</v>
      </c>
      <c r="GC16">
        <v>92.42</v>
      </c>
      <c r="GD16">
        <v>79.92</v>
      </c>
      <c r="GE16">
        <v>70.33</v>
      </c>
      <c r="GF16">
        <v>98.63</v>
      </c>
      <c r="GG16">
        <v>100</v>
      </c>
      <c r="GH16">
        <v>96.54</v>
      </c>
      <c r="GI16">
        <v>97.92</v>
      </c>
      <c r="GJ16">
        <v>99.38</v>
      </c>
      <c r="GK16">
        <v>96.17</v>
      </c>
      <c r="GL16" s="214">
        <v>98.13</v>
      </c>
      <c r="GM16" s="214">
        <v>100</v>
      </c>
      <c r="GN16">
        <v>99.29</v>
      </c>
      <c r="GO16">
        <v>100</v>
      </c>
      <c r="GP16">
        <v>80.92</v>
      </c>
      <c r="GQ16">
        <v>97.58</v>
      </c>
      <c r="GR16">
        <v>96.88</v>
      </c>
      <c r="GS16">
        <v>95.96</v>
      </c>
      <c r="GT16">
        <v>98.13</v>
      </c>
      <c r="GU16">
        <v>97.92</v>
      </c>
      <c r="GV16">
        <v>34.380000000000003</v>
      </c>
      <c r="GW16">
        <v>90.71</v>
      </c>
      <c r="GX16">
        <v>96.17</v>
      </c>
      <c r="GY16">
        <v>77.709999999999994</v>
      </c>
      <c r="GZ16">
        <v>32.17</v>
      </c>
      <c r="HA16">
        <v>54.17</v>
      </c>
      <c r="HB16">
        <v>72.58</v>
      </c>
      <c r="HC16">
        <v>0</v>
      </c>
      <c r="HD16">
        <v>64.58</v>
      </c>
      <c r="HE16">
        <v>96.67</v>
      </c>
      <c r="HF16">
        <v>96.79</v>
      </c>
      <c r="HG16">
        <v>97.17</v>
      </c>
      <c r="HH16">
        <v>90.83</v>
      </c>
      <c r="HI16">
        <v>83.21</v>
      </c>
      <c r="HJ16">
        <v>93.46</v>
      </c>
      <c r="HK16">
        <v>96.88</v>
      </c>
      <c r="HL16">
        <v>100</v>
      </c>
      <c r="HM16">
        <v>97</v>
      </c>
      <c r="HN16">
        <v>87</v>
      </c>
      <c r="HO16">
        <v>15.63</v>
      </c>
      <c r="HP16">
        <v>72.92</v>
      </c>
      <c r="HQ16">
        <v>95.83</v>
      </c>
      <c r="HR16">
        <v>63.54</v>
      </c>
      <c r="HS16">
        <v>65.290000000000006</v>
      </c>
      <c r="HT16">
        <v>42.21</v>
      </c>
      <c r="HU16">
        <v>100</v>
      </c>
      <c r="HV16">
        <v>96.75</v>
      </c>
      <c r="HW16">
        <v>89.58</v>
      </c>
      <c r="HX16">
        <v>0</v>
      </c>
      <c r="HY16">
        <v>0</v>
      </c>
      <c r="HZ16">
        <v>0</v>
      </c>
      <c r="IA16">
        <v>71.17</v>
      </c>
      <c r="IB16">
        <v>68</v>
      </c>
      <c r="IC16">
        <v>0</v>
      </c>
      <c r="ID16" s="142">
        <v>20.5</v>
      </c>
    </row>
    <row r="17" spans="1:238" customFormat="1" x14ac:dyDescent="0.25">
      <c r="A17" s="95">
        <f t="shared" si="13"/>
        <v>16</v>
      </c>
      <c r="B17" s="65">
        <f>B.Semanal!B17</f>
        <v>0</v>
      </c>
      <c r="C17" s="66"/>
      <c r="D17" s="66"/>
      <c r="E17" s="66"/>
      <c r="F17" s="66"/>
      <c r="G17" s="66"/>
      <c r="H17" s="67">
        <v>100</v>
      </c>
      <c r="I17" s="67">
        <v>100</v>
      </c>
      <c r="J17" s="67">
        <v>100</v>
      </c>
      <c r="K17" s="67">
        <v>100</v>
      </c>
      <c r="L17" s="67">
        <v>100</v>
      </c>
      <c r="M17" s="67">
        <v>100</v>
      </c>
      <c r="N17" s="65">
        <v>100</v>
      </c>
      <c r="O17" s="65">
        <v>100</v>
      </c>
      <c r="P17" s="65">
        <v>100</v>
      </c>
      <c r="Q17" s="65">
        <v>98.06</v>
      </c>
      <c r="R17" s="65">
        <v>100</v>
      </c>
      <c r="S17" s="65">
        <v>100</v>
      </c>
      <c r="T17" s="65">
        <v>95.42</v>
      </c>
      <c r="U17" s="124">
        <v>94.79</v>
      </c>
      <c r="V17" s="124">
        <v>96.39</v>
      </c>
      <c r="W17" s="124">
        <v>100</v>
      </c>
      <c r="X17" s="124">
        <v>100</v>
      </c>
      <c r="Y17" s="124">
        <v>100</v>
      </c>
      <c r="Z17" s="124">
        <v>100</v>
      </c>
      <c r="AA17" s="124">
        <v>100</v>
      </c>
      <c r="AB17" s="124">
        <v>100</v>
      </c>
      <c r="AC17" s="124">
        <v>100</v>
      </c>
      <c r="AD17" s="124">
        <v>100</v>
      </c>
      <c r="AE17" s="120">
        <v>100</v>
      </c>
      <c r="AF17" s="124">
        <v>100</v>
      </c>
      <c r="AG17" s="120">
        <v>100</v>
      </c>
      <c r="AH17" s="120">
        <v>100</v>
      </c>
      <c r="AI17" s="65">
        <v>100</v>
      </c>
      <c r="AJ17" s="65">
        <v>100</v>
      </c>
      <c r="AK17" s="65">
        <v>100</v>
      </c>
      <c r="AL17" s="65">
        <v>91.04</v>
      </c>
      <c r="AM17" s="65">
        <v>100</v>
      </c>
      <c r="AN17" s="65">
        <v>100</v>
      </c>
      <c r="AO17" s="65">
        <v>100</v>
      </c>
      <c r="AP17" s="65">
        <v>100</v>
      </c>
      <c r="AQ17" s="65">
        <v>100</v>
      </c>
      <c r="AR17" s="65">
        <v>96.53</v>
      </c>
      <c r="AS17" s="65">
        <v>100</v>
      </c>
      <c r="AT17" s="65">
        <v>100</v>
      </c>
      <c r="AU17" s="65">
        <v>0</v>
      </c>
      <c r="AV17" s="65">
        <v>100</v>
      </c>
      <c r="AW17" s="65">
        <v>100</v>
      </c>
      <c r="AX17" s="65">
        <v>100</v>
      </c>
      <c r="AY17" s="65">
        <v>100</v>
      </c>
      <c r="AZ17" s="65">
        <v>100</v>
      </c>
      <c r="BA17" s="65">
        <v>100</v>
      </c>
      <c r="BB17" s="65">
        <v>100</v>
      </c>
      <c r="BC17" s="65">
        <v>100</v>
      </c>
      <c r="BD17" s="65">
        <v>100</v>
      </c>
      <c r="BE17" s="65">
        <v>100</v>
      </c>
      <c r="BF17" s="65">
        <v>100</v>
      </c>
      <c r="BG17" s="65">
        <v>100</v>
      </c>
      <c r="BH17" s="65">
        <v>100</v>
      </c>
      <c r="BI17" s="65">
        <v>100</v>
      </c>
      <c r="BJ17" s="65">
        <v>88.89</v>
      </c>
      <c r="BK17" s="65">
        <v>92.08</v>
      </c>
      <c r="BL17" s="65">
        <v>95.56</v>
      </c>
      <c r="BM17" s="91">
        <v>91.39</v>
      </c>
      <c r="BN17" s="65">
        <v>85.28</v>
      </c>
      <c r="BO17" s="65">
        <v>78.89</v>
      </c>
      <c r="BP17" s="65">
        <v>81.81</v>
      </c>
      <c r="BQ17" s="65">
        <v>95.42</v>
      </c>
      <c r="BR17" s="65">
        <v>97.43</v>
      </c>
      <c r="BS17" s="65">
        <v>94.24</v>
      </c>
      <c r="BT17" s="65">
        <v>96.39</v>
      </c>
      <c r="BU17" s="65">
        <v>94.03</v>
      </c>
      <c r="BV17" s="65">
        <v>98.06</v>
      </c>
      <c r="BW17" s="65">
        <v>94.1</v>
      </c>
      <c r="BX17" s="65">
        <v>100</v>
      </c>
      <c r="BY17" s="65">
        <v>100</v>
      </c>
      <c r="BZ17" s="65">
        <v>100</v>
      </c>
      <c r="CA17" s="65">
        <v>95.28</v>
      </c>
      <c r="CB17" s="65">
        <v>96.39</v>
      </c>
      <c r="CC17" s="65">
        <v>96.32</v>
      </c>
      <c r="CD17" s="65">
        <v>93.89</v>
      </c>
      <c r="CE17" s="65">
        <v>100</v>
      </c>
      <c r="CF17" s="65">
        <v>100</v>
      </c>
      <c r="CG17" s="65">
        <v>100</v>
      </c>
      <c r="CH17" s="65">
        <v>100</v>
      </c>
      <c r="CI17" s="65">
        <v>96.25</v>
      </c>
      <c r="CJ17" s="65">
        <v>99.51</v>
      </c>
      <c r="CK17" s="65">
        <v>100</v>
      </c>
      <c r="CL17" s="65">
        <v>99.1</v>
      </c>
      <c r="CM17">
        <v>100</v>
      </c>
      <c r="CN17">
        <v>100</v>
      </c>
      <c r="CO17">
        <v>100</v>
      </c>
      <c r="CP17">
        <v>100</v>
      </c>
      <c r="CQ17">
        <v>100</v>
      </c>
      <c r="CR17">
        <v>100</v>
      </c>
      <c r="CS17">
        <v>98.89</v>
      </c>
      <c r="CT17">
        <v>100</v>
      </c>
      <c r="CU17">
        <v>100</v>
      </c>
      <c r="CV17">
        <v>100</v>
      </c>
      <c r="CW17">
        <v>100</v>
      </c>
      <c r="CX17">
        <v>100</v>
      </c>
      <c r="CY17">
        <v>100</v>
      </c>
      <c r="CZ17">
        <v>99.03</v>
      </c>
      <c r="DA17">
        <v>96.88</v>
      </c>
      <c r="DB17">
        <v>100</v>
      </c>
      <c r="DC17">
        <v>98.13</v>
      </c>
      <c r="DD17">
        <v>96.46</v>
      </c>
      <c r="DE17">
        <v>85.56</v>
      </c>
      <c r="DF17">
        <v>96.04</v>
      </c>
      <c r="DG17">
        <v>99.31</v>
      </c>
      <c r="DH17">
        <v>100</v>
      </c>
      <c r="DI17">
        <v>100</v>
      </c>
      <c r="DJ17">
        <v>100</v>
      </c>
      <c r="DK17">
        <v>100</v>
      </c>
      <c r="DL17">
        <v>100</v>
      </c>
      <c r="DM17">
        <v>100</v>
      </c>
      <c r="DN17">
        <v>98.89</v>
      </c>
      <c r="DO17">
        <v>98.47</v>
      </c>
      <c r="DP17">
        <v>100</v>
      </c>
      <c r="DQ17">
        <v>100</v>
      </c>
      <c r="DR17">
        <v>100</v>
      </c>
      <c r="DS17">
        <v>95.83</v>
      </c>
      <c r="DT17">
        <v>95.97</v>
      </c>
      <c r="DU17">
        <v>97.92</v>
      </c>
      <c r="DV17">
        <v>97.92</v>
      </c>
      <c r="DW17">
        <v>97.5</v>
      </c>
      <c r="DX17">
        <v>100</v>
      </c>
      <c r="DY17">
        <v>94.51</v>
      </c>
      <c r="DZ17">
        <v>100</v>
      </c>
      <c r="EA17">
        <v>100</v>
      </c>
      <c r="EB17">
        <v>100</v>
      </c>
      <c r="EC17">
        <v>98.47</v>
      </c>
      <c r="ED17">
        <v>100</v>
      </c>
      <c r="EE17">
        <v>100</v>
      </c>
      <c r="EF17">
        <v>100</v>
      </c>
      <c r="EG17">
        <v>100</v>
      </c>
      <c r="EH17">
        <v>100</v>
      </c>
      <c r="EI17">
        <v>97.92</v>
      </c>
      <c r="EJ17">
        <v>100</v>
      </c>
      <c r="EK17">
        <v>100</v>
      </c>
      <c r="EL17">
        <v>100</v>
      </c>
      <c r="EM17">
        <v>84.03</v>
      </c>
      <c r="EN17">
        <v>90.14</v>
      </c>
      <c r="EO17">
        <v>98.4</v>
      </c>
      <c r="EP17">
        <v>100</v>
      </c>
      <c r="EQ17">
        <v>98.26</v>
      </c>
      <c r="ER17">
        <v>95.35</v>
      </c>
      <c r="ES17">
        <v>97.78</v>
      </c>
      <c r="ET17">
        <v>94.79</v>
      </c>
      <c r="EU17">
        <v>92.5</v>
      </c>
      <c r="EV17">
        <v>97.78</v>
      </c>
      <c r="EW17">
        <v>100</v>
      </c>
      <c r="EX17">
        <v>100</v>
      </c>
      <c r="EY17">
        <v>100</v>
      </c>
      <c r="EZ17">
        <v>100</v>
      </c>
      <c r="FA17">
        <v>100</v>
      </c>
      <c r="FB17">
        <v>100</v>
      </c>
      <c r="FC17">
        <v>100</v>
      </c>
      <c r="FD17">
        <v>100</v>
      </c>
      <c r="FE17">
        <v>100</v>
      </c>
      <c r="FF17">
        <v>98.68</v>
      </c>
      <c r="FG17">
        <v>89.72</v>
      </c>
      <c r="FH17">
        <v>98.82</v>
      </c>
      <c r="FI17">
        <v>100</v>
      </c>
      <c r="FJ17">
        <v>97.64</v>
      </c>
      <c r="FK17">
        <v>100</v>
      </c>
      <c r="FL17">
        <v>100</v>
      </c>
      <c r="FM17">
        <v>100</v>
      </c>
      <c r="FN17">
        <v>100</v>
      </c>
      <c r="FO17">
        <v>92.01</v>
      </c>
      <c r="FP17">
        <v>93.82</v>
      </c>
      <c r="FQ17">
        <v>100</v>
      </c>
      <c r="FR17">
        <v>100</v>
      </c>
      <c r="FS17">
        <v>95.63</v>
      </c>
      <c r="FT17">
        <v>97.15</v>
      </c>
      <c r="FU17">
        <v>96.32</v>
      </c>
      <c r="FV17">
        <v>99.31</v>
      </c>
      <c r="FW17">
        <v>100</v>
      </c>
      <c r="FX17">
        <v>100</v>
      </c>
      <c r="FY17">
        <v>100</v>
      </c>
      <c r="FZ17">
        <v>92.08</v>
      </c>
      <c r="GA17">
        <v>98.13</v>
      </c>
      <c r="GB17">
        <v>100</v>
      </c>
      <c r="GC17">
        <v>94.44</v>
      </c>
      <c r="GD17">
        <v>96.88</v>
      </c>
      <c r="GE17">
        <v>97.78</v>
      </c>
      <c r="GF17">
        <v>100</v>
      </c>
      <c r="GG17">
        <v>100</v>
      </c>
      <c r="GH17">
        <v>96.53</v>
      </c>
      <c r="GI17">
        <v>100</v>
      </c>
      <c r="GJ17">
        <v>100</v>
      </c>
      <c r="GK17">
        <v>97.22</v>
      </c>
      <c r="GL17" s="214">
        <v>98.13</v>
      </c>
      <c r="GM17" s="214">
        <v>100</v>
      </c>
      <c r="GN17">
        <v>100</v>
      </c>
      <c r="GO17">
        <v>100</v>
      </c>
      <c r="GP17">
        <v>94.79</v>
      </c>
      <c r="GQ17">
        <v>97.57</v>
      </c>
      <c r="GR17">
        <v>100</v>
      </c>
      <c r="GS17">
        <v>95.97</v>
      </c>
      <c r="GT17">
        <v>99.1</v>
      </c>
      <c r="GU17">
        <v>97.92</v>
      </c>
      <c r="GV17">
        <v>98.61</v>
      </c>
      <c r="GW17">
        <v>96.6</v>
      </c>
      <c r="GX17">
        <v>96.18</v>
      </c>
      <c r="GY17">
        <v>97.92</v>
      </c>
      <c r="GZ17">
        <v>100</v>
      </c>
      <c r="HA17">
        <v>100</v>
      </c>
      <c r="HB17">
        <v>100</v>
      </c>
      <c r="HC17">
        <v>100</v>
      </c>
      <c r="HD17">
        <v>100</v>
      </c>
      <c r="HE17">
        <v>96.67</v>
      </c>
      <c r="HF17">
        <v>98.33</v>
      </c>
      <c r="HG17">
        <v>97.15</v>
      </c>
      <c r="HH17">
        <v>92.5</v>
      </c>
      <c r="HI17">
        <v>86.88</v>
      </c>
      <c r="HJ17">
        <v>93.47</v>
      </c>
      <c r="HK17">
        <v>97.5</v>
      </c>
      <c r="HL17">
        <v>100</v>
      </c>
      <c r="HM17">
        <v>100</v>
      </c>
      <c r="HN17">
        <v>96.39</v>
      </c>
      <c r="HO17">
        <v>100</v>
      </c>
      <c r="HP17">
        <v>100</v>
      </c>
      <c r="HQ17">
        <v>100</v>
      </c>
      <c r="HR17">
        <v>100</v>
      </c>
      <c r="HS17">
        <v>100</v>
      </c>
      <c r="HT17">
        <v>100</v>
      </c>
      <c r="HU17">
        <v>100</v>
      </c>
      <c r="HV17">
        <v>100</v>
      </c>
      <c r="HW17">
        <v>90.63</v>
      </c>
      <c r="HX17">
        <v>100</v>
      </c>
      <c r="HY17">
        <v>100</v>
      </c>
      <c r="HZ17">
        <v>100</v>
      </c>
      <c r="IA17">
        <v>100</v>
      </c>
      <c r="IB17">
        <v>89.51</v>
      </c>
      <c r="IC17">
        <v>100</v>
      </c>
      <c r="ID17" s="142">
        <v>100</v>
      </c>
    </row>
    <row r="18" spans="1:238" customFormat="1" x14ac:dyDescent="0.25">
      <c r="A18" s="95">
        <f t="shared" si="13"/>
        <v>17</v>
      </c>
      <c r="B18" s="65">
        <f>B.Semanal!B18</f>
        <v>0</v>
      </c>
      <c r="C18" s="66"/>
      <c r="D18" s="66"/>
      <c r="E18" s="66"/>
      <c r="F18" s="66"/>
      <c r="G18" s="66"/>
      <c r="H18" s="67">
        <v>69.67</v>
      </c>
      <c r="I18" s="67">
        <v>79.290000000000006</v>
      </c>
      <c r="J18" s="67">
        <v>72.17</v>
      </c>
      <c r="K18" s="67">
        <v>94.25</v>
      </c>
      <c r="L18" s="67">
        <v>100</v>
      </c>
      <c r="M18" s="67">
        <v>100</v>
      </c>
      <c r="N18" s="65">
        <v>100</v>
      </c>
      <c r="O18" s="65">
        <v>27.79</v>
      </c>
      <c r="P18" s="65">
        <v>88.88</v>
      </c>
      <c r="Q18" s="65">
        <v>98.61</v>
      </c>
      <c r="R18" s="65">
        <v>76.040000000000006</v>
      </c>
      <c r="S18" s="65">
        <v>100</v>
      </c>
      <c r="T18" s="65">
        <v>100</v>
      </c>
      <c r="U18" s="124">
        <v>100</v>
      </c>
      <c r="V18" s="124">
        <v>99.44</v>
      </c>
      <c r="W18" s="124">
        <v>94.08</v>
      </c>
      <c r="X18" s="124">
        <v>83.96</v>
      </c>
      <c r="Y18" s="124">
        <v>89.46</v>
      </c>
      <c r="Z18" s="124">
        <v>100</v>
      </c>
      <c r="AA18" s="124">
        <v>92.49</v>
      </c>
      <c r="AB18" s="124">
        <v>100</v>
      </c>
      <c r="AC18" s="124">
        <v>99.99</v>
      </c>
      <c r="AD18" s="124">
        <v>91.33</v>
      </c>
      <c r="AE18" s="120">
        <v>100</v>
      </c>
      <c r="AF18" s="124">
        <v>100</v>
      </c>
      <c r="AG18" s="120">
        <v>75.709999999999994</v>
      </c>
      <c r="AH18" s="120">
        <v>99.99</v>
      </c>
      <c r="AI18" s="65">
        <v>100</v>
      </c>
      <c r="AJ18" s="65">
        <v>100</v>
      </c>
      <c r="AK18" s="65">
        <v>100</v>
      </c>
      <c r="AL18" s="65">
        <v>100</v>
      </c>
      <c r="AM18" s="65">
        <v>100</v>
      </c>
      <c r="AN18" s="65">
        <v>94.29</v>
      </c>
      <c r="AO18" s="65">
        <v>100</v>
      </c>
      <c r="AP18" s="65">
        <v>100</v>
      </c>
      <c r="AQ18" s="65">
        <v>100</v>
      </c>
      <c r="AR18" s="65">
        <v>98.35</v>
      </c>
      <c r="AS18" s="65">
        <v>100</v>
      </c>
      <c r="AT18" s="65">
        <v>100</v>
      </c>
      <c r="AU18" s="65">
        <v>0</v>
      </c>
      <c r="AV18" s="65">
        <v>100</v>
      </c>
      <c r="AW18" s="65">
        <v>100</v>
      </c>
      <c r="AX18" s="65">
        <v>100</v>
      </c>
      <c r="AY18" s="65">
        <v>99.29</v>
      </c>
      <c r="AZ18" s="65">
        <v>99.99</v>
      </c>
      <c r="BA18" s="65">
        <v>101.53</v>
      </c>
      <c r="BB18" s="65">
        <v>99.99</v>
      </c>
      <c r="BC18" s="65">
        <v>99.38</v>
      </c>
      <c r="BD18" s="65">
        <v>100</v>
      </c>
      <c r="BE18" s="65">
        <v>100</v>
      </c>
      <c r="BF18" s="65">
        <v>100</v>
      </c>
      <c r="BG18" s="65">
        <v>100.01</v>
      </c>
      <c r="BH18" s="65">
        <v>100.01</v>
      </c>
      <c r="BI18" s="65">
        <v>100</v>
      </c>
      <c r="BJ18" s="65">
        <v>99.99</v>
      </c>
      <c r="BK18" s="65">
        <v>100</v>
      </c>
      <c r="BL18" s="65">
        <v>99.99</v>
      </c>
      <c r="BM18" s="91">
        <v>99.99</v>
      </c>
      <c r="BN18" s="65">
        <v>98.56</v>
      </c>
      <c r="BO18" s="65">
        <v>99.99</v>
      </c>
      <c r="BP18" s="65">
        <v>99.99</v>
      </c>
      <c r="BQ18" s="65">
        <v>100</v>
      </c>
      <c r="BR18" s="65">
        <v>62.15</v>
      </c>
      <c r="BS18" s="65">
        <v>100.01</v>
      </c>
      <c r="BT18" s="65">
        <v>99.99</v>
      </c>
      <c r="BU18" s="65">
        <v>98.6</v>
      </c>
      <c r="BV18" s="65">
        <v>99.99</v>
      </c>
      <c r="BW18" s="65">
        <v>99.99</v>
      </c>
      <c r="BX18" s="65">
        <v>98.88</v>
      </c>
      <c r="BY18" s="65">
        <v>99.29</v>
      </c>
      <c r="BZ18" s="65">
        <v>100</v>
      </c>
      <c r="CA18" s="65">
        <v>100.01</v>
      </c>
      <c r="CB18" s="65">
        <v>99.99</v>
      </c>
      <c r="CC18" s="65">
        <v>98.14</v>
      </c>
      <c r="CD18" s="65">
        <v>92.24</v>
      </c>
      <c r="CE18" s="65">
        <v>71.459999999999994</v>
      </c>
      <c r="CF18" s="65">
        <v>34.5</v>
      </c>
      <c r="CG18" s="65">
        <v>100</v>
      </c>
      <c r="CH18" s="65">
        <v>100</v>
      </c>
      <c r="CI18" s="65">
        <v>100</v>
      </c>
      <c r="CJ18" s="65">
        <v>99.99</v>
      </c>
      <c r="CK18" s="65">
        <v>100</v>
      </c>
      <c r="CL18" s="65">
        <v>99.99</v>
      </c>
      <c r="CM18">
        <v>100</v>
      </c>
      <c r="CN18">
        <v>100</v>
      </c>
      <c r="CO18">
        <v>100</v>
      </c>
      <c r="CP18">
        <v>100</v>
      </c>
      <c r="CQ18">
        <v>98.75</v>
      </c>
      <c r="CR18">
        <v>99.17</v>
      </c>
      <c r="CS18">
        <v>99.99</v>
      </c>
      <c r="CT18">
        <v>100</v>
      </c>
      <c r="CU18">
        <v>100</v>
      </c>
      <c r="CV18">
        <v>100</v>
      </c>
      <c r="CW18">
        <v>94.67</v>
      </c>
      <c r="CX18">
        <v>100</v>
      </c>
      <c r="CY18">
        <v>100</v>
      </c>
      <c r="CZ18">
        <v>89.22</v>
      </c>
      <c r="DA18">
        <v>100</v>
      </c>
      <c r="DB18">
        <v>98.63</v>
      </c>
      <c r="DC18">
        <v>97.5</v>
      </c>
      <c r="DD18">
        <v>100</v>
      </c>
      <c r="DE18">
        <v>99.99</v>
      </c>
      <c r="DF18">
        <v>100</v>
      </c>
      <c r="DG18">
        <v>99.99</v>
      </c>
      <c r="DH18">
        <v>99.29</v>
      </c>
      <c r="DI18">
        <v>100</v>
      </c>
      <c r="DJ18">
        <v>100</v>
      </c>
      <c r="DK18">
        <v>99.29</v>
      </c>
      <c r="DL18">
        <v>99.29</v>
      </c>
      <c r="DM18">
        <v>97</v>
      </c>
      <c r="DN18">
        <v>99.99</v>
      </c>
      <c r="DO18">
        <v>99.99</v>
      </c>
      <c r="DP18">
        <v>100</v>
      </c>
      <c r="DQ18">
        <v>99.58</v>
      </c>
      <c r="DR18">
        <v>100</v>
      </c>
      <c r="DS18">
        <v>98.96</v>
      </c>
      <c r="DT18">
        <v>99.99</v>
      </c>
      <c r="DU18">
        <v>100</v>
      </c>
      <c r="DV18">
        <v>100</v>
      </c>
      <c r="DW18">
        <v>100</v>
      </c>
      <c r="DX18">
        <v>97.21</v>
      </c>
      <c r="DY18">
        <v>99.99</v>
      </c>
      <c r="DZ18">
        <v>100</v>
      </c>
      <c r="EA18">
        <v>100</v>
      </c>
      <c r="EB18">
        <v>100</v>
      </c>
      <c r="EC18">
        <v>99.99</v>
      </c>
      <c r="ED18">
        <v>100</v>
      </c>
      <c r="EE18">
        <v>70.83</v>
      </c>
      <c r="EF18">
        <v>100</v>
      </c>
      <c r="EG18">
        <v>98.67</v>
      </c>
      <c r="EH18">
        <v>100</v>
      </c>
      <c r="EI18">
        <v>100</v>
      </c>
      <c r="EJ18">
        <v>98.42</v>
      </c>
      <c r="EK18">
        <v>100</v>
      </c>
      <c r="EL18">
        <v>100.01</v>
      </c>
      <c r="EM18">
        <v>96.58</v>
      </c>
      <c r="EN18">
        <v>99.32</v>
      </c>
      <c r="EO18">
        <v>100.01</v>
      </c>
      <c r="EP18">
        <v>100</v>
      </c>
      <c r="EQ18">
        <v>99.99</v>
      </c>
      <c r="ER18">
        <v>72.239999999999995</v>
      </c>
      <c r="ES18">
        <v>97.72</v>
      </c>
      <c r="ET18">
        <v>100</v>
      </c>
      <c r="EU18">
        <v>100</v>
      </c>
      <c r="EV18">
        <v>97.31</v>
      </c>
      <c r="EW18">
        <v>98.13</v>
      </c>
      <c r="EX18">
        <v>100</v>
      </c>
      <c r="EY18">
        <v>96.44</v>
      </c>
      <c r="EZ18">
        <v>99.99</v>
      </c>
      <c r="FA18">
        <v>100</v>
      </c>
      <c r="FB18">
        <v>100</v>
      </c>
      <c r="FC18">
        <v>100</v>
      </c>
      <c r="FD18">
        <v>100</v>
      </c>
      <c r="FE18">
        <v>97.31</v>
      </c>
      <c r="FF18">
        <v>99.99</v>
      </c>
      <c r="FG18">
        <v>99.99</v>
      </c>
      <c r="FH18">
        <v>100.01</v>
      </c>
      <c r="FI18">
        <v>98.96</v>
      </c>
      <c r="FJ18">
        <v>99.99</v>
      </c>
      <c r="FK18">
        <v>100</v>
      </c>
      <c r="FL18">
        <v>100</v>
      </c>
      <c r="FM18">
        <v>100</v>
      </c>
      <c r="FN18">
        <v>99.29</v>
      </c>
      <c r="FO18">
        <v>98.28</v>
      </c>
      <c r="FP18">
        <v>100.01</v>
      </c>
      <c r="FQ18">
        <v>100.01</v>
      </c>
      <c r="FR18">
        <v>98.25</v>
      </c>
      <c r="FS18">
        <v>100</v>
      </c>
      <c r="FT18">
        <v>97.43</v>
      </c>
      <c r="FU18">
        <v>99.51</v>
      </c>
      <c r="FV18">
        <v>99.99</v>
      </c>
      <c r="FW18">
        <v>100</v>
      </c>
      <c r="FX18">
        <v>97.5</v>
      </c>
      <c r="FY18">
        <v>100</v>
      </c>
      <c r="FZ18">
        <v>100</v>
      </c>
      <c r="GA18">
        <v>55.33</v>
      </c>
      <c r="GB18">
        <v>100</v>
      </c>
      <c r="GC18">
        <v>97.97</v>
      </c>
      <c r="GD18">
        <v>99.99</v>
      </c>
      <c r="GE18">
        <v>97.56</v>
      </c>
      <c r="GF18">
        <v>98.63</v>
      </c>
      <c r="GG18">
        <v>100</v>
      </c>
      <c r="GH18">
        <v>100.01</v>
      </c>
      <c r="GI18">
        <v>97.92</v>
      </c>
      <c r="GJ18">
        <v>99.38</v>
      </c>
      <c r="GK18">
        <v>98.94</v>
      </c>
      <c r="GL18" s="214">
        <v>100</v>
      </c>
      <c r="GM18" s="214">
        <v>100</v>
      </c>
      <c r="GN18">
        <v>99.29</v>
      </c>
      <c r="GO18">
        <v>100</v>
      </c>
      <c r="GP18">
        <v>98.63</v>
      </c>
      <c r="GQ18">
        <v>100.01</v>
      </c>
      <c r="GR18">
        <v>96.88</v>
      </c>
      <c r="GS18">
        <v>99.99</v>
      </c>
      <c r="GT18">
        <v>99.03</v>
      </c>
      <c r="GU18">
        <v>100</v>
      </c>
      <c r="GV18">
        <v>40.07</v>
      </c>
      <c r="GW18">
        <v>94.11</v>
      </c>
      <c r="GX18">
        <v>99.99</v>
      </c>
      <c r="GY18">
        <v>100</v>
      </c>
      <c r="GZ18">
        <v>100.01</v>
      </c>
      <c r="HA18">
        <v>100</v>
      </c>
      <c r="HB18">
        <v>100.01</v>
      </c>
      <c r="HC18">
        <v>100</v>
      </c>
      <c r="HD18">
        <v>100</v>
      </c>
      <c r="HE18">
        <v>100</v>
      </c>
      <c r="HF18">
        <v>98.46</v>
      </c>
      <c r="HG18">
        <v>100.01</v>
      </c>
      <c r="HH18">
        <v>98.33</v>
      </c>
      <c r="HI18">
        <v>96.33</v>
      </c>
      <c r="HJ18">
        <v>99.99</v>
      </c>
      <c r="HK18">
        <v>99.38</v>
      </c>
      <c r="HL18">
        <v>100</v>
      </c>
      <c r="HM18">
        <v>98.53</v>
      </c>
      <c r="HN18">
        <v>99.29</v>
      </c>
      <c r="HO18">
        <v>98.96</v>
      </c>
      <c r="HP18">
        <v>100</v>
      </c>
      <c r="HQ18">
        <v>100</v>
      </c>
      <c r="HR18">
        <v>100</v>
      </c>
      <c r="HS18">
        <v>98.63</v>
      </c>
      <c r="HT18">
        <v>76.38</v>
      </c>
      <c r="HU18">
        <v>100</v>
      </c>
      <c r="HV18">
        <v>98.97</v>
      </c>
      <c r="HW18">
        <v>100</v>
      </c>
      <c r="HX18">
        <v>100</v>
      </c>
      <c r="HY18">
        <v>100</v>
      </c>
      <c r="HZ18">
        <v>100</v>
      </c>
      <c r="IA18">
        <v>99.99</v>
      </c>
      <c r="IB18">
        <v>100.01</v>
      </c>
      <c r="IC18">
        <v>100</v>
      </c>
      <c r="ID18" s="142">
        <v>100.01</v>
      </c>
    </row>
    <row r="19" spans="1:238" customFormat="1" x14ac:dyDescent="0.25">
      <c r="A19" s="95">
        <f t="shared" si="13"/>
        <v>18</v>
      </c>
      <c r="B19" s="65" t="str">
        <f>B.Semanal!B19</f>
        <v>Indicador 1</v>
      </c>
      <c r="C19" s="66"/>
      <c r="D19" s="66"/>
      <c r="E19" s="66"/>
      <c r="F19" s="66"/>
      <c r="G19" s="66"/>
      <c r="H19" s="91">
        <v>3036.04</v>
      </c>
      <c r="I19" s="91">
        <v>3703.98</v>
      </c>
      <c r="J19" s="91">
        <v>4386.62</v>
      </c>
      <c r="K19" s="91">
        <v>6240.14</v>
      </c>
      <c r="L19" s="91">
        <v>8057.88</v>
      </c>
      <c r="M19" s="91">
        <v>6244.3</v>
      </c>
      <c r="N19" s="91">
        <v>6407.6</v>
      </c>
      <c r="O19" s="91">
        <v>2449.86</v>
      </c>
      <c r="P19" s="91">
        <v>7302.22</v>
      </c>
      <c r="Q19" s="91">
        <v>7714.74</v>
      </c>
      <c r="R19" s="91">
        <v>6311.76</v>
      </c>
      <c r="S19" s="91">
        <v>8623.2999999999993</v>
      </c>
      <c r="T19" s="91">
        <v>7834.12</v>
      </c>
      <c r="U19" s="137">
        <v>6650.48</v>
      </c>
      <c r="V19" s="137">
        <v>6501.24</v>
      </c>
      <c r="W19" s="137">
        <v>6758.98</v>
      </c>
      <c r="X19" s="137">
        <v>6697.9</v>
      </c>
      <c r="Y19" s="137">
        <v>8692.24</v>
      </c>
      <c r="Z19" s="137">
        <v>9746.4599999999991</v>
      </c>
      <c r="AA19" s="137">
        <v>7413.66</v>
      </c>
      <c r="AB19" s="137">
        <v>0</v>
      </c>
      <c r="AC19" s="137">
        <v>1501.26</v>
      </c>
      <c r="AD19" s="137">
        <v>3159.6</v>
      </c>
      <c r="AE19" s="137">
        <v>10055.66</v>
      </c>
      <c r="AF19" s="137">
        <v>10018.02</v>
      </c>
      <c r="AG19" s="137">
        <v>7321.38</v>
      </c>
      <c r="AH19" s="137">
        <v>3352.14</v>
      </c>
      <c r="AI19" s="91">
        <v>0</v>
      </c>
      <c r="AJ19" s="91">
        <v>0</v>
      </c>
      <c r="AK19" s="91">
        <v>2863.3</v>
      </c>
      <c r="AL19" s="91">
        <v>7048.78</v>
      </c>
      <c r="AM19" s="91">
        <v>9272.6</v>
      </c>
      <c r="AN19" s="91">
        <v>9869.4599999999991</v>
      </c>
      <c r="AO19" s="91">
        <v>9540.68</v>
      </c>
      <c r="AP19" s="91">
        <v>8212.1</v>
      </c>
      <c r="AQ19" s="91">
        <v>9029.56</v>
      </c>
      <c r="AR19" s="91">
        <v>9070.68</v>
      </c>
      <c r="AS19" s="91">
        <v>9281.32</v>
      </c>
      <c r="AT19" s="91">
        <v>9694.6</v>
      </c>
      <c r="AU19" s="91">
        <v>8815.14</v>
      </c>
      <c r="AV19" s="91">
        <v>9810.2800000000007</v>
      </c>
      <c r="AW19" s="91">
        <v>8717.32</v>
      </c>
      <c r="AX19" s="91">
        <v>9317.6200000000008</v>
      </c>
      <c r="AY19" s="91">
        <v>9875.5400000000009</v>
      </c>
      <c r="AZ19" s="91">
        <v>3430.52</v>
      </c>
      <c r="BA19" s="91">
        <v>4997.74</v>
      </c>
      <c r="BB19" s="91">
        <v>8811.5</v>
      </c>
      <c r="BC19" s="91">
        <v>4537.2</v>
      </c>
      <c r="BD19" s="91">
        <v>0</v>
      </c>
      <c r="BE19" s="91">
        <v>0</v>
      </c>
      <c r="BF19" s="91">
        <v>0</v>
      </c>
      <c r="BG19" s="91">
        <v>2464.86</v>
      </c>
      <c r="BH19" s="91">
        <v>4205.68</v>
      </c>
      <c r="BI19" s="91">
        <v>7011.82</v>
      </c>
      <c r="BJ19" s="91">
        <v>6609.46</v>
      </c>
      <c r="BK19" s="91">
        <v>6249.42</v>
      </c>
      <c r="BL19" s="91">
        <v>7790.06</v>
      </c>
      <c r="BM19" s="91">
        <v>8058.6</v>
      </c>
      <c r="BN19" s="91">
        <v>7362.44</v>
      </c>
      <c r="BO19" s="91">
        <v>6499.04</v>
      </c>
      <c r="BP19" s="91">
        <v>5999.58</v>
      </c>
      <c r="BQ19" s="91">
        <v>8048.08</v>
      </c>
      <c r="BR19" s="91">
        <v>4697.72</v>
      </c>
      <c r="BS19" s="91">
        <v>7992.74</v>
      </c>
      <c r="BT19" s="91">
        <v>7219.02</v>
      </c>
      <c r="BU19" s="91">
        <v>7390.94</v>
      </c>
      <c r="BV19" s="91">
        <v>8269.6</v>
      </c>
      <c r="BW19" s="91">
        <v>8517.7999999999993</v>
      </c>
      <c r="BX19" s="91">
        <v>9692.6200000000008</v>
      </c>
      <c r="BY19" s="91">
        <v>9498.9</v>
      </c>
      <c r="BZ19" s="91">
        <v>9871.56</v>
      </c>
      <c r="CA19" s="91">
        <v>9795.18</v>
      </c>
      <c r="CB19" s="91">
        <v>10050.799999999999</v>
      </c>
      <c r="CC19" s="91">
        <v>10637.38</v>
      </c>
      <c r="CD19" s="91">
        <v>9550.6</v>
      </c>
      <c r="CE19" s="91">
        <v>7128.08</v>
      </c>
      <c r="CF19" s="91">
        <v>3614.94</v>
      </c>
      <c r="CG19" s="91">
        <v>10019.52</v>
      </c>
      <c r="CH19" s="91">
        <v>5596.4</v>
      </c>
      <c r="CI19" s="91">
        <v>10690.62</v>
      </c>
      <c r="CJ19" s="91">
        <v>11122.78</v>
      </c>
      <c r="CK19" s="91">
        <v>8942.9</v>
      </c>
      <c r="CL19" s="91">
        <v>8836.48</v>
      </c>
      <c r="CM19" s="84">
        <v>9860.48</v>
      </c>
      <c r="CN19" s="84">
        <v>2255.46</v>
      </c>
      <c r="CO19" s="84">
        <v>0</v>
      </c>
      <c r="CP19" s="84">
        <v>0</v>
      </c>
      <c r="CQ19" s="84">
        <v>3775.5</v>
      </c>
      <c r="CR19" s="84">
        <v>9146.64</v>
      </c>
      <c r="CS19" s="84">
        <v>9573.8799999999992</v>
      </c>
      <c r="CT19" s="84">
        <v>9219.24</v>
      </c>
      <c r="CU19" s="84">
        <v>9581.18</v>
      </c>
      <c r="CV19" s="84">
        <v>10548.72</v>
      </c>
      <c r="CW19" s="84">
        <v>9406.1</v>
      </c>
      <c r="CX19" s="84">
        <v>10724.9</v>
      </c>
      <c r="CY19" s="84">
        <v>9650.86</v>
      </c>
      <c r="CZ19" s="84">
        <v>9026.9</v>
      </c>
      <c r="DA19" s="84">
        <v>9080.98</v>
      </c>
      <c r="DB19" s="84">
        <v>9969.42</v>
      </c>
      <c r="DC19" s="84">
        <v>10859.2</v>
      </c>
      <c r="DD19" s="84">
        <v>9494.74</v>
      </c>
      <c r="DE19" s="84">
        <v>7759.84</v>
      </c>
      <c r="DF19" s="84">
        <v>8991.3799999999992</v>
      </c>
      <c r="DG19" s="84">
        <v>9730.2999999999993</v>
      </c>
      <c r="DH19" s="84">
        <v>10163.08</v>
      </c>
      <c r="DI19" s="84">
        <v>9693.0400000000009</v>
      </c>
      <c r="DJ19" s="84">
        <v>11101.98</v>
      </c>
      <c r="DK19" s="84">
        <v>10601.1</v>
      </c>
      <c r="DL19" s="84">
        <v>10994.92</v>
      </c>
      <c r="DM19" s="84">
        <v>9910.06</v>
      </c>
      <c r="DN19" s="84">
        <v>10635.46</v>
      </c>
      <c r="DO19" s="84">
        <v>10380.219999999999</v>
      </c>
      <c r="DP19" s="84">
        <v>11034.26</v>
      </c>
      <c r="DQ19" s="84">
        <v>10540.12</v>
      </c>
      <c r="DR19" s="84">
        <v>9990.14</v>
      </c>
      <c r="DS19" s="84">
        <v>9362.44</v>
      </c>
      <c r="DT19" s="84">
        <v>9296.36</v>
      </c>
      <c r="DU19" s="84">
        <v>9639.52</v>
      </c>
      <c r="DV19" s="84">
        <v>8090.66</v>
      </c>
      <c r="DW19" s="84">
        <v>9356.9</v>
      </c>
      <c r="DX19" s="84">
        <v>9336.9</v>
      </c>
      <c r="DY19" s="84">
        <v>8838.2800000000007</v>
      </c>
      <c r="DZ19" s="84">
        <v>9559.26</v>
      </c>
      <c r="EA19" s="84">
        <v>9929.06</v>
      </c>
      <c r="EB19" s="84">
        <v>10702.5</v>
      </c>
      <c r="EC19" s="84">
        <v>9495.9</v>
      </c>
      <c r="ED19" s="84">
        <v>9975.92</v>
      </c>
      <c r="EE19" s="84">
        <v>6303.04</v>
      </c>
      <c r="EF19" s="84">
        <v>10552.18</v>
      </c>
      <c r="EG19" s="84">
        <v>9793.64</v>
      </c>
      <c r="EH19" s="84">
        <v>10398.76</v>
      </c>
      <c r="EI19" s="84">
        <v>8916.2000000000007</v>
      </c>
      <c r="EJ19" s="84">
        <v>10053.799999999999</v>
      </c>
      <c r="EK19" s="84">
        <v>9428.7800000000007</v>
      </c>
      <c r="EL19" s="84">
        <v>8572.24</v>
      </c>
      <c r="EM19" s="84">
        <v>5555.32</v>
      </c>
      <c r="EN19" s="84">
        <v>8157.66</v>
      </c>
      <c r="EO19" s="84">
        <v>9382.2800000000007</v>
      </c>
      <c r="EP19" s="84">
        <v>9839.8799999999992</v>
      </c>
      <c r="EQ19" s="84">
        <v>9059.76</v>
      </c>
      <c r="ER19" s="84">
        <v>6417.1</v>
      </c>
      <c r="ES19" s="84">
        <v>9352.02</v>
      </c>
      <c r="ET19" s="84">
        <v>8647.24</v>
      </c>
      <c r="EU19" s="84">
        <v>8541.7000000000007</v>
      </c>
      <c r="EV19" s="84">
        <v>8931.1</v>
      </c>
      <c r="EW19" s="84">
        <v>9620.2800000000007</v>
      </c>
      <c r="EX19" s="84">
        <v>8717.42</v>
      </c>
      <c r="EY19" s="84">
        <v>3914</v>
      </c>
      <c r="EZ19" s="84">
        <v>3395.88</v>
      </c>
      <c r="FA19" s="84">
        <v>0</v>
      </c>
      <c r="FB19" s="84">
        <v>0</v>
      </c>
      <c r="FC19" s="84">
        <v>0</v>
      </c>
      <c r="FD19" s="84">
        <v>0</v>
      </c>
      <c r="FE19" s="84">
        <v>4242.46</v>
      </c>
      <c r="FF19" s="84">
        <v>8041.08</v>
      </c>
      <c r="FG19" s="84">
        <v>7024</v>
      </c>
      <c r="FH19" s="84">
        <v>9427.26</v>
      </c>
      <c r="FI19" s="84">
        <v>9700.7999999999993</v>
      </c>
      <c r="FJ19" s="84">
        <v>10431.16</v>
      </c>
      <c r="FK19" s="84">
        <v>10482.74</v>
      </c>
      <c r="FL19" s="84">
        <v>9834.02</v>
      </c>
      <c r="FM19" s="84">
        <v>8696.5400000000009</v>
      </c>
      <c r="FN19" s="84">
        <v>8739.5400000000009</v>
      </c>
      <c r="FO19" s="84">
        <v>7422.1</v>
      </c>
      <c r="FP19" s="84">
        <v>7532.72</v>
      </c>
      <c r="FQ19" s="84">
        <v>8217.82</v>
      </c>
      <c r="FR19" s="84">
        <v>7703.34</v>
      </c>
      <c r="FS19" s="84">
        <v>7446.9</v>
      </c>
      <c r="FT19" s="84">
        <v>8432.8799999999992</v>
      </c>
      <c r="FU19" s="84">
        <v>8351.1</v>
      </c>
      <c r="FV19" s="84">
        <v>9428.6200000000008</v>
      </c>
      <c r="FW19" s="84">
        <v>8661.74</v>
      </c>
      <c r="FX19" s="84">
        <v>8153.3</v>
      </c>
      <c r="FY19" s="84">
        <v>9001.0400000000009</v>
      </c>
      <c r="FZ19" s="84">
        <v>7469.68</v>
      </c>
      <c r="GA19" s="84">
        <v>4699.1000000000004</v>
      </c>
      <c r="GB19" s="84">
        <v>8596.18</v>
      </c>
      <c r="GC19" s="84">
        <v>8014.98</v>
      </c>
      <c r="GD19" s="84">
        <v>6251</v>
      </c>
      <c r="GE19" s="84">
        <v>5798</v>
      </c>
      <c r="GF19" s="84">
        <v>8785.6200000000008</v>
      </c>
      <c r="GG19" s="84">
        <v>8780.1200000000008</v>
      </c>
      <c r="GH19" s="84">
        <v>8565.98</v>
      </c>
      <c r="GI19" s="84">
        <v>8128.78</v>
      </c>
      <c r="GJ19" s="84">
        <v>7829.52</v>
      </c>
      <c r="GK19" s="84">
        <v>8451.24</v>
      </c>
      <c r="GL19" s="293">
        <v>7892.54</v>
      </c>
      <c r="GM19" s="293">
        <v>8056.04</v>
      </c>
      <c r="GN19" s="84">
        <v>8087.58</v>
      </c>
      <c r="GO19" s="84">
        <v>7226.24</v>
      </c>
      <c r="GP19" s="84">
        <v>6184.68</v>
      </c>
      <c r="GQ19" s="84">
        <v>8117.26</v>
      </c>
      <c r="GR19" s="84">
        <v>7545.12</v>
      </c>
      <c r="GS19" s="84">
        <v>7671.66</v>
      </c>
      <c r="GT19" s="84">
        <v>8289.4</v>
      </c>
      <c r="GU19">
        <v>8311.98</v>
      </c>
      <c r="GV19">
        <v>2652.84</v>
      </c>
      <c r="GW19">
        <v>7267.46</v>
      </c>
      <c r="GX19">
        <v>7677.92</v>
      </c>
      <c r="GY19">
        <v>5822.92</v>
      </c>
      <c r="GZ19">
        <v>2259.16</v>
      </c>
      <c r="HA19">
        <v>3957.42</v>
      </c>
      <c r="HB19">
        <v>5292.78</v>
      </c>
      <c r="HC19">
        <v>0</v>
      </c>
      <c r="HD19">
        <v>4806.9799999999996</v>
      </c>
      <c r="HE19">
        <v>8460.98</v>
      </c>
      <c r="HF19">
        <v>8302.7999999999993</v>
      </c>
      <c r="HG19">
        <v>8128.4</v>
      </c>
      <c r="HH19">
        <v>6735.46</v>
      </c>
      <c r="HI19">
        <v>6817.6</v>
      </c>
      <c r="HJ19">
        <v>6809.22</v>
      </c>
      <c r="HK19">
        <v>7263.94</v>
      </c>
      <c r="HL19">
        <v>8054.58</v>
      </c>
      <c r="HM19">
        <v>7914.44</v>
      </c>
      <c r="HN19">
        <v>7425.26</v>
      </c>
      <c r="HO19">
        <v>1204.96</v>
      </c>
      <c r="HP19" s="84">
        <v>5662.86</v>
      </c>
      <c r="HQ19" s="84">
        <v>7129.96</v>
      </c>
      <c r="HR19">
        <v>4489.8599999999997</v>
      </c>
      <c r="HS19">
        <v>4960.16</v>
      </c>
      <c r="HT19">
        <v>3410.22</v>
      </c>
      <c r="HU19">
        <v>8840.76</v>
      </c>
      <c r="HV19">
        <v>7483.06</v>
      </c>
      <c r="HW19">
        <v>6296.96</v>
      </c>
      <c r="HX19">
        <v>0</v>
      </c>
      <c r="HY19">
        <v>0</v>
      </c>
      <c r="HZ19">
        <v>0</v>
      </c>
      <c r="IA19">
        <v>5871.36</v>
      </c>
      <c r="IB19">
        <v>4787.04</v>
      </c>
      <c r="IC19">
        <v>0</v>
      </c>
      <c r="ID19" s="299">
        <v>1156.06</v>
      </c>
    </row>
    <row r="20" spans="1:238" customFormat="1" x14ac:dyDescent="0.25">
      <c r="A20" s="95">
        <f t="shared" si="13"/>
        <v>19</v>
      </c>
      <c r="B20" s="65">
        <f>B.Semanal!B20</f>
        <v>0</v>
      </c>
      <c r="C20" s="66"/>
      <c r="D20" s="66"/>
      <c r="E20" s="66"/>
      <c r="F20" s="66"/>
      <c r="G20" s="66"/>
      <c r="H20" s="67">
        <v>3036.04</v>
      </c>
      <c r="I20" s="67">
        <v>3703.98</v>
      </c>
      <c r="J20" s="67">
        <v>4386.62</v>
      </c>
      <c r="K20" s="67">
        <v>6240.14</v>
      </c>
      <c r="L20" s="67">
        <v>8057.88</v>
      </c>
      <c r="M20" s="67">
        <v>6244.3</v>
      </c>
      <c r="N20" s="91">
        <v>6407.6</v>
      </c>
      <c r="O20" s="69">
        <v>2449.86</v>
      </c>
      <c r="P20" s="69">
        <v>7302.22</v>
      </c>
      <c r="Q20" s="69">
        <v>7714.74</v>
      </c>
      <c r="R20" s="69">
        <v>6311.76</v>
      </c>
      <c r="S20" s="69">
        <v>8623.2999999999993</v>
      </c>
      <c r="T20" s="69">
        <v>7834.12</v>
      </c>
      <c r="U20" s="125">
        <v>6650.48</v>
      </c>
      <c r="V20" s="125">
        <v>6501.24</v>
      </c>
      <c r="W20" s="125">
        <v>6758.98</v>
      </c>
      <c r="X20" s="125">
        <v>6697.9</v>
      </c>
      <c r="Y20" s="125">
        <v>8692.24</v>
      </c>
      <c r="Z20" s="125">
        <v>9746.4599999999991</v>
      </c>
      <c r="AA20" s="125">
        <v>7413.66</v>
      </c>
      <c r="AB20" s="125">
        <v>0</v>
      </c>
      <c r="AC20" s="125">
        <v>1501.26</v>
      </c>
      <c r="AD20" s="125">
        <v>3159.6</v>
      </c>
      <c r="AE20" s="120">
        <v>10055.66</v>
      </c>
      <c r="AF20" s="125">
        <v>10018.02</v>
      </c>
      <c r="AG20" s="120">
        <v>7321.38</v>
      </c>
      <c r="AH20" s="120">
        <v>3352.14</v>
      </c>
      <c r="AI20" s="65">
        <v>0</v>
      </c>
      <c r="AJ20" s="65">
        <v>0</v>
      </c>
      <c r="AK20" s="65">
        <v>2863.3</v>
      </c>
      <c r="AL20" s="65">
        <v>7048.78</v>
      </c>
      <c r="AM20" s="65">
        <v>9272.6</v>
      </c>
      <c r="AN20" s="65">
        <v>9869.4599999999991</v>
      </c>
      <c r="AO20" s="65">
        <v>9540.68</v>
      </c>
      <c r="AP20" s="65">
        <v>8212.1</v>
      </c>
      <c r="AQ20" s="65">
        <v>9029.56</v>
      </c>
      <c r="AR20" s="65">
        <v>9070.68</v>
      </c>
      <c r="AS20" s="65">
        <v>9281.32</v>
      </c>
      <c r="AT20" s="65">
        <v>9694.6</v>
      </c>
      <c r="AU20" s="65">
        <v>8815.14</v>
      </c>
      <c r="AV20" s="65">
        <v>9810.2800000000007</v>
      </c>
      <c r="AW20" s="65">
        <v>8717.32</v>
      </c>
      <c r="AX20" s="65">
        <v>9317.6200000000008</v>
      </c>
      <c r="AY20" s="65">
        <v>9875.5400000000009</v>
      </c>
      <c r="AZ20" s="65">
        <v>3430.52</v>
      </c>
      <c r="BA20" s="65">
        <v>4997.74</v>
      </c>
      <c r="BB20" s="65">
        <v>8811.5</v>
      </c>
      <c r="BC20" s="65">
        <v>4537.2</v>
      </c>
      <c r="BD20" s="65">
        <v>0</v>
      </c>
      <c r="BE20" s="65">
        <v>0</v>
      </c>
      <c r="BF20" s="65">
        <v>0</v>
      </c>
      <c r="BG20" s="65">
        <v>2464.86</v>
      </c>
      <c r="BH20" s="65">
        <v>4205.68</v>
      </c>
      <c r="BI20" s="65">
        <v>7011.82</v>
      </c>
      <c r="BJ20" s="65">
        <v>6609.46</v>
      </c>
      <c r="BK20" s="65">
        <v>6249.42</v>
      </c>
      <c r="BL20" s="65">
        <v>7790.06</v>
      </c>
      <c r="BM20" s="91">
        <v>8058.6</v>
      </c>
      <c r="BN20" s="65">
        <v>7362.44</v>
      </c>
      <c r="BO20" s="65">
        <v>6499.04</v>
      </c>
      <c r="BP20" s="65">
        <v>5999.58</v>
      </c>
      <c r="BQ20" s="65">
        <v>8048.08</v>
      </c>
      <c r="BR20" s="65">
        <v>4697.72</v>
      </c>
      <c r="BS20" s="65">
        <v>7992.74</v>
      </c>
      <c r="BT20" s="65">
        <v>7219.02</v>
      </c>
      <c r="BU20" s="65">
        <v>7390.94</v>
      </c>
      <c r="BV20" s="65">
        <v>8269.6</v>
      </c>
      <c r="BW20" s="65">
        <v>8517.7999999999993</v>
      </c>
      <c r="BX20" s="65">
        <v>9692.6200000000008</v>
      </c>
      <c r="BY20" s="65">
        <v>9498.9</v>
      </c>
      <c r="BZ20" s="65">
        <v>9871.56</v>
      </c>
      <c r="CA20" s="65">
        <v>9795.18</v>
      </c>
      <c r="CB20" s="65">
        <v>10050.799999999999</v>
      </c>
      <c r="CC20" s="65">
        <v>10637.38</v>
      </c>
      <c r="CD20" s="65">
        <v>9550.6</v>
      </c>
      <c r="CE20" s="65">
        <v>7128.08</v>
      </c>
      <c r="CF20" s="65">
        <v>3614.94</v>
      </c>
      <c r="CG20" s="65">
        <v>10019.52</v>
      </c>
      <c r="CH20" s="65">
        <v>5596.4</v>
      </c>
      <c r="CI20" s="65">
        <v>10690.62</v>
      </c>
      <c r="CJ20" s="65">
        <v>11122.78</v>
      </c>
      <c r="CK20" s="65">
        <v>8942.9</v>
      </c>
      <c r="CL20" s="65">
        <v>8836.48</v>
      </c>
      <c r="CM20">
        <v>9860.48</v>
      </c>
      <c r="CN20">
        <v>2255.46</v>
      </c>
      <c r="CO20">
        <v>0</v>
      </c>
      <c r="CP20">
        <v>0</v>
      </c>
      <c r="CQ20">
        <v>3775.5</v>
      </c>
      <c r="CR20">
        <v>9146.64</v>
      </c>
      <c r="CS20">
        <v>9573.8799999999992</v>
      </c>
      <c r="CT20">
        <v>9219.24</v>
      </c>
      <c r="CU20">
        <v>9581.18</v>
      </c>
      <c r="CV20">
        <v>10548.72</v>
      </c>
      <c r="CW20">
        <v>9406.1</v>
      </c>
      <c r="CX20">
        <v>10724.9</v>
      </c>
      <c r="CY20">
        <v>9650.86</v>
      </c>
      <c r="CZ20">
        <v>9026.9</v>
      </c>
      <c r="DA20">
        <v>9080.98</v>
      </c>
      <c r="DB20">
        <v>9969.42</v>
      </c>
      <c r="DC20">
        <v>10859.2</v>
      </c>
      <c r="DD20">
        <v>9494.74</v>
      </c>
      <c r="DE20">
        <v>7759.84</v>
      </c>
      <c r="DF20">
        <v>8991.3799999999992</v>
      </c>
      <c r="DG20">
        <v>9730.2999999999993</v>
      </c>
      <c r="DH20">
        <v>10163.08</v>
      </c>
      <c r="DI20">
        <v>9693.0400000000009</v>
      </c>
      <c r="DJ20">
        <v>11101.98</v>
      </c>
      <c r="DK20">
        <v>10601.1</v>
      </c>
      <c r="DL20">
        <v>10994.92</v>
      </c>
      <c r="DM20">
        <v>9910.06</v>
      </c>
      <c r="DN20">
        <v>10635.46</v>
      </c>
      <c r="DO20">
        <v>10380.219999999999</v>
      </c>
      <c r="DP20">
        <v>11034.26</v>
      </c>
      <c r="DQ20">
        <v>10540.12</v>
      </c>
      <c r="DR20">
        <v>9990.14</v>
      </c>
      <c r="DS20">
        <v>9362.44</v>
      </c>
      <c r="DT20">
        <v>9296.36</v>
      </c>
      <c r="DU20">
        <v>9639.52</v>
      </c>
      <c r="DV20">
        <v>8090.66</v>
      </c>
      <c r="DW20">
        <v>9356.9</v>
      </c>
      <c r="DX20">
        <v>9336.9</v>
      </c>
      <c r="DY20">
        <v>8838.2800000000007</v>
      </c>
      <c r="DZ20">
        <v>9559.26</v>
      </c>
      <c r="EA20">
        <v>9929.06</v>
      </c>
      <c r="EB20">
        <v>10702.5</v>
      </c>
      <c r="EC20">
        <v>9495.9</v>
      </c>
      <c r="ED20">
        <v>9975.92</v>
      </c>
      <c r="EE20">
        <v>6303.04</v>
      </c>
      <c r="EF20">
        <v>10552.18</v>
      </c>
      <c r="EG20">
        <v>9793.64</v>
      </c>
      <c r="EH20">
        <v>10398.76</v>
      </c>
      <c r="EI20">
        <v>8916.2000000000007</v>
      </c>
      <c r="EJ20">
        <v>10053.799999999999</v>
      </c>
      <c r="EK20">
        <v>9428.7800000000007</v>
      </c>
      <c r="EL20">
        <v>8572.24</v>
      </c>
      <c r="EM20">
        <v>5555.32</v>
      </c>
      <c r="EN20">
        <v>8157.66</v>
      </c>
      <c r="EO20">
        <v>9382.2800000000007</v>
      </c>
      <c r="EP20">
        <v>9839.8799999999992</v>
      </c>
      <c r="EQ20">
        <v>9059.76</v>
      </c>
      <c r="ER20">
        <v>6417.1</v>
      </c>
      <c r="ES20">
        <v>9352.02</v>
      </c>
      <c r="ET20">
        <v>8647.24</v>
      </c>
      <c r="EU20">
        <v>8541.7000000000007</v>
      </c>
      <c r="EV20">
        <v>8931.1</v>
      </c>
      <c r="EW20">
        <v>9620.2800000000007</v>
      </c>
      <c r="EX20">
        <v>8717.42</v>
      </c>
      <c r="EY20">
        <v>3914</v>
      </c>
      <c r="EZ20">
        <v>3395.88</v>
      </c>
      <c r="FA20">
        <v>0</v>
      </c>
      <c r="FB20">
        <v>0</v>
      </c>
      <c r="FC20">
        <v>0</v>
      </c>
      <c r="FD20">
        <v>0</v>
      </c>
      <c r="FE20">
        <v>4242.46</v>
      </c>
      <c r="FF20">
        <v>8041.08</v>
      </c>
      <c r="FG20">
        <v>7024</v>
      </c>
      <c r="FH20">
        <v>9427.26</v>
      </c>
      <c r="FI20">
        <v>9700.7999999999993</v>
      </c>
      <c r="FJ20">
        <v>10431.16</v>
      </c>
      <c r="FK20">
        <v>10482.74</v>
      </c>
      <c r="FL20">
        <v>9834.02</v>
      </c>
      <c r="FM20">
        <v>8696.5400000000009</v>
      </c>
      <c r="FN20">
        <v>8739.5400000000009</v>
      </c>
      <c r="FO20">
        <v>7422.1</v>
      </c>
      <c r="FP20">
        <v>7532.72</v>
      </c>
      <c r="FQ20">
        <v>8217.82</v>
      </c>
      <c r="FR20">
        <v>7703.34</v>
      </c>
      <c r="FS20">
        <v>7446.9</v>
      </c>
      <c r="FT20">
        <v>8432.8799999999992</v>
      </c>
      <c r="FU20">
        <v>8351.1</v>
      </c>
      <c r="FV20">
        <v>9428.6200000000008</v>
      </c>
      <c r="FW20">
        <v>8661.74</v>
      </c>
      <c r="FX20">
        <v>8153.3</v>
      </c>
      <c r="FY20">
        <v>9001.0400000000009</v>
      </c>
      <c r="FZ20">
        <v>7469.68</v>
      </c>
      <c r="GA20">
        <v>4699.1000000000004</v>
      </c>
      <c r="GB20">
        <v>8596.18</v>
      </c>
      <c r="GC20">
        <v>8014.98</v>
      </c>
      <c r="GD20">
        <v>6251</v>
      </c>
      <c r="GE20">
        <v>5798</v>
      </c>
      <c r="GF20">
        <v>8785.6200000000008</v>
      </c>
      <c r="GG20">
        <v>8780.1200000000008</v>
      </c>
      <c r="GH20">
        <v>8565.98</v>
      </c>
      <c r="GI20">
        <v>8128.78</v>
      </c>
      <c r="GJ20">
        <v>7829.52</v>
      </c>
      <c r="GK20">
        <v>8451.24</v>
      </c>
      <c r="GL20" s="214">
        <v>7892.54</v>
      </c>
      <c r="GM20" s="214">
        <v>8056.04</v>
      </c>
      <c r="GN20">
        <v>8087.58</v>
      </c>
      <c r="GO20">
        <v>7226.24</v>
      </c>
      <c r="GP20">
        <v>6184.68</v>
      </c>
      <c r="GQ20">
        <v>8117.26</v>
      </c>
      <c r="GR20">
        <v>7545.12</v>
      </c>
      <c r="GS20">
        <v>7671.66</v>
      </c>
      <c r="GT20">
        <v>8289.4</v>
      </c>
      <c r="GU20">
        <v>8311.98</v>
      </c>
      <c r="GV20">
        <v>2652.84</v>
      </c>
      <c r="GW20">
        <v>7267.46</v>
      </c>
      <c r="GX20">
        <v>7677.92</v>
      </c>
      <c r="GY20">
        <v>5822.92</v>
      </c>
      <c r="GZ20">
        <v>2259.16</v>
      </c>
      <c r="HA20">
        <v>3957.42</v>
      </c>
      <c r="HB20">
        <v>5292.78</v>
      </c>
      <c r="HC20">
        <v>0</v>
      </c>
      <c r="HD20">
        <v>4806.9799999999996</v>
      </c>
      <c r="HE20">
        <v>8460.98</v>
      </c>
      <c r="HF20">
        <v>8302.7999999999993</v>
      </c>
      <c r="HG20">
        <v>8128.4</v>
      </c>
      <c r="HH20">
        <v>6735.46</v>
      </c>
      <c r="HI20">
        <v>6817.6</v>
      </c>
      <c r="HJ20">
        <v>6809.22</v>
      </c>
      <c r="HK20">
        <v>7263.94</v>
      </c>
      <c r="HL20">
        <v>8054.58</v>
      </c>
      <c r="HM20">
        <v>7914.44</v>
      </c>
      <c r="HN20">
        <v>7425.26</v>
      </c>
      <c r="HO20">
        <v>1204.96</v>
      </c>
      <c r="HP20">
        <v>5662.86</v>
      </c>
      <c r="HQ20">
        <v>7129.96</v>
      </c>
      <c r="HR20">
        <v>4489.8599999999997</v>
      </c>
      <c r="HS20">
        <v>4960.16</v>
      </c>
      <c r="HT20">
        <v>3410.22</v>
      </c>
      <c r="HU20">
        <v>8840.76</v>
      </c>
      <c r="HV20">
        <v>7483.06</v>
      </c>
      <c r="HW20">
        <v>6296.96</v>
      </c>
      <c r="HX20">
        <v>0</v>
      </c>
      <c r="HY20">
        <v>0</v>
      </c>
      <c r="HZ20">
        <v>0</v>
      </c>
      <c r="IA20">
        <v>5871.36</v>
      </c>
      <c r="IB20">
        <v>4787.04</v>
      </c>
      <c r="IC20">
        <v>0</v>
      </c>
      <c r="ID20" s="299">
        <v>1156.06</v>
      </c>
    </row>
    <row r="21" spans="1:238" customFormat="1" x14ac:dyDescent="0.25">
      <c r="A21" s="95">
        <f t="shared" si="13"/>
        <v>20</v>
      </c>
      <c r="B21" s="65">
        <f>B.Semanal!B21</f>
        <v>0</v>
      </c>
      <c r="C21" s="66"/>
      <c r="D21" s="66"/>
      <c r="E21" s="66"/>
      <c r="F21" s="66"/>
      <c r="G21" s="65"/>
      <c r="H21" s="67">
        <v>3036</v>
      </c>
      <c r="I21" s="67">
        <v>3704</v>
      </c>
      <c r="J21" s="67">
        <v>4387</v>
      </c>
      <c r="K21" s="67">
        <v>6240</v>
      </c>
      <c r="L21" s="67">
        <v>8058</v>
      </c>
      <c r="M21" s="67">
        <v>6244</v>
      </c>
      <c r="N21" s="91">
        <v>6408</v>
      </c>
      <c r="O21" s="65">
        <v>2450</v>
      </c>
      <c r="P21" s="65">
        <v>7302</v>
      </c>
      <c r="Q21" s="65">
        <v>7715</v>
      </c>
      <c r="R21" s="65">
        <v>6312</v>
      </c>
      <c r="S21" s="65">
        <v>8623</v>
      </c>
      <c r="T21" s="65">
        <v>7834</v>
      </c>
      <c r="U21" s="120">
        <v>6650</v>
      </c>
      <c r="V21" s="120">
        <v>6501</v>
      </c>
      <c r="W21" s="120">
        <v>6759</v>
      </c>
      <c r="X21" s="120">
        <v>6698</v>
      </c>
      <c r="Y21" s="120">
        <v>8692</v>
      </c>
      <c r="Z21" s="120">
        <v>9746</v>
      </c>
      <c r="AA21" s="120">
        <v>7414</v>
      </c>
      <c r="AB21" s="120">
        <v>0</v>
      </c>
      <c r="AC21" s="120">
        <v>1501</v>
      </c>
      <c r="AD21" s="120">
        <v>3160</v>
      </c>
      <c r="AE21" s="120">
        <v>10056</v>
      </c>
      <c r="AF21" s="120">
        <v>10018</v>
      </c>
      <c r="AG21" s="120">
        <v>7321</v>
      </c>
      <c r="AH21" s="120">
        <v>3352</v>
      </c>
      <c r="AI21" s="65">
        <v>0</v>
      </c>
      <c r="AJ21" s="65">
        <v>0</v>
      </c>
      <c r="AK21" s="65">
        <v>2863</v>
      </c>
      <c r="AL21" s="65">
        <v>7049</v>
      </c>
      <c r="AM21" s="65">
        <v>9273</v>
      </c>
      <c r="AN21" s="65">
        <v>9869</v>
      </c>
      <c r="AO21" s="65">
        <v>9541</v>
      </c>
      <c r="AP21" s="65">
        <v>8212</v>
      </c>
      <c r="AQ21" s="65">
        <v>9030</v>
      </c>
      <c r="AR21" s="65">
        <v>9071</v>
      </c>
      <c r="AS21" s="65">
        <v>9281</v>
      </c>
      <c r="AT21" s="65">
        <v>9695</v>
      </c>
      <c r="AU21" s="65">
        <v>8815</v>
      </c>
      <c r="AV21" s="65">
        <v>9810</v>
      </c>
      <c r="AW21" s="65">
        <v>8717</v>
      </c>
      <c r="AX21" s="65">
        <v>9318</v>
      </c>
      <c r="AY21" s="65">
        <v>9876</v>
      </c>
      <c r="AZ21" s="65">
        <v>3431</v>
      </c>
      <c r="BA21" s="65">
        <v>4998</v>
      </c>
      <c r="BB21" s="65">
        <v>8812</v>
      </c>
      <c r="BC21" s="65">
        <v>4537</v>
      </c>
      <c r="BD21" s="65">
        <v>0</v>
      </c>
      <c r="BE21" s="65">
        <v>0</v>
      </c>
      <c r="BF21" s="65">
        <v>0</v>
      </c>
      <c r="BG21" s="65">
        <v>2465</v>
      </c>
      <c r="BH21" s="65">
        <v>4206</v>
      </c>
      <c r="BI21" s="65">
        <v>7012</v>
      </c>
      <c r="BJ21" s="65">
        <v>6609</v>
      </c>
      <c r="BK21" s="65">
        <v>6249</v>
      </c>
      <c r="BL21" s="65">
        <v>7790</v>
      </c>
      <c r="BM21" s="91">
        <v>8059</v>
      </c>
      <c r="BN21" s="65">
        <v>7362</v>
      </c>
      <c r="BO21" s="65">
        <v>6499</v>
      </c>
      <c r="BP21" s="65">
        <v>6000</v>
      </c>
      <c r="BQ21" s="65">
        <v>8048</v>
      </c>
      <c r="BR21" s="65">
        <v>4698</v>
      </c>
      <c r="BS21" s="65">
        <v>7993</v>
      </c>
      <c r="BT21" s="65">
        <v>7219</v>
      </c>
      <c r="BU21" s="65">
        <v>7391</v>
      </c>
      <c r="BV21" s="65">
        <v>8270</v>
      </c>
      <c r="BW21" s="65">
        <v>8518</v>
      </c>
      <c r="BX21" s="65">
        <v>9693</v>
      </c>
      <c r="BY21" s="65">
        <v>9499</v>
      </c>
      <c r="BZ21" s="65">
        <v>9872</v>
      </c>
      <c r="CA21" s="65">
        <v>9795</v>
      </c>
      <c r="CB21" s="65">
        <v>10051</v>
      </c>
      <c r="CC21" s="65">
        <v>10637</v>
      </c>
      <c r="CD21" s="65">
        <v>9551</v>
      </c>
      <c r="CE21" s="65">
        <v>7128</v>
      </c>
      <c r="CF21" s="65">
        <v>3615</v>
      </c>
      <c r="CG21" s="65">
        <v>10020</v>
      </c>
      <c r="CH21" s="65">
        <v>5596</v>
      </c>
      <c r="CI21" s="65">
        <v>10691</v>
      </c>
      <c r="CJ21" s="65">
        <v>11123</v>
      </c>
      <c r="CK21" s="65">
        <v>8943</v>
      </c>
      <c r="CL21" s="65">
        <v>8836</v>
      </c>
      <c r="CM21">
        <v>9860</v>
      </c>
      <c r="CN21">
        <v>2255</v>
      </c>
      <c r="CO21">
        <v>0</v>
      </c>
      <c r="CP21">
        <v>0</v>
      </c>
      <c r="CQ21">
        <v>3776</v>
      </c>
      <c r="CR21">
        <v>9147</v>
      </c>
      <c r="CS21">
        <v>9574</v>
      </c>
      <c r="CT21">
        <v>9219</v>
      </c>
      <c r="CU21">
        <v>9581</v>
      </c>
      <c r="CV21">
        <v>10549</v>
      </c>
      <c r="CW21">
        <v>9406</v>
      </c>
      <c r="CX21">
        <v>10725</v>
      </c>
      <c r="CY21">
        <v>9651</v>
      </c>
      <c r="CZ21">
        <v>9027</v>
      </c>
      <c r="DA21">
        <v>9081</v>
      </c>
      <c r="DB21">
        <v>9969</v>
      </c>
      <c r="DC21">
        <v>10859</v>
      </c>
      <c r="DD21">
        <v>9495</v>
      </c>
      <c r="DE21">
        <v>7760</v>
      </c>
      <c r="DF21">
        <v>8991</v>
      </c>
      <c r="DG21">
        <v>9730</v>
      </c>
      <c r="DH21">
        <v>10163</v>
      </c>
      <c r="DI21">
        <v>9693</v>
      </c>
      <c r="DJ21">
        <v>11102</v>
      </c>
      <c r="DK21">
        <v>10601</v>
      </c>
      <c r="DL21">
        <v>10995</v>
      </c>
      <c r="DM21">
        <v>9910</v>
      </c>
      <c r="DN21">
        <v>10635</v>
      </c>
      <c r="DO21">
        <v>10380</v>
      </c>
      <c r="DP21">
        <v>11034</v>
      </c>
      <c r="DQ21">
        <v>10540</v>
      </c>
      <c r="DR21">
        <v>9990</v>
      </c>
      <c r="DS21">
        <v>9362</v>
      </c>
      <c r="DT21">
        <v>9296</v>
      </c>
      <c r="DU21">
        <v>9640</v>
      </c>
      <c r="DV21">
        <v>8091</v>
      </c>
      <c r="DW21">
        <v>9357</v>
      </c>
      <c r="DX21">
        <v>9337</v>
      </c>
      <c r="DY21">
        <v>8838</v>
      </c>
      <c r="DZ21">
        <v>9559</v>
      </c>
      <c r="EA21">
        <v>9929</v>
      </c>
      <c r="EB21">
        <v>10703</v>
      </c>
      <c r="EC21">
        <v>9496</v>
      </c>
      <c r="ED21">
        <v>9976</v>
      </c>
      <c r="EE21">
        <v>6303</v>
      </c>
      <c r="EF21">
        <v>10552</v>
      </c>
      <c r="EG21">
        <v>9794</v>
      </c>
      <c r="EH21">
        <v>10399</v>
      </c>
      <c r="EI21">
        <v>8916</v>
      </c>
      <c r="EJ21">
        <v>10054</v>
      </c>
      <c r="EK21">
        <v>9429</v>
      </c>
      <c r="EL21">
        <v>8572</v>
      </c>
      <c r="EM21">
        <v>5555</v>
      </c>
      <c r="EN21">
        <v>8158</v>
      </c>
      <c r="EO21">
        <v>9382</v>
      </c>
      <c r="EP21">
        <v>9840</v>
      </c>
      <c r="EQ21">
        <v>9060</v>
      </c>
      <c r="ER21">
        <v>6417</v>
      </c>
      <c r="ES21">
        <v>9352</v>
      </c>
      <c r="ET21">
        <v>8647</v>
      </c>
      <c r="EU21">
        <v>8542</v>
      </c>
      <c r="EV21">
        <v>8931</v>
      </c>
      <c r="EW21">
        <v>9620</v>
      </c>
      <c r="EX21">
        <v>8717</v>
      </c>
      <c r="EY21">
        <v>3914</v>
      </c>
      <c r="EZ21">
        <v>3396</v>
      </c>
      <c r="FA21">
        <v>0</v>
      </c>
      <c r="FB21">
        <v>0</v>
      </c>
      <c r="FC21">
        <v>0</v>
      </c>
      <c r="FD21">
        <v>0</v>
      </c>
      <c r="FE21">
        <v>4242</v>
      </c>
      <c r="FF21">
        <v>8041</v>
      </c>
      <c r="FG21">
        <v>7024</v>
      </c>
      <c r="FH21">
        <v>9427</v>
      </c>
      <c r="FI21">
        <v>9701</v>
      </c>
      <c r="FJ21">
        <v>10431</v>
      </c>
      <c r="FK21">
        <v>10483</v>
      </c>
      <c r="FL21">
        <v>9834</v>
      </c>
      <c r="FM21">
        <v>8697</v>
      </c>
      <c r="FN21">
        <v>8740</v>
      </c>
      <c r="FO21">
        <v>7422</v>
      </c>
      <c r="FP21">
        <v>7533</v>
      </c>
      <c r="FQ21">
        <v>8218</v>
      </c>
      <c r="FR21">
        <v>7703</v>
      </c>
      <c r="FS21">
        <v>7447</v>
      </c>
      <c r="FT21">
        <v>8433</v>
      </c>
      <c r="FU21">
        <v>8351</v>
      </c>
      <c r="FV21">
        <v>9429</v>
      </c>
      <c r="FW21">
        <v>8662</v>
      </c>
      <c r="FX21">
        <v>8153</v>
      </c>
      <c r="FY21">
        <v>9001</v>
      </c>
      <c r="FZ21">
        <v>7470</v>
      </c>
      <c r="GA21">
        <v>4699</v>
      </c>
      <c r="GB21">
        <v>8596</v>
      </c>
      <c r="GC21">
        <v>8015</v>
      </c>
      <c r="GD21">
        <v>6251</v>
      </c>
      <c r="GE21">
        <v>5798</v>
      </c>
      <c r="GF21">
        <v>8786</v>
      </c>
      <c r="GG21">
        <v>8780</v>
      </c>
      <c r="GH21">
        <v>8566</v>
      </c>
      <c r="GI21">
        <v>8129</v>
      </c>
      <c r="GJ21">
        <v>7830</v>
      </c>
      <c r="GK21">
        <v>8451</v>
      </c>
      <c r="GL21" s="214">
        <v>7893</v>
      </c>
      <c r="GM21" s="214">
        <v>8056</v>
      </c>
      <c r="GN21">
        <v>8088</v>
      </c>
      <c r="GO21">
        <v>7226</v>
      </c>
      <c r="GP21">
        <v>6185</v>
      </c>
      <c r="GQ21">
        <v>8117</v>
      </c>
      <c r="GR21">
        <v>7545</v>
      </c>
      <c r="GS21">
        <v>7672</v>
      </c>
      <c r="GT21">
        <v>8289</v>
      </c>
      <c r="GU21">
        <v>8312</v>
      </c>
      <c r="GV21">
        <v>2653</v>
      </c>
      <c r="GW21">
        <v>7267</v>
      </c>
      <c r="GX21">
        <v>7678</v>
      </c>
      <c r="GY21">
        <v>5823</v>
      </c>
      <c r="GZ21">
        <v>2259</v>
      </c>
      <c r="HA21">
        <v>3957</v>
      </c>
      <c r="HB21">
        <v>5293</v>
      </c>
      <c r="HC21">
        <v>0</v>
      </c>
      <c r="HD21">
        <v>4807</v>
      </c>
      <c r="HE21">
        <v>8461</v>
      </c>
      <c r="HF21">
        <v>8303</v>
      </c>
      <c r="HG21">
        <v>8128</v>
      </c>
      <c r="HH21">
        <v>6735</v>
      </c>
      <c r="HI21">
        <v>6818</v>
      </c>
      <c r="HJ21">
        <v>6809</v>
      </c>
      <c r="HK21">
        <v>7264</v>
      </c>
      <c r="HL21">
        <v>8055</v>
      </c>
      <c r="HM21">
        <v>7914</v>
      </c>
      <c r="HN21">
        <v>7425</v>
      </c>
      <c r="HO21">
        <v>1205</v>
      </c>
      <c r="HP21">
        <v>5663</v>
      </c>
      <c r="HQ21">
        <v>7130</v>
      </c>
      <c r="HR21">
        <v>4490</v>
      </c>
      <c r="HS21">
        <v>4960</v>
      </c>
      <c r="HT21">
        <v>3410</v>
      </c>
      <c r="HU21">
        <v>8841</v>
      </c>
      <c r="HV21">
        <v>7483</v>
      </c>
      <c r="HW21">
        <v>6297</v>
      </c>
      <c r="HX21">
        <v>0</v>
      </c>
      <c r="HY21">
        <v>0</v>
      </c>
      <c r="HZ21">
        <v>0</v>
      </c>
      <c r="IA21">
        <v>5871</v>
      </c>
      <c r="IB21">
        <v>4787</v>
      </c>
      <c r="IC21">
        <v>0</v>
      </c>
      <c r="ID21" s="54">
        <v>1156</v>
      </c>
    </row>
    <row r="22" spans="1:238" customFormat="1" x14ac:dyDescent="0.25">
      <c r="A22" s="95">
        <f t="shared" si="13"/>
        <v>21</v>
      </c>
      <c r="B22" s="65">
        <f>B.Semanal!B22</f>
        <v>0</v>
      </c>
      <c r="C22" s="66"/>
      <c r="D22" s="66"/>
      <c r="E22" s="66"/>
      <c r="F22" s="66"/>
      <c r="G22" s="65"/>
      <c r="H22" s="67">
        <v>4358</v>
      </c>
      <c r="I22" s="67">
        <v>4671</v>
      </c>
      <c r="J22" s="67">
        <v>6078</v>
      </c>
      <c r="K22" s="67">
        <v>6621</v>
      </c>
      <c r="L22" s="67">
        <v>8058</v>
      </c>
      <c r="M22" s="67">
        <v>6244</v>
      </c>
      <c r="N22" s="91">
        <v>6408</v>
      </c>
      <c r="O22" s="65">
        <v>8815</v>
      </c>
      <c r="P22" s="65">
        <v>8216</v>
      </c>
      <c r="Q22" s="65">
        <v>7981</v>
      </c>
      <c r="R22" s="65">
        <v>8300</v>
      </c>
      <c r="S22" s="65">
        <v>8623</v>
      </c>
      <c r="T22" s="65">
        <v>8210</v>
      </c>
      <c r="U22" s="130">
        <v>7016</v>
      </c>
      <c r="V22" s="130">
        <v>6784</v>
      </c>
      <c r="W22" s="130">
        <v>7184</v>
      </c>
      <c r="X22" s="130">
        <v>7978</v>
      </c>
      <c r="Y22" s="130">
        <v>9717</v>
      </c>
      <c r="Z22" s="130">
        <v>9746</v>
      </c>
      <c r="AA22" s="130">
        <v>9551</v>
      </c>
      <c r="AB22" s="130">
        <v>0</v>
      </c>
      <c r="AC22" s="130">
        <v>4983</v>
      </c>
      <c r="AD22" s="130">
        <v>6640</v>
      </c>
      <c r="AE22" s="120">
        <v>10056</v>
      </c>
      <c r="AF22" s="130">
        <v>10018</v>
      </c>
      <c r="AG22" s="120">
        <v>9671</v>
      </c>
      <c r="AH22" s="120">
        <v>6801</v>
      </c>
      <c r="AI22" s="65">
        <v>0</v>
      </c>
      <c r="AJ22" s="65">
        <v>0</v>
      </c>
      <c r="AK22" s="65">
        <v>5286</v>
      </c>
      <c r="AL22" s="65">
        <v>7742</v>
      </c>
      <c r="AM22" s="65">
        <v>9273</v>
      </c>
      <c r="AN22" s="65">
        <v>10467</v>
      </c>
      <c r="AO22" s="65">
        <v>9541</v>
      </c>
      <c r="AP22" s="65">
        <v>8212</v>
      </c>
      <c r="AQ22" s="65">
        <v>9030</v>
      </c>
      <c r="AR22" s="65">
        <v>9561</v>
      </c>
      <c r="AS22" s="65">
        <v>9281</v>
      </c>
      <c r="AT22" s="65">
        <v>9695</v>
      </c>
      <c r="AU22" s="65">
        <v>0</v>
      </c>
      <c r="AV22" s="65">
        <v>9810</v>
      </c>
      <c r="AW22" s="65">
        <v>8717</v>
      </c>
      <c r="AX22" s="65">
        <v>9318</v>
      </c>
      <c r="AY22" s="65">
        <v>9946</v>
      </c>
      <c r="AZ22" s="65">
        <v>8250</v>
      </c>
      <c r="BA22" s="65">
        <v>9227</v>
      </c>
      <c r="BB22" s="65">
        <v>8949</v>
      </c>
      <c r="BC22" s="65">
        <v>7978</v>
      </c>
      <c r="BD22" s="65">
        <v>0</v>
      </c>
      <c r="BE22" s="65">
        <v>0</v>
      </c>
      <c r="BF22" s="65">
        <v>0</v>
      </c>
      <c r="BG22" s="65">
        <v>7153</v>
      </c>
      <c r="BH22" s="65">
        <v>7812</v>
      </c>
      <c r="BI22" s="65">
        <v>8169</v>
      </c>
      <c r="BJ22" s="65">
        <v>7437</v>
      </c>
      <c r="BK22" s="65">
        <v>6787</v>
      </c>
      <c r="BL22" s="65">
        <v>8154</v>
      </c>
      <c r="BM22" s="91">
        <v>8819</v>
      </c>
      <c r="BN22" s="65">
        <v>8782</v>
      </c>
      <c r="BO22" s="65">
        <v>8240</v>
      </c>
      <c r="BP22" s="65">
        <v>7335</v>
      </c>
      <c r="BQ22" s="65">
        <v>8435</v>
      </c>
      <c r="BR22" s="65">
        <v>7884</v>
      </c>
      <c r="BS22" s="65">
        <v>8480</v>
      </c>
      <c r="BT22" s="65">
        <v>7491</v>
      </c>
      <c r="BU22" s="65">
        <v>7980</v>
      </c>
      <c r="BV22" s="65">
        <v>8435</v>
      </c>
      <c r="BW22" s="65">
        <v>9054</v>
      </c>
      <c r="BX22" s="65">
        <v>9803</v>
      </c>
      <c r="BY22" s="65">
        <v>9567</v>
      </c>
      <c r="BZ22" s="65">
        <v>9872</v>
      </c>
      <c r="CA22" s="65">
        <v>10279</v>
      </c>
      <c r="CB22" s="65">
        <v>10429</v>
      </c>
      <c r="CC22" s="65">
        <v>11262</v>
      </c>
      <c r="CD22" s="65">
        <v>11089</v>
      </c>
      <c r="CE22" s="65">
        <v>9975</v>
      </c>
      <c r="CF22" s="65">
        <v>10478</v>
      </c>
      <c r="CG22" s="65">
        <v>11005</v>
      </c>
      <c r="CH22" s="65">
        <v>9949</v>
      </c>
      <c r="CI22" s="65">
        <v>11107</v>
      </c>
      <c r="CJ22" s="65">
        <v>11179</v>
      </c>
      <c r="CK22" s="65">
        <v>8943</v>
      </c>
      <c r="CL22" s="65">
        <v>8918</v>
      </c>
      <c r="CM22">
        <v>9860</v>
      </c>
      <c r="CN22">
        <v>8661</v>
      </c>
      <c r="CO22">
        <v>0</v>
      </c>
      <c r="CP22">
        <v>0</v>
      </c>
      <c r="CQ22">
        <v>7614</v>
      </c>
      <c r="CR22">
        <v>9223</v>
      </c>
      <c r="CS22">
        <v>9683</v>
      </c>
      <c r="CT22">
        <v>9219</v>
      </c>
      <c r="CU22">
        <v>9581</v>
      </c>
      <c r="CV22">
        <v>10549</v>
      </c>
      <c r="CW22">
        <v>9936</v>
      </c>
      <c r="CX22">
        <v>10725</v>
      </c>
      <c r="CY22">
        <v>9651</v>
      </c>
      <c r="CZ22">
        <v>10229</v>
      </c>
      <c r="DA22">
        <v>9374</v>
      </c>
      <c r="DB22">
        <v>10108</v>
      </c>
      <c r="DC22">
        <v>11356</v>
      </c>
      <c r="DD22">
        <v>9843</v>
      </c>
      <c r="DE22">
        <v>9072</v>
      </c>
      <c r="DF22">
        <v>9362</v>
      </c>
      <c r="DG22">
        <v>9800</v>
      </c>
      <c r="DH22">
        <v>10236</v>
      </c>
      <c r="DI22">
        <v>9693</v>
      </c>
      <c r="DJ22">
        <v>11102</v>
      </c>
      <c r="DK22">
        <v>10677</v>
      </c>
      <c r="DL22">
        <v>11073</v>
      </c>
      <c r="DM22">
        <v>10217</v>
      </c>
      <c r="DN22">
        <v>10757</v>
      </c>
      <c r="DO22">
        <v>10543</v>
      </c>
      <c r="DP22">
        <v>11034</v>
      </c>
      <c r="DQ22">
        <v>10584</v>
      </c>
      <c r="DR22">
        <v>9990</v>
      </c>
      <c r="DS22">
        <v>9877</v>
      </c>
      <c r="DT22">
        <v>9688</v>
      </c>
      <c r="DU22">
        <v>9845</v>
      </c>
      <c r="DV22">
        <v>8263</v>
      </c>
      <c r="DW22">
        <v>9597</v>
      </c>
      <c r="DX22">
        <v>9605</v>
      </c>
      <c r="DY22">
        <v>9353</v>
      </c>
      <c r="DZ22">
        <v>9559</v>
      </c>
      <c r="EA22">
        <v>9929</v>
      </c>
      <c r="EB22">
        <v>10703</v>
      </c>
      <c r="EC22">
        <v>9645</v>
      </c>
      <c r="ED22">
        <v>9976</v>
      </c>
      <c r="EE22">
        <v>8898</v>
      </c>
      <c r="EF22">
        <v>10552</v>
      </c>
      <c r="EG22">
        <v>9926</v>
      </c>
      <c r="EH22">
        <v>10399</v>
      </c>
      <c r="EI22">
        <v>9106</v>
      </c>
      <c r="EJ22">
        <v>10216</v>
      </c>
      <c r="EK22">
        <v>9429</v>
      </c>
      <c r="EL22">
        <v>8822</v>
      </c>
      <c r="EM22">
        <v>8317</v>
      </c>
      <c r="EN22">
        <v>9119</v>
      </c>
      <c r="EO22">
        <v>9533</v>
      </c>
      <c r="EP22">
        <v>9840</v>
      </c>
      <c r="EQ22">
        <v>9221</v>
      </c>
      <c r="ER22">
        <v>9495</v>
      </c>
      <c r="ES22">
        <v>9793</v>
      </c>
      <c r="ET22">
        <v>9122</v>
      </c>
      <c r="EU22">
        <v>9234</v>
      </c>
      <c r="EV22">
        <v>9393</v>
      </c>
      <c r="EW22">
        <v>9804</v>
      </c>
      <c r="EX22">
        <v>8718</v>
      </c>
      <c r="EY22">
        <v>6892</v>
      </c>
      <c r="EZ22">
        <v>6479</v>
      </c>
      <c r="FA22">
        <v>0</v>
      </c>
      <c r="FB22">
        <v>0</v>
      </c>
      <c r="FC22">
        <v>0</v>
      </c>
      <c r="FD22">
        <v>0</v>
      </c>
      <c r="FE22">
        <v>7820</v>
      </c>
      <c r="FF22">
        <v>8150</v>
      </c>
      <c r="FG22">
        <v>7830</v>
      </c>
      <c r="FH22">
        <v>9539</v>
      </c>
      <c r="FI22">
        <v>9803</v>
      </c>
      <c r="FJ22">
        <v>10685</v>
      </c>
      <c r="FK22">
        <v>10483</v>
      </c>
      <c r="FL22">
        <v>9834</v>
      </c>
      <c r="FM22">
        <v>8697</v>
      </c>
      <c r="FN22">
        <v>8802</v>
      </c>
      <c r="FO22">
        <v>8220</v>
      </c>
      <c r="FP22">
        <v>8028</v>
      </c>
      <c r="FQ22">
        <v>8681</v>
      </c>
      <c r="FR22">
        <v>7841</v>
      </c>
      <c r="FS22">
        <v>7788</v>
      </c>
      <c r="FT22">
        <v>8916</v>
      </c>
      <c r="FU22">
        <v>8714</v>
      </c>
      <c r="FV22">
        <v>9496</v>
      </c>
      <c r="FW22">
        <v>8980</v>
      </c>
      <c r="FX22">
        <v>8362</v>
      </c>
      <c r="FY22">
        <v>9001</v>
      </c>
      <c r="FZ22">
        <v>8112</v>
      </c>
      <c r="GA22">
        <v>8790</v>
      </c>
      <c r="GB22">
        <v>8596</v>
      </c>
      <c r="GC22">
        <v>8673</v>
      </c>
      <c r="GD22">
        <v>7822</v>
      </c>
      <c r="GE22">
        <v>8244</v>
      </c>
      <c r="GF22">
        <v>8908</v>
      </c>
      <c r="GG22">
        <v>8780</v>
      </c>
      <c r="GH22">
        <v>8873</v>
      </c>
      <c r="GI22">
        <v>8302</v>
      </c>
      <c r="GJ22">
        <v>7879</v>
      </c>
      <c r="GK22">
        <v>8788</v>
      </c>
      <c r="GL22" s="214">
        <v>8043</v>
      </c>
      <c r="GM22" s="214">
        <v>8056</v>
      </c>
      <c r="GN22">
        <v>8145</v>
      </c>
      <c r="GO22">
        <v>7226</v>
      </c>
      <c r="GP22">
        <v>7643</v>
      </c>
      <c r="GQ22">
        <v>8318</v>
      </c>
      <c r="GR22">
        <v>7788</v>
      </c>
      <c r="GS22">
        <v>7995</v>
      </c>
      <c r="GT22">
        <v>8448</v>
      </c>
      <c r="GU22">
        <v>8489</v>
      </c>
      <c r="GV22">
        <v>7717</v>
      </c>
      <c r="GW22">
        <v>8012</v>
      </c>
      <c r="GX22">
        <v>7984</v>
      </c>
      <c r="GY22">
        <v>7493</v>
      </c>
      <c r="GZ22">
        <v>7023</v>
      </c>
      <c r="HA22">
        <v>7306</v>
      </c>
      <c r="HB22">
        <v>7292</v>
      </c>
      <c r="HC22">
        <v>0</v>
      </c>
      <c r="HD22">
        <v>7443</v>
      </c>
      <c r="HE22">
        <v>8753</v>
      </c>
      <c r="HF22">
        <v>8578</v>
      </c>
      <c r="HG22">
        <v>8365</v>
      </c>
      <c r="HH22">
        <v>7415</v>
      </c>
      <c r="HI22">
        <v>8193</v>
      </c>
      <c r="HJ22">
        <v>7286</v>
      </c>
      <c r="HK22">
        <v>7498</v>
      </c>
      <c r="HL22">
        <v>8055</v>
      </c>
      <c r="HM22">
        <v>8159</v>
      </c>
      <c r="HN22">
        <v>8535</v>
      </c>
      <c r="HO22">
        <v>7712</v>
      </c>
      <c r="HP22">
        <v>7766</v>
      </c>
      <c r="HQ22">
        <v>7440</v>
      </c>
      <c r="HR22">
        <v>7066</v>
      </c>
      <c r="HS22">
        <v>7597</v>
      </c>
      <c r="HT22">
        <v>8080</v>
      </c>
      <c r="HU22">
        <v>8841</v>
      </c>
      <c r="HV22">
        <v>7734</v>
      </c>
      <c r="HW22">
        <v>7029</v>
      </c>
      <c r="HX22">
        <v>0</v>
      </c>
      <c r="HY22">
        <v>0</v>
      </c>
      <c r="HZ22">
        <v>0</v>
      </c>
      <c r="IA22">
        <v>8250</v>
      </c>
      <c r="IB22">
        <v>7040</v>
      </c>
      <c r="IC22">
        <v>0</v>
      </c>
      <c r="ID22" s="54">
        <v>5639</v>
      </c>
    </row>
    <row r="23" spans="1:238" customFormat="1" x14ac:dyDescent="0.25">
      <c r="A23" s="95">
        <f t="shared" si="13"/>
        <v>22</v>
      </c>
      <c r="B23" s="65" t="str">
        <f>B.Semanal!B23</f>
        <v>Indicador 2</v>
      </c>
      <c r="C23" s="66"/>
      <c r="D23" s="66"/>
      <c r="E23" s="66"/>
      <c r="F23" s="66"/>
      <c r="G23" s="67"/>
      <c r="H23" s="67">
        <v>181.58</v>
      </c>
      <c r="I23" s="67">
        <v>194.64</v>
      </c>
      <c r="J23" s="67">
        <v>253.27</v>
      </c>
      <c r="K23" s="67">
        <v>275.87</v>
      </c>
      <c r="L23" s="67">
        <v>335.75</v>
      </c>
      <c r="M23" s="67">
        <v>260.18</v>
      </c>
      <c r="N23" s="65">
        <v>266.98</v>
      </c>
      <c r="O23" s="65">
        <v>367.3</v>
      </c>
      <c r="P23" s="65">
        <v>342.35</v>
      </c>
      <c r="Q23" s="65">
        <v>332.53</v>
      </c>
      <c r="R23" s="65">
        <v>345.85</v>
      </c>
      <c r="S23" s="65">
        <v>359.3</v>
      </c>
      <c r="T23" s="65">
        <v>342.1</v>
      </c>
      <c r="U23" s="124">
        <v>292.33</v>
      </c>
      <c r="V23" s="124">
        <v>282.66000000000003</v>
      </c>
      <c r="W23" s="124">
        <v>299.33</v>
      </c>
      <c r="X23" s="124">
        <v>332.4</v>
      </c>
      <c r="Y23" s="124">
        <v>404.86</v>
      </c>
      <c r="Z23" s="124">
        <v>406.1</v>
      </c>
      <c r="AA23" s="124">
        <v>397.94</v>
      </c>
      <c r="AB23" s="124">
        <v>0</v>
      </c>
      <c r="AC23" s="124">
        <v>207.64</v>
      </c>
      <c r="AD23" s="124">
        <v>276.67</v>
      </c>
      <c r="AE23" s="120">
        <v>418.99</v>
      </c>
      <c r="AF23" s="124">
        <v>417.42</v>
      </c>
      <c r="AG23" s="120">
        <v>402.94</v>
      </c>
      <c r="AH23" s="120">
        <v>283.36</v>
      </c>
      <c r="AI23" s="65">
        <v>0</v>
      </c>
      <c r="AJ23" s="65">
        <v>0</v>
      </c>
      <c r="AK23" s="65">
        <v>220.25</v>
      </c>
      <c r="AL23" s="65">
        <v>322.60000000000002</v>
      </c>
      <c r="AM23" s="65">
        <v>386.36</v>
      </c>
      <c r="AN23" s="65">
        <v>436.12</v>
      </c>
      <c r="AO23" s="65">
        <v>397.53</v>
      </c>
      <c r="AP23" s="65">
        <v>342.17</v>
      </c>
      <c r="AQ23" s="65">
        <v>376.23</v>
      </c>
      <c r="AR23" s="65">
        <v>398.36</v>
      </c>
      <c r="AS23" s="65">
        <v>386.72</v>
      </c>
      <c r="AT23" s="65">
        <v>403.94</v>
      </c>
      <c r="AU23" s="65">
        <v>0</v>
      </c>
      <c r="AV23" s="65">
        <v>408.76</v>
      </c>
      <c r="AW23" s="65">
        <v>363.22</v>
      </c>
      <c r="AX23" s="65">
        <v>388.23</v>
      </c>
      <c r="AY23" s="65">
        <v>414.42</v>
      </c>
      <c r="AZ23" s="65">
        <v>343.74</v>
      </c>
      <c r="BA23" s="65">
        <v>384.44</v>
      </c>
      <c r="BB23" s="65">
        <v>372.89</v>
      </c>
      <c r="BC23" s="65">
        <v>332.4</v>
      </c>
      <c r="BD23" s="65">
        <v>0</v>
      </c>
      <c r="BE23" s="65">
        <v>0</v>
      </c>
      <c r="BF23" s="65">
        <v>0</v>
      </c>
      <c r="BG23" s="65">
        <v>298.05</v>
      </c>
      <c r="BH23" s="65">
        <v>325.52</v>
      </c>
      <c r="BI23" s="65">
        <v>340.38</v>
      </c>
      <c r="BJ23" s="65">
        <v>309.87</v>
      </c>
      <c r="BK23" s="65">
        <v>282.77999999999997</v>
      </c>
      <c r="BL23" s="65">
        <v>339.73</v>
      </c>
      <c r="BM23" s="91">
        <v>367.47</v>
      </c>
      <c r="BN23" s="65">
        <v>365.93</v>
      </c>
      <c r="BO23" s="65">
        <v>343.32</v>
      </c>
      <c r="BP23" s="65">
        <v>305.63</v>
      </c>
      <c r="BQ23" s="65">
        <v>351.44</v>
      </c>
      <c r="BR23" s="65">
        <v>328.51</v>
      </c>
      <c r="BS23" s="65">
        <v>353.35</v>
      </c>
      <c r="BT23" s="65">
        <v>312.11</v>
      </c>
      <c r="BU23" s="65">
        <v>332.48</v>
      </c>
      <c r="BV23" s="65">
        <v>351.45</v>
      </c>
      <c r="BW23" s="65">
        <v>377.23</v>
      </c>
      <c r="BX23" s="65">
        <v>408.45</v>
      </c>
      <c r="BY23" s="65">
        <v>398.61</v>
      </c>
      <c r="BZ23" s="65">
        <v>411.32</v>
      </c>
      <c r="CA23" s="65">
        <v>428.3</v>
      </c>
      <c r="CB23" s="65">
        <v>434.54</v>
      </c>
      <c r="CC23" s="65">
        <v>469.23</v>
      </c>
      <c r="CD23" s="65">
        <v>462.05</v>
      </c>
      <c r="CE23" s="65">
        <v>415.63</v>
      </c>
      <c r="CF23" s="65">
        <v>436.59</v>
      </c>
      <c r="CG23" s="65">
        <v>458.56</v>
      </c>
      <c r="CH23" s="65">
        <v>414.55</v>
      </c>
      <c r="CI23" s="65">
        <v>462.8</v>
      </c>
      <c r="CJ23" s="65">
        <v>465.78</v>
      </c>
      <c r="CK23" s="65">
        <v>372.62</v>
      </c>
      <c r="CL23" s="65">
        <v>371.59</v>
      </c>
      <c r="CM23">
        <v>410.85</v>
      </c>
      <c r="CN23">
        <v>360.87</v>
      </c>
      <c r="CO23">
        <v>0</v>
      </c>
      <c r="CP23">
        <v>0</v>
      </c>
      <c r="CQ23">
        <v>317.27</v>
      </c>
      <c r="CR23">
        <v>384.31</v>
      </c>
      <c r="CS23">
        <v>403.45</v>
      </c>
      <c r="CT23">
        <v>384.14</v>
      </c>
      <c r="CU23">
        <v>399.22</v>
      </c>
      <c r="CV23">
        <v>439.53</v>
      </c>
      <c r="CW23">
        <v>414</v>
      </c>
      <c r="CX23">
        <v>446.87</v>
      </c>
      <c r="CY23">
        <v>402.12</v>
      </c>
      <c r="CZ23">
        <v>426.2</v>
      </c>
      <c r="DA23">
        <v>390.58</v>
      </c>
      <c r="DB23">
        <v>421.18</v>
      </c>
      <c r="DC23">
        <v>473.17</v>
      </c>
      <c r="DD23">
        <v>410.14</v>
      </c>
      <c r="DE23">
        <v>377.98</v>
      </c>
      <c r="DF23">
        <v>390.08</v>
      </c>
      <c r="DG23">
        <v>408.32</v>
      </c>
      <c r="DH23">
        <v>426.48</v>
      </c>
      <c r="DI23">
        <v>403.88</v>
      </c>
      <c r="DJ23">
        <v>462.58</v>
      </c>
      <c r="DK23">
        <v>444.86</v>
      </c>
      <c r="DL23">
        <v>461.39</v>
      </c>
      <c r="DM23">
        <v>425.69</v>
      </c>
      <c r="DN23">
        <v>448.19</v>
      </c>
      <c r="DO23">
        <v>439.28</v>
      </c>
      <c r="DP23">
        <v>459.76</v>
      </c>
      <c r="DQ23">
        <v>441.01</v>
      </c>
      <c r="DR23">
        <v>416.26</v>
      </c>
      <c r="DS23">
        <v>411.54</v>
      </c>
      <c r="DT23">
        <v>403.66</v>
      </c>
      <c r="DU23">
        <v>410.19</v>
      </c>
      <c r="DV23">
        <v>344.28</v>
      </c>
      <c r="DW23">
        <v>399.87</v>
      </c>
      <c r="DX23">
        <v>400.21</v>
      </c>
      <c r="DY23">
        <v>389.69</v>
      </c>
      <c r="DZ23">
        <v>398.3</v>
      </c>
      <c r="EA23">
        <v>413.71</v>
      </c>
      <c r="EB23">
        <v>445.94</v>
      </c>
      <c r="EC23">
        <v>401.86</v>
      </c>
      <c r="ED23">
        <v>415.66</v>
      </c>
      <c r="EE23">
        <v>370.77</v>
      </c>
      <c r="EF23">
        <v>439.67</v>
      </c>
      <c r="EG23">
        <v>413.58</v>
      </c>
      <c r="EH23">
        <v>433.28</v>
      </c>
      <c r="EI23">
        <v>379.41</v>
      </c>
      <c r="EJ23">
        <v>425.65</v>
      </c>
      <c r="EK23">
        <v>392.87</v>
      </c>
      <c r="EL23">
        <v>367.59</v>
      </c>
      <c r="EM23">
        <v>346.56</v>
      </c>
      <c r="EN23">
        <v>379.96</v>
      </c>
      <c r="EO23">
        <v>397.22</v>
      </c>
      <c r="EP23">
        <v>410</v>
      </c>
      <c r="EQ23">
        <v>384.21</v>
      </c>
      <c r="ER23">
        <v>395.63</v>
      </c>
      <c r="ES23">
        <v>408.03</v>
      </c>
      <c r="ET23">
        <v>380.1</v>
      </c>
      <c r="EU23">
        <v>384.76</v>
      </c>
      <c r="EV23">
        <v>391.37</v>
      </c>
      <c r="EW23">
        <v>408.5</v>
      </c>
      <c r="EX23">
        <v>363.23</v>
      </c>
      <c r="EY23">
        <v>287.16000000000003</v>
      </c>
      <c r="EZ23">
        <v>269.94</v>
      </c>
      <c r="FA23">
        <v>0</v>
      </c>
      <c r="FB23">
        <v>0</v>
      </c>
      <c r="FC23">
        <v>0</v>
      </c>
      <c r="FD23">
        <v>0</v>
      </c>
      <c r="FE23">
        <v>325.83999999999997</v>
      </c>
      <c r="FF23">
        <v>339.57</v>
      </c>
      <c r="FG23">
        <v>326.24</v>
      </c>
      <c r="FH23">
        <v>397.44</v>
      </c>
      <c r="FI23">
        <v>408.45</v>
      </c>
      <c r="FJ23">
        <v>445.21</v>
      </c>
      <c r="FK23">
        <v>436.78</v>
      </c>
      <c r="FL23">
        <v>409.75</v>
      </c>
      <c r="FM23">
        <v>362.36</v>
      </c>
      <c r="FN23">
        <v>366.75</v>
      </c>
      <c r="FO23">
        <v>342.51</v>
      </c>
      <c r="FP23">
        <v>334.49</v>
      </c>
      <c r="FQ23">
        <v>361.7</v>
      </c>
      <c r="FR23">
        <v>326.69</v>
      </c>
      <c r="FS23">
        <v>324.48</v>
      </c>
      <c r="FT23">
        <v>371.49</v>
      </c>
      <c r="FU23">
        <v>363.09</v>
      </c>
      <c r="FV23">
        <v>395.66</v>
      </c>
      <c r="FW23">
        <v>374.16</v>
      </c>
      <c r="FX23">
        <v>348.43</v>
      </c>
      <c r="FY23">
        <v>375.04</v>
      </c>
      <c r="FZ23">
        <v>337.99</v>
      </c>
      <c r="GA23">
        <v>366.26</v>
      </c>
      <c r="GB23">
        <v>358.17</v>
      </c>
      <c r="GC23">
        <v>361.36</v>
      </c>
      <c r="GD23">
        <v>325.91000000000003</v>
      </c>
      <c r="GE23">
        <v>343.48</v>
      </c>
      <c r="GF23">
        <v>371.17</v>
      </c>
      <c r="GG23">
        <v>365.84</v>
      </c>
      <c r="GH23">
        <v>369.7</v>
      </c>
      <c r="GI23">
        <v>345.91</v>
      </c>
      <c r="GJ23">
        <v>328.28</v>
      </c>
      <c r="GK23">
        <v>366.17</v>
      </c>
      <c r="GL23" s="214">
        <v>335.14</v>
      </c>
      <c r="GM23" s="214">
        <v>335.67</v>
      </c>
      <c r="GN23">
        <v>339.39</v>
      </c>
      <c r="GO23">
        <v>301.08999999999997</v>
      </c>
      <c r="GP23">
        <v>318.47000000000003</v>
      </c>
      <c r="GQ23">
        <v>346.6</v>
      </c>
      <c r="GR23">
        <v>324.52</v>
      </c>
      <c r="GS23">
        <v>333.12</v>
      </c>
      <c r="GT23">
        <v>351.99</v>
      </c>
      <c r="GU23">
        <v>353.7</v>
      </c>
      <c r="GV23">
        <v>321.56</v>
      </c>
      <c r="GW23">
        <v>333.83</v>
      </c>
      <c r="GX23">
        <v>332.67</v>
      </c>
      <c r="GY23">
        <v>312.22000000000003</v>
      </c>
      <c r="GZ23">
        <v>292.64</v>
      </c>
      <c r="HA23">
        <v>304.42</v>
      </c>
      <c r="HB23">
        <v>303.83</v>
      </c>
      <c r="HC23">
        <v>0</v>
      </c>
      <c r="HD23">
        <v>310.13</v>
      </c>
      <c r="HE23">
        <v>364.7</v>
      </c>
      <c r="HF23">
        <v>357.42</v>
      </c>
      <c r="HG23">
        <v>348.56</v>
      </c>
      <c r="HH23">
        <v>308.97000000000003</v>
      </c>
      <c r="HI23">
        <v>341.39</v>
      </c>
      <c r="HJ23">
        <v>303.58</v>
      </c>
      <c r="HK23">
        <v>312.43</v>
      </c>
      <c r="HL23">
        <v>335.61</v>
      </c>
      <c r="HM23">
        <v>339.97</v>
      </c>
      <c r="HN23">
        <v>355.62</v>
      </c>
      <c r="HO23">
        <v>321.32</v>
      </c>
      <c r="HP23">
        <v>323.58999999999997</v>
      </c>
      <c r="HQ23">
        <v>310</v>
      </c>
      <c r="HR23">
        <v>294.42</v>
      </c>
      <c r="HS23">
        <v>316.54000000000002</v>
      </c>
      <c r="HT23">
        <v>336.65</v>
      </c>
      <c r="HU23">
        <v>368.37</v>
      </c>
      <c r="HV23">
        <v>322.27</v>
      </c>
      <c r="HW23">
        <v>292.88</v>
      </c>
      <c r="HX23">
        <v>0</v>
      </c>
      <c r="HY23">
        <v>0</v>
      </c>
      <c r="HZ23">
        <v>0</v>
      </c>
      <c r="IA23">
        <v>343.76</v>
      </c>
      <c r="IB23">
        <v>293.32</v>
      </c>
      <c r="IC23">
        <v>0</v>
      </c>
      <c r="ID23" s="142">
        <v>234.97</v>
      </c>
    </row>
    <row r="24" spans="1:238" customFormat="1" x14ac:dyDescent="0.25">
      <c r="A24" s="95">
        <f t="shared" si="13"/>
        <v>23</v>
      </c>
      <c r="B24" s="65" t="str">
        <f>B.Semanal!B24</f>
        <v>Indicador 10</v>
      </c>
      <c r="C24" s="66"/>
      <c r="D24" s="66"/>
      <c r="E24" s="66"/>
      <c r="F24" s="66"/>
      <c r="G24" s="67"/>
      <c r="H24" s="67">
        <v>97.93</v>
      </c>
      <c r="I24" s="67">
        <v>98.57</v>
      </c>
      <c r="J24" s="67">
        <v>97.79</v>
      </c>
      <c r="K24" s="67">
        <v>97.98</v>
      </c>
      <c r="L24" s="67">
        <v>97.74</v>
      </c>
      <c r="M24" s="67">
        <v>97.68</v>
      </c>
      <c r="N24" s="65">
        <v>98.25</v>
      </c>
      <c r="O24" s="65">
        <v>97.91</v>
      </c>
      <c r="P24" s="65">
        <v>97.75</v>
      </c>
      <c r="Q24" s="65">
        <v>98.26</v>
      </c>
      <c r="R24" s="65">
        <v>97.88</v>
      </c>
      <c r="S24" s="65">
        <v>97.64</v>
      </c>
      <c r="T24" s="65">
        <v>98.1</v>
      </c>
      <c r="U24" s="124">
        <v>98.2</v>
      </c>
      <c r="V24" s="124">
        <v>97.91</v>
      </c>
      <c r="W24" s="124">
        <v>98.05</v>
      </c>
      <c r="X24" s="124">
        <v>97.74</v>
      </c>
      <c r="Y24" s="124">
        <v>97</v>
      </c>
      <c r="Z24" s="124">
        <v>97.82</v>
      </c>
      <c r="AA24" s="124">
        <v>97.58</v>
      </c>
      <c r="AB24" s="124">
        <v>0</v>
      </c>
      <c r="AC24" s="124">
        <v>96.15</v>
      </c>
      <c r="AD24" s="124">
        <v>96.65</v>
      </c>
      <c r="AE24" s="120">
        <v>97.79</v>
      </c>
      <c r="AF24" s="124">
        <v>97.95</v>
      </c>
      <c r="AG24" s="120">
        <v>98.07</v>
      </c>
      <c r="AH24" s="120">
        <v>97.93</v>
      </c>
      <c r="AI24" s="65">
        <v>0</v>
      </c>
      <c r="AJ24" s="65">
        <v>0</v>
      </c>
      <c r="AK24" s="65">
        <v>98.37</v>
      </c>
      <c r="AL24" s="65">
        <v>98.79</v>
      </c>
      <c r="AM24" s="65">
        <v>98.39</v>
      </c>
      <c r="AN24" s="65">
        <v>97.6</v>
      </c>
      <c r="AO24" s="65">
        <v>98.1</v>
      </c>
      <c r="AP24" s="65">
        <v>97.89</v>
      </c>
      <c r="AQ24" s="65">
        <v>97.89</v>
      </c>
      <c r="AR24" s="65">
        <v>97.5</v>
      </c>
      <c r="AS24" s="65">
        <v>98.17</v>
      </c>
      <c r="AT24" s="65">
        <v>97.98</v>
      </c>
      <c r="AU24" s="65">
        <v>98.03</v>
      </c>
      <c r="AV24" s="65">
        <v>97.61</v>
      </c>
      <c r="AW24" s="65">
        <v>97.22</v>
      </c>
      <c r="AX24" s="65">
        <v>97.64</v>
      </c>
      <c r="AY24" s="65">
        <v>97.71</v>
      </c>
      <c r="AZ24" s="65">
        <v>96.02</v>
      </c>
      <c r="BA24" s="65">
        <v>96.76</v>
      </c>
      <c r="BB24" s="65">
        <v>97.87</v>
      </c>
      <c r="BC24" s="65">
        <v>98.05</v>
      </c>
      <c r="BD24" s="65">
        <v>0</v>
      </c>
      <c r="BE24" s="65">
        <v>0</v>
      </c>
      <c r="BF24" s="65">
        <v>0</v>
      </c>
      <c r="BG24" s="65">
        <v>98.35</v>
      </c>
      <c r="BH24" s="65">
        <v>97.67</v>
      </c>
      <c r="BI24" s="65">
        <v>98.46</v>
      </c>
      <c r="BJ24" s="65">
        <v>98.7</v>
      </c>
      <c r="BK24" s="65">
        <v>98.33</v>
      </c>
      <c r="BL24" s="65">
        <v>98.49</v>
      </c>
      <c r="BM24" s="91">
        <v>97.78</v>
      </c>
      <c r="BN24" s="65">
        <v>98.22</v>
      </c>
      <c r="BO24" s="65">
        <v>98.43</v>
      </c>
      <c r="BP24" s="65">
        <v>98.3</v>
      </c>
      <c r="BQ24" s="65">
        <v>98.16</v>
      </c>
      <c r="BR24" s="65">
        <v>98.13</v>
      </c>
      <c r="BS24" s="65">
        <v>97.76</v>
      </c>
      <c r="BT24" s="65">
        <v>98.14</v>
      </c>
      <c r="BU24" s="65">
        <v>98.16</v>
      </c>
      <c r="BV24" s="65">
        <v>98.38</v>
      </c>
      <c r="BW24" s="65">
        <v>98.11</v>
      </c>
      <c r="BX24" s="65">
        <v>97.7</v>
      </c>
      <c r="BY24" s="65">
        <v>97.46</v>
      </c>
      <c r="BZ24" s="65">
        <v>97.55</v>
      </c>
      <c r="CA24" s="65">
        <v>97.46</v>
      </c>
      <c r="CB24" s="65">
        <v>97.76</v>
      </c>
      <c r="CC24" s="65">
        <v>97.64</v>
      </c>
      <c r="CD24" s="65">
        <v>97.13</v>
      </c>
      <c r="CE24" s="65">
        <v>96.75</v>
      </c>
      <c r="CF24" s="65">
        <v>96.95</v>
      </c>
      <c r="CG24" s="65">
        <v>97.29</v>
      </c>
      <c r="CH24" s="65">
        <v>97.07</v>
      </c>
      <c r="CI24" s="65">
        <v>97.84</v>
      </c>
      <c r="CJ24" s="65">
        <v>97.62</v>
      </c>
      <c r="CK24" s="65">
        <v>97.98</v>
      </c>
      <c r="CL24" s="65">
        <v>98.04</v>
      </c>
      <c r="CM24">
        <v>96.92</v>
      </c>
      <c r="CN24">
        <v>97.5</v>
      </c>
      <c r="CO24">
        <v>0</v>
      </c>
      <c r="CP24">
        <v>0</v>
      </c>
      <c r="CQ24">
        <v>97.84</v>
      </c>
      <c r="CR24">
        <v>97.9</v>
      </c>
      <c r="CS24">
        <v>98.22</v>
      </c>
      <c r="CT24">
        <v>97.99</v>
      </c>
      <c r="CU24">
        <v>97.98</v>
      </c>
      <c r="CV24">
        <v>97.87</v>
      </c>
      <c r="CW24">
        <v>97.64</v>
      </c>
      <c r="CX24">
        <v>97.66</v>
      </c>
      <c r="CY24">
        <v>98.02</v>
      </c>
      <c r="CZ24">
        <v>97.79</v>
      </c>
      <c r="DA24">
        <v>97.88</v>
      </c>
      <c r="DB24">
        <v>98.05</v>
      </c>
      <c r="DC24">
        <v>97.44</v>
      </c>
      <c r="DD24">
        <v>97.93</v>
      </c>
      <c r="DE24">
        <v>98.04</v>
      </c>
      <c r="DF24">
        <v>98.29</v>
      </c>
      <c r="DG24">
        <v>97.96</v>
      </c>
      <c r="DH24">
        <v>97.84</v>
      </c>
      <c r="DI24">
        <v>97.62</v>
      </c>
      <c r="DJ24">
        <v>97.75</v>
      </c>
      <c r="DK24">
        <v>97.97</v>
      </c>
      <c r="DL24">
        <v>97.93</v>
      </c>
      <c r="DM24">
        <v>97.74</v>
      </c>
      <c r="DN24">
        <v>97.75</v>
      </c>
      <c r="DO24">
        <v>97.93</v>
      </c>
      <c r="DP24">
        <v>98.08</v>
      </c>
      <c r="DQ24">
        <v>97.84</v>
      </c>
      <c r="DR24">
        <v>97.68</v>
      </c>
      <c r="DS24">
        <v>97.75</v>
      </c>
      <c r="DT24">
        <v>97.84</v>
      </c>
      <c r="DU24">
        <v>97.96</v>
      </c>
      <c r="DV24">
        <v>97.85</v>
      </c>
      <c r="DW24">
        <v>97.61</v>
      </c>
      <c r="DX24">
        <v>97.85</v>
      </c>
      <c r="DY24">
        <v>97.97</v>
      </c>
      <c r="DZ24">
        <v>98.21</v>
      </c>
      <c r="EA24">
        <v>97.78</v>
      </c>
      <c r="EB24">
        <v>97.47</v>
      </c>
      <c r="EC24">
        <v>97.74</v>
      </c>
      <c r="ED24">
        <v>97.37</v>
      </c>
      <c r="EE24">
        <v>95.67</v>
      </c>
      <c r="EF24">
        <v>97.98</v>
      </c>
      <c r="EG24">
        <v>97.68</v>
      </c>
      <c r="EH24">
        <v>97.89</v>
      </c>
      <c r="EI24">
        <v>98.06</v>
      </c>
      <c r="EJ24">
        <v>98</v>
      </c>
      <c r="EK24">
        <v>97.62</v>
      </c>
      <c r="EL24">
        <v>97.91</v>
      </c>
      <c r="EM24">
        <v>97.69</v>
      </c>
      <c r="EN24">
        <v>97.51</v>
      </c>
      <c r="EO24">
        <v>97.53</v>
      </c>
      <c r="EP24">
        <v>97.84</v>
      </c>
      <c r="EQ24">
        <v>97.86</v>
      </c>
      <c r="ER24">
        <v>96.62</v>
      </c>
      <c r="ES24">
        <v>97.52</v>
      </c>
      <c r="ET24">
        <v>98.19</v>
      </c>
      <c r="EU24">
        <v>98.21</v>
      </c>
      <c r="EV24">
        <v>98.33</v>
      </c>
      <c r="EW24">
        <v>97.41</v>
      </c>
      <c r="EX24">
        <v>97.07</v>
      </c>
      <c r="EY24">
        <v>97.9</v>
      </c>
      <c r="EZ24">
        <v>97.52</v>
      </c>
      <c r="FA24">
        <v>0</v>
      </c>
      <c r="FB24">
        <v>0</v>
      </c>
      <c r="FC24">
        <v>0</v>
      </c>
      <c r="FD24">
        <v>0</v>
      </c>
      <c r="FE24">
        <v>97.99</v>
      </c>
      <c r="FF24">
        <v>98.07</v>
      </c>
      <c r="FG24">
        <v>98.22</v>
      </c>
      <c r="FH24">
        <v>97.72</v>
      </c>
      <c r="FI24">
        <v>97.36</v>
      </c>
      <c r="FJ24">
        <v>97.23</v>
      </c>
      <c r="FK24">
        <v>97.32</v>
      </c>
      <c r="FL24">
        <v>97.35</v>
      </c>
      <c r="FM24">
        <v>97.68</v>
      </c>
      <c r="FN24">
        <v>96.69</v>
      </c>
      <c r="FO24">
        <v>97.82</v>
      </c>
      <c r="FP24">
        <v>97.81</v>
      </c>
      <c r="FQ24">
        <v>97.37</v>
      </c>
      <c r="FR24">
        <v>98.19</v>
      </c>
      <c r="FS24">
        <v>98.04</v>
      </c>
      <c r="FT24">
        <v>97.98</v>
      </c>
      <c r="FU24">
        <v>98.02</v>
      </c>
      <c r="FV24">
        <v>98.11</v>
      </c>
      <c r="FW24">
        <v>98.08</v>
      </c>
      <c r="FX24">
        <v>98.03</v>
      </c>
      <c r="FY24">
        <v>98.04</v>
      </c>
      <c r="FZ24">
        <v>98.14</v>
      </c>
      <c r="GA24">
        <v>96.7</v>
      </c>
      <c r="GB24">
        <v>97.9</v>
      </c>
      <c r="GC24">
        <v>97.88</v>
      </c>
      <c r="GD24">
        <v>97.88</v>
      </c>
      <c r="GE24">
        <v>96.75</v>
      </c>
      <c r="GF24">
        <v>97.28</v>
      </c>
      <c r="GG24">
        <v>97.82</v>
      </c>
      <c r="GH24">
        <v>97.67</v>
      </c>
      <c r="GI24">
        <v>97.65</v>
      </c>
      <c r="GJ24">
        <v>97.36</v>
      </c>
      <c r="GK24">
        <v>97.51</v>
      </c>
      <c r="GL24" s="214">
        <v>97.69</v>
      </c>
      <c r="GM24" s="214">
        <v>97.39</v>
      </c>
      <c r="GN24">
        <v>96.7</v>
      </c>
      <c r="GO24">
        <v>97</v>
      </c>
      <c r="GP24">
        <v>97.94</v>
      </c>
      <c r="GQ24">
        <v>97.07</v>
      </c>
      <c r="GR24">
        <v>97.66</v>
      </c>
      <c r="GS24">
        <v>97.9</v>
      </c>
      <c r="GT24">
        <v>97.35</v>
      </c>
      <c r="GU24">
        <v>97.25</v>
      </c>
      <c r="GV24">
        <v>96.96</v>
      </c>
      <c r="GW24">
        <v>97.95</v>
      </c>
      <c r="GX24">
        <v>98.35</v>
      </c>
      <c r="GY24">
        <v>98.51</v>
      </c>
      <c r="GZ24">
        <v>98.08</v>
      </c>
      <c r="HA24">
        <v>96.52</v>
      </c>
      <c r="HB24">
        <v>97.79</v>
      </c>
      <c r="HC24">
        <v>0</v>
      </c>
      <c r="HD24">
        <v>97.08</v>
      </c>
      <c r="HE24">
        <v>97.91</v>
      </c>
      <c r="HF24">
        <v>97.65</v>
      </c>
      <c r="HG24">
        <v>98.12</v>
      </c>
      <c r="HH24">
        <v>98.11</v>
      </c>
      <c r="HI24">
        <v>97.93</v>
      </c>
      <c r="HJ24">
        <v>98.33</v>
      </c>
      <c r="HK24">
        <v>98.15</v>
      </c>
      <c r="HL24">
        <v>98.18</v>
      </c>
      <c r="HM24">
        <v>97.98</v>
      </c>
      <c r="HN24">
        <v>97.7</v>
      </c>
      <c r="HO24">
        <v>97.03</v>
      </c>
      <c r="HP24">
        <v>96.51</v>
      </c>
      <c r="HQ24">
        <v>98.11</v>
      </c>
      <c r="HR24">
        <v>98.43</v>
      </c>
      <c r="HS24">
        <v>96.94</v>
      </c>
      <c r="HT24">
        <v>96.21</v>
      </c>
      <c r="HU24">
        <v>97.45</v>
      </c>
      <c r="HV24">
        <v>98.14</v>
      </c>
      <c r="HW24">
        <v>98.5</v>
      </c>
      <c r="HX24">
        <v>0</v>
      </c>
      <c r="HY24">
        <v>0</v>
      </c>
      <c r="HZ24">
        <v>0</v>
      </c>
      <c r="IA24">
        <v>97.55</v>
      </c>
      <c r="IB24">
        <v>98.17</v>
      </c>
      <c r="IC24">
        <v>0</v>
      </c>
      <c r="ID24" s="142">
        <v>95.88</v>
      </c>
    </row>
    <row r="25" spans="1:238" customFormat="1" x14ac:dyDescent="0.25">
      <c r="A25" s="95">
        <f t="shared" si="13"/>
        <v>24</v>
      </c>
      <c r="B25" s="65">
        <f>B.Semanal!B25</f>
        <v>0</v>
      </c>
      <c r="C25" s="66"/>
      <c r="D25" s="66"/>
      <c r="E25" s="66"/>
      <c r="F25" s="66"/>
      <c r="G25" s="67"/>
      <c r="H25" s="67">
        <v>97.76</v>
      </c>
      <c r="I25" s="67">
        <v>98.41</v>
      </c>
      <c r="J25" s="67">
        <v>97.58</v>
      </c>
      <c r="K25" s="67">
        <v>97.76</v>
      </c>
      <c r="L25" s="67">
        <v>97.51</v>
      </c>
      <c r="M25" s="67">
        <v>97.48</v>
      </c>
      <c r="N25" s="65">
        <v>98.09</v>
      </c>
      <c r="O25" s="65">
        <v>97.69</v>
      </c>
      <c r="P25" s="65">
        <v>97.57</v>
      </c>
      <c r="Q25" s="65">
        <v>98.1</v>
      </c>
      <c r="R25" s="65">
        <v>97.7</v>
      </c>
      <c r="S25" s="65">
        <v>97.45</v>
      </c>
      <c r="T25" s="65">
        <v>97.93</v>
      </c>
      <c r="U25" s="124">
        <v>98.06</v>
      </c>
      <c r="V25" s="124">
        <v>97.81</v>
      </c>
      <c r="W25" s="124">
        <v>97.95</v>
      </c>
      <c r="X25" s="124">
        <v>97.65</v>
      </c>
      <c r="Y25" s="124">
        <v>96.8</v>
      </c>
      <c r="Z25" s="124">
        <v>97.7</v>
      </c>
      <c r="AA25" s="124">
        <v>97.49</v>
      </c>
      <c r="AB25" s="124">
        <v>0</v>
      </c>
      <c r="AC25" s="124">
        <v>96.03</v>
      </c>
      <c r="AD25" s="124">
        <v>96.52</v>
      </c>
      <c r="AE25" s="120">
        <v>97.64</v>
      </c>
      <c r="AF25" s="124">
        <v>97.8</v>
      </c>
      <c r="AG25" s="120">
        <v>97.96</v>
      </c>
      <c r="AH25" s="120">
        <v>97.92</v>
      </c>
      <c r="AI25" s="65">
        <v>0</v>
      </c>
      <c r="AJ25" s="65">
        <v>0</v>
      </c>
      <c r="AK25" s="65">
        <v>98.37</v>
      </c>
      <c r="AL25" s="65">
        <v>98.74</v>
      </c>
      <c r="AM25" s="65">
        <v>98.32</v>
      </c>
      <c r="AN25" s="65">
        <v>97.51</v>
      </c>
      <c r="AO25" s="65">
        <v>97.98</v>
      </c>
      <c r="AP25" s="65">
        <v>97.78</v>
      </c>
      <c r="AQ25" s="65">
        <v>97.74</v>
      </c>
      <c r="AR25" s="65">
        <v>97.27</v>
      </c>
      <c r="AS25" s="65">
        <v>98.08</v>
      </c>
      <c r="AT25" s="65">
        <v>97.87</v>
      </c>
      <c r="AU25" s="65">
        <v>97.94</v>
      </c>
      <c r="AV25" s="65">
        <v>97.6</v>
      </c>
      <c r="AW25" s="65">
        <v>97.19</v>
      </c>
      <c r="AX25" s="65">
        <v>97.56</v>
      </c>
      <c r="AY25" s="65">
        <v>97.58</v>
      </c>
      <c r="AZ25" s="65">
        <v>95.69</v>
      </c>
      <c r="BA25" s="65">
        <v>96.63</v>
      </c>
      <c r="BB25" s="65">
        <v>97.79</v>
      </c>
      <c r="BC25" s="65">
        <v>97.99</v>
      </c>
      <c r="BD25" s="65">
        <v>0</v>
      </c>
      <c r="BE25" s="65">
        <v>0</v>
      </c>
      <c r="BF25" s="65">
        <v>0</v>
      </c>
      <c r="BG25" s="65">
        <v>98.26</v>
      </c>
      <c r="BH25" s="65">
        <v>97.52</v>
      </c>
      <c r="BI25" s="65">
        <v>98.37</v>
      </c>
      <c r="BJ25" s="65">
        <v>98.67</v>
      </c>
      <c r="BK25" s="65">
        <v>98.31</v>
      </c>
      <c r="BL25" s="65">
        <v>98.45</v>
      </c>
      <c r="BM25" s="91">
        <v>97.69</v>
      </c>
      <c r="BN25" s="65">
        <v>98.15</v>
      </c>
      <c r="BO25" s="65">
        <v>98.41</v>
      </c>
      <c r="BP25" s="65">
        <v>98.26</v>
      </c>
      <c r="BQ25" s="65">
        <v>98.16</v>
      </c>
      <c r="BR25" s="65">
        <v>98.06</v>
      </c>
      <c r="BS25" s="65">
        <v>97.62</v>
      </c>
      <c r="BT25" s="65">
        <v>98.04</v>
      </c>
      <c r="BU25" s="65">
        <v>98.1</v>
      </c>
      <c r="BV25" s="65">
        <v>98.29</v>
      </c>
      <c r="BW25" s="65">
        <v>98.01</v>
      </c>
      <c r="BX25" s="65">
        <v>97.58</v>
      </c>
      <c r="BY25" s="65">
        <v>97.36</v>
      </c>
      <c r="BZ25" s="65">
        <v>97.45</v>
      </c>
      <c r="CA25" s="65">
        <v>97.36</v>
      </c>
      <c r="CB25" s="65">
        <v>97.54</v>
      </c>
      <c r="CC25" s="65">
        <v>97.36</v>
      </c>
      <c r="CD25" s="65">
        <v>96.88</v>
      </c>
      <c r="CE25" s="65">
        <v>96.52</v>
      </c>
      <c r="CF25" s="65">
        <v>96.81</v>
      </c>
      <c r="CG25" s="65">
        <v>97.08</v>
      </c>
      <c r="CH25" s="65">
        <v>97.02</v>
      </c>
      <c r="CI25" s="65">
        <v>97.76</v>
      </c>
      <c r="CJ25" s="65">
        <v>97.47</v>
      </c>
      <c r="CK25" s="65">
        <v>97.92</v>
      </c>
      <c r="CL25" s="65">
        <v>98.13</v>
      </c>
      <c r="CM25">
        <v>96.91</v>
      </c>
      <c r="CN25">
        <v>97.5</v>
      </c>
      <c r="CO25">
        <v>0</v>
      </c>
      <c r="CP25">
        <v>0</v>
      </c>
      <c r="CQ25">
        <v>97.85</v>
      </c>
      <c r="CR25">
        <v>97.9</v>
      </c>
      <c r="CS25">
        <v>98.24</v>
      </c>
      <c r="CT25">
        <v>97.98</v>
      </c>
      <c r="CU25">
        <v>97.94</v>
      </c>
      <c r="CV25">
        <v>97.85</v>
      </c>
      <c r="CW25">
        <v>97.58</v>
      </c>
      <c r="CX25">
        <v>97.53</v>
      </c>
      <c r="CY25">
        <v>97.92</v>
      </c>
      <c r="CZ25">
        <v>97.66</v>
      </c>
      <c r="DA25">
        <v>97.79</v>
      </c>
      <c r="DB25">
        <v>98.03</v>
      </c>
      <c r="DC25">
        <v>97.37</v>
      </c>
      <c r="DD25">
        <v>97.91</v>
      </c>
      <c r="DE25">
        <v>98.05</v>
      </c>
      <c r="DF25">
        <v>98.25</v>
      </c>
      <c r="DG25">
        <v>97.96</v>
      </c>
      <c r="DH25">
        <v>97.8</v>
      </c>
      <c r="DI25">
        <v>97.61</v>
      </c>
      <c r="DJ25">
        <v>97.65</v>
      </c>
      <c r="DK25">
        <v>97.93</v>
      </c>
      <c r="DL25">
        <v>97.88</v>
      </c>
      <c r="DM25">
        <v>97.71</v>
      </c>
      <c r="DN25">
        <v>97.73</v>
      </c>
      <c r="DO25">
        <v>97.89</v>
      </c>
      <c r="DP25">
        <v>98.05</v>
      </c>
      <c r="DQ25">
        <v>97.82</v>
      </c>
      <c r="DR25">
        <v>97.74</v>
      </c>
      <c r="DS25">
        <v>97.77</v>
      </c>
      <c r="DT25">
        <v>97.84</v>
      </c>
      <c r="DU25">
        <v>98</v>
      </c>
      <c r="DV25">
        <v>97.83</v>
      </c>
      <c r="DW25">
        <v>97.58</v>
      </c>
      <c r="DX25">
        <v>97.82</v>
      </c>
      <c r="DY25">
        <v>97.91</v>
      </c>
      <c r="DZ25">
        <v>98.18</v>
      </c>
      <c r="EA25">
        <v>97.77</v>
      </c>
      <c r="EB25">
        <v>97.42</v>
      </c>
      <c r="EC25">
        <v>97.72</v>
      </c>
      <c r="ED25">
        <v>97.36</v>
      </c>
      <c r="EE25">
        <v>95.58</v>
      </c>
      <c r="EF25">
        <v>97.95</v>
      </c>
      <c r="EG25">
        <v>97.7</v>
      </c>
      <c r="EH25">
        <v>97.85</v>
      </c>
      <c r="EI25">
        <v>98.06</v>
      </c>
      <c r="EJ25">
        <v>97.99</v>
      </c>
      <c r="EK25">
        <v>97.59</v>
      </c>
      <c r="EL25">
        <v>97.99</v>
      </c>
      <c r="EM25">
        <v>97.74</v>
      </c>
      <c r="EN25">
        <v>97.6</v>
      </c>
      <c r="EO25">
        <v>97.59</v>
      </c>
      <c r="EP25">
        <v>97.93</v>
      </c>
      <c r="EQ25">
        <v>97.9</v>
      </c>
      <c r="ER25">
        <v>96.68</v>
      </c>
      <c r="ES25">
        <v>97.48</v>
      </c>
      <c r="ET25">
        <v>98.15</v>
      </c>
      <c r="EU25">
        <v>98.21</v>
      </c>
      <c r="EV25">
        <v>98.38</v>
      </c>
      <c r="EW25">
        <v>97.57</v>
      </c>
      <c r="EX25">
        <v>97.32</v>
      </c>
      <c r="EY25">
        <v>98.08</v>
      </c>
      <c r="EZ25">
        <v>97.72</v>
      </c>
      <c r="FA25">
        <v>0</v>
      </c>
      <c r="FB25">
        <v>0</v>
      </c>
      <c r="FC25">
        <v>0</v>
      </c>
      <c r="FD25">
        <v>0</v>
      </c>
      <c r="FE25">
        <v>98.04</v>
      </c>
      <c r="FF25">
        <v>98.19</v>
      </c>
      <c r="FG25">
        <v>98.33</v>
      </c>
      <c r="FH25">
        <v>97.85</v>
      </c>
      <c r="FI25">
        <v>97.63</v>
      </c>
      <c r="FJ25">
        <v>97.5</v>
      </c>
      <c r="FK25">
        <v>97.41</v>
      </c>
      <c r="FL25">
        <v>97.47</v>
      </c>
      <c r="FM25">
        <v>97.82</v>
      </c>
      <c r="FN25">
        <v>96.98</v>
      </c>
      <c r="FO25">
        <v>98.01</v>
      </c>
      <c r="FP25">
        <v>97.87</v>
      </c>
      <c r="FQ25">
        <v>97.52</v>
      </c>
      <c r="FR25">
        <v>98.29</v>
      </c>
      <c r="FS25">
        <v>98.16</v>
      </c>
      <c r="FT25">
        <v>98.07</v>
      </c>
      <c r="FU25">
        <v>98.09</v>
      </c>
      <c r="FV25">
        <v>98.17</v>
      </c>
      <c r="FW25">
        <v>98.14</v>
      </c>
      <c r="FX25">
        <v>98.08</v>
      </c>
      <c r="FY25">
        <v>98.02</v>
      </c>
      <c r="FZ25">
        <v>98.16</v>
      </c>
      <c r="GA25">
        <v>96.77</v>
      </c>
      <c r="GB25">
        <v>97.93</v>
      </c>
      <c r="GC25">
        <v>97.92</v>
      </c>
      <c r="GD25">
        <v>97.98</v>
      </c>
      <c r="GE25">
        <v>96.83</v>
      </c>
      <c r="GF25">
        <v>97.38</v>
      </c>
      <c r="GG25">
        <v>97.92</v>
      </c>
      <c r="GH25">
        <v>97.79</v>
      </c>
      <c r="GI25">
        <v>97.8</v>
      </c>
      <c r="GJ25">
        <v>97.57</v>
      </c>
      <c r="GK25">
        <v>97.67</v>
      </c>
      <c r="GL25" s="214">
        <v>97.88</v>
      </c>
      <c r="GM25" s="214">
        <v>97.66</v>
      </c>
      <c r="GN25">
        <v>97.12</v>
      </c>
      <c r="GO25">
        <v>97.39</v>
      </c>
      <c r="GP25">
        <v>98.1</v>
      </c>
      <c r="GQ25">
        <v>97.17</v>
      </c>
      <c r="GR25">
        <v>97.72</v>
      </c>
      <c r="GS25">
        <v>97.98</v>
      </c>
      <c r="GT25">
        <v>97.42</v>
      </c>
      <c r="GU25">
        <v>97.45</v>
      </c>
      <c r="GV25">
        <v>97.1</v>
      </c>
      <c r="GW25">
        <v>98.12</v>
      </c>
      <c r="GX25">
        <v>98.48</v>
      </c>
      <c r="GY25">
        <v>98.6</v>
      </c>
      <c r="GZ25">
        <v>98.31</v>
      </c>
      <c r="HA25">
        <v>96.96</v>
      </c>
      <c r="HB25">
        <v>98.08</v>
      </c>
      <c r="HC25">
        <v>0</v>
      </c>
      <c r="HD25">
        <v>97.3</v>
      </c>
      <c r="HE25">
        <v>98.11</v>
      </c>
      <c r="HF25">
        <v>97.86</v>
      </c>
      <c r="HG25">
        <v>98.26</v>
      </c>
      <c r="HH25">
        <v>98.25</v>
      </c>
      <c r="HI25">
        <v>98.09</v>
      </c>
      <c r="HJ25">
        <v>98.51</v>
      </c>
      <c r="HK25">
        <v>98.32</v>
      </c>
      <c r="HL25">
        <v>98.32</v>
      </c>
      <c r="HM25">
        <v>98.14</v>
      </c>
      <c r="HN25">
        <v>97.88</v>
      </c>
      <c r="HO25">
        <v>97.24</v>
      </c>
      <c r="HP25">
        <v>96.76</v>
      </c>
      <c r="HQ25">
        <v>98.27</v>
      </c>
      <c r="HR25">
        <v>98.53</v>
      </c>
      <c r="HS25">
        <v>97.15</v>
      </c>
      <c r="HT25">
        <v>96.61</v>
      </c>
      <c r="HU25">
        <v>97.58</v>
      </c>
      <c r="HV25">
        <v>98.22</v>
      </c>
      <c r="HW25">
        <v>98.57</v>
      </c>
      <c r="HX25">
        <v>0</v>
      </c>
      <c r="HY25">
        <v>0</v>
      </c>
      <c r="HZ25">
        <v>0</v>
      </c>
      <c r="IA25">
        <v>97.68</v>
      </c>
      <c r="IB25">
        <v>98.26</v>
      </c>
      <c r="IC25">
        <v>0</v>
      </c>
      <c r="ID25" s="142">
        <v>96.06</v>
      </c>
    </row>
    <row r="26" spans="1:238" customFormat="1" x14ac:dyDescent="0.25">
      <c r="A26" s="95">
        <f t="shared" si="13"/>
        <v>25</v>
      </c>
      <c r="B26" s="65">
        <f>B.Semanal!B26</f>
        <v>0</v>
      </c>
      <c r="C26" s="66"/>
      <c r="D26" s="66"/>
      <c r="E26" s="66"/>
      <c r="F26" s="66"/>
      <c r="G26" s="67"/>
      <c r="H26" s="67">
        <v>46.72</v>
      </c>
      <c r="I26" s="67">
        <v>62.46</v>
      </c>
      <c r="J26" s="67">
        <v>31.22</v>
      </c>
      <c r="K26" s="67">
        <v>44.47</v>
      </c>
      <c r="L26" s="67">
        <v>59.61</v>
      </c>
      <c r="M26" s="67">
        <v>53.64</v>
      </c>
      <c r="N26" s="65">
        <v>56.82</v>
      </c>
      <c r="O26" s="65">
        <v>25.41</v>
      </c>
      <c r="P26" s="65">
        <v>40.94</v>
      </c>
      <c r="Q26" s="65">
        <v>42.72</v>
      </c>
      <c r="R26" s="65">
        <v>48.81</v>
      </c>
      <c r="S26" s="65">
        <v>41.08</v>
      </c>
      <c r="T26" s="65">
        <v>46.48</v>
      </c>
      <c r="U26" s="124">
        <v>51.75</v>
      </c>
      <c r="V26" s="124">
        <v>49.93</v>
      </c>
      <c r="W26" s="124">
        <v>55.71</v>
      </c>
      <c r="X26" s="124">
        <v>38.58</v>
      </c>
      <c r="Y26" s="124">
        <v>29.88</v>
      </c>
      <c r="Z26" s="124">
        <v>52.25</v>
      </c>
      <c r="AA26" s="124">
        <v>54.32</v>
      </c>
      <c r="AB26" s="124">
        <v>0</v>
      </c>
      <c r="AC26" s="124">
        <v>36.270000000000003</v>
      </c>
      <c r="AD26" s="124">
        <v>45.87</v>
      </c>
      <c r="AE26" s="120">
        <v>55.98</v>
      </c>
      <c r="AF26" s="124">
        <v>54.85</v>
      </c>
      <c r="AG26" s="120">
        <v>42.8</v>
      </c>
      <c r="AH26" s="120">
        <v>65.22</v>
      </c>
      <c r="AI26" s="65">
        <v>0</v>
      </c>
      <c r="AJ26" s="65">
        <v>0</v>
      </c>
      <c r="AK26" s="65">
        <v>60.05</v>
      </c>
      <c r="AL26" s="65">
        <v>54.08</v>
      </c>
      <c r="AM26" s="65">
        <v>56.47</v>
      </c>
      <c r="AN26" s="65">
        <v>43.54</v>
      </c>
      <c r="AO26" s="65">
        <v>48.4</v>
      </c>
      <c r="AP26" s="65">
        <v>45.64</v>
      </c>
      <c r="AQ26" s="65">
        <v>54.93</v>
      </c>
      <c r="AR26" s="65">
        <v>52.97</v>
      </c>
      <c r="AS26" s="65">
        <v>48.65</v>
      </c>
      <c r="AT26" s="65">
        <v>43.65</v>
      </c>
      <c r="AU26" s="65">
        <v>46.23</v>
      </c>
      <c r="AV26" s="65">
        <v>40.229999999999997</v>
      </c>
      <c r="AW26" s="65">
        <v>45.45</v>
      </c>
      <c r="AX26" s="65">
        <v>52.96</v>
      </c>
      <c r="AY26" s="65">
        <v>44.67</v>
      </c>
      <c r="AZ26" s="65">
        <v>35.35</v>
      </c>
      <c r="BA26" s="65">
        <v>35.96</v>
      </c>
      <c r="BB26" s="65">
        <v>59.72</v>
      </c>
      <c r="BC26" s="65">
        <v>66.16</v>
      </c>
      <c r="BD26" s="65">
        <v>0</v>
      </c>
      <c r="BE26" s="65">
        <v>0</v>
      </c>
      <c r="BF26" s="65">
        <v>0</v>
      </c>
      <c r="BG26" s="65">
        <v>44.14</v>
      </c>
      <c r="BH26" s="65">
        <v>55.69</v>
      </c>
      <c r="BI26" s="65">
        <v>67.62</v>
      </c>
      <c r="BJ26" s="65">
        <v>74.25</v>
      </c>
      <c r="BK26" s="65">
        <v>47.53</v>
      </c>
      <c r="BL26" s="65">
        <v>56.69</v>
      </c>
      <c r="BM26" s="91">
        <v>58.82</v>
      </c>
      <c r="BN26" s="65">
        <v>61.38</v>
      </c>
      <c r="BO26" s="65">
        <v>42.95</v>
      </c>
      <c r="BP26" s="65">
        <v>42.74</v>
      </c>
      <c r="BQ26" s="65">
        <v>56.27</v>
      </c>
      <c r="BR26" s="65">
        <v>49.39</v>
      </c>
      <c r="BS26" s="65">
        <v>50.33</v>
      </c>
      <c r="BT26" s="65">
        <v>126.04</v>
      </c>
      <c r="BU26" s="65">
        <v>46.61</v>
      </c>
      <c r="BV26" s="65">
        <v>50.35</v>
      </c>
      <c r="BW26" s="65">
        <v>57.45</v>
      </c>
      <c r="BX26" s="65">
        <v>51.3</v>
      </c>
      <c r="BY26" s="65">
        <v>57.93</v>
      </c>
      <c r="BZ26" s="65">
        <v>50.34</v>
      </c>
      <c r="CA26" s="65">
        <v>57.17</v>
      </c>
      <c r="CB26" s="65">
        <v>38.049999999999997</v>
      </c>
      <c r="CC26" s="65">
        <v>42.49</v>
      </c>
      <c r="CD26" s="65">
        <v>42.23</v>
      </c>
      <c r="CE26" s="65">
        <v>59.73</v>
      </c>
      <c r="CF26" s="65">
        <v>42.94</v>
      </c>
      <c r="CG26" s="65">
        <v>39.43</v>
      </c>
      <c r="CH26" s="65">
        <v>36.64</v>
      </c>
      <c r="CI26" s="65">
        <v>40.159999999999997</v>
      </c>
      <c r="CJ26" s="65">
        <v>36.229999999999997</v>
      </c>
      <c r="CK26" s="65">
        <v>39.51</v>
      </c>
      <c r="CL26" s="65">
        <v>43.72</v>
      </c>
      <c r="CM26">
        <v>46.94</v>
      </c>
      <c r="CN26">
        <v>50.87</v>
      </c>
      <c r="CO26">
        <v>0</v>
      </c>
      <c r="CP26">
        <v>0</v>
      </c>
      <c r="CQ26">
        <v>59.19</v>
      </c>
      <c r="CR26">
        <v>68.349999999999994</v>
      </c>
      <c r="CS26">
        <v>40.19</v>
      </c>
      <c r="CT26">
        <v>51.9</v>
      </c>
      <c r="CU26">
        <v>47.84</v>
      </c>
      <c r="CV26">
        <v>47.86</v>
      </c>
      <c r="CW26">
        <v>45.62</v>
      </c>
      <c r="CX26">
        <v>51.53</v>
      </c>
      <c r="CY26">
        <v>40.409999999999997</v>
      </c>
      <c r="CZ26">
        <v>43.51</v>
      </c>
      <c r="DA26">
        <v>46.53</v>
      </c>
      <c r="DB26">
        <v>45.26</v>
      </c>
      <c r="DC26">
        <v>53.4</v>
      </c>
      <c r="DD26">
        <v>38.71</v>
      </c>
      <c r="DE26">
        <v>47.22</v>
      </c>
      <c r="DF26">
        <v>47.36</v>
      </c>
      <c r="DG26">
        <v>41.76</v>
      </c>
      <c r="DH26">
        <v>39.58</v>
      </c>
      <c r="DI26">
        <v>56.05</v>
      </c>
      <c r="DJ26">
        <v>36.979999999999997</v>
      </c>
      <c r="DK26">
        <v>41.04</v>
      </c>
      <c r="DL26">
        <v>60.87</v>
      </c>
      <c r="DM26">
        <v>51.14</v>
      </c>
      <c r="DN26">
        <v>43.27</v>
      </c>
      <c r="DO26">
        <v>49.47</v>
      </c>
      <c r="DP26">
        <v>42.24</v>
      </c>
      <c r="DQ26">
        <v>44.81</v>
      </c>
      <c r="DR26">
        <v>41.22</v>
      </c>
      <c r="DS26">
        <v>40.56</v>
      </c>
      <c r="DT26">
        <v>45.85</v>
      </c>
      <c r="DU26">
        <v>41.89</v>
      </c>
      <c r="DV26">
        <v>43.64</v>
      </c>
      <c r="DW26">
        <v>52</v>
      </c>
      <c r="DX26">
        <v>36.04</v>
      </c>
      <c r="DY26">
        <v>49.29</v>
      </c>
      <c r="DZ26">
        <v>57.39</v>
      </c>
      <c r="EA26">
        <v>53.44</v>
      </c>
      <c r="EB26">
        <v>41.35</v>
      </c>
      <c r="EC26">
        <v>55.02</v>
      </c>
      <c r="ED26">
        <v>52.25</v>
      </c>
      <c r="EE26">
        <v>33.33</v>
      </c>
      <c r="EF26">
        <v>46.53</v>
      </c>
      <c r="EG26">
        <v>48.13</v>
      </c>
      <c r="EH26">
        <v>50.86</v>
      </c>
      <c r="EI26">
        <v>51.08</v>
      </c>
      <c r="EJ26">
        <v>34.11</v>
      </c>
      <c r="EK26">
        <v>45.11</v>
      </c>
      <c r="EL26">
        <v>46.28</v>
      </c>
      <c r="EM26">
        <v>40.78</v>
      </c>
      <c r="EN26">
        <v>44.9</v>
      </c>
      <c r="EO26">
        <v>56.83</v>
      </c>
      <c r="EP26">
        <v>40.729999999999997</v>
      </c>
      <c r="EQ26">
        <v>44.73</v>
      </c>
      <c r="ER26">
        <v>42.83</v>
      </c>
      <c r="ES26">
        <v>45.96</v>
      </c>
      <c r="ET26">
        <v>59.79</v>
      </c>
      <c r="EU26">
        <v>54.09</v>
      </c>
      <c r="EV26">
        <v>53.72</v>
      </c>
      <c r="EW26">
        <v>48.64</v>
      </c>
      <c r="EX26">
        <v>52.83</v>
      </c>
      <c r="EY26">
        <v>57.47</v>
      </c>
      <c r="EZ26">
        <v>52.52</v>
      </c>
      <c r="FA26">
        <v>0</v>
      </c>
      <c r="FB26">
        <v>0</v>
      </c>
      <c r="FC26">
        <v>0</v>
      </c>
      <c r="FD26">
        <v>0</v>
      </c>
      <c r="FE26">
        <v>60.3</v>
      </c>
      <c r="FF26">
        <v>58.14</v>
      </c>
      <c r="FG26">
        <v>56.06</v>
      </c>
      <c r="FH26">
        <v>45.41</v>
      </c>
      <c r="FI26">
        <v>47.1</v>
      </c>
      <c r="FJ26">
        <v>56.29</v>
      </c>
      <c r="FK26">
        <v>60.95</v>
      </c>
      <c r="FL26">
        <v>39.4</v>
      </c>
      <c r="FM26">
        <v>46.89</v>
      </c>
      <c r="FN26">
        <v>51.05</v>
      </c>
      <c r="FO26">
        <v>51.77</v>
      </c>
      <c r="FP26">
        <v>55</v>
      </c>
      <c r="FQ26">
        <v>57.1</v>
      </c>
      <c r="FR26">
        <v>58.4</v>
      </c>
      <c r="FS26">
        <v>53.05</v>
      </c>
      <c r="FT26">
        <v>59.07</v>
      </c>
      <c r="FU26">
        <v>48.06</v>
      </c>
      <c r="FV26">
        <v>44.35</v>
      </c>
      <c r="FW26">
        <v>50.34</v>
      </c>
      <c r="FX26">
        <v>45.46</v>
      </c>
      <c r="FY26">
        <v>47.54</v>
      </c>
      <c r="FZ26">
        <v>53.76</v>
      </c>
      <c r="GA26">
        <v>39.54</v>
      </c>
      <c r="GB26">
        <v>46.45</v>
      </c>
      <c r="GC26">
        <v>54.3</v>
      </c>
      <c r="GD26">
        <v>50.98</v>
      </c>
      <c r="GE26">
        <v>44.5</v>
      </c>
      <c r="GF26">
        <v>50.4</v>
      </c>
      <c r="GG26">
        <v>57.02</v>
      </c>
      <c r="GH26">
        <v>42.08</v>
      </c>
      <c r="GI26">
        <v>46.72</v>
      </c>
      <c r="GJ26">
        <v>47.12</v>
      </c>
      <c r="GK26">
        <v>47.53</v>
      </c>
      <c r="GL26" s="214">
        <v>54.05</v>
      </c>
      <c r="GM26" s="214">
        <v>62.33</v>
      </c>
      <c r="GN26">
        <v>64.77</v>
      </c>
      <c r="GO26">
        <v>56.97</v>
      </c>
      <c r="GP26">
        <v>62.59</v>
      </c>
      <c r="GQ26">
        <v>57.35</v>
      </c>
      <c r="GR26">
        <v>51.45</v>
      </c>
      <c r="GS26">
        <v>50.48</v>
      </c>
      <c r="GT26">
        <v>60.93</v>
      </c>
      <c r="GU26">
        <v>52.11</v>
      </c>
      <c r="GV26">
        <v>57.62</v>
      </c>
      <c r="GW26">
        <v>50.13</v>
      </c>
      <c r="GX26">
        <v>61.62</v>
      </c>
      <c r="GY26">
        <v>54.1</v>
      </c>
      <c r="GZ26">
        <v>50.35</v>
      </c>
      <c r="HA26">
        <v>54.45</v>
      </c>
      <c r="HB26">
        <v>54.38</v>
      </c>
      <c r="HC26">
        <v>0</v>
      </c>
      <c r="HD26">
        <v>51.16</v>
      </c>
      <c r="HE26">
        <v>52.73</v>
      </c>
      <c r="HF26">
        <v>55.18</v>
      </c>
      <c r="HG26">
        <v>62.18</v>
      </c>
      <c r="HH26">
        <v>77.510000000000005</v>
      </c>
      <c r="HI26">
        <v>44.04</v>
      </c>
      <c r="HJ26">
        <v>64.489999999999995</v>
      </c>
      <c r="HK26">
        <v>69.13</v>
      </c>
      <c r="HL26">
        <v>56.88</v>
      </c>
      <c r="HM26">
        <v>50.16</v>
      </c>
      <c r="HN26">
        <v>60.37</v>
      </c>
      <c r="HO26">
        <v>67.8</v>
      </c>
      <c r="HP26">
        <v>38.61</v>
      </c>
      <c r="HQ26">
        <v>50.95</v>
      </c>
      <c r="HR26">
        <v>58.96</v>
      </c>
      <c r="HS26">
        <v>26.71</v>
      </c>
      <c r="HT26">
        <v>40.049999999999997</v>
      </c>
      <c r="HU26">
        <v>51.03</v>
      </c>
      <c r="HV26">
        <v>72.56</v>
      </c>
      <c r="HW26">
        <v>72.59</v>
      </c>
      <c r="HX26">
        <v>0</v>
      </c>
      <c r="HY26">
        <v>0</v>
      </c>
      <c r="HZ26">
        <v>0</v>
      </c>
      <c r="IA26">
        <v>53.11</v>
      </c>
      <c r="IB26">
        <v>48.73</v>
      </c>
      <c r="IC26">
        <v>0</v>
      </c>
      <c r="ID26" s="142">
        <v>47.62</v>
      </c>
    </row>
    <row r="27" spans="1:238" customFormat="1" x14ac:dyDescent="0.25">
      <c r="A27" s="95">
        <f t="shared" si="13"/>
        <v>26</v>
      </c>
      <c r="B27" s="65">
        <f>B.Semanal!B27</f>
        <v>0</v>
      </c>
      <c r="C27" s="66"/>
      <c r="D27" s="66"/>
      <c r="E27" s="66"/>
      <c r="F27" s="66"/>
      <c r="G27" s="67"/>
      <c r="H27" s="67">
        <v>400</v>
      </c>
      <c r="I27" s="67">
        <v>549.34</v>
      </c>
      <c r="J27" s="67">
        <v>270.54000000000002</v>
      </c>
      <c r="K27" s="67">
        <v>389.75</v>
      </c>
      <c r="L27" s="67">
        <v>518.79999999999995</v>
      </c>
      <c r="M27" s="67">
        <v>461.22</v>
      </c>
      <c r="N27" s="65">
        <v>491.95</v>
      </c>
      <c r="O27" s="65">
        <v>222.31</v>
      </c>
      <c r="P27" s="65">
        <v>350.81</v>
      </c>
      <c r="Q27" s="65">
        <v>368.91</v>
      </c>
      <c r="R27" s="65">
        <v>419.33</v>
      </c>
      <c r="S27" s="65">
        <v>351.71</v>
      </c>
      <c r="T27" s="65">
        <v>401.38</v>
      </c>
      <c r="U27" s="124">
        <v>442.69</v>
      </c>
      <c r="V27" s="124">
        <v>415.39</v>
      </c>
      <c r="W27" s="124">
        <v>465.03</v>
      </c>
      <c r="X27" s="124">
        <v>319.64</v>
      </c>
      <c r="Y27" s="124">
        <v>253.01</v>
      </c>
      <c r="Z27" s="124">
        <v>437.6</v>
      </c>
      <c r="AA27" s="124">
        <v>448.93</v>
      </c>
      <c r="AB27" s="124">
        <v>0</v>
      </c>
      <c r="AC27" s="124">
        <v>298.02999999999997</v>
      </c>
      <c r="AD27" s="124">
        <v>379.4</v>
      </c>
      <c r="AE27" s="120">
        <v>474.81</v>
      </c>
      <c r="AF27" s="124">
        <v>466.41</v>
      </c>
      <c r="AG27" s="120">
        <v>359.36</v>
      </c>
      <c r="AH27" s="120">
        <v>523.86</v>
      </c>
      <c r="AI27" s="65">
        <v>0</v>
      </c>
      <c r="AJ27" s="65">
        <v>0</v>
      </c>
      <c r="AK27" s="65">
        <v>481.17</v>
      </c>
      <c r="AL27" s="65">
        <v>448.8</v>
      </c>
      <c r="AM27" s="65">
        <v>469.8</v>
      </c>
      <c r="AN27" s="65">
        <v>359.24</v>
      </c>
      <c r="AO27" s="65">
        <v>408.44</v>
      </c>
      <c r="AP27" s="65">
        <v>381.61</v>
      </c>
      <c r="AQ27" s="65">
        <v>465.9</v>
      </c>
      <c r="AR27" s="65">
        <v>457.82</v>
      </c>
      <c r="AS27" s="65">
        <v>405.08</v>
      </c>
      <c r="AT27" s="65">
        <v>366.5</v>
      </c>
      <c r="AU27" s="65">
        <v>385.25</v>
      </c>
      <c r="AV27" s="65">
        <v>323.39</v>
      </c>
      <c r="AW27" s="65">
        <v>366.53</v>
      </c>
      <c r="AX27" s="65">
        <v>435.88</v>
      </c>
      <c r="AY27" s="65">
        <v>375.38</v>
      </c>
      <c r="AZ27" s="65">
        <v>303.17</v>
      </c>
      <c r="BA27" s="65">
        <v>297.68</v>
      </c>
      <c r="BB27" s="65">
        <v>492.74</v>
      </c>
      <c r="BC27" s="65">
        <v>542.74</v>
      </c>
      <c r="BD27" s="65">
        <v>0</v>
      </c>
      <c r="BE27" s="65">
        <v>0</v>
      </c>
      <c r="BF27" s="65">
        <v>0</v>
      </c>
      <c r="BG27" s="65">
        <v>369.37</v>
      </c>
      <c r="BH27" s="65">
        <v>470.35</v>
      </c>
      <c r="BI27" s="65">
        <v>568.71</v>
      </c>
      <c r="BJ27" s="65">
        <v>607.11</v>
      </c>
      <c r="BK27" s="65">
        <v>383.93</v>
      </c>
      <c r="BL27" s="65">
        <v>464.29</v>
      </c>
      <c r="BM27" s="91">
        <v>486.92</v>
      </c>
      <c r="BN27" s="65">
        <v>508.11</v>
      </c>
      <c r="BO27" s="65">
        <v>346.65</v>
      </c>
      <c r="BP27" s="65">
        <v>349.47</v>
      </c>
      <c r="BQ27" s="65">
        <v>449.44</v>
      </c>
      <c r="BR27" s="65">
        <v>407.17</v>
      </c>
      <c r="BS27" s="65">
        <v>425.08</v>
      </c>
      <c r="BT27" s="65">
        <v>1053.8499999999999</v>
      </c>
      <c r="BU27" s="65">
        <v>383.31</v>
      </c>
      <c r="BV27" s="65">
        <v>421.69</v>
      </c>
      <c r="BW27" s="65">
        <v>479.95</v>
      </c>
      <c r="BX27" s="65">
        <v>429.65</v>
      </c>
      <c r="BY27" s="65">
        <v>479.16</v>
      </c>
      <c r="BZ27" s="65">
        <v>416.72</v>
      </c>
      <c r="CA27" s="65">
        <v>473.65</v>
      </c>
      <c r="CB27" s="65">
        <v>330.3</v>
      </c>
      <c r="CC27" s="65">
        <v>375.35</v>
      </c>
      <c r="CD27" s="65">
        <v>363.74</v>
      </c>
      <c r="CE27" s="65">
        <v>507.05</v>
      </c>
      <c r="CF27" s="65">
        <v>357.24</v>
      </c>
      <c r="CG27" s="65">
        <v>336.43</v>
      </c>
      <c r="CH27" s="65">
        <v>297.39999999999998</v>
      </c>
      <c r="CI27" s="65">
        <v>331.08</v>
      </c>
      <c r="CJ27" s="65">
        <v>306</v>
      </c>
      <c r="CK27" s="65">
        <v>324.64999999999998</v>
      </c>
      <c r="CL27" s="65">
        <v>336.05</v>
      </c>
      <c r="CM27">
        <v>376.42</v>
      </c>
      <c r="CN27">
        <v>406.96</v>
      </c>
      <c r="CO27">
        <v>0</v>
      </c>
      <c r="CP27">
        <v>0</v>
      </c>
      <c r="CQ27">
        <v>470.88</v>
      </c>
      <c r="CR27">
        <v>546.79999999999995</v>
      </c>
      <c r="CS27">
        <v>318.97000000000003</v>
      </c>
      <c r="CT27">
        <v>416.2</v>
      </c>
      <c r="CU27">
        <v>388.94</v>
      </c>
      <c r="CV27">
        <v>385.35</v>
      </c>
      <c r="CW27">
        <v>373.63</v>
      </c>
      <c r="CX27">
        <v>431.94</v>
      </c>
      <c r="CY27">
        <v>337.03</v>
      </c>
      <c r="CZ27">
        <v>365.94</v>
      </c>
      <c r="DA27">
        <v>385.5</v>
      </c>
      <c r="DB27">
        <v>365.89</v>
      </c>
      <c r="DC27">
        <v>438.06</v>
      </c>
      <c r="DD27">
        <v>311.67</v>
      </c>
      <c r="DE27">
        <v>376.25</v>
      </c>
      <c r="DF27">
        <v>386.61</v>
      </c>
      <c r="DG27">
        <v>334.62</v>
      </c>
      <c r="DH27">
        <v>322.05</v>
      </c>
      <c r="DI27">
        <v>450.2</v>
      </c>
      <c r="DJ27">
        <v>307.91000000000003</v>
      </c>
      <c r="DK27">
        <v>333.66</v>
      </c>
      <c r="DL27">
        <v>497.3</v>
      </c>
      <c r="DM27">
        <v>413.42</v>
      </c>
      <c r="DN27">
        <v>349.52</v>
      </c>
      <c r="DO27">
        <v>402.2</v>
      </c>
      <c r="DP27">
        <v>342.86</v>
      </c>
      <c r="DQ27">
        <v>361.37</v>
      </c>
      <c r="DR27">
        <v>321.77999999999997</v>
      </c>
      <c r="DS27">
        <v>322.42</v>
      </c>
      <c r="DT27">
        <v>366.21</v>
      </c>
      <c r="DU27">
        <v>328.81</v>
      </c>
      <c r="DV27">
        <v>351.37</v>
      </c>
      <c r="DW27">
        <v>420.71</v>
      </c>
      <c r="DX27">
        <v>291.82</v>
      </c>
      <c r="DY27">
        <v>404.35</v>
      </c>
      <c r="DZ27">
        <v>465.07</v>
      </c>
      <c r="EA27">
        <v>429.58</v>
      </c>
      <c r="EB27">
        <v>336.73</v>
      </c>
      <c r="EC27">
        <v>443.71</v>
      </c>
      <c r="ED27">
        <v>419.34</v>
      </c>
      <c r="EE27">
        <v>271.42</v>
      </c>
      <c r="EF27">
        <v>376.46</v>
      </c>
      <c r="EG27">
        <v>381.68</v>
      </c>
      <c r="EH27">
        <v>414.17</v>
      </c>
      <c r="EI27">
        <v>408.64</v>
      </c>
      <c r="EJ27">
        <v>273.54000000000002</v>
      </c>
      <c r="EK27">
        <v>364.67</v>
      </c>
      <c r="EL27">
        <v>358.2</v>
      </c>
      <c r="EM27">
        <v>320.60000000000002</v>
      </c>
      <c r="EN27">
        <v>348.33</v>
      </c>
      <c r="EO27">
        <v>445.38</v>
      </c>
      <c r="EP27">
        <v>314.52</v>
      </c>
      <c r="EQ27">
        <v>351.93</v>
      </c>
      <c r="ER27">
        <v>336.98</v>
      </c>
      <c r="ES27">
        <v>372.45</v>
      </c>
      <c r="ET27">
        <v>486.89</v>
      </c>
      <c r="EU27">
        <v>433.07</v>
      </c>
      <c r="EV27">
        <v>418.71</v>
      </c>
      <c r="EW27">
        <v>368.48</v>
      </c>
      <c r="EX27">
        <v>391.62</v>
      </c>
      <c r="EY27">
        <v>425.39</v>
      </c>
      <c r="EZ27">
        <v>390.77</v>
      </c>
      <c r="FA27">
        <v>0</v>
      </c>
      <c r="FB27">
        <v>0</v>
      </c>
      <c r="FC27">
        <v>0</v>
      </c>
      <c r="FD27">
        <v>0</v>
      </c>
      <c r="FE27">
        <v>472.94</v>
      </c>
      <c r="FF27">
        <v>440.12</v>
      </c>
      <c r="FG27">
        <v>424.7</v>
      </c>
      <c r="FH27">
        <v>344.54</v>
      </c>
      <c r="FI27">
        <v>342.55</v>
      </c>
      <c r="FJ27">
        <v>412.08</v>
      </c>
      <c r="FK27">
        <v>472.48</v>
      </c>
      <c r="FL27">
        <v>302.83999999999997</v>
      </c>
      <c r="FM27">
        <v>355.5</v>
      </c>
      <c r="FN27">
        <v>377.31</v>
      </c>
      <c r="FO27">
        <v>383.2</v>
      </c>
      <c r="FP27">
        <v>430.02</v>
      </c>
      <c r="FQ27">
        <v>434.22</v>
      </c>
      <c r="FR27">
        <v>443.77</v>
      </c>
      <c r="FS27">
        <v>400.98</v>
      </c>
      <c r="FT27">
        <v>455.08</v>
      </c>
      <c r="FU27">
        <v>371.98</v>
      </c>
      <c r="FV27">
        <v>345.4</v>
      </c>
      <c r="FW27">
        <v>391.45</v>
      </c>
      <c r="FX27">
        <v>355.99</v>
      </c>
      <c r="FY27">
        <v>384.32</v>
      </c>
      <c r="FZ27">
        <v>426.67</v>
      </c>
      <c r="GA27">
        <v>310.36</v>
      </c>
      <c r="GB27">
        <v>367.19</v>
      </c>
      <c r="GC27">
        <v>426.89</v>
      </c>
      <c r="GD27">
        <v>391.25</v>
      </c>
      <c r="GE27">
        <v>348.47</v>
      </c>
      <c r="GF27">
        <v>390.4</v>
      </c>
      <c r="GG27">
        <v>437.61</v>
      </c>
      <c r="GH27">
        <v>321.70999999999998</v>
      </c>
      <c r="GI27">
        <v>352.34</v>
      </c>
      <c r="GJ27">
        <v>350.86</v>
      </c>
      <c r="GK27">
        <v>358.99</v>
      </c>
      <c r="GL27" s="214">
        <v>401.86</v>
      </c>
      <c r="GM27" s="214">
        <v>453.31</v>
      </c>
      <c r="GN27">
        <v>461</v>
      </c>
      <c r="GO27">
        <v>404.33</v>
      </c>
      <c r="GP27">
        <v>466.74</v>
      </c>
      <c r="GQ27">
        <v>444.57</v>
      </c>
      <c r="GR27">
        <v>401.95</v>
      </c>
      <c r="GS27">
        <v>391.01</v>
      </c>
      <c r="GT27">
        <v>476.76</v>
      </c>
      <c r="GU27">
        <v>390.63</v>
      </c>
      <c r="GV27">
        <v>442.21</v>
      </c>
      <c r="GW27">
        <v>371.88</v>
      </c>
      <c r="GX27">
        <v>459.51</v>
      </c>
      <c r="GY27">
        <v>409.85</v>
      </c>
      <c r="GZ27">
        <v>359.9</v>
      </c>
      <c r="HA27">
        <v>387.54</v>
      </c>
      <c r="HB27">
        <v>385.95</v>
      </c>
      <c r="HC27">
        <v>0</v>
      </c>
      <c r="HD27">
        <v>382.36</v>
      </c>
      <c r="HE27">
        <v>387.15</v>
      </c>
      <c r="HF27">
        <v>406.33</v>
      </c>
      <c r="HG27">
        <v>465.77</v>
      </c>
      <c r="HH27">
        <v>580.16</v>
      </c>
      <c r="HI27">
        <v>327.92</v>
      </c>
      <c r="HJ27">
        <v>466.64</v>
      </c>
      <c r="HK27">
        <v>509.06</v>
      </c>
      <c r="HL27">
        <v>425.11</v>
      </c>
      <c r="HM27">
        <v>373.21</v>
      </c>
      <c r="HN27">
        <v>450.52</v>
      </c>
      <c r="HO27">
        <v>508.63</v>
      </c>
      <c r="HP27">
        <v>289.86</v>
      </c>
      <c r="HQ27">
        <v>377.69</v>
      </c>
      <c r="HR27">
        <v>446.33</v>
      </c>
      <c r="HS27">
        <v>200.83</v>
      </c>
      <c r="HT27">
        <v>290.85000000000002</v>
      </c>
      <c r="HU27">
        <v>389.54</v>
      </c>
      <c r="HV27">
        <v>558.15</v>
      </c>
      <c r="HW27">
        <v>557.53</v>
      </c>
      <c r="HX27">
        <v>0</v>
      </c>
      <c r="HY27">
        <v>0</v>
      </c>
      <c r="HZ27">
        <v>0</v>
      </c>
      <c r="IA27">
        <v>404.49</v>
      </c>
      <c r="IB27">
        <v>373.98</v>
      </c>
      <c r="IC27">
        <v>0</v>
      </c>
      <c r="ID27" s="142">
        <v>366.31</v>
      </c>
    </row>
    <row r="28" spans="1:238" customFormat="1" x14ac:dyDescent="0.25">
      <c r="A28" s="95">
        <f t="shared" si="13"/>
        <v>27</v>
      </c>
      <c r="B28" s="65">
        <f>B.Semanal!B28</f>
        <v>0</v>
      </c>
      <c r="C28" s="68"/>
      <c r="D28" s="68"/>
      <c r="E28" s="68"/>
      <c r="F28" s="68"/>
      <c r="G28" s="65"/>
      <c r="H28" s="67">
        <v>0</v>
      </c>
      <c r="I28" s="67">
        <v>0</v>
      </c>
      <c r="J28" s="67">
        <v>0</v>
      </c>
      <c r="K28" s="67">
        <v>0</v>
      </c>
      <c r="L28" s="67">
        <v>0</v>
      </c>
      <c r="M28" s="67">
        <v>0</v>
      </c>
      <c r="N28" s="65">
        <v>0</v>
      </c>
      <c r="O28" s="65">
        <v>0</v>
      </c>
      <c r="P28" s="65">
        <v>0</v>
      </c>
      <c r="Q28" s="65">
        <v>0</v>
      </c>
      <c r="R28" s="65">
        <v>0</v>
      </c>
      <c r="S28" s="65">
        <v>0</v>
      </c>
      <c r="T28" s="65">
        <v>0</v>
      </c>
      <c r="U28" s="120">
        <v>0</v>
      </c>
      <c r="V28" s="120">
        <v>0</v>
      </c>
      <c r="W28" s="120">
        <v>0</v>
      </c>
      <c r="X28" s="120">
        <v>0</v>
      </c>
      <c r="Y28" s="120">
        <v>0</v>
      </c>
      <c r="Z28" s="120">
        <v>0</v>
      </c>
      <c r="AA28" s="120">
        <v>0</v>
      </c>
      <c r="AB28" s="120">
        <v>0</v>
      </c>
      <c r="AC28" s="120">
        <v>0</v>
      </c>
      <c r="AD28" s="120">
        <v>0</v>
      </c>
      <c r="AE28" s="120">
        <v>0</v>
      </c>
      <c r="AF28" s="120">
        <v>0</v>
      </c>
      <c r="AG28" s="120">
        <v>0</v>
      </c>
      <c r="AH28" s="120">
        <v>0</v>
      </c>
      <c r="AI28" s="65">
        <v>0</v>
      </c>
      <c r="AJ28" s="65">
        <v>0</v>
      </c>
      <c r="AK28" s="65">
        <v>0</v>
      </c>
      <c r="AL28" s="65">
        <v>0</v>
      </c>
      <c r="AM28" s="65">
        <v>0</v>
      </c>
      <c r="AN28" s="65">
        <v>0</v>
      </c>
      <c r="AO28" s="65">
        <v>0</v>
      </c>
      <c r="AP28" s="65">
        <v>0</v>
      </c>
      <c r="AQ28" s="65">
        <v>0</v>
      </c>
      <c r="AR28" s="65">
        <v>0</v>
      </c>
      <c r="AS28" s="65">
        <v>0</v>
      </c>
      <c r="AT28" s="65">
        <v>0</v>
      </c>
      <c r="AU28" s="65">
        <v>0</v>
      </c>
      <c r="AV28" s="65">
        <v>0</v>
      </c>
      <c r="AW28" s="65">
        <v>0</v>
      </c>
      <c r="AX28" s="65">
        <v>0</v>
      </c>
      <c r="AY28" s="65">
        <v>0</v>
      </c>
      <c r="AZ28" s="65">
        <v>0</v>
      </c>
      <c r="BA28" s="65">
        <v>0</v>
      </c>
      <c r="BB28" s="65">
        <v>0</v>
      </c>
      <c r="BC28" s="65">
        <v>0</v>
      </c>
      <c r="BD28" s="65">
        <v>0</v>
      </c>
      <c r="BE28" s="65">
        <v>0</v>
      </c>
      <c r="BF28" s="65">
        <v>0</v>
      </c>
      <c r="BG28" s="65">
        <v>0</v>
      </c>
      <c r="BH28" s="65">
        <v>0</v>
      </c>
      <c r="BI28" s="65">
        <v>0</v>
      </c>
      <c r="BJ28" s="65">
        <v>0</v>
      </c>
      <c r="BK28" s="65">
        <v>0</v>
      </c>
      <c r="BL28" s="65">
        <v>0</v>
      </c>
      <c r="BM28" s="91">
        <v>0</v>
      </c>
      <c r="BN28" s="65">
        <v>0</v>
      </c>
      <c r="BO28" s="65">
        <v>0</v>
      </c>
      <c r="BP28" s="65">
        <v>0</v>
      </c>
      <c r="BQ28" s="65">
        <v>0</v>
      </c>
      <c r="BR28" s="65">
        <v>0</v>
      </c>
      <c r="BS28" s="65">
        <v>0</v>
      </c>
      <c r="BT28" s="65">
        <v>0</v>
      </c>
      <c r="BU28" s="65">
        <v>0</v>
      </c>
      <c r="BV28" s="65">
        <v>0</v>
      </c>
      <c r="BW28" s="65">
        <v>0</v>
      </c>
      <c r="BX28" s="65">
        <v>0</v>
      </c>
      <c r="BY28" s="65">
        <v>0</v>
      </c>
      <c r="BZ28" s="65">
        <v>0</v>
      </c>
      <c r="CA28" s="65">
        <v>0</v>
      </c>
      <c r="CB28" s="65">
        <v>0</v>
      </c>
      <c r="CC28" s="65">
        <v>0</v>
      </c>
      <c r="CD28" s="65">
        <v>0</v>
      </c>
      <c r="CE28" s="65">
        <v>0</v>
      </c>
      <c r="CF28" s="65">
        <v>0</v>
      </c>
      <c r="CG28" s="65">
        <v>0</v>
      </c>
      <c r="CH28" s="65">
        <v>0</v>
      </c>
      <c r="CI28" s="65">
        <v>0</v>
      </c>
      <c r="CJ28" s="65">
        <v>0</v>
      </c>
      <c r="CK28" s="65">
        <v>0</v>
      </c>
      <c r="CL28" s="65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 s="214">
        <v>0</v>
      </c>
      <c r="GM28" s="214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 t="s">
        <v>74</v>
      </c>
    </row>
    <row r="29" spans="1:238" customFormat="1" x14ac:dyDescent="0.25">
      <c r="A29" s="95">
        <f t="shared" si="13"/>
        <v>28</v>
      </c>
      <c r="B29" s="65">
        <f>B.Semanal!B29</f>
        <v>0</v>
      </c>
      <c r="C29" s="66"/>
      <c r="D29" s="66"/>
      <c r="E29" s="66"/>
      <c r="F29" s="66"/>
      <c r="G29" s="67"/>
      <c r="H29" s="67">
        <v>16.02</v>
      </c>
      <c r="I29" s="67">
        <v>16.62</v>
      </c>
      <c r="J29" s="67">
        <v>15.97</v>
      </c>
      <c r="K29" s="67">
        <v>16.2</v>
      </c>
      <c r="L29" s="67">
        <v>16.28</v>
      </c>
      <c r="M29" s="67">
        <v>17.04</v>
      </c>
      <c r="N29" s="65">
        <v>17.27</v>
      </c>
      <c r="O29" s="65">
        <v>17.14</v>
      </c>
      <c r="P29" s="65">
        <v>16.989999999999998</v>
      </c>
      <c r="Q29" s="65">
        <v>16.63</v>
      </c>
      <c r="R29" s="65">
        <v>16.54</v>
      </c>
      <c r="S29" s="65">
        <v>17.09</v>
      </c>
      <c r="T29" s="65">
        <v>17.09</v>
      </c>
      <c r="U29" s="124">
        <v>17.36</v>
      </c>
      <c r="V29" s="124">
        <v>17.239999999999998</v>
      </c>
      <c r="W29" s="124">
        <v>17.149999999999999</v>
      </c>
      <c r="X29" s="124">
        <v>17.73</v>
      </c>
      <c r="Y29" s="124">
        <v>18.07</v>
      </c>
      <c r="Z29" s="124">
        <v>18.45</v>
      </c>
      <c r="AA29" s="124">
        <v>18.59</v>
      </c>
      <c r="AB29" s="124">
        <v>0</v>
      </c>
      <c r="AC29" s="124">
        <v>17.739999999999998</v>
      </c>
      <c r="AD29" s="124">
        <v>17.39</v>
      </c>
      <c r="AE29" s="120">
        <v>17.57</v>
      </c>
      <c r="AF29" s="124">
        <v>17.8</v>
      </c>
      <c r="AG29" s="120">
        <v>18.2</v>
      </c>
      <c r="AH29" s="120">
        <v>18.7</v>
      </c>
      <c r="AI29" s="65">
        <v>0</v>
      </c>
      <c r="AJ29" s="65">
        <v>0</v>
      </c>
      <c r="AK29" s="65">
        <v>18.420000000000002</v>
      </c>
      <c r="AL29" s="65">
        <v>18.07</v>
      </c>
      <c r="AM29" s="65">
        <v>18.170000000000002</v>
      </c>
      <c r="AN29" s="65">
        <v>18.62</v>
      </c>
      <c r="AO29" s="65">
        <v>18.940000000000001</v>
      </c>
      <c r="AP29" s="65">
        <v>18.579999999999998</v>
      </c>
      <c r="AQ29" s="65">
        <v>18.71</v>
      </c>
      <c r="AR29" s="65">
        <v>18.43</v>
      </c>
      <c r="AS29" s="65">
        <v>18.850000000000001</v>
      </c>
      <c r="AT29" s="65">
        <v>18.57</v>
      </c>
      <c r="AU29" s="65">
        <v>18.32</v>
      </c>
      <c r="AV29" s="65">
        <v>19.18</v>
      </c>
      <c r="AW29" s="65">
        <v>19.149999999999999</v>
      </c>
      <c r="AX29" s="65">
        <v>18.829999999999998</v>
      </c>
      <c r="AY29" s="65">
        <v>18.670000000000002</v>
      </c>
      <c r="AZ29" s="65">
        <v>17.649999999999999</v>
      </c>
      <c r="BA29" s="65">
        <v>17.98</v>
      </c>
      <c r="BB29" s="65">
        <v>18.12</v>
      </c>
      <c r="BC29" s="65">
        <v>18.02</v>
      </c>
      <c r="BD29" s="65">
        <v>0</v>
      </c>
      <c r="BE29" s="65">
        <v>0</v>
      </c>
      <c r="BF29" s="65">
        <v>0</v>
      </c>
      <c r="BG29" s="65">
        <v>17.2</v>
      </c>
      <c r="BH29" s="65">
        <v>17.350000000000001</v>
      </c>
      <c r="BI29" s="65">
        <v>17.690000000000001</v>
      </c>
      <c r="BJ29" s="65">
        <v>18.2</v>
      </c>
      <c r="BK29" s="65">
        <v>18.16</v>
      </c>
      <c r="BL29" s="65">
        <v>18.71</v>
      </c>
      <c r="BM29" s="91">
        <v>18.260000000000002</v>
      </c>
      <c r="BN29" s="65">
        <v>18.36</v>
      </c>
      <c r="BO29" s="65">
        <v>18.079999999999998</v>
      </c>
      <c r="BP29" s="65">
        <v>17.850000000000001</v>
      </c>
      <c r="BQ29" s="65">
        <v>18.46</v>
      </c>
      <c r="BR29" s="65">
        <v>18.170000000000002</v>
      </c>
      <c r="BS29" s="65">
        <v>17.940000000000001</v>
      </c>
      <c r="BT29" s="65">
        <v>17.75</v>
      </c>
      <c r="BU29" s="65">
        <v>17.149999999999999</v>
      </c>
      <c r="BV29" s="65">
        <v>17.59</v>
      </c>
      <c r="BW29" s="65">
        <v>18.02</v>
      </c>
      <c r="BX29" s="65">
        <v>17.920000000000002</v>
      </c>
      <c r="BY29" s="65">
        <v>18.13</v>
      </c>
      <c r="BZ29" s="65">
        <v>18.3</v>
      </c>
      <c r="CA29" s="65">
        <v>17.690000000000001</v>
      </c>
      <c r="CB29" s="65">
        <v>17.100000000000001</v>
      </c>
      <c r="CC29" s="65">
        <v>16.93</v>
      </c>
      <c r="CD29" s="65">
        <v>17.14</v>
      </c>
      <c r="CE29" s="65">
        <v>17.22</v>
      </c>
      <c r="CF29" s="65">
        <v>18.100000000000001</v>
      </c>
      <c r="CG29" s="65">
        <v>17.600000000000001</v>
      </c>
      <c r="CH29" s="65">
        <v>17.62</v>
      </c>
      <c r="CI29" s="65">
        <v>17.68</v>
      </c>
      <c r="CJ29" s="65">
        <v>18.05</v>
      </c>
      <c r="CK29" s="65">
        <v>17.61</v>
      </c>
      <c r="CL29" s="65">
        <v>18.07</v>
      </c>
      <c r="CM29">
        <v>18.04</v>
      </c>
      <c r="CN29">
        <v>17.73</v>
      </c>
      <c r="CO29">
        <v>0</v>
      </c>
      <c r="CP29">
        <v>0</v>
      </c>
      <c r="CQ29">
        <v>19.36</v>
      </c>
      <c r="CR29">
        <v>19.12</v>
      </c>
      <c r="CS29">
        <v>19.07</v>
      </c>
      <c r="CT29">
        <v>19.28</v>
      </c>
      <c r="CU29">
        <v>19.23</v>
      </c>
      <c r="CV29">
        <v>18.21</v>
      </c>
      <c r="CW29">
        <v>17.920000000000002</v>
      </c>
      <c r="CX29">
        <v>17.399999999999999</v>
      </c>
      <c r="CY29">
        <v>17.57</v>
      </c>
      <c r="CZ29">
        <v>17.68</v>
      </c>
      <c r="DA29">
        <v>17.66</v>
      </c>
      <c r="DB29">
        <v>18.23</v>
      </c>
      <c r="DC29">
        <v>18.07</v>
      </c>
      <c r="DD29">
        <v>18.43</v>
      </c>
      <c r="DE29">
        <v>18.96</v>
      </c>
      <c r="DF29">
        <v>18.760000000000002</v>
      </c>
      <c r="DG29">
        <v>18.920000000000002</v>
      </c>
      <c r="DH29">
        <v>18.72</v>
      </c>
      <c r="DI29">
        <v>19.11</v>
      </c>
      <c r="DJ29">
        <v>18.510000000000002</v>
      </c>
      <c r="DK29">
        <v>19.53</v>
      </c>
      <c r="DL29">
        <v>19.260000000000002</v>
      </c>
      <c r="DM29">
        <v>19.059999999999999</v>
      </c>
      <c r="DN29">
        <v>19.36</v>
      </c>
      <c r="DO29">
        <v>19.399999999999999</v>
      </c>
      <c r="DP29">
        <v>19.71</v>
      </c>
      <c r="DQ29">
        <v>19.25</v>
      </c>
      <c r="DR29">
        <v>19.420000000000002</v>
      </c>
      <c r="DS29">
        <v>19.09</v>
      </c>
      <c r="DT29">
        <v>19.010000000000002</v>
      </c>
      <c r="DU29">
        <v>19.260000000000002</v>
      </c>
      <c r="DV29">
        <v>18.82</v>
      </c>
      <c r="DW29">
        <v>18.71</v>
      </c>
      <c r="DX29">
        <v>18.7</v>
      </c>
      <c r="DY29">
        <v>18.829999999999998</v>
      </c>
      <c r="DZ29">
        <v>19.62</v>
      </c>
      <c r="EA29">
        <v>19.41</v>
      </c>
      <c r="EB29">
        <v>19.37</v>
      </c>
      <c r="EC29">
        <v>19.55</v>
      </c>
      <c r="ED29">
        <v>19.28</v>
      </c>
      <c r="EE29">
        <v>18.93</v>
      </c>
      <c r="EF29">
        <v>19.16</v>
      </c>
      <c r="EG29">
        <v>19.38</v>
      </c>
      <c r="EH29">
        <v>19.37</v>
      </c>
      <c r="EI29">
        <v>19.79</v>
      </c>
      <c r="EJ29">
        <v>19.489999999999998</v>
      </c>
      <c r="EK29">
        <v>18.899999999999999</v>
      </c>
      <c r="EL29">
        <v>19.3</v>
      </c>
      <c r="EM29">
        <v>18.78</v>
      </c>
      <c r="EN29">
        <v>19.68</v>
      </c>
      <c r="EO29">
        <v>20.13</v>
      </c>
      <c r="EP29">
        <v>20.309999999999999</v>
      </c>
      <c r="EQ29">
        <v>19.46</v>
      </c>
      <c r="ER29">
        <v>19.3</v>
      </c>
      <c r="ES29">
        <v>19.09</v>
      </c>
      <c r="ET29">
        <v>18.98</v>
      </c>
      <c r="EU29">
        <v>19.57</v>
      </c>
      <c r="EV29">
        <v>19.62</v>
      </c>
      <c r="EW29">
        <v>19.52</v>
      </c>
      <c r="EX29">
        <v>19.46</v>
      </c>
      <c r="EY29">
        <v>19.71</v>
      </c>
      <c r="EZ29">
        <v>19.2</v>
      </c>
      <c r="FA29">
        <v>18.09</v>
      </c>
      <c r="FB29">
        <v>0</v>
      </c>
      <c r="FC29">
        <v>0</v>
      </c>
      <c r="FD29">
        <v>0</v>
      </c>
      <c r="FE29">
        <v>19.2</v>
      </c>
      <c r="FF29">
        <v>19.739999999999998</v>
      </c>
      <c r="FG29">
        <v>19.34</v>
      </c>
      <c r="FH29">
        <v>18.68</v>
      </c>
      <c r="FI29">
        <v>18.82</v>
      </c>
      <c r="FJ29">
        <v>18.98</v>
      </c>
      <c r="FK29">
        <v>19.440000000000001</v>
      </c>
      <c r="FL29">
        <v>19.66</v>
      </c>
      <c r="FM29">
        <v>20.21</v>
      </c>
      <c r="FN29">
        <v>20.14</v>
      </c>
      <c r="FO29">
        <v>20.079999999999998</v>
      </c>
      <c r="FP29">
        <v>19.57</v>
      </c>
      <c r="FQ29">
        <v>19.73</v>
      </c>
      <c r="FR29">
        <v>19.64</v>
      </c>
      <c r="FS29">
        <v>19.059999999999999</v>
      </c>
      <c r="FT29">
        <v>18.829999999999998</v>
      </c>
      <c r="FU29">
        <v>19.23</v>
      </c>
      <c r="FV29">
        <v>19.34</v>
      </c>
      <c r="FW29">
        <v>19.75</v>
      </c>
      <c r="FX29">
        <v>19.5</v>
      </c>
      <c r="FY29">
        <v>19.61</v>
      </c>
      <c r="FZ29">
        <v>19.62</v>
      </c>
      <c r="GA29">
        <v>19.309999999999999</v>
      </c>
      <c r="GB29">
        <v>19.809999999999999</v>
      </c>
      <c r="GC29">
        <v>19.89</v>
      </c>
      <c r="GD29">
        <v>19.38</v>
      </c>
      <c r="GE29">
        <v>18.940000000000001</v>
      </c>
      <c r="GF29">
        <v>19.39</v>
      </c>
      <c r="GG29">
        <v>19.75</v>
      </c>
      <c r="GH29">
        <v>19.86</v>
      </c>
      <c r="GI29">
        <v>20.39</v>
      </c>
      <c r="GJ29">
        <v>20.72</v>
      </c>
      <c r="GK29">
        <v>20.6</v>
      </c>
      <c r="GL29" s="214">
        <v>21.05</v>
      </c>
      <c r="GM29" s="214">
        <v>21.43</v>
      </c>
      <c r="GN29">
        <v>21.69</v>
      </c>
      <c r="GO29">
        <v>21.88</v>
      </c>
      <c r="GP29">
        <v>20.190000000000001</v>
      </c>
      <c r="GQ29">
        <v>19.34</v>
      </c>
      <c r="GR29">
        <v>19.100000000000001</v>
      </c>
      <c r="GS29">
        <v>19.79</v>
      </c>
      <c r="GT29">
        <v>19.940000000000001</v>
      </c>
      <c r="GU29">
        <v>20.100000000000001</v>
      </c>
      <c r="GV29">
        <v>19.3</v>
      </c>
      <c r="GW29">
        <v>19.63</v>
      </c>
      <c r="GX29">
        <v>19.850000000000001</v>
      </c>
      <c r="GY29">
        <v>20.12</v>
      </c>
      <c r="GZ29">
        <v>18.690000000000001</v>
      </c>
      <c r="HA29">
        <v>20.22</v>
      </c>
      <c r="HB29">
        <v>20.21</v>
      </c>
      <c r="HC29">
        <v>0</v>
      </c>
      <c r="HD29">
        <v>19.91</v>
      </c>
      <c r="HE29">
        <v>19.37</v>
      </c>
      <c r="HF29">
        <v>19.45</v>
      </c>
      <c r="HG29">
        <v>19.11</v>
      </c>
      <c r="HH29">
        <v>18.91</v>
      </c>
      <c r="HI29">
        <v>19.02</v>
      </c>
      <c r="HJ29">
        <v>20.18</v>
      </c>
      <c r="HK29">
        <v>20.440000000000001</v>
      </c>
      <c r="HL29">
        <v>20.11</v>
      </c>
      <c r="HM29">
        <v>19.43</v>
      </c>
      <c r="HN29">
        <v>18.91</v>
      </c>
      <c r="HO29">
        <v>17.510000000000002</v>
      </c>
      <c r="HP29">
        <v>18.420000000000002</v>
      </c>
      <c r="HQ29">
        <v>18.37</v>
      </c>
      <c r="HR29">
        <v>18.63</v>
      </c>
      <c r="HS29">
        <v>18.579999999999998</v>
      </c>
      <c r="HT29">
        <v>18.010000000000002</v>
      </c>
      <c r="HU29">
        <v>18.43</v>
      </c>
      <c r="HV29">
        <v>18.32</v>
      </c>
      <c r="HW29">
        <v>18.66</v>
      </c>
      <c r="HX29">
        <v>0</v>
      </c>
      <c r="HY29">
        <v>0</v>
      </c>
      <c r="HZ29">
        <v>0</v>
      </c>
      <c r="IA29">
        <v>18.05</v>
      </c>
      <c r="IB29">
        <v>17.54</v>
      </c>
      <c r="IC29">
        <v>0</v>
      </c>
      <c r="ID29" s="142">
        <v>16.940000000000001</v>
      </c>
    </row>
    <row r="30" spans="1:238" customFormat="1" x14ac:dyDescent="0.25">
      <c r="A30" s="95">
        <f t="shared" si="13"/>
        <v>29</v>
      </c>
      <c r="B30" s="65">
        <f>B.Semanal!B30</f>
        <v>0</v>
      </c>
      <c r="C30" s="73"/>
      <c r="D30" s="73"/>
      <c r="E30" s="73"/>
      <c r="F30" s="73"/>
      <c r="G30" s="70"/>
      <c r="H30" s="120">
        <v>11.010300000000001</v>
      </c>
      <c r="I30" s="120">
        <v>11.7371</v>
      </c>
      <c r="J30" s="120">
        <v>11.2845</v>
      </c>
      <c r="K30" s="120">
        <v>11.4467</v>
      </c>
      <c r="L30" s="120">
        <v>11.5334</v>
      </c>
      <c r="M30" s="120">
        <v>12.2044</v>
      </c>
      <c r="N30" s="120">
        <v>12.4091</v>
      </c>
      <c r="O30" s="120">
        <v>12.015700000000001</v>
      </c>
      <c r="P30" s="120">
        <v>12.059699999999999</v>
      </c>
      <c r="Q30" s="120">
        <v>11.873799999999999</v>
      </c>
      <c r="R30" s="120">
        <v>11.7933</v>
      </c>
      <c r="S30" s="120">
        <v>12.398300000000001</v>
      </c>
      <c r="T30" s="120">
        <v>12.4453</v>
      </c>
      <c r="U30" s="120">
        <v>12.7196</v>
      </c>
      <c r="V30" s="120">
        <v>12.4017</v>
      </c>
      <c r="W30" s="120">
        <v>12.367900000000001</v>
      </c>
      <c r="X30" s="120">
        <v>12.957599999999999</v>
      </c>
      <c r="Y30" s="120">
        <v>13.22</v>
      </c>
      <c r="Z30" s="120">
        <v>13.614100000000001</v>
      </c>
      <c r="AA30" s="120">
        <v>13.661</v>
      </c>
      <c r="AB30" s="120">
        <v>0</v>
      </c>
      <c r="AC30" s="120">
        <v>12.8254</v>
      </c>
      <c r="AD30" s="120">
        <v>12.5642</v>
      </c>
      <c r="AE30" s="120">
        <v>12.8421</v>
      </c>
      <c r="AF30" s="123">
        <v>13.0444</v>
      </c>
      <c r="AG30" s="120">
        <v>13.4177</v>
      </c>
      <c r="AH30" s="120">
        <v>13.855399999999999</v>
      </c>
      <c r="AI30" s="65">
        <v>0</v>
      </c>
      <c r="AJ30" s="65">
        <v>0</v>
      </c>
      <c r="AK30" s="65">
        <v>13.335900000000001</v>
      </c>
      <c r="AL30" s="65">
        <v>13.3513</v>
      </c>
      <c r="AM30" s="65">
        <v>13.569900000000001</v>
      </c>
      <c r="AN30" s="65">
        <v>13.69</v>
      </c>
      <c r="AO30" s="65">
        <v>14.2212</v>
      </c>
      <c r="AP30" s="65">
        <v>14.033099999999999</v>
      </c>
      <c r="AQ30" s="65">
        <v>14.2445</v>
      </c>
      <c r="AR30" s="65">
        <v>13.8551</v>
      </c>
      <c r="AS30" s="65">
        <v>14.173400000000001</v>
      </c>
      <c r="AT30" s="65">
        <v>13.8757</v>
      </c>
      <c r="AU30" s="65">
        <v>13.557700000000001</v>
      </c>
      <c r="AV30" s="65">
        <v>14.32</v>
      </c>
      <c r="AW30" s="65">
        <v>14.271100000000001</v>
      </c>
      <c r="AX30" s="65">
        <v>13.9785</v>
      </c>
      <c r="AY30" s="65">
        <v>13.9544</v>
      </c>
      <c r="AZ30" s="65">
        <v>13.2714</v>
      </c>
      <c r="BA30" s="65">
        <v>13.3782</v>
      </c>
      <c r="BB30" s="65">
        <v>13.402699999999999</v>
      </c>
      <c r="BC30" s="65">
        <v>13.318899999999999</v>
      </c>
      <c r="BD30" s="65">
        <v>0</v>
      </c>
      <c r="BE30" s="65">
        <v>0</v>
      </c>
      <c r="BF30" s="65">
        <v>0</v>
      </c>
      <c r="BG30" s="65">
        <v>12.552300000000001</v>
      </c>
      <c r="BH30" s="65">
        <v>12.865</v>
      </c>
      <c r="BI30" s="65">
        <v>13.201700000000001</v>
      </c>
      <c r="BJ30" s="65">
        <v>13.604799999999999</v>
      </c>
      <c r="BK30" s="65">
        <v>13.3927</v>
      </c>
      <c r="BL30" s="65">
        <v>13.888</v>
      </c>
      <c r="BM30" s="91">
        <v>13.5389</v>
      </c>
      <c r="BN30" s="65">
        <v>13.6911</v>
      </c>
      <c r="BO30" s="65">
        <v>13.239000000000001</v>
      </c>
      <c r="BP30" s="65">
        <v>13.1578</v>
      </c>
      <c r="BQ30" s="65">
        <v>13.561500000000001</v>
      </c>
      <c r="BR30" s="65">
        <v>13.5778</v>
      </c>
      <c r="BS30" s="65">
        <v>13.4</v>
      </c>
      <c r="BT30" s="65">
        <v>13.117900000000001</v>
      </c>
      <c r="BU30" s="65">
        <v>12.472899999999999</v>
      </c>
      <c r="BV30" s="65">
        <v>12.969900000000001</v>
      </c>
      <c r="BW30" s="65">
        <v>13.3444</v>
      </c>
      <c r="BX30" s="65">
        <v>13.190300000000001</v>
      </c>
      <c r="BY30" s="65">
        <v>13.2828</v>
      </c>
      <c r="BZ30" s="65">
        <v>13.5558</v>
      </c>
      <c r="CA30" s="65">
        <v>12.957599999999999</v>
      </c>
      <c r="CB30" s="65">
        <v>12.518000000000001</v>
      </c>
      <c r="CC30" s="65">
        <v>12.5184</v>
      </c>
      <c r="CD30" s="65">
        <v>12.609299999999999</v>
      </c>
      <c r="CE30" s="65">
        <v>12.7339</v>
      </c>
      <c r="CF30" s="65">
        <v>13.4429</v>
      </c>
      <c r="CG30" s="65">
        <v>12.9343</v>
      </c>
      <c r="CH30" s="65">
        <v>12.9099</v>
      </c>
      <c r="CI30" s="65">
        <v>12.944100000000001</v>
      </c>
      <c r="CJ30" s="65">
        <v>13.366</v>
      </c>
      <c r="CK30" s="65">
        <v>13.0533</v>
      </c>
      <c r="CL30" s="65">
        <v>13.412699999999999</v>
      </c>
      <c r="CM30">
        <v>13.3634</v>
      </c>
      <c r="CN30">
        <v>13.1381</v>
      </c>
      <c r="CO30">
        <v>0</v>
      </c>
      <c r="CP30">
        <v>0</v>
      </c>
      <c r="CQ30">
        <v>14.656499999999999</v>
      </c>
      <c r="CR30">
        <v>14.439299999999999</v>
      </c>
      <c r="CS30">
        <v>14.330399999999999</v>
      </c>
      <c r="CT30">
        <v>14.556100000000001</v>
      </c>
      <c r="CU30">
        <v>14.3802</v>
      </c>
      <c r="CV30">
        <v>13.417</v>
      </c>
      <c r="CW30">
        <v>13.3058</v>
      </c>
      <c r="CX30">
        <v>12.9467</v>
      </c>
      <c r="CY30">
        <v>12.9671</v>
      </c>
      <c r="CZ30">
        <v>13.066000000000001</v>
      </c>
      <c r="DA30">
        <v>12.9407</v>
      </c>
      <c r="DB30">
        <v>13.3362</v>
      </c>
      <c r="DC30">
        <v>13.302</v>
      </c>
      <c r="DD30">
        <v>13.5684</v>
      </c>
      <c r="DE30">
        <v>14.1248</v>
      </c>
      <c r="DF30">
        <v>14.021699999999999</v>
      </c>
      <c r="DG30">
        <v>13.9069</v>
      </c>
      <c r="DH30">
        <v>14.0288</v>
      </c>
      <c r="DI30">
        <v>14.225099999999999</v>
      </c>
      <c r="DJ30">
        <v>13.775399999999999</v>
      </c>
      <c r="DK30">
        <v>14.675000000000001</v>
      </c>
      <c r="DL30">
        <v>14.4542</v>
      </c>
      <c r="DM30">
        <v>14.2028</v>
      </c>
      <c r="DN30">
        <v>14.5116</v>
      </c>
      <c r="DO30">
        <v>14.616099999999999</v>
      </c>
      <c r="DP30">
        <v>14.8468</v>
      </c>
      <c r="DQ30">
        <v>14.372</v>
      </c>
      <c r="DR30">
        <v>14.3531</v>
      </c>
      <c r="DS30">
        <v>14.2013</v>
      </c>
      <c r="DT30">
        <v>14.115399999999999</v>
      </c>
      <c r="DU30">
        <v>14.337199999999999</v>
      </c>
      <c r="DV30">
        <v>14.0055</v>
      </c>
      <c r="DW30">
        <v>13.8855</v>
      </c>
      <c r="DX30">
        <v>13.837400000000001</v>
      </c>
      <c r="DY30">
        <v>13.9435</v>
      </c>
      <c r="DZ30">
        <v>14.5975</v>
      </c>
      <c r="EA30">
        <v>14.3368</v>
      </c>
      <c r="EB30">
        <v>14.461</v>
      </c>
      <c r="EC30">
        <v>14.456099999999999</v>
      </c>
      <c r="ED30">
        <v>14.0966</v>
      </c>
      <c r="EE30">
        <v>13.8543</v>
      </c>
      <c r="EF30">
        <v>13.9697</v>
      </c>
      <c r="EG30">
        <v>14.2525</v>
      </c>
      <c r="EH30">
        <v>14.3346</v>
      </c>
      <c r="EI30">
        <v>14.531700000000001</v>
      </c>
      <c r="EJ30">
        <v>14.161300000000001</v>
      </c>
      <c r="EK30">
        <v>13.908300000000001</v>
      </c>
      <c r="EL30">
        <v>14.0922</v>
      </c>
      <c r="EM30">
        <v>13.656499999999999</v>
      </c>
      <c r="EN30">
        <v>14.383100000000001</v>
      </c>
      <c r="EO30">
        <v>14.7668</v>
      </c>
      <c r="EP30">
        <v>14.8011</v>
      </c>
      <c r="EQ30">
        <v>14.2193</v>
      </c>
      <c r="ER30">
        <v>14.0603</v>
      </c>
      <c r="ES30">
        <v>14.0082</v>
      </c>
      <c r="ET30">
        <v>13.8711</v>
      </c>
      <c r="EU30">
        <v>14.399900000000001</v>
      </c>
      <c r="EV30">
        <v>14.3147</v>
      </c>
      <c r="EW30">
        <v>14.081300000000001</v>
      </c>
      <c r="EX30">
        <v>13.9437</v>
      </c>
      <c r="EY30">
        <v>14.1698</v>
      </c>
      <c r="EZ30">
        <v>13.667</v>
      </c>
      <c r="FA30">
        <v>12.488899999999999</v>
      </c>
      <c r="FB30">
        <v>0</v>
      </c>
      <c r="FC30">
        <v>0</v>
      </c>
      <c r="FD30">
        <v>0</v>
      </c>
      <c r="FE30">
        <v>13.8287</v>
      </c>
      <c r="FF30">
        <v>14.4519</v>
      </c>
      <c r="FG30">
        <v>14.0647</v>
      </c>
      <c r="FH30">
        <v>13.4392</v>
      </c>
      <c r="FI30">
        <v>13.518700000000001</v>
      </c>
      <c r="FJ30">
        <v>13.5566</v>
      </c>
      <c r="FK30">
        <v>14.230499999999999</v>
      </c>
      <c r="FL30">
        <v>14.3695</v>
      </c>
      <c r="FM30">
        <v>14.7224</v>
      </c>
      <c r="FN30">
        <v>14.6265</v>
      </c>
      <c r="FO30">
        <v>14.6646</v>
      </c>
      <c r="FP30">
        <v>14.3164</v>
      </c>
      <c r="FQ30">
        <v>14.492000000000001</v>
      </c>
      <c r="FR30">
        <v>14.4397</v>
      </c>
      <c r="FS30">
        <v>13.8832</v>
      </c>
      <c r="FT30">
        <v>13.786</v>
      </c>
      <c r="FU30">
        <v>14.250500000000001</v>
      </c>
      <c r="FV30">
        <v>14.2872</v>
      </c>
      <c r="FW30">
        <v>14.6075</v>
      </c>
      <c r="FX30">
        <v>14.396599999999999</v>
      </c>
      <c r="FY30">
        <v>14.6235</v>
      </c>
      <c r="FZ30">
        <v>14.497999999999999</v>
      </c>
      <c r="GA30">
        <v>14.1784</v>
      </c>
      <c r="GB30">
        <v>14.594200000000001</v>
      </c>
      <c r="GC30">
        <v>14.6349</v>
      </c>
      <c r="GD30">
        <v>14.231400000000001</v>
      </c>
      <c r="GE30">
        <v>13.9621</v>
      </c>
      <c r="GF30">
        <v>14.153</v>
      </c>
      <c r="GG30">
        <v>14.5725</v>
      </c>
      <c r="GH30">
        <v>14.6677</v>
      </c>
      <c r="GI30">
        <v>15.044</v>
      </c>
      <c r="GJ30">
        <v>15.222200000000001</v>
      </c>
      <c r="GK30">
        <v>15.074199999999999</v>
      </c>
      <c r="GL30" s="214">
        <v>15.117699999999999</v>
      </c>
      <c r="GM30" s="214">
        <v>15.3748</v>
      </c>
      <c r="GN30">
        <v>15.309900000000001</v>
      </c>
      <c r="GO30">
        <v>15.217499999999999</v>
      </c>
      <c r="GP30">
        <v>14.599600000000001</v>
      </c>
      <c r="GQ30">
        <v>14.0054</v>
      </c>
      <c r="GR30">
        <v>13.8378</v>
      </c>
      <c r="GS30">
        <v>14.6114</v>
      </c>
      <c r="GT30">
        <v>14.753299999999999</v>
      </c>
      <c r="GU30">
        <v>14.6424</v>
      </c>
      <c r="GV30">
        <v>14.0817</v>
      </c>
      <c r="GW30">
        <v>14.103</v>
      </c>
      <c r="GX30">
        <v>14.293900000000001</v>
      </c>
      <c r="GY30">
        <v>14.7033</v>
      </c>
      <c r="GZ30">
        <v>13.2898</v>
      </c>
      <c r="HA30">
        <v>14.5501</v>
      </c>
      <c r="HB30">
        <v>14.6052</v>
      </c>
      <c r="HC30">
        <v>0</v>
      </c>
      <c r="HD30">
        <v>14.4833</v>
      </c>
      <c r="HE30">
        <v>13.994199999999999</v>
      </c>
      <c r="HF30">
        <v>14.0535</v>
      </c>
      <c r="HG30">
        <v>13.903700000000001</v>
      </c>
      <c r="HH30">
        <v>13.7441</v>
      </c>
      <c r="HI30">
        <v>13.8263</v>
      </c>
      <c r="HJ30">
        <v>14.707800000000001</v>
      </c>
      <c r="HK30">
        <v>14.9596</v>
      </c>
      <c r="HL30">
        <v>14.681699999999999</v>
      </c>
      <c r="HM30">
        <v>13.997299999999999</v>
      </c>
      <c r="HN30">
        <v>13.519600000000001</v>
      </c>
      <c r="HO30">
        <v>12.3696</v>
      </c>
      <c r="HP30">
        <v>13.1</v>
      </c>
      <c r="HQ30">
        <v>13.1104</v>
      </c>
      <c r="HR30">
        <v>13.4238</v>
      </c>
      <c r="HS30">
        <v>13.3116</v>
      </c>
      <c r="HT30">
        <v>12.6518</v>
      </c>
      <c r="HU30">
        <v>13.258599999999999</v>
      </c>
      <c r="HV30">
        <v>13.1654</v>
      </c>
      <c r="HW30">
        <v>13.5601</v>
      </c>
      <c r="HX30">
        <v>0</v>
      </c>
      <c r="HY30">
        <v>0</v>
      </c>
      <c r="HZ30">
        <v>0</v>
      </c>
      <c r="IA30">
        <v>12.819900000000001</v>
      </c>
      <c r="IB30">
        <v>12.542999999999999</v>
      </c>
      <c r="IC30">
        <v>0</v>
      </c>
      <c r="ID30" s="142">
        <v>12.0336</v>
      </c>
    </row>
    <row r="31" spans="1:238" customFormat="1" x14ac:dyDescent="0.25">
      <c r="A31" s="95">
        <f t="shared" si="13"/>
        <v>30</v>
      </c>
      <c r="B31" s="65">
        <f>B.Semanal!B31</f>
        <v>0</v>
      </c>
      <c r="C31" s="66"/>
      <c r="D31" s="66"/>
      <c r="E31" s="66"/>
      <c r="F31" s="66"/>
      <c r="G31" s="67"/>
      <c r="H31" s="67">
        <v>80.709999999999994</v>
      </c>
      <c r="I31" s="67">
        <v>82.49</v>
      </c>
      <c r="J31" s="67">
        <v>82.78</v>
      </c>
      <c r="K31" s="67">
        <v>82.59</v>
      </c>
      <c r="L31" s="67">
        <v>82.92</v>
      </c>
      <c r="M31" s="67">
        <v>84.04</v>
      </c>
      <c r="N31" s="65">
        <v>84.19</v>
      </c>
      <c r="O31" s="65">
        <v>81.97</v>
      </c>
      <c r="P31" s="65">
        <v>83.34</v>
      </c>
      <c r="Q31" s="65">
        <v>83.7</v>
      </c>
      <c r="R31" s="65">
        <v>83.68</v>
      </c>
      <c r="S31" s="65">
        <v>85.2</v>
      </c>
      <c r="T31" s="65">
        <v>85.37</v>
      </c>
      <c r="U31" s="124">
        <v>86.06</v>
      </c>
      <c r="V31" s="124">
        <v>84.98</v>
      </c>
      <c r="W31" s="124">
        <v>85.13</v>
      </c>
      <c r="X31" s="124">
        <v>86.41</v>
      </c>
      <c r="Y31" s="124">
        <v>86.11</v>
      </c>
      <c r="Z31" s="124">
        <v>87.05</v>
      </c>
      <c r="AA31" s="124">
        <v>86.93</v>
      </c>
      <c r="AB31" s="124">
        <v>0</v>
      </c>
      <c r="AC31" s="124">
        <v>85.63</v>
      </c>
      <c r="AD31" s="124">
        <v>85.45</v>
      </c>
      <c r="AE31" s="120">
        <v>86</v>
      </c>
      <c r="AF31" s="124">
        <v>86.18</v>
      </c>
      <c r="AG31" s="120">
        <v>86.92</v>
      </c>
      <c r="AH31" s="120">
        <v>88.18</v>
      </c>
      <c r="AI31" s="65">
        <v>0</v>
      </c>
      <c r="AJ31" s="65">
        <v>0</v>
      </c>
      <c r="AK31" s="65">
        <v>86.21</v>
      </c>
      <c r="AL31" s="65">
        <v>87.33</v>
      </c>
      <c r="AM31" s="65">
        <v>88.22</v>
      </c>
      <c r="AN31" s="65">
        <v>87</v>
      </c>
      <c r="AO31" s="65">
        <v>88.44</v>
      </c>
      <c r="AP31" s="65">
        <v>89.13</v>
      </c>
      <c r="AQ31" s="65">
        <v>89.58</v>
      </c>
      <c r="AR31" s="65">
        <v>88.12</v>
      </c>
      <c r="AS31" s="65">
        <v>88.81</v>
      </c>
      <c r="AT31" s="65">
        <v>88.1</v>
      </c>
      <c r="AU31" s="65">
        <v>87.39</v>
      </c>
      <c r="AV31" s="65">
        <v>88.84</v>
      </c>
      <c r="AW31" s="65">
        <v>88.62</v>
      </c>
      <c r="AX31" s="65">
        <v>87.89</v>
      </c>
      <c r="AY31" s="65">
        <v>88.11</v>
      </c>
      <c r="AZ31" s="65">
        <v>88.27</v>
      </c>
      <c r="BA31" s="65">
        <v>87.99</v>
      </c>
      <c r="BB31" s="65">
        <v>87.53</v>
      </c>
      <c r="BC31" s="65">
        <v>87.57</v>
      </c>
      <c r="BD31" s="65">
        <v>0</v>
      </c>
      <c r="BE31" s="65">
        <v>0</v>
      </c>
      <c r="BF31" s="65">
        <v>0</v>
      </c>
      <c r="BG31" s="65">
        <v>86.1</v>
      </c>
      <c r="BH31" s="65">
        <v>87.32</v>
      </c>
      <c r="BI31" s="65">
        <v>87.96</v>
      </c>
      <c r="BJ31" s="65">
        <v>88.63</v>
      </c>
      <c r="BK31" s="65">
        <v>87.67</v>
      </c>
      <c r="BL31" s="65">
        <v>87.97</v>
      </c>
      <c r="BM31" s="91">
        <v>87.68</v>
      </c>
      <c r="BN31" s="65">
        <v>88.18</v>
      </c>
      <c r="BO31" s="65">
        <v>87.06</v>
      </c>
      <c r="BP31" s="65">
        <v>87.39</v>
      </c>
      <c r="BQ31" s="65">
        <v>87.54</v>
      </c>
      <c r="BR31" s="65">
        <v>88.44</v>
      </c>
      <c r="BS31" s="65">
        <v>87.96</v>
      </c>
      <c r="BT31" s="65">
        <v>87.21</v>
      </c>
      <c r="BU31" s="65">
        <v>86.12</v>
      </c>
      <c r="BV31" s="65">
        <v>86.98</v>
      </c>
      <c r="BW31" s="65">
        <v>87.4</v>
      </c>
      <c r="BX31" s="65">
        <v>86.83</v>
      </c>
      <c r="BY31" s="65">
        <v>86.65</v>
      </c>
      <c r="BZ31" s="65">
        <v>87.6</v>
      </c>
      <c r="CA31" s="65">
        <v>86.6</v>
      </c>
      <c r="CB31" s="65">
        <v>85.73</v>
      </c>
      <c r="CC31" s="65">
        <v>86.3</v>
      </c>
      <c r="CD31" s="65">
        <v>86.29</v>
      </c>
      <c r="CE31" s="65">
        <v>86.99</v>
      </c>
      <c r="CF31" s="65">
        <v>87.73</v>
      </c>
      <c r="CG31" s="65">
        <v>86.36</v>
      </c>
      <c r="CH31" s="65">
        <v>87</v>
      </c>
      <c r="CI31" s="65">
        <v>86.65</v>
      </c>
      <c r="CJ31" s="65">
        <v>87.2</v>
      </c>
      <c r="CK31" s="65">
        <v>87.79</v>
      </c>
      <c r="CL31" s="65">
        <v>89.21</v>
      </c>
      <c r="CM31">
        <v>88.19</v>
      </c>
      <c r="CN31">
        <v>88.27</v>
      </c>
      <c r="CO31">
        <v>0</v>
      </c>
      <c r="CP31">
        <v>0</v>
      </c>
      <c r="CQ31">
        <v>90.29</v>
      </c>
      <c r="CR31">
        <v>89.96</v>
      </c>
      <c r="CS31">
        <v>89.67</v>
      </c>
      <c r="CT31">
        <v>89.89</v>
      </c>
      <c r="CU31">
        <v>88.77</v>
      </c>
      <c r="CV31">
        <v>87.64</v>
      </c>
      <c r="CW31">
        <v>88</v>
      </c>
      <c r="CX31">
        <v>87.76</v>
      </c>
      <c r="CY31">
        <v>87.14</v>
      </c>
      <c r="CZ31">
        <v>87.1</v>
      </c>
      <c r="DA31">
        <v>86.64</v>
      </c>
      <c r="DB31">
        <v>86.94</v>
      </c>
      <c r="DC31">
        <v>87.22</v>
      </c>
      <c r="DD31">
        <v>87.57</v>
      </c>
      <c r="DE31">
        <v>88.82</v>
      </c>
      <c r="DF31">
        <v>88.65</v>
      </c>
      <c r="DG31">
        <v>87.53</v>
      </c>
      <c r="DH31">
        <v>88.94</v>
      </c>
      <c r="DI31">
        <v>88.59</v>
      </c>
      <c r="DJ31">
        <v>87.9</v>
      </c>
      <c r="DK31">
        <v>89.2</v>
      </c>
      <c r="DL31">
        <v>88.99</v>
      </c>
      <c r="DM31">
        <v>88.56</v>
      </c>
      <c r="DN31">
        <v>89.1</v>
      </c>
      <c r="DO31">
        <v>89.43</v>
      </c>
      <c r="DP31">
        <v>89.45</v>
      </c>
      <c r="DQ31">
        <v>88.78</v>
      </c>
      <c r="DR31">
        <v>88.52</v>
      </c>
      <c r="DS31">
        <v>88.74</v>
      </c>
      <c r="DT31">
        <v>88.48</v>
      </c>
      <c r="DU31">
        <v>89.04</v>
      </c>
      <c r="DV31">
        <v>88.52</v>
      </c>
      <c r="DW31">
        <v>88.19</v>
      </c>
      <c r="DX31">
        <v>87.91</v>
      </c>
      <c r="DY31">
        <v>87.73</v>
      </c>
      <c r="DZ31">
        <v>88.38</v>
      </c>
      <c r="EA31">
        <v>87.89</v>
      </c>
      <c r="EB31">
        <v>88.59</v>
      </c>
      <c r="EC31">
        <v>87.93</v>
      </c>
      <c r="ED31">
        <v>87.03</v>
      </c>
      <c r="EE31">
        <v>86.85</v>
      </c>
      <c r="EF31">
        <v>86.64</v>
      </c>
      <c r="EG31">
        <v>87.77</v>
      </c>
      <c r="EH31">
        <v>87.82</v>
      </c>
      <c r="EI31">
        <v>87.47</v>
      </c>
      <c r="EJ31">
        <v>86.51</v>
      </c>
      <c r="EK31">
        <v>87.46</v>
      </c>
      <c r="EL31">
        <v>87.62</v>
      </c>
      <c r="EM31">
        <v>86.95</v>
      </c>
      <c r="EN31">
        <v>87.65</v>
      </c>
      <c r="EO31">
        <v>87.78</v>
      </c>
      <c r="EP31">
        <v>87.49</v>
      </c>
      <c r="EQ31">
        <v>87.36</v>
      </c>
      <c r="ER31">
        <v>87.1</v>
      </c>
      <c r="ES31">
        <v>87.17</v>
      </c>
      <c r="ET31">
        <v>86.72</v>
      </c>
      <c r="EU31">
        <v>87.63</v>
      </c>
      <c r="EV31">
        <v>87.41</v>
      </c>
      <c r="EW31">
        <v>86.99</v>
      </c>
      <c r="EX31">
        <v>86.84</v>
      </c>
      <c r="EY31">
        <v>87.16</v>
      </c>
      <c r="EZ31">
        <v>86.2</v>
      </c>
      <c r="FA31">
        <v>83.75</v>
      </c>
      <c r="FB31">
        <v>0</v>
      </c>
      <c r="FC31">
        <v>0</v>
      </c>
      <c r="FD31">
        <v>0</v>
      </c>
      <c r="FE31">
        <v>87.11</v>
      </c>
      <c r="FF31">
        <v>88.3</v>
      </c>
      <c r="FG31">
        <v>87.69</v>
      </c>
      <c r="FH31">
        <v>86.72</v>
      </c>
      <c r="FI31">
        <v>87.46</v>
      </c>
      <c r="FJ31">
        <v>86.83</v>
      </c>
      <c r="FK31">
        <v>87.81</v>
      </c>
      <c r="FL31">
        <v>87.84</v>
      </c>
      <c r="FM31">
        <v>87.83</v>
      </c>
      <c r="FN31">
        <v>88.08</v>
      </c>
      <c r="FO31">
        <v>88.55</v>
      </c>
      <c r="FP31">
        <v>87.58</v>
      </c>
      <c r="FQ31">
        <v>88.49</v>
      </c>
      <c r="FR31">
        <v>88.59</v>
      </c>
      <c r="FS31">
        <v>87.88</v>
      </c>
      <c r="FT31">
        <v>87.94</v>
      </c>
      <c r="FU31">
        <v>88.92</v>
      </c>
      <c r="FV31">
        <v>88.52</v>
      </c>
      <c r="FW31">
        <v>88.66</v>
      </c>
      <c r="FX31">
        <v>88.36</v>
      </c>
      <c r="FY31">
        <v>88.63</v>
      </c>
      <c r="FZ31">
        <v>88.18</v>
      </c>
      <c r="GA31">
        <v>87.83</v>
      </c>
      <c r="GB31">
        <v>87.99</v>
      </c>
      <c r="GC31">
        <v>87.98</v>
      </c>
      <c r="GD31">
        <v>88.29</v>
      </c>
      <c r="GE31">
        <v>88.23</v>
      </c>
      <c r="GF31">
        <v>87.57</v>
      </c>
      <c r="GG31">
        <v>88.71</v>
      </c>
      <c r="GH31">
        <v>88.87</v>
      </c>
      <c r="GI31">
        <v>89.06</v>
      </c>
      <c r="GJ31">
        <v>88.95</v>
      </c>
      <c r="GK31">
        <v>88.3</v>
      </c>
      <c r="GL31" s="214">
        <v>86.98</v>
      </c>
      <c r="GM31" s="214">
        <v>87.35</v>
      </c>
      <c r="GN31">
        <v>86.4</v>
      </c>
      <c r="GO31">
        <v>85.19</v>
      </c>
      <c r="GP31">
        <v>87.52</v>
      </c>
      <c r="GQ31">
        <v>86.87</v>
      </c>
      <c r="GR31">
        <v>86.75</v>
      </c>
      <c r="GS31">
        <v>88.58</v>
      </c>
      <c r="GT31">
        <v>88.57</v>
      </c>
      <c r="GU31">
        <v>88.06</v>
      </c>
      <c r="GV31">
        <v>87.72</v>
      </c>
      <c r="GW31">
        <v>87.06</v>
      </c>
      <c r="GX31">
        <v>87.15</v>
      </c>
      <c r="GY31">
        <v>88.12</v>
      </c>
      <c r="GZ31">
        <v>86.94</v>
      </c>
      <c r="HA31">
        <v>88.08</v>
      </c>
      <c r="HB31">
        <v>88.52</v>
      </c>
      <c r="HC31">
        <v>0</v>
      </c>
      <c r="HD31">
        <v>88</v>
      </c>
      <c r="HE31">
        <v>87.76</v>
      </c>
      <c r="HF31">
        <v>87.71</v>
      </c>
      <c r="HG31">
        <v>87.96</v>
      </c>
      <c r="HH31">
        <v>87.89</v>
      </c>
      <c r="HI31">
        <v>88.01</v>
      </c>
      <c r="HJ31">
        <v>88.85</v>
      </c>
      <c r="HK31">
        <v>88.85</v>
      </c>
      <c r="HL31">
        <v>88.31</v>
      </c>
      <c r="HM31">
        <v>87.24</v>
      </c>
      <c r="HN31">
        <v>86.52</v>
      </c>
      <c r="HO31">
        <v>85.38</v>
      </c>
      <c r="HP31">
        <v>85.94</v>
      </c>
      <c r="HQ31">
        <v>86.5</v>
      </c>
      <c r="HR31">
        <v>86.9</v>
      </c>
      <c r="HS31">
        <v>86.54</v>
      </c>
      <c r="HT31">
        <v>85.56</v>
      </c>
      <c r="HU31">
        <v>86.6</v>
      </c>
      <c r="HV31">
        <v>86.35</v>
      </c>
      <c r="HW31">
        <v>87.35</v>
      </c>
      <c r="HX31">
        <v>0</v>
      </c>
      <c r="HY31">
        <v>0</v>
      </c>
      <c r="HZ31">
        <v>0</v>
      </c>
      <c r="IA31">
        <v>85.54</v>
      </c>
      <c r="IB31">
        <v>85.97</v>
      </c>
      <c r="IC31">
        <v>0</v>
      </c>
      <c r="ID31" s="142">
        <v>85.36</v>
      </c>
    </row>
    <row r="32" spans="1:238" customFormat="1" x14ac:dyDescent="0.25">
      <c r="A32" s="95">
        <f t="shared" si="13"/>
        <v>31</v>
      </c>
      <c r="B32" s="65">
        <f>B.Semanal!B32</f>
        <v>0</v>
      </c>
      <c r="C32" s="66"/>
      <c r="D32" s="66"/>
      <c r="E32" s="66"/>
      <c r="F32" s="66"/>
      <c r="G32" s="67"/>
      <c r="H32" s="67">
        <v>11.68</v>
      </c>
      <c r="I32" s="67">
        <v>11.37</v>
      </c>
      <c r="J32" s="67">
        <v>11.54</v>
      </c>
      <c r="K32" s="67">
        <v>11.41</v>
      </c>
      <c r="L32" s="67">
        <v>11.49</v>
      </c>
      <c r="M32" s="67">
        <v>11.63</v>
      </c>
      <c r="N32" s="65">
        <v>11.55</v>
      </c>
      <c r="O32" s="65">
        <v>11.43</v>
      </c>
      <c r="P32" s="65">
        <v>11.67</v>
      </c>
      <c r="Q32" s="65">
        <v>11.58</v>
      </c>
      <c r="R32" s="65">
        <v>11.64</v>
      </c>
      <c r="S32" s="65">
        <v>11.68</v>
      </c>
      <c r="T32" s="65">
        <v>11.58</v>
      </c>
      <c r="U32" s="124">
        <v>11.69</v>
      </c>
      <c r="V32" s="124">
        <v>12.02</v>
      </c>
      <c r="W32" s="124">
        <v>11.98</v>
      </c>
      <c r="X32" s="124">
        <v>12.07</v>
      </c>
      <c r="Y32" s="124">
        <v>11.81</v>
      </c>
      <c r="Z32" s="124">
        <v>11.94</v>
      </c>
      <c r="AA32" s="124">
        <v>12.1</v>
      </c>
      <c r="AB32" s="124">
        <v>0</v>
      </c>
      <c r="AC32" s="124">
        <v>12.17</v>
      </c>
      <c r="AD32" s="124">
        <v>12.09</v>
      </c>
      <c r="AE32" s="120">
        <v>11.79</v>
      </c>
      <c r="AF32" s="124">
        <v>11.76</v>
      </c>
      <c r="AG32" s="120">
        <v>11.91</v>
      </c>
      <c r="AH32" s="120">
        <v>12.45</v>
      </c>
      <c r="AI32" s="65">
        <v>0</v>
      </c>
      <c r="AJ32" s="65">
        <v>0</v>
      </c>
      <c r="AK32" s="65">
        <v>12.48</v>
      </c>
      <c r="AL32" s="65">
        <v>12.05</v>
      </c>
      <c r="AM32" s="65">
        <v>12.02</v>
      </c>
      <c r="AN32" s="65">
        <v>12.12</v>
      </c>
      <c r="AO32" s="65">
        <v>11.85</v>
      </c>
      <c r="AP32" s="65">
        <v>11.96</v>
      </c>
      <c r="AQ32" s="65">
        <v>11.79</v>
      </c>
      <c r="AR32" s="65">
        <v>11.57</v>
      </c>
      <c r="AS32" s="65">
        <v>12.01</v>
      </c>
      <c r="AT32" s="65">
        <v>11.91</v>
      </c>
      <c r="AU32" s="65">
        <v>12</v>
      </c>
      <c r="AV32" s="65">
        <v>12.44</v>
      </c>
      <c r="AW32" s="65">
        <v>12.4</v>
      </c>
      <c r="AX32" s="65">
        <v>12.15</v>
      </c>
      <c r="AY32" s="65">
        <v>11.9</v>
      </c>
      <c r="AZ32" s="65">
        <v>11.66</v>
      </c>
      <c r="BA32" s="65">
        <v>12.08</v>
      </c>
      <c r="BB32" s="65">
        <v>12.12</v>
      </c>
      <c r="BC32" s="65">
        <v>12.19</v>
      </c>
      <c r="BD32" s="65">
        <v>0</v>
      </c>
      <c r="BE32" s="65">
        <v>0</v>
      </c>
      <c r="BF32" s="65">
        <v>0</v>
      </c>
      <c r="BG32" s="65">
        <v>11.95</v>
      </c>
      <c r="BH32" s="65">
        <v>11.84</v>
      </c>
      <c r="BI32" s="65">
        <v>11.89</v>
      </c>
      <c r="BJ32" s="65">
        <v>12.23</v>
      </c>
      <c r="BK32" s="65">
        <v>12.38</v>
      </c>
      <c r="BL32" s="65">
        <v>12.21</v>
      </c>
      <c r="BM32" s="91">
        <v>12.08</v>
      </c>
      <c r="BN32" s="65">
        <v>12.08</v>
      </c>
      <c r="BO32" s="65">
        <v>12.39</v>
      </c>
      <c r="BP32" s="65">
        <v>12.23</v>
      </c>
      <c r="BQ32" s="65">
        <v>12.52</v>
      </c>
      <c r="BR32" s="65">
        <v>12.13</v>
      </c>
      <c r="BS32" s="65">
        <v>11.84</v>
      </c>
      <c r="BT32" s="65">
        <v>11.96</v>
      </c>
      <c r="BU32" s="65">
        <v>12.16</v>
      </c>
      <c r="BV32" s="65">
        <v>11.94</v>
      </c>
      <c r="BW32" s="65">
        <v>11.97</v>
      </c>
      <c r="BX32" s="65">
        <v>11.94</v>
      </c>
      <c r="BY32" s="65">
        <v>12.09</v>
      </c>
      <c r="BZ32" s="65">
        <v>12.08</v>
      </c>
      <c r="CA32" s="65">
        <v>12.07</v>
      </c>
      <c r="CB32" s="65">
        <v>11.52</v>
      </c>
      <c r="CC32" s="65">
        <v>11.32</v>
      </c>
      <c r="CD32" s="65">
        <v>11.61</v>
      </c>
      <c r="CE32" s="65">
        <v>11.78</v>
      </c>
      <c r="CF32" s="65">
        <v>12.02</v>
      </c>
      <c r="CG32" s="65">
        <v>11.72</v>
      </c>
      <c r="CH32" s="65">
        <v>12.32</v>
      </c>
      <c r="CI32" s="65">
        <v>12.13</v>
      </c>
      <c r="CJ32" s="65">
        <v>11.84</v>
      </c>
      <c r="CK32" s="65">
        <v>12.17</v>
      </c>
      <c r="CL32" s="65">
        <v>13.01</v>
      </c>
      <c r="CM32">
        <v>12.47</v>
      </c>
      <c r="CN32">
        <v>12.5</v>
      </c>
      <c r="CO32">
        <v>0</v>
      </c>
      <c r="CP32">
        <v>0</v>
      </c>
      <c r="CQ32">
        <v>12.57</v>
      </c>
      <c r="CR32">
        <v>12.5</v>
      </c>
      <c r="CS32">
        <v>12.6</v>
      </c>
      <c r="CT32">
        <v>12.47</v>
      </c>
      <c r="CU32">
        <v>12.3</v>
      </c>
      <c r="CV32">
        <v>12.42</v>
      </c>
      <c r="CW32">
        <v>12.21</v>
      </c>
      <c r="CX32">
        <v>11.93</v>
      </c>
      <c r="CY32">
        <v>11.99</v>
      </c>
      <c r="CZ32">
        <v>11.89</v>
      </c>
      <c r="DA32">
        <v>12.07</v>
      </c>
      <c r="DB32">
        <v>12.37</v>
      </c>
      <c r="DC32">
        <v>12.19</v>
      </c>
      <c r="DD32">
        <v>12.42</v>
      </c>
      <c r="DE32">
        <v>12.55</v>
      </c>
      <c r="DF32">
        <v>12.25</v>
      </c>
      <c r="DG32">
        <v>12.48</v>
      </c>
      <c r="DH32">
        <v>12.29</v>
      </c>
      <c r="DI32">
        <v>12.45</v>
      </c>
      <c r="DJ32">
        <v>12.01</v>
      </c>
      <c r="DK32">
        <v>12.3</v>
      </c>
      <c r="DL32">
        <v>12.24</v>
      </c>
      <c r="DM32">
        <v>12.37</v>
      </c>
      <c r="DN32">
        <v>12.38</v>
      </c>
      <c r="DO32">
        <v>12.3</v>
      </c>
      <c r="DP32">
        <v>12.32</v>
      </c>
      <c r="DQ32">
        <v>12.4</v>
      </c>
      <c r="DR32">
        <v>12.81</v>
      </c>
      <c r="DS32">
        <v>12.58</v>
      </c>
      <c r="DT32">
        <v>12.52</v>
      </c>
      <c r="DU32">
        <v>12.74</v>
      </c>
      <c r="DV32">
        <v>12.42</v>
      </c>
      <c r="DW32">
        <v>12.36</v>
      </c>
      <c r="DX32">
        <v>12.35</v>
      </c>
      <c r="DY32">
        <v>12.19</v>
      </c>
      <c r="DZ32">
        <v>12.34</v>
      </c>
      <c r="EA32">
        <v>12.44</v>
      </c>
      <c r="EB32">
        <v>12.28</v>
      </c>
      <c r="EC32">
        <v>12.4</v>
      </c>
      <c r="ED32">
        <v>12.46</v>
      </c>
      <c r="EE32">
        <v>12.28</v>
      </c>
      <c r="EF32">
        <v>12.36</v>
      </c>
      <c r="EG32">
        <v>12.61</v>
      </c>
      <c r="EH32">
        <v>12.28</v>
      </c>
      <c r="EI32">
        <v>12.5</v>
      </c>
      <c r="EJ32">
        <v>12.47</v>
      </c>
      <c r="EK32">
        <v>12.37</v>
      </c>
      <c r="EL32">
        <v>12.92</v>
      </c>
      <c r="EM32">
        <v>12.72</v>
      </c>
      <c r="EN32">
        <v>12.89</v>
      </c>
      <c r="EO32">
        <v>12.76</v>
      </c>
      <c r="EP32">
        <v>12.95</v>
      </c>
      <c r="EQ32">
        <v>12.71</v>
      </c>
      <c r="ER32">
        <v>12.71</v>
      </c>
      <c r="ES32">
        <v>12.34</v>
      </c>
      <c r="ET32">
        <v>12.28</v>
      </c>
      <c r="EU32">
        <v>12.49</v>
      </c>
      <c r="EV32">
        <v>12.83</v>
      </c>
      <c r="EW32">
        <v>13.2</v>
      </c>
      <c r="EX32">
        <v>13.49</v>
      </c>
      <c r="EY32">
        <v>13.51</v>
      </c>
      <c r="EZ32">
        <v>13.44</v>
      </c>
      <c r="FA32">
        <v>13.54</v>
      </c>
      <c r="FB32">
        <v>0</v>
      </c>
      <c r="FC32">
        <v>0</v>
      </c>
      <c r="FD32">
        <v>0</v>
      </c>
      <c r="FE32">
        <v>12.75</v>
      </c>
      <c r="FF32">
        <v>13.21</v>
      </c>
      <c r="FG32">
        <v>13.2</v>
      </c>
      <c r="FH32">
        <v>13.18</v>
      </c>
      <c r="FI32">
        <v>13.75</v>
      </c>
      <c r="FJ32">
        <v>13.66</v>
      </c>
      <c r="FK32">
        <v>12.9</v>
      </c>
      <c r="FL32">
        <v>13.01</v>
      </c>
      <c r="FM32">
        <v>13.19</v>
      </c>
      <c r="FN32">
        <v>13.53</v>
      </c>
      <c r="FO32">
        <v>13.51</v>
      </c>
      <c r="FP32">
        <v>12.79</v>
      </c>
      <c r="FQ32">
        <v>13.15</v>
      </c>
      <c r="FR32">
        <v>13.16</v>
      </c>
      <c r="FS32">
        <v>13.23</v>
      </c>
      <c r="FT32">
        <v>12.98</v>
      </c>
      <c r="FU32">
        <v>12.92</v>
      </c>
      <c r="FV32">
        <v>12.84</v>
      </c>
      <c r="FW32">
        <v>12.86</v>
      </c>
      <c r="FX32">
        <v>12.77</v>
      </c>
      <c r="FY32">
        <v>12.37</v>
      </c>
      <c r="FZ32">
        <v>12.6</v>
      </c>
      <c r="GA32">
        <v>12.74</v>
      </c>
      <c r="GB32">
        <v>12.65</v>
      </c>
      <c r="GC32">
        <v>12.72</v>
      </c>
      <c r="GD32">
        <v>13.03</v>
      </c>
      <c r="GE32">
        <v>12.77</v>
      </c>
      <c r="GF32">
        <v>12.91</v>
      </c>
      <c r="GG32">
        <v>13.03</v>
      </c>
      <c r="GH32">
        <v>13.08</v>
      </c>
      <c r="GI32">
        <v>13.26</v>
      </c>
      <c r="GJ32">
        <v>13.43</v>
      </c>
      <c r="GK32">
        <v>13.24</v>
      </c>
      <c r="GL32" s="214">
        <v>13.45</v>
      </c>
      <c r="GM32" s="214">
        <v>13.75</v>
      </c>
      <c r="GN32">
        <v>14.05</v>
      </c>
      <c r="GO32">
        <v>14.09</v>
      </c>
      <c r="GP32">
        <v>13.41</v>
      </c>
      <c r="GQ32">
        <v>12.9</v>
      </c>
      <c r="GR32">
        <v>12.8</v>
      </c>
      <c r="GS32">
        <v>12.91</v>
      </c>
      <c r="GT32">
        <v>12.78</v>
      </c>
      <c r="GU32">
        <v>13.34</v>
      </c>
      <c r="GV32">
        <v>13.03</v>
      </c>
      <c r="GW32">
        <v>13.48</v>
      </c>
      <c r="GX32">
        <v>13.41</v>
      </c>
      <c r="GY32">
        <v>13.2</v>
      </c>
      <c r="GZ32">
        <v>13.99</v>
      </c>
      <c r="HA32">
        <v>14.05</v>
      </c>
      <c r="HB32">
        <v>14.09</v>
      </c>
      <c r="HC32">
        <v>0</v>
      </c>
      <c r="HD32">
        <v>13.38</v>
      </c>
      <c r="HE32">
        <v>13.62</v>
      </c>
      <c r="HF32">
        <v>13.58</v>
      </c>
      <c r="HG32">
        <v>13.35</v>
      </c>
      <c r="HH32">
        <v>13.36</v>
      </c>
      <c r="HI32">
        <v>13.43</v>
      </c>
      <c r="HJ32">
        <v>13.82</v>
      </c>
      <c r="HK32">
        <v>13.58</v>
      </c>
      <c r="HL32">
        <v>13.38</v>
      </c>
      <c r="HM32">
        <v>13.44</v>
      </c>
      <c r="HN32">
        <v>13.4</v>
      </c>
      <c r="HO32">
        <v>13.33</v>
      </c>
      <c r="HP32">
        <v>13.32</v>
      </c>
      <c r="HQ32">
        <v>13.49</v>
      </c>
      <c r="HR32">
        <v>13.21</v>
      </c>
      <c r="HS32">
        <v>13.3</v>
      </c>
      <c r="HT32">
        <v>13.77</v>
      </c>
      <c r="HU32">
        <v>13.1</v>
      </c>
      <c r="HV32">
        <v>13</v>
      </c>
      <c r="HW32">
        <v>13.02</v>
      </c>
      <c r="HX32">
        <v>0</v>
      </c>
      <c r="HY32">
        <v>0</v>
      </c>
      <c r="HZ32">
        <v>0</v>
      </c>
      <c r="IA32">
        <v>13.13</v>
      </c>
      <c r="IB32">
        <v>13.03</v>
      </c>
      <c r="IC32">
        <v>0</v>
      </c>
      <c r="ID32" s="142">
        <v>13</v>
      </c>
    </row>
    <row r="33" spans="1:238" customFormat="1" x14ac:dyDescent="0.25">
      <c r="A33" s="95">
        <f t="shared" si="13"/>
        <v>32</v>
      </c>
      <c r="B33" s="65">
        <f>B.Semanal!B33</f>
        <v>0</v>
      </c>
      <c r="C33" s="73"/>
      <c r="D33" s="73"/>
      <c r="E33" s="73"/>
      <c r="F33" s="73"/>
      <c r="G33" s="67"/>
      <c r="H33" s="67">
        <v>0.77</v>
      </c>
      <c r="I33" s="67">
        <v>0.7</v>
      </c>
      <c r="J33" s="67">
        <v>0.69</v>
      </c>
      <c r="K33" s="67">
        <v>0.7</v>
      </c>
      <c r="L33" s="67">
        <v>0.68</v>
      </c>
      <c r="M33" s="67">
        <v>0.65</v>
      </c>
      <c r="N33" s="65">
        <v>0.64</v>
      </c>
      <c r="O33" s="65">
        <v>0.71</v>
      </c>
      <c r="P33" s="65">
        <v>0.66</v>
      </c>
      <c r="Q33" s="65">
        <v>0.66</v>
      </c>
      <c r="R33" s="65">
        <v>0.66</v>
      </c>
      <c r="S33" s="65">
        <v>0.61</v>
      </c>
      <c r="T33" s="65">
        <v>0.61</v>
      </c>
      <c r="U33" s="124">
        <v>0.59</v>
      </c>
      <c r="V33" s="124">
        <v>0.62</v>
      </c>
      <c r="W33" s="124">
        <v>0.62</v>
      </c>
      <c r="X33" s="124">
        <v>0.57999999999999996</v>
      </c>
      <c r="Y33" s="124">
        <v>0.59</v>
      </c>
      <c r="Z33" s="124">
        <v>0.56000000000000005</v>
      </c>
      <c r="AA33" s="124">
        <v>0.56000000000000005</v>
      </c>
      <c r="AB33" s="124">
        <v>0</v>
      </c>
      <c r="AC33" s="124">
        <v>0.6</v>
      </c>
      <c r="AD33" s="124">
        <v>0.6</v>
      </c>
      <c r="AE33" s="120">
        <v>0.59</v>
      </c>
      <c r="AF33" s="124">
        <v>0.59</v>
      </c>
      <c r="AG33" s="120">
        <v>0.56000000000000005</v>
      </c>
      <c r="AH33" s="120">
        <v>0.52</v>
      </c>
      <c r="AI33" s="65">
        <v>0</v>
      </c>
      <c r="AJ33" s="65">
        <v>0</v>
      </c>
      <c r="AK33" s="65">
        <v>0.57999999999999996</v>
      </c>
      <c r="AL33" s="65">
        <v>0.55000000000000004</v>
      </c>
      <c r="AM33" s="65">
        <v>0.52</v>
      </c>
      <c r="AN33" s="65">
        <v>0.56000000000000005</v>
      </c>
      <c r="AO33" s="65">
        <v>0.52</v>
      </c>
      <c r="AP33" s="65">
        <v>0.5</v>
      </c>
      <c r="AQ33" s="65">
        <v>0.48</v>
      </c>
      <c r="AR33" s="65">
        <v>0.53</v>
      </c>
      <c r="AS33" s="65">
        <v>0.51</v>
      </c>
      <c r="AT33" s="65">
        <v>0.53</v>
      </c>
      <c r="AU33" s="65">
        <v>0.55000000000000004</v>
      </c>
      <c r="AV33" s="65">
        <v>0.5</v>
      </c>
      <c r="AW33" s="65">
        <v>0.5</v>
      </c>
      <c r="AX33" s="65">
        <v>0.53</v>
      </c>
      <c r="AY33" s="65">
        <v>0.53</v>
      </c>
      <c r="AZ33" s="65">
        <v>0.52</v>
      </c>
      <c r="BA33" s="65">
        <v>0.52</v>
      </c>
      <c r="BB33" s="65">
        <v>0.54</v>
      </c>
      <c r="BC33" s="65">
        <v>0.54</v>
      </c>
      <c r="BD33" s="65">
        <v>0</v>
      </c>
      <c r="BE33" s="65">
        <v>0</v>
      </c>
      <c r="BF33" s="65">
        <v>0</v>
      </c>
      <c r="BG33" s="65">
        <v>0.57999999999999996</v>
      </c>
      <c r="BH33" s="65">
        <v>0.55000000000000004</v>
      </c>
      <c r="BI33" s="65">
        <v>0.53</v>
      </c>
      <c r="BJ33" s="65">
        <v>0.51</v>
      </c>
      <c r="BK33" s="65">
        <v>0.54</v>
      </c>
      <c r="BL33" s="65">
        <v>0.53</v>
      </c>
      <c r="BM33" s="91">
        <v>0.54</v>
      </c>
      <c r="BN33" s="65">
        <v>0.52</v>
      </c>
      <c r="BO33" s="65">
        <v>0.56000000000000005</v>
      </c>
      <c r="BP33" s="65">
        <v>0.54</v>
      </c>
      <c r="BQ33" s="65">
        <v>0.54</v>
      </c>
      <c r="BR33" s="65">
        <v>0.52</v>
      </c>
      <c r="BS33" s="65">
        <v>0.53</v>
      </c>
      <c r="BT33" s="65">
        <v>0.55000000000000004</v>
      </c>
      <c r="BU33" s="65">
        <v>0.57999999999999996</v>
      </c>
      <c r="BV33" s="65">
        <v>0.56000000000000005</v>
      </c>
      <c r="BW33" s="65">
        <v>0.55000000000000004</v>
      </c>
      <c r="BX33" s="65">
        <v>0.56999999999999995</v>
      </c>
      <c r="BY33" s="65">
        <v>0.56999999999999995</v>
      </c>
      <c r="BZ33" s="65">
        <v>0.54</v>
      </c>
      <c r="CA33" s="65">
        <v>0.57999999999999996</v>
      </c>
      <c r="CB33" s="65">
        <v>0.61</v>
      </c>
      <c r="CC33" s="65">
        <v>0.59</v>
      </c>
      <c r="CD33" s="65">
        <v>0.57999999999999996</v>
      </c>
      <c r="CE33" s="65">
        <v>0.56000000000000005</v>
      </c>
      <c r="CF33" s="65">
        <v>0.54</v>
      </c>
      <c r="CG33" s="65">
        <v>0.57999999999999996</v>
      </c>
      <c r="CH33" s="65">
        <v>0.56000000000000005</v>
      </c>
      <c r="CI33" s="65">
        <v>0.56999999999999995</v>
      </c>
      <c r="CJ33" s="65">
        <v>0.56000000000000005</v>
      </c>
      <c r="CK33" s="65">
        <v>0.54</v>
      </c>
      <c r="CL33" s="65">
        <v>0.49</v>
      </c>
      <c r="CM33">
        <v>0.52</v>
      </c>
      <c r="CN33">
        <v>0.51</v>
      </c>
      <c r="CO33">
        <v>0</v>
      </c>
      <c r="CP33">
        <v>0</v>
      </c>
      <c r="CQ33">
        <v>0.46</v>
      </c>
      <c r="CR33">
        <v>0.47</v>
      </c>
      <c r="CS33">
        <v>0.48</v>
      </c>
      <c r="CT33">
        <v>0.47</v>
      </c>
      <c r="CU33">
        <v>0.51</v>
      </c>
      <c r="CV33">
        <v>0.54</v>
      </c>
      <c r="CW33">
        <v>0.53</v>
      </c>
      <c r="CX33">
        <v>0.54</v>
      </c>
      <c r="CY33">
        <v>0.56000000000000005</v>
      </c>
      <c r="CZ33">
        <v>0.56000000000000005</v>
      </c>
      <c r="DA33">
        <v>0.57999999999999996</v>
      </c>
      <c r="DB33">
        <v>0.56000000000000005</v>
      </c>
      <c r="DC33">
        <v>0.56000000000000005</v>
      </c>
      <c r="DD33">
        <v>0.54</v>
      </c>
      <c r="DE33">
        <v>0.5</v>
      </c>
      <c r="DF33">
        <v>0.51</v>
      </c>
      <c r="DG33">
        <v>0.54</v>
      </c>
      <c r="DH33">
        <v>0.5</v>
      </c>
      <c r="DI33">
        <v>0.5</v>
      </c>
      <c r="DJ33">
        <v>0.53</v>
      </c>
      <c r="DK33">
        <v>0.5</v>
      </c>
      <c r="DL33">
        <v>0.5</v>
      </c>
      <c r="DM33">
        <v>0.51</v>
      </c>
      <c r="DN33">
        <v>0.5</v>
      </c>
      <c r="DO33">
        <v>0.49</v>
      </c>
      <c r="DP33">
        <v>0.49</v>
      </c>
      <c r="DQ33">
        <v>0.5</v>
      </c>
      <c r="DR33">
        <v>0.51</v>
      </c>
      <c r="DS33">
        <v>0.5</v>
      </c>
      <c r="DT33">
        <v>0.51</v>
      </c>
      <c r="DU33">
        <v>0.49</v>
      </c>
      <c r="DV33">
        <v>0.51</v>
      </c>
      <c r="DW33">
        <v>0.52</v>
      </c>
      <c r="DX33">
        <v>0.53</v>
      </c>
      <c r="DY33">
        <v>0.53</v>
      </c>
      <c r="DZ33">
        <v>0.51</v>
      </c>
      <c r="EA33">
        <v>0.53</v>
      </c>
      <c r="EB33">
        <v>0.51</v>
      </c>
      <c r="EC33">
        <v>0.53</v>
      </c>
      <c r="ED33">
        <v>0.55000000000000004</v>
      </c>
      <c r="EE33">
        <v>0.56000000000000005</v>
      </c>
      <c r="EF33">
        <v>0.56000000000000005</v>
      </c>
      <c r="EG33">
        <v>0.53</v>
      </c>
      <c r="EH33">
        <v>0.53</v>
      </c>
      <c r="EI33">
        <v>0.54</v>
      </c>
      <c r="EJ33">
        <v>0.56999999999999995</v>
      </c>
      <c r="EK33">
        <v>0.54</v>
      </c>
      <c r="EL33">
        <v>0.53</v>
      </c>
      <c r="EM33">
        <v>0.55000000000000004</v>
      </c>
      <c r="EN33">
        <v>0.53</v>
      </c>
      <c r="EO33">
        <v>0.53</v>
      </c>
      <c r="EP33">
        <v>0.53</v>
      </c>
      <c r="EQ33">
        <v>0.54</v>
      </c>
      <c r="ER33">
        <v>0.55000000000000004</v>
      </c>
      <c r="ES33">
        <v>0.55000000000000004</v>
      </c>
      <c r="ET33">
        <v>0.56000000000000005</v>
      </c>
      <c r="EU33">
        <v>0.54</v>
      </c>
      <c r="EV33">
        <v>0.54</v>
      </c>
      <c r="EW33">
        <v>0.55000000000000004</v>
      </c>
      <c r="EX33">
        <v>0.54</v>
      </c>
      <c r="EY33">
        <v>0.54</v>
      </c>
      <c r="EZ33">
        <v>0.56999999999999995</v>
      </c>
      <c r="FA33">
        <v>0.63</v>
      </c>
      <c r="FB33">
        <v>0</v>
      </c>
      <c r="FC33">
        <v>0</v>
      </c>
      <c r="FD33">
        <v>0</v>
      </c>
      <c r="FE33">
        <v>0.51529999999999998</v>
      </c>
      <c r="FF33">
        <v>0.51</v>
      </c>
      <c r="FG33">
        <v>0.53</v>
      </c>
      <c r="FH33">
        <v>0.56000000000000005</v>
      </c>
      <c r="FI33">
        <v>0.53</v>
      </c>
      <c r="FJ33">
        <v>0.55000000000000004</v>
      </c>
      <c r="FK33">
        <v>0.53</v>
      </c>
      <c r="FL33">
        <v>0.52</v>
      </c>
      <c r="FM33">
        <v>0.52</v>
      </c>
      <c r="FN33">
        <v>0.51</v>
      </c>
      <c r="FO33">
        <v>0.5</v>
      </c>
      <c r="FP33">
        <v>0.53</v>
      </c>
      <c r="FQ33">
        <v>0.51</v>
      </c>
      <c r="FR33">
        <v>0.5</v>
      </c>
      <c r="FS33">
        <v>0.52</v>
      </c>
      <c r="FT33">
        <v>0.52</v>
      </c>
      <c r="FU33">
        <v>0.49</v>
      </c>
      <c r="FV33">
        <v>0.5</v>
      </c>
      <c r="FW33">
        <v>0.5</v>
      </c>
      <c r="FX33">
        <v>0.51</v>
      </c>
      <c r="FY33">
        <v>0.5</v>
      </c>
      <c r="FZ33">
        <v>0.52</v>
      </c>
      <c r="GA33">
        <v>0.53</v>
      </c>
      <c r="GB33">
        <v>0.52</v>
      </c>
      <c r="GC33">
        <v>0.52</v>
      </c>
      <c r="GD33">
        <v>0.51</v>
      </c>
      <c r="GE33">
        <v>0.51</v>
      </c>
      <c r="GF33">
        <v>0.53</v>
      </c>
      <c r="GG33">
        <v>0.5</v>
      </c>
      <c r="GH33">
        <v>0.5</v>
      </c>
      <c r="GI33">
        <v>0.49</v>
      </c>
      <c r="GJ33">
        <v>0.49</v>
      </c>
      <c r="GK33">
        <v>0.51</v>
      </c>
      <c r="GL33" s="214">
        <v>0.54</v>
      </c>
      <c r="GM33" s="214">
        <v>0.53</v>
      </c>
      <c r="GN33">
        <v>0.56000000000000005</v>
      </c>
      <c r="GO33">
        <v>0.59</v>
      </c>
      <c r="GP33">
        <v>0.53</v>
      </c>
      <c r="GQ33">
        <v>0.55000000000000004</v>
      </c>
      <c r="GR33">
        <v>0.56000000000000005</v>
      </c>
      <c r="GS33">
        <v>0.5</v>
      </c>
      <c r="GT33">
        <v>0.51</v>
      </c>
      <c r="GU33">
        <v>0.51</v>
      </c>
      <c r="GV33">
        <v>0.52</v>
      </c>
      <c r="GW33">
        <v>0.54</v>
      </c>
      <c r="GX33">
        <v>0.55000000000000004</v>
      </c>
      <c r="GY33">
        <v>0.51</v>
      </c>
      <c r="GZ33">
        <v>0.54</v>
      </c>
      <c r="HA33">
        <v>0.51</v>
      </c>
      <c r="HB33">
        <v>0.5</v>
      </c>
      <c r="HC33">
        <v>0</v>
      </c>
      <c r="HD33">
        <v>0.52</v>
      </c>
      <c r="HE33">
        <v>0.52</v>
      </c>
      <c r="HF33">
        <v>0.52</v>
      </c>
      <c r="HG33">
        <v>0.51</v>
      </c>
      <c r="HH33">
        <v>0.52</v>
      </c>
      <c r="HI33">
        <v>0.52</v>
      </c>
      <c r="HJ33">
        <v>0.48</v>
      </c>
      <c r="HK33">
        <v>0.49</v>
      </c>
      <c r="HL33">
        <v>0.5</v>
      </c>
      <c r="HM33">
        <v>0.55000000000000004</v>
      </c>
      <c r="HN33">
        <v>0.56000000000000005</v>
      </c>
      <c r="HO33">
        <v>0.59</v>
      </c>
      <c r="HP33">
        <v>0.57999999999999996</v>
      </c>
      <c r="HQ33">
        <v>0.56000000000000005</v>
      </c>
      <c r="HR33">
        <v>0.55000000000000004</v>
      </c>
      <c r="HS33">
        <v>0.55000000000000004</v>
      </c>
      <c r="HT33">
        <v>0.57999999999999996</v>
      </c>
      <c r="HU33">
        <v>0.56000000000000005</v>
      </c>
      <c r="HV33">
        <v>0.56999999999999995</v>
      </c>
      <c r="HW33">
        <v>0.54</v>
      </c>
      <c r="HX33">
        <v>0</v>
      </c>
      <c r="HY33">
        <v>0</v>
      </c>
      <c r="HZ33">
        <v>0</v>
      </c>
      <c r="IA33">
        <v>0.59</v>
      </c>
      <c r="IB33">
        <v>0.56999999999999995</v>
      </c>
      <c r="IC33">
        <v>0</v>
      </c>
      <c r="ID33" s="142">
        <v>0.6</v>
      </c>
    </row>
    <row r="34" spans="1:238" customFormat="1" x14ac:dyDescent="0.25">
      <c r="A34" s="95">
        <f t="shared" si="13"/>
        <v>33</v>
      </c>
      <c r="B34" s="65" t="str">
        <f>B.Semanal!B34</f>
        <v>Indicador 3</v>
      </c>
      <c r="C34" s="66"/>
      <c r="D34" s="66"/>
      <c r="E34" s="66"/>
      <c r="F34" s="66"/>
      <c r="G34" s="67"/>
      <c r="H34" s="67">
        <v>123.6</v>
      </c>
      <c r="I34" s="67">
        <v>130.6</v>
      </c>
      <c r="J34" s="67">
        <v>125.7</v>
      </c>
      <c r="K34" s="67">
        <v>127.5</v>
      </c>
      <c r="L34" s="67">
        <v>128.19999999999999</v>
      </c>
      <c r="M34" s="67">
        <v>135</v>
      </c>
      <c r="N34" s="65">
        <v>137</v>
      </c>
      <c r="O34" s="65">
        <v>133.6</v>
      </c>
      <c r="P34" s="65">
        <v>133.5</v>
      </c>
      <c r="Q34" s="65">
        <v>131.6</v>
      </c>
      <c r="R34" s="65">
        <v>130.69999999999999</v>
      </c>
      <c r="S34" s="65">
        <v>136.6</v>
      </c>
      <c r="T34" s="65">
        <v>137.1</v>
      </c>
      <c r="U34" s="124">
        <v>139.80000000000001</v>
      </c>
      <c r="V34" s="124">
        <v>136.69999999999999</v>
      </c>
      <c r="W34" s="124">
        <v>136.4</v>
      </c>
      <c r="X34" s="124">
        <v>142.19999999999999</v>
      </c>
      <c r="Y34" s="124">
        <v>145.1</v>
      </c>
      <c r="Z34" s="124">
        <v>148.9</v>
      </c>
      <c r="AA34" s="124">
        <v>149.4</v>
      </c>
      <c r="AB34" s="124">
        <v>0</v>
      </c>
      <c r="AC34" s="124">
        <v>141</v>
      </c>
      <c r="AD34" s="124">
        <v>138.19999999999999</v>
      </c>
      <c r="AE34" s="120">
        <v>141.1</v>
      </c>
      <c r="AF34" s="124">
        <v>143.19999999999999</v>
      </c>
      <c r="AG34" s="120">
        <v>146.80000000000001</v>
      </c>
      <c r="AH34" s="120">
        <v>151.1</v>
      </c>
      <c r="AI34" s="65">
        <v>0</v>
      </c>
      <c r="AJ34" s="65">
        <v>0</v>
      </c>
      <c r="AK34" s="65">
        <v>146.19999999999999</v>
      </c>
      <c r="AL34" s="65">
        <v>146</v>
      </c>
      <c r="AM34" s="65">
        <v>148</v>
      </c>
      <c r="AN34" s="65">
        <v>149.69999999999999</v>
      </c>
      <c r="AO34" s="65">
        <v>154.9</v>
      </c>
      <c r="AP34" s="65">
        <v>152.69999999999999</v>
      </c>
      <c r="AQ34" s="65">
        <v>154.69999999999999</v>
      </c>
      <c r="AR34" s="65">
        <v>151.1</v>
      </c>
      <c r="AS34" s="65">
        <v>154.30000000000001</v>
      </c>
      <c r="AT34" s="65">
        <v>151.4</v>
      </c>
      <c r="AU34" s="65">
        <v>148.19999999999999</v>
      </c>
      <c r="AV34" s="65">
        <v>155.69999999999999</v>
      </c>
      <c r="AW34" s="65">
        <v>155.19999999999999</v>
      </c>
      <c r="AX34" s="65">
        <v>152.4</v>
      </c>
      <c r="AY34" s="65">
        <v>152.19999999999999</v>
      </c>
      <c r="AZ34" s="65">
        <v>144.9</v>
      </c>
      <c r="BA34" s="65">
        <v>146</v>
      </c>
      <c r="BB34" s="65">
        <v>146.5</v>
      </c>
      <c r="BC34" s="65">
        <v>145.6</v>
      </c>
      <c r="BD34" s="65">
        <v>0</v>
      </c>
      <c r="BE34" s="65">
        <v>0</v>
      </c>
      <c r="BF34" s="65">
        <v>0</v>
      </c>
      <c r="BG34" s="65">
        <v>137.9</v>
      </c>
      <c r="BH34" s="65">
        <v>140.9</v>
      </c>
      <c r="BI34" s="65">
        <v>144.30000000000001</v>
      </c>
      <c r="BJ34" s="65">
        <v>148.30000000000001</v>
      </c>
      <c r="BK34" s="65">
        <v>146.4</v>
      </c>
      <c r="BL34" s="65">
        <v>151.5</v>
      </c>
      <c r="BM34" s="91">
        <v>147.9</v>
      </c>
      <c r="BN34" s="65">
        <v>149.30000000000001</v>
      </c>
      <c r="BO34" s="65">
        <v>145</v>
      </c>
      <c r="BP34" s="65">
        <v>143.9</v>
      </c>
      <c r="BQ34" s="65">
        <v>148.1</v>
      </c>
      <c r="BR34" s="65">
        <v>148.1</v>
      </c>
      <c r="BS34" s="65">
        <v>146.30000000000001</v>
      </c>
      <c r="BT34" s="65">
        <v>143.6</v>
      </c>
      <c r="BU34" s="65">
        <v>137.1</v>
      </c>
      <c r="BV34" s="65">
        <v>142.1</v>
      </c>
      <c r="BW34" s="65">
        <v>146</v>
      </c>
      <c r="BX34" s="65">
        <v>144.6</v>
      </c>
      <c r="BY34" s="65">
        <v>145.5</v>
      </c>
      <c r="BZ34" s="65">
        <v>148.1</v>
      </c>
      <c r="CA34" s="65">
        <v>142.19999999999999</v>
      </c>
      <c r="CB34" s="65">
        <v>137.9</v>
      </c>
      <c r="CC34" s="65">
        <v>137.69999999999999</v>
      </c>
      <c r="CD34" s="65">
        <v>138.5</v>
      </c>
      <c r="CE34" s="65">
        <v>139.6</v>
      </c>
      <c r="CF34" s="65">
        <v>146.9</v>
      </c>
      <c r="CG34" s="65">
        <v>142</v>
      </c>
      <c r="CH34" s="65">
        <v>141.5</v>
      </c>
      <c r="CI34" s="65">
        <v>142</v>
      </c>
      <c r="CJ34" s="65">
        <v>146.30000000000001</v>
      </c>
      <c r="CK34" s="65">
        <v>142.80000000000001</v>
      </c>
      <c r="CL34" s="65">
        <v>146.1</v>
      </c>
      <c r="CM34">
        <v>145.9</v>
      </c>
      <c r="CN34">
        <v>143.4</v>
      </c>
      <c r="CO34">
        <v>0</v>
      </c>
      <c r="CP34">
        <v>0</v>
      </c>
      <c r="CQ34">
        <v>158.9</v>
      </c>
      <c r="CR34">
        <v>156.69999999999999</v>
      </c>
      <c r="CS34">
        <v>155.6</v>
      </c>
      <c r="CT34">
        <v>157.9</v>
      </c>
      <c r="CU34">
        <v>156.5</v>
      </c>
      <c r="CV34">
        <v>146.6</v>
      </c>
      <c r="CW34">
        <v>145.4</v>
      </c>
      <c r="CX34">
        <v>141.69999999999999</v>
      </c>
      <c r="CY34">
        <v>142.1</v>
      </c>
      <c r="CZ34">
        <v>143.1</v>
      </c>
      <c r="DA34">
        <v>142</v>
      </c>
      <c r="DB34">
        <v>146</v>
      </c>
      <c r="DC34">
        <v>145.6</v>
      </c>
      <c r="DD34">
        <v>148.19999999999999</v>
      </c>
      <c r="DE34">
        <v>153.69999999999999</v>
      </c>
      <c r="DF34">
        <v>152.69999999999999</v>
      </c>
      <c r="DG34">
        <v>151.80000000000001</v>
      </c>
      <c r="DH34">
        <v>152.69999999999999</v>
      </c>
      <c r="DI34">
        <v>154.69999999999999</v>
      </c>
      <c r="DJ34">
        <v>150.30000000000001</v>
      </c>
      <c r="DK34">
        <v>159.5</v>
      </c>
      <c r="DL34">
        <v>157.1</v>
      </c>
      <c r="DM34">
        <v>154.6</v>
      </c>
      <c r="DN34">
        <v>157.80000000000001</v>
      </c>
      <c r="DO34">
        <v>158.69999999999999</v>
      </c>
      <c r="DP34">
        <v>161.19999999999999</v>
      </c>
      <c r="DQ34">
        <v>156.30000000000001</v>
      </c>
      <c r="DR34">
        <v>156.19999999999999</v>
      </c>
      <c r="DS34">
        <v>154.5</v>
      </c>
      <c r="DT34">
        <v>153.69999999999999</v>
      </c>
      <c r="DU34">
        <v>155.80000000000001</v>
      </c>
      <c r="DV34">
        <v>152.5</v>
      </c>
      <c r="DW34">
        <v>151.4</v>
      </c>
      <c r="DX34">
        <v>151</v>
      </c>
      <c r="DY34">
        <v>152.1</v>
      </c>
      <c r="DZ34">
        <v>158.80000000000001</v>
      </c>
      <c r="EA34">
        <v>156.19999999999999</v>
      </c>
      <c r="EB34">
        <v>157.30000000000001</v>
      </c>
      <c r="EC34">
        <v>157.5</v>
      </c>
      <c r="ED34">
        <v>153.9</v>
      </c>
      <c r="EE34">
        <v>151.4</v>
      </c>
      <c r="EF34">
        <v>152.6</v>
      </c>
      <c r="EG34">
        <v>155.30000000000001</v>
      </c>
      <c r="EH34">
        <v>156.19999999999999</v>
      </c>
      <c r="EI34">
        <v>158.4</v>
      </c>
      <c r="EJ34">
        <v>154.80000000000001</v>
      </c>
      <c r="EK34">
        <v>151.80000000000001</v>
      </c>
      <c r="EL34">
        <v>153.6</v>
      </c>
      <c r="EM34">
        <v>149.19999999999999</v>
      </c>
      <c r="EN34">
        <v>156.69999999999999</v>
      </c>
      <c r="EO34">
        <v>160.69999999999999</v>
      </c>
      <c r="EP34">
        <v>161.1</v>
      </c>
      <c r="EQ34">
        <v>155.1</v>
      </c>
      <c r="ER34">
        <v>153.5</v>
      </c>
      <c r="ES34">
        <v>153</v>
      </c>
      <c r="ET34">
        <v>151.6</v>
      </c>
      <c r="EU34">
        <v>157</v>
      </c>
      <c r="EV34">
        <v>156.1</v>
      </c>
      <c r="EW34">
        <v>153.69999999999999</v>
      </c>
      <c r="EX34">
        <v>152.19999999999999</v>
      </c>
      <c r="EY34">
        <v>154.6</v>
      </c>
      <c r="EZ34">
        <v>149.6</v>
      </c>
      <c r="FA34">
        <v>137.80000000000001</v>
      </c>
      <c r="FB34">
        <v>0</v>
      </c>
      <c r="FC34">
        <v>0</v>
      </c>
      <c r="FD34">
        <v>0</v>
      </c>
      <c r="FE34">
        <v>151</v>
      </c>
      <c r="FF34">
        <v>157.19999999999999</v>
      </c>
      <c r="FG34">
        <v>153.30000000000001</v>
      </c>
      <c r="FH34">
        <v>147.1</v>
      </c>
      <c r="FI34">
        <v>147.6</v>
      </c>
      <c r="FJ34">
        <v>148.19999999999999</v>
      </c>
      <c r="FK34">
        <v>155.1</v>
      </c>
      <c r="FL34">
        <v>156.5</v>
      </c>
      <c r="FM34">
        <v>160.19999999999999</v>
      </c>
      <c r="FN34">
        <v>159.1</v>
      </c>
      <c r="FO34">
        <v>159.4</v>
      </c>
      <c r="FP34">
        <v>156</v>
      </c>
      <c r="FQ34">
        <v>157.6</v>
      </c>
      <c r="FR34">
        <v>157</v>
      </c>
      <c r="FS34">
        <v>151.30000000000001</v>
      </c>
      <c r="FT34">
        <v>150.30000000000001</v>
      </c>
      <c r="FU34">
        <v>154.9</v>
      </c>
      <c r="FV34">
        <v>155.4</v>
      </c>
      <c r="FW34">
        <v>158.80000000000001</v>
      </c>
      <c r="FX34">
        <v>156.6</v>
      </c>
      <c r="FY34">
        <v>158.9</v>
      </c>
      <c r="FZ34">
        <v>157.80000000000001</v>
      </c>
      <c r="GA34">
        <v>154.6</v>
      </c>
      <c r="GB34">
        <v>158.80000000000001</v>
      </c>
      <c r="GC34">
        <v>159.19999999999999</v>
      </c>
      <c r="GD34">
        <v>154.9</v>
      </c>
      <c r="GE34">
        <v>152.1</v>
      </c>
      <c r="GF34">
        <v>154.30000000000001</v>
      </c>
      <c r="GG34">
        <v>158.4</v>
      </c>
      <c r="GH34">
        <v>159.4</v>
      </c>
      <c r="GI34">
        <v>163.30000000000001</v>
      </c>
      <c r="GJ34">
        <v>165.1</v>
      </c>
      <c r="GK34">
        <v>163.80000000000001</v>
      </c>
      <c r="GL34" s="214">
        <v>164.5</v>
      </c>
      <c r="GM34" s="214">
        <v>167.1</v>
      </c>
      <c r="GN34">
        <v>166.8</v>
      </c>
      <c r="GO34">
        <v>166.1</v>
      </c>
      <c r="GP34">
        <v>159</v>
      </c>
      <c r="GQ34">
        <v>152.9</v>
      </c>
      <c r="GR34">
        <v>151.30000000000001</v>
      </c>
      <c r="GS34">
        <v>158.80000000000001</v>
      </c>
      <c r="GT34">
        <v>160.4</v>
      </c>
      <c r="GU34">
        <v>159.19999999999999</v>
      </c>
      <c r="GV34">
        <v>153.4</v>
      </c>
      <c r="GW34">
        <v>153.80000000000001</v>
      </c>
      <c r="GX34">
        <v>156</v>
      </c>
      <c r="GY34">
        <v>159.9</v>
      </c>
      <c r="GZ34">
        <v>145.30000000000001</v>
      </c>
      <c r="HA34">
        <v>158.30000000000001</v>
      </c>
      <c r="HB34">
        <v>158.69999999999999</v>
      </c>
      <c r="HC34">
        <v>0</v>
      </c>
      <c r="HD34">
        <v>157.69999999999999</v>
      </c>
      <c r="HE34">
        <v>152.5</v>
      </c>
      <c r="HF34">
        <v>153.1</v>
      </c>
      <c r="HG34">
        <v>151.5</v>
      </c>
      <c r="HH34">
        <v>149.9</v>
      </c>
      <c r="HI34">
        <v>150.69999999999999</v>
      </c>
      <c r="HJ34">
        <v>159.6</v>
      </c>
      <c r="HK34">
        <v>162.4</v>
      </c>
      <c r="HL34">
        <v>159.5</v>
      </c>
      <c r="HM34">
        <v>152.80000000000001</v>
      </c>
      <c r="HN34">
        <v>147.9</v>
      </c>
      <c r="HO34">
        <v>136.1</v>
      </c>
      <c r="HP34">
        <v>143.69999999999999</v>
      </c>
      <c r="HQ34">
        <v>143.6</v>
      </c>
      <c r="HR34">
        <v>146.80000000000001</v>
      </c>
      <c r="HS34">
        <v>145.6</v>
      </c>
      <c r="HT34">
        <v>139</v>
      </c>
      <c r="HU34">
        <v>145.19999999999999</v>
      </c>
      <c r="HV34">
        <v>144.30000000000001</v>
      </c>
      <c r="HW34">
        <v>148.1</v>
      </c>
      <c r="HX34">
        <v>0</v>
      </c>
      <c r="HY34">
        <v>0</v>
      </c>
      <c r="HZ34">
        <v>0</v>
      </c>
      <c r="IA34">
        <v>140.80000000000001</v>
      </c>
      <c r="IB34">
        <v>137.69999999999999</v>
      </c>
      <c r="IC34">
        <v>0</v>
      </c>
      <c r="ID34" s="142">
        <v>132.69999999999999</v>
      </c>
    </row>
    <row r="35" spans="1:238" customFormat="1" x14ac:dyDescent="0.25">
      <c r="A35" s="126">
        <f t="shared" si="13"/>
        <v>34</v>
      </c>
      <c r="B35" s="65" t="str">
        <f>B.Semanal!B35</f>
        <v>Indicador 4</v>
      </c>
      <c r="C35" s="66"/>
      <c r="D35" s="66"/>
      <c r="E35" s="66"/>
      <c r="F35" s="66"/>
      <c r="G35" s="89"/>
      <c r="H35" s="67">
        <v>111.46</v>
      </c>
      <c r="I35" s="67">
        <v>118.76</v>
      </c>
      <c r="J35" s="67">
        <v>113.52</v>
      </c>
      <c r="K35" s="67">
        <v>115.5</v>
      </c>
      <c r="L35" s="67">
        <v>116.13</v>
      </c>
      <c r="M35" s="67">
        <v>122.5</v>
      </c>
      <c r="N35" s="65">
        <v>124.14</v>
      </c>
      <c r="O35" s="65">
        <v>121.16</v>
      </c>
      <c r="P35" s="65">
        <v>121.16</v>
      </c>
      <c r="Q35" s="65">
        <v>119.09</v>
      </c>
      <c r="R35" s="65">
        <v>118.34</v>
      </c>
      <c r="S35" s="65">
        <v>123.63</v>
      </c>
      <c r="T35" s="65">
        <v>124.16</v>
      </c>
      <c r="U35" s="125">
        <v>126.38</v>
      </c>
      <c r="V35" s="125">
        <v>123.48</v>
      </c>
      <c r="W35" s="125">
        <v>123.25</v>
      </c>
      <c r="X35" s="125">
        <v>128.62</v>
      </c>
      <c r="Y35" s="125">
        <v>131.16</v>
      </c>
      <c r="Z35" s="125">
        <v>134.82</v>
      </c>
      <c r="AA35" s="125">
        <v>135.16</v>
      </c>
      <c r="AB35" s="125">
        <v>0</v>
      </c>
      <c r="AC35" s="125">
        <v>127.77</v>
      </c>
      <c r="AD35" s="125">
        <v>125.92</v>
      </c>
      <c r="AE35" s="120">
        <v>127.72</v>
      </c>
      <c r="AF35" s="125">
        <v>129.55000000000001</v>
      </c>
      <c r="AG35" s="120">
        <v>132.82</v>
      </c>
      <c r="AH35" s="120">
        <v>136.38999999999999</v>
      </c>
      <c r="AI35" s="65">
        <v>0</v>
      </c>
      <c r="AJ35" s="65">
        <v>0</v>
      </c>
      <c r="AK35" s="65">
        <v>132.13999999999999</v>
      </c>
      <c r="AL35" s="65">
        <v>132.16</v>
      </c>
      <c r="AM35" s="65">
        <v>133.9</v>
      </c>
      <c r="AN35" s="65">
        <v>135.29</v>
      </c>
      <c r="AO35" s="65">
        <v>140.25</v>
      </c>
      <c r="AP35" s="65">
        <v>138.1</v>
      </c>
      <c r="AQ35" s="65">
        <v>140</v>
      </c>
      <c r="AR35" s="65">
        <v>136.80000000000001</v>
      </c>
      <c r="AS35" s="65">
        <v>139.62</v>
      </c>
      <c r="AT35" s="65">
        <v>136.78</v>
      </c>
      <c r="AU35" s="65">
        <v>134.37</v>
      </c>
      <c r="AV35" s="65">
        <v>141.01</v>
      </c>
      <c r="AW35" s="65">
        <v>140.55000000000001</v>
      </c>
      <c r="AX35" s="65">
        <v>137.97</v>
      </c>
      <c r="AY35" s="65">
        <v>137.69999999999999</v>
      </c>
      <c r="AZ35" s="65">
        <v>131.29</v>
      </c>
      <c r="BA35" s="65">
        <v>132.28</v>
      </c>
      <c r="BB35" s="65">
        <v>132.52000000000001</v>
      </c>
      <c r="BC35" s="65">
        <v>131.75</v>
      </c>
      <c r="BD35" s="65">
        <v>0</v>
      </c>
      <c r="BE35" s="65">
        <v>0</v>
      </c>
      <c r="BF35" s="65">
        <v>0</v>
      </c>
      <c r="BG35" s="65">
        <v>124.66</v>
      </c>
      <c r="BH35" s="65">
        <v>127.44</v>
      </c>
      <c r="BI35" s="65">
        <v>130.55000000000001</v>
      </c>
      <c r="BJ35" s="65">
        <v>134.24</v>
      </c>
      <c r="BK35" s="65">
        <v>132.41</v>
      </c>
      <c r="BL35" s="65">
        <v>137.07</v>
      </c>
      <c r="BM35" s="91">
        <v>133.82</v>
      </c>
      <c r="BN35" s="65">
        <v>135.01</v>
      </c>
      <c r="BO35" s="65">
        <v>130.97</v>
      </c>
      <c r="BP35" s="65">
        <v>130.32</v>
      </c>
      <c r="BQ35" s="65">
        <v>134.04</v>
      </c>
      <c r="BR35" s="65">
        <v>134.03</v>
      </c>
      <c r="BS35" s="65">
        <v>132.61000000000001</v>
      </c>
      <c r="BT35" s="65">
        <v>130.07</v>
      </c>
      <c r="BU35" s="65">
        <v>124.05</v>
      </c>
      <c r="BV35" s="65">
        <v>128.76</v>
      </c>
      <c r="BW35" s="65">
        <v>132.15</v>
      </c>
      <c r="BX35" s="65">
        <v>130.6</v>
      </c>
      <c r="BY35" s="65">
        <v>131.69</v>
      </c>
      <c r="BZ35" s="65">
        <v>133.84</v>
      </c>
      <c r="CA35" s="65">
        <v>128.51</v>
      </c>
      <c r="CB35" s="65">
        <v>124.8</v>
      </c>
      <c r="CC35" s="65">
        <v>124.61</v>
      </c>
      <c r="CD35" s="65">
        <v>125.33</v>
      </c>
      <c r="CE35" s="65">
        <v>126.6</v>
      </c>
      <c r="CF35" s="65">
        <v>132.62</v>
      </c>
      <c r="CG35" s="65">
        <v>128.61000000000001</v>
      </c>
      <c r="CH35" s="65">
        <v>127.78</v>
      </c>
      <c r="CI35" s="65">
        <v>128.57</v>
      </c>
      <c r="CJ35" s="65">
        <v>132.56</v>
      </c>
      <c r="CK35" s="65">
        <v>128.33000000000001</v>
      </c>
      <c r="CL35" s="65">
        <v>132.21</v>
      </c>
      <c r="CM35">
        <v>132.03</v>
      </c>
      <c r="CN35">
        <v>129.63</v>
      </c>
      <c r="CO35">
        <v>0</v>
      </c>
      <c r="CP35">
        <v>0</v>
      </c>
      <c r="CQ35">
        <v>143.75</v>
      </c>
      <c r="CR35">
        <v>141.77000000000001</v>
      </c>
      <c r="CS35">
        <v>140.75</v>
      </c>
      <c r="CT35">
        <v>142.94</v>
      </c>
      <c r="CU35">
        <v>141.55000000000001</v>
      </c>
      <c r="CV35">
        <v>132.72</v>
      </c>
      <c r="CW35">
        <v>131.57</v>
      </c>
      <c r="CX35">
        <v>128.22999999999999</v>
      </c>
      <c r="CY35">
        <v>128.54</v>
      </c>
      <c r="CZ35">
        <v>129.34</v>
      </c>
      <c r="DA35">
        <v>128.22999999999999</v>
      </c>
      <c r="DB35">
        <v>132.24</v>
      </c>
      <c r="DC35">
        <v>131.59</v>
      </c>
      <c r="DD35">
        <v>134.18</v>
      </c>
      <c r="DE35">
        <v>139.61000000000001</v>
      </c>
      <c r="DF35">
        <v>138.21</v>
      </c>
      <c r="DG35">
        <v>136.94999999999999</v>
      </c>
      <c r="DH35">
        <v>138.22</v>
      </c>
      <c r="DI35">
        <v>140.01</v>
      </c>
      <c r="DJ35">
        <v>136.11000000000001</v>
      </c>
      <c r="DK35">
        <v>144.21</v>
      </c>
      <c r="DL35">
        <v>142.13999999999999</v>
      </c>
      <c r="DM35">
        <v>139.88999999999999</v>
      </c>
      <c r="DN35">
        <v>142.58000000000001</v>
      </c>
      <c r="DO35">
        <v>143.66999999999999</v>
      </c>
      <c r="DP35">
        <v>145.79</v>
      </c>
      <c r="DQ35">
        <v>141.44999999999999</v>
      </c>
      <c r="DR35">
        <v>141.21</v>
      </c>
      <c r="DS35">
        <v>139.82</v>
      </c>
      <c r="DT35">
        <v>139.19</v>
      </c>
      <c r="DU35">
        <v>141.13999999999999</v>
      </c>
      <c r="DV35">
        <v>138.18</v>
      </c>
      <c r="DW35">
        <v>136.93</v>
      </c>
      <c r="DX35">
        <v>136.5</v>
      </c>
      <c r="DY35">
        <v>137.71</v>
      </c>
      <c r="DZ35">
        <v>143.36000000000001</v>
      </c>
      <c r="EA35">
        <v>141.34</v>
      </c>
      <c r="EB35">
        <v>142.4</v>
      </c>
      <c r="EC35">
        <v>142.51</v>
      </c>
      <c r="ED35">
        <v>139.24</v>
      </c>
      <c r="EE35">
        <v>137.13</v>
      </c>
      <c r="EF35">
        <v>138.06</v>
      </c>
      <c r="EG35">
        <v>140.54</v>
      </c>
      <c r="EH35">
        <v>141.44999999999999</v>
      </c>
      <c r="EI35">
        <v>143.22</v>
      </c>
      <c r="EJ35">
        <v>140.07</v>
      </c>
      <c r="EK35">
        <v>137.52000000000001</v>
      </c>
      <c r="EL35">
        <v>138.96</v>
      </c>
      <c r="EM35">
        <v>134.96</v>
      </c>
      <c r="EN35">
        <v>141.77000000000001</v>
      </c>
      <c r="EO35">
        <v>145.26</v>
      </c>
      <c r="EP35">
        <v>145.88</v>
      </c>
      <c r="EQ35">
        <v>140.33000000000001</v>
      </c>
      <c r="ER35">
        <v>138.91</v>
      </c>
      <c r="ES35">
        <v>138.46</v>
      </c>
      <c r="ET35">
        <v>137.46</v>
      </c>
      <c r="EU35">
        <v>141.96</v>
      </c>
      <c r="EV35">
        <v>141.19999999999999</v>
      </c>
      <c r="EW35">
        <v>138.97</v>
      </c>
      <c r="EX35">
        <v>137.76</v>
      </c>
      <c r="EY35">
        <v>139.9</v>
      </c>
      <c r="EZ35">
        <v>135</v>
      </c>
      <c r="FA35">
        <v>124.71</v>
      </c>
      <c r="FB35">
        <v>0</v>
      </c>
      <c r="FC35">
        <v>0</v>
      </c>
      <c r="FD35">
        <v>0</v>
      </c>
      <c r="FE35">
        <v>137.36000000000001</v>
      </c>
      <c r="FF35">
        <v>142.43</v>
      </c>
      <c r="FG35">
        <v>138.5</v>
      </c>
      <c r="FH35">
        <v>133.19999999999999</v>
      </c>
      <c r="FI35">
        <v>133.47</v>
      </c>
      <c r="FJ35">
        <v>133.93</v>
      </c>
      <c r="FK35">
        <v>140.41</v>
      </c>
      <c r="FL35">
        <v>141.51</v>
      </c>
      <c r="FM35">
        <v>144.85</v>
      </c>
      <c r="FN35">
        <v>144.06</v>
      </c>
      <c r="FO35">
        <v>144.26</v>
      </c>
      <c r="FP35">
        <v>141.19999999999999</v>
      </c>
      <c r="FQ35">
        <v>142.57</v>
      </c>
      <c r="FR35">
        <v>142.11000000000001</v>
      </c>
      <c r="FS35">
        <v>136.93</v>
      </c>
      <c r="FT35">
        <v>136.16</v>
      </c>
      <c r="FU35">
        <v>140.03</v>
      </c>
      <c r="FV35">
        <v>140.65</v>
      </c>
      <c r="FW35">
        <v>143.69999999999999</v>
      </c>
      <c r="FX35">
        <v>141.68</v>
      </c>
      <c r="FY35">
        <v>143.87</v>
      </c>
      <c r="FZ35">
        <v>142.84</v>
      </c>
      <c r="GA35">
        <v>139.71</v>
      </c>
      <c r="GB35">
        <v>143.58000000000001</v>
      </c>
      <c r="GC35">
        <v>144.13999999999999</v>
      </c>
      <c r="GD35">
        <v>140.32</v>
      </c>
      <c r="GE35">
        <v>137.66999999999999</v>
      </c>
      <c r="GF35">
        <v>139.56</v>
      </c>
      <c r="GG35">
        <v>143.33000000000001</v>
      </c>
      <c r="GH35">
        <v>144.21</v>
      </c>
      <c r="GI35">
        <v>147.71</v>
      </c>
      <c r="GJ35">
        <v>149.49</v>
      </c>
      <c r="GK35">
        <v>148.19</v>
      </c>
      <c r="GL35" s="214">
        <v>149.05000000000001</v>
      </c>
      <c r="GM35" s="214">
        <v>151.24</v>
      </c>
      <c r="GN35">
        <v>150.88999999999999</v>
      </c>
      <c r="GO35">
        <v>150.15</v>
      </c>
      <c r="GP35">
        <v>143.83000000000001</v>
      </c>
      <c r="GQ35">
        <v>138.33000000000001</v>
      </c>
      <c r="GR35">
        <v>136.83000000000001</v>
      </c>
      <c r="GS35">
        <v>143.69999999999999</v>
      </c>
      <c r="GT35">
        <v>145.05000000000001</v>
      </c>
      <c r="GU35">
        <v>144.08000000000001</v>
      </c>
      <c r="GV35">
        <v>138.96</v>
      </c>
      <c r="GW35">
        <v>139.19</v>
      </c>
      <c r="GX35">
        <v>141.12</v>
      </c>
      <c r="GY35">
        <v>144.97</v>
      </c>
      <c r="GZ35">
        <v>131.01</v>
      </c>
      <c r="HA35">
        <v>143.09</v>
      </c>
      <c r="HB35">
        <v>143.86000000000001</v>
      </c>
      <c r="HC35">
        <v>0</v>
      </c>
      <c r="HD35">
        <v>142.63</v>
      </c>
      <c r="HE35">
        <v>138</v>
      </c>
      <c r="HF35">
        <v>138.53</v>
      </c>
      <c r="HG35">
        <v>137.31</v>
      </c>
      <c r="HH35">
        <v>135.66999999999999</v>
      </c>
      <c r="HI35">
        <v>136.53</v>
      </c>
      <c r="HJ35">
        <v>144.41999999999999</v>
      </c>
      <c r="HK35">
        <v>146.94999999999999</v>
      </c>
      <c r="HL35">
        <v>144.53</v>
      </c>
      <c r="HM35">
        <v>138.33000000000001</v>
      </c>
      <c r="HN35">
        <v>133.62</v>
      </c>
      <c r="HO35">
        <v>123.54</v>
      </c>
      <c r="HP35">
        <v>129.87</v>
      </c>
      <c r="HQ35">
        <v>129.94</v>
      </c>
      <c r="HR35">
        <v>132.72999999999999</v>
      </c>
      <c r="HS35">
        <v>131.91</v>
      </c>
      <c r="HT35">
        <v>125.78</v>
      </c>
      <c r="HU35">
        <v>131.13</v>
      </c>
      <c r="HV35">
        <v>130.44</v>
      </c>
      <c r="HW35">
        <v>133.59</v>
      </c>
      <c r="HX35">
        <v>0</v>
      </c>
      <c r="HY35">
        <v>0</v>
      </c>
      <c r="HZ35">
        <v>0</v>
      </c>
      <c r="IA35">
        <v>127.4</v>
      </c>
      <c r="IB35">
        <v>124.7</v>
      </c>
      <c r="IC35">
        <v>0</v>
      </c>
      <c r="ID35" s="142">
        <v>120.01</v>
      </c>
    </row>
    <row r="36" spans="1:238" customFormat="1" x14ac:dyDescent="0.25">
      <c r="A36" s="95">
        <f t="shared" si="13"/>
        <v>35</v>
      </c>
      <c r="B36" s="65">
        <f>B.Semanal!B36</f>
        <v>0</v>
      </c>
      <c r="C36" s="66"/>
      <c r="D36" s="66"/>
      <c r="E36" s="66"/>
      <c r="F36" s="66"/>
      <c r="G36" s="65"/>
      <c r="H36" s="67">
        <v>0</v>
      </c>
      <c r="I36" s="67">
        <v>1.0960000000000001</v>
      </c>
      <c r="J36" s="67">
        <v>512</v>
      </c>
      <c r="K36" s="67">
        <v>638</v>
      </c>
      <c r="L36" s="67">
        <v>749</v>
      </c>
      <c r="M36" s="67">
        <v>394</v>
      </c>
      <c r="N36" s="65">
        <v>754</v>
      </c>
      <c r="O36" s="65">
        <v>520</v>
      </c>
      <c r="P36" s="65">
        <v>483</v>
      </c>
      <c r="Q36" s="65">
        <v>502</v>
      </c>
      <c r="R36" s="65">
        <v>559</v>
      </c>
      <c r="S36" s="65">
        <v>591</v>
      </c>
      <c r="T36" s="65">
        <v>440</v>
      </c>
      <c r="U36" s="120">
        <v>592</v>
      </c>
      <c r="V36" s="120">
        <v>618</v>
      </c>
      <c r="W36" s="120">
        <v>604</v>
      </c>
      <c r="X36" s="120">
        <v>792</v>
      </c>
      <c r="Y36" s="120">
        <v>564</v>
      </c>
      <c r="Z36" s="120">
        <v>541</v>
      </c>
      <c r="AA36" s="120">
        <v>751</v>
      </c>
      <c r="AB36" s="120">
        <v>0</v>
      </c>
      <c r="AC36" s="120">
        <v>2618</v>
      </c>
      <c r="AD36" s="120">
        <v>772</v>
      </c>
      <c r="AE36" s="120">
        <v>693</v>
      </c>
      <c r="AF36" s="120">
        <v>883</v>
      </c>
      <c r="AG36" s="120">
        <v>750</v>
      </c>
      <c r="AH36" s="120">
        <v>722</v>
      </c>
      <c r="AI36" s="65">
        <v>0</v>
      </c>
      <c r="AJ36" s="65">
        <v>0</v>
      </c>
      <c r="AK36" s="65">
        <v>950</v>
      </c>
      <c r="AL36" s="65">
        <v>569</v>
      </c>
      <c r="AM36" s="65">
        <v>1101</v>
      </c>
      <c r="AN36" s="65">
        <v>626</v>
      </c>
      <c r="AO36" s="65">
        <v>524</v>
      </c>
      <c r="AP36" s="65">
        <v>628</v>
      </c>
      <c r="AQ36" s="65">
        <v>965</v>
      </c>
      <c r="AR36" s="65">
        <v>656</v>
      </c>
      <c r="AS36" s="65">
        <v>711</v>
      </c>
      <c r="AT36" s="65">
        <v>631</v>
      </c>
      <c r="AU36" s="65">
        <v>757</v>
      </c>
      <c r="AV36" s="65">
        <v>426</v>
      </c>
      <c r="AW36" s="65">
        <v>659</v>
      </c>
      <c r="AX36" s="65">
        <v>628</v>
      </c>
      <c r="AY36" s="65">
        <v>578</v>
      </c>
      <c r="AZ36" s="65">
        <v>855</v>
      </c>
      <c r="BA36" s="65">
        <v>804</v>
      </c>
      <c r="BB36" s="65">
        <v>734</v>
      </c>
      <c r="BC36" s="65">
        <v>638</v>
      </c>
      <c r="BD36" s="65">
        <v>0</v>
      </c>
      <c r="BE36" s="65">
        <v>0</v>
      </c>
      <c r="BF36" s="65">
        <v>0</v>
      </c>
      <c r="BG36" s="65">
        <v>2568</v>
      </c>
      <c r="BH36" s="65">
        <v>535</v>
      </c>
      <c r="BI36" s="65">
        <v>683</v>
      </c>
      <c r="BJ36" s="65">
        <v>831</v>
      </c>
      <c r="BK36" s="65">
        <v>851</v>
      </c>
      <c r="BL36" s="65">
        <v>848</v>
      </c>
      <c r="BM36" s="91">
        <v>836</v>
      </c>
      <c r="BN36" s="65">
        <v>707</v>
      </c>
      <c r="BO36" s="65">
        <v>754</v>
      </c>
      <c r="BP36" s="65">
        <v>719</v>
      </c>
      <c r="BQ36" s="65">
        <v>694</v>
      </c>
      <c r="BR36" s="65">
        <v>774</v>
      </c>
      <c r="BS36" s="65">
        <v>639</v>
      </c>
      <c r="BT36" s="65">
        <v>622</v>
      </c>
      <c r="BU36" s="65">
        <v>791</v>
      </c>
      <c r="BV36" s="65">
        <v>1163</v>
      </c>
      <c r="BW36" s="65">
        <v>717</v>
      </c>
      <c r="BX36" s="65">
        <v>667</v>
      </c>
      <c r="BY36" s="65">
        <v>666</v>
      </c>
      <c r="BZ36" s="65">
        <v>549</v>
      </c>
      <c r="CA36" s="65">
        <v>802</v>
      </c>
      <c r="CB36" s="65">
        <v>682</v>
      </c>
      <c r="CC36" s="65">
        <v>1121</v>
      </c>
      <c r="CD36" s="65">
        <v>634</v>
      </c>
      <c r="CE36" s="65">
        <v>756</v>
      </c>
      <c r="CF36" s="65">
        <v>712</v>
      </c>
      <c r="CG36" s="65">
        <v>894</v>
      </c>
      <c r="CH36" s="65">
        <v>600</v>
      </c>
      <c r="CI36" s="65">
        <v>750</v>
      </c>
      <c r="CJ36" s="65">
        <v>716</v>
      </c>
      <c r="CK36" s="65">
        <v>818</v>
      </c>
      <c r="CL36" s="65">
        <v>860</v>
      </c>
      <c r="CM36">
        <v>660</v>
      </c>
      <c r="CN36">
        <v>613</v>
      </c>
      <c r="CO36">
        <v>0</v>
      </c>
      <c r="CP36">
        <v>0</v>
      </c>
      <c r="CQ36">
        <v>588</v>
      </c>
      <c r="CR36">
        <v>652</v>
      </c>
      <c r="CS36">
        <v>711</v>
      </c>
      <c r="CT36">
        <v>534</v>
      </c>
      <c r="CU36">
        <v>570</v>
      </c>
      <c r="CV36">
        <v>1107</v>
      </c>
      <c r="CW36">
        <v>569</v>
      </c>
      <c r="CX36">
        <v>719</v>
      </c>
      <c r="CY36">
        <v>793</v>
      </c>
      <c r="CZ36">
        <v>817</v>
      </c>
      <c r="DA36">
        <v>906</v>
      </c>
      <c r="DB36">
        <v>640</v>
      </c>
      <c r="DC36">
        <v>723</v>
      </c>
      <c r="DD36">
        <v>819</v>
      </c>
      <c r="DE36">
        <v>721</v>
      </c>
      <c r="DF36">
        <v>647</v>
      </c>
      <c r="DG36">
        <v>660</v>
      </c>
      <c r="DH36">
        <v>748</v>
      </c>
      <c r="DI36">
        <v>690</v>
      </c>
      <c r="DJ36">
        <v>609</v>
      </c>
      <c r="DK36">
        <v>815</v>
      </c>
      <c r="DL36">
        <v>627</v>
      </c>
      <c r="DM36">
        <v>871</v>
      </c>
      <c r="DN36">
        <v>867</v>
      </c>
      <c r="DO36">
        <v>692</v>
      </c>
      <c r="DP36">
        <v>1026</v>
      </c>
      <c r="DQ36">
        <v>588</v>
      </c>
      <c r="DR36">
        <v>862</v>
      </c>
      <c r="DS36">
        <v>807</v>
      </c>
      <c r="DT36">
        <v>888</v>
      </c>
      <c r="DU36">
        <v>859</v>
      </c>
      <c r="DV36">
        <v>538</v>
      </c>
      <c r="DW36">
        <v>670</v>
      </c>
      <c r="DX36">
        <v>848</v>
      </c>
      <c r="DY36">
        <v>875</v>
      </c>
      <c r="DZ36">
        <v>879</v>
      </c>
      <c r="EA36">
        <v>791</v>
      </c>
      <c r="EB36">
        <v>819</v>
      </c>
      <c r="EC36">
        <v>853</v>
      </c>
      <c r="ED36">
        <v>576</v>
      </c>
      <c r="EE36">
        <v>655</v>
      </c>
      <c r="EF36">
        <v>539</v>
      </c>
      <c r="EG36">
        <v>832</v>
      </c>
      <c r="EH36">
        <v>732</v>
      </c>
      <c r="EI36">
        <v>621</v>
      </c>
      <c r="EJ36">
        <v>787</v>
      </c>
      <c r="EK36">
        <v>716</v>
      </c>
      <c r="EL36">
        <v>636</v>
      </c>
      <c r="EM36">
        <v>868</v>
      </c>
      <c r="EN36">
        <v>888</v>
      </c>
      <c r="EO36">
        <v>849</v>
      </c>
      <c r="EP36">
        <v>735</v>
      </c>
      <c r="EQ36">
        <v>785</v>
      </c>
      <c r="ER36">
        <v>973</v>
      </c>
      <c r="ES36">
        <v>1159</v>
      </c>
      <c r="ET36">
        <v>1347</v>
      </c>
      <c r="EU36">
        <v>923</v>
      </c>
      <c r="EV36">
        <v>749</v>
      </c>
      <c r="EW36">
        <v>812</v>
      </c>
      <c r="EX36">
        <v>705</v>
      </c>
      <c r="EY36">
        <v>709</v>
      </c>
      <c r="EZ36">
        <v>755</v>
      </c>
      <c r="FA36">
        <v>0</v>
      </c>
      <c r="FB36">
        <v>0</v>
      </c>
      <c r="FC36">
        <v>0</v>
      </c>
      <c r="FD36">
        <v>0</v>
      </c>
      <c r="FE36">
        <v>6037</v>
      </c>
      <c r="FF36">
        <v>876</v>
      </c>
      <c r="FG36">
        <v>1443</v>
      </c>
      <c r="FH36">
        <v>1279</v>
      </c>
      <c r="FI36">
        <v>1205</v>
      </c>
      <c r="FJ36">
        <v>998</v>
      </c>
      <c r="FK36">
        <v>996</v>
      </c>
      <c r="FL36">
        <v>972</v>
      </c>
      <c r="FM36">
        <v>883</v>
      </c>
      <c r="FN36">
        <v>1024</v>
      </c>
      <c r="FO36">
        <v>1240</v>
      </c>
      <c r="FP36">
        <v>749</v>
      </c>
      <c r="FQ36">
        <v>791</v>
      </c>
      <c r="FR36">
        <v>1188</v>
      </c>
      <c r="FS36">
        <v>1085</v>
      </c>
      <c r="FT36">
        <v>890</v>
      </c>
      <c r="FU36">
        <v>964</v>
      </c>
      <c r="FV36">
        <v>775</v>
      </c>
      <c r="FW36">
        <v>852</v>
      </c>
      <c r="FX36">
        <v>942</v>
      </c>
      <c r="FY36">
        <v>968</v>
      </c>
      <c r="FZ36">
        <v>1053</v>
      </c>
      <c r="GA36">
        <v>1184</v>
      </c>
      <c r="GB36">
        <v>1155</v>
      </c>
      <c r="GC36">
        <v>1231</v>
      </c>
      <c r="GD36">
        <v>1752</v>
      </c>
      <c r="GE36">
        <v>1359</v>
      </c>
      <c r="GF36">
        <v>1062</v>
      </c>
      <c r="GG36">
        <v>780</v>
      </c>
      <c r="GH36">
        <v>695</v>
      </c>
      <c r="GI36">
        <v>761</v>
      </c>
      <c r="GJ36">
        <v>918</v>
      </c>
      <c r="GK36">
        <v>1322</v>
      </c>
      <c r="GL36" s="214">
        <v>848</v>
      </c>
      <c r="GM36" s="214">
        <v>1168</v>
      </c>
      <c r="GN36">
        <v>1004</v>
      </c>
      <c r="GO36">
        <v>929</v>
      </c>
      <c r="GP36">
        <v>931</v>
      </c>
      <c r="GQ36">
        <v>1084</v>
      </c>
      <c r="GR36">
        <v>934</v>
      </c>
      <c r="GS36">
        <v>1051</v>
      </c>
      <c r="GT36">
        <v>935</v>
      </c>
      <c r="GU36">
        <v>1032</v>
      </c>
      <c r="GV36">
        <v>950</v>
      </c>
      <c r="GW36">
        <v>1052</v>
      </c>
      <c r="GX36">
        <v>2003</v>
      </c>
      <c r="GY36">
        <v>2227</v>
      </c>
      <c r="GZ36">
        <v>980</v>
      </c>
      <c r="HA36">
        <v>1230</v>
      </c>
      <c r="HB36">
        <v>1008</v>
      </c>
      <c r="HC36">
        <v>0</v>
      </c>
      <c r="HD36">
        <v>958</v>
      </c>
      <c r="HE36">
        <v>1412</v>
      </c>
      <c r="HF36">
        <v>736</v>
      </c>
      <c r="HG36">
        <v>2342</v>
      </c>
      <c r="HH36">
        <v>1020</v>
      </c>
      <c r="HI36">
        <v>1077</v>
      </c>
      <c r="HJ36">
        <v>987</v>
      </c>
      <c r="HK36">
        <v>1158</v>
      </c>
      <c r="HL36">
        <v>1214</v>
      </c>
      <c r="HM36">
        <v>1802</v>
      </c>
      <c r="HN36">
        <v>1349</v>
      </c>
      <c r="HO36">
        <v>2491</v>
      </c>
      <c r="HP36">
        <v>1080</v>
      </c>
      <c r="HQ36">
        <v>1229</v>
      </c>
      <c r="HR36">
        <v>1138</v>
      </c>
      <c r="HS36">
        <v>1993</v>
      </c>
      <c r="HT36">
        <v>2315</v>
      </c>
      <c r="HU36">
        <v>1558</v>
      </c>
      <c r="HV36">
        <v>1104</v>
      </c>
      <c r="HW36">
        <v>1746</v>
      </c>
      <c r="HX36">
        <v>0</v>
      </c>
      <c r="HY36">
        <v>0</v>
      </c>
      <c r="HZ36">
        <v>0</v>
      </c>
      <c r="IA36">
        <v>1896</v>
      </c>
      <c r="IB36">
        <v>910</v>
      </c>
      <c r="IC36">
        <v>1326</v>
      </c>
      <c r="ID36" s="54">
        <v>1373</v>
      </c>
    </row>
    <row r="37" spans="1:238" customFormat="1" x14ac:dyDescent="0.25">
      <c r="A37" s="95">
        <f t="shared" si="13"/>
        <v>36</v>
      </c>
      <c r="B37" s="65">
        <f>B.Semanal!B37</f>
        <v>0</v>
      </c>
      <c r="C37" s="66"/>
      <c r="D37" s="66"/>
      <c r="E37" s="66"/>
      <c r="F37" s="66"/>
      <c r="G37" s="99"/>
      <c r="H37" s="99">
        <v>14.64</v>
      </c>
      <c r="I37" s="67">
        <v>12.31</v>
      </c>
      <c r="J37" s="67">
        <v>9.85</v>
      </c>
      <c r="K37" s="67">
        <v>9.6300000000000008</v>
      </c>
      <c r="L37" s="67">
        <v>12.45</v>
      </c>
      <c r="M37" s="67">
        <v>11.27</v>
      </c>
      <c r="N37" s="65">
        <v>10.75</v>
      </c>
      <c r="O37" s="65">
        <v>11</v>
      </c>
      <c r="P37" s="65">
        <v>10.75</v>
      </c>
      <c r="Q37" s="65">
        <v>11.75</v>
      </c>
      <c r="R37" s="65">
        <v>14.31</v>
      </c>
      <c r="S37" s="65">
        <v>10.83</v>
      </c>
      <c r="T37" s="65">
        <v>10.26</v>
      </c>
      <c r="U37" s="124">
        <v>12</v>
      </c>
      <c r="V37" s="124">
        <v>12.98</v>
      </c>
      <c r="W37" s="124">
        <v>10.79</v>
      </c>
      <c r="X37" s="124">
        <v>11.35</v>
      </c>
      <c r="Y37" s="124">
        <v>9.6</v>
      </c>
      <c r="Z37" s="124">
        <v>9.5</v>
      </c>
      <c r="AA37" s="124">
        <v>11.07</v>
      </c>
      <c r="AB37" s="124">
        <v>0</v>
      </c>
      <c r="AC37" s="124">
        <v>9.1300000000000008</v>
      </c>
      <c r="AD37" s="124">
        <v>11.11</v>
      </c>
      <c r="AE37" s="120">
        <v>9.67</v>
      </c>
      <c r="AF37" s="124">
        <v>9.33</v>
      </c>
      <c r="AG37" s="120">
        <v>9.75</v>
      </c>
      <c r="AH37" s="120">
        <v>11.72</v>
      </c>
      <c r="AI37" s="65">
        <v>0</v>
      </c>
      <c r="AJ37" s="65">
        <v>0</v>
      </c>
      <c r="AK37" s="65">
        <v>9.9700000000000006</v>
      </c>
      <c r="AL37" s="65">
        <v>9.8699999999999992</v>
      </c>
      <c r="AM37" s="65">
        <v>10.28</v>
      </c>
      <c r="AN37" s="65">
        <v>10.85</v>
      </c>
      <c r="AO37" s="65">
        <v>9.4700000000000006</v>
      </c>
      <c r="AP37" s="65">
        <v>10.02</v>
      </c>
      <c r="AQ37" s="65">
        <v>8.51</v>
      </c>
      <c r="AR37" s="65">
        <v>8.6</v>
      </c>
      <c r="AS37" s="65">
        <v>10.4</v>
      </c>
      <c r="AT37" s="65">
        <v>9.7799999999999994</v>
      </c>
      <c r="AU37" s="65">
        <v>8.69</v>
      </c>
      <c r="AV37" s="65">
        <v>9.6300000000000008</v>
      </c>
      <c r="AW37" s="65">
        <v>9.81</v>
      </c>
      <c r="AX37" s="65">
        <v>9.59</v>
      </c>
      <c r="AY37" s="65">
        <v>8.11</v>
      </c>
      <c r="AZ37" s="65">
        <v>11.05</v>
      </c>
      <c r="BA37" s="65">
        <v>10.24</v>
      </c>
      <c r="BB37" s="65">
        <v>10.56</v>
      </c>
      <c r="BC37" s="65">
        <v>10.4</v>
      </c>
      <c r="BD37" s="65">
        <v>0</v>
      </c>
      <c r="BE37" s="65">
        <v>0</v>
      </c>
      <c r="BF37" s="65">
        <v>0</v>
      </c>
      <c r="BG37" s="65">
        <v>8.75</v>
      </c>
      <c r="BH37" s="65">
        <v>10.199999999999999</v>
      </c>
      <c r="BI37" s="65">
        <v>11.43</v>
      </c>
      <c r="BJ37" s="65">
        <v>7.77</v>
      </c>
      <c r="BK37" s="65">
        <v>8.48</v>
      </c>
      <c r="BL37" s="65">
        <v>9.1</v>
      </c>
      <c r="BM37" s="91">
        <v>9.9</v>
      </c>
      <c r="BN37" s="65">
        <v>9.9700000000000006</v>
      </c>
      <c r="BO37" s="65">
        <v>10.8</v>
      </c>
      <c r="BP37" s="65">
        <v>11.22</v>
      </c>
      <c r="BQ37" s="65">
        <v>12.16</v>
      </c>
      <c r="BR37" s="65">
        <v>13.66</v>
      </c>
      <c r="BS37" s="65">
        <v>10.050000000000001</v>
      </c>
      <c r="BT37" s="65">
        <v>9.18</v>
      </c>
      <c r="BU37" s="65">
        <v>11.13</v>
      </c>
      <c r="BV37" s="65">
        <v>11.48</v>
      </c>
      <c r="BW37" s="65">
        <v>12.92</v>
      </c>
      <c r="BX37" s="65">
        <v>11.38</v>
      </c>
      <c r="BY37" s="65">
        <v>10.94</v>
      </c>
      <c r="BZ37" s="65">
        <v>10.130000000000001</v>
      </c>
      <c r="CA37" s="65">
        <v>12.02</v>
      </c>
      <c r="CB37" s="65">
        <v>10.84</v>
      </c>
      <c r="CC37" s="65">
        <v>9.5399999999999991</v>
      </c>
      <c r="CD37" s="65">
        <v>9.67</v>
      </c>
      <c r="CE37" s="65">
        <v>8.98</v>
      </c>
      <c r="CF37" s="65">
        <v>9.75</v>
      </c>
      <c r="CG37" s="65">
        <v>9.0299999999999994</v>
      </c>
      <c r="CH37" s="65">
        <v>11.25</v>
      </c>
      <c r="CI37" s="65">
        <v>11.81</v>
      </c>
      <c r="CJ37" s="65">
        <v>10.64</v>
      </c>
      <c r="CK37" s="65">
        <v>11.85</v>
      </c>
      <c r="CL37" s="65">
        <v>11.22</v>
      </c>
      <c r="CM37">
        <v>13.02</v>
      </c>
      <c r="CN37">
        <v>10.79</v>
      </c>
      <c r="CO37">
        <v>0</v>
      </c>
      <c r="CP37">
        <v>0</v>
      </c>
      <c r="CQ37">
        <v>9.7200000000000006</v>
      </c>
      <c r="CR37">
        <v>7.97</v>
      </c>
      <c r="CS37">
        <v>9.6199999999999992</v>
      </c>
      <c r="CT37">
        <v>9.5500000000000007</v>
      </c>
      <c r="CU37">
        <v>10.45</v>
      </c>
      <c r="CV37">
        <v>10.11</v>
      </c>
      <c r="CW37">
        <v>10.93</v>
      </c>
      <c r="CX37">
        <v>10.1</v>
      </c>
      <c r="CY37">
        <v>10.58</v>
      </c>
      <c r="CZ37">
        <v>9.75</v>
      </c>
      <c r="DA37">
        <v>11.63</v>
      </c>
      <c r="DB37">
        <v>10.35</v>
      </c>
      <c r="DC37">
        <v>10.84</v>
      </c>
      <c r="DD37">
        <v>8.56</v>
      </c>
      <c r="DE37">
        <v>13.67</v>
      </c>
      <c r="DF37">
        <v>16.82</v>
      </c>
      <c r="DG37">
        <v>12.05</v>
      </c>
      <c r="DH37">
        <v>11.9</v>
      </c>
      <c r="DI37">
        <v>11.42</v>
      </c>
      <c r="DJ37">
        <v>6.97</v>
      </c>
      <c r="DK37">
        <v>10.039999999999999</v>
      </c>
      <c r="DL37">
        <v>11.89</v>
      </c>
      <c r="DM37">
        <v>9.4700000000000006</v>
      </c>
      <c r="DN37">
        <v>10.94</v>
      </c>
      <c r="DO37">
        <v>10.41</v>
      </c>
      <c r="DP37">
        <v>8.27</v>
      </c>
      <c r="DQ37">
        <v>9.34</v>
      </c>
      <c r="DR37">
        <v>9.4700000000000006</v>
      </c>
      <c r="DS37">
        <v>10.68</v>
      </c>
      <c r="DT37">
        <v>10.14</v>
      </c>
      <c r="DU37">
        <v>9.19</v>
      </c>
      <c r="DV37">
        <v>10.57</v>
      </c>
      <c r="DW37">
        <v>10.64</v>
      </c>
      <c r="DX37">
        <v>9.8800000000000008</v>
      </c>
      <c r="DY37">
        <v>8.92</v>
      </c>
      <c r="DZ37">
        <v>9</v>
      </c>
      <c r="EA37">
        <v>7.77</v>
      </c>
      <c r="EB37">
        <v>10.68</v>
      </c>
      <c r="EC37">
        <v>10</v>
      </c>
      <c r="ED37">
        <v>10.76</v>
      </c>
      <c r="EE37">
        <v>10.54</v>
      </c>
      <c r="EF37">
        <v>11.48</v>
      </c>
      <c r="EG37">
        <v>10.199999999999999</v>
      </c>
      <c r="EH37">
        <v>10.79</v>
      </c>
      <c r="EI37">
        <v>7.44</v>
      </c>
      <c r="EJ37">
        <v>9.76</v>
      </c>
      <c r="EK37">
        <v>8.4700000000000006</v>
      </c>
      <c r="EL37">
        <v>8.5</v>
      </c>
      <c r="EM37">
        <v>12.81</v>
      </c>
      <c r="EN37">
        <v>13.67</v>
      </c>
      <c r="EO37">
        <v>9.52</v>
      </c>
      <c r="EP37">
        <v>8.25</v>
      </c>
      <c r="EQ37">
        <v>10.78</v>
      </c>
      <c r="ER37">
        <v>11.78</v>
      </c>
      <c r="ES37">
        <v>11.54</v>
      </c>
      <c r="ET37">
        <v>12.2</v>
      </c>
      <c r="EU37">
        <v>10.59</v>
      </c>
      <c r="EV37">
        <v>10.28</v>
      </c>
      <c r="EW37">
        <v>10.36</v>
      </c>
      <c r="EX37">
        <v>13.28</v>
      </c>
      <c r="EY37">
        <v>12.67</v>
      </c>
      <c r="EZ37">
        <v>14.96</v>
      </c>
      <c r="FA37">
        <v>0</v>
      </c>
      <c r="FB37">
        <v>0</v>
      </c>
      <c r="FC37">
        <v>0</v>
      </c>
      <c r="FD37">
        <v>0</v>
      </c>
      <c r="FE37">
        <v>11.28</v>
      </c>
      <c r="FF37">
        <v>8.6</v>
      </c>
      <c r="FG37">
        <v>11.83</v>
      </c>
      <c r="FH37">
        <v>8.4700000000000006</v>
      </c>
      <c r="FI37">
        <v>9.58</v>
      </c>
      <c r="FJ37">
        <v>8.93</v>
      </c>
      <c r="FK37">
        <v>8.17</v>
      </c>
      <c r="FL37">
        <v>8.2899999999999991</v>
      </c>
      <c r="FM37">
        <v>7.43</v>
      </c>
      <c r="FN37">
        <v>8.49</v>
      </c>
      <c r="FO37">
        <v>9.0299999999999994</v>
      </c>
      <c r="FP37">
        <v>8.84</v>
      </c>
      <c r="FQ37">
        <v>10.35</v>
      </c>
      <c r="FR37">
        <v>11.65</v>
      </c>
      <c r="FS37">
        <v>13.07</v>
      </c>
      <c r="FT37">
        <v>11.12</v>
      </c>
      <c r="FU37">
        <v>10.85</v>
      </c>
      <c r="FV37">
        <v>10.8</v>
      </c>
      <c r="FW37">
        <v>11.41</v>
      </c>
      <c r="FX37">
        <v>11.76</v>
      </c>
      <c r="FY37">
        <v>10.91</v>
      </c>
      <c r="FZ37">
        <v>11.29</v>
      </c>
      <c r="GA37">
        <v>12.73</v>
      </c>
      <c r="GB37">
        <v>10.51</v>
      </c>
      <c r="GC37">
        <v>10.69</v>
      </c>
      <c r="GD37">
        <v>12.76</v>
      </c>
      <c r="GE37">
        <v>9.7799999999999994</v>
      </c>
      <c r="GF37">
        <v>7.93</v>
      </c>
      <c r="GG37">
        <v>11.25</v>
      </c>
      <c r="GH37">
        <v>9.57</v>
      </c>
      <c r="GI37">
        <v>10.43</v>
      </c>
      <c r="GJ37">
        <v>9.8800000000000008</v>
      </c>
      <c r="GK37">
        <v>8.26</v>
      </c>
      <c r="GL37" s="214">
        <v>8.15</v>
      </c>
      <c r="GM37" s="214">
        <v>8.58</v>
      </c>
      <c r="GN37">
        <v>7.09</v>
      </c>
      <c r="GO37">
        <v>5.18</v>
      </c>
      <c r="GP37">
        <v>10.7</v>
      </c>
      <c r="GQ37">
        <v>11</v>
      </c>
      <c r="GR37">
        <v>10.97</v>
      </c>
      <c r="GS37">
        <v>11.81</v>
      </c>
      <c r="GT37">
        <v>9.77</v>
      </c>
      <c r="GU37">
        <v>10.5</v>
      </c>
      <c r="GV37">
        <v>11.04</v>
      </c>
      <c r="GW37">
        <v>12.68</v>
      </c>
      <c r="GX37">
        <v>10.210000000000001</v>
      </c>
      <c r="GY37">
        <v>9.44</v>
      </c>
      <c r="GZ37">
        <v>15.22</v>
      </c>
      <c r="HA37">
        <v>13.92</v>
      </c>
      <c r="HB37">
        <v>14.75</v>
      </c>
      <c r="HC37">
        <v>0</v>
      </c>
      <c r="HD37">
        <v>11.56</v>
      </c>
      <c r="HE37">
        <v>12.63</v>
      </c>
      <c r="HF37">
        <v>10.69</v>
      </c>
      <c r="HG37">
        <v>10.55</v>
      </c>
      <c r="HH37">
        <v>12.48</v>
      </c>
      <c r="HI37">
        <v>13.39</v>
      </c>
      <c r="HJ37">
        <v>12.53</v>
      </c>
      <c r="HK37">
        <v>10.3</v>
      </c>
      <c r="HL37">
        <v>10.49</v>
      </c>
      <c r="HM37">
        <v>12.37</v>
      </c>
      <c r="HN37">
        <v>14.99</v>
      </c>
      <c r="HO37">
        <v>0</v>
      </c>
      <c r="HP37">
        <v>12.09</v>
      </c>
      <c r="HQ37">
        <v>13.5</v>
      </c>
      <c r="HR37">
        <v>10.98</v>
      </c>
      <c r="HS37">
        <v>10.87</v>
      </c>
      <c r="HT37">
        <v>10.67</v>
      </c>
      <c r="HU37">
        <v>12.03</v>
      </c>
      <c r="HV37">
        <v>10.8</v>
      </c>
      <c r="HW37">
        <v>14.01</v>
      </c>
      <c r="HX37">
        <v>0</v>
      </c>
      <c r="HY37">
        <v>0</v>
      </c>
      <c r="HZ37">
        <v>0</v>
      </c>
      <c r="IA37">
        <v>9.6999999999999993</v>
      </c>
      <c r="IB37">
        <v>15.46</v>
      </c>
      <c r="IC37">
        <v>0</v>
      </c>
      <c r="ID37" s="142">
        <v>12.83</v>
      </c>
    </row>
    <row r="38" spans="1:238" customFormat="1" x14ac:dyDescent="0.25">
      <c r="A38" s="95">
        <f t="shared" si="13"/>
        <v>37</v>
      </c>
      <c r="B38" s="65">
        <f>B.Semanal!B38</f>
        <v>0</v>
      </c>
      <c r="C38" s="66"/>
      <c r="D38" s="66"/>
      <c r="E38" s="66"/>
      <c r="F38" s="66"/>
      <c r="G38" s="67"/>
      <c r="H38" s="67">
        <v>0.87</v>
      </c>
      <c r="I38" s="67">
        <v>0.69</v>
      </c>
      <c r="J38" s="67">
        <v>1.34</v>
      </c>
      <c r="K38" s="67">
        <v>0.81</v>
      </c>
      <c r="L38" s="67">
        <v>0.7</v>
      </c>
      <c r="M38" s="67">
        <v>0.88</v>
      </c>
      <c r="N38" s="65">
        <v>1.1299999999999999</v>
      </c>
      <c r="O38" s="65">
        <v>0.84</v>
      </c>
      <c r="P38" s="65">
        <v>1.24</v>
      </c>
      <c r="Q38" s="65">
        <v>1.31</v>
      </c>
      <c r="R38" s="65">
        <v>1.22</v>
      </c>
      <c r="S38" s="65">
        <v>1.48</v>
      </c>
      <c r="T38" s="65">
        <v>1.04</v>
      </c>
      <c r="U38" s="124">
        <v>1.06</v>
      </c>
      <c r="V38" s="124">
        <v>1.36</v>
      </c>
      <c r="W38" s="124">
        <v>0.89</v>
      </c>
      <c r="X38" s="124">
        <v>0.83</v>
      </c>
      <c r="Y38" s="124">
        <v>0.56999999999999995</v>
      </c>
      <c r="Z38" s="124">
        <v>0.85</v>
      </c>
      <c r="AA38" s="124">
        <v>0.94</v>
      </c>
      <c r="AB38" s="124">
        <v>0</v>
      </c>
      <c r="AC38" s="124">
        <v>1.54</v>
      </c>
      <c r="AD38" s="124">
        <v>0.87</v>
      </c>
      <c r="AE38" s="120">
        <v>0.9</v>
      </c>
      <c r="AF38" s="124">
        <v>0.94</v>
      </c>
      <c r="AG38" s="120">
        <v>1.05</v>
      </c>
      <c r="AH38" s="120">
        <v>1.03</v>
      </c>
      <c r="AI38" s="65">
        <v>0</v>
      </c>
      <c r="AJ38" s="65">
        <v>0</v>
      </c>
      <c r="AK38" s="65">
        <v>1.07</v>
      </c>
      <c r="AL38" s="65">
        <v>1.07</v>
      </c>
      <c r="AM38" s="65">
        <v>0.99</v>
      </c>
      <c r="AN38" s="65">
        <v>0.97</v>
      </c>
      <c r="AO38" s="65">
        <v>0.85</v>
      </c>
      <c r="AP38" s="65">
        <v>1.07</v>
      </c>
      <c r="AQ38" s="65">
        <v>0.88</v>
      </c>
      <c r="AR38" s="65">
        <v>1.06</v>
      </c>
      <c r="AS38" s="65">
        <v>0.92</v>
      </c>
      <c r="AT38" s="65">
        <v>0.76</v>
      </c>
      <c r="AU38" s="65">
        <v>0.7</v>
      </c>
      <c r="AV38" s="65">
        <v>0.8</v>
      </c>
      <c r="AW38" s="65">
        <v>0.84</v>
      </c>
      <c r="AX38" s="65">
        <v>0.82</v>
      </c>
      <c r="AY38" s="65">
        <v>0.98</v>
      </c>
      <c r="AZ38" s="65">
        <v>1.35</v>
      </c>
      <c r="BA38" s="65">
        <v>1.1299999999999999</v>
      </c>
      <c r="BB38" s="65">
        <v>1.26</v>
      </c>
      <c r="BC38" s="65">
        <v>1.43</v>
      </c>
      <c r="BD38" s="65">
        <v>0</v>
      </c>
      <c r="BE38" s="65">
        <v>0</v>
      </c>
      <c r="BF38" s="65">
        <v>0</v>
      </c>
      <c r="BG38" s="65">
        <v>1.5</v>
      </c>
      <c r="BH38" s="65">
        <v>1.02</v>
      </c>
      <c r="BI38" s="65">
        <v>0.94</v>
      </c>
      <c r="BJ38" s="65">
        <v>1.1399999999999999</v>
      </c>
      <c r="BK38" s="65">
        <v>0.95</v>
      </c>
      <c r="BL38" s="65">
        <v>0.86</v>
      </c>
      <c r="BM38" s="91">
        <v>0.83</v>
      </c>
      <c r="BN38" s="65">
        <v>0.97</v>
      </c>
      <c r="BO38" s="65">
        <v>1.48</v>
      </c>
      <c r="BP38" s="65">
        <v>1.18</v>
      </c>
      <c r="BQ38" s="65">
        <v>0.91</v>
      </c>
      <c r="BR38" s="65">
        <v>1.33</v>
      </c>
      <c r="BS38" s="65">
        <v>1.02</v>
      </c>
      <c r="BT38" s="65">
        <v>1.02</v>
      </c>
      <c r="BU38" s="65">
        <v>0.84</v>
      </c>
      <c r="BV38" s="65">
        <v>0.74</v>
      </c>
      <c r="BW38" s="65">
        <v>0.8</v>
      </c>
      <c r="BX38" s="65">
        <v>0.94</v>
      </c>
      <c r="BY38" s="65">
        <v>0.67</v>
      </c>
      <c r="BZ38" s="65">
        <v>0.77</v>
      </c>
      <c r="CA38" s="65">
        <v>0.82</v>
      </c>
      <c r="CB38" s="65">
        <v>0.73</v>
      </c>
      <c r="CC38" s="65">
        <v>0.72</v>
      </c>
      <c r="CD38" s="65">
        <v>0.68</v>
      </c>
      <c r="CE38" s="65">
        <v>0.86</v>
      </c>
      <c r="CF38" s="65">
        <v>0.97</v>
      </c>
      <c r="CG38" s="65">
        <v>0.78</v>
      </c>
      <c r="CH38" s="65">
        <v>2.0699999999999998</v>
      </c>
      <c r="CI38" s="65">
        <v>1.52</v>
      </c>
      <c r="CJ38" s="65">
        <v>1.04</v>
      </c>
      <c r="CK38" s="65">
        <v>1.46</v>
      </c>
      <c r="CL38" s="65">
        <v>2.0099999999999998</v>
      </c>
      <c r="CM38">
        <v>1.27</v>
      </c>
      <c r="CN38">
        <v>1.51</v>
      </c>
      <c r="CO38">
        <v>0</v>
      </c>
      <c r="CP38">
        <v>0</v>
      </c>
      <c r="CQ38">
        <v>0.67</v>
      </c>
      <c r="CR38">
        <v>1.01</v>
      </c>
      <c r="CS38">
        <v>0.78</v>
      </c>
      <c r="CT38">
        <v>0.78</v>
      </c>
      <c r="CU38">
        <v>0.75</v>
      </c>
      <c r="CV38">
        <v>1.04</v>
      </c>
      <c r="CW38">
        <v>0.97</v>
      </c>
      <c r="CX38">
        <v>0.84</v>
      </c>
      <c r="CY38">
        <v>0.82</v>
      </c>
      <c r="CZ38">
        <v>0.71</v>
      </c>
      <c r="DA38">
        <v>0.85</v>
      </c>
      <c r="DB38">
        <v>0.77</v>
      </c>
      <c r="DC38">
        <v>1.05</v>
      </c>
      <c r="DD38">
        <v>1.07</v>
      </c>
      <c r="DE38">
        <v>1.03</v>
      </c>
      <c r="DF38">
        <v>1.01</v>
      </c>
      <c r="DG38">
        <v>1.05</v>
      </c>
      <c r="DH38">
        <v>1.1100000000000001</v>
      </c>
      <c r="DI38">
        <v>1.02</v>
      </c>
      <c r="DJ38">
        <v>0.97</v>
      </c>
      <c r="DK38">
        <v>0.74</v>
      </c>
      <c r="DL38">
        <v>0.93</v>
      </c>
      <c r="DM38">
        <v>0.79</v>
      </c>
      <c r="DN38">
        <v>0.9</v>
      </c>
      <c r="DO38">
        <v>0.66</v>
      </c>
      <c r="DP38">
        <v>0.59</v>
      </c>
      <c r="DQ38">
        <v>0.59</v>
      </c>
      <c r="DR38">
        <v>0.47</v>
      </c>
      <c r="DS38">
        <v>0.62</v>
      </c>
      <c r="DT38">
        <v>0.76</v>
      </c>
      <c r="DU38">
        <v>0.6</v>
      </c>
      <c r="DV38">
        <v>0.51</v>
      </c>
      <c r="DW38">
        <v>0.6</v>
      </c>
      <c r="DX38">
        <v>0.68</v>
      </c>
      <c r="DY38">
        <v>0.61</v>
      </c>
      <c r="DZ38">
        <v>0.56000000000000005</v>
      </c>
      <c r="EA38">
        <v>0.48</v>
      </c>
      <c r="EB38">
        <v>0.42</v>
      </c>
      <c r="EC38">
        <v>0.46</v>
      </c>
      <c r="ED38">
        <v>0.61</v>
      </c>
      <c r="EE38">
        <v>0.49</v>
      </c>
      <c r="EF38">
        <v>0.44</v>
      </c>
      <c r="EG38">
        <v>0.39</v>
      </c>
      <c r="EH38">
        <v>0.41</v>
      </c>
      <c r="EI38">
        <v>0.51</v>
      </c>
      <c r="EJ38">
        <v>0.47</v>
      </c>
      <c r="EK38">
        <v>0.43</v>
      </c>
      <c r="EL38">
        <v>0.62</v>
      </c>
      <c r="EM38">
        <v>1.21</v>
      </c>
      <c r="EN38">
        <v>1.49</v>
      </c>
      <c r="EO38">
        <v>0.77</v>
      </c>
      <c r="EP38">
        <v>0.86</v>
      </c>
      <c r="EQ38">
        <v>0.79</v>
      </c>
      <c r="ER38">
        <v>0.73</v>
      </c>
      <c r="ES38">
        <v>0.77</v>
      </c>
      <c r="ET38">
        <v>0.8</v>
      </c>
      <c r="EU38">
        <v>0.86</v>
      </c>
      <c r="EV38">
        <v>0.5</v>
      </c>
      <c r="EW38">
        <v>0.45</v>
      </c>
      <c r="EX38">
        <v>0.56000000000000005</v>
      </c>
      <c r="EY38">
        <v>1.17</v>
      </c>
      <c r="EZ38">
        <v>1.2</v>
      </c>
      <c r="FA38">
        <v>0</v>
      </c>
      <c r="FB38">
        <v>0</v>
      </c>
      <c r="FC38">
        <v>0</v>
      </c>
      <c r="FD38">
        <v>0</v>
      </c>
      <c r="FE38">
        <v>2.08</v>
      </c>
      <c r="FF38">
        <v>1.45</v>
      </c>
      <c r="FG38">
        <v>1.68</v>
      </c>
      <c r="FH38">
        <v>1.47</v>
      </c>
      <c r="FI38">
        <v>0.96</v>
      </c>
      <c r="FJ38">
        <v>1.1299999999999999</v>
      </c>
      <c r="FK38">
        <v>0.89</v>
      </c>
      <c r="FL38">
        <v>1.05</v>
      </c>
      <c r="FM38">
        <v>0.77</v>
      </c>
      <c r="FN38">
        <v>1.0900000000000001</v>
      </c>
      <c r="FO38">
        <v>1.1599999999999999</v>
      </c>
      <c r="FP38">
        <v>0.78</v>
      </c>
      <c r="FQ38">
        <v>1.1200000000000001</v>
      </c>
      <c r="FR38">
        <v>1.1100000000000001</v>
      </c>
      <c r="FS38">
        <v>1.34</v>
      </c>
      <c r="FT38">
        <v>1.05</v>
      </c>
      <c r="FU38">
        <v>0.89</v>
      </c>
      <c r="FV38">
        <v>1.02</v>
      </c>
      <c r="FW38">
        <v>0.81</v>
      </c>
      <c r="FX38">
        <v>0.99</v>
      </c>
      <c r="FY38">
        <v>0.61</v>
      </c>
      <c r="FZ38">
        <v>0.72</v>
      </c>
      <c r="GA38">
        <v>0.74</v>
      </c>
      <c r="GB38">
        <v>0.88</v>
      </c>
      <c r="GC38">
        <v>0.93</v>
      </c>
      <c r="GD38">
        <v>0.8</v>
      </c>
      <c r="GE38">
        <v>1.6</v>
      </c>
      <c r="GF38">
        <v>1.43</v>
      </c>
      <c r="GG38">
        <v>1.1599999999999999</v>
      </c>
      <c r="GH38">
        <v>0.99</v>
      </c>
      <c r="GI38">
        <v>0.94</v>
      </c>
      <c r="GJ38">
        <v>0.7</v>
      </c>
      <c r="GK38">
        <v>0.85</v>
      </c>
      <c r="GL38" s="214">
        <v>0.83</v>
      </c>
      <c r="GM38" s="214">
        <v>1.07</v>
      </c>
      <c r="GN38">
        <v>0.9</v>
      </c>
      <c r="GO38">
        <v>0.98</v>
      </c>
      <c r="GP38">
        <v>1.46</v>
      </c>
      <c r="GQ38">
        <v>1.22</v>
      </c>
      <c r="GR38">
        <v>1.1100000000000001</v>
      </c>
      <c r="GS38">
        <v>1.04</v>
      </c>
      <c r="GT38">
        <v>0.68</v>
      </c>
      <c r="GU38">
        <v>0.89</v>
      </c>
      <c r="GV38">
        <v>0.93</v>
      </c>
      <c r="GW38">
        <v>1.54</v>
      </c>
      <c r="GX38">
        <v>0.82</v>
      </c>
      <c r="GY38">
        <v>0.81</v>
      </c>
      <c r="GZ38">
        <v>2.0099999999999998</v>
      </c>
      <c r="HA38">
        <v>1.77</v>
      </c>
      <c r="HB38">
        <v>2.0699999999999998</v>
      </c>
      <c r="HC38">
        <v>0</v>
      </c>
      <c r="HD38">
        <v>0.92</v>
      </c>
      <c r="HE38">
        <v>1.42</v>
      </c>
      <c r="HF38">
        <v>1.37</v>
      </c>
      <c r="HG38">
        <v>1.1499999999999999</v>
      </c>
      <c r="HH38">
        <v>1.45</v>
      </c>
      <c r="HI38">
        <v>1.87</v>
      </c>
      <c r="HJ38">
        <v>1.33</v>
      </c>
      <c r="HK38">
        <v>1.02</v>
      </c>
      <c r="HL38">
        <v>0.81</v>
      </c>
      <c r="HM38">
        <v>0.79</v>
      </c>
      <c r="HN38">
        <v>0.87</v>
      </c>
      <c r="HO38">
        <v>0.76</v>
      </c>
      <c r="HP38">
        <v>0.85</v>
      </c>
      <c r="HQ38">
        <v>1.31</v>
      </c>
      <c r="HR38">
        <v>1.44</v>
      </c>
      <c r="HS38">
        <v>1.1200000000000001</v>
      </c>
      <c r="HT38">
        <v>0.96</v>
      </c>
      <c r="HU38">
        <v>1.27</v>
      </c>
      <c r="HV38">
        <v>1.1399999999999999</v>
      </c>
      <c r="HW38">
        <v>1.2</v>
      </c>
      <c r="HX38">
        <v>0</v>
      </c>
      <c r="HY38">
        <v>0</v>
      </c>
      <c r="HZ38">
        <v>0</v>
      </c>
      <c r="IA38">
        <v>1.21</v>
      </c>
      <c r="IB38">
        <v>1.1100000000000001</v>
      </c>
      <c r="IC38">
        <v>0</v>
      </c>
      <c r="ID38" s="142">
        <v>1.1399999999999999</v>
      </c>
    </row>
    <row r="39" spans="1:238" customFormat="1" x14ac:dyDescent="0.25">
      <c r="A39" s="95">
        <f t="shared" si="13"/>
        <v>38</v>
      </c>
      <c r="B39" s="65">
        <f>B.Semanal!B39</f>
        <v>0</v>
      </c>
      <c r="C39" s="66"/>
      <c r="D39" s="66"/>
      <c r="E39" s="66"/>
      <c r="F39" s="66"/>
      <c r="G39" s="67"/>
      <c r="H39" s="67">
        <v>2</v>
      </c>
      <c r="I39" s="67">
        <v>2</v>
      </c>
      <c r="J39" s="67">
        <v>2</v>
      </c>
      <c r="K39" s="67">
        <v>2</v>
      </c>
      <c r="L39" s="67">
        <v>2</v>
      </c>
      <c r="M39" s="67">
        <v>2</v>
      </c>
      <c r="N39" s="65">
        <v>2</v>
      </c>
      <c r="O39" s="65">
        <v>2</v>
      </c>
      <c r="P39" s="65">
        <v>2</v>
      </c>
      <c r="Q39" s="65">
        <v>2</v>
      </c>
      <c r="R39" s="65">
        <v>2</v>
      </c>
      <c r="S39" s="65">
        <v>2</v>
      </c>
      <c r="T39" s="65">
        <v>2</v>
      </c>
      <c r="U39" s="124">
        <v>2</v>
      </c>
      <c r="V39" s="124">
        <v>2</v>
      </c>
      <c r="W39" s="124">
        <v>2</v>
      </c>
      <c r="X39" s="124">
        <v>2</v>
      </c>
      <c r="Y39" s="124">
        <v>2</v>
      </c>
      <c r="Z39" s="124">
        <v>2</v>
      </c>
      <c r="AA39" s="124">
        <v>2</v>
      </c>
      <c r="AB39" s="124">
        <v>0</v>
      </c>
      <c r="AC39" s="124">
        <v>2</v>
      </c>
      <c r="AD39" s="124">
        <v>2</v>
      </c>
      <c r="AE39" s="120">
        <v>2</v>
      </c>
      <c r="AF39" s="124">
        <v>2</v>
      </c>
      <c r="AG39" s="120">
        <v>2</v>
      </c>
      <c r="AH39" s="120">
        <v>2</v>
      </c>
      <c r="AI39" s="65">
        <v>0</v>
      </c>
      <c r="AJ39" s="65">
        <v>0</v>
      </c>
      <c r="AK39" s="65">
        <v>2</v>
      </c>
      <c r="AL39" s="65">
        <v>2</v>
      </c>
      <c r="AM39" s="65">
        <v>2</v>
      </c>
      <c r="AN39" s="65">
        <v>2</v>
      </c>
      <c r="AO39" s="65">
        <v>2</v>
      </c>
      <c r="AP39" s="65">
        <v>2</v>
      </c>
      <c r="AQ39" s="65">
        <v>2</v>
      </c>
      <c r="AR39" s="65">
        <v>2</v>
      </c>
      <c r="AS39" s="65">
        <v>2</v>
      </c>
      <c r="AT39" s="65">
        <v>2</v>
      </c>
      <c r="AU39" s="65">
        <v>2</v>
      </c>
      <c r="AV39" s="65">
        <v>2</v>
      </c>
      <c r="AW39" s="65">
        <v>2</v>
      </c>
      <c r="AX39" s="65">
        <v>2.2200000000000002</v>
      </c>
      <c r="AY39" s="65">
        <v>7.95</v>
      </c>
      <c r="AZ39" s="65">
        <v>14.07</v>
      </c>
      <c r="BA39" s="65">
        <v>28.14</v>
      </c>
      <c r="BB39" s="65">
        <v>14.83</v>
      </c>
      <c r="BC39" s="65">
        <v>2</v>
      </c>
      <c r="BD39" s="65">
        <v>0</v>
      </c>
      <c r="BE39" s="65">
        <v>0</v>
      </c>
      <c r="BF39" s="65">
        <v>0</v>
      </c>
      <c r="BG39" s="65">
        <v>2</v>
      </c>
      <c r="BH39" s="65">
        <v>2</v>
      </c>
      <c r="BI39" s="65">
        <v>2</v>
      </c>
      <c r="BJ39" s="65">
        <v>2</v>
      </c>
      <c r="BK39" s="65">
        <v>2</v>
      </c>
      <c r="BL39" s="65">
        <v>2</v>
      </c>
      <c r="BM39" s="91">
        <v>2</v>
      </c>
      <c r="BN39" s="65">
        <v>2</v>
      </c>
      <c r="BO39" s="65">
        <v>2</v>
      </c>
      <c r="BP39" s="65">
        <v>2</v>
      </c>
      <c r="BQ39" s="65">
        <v>2</v>
      </c>
      <c r="BR39" s="65">
        <v>2</v>
      </c>
      <c r="BS39" s="65">
        <v>2</v>
      </c>
      <c r="BT39" s="65">
        <v>2</v>
      </c>
      <c r="BU39" s="65">
        <v>2</v>
      </c>
      <c r="BV39" s="65">
        <v>2</v>
      </c>
      <c r="BW39" s="65">
        <v>2</v>
      </c>
      <c r="BX39" s="65">
        <v>2</v>
      </c>
      <c r="BY39" s="65">
        <v>2</v>
      </c>
      <c r="BZ39" s="65">
        <v>2</v>
      </c>
      <c r="CA39" s="65">
        <v>2</v>
      </c>
      <c r="CB39" s="65">
        <v>2</v>
      </c>
      <c r="CC39" s="65">
        <v>2</v>
      </c>
      <c r="CD39" s="65">
        <v>2</v>
      </c>
      <c r="CE39" s="65">
        <v>2</v>
      </c>
      <c r="CF39" s="65">
        <v>2</v>
      </c>
      <c r="CG39" s="65">
        <v>2</v>
      </c>
      <c r="CH39" s="65">
        <v>2</v>
      </c>
      <c r="CI39" s="65">
        <v>2</v>
      </c>
      <c r="CJ39" s="65">
        <v>2</v>
      </c>
      <c r="CK39" s="65">
        <v>2</v>
      </c>
      <c r="CL39" s="65">
        <v>2</v>
      </c>
      <c r="CM39">
        <v>2</v>
      </c>
      <c r="CN39">
        <v>2</v>
      </c>
      <c r="CO39">
        <v>0</v>
      </c>
      <c r="CP39">
        <v>0</v>
      </c>
      <c r="CQ39">
        <v>2</v>
      </c>
      <c r="CR39">
        <v>2</v>
      </c>
      <c r="CS39">
        <v>2</v>
      </c>
      <c r="CT39">
        <v>2</v>
      </c>
      <c r="CU39">
        <v>2</v>
      </c>
      <c r="CV39">
        <v>2</v>
      </c>
      <c r="CW39">
        <v>2</v>
      </c>
      <c r="CX39">
        <v>2.4300000000000002</v>
      </c>
      <c r="CY39">
        <v>2.31</v>
      </c>
      <c r="CZ39">
        <v>2</v>
      </c>
      <c r="DA39">
        <v>2</v>
      </c>
      <c r="DB39">
        <v>2</v>
      </c>
      <c r="DC39">
        <v>2</v>
      </c>
      <c r="DD39">
        <v>2</v>
      </c>
      <c r="DE39">
        <v>2</v>
      </c>
      <c r="DF39">
        <v>2.0099999999999998</v>
      </c>
      <c r="DG39">
        <v>2</v>
      </c>
      <c r="DH39">
        <v>2.36</v>
      </c>
      <c r="DI39">
        <v>2.5299999999999998</v>
      </c>
      <c r="DJ39">
        <v>4.6399999999999997</v>
      </c>
      <c r="DK39">
        <v>6</v>
      </c>
      <c r="DL39">
        <v>2.04</v>
      </c>
      <c r="DM39">
        <v>3.7</v>
      </c>
      <c r="DN39">
        <v>5.7</v>
      </c>
      <c r="DO39">
        <v>7.73</v>
      </c>
      <c r="DP39">
        <v>2</v>
      </c>
      <c r="DQ39">
        <v>2</v>
      </c>
      <c r="DR39">
        <v>2.0499999999999998</v>
      </c>
      <c r="DS39">
        <v>2.61</v>
      </c>
      <c r="DT39">
        <v>5.32</v>
      </c>
      <c r="DU39">
        <v>10.76</v>
      </c>
      <c r="DV39">
        <v>16.43</v>
      </c>
      <c r="DW39">
        <v>3.08</v>
      </c>
      <c r="DX39">
        <v>6.66</v>
      </c>
      <c r="DY39">
        <v>10.15</v>
      </c>
      <c r="DZ39">
        <v>20.440000000000001</v>
      </c>
      <c r="EA39">
        <v>11.24</v>
      </c>
      <c r="EB39">
        <v>2</v>
      </c>
      <c r="EC39">
        <v>2.27</v>
      </c>
      <c r="ED39">
        <v>2.57</v>
      </c>
      <c r="EE39">
        <v>2.67</v>
      </c>
      <c r="EF39">
        <v>2.67</v>
      </c>
      <c r="EG39">
        <v>3.11</v>
      </c>
      <c r="EH39">
        <v>2.21</v>
      </c>
      <c r="EI39">
        <v>3.9</v>
      </c>
      <c r="EJ39">
        <v>3.84</v>
      </c>
      <c r="EK39">
        <v>2.4300000000000002</v>
      </c>
      <c r="EL39">
        <v>2.09</v>
      </c>
      <c r="EM39">
        <v>11.26</v>
      </c>
      <c r="EN39">
        <v>7.88</v>
      </c>
      <c r="EO39">
        <v>7.16</v>
      </c>
      <c r="EP39">
        <v>15.61</v>
      </c>
      <c r="EQ39">
        <v>10.82</v>
      </c>
      <c r="ER39">
        <v>2</v>
      </c>
      <c r="ES39">
        <v>2</v>
      </c>
      <c r="ET39">
        <v>2</v>
      </c>
      <c r="EU39">
        <v>2</v>
      </c>
      <c r="EV39">
        <v>2</v>
      </c>
      <c r="EW39">
        <v>2</v>
      </c>
      <c r="EX39">
        <v>2</v>
      </c>
      <c r="EY39">
        <v>2</v>
      </c>
      <c r="EZ39">
        <v>2</v>
      </c>
      <c r="FA39">
        <v>2</v>
      </c>
      <c r="FB39">
        <v>0</v>
      </c>
      <c r="FC39">
        <v>0</v>
      </c>
      <c r="FD39">
        <v>0</v>
      </c>
      <c r="FE39">
        <v>2</v>
      </c>
      <c r="FF39">
        <v>2</v>
      </c>
      <c r="FG39">
        <v>2</v>
      </c>
      <c r="FH39">
        <v>4.24</v>
      </c>
      <c r="FI39">
        <v>11.61</v>
      </c>
      <c r="FJ39">
        <v>20.87</v>
      </c>
      <c r="FK39">
        <v>21.96</v>
      </c>
      <c r="FL39">
        <v>23.61</v>
      </c>
      <c r="FM39">
        <v>26.96</v>
      </c>
      <c r="FN39">
        <v>25.14</v>
      </c>
      <c r="FO39">
        <v>2</v>
      </c>
      <c r="FP39">
        <v>2.41</v>
      </c>
      <c r="FQ39">
        <v>4.49</v>
      </c>
      <c r="FR39">
        <v>5.94</v>
      </c>
      <c r="FS39">
        <v>9.11</v>
      </c>
      <c r="FT39">
        <v>2.9</v>
      </c>
      <c r="FU39">
        <v>2</v>
      </c>
      <c r="FV39">
        <v>2</v>
      </c>
      <c r="FW39">
        <v>2</v>
      </c>
      <c r="FX39">
        <v>2</v>
      </c>
      <c r="FY39">
        <v>2</v>
      </c>
      <c r="FZ39">
        <v>2</v>
      </c>
      <c r="GA39">
        <v>2</v>
      </c>
      <c r="GB39">
        <v>2</v>
      </c>
      <c r="GC39">
        <v>2</v>
      </c>
      <c r="GD39">
        <v>2.93</v>
      </c>
      <c r="GE39">
        <v>24.35</v>
      </c>
      <c r="GF39">
        <v>33.69</v>
      </c>
      <c r="GG39">
        <v>8.3000000000000007</v>
      </c>
      <c r="GH39">
        <v>2</v>
      </c>
      <c r="GI39">
        <v>2</v>
      </c>
      <c r="GJ39">
        <v>2</v>
      </c>
      <c r="GK39">
        <v>5.27</v>
      </c>
      <c r="GL39" s="214">
        <v>26.47</v>
      </c>
      <c r="GM39" s="214">
        <v>42.79</v>
      </c>
      <c r="GN39">
        <v>53.83</v>
      </c>
      <c r="GO39">
        <v>63.83</v>
      </c>
      <c r="GP39">
        <v>5.78</v>
      </c>
      <c r="GQ39">
        <v>5.27</v>
      </c>
      <c r="GR39">
        <v>3.37</v>
      </c>
      <c r="GS39">
        <v>2</v>
      </c>
      <c r="GT39">
        <v>2</v>
      </c>
      <c r="GU39">
        <v>2</v>
      </c>
      <c r="GV39">
        <v>11.74</v>
      </c>
      <c r="GW39">
        <v>14.28</v>
      </c>
      <c r="GX39">
        <v>16.48</v>
      </c>
      <c r="GY39">
        <v>28.13</v>
      </c>
      <c r="GZ39">
        <v>8.99</v>
      </c>
      <c r="HA39">
        <v>2</v>
      </c>
      <c r="HB39">
        <v>2</v>
      </c>
      <c r="HC39">
        <v>0</v>
      </c>
      <c r="HD39">
        <v>2</v>
      </c>
      <c r="HE39">
        <v>2</v>
      </c>
      <c r="HF39">
        <v>2</v>
      </c>
      <c r="HG39">
        <v>2</v>
      </c>
      <c r="HH39">
        <v>2</v>
      </c>
      <c r="HI39">
        <v>2</v>
      </c>
      <c r="HJ39">
        <v>2</v>
      </c>
      <c r="HK39">
        <v>2</v>
      </c>
      <c r="HL39">
        <v>2</v>
      </c>
      <c r="HM39">
        <v>2</v>
      </c>
      <c r="HN39">
        <v>2</v>
      </c>
      <c r="HO39">
        <v>2</v>
      </c>
      <c r="HP39">
        <v>2</v>
      </c>
      <c r="HQ39">
        <v>2</v>
      </c>
      <c r="HR39">
        <v>2</v>
      </c>
      <c r="HS39">
        <v>2</v>
      </c>
      <c r="HT39">
        <v>2</v>
      </c>
      <c r="HU39">
        <v>2</v>
      </c>
      <c r="HV39">
        <v>2</v>
      </c>
      <c r="HW39">
        <v>2</v>
      </c>
      <c r="HX39">
        <v>0</v>
      </c>
      <c r="HY39">
        <v>0</v>
      </c>
      <c r="HZ39">
        <v>0</v>
      </c>
      <c r="IA39">
        <v>2</v>
      </c>
      <c r="IB39">
        <v>2</v>
      </c>
      <c r="IC39">
        <v>0</v>
      </c>
      <c r="ID39" s="142">
        <v>2</v>
      </c>
    </row>
    <row r="40" spans="1:238" customFormat="1" x14ac:dyDescent="0.25">
      <c r="A40" s="95">
        <f t="shared" si="13"/>
        <v>39</v>
      </c>
      <c r="B40" s="65">
        <f>B.Semanal!B40</f>
        <v>0</v>
      </c>
      <c r="C40" s="66"/>
      <c r="D40" s="66"/>
      <c r="E40" s="66"/>
      <c r="F40" s="66"/>
      <c r="G40" s="67"/>
      <c r="H40" s="67">
        <v>0</v>
      </c>
      <c r="I40" s="67">
        <v>0</v>
      </c>
      <c r="J40" s="67">
        <v>0</v>
      </c>
      <c r="K40" s="67">
        <v>0</v>
      </c>
      <c r="L40" s="67">
        <v>0</v>
      </c>
      <c r="M40" s="67">
        <v>0</v>
      </c>
      <c r="N40" s="65">
        <v>0</v>
      </c>
      <c r="O40" s="65">
        <v>0</v>
      </c>
      <c r="P40" s="65">
        <v>0</v>
      </c>
      <c r="Q40" s="65">
        <v>0</v>
      </c>
      <c r="R40" s="65">
        <v>0</v>
      </c>
      <c r="S40" s="65">
        <v>0</v>
      </c>
      <c r="T40" s="65">
        <v>0</v>
      </c>
      <c r="U40" s="124">
        <v>0</v>
      </c>
      <c r="V40" s="124">
        <v>0</v>
      </c>
      <c r="W40" s="124">
        <v>0</v>
      </c>
      <c r="X40" s="124">
        <v>0</v>
      </c>
      <c r="Y40" s="124">
        <v>0</v>
      </c>
      <c r="Z40" s="124">
        <v>0</v>
      </c>
      <c r="AA40" s="124">
        <v>0</v>
      </c>
      <c r="AB40" s="124">
        <v>0</v>
      </c>
      <c r="AC40" s="124">
        <v>0</v>
      </c>
      <c r="AD40" s="124">
        <v>0</v>
      </c>
      <c r="AE40" s="120">
        <v>0</v>
      </c>
      <c r="AF40" s="124">
        <v>0</v>
      </c>
      <c r="AG40" s="120">
        <v>0</v>
      </c>
      <c r="AH40" s="120">
        <v>0</v>
      </c>
      <c r="AI40" s="65">
        <v>0</v>
      </c>
      <c r="AJ40" s="65">
        <v>0</v>
      </c>
      <c r="AK40" s="65">
        <v>0</v>
      </c>
      <c r="AL40" s="65">
        <v>0</v>
      </c>
      <c r="AM40" s="65">
        <v>0</v>
      </c>
      <c r="AN40" s="65">
        <v>0</v>
      </c>
      <c r="AO40" s="65">
        <v>0</v>
      </c>
      <c r="AP40" s="65">
        <v>0</v>
      </c>
      <c r="AQ40" s="65">
        <v>0</v>
      </c>
      <c r="AR40" s="65">
        <v>0</v>
      </c>
      <c r="AS40" s="65">
        <v>0</v>
      </c>
      <c r="AT40" s="65">
        <v>0</v>
      </c>
      <c r="AU40" s="65">
        <v>0</v>
      </c>
      <c r="AV40" s="65">
        <v>0</v>
      </c>
      <c r="AW40" s="65">
        <v>0</v>
      </c>
      <c r="AX40" s="65">
        <v>6.93</v>
      </c>
      <c r="AY40" s="65">
        <v>21.41</v>
      </c>
      <c r="AZ40" s="65">
        <v>34.380000000000003</v>
      </c>
      <c r="BA40" s="65">
        <v>52.52</v>
      </c>
      <c r="BB40" s="65">
        <v>66.319999999999993</v>
      </c>
      <c r="BC40" s="65">
        <v>0</v>
      </c>
      <c r="BD40" s="65">
        <v>0</v>
      </c>
      <c r="BE40" s="65">
        <v>0</v>
      </c>
      <c r="BF40" s="65">
        <v>0</v>
      </c>
      <c r="BG40" s="65">
        <v>0</v>
      </c>
      <c r="BH40" s="65">
        <v>0</v>
      </c>
      <c r="BI40" s="65">
        <v>0</v>
      </c>
      <c r="BJ40" s="65">
        <v>0</v>
      </c>
      <c r="BK40" s="65">
        <v>0</v>
      </c>
      <c r="BL40" s="65">
        <v>0</v>
      </c>
      <c r="BM40" s="91">
        <v>0</v>
      </c>
      <c r="BN40" s="65">
        <v>0</v>
      </c>
      <c r="BO40" s="65">
        <v>0</v>
      </c>
      <c r="BP40" s="65">
        <v>0</v>
      </c>
      <c r="BQ40" s="65">
        <v>0</v>
      </c>
      <c r="BR40" s="65">
        <v>0</v>
      </c>
      <c r="BS40" s="65">
        <v>0</v>
      </c>
      <c r="BT40" s="65">
        <v>0</v>
      </c>
      <c r="BU40" s="65">
        <v>0</v>
      </c>
      <c r="BV40" s="65">
        <v>0</v>
      </c>
      <c r="BW40" s="65">
        <v>0</v>
      </c>
      <c r="BX40" s="65">
        <v>0</v>
      </c>
      <c r="BY40" s="65">
        <v>0</v>
      </c>
      <c r="BZ40" s="65">
        <v>0</v>
      </c>
      <c r="CA40" s="65">
        <v>0</v>
      </c>
      <c r="CB40" s="65">
        <v>0</v>
      </c>
      <c r="CC40" s="65">
        <v>0</v>
      </c>
      <c r="CD40" s="65">
        <v>0</v>
      </c>
      <c r="CE40" s="65">
        <v>0</v>
      </c>
      <c r="CF40" s="65">
        <v>0</v>
      </c>
      <c r="CG40" s="65">
        <v>0</v>
      </c>
      <c r="CH40" s="65">
        <v>0</v>
      </c>
      <c r="CI40" s="65">
        <v>0</v>
      </c>
      <c r="CJ40" s="65">
        <v>0</v>
      </c>
      <c r="CK40" s="65">
        <v>0</v>
      </c>
      <c r="CL40" s="65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9.02</v>
      </c>
      <c r="CY40">
        <v>16.600000000000001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3.9</v>
      </c>
      <c r="DG40">
        <v>0</v>
      </c>
      <c r="DH40">
        <v>15.13</v>
      </c>
      <c r="DI40">
        <v>11.13</v>
      </c>
      <c r="DJ40">
        <v>23.27</v>
      </c>
      <c r="DK40">
        <v>50.37</v>
      </c>
      <c r="DL40">
        <v>6.29</v>
      </c>
      <c r="DM40">
        <v>14.9</v>
      </c>
      <c r="DN40">
        <v>19.95</v>
      </c>
      <c r="DO40">
        <v>41.14</v>
      </c>
      <c r="DP40">
        <v>0</v>
      </c>
      <c r="DQ40">
        <v>0</v>
      </c>
      <c r="DR40">
        <v>8.5500000000000007</v>
      </c>
      <c r="DS40">
        <v>34.65</v>
      </c>
      <c r="DT40">
        <v>47.32</v>
      </c>
      <c r="DU40">
        <v>55.85</v>
      </c>
      <c r="DV40">
        <v>77.400000000000006</v>
      </c>
      <c r="DW40">
        <v>46.29</v>
      </c>
      <c r="DX40">
        <v>39.51</v>
      </c>
      <c r="DY40">
        <v>58.8</v>
      </c>
      <c r="DZ40">
        <v>81.89</v>
      </c>
      <c r="EA40">
        <v>98.81</v>
      </c>
      <c r="EB40">
        <v>0</v>
      </c>
      <c r="EC40">
        <v>17.100000000000001</v>
      </c>
      <c r="ED40">
        <v>40.03</v>
      </c>
      <c r="EE40">
        <v>25.21</v>
      </c>
      <c r="EF40">
        <v>29.27</v>
      </c>
      <c r="EG40">
        <v>50.52</v>
      </c>
      <c r="EH40">
        <v>62.4</v>
      </c>
      <c r="EI40">
        <v>103.31</v>
      </c>
      <c r="EJ40">
        <v>92.88</v>
      </c>
      <c r="EK40">
        <v>97</v>
      </c>
      <c r="EL40">
        <v>13.6</v>
      </c>
      <c r="EM40">
        <v>27.15</v>
      </c>
      <c r="EN40">
        <v>24.65</v>
      </c>
      <c r="EO40">
        <v>27.9</v>
      </c>
      <c r="EP40">
        <v>52.48</v>
      </c>
      <c r="EQ40">
        <v>69.69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18.72</v>
      </c>
      <c r="FI40">
        <v>42.28</v>
      </c>
      <c r="FJ40">
        <v>40.450000000000003</v>
      </c>
      <c r="FK40">
        <v>48.32</v>
      </c>
      <c r="FL40">
        <v>77.48</v>
      </c>
      <c r="FM40">
        <v>103.71</v>
      </c>
      <c r="FN40">
        <v>125.7</v>
      </c>
      <c r="FO40">
        <v>0</v>
      </c>
      <c r="FP40">
        <v>18.77</v>
      </c>
      <c r="FQ40">
        <v>49.84</v>
      </c>
      <c r="FR40">
        <v>69.349999999999994</v>
      </c>
      <c r="FS40">
        <v>84.75</v>
      </c>
      <c r="FT40">
        <v>103.6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15.49</v>
      </c>
      <c r="GE40">
        <v>33.71</v>
      </c>
      <c r="GF40">
        <v>56.25</v>
      </c>
      <c r="GG40">
        <v>72.08</v>
      </c>
      <c r="GH40">
        <v>0</v>
      </c>
      <c r="GI40">
        <v>0</v>
      </c>
      <c r="GJ40">
        <v>0</v>
      </c>
      <c r="GK40">
        <v>17.21</v>
      </c>
      <c r="GL40" s="214">
        <v>33.26</v>
      </c>
      <c r="GM40" s="214">
        <v>55.44</v>
      </c>
      <c r="GN40">
        <v>66.47</v>
      </c>
      <c r="GO40">
        <v>74.459999999999994</v>
      </c>
      <c r="GP40">
        <v>26.51</v>
      </c>
      <c r="GQ40">
        <v>25.5</v>
      </c>
      <c r="GR40">
        <v>41.43</v>
      </c>
      <c r="GS40">
        <v>0</v>
      </c>
      <c r="GT40">
        <v>0</v>
      </c>
      <c r="GU40">
        <v>0</v>
      </c>
      <c r="GV40">
        <v>35.65</v>
      </c>
      <c r="GW40">
        <v>53.38</v>
      </c>
      <c r="GX40">
        <v>81.599999999999994</v>
      </c>
      <c r="GY40">
        <v>104.77</v>
      </c>
      <c r="GZ40">
        <v>117.4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 s="142">
        <v>0</v>
      </c>
    </row>
    <row r="41" spans="1:238" customFormat="1" x14ac:dyDescent="0.25">
      <c r="A41" s="95">
        <f t="shared" si="13"/>
        <v>40</v>
      </c>
      <c r="B41" s="65">
        <f>B.Semanal!B41</f>
        <v>0</v>
      </c>
      <c r="C41" s="68"/>
      <c r="D41" s="68"/>
      <c r="E41" s="68"/>
      <c r="F41" s="68"/>
      <c r="G41" s="65"/>
      <c r="H41" s="67">
        <v>0</v>
      </c>
      <c r="I41" s="67">
        <v>0</v>
      </c>
      <c r="J41" s="67">
        <v>0</v>
      </c>
      <c r="K41" s="67">
        <v>0</v>
      </c>
      <c r="L41" s="67">
        <v>0</v>
      </c>
      <c r="M41" s="67">
        <v>0</v>
      </c>
      <c r="N41" s="65">
        <v>0</v>
      </c>
      <c r="O41" s="65">
        <v>0</v>
      </c>
      <c r="P41" s="65">
        <v>0</v>
      </c>
      <c r="Q41" s="65">
        <v>0</v>
      </c>
      <c r="R41" s="65">
        <v>0</v>
      </c>
      <c r="S41" s="65">
        <v>0</v>
      </c>
      <c r="T41" s="65">
        <v>0</v>
      </c>
      <c r="U41" s="120">
        <v>0</v>
      </c>
      <c r="V41" s="120">
        <v>0</v>
      </c>
      <c r="W41" s="120">
        <v>0</v>
      </c>
      <c r="X41" s="120">
        <v>0</v>
      </c>
      <c r="Y41" s="120">
        <v>0</v>
      </c>
      <c r="Z41" s="120">
        <v>0</v>
      </c>
      <c r="AA41" s="120">
        <v>0</v>
      </c>
      <c r="AB41" s="120">
        <v>0</v>
      </c>
      <c r="AC41" s="120">
        <v>0</v>
      </c>
      <c r="AD41" s="120">
        <v>0</v>
      </c>
      <c r="AE41" s="120">
        <v>0</v>
      </c>
      <c r="AF41" s="120">
        <v>0</v>
      </c>
      <c r="AG41" s="120">
        <v>0</v>
      </c>
      <c r="AH41" s="120">
        <v>0</v>
      </c>
      <c r="AI41" s="65">
        <v>0</v>
      </c>
      <c r="AJ41" s="65">
        <v>0</v>
      </c>
      <c r="AK41" s="65">
        <v>0</v>
      </c>
      <c r="AL41" s="65">
        <v>0</v>
      </c>
      <c r="AM41" s="65">
        <v>0</v>
      </c>
      <c r="AN41" s="65">
        <v>0</v>
      </c>
      <c r="AO41" s="65">
        <v>0</v>
      </c>
      <c r="AP41" s="65">
        <v>0</v>
      </c>
      <c r="AQ41" s="65">
        <v>0</v>
      </c>
      <c r="AR41" s="65">
        <v>0</v>
      </c>
      <c r="AS41" s="65">
        <v>0</v>
      </c>
      <c r="AT41" s="65">
        <v>0</v>
      </c>
      <c r="AU41" s="65">
        <v>0</v>
      </c>
      <c r="AV41" s="65">
        <v>0</v>
      </c>
      <c r="AW41" s="65">
        <v>0</v>
      </c>
      <c r="AX41" s="65">
        <v>0</v>
      </c>
      <c r="AY41" s="65">
        <v>0</v>
      </c>
      <c r="AZ41" s="65">
        <v>0</v>
      </c>
      <c r="BA41" s="65">
        <v>0</v>
      </c>
      <c r="BB41" s="65">
        <v>0</v>
      </c>
      <c r="BC41" s="65">
        <v>0</v>
      </c>
      <c r="BD41" s="65">
        <v>0</v>
      </c>
      <c r="BE41" s="65">
        <v>0</v>
      </c>
      <c r="BF41" s="65">
        <v>0</v>
      </c>
      <c r="BG41" s="65">
        <v>0</v>
      </c>
      <c r="BH41" s="65">
        <v>0</v>
      </c>
      <c r="BI41" s="65">
        <v>0</v>
      </c>
      <c r="BJ41" s="65">
        <v>0</v>
      </c>
      <c r="BK41" s="65">
        <v>0</v>
      </c>
      <c r="BL41" s="65">
        <v>0</v>
      </c>
      <c r="BM41" s="91">
        <v>0</v>
      </c>
      <c r="BN41" s="65">
        <v>0</v>
      </c>
      <c r="BO41" s="65">
        <v>0</v>
      </c>
      <c r="BP41" s="65">
        <v>0</v>
      </c>
      <c r="BQ41" s="65">
        <v>0</v>
      </c>
      <c r="BR41" s="65">
        <v>0</v>
      </c>
      <c r="BS41" s="65">
        <v>0</v>
      </c>
      <c r="BT41" s="65">
        <v>0</v>
      </c>
      <c r="BU41" s="65">
        <v>0</v>
      </c>
      <c r="BV41" s="65">
        <v>0</v>
      </c>
      <c r="BW41" s="65">
        <v>0</v>
      </c>
      <c r="BX41" s="65">
        <v>0</v>
      </c>
      <c r="BY41" s="65">
        <v>0</v>
      </c>
      <c r="BZ41" s="65">
        <v>0</v>
      </c>
      <c r="CA41" s="65">
        <v>0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 s="214">
        <v>0</v>
      </c>
      <c r="GM41" s="214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 t="s">
        <v>74</v>
      </c>
    </row>
    <row r="42" spans="1:238" customFormat="1" x14ac:dyDescent="0.25">
      <c r="A42" s="95">
        <f t="shared" si="13"/>
        <v>41</v>
      </c>
      <c r="B42" s="65" t="str">
        <f>B.Semanal!B42</f>
        <v>Indicador 5</v>
      </c>
      <c r="C42" s="66"/>
      <c r="D42" s="66"/>
      <c r="E42" s="66"/>
      <c r="F42" s="66"/>
      <c r="G42" s="65"/>
      <c r="H42" s="67">
        <v>0</v>
      </c>
      <c r="I42" s="67">
        <v>0</v>
      </c>
      <c r="J42" s="67">
        <v>0</v>
      </c>
      <c r="K42" s="67">
        <v>0</v>
      </c>
      <c r="L42" s="67">
        <v>0</v>
      </c>
      <c r="M42" s="67">
        <v>0</v>
      </c>
      <c r="N42" s="65">
        <v>0</v>
      </c>
      <c r="O42" s="65">
        <v>0</v>
      </c>
      <c r="P42" s="65">
        <v>0</v>
      </c>
      <c r="Q42" s="65">
        <v>0</v>
      </c>
      <c r="R42" s="65">
        <v>0</v>
      </c>
      <c r="S42" s="65">
        <v>0</v>
      </c>
      <c r="T42" s="65">
        <v>0</v>
      </c>
      <c r="U42" s="120">
        <v>0</v>
      </c>
      <c r="V42" s="120">
        <v>304979</v>
      </c>
      <c r="W42" s="120">
        <v>395174</v>
      </c>
      <c r="X42" s="120">
        <v>457149</v>
      </c>
      <c r="Y42" s="120">
        <v>473172</v>
      </c>
      <c r="Z42" s="120">
        <v>507878</v>
      </c>
      <c r="AA42" s="120">
        <v>581433</v>
      </c>
      <c r="AB42" s="120">
        <v>0</v>
      </c>
      <c r="AC42" s="120">
        <v>30874</v>
      </c>
      <c r="AD42" s="120">
        <v>344399</v>
      </c>
      <c r="AE42" s="120">
        <v>0</v>
      </c>
      <c r="AF42" s="120">
        <v>407444</v>
      </c>
      <c r="AG42" s="120">
        <v>533095</v>
      </c>
      <c r="AH42" s="120">
        <v>355942</v>
      </c>
      <c r="AI42" s="65">
        <v>0</v>
      </c>
      <c r="AJ42" s="65">
        <v>0</v>
      </c>
      <c r="AK42" s="65">
        <v>173740</v>
      </c>
      <c r="AL42" s="65">
        <v>0</v>
      </c>
      <c r="AM42" s="65">
        <v>234901</v>
      </c>
      <c r="AN42" s="65">
        <v>552304</v>
      </c>
      <c r="AO42" s="65">
        <v>549131</v>
      </c>
      <c r="AP42" s="65">
        <v>538035</v>
      </c>
      <c r="AQ42" s="65">
        <v>544569</v>
      </c>
      <c r="AR42" s="65">
        <v>547273</v>
      </c>
      <c r="AS42" s="65">
        <v>533256</v>
      </c>
      <c r="AT42" s="65">
        <v>536505</v>
      </c>
      <c r="AU42" s="91">
        <v>542572</v>
      </c>
      <c r="AV42" s="65">
        <v>533717</v>
      </c>
      <c r="AW42" s="65">
        <v>538706</v>
      </c>
      <c r="AX42" s="65">
        <v>529661</v>
      </c>
      <c r="AY42" s="65">
        <v>545000</v>
      </c>
      <c r="AZ42" s="65">
        <v>296929</v>
      </c>
      <c r="BA42" s="65">
        <v>0</v>
      </c>
      <c r="BB42" s="65">
        <v>393451</v>
      </c>
      <c r="BC42" s="65">
        <v>467630</v>
      </c>
      <c r="BD42" s="65">
        <v>0</v>
      </c>
      <c r="BE42" s="65">
        <v>0</v>
      </c>
      <c r="BF42" s="65">
        <v>0</v>
      </c>
      <c r="BG42" s="65">
        <v>0</v>
      </c>
      <c r="BH42" s="65">
        <v>0</v>
      </c>
      <c r="BI42" s="65">
        <v>0</v>
      </c>
      <c r="BJ42" s="65">
        <v>0</v>
      </c>
      <c r="BK42" s="65">
        <v>0</v>
      </c>
      <c r="BL42" s="65">
        <v>0</v>
      </c>
      <c r="BM42" s="91">
        <v>0</v>
      </c>
      <c r="BN42" s="65">
        <v>541450</v>
      </c>
      <c r="BO42" s="65">
        <v>434821</v>
      </c>
      <c r="BP42" s="65">
        <v>486822</v>
      </c>
      <c r="BQ42" s="65">
        <v>520615</v>
      </c>
      <c r="BR42" s="65">
        <v>421338</v>
      </c>
      <c r="BS42" s="65">
        <v>147079</v>
      </c>
      <c r="BT42" s="65">
        <v>0</v>
      </c>
      <c r="BU42" s="65">
        <v>0</v>
      </c>
      <c r="BV42" s="65">
        <v>0</v>
      </c>
      <c r="BW42" s="65">
        <v>0</v>
      </c>
      <c r="BX42" s="65">
        <v>0</v>
      </c>
      <c r="BY42" s="65">
        <v>0</v>
      </c>
      <c r="BZ42" s="65">
        <v>0</v>
      </c>
      <c r="CA42" s="65">
        <v>397940</v>
      </c>
      <c r="CB42" s="65">
        <v>503719</v>
      </c>
      <c r="CC42" s="65">
        <v>535762</v>
      </c>
      <c r="CD42" s="65">
        <v>486052</v>
      </c>
      <c r="CE42" s="65">
        <v>0</v>
      </c>
      <c r="CF42" s="65">
        <v>0</v>
      </c>
      <c r="CG42" s="65">
        <v>0</v>
      </c>
      <c r="CH42" s="65">
        <v>0</v>
      </c>
      <c r="CI42" s="65">
        <v>0</v>
      </c>
      <c r="CJ42" s="65">
        <v>501949</v>
      </c>
      <c r="CK42" s="65">
        <v>490452</v>
      </c>
      <c r="CL42" s="65">
        <v>543896</v>
      </c>
      <c r="CM42">
        <v>540241</v>
      </c>
      <c r="CN42">
        <v>315706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239768</v>
      </c>
      <c r="CV42">
        <v>553717</v>
      </c>
      <c r="CW42">
        <v>528170</v>
      </c>
      <c r="CX42">
        <v>505854</v>
      </c>
      <c r="CY42">
        <v>520895</v>
      </c>
      <c r="CZ42">
        <v>513182</v>
      </c>
      <c r="DA42">
        <v>512972</v>
      </c>
      <c r="DB42">
        <v>522203</v>
      </c>
      <c r="DC42">
        <v>389412</v>
      </c>
      <c r="DD42">
        <v>539663</v>
      </c>
      <c r="DE42">
        <v>518908</v>
      </c>
      <c r="DF42">
        <v>509155</v>
      </c>
      <c r="DG42">
        <v>530549</v>
      </c>
      <c r="DH42">
        <v>497012</v>
      </c>
      <c r="DI42">
        <v>31731</v>
      </c>
      <c r="DJ42">
        <v>0</v>
      </c>
      <c r="DK42">
        <v>355282</v>
      </c>
      <c r="DL42">
        <v>508473</v>
      </c>
      <c r="DM42">
        <v>429856</v>
      </c>
      <c r="DN42">
        <v>529026</v>
      </c>
      <c r="DO42">
        <v>501157</v>
      </c>
      <c r="DP42">
        <v>547158</v>
      </c>
      <c r="DQ42">
        <v>495464</v>
      </c>
      <c r="DR42">
        <v>523100</v>
      </c>
      <c r="DS42">
        <v>485165</v>
      </c>
      <c r="DT42">
        <v>536164</v>
      </c>
      <c r="DU42">
        <v>527020</v>
      </c>
      <c r="DV42">
        <v>502926</v>
      </c>
      <c r="DW42">
        <v>502783</v>
      </c>
      <c r="DX42">
        <v>501431</v>
      </c>
      <c r="DY42">
        <v>493103</v>
      </c>
      <c r="DZ42">
        <v>520118</v>
      </c>
      <c r="EA42">
        <v>508147</v>
      </c>
      <c r="EB42">
        <v>492592</v>
      </c>
      <c r="EC42">
        <v>526687</v>
      </c>
      <c r="ED42">
        <v>532247</v>
      </c>
      <c r="EE42">
        <v>0</v>
      </c>
      <c r="EF42">
        <v>486415</v>
      </c>
      <c r="EG42">
        <v>529802</v>
      </c>
      <c r="EH42">
        <v>481947</v>
      </c>
      <c r="EI42">
        <v>493315</v>
      </c>
      <c r="EJ42">
        <v>552014</v>
      </c>
      <c r="EK42">
        <v>534086</v>
      </c>
      <c r="EL42">
        <v>516136</v>
      </c>
      <c r="EM42">
        <v>533015</v>
      </c>
      <c r="EN42">
        <v>460137</v>
      </c>
      <c r="EO42">
        <v>554652</v>
      </c>
      <c r="EP42">
        <v>556741</v>
      </c>
      <c r="EQ42">
        <v>468011</v>
      </c>
      <c r="ER42">
        <v>0</v>
      </c>
      <c r="ES42">
        <v>506574</v>
      </c>
      <c r="ET42">
        <v>494435</v>
      </c>
      <c r="EU42">
        <v>492558</v>
      </c>
      <c r="EV42">
        <v>526513</v>
      </c>
      <c r="EW42">
        <v>515816</v>
      </c>
      <c r="EX42">
        <v>526246</v>
      </c>
      <c r="EY42">
        <v>466742</v>
      </c>
      <c r="EZ42">
        <v>34100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298092</v>
      </c>
      <c r="FH42">
        <v>532102</v>
      </c>
      <c r="FI42">
        <v>525348</v>
      </c>
      <c r="FJ42">
        <v>520676</v>
      </c>
      <c r="FK42">
        <v>484199</v>
      </c>
      <c r="FL42">
        <v>471142</v>
      </c>
      <c r="FM42">
        <v>515407</v>
      </c>
      <c r="FN42" s="52">
        <v>538451</v>
      </c>
      <c r="FO42" s="84">
        <v>532803</v>
      </c>
      <c r="FP42" s="52">
        <v>548698</v>
      </c>
      <c r="FQ42" s="84">
        <v>474545</v>
      </c>
      <c r="FR42" s="52">
        <v>538842</v>
      </c>
      <c r="FS42">
        <v>477219</v>
      </c>
      <c r="FT42">
        <v>529212</v>
      </c>
      <c r="FU42">
        <v>531553</v>
      </c>
      <c r="FV42">
        <v>510113</v>
      </c>
      <c r="FW42">
        <v>530333</v>
      </c>
      <c r="FX42">
        <v>535647</v>
      </c>
      <c r="FY42">
        <v>536699</v>
      </c>
      <c r="FZ42">
        <v>525175</v>
      </c>
      <c r="GA42">
        <v>148920</v>
      </c>
      <c r="GB42">
        <v>354760</v>
      </c>
      <c r="GC42">
        <v>530901</v>
      </c>
      <c r="GD42">
        <v>524044</v>
      </c>
      <c r="GE42">
        <v>166848</v>
      </c>
      <c r="GF42">
        <v>388025</v>
      </c>
      <c r="GG42">
        <v>549296</v>
      </c>
      <c r="GH42">
        <v>546053</v>
      </c>
      <c r="GI42">
        <v>530539</v>
      </c>
      <c r="GJ42">
        <v>506856</v>
      </c>
      <c r="GK42">
        <v>522630</v>
      </c>
      <c r="GL42" s="214">
        <v>504683</v>
      </c>
      <c r="GM42" s="214">
        <v>494919</v>
      </c>
      <c r="GN42">
        <v>37171</v>
      </c>
      <c r="GO42">
        <v>301215</v>
      </c>
      <c r="GP42">
        <v>528280</v>
      </c>
      <c r="GQ42">
        <v>538413</v>
      </c>
      <c r="GR42">
        <v>500863</v>
      </c>
      <c r="GS42">
        <v>506459</v>
      </c>
      <c r="GT42">
        <v>502520</v>
      </c>
      <c r="GU42">
        <v>531470</v>
      </c>
      <c r="GV42">
        <v>41123</v>
      </c>
      <c r="GW42">
        <v>0</v>
      </c>
      <c r="GX42">
        <v>373507</v>
      </c>
      <c r="GY42">
        <v>503361</v>
      </c>
      <c r="GZ42">
        <v>28822</v>
      </c>
      <c r="HA42">
        <v>0</v>
      </c>
      <c r="HB42">
        <v>364048</v>
      </c>
      <c r="HC42">
        <v>0</v>
      </c>
      <c r="HD42">
        <v>0</v>
      </c>
      <c r="HE42">
        <v>531567</v>
      </c>
      <c r="HF42">
        <v>596709</v>
      </c>
      <c r="HG42">
        <v>573510</v>
      </c>
      <c r="HH42">
        <v>548776</v>
      </c>
      <c r="HI42">
        <v>552284</v>
      </c>
      <c r="HJ42">
        <v>571848</v>
      </c>
      <c r="HK42">
        <v>556880</v>
      </c>
      <c r="HL42">
        <v>570483</v>
      </c>
      <c r="HM42">
        <v>553553</v>
      </c>
      <c r="HN42">
        <v>164000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231900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 s="54">
        <v>209418</v>
      </c>
    </row>
    <row r="43" spans="1:238" customFormat="1" x14ac:dyDescent="0.25">
      <c r="A43" s="95">
        <f t="shared" si="13"/>
        <v>42</v>
      </c>
      <c r="B43" s="65">
        <f>B.Semanal!B43</f>
        <v>0</v>
      </c>
      <c r="C43" s="66"/>
      <c r="D43" s="66"/>
      <c r="E43" s="66"/>
      <c r="F43" s="66"/>
      <c r="G43" s="65"/>
      <c r="H43" s="67">
        <v>0</v>
      </c>
      <c r="I43" s="67">
        <v>0</v>
      </c>
      <c r="J43" s="67">
        <v>0</v>
      </c>
      <c r="K43" s="67">
        <v>0</v>
      </c>
      <c r="L43" s="67">
        <v>0</v>
      </c>
      <c r="M43" s="67">
        <v>0</v>
      </c>
      <c r="N43" s="65">
        <v>0</v>
      </c>
      <c r="O43" s="65">
        <v>0</v>
      </c>
      <c r="P43" s="65">
        <v>0</v>
      </c>
      <c r="Q43" s="65">
        <v>0</v>
      </c>
      <c r="R43" s="65">
        <v>0</v>
      </c>
      <c r="S43" s="65">
        <v>0</v>
      </c>
      <c r="T43" s="65">
        <v>0</v>
      </c>
      <c r="U43" s="130">
        <v>0</v>
      </c>
      <c r="V43" s="130">
        <v>303689</v>
      </c>
      <c r="W43" s="130">
        <v>393502</v>
      </c>
      <c r="X43" s="130">
        <v>455215</v>
      </c>
      <c r="Y43" s="130">
        <v>471170</v>
      </c>
      <c r="Z43" s="130">
        <v>505730</v>
      </c>
      <c r="AA43" s="130">
        <v>578974</v>
      </c>
      <c r="AB43" s="130">
        <v>0</v>
      </c>
      <c r="AC43" s="130">
        <v>30743</v>
      </c>
      <c r="AD43" s="130">
        <v>342942</v>
      </c>
      <c r="AE43" s="120">
        <v>0</v>
      </c>
      <c r="AF43" s="130">
        <v>405721</v>
      </c>
      <c r="AG43" s="120">
        <v>530840</v>
      </c>
      <c r="AH43" s="120">
        <v>354436</v>
      </c>
      <c r="AI43" s="65">
        <v>0</v>
      </c>
      <c r="AJ43" s="65">
        <v>0</v>
      </c>
      <c r="AK43" s="65">
        <v>173005</v>
      </c>
      <c r="AL43" s="65">
        <v>0</v>
      </c>
      <c r="AM43" s="65">
        <v>233907</v>
      </c>
      <c r="AN43" s="65">
        <v>549968</v>
      </c>
      <c r="AO43" s="65">
        <v>546808</v>
      </c>
      <c r="AP43" s="65">
        <v>535759</v>
      </c>
      <c r="AQ43" s="65">
        <v>542265</v>
      </c>
      <c r="AR43" s="65">
        <v>544958</v>
      </c>
      <c r="AS43" s="65">
        <v>531000</v>
      </c>
      <c r="AT43" s="65">
        <v>534236</v>
      </c>
      <c r="AU43" s="91">
        <v>540277</v>
      </c>
      <c r="AV43" s="65">
        <v>531459</v>
      </c>
      <c r="AW43" s="65">
        <v>536427</v>
      </c>
      <c r="AX43" s="65">
        <v>527421</v>
      </c>
      <c r="AY43" s="65">
        <v>542695</v>
      </c>
      <c r="AZ43" s="65">
        <v>295673</v>
      </c>
      <c r="BA43" s="65">
        <v>0</v>
      </c>
      <c r="BB43" s="65">
        <v>391787</v>
      </c>
      <c r="BC43" s="65">
        <v>465652</v>
      </c>
      <c r="BD43" s="65">
        <v>0</v>
      </c>
      <c r="BE43" s="65">
        <v>0</v>
      </c>
      <c r="BF43" s="65">
        <v>0</v>
      </c>
      <c r="BG43" s="65">
        <v>0</v>
      </c>
      <c r="BH43" s="65">
        <v>0</v>
      </c>
      <c r="BI43" s="65">
        <v>0</v>
      </c>
      <c r="BJ43" s="65">
        <v>0</v>
      </c>
      <c r="BK43" s="65">
        <v>0</v>
      </c>
      <c r="BL43" s="65">
        <v>0</v>
      </c>
      <c r="BM43" s="91">
        <v>0</v>
      </c>
      <c r="BN43" s="65">
        <v>539160</v>
      </c>
      <c r="BO43" s="65">
        <v>432982</v>
      </c>
      <c r="BP43" s="65">
        <v>484763</v>
      </c>
      <c r="BQ43" s="65">
        <v>518413</v>
      </c>
      <c r="BR43" s="65">
        <v>419556</v>
      </c>
      <c r="BS43" s="65">
        <v>146457</v>
      </c>
      <c r="BT43" s="65">
        <v>0</v>
      </c>
      <c r="BU43" s="65">
        <v>0</v>
      </c>
      <c r="BV43" s="65">
        <v>0</v>
      </c>
      <c r="BW43" s="65">
        <v>0</v>
      </c>
      <c r="BX43" s="65">
        <v>0</v>
      </c>
      <c r="BY43" s="65">
        <v>0</v>
      </c>
      <c r="BZ43" s="65">
        <v>0</v>
      </c>
      <c r="CA43" s="65">
        <v>396257</v>
      </c>
      <c r="CB43" s="65">
        <v>501588</v>
      </c>
      <c r="CC43" s="65">
        <v>533496</v>
      </c>
      <c r="CD43" s="65">
        <v>483996</v>
      </c>
      <c r="CE43" s="65">
        <v>0</v>
      </c>
      <c r="CF43" s="65">
        <v>0</v>
      </c>
      <c r="CG43" s="65">
        <v>0</v>
      </c>
      <c r="CH43" s="65">
        <v>0</v>
      </c>
      <c r="CI43" s="65">
        <v>0</v>
      </c>
      <c r="CJ43" s="65">
        <v>499826</v>
      </c>
      <c r="CK43" s="65">
        <v>488377</v>
      </c>
      <c r="CL43" s="65">
        <v>541595</v>
      </c>
      <c r="CM43">
        <v>537956</v>
      </c>
      <c r="CN43">
        <v>314371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238754</v>
      </c>
      <c r="CV43">
        <v>551375</v>
      </c>
      <c r="CW43">
        <v>525936</v>
      </c>
      <c r="CX43">
        <v>503714</v>
      </c>
      <c r="CY43">
        <v>518692</v>
      </c>
      <c r="CZ43">
        <v>511011</v>
      </c>
      <c r="DA43">
        <v>510802</v>
      </c>
      <c r="DB43">
        <v>519994</v>
      </c>
      <c r="DC43">
        <v>387765</v>
      </c>
      <c r="DD43">
        <v>537380</v>
      </c>
      <c r="DE43">
        <v>516713</v>
      </c>
      <c r="DF43">
        <v>507001</v>
      </c>
      <c r="DG43">
        <v>528305</v>
      </c>
      <c r="DH43">
        <v>494910</v>
      </c>
      <c r="DI43">
        <v>31597</v>
      </c>
      <c r="DJ43">
        <v>0</v>
      </c>
      <c r="DK43">
        <v>353779</v>
      </c>
      <c r="DL43">
        <v>506322</v>
      </c>
      <c r="DM43">
        <v>428038</v>
      </c>
      <c r="DN43">
        <v>526788</v>
      </c>
      <c r="DO43">
        <v>499037</v>
      </c>
      <c r="DP43">
        <v>544844</v>
      </c>
      <c r="DQ43">
        <v>493368</v>
      </c>
      <c r="DR43">
        <v>520887</v>
      </c>
      <c r="DS43">
        <v>483113</v>
      </c>
      <c r="DT43">
        <v>533896</v>
      </c>
      <c r="DU43">
        <v>524791</v>
      </c>
      <c r="DV43">
        <v>500799</v>
      </c>
      <c r="DW43">
        <v>500656</v>
      </c>
      <c r="DX43">
        <v>499310</v>
      </c>
      <c r="DY43">
        <v>491017</v>
      </c>
      <c r="DZ43">
        <v>517918</v>
      </c>
      <c r="EA43">
        <v>505998</v>
      </c>
      <c r="EB43">
        <v>490508</v>
      </c>
      <c r="EC43">
        <v>524459</v>
      </c>
      <c r="ED43">
        <v>529996</v>
      </c>
      <c r="EE43">
        <v>0</v>
      </c>
      <c r="EF43">
        <v>484357</v>
      </c>
      <c r="EG43">
        <v>527561</v>
      </c>
      <c r="EH43">
        <v>479908</v>
      </c>
      <c r="EI43">
        <v>491228</v>
      </c>
      <c r="EJ43">
        <v>549679</v>
      </c>
      <c r="EK43">
        <v>531827</v>
      </c>
      <c r="EL43">
        <v>513953</v>
      </c>
      <c r="EM43">
        <v>530760</v>
      </c>
      <c r="EN43">
        <v>458191</v>
      </c>
      <c r="EO43">
        <v>552306</v>
      </c>
      <c r="EP43">
        <v>554386</v>
      </c>
      <c r="EQ43">
        <v>466031</v>
      </c>
      <c r="ER43">
        <v>0</v>
      </c>
      <c r="ES43">
        <v>504431</v>
      </c>
      <c r="ET43">
        <v>492344</v>
      </c>
      <c r="EU43">
        <v>490474</v>
      </c>
      <c r="EV43">
        <v>524286</v>
      </c>
      <c r="EW43">
        <v>513634</v>
      </c>
      <c r="EX43">
        <v>524020</v>
      </c>
      <c r="EY43">
        <v>464768</v>
      </c>
      <c r="EZ43">
        <v>33956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296831</v>
      </c>
      <c r="FH43">
        <v>529851</v>
      </c>
      <c r="FI43">
        <v>523126</v>
      </c>
      <c r="FJ43">
        <v>518474</v>
      </c>
      <c r="FK43">
        <v>482151</v>
      </c>
      <c r="FL43">
        <v>469149</v>
      </c>
      <c r="FM43">
        <v>513227</v>
      </c>
      <c r="FN43">
        <v>536173</v>
      </c>
      <c r="FO43">
        <v>530549</v>
      </c>
      <c r="FP43">
        <v>546377</v>
      </c>
      <c r="FQ43">
        <v>472538</v>
      </c>
      <c r="FR43">
        <v>536563</v>
      </c>
      <c r="FS43">
        <v>475200</v>
      </c>
      <c r="FT43">
        <v>526973</v>
      </c>
      <c r="FU43">
        <v>529305</v>
      </c>
      <c r="FV43">
        <v>507955</v>
      </c>
      <c r="FW43">
        <v>528090</v>
      </c>
      <c r="FX43">
        <v>533381</v>
      </c>
      <c r="FY43">
        <v>534429</v>
      </c>
      <c r="FZ43">
        <v>522954</v>
      </c>
      <c r="GA43">
        <v>148290</v>
      </c>
      <c r="GB43">
        <v>353259</v>
      </c>
      <c r="GC43">
        <v>528655</v>
      </c>
      <c r="GD43">
        <v>521827</v>
      </c>
      <c r="GE43">
        <v>166142</v>
      </c>
      <c r="GF43">
        <v>386384</v>
      </c>
      <c r="GG43">
        <v>546972</v>
      </c>
      <c r="GH43">
        <v>543743</v>
      </c>
      <c r="GI43">
        <v>528295</v>
      </c>
      <c r="GJ43">
        <v>504712</v>
      </c>
      <c r="GK43">
        <v>520419</v>
      </c>
      <c r="GL43" s="214">
        <v>502548</v>
      </c>
      <c r="GM43" s="214">
        <v>492825</v>
      </c>
      <c r="GN43">
        <v>37014</v>
      </c>
      <c r="GO43">
        <v>299941</v>
      </c>
      <c r="GP43">
        <v>526045</v>
      </c>
      <c r="GQ43">
        <v>536136</v>
      </c>
      <c r="GR43">
        <v>498744</v>
      </c>
      <c r="GS43">
        <v>504317</v>
      </c>
      <c r="GT43">
        <v>500394</v>
      </c>
      <c r="GU43">
        <v>529222</v>
      </c>
      <c r="GV43">
        <v>40949</v>
      </c>
      <c r="GW43">
        <v>0</v>
      </c>
      <c r="GX43">
        <v>371927</v>
      </c>
      <c r="GY43">
        <v>501232</v>
      </c>
      <c r="GZ43">
        <v>28700</v>
      </c>
      <c r="HA43">
        <v>0</v>
      </c>
      <c r="HB43">
        <v>362508</v>
      </c>
      <c r="HC43">
        <v>0</v>
      </c>
      <c r="HD43">
        <v>0</v>
      </c>
      <c r="HE43">
        <v>529318</v>
      </c>
      <c r="HF43">
        <v>594185</v>
      </c>
      <c r="HG43">
        <v>571084</v>
      </c>
      <c r="HH43">
        <v>546455</v>
      </c>
      <c r="HI43">
        <v>549948</v>
      </c>
      <c r="HJ43">
        <v>569429</v>
      </c>
      <c r="HK43">
        <v>554524</v>
      </c>
      <c r="HL43">
        <v>568070</v>
      </c>
      <c r="HM43">
        <v>551211</v>
      </c>
      <c r="HN43">
        <v>163306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230919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 s="54">
        <v>208532</v>
      </c>
    </row>
    <row r="44" spans="1:238" customFormat="1" x14ac:dyDescent="0.25">
      <c r="A44" s="95">
        <f t="shared" si="13"/>
        <v>43</v>
      </c>
      <c r="B44" s="65" t="str">
        <f>B.Semanal!B44</f>
        <v>Indicador 6</v>
      </c>
      <c r="C44" s="66"/>
      <c r="D44" s="66"/>
      <c r="E44" s="66"/>
      <c r="F44" s="66"/>
      <c r="G44" s="91"/>
      <c r="H44" s="91">
        <v>0</v>
      </c>
      <c r="I44" s="91">
        <f>206.424*1000</f>
        <v>206424</v>
      </c>
      <c r="J44" s="91">
        <f>263.238*1000</f>
        <v>263238</v>
      </c>
      <c r="K44" s="91">
        <f>377.8*1000</f>
        <v>377800</v>
      </c>
      <c r="L44" s="91">
        <f>579.981*1000</f>
        <v>579981</v>
      </c>
      <c r="M44" s="91">
        <f>565.136*1000</f>
        <v>565136</v>
      </c>
      <c r="N44" s="91">
        <f>466.451*1000</f>
        <v>466451</v>
      </c>
      <c r="O44" s="91">
        <f>107.276*1000</f>
        <v>107276</v>
      </c>
      <c r="P44" s="91">
        <f>532.899*1000</f>
        <v>532899</v>
      </c>
      <c r="Q44" s="91">
        <f>605.564*1000</f>
        <v>605564</v>
      </c>
      <c r="R44" s="91">
        <f>471.321*1000</f>
        <v>471321</v>
      </c>
      <c r="S44" s="91">
        <f>610.056*1000</f>
        <v>610056</v>
      </c>
      <c r="T44" s="91">
        <f>674.671*1000</f>
        <v>674671</v>
      </c>
      <c r="U44" s="123">
        <v>571695</v>
      </c>
      <c r="V44" s="123">
        <v>182257</v>
      </c>
      <c r="W44" s="123">
        <v>79049</v>
      </c>
      <c r="X44" s="123">
        <v>55339</v>
      </c>
      <c r="Y44" s="123">
        <v>43166</v>
      </c>
      <c r="Z44" s="123">
        <v>237017</v>
      </c>
      <c r="AA44" s="123">
        <v>204149</v>
      </c>
      <c r="AB44" s="123">
        <v>0</v>
      </c>
      <c r="AC44" s="123">
        <v>0</v>
      </c>
      <c r="AD44" s="123">
        <v>118582</v>
      </c>
      <c r="AE44" s="120">
        <v>500723</v>
      </c>
      <c r="AF44" s="123">
        <v>438250</v>
      </c>
      <c r="AG44" s="120">
        <v>97080</v>
      </c>
      <c r="AH44" s="120">
        <v>55580</v>
      </c>
      <c r="AI44" s="65">
        <v>0</v>
      </c>
      <c r="AJ44" s="65">
        <v>0</v>
      </c>
      <c r="AK44" s="65">
        <v>71175</v>
      </c>
      <c r="AL44" s="65">
        <v>461612</v>
      </c>
      <c r="AM44" s="65">
        <v>464699</v>
      </c>
      <c r="AN44" s="65">
        <v>245827</v>
      </c>
      <c r="AO44" s="65">
        <v>260520</v>
      </c>
      <c r="AP44" s="65">
        <v>254109</v>
      </c>
      <c r="AQ44" s="65">
        <v>274948</v>
      </c>
      <c r="AR44" s="65">
        <v>245857</v>
      </c>
      <c r="AS44" s="65">
        <v>257736</v>
      </c>
      <c r="AT44" s="65">
        <v>305244</v>
      </c>
      <c r="AU44" s="91">
        <v>202421</v>
      </c>
      <c r="AV44" s="65">
        <v>247300</v>
      </c>
      <c r="AW44" s="65">
        <v>248618</v>
      </c>
      <c r="AX44" s="65">
        <v>247458</v>
      </c>
      <c r="AY44" s="65">
        <v>296200</v>
      </c>
      <c r="AZ44" s="65">
        <v>54101</v>
      </c>
      <c r="BA44" s="65">
        <v>291474</v>
      </c>
      <c r="BB44" s="65">
        <v>316631</v>
      </c>
      <c r="BC44" s="65">
        <v>48698</v>
      </c>
      <c r="BD44" s="65">
        <v>0</v>
      </c>
      <c r="BE44" s="65">
        <v>0</v>
      </c>
      <c r="BF44" s="65">
        <v>0</v>
      </c>
      <c r="BG44" s="65">
        <v>47172</v>
      </c>
      <c r="BH44" s="65">
        <v>227363</v>
      </c>
      <c r="BI44" s="65">
        <v>504890</v>
      </c>
      <c r="BJ44" s="65">
        <v>553804</v>
      </c>
      <c r="BK44" s="65">
        <v>584548</v>
      </c>
      <c r="BL44" s="65">
        <v>547164</v>
      </c>
      <c r="BM44" s="91">
        <v>725043</v>
      </c>
      <c r="BN44" s="65">
        <v>248026</v>
      </c>
      <c r="BO44" s="65">
        <v>141841</v>
      </c>
      <c r="BP44" s="65">
        <v>0</v>
      </c>
      <c r="BQ44" s="65">
        <v>148475</v>
      </c>
      <c r="BR44" s="65">
        <v>102434</v>
      </c>
      <c r="BS44" s="65">
        <v>414098</v>
      </c>
      <c r="BT44" s="65">
        <v>617255</v>
      </c>
      <c r="BU44" s="65">
        <v>626784</v>
      </c>
      <c r="BV44" s="65">
        <v>642087</v>
      </c>
      <c r="BW44" s="65">
        <v>645688</v>
      </c>
      <c r="BX44" s="65">
        <v>854395</v>
      </c>
      <c r="BY44" s="65">
        <v>815789</v>
      </c>
      <c r="BZ44" s="65">
        <v>878172</v>
      </c>
      <c r="CA44" s="65">
        <v>363273</v>
      </c>
      <c r="CB44" s="65">
        <v>316219</v>
      </c>
      <c r="CC44" s="65">
        <v>201291</v>
      </c>
      <c r="CD44" s="65">
        <v>282435</v>
      </c>
      <c r="CE44" s="65">
        <v>558641</v>
      </c>
      <c r="CF44" s="65">
        <v>304188</v>
      </c>
      <c r="CG44" s="65">
        <v>731022</v>
      </c>
      <c r="CH44" s="65">
        <v>425097</v>
      </c>
      <c r="CI44" s="65">
        <v>823553</v>
      </c>
      <c r="CJ44" s="65">
        <v>339480</v>
      </c>
      <c r="CK44" s="65">
        <v>373140</v>
      </c>
      <c r="CL44" s="65">
        <v>103030</v>
      </c>
      <c r="CM44">
        <v>250827</v>
      </c>
      <c r="CN44">
        <v>57002</v>
      </c>
      <c r="CO44">
        <v>0</v>
      </c>
      <c r="CP44">
        <v>0</v>
      </c>
      <c r="CQ44">
        <v>34412</v>
      </c>
      <c r="CR44">
        <v>753952</v>
      </c>
      <c r="CS44">
        <v>835866</v>
      </c>
      <c r="CT44">
        <v>1004383</v>
      </c>
      <c r="CU44">
        <v>505766</v>
      </c>
      <c r="CV44">
        <v>341020</v>
      </c>
      <c r="CW44">
        <v>374446</v>
      </c>
      <c r="CX44">
        <v>205730</v>
      </c>
      <c r="CY44">
        <v>320666</v>
      </c>
      <c r="CZ44">
        <v>188148</v>
      </c>
      <c r="DA44">
        <v>269338</v>
      </c>
      <c r="DB44">
        <v>238249</v>
      </c>
      <c r="DC44">
        <v>409461</v>
      </c>
      <c r="DD44">
        <v>409062</v>
      </c>
      <c r="DE44">
        <v>137092</v>
      </c>
      <c r="DF44">
        <v>254878</v>
      </c>
      <c r="DG44">
        <v>339592</v>
      </c>
      <c r="DH44">
        <v>336208</v>
      </c>
      <c r="DI44">
        <v>726139</v>
      </c>
      <c r="DJ44">
        <v>968314</v>
      </c>
      <c r="DK44">
        <v>607251</v>
      </c>
      <c r="DL44">
        <v>436503</v>
      </c>
      <c r="DM44">
        <v>473028</v>
      </c>
      <c r="DN44">
        <v>452043</v>
      </c>
      <c r="DO44">
        <v>378375</v>
      </c>
      <c r="DP44">
        <v>351725</v>
      </c>
      <c r="DQ44">
        <v>427474</v>
      </c>
      <c r="DR44">
        <v>405562</v>
      </c>
      <c r="DS44">
        <v>315852</v>
      </c>
      <c r="DT44">
        <v>274870</v>
      </c>
      <c r="DU44">
        <v>290156</v>
      </c>
      <c r="DV44">
        <v>186867</v>
      </c>
      <c r="DW44">
        <v>236882</v>
      </c>
      <c r="DX44">
        <v>346052</v>
      </c>
      <c r="DY44">
        <v>362060</v>
      </c>
      <c r="DZ44">
        <v>318906</v>
      </c>
      <c r="EA44">
        <v>368496</v>
      </c>
      <c r="EB44">
        <v>419444</v>
      </c>
      <c r="EC44">
        <v>340308</v>
      </c>
      <c r="ED44">
        <v>288504</v>
      </c>
      <c r="EE44">
        <v>599988</v>
      </c>
      <c r="EF44">
        <v>338274</v>
      </c>
      <c r="EG44">
        <v>340194</v>
      </c>
      <c r="EH44">
        <v>417966</v>
      </c>
      <c r="EI44">
        <v>390907</v>
      </c>
      <c r="EJ44">
        <v>290160</v>
      </c>
      <c r="EK44">
        <v>358110</v>
      </c>
      <c r="EL44">
        <v>138144</v>
      </c>
      <c r="EM44">
        <v>54225</v>
      </c>
      <c r="EN44">
        <v>104202</v>
      </c>
      <c r="EO44">
        <v>337037</v>
      </c>
      <c r="EP44">
        <v>371165</v>
      </c>
      <c r="EQ44">
        <v>343192</v>
      </c>
      <c r="ER44">
        <v>585182</v>
      </c>
      <c r="ES44">
        <v>243910</v>
      </c>
      <c r="ET44">
        <v>250859</v>
      </c>
      <c r="EU44">
        <v>198520</v>
      </c>
      <c r="EV44">
        <v>264535</v>
      </c>
      <c r="EW44">
        <v>335969</v>
      </c>
      <c r="EX44">
        <v>215420</v>
      </c>
      <c r="EY44">
        <v>51618</v>
      </c>
      <c r="EZ44">
        <v>88500</v>
      </c>
      <c r="FA44">
        <v>0</v>
      </c>
      <c r="FB44">
        <v>0</v>
      </c>
      <c r="FC44">
        <v>0</v>
      </c>
      <c r="FD44">
        <v>0</v>
      </c>
      <c r="FE44">
        <v>100000</v>
      </c>
      <c r="FF44">
        <v>846715</v>
      </c>
      <c r="FG44">
        <v>402906</v>
      </c>
      <c r="FH44">
        <v>110191</v>
      </c>
      <c r="FI44">
        <v>306894</v>
      </c>
      <c r="FJ44">
        <v>293022</v>
      </c>
      <c r="FK44">
        <v>330890</v>
      </c>
      <c r="FL44">
        <v>415449</v>
      </c>
      <c r="FM44">
        <v>385541</v>
      </c>
      <c r="FN44" s="52">
        <v>236325</v>
      </c>
      <c r="FO44" s="84">
        <v>127627</v>
      </c>
      <c r="FP44" s="52">
        <v>98685</v>
      </c>
      <c r="FQ44" s="84">
        <v>187701</v>
      </c>
      <c r="FR44" s="52">
        <v>321931</v>
      </c>
      <c r="FS44">
        <v>130840</v>
      </c>
      <c r="FT44">
        <v>146917</v>
      </c>
      <c r="FU44">
        <v>253368</v>
      </c>
      <c r="FV44">
        <v>188568</v>
      </c>
      <c r="FW44">
        <v>274610</v>
      </c>
      <c r="FX44">
        <v>128005</v>
      </c>
      <c r="FY44">
        <v>279655</v>
      </c>
      <c r="FZ44">
        <v>201359</v>
      </c>
      <c r="GA44">
        <v>303341</v>
      </c>
      <c r="GB44">
        <v>226524</v>
      </c>
      <c r="GC44">
        <v>206277</v>
      </c>
      <c r="GD44">
        <v>203400</v>
      </c>
      <c r="GE44">
        <v>206355</v>
      </c>
      <c r="GF44">
        <v>361943</v>
      </c>
      <c r="GG44">
        <v>210831</v>
      </c>
      <c r="GH44">
        <v>166256</v>
      </c>
      <c r="GI44">
        <v>226754</v>
      </c>
      <c r="GJ44">
        <v>242580</v>
      </c>
      <c r="GK44">
        <v>184159</v>
      </c>
      <c r="GL44" s="214">
        <v>151137</v>
      </c>
      <c r="GM44" s="214">
        <v>181658</v>
      </c>
      <c r="GN44">
        <v>860656</v>
      </c>
      <c r="GO44">
        <v>466852</v>
      </c>
      <c r="GP44">
        <v>101547</v>
      </c>
      <c r="GQ44">
        <v>158841</v>
      </c>
      <c r="GR44">
        <v>196724</v>
      </c>
      <c r="GS44">
        <v>138777</v>
      </c>
      <c r="GT44">
        <v>209335</v>
      </c>
      <c r="GU44">
        <v>224673</v>
      </c>
      <c r="GV44">
        <v>199704</v>
      </c>
      <c r="GW44">
        <v>656438</v>
      </c>
      <c r="GX44">
        <v>247874</v>
      </c>
      <c r="GY44">
        <v>172589</v>
      </c>
      <c r="GZ44">
        <v>260968</v>
      </c>
      <c r="HA44">
        <v>169572</v>
      </c>
      <c r="HB44">
        <v>257194</v>
      </c>
      <c r="HC44">
        <v>0</v>
      </c>
      <c r="HD44">
        <v>167684</v>
      </c>
      <c r="HE44">
        <v>196538</v>
      </c>
      <c r="HF44">
        <v>227209</v>
      </c>
      <c r="HG44">
        <v>113469</v>
      </c>
      <c r="HH44">
        <v>114068</v>
      </c>
      <c r="HI44">
        <v>0</v>
      </c>
      <c r="HJ44">
        <v>0</v>
      </c>
      <c r="HK44">
        <v>128316</v>
      </c>
      <c r="HL44">
        <v>106200</v>
      </c>
      <c r="HM44">
        <v>130657</v>
      </c>
      <c r="HN44">
        <v>465400</v>
      </c>
      <c r="HO44">
        <v>237143</v>
      </c>
      <c r="HP44">
        <v>373455</v>
      </c>
      <c r="HQ44">
        <v>598907</v>
      </c>
      <c r="HR44">
        <v>438883</v>
      </c>
      <c r="HS44">
        <v>386244</v>
      </c>
      <c r="HT44">
        <v>216696</v>
      </c>
      <c r="HU44">
        <v>763821</v>
      </c>
      <c r="HV44">
        <v>661116</v>
      </c>
      <c r="HW44">
        <v>279000</v>
      </c>
      <c r="HX44">
        <v>0</v>
      </c>
      <c r="HY44">
        <v>0</v>
      </c>
      <c r="HZ44">
        <v>0</v>
      </c>
      <c r="IA44">
        <v>271069</v>
      </c>
      <c r="IB44">
        <v>514723</v>
      </c>
      <c r="IC44">
        <v>0</v>
      </c>
      <c r="ID44" s="54">
        <v>285749</v>
      </c>
    </row>
    <row r="45" spans="1:238" customFormat="1" x14ac:dyDescent="0.25">
      <c r="A45" s="95">
        <f t="shared" si="13"/>
        <v>44</v>
      </c>
      <c r="B45" s="65">
        <f>B.Semanal!B45</f>
        <v>0</v>
      </c>
      <c r="C45" s="66"/>
      <c r="D45" s="66"/>
      <c r="E45" s="66"/>
      <c r="F45" s="66"/>
      <c r="G45" s="65"/>
      <c r="H45" s="67">
        <v>0</v>
      </c>
      <c r="I45" s="67">
        <v>197275</v>
      </c>
      <c r="J45" s="67">
        <v>251571</v>
      </c>
      <c r="K45" s="67">
        <v>361056</v>
      </c>
      <c r="L45" s="67">
        <v>554276</v>
      </c>
      <c r="M45" s="67">
        <v>540089</v>
      </c>
      <c r="N45" s="65">
        <v>445778</v>
      </c>
      <c r="O45" s="65">
        <v>102522</v>
      </c>
      <c r="P45" s="65">
        <v>509281</v>
      </c>
      <c r="Q45" s="65">
        <v>578725</v>
      </c>
      <c r="R45" s="65">
        <v>450432</v>
      </c>
      <c r="S45" s="65">
        <v>583018</v>
      </c>
      <c r="T45" s="65">
        <v>644770</v>
      </c>
      <c r="U45" s="123">
        <v>546357</v>
      </c>
      <c r="V45" s="123">
        <v>174179</v>
      </c>
      <c r="W45" s="123">
        <v>75546</v>
      </c>
      <c r="X45" s="123">
        <v>52886</v>
      </c>
      <c r="Y45" s="123">
        <v>41253</v>
      </c>
      <c r="Z45" s="123">
        <v>226512</v>
      </c>
      <c r="AA45" s="123">
        <v>195101</v>
      </c>
      <c r="AB45" s="123">
        <v>0</v>
      </c>
      <c r="AC45" s="123">
        <v>0</v>
      </c>
      <c r="AD45" s="123">
        <v>113326</v>
      </c>
      <c r="AE45" s="120">
        <v>478531</v>
      </c>
      <c r="AF45" s="123">
        <v>418827</v>
      </c>
      <c r="AG45" s="120">
        <v>92777</v>
      </c>
      <c r="AH45" s="120">
        <v>53117</v>
      </c>
      <c r="AI45" s="65">
        <v>0</v>
      </c>
      <c r="AJ45" s="65">
        <v>0</v>
      </c>
      <c r="AK45" s="65">
        <v>68021</v>
      </c>
      <c r="AL45" s="65">
        <v>441153</v>
      </c>
      <c r="AM45" s="65">
        <v>444104</v>
      </c>
      <c r="AN45" s="65">
        <v>234932</v>
      </c>
      <c r="AO45" s="65">
        <v>248974</v>
      </c>
      <c r="AP45" s="65">
        <v>242847</v>
      </c>
      <c r="AQ45" s="65">
        <v>262762</v>
      </c>
      <c r="AR45" s="65">
        <v>234961</v>
      </c>
      <c r="AS45" s="65">
        <v>246313</v>
      </c>
      <c r="AT45" s="65">
        <v>291716</v>
      </c>
      <c r="AU45" s="91">
        <v>193450</v>
      </c>
      <c r="AV45" s="65">
        <v>236340</v>
      </c>
      <c r="AW45" s="65">
        <v>237599</v>
      </c>
      <c r="AX45" s="65">
        <v>236491</v>
      </c>
      <c r="AY45" s="65">
        <v>283072</v>
      </c>
      <c r="AZ45" s="65">
        <v>51703</v>
      </c>
      <c r="BA45" s="65">
        <v>278556</v>
      </c>
      <c r="BB45" s="65">
        <v>302598</v>
      </c>
      <c r="BC45" s="65">
        <v>46540</v>
      </c>
      <c r="BD45" s="65">
        <v>0</v>
      </c>
      <c r="BE45" s="65">
        <v>0</v>
      </c>
      <c r="BF45" s="65">
        <v>0</v>
      </c>
      <c r="BG45" s="65">
        <v>45081</v>
      </c>
      <c r="BH45" s="65">
        <v>217286</v>
      </c>
      <c r="BI45" s="65">
        <v>482513</v>
      </c>
      <c r="BJ45" s="65">
        <v>529259</v>
      </c>
      <c r="BK45" s="65">
        <v>558641</v>
      </c>
      <c r="BL45" s="65">
        <v>522914</v>
      </c>
      <c r="BM45" s="91">
        <v>692909</v>
      </c>
      <c r="BN45" s="65">
        <v>237033</v>
      </c>
      <c r="BO45" s="65">
        <v>135555</v>
      </c>
      <c r="BP45" s="65">
        <v>0</v>
      </c>
      <c r="BQ45" s="65">
        <v>141895</v>
      </c>
      <c r="BR45" s="65">
        <v>97894</v>
      </c>
      <c r="BS45" s="65">
        <v>395745</v>
      </c>
      <c r="BT45" s="65">
        <v>589898</v>
      </c>
      <c r="BU45" s="65">
        <v>599005</v>
      </c>
      <c r="BV45" s="65">
        <v>613630</v>
      </c>
      <c r="BW45" s="65">
        <v>617071</v>
      </c>
      <c r="BX45" s="65">
        <v>816528</v>
      </c>
      <c r="BY45" s="65">
        <v>779633</v>
      </c>
      <c r="BZ45" s="65">
        <v>839251</v>
      </c>
      <c r="CA45" s="65">
        <v>347173</v>
      </c>
      <c r="CB45" s="65">
        <v>302204</v>
      </c>
      <c r="CC45" s="65">
        <v>192370</v>
      </c>
      <c r="CD45" s="65">
        <v>269917</v>
      </c>
      <c r="CE45" s="65">
        <v>533882</v>
      </c>
      <c r="CF45" s="65">
        <v>290706</v>
      </c>
      <c r="CG45" s="65">
        <v>698623</v>
      </c>
      <c r="CH45" s="65">
        <v>406257</v>
      </c>
      <c r="CI45" s="65">
        <v>787053</v>
      </c>
      <c r="CJ45" s="65">
        <v>324434</v>
      </c>
      <c r="CK45" s="65">
        <v>356602</v>
      </c>
      <c r="CL45" s="65">
        <v>98464</v>
      </c>
      <c r="CM45">
        <v>239710</v>
      </c>
      <c r="CN45">
        <v>54476</v>
      </c>
      <c r="CO45">
        <v>0</v>
      </c>
      <c r="CP45">
        <v>0</v>
      </c>
      <c r="CQ45">
        <v>32887</v>
      </c>
      <c r="CR45">
        <v>720537</v>
      </c>
      <c r="CS45">
        <v>798820</v>
      </c>
      <c r="CT45">
        <v>959869</v>
      </c>
      <c r="CU45">
        <v>483350</v>
      </c>
      <c r="CV45">
        <v>325906</v>
      </c>
      <c r="CW45">
        <v>357851</v>
      </c>
      <c r="CX45">
        <v>196612</v>
      </c>
      <c r="CY45">
        <v>306454</v>
      </c>
      <c r="CZ45">
        <v>179809</v>
      </c>
      <c r="DA45">
        <v>257401</v>
      </c>
      <c r="DB45">
        <v>227690</v>
      </c>
      <c r="DC45">
        <v>391314</v>
      </c>
      <c r="DD45">
        <v>390932</v>
      </c>
      <c r="DE45">
        <v>131016</v>
      </c>
      <c r="DF45">
        <v>243582</v>
      </c>
      <c r="DG45">
        <v>324541</v>
      </c>
      <c r="DH45">
        <v>321307</v>
      </c>
      <c r="DI45">
        <v>693957</v>
      </c>
      <c r="DJ45">
        <v>925398</v>
      </c>
      <c r="DK45">
        <v>580338</v>
      </c>
      <c r="DL45">
        <v>417157</v>
      </c>
      <c r="DM45">
        <v>452063</v>
      </c>
      <c r="DN45">
        <v>432008</v>
      </c>
      <c r="DO45">
        <v>361605</v>
      </c>
      <c r="DP45">
        <v>336137</v>
      </c>
      <c r="DQ45">
        <v>408528</v>
      </c>
      <c r="DR45">
        <v>387587</v>
      </c>
      <c r="DS45">
        <v>301853</v>
      </c>
      <c r="DT45">
        <v>262688</v>
      </c>
      <c r="DU45">
        <v>277296</v>
      </c>
      <c r="DV45">
        <v>178585</v>
      </c>
      <c r="DW45">
        <v>226383</v>
      </c>
      <c r="DX45">
        <v>330715</v>
      </c>
      <c r="DY45">
        <v>346014</v>
      </c>
      <c r="DZ45">
        <v>304772</v>
      </c>
      <c r="EA45">
        <v>352164</v>
      </c>
      <c r="EB45">
        <v>400854</v>
      </c>
      <c r="EC45">
        <v>325226</v>
      </c>
      <c r="ED45">
        <v>275718</v>
      </c>
      <c r="EE45">
        <v>573397</v>
      </c>
      <c r="EF45">
        <v>323282</v>
      </c>
      <c r="EG45">
        <v>325117</v>
      </c>
      <c r="EH45">
        <v>399442</v>
      </c>
      <c r="EI45">
        <v>373582</v>
      </c>
      <c r="EJ45">
        <v>277300</v>
      </c>
      <c r="EK45">
        <v>342239</v>
      </c>
      <c r="EL45">
        <v>132021</v>
      </c>
      <c r="EM45">
        <v>51822</v>
      </c>
      <c r="EN45">
        <v>99584</v>
      </c>
      <c r="EO45">
        <v>322100</v>
      </c>
      <c r="EP45">
        <v>354715</v>
      </c>
      <c r="EQ45">
        <v>327982</v>
      </c>
      <c r="ER45">
        <v>559247</v>
      </c>
      <c r="ES45">
        <v>233100</v>
      </c>
      <c r="ET45">
        <v>239741</v>
      </c>
      <c r="EU45">
        <v>189722</v>
      </c>
      <c r="EV45">
        <v>252811</v>
      </c>
      <c r="EW45">
        <v>321079</v>
      </c>
      <c r="EX45">
        <v>205873</v>
      </c>
      <c r="EY45">
        <v>49330</v>
      </c>
      <c r="EZ45">
        <v>84578</v>
      </c>
      <c r="FA45">
        <v>0</v>
      </c>
      <c r="FB45">
        <v>0</v>
      </c>
      <c r="FC45">
        <v>0</v>
      </c>
      <c r="FD45">
        <v>0</v>
      </c>
      <c r="FE45">
        <v>95568</v>
      </c>
      <c r="FF45">
        <v>809189</v>
      </c>
      <c r="FG45">
        <v>385049</v>
      </c>
      <c r="FH45">
        <v>105307</v>
      </c>
      <c r="FI45">
        <v>293292</v>
      </c>
      <c r="FJ45">
        <v>280035</v>
      </c>
      <c r="FK45">
        <v>316225</v>
      </c>
      <c r="FL45">
        <v>397036</v>
      </c>
      <c r="FM45">
        <v>368454</v>
      </c>
      <c r="FN45">
        <v>225851</v>
      </c>
      <c r="FO45">
        <v>121971</v>
      </c>
      <c r="FP45">
        <v>94311</v>
      </c>
      <c r="FQ45">
        <v>179382</v>
      </c>
      <c r="FR45">
        <v>307663</v>
      </c>
      <c r="FS45">
        <v>125041</v>
      </c>
      <c r="FT45">
        <v>140406</v>
      </c>
      <c r="FU45">
        <v>242139</v>
      </c>
      <c r="FV45">
        <v>180211</v>
      </c>
      <c r="FW45">
        <v>262439</v>
      </c>
      <c r="FX45">
        <v>122332</v>
      </c>
      <c r="FY45">
        <v>267261</v>
      </c>
      <c r="FZ45">
        <v>192435</v>
      </c>
      <c r="GA45">
        <v>289897</v>
      </c>
      <c r="GB45">
        <v>216484</v>
      </c>
      <c r="GC45">
        <v>197135</v>
      </c>
      <c r="GD45">
        <v>194385</v>
      </c>
      <c r="GE45">
        <v>197209</v>
      </c>
      <c r="GF45">
        <v>345902</v>
      </c>
      <c r="GG45">
        <v>201487</v>
      </c>
      <c r="GH45">
        <v>158888</v>
      </c>
      <c r="GI45">
        <v>216704</v>
      </c>
      <c r="GJ45">
        <v>231829</v>
      </c>
      <c r="GK45">
        <v>175997</v>
      </c>
      <c r="GL45" s="214">
        <v>144439</v>
      </c>
      <c r="GM45" s="214">
        <v>173607</v>
      </c>
      <c r="GN45">
        <v>822512</v>
      </c>
      <c r="GO45">
        <v>446161</v>
      </c>
      <c r="GP45">
        <v>97046</v>
      </c>
      <c r="GQ45">
        <v>151801</v>
      </c>
      <c r="GR45">
        <v>188005</v>
      </c>
      <c r="GS45">
        <v>132626</v>
      </c>
      <c r="GT45">
        <v>200057</v>
      </c>
      <c r="GU45">
        <v>214715</v>
      </c>
      <c r="GV45">
        <v>190853</v>
      </c>
      <c r="GW45">
        <v>627345</v>
      </c>
      <c r="GX45">
        <v>236888</v>
      </c>
      <c r="GY45">
        <v>164940</v>
      </c>
      <c r="GZ45">
        <v>249402</v>
      </c>
      <c r="HA45">
        <v>162057</v>
      </c>
      <c r="HB45">
        <v>245795</v>
      </c>
      <c r="HC45">
        <v>0</v>
      </c>
      <c r="HD45">
        <v>160252</v>
      </c>
      <c r="HE45">
        <v>187827</v>
      </c>
      <c r="HF45">
        <v>217139</v>
      </c>
      <c r="HG45">
        <v>108440</v>
      </c>
      <c r="HH45">
        <v>109013</v>
      </c>
      <c r="HI45">
        <v>0</v>
      </c>
      <c r="HJ45">
        <v>0</v>
      </c>
      <c r="HK45">
        <v>122629</v>
      </c>
      <c r="HL45">
        <v>101493</v>
      </c>
      <c r="HM45">
        <v>124866</v>
      </c>
      <c r="HN45">
        <v>444773</v>
      </c>
      <c r="HO45">
        <v>226633</v>
      </c>
      <c r="HP45">
        <v>356903</v>
      </c>
      <c r="HQ45">
        <v>572363</v>
      </c>
      <c r="HR45">
        <v>419432</v>
      </c>
      <c r="HS45">
        <v>369126</v>
      </c>
      <c r="HT45">
        <v>207092</v>
      </c>
      <c r="HU45">
        <v>729968</v>
      </c>
      <c r="HV45">
        <v>631815</v>
      </c>
      <c r="HW45">
        <v>266635</v>
      </c>
      <c r="HX45">
        <v>0</v>
      </c>
      <c r="HY45">
        <v>0</v>
      </c>
      <c r="HZ45">
        <v>0</v>
      </c>
      <c r="IA45">
        <v>259055</v>
      </c>
      <c r="IB45">
        <v>491910</v>
      </c>
      <c r="IC45">
        <v>0</v>
      </c>
      <c r="ID45" s="54">
        <v>273085</v>
      </c>
    </row>
    <row r="46" spans="1:238" customFormat="1" x14ac:dyDescent="0.25">
      <c r="A46" s="95">
        <f t="shared" si="13"/>
        <v>45</v>
      </c>
      <c r="B46" s="65" t="str">
        <f>B.Semanal!B46</f>
        <v>Indicador 7</v>
      </c>
      <c r="C46" s="218"/>
      <c r="D46" s="218"/>
      <c r="E46" s="218"/>
      <c r="F46" s="218"/>
      <c r="G46" s="217"/>
      <c r="H46" s="217">
        <v>97054</v>
      </c>
      <c r="I46" s="217">
        <v>140364</v>
      </c>
      <c r="J46" s="217">
        <v>168480</v>
      </c>
      <c r="K46" s="217">
        <v>221537</v>
      </c>
      <c r="L46" s="217">
        <v>226172</v>
      </c>
      <c r="M46" s="217">
        <v>144359</v>
      </c>
      <c r="N46" s="217">
        <v>173294</v>
      </c>
      <c r="O46" s="217">
        <v>230776</v>
      </c>
      <c r="P46" s="217">
        <v>228021</v>
      </c>
      <c r="Q46" s="217">
        <v>214670</v>
      </c>
      <c r="R46" s="217">
        <v>205902</v>
      </c>
      <c r="S46" s="217">
        <v>270064</v>
      </c>
      <c r="T46" s="217">
        <v>223991</v>
      </c>
      <c r="U46" s="134">
        <v>196745</v>
      </c>
      <c r="V46" s="134">
        <v>212852</v>
      </c>
      <c r="W46" s="134">
        <v>253636</v>
      </c>
      <c r="X46" s="134">
        <v>274305</v>
      </c>
      <c r="Y46" s="134">
        <v>474595</v>
      </c>
      <c r="Z46" s="134">
        <v>554165</v>
      </c>
      <c r="AA46" s="134">
        <v>389686</v>
      </c>
      <c r="AB46" s="134">
        <v>389686</v>
      </c>
      <c r="AC46" s="134">
        <v>438879</v>
      </c>
      <c r="AD46" s="134">
        <v>162187</v>
      </c>
      <c r="AE46" s="134">
        <v>333996</v>
      </c>
      <c r="AF46" s="134">
        <v>289669</v>
      </c>
      <c r="AG46" s="134">
        <v>265521</v>
      </c>
      <c r="AH46" s="134">
        <v>137580</v>
      </c>
      <c r="AI46" s="217">
        <v>137580</v>
      </c>
      <c r="AJ46" s="217">
        <v>137580</v>
      </c>
      <c r="AK46" s="217">
        <v>95146</v>
      </c>
      <c r="AL46" s="217">
        <v>215237</v>
      </c>
      <c r="AM46" s="217">
        <v>294325</v>
      </c>
      <c r="AN46" s="217">
        <v>333568</v>
      </c>
      <c r="AO46" s="217">
        <v>360632</v>
      </c>
      <c r="AP46" s="217">
        <v>279877</v>
      </c>
      <c r="AQ46" s="217">
        <v>260320</v>
      </c>
      <c r="AR46" s="217">
        <v>251663</v>
      </c>
      <c r="AS46" s="217">
        <v>267015</v>
      </c>
      <c r="AT46" s="217">
        <v>258958</v>
      </c>
      <c r="AU46" s="217">
        <v>259274</v>
      </c>
      <c r="AV46" s="217">
        <v>325264</v>
      </c>
      <c r="AW46" s="217">
        <v>301386</v>
      </c>
      <c r="AX46" s="217">
        <v>326437</v>
      </c>
      <c r="AY46" s="217">
        <v>326742</v>
      </c>
      <c r="AZ46" s="217">
        <v>251460</v>
      </c>
      <c r="BA46" s="217">
        <v>329696</v>
      </c>
      <c r="BB46" s="217">
        <v>348331</v>
      </c>
      <c r="BC46" s="217">
        <v>196288</v>
      </c>
      <c r="BD46" s="217">
        <v>196288</v>
      </c>
      <c r="BE46" s="217">
        <v>196288</v>
      </c>
      <c r="BF46" s="217">
        <v>196288</v>
      </c>
      <c r="BG46" s="217">
        <v>315837</v>
      </c>
      <c r="BH46" s="217">
        <v>389758</v>
      </c>
      <c r="BI46" s="217">
        <v>453210</v>
      </c>
      <c r="BJ46" s="217">
        <v>465226</v>
      </c>
      <c r="BK46" s="217">
        <v>420340</v>
      </c>
      <c r="BL46" s="217">
        <v>556133</v>
      </c>
      <c r="BM46" s="217">
        <v>528880</v>
      </c>
      <c r="BN46" s="217">
        <v>368842</v>
      </c>
      <c r="BO46" s="217">
        <v>335216</v>
      </c>
      <c r="BP46" s="217">
        <v>339496</v>
      </c>
      <c r="BQ46" s="217">
        <v>355638</v>
      </c>
      <c r="BR46" s="217">
        <v>214517</v>
      </c>
      <c r="BS46" s="217">
        <v>292389</v>
      </c>
      <c r="BT46" s="217">
        <v>282596</v>
      </c>
      <c r="BU46" s="217">
        <v>254816</v>
      </c>
      <c r="BV46" s="217">
        <v>288512</v>
      </c>
      <c r="BW46" s="217">
        <v>363915</v>
      </c>
      <c r="BX46" s="217">
        <v>335851</v>
      </c>
      <c r="BY46" s="217">
        <v>335743</v>
      </c>
      <c r="BZ46" s="217">
        <v>303136</v>
      </c>
      <c r="CA46" s="217">
        <v>343702</v>
      </c>
      <c r="CB46" s="217">
        <v>320921</v>
      </c>
      <c r="CC46" s="217">
        <v>412606</v>
      </c>
      <c r="CD46" s="217">
        <v>389164</v>
      </c>
      <c r="CE46" s="217">
        <v>349701</v>
      </c>
      <c r="CF46" s="217">
        <v>324235</v>
      </c>
      <c r="CG46" s="217">
        <v>391451</v>
      </c>
      <c r="CH46" s="217">
        <v>398040</v>
      </c>
      <c r="CI46" s="217">
        <v>434002</v>
      </c>
      <c r="CJ46" s="217">
        <v>505582</v>
      </c>
      <c r="CK46" s="217">
        <v>366755</v>
      </c>
      <c r="CL46" s="217">
        <v>437369</v>
      </c>
      <c r="CM46" s="330">
        <v>452111</v>
      </c>
      <c r="CN46" s="330">
        <v>262268</v>
      </c>
      <c r="CO46" s="330">
        <v>262268</v>
      </c>
      <c r="CP46" s="330">
        <v>262268</v>
      </c>
      <c r="CQ46" s="330">
        <v>475663</v>
      </c>
      <c r="CR46" s="330">
        <v>335838</v>
      </c>
      <c r="CS46" s="330">
        <v>373080</v>
      </c>
      <c r="CT46" s="330">
        <v>237465</v>
      </c>
      <c r="CU46" s="330">
        <v>369504</v>
      </c>
      <c r="CV46" s="330">
        <v>365661</v>
      </c>
      <c r="CW46" s="330">
        <v>258058</v>
      </c>
      <c r="CX46" s="330">
        <v>399004</v>
      </c>
      <c r="CY46" s="330">
        <v>342556</v>
      </c>
      <c r="CZ46" s="330">
        <v>362785</v>
      </c>
      <c r="DA46" s="330">
        <v>323461</v>
      </c>
      <c r="DB46" s="330">
        <v>379317</v>
      </c>
      <c r="DC46" s="330">
        <v>456802</v>
      </c>
      <c r="DD46" s="330">
        <v>308604</v>
      </c>
      <c r="DE46" s="330">
        <v>331382</v>
      </c>
      <c r="DF46" s="330">
        <v>354240</v>
      </c>
      <c r="DG46" s="330">
        <v>338630</v>
      </c>
      <c r="DH46" s="330">
        <v>400318</v>
      </c>
      <c r="DI46" s="330">
        <v>493060</v>
      </c>
      <c r="DJ46" s="330">
        <v>486306</v>
      </c>
      <c r="DK46" s="330">
        <v>490804</v>
      </c>
      <c r="DL46" s="330">
        <v>498160</v>
      </c>
      <c r="DM46" s="330">
        <v>481190</v>
      </c>
      <c r="DN46" s="330">
        <v>464740</v>
      </c>
      <c r="DO46" s="330">
        <v>511522</v>
      </c>
      <c r="DP46" s="330">
        <v>598570</v>
      </c>
      <c r="DQ46" s="330">
        <v>580015</v>
      </c>
      <c r="DR46" s="330">
        <v>510028</v>
      </c>
      <c r="DS46" s="330">
        <v>503555</v>
      </c>
      <c r="DT46" s="330">
        <v>485239</v>
      </c>
      <c r="DU46" s="330">
        <v>510190</v>
      </c>
      <c r="DV46" s="330">
        <v>510767</v>
      </c>
      <c r="DW46" s="330">
        <v>560931</v>
      </c>
      <c r="DX46" s="330">
        <v>507504</v>
      </c>
      <c r="DY46" s="330">
        <v>414244</v>
      </c>
      <c r="DZ46" s="330">
        <v>437886</v>
      </c>
      <c r="EA46" s="330">
        <v>449826</v>
      </c>
      <c r="EB46" s="330">
        <v>493209</v>
      </c>
      <c r="EC46" s="52">
        <v>444638</v>
      </c>
      <c r="ED46" s="52">
        <v>448603</v>
      </c>
      <c r="EE46" s="52">
        <v>380847</v>
      </c>
      <c r="EF46" s="52">
        <v>435879</v>
      </c>
      <c r="EG46" s="52">
        <v>431177</v>
      </c>
      <c r="EH46" s="52">
        <v>471005</v>
      </c>
      <c r="EI46" s="52">
        <v>398320</v>
      </c>
      <c r="EJ46" s="52">
        <v>439081</v>
      </c>
      <c r="EK46" s="52">
        <v>367688</v>
      </c>
      <c r="EL46" s="52">
        <v>430885</v>
      </c>
      <c r="EM46" s="52">
        <v>315043</v>
      </c>
      <c r="EN46" s="52">
        <v>440941</v>
      </c>
      <c r="EO46" s="52">
        <v>409564</v>
      </c>
      <c r="EP46" s="52">
        <v>394161</v>
      </c>
      <c r="EQ46" s="52">
        <v>390487</v>
      </c>
      <c r="ER46" s="52">
        <v>359565</v>
      </c>
      <c r="ES46" s="52">
        <v>391110</v>
      </c>
      <c r="ET46" s="52">
        <v>376451</v>
      </c>
      <c r="EU46" s="52">
        <v>451254</v>
      </c>
      <c r="EV46" s="52">
        <v>445154</v>
      </c>
      <c r="EW46" s="52">
        <v>430543</v>
      </c>
      <c r="EX46" s="52">
        <v>423018</v>
      </c>
      <c r="EY46" s="52">
        <v>245188</v>
      </c>
      <c r="EZ46" s="52">
        <v>330372</v>
      </c>
      <c r="FA46" s="52">
        <v>330372</v>
      </c>
      <c r="FB46" s="52">
        <v>330372</v>
      </c>
      <c r="FC46" s="52">
        <v>330372</v>
      </c>
      <c r="FD46" s="52">
        <v>330372</v>
      </c>
      <c r="FE46" s="52">
        <v>497214</v>
      </c>
      <c r="FF46" s="52">
        <v>321235</v>
      </c>
      <c r="FG46" s="52">
        <v>242622</v>
      </c>
      <c r="FH46" s="52">
        <v>379250</v>
      </c>
      <c r="FI46" s="52">
        <v>372299</v>
      </c>
      <c r="FJ46" s="52">
        <v>450900</v>
      </c>
      <c r="FK46" s="52">
        <v>532655</v>
      </c>
      <c r="FL46" s="52">
        <v>499989</v>
      </c>
      <c r="FM46" s="52">
        <v>392255</v>
      </c>
      <c r="FN46" s="52">
        <v>393965</v>
      </c>
      <c r="FO46" s="52">
        <v>396028</v>
      </c>
      <c r="FP46" s="52">
        <v>394494</v>
      </c>
      <c r="FQ46" s="52">
        <v>458527</v>
      </c>
      <c r="FR46" s="52">
        <v>290006</v>
      </c>
      <c r="FS46" s="52">
        <v>317396</v>
      </c>
      <c r="FT46" s="52">
        <v>356226</v>
      </c>
      <c r="FU46" s="52">
        <v>309295</v>
      </c>
      <c r="FV46" s="52">
        <v>443154</v>
      </c>
      <c r="FW46" s="52">
        <v>410946</v>
      </c>
      <c r="FX46" s="52">
        <v>442195</v>
      </c>
      <c r="FY46" s="52">
        <v>431798</v>
      </c>
      <c r="FZ46" s="52">
        <v>372856</v>
      </c>
      <c r="GA46" s="52">
        <v>321383</v>
      </c>
      <c r="GB46" s="52">
        <v>483224</v>
      </c>
      <c r="GC46" s="52">
        <v>464573</v>
      </c>
      <c r="GD46" s="52">
        <v>288798</v>
      </c>
      <c r="GE46" s="52">
        <v>390837</v>
      </c>
      <c r="GF46" s="52">
        <v>405050</v>
      </c>
      <c r="GG46" s="52">
        <v>423069</v>
      </c>
      <c r="GH46" s="52">
        <v>476864</v>
      </c>
      <c r="GI46" s="52">
        <v>477838</v>
      </c>
      <c r="GJ46" s="52">
        <v>453215</v>
      </c>
      <c r="GK46" s="52">
        <v>505265</v>
      </c>
      <c r="GL46" s="302">
        <v>492573</v>
      </c>
      <c r="GM46" s="302">
        <v>560054</v>
      </c>
      <c r="GN46" s="52">
        <v>443674</v>
      </c>
      <c r="GO46" s="52">
        <v>362179</v>
      </c>
      <c r="GP46" s="52">
        <v>289928</v>
      </c>
      <c r="GQ46" s="52">
        <v>292709</v>
      </c>
      <c r="GR46" s="52">
        <v>251148</v>
      </c>
      <c r="GS46" s="52">
        <v>299290</v>
      </c>
      <c r="GT46" s="52">
        <v>343808</v>
      </c>
      <c r="GU46" s="331">
        <v>349968</v>
      </c>
      <c r="GV46" s="331">
        <v>344551</v>
      </c>
      <c r="GW46" s="52">
        <v>340072</v>
      </c>
      <c r="GX46" s="52">
        <v>396160</v>
      </c>
      <c r="GY46" s="52">
        <v>249202</v>
      </c>
      <c r="GZ46" s="52">
        <v>155333</v>
      </c>
      <c r="HA46" s="52">
        <v>342161</v>
      </c>
      <c r="HB46" s="52">
        <v>207351</v>
      </c>
      <c r="HC46" s="52">
        <v>207351</v>
      </c>
      <c r="HD46" s="52">
        <v>393352</v>
      </c>
      <c r="HE46" s="52">
        <v>389427</v>
      </c>
      <c r="HF46" s="52">
        <v>290089</v>
      </c>
      <c r="HG46" s="52">
        <v>300670</v>
      </c>
      <c r="HH46" s="52">
        <v>217409</v>
      </c>
      <c r="HI46" s="52">
        <v>250376</v>
      </c>
      <c r="HJ46" s="52">
        <v>298065</v>
      </c>
      <c r="HK46" s="52">
        <v>286774</v>
      </c>
      <c r="HL46" s="52">
        <v>343540</v>
      </c>
      <c r="HM46" s="52">
        <v>350682</v>
      </c>
      <c r="HN46" s="52">
        <v>363427</v>
      </c>
      <c r="HO46" s="52">
        <v>228568</v>
      </c>
      <c r="HP46" s="52">
        <v>306823</v>
      </c>
      <c r="HQ46" s="52">
        <v>311365</v>
      </c>
      <c r="HR46" s="52">
        <v>264672</v>
      </c>
      <c r="HS46" s="52">
        <v>302932</v>
      </c>
      <c r="HT46" s="52">
        <v>362919</v>
      </c>
      <c r="HU46" s="52">
        <v>357191</v>
      </c>
      <c r="HV46" s="52">
        <v>337370</v>
      </c>
      <c r="HW46" s="52">
        <v>367363</v>
      </c>
      <c r="HX46" s="52">
        <v>367363</v>
      </c>
      <c r="HY46" s="52">
        <v>367363</v>
      </c>
      <c r="HZ46" s="52">
        <v>367363</v>
      </c>
      <c r="IA46" s="52">
        <v>457038</v>
      </c>
      <c r="IB46" s="52">
        <v>250755</v>
      </c>
      <c r="IC46" s="52">
        <v>250755</v>
      </c>
      <c r="ID46" s="142">
        <v>0</v>
      </c>
    </row>
    <row r="47" spans="1:238" x14ac:dyDescent="0.25">
      <c r="A47" s="95">
        <f t="shared" si="13"/>
        <v>46</v>
      </c>
      <c r="B47" s="65">
        <f>B.Semanal!B47</f>
        <v>0</v>
      </c>
      <c r="C47" s="66"/>
      <c r="D47" s="66"/>
      <c r="E47" s="66"/>
      <c r="F47" s="66"/>
      <c r="H47" s="67">
        <v>0</v>
      </c>
      <c r="I47" s="67">
        <v>0</v>
      </c>
      <c r="J47" s="67">
        <v>0</v>
      </c>
      <c r="K47" s="67">
        <v>0</v>
      </c>
      <c r="L47" s="67">
        <v>0</v>
      </c>
      <c r="M47" s="67">
        <v>0</v>
      </c>
      <c r="N47" s="65">
        <v>0</v>
      </c>
      <c r="O47" s="65">
        <v>0</v>
      </c>
      <c r="P47" s="65">
        <v>0</v>
      </c>
      <c r="Q47" s="65">
        <v>0</v>
      </c>
      <c r="R47" s="65">
        <v>0</v>
      </c>
      <c r="S47" s="65">
        <v>0</v>
      </c>
      <c r="T47" s="65">
        <v>0</v>
      </c>
      <c r="U47" s="120">
        <v>0</v>
      </c>
      <c r="V47" s="120">
        <v>0</v>
      </c>
      <c r="W47" s="120">
        <v>0</v>
      </c>
      <c r="X47" s="120">
        <v>0</v>
      </c>
      <c r="Y47" s="120">
        <v>0</v>
      </c>
      <c r="Z47" s="120">
        <v>0</v>
      </c>
      <c r="AA47" s="120">
        <v>0</v>
      </c>
      <c r="AB47" s="120">
        <v>0</v>
      </c>
      <c r="AC47" s="120">
        <v>80067</v>
      </c>
      <c r="AD47" s="120">
        <v>181033</v>
      </c>
      <c r="AE47" s="120">
        <v>650340</v>
      </c>
      <c r="AF47" s="120">
        <v>781944</v>
      </c>
      <c r="AG47" s="120">
        <v>601724</v>
      </c>
      <c r="AH47" s="120">
        <v>281118</v>
      </c>
      <c r="AI47" s="65">
        <v>0</v>
      </c>
      <c r="AJ47" s="65">
        <v>0</v>
      </c>
      <c r="AK47" s="65">
        <v>199327</v>
      </c>
      <c r="AL47" s="65">
        <v>561244</v>
      </c>
      <c r="AM47" s="65">
        <v>758093</v>
      </c>
      <c r="AN47" s="65">
        <v>826479</v>
      </c>
      <c r="AO47" s="65">
        <v>825169</v>
      </c>
      <c r="AP47" s="65">
        <v>700127</v>
      </c>
      <c r="AQ47" s="65">
        <v>787774</v>
      </c>
      <c r="AR47" s="65">
        <v>773577</v>
      </c>
      <c r="AS47" s="65">
        <v>794921</v>
      </c>
      <c r="AT47" s="65">
        <v>820164</v>
      </c>
      <c r="AU47" s="91">
        <v>736338</v>
      </c>
      <c r="AV47" s="65">
        <v>836047</v>
      </c>
      <c r="AW47" s="65">
        <v>752427</v>
      </c>
      <c r="AX47" s="65">
        <v>791203</v>
      </c>
      <c r="AY47" s="65">
        <v>828377</v>
      </c>
      <c r="AZ47" s="65">
        <v>273350</v>
      </c>
      <c r="BA47" s="65">
        <v>356792</v>
      </c>
      <c r="BB47" s="65">
        <v>714684</v>
      </c>
      <c r="BC47" s="65">
        <v>362127</v>
      </c>
      <c r="BD47" s="65">
        <v>0</v>
      </c>
      <c r="BE47" s="65">
        <v>0</v>
      </c>
      <c r="BF47" s="65">
        <v>0</v>
      </c>
      <c r="BG47" s="65">
        <v>164630</v>
      </c>
      <c r="BH47" s="65">
        <v>291207</v>
      </c>
      <c r="BI47" s="65">
        <v>545965</v>
      </c>
      <c r="BJ47" s="65">
        <v>541275</v>
      </c>
      <c r="BK47" s="65">
        <v>513755</v>
      </c>
      <c r="BL47" s="65">
        <v>658707</v>
      </c>
      <c r="BM47" s="91">
        <v>665656</v>
      </c>
      <c r="BN47" s="65">
        <v>618445</v>
      </c>
      <c r="BO47" s="65">
        <v>536750</v>
      </c>
      <c r="BP47" s="65">
        <v>491102</v>
      </c>
      <c r="BQ47" s="65">
        <v>678652</v>
      </c>
      <c r="BR47" s="65">
        <v>378111</v>
      </c>
      <c r="BS47" s="65">
        <v>620696</v>
      </c>
      <c r="BT47" s="65">
        <v>580105</v>
      </c>
      <c r="BU47" s="65">
        <v>571225</v>
      </c>
      <c r="BV47" s="65">
        <v>647326</v>
      </c>
      <c r="BW47" s="65">
        <v>692474</v>
      </c>
      <c r="BX47" s="65">
        <v>788464</v>
      </c>
      <c r="BY47" s="65">
        <v>779525</v>
      </c>
      <c r="BZ47" s="65">
        <v>806644</v>
      </c>
      <c r="CA47" s="65">
        <v>785679</v>
      </c>
      <c r="CB47" s="65">
        <v>783142</v>
      </c>
      <c r="CC47" s="65">
        <v>819817</v>
      </c>
      <c r="CD47" s="65">
        <v>732527</v>
      </c>
      <c r="CE47" s="65">
        <v>494419</v>
      </c>
      <c r="CF47" s="65">
        <v>265240</v>
      </c>
      <c r="CG47" s="65">
        <v>765839</v>
      </c>
      <c r="CH47" s="65">
        <v>412846</v>
      </c>
      <c r="CI47" s="65">
        <v>823015</v>
      </c>
      <c r="CJ47" s="65">
        <v>897963</v>
      </c>
      <c r="CK47" s="65">
        <v>708227</v>
      </c>
      <c r="CL47" s="65">
        <v>712974</v>
      </c>
      <c r="CM47">
        <v>794693</v>
      </c>
      <c r="CN47">
        <v>180339</v>
      </c>
      <c r="CO47">
        <v>0</v>
      </c>
      <c r="CP47">
        <v>0</v>
      </c>
      <c r="CQ47">
        <v>246282</v>
      </c>
      <c r="CR47">
        <v>580712</v>
      </c>
      <c r="CS47">
        <v>836062</v>
      </c>
      <c r="CT47">
        <v>824254</v>
      </c>
      <c r="CU47">
        <v>855157</v>
      </c>
      <c r="CV47">
        <v>875780</v>
      </c>
      <c r="CW47">
        <v>778418</v>
      </c>
      <c r="CX47">
        <v>843412</v>
      </c>
      <c r="CY47">
        <v>770901</v>
      </c>
      <c r="CZ47">
        <v>713220</v>
      </c>
      <c r="DA47">
        <v>731049</v>
      </c>
      <c r="DB47">
        <v>805749</v>
      </c>
      <c r="DC47">
        <v>858211</v>
      </c>
      <c r="DD47">
        <v>782397</v>
      </c>
      <c r="DE47">
        <v>672702</v>
      </c>
      <c r="DF47">
        <v>775595</v>
      </c>
      <c r="DG47">
        <v>839480</v>
      </c>
      <c r="DH47">
        <v>880007</v>
      </c>
      <c r="DI47">
        <v>818430</v>
      </c>
      <c r="DJ47">
        <v>918644</v>
      </c>
      <c r="DK47">
        <v>940118</v>
      </c>
      <c r="DL47">
        <v>932986</v>
      </c>
      <c r="DM47">
        <v>864949</v>
      </c>
      <c r="DN47">
        <v>944584</v>
      </c>
      <c r="DO47">
        <v>909544</v>
      </c>
      <c r="DP47">
        <v>970343</v>
      </c>
      <c r="DQ47">
        <v>885437</v>
      </c>
      <c r="DR47">
        <v>840700</v>
      </c>
      <c r="DS47">
        <v>780545</v>
      </c>
      <c r="DT47">
        <v>780536</v>
      </c>
      <c r="DU47">
        <v>829267</v>
      </c>
      <c r="DV47">
        <v>682088</v>
      </c>
      <c r="DW47">
        <v>779330</v>
      </c>
      <c r="DX47">
        <v>778719</v>
      </c>
      <c r="DY47">
        <v>745857</v>
      </c>
      <c r="DZ47">
        <v>848532</v>
      </c>
      <c r="EA47">
        <v>872251</v>
      </c>
      <c r="EB47">
        <v>936829</v>
      </c>
      <c r="EC47">
        <v>803342</v>
      </c>
      <c r="ED47">
        <v>811930</v>
      </c>
      <c r="EE47">
        <v>505641</v>
      </c>
      <c r="EF47">
        <v>864729</v>
      </c>
      <c r="EG47">
        <v>850217</v>
      </c>
      <c r="EH47">
        <v>921217</v>
      </c>
      <c r="EI47">
        <v>794212</v>
      </c>
      <c r="EJ47">
        <v>870075</v>
      </c>
      <c r="EK47">
        <v>804932</v>
      </c>
      <c r="EL47">
        <v>711354</v>
      </c>
      <c r="EM47">
        <v>468995</v>
      </c>
      <c r="EN47">
        <v>685619</v>
      </c>
      <c r="EO47">
        <v>845375</v>
      </c>
      <c r="EP47">
        <v>896053</v>
      </c>
      <c r="EQ47">
        <v>792319</v>
      </c>
      <c r="ER47">
        <v>528325</v>
      </c>
      <c r="ES47">
        <v>771219</v>
      </c>
      <c r="ET47">
        <v>719517</v>
      </c>
      <c r="EU47">
        <v>757083</v>
      </c>
      <c r="EV47">
        <v>773224</v>
      </c>
      <c r="EW47">
        <v>822284</v>
      </c>
      <c r="EX47">
        <v>724594</v>
      </c>
      <c r="EY47">
        <v>338242</v>
      </c>
      <c r="EZ47">
        <v>203862</v>
      </c>
      <c r="FA47">
        <v>0</v>
      </c>
      <c r="FB47">
        <v>0</v>
      </c>
      <c r="FC47">
        <v>0</v>
      </c>
      <c r="FD47">
        <v>0</v>
      </c>
      <c r="FE47">
        <v>262410</v>
      </c>
      <c r="FF47">
        <v>633210</v>
      </c>
      <c r="FG47">
        <v>604528</v>
      </c>
      <c r="FH47">
        <v>774037</v>
      </c>
      <c r="FI47">
        <v>811689</v>
      </c>
      <c r="FJ47">
        <v>879312</v>
      </c>
      <c r="FK47">
        <v>882179</v>
      </c>
      <c r="FL47">
        <v>835512</v>
      </c>
      <c r="FM47">
        <v>776127</v>
      </c>
      <c r="FN47">
        <v>766012</v>
      </c>
      <c r="FO47">
        <v>656837</v>
      </c>
      <c r="FP47">
        <v>641475</v>
      </c>
      <c r="FQ47">
        <v>717960</v>
      </c>
      <c r="FR47">
        <v>677984</v>
      </c>
      <c r="FS47">
        <v>629650</v>
      </c>
      <c r="FT47">
        <v>708448</v>
      </c>
      <c r="FU47">
        <v>726761</v>
      </c>
      <c r="FV47">
        <v>824183</v>
      </c>
      <c r="FW47">
        <v>760564</v>
      </c>
      <c r="FX47">
        <v>689228</v>
      </c>
      <c r="FY47">
        <v>793563</v>
      </c>
      <c r="FZ47">
        <v>658668</v>
      </c>
      <c r="GA47">
        <v>387344</v>
      </c>
      <c r="GB47">
        <v>733085</v>
      </c>
      <c r="GC47">
        <v>709385</v>
      </c>
      <c r="GD47">
        <v>542654</v>
      </c>
      <c r="GE47">
        <v>466096</v>
      </c>
      <c r="GF47">
        <v>748140</v>
      </c>
      <c r="GG47">
        <v>768802</v>
      </c>
      <c r="GH47">
        <v>758736</v>
      </c>
      <c r="GI47">
        <v>748217</v>
      </c>
      <c r="GJ47">
        <v>714062</v>
      </c>
      <c r="GK47">
        <v>750677</v>
      </c>
      <c r="GL47" s="214">
        <v>636430</v>
      </c>
      <c r="GM47" s="214">
        <v>736007</v>
      </c>
      <c r="GN47">
        <v>743303</v>
      </c>
      <c r="GO47">
        <v>665881</v>
      </c>
      <c r="GP47">
        <v>553075</v>
      </c>
      <c r="GQ47">
        <v>692995</v>
      </c>
      <c r="GR47">
        <v>647307</v>
      </c>
      <c r="GS47">
        <v>687227</v>
      </c>
      <c r="GT47">
        <v>747095</v>
      </c>
      <c r="GU47">
        <v>752345</v>
      </c>
      <c r="GV47">
        <v>226559</v>
      </c>
      <c r="GW47">
        <v>622866</v>
      </c>
      <c r="GX47">
        <v>666483</v>
      </c>
      <c r="GY47">
        <v>521343</v>
      </c>
      <c r="GZ47">
        <v>184355</v>
      </c>
      <c r="HA47">
        <v>348885</v>
      </c>
      <c r="HB47">
        <v>475033</v>
      </c>
      <c r="HC47">
        <v>0</v>
      </c>
      <c r="HD47">
        <v>346253</v>
      </c>
      <c r="HE47">
        <v>715469</v>
      </c>
      <c r="HF47">
        <v>714510</v>
      </c>
      <c r="HG47">
        <v>692531</v>
      </c>
      <c r="HH47">
        <v>574528</v>
      </c>
      <c r="HI47">
        <v>585251</v>
      </c>
      <c r="HJ47">
        <v>619537</v>
      </c>
      <c r="HK47">
        <v>668218</v>
      </c>
      <c r="HL47">
        <v>728742</v>
      </c>
      <c r="HM47">
        <v>685561</v>
      </c>
      <c r="HN47">
        <v>621518</v>
      </c>
      <c r="HO47">
        <v>91774</v>
      </c>
      <c r="HP47">
        <v>435158</v>
      </c>
      <c r="HQ47">
        <v>576905</v>
      </c>
      <c r="HR47">
        <v>372739</v>
      </c>
      <c r="HS47">
        <v>407386</v>
      </c>
      <c r="HT47">
        <v>267079</v>
      </c>
      <c r="HU47">
        <v>724240</v>
      </c>
      <c r="HV47">
        <v>611994</v>
      </c>
      <c r="HW47">
        <v>528528</v>
      </c>
      <c r="HX47">
        <v>0</v>
      </c>
      <c r="HY47">
        <v>0</v>
      </c>
      <c r="HZ47">
        <v>0</v>
      </c>
      <c r="IA47">
        <v>348730</v>
      </c>
      <c r="IB47">
        <v>285627</v>
      </c>
      <c r="IC47">
        <v>0</v>
      </c>
      <c r="ID47" s="54">
        <v>231748</v>
      </c>
    </row>
    <row r="48" spans="1:238" x14ac:dyDescent="0.25">
      <c r="A48" s="95">
        <f t="shared" si="13"/>
        <v>47</v>
      </c>
      <c r="B48" s="65">
        <f>B.Semanal!B48</f>
        <v>0</v>
      </c>
      <c r="C48" s="66"/>
      <c r="D48" s="66"/>
      <c r="E48" s="66"/>
      <c r="F48" s="66"/>
      <c r="H48" s="67">
        <v>353670</v>
      </c>
      <c r="I48" s="67">
        <v>872099</v>
      </c>
      <c r="J48" s="67">
        <v>573268</v>
      </c>
      <c r="K48" s="67">
        <v>239944</v>
      </c>
      <c r="L48" s="67">
        <v>0</v>
      </c>
      <c r="M48" s="67">
        <v>0</v>
      </c>
      <c r="N48" s="65">
        <v>133264</v>
      </c>
      <c r="O48" s="65">
        <v>0</v>
      </c>
      <c r="P48" s="65">
        <v>352863</v>
      </c>
      <c r="Q48" s="65">
        <v>612357</v>
      </c>
      <c r="R48" s="65">
        <v>0</v>
      </c>
      <c r="S48" s="65">
        <v>0</v>
      </c>
      <c r="T48" s="65">
        <v>0</v>
      </c>
      <c r="U48" s="123">
        <v>192656</v>
      </c>
      <c r="V48" s="123">
        <v>421136</v>
      </c>
      <c r="W48" s="123">
        <v>185954</v>
      </c>
      <c r="X48" s="123">
        <v>86500</v>
      </c>
      <c r="Y48" s="123">
        <v>0</v>
      </c>
      <c r="Z48" s="123">
        <v>0</v>
      </c>
      <c r="AA48" s="123">
        <v>0</v>
      </c>
      <c r="AB48" s="123">
        <v>571947</v>
      </c>
      <c r="AC48" s="123">
        <v>394784</v>
      </c>
      <c r="AD48" s="123">
        <v>508372</v>
      </c>
      <c r="AE48" s="120">
        <v>311681</v>
      </c>
      <c r="AF48" s="123">
        <v>171601</v>
      </c>
      <c r="AG48" s="120">
        <v>0</v>
      </c>
      <c r="AH48" s="120">
        <v>0</v>
      </c>
      <c r="AI48" s="65">
        <v>398346</v>
      </c>
      <c r="AJ48" s="65">
        <v>423578</v>
      </c>
      <c r="AK48" s="65">
        <v>656343</v>
      </c>
      <c r="AL48" s="65">
        <v>490051</v>
      </c>
      <c r="AM48" s="65">
        <v>146528</v>
      </c>
      <c r="AN48" s="65">
        <v>0</v>
      </c>
      <c r="AO48" s="65">
        <v>0</v>
      </c>
      <c r="AP48" s="65">
        <v>306599</v>
      </c>
      <c r="AQ48" s="65">
        <v>484474</v>
      </c>
      <c r="AR48" s="65">
        <v>300170</v>
      </c>
      <c r="AS48" s="65">
        <v>444241</v>
      </c>
      <c r="AT48" s="65">
        <v>227528</v>
      </c>
      <c r="AU48" s="65">
        <v>0</v>
      </c>
      <c r="AV48" s="65">
        <v>0</v>
      </c>
      <c r="AW48" s="65">
        <v>302441</v>
      </c>
      <c r="AX48" s="65">
        <v>515750</v>
      </c>
      <c r="AY48" s="65">
        <v>430899</v>
      </c>
      <c r="AZ48" s="65">
        <v>372907</v>
      </c>
      <c r="BA48" s="65">
        <v>470958</v>
      </c>
      <c r="BB48" s="65">
        <v>0</v>
      </c>
      <c r="BC48" s="65">
        <v>0</v>
      </c>
      <c r="BD48" s="65">
        <v>388764</v>
      </c>
      <c r="BE48" s="65">
        <v>691040</v>
      </c>
      <c r="BF48" s="65">
        <v>426910</v>
      </c>
      <c r="BG48" s="65">
        <v>0</v>
      </c>
      <c r="BH48" s="65">
        <v>419673</v>
      </c>
      <c r="BI48" s="65">
        <v>0</v>
      </c>
      <c r="BJ48" s="65">
        <v>0</v>
      </c>
      <c r="BK48" s="65">
        <v>42600</v>
      </c>
      <c r="BL48" s="65">
        <v>391394</v>
      </c>
      <c r="BM48" s="91">
        <v>302295</v>
      </c>
      <c r="BN48" s="65">
        <v>347865</v>
      </c>
      <c r="BO48" s="65">
        <v>321243</v>
      </c>
      <c r="BP48" s="65">
        <v>0</v>
      </c>
      <c r="BQ48" s="65">
        <v>0</v>
      </c>
      <c r="BR48" s="65">
        <v>283224</v>
      </c>
      <c r="BS48" s="65">
        <v>635650</v>
      </c>
      <c r="BT48" s="65">
        <v>411275</v>
      </c>
      <c r="BU48" s="65">
        <v>261683</v>
      </c>
      <c r="BV48" s="65">
        <v>264310</v>
      </c>
      <c r="BW48" s="65">
        <v>0</v>
      </c>
      <c r="BX48" s="65">
        <v>0</v>
      </c>
      <c r="BY48" s="65">
        <v>306429</v>
      </c>
      <c r="BZ48" s="65">
        <v>436164</v>
      </c>
      <c r="CA48" s="65">
        <v>128226</v>
      </c>
      <c r="CB48" s="65">
        <v>361106</v>
      </c>
      <c r="CC48" s="65">
        <v>0</v>
      </c>
      <c r="CD48" s="65">
        <v>0</v>
      </c>
      <c r="CE48" s="65">
        <v>0</v>
      </c>
      <c r="CF48" s="65">
        <v>218555</v>
      </c>
      <c r="CG48" s="65">
        <v>347466</v>
      </c>
      <c r="CH48" s="65">
        <v>250534</v>
      </c>
      <c r="CI48" s="65">
        <v>616544</v>
      </c>
      <c r="CJ48" s="65">
        <v>725733</v>
      </c>
      <c r="CK48" s="65">
        <v>793776</v>
      </c>
      <c r="CL48" s="65">
        <v>0</v>
      </c>
      <c r="CM48">
        <v>600575</v>
      </c>
      <c r="CN48">
        <v>417241</v>
      </c>
      <c r="CO48">
        <v>1038237</v>
      </c>
      <c r="CP48">
        <v>0</v>
      </c>
      <c r="CQ48">
        <v>730133</v>
      </c>
      <c r="CR48">
        <v>0</v>
      </c>
      <c r="CS48">
        <v>0</v>
      </c>
      <c r="CT48">
        <v>260374</v>
      </c>
      <c r="CU48">
        <v>292993</v>
      </c>
      <c r="CV48">
        <v>558802</v>
      </c>
      <c r="CW48">
        <v>717839</v>
      </c>
      <c r="CX48">
        <v>60137</v>
      </c>
      <c r="CY48">
        <v>0</v>
      </c>
      <c r="CZ48">
        <v>0</v>
      </c>
      <c r="DA48">
        <v>43758</v>
      </c>
      <c r="DB48">
        <v>388159</v>
      </c>
      <c r="DC48">
        <v>342518</v>
      </c>
      <c r="DD48">
        <v>42905</v>
      </c>
      <c r="DE48">
        <v>199769</v>
      </c>
      <c r="DF48">
        <v>0</v>
      </c>
      <c r="DG48">
        <v>0</v>
      </c>
      <c r="DH48">
        <v>114081</v>
      </c>
      <c r="DI48">
        <v>190238</v>
      </c>
      <c r="DJ48">
        <v>163735</v>
      </c>
      <c r="DK48">
        <v>43688</v>
      </c>
      <c r="DL48">
        <v>128317</v>
      </c>
      <c r="DM48">
        <v>0</v>
      </c>
      <c r="DN48">
        <v>0</v>
      </c>
      <c r="DO48">
        <v>340157</v>
      </c>
      <c r="DP48">
        <v>679644</v>
      </c>
      <c r="DQ48">
        <v>471717</v>
      </c>
      <c r="DR48">
        <v>227472</v>
      </c>
      <c r="DS48">
        <v>57362</v>
      </c>
      <c r="DT48">
        <v>0</v>
      </c>
      <c r="DU48">
        <v>0</v>
      </c>
      <c r="DV48">
        <v>29802</v>
      </c>
      <c r="DW48">
        <v>86119</v>
      </c>
      <c r="DX48">
        <v>354678</v>
      </c>
      <c r="DY48">
        <v>407924</v>
      </c>
      <c r="DZ48">
        <v>177618</v>
      </c>
      <c r="EA48">
        <v>0</v>
      </c>
      <c r="EB48">
        <v>0</v>
      </c>
      <c r="EC48">
        <v>78457</v>
      </c>
      <c r="ED48">
        <v>295983</v>
      </c>
      <c r="EE48">
        <v>305711</v>
      </c>
      <c r="EF48">
        <v>376842</v>
      </c>
      <c r="EG48">
        <v>0</v>
      </c>
      <c r="EH48">
        <v>0</v>
      </c>
      <c r="EI48">
        <v>0</v>
      </c>
      <c r="EJ48">
        <v>172532</v>
      </c>
      <c r="EK48">
        <v>290935</v>
      </c>
      <c r="EL48">
        <v>501923</v>
      </c>
      <c r="EM48">
        <v>120275</v>
      </c>
      <c r="EN48">
        <v>447143</v>
      </c>
      <c r="EO48">
        <v>0</v>
      </c>
      <c r="EP48">
        <v>0</v>
      </c>
      <c r="EQ48">
        <v>330611</v>
      </c>
      <c r="ER48">
        <v>272520</v>
      </c>
      <c r="ES48">
        <v>505791</v>
      </c>
      <c r="ET48">
        <v>479880</v>
      </c>
      <c r="EU48">
        <v>199091</v>
      </c>
      <c r="EV48">
        <v>0</v>
      </c>
      <c r="EW48">
        <v>0</v>
      </c>
      <c r="EX48">
        <v>0</v>
      </c>
      <c r="EY48">
        <v>646662</v>
      </c>
      <c r="EZ48">
        <v>288995</v>
      </c>
      <c r="FA48">
        <v>444602</v>
      </c>
      <c r="FB48">
        <v>262779</v>
      </c>
      <c r="FC48">
        <v>0</v>
      </c>
      <c r="FD48">
        <v>0</v>
      </c>
      <c r="FE48">
        <v>155994</v>
      </c>
      <c r="FF48">
        <v>106578</v>
      </c>
      <c r="FG48">
        <v>331300</v>
      </c>
      <c r="FH48">
        <v>514864</v>
      </c>
      <c r="FI48">
        <v>477935</v>
      </c>
      <c r="FJ48">
        <v>0</v>
      </c>
      <c r="FK48">
        <v>0</v>
      </c>
      <c r="FL48">
        <v>384571</v>
      </c>
      <c r="FM48">
        <v>64494</v>
      </c>
      <c r="FN48">
        <v>255481</v>
      </c>
      <c r="FO48">
        <v>179070</v>
      </c>
      <c r="FP48">
        <v>0</v>
      </c>
      <c r="FQ48">
        <v>0</v>
      </c>
      <c r="FR48">
        <v>0</v>
      </c>
      <c r="FS48">
        <v>174596</v>
      </c>
      <c r="FT48">
        <v>253331</v>
      </c>
      <c r="FU48">
        <v>274501</v>
      </c>
      <c r="FV48">
        <v>179109</v>
      </c>
      <c r="FW48">
        <v>444676</v>
      </c>
      <c r="FX48">
        <v>0</v>
      </c>
      <c r="FY48">
        <v>0</v>
      </c>
      <c r="FZ48">
        <v>132923</v>
      </c>
      <c r="GA48">
        <v>341542</v>
      </c>
      <c r="GB48">
        <v>528160</v>
      </c>
      <c r="GC48">
        <v>515561</v>
      </c>
      <c r="GD48">
        <v>84054</v>
      </c>
      <c r="GE48">
        <v>0</v>
      </c>
      <c r="GF48">
        <v>0</v>
      </c>
      <c r="GG48">
        <v>0</v>
      </c>
      <c r="GH48">
        <v>114837</v>
      </c>
      <c r="GI48">
        <v>443465</v>
      </c>
      <c r="GJ48">
        <v>448209</v>
      </c>
      <c r="GK48">
        <v>43564</v>
      </c>
      <c r="GL48" s="214">
        <v>0</v>
      </c>
      <c r="GM48" s="214">
        <v>0</v>
      </c>
      <c r="GN48">
        <v>215599</v>
      </c>
      <c r="GO48">
        <v>538660</v>
      </c>
      <c r="GP48">
        <v>502761</v>
      </c>
      <c r="GQ48">
        <v>176169</v>
      </c>
      <c r="GR48">
        <v>296358</v>
      </c>
      <c r="GS48">
        <v>0</v>
      </c>
      <c r="GT48">
        <v>0</v>
      </c>
      <c r="GU48">
        <v>447881</v>
      </c>
      <c r="GV48">
        <v>750715</v>
      </c>
      <c r="GW48">
        <v>695586</v>
      </c>
      <c r="GX48">
        <v>203489</v>
      </c>
      <c r="GY48">
        <v>243700</v>
      </c>
      <c r="GZ48">
        <v>0</v>
      </c>
      <c r="HA48">
        <v>0</v>
      </c>
      <c r="HB48">
        <v>0</v>
      </c>
      <c r="HC48">
        <v>402411</v>
      </c>
      <c r="HD48">
        <v>665318</v>
      </c>
      <c r="HE48">
        <v>520123</v>
      </c>
      <c r="HF48">
        <v>449522</v>
      </c>
      <c r="HG48">
        <v>161547</v>
      </c>
      <c r="HH48">
        <v>0</v>
      </c>
      <c r="HI48">
        <v>219967</v>
      </c>
      <c r="HJ48">
        <v>569175</v>
      </c>
      <c r="HK48">
        <v>403158</v>
      </c>
      <c r="HL48">
        <v>207452</v>
      </c>
      <c r="HM48">
        <v>361510</v>
      </c>
      <c r="HN48">
        <v>0</v>
      </c>
      <c r="HO48">
        <v>0</v>
      </c>
      <c r="HP48">
        <v>43468</v>
      </c>
      <c r="HQ48">
        <v>29835</v>
      </c>
      <c r="HR48">
        <v>432452</v>
      </c>
      <c r="HS48">
        <v>542736</v>
      </c>
      <c r="HT48">
        <v>0</v>
      </c>
      <c r="HU48">
        <v>0</v>
      </c>
      <c r="HV48">
        <v>0</v>
      </c>
      <c r="HW48">
        <v>349030</v>
      </c>
      <c r="HX48">
        <v>493014</v>
      </c>
      <c r="HY48">
        <v>935494</v>
      </c>
      <c r="HZ48">
        <v>458110</v>
      </c>
      <c r="IA48">
        <v>82204</v>
      </c>
      <c r="IB48">
        <v>0</v>
      </c>
      <c r="IC48">
        <v>0</v>
      </c>
      <c r="ID48" s="54">
        <v>320428</v>
      </c>
    </row>
    <row r="49" spans="1:238" x14ac:dyDescent="0.25">
      <c r="A49" s="95">
        <f t="shared" si="13"/>
        <v>48</v>
      </c>
      <c r="B49" s="65">
        <f>B.Semanal!B49</f>
        <v>0</v>
      </c>
      <c r="C49" s="66"/>
      <c r="D49" s="66"/>
      <c r="E49" s="66"/>
      <c r="F49" s="66"/>
      <c r="G49" s="91"/>
      <c r="H49" s="91">
        <v>85622</v>
      </c>
      <c r="I49" s="91">
        <v>4840</v>
      </c>
      <c r="J49" s="91">
        <v>0</v>
      </c>
      <c r="K49" s="91">
        <v>103111</v>
      </c>
      <c r="L49" s="91">
        <v>0</v>
      </c>
      <c r="M49" s="91">
        <v>0</v>
      </c>
      <c r="N49" s="91">
        <v>381969</v>
      </c>
      <c r="O49" s="91">
        <v>0</v>
      </c>
      <c r="P49" s="91">
        <v>402228</v>
      </c>
      <c r="Q49" s="91">
        <v>332110</v>
      </c>
      <c r="R49" s="91">
        <v>0</v>
      </c>
      <c r="S49" s="91">
        <v>0</v>
      </c>
      <c r="T49" s="91">
        <v>0</v>
      </c>
      <c r="U49" s="137">
        <v>86287</v>
      </c>
      <c r="V49" s="137">
        <v>301853</v>
      </c>
      <c r="W49" s="137">
        <v>0</v>
      </c>
      <c r="X49" s="137">
        <v>86338</v>
      </c>
      <c r="Y49" s="123">
        <v>0</v>
      </c>
      <c r="Z49" s="123">
        <v>0</v>
      </c>
      <c r="AA49" s="123">
        <v>0</v>
      </c>
      <c r="AB49" s="123">
        <v>47532</v>
      </c>
      <c r="AC49" s="123">
        <v>14895</v>
      </c>
      <c r="AD49" s="123">
        <v>88367</v>
      </c>
      <c r="AE49" s="120">
        <v>45787</v>
      </c>
      <c r="AF49" s="123">
        <v>41748</v>
      </c>
      <c r="AG49" s="120">
        <v>0</v>
      </c>
      <c r="AH49" s="120">
        <v>0</v>
      </c>
      <c r="AI49" s="65">
        <v>341825</v>
      </c>
      <c r="AJ49" s="65">
        <v>538152</v>
      </c>
      <c r="AK49" s="65">
        <v>522543</v>
      </c>
      <c r="AL49" s="65">
        <v>210759</v>
      </c>
      <c r="AM49" s="65">
        <v>345476</v>
      </c>
      <c r="AN49" s="65">
        <v>0</v>
      </c>
      <c r="AO49" s="65">
        <v>0</v>
      </c>
      <c r="AP49" s="65">
        <v>511362</v>
      </c>
      <c r="AQ49" s="65">
        <v>234931</v>
      </c>
      <c r="AR49" s="65">
        <v>213188</v>
      </c>
      <c r="AS49" s="65">
        <v>166266</v>
      </c>
      <c r="AT49" s="65">
        <v>0</v>
      </c>
      <c r="AU49" s="65">
        <v>0</v>
      </c>
      <c r="AV49" s="65">
        <v>0</v>
      </c>
      <c r="AW49" s="65">
        <v>388842</v>
      </c>
      <c r="AX49" s="65">
        <v>415735</v>
      </c>
      <c r="AY49" s="65">
        <v>115343</v>
      </c>
      <c r="AZ49" s="65">
        <v>229773</v>
      </c>
      <c r="BA49" s="65">
        <v>457466</v>
      </c>
      <c r="BB49" s="65">
        <v>0</v>
      </c>
      <c r="BC49" s="65">
        <v>0</v>
      </c>
      <c r="BD49" s="65">
        <v>491999</v>
      </c>
      <c r="BE49" s="65">
        <v>561417</v>
      </c>
      <c r="BF49" s="65">
        <v>360630</v>
      </c>
      <c r="BG49" s="65">
        <v>0</v>
      </c>
      <c r="BH49" s="65">
        <v>606730</v>
      </c>
      <c r="BI49" s="65">
        <v>0</v>
      </c>
      <c r="BJ49" s="65">
        <v>0</v>
      </c>
      <c r="BK49" s="65">
        <v>447604</v>
      </c>
      <c r="BL49" s="65">
        <v>543085</v>
      </c>
      <c r="BM49" s="91">
        <v>241764</v>
      </c>
      <c r="BN49" s="65">
        <v>603713</v>
      </c>
      <c r="BO49" s="65">
        <v>415949</v>
      </c>
      <c r="BP49" s="65">
        <v>0</v>
      </c>
      <c r="BQ49" s="65">
        <v>0</v>
      </c>
      <c r="BR49" s="65">
        <v>369865</v>
      </c>
      <c r="BS49" s="65">
        <v>448380</v>
      </c>
      <c r="BT49" s="65">
        <v>630908</v>
      </c>
      <c r="BU49" s="65">
        <v>298392</v>
      </c>
      <c r="BV49" s="65">
        <v>5012</v>
      </c>
      <c r="BW49" s="65">
        <v>0</v>
      </c>
      <c r="BX49" s="65">
        <v>0</v>
      </c>
      <c r="BY49" s="65">
        <v>102446</v>
      </c>
      <c r="BZ49" s="65">
        <v>0</v>
      </c>
      <c r="CA49" s="65">
        <v>113225</v>
      </c>
      <c r="CB49" s="65">
        <v>0</v>
      </c>
      <c r="CC49" s="65">
        <v>79638</v>
      </c>
      <c r="CD49" s="65">
        <v>0</v>
      </c>
      <c r="CE49" s="65">
        <v>0</v>
      </c>
      <c r="CF49" s="65">
        <v>167439</v>
      </c>
      <c r="CG49" s="65">
        <v>116614</v>
      </c>
      <c r="CH49" s="65">
        <v>148474</v>
      </c>
      <c r="CI49" s="65">
        <v>460332</v>
      </c>
      <c r="CJ49" s="65">
        <v>90506</v>
      </c>
      <c r="CK49" s="65">
        <v>127058</v>
      </c>
      <c r="CL49" s="65">
        <v>0</v>
      </c>
      <c r="CM49">
        <v>450939</v>
      </c>
      <c r="CN49">
        <v>495618</v>
      </c>
      <c r="CO49">
        <v>382207</v>
      </c>
      <c r="CP49">
        <v>0</v>
      </c>
      <c r="CQ49">
        <v>388168</v>
      </c>
      <c r="CR49">
        <v>0</v>
      </c>
      <c r="CS49">
        <v>0</v>
      </c>
      <c r="CT49">
        <v>318025</v>
      </c>
      <c r="CU49">
        <v>513198</v>
      </c>
      <c r="CV49">
        <v>389252</v>
      </c>
      <c r="CW49">
        <v>406551</v>
      </c>
      <c r="CX49">
        <v>625371</v>
      </c>
      <c r="CY49">
        <v>0</v>
      </c>
      <c r="CZ49">
        <v>0</v>
      </c>
      <c r="DA49">
        <v>180171</v>
      </c>
      <c r="DB49">
        <v>340255</v>
      </c>
      <c r="DC49">
        <v>133442</v>
      </c>
      <c r="DD49">
        <v>467282</v>
      </c>
      <c r="DE49">
        <v>122360</v>
      </c>
      <c r="DF49">
        <v>0</v>
      </c>
      <c r="DG49">
        <v>0</v>
      </c>
      <c r="DH49">
        <v>288740</v>
      </c>
      <c r="DI49">
        <v>429876</v>
      </c>
      <c r="DJ49">
        <v>102477</v>
      </c>
      <c r="DK49">
        <v>42764</v>
      </c>
      <c r="DL49">
        <v>193796</v>
      </c>
      <c r="DM49">
        <v>0</v>
      </c>
      <c r="DN49">
        <v>0</v>
      </c>
      <c r="DO49">
        <v>39780</v>
      </c>
      <c r="DP49">
        <v>41748</v>
      </c>
      <c r="DQ49">
        <v>88377</v>
      </c>
      <c r="DR49">
        <v>85506</v>
      </c>
      <c r="DS49">
        <v>217778</v>
      </c>
      <c r="DT49">
        <v>0</v>
      </c>
      <c r="DU49">
        <v>0</v>
      </c>
      <c r="DV49">
        <v>333311</v>
      </c>
      <c r="DW49">
        <v>460280</v>
      </c>
      <c r="DX49">
        <v>172942</v>
      </c>
      <c r="DY49">
        <v>433298</v>
      </c>
      <c r="DZ49">
        <v>476883</v>
      </c>
      <c r="EA49">
        <v>0</v>
      </c>
      <c r="EB49">
        <v>0</v>
      </c>
      <c r="EC49">
        <v>503798</v>
      </c>
      <c r="ED49">
        <v>246465</v>
      </c>
      <c r="EE49">
        <v>113301</v>
      </c>
      <c r="EF49">
        <v>231836</v>
      </c>
      <c r="EG49">
        <v>34748</v>
      </c>
      <c r="EH49">
        <v>0</v>
      </c>
      <c r="EI49">
        <v>0</v>
      </c>
      <c r="EJ49">
        <v>101475</v>
      </c>
      <c r="EK49">
        <v>241571</v>
      </c>
      <c r="EL49">
        <v>308209</v>
      </c>
      <c r="EM49">
        <v>217938</v>
      </c>
      <c r="EN49">
        <v>77562</v>
      </c>
      <c r="EO49">
        <v>0</v>
      </c>
      <c r="EP49">
        <v>0</v>
      </c>
      <c r="EQ49">
        <v>294344</v>
      </c>
      <c r="ER49">
        <v>198933</v>
      </c>
      <c r="ES49">
        <v>214055</v>
      </c>
      <c r="ET49">
        <v>315719</v>
      </c>
      <c r="EU49">
        <v>503344</v>
      </c>
      <c r="EV49">
        <v>0</v>
      </c>
      <c r="EW49">
        <v>0</v>
      </c>
      <c r="EX49">
        <v>0</v>
      </c>
      <c r="EY49">
        <v>328079</v>
      </c>
      <c r="EZ49">
        <v>245230</v>
      </c>
      <c r="FA49">
        <v>532085</v>
      </c>
      <c r="FB49">
        <v>789641</v>
      </c>
      <c r="FC49">
        <v>0</v>
      </c>
      <c r="FD49">
        <v>0</v>
      </c>
      <c r="FE49">
        <v>387471</v>
      </c>
      <c r="FF49">
        <v>376447</v>
      </c>
      <c r="FG49">
        <v>282306</v>
      </c>
      <c r="FH49">
        <v>198247</v>
      </c>
      <c r="FI49">
        <v>339560</v>
      </c>
      <c r="FJ49">
        <v>0</v>
      </c>
      <c r="FK49">
        <v>0</v>
      </c>
      <c r="FL49">
        <v>233633</v>
      </c>
      <c r="FM49">
        <v>330017</v>
      </c>
      <c r="FN49">
        <v>116066</v>
      </c>
      <c r="FO49">
        <v>329142</v>
      </c>
      <c r="FP49">
        <v>0</v>
      </c>
      <c r="FQ49">
        <v>0</v>
      </c>
      <c r="FR49">
        <v>0</v>
      </c>
      <c r="FS49">
        <v>118003</v>
      </c>
      <c r="FT49">
        <v>61480</v>
      </c>
      <c r="FU49">
        <v>0</v>
      </c>
      <c r="FV49">
        <v>42574</v>
      </c>
      <c r="FW49">
        <v>4962</v>
      </c>
      <c r="FX49">
        <v>0</v>
      </c>
      <c r="FY49">
        <v>0</v>
      </c>
      <c r="FZ49">
        <v>0</v>
      </c>
      <c r="GA49">
        <v>5037</v>
      </c>
      <c r="GB49">
        <v>103004</v>
      </c>
      <c r="GC49">
        <v>157557</v>
      </c>
      <c r="GD49">
        <v>346670</v>
      </c>
      <c r="GE49">
        <v>0</v>
      </c>
      <c r="GF49">
        <v>0</v>
      </c>
      <c r="GG49">
        <v>0</v>
      </c>
      <c r="GH49">
        <v>275508</v>
      </c>
      <c r="GI49">
        <v>427158</v>
      </c>
      <c r="GJ49">
        <v>411584</v>
      </c>
      <c r="GK49">
        <v>284355</v>
      </c>
      <c r="GL49" s="214">
        <v>0</v>
      </c>
      <c r="GM49" s="214">
        <v>0</v>
      </c>
      <c r="GN49">
        <v>59376</v>
      </c>
      <c r="GO49">
        <v>5086</v>
      </c>
      <c r="GP49">
        <v>290069</v>
      </c>
      <c r="GQ49">
        <v>190976</v>
      </c>
      <c r="GR49">
        <v>504858</v>
      </c>
      <c r="GS49">
        <v>0</v>
      </c>
      <c r="GT49">
        <v>0</v>
      </c>
      <c r="GU49">
        <v>326729</v>
      </c>
      <c r="GV49">
        <v>267561</v>
      </c>
      <c r="GW49">
        <v>214840</v>
      </c>
      <c r="GX49">
        <v>145856</v>
      </c>
      <c r="GY49">
        <v>106537</v>
      </c>
      <c r="GZ49">
        <v>0</v>
      </c>
      <c r="HA49">
        <v>0</v>
      </c>
      <c r="HB49">
        <v>0</v>
      </c>
      <c r="HC49">
        <v>34692</v>
      </c>
      <c r="HD49">
        <v>29703</v>
      </c>
      <c r="HE49">
        <v>200599</v>
      </c>
      <c r="HF49">
        <v>598284</v>
      </c>
      <c r="HG49">
        <v>1192703</v>
      </c>
      <c r="HH49">
        <v>0</v>
      </c>
      <c r="HI49">
        <v>666243</v>
      </c>
      <c r="HJ49">
        <v>470721</v>
      </c>
      <c r="HK49">
        <v>541263</v>
      </c>
      <c r="HL49">
        <v>605949</v>
      </c>
      <c r="HM49">
        <v>367895</v>
      </c>
      <c r="HN49">
        <v>0</v>
      </c>
      <c r="HO49">
        <v>0</v>
      </c>
      <c r="HP49">
        <v>332378</v>
      </c>
      <c r="HQ49">
        <v>287624</v>
      </c>
      <c r="HR49">
        <v>161254</v>
      </c>
      <c r="HS49">
        <v>362431</v>
      </c>
      <c r="HT49">
        <v>0</v>
      </c>
      <c r="HU49">
        <v>0</v>
      </c>
      <c r="HV49">
        <v>0</v>
      </c>
      <c r="HW49">
        <v>306647</v>
      </c>
      <c r="HX49">
        <v>266416</v>
      </c>
      <c r="HY49">
        <v>208210</v>
      </c>
      <c r="HZ49">
        <v>352393</v>
      </c>
      <c r="IA49">
        <v>237605</v>
      </c>
      <c r="IB49">
        <v>0</v>
      </c>
      <c r="IC49">
        <v>0</v>
      </c>
      <c r="ID49" s="54">
        <v>271517</v>
      </c>
    </row>
    <row r="50" spans="1:238" x14ac:dyDescent="0.25">
      <c r="A50" s="95">
        <f t="shared" si="13"/>
        <v>49</v>
      </c>
      <c r="B50" s="65">
        <f>B.Semanal!B50</f>
        <v>0</v>
      </c>
      <c r="C50" s="66"/>
      <c r="D50" s="66"/>
      <c r="E50" s="66"/>
      <c r="F50" s="66"/>
      <c r="H50" s="67">
        <v>0</v>
      </c>
      <c r="I50" s="67">
        <v>0</v>
      </c>
      <c r="J50" s="67">
        <v>0</v>
      </c>
      <c r="K50" s="67">
        <v>0</v>
      </c>
      <c r="L50" s="67">
        <v>0</v>
      </c>
      <c r="M50" s="67">
        <v>0</v>
      </c>
      <c r="N50" s="65">
        <v>0</v>
      </c>
      <c r="O50" s="65">
        <v>0</v>
      </c>
      <c r="P50" s="65">
        <v>0</v>
      </c>
      <c r="Q50" s="65">
        <v>0</v>
      </c>
      <c r="R50" s="65">
        <v>0</v>
      </c>
      <c r="S50" s="65">
        <v>0</v>
      </c>
      <c r="T50" s="65">
        <v>0</v>
      </c>
      <c r="U50" s="120">
        <v>0</v>
      </c>
      <c r="V50" s="120">
        <v>0</v>
      </c>
      <c r="W50" s="120">
        <v>0</v>
      </c>
      <c r="X50" s="120">
        <v>0</v>
      </c>
      <c r="Y50" s="120">
        <v>0</v>
      </c>
      <c r="Z50" s="120">
        <v>0</v>
      </c>
      <c r="AA50" s="120">
        <v>0</v>
      </c>
      <c r="AB50" s="137">
        <v>4985350</v>
      </c>
      <c r="AC50" s="137">
        <v>4958522</v>
      </c>
      <c r="AD50" s="137">
        <v>4988737</v>
      </c>
      <c r="AE50" s="120">
        <v>5443678</v>
      </c>
      <c r="AF50" s="137">
        <v>5840175</v>
      </c>
      <c r="AG50" s="120">
        <v>5937255</v>
      </c>
      <c r="AH50" s="120">
        <v>6084624</v>
      </c>
      <c r="AI50" s="65">
        <v>5722494</v>
      </c>
      <c r="AJ50" s="65">
        <v>5184440</v>
      </c>
      <c r="AK50" s="65">
        <v>4661490</v>
      </c>
      <c r="AL50" s="65">
        <v>4912343</v>
      </c>
      <c r="AM50" s="65">
        <v>5031566</v>
      </c>
      <c r="AN50" s="65">
        <v>5277393</v>
      </c>
      <c r="AO50" s="65">
        <v>5537913</v>
      </c>
      <c r="AP50" s="65">
        <v>5280660</v>
      </c>
      <c r="AQ50" s="65">
        <v>5320677</v>
      </c>
      <c r="AR50" s="65">
        <v>5353346</v>
      </c>
      <c r="AS50" s="65">
        <v>5444816</v>
      </c>
      <c r="AT50" s="65">
        <v>5724760</v>
      </c>
      <c r="AU50" s="65">
        <v>5952481</v>
      </c>
      <c r="AV50" s="65">
        <v>6199781</v>
      </c>
      <c r="AW50" s="65">
        <v>6059557</v>
      </c>
      <c r="AX50" s="65">
        <v>5891280</v>
      </c>
      <c r="AY50" s="65">
        <v>0</v>
      </c>
      <c r="AZ50" s="65">
        <v>5896465</v>
      </c>
      <c r="BA50" s="65">
        <v>5730473</v>
      </c>
      <c r="BB50" s="65">
        <v>6047104</v>
      </c>
      <c r="BC50" s="65">
        <v>0</v>
      </c>
      <c r="BD50" s="65">
        <v>5467684</v>
      </c>
      <c r="BE50" s="65">
        <v>4906623</v>
      </c>
      <c r="BF50" s="65">
        <v>4574060</v>
      </c>
      <c r="BG50" s="65">
        <v>4593165</v>
      </c>
      <c r="BH50" s="65">
        <v>4213798</v>
      </c>
      <c r="BI50" s="65">
        <v>4718688</v>
      </c>
      <c r="BJ50" s="65">
        <v>5272492</v>
      </c>
      <c r="BK50" s="65">
        <v>5423582</v>
      </c>
      <c r="BL50" s="65">
        <v>5427661</v>
      </c>
      <c r="BM50" s="91">
        <v>5920940</v>
      </c>
      <c r="BN50" s="65">
        <v>5565253</v>
      </c>
      <c r="BO50" s="65">
        <v>5291145</v>
      </c>
      <c r="BP50" s="65">
        <v>5291145</v>
      </c>
      <c r="BQ50" s="65">
        <v>5439620</v>
      </c>
      <c r="BR50" s="65">
        <v>5172189</v>
      </c>
      <c r="BS50" s="65">
        <v>5137907</v>
      </c>
      <c r="BT50" s="65">
        <v>5153276</v>
      </c>
      <c r="BU50" s="65">
        <v>5452646</v>
      </c>
      <c r="BV50" s="65">
        <v>6089721</v>
      </c>
      <c r="BW50" s="65">
        <v>6735409</v>
      </c>
      <c r="BX50" s="65">
        <v>7589804</v>
      </c>
      <c r="BY50" s="65">
        <v>8303147</v>
      </c>
      <c r="BZ50" s="65">
        <v>9181319</v>
      </c>
      <c r="CA50" s="65">
        <v>9431367</v>
      </c>
      <c r="CB50" s="65">
        <v>9747586</v>
      </c>
      <c r="CC50" s="65">
        <v>9869239</v>
      </c>
      <c r="CD50" s="65">
        <v>10151674</v>
      </c>
      <c r="CE50" s="65">
        <v>10697469</v>
      </c>
      <c r="CF50" s="65">
        <v>10847064</v>
      </c>
      <c r="CG50" s="65">
        <v>11461472</v>
      </c>
      <c r="CH50" s="65">
        <v>11738095</v>
      </c>
      <c r="CI50" s="65">
        <v>12101315</v>
      </c>
      <c r="CJ50" s="65">
        <v>0</v>
      </c>
      <c r="CK50" s="65">
        <v>12596371</v>
      </c>
      <c r="CL50" s="65">
        <v>12699401</v>
      </c>
      <c r="CM50">
        <v>12499289</v>
      </c>
      <c r="CN50">
        <v>0</v>
      </c>
      <c r="CO50">
        <v>0</v>
      </c>
      <c r="CP50">
        <v>11781495</v>
      </c>
      <c r="CQ50">
        <v>0</v>
      </c>
      <c r="CR50">
        <v>0</v>
      </c>
      <c r="CS50">
        <v>12968372</v>
      </c>
      <c r="CT50">
        <v>13600895</v>
      </c>
      <c r="CU50">
        <v>13593454</v>
      </c>
      <c r="CV50">
        <v>13545222</v>
      </c>
      <c r="CW50">
        <v>13513117</v>
      </c>
      <c r="CX50">
        <v>13093476</v>
      </c>
      <c r="CY50">
        <v>0</v>
      </c>
      <c r="CZ50">
        <v>13602290</v>
      </c>
      <c r="DA50">
        <v>13691457</v>
      </c>
      <c r="DB50">
        <v>13589448</v>
      </c>
      <c r="DC50">
        <v>13865467</v>
      </c>
      <c r="DD50">
        <v>13807247</v>
      </c>
      <c r="DE50">
        <v>13821979</v>
      </c>
      <c r="DF50">
        <v>14076857</v>
      </c>
      <c r="DG50">
        <v>14416449</v>
      </c>
      <c r="DH50">
        <v>14463917</v>
      </c>
      <c r="DI50">
        <v>14760180</v>
      </c>
      <c r="DJ50">
        <v>15626017</v>
      </c>
      <c r="DK50">
        <v>16190508</v>
      </c>
      <c r="DL50">
        <v>16433215</v>
      </c>
      <c r="DM50">
        <v>16906243</v>
      </c>
      <c r="DN50">
        <v>17358286</v>
      </c>
      <c r="DO50">
        <v>17696881</v>
      </c>
      <c r="DP50">
        <v>18006858</v>
      </c>
      <c r="DQ50">
        <v>18345955</v>
      </c>
      <c r="DR50">
        <v>18983793</v>
      </c>
      <c r="DS50">
        <v>18764085</v>
      </c>
      <c r="DT50">
        <v>19038955</v>
      </c>
      <c r="DU50">
        <v>19329111</v>
      </c>
      <c r="DV50">
        <v>19182667</v>
      </c>
      <c r="DW50">
        <v>18959269</v>
      </c>
      <c r="DX50">
        <v>19132379</v>
      </c>
      <c r="DY50">
        <v>19061141</v>
      </c>
      <c r="DZ50">
        <v>18903164</v>
      </c>
      <c r="EA50">
        <v>19271660</v>
      </c>
      <c r="EB50">
        <v>19691104</v>
      </c>
      <c r="EC50">
        <v>19527614</v>
      </c>
      <c r="ED50">
        <v>19569653</v>
      </c>
      <c r="EE50">
        <v>20056340</v>
      </c>
      <c r="EF50">
        <v>20162778</v>
      </c>
      <c r="EG50">
        <v>20468224</v>
      </c>
      <c r="EH50">
        <v>20886190</v>
      </c>
      <c r="EI50">
        <v>21277097</v>
      </c>
      <c r="EJ50">
        <v>21465782</v>
      </c>
      <c r="EK50">
        <v>21582321</v>
      </c>
      <c r="EL50">
        <v>21412256</v>
      </c>
      <c r="EM50">
        <v>21248543</v>
      </c>
      <c r="EN50">
        <v>21275183</v>
      </c>
      <c r="EO50">
        <v>21612220</v>
      </c>
      <c r="EP50">
        <v>21983385</v>
      </c>
      <c r="EQ50">
        <v>22032233</v>
      </c>
      <c r="ER50">
        <v>22418482</v>
      </c>
      <c r="ES50">
        <v>22448337</v>
      </c>
      <c r="ET50">
        <v>22383477</v>
      </c>
      <c r="EU50">
        <v>22078653</v>
      </c>
      <c r="EV50">
        <v>22343188</v>
      </c>
      <c r="EW50">
        <v>0</v>
      </c>
      <c r="EX50">
        <v>22894577</v>
      </c>
      <c r="EY50">
        <v>22618116</v>
      </c>
      <c r="EZ50">
        <v>0</v>
      </c>
      <c r="FA50">
        <v>0</v>
      </c>
      <c r="FB50">
        <v>0</v>
      </c>
      <c r="FC50">
        <v>21386080</v>
      </c>
      <c r="FD50">
        <v>21396814</v>
      </c>
      <c r="FE50">
        <v>21003420</v>
      </c>
      <c r="FF50">
        <v>21322457</v>
      </c>
      <c r="FG50">
        <v>21443057</v>
      </c>
      <c r="FH50">
        <v>21355001</v>
      </c>
      <c r="FI50">
        <v>21322335</v>
      </c>
      <c r="FJ50">
        <v>21615357</v>
      </c>
      <c r="FK50">
        <v>21946247</v>
      </c>
      <c r="FL50">
        <v>22128063</v>
      </c>
      <c r="FM50">
        <v>22183587</v>
      </c>
      <c r="FN50">
        <v>22303846</v>
      </c>
      <c r="FO50">
        <v>22102331</v>
      </c>
      <c r="FP50">
        <v>22201016</v>
      </c>
      <c r="FQ50">
        <v>22388717</v>
      </c>
      <c r="FR50">
        <v>22710648</v>
      </c>
      <c r="FS50">
        <v>22723485</v>
      </c>
      <c r="FT50">
        <v>22808922</v>
      </c>
      <c r="FU50">
        <v>23062290</v>
      </c>
      <c r="FV50">
        <v>23208284</v>
      </c>
      <c r="FW50">
        <v>0</v>
      </c>
      <c r="FX50">
        <v>23605937</v>
      </c>
      <c r="FY50">
        <v>23885592</v>
      </c>
      <c r="FZ50">
        <v>24086951</v>
      </c>
      <c r="GA50">
        <v>24385255</v>
      </c>
      <c r="GB50">
        <v>24498775</v>
      </c>
      <c r="GC50">
        <v>24557495</v>
      </c>
      <c r="GD50">
        <v>0</v>
      </c>
      <c r="GE50">
        <v>0</v>
      </c>
      <c r="GF50">
        <v>0</v>
      </c>
      <c r="GG50">
        <v>25193090</v>
      </c>
      <c r="GH50">
        <v>25083838</v>
      </c>
      <c r="GI50">
        <v>24883434</v>
      </c>
      <c r="GJ50">
        <v>24714430</v>
      </c>
      <c r="GK50">
        <v>24614234</v>
      </c>
      <c r="GL50" s="214">
        <v>0</v>
      </c>
      <c r="GM50" s="214">
        <v>24947029</v>
      </c>
      <c r="GN50">
        <v>25748309</v>
      </c>
      <c r="GO50">
        <v>26210075</v>
      </c>
      <c r="GP50">
        <v>26021553</v>
      </c>
      <c r="GQ50">
        <v>25989418</v>
      </c>
      <c r="GR50">
        <v>25681284</v>
      </c>
      <c r="GS50">
        <v>25820061</v>
      </c>
      <c r="GT50">
        <v>26029396</v>
      </c>
      <c r="GU50" s="52">
        <v>25927340</v>
      </c>
      <c r="GV50" s="52">
        <v>25951702</v>
      </c>
      <c r="GW50">
        <v>26301081</v>
      </c>
      <c r="GX50">
        <v>26403099</v>
      </c>
      <c r="GY50">
        <v>26469151</v>
      </c>
      <c r="GZ50">
        <v>8228379</v>
      </c>
      <c r="HA50">
        <v>0</v>
      </c>
      <c r="HB50">
        <v>27156885</v>
      </c>
      <c r="HC50">
        <v>27197648</v>
      </c>
      <c r="HD50">
        <v>27260174</v>
      </c>
      <c r="HE50">
        <v>27256113</v>
      </c>
      <c r="HF50">
        <v>26885038</v>
      </c>
      <c r="HG50">
        <v>0</v>
      </c>
      <c r="HH50">
        <v>25919872</v>
      </c>
      <c r="HI50">
        <v>25258238</v>
      </c>
      <c r="HJ50">
        <v>24781135</v>
      </c>
      <c r="HK50">
        <v>24369961</v>
      </c>
      <c r="HL50">
        <v>23870212</v>
      </c>
      <c r="HM50">
        <v>23632974</v>
      </c>
      <c r="HN50">
        <v>0</v>
      </c>
      <c r="HO50">
        <v>24556992</v>
      </c>
      <c r="HP50">
        <v>24376594</v>
      </c>
      <c r="HQ50">
        <v>24687877</v>
      </c>
      <c r="HR50">
        <v>25119500</v>
      </c>
      <c r="HS50">
        <v>0</v>
      </c>
      <c r="HT50">
        <v>0</v>
      </c>
      <c r="HU50">
        <v>0</v>
      </c>
      <c r="HV50">
        <v>26630952</v>
      </c>
      <c r="HW50">
        <v>0</v>
      </c>
      <c r="HX50">
        <v>26444905</v>
      </c>
      <c r="HY50">
        <v>26236343</v>
      </c>
      <c r="HZ50">
        <v>25883692</v>
      </c>
      <c r="IA50">
        <v>25809750</v>
      </c>
      <c r="IB50">
        <v>26324473</v>
      </c>
      <c r="IC50">
        <v>26471850</v>
      </c>
      <c r="ID50" s="54">
        <v>26338705</v>
      </c>
    </row>
    <row r="51" spans="1:238" x14ac:dyDescent="0.25">
      <c r="A51" s="95">
        <f t="shared" si="13"/>
        <v>50</v>
      </c>
      <c r="B51" s="65">
        <f>B.Semanal!B51</f>
        <v>0</v>
      </c>
      <c r="C51" s="66"/>
      <c r="D51" s="66"/>
      <c r="E51" s="66"/>
      <c r="F51" s="66"/>
      <c r="H51" s="67">
        <v>0</v>
      </c>
      <c r="I51" s="67">
        <v>0</v>
      </c>
      <c r="J51" s="67">
        <v>0</v>
      </c>
      <c r="K51" s="67">
        <v>0</v>
      </c>
      <c r="L51" s="67">
        <v>0</v>
      </c>
      <c r="M51" s="67">
        <v>0</v>
      </c>
      <c r="N51" s="65">
        <v>0</v>
      </c>
      <c r="O51" s="65">
        <v>0</v>
      </c>
      <c r="P51" s="65">
        <v>0</v>
      </c>
      <c r="Q51" s="65">
        <v>0</v>
      </c>
      <c r="R51" s="65">
        <v>0</v>
      </c>
      <c r="S51" s="65">
        <v>0</v>
      </c>
      <c r="T51" s="65">
        <v>0</v>
      </c>
      <c r="U51" s="120">
        <v>0</v>
      </c>
      <c r="V51" s="120">
        <v>0</v>
      </c>
      <c r="W51" s="120">
        <v>0</v>
      </c>
      <c r="X51" s="120">
        <v>0</v>
      </c>
      <c r="Y51" s="120">
        <v>0</v>
      </c>
      <c r="Z51" s="120">
        <v>0</v>
      </c>
      <c r="AA51" s="120">
        <v>0</v>
      </c>
      <c r="AB51" s="137">
        <v>3941290</v>
      </c>
      <c r="AC51" s="137">
        <v>3570291</v>
      </c>
      <c r="AD51" s="137">
        <v>3061327</v>
      </c>
      <c r="AE51" s="120">
        <v>2750133</v>
      </c>
      <c r="AF51" s="137">
        <v>2989876</v>
      </c>
      <c r="AG51" s="120">
        <v>3522971</v>
      </c>
      <c r="AH51" s="120">
        <v>4031997</v>
      </c>
      <c r="AI51" s="65">
        <v>3786631</v>
      </c>
      <c r="AJ51" s="65">
        <v>3325121</v>
      </c>
      <c r="AK51" s="65">
        <v>2663084</v>
      </c>
      <c r="AL51" s="65">
        <v>2165986</v>
      </c>
      <c r="AM51" s="65">
        <v>2254359</v>
      </c>
      <c r="AN51" s="65">
        <v>2806663</v>
      </c>
      <c r="AO51" s="65">
        <v>3356388</v>
      </c>
      <c r="AP51" s="65">
        <v>3588418</v>
      </c>
      <c r="AQ51" s="65">
        <v>3637012</v>
      </c>
      <c r="AR51" s="65">
        <v>3896804</v>
      </c>
      <c r="AS51" s="65">
        <v>3986413</v>
      </c>
      <c r="AT51" s="65">
        <v>4295984</v>
      </c>
      <c r="AU51" s="65">
        <v>4838556</v>
      </c>
      <c r="AV51" s="65">
        <v>5372867</v>
      </c>
      <c r="AW51" s="65">
        <v>5609726</v>
      </c>
      <c r="AX51" s="65">
        <v>5624231</v>
      </c>
      <c r="AY51" s="65">
        <v>0</v>
      </c>
      <c r="AZ51" s="65">
        <v>5685570</v>
      </c>
      <c r="BA51" s="65">
        <v>5211614</v>
      </c>
      <c r="BB51" s="65">
        <v>5605659</v>
      </c>
      <c r="BC51" s="65">
        <v>0</v>
      </c>
      <c r="BD51" s="65">
        <v>6018241</v>
      </c>
      <c r="BE51" s="65">
        <v>5325324</v>
      </c>
      <c r="BF51" s="65">
        <v>4884965</v>
      </c>
      <c r="BG51" s="65">
        <v>4892049</v>
      </c>
      <c r="BH51" s="65">
        <v>4468348</v>
      </c>
      <c r="BI51" s="65">
        <v>4468348</v>
      </c>
      <c r="BJ51" s="65">
        <v>4468348</v>
      </c>
      <c r="BK51" s="65">
        <v>4428323</v>
      </c>
      <c r="BL51" s="65">
        <v>4033604</v>
      </c>
      <c r="BM51" s="91">
        <v>3729974</v>
      </c>
      <c r="BN51" s="65">
        <v>3748417</v>
      </c>
      <c r="BO51" s="65">
        <v>3887153</v>
      </c>
      <c r="BP51" s="65">
        <v>4368289</v>
      </c>
      <c r="BQ51" s="65">
        <v>4854768</v>
      </c>
      <c r="BR51" s="65">
        <v>5058758</v>
      </c>
      <c r="BS51" s="65">
        <v>4464792</v>
      </c>
      <c r="BT51" s="65">
        <v>4054623</v>
      </c>
      <c r="BU51" s="65">
        <v>3791176</v>
      </c>
      <c r="BV51" s="65">
        <v>3525714</v>
      </c>
      <c r="BW51" s="65">
        <v>0</v>
      </c>
      <c r="BX51" s="65">
        <v>3526102</v>
      </c>
      <c r="BY51" s="65">
        <v>3205750</v>
      </c>
      <c r="BZ51" s="65">
        <v>2782129</v>
      </c>
      <c r="CA51" s="65">
        <v>3055239</v>
      </c>
      <c r="CB51" s="65">
        <v>3198846</v>
      </c>
      <c r="CC51" s="65">
        <v>3734608</v>
      </c>
      <c r="CD51" s="65">
        <v>4220660</v>
      </c>
      <c r="CE51" s="65">
        <v>4223200</v>
      </c>
      <c r="CF51" s="65">
        <v>3999371</v>
      </c>
      <c r="CG51" s="65">
        <v>3652574</v>
      </c>
      <c r="CH51" s="65">
        <v>3401112</v>
      </c>
      <c r="CI51" s="65">
        <v>2777693</v>
      </c>
      <c r="CJ51" s="65">
        <v>0</v>
      </c>
      <c r="CK51" s="65">
        <v>2286112</v>
      </c>
      <c r="CL51" s="65">
        <v>2796263</v>
      </c>
      <c r="CM51">
        <v>2736523</v>
      </c>
      <c r="CN51">
        <v>0</v>
      </c>
      <c r="CO51">
        <v>0</v>
      </c>
      <c r="CP51">
        <v>1720144</v>
      </c>
      <c r="CQ51">
        <v>0</v>
      </c>
      <c r="CR51">
        <v>0</v>
      </c>
      <c r="CS51">
        <v>985081</v>
      </c>
      <c r="CT51">
        <v>722072</v>
      </c>
      <c r="CU51">
        <v>568707</v>
      </c>
      <c r="CV51">
        <v>593647</v>
      </c>
      <c r="CW51">
        <v>400641</v>
      </c>
      <c r="CX51">
        <v>846358</v>
      </c>
      <c r="CY51">
        <v>0</v>
      </c>
      <c r="CZ51">
        <v>1882217</v>
      </c>
      <c r="DA51">
        <v>2352025</v>
      </c>
      <c r="DB51">
        <v>2478060</v>
      </c>
      <c r="DC51">
        <v>2494395</v>
      </c>
      <c r="DD51">
        <v>2991503</v>
      </c>
      <c r="DE51">
        <v>3310642</v>
      </c>
      <c r="DF51">
        <v>3820985</v>
      </c>
      <c r="DG51">
        <v>4351534</v>
      </c>
      <c r="DH51">
        <v>4734465</v>
      </c>
      <c r="DI51">
        <v>4577740</v>
      </c>
      <c r="DJ51">
        <v>4410844</v>
      </c>
      <c r="DK51">
        <v>4726193</v>
      </c>
      <c r="DL51">
        <v>5106943</v>
      </c>
      <c r="DM51">
        <v>5554993</v>
      </c>
      <c r="DN51">
        <v>6049413</v>
      </c>
      <c r="DO51">
        <v>6228501</v>
      </c>
      <c r="DP51">
        <v>6064460</v>
      </c>
      <c r="DQ51">
        <v>6120950</v>
      </c>
      <c r="DR51">
        <v>6417172</v>
      </c>
      <c r="DS51">
        <v>6844975</v>
      </c>
      <c r="DT51">
        <v>7348990</v>
      </c>
      <c r="DU51">
        <v>7877792</v>
      </c>
      <c r="DV51">
        <v>8351510</v>
      </c>
      <c r="DW51">
        <v>8768769</v>
      </c>
      <c r="DX51">
        <v>8916117</v>
      </c>
      <c r="DY51">
        <v>9001891</v>
      </c>
      <c r="DZ51">
        <v>9344391</v>
      </c>
      <c r="EA51">
        <v>9852538</v>
      </c>
      <c r="EB51">
        <v>10346913</v>
      </c>
      <c r="EC51">
        <v>10795844</v>
      </c>
      <c r="ED51">
        <v>11032703</v>
      </c>
      <c r="EE51">
        <v>10747646</v>
      </c>
      <c r="EF51">
        <v>10857813</v>
      </c>
      <c r="EG51">
        <v>11388209</v>
      </c>
      <c r="EH51">
        <v>11882833</v>
      </c>
      <c r="EI51">
        <v>12376742</v>
      </c>
      <c r="EJ51">
        <v>12756818</v>
      </c>
      <c r="EK51">
        <v>13000563</v>
      </c>
      <c r="EL51">
        <v>13015370</v>
      </c>
      <c r="EM51">
        <v>13428704</v>
      </c>
      <c r="EN51">
        <v>13441104</v>
      </c>
      <c r="EO51">
        <v>13996350</v>
      </c>
      <c r="EP51">
        <v>14533685</v>
      </c>
      <c r="EQ51">
        <v>14691629</v>
      </c>
      <c r="ER51">
        <v>14421719</v>
      </c>
      <c r="ES51">
        <v>14423096</v>
      </c>
      <c r="ET51">
        <v>14438245</v>
      </c>
      <c r="EU51">
        <v>14732306</v>
      </c>
      <c r="EV51">
        <v>15259413</v>
      </c>
      <c r="EW51">
        <v>0</v>
      </c>
      <c r="EX51">
        <v>16302663</v>
      </c>
      <c r="EY51">
        <v>16202149</v>
      </c>
      <c r="EZ51">
        <v>0</v>
      </c>
      <c r="FA51">
        <v>0</v>
      </c>
      <c r="FB51">
        <v>0</v>
      </c>
      <c r="FC51">
        <v>15234976</v>
      </c>
      <c r="FD51">
        <v>15244168</v>
      </c>
      <c r="FE51">
        <v>15077355</v>
      </c>
      <c r="FF51">
        <v>14963553</v>
      </c>
      <c r="FG51">
        <v>14916708</v>
      </c>
      <c r="FH51">
        <v>14933996</v>
      </c>
      <c r="FI51">
        <v>14981409</v>
      </c>
      <c r="FJ51">
        <v>15502085</v>
      </c>
      <c r="FK51">
        <v>15986284</v>
      </c>
      <c r="FL51">
        <v>16072855</v>
      </c>
      <c r="FM51">
        <v>16523768</v>
      </c>
      <c r="FN51">
        <v>16806738</v>
      </c>
      <c r="FO51">
        <v>17160471</v>
      </c>
      <c r="FP51">
        <v>17709169</v>
      </c>
      <c r="FQ51">
        <v>18183714</v>
      </c>
      <c r="FR51">
        <v>18722556</v>
      </c>
      <c r="FS51">
        <v>19025179</v>
      </c>
      <c r="FT51">
        <v>19301060</v>
      </c>
      <c r="FU51">
        <v>19558112</v>
      </c>
      <c r="FV51">
        <v>19873945</v>
      </c>
      <c r="FW51">
        <v>0</v>
      </c>
      <c r="FX51">
        <v>20510420</v>
      </c>
      <c r="FY51">
        <v>21045579</v>
      </c>
      <c r="FZ51">
        <v>21437831</v>
      </c>
      <c r="GA51">
        <v>21246749</v>
      </c>
      <c r="GB51">
        <v>21073349</v>
      </c>
      <c r="GC51">
        <v>21088689</v>
      </c>
      <c r="GD51">
        <v>0</v>
      </c>
      <c r="GE51">
        <v>0</v>
      </c>
      <c r="GF51">
        <v>0</v>
      </c>
      <c r="GG51">
        <v>22632848</v>
      </c>
      <c r="GH51">
        <v>23064064</v>
      </c>
      <c r="GI51">
        <v>23151138</v>
      </c>
      <c r="GJ51">
        <v>23209785</v>
      </c>
      <c r="GK51">
        <v>23688851</v>
      </c>
      <c r="GL51" s="214">
        <v>0</v>
      </c>
      <c r="GM51" s="214">
        <v>24688453</v>
      </c>
      <c r="GN51">
        <v>24510025</v>
      </c>
      <c r="GO51">
        <v>24272580</v>
      </c>
      <c r="GP51">
        <v>24298099</v>
      </c>
      <c r="GQ51">
        <v>24660343</v>
      </c>
      <c r="GR51">
        <v>24864848</v>
      </c>
      <c r="GS51">
        <v>25371307</v>
      </c>
      <c r="GT51">
        <v>25873827</v>
      </c>
      <c r="GU51">
        <v>25957416</v>
      </c>
      <c r="GV51">
        <v>25247824</v>
      </c>
      <c r="GW51">
        <v>24564469</v>
      </c>
      <c r="GX51">
        <v>24722256</v>
      </c>
      <c r="GY51">
        <v>25021917</v>
      </c>
      <c r="GZ51">
        <v>0</v>
      </c>
      <c r="HA51">
        <v>0</v>
      </c>
      <c r="HB51">
        <v>25404741</v>
      </c>
      <c r="HC51">
        <v>25090500</v>
      </c>
      <c r="HD51">
        <v>24427239</v>
      </c>
      <c r="HE51">
        <v>24321502</v>
      </c>
      <c r="HF51">
        <v>24465689</v>
      </c>
      <c r="HG51">
        <v>0</v>
      </c>
      <c r="HH51">
        <v>25426428</v>
      </c>
      <c r="HI51">
        <v>25758745</v>
      </c>
      <c r="HJ51">
        <v>25761418</v>
      </c>
      <c r="HK51">
        <v>25915140</v>
      </c>
      <c r="HL51">
        <v>26278171</v>
      </c>
      <c r="HM51">
        <v>26470214</v>
      </c>
      <c r="HN51">
        <v>0</v>
      </c>
      <c r="HO51">
        <v>26626587</v>
      </c>
      <c r="HP51">
        <v>26589551</v>
      </c>
      <c r="HQ51">
        <v>26555259</v>
      </c>
      <c r="HR51">
        <v>26116320</v>
      </c>
      <c r="HS51">
        <v>0</v>
      </c>
      <c r="HT51">
        <v>0</v>
      </c>
      <c r="HU51">
        <v>0</v>
      </c>
      <c r="HV51">
        <v>25577237</v>
      </c>
      <c r="HW51">
        <v>0</v>
      </c>
      <c r="HX51">
        <v>25177563</v>
      </c>
      <c r="HY51">
        <v>24234169</v>
      </c>
      <c r="HZ51">
        <v>23784225</v>
      </c>
      <c r="IA51">
        <v>23704531</v>
      </c>
      <c r="IB51">
        <v>23704531</v>
      </c>
      <c r="IC51">
        <v>23708912</v>
      </c>
      <c r="ID51" s="54">
        <v>23388761</v>
      </c>
    </row>
    <row r="52" spans="1:238" x14ac:dyDescent="0.25">
      <c r="A52" s="95">
        <f t="shared" si="13"/>
        <v>51</v>
      </c>
      <c r="B52" s="65">
        <f>B.Semanal!B52</f>
        <v>0</v>
      </c>
      <c r="C52" s="71"/>
      <c r="D52" s="71"/>
      <c r="E52" s="71"/>
      <c r="F52" s="71"/>
      <c r="H52" s="67">
        <v>0</v>
      </c>
      <c r="I52" s="67">
        <v>0</v>
      </c>
      <c r="J52" s="67">
        <v>0</v>
      </c>
      <c r="K52" s="67">
        <v>0</v>
      </c>
      <c r="L52" s="67">
        <v>0</v>
      </c>
      <c r="M52" s="67">
        <v>0</v>
      </c>
      <c r="N52" s="65">
        <v>0</v>
      </c>
      <c r="O52" s="65">
        <v>0</v>
      </c>
      <c r="P52" s="65">
        <v>0</v>
      </c>
      <c r="Q52" s="65">
        <v>0</v>
      </c>
      <c r="R52" s="65">
        <v>0</v>
      </c>
      <c r="S52" s="65">
        <v>0</v>
      </c>
      <c r="T52" s="65">
        <v>0</v>
      </c>
      <c r="U52" s="120">
        <v>0</v>
      </c>
      <c r="V52" s="137">
        <v>327.10899999999998</v>
      </c>
      <c r="W52" s="120">
        <v>425.67700000000002</v>
      </c>
      <c r="X52" s="120">
        <v>492.05599999999998</v>
      </c>
      <c r="Y52" s="120">
        <v>510.11399999999998</v>
      </c>
      <c r="Z52" s="120">
        <v>546.57000000000005</v>
      </c>
      <c r="AA52" s="120">
        <v>624.16200000000003</v>
      </c>
      <c r="AB52" s="120">
        <v>0</v>
      </c>
      <c r="AC52" s="120">
        <v>33.034999999999997</v>
      </c>
      <c r="AD52" s="120">
        <v>365.90499999999997</v>
      </c>
      <c r="AE52" s="120">
        <v>0</v>
      </c>
      <c r="AF52" s="120">
        <v>0</v>
      </c>
      <c r="AG52" s="120">
        <v>571.44899999999996</v>
      </c>
      <c r="AH52" s="120">
        <v>373.40600000000001</v>
      </c>
      <c r="AI52" s="65">
        <v>373.40600000000001</v>
      </c>
      <c r="AJ52" s="65">
        <v>0</v>
      </c>
      <c r="AK52" s="65">
        <v>186.471</v>
      </c>
      <c r="AL52" s="65">
        <v>0</v>
      </c>
      <c r="AM52" s="65">
        <v>252.25399999999999</v>
      </c>
      <c r="AN52" s="65">
        <v>594.64400000000001</v>
      </c>
      <c r="AO52" s="65">
        <v>591.05999999999995</v>
      </c>
      <c r="AP52" s="65">
        <v>576.97199999999998</v>
      </c>
      <c r="AQ52" s="65">
        <v>584.88800000000003</v>
      </c>
      <c r="AR52" s="65">
        <v>584.33100000000002</v>
      </c>
      <c r="AS52" s="65">
        <v>571.46799999999996</v>
      </c>
      <c r="AT52" s="65">
        <v>578.82399999999996</v>
      </c>
      <c r="AU52" s="65">
        <v>0</v>
      </c>
      <c r="AV52" s="65">
        <v>573.45500000000004</v>
      </c>
      <c r="AW52" s="65">
        <v>577.524</v>
      </c>
      <c r="AX52" s="65">
        <v>569.93499999999995</v>
      </c>
      <c r="AY52" s="65">
        <v>586.20299999999997</v>
      </c>
      <c r="AZ52" s="65">
        <v>340.8</v>
      </c>
      <c r="BA52" s="65">
        <v>0</v>
      </c>
      <c r="BB52" s="65">
        <v>422.20800000000003</v>
      </c>
      <c r="BC52" s="65">
        <v>502.58300000000003</v>
      </c>
      <c r="BD52" s="65">
        <v>0</v>
      </c>
      <c r="BE52" s="65">
        <v>0</v>
      </c>
      <c r="BF52" s="65">
        <v>0</v>
      </c>
      <c r="BG52" s="65">
        <v>0</v>
      </c>
      <c r="BH52" s="65">
        <v>0</v>
      </c>
      <c r="BI52" s="65">
        <v>0</v>
      </c>
      <c r="BJ52" s="65">
        <v>0</v>
      </c>
      <c r="BK52" s="65">
        <v>0</v>
      </c>
      <c r="BL52" s="65">
        <v>0</v>
      </c>
      <c r="BM52" s="91">
        <v>0</v>
      </c>
      <c r="BN52" s="65">
        <v>582.22199999999998</v>
      </c>
      <c r="BO52" s="65">
        <v>469.11399999999998</v>
      </c>
      <c r="BP52" s="65">
        <v>520.899</v>
      </c>
      <c r="BQ52" s="65">
        <v>559.91800000000001</v>
      </c>
      <c r="BR52" s="65">
        <v>451.93</v>
      </c>
      <c r="BS52" s="65">
        <v>158.351</v>
      </c>
      <c r="BT52" s="65">
        <v>0</v>
      </c>
      <c r="BU52" s="65">
        <v>0</v>
      </c>
      <c r="BV52" s="65">
        <v>0</v>
      </c>
      <c r="BW52" s="65">
        <v>0</v>
      </c>
      <c r="BX52" s="65">
        <v>0</v>
      </c>
      <c r="BY52" s="65">
        <v>0</v>
      </c>
      <c r="BZ52" s="65">
        <v>0</v>
      </c>
      <c r="CA52" s="65">
        <v>427.65800000000002</v>
      </c>
      <c r="CB52" s="65">
        <v>543.11300000000006</v>
      </c>
      <c r="CC52" s="65">
        <v>576.95699999999999</v>
      </c>
      <c r="CD52" s="65">
        <v>523.81200000000001</v>
      </c>
      <c r="CE52" s="65">
        <v>0</v>
      </c>
      <c r="CF52" s="65">
        <v>0</v>
      </c>
      <c r="CG52" s="65">
        <v>0</v>
      </c>
      <c r="CH52" s="65">
        <v>0</v>
      </c>
      <c r="CI52" s="65">
        <v>0</v>
      </c>
      <c r="CJ52" s="65">
        <v>540.01800000000003</v>
      </c>
      <c r="CK52" s="65">
        <v>526.15899999999999</v>
      </c>
      <c r="CL52" s="65">
        <v>585.50099999999998</v>
      </c>
      <c r="CM52">
        <v>579.78700000000003</v>
      </c>
      <c r="CN52">
        <v>339.81400000000002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257.40699999999998</v>
      </c>
      <c r="CV52">
        <v>596.577</v>
      </c>
      <c r="CW52">
        <v>568.10599999999999</v>
      </c>
      <c r="CX52">
        <v>586.38</v>
      </c>
      <c r="CY52">
        <v>561.41800000000001</v>
      </c>
      <c r="CZ52">
        <v>552.07500000000005</v>
      </c>
      <c r="DA52">
        <v>552.16300000000001</v>
      </c>
      <c r="DB52">
        <v>562.64300000000003</v>
      </c>
      <c r="DC52">
        <v>418.69</v>
      </c>
      <c r="DD52">
        <v>581.75300000000004</v>
      </c>
      <c r="DE52">
        <v>481.899</v>
      </c>
      <c r="DF52">
        <v>472.58300000000003</v>
      </c>
      <c r="DG52">
        <v>570.55600000000004</v>
      </c>
      <c r="DH52">
        <v>535.82600000000002</v>
      </c>
      <c r="DI52">
        <v>34.192</v>
      </c>
      <c r="DJ52">
        <v>0</v>
      </c>
      <c r="DK52">
        <v>382.14100000000002</v>
      </c>
      <c r="DL52">
        <v>547.79100000000005</v>
      </c>
      <c r="DM52">
        <v>462.24400000000003</v>
      </c>
      <c r="DN52">
        <v>569.09400000000005</v>
      </c>
      <c r="DO52">
        <v>539.21699999999998</v>
      </c>
      <c r="DP52">
        <v>588.28099999999995</v>
      </c>
      <c r="DQ52">
        <v>533.47400000000005</v>
      </c>
      <c r="DR52">
        <v>562.75599999999997</v>
      </c>
      <c r="DS52">
        <v>522.37699999999995</v>
      </c>
      <c r="DT52">
        <v>577.58699999999999</v>
      </c>
      <c r="DU52">
        <v>567.33399999999995</v>
      </c>
      <c r="DV52">
        <v>540.37699999999995</v>
      </c>
      <c r="DW52">
        <v>541.721</v>
      </c>
      <c r="DX52">
        <v>541.03200000000004</v>
      </c>
      <c r="DY52">
        <v>531.13199999999995</v>
      </c>
      <c r="DZ52">
        <v>559.65300000000002</v>
      </c>
      <c r="EA52">
        <v>547.40099999999995</v>
      </c>
      <c r="EB52">
        <v>530.88800000000003</v>
      </c>
      <c r="EC52">
        <v>567.11300000000006</v>
      </c>
      <c r="ED52">
        <v>571.83900000000006</v>
      </c>
      <c r="EE52">
        <v>0</v>
      </c>
      <c r="EF52">
        <v>521.84699999999998</v>
      </c>
      <c r="EG52">
        <v>570.10699999999997</v>
      </c>
      <c r="EH52">
        <v>519.05899999999997</v>
      </c>
      <c r="EI52">
        <v>531.18299999999999</v>
      </c>
      <c r="EJ52">
        <v>593.64400000000001</v>
      </c>
      <c r="EK52">
        <v>574.73599999999999</v>
      </c>
      <c r="EL52">
        <v>554.92399999999998</v>
      </c>
      <c r="EM52">
        <v>573.36599999999999</v>
      </c>
      <c r="EN52">
        <v>492.97899999999998</v>
      </c>
      <c r="EO52">
        <v>596.37099999999998</v>
      </c>
      <c r="EP52">
        <v>559.44200000000001</v>
      </c>
      <c r="EQ52">
        <v>503.721</v>
      </c>
      <c r="ER52">
        <v>0</v>
      </c>
      <c r="ES52">
        <v>544.88900000000001</v>
      </c>
      <c r="ET52">
        <v>531.64599999999996</v>
      </c>
      <c r="EU52">
        <v>530.00900000000001</v>
      </c>
      <c r="EV52">
        <v>566.21299999999997</v>
      </c>
      <c r="EW52">
        <v>555.81200000000001</v>
      </c>
      <c r="EX52">
        <v>567.17399999999998</v>
      </c>
      <c r="EY52">
        <v>503.072</v>
      </c>
      <c r="EZ52">
        <v>36.487000000000002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319.142</v>
      </c>
      <c r="FH52">
        <v>571.351</v>
      </c>
      <c r="FI52">
        <v>564.03800000000001</v>
      </c>
      <c r="FJ52">
        <v>559.84699999999998</v>
      </c>
      <c r="FK52">
        <v>521.18299999999999</v>
      </c>
      <c r="FL52">
        <v>507.07299999999998</v>
      </c>
      <c r="FM52">
        <v>554.87800000000004</v>
      </c>
      <c r="FN52">
        <v>578.46500000000003</v>
      </c>
      <c r="FO52">
        <v>573.26099999999997</v>
      </c>
      <c r="FP52">
        <v>590.40800000000002</v>
      </c>
      <c r="FQ52">
        <v>507.58199999999999</v>
      </c>
      <c r="FR52">
        <v>579.846</v>
      </c>
      <c r="FS52">
        <v>511.173</v>
      </c>
      <c r="FT52">
        <v>567.48299999999995</v>
      </c>
      <c r="FU52">
        <v>570.75</v>
      </c>
      <c r="FV52">
        <v>546.88300000000004</v>
      </c>
      <c r="FW52">
        <v>571.03499999999997</v>
      </c>
      <c r="FX52">
        <v>574.971</v>
      </c>
      <c r="FY52">
        <v>576.21900000000005</v>
      </c>
      <c r="FZ52">
        <v>564.88400000000001</v>
      </c>
      <c r="GA52">
        <v>159.26499999999999</v>
      </c>
      <c r="GB52">
        <v>380.52199999999999</v>
      </c>
      <c r="GC52">
        <v>569.11900000000003</v>
      </c>
      <c r="GD52">
        <v>562.61900000000003</v>
      </c>
      <c r="GE52">
        <v>177.55799999999999</v>
      </c>
      <c r="GF52">
        <v>414.87099999999998</v>
      </c>
      <c r="GG52">
        <v>587.202</v>
      </c>
      <c r="GH52">
        <v>547.54</v>
      </c>
      <c r="GI52">
        <v>570.21299999999997</v>
      </c>
      <c r="GJ52">
        <v>544.91499999999996</v>
      </c>
      <c r="GK52">
        <v>561.95500000000004</v>
      </c>
      <c r="GL52" s="214">
        <v>541.87199999999996</v>
      </c>
      <c r="GM52" s="214">
        <v>529.72400000000005</v>
      </c>
      <c r="GN52">
        <v>39.090200000000003</v>
      </c>
      <c r="GO52">
        <v>323.53500000000003</v>
      </c>
      <c r="GP52">
        <v>568.23900000000003</v>
      </c>
      <c r="GQ52">
        <v>575.33600000000001</v>
      </c>
      <c r="GR52">
        <v>538.93299999999999</v>
      </c>
      <c r="GS52">
        <v>544.596</v>
      </c>
      <c r="GT52">
        <v>538.13699999999994</v>
      </c>
      <c r="GU52">
        <v>571.60500000000002</v>
      </c>
      <c r="GV52">
        <v>44.069000000000003</v>
      </c>
      <c r="GW52">
        <v>0</v>
      </c>
      <c r="GX52">
        <v>400.46600000000001</v>
      </c>
      <c r="GY52">
        <v>582.41099999999994</v>
      </c>
      <c r="GZ52">
        <v>30.837</v>
      </c>
      <c r="HA52">
        <v>0</v>
      </c>
      <c r="HB52">
        <v>389.78199999999998</v>
      </c>
      <c r="HC52">
        <v>0</v>
      </c>
      <c r="HD52">
        <v>0</v>
      </c>
      <c r="HE52">
        <v>569.95100000000002</v>
      </c>
      <c r="HF52">
        <v>639.53</v>
      </c>
      <c r="HG52">
        <v>615.58100000000002</v>
      </c>
      <c r="HH52">
        <v>589.42700000000002</v>
      </c>
      <c r="HI52">
        <v>593.59199999999998</v>
      </c>
      <c r="HJ52">
        <v>614.23</v>
      </c>
      <c r="HK52">
        <v>597.88</v>
      </c>
      <c r="HL52">
        <v>609.66600000000005</v>
      </c>
      <c r="HM52">
        <v>595.274</v>
      </c>
      <c r="HN52">
        <v>175.839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249.006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 s="142">
        <v>223.37200000000001</v>
      </c>
    </row>
    <row r="53" spans="1:238" x14ac:dyDescent="0.25">
      <c r="A53" s="95">
        <f t="shared" si="13"/>
        <v>52</v>
      </c>
      <c r="B53" s="65">
        <f>B.Semanal!B53</f>
        <v>0</v>
      </c>
      <c r="C53" s="68"/>
      <c r="D53" s="68"/>
      <c r="E53" s="68"/>
      <c r="F53" s="68"/>
      <c r="H53" s="67">
        <v>0</v>
      </c>
      <c r="I53" s="67">
        <v>0</v>
      </c>
      <c r="J53" s="67">
        <v>0</v>
      </c>
      <c r="K53" s="67">
        <v>0</v>
      </c>
      <c r="L53" s="67">
        <v>0</v>
      </c>
      <c r="M53" s="67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120">
        <v>0</v>
      </c>
      <c r="V53" s="120">
        <v>0</v>
      </c>
      <c r="W53" s="120">
        <v>0</v>
      </c>
      <c r="X53" s="120">
        <v>0</v>
      </c>
      <c r="Y53" s="120">
        <v>0</v>
      </c>
      <c r="Z53" s="120">
        <v>0</v>
      </c>
      <c r="AA53" s="120">
        <v>0</v>
      </c>
      <c r="AB53" s="120">
        <v>0</v>
      </c>
      <c r="AC53" s="120">
        <v>0</v>
      </c>
      <c r="AD53" s="120">
        <v>0</v>
      </c>
      <c r="AE53" s="120">
        <v>0</v>
      </c>
      <c r="AF53" s="120">
        <v>0</v>
      </c>
      <c r="AG53" s="120">
        <v>0</v>
      </c>
      <c r="AH53" s="120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91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 s="214">
        <v>0</v>
      </c>
      <c r="GM53" s="214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 t="s">
        <v>74</v>
      </c>
    </row>
    <row r="54" spans="1:238" x14ac:dyDescent="0.25">
      <c r="A54" s="95">
        <f t="shared" si="13"/>
        <v>53</v>
      </c>
      <c r="B54" s="65">
        <f>B.Semanal!B54</f>
        <v>0</v>
      </c>
      <c r="C54" s="66"/>
      <c r="D54" s="66"/>
      <c r="E54" s="66"/>
      <c r="F54" s="66"/>
      <c r="H54" s="67">
        <v>0</v>
      </c>
      <c r="I54" s="67">
        <v>0</v>
      </c>
      <c r="J54" s="67">
        <v>0</v>
      </c>
      <c r="K54" s="67">
        <v>0</v>
      </c>
      <c r="L54" s="67">
        <v>0</v>
      </c>
      <c r="M54" s="67">
        <v>0</v>
      </c>
      <c r="N54" s="65">
        <v>0</v>
      </c>
      <c r="O54" s="65">
        <v>0</v>
      </c>
      <c r="P54" s="65">
        <v>0</v>
      </c>
      <c r="Q54" s="65">
        <v>0</v>
      </c>
      <c r="R54" s="65">
        <v>0</v>
      </c>
      <c r="S54" s="65">
        <v>0</v>
      </c>
      <c r="T54" s="65">
        <v>0</v>
      </c>
      <c r="U54" s="120">
        <v>0</v>
      </c>
      <c r="V54" s="120">
        <v>0</v>
      </c>
      <c r="W54" s="137">
        <f>62060/1000</f>
        <v>62.06</v>
      </c>
      <c r="X54" s="138">
        <f>256340/1000</f>
        <v>256.33999999999997</v>
      </c>
      <c r="Y54" s="137">
        <v>0</v>
      </c>
      <c r="Z54" s="137">
        <f>377140/1000</f>
        <v>377.14</v>
      </c>
      <c r="AA54" s="137">
        <v>31300</v>
      </c>
      <c r="AB54" s="137">
        <v>0</v>
      </c>
      <c r="AC54" s="137">
        <v>357.22</v>
      </c>
      <c r="AD54" s="137">
        <v>0</v>
      </c>
      <c r="AE54" s="120">
        <v>439.9</v>
      </c>
      <c r="AF54" s="137">
        <v>466.46</v>
      </c>
      <c r="AG54" s="120">
        <v>149.13999999999999</v>
      </c>
      <c r="AH54" s="120">
        <v>102.74</v>
      </c>
      <c r="AI54" s="65">
        <v>0</v>
      </c>
      <c r="AJ54" s="65">
        <v>223.88</v>
      </c>
      <c r="AK54" s="65">
        <v>0</v>
      </c>
      <c r="AL54" s="65">
        <v>398.56</v>
      </c>
      <c r="AM54" s="65">
        <v>470.84</v>
      </c>
      <c r="AN54" s="65">
        <v>231.46</v>
      </c>
      <c r="AO54" s="65">
        <v>212.3</v>
      </c>
      <c r="AP54" s="65">
        <v>278.83999999999997</v>
      </c>
      <c r="AQ54" s="65">
        <v>76.040000000000006</v>
      </c>
      <c r="AR54" s="65">
        <v>552.14</v>
      </c>
      <c r="AS54" s="65">
        <v>212.84</v>
      </c>
      <c r="AT54" s="65">
        <v>261.76</v>
      </c>
      <c r="AU54" s="65">
        <v>0</v>
      </c>
      <c r="AV54" s="65">
        <v>0</v>
      </c>
      <c r="AW54" s="65">
        <v>0</v>
      </c>
      <c r="AX54" s="65">
        <v>0</v>
      </c>
      <c r="AY54" s="65">
        <v>0</v>
      </c>
      <c r="AZ54" s="65">
        <v>0</v>
      </c>
      <c r="BA54" s="65">
        <v>0</v>
      </c>
      <c r="BB54" s="65">
        <v>0</v>
      </c>
      <c r="BC54" s="65">
        <v>0</v>
      </c>
      <c r="BD54" s="65">
        <v>0</v>
      </c>
      <c r="BE54" s="65">
        <v>0</v>
      </c>
      <c r="BF54" s="65">
        <v>0</v>
      </c>
      <c r="BG54" s="65">
        <v>0</v>
      </c>
      <c r="BH54" s="65">
        <v>238.9</v>
      </c>
      <c r="BI54" s="65">
        <v>364.06</v>
      </c>
      <c r="BJ54" s="65">
        <v>406.52</v>
      </c>
      <c r="BK54" s="65">
        <v>592.84</v>
      </c>
      <c r="BL54" s="65">
        <v>437.02</v>
      </c>
      <c r="BM54" s="91">
        <v>593.29999999999995</v>
      </c>
      <c r="BN54" s="65">
        <v>431.62</v>
      </c>
      <c r="BO54" s="65">
        <v>430.3</v>
      </c>
      <c r="BP54" s="65">
        <v>409.06</v>
      </c>
      <c r="BQ54" s="65">
        <v>314.58</v>
      </c>
      <c r="BR54" s="65">
        <v>487.58</v>
      </c>
      <c r="BS54" s="65">
        <v>505.28</v>
      </c>
      <c r="BT54" s="65">
        <v>632.32000000000005</v>
      </c>
      <c r="BU54" s="65">
        <v>604.64</v>
      </c>
      <c r="BV54" s="65">
        <v>414.06</v>
      </c>
      <c r="BW54" s="65">
        <v>432.86</v>
      </c>
      <c r="BX54" s="65">
        <v>384.88</v>
      </c>
      <c r="BY54" s="65">
        <v>545.29999999999995</v>
      </c>
      <c r="BZ54" s="65">
        <v>788.96</v>
      </c>
      <c r="CA54" s="65">
        <v>612.52</v>
      </c>
      <c r="CB54" s="65">
        <v>728.3</v>
      </c>
      <c r="CC54" s="65">
        <v>636.94000000000005</v>
      </c>
      <c r="CD54" s="65">
        <v>634.58000000000004</v>
      </c>
      <c r="CE54" s="65">
        <v>498.72</v>
      </c>
      <c r="CF54" s="65">
        <v>11.44</v>
      </c>
      <c r="CG54" s="65">
        <v>11.6</v>
      </c>
      <c r="CH54" s="65">
        <v>0</v>
      </c>
      <c r="CI54" s="65">
        <v>0</v>
      </c>
      <c r="CJ54" s="65">
        <v>312.02</v>
      </c>
      <c r="CK54" s="65">
        <v>45.5</v>
      </c>
      <c r="CL54" s="65">
        <v>0</v>
      </c>
      <c r="CM54">
        <v>622.66</v>
      </c>
      <c r="CN54">
        <v>0</v>
      </c>
      <c r="CO54">
        <v>0</v>
      </c>
      <c r="CP54">
        <v>0</v>
      </c>
      <c r="CQ54">
        <v>491.08</v>
      </c>
      <c r="CR54">
        <v>810.9</v>
      </c>
      <c r="CS54">
        <v>470.74</v>
      </c>
      <c r="CT54">
        <v>982.96</v>
      </c>
      <c r="CU54">
        <v>1153.78</v>
      </c>
      <c r="CV54">
        <v>1037.6199999999999</v>
      </c>
      <c r="CW54">
        <v>847.44</v>
      </c>
      <c r="CX54">
        <v>968.72</v>
      </c>
      <c r="CY54">
        <v>1104.9000000000001</v>
      </c>
      <c r="CZ54">
        <v>723.78</v>
      </c>
      <c r="DA54">
        <v>984.06</v>
      </c>
      <c r="DB54">
        <v>990.8</v>
      </c>
      <c r="DC54">
        <v>893.14</v>
      </c>
      <c r="DD54">
        <v>994.94</v>
      </c>
      <c r="DE54">
        <v>953.76</v>
      </c>
      <c r="DF54">
        <v>996.7</v>
      </c>
      <c r="DG54">
        <v>846.02</v>
      </c>
      <c r="DH54">
        <v>1162.1400000000001</v>
      </c>
      <c r="DI54">
        <v>997.18</v>
      </c>
      <c r="DJ54">
        <v>790.3</v>
      </c>
      <c r="DK54">
        <v>1022.72</v>
      </c>
      <c r="DL54">
        <v>563.1</v>
      </c>
      <c r="DM54">
        <v>682.32</v>
      </c>
      <c r="DN54">
        <v>579.48</v>
      </c>
      <c r="DO54">
        <v>610.64</v>
      </c>
      <c r="DP54">
        <v>732.08</v>
      </c>
      <c r="DQ54">
        <v>633.91999999999996</v>
      </c>
      <c r="DR54">
        <v>744.34</v>
      </c>
      <c r="DS54">
        <v>605.64</v>
      </c>
      <c r="DT54">
        <v>831.46</v>
      </c>
      <c r="DU54">
        <v>480.26</v>
      </c>
      <c r="DV54">
        <v>717.02</v>
      </c>
      <c r="DW54">
        <v>835.4</v>
      </c>
      <c r="DX54">
        <v>727.52</v>
      </c>
      <c r="DY54">
        <v>753.3</v>
      </c>
      <c r="DZ54">
        <v>633.26</v>
      </c>
      <c r="EA54">
        <v>541.84</v>
      </c>
      <c r="EB54">
        <v>410.42</v>
      </c>
      <c r="EC54">
        <v>693.96</v>
      </c>
      <c r="ED54">
        <v>801.66</v>
      </c>
      <c r="EE54">
        <v>693.84</v>
      </c>
      <c r="EF54">
        <v>755.94</v>
      </c>
      <c r="EG54">
        <v>909.2</v>
      </c>
      <c r="EH54">
        <v>736.56</v>
      </c>
      <c r="EI54">
        <v>766.24</v>
      </c>
      <c r="EJ54">
        <v>982.76</v>
      </c>
      <c r="EK54">
        <v>277.48</v>
      </c>
      <c r="EL54">
        <v>41.06</v>
      </c>
      <c r="EM54">
        <v>0</v>
      </c>
      <c r="EN54">
        <v>4.58</v>
      </c>
      <c r="EO54">
        <v>0</v>
      </c>
      <c r="EP54">
        <v>0</v>
      </c>
      <c r="EQ54">
        <v>0</v>
      </c>
      <c r="ER54">
        <v>0</v>
      </c>
      <c r="ES54">
        <v>16.059999999999999</v>
      </c>
      <c r="ET54">
        <v>7.82</v>
      </c>
      <c r="EU54">
        <v>14.8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31.38</v>
      </c>
      <c r="FI54">
        <v>0</v>
      </c>
      <c r="FJ54">
        <v>0</v>
      </c>
      <c r="FK54">
        <v>0</v>
      </c>
      <c r="FL54">
        <v>0</v>
      </c>
      <c r="FM54">
        <v>5.14</v>
      </c>
      <c r="FN54">
        <v>0</v>
      </c>
      <c r="FO54">
        <v>0</v>
      </c>
      <c r="FP54">
        <v>4.4400000000000004</v>
      </c>
      <c r="FQ54">
        <v>0</v>
      </c>
      <c r="FR54">
        <v>0</v>
      </c>
      <c r="FS54">
        <v>0</v>
      </c>
      <c r="FT54">
        <v>0</v>
      </c>
      <c r="FU54">
        <v>5.14</v>
      </c>
      <c r="FV54">
        <v>0</v>
      </c>
      <c r="FW54">
        <v>0</v>
      </c>
      <c r="FX54">
        <v>0</v>
      </c>
      <c r="FY54">
        <v>0</v>
      </c>
      <c r="FZ54">
        <v>10.32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 s="214">
        <v>0</v>
      </c>
      <c r="GM54" s="21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3.82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 t="s">
        <v>74</v>
      </c>
    </row>
    <row r="55" spans="1:238" x14ac:dyDescent="0.25">
      <c r="A55" s="95">
        <f t="shared" si="13"/>
        <v>54</v>
      </c>
      <c r="B55" s="65">
        <f>B.Semanal!B55</f>
        <v>0</v>
      </c>
      <c r="C55" s="66"/>
      <c r="D55" s="66"/>
      <c r="E55" s="66"/>
      <c r="F55" s="66"/>
      <c r="H55" s="67">
        <v>0</v>
      </c>
      <c r="I55" s="67">
        <v>0</v>
      </c>
      <c r="J55" s="67">
        <v>0</v>
      </c>
      <c r="K55" s="67">
        <v>0</v>
      </c>
      <c r="L55" s="67">
        <v>0</v>
      </c>
      <c r="M55" s="67">
        <v>0</v>
      </c>
      <c r="N55" s="65">
        <v>0</v>
      </c>
      <c r="O55" s="65">
        <v>0</v>
      </c>
      <c r="P55" s="65">
        <v>0</v>
      </c>
      <c r="Q55" s="65">
        <v>0</v>
      </c>
      <c r="R55" s="65">
        <v>0</v>
      </c>
      <c r="S55" s="65">
        <v>0</v>
      </c>
      <c r="T55" s="65">
        <v>0</v>
      </c>
      <c r="U55" s="120">
        <v>0</v>
      </c>
      <c r="V55" s="120">
        <v>0</v>
      </c>
      <c r="W55" s="120">
        <v>0</v>
      </c>
      <c r="X55" s="120">
        <v>0</v>
      </c>
      <c r="Y55" s="120">
        <v>0</v>
      </c>
      <c r="Z55" s="120">
        <v>0</v>
      </c>
      <c r="AA55" s="120">
        <v>0</v>
      </c>
      <c r="AB55" s="120">
        <v>0</v>
      </c>
      <c r="AC55" s="120">
        <v>0</v>
      </c>
      <c r="AD55" s="120">
        <v>0</v>
      </c>
      <c r="AE55" s="120">
        <v>0</v>
      </c>
      <c r="AF55" s="120">
        <v>0</v>
      </c>
      <c r="AG55" s="120">
        <v>0</v>
      </c>
      <c r="AH55" s="120">
        <v>0</v>
      </c>
      <c r="AI55" s="65">
        <v>0</v>
      </c>
      <c r="AJ55" s="65">
        <v>0</v>
      </c>
      <c r="AK55" s="65">
        <v>0</v>
      </c>
      <c r="AL55" s="65">
        <v>0</v>
      </c>
      <c r="AM55" s="65">
        <v>0</v>
      </c>
      <c r="AN55" s="65">
        <v>0</v>
      </c>
      <c r="AO55" s="65">
        <v>0</v>
      </c>
      <c r="AP55" s="65">
        <v>0</v>
      </c>
      <c r="AQ55" s="65">
        <v>0</v>
      </c>
      <c r="AR55" s="65">
        <v>0</v>
      </c>
      <c r="AS55" s="65">
        <v>0</v>
      </c>
      <c r="AT55" s="65">
        <v>0</v>
      </c>
      <c r="AU55" s="65">
        <v>0</v>
      </c>
      <c r="AV55" s="65">
        <v>0</v>
      </c>
      <c r="AW55" s="65">
        <v>0</v>
      </c>
      <c r="AX55" s="65">
        <v>0</v>
      </c>
      <c r="AY55" s="65">
        <v>0</v>
      </c>
      <c r="AZ55" s="65">
        <v>0</v>
      </c>
      <c r="BA55" s="65">
        <v>0</v>
      </c>
      <c r="BB55" s="65">
        <v>0</v>
      </c>
      <c r="BC55" s="65">
        <v>0</v>
      </c>
      <c r="BD55" s="65">
        <v>0</v>
      </c>
      <c r="BE55" s="65">
        <v>0</v>
      </c>
      <c r="BF55" s="65">
        <v>0</v>
      </c>
      <c r="BG55" s="65">
        <v>0</v>
      </c>
      <c r="BH55" s="65">
        <v>0</v>
      </c>
      <c r="BI55" s="65">
        <v>0</v>
      </c>
      <c r="BJ55" s="65">
        <v>0</v>
      </c>
      <c r="BK55" s="65">
        <v>0</v>
      </c>
      <c r="BL55" s="65">
        <v>0</v>
      </c>
      <c r="BM55" s="91">
        <v>0</v>
      </c>
      <c r="BN55" s="65">
        <v>0</v>
      </c>
      <c r="BO55" s="65">
        <v>0</v>
      </c>
      <c r="BP55" s="65">
        <v>0</v>
      </c>
      <c r="BQ55" s="65">
        <v>0</v>
      </c>
      <c r="BR55" s="65">
        <v>0</v>
      </c>
      <c r="BS55" s="65">
        <v>0</v>
      </c>
      <c r="BT55" s="65">
        <v>0</v>
      </c>
      <c r="BU55" s="65">
        <v>0</v>
      </c>
      <c r="BV55" s="65">
        <v>0</v>
      </c>
      <c r="BW55" s="65">
        <v>0</v>
      </c>
      <c r="BX55" s="65">
        <v>0</v>
      </c>
      <c r="BY55" s="65">
        <v>0</v>
      </c>
      <c r="BZ55" s="65">
        <v>0</v>
      </c>
      <c r="CA55" s="65">
        <v>0</v>
      </c>
      <c r="CB55" s="65">
        <v>0</v>
      </c>
      <c r="CC55" s="65">
        <v>0</v>
      </c>
      <c r="CD55" s="65">
        <v>0</v>
      </c>
      <c r="CE55" s="65">
        <v>23.12</v>
      </c>
      <c r="CF55" s="65">
        <v>0</v>
      </c>
      <c r="CG55" s="65">
        <v>0</v>
      </c>
      <c r="CH55" s="65">
        <v>0</v>
      </c>
      <c r="CI55" s="65">
        <v>0</v>
      </c>
      <c r="CJ55" s="65">
        <v>0</v>
      </c>
      <c r="CK55" s="65">
        <v>0</v>
      </c>
      <c r="CL55" s="65">
        <v>0</v>
      </c>
      <c r="CM55">
        <v>0</v>
      </c>
      <c r="CN55">
        <v>0</v>
      </c>
      <c r="CO55">
        <v>0</v>
      </c>
      <c r="CP55">
        <v>25.1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 s="214">
        <v>0</v>
      </c>
      <c r="GM55" s="214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 s="142">
        <v>133.46</v>
      </c>
    </row>
    <row r="56" spans="1:238" x14ac:dyDescent="0.25">
      <c r="A56" s="95">
        <f t="shared" si="13"/>
        <v>55</v>
      </c>
      <c r="B56" s="65">
        <f>B.Semanal!B56</f>
        <v>0</v>
      </c>
      <c r="C56" s="66"/>
      <c r="D56" s="66"/>
      <c r="E56" s="66"/>
      <c r="F56" s="66"/>
      <c r="H56" s="67">
        <v>0</v>
      </c>
      <c r="I56" s="67">
        <v>0</v>
      </c>
      <c r="J56" s="67">
        <v>0</v>
      </c>
      <c r="K56" s="67">
        <v>0</v>
      </c>
      <c r="L56" s="67">
        <v>0</v>
      </c>
      <c r="M56" s="67">
        <v>0</v>
      </c>
      <c r="N56" s="65">
        <v>0</v>
      </c>
      <c r="O56" s="65">
        <v>0</v>
      </c>
      <c r="P56" s="65">
        <v>0</v>
      </c>
      <c r="Q56" s="65">
        <v>0</v>
      </c>
      <c r="R56" s="65">
        <v>0</v>
      </c>
      <c r="S56" s="65">
        <v>0</v>
      </c>
      <c r="T56" s="65">
        <v>0</v>
      </c>
      <c r="U56" s="120">
        <v>0</v>
      </c>
      <c r="V56" s="120">
        <v>0</v>
      </c>
      <c r="W56" s="120">
        <v>0</v>
      </c>
      <c r="X56" s="120">
        <v>0</v>
      </c>
      <c r="Y56" s="120">
        <v>0</v>
      </c>
      <c r="Z56" s="120">
        <v>0</v>
      </c>
      <c r="AA56" s="120">
        <v>0</v>
      </c>
      <c r="AB56" s="120">
        <v>0</v>
      </c>
      <c r="AC56" s="120">
        <v>0</v>
      </c>
      <c r="AD56" s="120">
        <v>0</v>
      </c>
      <c r="AE56" s="120">
        <v>0</v>
      </c>
      <c r="AF56" s="120">
        <v>0</v>
      </c>
      <c r="AG56" s="120">
        <v>0</v>
      </c>
      <c r="AH56" s="120">
        <v>0</v>
      </c>
      <c r="AI56" s="65">
        <v>0</v>
      </c>
      <c r="AJ56" s="65">
        <v>0</v>
      </c>
      <c r="AK56" s="65">
        <v>0</v>
      </c>
      <c r="AL56" s="65">
        <v>0</v>
      </c>
      <c r="AM56" s="65">
        <v>0</v>
      </c>
      <c r="AN56" s="65">
        <v>0</v>
      </c>
      <c r="AO56" s="65">
        <v>0</v>
      </c>
      <c r="AP56" s="65">
        <v>0</v>
      </c>
      <c r="AQ56" s="65">
        <v>0</v>
      </c>
      <c r="AR56" s="65">
        <v>0</v>
      </c>
      <c r="AS56" s="65">
        <v>0</v>
      </c>
      <c r="AT56" s="65">
        <v>0</v>
      </c>
      <c r="AU56" s="65">
        <v>0</v>
      </c>
      <c r="AV56" s="65">
        <v>0</v>
      </c>
      <c r="AW56" s="65">
        <v>0</v>
      </c>
      <c r="AX56" s="65">
        <v>0</v>
      </c>
      <c r="AY56" s="65">
        <v>0</v>
      </c>
      <c r="AZ56" s="65">
        <v>0</v>
      </c>
      <c r="BA56" s="65">
        <v>0</v>
      </c>
      <c r="BB56" s="65">
        <v>0</v>
      </c>
      <c r="BC56" s="65">
        <v>0</v>
      </c>
      <c r="BD56" s="65">
        <v>0</v>
      </c>
      <c r="BE56" s="65">
        <v>0</v>
      </c>
      <c r="BF56" s="65">
        <v>0</v>
      </c>
      <c r="BG56" s="65">
        <v>0</v>
      </c>
      <c r="BH56" s="65">
        <v>0</v>
      </c>
      <c r="BI56" s="65">
        <v>0</v>
      </c>
      <c r="BJ56" s="65">
        <v>0</v>
      </c>
      <c r="BK56" s="65">
        <v>0</v>
      </c>
      <c r="BL56" s="65">
        <v>0</v>
      </c>
      <c r="BM56" s="91">
        <v>0</v>
      </c>
      <c r="BN56" s="65">
        <v>0</v>
      </c>
      <c r="BO56" s="65">
        <v>0</v>
      </c>
      <c r="BP56" s="65">
        <v>0</v>
      </c>
      <c r="BQ56" s="65">
        <v>0</v>
      </c>
      <c r="BR56" s="65">
        <v>0</v>
      </c>
      <c r="BS56" s="65">
        <v>0</v>
      </c>
      <c r="BT56" s="65">
        <v>0</v>
      </c>
      <c r="BU56" s="65">
        <v>0</v>
      </c>
      <c r="BV56" s="65">
        <v>0</v>
      </c>
      <c r="BW56" s="65">
        <v>0</v>
      </c>
      <c r="BX56" s="65">
        <v>0</v>
      </c>
      <c r="BY56" s="65">
        <v>0</v>
      </c>
      <c r="BZ56" s="65">
        <v>0</v>
      </c>
      <c r="CA56" s="65">
        <v>0</v>
      </c>
      <c r="CB56" s="65">
        <v>0</v>
      </c>
      <c r="CC56" s="65">
        <v>0</v>
      </c>
      <c r="CD56" s="65">
        <v>0</v>
      </c>
      <c r="CE56" s="65">
        <v>0</v>
      </c>
      <c r="CF56" s="65">
        <v>0</v>
      </c>
      <c r="CG56" s="65">
        <v>0</v>
      </c>
      <c r="CH56" s="65">
        <v>0</v>
      </c>
      <c r="CI56" s="65">
        <v>0</v>
      </c>
      <c r="CJ56" s="65">
        <v>0</v>
      </c>
      <c r="CK56" s="65">
        <v>0</v>
      </c>
      <c r="CL56" s="65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 s="214">
        <v>0</v>
      </c>
      <c r="GM56" s="214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 s="142">
        <v>93.84</v>
      </c>
    </row>
    <row r="57" spans="1:238" x14ac:dyDescent="0.25">
      <c r="A57" s="95">
        <f t="shared" si="13"/>
        <v>56</v>
      </c>
      <c r="B57" s="65">
        <f>B.Semanal!B57</f>
        <v>0</v>
      </c>
      <c r="C57" s="66"/>
      <c r="D57" s="66"/>
      <c r="E57" s="66"/>
      <c r="F57" s="66"/>
      <c r="G57" s="70"/>
      <c r="H57" s="67">
        <v>2560</v>
      </c>
      <c r="I57" s="67">
        <v>65640</v>
      </c>
      <c r="J57" s="67">
        <v>85720</v>
      </c>
      <c r="K57" s="67">
        <v>64660</v>
      </c>
      <c r="L57" s="67">
        <v>61100</v>
      </c>
      <c r="M57" s="67">
        <v>64040</v>
      </c>
      <c r="N57" s="70">
        <v>70100</v>
      </c>
      <c r="O57" s="70">
        <v>44120</v>
      </c>
      <c r="P57" s="70">
        <v>131840</v>
      </c>
      <c r="Q57" s="70">
        <v>133040</v>
      </c>
      <c r="R57" s="70">
        <v>98260</v>
      </c>
      <c r="S57" s="70">
        <v>122800</v>
      </c>
      <c r="T57" s="70">
        <v>101340</v>
      </c>
      <c r="U57" s="125">
        <v>121620</v>
      </c>
      <c r="V57" s="125">
        <v>128760</v>
      </c>
      <c r="W57" s="125">
        <v>100520</v>
      </c>
      <c r="X57" s="125">
        <v>83880</v>
      </c>
      <c r="Y57" s="125">
        <v>82340</v>
      </c>
      <c r="Z57" s="125">
        <v>89560</v>
      </c>
      <c r="AA57" s="125">
        <v>66380</v>
      </c>
      <c r="AB57" s="125">
        <v>55.48</v>
      </c>
      <c r="AC57" s="125">
        <v>18.72</v>
      </c>
      <c r="AD57" s="125">
        <v>40.46</v>
      </c>
      <c r="AE57" s="120">
        <v>93.42</v>
      </c>
      <c r="AF57" s="125">
        <v>110.42</v>
      </c>
      <c r="AG57" s="120">
        <v>96.46</v>
      </c>
      <c r="AH57" s="120">
        <v>89.02</v>
      </c>
      <c r="AI57" s="65">
        <v>10.74</v>
      </c>
      <c r="AJ57" s="65">
        <v>0</v>
      </c>
      <c r="AK57" s="65">
        <v>31.56</v>
      </c>
      <c r="AL57" s="65">
        <v>87.42</v>
      </c>
      <c r="AM57" s="65">
        <v>104.96</v>
      </c>
      <c r="AN57" s="65">
        <v>113.62</v>
      </c>
      <c r="AO57" s="65">
        <v>99.86</v>
      </c>
      <c r="AP57" s="65">
        <v>107.86</v>
      </c>
      <c r="AQ57" s="65">
        <v>112.38</v>
      </c>
      <c r="AR57" s="65">
        <v>112.6</v>
      </c>
      <c r="AS57" s="65">
        <v>111.5</v>
      </c>
      <c r="AT57" s="65">
        <v>98.32</v>
      </c>
      <c r="AU57" s="65">
        <v>109.46</v>
      </c>
      <c r="AV57" s="65">
        <v>0</v>
      </c>
      <c r="AW57" s="65">
        <v>97.12</v>
      </c>
      <c r="AX57" s="65">
        <v>95.72</v>
      </c>
      <c r="AY57" s="65">
        <v>146.19999999999999</v>
      </c>
      <c r="AZ57" s="65">
        <v>103.66</v>
      </c>
      <c r="BA57" s="65">
        <v>53.18</v>
      </c>
      <c r="BB57" s="65">
        <v>136.76</v>
      </c>
      <c r="BC57" s="65">
        <v>115.22</v>
      </c>
      <c r="BD57" s="65">
        <v>42.64</v>
      </c>
      <c r="BE57" s="65">
        <v>17.16</v>
      </c>
      <c r="BF57" s="65">
        <v>21.48</v>
      </c>
      <c r="BG57" s="65">
        <v>58.92</v>
      </c>
      <c r="BH57" s="65">
        <v>66.599999999999994</v>
      </c>
      <c r="BI57" s="65">
        <v>95.24</v>
      </c>
      <c r="BJ57" s="65">
        <v>90.1</v>
      </c>
      <c r="BK57" s="65">
        <v>98.06</v>
      </c>
      <c r="BL57" s="65">
        <v>91.66</v>
      </c>
      <c r="BM57" s="91">
        <v>84.26</v>
      </c>
      <c r="BN57" s="65">
        <v>94.68</v>
      </c>
      <c r="BO57" s="65">
        <v>97.56</v>
      </c>
      <c r="BP57" s="65">
        <v>87.7</v>
      </c>
      <c r="BQ57" s="65">
        <v>86.94</v>
      </c>
      <c r="BR57" s="65">
        <v>95.68</v>
      </c>
      <c r="BS57" s="65">
        <v>138.56</v>
      </c>
      <c r="BT57" s="65">
        <v>112.54</v>
      </c>
      <c r="BU57" s="65">
        <v>102.14</v>
      </c>
      <c r="BV57" s="65">
        <v>108.6</v>
      </c>
      <c r="BW57" s="65">
        <v>102.46</v>
      </c>
      <c r="BX57" s="65">
        <v>119.86</v>
      </c>
      <c r="BY57" s="65">
        <v>117.86</v>
      </c>
      <c r="BZ57" s="65">
        <v>128.91999999999999</v>
      </c>
      <c r="CA57" s="65">
        <v>138.28</v>
      </c>
      <c r="CB57" s="65">
        <v>123.26</v>
      </c>
      <c r="CC57" s="65">
        <v>121.92</v>
      </c>
      <c r="CD57" s="65">
        <v>121.26</v>
      </c>
      <c r="CE57" s="65">
        <v>118.18</v>
      </c>
      <c r="CF57" s="65">
        <v>72.099999999999994</v>
      </c>
      <c r="CG57" s="65">
        <v>120.04</v>
      </c>
      <c r="CH57" s="65">
        <v>98</v>
      </c>
      <c r="CI57" s="65">
        <v>124.48</v>
      </c>
      <c r="CJ57" s="65">
        <v>126.34</v>
      </c>
      <c r="CK57" s="65">
        <v>137.80000000000001</v>
      </c>
      <c r="CL57" s="65">
        <v>156.94</v>
      </c>
      <c r="CM57">
        <v>124.04</v>
      </c>
      <c r="CN57">
        <v>89.78</v>
      </c>
      <c r="CO57">
        <v>28.56</v>
      </c>
      <c r="CP57">
        <v>0</v>
      </c>
      <c r="CQ57">
        <v>53.98</v>
      </c>
      <c r="CR57">
        <v>110.7</v>
      </c>
      <c r="CS57">
        <v>93.3</v>
      </c>
      <c r="CT57">
        <v>110</v>
      </c>
      <c r="CU57">
        <v>95.62</v>
      </c>
      <c r="CV57">
        <v>131.16</v>
      </c>
      <c r="CW57">
        <v>141.84</v>
      </c>
      <c r="CX57">
        <v>116.38</v>
      </c>
      <c r="CY57">
        <v>119.14</v>
      </c>
      <c r="CZ57">
        <v>105.04</v>
      </c>
      <c r="DA57">
        <v>103.94</v>
      </c>
      <c r="DB57">
        <v>144.56</v>
      </c>
      <c r="DC57">
        <v>146.08000000000001</v>
      </c>
      <c r="DD57">
        <v>144.86000000000001</v>
      </c>
      <c r="DE57">
        <v>114.14</v>
      </c>
      <c r="DF57">
        <v>113</v>
      </c>
      <c r="DG57">
        <v>118.96</v>
      </c>
      <c r="DH57">
        <v>141.78</v>
      </c>
      <c r="DI57">
        <v>124.64</v>
      </c>
      <c r="DJ57">
        <v>110.92</v>
      </c>
      <c r="DK57">
        <v>123.12</v>
      </c>
      <c r="DL57">
        <v>108.74</v>
      </c>
      <c r="DM57">
        <v>134.5</v>
      </c>
      <c r="DN57">
        <v>133.28</v>
      </c>
      <c r="DO57">
        <v>118.84</v>
      </c>
      <c r="DP57">
        <v>107.62</v>
      </c>
      <c r="DQ57">
        <v>107.48</v>
      </c>
      <c r="DR57">
        <v>92.66</v>
      </c>
      <c r="DS57">
        <v>94.72</v>
      </c>
      <c r="DT57">
        <v>117.38</v>
      </c>
      <c r="DU57">
        <v>124.94</v>
      </c>
      <c r="DV57">
        <v>99.42</v>
      </c>
      <c r="DW57">
        <v>105.96</v>
      </c>
      <c r="DX57">
        <v>113.54</v>
      </c>
      <c r="DY57">
        <v>104.6</v>
      </c>
      <c r="DZ57">
        <v>110.74</v>
      </c>
      <c r="EA57">
        <v>86.34</v>
      </c>
      <c r="EB57">
        <v>93.78</v>
      </c>
      <c r="EC57">
        <v>92.3</v>
      </c>
      <c r="ED57">
        <v>92.22</v>
      </c>
      <c r="EE57">
        <v>73.84</v>
      </c>
      <c r="EF57">
        <v>92.98</v>
      </c>
      <c r="EG57">
        <v>92.72</v>
      </c>
      <c r="EH57">
        <v>99.94</v>
      </c>
      <c r="EI57">
        <v>74.22</v>
      </c>
      <c r="EJ57">
        <v>78.540000000000006</v>
      </c>
      <c r="EK57">
        <v>78.44</v>
      </c>
      <c r="EL57">
        <v>96.3</v>
      </c>
      <c r="EM57">
        <v>79.319999999999993</v>
      </c>
      <c r="EN57">
        <v>102.12</v>
      </c>
      <c r="EO57">
        <v>122.58</v>
      </c>
      <c r="EP57">
        <v>79.2</v>
      </c>
      <c r="EQ57">
        <v>113.02</v>
      </c>
      <c r="ER57">
        <v>110.52</v>
      </c>
      <c r="ES57">
        <v>106.96</v>
      </c>
      <c r="ET57">
        <v>107.66</v>
      </c>
      <c r="EU57">
        <v>72.84</v>
      </c>
      <c r="EV57">
        <v>98</v>
      </c>
      <c r="EW57">
        <v>100.38</v>
      </c>
      <c r="EX57">
        <v>80.64</v>
      </c>
      <c r="EY57">
        <v>80.52</v>
      </c>
      <c r="EZ57">
        <v>41.1</v>
      </c>
      <c r="FA57">
        <v>39.22</v>
      </c>
      <c r="FB57">
        <v>0</v>
      </c>
      <c r="FC57">
        <v>0</v>
      </c>
      <c r="FD57">
        <v>0</v>
      </c>
      <c r="FE57">
        <v>31.68</v>
      </c>
      <c r="FF57">
        <v>135.02000000000001</v>
      </c>
      <c r="FG57">
        <v>137.34</v>
      </c>
      <c r="FH57">
        <v>108.8</v>
      </c>
      <c r="FI57">
        <v>145.30000000000001</v>
      </c>
      <c r="FJ57">
        <v>156.06</v>
      </c>
      <c r="FK57">
        <v>188.78</v>
      </c>
      <c r="FL57">
        <v>159.72</v>
      </c>
      <c r="FM57">
        <v>116.82</v>
      </c>
      <c r="FN57">
        <v>139.66</v>
      </c>
      <c r="FO57">
        <v>96.24</v>
      </c>
      <c r="FP57">
        <v>84.68</v>
      </c>
      <c r="FQ57">
        <v>115.62</v>
      </c>
      <c r="FR57">
        <v>134.76</v>
      </c>
      <c r="FS57">
        <v>100.6</v>
      </c>
      <c r="FT57">
        <v>103.92</v>
      </c>
      <c r="FU57">
        <v>92.44</v>
      </c>
      <c r="FV57">
        <v>96.8</v>
      </c>
      <c r="FW57">
        <v>92.9</v>
      </c>
      <c r="FX57">
        <v>90.94</v>
      </c>
      <c r="FY57">
        <v>90.02</v>
      </c>
      <c r="FZ57">
        <v>80.14</v>
      </c>
      <c r="GA57">
        <v>71.52</v>
      </c>
      <c r="GB57">
        <v>94.96</v>
      </c>
      <c r="GC57">
        <v>114.7</v>
      </c>
      <c r="GD57">
        <v>101.1</v>
      </c>
      <c r="GE57">
        <v>99.3</v>
      </c>
      <c r="GF57">
        <v>134.62</v>
      </c>
      <c r="GG57">
        <v>110.5</v>
      </c>
      <c r="GH57">
        <v>83.86</v>
      </c>
      <c r="GI57">
        <v>94.52</v>
      </c>
      <c r="GJ57">
        <v>92.52</v>
      </c>
      <c r="GK57">
        <v>100.7</v>
      </c>
      <c r="GL57" s="214">
        <v>102.88</v>
      </c>
      <c r="GM57" s="214">
        <v>83.26</v>
      </c>
      <c r="GN57">
        <v>97.22</v>
      </c>
      <c r="GO57">
        <v>97.48</v>
      </c>
      <c r="GP57">
        <v>99.12</v>
      </c>
      <c r="GQ57">
        <v>156.1</v>
      </c>
      <c r="GR57">
        <v>147.86000000000001</v>
      </c>
      <c r="GS57">
        <v>130.13999999999999</v>
      </c>
      <c r="GT57">
        <v>127.54</v>
      </c>
      <c r="GU57">
        <v>135.26</v>
      </c>
      <c r="GV57">
        <v>72.3</v>
      </c>
      <c r="GW57">
        <v>41.88</v>
      </c>
      <c r="GX57">
        <v>79.86</v>
      </c>
      <c r="GY57">
        <v>89.5</v>
      </c>
      <c r="GZ57">
        <v>65.88</v>
      </c>
      <c r="HA57">
        <v>50.42</v>
      </c>
      <c r="HB57">
        <v>117.08</v>
      </c>
      <c r="HC57">
        <v>45.4</v>
      </c>
      <c r="HD57">
        <v>55.44</v>
      </c>
      <c r="HE57">
        <v>126.1</v>
      </c>
      <c r="HF57">
        <v>124.66</v>
      </c>
      <c r="HG57">
        <v>122.76</v>
      </c>
      <c r="HH57">
        <v>129.86000000000001</v>
      </c>
      <c r="HI57">
        <v>143.78</v>
      </c>
      <c r="HJ57">
        <v>99.5</v>
      </c>
      <c r="HK57">
        <v>117.02</v>
      </c>
      <c r="HL57">
        <v>134.91999999999999</v>
      </c>
      <c r="HM57">
        <v>105.34</v>
      </c>
      <c r="HN57">
        <v>85.38</v>
      </c>
      <c r="HO57">
        <v>60.14</v>
      </c>
      <c r="HP57">
        <v>65.06</v>
      </c>
      <c r="HQ57">
        <v>91.5</v>
      </c>
      <c r="HR57">
        <v>99.14</v>
      </c>
      <c r="HS57">
        <v>106.68</v>
      </c>
      <c r="HT57">
        <v>34.72</v>
      </c>
      <c r="HU57">
        <v>126.02</v>
      </c>
      <c r="HV57">
        <v>113.3</v>
      </c>
      <c r="HW57">
        <v>104.8</v>
      </c>
      <c r="HX57">
        <v>75.900000000000006</v>
      </c>
      <c r="HY57">
        <v>27.22</v>
      </c>
      <c r="HZ57">
        <v>33.78</v>
      </c>
      <c r="IA57">
        <v>73.62</v>
      </c>
      <c r="IB57">
        <v>93.22</v>
      </c>
      <c r="IC57">
        <v>33.799999999999997</v>
      </c>
      <c r="ID57" s="142">
        <v>44.66</v>
      </c>
    </row>
    <row r="58" spans="1:238" x14ac:dyDescent="0.25">
      <c r="A58" s="95">
        <f t="shared" si="13"/>
        <v>57</v>
      </c>
      <c r="B58" s="65">
        <f>B.Semanal!B58</f>
        <v>0</v>
      </c>
      <c r="C58" s="66"/>
      <c r="D58" s="66"/>
      <c r="E58" s="66"/>
      <c r="F58" s="66"/>
      <c r="G58" s="67"/>
      <c r="H58" s="67">
        <v>0</v>
      </c>
      <c r="I58" s="67">
        <v>16.86</v>
      </c>
      <c r="J58" s="67">
        <v>17.62</v>
      </c>
      <c r="K58" s="67">
        <v>15.53</v>
      </c>
      <c r="L58" s="67">
        <v>12.85</v>
      </c>
      <c r="M58" s="67">
        <v>13.68</v>
      </c>
      <c r="N58" s="65">
        <v>11.58</v>
      </c>
      <c r="O58" s="65">
        <v>13.29</v>
      </c>
      <c r="P58" s="65">
        <v>12.66</v>
      </c>
      <c r="Q58" s="65">
        <v>10.88</v>
      </c>
      <c r="R58" s="65">
        <v>10.98</v>
      </c>
      <c r="S58" s="65">
        <v>12.46</v>
      </c>
      <c r="T58" s="65">
        <v>10.039999999999999</v>
      </c>
      <c r="U58" s="124">
        <v>12.04</v>
      </c>
      <c r="V58" s="124">
        <v>12.09</v>
      </c>
      <c r="W58" s="124">
        <v>12.19</v>
      </c>
      <c r="X58" s="124">
        <v>11.08</v>
      </c>
      <c r="Y58" s="124">
        <v>10.89</v>
      </c>
      <c r="Z58" s="124">
        <v>9.82</v>
      </c>
      <c r="AA58" s="124">
        <v>10.47</v>
      </c>
      <c r="AB58" s="124">
        <v>0</v>
      </c>
      <c r="AC58" s="124">
        <v>0</v>
      </c>
      <c r="AD58" s="124">
        <v>33.840000000000003</v>
      </c>
      <c r="AE58" s="120">
        <v>15.47</v>
      </c>
      <c r="AF58" s="124">
        <v>10.3</v>
      </c>
      <c r="AG58" s="120">
        <v>11.05</v>
      </c>
      <c r="AH58" s="120">
        <v>11.25</v>
      </c>
      <c r="AI58" s="65">
        <v>0</v>
      </c>
      <c r="AJ58" s="65">
        <v>0</v>
      </c>
      <c r="AK58" s="65">
        <v>18.079999999999998</v>
      </c>
      <c r="AL58" s="65">
        <v>15.26</v>
      </c>
      <c r="AM58" s="65">
        <v>11.42</v>
      </c>
      <c r="AN58" s="65">
        <v>10.210000000000001</v>
      </c>
      <c r="AO58" s="65">
        <v>10.3</v>
      </c>
      <c r="AP58" s="65">
        <v>10.17</v>
      </c>
      <c r="AQ58" s="65">
        <v>9.89</v>
      </c>
      <c r="AR58" s="65">
        <v>9.98</v>
      </c>
      <c r="AS58" s="65">
        <v>10.050000000000001</v>
      </c>
      <c r="AT58" s="65">
        <v>10.01</v>
      </c>
      <c r="AU58" s="65">
        <v>10.75</v>
      </c>
      <c r="AV58" s="65">
        <v>10.98</v>
      </c>
      <c r="AW58" s="65">
        <v>11.12</v>
      </c>
      <c r="AX58" s="65">
        <v>11.35</v>
      </c>
      <c r="AY58" s="65">
        <v>11.08</v>
      </c>
      <c r="AZ58" s="65">
        <v>13.29</v>
      </c>
      <c r="BA58" s="65">
        <v>16.670000000000002</v>
      </c>
      <c r="BB58" s="65">
        <v>11.82</v>
      </c>
      <c r="BC58" s="65">
        <v>12.5</v>
      </c>
      <c r="BD58" s="65">
        <v>0</v>
      </c>
      <c r="BE58" s="65">
        <v>0</v>
      </c>
      <c r="BF58" s="65">
        <v>0</v>
      </c>
      <c r="BG58" s="65">
        <v>20.98</v>
      </c>
      <c r="BH58" s="65">
        <v>20.41</v>
      </c>
      <c r="BI58" s="65">
        <v>15.16</v>
      </c>
      <c r="BJ58" s="65">
        <v>11.85</v>
      </c>
      <c r="BK58" s="65">
        <v>11.89</v>
      </c>
      <c r="BL58" s="65">
        <v>11.27</v>
      </c>
      <c r="BM58" s="91">
        <v>11.3</v>
      </c>
      <c r="BN58" s="65">
        <v>10.92</v>
      </c>
      <c r="BO58" s="65">
        <v>10.74</v>
      </c>
      <c r="BP58" s="65">
        <v>0</v>
      </c>
      <c r="BQ58" s="65">
        <v>11.09</v>
      </c>
      <c r="BR58" s="65">
        <v>11.94</v>
      </c>
      <c r="BS58" s="65">
        <v>13.25</v>
      </c>
      <c r="BT58" s="65">
        <v>11.21</v>
      </c>
      <c r="BU58" s="65">
        <v>11.32</v>
      </c>
      <c r="BV58" s="65">
        <v>11.21</v>
      </c>
      <c r="BW58" s="65">
        <v>10.98</v>
      </c>
      <c r="BX58" s="65">
        <v>11.25</v>
      </c>
      <c r="BY58" s="65">
        <v>12.07</v>
      </c>
      <c r="BZ58" s="65">
        <v>11.58</v>
      </c>
      <c r="CA58" s="65">
        <v>11.35</v>
      </c>
      <c r="CB58" s="65">
        <v>10.88</v>
      </c>
      <c r="CC58" s="65">
        <v>10.43</v>
      </c>
      <c r="CD58" s="65">
        <v>11.79</v>
      </c>
      <c r="CE58" s="65">
        <v>12.68</v>
      </c>
      <c r="CF58" s="65">
        <v>14.75</v>
      </c>
      <c r="CG58" s="65">
        <v>11.71</v>
      </c>
      <c r="CH58" s="65">
        <v>13.43</v>
      </c>
      <c r="CI58" s="65">
        <v>11.5</v>
      </c>
      <c r="CJ58" s="65">
        <v>10.44</v>
      </c>
      <c r="CK58" s="65">
        <v>10.39</v>
      </c>
      <c r="CL58" s="65">
        <v>11.48</v>
      </c>
      <c r="CM58">
        <v>11.66</v>
      </c>
      <c r="CN58">
        <v>11.53</v>
      </c>
      <c r="CO58">
        <v>0</v>
      </c>
      <c r="CP58">
        <v>0</v>
      </c>
      <c r="CQ58">
        <v>16.39</v>
      </c>
      <c r="CR58">
        <v>11.48</v>
      </c>
      <c r="CS58">
        <v>10.3</v>
      </c>
      <c r="CT58">
        <v>10.47</v>
      </c>
      <c r="CU58">
        <v>10.67</v>
      </c>
      <c r="CV58">
        <v>9.81</v>
      </c>
      <c r="CW58">
        <v>10.220000000000001</v>
      </c>
      <c r="CX58">
        <v>10.38</v>
      </c>
      <c r="CY58">
        <v>10.59</v>
      </c>
      <c r="CZ58">
        <v>11.33</v>
      </c>
      <c r="DA58">
        <v>10.64</v>
      </c>
      <c r="DB58">
        <v>10.29</v>
      </c>
      <c r="DC58">
        <v>10.19</v>
      </c>
      <c r="DD58">
        <v>9.85</v>
      </c>
      <c r="DE58">
        <v>0</v>
      </c>
      <c r="DF58">
        <v>10.27</v>
      </c>
      <c r="DG58">
        <v>9.85</v>
      </c>
      <c r="DH58">
        <v>10.029999999999999</v>
      </c>
      <c r="DI58">
        <v>10.1</v>
      </c>
      <c r="DJ58">
        <v>9.5299999999999994</v>
      </c>
      <c r="DK58">
        <v>9.4</v>
      </c>
      <c r="DL58">
        <v>9.81</v>
      </c>
      <c r="DM58">
        <v>9.6300000000000008</v>
      </c>
      <c r="DN58">
        <v>10.029999999999999</v>
      </c>
      <c r="DO58">
        <v>10.33</v>
      </c>
      <c r="DP58">
        <v>9.9600000000000009</v>
      </c>
      <c r="DQ58">
        <v>9.94</v>
      </c>
      <c r="DR58">
        <v>9.93</v>
      </c>
      <c r="DS58">
        <v>10.96</v>
      </c>
      <c r="DT58">
        <v>10.55</v>
      </c>
      <c r="DU58">
        <v>10.57</v>
      </c>
      <c r="DV58">
        <v>10.26</v>
      </c>
      <c r="DW58">
        <v>10.26</v>
      </c>
      <c r="DX58">
        <v>10.1</v>
      </c>
      <c r="DY58">
        <v>10.68</v>
      </c>
      <c r="DZ58">
        <v>10.81</v>
      </c>
      <c r="EA58">
        <v>10.26</v>
      </c>
      <c r="EB58">
        <v>10.119999999999999</v>
      </c>
      <c r="EC58">
        <v>9.91</v>
      </c>
      <c r="ED58">
        <v>9.93</v>
      </c>
      <c r="EE58">
        <v>10.47</v>
      </c>
      <c r="EF58">
        <v>10.38</v>
      </c>
      <c r="EG58">
        <v>9.89</v>
      </c>
      <c r="EH58">
        <v>9.7200000000000006</v>
      </c>
      <c r="EI58">
        <v>9.2899999999999991</v>
      </c>
      <c r="EJ58">
        <v>9.92</v>
      </c>
      <c r="EK58">
        <v>9.85</v>
      </c>
      <c r="EL58">
        <v>9.81</v>
      </c>
      <c r="EM58">
        <v>10.119999999999999</v>
      </c>
      <c r="EN58">
        <v>12.18</v>
      </c>
      <c r="EO58">
        <v>9.89</v>
      </c>
      <c r="EP58">
        <v>9.07</v>
      </c>
      <c r="EQ58">
        <v>9.5</v>
      </c>
      <c r="ER58">
        <v>10.68</v>
      </c>
      <c r="ES58">
        <v>9.56</v>
      </c>
      <c r="ET58">
        <v>10</v>
      </c>
      <c r="EU58">
        <v>10.27</v>
      </c>
      <c r="EV58">
        <v>10.34</v>
      </c>
      <c r="EW58">
        <v>10.11</v>
      </c>
      <c r="EX58">
        <v>10.029999999999999</v>
      </c>
      <c r="EY58">
        <v>11.41</v>
      </c>
      <c r="EZ58">
        <v>22.75</v>
      </c>
      <c r="FA58">
        <v>0</v>
      </c>
      <c r="FB58">
        <v>0</v>
      </c>
      <c r="FC58">
        <v>0</v>
      </c>
      <c r="FD58">
        <v>0</v>
      </c>
      <c r="FE58">
        <v>14.43</v>
      </c>
      <c r="FF58">
        <v>13.47</v>
      </c>
      <c r="FG58">
        <v>11.27</v>
      </c>
      <c r="FH58">
        <v>10.95</v>
      </c>
      <c r="FI58">
        <v>10.01</v>
      </c>
      <c r="FJ58">
        <v>10.64</v>
      </c>
      <c r="FK58">
        <v>10.45</v>
      </c>
      <c r="FL58">
        <v>10.3</v>
      </c>
      <c r="FM58">
        <v>9.6199999999999992</v>
      </c>
      <c r="FN58">
        <v>9.56</v>
      </c>
      <c r="FO58">
        <v>10.38</v>
      </c>
      <c r="FP58">
        <v>10.86</v>
      </c>
      <c r="FQ58">
        <v>10.19</v>
      </c>
      <c r="FR58">
        <v>10.45</v>
      </c>
      <c r="FS58">
        <v>11.35</v>
      </c>
      <c r="FT58">
        <v>11.45</v>
      </c>
      <c r="FU58">
        <v>10.95</v>
      </c>
      <c r="FV58">
        <v>10.38</v>
      </c>
      <c r="FW58">
        <v>9.98</v>
      </c>
      <c r="FX58">
        <v>10.52</v>
      </c>
      <c r="FY58">
        <v>10.83</v>
      </c>
      <c r="FZ58">
        <v>10.3</v>
      </c>
      <c r="GA58">
        <v>13.2</v>
      </c>
      <c r="GB58">
        <v>11.02</v>
      </c>
      <c r="GC58">
        <v>9.4700000000000006</v>
      </c>
      <c r="GD58">
        <v>9.94</v>
      </c>
      <c r="GE58">
        <v>14.36</v>
      </c>
      <c r="GF58">
        <v>10.79</v>
      </c>
      <c r="GG58">
        <v>9.7799999999999994</v>
      </c>
      <c r="GH58">
        <v>9.93</v>
      </c>
      <c r="GI58">
        <v>9.8000000000000007</v>
      </c>
      <c r="GJ58">
        <v>9.94</v>
      </c>
      <c r="GK58">
        <v>10.55</v>
      </c>
      <c r="GL58" s="214">
        <v>10.35</v>
      </c>
      <c r="GM58" s="214">
        <v>9.52</v>
      </c>
      <c r="GN58">
        <v>8.9499999999999993</v>
      </c>
      <c r="GO58">
        <v>9.2100000000000009</v>
      </c>
      <c r="GP58">
        <v>10.220000000000001</v>
      </c>
      <c r="GQ58">
        <v>11.17</v>
      </c>
      <c r="GR58">
        <v>11.24</v>
      </c>
      <c r="GS58">
        <v>11.41</v>
      </c>
      <c r="GT58">
        <v>11.39</v>
      </c>
      <c r="GU58">
        <v>10.98</v>
      </c>
      <c r="GV58">
        <v>11.3</v>
      </c>
      <c r="GW58">
        <v>12.62</v>
      </c>
      <c r="GX58">
        <v>11.12</v>
      </c>
      <c r="GY58">
        <v>10.74</v>
      </c>
      <c r="GZ58">
        <v>12.85</v>
      </c>
      <c r="HA58">
        <v>15.23</v>
      </c>
      <c r="HB58">
        <v>12.72</v>
      </c>
      <c r="HC58">
        <v>0</v>
      </c>
      <c r="HD58">
        <v>17.02</v>
      </c>
      <c r="HE58">
        <v>11.67</v>
      </c>
      <c r="HF58">
        <v>10.29</v>
      </c>
      <c r="HG58">
        <v>9.7899999999999991</v>
      </c>
      <c r="HH58">
        <v>11</v>
      </c>
      <c r="HI58">
        <v>0</v>
      </c>
      <c r="HJ58">
        <v>0</v>
      </c>
      <c r="HK58">
        <v>10.59</v>
      </c>
      <c r="HL58">
        <v>10.64</v>
      </c>
      <c r="HM58">
        <v>10.11</v>
      </c>
      <c r="HN58">
        <v>11.69</v>
      </c>
      <c r="HO58">
        <v>13.66</v>
      </c>
      <c r="HP58">
        <v>17.62</v>
      </c>
      <c r="HQ58">
        <v>12.48</v>
      </c>
      <c r="HR58">
        <v>12.61</v>
      </c>
      <c r="HS58">
        <v>13.08</v>
      </c>
      <c r="HT58">
        <v>13.1</v>
      </c>
      <c r="HU58">
        <v>11.45</v>
      </c>
      <c r="HV58">
        <v>11.22</v>
      </c>
      <c r="HW58">
        <v>11.36</v>
      </c>
      <c r="HX58">
        <v>0</v>
      </c>
      <c r="HY58">
        <v>0</v>
      </c>
      <c r="HZ58">
        <v>0</v>
      </c>
      <c r="IA58">
        <v>15.5</v>
      </c>
      <c r="IB58">
        <v>12.12</v>
      </c>
      <c r="IC58">
        <v>0</v>
      </c>
      <c r="ID58" s="142">
        <v>12.16</v>
      </c>
    </row>
    <row r="59" spans="1:238" x14ac:dyDescent="0.25">
      <c r="A59" s="95">
        <f t="shared" si="13"/>
        <v>58</v>
      </c>
      <c r="B59" s="65">
        <f>B.Semanal!B59</f>
        <v>0</v>
      </c>
      <c r="C59" s="71"/>
      <c r="D59" s="71"/>
      <c r="E59" s="71"/>
      <c r="F59" s="71"/>
      <c r="G59" s="67"/>
      <c r="H59" s="67">
        <v>0</v>
      </c>
      <c r="I59" s="67">
        <v>0</v>
      </c>
      <c r="J59" s="67">
        <v>10.86</v>
      </c>
      <c r="K59" s="67">
        <v>0</v>
      </c>
      <c r="L59" s="67">
        <v>12.62</v>
      </c>
      <c r="M59" s="67">
        <v>12.74</v>
      </c>
      <c r="N59" s="65">
        <v>13.82</v>
      </c>
      <c r="O59" s="65">
        <v>19.510000000000002</v>
      </c>
      <c r="P59" s="65">
        <v>0</v>
      </c>
      <c r="Q59" s="65">
        <v>11.19</v>
      </c>
      <c r="R59" s="65">
        <v>13.86</v>
      </c>
      <c r="S59" s="65">
        <v>9.4499999999999993</v>
      </c>
      <c r="T59" s="65">
        <v>10.58</v>
      </c>
      <c r="U59" s="124">
        <v>13.31</v>
      </c>
      <c r="V59" s="124">
        <v>12.2</v>
      </c>
      <c r="W59" s="124">
        <v>17.05</v>
      </c>
      <c r="X59" s="124">
        <v>11.77</v>
      </c>
      <c r="Y59" s="124">
        <v>12.26</v>
      </c>
      <c r="Z59" s="124">
        <v>10.55</v>
      </c>
      <c r="AA59" s="124">
        <v>9.99</v>
      </c>
      <c r="AB59" s="124">
        <v>0</v>
      </c>
      <c r="AC59" s="124">
        <v>0</v>
      </c>
      <c r="AD59" s="124">
        <v>8.66</v>
      </c>
      <c r="AE59" s="120">
        <v>16.920000000000002</v>
      </c>
      <c r="AF59" s="124">
        <v>11.06</v>
      </c>
      <c r="AG59" s="120">
        <v>10.51</v>
      </c>
      <c r="AH59" s="120">
        <v>17.920000000000002</v>
      </c>
      <c r="AI59" s="65">
        <v>0</v>
      </c>
      <c r="AJ59" s="65">
        <v>0</v>
      </c>
      <c r="AK59" s="65">
        <v>10.48</v>
      </c>
      <c r="AL59" s="65">
        <v>21.38</v>
      </c>
      <c r="AM59" s="65">
        <v>11.44</v>
      </c>
      <c r="AN59" s="65">
        <v>10.36</v>
      </c>
      <c r="AO59" s="65">
        <v>10.49</v>
      </c>
      <c r="AP59" s="65">
        <v>10.42</v>
      </c>
      <c r="AQ59" s="65">
        <v>9.68</v>
      </c>
      <c r="AR59" s="65">
        <v>7.69</v>
      </c>
      <c r="AS59" s="65">
        <v>7.03</v>
      </c>
      <c r="AT59" s="65">
        <v>8.01</v>
      </c>
      <c r="AU59" s="65">
        <v>9.49</v>
      </c>
      <c r="AV59" s="65">
        <v>8.84</v>
      </c>
      <c r="AW59" s="65">
        <v>10.15</v>
      </c>
      <c r="AX59" s="65">
        <v>9.73</v>
      </c>
      <c r="AY59" s="65">
        <v>9.2100000000000009</v>
      </c>
      <c r="AZ59" s="65">
        <v>18.09</v>
      </c>
      <c r="BA59" s="65">
        <v>21.25</v>
      </c>
      <c r="BB59" s="65">
        <v>11.84</v>
      </c>
      <c r="BC59" s="65">
        <v>14.56</v>
      </c>
      <c r="BD59" s="65">
        <v>0</v>
      </c>
      <c r="BE59" s="65">
        <v>0</v>
      </c>
      <c r="BF59" s="65">
        <v>0</v>
      </c>
      <c r="BG59" s="65">
        <v>11</v>
      </c>
      <c r="BH59" s="65">
        <v>28.83</v>
      </c>
      <c r="BI59" s="65">
        <v>10.92</v>
      </c>
      <c r="BJ59" s="65">
        <v>10.11</v>
      </c>
      <c r="BK59" s="65">
        <v>8.8000000000000007</v>
      </c>
      <c r="BL59" s="65">
        <v>8.68</v>
      </c>
      <c r="BM59" s="91">
        <v>7.61</v>
      </c>
      <c r="BN59" s="65">
        <v>6.51</v>
      </c>
      <c r="BO59" s="65">
        <v>8.91</v>
      </c>
      <c r="BP59" s="65">
        <v>0</v>
      </c>
      <c r="BQ59" s="65">
        <v>7.58</v>
      </c>
      <c r="BR59" s="65">
        <v>9.73</v>
      </c>
      <c r="BS59" s="65">
        <v>8.26</v>
      </c>
      <c r="BT59" s="65">
        <v>0</v>
      </c>
      <c r="BU59" s="65">
        <v>8.69</v>
      </c>
      <c r="BV59" s="65">
        <v>8.3800000000000008</v>
      </c>
      <c r="BW59" s="65">
        <v>8.3000000000000007</v>
      </c>
      <c r="BX59" s="65">
        <v>6.33</v>
      </c>
      <c r="BY59" s="65">
        <v>6.6</v>
      </c>
      <c r="BZ59" s="65">
        <v>6.18</v>
      </c>
      <c r="CA59" s="65">
        <v>6.88</v>
      </c>
      <c r="CB59" s="65">
        <v>6.3</v>
      </c>
      <c r="CC59" s="65">
        <v>6.91</v>
      </c>
      <c r="CD59" s="65">
        <v>6.21</v>
      </c>
      <c r="CE59" s="65">
        <v>7.97</v>
      </c>
      <c r="CF59" s="65">
        <v>11.02</v>
      </c>
      <c r="CG59" s="65">
        <v>11.97</v>
      </c>
      <c r="CH59" s="65">
        <v>9.56</v>
      </c>
      <c r="CI59" s="65">
        <v>0</v>
      </c>
      <c r="CJ59" s="65">
        <v>6.15</v>
      </c>
      <c r="CK59" s="65">
        <v>6.22</v>
      </c>
      <c r="CL59" s="65">
        <v>7.62</v>
      </c>
      <c r="CM59">
        <v>6.53</v>
      </c>
      <c r="CN59">
        <v>13.57</v>
      </c>
      <c r="CO59">
        <v>0</v>
      </c>
      <c r="CP59">
        <v>0</v>
      </c>
      <c r="CQ59">
        <v>94.68</v>
      </c>
      <c r="CR59">
        <v>7.17</v>
      </c>
      <c r="CS59">
        <v>6.45</v>
      </c>
      <c r="CT59">
        <v>5.37</v>
      </c>
      <c r="CU59">
        <v>6.73</v>
      </c>
      <c r="CV59">
        <v>5.75</v>
      </c>
      <c r="CW59">
        <v>5.68</v>
      </c>
      <c r="CX59">
        <v>7.21</v>
      </c>
      <c r="CY59">
        <v>6.14</v>
      </c>
      <c r="CZ59">
        <v>7.32</v>
      </c>
      <c r="DA59">
        <v>7.21</v>
      </c>
      <c r="DB59">
        <v>6.16</v>
      </c>
      <c r="DC59">
        <v>6.3</v>
      </c>
      <c r="DD59">
        <v>5.57</v>
      </c>
      <c r="DE59">
        <v>7.66</v>
      </c>
      <c r="DF59">
        <v>6.67</v>
      </c>
      <c r="DG59">
        <v>6.01</v>
      </c>
      <c r="DH59">
        <v>6.24</v>
      </c>
      <c r="DI59">
        <v>6.42</v>
      </c>
      <c r="DJ59">
        <v>5.59</v>
      </c>
      <c r="DK59">
        <v>5.46</v>
      </c>
      <c r="DL59">
        <v>5.49</v>
      </c>
      <c r="DM59">
        <v>5.58</v>
      </c>
      <c r="DN59">
        <v>5.33</v>
      </c>
      <c r="DO59">
        <v>5.89</v>
      </c>
      <c r="DP59">
        <v>5.76</v>
      </c>
      <c r="DQ59">
        <v>5.62</v>
      </c>
      <c r="DR59">
        <v>5.64</v>
      </c>
      <c r="DS59">
        <v>5.96</v>
      </c>
      <c r="DT59">
        <v>6.68</v>
      </c>
      <c r="DU59">
        <v>6.73</v>
      </c>
      <c r="DV59">
        <v>7.36</v>
      </c>
      <c r="DW59">
        <v>7.02</v>
      </c>
      <c r="DX59">
        <v>6.47</v>
      </c>
      <c r="DY59">
        <v>12.28</v>
      </c>
      <c r="DZ59">
        <v>6.02</v>
      </c>
      <c r="EA59">
        <v>5.9</v>
      </c>
      <c r="EB59">
        <v>6.2</v>
      </c>
      <c r="EC59">
        <v>6.07</v>
      </c>
      <c r="ED59">
        <v>6.31</v>
      </c>
      <c r="EE59">
        <v>8.9700000000000006</v>
      </c>
      <c r="EF59">
        <v>6.09</v>
      </c>
      <c r="EG59">
        <v>5.94</v>
      </c>
      <c r="EH59">
        <v>5.79</v>
      </c>
      <c r="EI59">
        <v>5.85</v>
      </c>
      <c r="EJ59">
        <v>6.71</v>
      </c>
      <c r="EK59">
        <v>5.82</v>
      </c>
      <c r="EL59">
        <v>5.49</v>
      </c>
      <c r="EM59">
        <v>17.239999999999998</v>
      </c>
      <c r="EN59">
        <v>9.0500000000000007</v>
      </c>
      <c r="EO59">
        <v>5.83</v>
      </c>
      <c r="EP59">
        <v>5.55</v>
      </c>
      <c r="EQ59">
        <v>5.88</v>
      </c>
      <c r="ER59">
        <v>5.93</v>
      </c>
      <c r="ES59">
        <v>8.51</v>
      </c>
      <c r="ET59">
        <v>6.84</v>
      </c>
      <c r="EU59">
        <v>6.47</v>
      </c>
      <c r="EV59">
        <v>6.59</v>
      </c>
      <c r="EW59">
        <v>5.08</v>
      </c>
      <c r="EX59">
        <v>5.37</v>
      </c>
      <c r="EY59">
        <v>9.74</v>
      </c>
      <c r="EZ59">
        <v>17.71</v>
      </c>
      <c r="FA59">
        <v>0</v>
      </c>
      <c r="FB59">
        <v>0</v>
      </c>
      <c r="FC59">
        <v>0</v>
      </c>
      <c r="FD59">
        <v>0</v>
      </c>
      <c r="FE59">
        <v>17.55</v>
      </c>
      <c r="FF59">
        <v>12</v>
      </c>
      <c r="FG59">
        <v>9.06</v>
      </c>
      <c r="FH59">
        <v>5.56</v>
      </c>
      <c r="FI59">
        <v>7.58</v>
      </c>
      <c r="FJ59">
        <v>7.66</v>
      </c>
      <c r="FK59">
        <v>6.76</v>
      </c>
      <c r="FL59">
        <v>6.6</v>
      </c>
      <c r="FM59">
        <v>6.5</v>
      </c>
      <c r="FN59">
        <v>5.96</v>
      </c>
      <c r="FO59">
        <v>6.69</v>
      </c>
      <c r="FP59">
        <v>7.15</v>
      </c>
      <c r="FQ59">
        <v>6.97</v>
      </c>
      <c r="FR59">
        <v>9.6999999999999993</v>
      </c>
      <c r="FS59">
        <v>7.52</v>
      </c>
      <c r="FT59">
        <v>5.43</v>
      </c>
      <c r="FU59">
        <v>6.83</v>
      </c>
      <c r="FV59">
        <v>6.94</v>
      </c>
      <c r="FW59">
        <v>7.7</v>
      </c>
      <c r="FX59">
        <v>6.76</v>
      </c>
      <c r="FY59">
        <v>12.01</v>
      </c>
      <c r="FZ59">
        <v>7.14</v>
      </c>
      <c r="GA59">
        <v>9.64</v>
      </c>
      <c r="GB59">
        <v>7.46</v>
      </c>
      <c r="GC59">
        <v>6.28</v>
      </c>
      <c r="GD59">
        <v>3.22</v>
      </c>
      <c r="GE59">
        <v>10.96</v>
      </c>
      <c r="GF59">
        <v>6.7</v>
      </c>
      <c r="GG59">
        <v>6.45</v>
      </c>
      <c r="GH59">
        <v>6.37</v>
      </c>
      <c r="GI59">
        <v>6.55</v>
      </c>
      <c r="GJ59">
        <v>6.45</v>
      </c>
      <c r="GK59">
        <v>6.72</v>
      </c>
      <c r="GL59" s="214">
        <v>6.64</v>
      </c>
      <c r="GM59" s="214">
        <v>5.8</v>
      </c>
      <c r="GN59">
        <v>5.1100000000000003</v>
      </c>
      <c r="GO59">
        <v>5.73</v>
      </c>
      <c r="GP59">
        <v>6.05</v>
      </c>
      <c r="GQ59">
        <v>6.94</v>
      </c>
      <c r="GR59">
        <v>7.33</v>
      </c>
      <c r="GS59">
        <v>6.74</v>
      </c>
      <c r="GT59">
        <v>5.37</v>
      </c>
      <c r="GU59">
        <v>6.62</v>
      </c>
      <c r="GV59">
        <v>11.07</v>
      </c>
      <c r="GW59">
        <v>7.42</v>
      </c>
      <c r="GX59">
        <v>7.03</v>
      </c>
      <c r="GY59">
        <v>7.22</v>
      </c>
      <c r="GZ59">
        <v>14.86</v>
      </c>
      <c r="HA59">
        <v>23.29</v>
      </c>
      <c r="HB59">
        <v>7.73</v>
      </c>
      <c r="HC59">
        <v>0</v>
      </c>
      <c r="HD59">
        <v>5.82</v>
      </c>
      <c r="HE59">
        <v>6.74</v>
      </c>
      <c r="HF59">
        <v>6</v>
      </c>
      <c r="HG59">
        <v>7.01</v>
      </c>
      <c r="HH59">
        <v>6.78</v>
      </c>
      <c r="HI59">
        <v>0</v>
      </c>
      <c r="HJ59">
        <v>0</v>
      </c>
      <c r="HK59">
        <v>6.73</v>
      </c>
      <c r="HL59">
        <v>6.86</v>
      </c>
      <c r="HM59">
        <v>6.06</v>
      </c>
      <c r="HN59">
        <v>6.73</v>
      </c>
      <c r="HO59">
        <v>9.85</v>
      </c>
      <c r="HP59">
        <v>10.8</v>
      </c>
      <c r="HQ59">
        <v>7.99</v>
      </c>
      <c r="HR59">
        <v>11.13</v>
      </c>
      <c r="HS59">
        <v>8.86</v>
      </c>
      <c r="HT59">
        <v>10.17</v>
      </c>
      <c r="HU59">
        <v>7.2</v>
      </c>
      <c r="HV59">
        <v>6.99</v>
      </c>
      <c r="HW59">
        <v>7.68</v>
      </c>
      <c r="HX59">
        <v>0</v>
      </c>
      <c r="HY59">
        <v>0</v>
      </c>
      <c r="HZ59">
        <v>0</v>
      </c>
      <c r="IA59">
        <v>6.85</v>
      </c>
      <c r="IB59">
        <v>11.21</v>
      </c>
      <c r="IC59">
        <v>0</v>
      </c>
      <c r="ID59" s="142">
        <v>6.12</v>
      </c>
    </row>
    <row r="60" spans="1:238" x14ac:dyDescent="0.25">
      <c r="A60" s="95">
        <f t="shared" si="13"/>
        <v>59</v>
      </c>
      <c r="B60" s="65">
        <f>B.Semanal!B60</f>
        <v>0</v>
      </c>
      <c r="C60" s="68"/>
      <c r="D60" s="68"/>
      <c r="E60" s="68"/>
      <c r="F60" s="68"/>
      <c r="H60" s="67">
        <v>0</v>
      </c>
      <c r="I60" s="67">
        <v>0</v>
      </c>
      <c r="J60" s="67">
        <v>0</v>
      </c>
      <c r="K60" s="67">
        <v>0</v>
      </c>
      <c r="L60" s="67">
        <v>0</v>
      </c>
      <c r="M60" s="67">
        <v>0</v>
      </c>
      <c r="N60" s="65">
        <v>0</v>
      </c>
      <c r="O60" s="65">
        <v>0</v>
      </c>
      <c r="P60" s="65">
        <v>0</v>
      </c>
      <c r="Q60" s="65">
        <v>0</v>
      </c>
      <c r="R60" s="65">
        <v>0</v>
      </c>
      <c r="S60" s="65">
        <v>0</v>
      </c>
      <c r="T60" s="65">
        <v>0</v>
      </c>
      <c r="U60" s="120">
        <v>0</v>
      </c>
      <c r="V60" s="120">
        <v>0</v>
      </c>
      <c r="W60" s="120">
        <v>0</v>
      </c>
      <c r="X60" s="120">
        <v>0</v>
      </c>
      <c r="Y60" s="120">
        <v>0</v>
      </c>
      <c r="Z60" s="120">
        <v>0</v>
      </c>
      <c r="AA60" s="120">
        <v>0</v>
      </c>
      <c r="AB60" s="120">
        <v>0</v>
      </c>
      <c r="AC60" s="120">
        <v>0</v>
      </c>
      <c r="AD60" s="120">
        <v>0</v>
      </c>
      <c r="AE60" s="120">
        <v>0</v>
      </c>
      <c r="AF60" s="120">
        <v>0</v>
      </c>
      <c r="AG60" s="120">
        <v>0</v>
      </c>
      <c r="AH60" s="120">
        <v>0</v>
      </c>
      <c r="AI60" s="65">
        <v>0</v>
      </c>
      <c r="AJ60" s="65">
        <v>0</v>
      </c>
      <c r="AK60" s="65">
        <v>0</v>
      </c>
      <c r="AL60" s="65">
        <v>0</v>
      </c>
      <c r="AM60" s="65">
        <v>0</v>
      </c>
      <c r="AN60" s="65">
        <v>0</v>
      </c>
      <c r="AO60" s="65">
        <v>0</v>
      </c>
      <c r="AP60" s="65">
        <v>0</v>
      </c>
      <c r="AQ60" s="65">
        <v>0</v>
      </c>
      <c r="AR60" s="65">
        <v>0</v>
      </c>
      <c r="AS60" s="65">
        <v>0</v>
      </c>
      <c r="AT60" s="65">
        <v>0</v>
      </c>
      <c r="AU60" s="65">
        <v>0</v>
      </c>
      <c r="AV60" s="65">
        <v>0</v>
      </c>
      <c r="AW60" s="65">
        <v>0</v>
      </c>
      <c r="AX60" s="65">
        <v>0</v>
      </c>
      <c r="AY60" s="65">
        <v>0</v>
      </c>
      <c r="AZ60" s="65">
        <v>0</v>
      </c>
      <c r="BA60" s="65">
        <v>0</v>
      </c>
      <c r="BB60" s="65">
        <v>0</v>
      </c>
      <c r="BC60" s="65">
        <v>0</v>
      </c>
      <c r="BD60" s="65">
        <v>0</v>
      </c>
      <c r="BE60" s="65">
        <v>0</v>
      </c>
      <c r="BF60" s="65">
        <v>0</v>
      </c>
      <c r="BG60" s="65">
        <v>0</v>
      </c>
      <c r="BH60" s="65">
        <v>0</v>
      </c>
      <c r="BI60" s="65">
        <v>0</v>
      </c>
      <c r="BJ60" s="65">
        <v>0</v>
      </c>
      <c r="BK60" s="65">
        <v>0</v>
      </c>
      <c r="BL60" s="65">
        <v>0</v>
      </c>
      <c r="BM60" s="91">
        <v>0</v>
      </c>
      <c r="BN60" s="65">
        <v>0</v>
      </c>
      <c r="BO60" s="65">
        <v>0</v>
      </c>
      <c r="BP60" s="65">
        <v>0</v>
      </c>
      <c r="BQ60" s="65">
        <v>0</v>
      </c>
      <c r="BR60" s="65">
        <v>0</v>
      </c>
      <c r="BS60" s="65">
        <v>0</v>
      </c>
      <c r="BT60" s="65">
        <v>0</v>
      </c>
      <c r="BU60" s="65">
        <v>0</v>
      </c>
      <c r="BV60" s="65">
        <v>0</v>
      </c>
      <c r="BW60" s="65">
        <v>0</v>
      </c>
      <c r="BX60" s="65">
        <v>0</v>
      </c>
      <c r="BY60" s="65">
        <v>0</v>
      </c>
      <c r="BZ60" s="65">
        <v>0</v>
      </c>
      <c r="CA60" s="65">
        <v>0</v>
      </c>
      <c r="CB60" s="65">
        <v>0</v>
      </c>
      <c r="CC60" s="65">
        <v>0</v>
      </c>
      <c r="CD60" s="65">
        <v>0</v>
      </c>
      <c r="CE60" s="65">
        <v>0</v>
      </c>
      <c r="CF60" s="65">
        <v>0</v>
      </c>
      <c r="CG60" s="65">
        <v>0</v>
      </c>
      <c r="CH60" s="65">
        <v>0</v>
      </c>
      <c r="CI60" s="65">
        <v>0</v>
      </c>
      <c r="CJ60" s="65">
        <v>0</v>
      </c>
      <c r="CK60" s="65">
        <v>0</v>
      </c>
      <c r="CL60" s="65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 s="214">
        <v>0</v>
      </c>
      <c r="GM60" s="214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 t="s">
        <v>74</v>
      </c>
    </row>
    <row r="61" spans="1:238" x14ac:dyDescent="0.25">
      <c r="A61" s="95">
        <f t="shared" si="13"/>
        <v>60</v>
      </c>
      <c r="B61" s="65" t="str">
        <f>B.Semanal!B61</f>
        <v>Indicador 8</v>
      </c>
      <c r="C61" s="66"/>
      <c r="D61" s="66"/>
      <c r="E61" s="66"/>
      <c r="F61" s="66"/>
      <c r="G61" s="67"/>
      <c r="H61" s="67">
        <v>39.94</v>
      </c>
      <c r="I61" s="67">
        <v>76.8</v>
      </c>
      <c r="J61" s="67">
        <v>78.33</v>
      </c>
      <c r="K61" s="67">
        <v>80.38</v>
      </c>
      <c r="L61" s="67">
        <v>83.55</v>
      </c>
      <c r="M61" s="67">
        <v>83.95</v>
      </c>
      <c r="N61" s="65">
        <v>83.51</v>
      </c>
      <c r="O61" s="65">
        <v>75.489999999999995</v>
      </c>
      <c r="P61" s="65">
        <v>80.239999999999995</v>
      </c>
      <c r="Q61" s="65">
        <v>86</v>
      </c>
      <c r="R61" s="65">
        <v>82.68</v>
      </c>
      <c r="S61" s="65">
        <v>84.85</v>
      </c>
      <c r="T61" s="65">
        <v>86.08</v>
      </c>
      <c r="U61" s="124">
        <v>86.22</v>
      </c>
      <c r="V61" s="124">
        <v>85.84</v>
      </c>
      <c r="W61" s="124">
        <v>85.4</v>
      </c>
      <c r="X61" s="124">
        <v>85.73</v>
      </c>
      <c r="Y61" s="124">
        <v>87.27</v>
      </c>
      <c r="Z61" s="124">
        <v>86.39</v>
      </c>
      <c r="AA61" s="124">
        <v>84.99</v>
      </c>
      <c r="AB61" s="124">
        <v>0</v>
      </c>
      <c r="AC61" s="124">
        <v>58.32</v>
      </c>
      <c r="AD61" s="124">
        <v>63.51</v>
      </c>
      <c r="AE61" s="120">
        <v>70.78</v>
      </c>
      <c r="AF61" s="124">
        <v>83.99</v>
      </c>
      <c r="AG61" s="120">
        <v>86.13</v>
      </c>
      <c r="AH61" s="120">
        <v>85.25</v>
      </c>
      <c r="AI61" s="65">
        <v>0</v>
      </c>
      <c r="AJ61" s="65">
        <v>0</v>
      </c>
      <c r="AK61" s="65">
        <v>73.260000000000005</v>
      </c>
      <c r="AL61" s="65">
        <v>84.22</v>
      </c>
      <c r="AM61" s="65">
        <v>85.2</v>
      </c>
      <c r="AN61" s="65">
        <v>86.14</v>
      </c>
      <c r="AO61" s="65">
        <v>85.98</v>
      </c>
      <c r="AP61" s="65">
        <v>85.94</v>
      </c>
      <c r="AQ61" s="65">
        <v>86.84</v>
      </c>
      <c r="AR61" s="65">
        <v>86.9</v>
      </c>
      <c r="AS61" s="65">
        <v>85.48</v>
      </c>
      <c r="AT61" s="65">
        <v>86.05</v>
      </c>
      <c r="AU61" s="65">
        <v>86.77</v>
      </c>
      <c r="AV61" s="65">
        <v>84.3</v>
      </c>
      <c r="AW61" s="65">
        <v>85.62</v>
      </c>
      <c r="AX61" s="65">
        <v>85.8</v>
      </c>
      <c r="AY61" s="65">
        <v>84.87</v>
      </c>
      <c r="AZ61" s="65">
        <v>84.53</v>
      </c>
      <c r="BA61" s="65">
        <v>75.510000000000005</v>
      </c>
      <c r="BB61" s="65">
        <v>85.3</v>
      </c>
      <c r="BC61" s="65">
        <v>84.19</v>
      </c>
      <c r="BD61" s="65">
        <v>0</v>
      </c>
      <c r="BE61" s="65">
        <v>0</v>
      </c>
      <c r="BF61" s="65">
        <v>0</v>
      </c>
      <c r="BG61" s="65">
        <v>74.8</v>
      </c>
      <c r="BH61" s="65">
        <v>75.89</v>
      </c>
      <c r="BI61" s="65">
        <v>83.33</v>
      </c>
      <c r="BJ61" s="65">
        <v>85.28</v>
      </c>
      <c r="BK61" s="65">
        <v>86.72</v>
      </c>
      <c r="BL61" s="65">
        <v>86.19</v>
      </c>
      <c r="BM61" s="91">
        <v>86.25</v>
      </c>
      <c r="BN61" s="65">
        <v>86.56</v>
      </c>
      <c r="BO61" s="65">
        <v>87.66</v>
      </c>
      <c r="BP61" s="65">
        <v>87.48</v>
      </c>
      <c r="BQ61" s="65">
        <v>87.64</v>
      </c>
      <c r="BR61" s="65">
        <v>83.53</v>
      </c>
      <c r="BS61" s="65">
        <v>81.89</v>
      </c>
      <c r="BT61" s="65">
        <v>86.42</v>
      </c>
      <c r="BU61" s="65">
        <v>87.06</v>
      </c>
      <c r="BV61" s="65">
        <v>85.07</v>
      </c>
      <c r="BW61" s="65">
        <v>85.99</v>
      </c>
      <c r="BX61" s="65">
        <v>86.88</v>
      </c>
      <c r="BY61" s="65">
        <v>87.1</v>
      </c>
      <c r="BZ61" s="65">
        <v>85.21</v>
      </c>
      <c r="CA61" s="65">
        <v>86.92</v>
      </c>
      <c r="CB61" s="65">
        <v>87.02</v>
      </c>
      <c r="CC61" s="65">
        <v>86.19</v>
      </c>
      <c r="CD61" s="65">
        <v>85.28</v>
      </c>
      <c r="CE61" s="65">
        <v>79.8</v>
      </c>
      <c r="CF61" s="65">
        <v>77.13</v>
      </c>
      <c r="CG61" s="65">
        <v>83.12</v>
      </c>
      <c r="CH61" s="65">
        <v>80.510000000000005</v>
      </c>
      <c r="CI61" s="65">
        <v>83.72</v>
      </c>
      <c r="CJ61" s="65">
        <v>85.02</v>
      </c>
      <c r="CK61" s="65">
        <v>85.39</v>
      </c>
      <c r="CL61" s="65">
        <v>85.01</v>
      </c>
      <c r="CM61">
        <v>85.06</v>
      </c>
      <c r="CN61">
        <v>85.47</v>
      </c>
      <c r="CO61">
        <v>0</v>
      </c>
      <c r="CP61">
        <v>0</v>
      </c>
      <c r="CQ61">
        <v>63.4</v>
      </c>
      <c r="CR61">
        <v>62.57</v>
      </c>
      <c r="CS61">
        <v>86.67</v>
      </c>
      <c r="CT61">
        <v>87.44</v>
      </c>
      <c r="CU61">
        <v>87.97</v>
      </c>
      <c r="CV61">
        <v>87.22</v>
      </c>
      <c r="CW61">
        <v>87.64</v>
      </c>
      <c r="CX61">
        <v>85.49</v>
      </c>
      <c r="CY61">
        <v>86.56</v>
      </c>
      <c r="CZ61">
        <v>85.01</v>
      </c>
      <c r="DA61">
        <v>87.29</v>
      </c>
      <c r="DB61">
        <v>85.25</v>
      </c>
      <c r="DC61">
        <v>83.66</v>
      </c>
      <c r="DD61">
        <v>85.62</v>
      </c>
      <c r="DE61">
        <v>86.82</v>
      </c>
      <c r="DF61">
        <v>86.99</v>
      </c>
      <c r="DG61">
        <v>87.53</v>
      </c>
      <c r="DH61">
        <v>87.36</v>
      </c>
      <c r="DI61">
        <v>84.27</v>
      </c>
      <c r="DJ61">
        <v>85.02</v>
      </c>
      <c r="DK61">
        <v>85.72</v>
      </c>
      <c r="DL61">
        <v>83.22</v>
      </c>
      <c r="DM61">
        <v>87</v>
      </c>
      <c r="DN61">
        <v>86.71</v>
      </c>
      <c r="DO61">
        <v>85.07</v>
      </c>
      <c r="DP61">
        <v>84.04</v>
      </c>
      <c r="DQ61">
        <v>82.8</v>
      </c>
      <c r="DR61">
        <v>82.98</v>
      </c>
      <c r="DS61">
        <v>83.11</v>
      </c>
      <c r="DT61">
        <v>84.11</v>
      </c>
      <c r="DU61">
        <v>85.04</v>
      </c>
      <c r="DV61">
        <v>85.11</v>
      </c>
      <c r="DW61">
        <v>84.72</v>
      </c>
      <c r="DX61">
        <v>85.06</v>
      </c>
      <c r="DY61">
        <v>85.44</v>
      </c>
      <c r="DZ61">
        <v>86.1</v>
      </c>
      <c r="EA61">
        <v>86.64</v>
      </c>
      <c r="EB61">
        <v>85.74</v>
      </c>
      <c r="EC61">
        <v>82.72</v>
      </c>
      <c r="ED61">
        <v>81.44</v>
      </c>
      <c r="EE61">
        <v>81.83</v>
      </c>
      <c r="EF61">
        <v>82.73</v>
      </c>
      <c r="EG61">
        <v>86.1</v>
      </c>
      <c r="EH61">
        <v>87.39</v>
      </c>
      <c r="EI61">
        <v>86.61</v>
      </c>
      <c r="EJ61">
        <v>86.1</v>
      </c>
      <c r="EK61">
        <v>86.6</v>
      </c>
      <c r="EL61">
        <v>83.17</v>
      </c>
      <c r="EM61">
        <v>86.96</v>
      </c>
      <c r="EN61">
        <v>82.59</v>
      </c>
      <c r="EO61">
        <v>86.35</v>
      </c>
      <c r="EP61">
        <v>87.06</v>
      </c>
      <c r="EQ61">
        <v>86.86</v>
      </c>
      <c r="ER61">
        <v>82.83</v>
      </c>
      <c r="ES61">
        <v>83</v>
      </c>
      <c r="ET61">
        <v>84.51</v>
      </c>
      <c r="EU61">
        <v>86.94</v>
      </c>
      <c r="EV61">
        <v>85.4</v>
      </c>
      <c r="EW61">
        <v>85.65</v>
      </c>
      <c r="EX61">
        <v>84.08</v>
      </c>
      <c r="EY61">
        <v>85.82</v>
      </c>
      <c r="EZ61">
        <v>61.93</v>
      </c>
      <c r="FA61">
        <v>0</v>
      </c>
      <c r="FB61">
        <v>0</v>
      </c>
      <c r="FC61">
        <v>0</v>
      </c>
      <c r="FD61">
        <v>0</v>
      </c>
      <c r="FE61">
        <v>63.26</v>
      </c>
      <c r="FF61">
        <v>77.36</v>
      </c>
      <c r="FG61">
        <v>86.52</v>
      </c>
      <c r="FH61">
        <v>85.95</v>
      </c>
      <c r="FI61">
        <v>87.3</v>
      </c>
      <c r="FJ61">
        <v>87.62</v>
      </c>
      <c r="FK61">
        <v>83.6</v>
      </c>
      <c r="FL61">
        <v>83.64</v>
      </c>
      <c r="FM61">
        <v>85.79</v>
      </c>
      <c r="FN61">
        <v>84.82</v>
      </c>
      <c r="FO61">
        <v>85.44</v>
      </c>
      <c r="FP61">
        <v>84</v>
      </c>
      <c r="FQ61">
        <v>85.37</v>
      </c>
      <c r="FR61">
        <v>86.28</v>
      </c>
      <c r="FS61">
        <v>86.02</v>
      </c>
      <c r="FT61">
        <v>86.04</v>
      </c>
      <c r="FU61">
        <v>86.49</v>
      </c>
      <c r="FV61">
        <v>86.64</v>
      </c>
      <c r="FW61">
        <v>85.14</v>
      </c>
      <c r="FX61">
        <v>83.09</v>
      </c>
      <c r="FY61">
        <v>85.44</v>
      </c>
      <c r="FZ61">
        <v>86</v>
      </c>
      <c r="GA61">
        <v>82.2</v>
      </c>
      <c r="GB61">
        <v>82.76</v>
      </c>
      <c r="GC61">
        <v>85.58</v>
      </c>
      <c r="GD61">
        <v>86.19</v>
      </c>
      <c r="GE61">
        <v>81.5</v>
      </c>
      <c r="GF61">
        <v>85.04</v>
      </c>
      <c r="GG61">
        <v>85.11</v>
      </c>
      <c r="GH61">
        <v>85.55</v>
      </c>
      <c r="GI61">
        <v>86.78</v>
      </c>
      <c r="GJ61">
        <v>85.05</v>
      </c>
      <c r="GK61">
        <v>83.5</v>
      </c>
      <c r="GL61" s="214">
        <v>75.45</v>
      </c>
      <c r="GM61" s="214">
        <v>84.19</v>
      </c>
      <c r="GN61">
        <v>85.07</v>
      </c>
      <c r="GO61">
        <v>85.51</v>
      </c>
      <c r="GP61">
        <v>86.5</v>
      </c>
      <c r="GQ61">
        <v>85.94</v>
      </c>
      <c r="GR61">
        <v>87.28</v>
      </c>
      <c r="GS61">
        <v>86.84</v>
      </c>
      <c r="GT61">
        <v>86.52</v>
      </c>
      <c r="GU61">
        <v>87.54</v>
      </c>
      <c r="GV61">
        <v>85.91</v>
      </c>
      <c r="GW61">
        <v>86.06</v>
      </c>
      <c r="GX61">
        <v>85.73</v>
      </c>
      <c r="GY61">
        <v>86.12</v>
      </c>
      <c r="GZ61">
        <v>86.67</v>
      </c>
      <c r="HA61">
        <v>86</v>
      </c>
      <c r="HB61">
        <v>87.05</v>
      </c>
      <c r="HC61">
        <v>0</v>
      </c>
      <c r="HD61">
        <v>70.540000000000006</v>
      </c>
      <c r="HE61">
        <v>85.36</v>
      </c>
      <c r="HF61">
        <v>86.5</v>
      </c>
      <c r="HG61">
        <v>86.54</v>
      </c>
      <c r="HH61">
        <v>87.52</v>
      </c>
      <c r="HI61">
        <v>87.62</v>
      </c>
      <c r="HJ61">
        <v>87.69</v>
      </c>
      <c r="HK61">
        <v>87.17</v>
      </c>
      <c r="HL61">
        <v>87.31</v>
      </c>
      <c r="HM61">
        <v>87.25</v>
      </c>
      <c r="HN61">
        <v>87.3</v>
      </c>
      <c r="HO61">
        <v>86.42</v>
      </c>
      <c r="HP61">
        <v>82.58</v>
      </c>
      <c r="HQ61">
        <v>87.01</v>
      </c>
      <c r="HR61">
        <v>87.33</v>
      </c>
      <c r="HS61">
        <v>87.11</v>
      </c>
      <c r="HT61">
        <v>87.01</v>
      </c>
      <c r="HU61">
        <v>87.13</v>
      </c>
      <c r="HV61">
        <v>87.52</v>
      </c>
      <c r="HW61">
        <v>87.36</v>
      </c>
      <c r="HX61">
        <v>0</v>
      </c>
      <c r="HY61">
        <v>0</v>
      </c>
      <c r="HZ61">
        <v>0</v>
      </c>
      <c r="IA61">
        <v>65.14</v>
      </c>
      <c r="IB61">
        <v>66.92</v>
      </c>
      <c r="IC61">
        <v>0</v>
      </c>
      <c r="ID61" s="142">
        <v>364.07</v>
      </c>
    </row>
    <row r="62" spans="1:238" x14ac:dyDescent="0.25">
      <c r="A62" s="95">
        <f t="shared" si="13"/>
        <v>61</v>
      </c>
      <c r="B62" s="65">
        <f>B.Semanal!B62</f>
        <v>0</v>
      </c>
      <c r="C62" s="66"/>
      <c r="D62" s="66"/>
      <c r="E62" s="66"/>
      <c r="F62" s="66"/>
      <c r="G62" s="67"/>
      <c r="H62" s="67">
        <v>45.55</v>
      </c>
      <c r="I62" s="67">
        <v>87.59</v>
      </c>
      <c r="J62" s="67">
        <v>89.34</v>
      </c>
      <c r="K62" s="67">
        <v>91.67</v>
      </c>
      <c r="L62" s="67">
        <v>95.29</v>
      </c>
      <c r="M62" s="67">
        <v>95.75</v>
      </c>
      <c r="N62" s="65">
        <v>95.24</v>
      </c>
      <c r="O62" s="65">
        <v>86.1</v>
      </c>
      <c r="P62" s="65">
        <v>91.51</v>
      </c>
      <c r="Q62" s="65">
        <v>98.08</v>
      </c>
      <c r="R62" s="65">
        <v>94.3</v>
      </c>
      <c r="S62" s="65">
        <v>96.77</v>
      </c>
      <c r="T62" s="65">
        <v>98.18</v>
      </c>
      <c r="U62" s="124">
        <v>98.33</v>
      </c>
      <c r="V62" s="124">
        <v>97.9</v>
      </c>
      <c r="W62" s="124">
        <v>97.4</v>
      </c>
      <c r="X62" s="124">
        <v>97.78</v>
      </c>
      <c r="Y62" s="124">
        <v>99.53</v>
      </c>
      <c r="Z62" s="124">
        <v>98.53</v>
      </c>
      <c r="AA62" s="124">
        <v>96.93</v>
      </c>
      <c r="AB62" s="124">
        <v>0</v>
      </c>
      <c r="AC62" s="124">
        <v>66.510000000000005</v>
      </c>
      <c r="AD62" s="124">
        <v>72.430000000000007</v>
      </c>
      <c r="AE62" s="120">
        <v>80.73</v>
      </c>
      <c r="AF62" s="124">
        <v>95.79</v>
      </c>
      <c r="AG62" s="120">
        <v>98.23</v>
      </c>
      <c r="AH62" s="120">
        <v>97.23</v>
      </c>
      <c r="AI62" s="65">
        <v>0</v>
      </c>
      <c r="AJ62" s="65">
        <v>0</v>
      </c>
      <c r="AK62" s="65">
        <v>83.55</v>
      </c>
      <c r="AL62" s="65">
        <v>96.05</v>
      </c>
      <c r="AM62" s="65">
        <v>97.17</v>
      </c>
      <c r="AN62" s="65">
        <v>98.24</v>
      </c>
      <c r="AO62" s="65">
        <v>98.06</v>
      </c>
      <c r="AP62" s="65">
        <v>98.02</v>
      </c>
      <c r="AQ62" s="65">
        <v>99.04</v>
      </c>
      <c r="AR62" s="65">
        <v>99.11</v>
      </c>
      <c r="AS62" s="65">
        <v>97.49</v>
      </c>
      <c r="AT62" s="65">
        <v>98.14</v>
      </c>
      <c r="AU62" s="65">
        <v>98.96</v>
      </c>
      <c r="AV62" s="65">
        <v>96.15</v>
      </c>
      <c r="AW62" s="65">
        <v>97.65</v>
      </c>
      <c r="AX62" s="65">
        <v>97.86</v>
      </c>
      <c r="AY62" s="65">
        <v>96.8</v>
      </c>
      <c r="AZ62" s="65">
        <v>96.41</v>
      </c>
      <c r="BA62" s="65">
        <v>86.12</v>
      </c>
      <c r="BB62" s="65">
        <v>97.29</v>
      </c>
      <c r="BC62" s="65">
        <v>96.02</v>
      </c>
      <c r="BD62" s="65">
        <v>0</v>
      </c>
      <c r="BE62" s="65">
        <v>0</v>
      </c>
      <c r="BF62" s="65">
        <v>0</v>
      </c>
      <c r="BG62" s="65">
        <v>85.31</v>
      </c>
      <c r="BH62" s="65">
        <v>86.55</v>
      </c>
      <c r="BI62" s="65">
        <v>95.04</v>
      </c>
      <c r="BJ62" s="65">
        <v>97.26</v>
      </c>
      <c r="BK62" s="65">
        <v>98.91</v>
      </c>
      <c r="BL62" s="65">
        <v>98.3</v>
      </c>
      <c r="BM62" s="91">
        <v>98.37</v>
      </c>
      <c r="BN62" s="65">
        <v>98.72</v>
      </c>
      <c r="BO62" s="65">
        <v>99.98</v>
      </c>
      <c r="BP62" s="65">
        <v>99.77</v>
      </c>
      <c r="BQ62" s="65">
        <v>99.95</v>
      </c>
      <c r="BR62" s="65">
        <v>95.27</v>
      </c>
      <c r="BS62" s="65">
        <v>93.4</v>
      </c>
      <c r="BT62" s="65">
        <v>98.56</v>
      </c>
      <c r="BU62" s="65">
        <v>99.29</v>
      </c>
      <c r="BV62" s="65">
        <v>97.02</v>
      </c>
      <c r="BW62" s="65">
        <v>98.07</v>
      </c>
      <c r="BX62" s="65">
        <v>99.09</v>
      </c>
      <c r="BY62" s="65">
        <v>99.34</v>
      </c>
      <c r="BZ62" s="65">
        <v>97.18</v>
      </c>
      <c r="CA62" s="65">
        <v>99.13</v>
      </c>
      <c r="CB62" s="65">
        <v>99.25</v>
      </c>
      <c r="CC62" s="65">
        <v>98.3</v>
      </c>
      <c r="CD62" s="65">
        <v>97.26</v>
      </c>
      <c r="CE62" s="65">
        <v>91.01</v>
      </c>
      <c r="CF62" s="65">
        <v>87.97</v>
      </c>
      <c r="CG62" s="65">
        <v>94.8</v>
      </c>
      <c r="CH62" s="65">
        <v>91.82</v>
      </c>
      <c r="CI62" s="65">
        <v>95.48</v>
      </c>
      <c r="CJ62" s="65">
        <v>96.97</v>
      </c>
      <c r="CK62" s="65">
        <v>97.39</v>
      </c>
      <c r="CL62" s="65">
        <v>96.95</v>
      </c>
      <c r="CM62">
        <v>97.01</v>
      </c>
      <c r="CN62">
        <v>97.48</v>
      </c>
      <c r="CO62">
        <v>0</v>
      </c>
      <c r="CP62">
        <v>0</v>
      </c>
      <c r="CQ62">
        <v>72.31</v>
      </c>
      <c r="CR62">
        <v>71.36</v>
      </c>
      <c r="CS62">
        <v>98.85</v>
      </c>
      <c r="CT62">
        <v>99.73</v>
      </c>
      <c r="CU62">
        <v>100.33</v>
      </c>
      <c r="CV62">
        <v>99.48</v>
      </c>
      <c r="CW62">
        <v>99.95</v>
      </c>
      <c r="CX62">
        <v>97.5</v>
      </c>
      <c r="CY62">
        <v>98.72</v>
      </c>
      <c r="CZ62">
        <v>96.95</v>
      </c>
      <c r="DA62">
        <v>99.56</v>
      </c>
      <c r="DB62">
        <v>97.23</v>
      </c>
      <c r="DC62">
        <v>95.42</v>
      </c>
      <c r="DD62">
        <v>97.65</v>
      </c>
      <c r="DE62">
        <v>99.02</v>
      </c>
      <c r="DF62">
        <v>99.21</v>
      </c>
      <c r="DG62">
        <v>99.83</v>
      </c>
      <c r="DH62">
        <v>99.64</v>
      </c>
      <c r="DI62">
        <v>96.11</v>
      </c>
      <c r="DJ62">
        <v>96.97</v>
      </c>
      <c r="DK62">
        <v>97.76</v>
      </c>
      <c r="DL62">
        <v>94.91</v>
      </c>
      <c r="DM62">
        <v>99.22</v>
      </c>
      <c r="DN62">
        <v>98.89</v>
      </c>
      <c r="DO62">
        <v>97.02</v>
      </c>
      <c r="DP62">
        <v>95.85</v>
      </c>
      <c r="DQ62">
        <v>94.43</v>
      </c>
      <c r="DR62">
        <v>94.64</v>
      </c>
      <c r="DS62">
        <v>94.79</v>
      </c>
      <c r="DT62">
        <v>95.93</v>
      </c>
      <c r="DU62">
        <v>96.99</v>
      </c>
      <c r="DV62">
        <v>97.07</v>
      </c>
      <c r="DW62">
        <v>96.62</v>
      </c>
      <c r="DX62">
        <v>97.01</v>
      </c>
      <c r="DY62">
        <v>97.45</v>
      </c>
      <c r="DZ62">
        <v>98.2</v>
      </c>
      <c r="EA62">
        <v>98.81</v>
      </c>
      <c r="EB62">
        <v>97.79</v>
      </c>
      <c r="EC62">
        <v>94.34</v>
      </c>
      <c r="ED62">
        <v>92.88</v>
      </c>
      <c r="EE62">
        <v>93.33</v>
      </c>
      <c r="EF62">
        <v>94.35</v>
      </c>
      <c r="EG62">
        <v>98.2</v>
      </c>
      <c r="EH62">
        <v>99.67</v>
      </c>
      <c r="EI62">
        <v>98.78</v>
      </c>
      <c r="EJ62">
        <v>98.2</v>
      </c>
      <c r="EK62">
        <v>98.77</v>
      </c>
      <c r="EL62">
        <v>94.86</v>
      </c>
      <c r="EM62">
        <v>99.18</v>
      </c>
      <c r="EN62">
        <v>94.19</v>
      </c>
      <c r="EO62">
        <v>98.48</v>
      </c>
      <c r="EP62">
        <v>99.29</v>
      </c>
      <c r="EQ62">
        <v>99.06</v>
      </c>
      <c r="ER62">
        <v>94.47</v>
      </c>
      <c r="ES62">
        <v>94.66</v>
      </c>
      <c r="ET62">
        <v>96.38</v>
      </c>
      <c r="EU62">
        <v>99.16</v>
      </c>
      <c r="EV62">
        <v>97.4</v>
      </c>
      <c r="EW62">
        <v>97.68</v>
      </c>
      <c r="EX62">
        <v>95.89</v>
      </c>
      <c r="EY62">
        <v>97.88</v>
      </c>
      <c r="EZ62">
        <v>70.63</v>
      </c>
      <c r="FA62">
        <v>0</v>
      </c>
      <c r="FB62">
        <v>0</v>
      </c>
      <c r="FC62">
        <v>0</v>
      </c>
      <c r="FD62">
        <v>0</v>
      </c>
      <c r="FE62">
        <v>72.150000000000006</v>
      </c>
      <c r="FF62">
        <v>88.23</v>
      </c>
      <c r="FG62">
        <v>98.68</v>
      </c>
      <c r="FH62">
        <v>98.03</v>
      </c>
      <c r="FI62">
        <v>99.57</v>
      </c>
      <c r="FJ62">
        <v>99.93</v>
      </c>
      <c r="FK62">
        <v>95.35</v>
      </c>
      <c r="FL62">
        <v>95.39</v>
      </c>
      <c r="FM62">
        <v>97.84</v>
      </c>
      <c r="FN62">
        <v>96.74</v>
      </c>
      <c r="FO62">
        <v>97.45</v>
      </c>
      <c r="FP62">
        <v>95.8</v>
      </c>
      <c r="FQ62">
        <v>97.37</v>
      </c>
      <c r="FR62">
        <v>98.4</v>
      </c>
      <c r="FS62">
        <v>98.11</v>
      </c>
      <c r="FT62">
        <v>98.13</v>
      </c>
      <c r="FU62">
        <v>98.64</v>
      </c>
      <c r="FV62">
        <v>98.81</v>
      </c>
      <c r="FW62">
        <v>97.1</v>
      </c>
      <c r="FX62">
        <v>94.77</v>
      </c>
      <c r="FY62">
        <v>97.45</v>
      </c>
      <c r="FZ62">
        <v>98.08</v>
      </c>
      <c r="GA62">
        <v>93.75</v>
      </c>
      <c r="GB62">
        <v>94.39</v>
      </c>
      <c r="GC62">
        <v>97.6</v>
      </c>
      <c r="GD62">
        <v>98.3</v>
      </c>
      <c r="GE62">
        <v>92.95</v>
      </c>
      <c r="GF62">
        <v>96.99</v>
      </c>
      <c r="GG62">
        <v>97.07</v>
      </c>
      <c r="GH62">
        <v>97.57</v>
      </c>
      <c r="GI62">
        <v>98.97</v>
      </c>
      <c r="GJ62">
        <v>97</v>
      </c>
      <c r="GK62">
        <v>95.23</v>
      </c>
      <c r="GL62" s="214">
        <v>86.05</v>
      </c>
      <c r="GM62" s="214">
        <v>96.02</v>
      </c>
      <c r="GN62">
        <v>97.02</v>
      </c>
      <c r="GO62">
        <v>97.53</v>
      </c>
      <c r="GP62">
        <v>98.65</v>
      </c>
      <c r="GQ62">
        <v>98.02</v>
      </c>
      <c r="GR62">
        <v>99.54</v>
      </c>
      <c r="GS62">
        <v>99.04</v>
      </c>
      <c r="GT62">
        <v>98.68</v>
      </c>
      <c r="GU62">
        <v>99.84</v>
      </c>
      <c r="GV62">
        <v>97.98</v>
      </c>
      <c r="GW62">
        <v>98.15</v>
      </c>
      <c r="GX62">
        <v>97.78</v>
      </c>
      <c r="GY62">
        <v>98.22</v>
      </c>
      <c r="GZ62">
        <v>98.85</v>
      </c>
      <c r="HA62">
        <v>98.08</v>
      </c>
      <c r="HB62">
        <v>99.28</v>
      </c>
      <c r="HC62">
        <v>0</v>
      </c>
      <c r="HD62">
        <v>80.45</v>
      </c>
      <c r="HE62">
        <v>97.35</v>
      </c>
      <c r="HF62">
        <v>98.65</v>
      </c>
      <c r="HG62">
        <v>98.7</v>
      </c>
      <c r="HH62">
        <v>99.82</v>
      </c>
      <c r="HI62">
        <v>99.93</v>
      </c>
      <c r="HJ62">
        <v>100.01</v>
      </c>
      <c r="HK62">
        <v>99.42</v>
      </c>
      <c r="HL62">
        <v>99.58</v>
      </c>
      <c r="HM62">
        <v>99.51</v>
      </c>
      <c r="HN62">
        <v>99.57</v>
      </c>
      <c r="HO62">
        <v>98.56</v>
      </c>
      <c r="HP62">
        <v>94.18</v>
      </c>
      <c r="HQ62">
        <v>99.24</v>
      </c>
      <c r="HR62">
        <v>99.6</v>
      </c>
      <c r="HS62">
        <v>99.35</v>
      </c>
      <c r="HT62">
        <v>99.24</v>
      </c>
      <c r="HU62">
        <v>99.37</v>
      </c>
      <c r="HV62">
        <v>99.82</v>
      </c>
      <c r="HW62">
        <v>99.64</v>
      </c>
      <c r="HX62">
        <v>0</v>
      </c>
      <c r="HY62">
        <v>0</v>
      </c>
      <c r="HZ62">
        <v>0</v>
      </c>
      <c r="IA62">
        <v>74.290000000000006</v>
      </c>
      <c r="IB62">
        <v>76.319999999999993</v>
      </c>
      <c r="IC62">
        <v>0</v>
      </c>
      <c r="ID62" s="142">
        <v>415.23</v>
      </c>
    </row>
    <row r="63" spans="1:238" x14ac:dyDescent="0.25">
      <c r="A63" s="95">
        <f t="shared" si="13"/>
        <v>62</v>
      </c>
      <c r="B63" s="65">
        <f>B.Semanal!B63</f>
        <v>0</v>
      </c>
      <c r="C63" s="66"/>
      <c r="D63" s="66"/>
      <c r="E63" s="66"/>
      <c r="F63" s="66"/>
      <c r="G63" s="67"/>
      <c r="H63" s="67">
        <v>87.68</v>
      </c>
      <c r="I63" s="67">
        <v>87.68</v>
      </c>
      <c r="J63" s="67">
        <v>87.68</v>
      </c>
      <c r="K63" s="67">
        <v>87.68</v>
      </c>
      <c r="L63" s="67">
        <v>87.68</v>
      </c>
      <c r="M63" s="67">
        <v>87.68</v>
      </c>
      <c r="N63" s="65">
        <v>87.68</v>
      </c>
      <c r="O63" s="65">
        <v>87.68</v>
      </c>
      <c r="P63" s="65">
        <v>87.68</v>
      </c>
      <c r="Q63" s="65">
        <v>87.68</v>
      </c>
      <c r="R63" s="65">
        <v>87.68</v>
      </c>
      <c r="S63" s="65">
        <v>87.68</v>
      </c>
      <c r="T63" s="65">
        <v>87.68</v>
      </c>
      <c r="U63" s="124">
        <v>87.68</v>
      </c>
      <c r="V63" s="124">
        <v>87.68</v>
      </c>
      <c r="W63" s="124">
        <v>87.68</v>
      </c>
      <c r="X63" s="124">
        <v>87.68</v>
      </c>
      <c r="Y63" s="124">
        <v>87.68</v>
      </c>
      <c r="Z63" s="124">
        <v>87.68</v>
      </c>
      <c r="AA63" s="124">
        <v>87.68</v>
      </c>
      <c r="AB63" s="124">
        <v>0</v>
      </c>
      <c r="AC63" s="124">
        <v>87.68</v>
      </c>
      <c r="AD63" s="124">
        <v>87.68</v>
      </c>
      <c r="AE63" s="120">
        <v>87.68</v>
      </c>
      <c r="AF63" s="124">
        <v>87.68</v>
      </c>
      <c r="AG63" s="120">
        <v>87.68</v>
      </c>
      <c r="AH63" s="120">
        <v>87.68</v>
      </c>
      <c r="AI63" s="65">
        <v>0</v>
      </c>
      <c r="AJ63" s="65">
        <v>0</v>
      </c>
      <c r="AK63" s="65">
        <v>87.68</v>
      </c>
      <c r="AL63" s="65">
        <v>87.68</v>
      </c>
      <c r="AM63" s="65">
        <v>87.68</v>
      </c>
      <c r="AN63" s="65">
        <v>87.68</v>
      </c>
      <c r="AO63" s="65">
        <v>87.68</v>
      </c>
      <c r="AP63" s="65">
        <v>87.68</v>
      </c>
      <c r="AQ63" s="65">
        <v>87.68</v>
      </c>
      <c r="AR63" s="65">
        <v>87.68</v>
      </c>
      <c r="AS63" s="65">
        <v>87.68</v>
      </c>
      <c r="AT63" s="65">
        <v>87.68</v>
      </c>
      <c r="AU63" s="65">
        <v>87.68</v>
      </c>
      <c r="AV63" s="65">
        <v>87.68</v>
      </c>
      <c r="AW63" s="65">
        <v>87.68</v>
      </c>
      <c r="AX63" s="65">
        <v>87.68</v>
      </c>
      <c r="AY63" s="65">
        <v>87.68</v>
      </c>
      <c r="AZ63" s="65">
        <v>87.68</v>
      </c>
      <c r="BA63" s="65">
        <v>87.68</v>
      </c>
      <c r="BB63" s="65">
        <v>87.68</v>
      </c>
      <c r="BC63" s="65">
        <v>87.68</v>
      </c>
      <c r="BD63" s="65">
        <v>0</v>
      </c>
      <c r="BE63" s="65">
        <v>0</v>
      </c>
      <c r="BF63" s="65">
        <v>0</v>
      </c>
      <c r="BG63" s="65">
        <v>87.68</v>
      </c>
      <c r="BH63" s="65">
        <v>87.68</v>
      </c>
      <c r="BI63" s="65">
        <v>87.68</v>
      </c>
      <c r="BJ63" s="65">
        <v>87.68</v>
      </c>
      <c r="BK63" s="65">
        <v>87.68</v>
      </c>
      <c r="BL63" s="65">
        <v>87.68</v>
      </c>
      <c r="BM63" s="91">
        <v>87.68</v>
      </c>
      <c r="BN63" s="65">
        <v>87.68</v>
      </c>
      <c r="BO63" s="65">
        <v>87.68</v>
      </c>
      <c r="BP63" s="65">
        <v>87.68</v>
      </c>
      <c r="BQ63" s="65">
        <v>87.68</v>
      </c>
      <c r="BR63" s="65">
        <v>87.68</v>
      </c>
      <c r="BS63" s="65">
        <v>87.68</v>
      </c>
      <c r="BT63" s="65">
        <v>87.68</v>
      </c>
      <c r="BU63" s="65">
        <v>87.68</v>
      </c>
      <c r="BV63" s="65">
        <v>87.68</v>
      </c>
      <c r="BW63" s="65">
        <v>87.68</v>
      </c>
      <c r="BX63" s="65">
        <v>87.68</v>
      </c>
      <c r="BY63" s="65">
        <v>87.68</v>
      </c>
      <c r="BZ63" s="65">
        <v>87.68</v>
      </c>
      <c r="CA63" s="65">
        <v>87.68</v>
      </c>
      <c r="CB63" s="65">
        <v>87.68</v>
      </c>
      <c r="CC63" s="65">
        <v>87.68</v>
      </c>
      <c r="CD63" s="65">
        <v>87.68</v>
      </c>
      <c r="CE63" s="65">
        <v>87.68</v>
      </c>
      <c r="CF63" s="65">
        <v>87.68</v>
      </c>
      <c r="CG63" s="65">
        <v>87.68</v>
      </c>
      <c r="CH63" s="65">
        <v>87.68</v>
      </c>
      <c r="CI63" s="65">
        <v>87.68</v>
      </c>
      <c r="CJ63" s="65">
        <v>87.68</v>
      </c>
      <c r="CK63" s="65">
        <v>87.68</v>
      </c>
      <c r="CL63" s="65">
        <v>87.68</v>
      </c>
      <c r="CM63">
        <v>87.68</v>
      </c>
      <c r="CN63">
        <v>87.68</v>
      </c>
      <c r="CO63">
        <v>0</v>
      </c>
      <c r="CP63">
        <v>0</v>
      </c>
      <c r="CQ63">
        <v>87.68</v>
      </c>
      <c r="CR63">
        <v>87.68</v>
      </c>
      <c r="CS63">
        <v>87.68</v>
      </c>
      <c r="CT63">
        <v>87.68</v>
      </c>
      <c r="CU63">
        <v>87.68</v>
      </c>
      <c r="CV63">
        <v>87.68</v>
      </c>
      <c r="CW63">
        <v>87.68</v>
      </c>
      <c r="CX63">
        <v>87.68</v>
      </c>
      <c r="CY63">
        <v>87.68</v>
      </c>
      <c r="CZ63">
        <v>87.68</v>
      </c>
      <c r="DA63">
        <v>87.68</v>
      </c>
      <c r="DB63">
        <v>87.68</v>
      </c>
      <c r="DC63">
        <v>87.68</v>
      </c>
      <c r="DD63">
        <v>87.68</v>
      </c>
      <c r="DE63">
        <v>87.68</v>
      </c>
      <c r="DF63">
        <v>87.68</v>
      </c>
      <c r="DG63">
        <v>87.68</v>
      </c>
      <c r="DH63">
        <v>87.68</v>
      </c>
      <c r="DI63">
        <v>87.68</v>
      </c>
      <c r="DJ63">
        <v>87.68</v>
      </c>
      <c r="DK63">
        <v>87.68</v>
      </c>
      <c r="DL63">
        <v>87.68</v>
      </c>
      <c r="DM63">
        <v>87.68</v>
      </c>
      <c r="DN63">
        <v>87.68</v>
      </c>
      <c r="DO63">
        <v>87.68</v>
      </c>
      <c r="DP63">
        <v>87.68</v>
      </c>
      <c r="DQ63">
        <v>87.68</v>
      </c>
      <c r="DR63">
        <v>87.68</v>
      </c>
      <c r="DS63">
        <v>87.68</v>
      </c>
      <c r="DT63">
        <v>87.68</v>
      </c>
      <c r="DU63">
        <v>87.68</v>
      </c>
      <c r="DV63">
        <v>87.68</v>
      </c>
      <c r="DW63">
        <v>87.68</v>
      </c>
      <c r="DX63">
        <v>87.68</v>
      </c>
      <c r="DY63">
        <v>87.68</v>
      </c>
      <c r="DZ63">
        <v>87.68</v>
      </c>
      <c r="EA63">
        <v>87.68</v>
      </c>
      <c r="EB63">
        <v>87.68</v>
      </c>
      <c r="EC63">
        <v>87.68</v>
      </c>
      <c r="ED63">
        <v>87.68</v>
      </c>
      <c r="EE63">
        <v>87.68</v>
      </c>
      <c r="EF63">
        <v>87.68</v>
      </c>
      <c r="EG63">
        <v>87.68</v>
      </c>
      <c r="EH63">
        <v>87.68</v>
      </c>
      <c r="EI63">
        <v>87.68</v>
      </c>
      <c r="EJ63">
        <v>87.68</v>
      </c>
      <c r="EK63">
        <v>87.68</v>
      </c>
      <c r="EL63">
        <v>87.68</v>
      </c>
      <c r="EM63">
        <v>87.68</v>
      </c>
      <c r="EN63">
        <v>87.68</v>
      </c>
      <c r="EO63">
        <v>87.68</v>
      </c>
      <c r="EP63">
        <v>87.68</v>
      </c>
      <c r="EQ63">
        <v>87.68</v>
      </c>
      <c r="ER63">
        <v>87.68</v>
      </c>
      <c r="ES63">
        <v>87.68</v>
      </c>
      <c r="ET63">
        <v>87.68</v>
      </c>
      <c r="EU63">
        <v>87.68</v>
      </c>
      <c r="EV63">
        <v>87.68</v>
      </c>
      <c r="EW63">
        <v>87.68</v>
      </c>
      <c r="EX63">
        <v>87.68</v>
      </c>
      <c r="EY63">
        <v>87.68</v>
      </c>
      <c r="EZ63">
        <v>87.68</v>
      </c>
      <c r="FA63">
        <v>0</v>
      </c>
      <c r="FB63">
        <v>0</v>
      </c>
      <c r="FC63">
        <v>0</v>
      </c>
      <c r="FD63">
        <v>0</v>
      </c>
      <c r="FE63">
        <v>87.68</v>
      </c>
      <c r="FF63">
        <v>87.68</v>
      </c>
      <c r="FG63">
        <v>87.68</v>
      </c>
      <c r="FH63">
        <v>87.68</v>
      </c>
      <c r="FI63">
        <v>87.68</v>
      </c>
      <c r="FJ63">
        <v>87.68</v>
      </c>
      <c r="FK63">
        <v>87.68</v>
      </c>
      <c r="FL63">
        <v>87.68</v>
      </c>
      <c r="FM63">
        <v>87.68</v>
      </c>
      <c r="FN63">
        <v>87.68</v>
      </c>
      <c r="FO63">
        <v>87.68</v>
      </c>
      <c r="FP63">
        <v>87.68</v>
      </c>
      <c r="FQ63">
        <v>87.68</v>
      </c>
      <c r="FR63">
        <v>87.68</v>
      </c>
      <c r="FS63">
        <v>87.68</v>
      </c>
      <c r="FT63">
        <v>87.68</v>
      </c>
      <c r="FU63">
        <v>87.68</v>
      </c>
      <c r="FV63">
        <v>87.68</v>
      </c>
      <c r="FW63">
        <v>87.68</v>
      </c>
      <c r="FX63">
        <v>87.68</v>
      </c>
      <c r="FY63">
        <v>87.68</v>
      </c>
      <c r="FZ63">
        <v>87.68</v>
      </c>
      <c r="GA63">
        <v>87.68</v>
      </c>
      <c r="GB63">
        <v>87.68</v>
      </c>
      <c r="GC63">
        <v>87.68</v>
      </c>
      <c r="GD63">
        <v>87.68</v>
      </c>
      <c r="GE63">
        <v>87.68</v>
      </c>
      <c r="GF63">
        <v>87.68</v>
      </c>
      <c r="GG63">
        <v>87.68</v>
      </c>
      <c r="GH63">
        <v>87.68</v>
      </c>
      <c r="GI63">
        <v>87.68</v>
      </c>
      <c r="GJ63">
        <v>87.68</v>
      </c>
      <c r="GK63">
        <v>87.68</v>
      </c>
      <c r="GL63" s="214">
        <v>87.68</v>
      </c>
      <c r="GM63" s="214">
        <v>87.68</v>
      </c>
      <c r="GN63">
        <v>87.68</v>
      </c>
      <c r="GO63">
        <v>87.68</v>
      </c>
      <c r="GP63">
        <v>87.68</v>
      </c>
      <c r="GQ63">
        <v>87.68</v>
      </c>
      <c r="GR63">
        <v>87.68</v>
      </c>
      <c r="GS63">
        <v>87.68</v>
      </c>
      <c r="GT63">
        <v>87.68</v>
      </c>
      <c r="GU63">
        <v>87.68</v>
      </c>
      <c r="GV63">
        <v>87.68</v>
      </c>
      <c r="GW63">
        <v>87.68</v>
      </c>
      <c r="GX63">
        <v>87.68</v>
      </c>
      <c r="GY63">
        <v>87.68</v>
      </c>
      <c r="GZ63">
        <v>87.68</v>
      </c>
      <c r="HA63">
        <v>87.68</v>
      </c>
      <c r="HB63">
        <v>87.68</v>
      </c>
      <c r="HC63">
        <v>0</v>
      </c>
      <c r="HD63">
        <v>87.68</v>
      </c>
      <c r="HE63">
        <v>87.68</v>
      </c>
      <c r="HF63">
        <v>87.68</v>
      </c>
      <c r="HG63">
        <v>87.68</v>
      </c>
      <c r="HH63">
        <v>87.68</v>
      </c>
      <c r="HI63">
        <v>87.68</v>
      </c>
      <c r="HJ63">
        <v>87.68</v>
      </c>
      <c r="HK63">
        <v>87.68</v>
      </c>
      <c r="HL63">
        <v>87.68</v>
      </c>
      <c r="HM63">
        <v>87.68</v>
      </c>
      <c r="HN63">
        <v>87.68</v>
      </c>
      <c r="HO63">
        <v>87.68</v>
      </c>
      <c r="HP63">
        <v>87.68</v>
      </c>
      <c r="HQ63">
        <v>87.68</v>
      </c>
      <c r="HR63">
        <v>87.68</v>
      </c>
      <c r="HS63">
        <v>87.68</v>
      </c>
      <c r="HT63">
        <v>87.68</v>
      </c>
      <c r="HU63">
        <v>87.68</v>
      </c>
      <c r="HV63">
        <v>87.68</v>
      </c>
      <c r="HW63">
        <v>87.68</v>
      </c>
      <c r="HX63">
        <v>0</v>
      </c>
      <c r="HY63">
        <v>0</v>
      </c>
      <c r="HZ63">
        <v>0</v>
      </c>
      <c r="IA63">
        <v>87.68</v>
      </c>
      <c r="IB63">
        <v>87.68</v>
      </c>
      <c r="IC63">
        <v>0</v>
      </c>
      <c r="ID63" s="142">
        <v>87.68</v>
      </c>
    </row>
    <row r="64" spans="1:238" x14ac:dyDescent="0.25">
      <c r="A64" s="95">
        <f t="shared" si="13"/>
        <v>63</v>
      </c>
      <c r="B64" s="65" t="str">
        <f>B.Semanal!B64</f>
        <v>Indicador 9</v>
      </c>
      <c r="C64" s="66"/>
      <c r="D64" s="66"/>
      <c r="E64" s="66"/>
      <c r="F64" s="66"/>
      <c r="G64" s="67"/>
      <c r="H64" s="67">
        <v>49.4</v>
      </c>
      <c r="I64" s="67">
        <v>100.3</v>
      </c>
      <c r="J64" s="67">
        <v>98.5</v>
      </c>
      <c r="K64" s="67">
        <v>102.5</v>
      </c>
      <c r="L64" s="67">
        <v>107.1</v>
      </c>
      <c r="M64" s="67">
        <v>113.3</v>
      </c>
      <c r="N64" s="65">
        <v>114.4</v>
      </c>
      <c r="O64" s="65">
        <v>100.9</v>
      </c>
      <c r="P64" s="65">
        <v>107.1</v>
      </c>
      <c r="Q64" s="65">
        <v>113.2</v>
      </c>
      <c r="R64" s="65">
        <v>108.1</v>
      </c>
      <c r="S64" s="65">
        <v>115.9</v>
      </c>
      <c r="T64" s="65">
        <v>118</v>
      </c>
      <c r="U64" s="124">
        <v>120.6</v>
      </c>
      <c r="V64" s="124">
        <v>117.3</v>
      </c>
      <c r="W64" s="124">
        <v>116.5</v>
      </c>
      <c r="X64" s="124">
        <v>121.9</v>
      </c>
      <c r="Y64" s="124">
        <v>126.6</v>
      </c>
      <c r="Z64" s="124">
        <v>128.6</v>
      </c>
      <c r="AA64" s="124">
        <v>127</v>
      </c>
      <c r="AB64" s="124">
        <v>0</v>
      </c>
      <c r="AC64" s="124">
        <v>82.2</v>
      </c>
      <c r="AD64" s="124">
        <v>87.8</v>
      </c>
      <c r="AE64" s="120">
        <v>99.9</v>
      </c>
      <c r="AF64" s="124">
        <v>120.3</v>
      </c>
      <c r="AG64" s="120">
        <v>126.5</v>
      </c>
      <c r="AH64" s="120">
        <v>128.80000000000001</v>
      </c>
      <c r="AI64" s="65">
        <v>0</v>
      </c>
      <c r="AJ64" s="65">
        <v>0</v>
      </c>
      <c r="AK64" s="65">
        <v>107.1</v>
      </c>
      <c r="AL64" s="65">
        <v>123</v>
      </c>
      <c r="AM64" s="65">
        <v>126.1</v>
      </c>
      <c r="AN64" s="65">
        <v>129</v>
      </c>
      <c r="AO64" s="65">
        <v>133.19999999999999</v>
      </c>
      <c r="AP64" s="65">
        <v>131.19999999999999</v>
      </c>
      <c r="AQ64" s="65">
        <v>134.30000000000001</v>
      </c>
      <c r="AR64" s="65">
        <v>131.30000000000001</v>
      </c>
      <c r="AS64" s="65">
        <v>131.9</v>
      </c>
      <c r="AT64" s="65">
        <v>130.30000000000001</v>
      </c>
      <c r="AU64" s="65">
        <v>128.6</v>
      </c>
      <c r="AV64" s="65">
        <v>131.30000000000001</v>
      </c>
      <c r="AW64" s="65">
        <v>132.9</v>
      </c>
      <c r="AX64" s="65">
        <v>130.80000000000001</v>
      </c>
      <c r="AY64" s="65">
        <v>129.19999999999999</v>
      </c>
      <c r="AZ64" s="65">
        <v>122.5</v>
      </c>
      <c r="BA64" s="65">
        <v>110.3</v>
      </c>
      <c r="BB64" s="65">
        <v>125</v>
      </c>
      <c r="BC64" s="65">
        <v>122.6</v>
      </c>
      <c r="BD64" s="65">
        <v>0</v>
      </c>
      <c r="BE64" s="65">
        <v>0</v>
      </c>
      <c r="BF64" s="65">
        <v>0</v>
      </c>
      <c r="BG64" s="65">
        <v>103.2</v>
      </c>
      <c r="BH64" s="65">
        <v>106.9</v>
      </c>
      <c r="BI64" s="65">
        <v>120.3</v>
      </c>
      <c r="BJ64" s="65">
        <v>126.5</v>
      </c>
      <c r="BK64" s="65">
        <v>127</v>
      </c>
      <c r="BL64" s="65">
        <v>130.6</v>
      </c>
      <c r="BM64" s="91">
        <v>127.6</v>
      </c>
      <c r="BN64" s="65">
        <v>129.19999999999999</v>
      </c>
      <c r="BO64" s="65">
        <v>127.1</v>
      </c>
      <c r="BP64" s="65">
        <v>125.9</v>
      </c>
      <c r="BQ64" s="65">
        <v>129.80000000000001</v>
      </c>
      <c r="BR64" s="65">
        <v>123.7</v>
      </c>
      <c r="BS64" s="65">
        <v>119.8</v>
      </c>
      <c r="BT64" s="65">
        <v>124.1</v>
      </c>
      <c r="BU64" s="65">
        <v>119.4</v>
      </c>
      <c r="BV64" s="65">
        <v>120.9</v>
      </c>
      <c r="BW64" s="65">
        <v>125.6</v>
      </c>
      <c r="BX64" s="65">
        <v>125.6</v>
      </c>
      <c r="BY64" s="65">
        <v>126.7</v>
      </c>
      <c r="BZ64" s="65">
        <v>126.2</v>
      </c>
      <c r="CA64" s="65">
        <v>123.6</v>
      </c>
      <c r="CB64" s="65">
        <v>120</v>
      </c>
      <c r="CC64" s="65">
        <v>118.7</v>
      </c>
      <c r="CD64" s="65">
        <v>118.1</v>
      </c>
      <c r="CE64" s="65">
        <v>111.4</v>
      </c>
      <c r="CF64" s="65">
        <v>113.3</v>
      </c>
      <c r="CG64" s="65">
        <v>118</v>
      </c>
      <c r="CH64" s="65">
        <v>113.9</v>
      </c>
      <c r="CI64" s="65">
        <v>118.9</v>
      </c>
      <c r="CJ64" s="65">
        <v>124.4</v>
      </c>
      <c r="CK64" s="65">
        <v>121.9</v>
      </c>
      <c r="CL64" s="65">
        <v>124.2</v>
      </c>
      <c r="CM64">
        <v>124.1</v>
      </c>
      <c r="CN64">
        <v>122.6</v>
      </c>
      <c r="CO64">
        <v>0</v>
      </c>
      <c r="CP64">
        <v>0</v>
      </c>
      <c r="CQ64">
        <v>100.7</v>
      </c>
      <c r="CR64">
        <v>98.1</v>
      </c>
      <c r="CS64">
        <v>134.9</v>
      </c>
      <c r="CT64">
        <v>138.1</v>
      </c>
      <c r="CU64">
        <v>137.69999999999999</v>
      </c>
      <c r="CV64">
        <v>127.9</v>
      </c>
      <c r="CW64">
        <v>127.4</v>
      </c>
      <c r="CX64">
        <v>121.1</v>
      </c>
      <c r="CY64">
        <v>123</v>
      </c>
      <c r="CZ64">
        <v>121.7</v>
      </c>
      <c r="DA64">
        <v>124</v>
      </c>
      <c r="DB64">
        <v>124.5</v>
      </c>
      <c r="DC64">
        <v>121.8</v>
      </c>
      <c r="DD64">
        <v>126.9</v>
      </c>
      <c r="DE64">
        <v>133.4</v>
      </c>
      <c r="DF64">
        <v>132.80000000000001</v>
      </c>
      <c r="DG64">
        <v>132.9</v>
      </c>
      <c r="DH64">
        <v>133.4</v>
      </c>
      <c r="DI64">
        <v>130.4</v>
      </c>
      <c r="DJ64">
        <v>127.8</v>
      </c>
      <c r="DK64">
        <v>136.69999999999999</v>
      </c>
      <c r="DL64">
        <v>130.69999999999999</v>
      </c>
      <c r="DM64">
        <v>134.5</v>
      </c>
      <c r="DN64">
        <v>136.80000000000001</v>
      </c>
      <c r="DO64">
        <v>135</v>
      </c>
      <c r="DP64">
        <v>135.5</v>
      </c>
      <c r="DQ64">
        <v>129.4</v>
      </c>
      <c r="DR64">
        <v>129.6</v>
      </c>
      <c r="DS64">
        <v>128.4</v>
      </c>
      <c r="DT64">
        <v>129.30000000000001</v>
      </c>
      <c r="DU64">
        <v>132.5</v>
      </c>
      <c r="DV64">
        <v>129.80000000000001</v>
      </c>
      <c r="DW64">
        <v>128.30000000000001</v>
      </c>
      <c r="DX64">
        <v>128.5</v>
      </c>
      <c r="DY64">
        <v>130</v>
      </c>
      <c r="DZ64">
        <v>136.69999999999999</v>
      </c>
      <c r="EA64">
        <v>135.30000000000001</v>
      </c>
      <c r="EB64">
        <v>134.9</v>
      </c>
      <c r="EC64">
        <v>130.30000000000001</v>
      </c>
      <c r="ED64">
        <v>125.3</v>
      </c>
      <c r="EE64">
        <v>123.9</v>
      </c>
      <c r="EF64">
        <v>126.3</v>
      </c>
      <c r="EG64">
        <v>133.69999999999999</v>
      </c>
      <c r="EH64">
        <v>136.5</v>
      </c>
      <c r="EI64">
        <v>137.19999999999999</v>
      </c>
      <c r="EJ64">
        <v>133.30000000000001</v>
      </c>
      <c r="EK64">
        <v>131.5</v>
      </c>
      <c r="EL64">
        <v>127.8</v>
      </c>
      <c r="EM64">
        <v>129.80000000000001</v>
      </c>
      <c r="EN64">
        <v>129.4</v>
      </c>
      <c r="EO64">
        <v>138.80000000000001</v>
      </c>
      <c r="EP64">
        <v>140.30000000000001</v>
      </c>
      <c r="EQ64">
        <v>134.69999999999999</v>
      </c>
      <c r="ER64">
        <v>127.2</v>
      </c>
      <c r="ES64">
        <v>127</v>
      </c>
      <c r="ET64">
        <v>128.1</v>
      </c>
      <c r="EU64">
        <v>136.5</v>
      </c>
      <c r="EV64">
        <v>133.30000000000001</v>
      </c>
      <c r="EW64">
        <v>131.69999999999999</v>
      </c>
      <c r="EX64">
        <v>128</v>
      </c>
      <c r="EY64">
        <v>132.69999999999999</v>
      </c>
      <c r="EZ64">
        <v>92.6</v>
      </c>
      <c r="FA64">
        <v>0</v>
      </c>
      <c r="FB64">
        <v>0</v>
      </c>
      <c r="FC64">
        <v>0</v>
      </c>
      <c r="FD64">
        <v>0</v>
      </c>
      <c r="FE64">
        <v>95.5</v>
      </c>
      <c r="FF64">
        <v>121.6</v>
      </c>
      <c r="FG64">
        <v>132.6</v>
      </c>
      <c r="FH64">
        <v>126.4</v>
      </c>
      <c r="FI64">
        <v>128.9</v>
      </c>
      <c r="FJ64">
        <v>129.9</v>
      </c>
      <c r="FK64">
        <v>129.69999999999999</v>
      </c>
      <c r="FL64">
        <v>130.9</v>
      </c>
      <c r="FM64">
        <v>137.4</v>
      </c>
      <c r="FN64">
        <v>135</v>
      </c>
      <c r="FO64">
        <v>136.19999999999999</v>
      </c>
      <c r="FP64">
        <v>131</v>
      </c>
      <c r="FQ64">
        <v>134.6</v>
      </c>
      <c r="FR64">
        <v>135.5</v>
      </c>
      <c r="FS64">
        <v>130.19999999999999</v>
      </c>
      <c r="FT64">
        <v>129.30000000000001</v>
      </c>
      <c r="FU64">
        <v>134</v>
      </c>
      <c r="FV64">
        <v>134.6</v>
      </c>
      <c r="FW64">
        <v>135.19999999999999</v>
      </c>
      <c r="FX64">
        <v>130.1</v>
      </c>
      <c r="FY64">
        <v>135.80000000000001</v>
      </c>
      <c r="FZ64">
        <v>135.69999999999999</v>
      </c>
      <c r="GA64">
        <v>127.1</v>
      </c>
      <c r="GB64">
        <v>131.4</v>
      </c>
      <c r="GC64">
        <v>136.30000000000001</v>
      </c>
      <c r="GD64">
        <v>133.5</v>
      </c>
      <c r="GE64">
        <v>124</v>
      </c>
      <c r="GF64">
        <v>131.19999999999999</v>
      </c>
      <c r="GG64">
        <v>134.80000000000001</v>
      </c>
      <c r="GH64">
        <v>136.4</v>
      </c>
      <c r="GI64">
        <v>141.69999999999999</v>
      </c>
      <c r="GJ64">
        <v>140.4</v>
      </c>
      <c r="GK64">
        <v>136.80000000000001</v>
      </c>
      <c r="GL64" s="214">
        <v>124.1</v>
      </c>
      <c r="GM64" s="214">
        <v>140.69999999999999</v>
      </c>
      <c r="GN64">
        <v>141.9</v>
      </c>
      <c r="GO64">
        <v>142</v>
      </c>
      <c r="GP64">
        <v>137.6</v>
      </c>
      <c r="GQ64">
        <v>131.4</v>
      </c>
      <c r="GR64">
        <v>132.1</v>
      </c>
      <c r="GS64">
        <v>137.9</v>
      </c>
      <c r="GT64">
        <v>138.80000000000001</v>
      </c>
      <c r="GU64">
        <v>139.4</v>
      </c>
      <c r="GV64">
        <v>131.80000000000001</v>
      </c>
      <c r="GW64">
        <v>132.4</v>
      </c>
      <c r="GX64">
        <v>133.69999999999999</v>
      </c>
      <c r="GY64">
        <v>137.69999999999999</v>
      </c>
      <c r="GZ64">
        <v>125.9</v>
      </c>
      <c r="HA64">
        <v>136.19999999999999</v>
      </c>
      <c r="HB64">
        <v>138.19999999999999</v>
      </c>
      <c r="HC64">
        <v>0</v>
      </c>
      <c r="HD64">
        <v>111.2</v>
      </c>
      <c r="HE64">
        <v>130.19999999999999</v>
      </c>
      <c r="HF64">
        <v>132.4</v>
      </c>
      <c r="HG64">
        <v>131.1</v>
      </c>
      <c r="HH64">
        <v>131.19999999999999</v>
      </c>
      <c r="HI64">
        <v>132</v>
      </c>
      <c r="HJ64">
        <v>140</v>
      </c>
      <c r="HK64">
        <v>141.6</v>
      </c>
      <c r="HL64">
        <v>139.30000000000001</v>
      </c>
      <c r="HM64">
        <v>133.30000000000001</v>
      </c>
      <c r="HN64">
        <v>129.1</v>
      </c>
      <c r="HO64">
        <v>117.6</v>
      </c>
      <c r="HP64">
        <v>118.7</v>
      </c>
      <c r="HQ64">
        <v>125</v>
      </c>
      <c r="HR64">
        <v>128.19999999999999</v>
      </c>
      <c r="HS64">
        <v>126.8</v>
      </c>
      <c r="HT64">
        <v>121</v>
      </c>
      <c r="HU64">
        <v>126.5</v>
      </c>
      <c r="HV64">
        <v>126.3</v>
      </c>
      <c r="HW64">
        <v>129.4</v>
      </c>
      <c r="HX64">
        <v>0</v>
      </c>
      <c r="HY64">
        <v>0</v>
      </c>
      <c r="HZ64">
        <v>0</v>
      </c>
      <c r="IA64">
        <v>91.7</v>
      </c>
      <c r="IB64">
        <v>92.1</v>
      </c>
      <c r="IC64">
        <v>0</v>
      </c>
      <c r="ID64" s="142">
        <v>469.6</v>
      </c>
    </row>
    <row r="65" spans="1:238" x14ac:dyDescent="0.25">
      <c r="A65" s="95">
        <f t="shared" si="13"/>
        <v>64</v>
      </c>
      <c r="B65" s="65">
        <f>B.Semanal!B65</f>
        <v>0</v>
      </c>
      <c r="C65" s="66"/>
      <c r="D65" s="66"/>
      <c r="E65" s="66"/>
      <c r="F65" s="66"/>
      <c r="G65" s="67"/>
      <c r="H65" s="67">
        <v>0</v>
      </c>
      <c r="I65" s="67">
        <v>1.67</v>
      </c>
      <c r="J65" s="67">
        <v>1.8</v>
      </c>
      <c r="K65" s="67">
        <v>1.82</v>
      </c>
      <c r="L65" s="67">
        <v>2.16</v>
      </c>
      <c r="M65" s="67">
        <v>2.72</v>
      </c>
      <c r="N65" s="65">
        <v>2.1800000000000002</v>
      </c>
      <c r="O65" s="65">
        <v>1.31</v>
      </c>
      <c r="P65" s="65">
        <v>2.19</v>
      </c>
      <c r="Q65" s="65">
        <v>2.35</v>
      </c>
      <c r="R65" s="65">
        <v>2.2400000000000002</v>
      </c>
      <c r="S65" s="65">
        <v>2.12</v>
      </c>
      <c r="T65" s="65">
        <v>2.58</v>
      </c>
      <c r="U65" s="124">
        <v>2.58</v>
      </c>
      <c r="V65" s="124">
        <v>2.36</v>
      </c>
      <c r="W65" s="124">
        <v>2.25</v>
      </c>
      <c r="X65" s="124">
        <v>2.46</v>
      </c>
      <c r="Y65" s="124">
        <v>1.91</v>
      </c>
      <c r="Z65" s="124">
        <v>2.42</v>
      </c>
      <c r="AA65" s="124">
        <v>3.37</v>
      </c>
      <c r="AB65" s="124">
        <v>0</v>
      </c>
      <c r="AC65" s="124">
        <v>0.67</v>
      </c>
      <c r="AD65" s="124">
        <v>4.66</v>
      </c>
      <c r="AE65" s="120">
        <v>1.49</v>
      </c>
      <c r="AF65" s="124">
        <v>2.63</v>
      </c>
      <c r="AG65" s="120">
        <v>2.76</v>
      </c>
      <c r="AH65" s="120">
        <v>3.94</v>
      </c>
      <c r="AI65" s="65">
        <v>0</v>
      </c>
      <c r="AJ65" s="65">
        <v>0</v>
      </c>
      <c r="AK65" s="65">
        <v>2.71</v>
      </c>
      <c r="AL65" s="65">
        <v>1.96</v>
      </c>
      <c r="AM65" s="65">
        <v>2.3199999999999998</v>
      </c>
      <c r="AN65" s="65">
        <v>2.56</v>
      </c>
      <c r="AO65" s="65">
        <v>2.68</v>
      </c>
      <c r="AP65" s="65">
        <v>3.05</v>
      </c>
      <c r="AQ65" s="65">
        <v>2.87</v>
      </c>
      <c r="AR65" s="65">
        <v>2.77</v>
      </c>
      <c r="AS65" s="65">
        <v>2.69</v>
      </c>
      <c r="AT65" s="65">
        <v>2.74</v>
      </c>
      <c r="AU65" s="65">
        <v>2.68</v>
      </c>
      <c r="AV65" s="65">
        <v>2.52</v>
      </c>
      <c r="AW65" s="65">
        <v>2.86</v>
      </c>
      <c r="AX65" s="65">
        <v>2.64</v>
      </c>
      <c r="AY65" s="65">
        <v>2.69</v>
      </c>
      <c r="AZ65" s="65">
        <v>3.28</v>
      </c>
      <c r="BA65" s="65">
        <v>1.75</v>
      </c>
      <c r="BB65" s="65">
        <v>2.52</v>
      </c>
      <c r="BC65" s="65">
        <v>3.66</v>
      </c>
      <c r="BD65" s="65">
        <v>0</v>
      </c>
      <c r="BE65" s="65">
        <v>0</v>
      </c>
      <c r="BF65" s="65">
        <v>0</v>
      </c>
      <c r="BG65" s="65">
        <v>0.56999999999999995</v>
      </c>
      <c r="BH65" s="65">
        <v>1.62</v>
      </c>
      <c r="BI65" s="65">
        <v>2.16</v>
      </c>
      <c r="BJ65" s="65">
        <v>2.5099999999999998</v>
      </c>
      <c r="BK65" s="65">
        <v>2.81</v>
      </c>
      <c r="BL65" s="65">
        <v>2.11</v>
      </c>
      <c r="BM65" s="91">
        <v>2.7</v>
      </c>
      <c r="BN65" s="65">
        <v>3.39</v>
      </c>
      <c r="BO65" s="65">
        <v>2.82</v>
      </c>
      <c r="BP65" s="65">
        <v>2.63</v>
      </c>
      <c r="BQ65" s="65">
        <v>2.65</v>
      </c>
      <c r="BR65" s="65">
        <v>3.56</v>
      </c>
      <c r="BS65" s="65">
        <v>2.15</v>
      </c>
      <c r="BT65" s="65">
        <v>2.57</v>
      </c>
      <c r="BU65" s="65">
        <v>2.54</v>
      </c>
      <c r="BV65" s="65">
        <v>2.33</v>
      </c>
      <c r="BW65" s="65">
        <v>2.27</v>
      </c>
      <c r="BX65" s="65">
        <v>2.64</v>
      </c>
      <c r="BY65" s="65">
        <v>2.58</v>
      </c>
      <c r="BZ65" s="65">
        <v>2.67</v>
      </c>
      <c r="CA65" s="65">
        <v>2.4300000000000002</v>
      </c>
      <c r="CB65" s="65">
        <v>2.57</v>
      </c>
      <c r="CC65" s="65">
        <v>2.2000000000000002</v>
      </c>
      <c r="CD65" s="65">
        <v>2.54</v>
      </c>
      <c r="CE65" s="65">
        <v>2.35</v>
      </c>
      <c r="CF65" s="65">
        <v>2.52</v>
      </c>
      <c r="CG65" s="65">
        <v>2.19</v>
      </c>
      <c r="CH65" s="65">
        <v>2.2799999999999998</v>
      </c>
      <c r="CI65" s="65">
        <v>2.31</v>
      </c>
      <c r="CJ65" s="65">
        <v>2.38</v>
      </c>
      <c r="CK65" s="65">
        <v>3.03</v>
      </c>
      <c r="CL65" s="65">
        <v>2.34</v>
      </c>
      <c r="CM65">
        <v>2.54</v>
      </c>
      <c r="CN65">
        <v>5.29</v>
      </c>
      <c r="CO65">
        <v>0</v>
      </c>
      <c r="CP65">
        <v>0</v>
      </c>
      <c r="CQ65">
        <v>0.27</v>
      </c>
      <c r="CR65">
        <v>2.4700000000000002</v>
      </c>
      <c r="CS65">
        <v>2.62</v>
      </c>
      <c r="CT65">
        <v>3.27</v>
      </c>
      <c r="CU65">
        <v>2.39</v>
      </c>
      <c r="CV65">
        <v>2.67</v>
      </c>
      <c r="CW65">
        <v>3.01</v>
      </c>
      <c r="CX65">
        <v>2.1</v>
      </c>
      <c r="CY65">
        <v>2.75</v>
      </c>
      <c r="CZ65">
        <v>2.4700000000000002</v>
      </c>
      <c r="DA65">
        <v>2.72</v>
      </c>
      <c r="DB65">
        <v>2.41</v>
      </c>
      <c r="DC65">
        <v>2.29</v>
      </c>
      <c r="DD65">
        <v>3.13</v>
      </c>
      <c r="DE65">
        <v>2.7</v>
      </c>
      <c r="DF65">
        <v>2.69</v>
      </c>
      <c r="DG65">
        <v>2.81</v>
      </c>
      <c r="DH65">
        <v>2.58</v>
      </c>
      <c r="DI65">
        <v>2.35</v>
      </c>
      <c r="DJ65">
        <v>2.62</v>
      </c>
      <c r="DK65">
        <v>2.8</v>
      </c>
      <c r="DL65">
        <v>2.69</v>
      </c>
      <c r="DM65">
        <v>2.84</v>
      </c>
      <c r="DN65">
        <v>2.89</v>
      </c>
      <c r="DO65">
        <v>2.66</v>
      </c>
      <c r="DP65">
        <v>2.56</v>
      </c>
      <c r="DQ65">
        <v>2.74</v>
      </c>
      <c r="DR65">
        <v>2.91</v>
      </c>
      <c r="DS65">
        <v>2.69</v>
      </c>
      <c r="DT65">
        <v>2.76</v>
      </c>
      <c r="DU65">
        <v>2.67</v>
      </c>
      <c r="DV65">
        <v>2.71</v>
      </c>
      <c r="DW65">
        <v>2.5</v>
      </c>
      <c r="DX65">
        <v>2.85</v>
      </c>
      <c r="DY65">
        <v>3.04</v>
      </c>
      <c r="DZ65">
        <v>2.76</v>
      </c>
      <c r="EA65">
        <v>2.77</v>
      </c>
      <c r="EB65">
        <v>2.67</v>
      </c>
      <c r="EC65">
        <v>2.87</v>
      </c>
      <c r="ED65">
        <v>2.6</v>
      </c>
      <c r="EE65">
        <v>2.86</v>
      </c>
      <c r="EF65">
        <v>2.46</v>
      </c>
      <c r="EG65">
        <v>2.79</v>
      </c>
      <c r="EH65">
        <v>2.71</v>
      </c>
      <c r="EI65">
        <v>3.11</v>
      </c>
      <c r="EJ65">
        <v>2.64</v>
      </c>
      <c r="EK65">
        <v>2.97</v>
      </c>
      <c r="EL65">
        <v>2.4300000000000002</v>
      </c>
      <c r="EM65">
        <v>3.4</v>
      </c>
      <c r="EN65">
        <v>2.21</v>
      </c>
      <c r="EO65">
        <v>2.99</v>
      </c>
      <c r="EP65">
        <v>2.96</v>
      </c>
      <c r="EQ65">
        <v>2.81</v>
      </c>
      <c r="ER65">
        <v>2.74</v>
      </c>
      <c r="ES65">
        <v>2.54</v>
      </c>
      <c r="ET65">
        <v>2.72</v>
      </c>
      <c r="EU65">
        <v>2.57</v>
      </c>
      <c r="EV65">
        <v>2.8</v>
      </c>
      <c r="EW65">
        <v>2.78</v>
      </c>
      <c r="EX65">
        <v>2.7</v>
      </c>
      <c r="EY65">
        <v>4.26</v>
      </c>
      <c r="EZ65">
        <v>1.1100000000000001</v>
      </c>
      <c r="FA65">
        <v>0</v>
      </c>
      <c r="FB65">
        <v>0</v>
      </c>
      <c r="FC65">
        <v>0</v>
      </c>
      <c r="FD65">
        <v>0</v>
      </c>
      <c r="FE65">
        <v>0.71</v>
      </c>
      <c r="FF65">
        <v>3.16</v>
      </c>
      <c r="FG65">
        <v>3.1</v>
      </c>
      <c r="FH65">
        <v>2.1800000000000002</v>
      </c>
      <c r="FI65">
        <v>2.7</v>
      </c>
      <c r="FJ65">
        <v>2.46</v>
      </c>
      <c r="FK65">
        <v>2.44</v>
      </c>
      <c r="FL65">
        <v>2.82</v>
      </c>
      <c r="FM65">
        <v>3.25</v>
      </c>
      <c r="FN65">
        <v>2.81</v>
      </c>
      <c r="FO65">
        <v>2.84</v>
      </c>
      <c r="FP65">
        <v>2.75</v>
      </c>
      <c r="FQ65">
        <v>2.56</v>
      </c>
      <c r="FR65">
        <v>3.52</v>
      </c>
      <c r="FS65">
        <v>2.6</v>
      </c>
      <c r="FT65">
        <v>2.56</v>
      </c>
      <c r="FU65">
        <v>2.97</v>
      </c>
      <c r="FV65">
        <v>2.35</v>
      </c>
      <c r="FW65">
        <v>2.93</v>
      </c>
      <c r="FX65">
        <v>2.6</v>
      </c>
      <c r="FY65">
        <v>2.86</v>
      </c>
      <c r="FZ65">
        <v>3.09</v>
      </c>
      <c r="GA65">
        <v>2.96</v>
      </c>
      <c r="GB65">
        <v>2.13</v>
      </c>
      <c r="GC65">
        <v>2.92</v>
      </c>
      <c r="GD65">
        <v>3.69</v>
      </c>
      <c r="GE65">
        <v>2</v>
      </c>
      <c r="GF65">
        <v>2.67</v>
      </c>
      <c r="GG65">
        <v>2.75</v>
      </c>
      <c r="GH65">
        <v>2.65</v>
      </c>
      <c r="GI65">
        <v>2.95</v>
      </c>
      <c r="GJ65">
        <v>3.03</v>
      </c>
      <c r="GK65">
        <v>2.66</v>
      </c>
      <c r="GL65" s="214">
        <v>2.65</v>
      </c>
      <c r="GM65" s="214">
        <v>2.67</v>
      </c>
      <c r="GN65">
        <v>3.34</v>
      </c>
      <c r="GO65">
        <v>3.29</v>
      </c>
      <c r="GP65">
        <v>3.26</v>
      </c>
      <c r="GQ65">
        <v>2.74</v>
      </c>
      <c r="GR65">
        <v>2.93</v>
      </c>
      <c r="GS65">
        <v>2.68</v>
      </c>
      <c r="GT65">
        <v>2.72</v>
      </c>
      <c r="GU65">
        <v>2.88</v>
      </c>
      <c r="GV65">
        <v>2.76</v>
      </c>
      <c r="GW65">
        <v>2.71</v>
      </c>
      <c r="GX65">
        <v>2.54</v>
      </c>
      <c r="GY65">
        <v>3.69</v>
      </c>
      <c r="GZ65">
        <v>3.88</v>
      </c>
      <c r="HA65">
        <v>1.29</v>
      </c>
      <c r="HB65">
        <v>3.69</v>
      </c>
      <c r="HC65">
        <v>0</v>
      </c>
      <c r="HD65">
        <v>1.05</v>
      </c>
      <c r="HE65">
        <v>2.73</v>
      </c>
      <c r="HF65">
        <v>3.15</v>
      </c>
      <c r="HG65">
        <v>2.7</v>
      </c>
      <c r="HH65">
        <v>3.15</v>
      </c>
      <c r="HI65">
        <v>2.62</v>
      </c>
      <c r="HJ65">
        <v>2.72</v>
      </c>
      <c r="HK65">
        <v>3.01</v>
      </c>
      <c r="HL65">
        <v>2.69</v>
      </c>
      <c r="HM65">
        <v>2.76</v>
      </c>
      <c r="HN65">
        <v>2.6</v>
      </c>
      <c r="HO65">
        <v>5.9</v>
      </c>
      <c r="HP65">
        <v>1.98</v>
      </c>
      <c r="HQ65">
        <v>2.52</v>
      </c>
      <c r="HR65">
        <v>2.93</v>
      </c>
      <c r="HS65">
        <v>2.34</v>
      </c>
      <c r="HT65">
        <v>1.91</v>
      </c>
      <c r="HU65">
        <v>2.59</v>
      </c>
      <c r="HV65">
        <v>2.65</v>
      </c>
      <c r="HW65">
        <v>2.52</v>
      </c>
      <c r="HX65">
        <v>0</v>
      </c>
      <c r="HY65">
        <v>0</v>
      </c>
      <c r="HZ65">
        <v>0</v>
      </c>
      <c r="IA65">
        <v>1.39</v>
      </c>
      <c r="IB65">
        <v>3.23</v>
      </c>
      <c r="IC65">
        <v>0</v>
      </c>
      <c r="ID65" s="142">
        <v>13.28</v>
      </c>
    </row>
    <row r="66" spans="1:238" x14ac:dyDescent="0.25">
      <c r="A66" s="95">
        <f t="shared" si="13"/>
        <v>65</v>
      </c>
      <c r="B66" s="65">
        <f>B.Semanal!B66</f>
        <v>0</v>
      </c>
      <c r="C66" s="66"/>
      <c r="D66" s="66"/>
      <c r="E66" s="66"/>
      <c r="F66" s="66"/>
      <c r="G66" s="67"/>
      <c r="H66" s="67">
        <v>47.1</v>
      </c>
      <c r="I66" s="67">
        <v>95.8</v>
      </c>
      <c r="J66" s="67">
        <v>94</v>
      </c>
      <c r="K66" s="67">
        <v>97.8</v>
      </c>
      <c r="L66" s="67">
        <v>102.3</v>
      </c>
      <c r="M66" s="67">
        <v>108.2</v>
      </c>
      <c r="N66" s="65">
        <v>109.2</v>
      </c>
      <c r="O66" s="65">
        <v>96.3</v>
      </c>
      <c r="P66" s="65">
        <v>102.3</v>
      </c>
      <c r="Q66" s="65">
        <v>108</v>
      </c>
      <c r="R66" s="65">
        <v>103.2</v>
      </c>
      <c r="S66" s="65">
        <v>110.7</v>
      </c>
      <c r="T66" s="65">
        <v>112.7</v>
      </c>
      <c r="U66" s="124">
        <v>115.1</v>
      </c>
      <c r="V66" s="124">
        <v>112</v>
      </c>
      <c r="W66" s="124">
        <v>111.2</v>
      </c>
      <c r="X66" s="124">
        <v>116.4</v>
      </c>
      <c r="Y66" s="124">
        <v>120.9</v>
      </c>
      <c r="Z66" s="124">
        <v>122.8</v>
      </c>
      <c r="AA66" s="124">
        <v>121.2</v>
      </c>
      <c r="AB66" s="124">
        <v>0</v>
      </c>
      <c r="AC66" s="124">
        <v>78.5</v>
      </c>
      <c r="AD66" s="124">
        <v>83.8</v>
      </c>
      <c r="AE66" s="120">
        <v>95.4</v>
      </c>
      <c r="AF66" s="124">
        <v>114.8</v>
      </c>
      <c r="AG66" s="120">
        <v>120.7</v>
      </c>
      <c r="AH66" s="120">
        <v>123</v>
      </c>
      <c r="AI66" s="65">
        <v>0</v>
      </c>
      <c r="AJ66" s="65">
        <v>0</v>
      </c>
      <c r="AK66" s="65">
        <v>102.3</v>
      </c>
      <c r="AL66" s="65">
        <v>117.4</v>
      </c>
      <c r="AM66" s="65">
        <v>120.4</v>
      </c>
      <c r="AN66" s="65">
        <v>123.1</v>
      </c>
      <c r="AO66" s="65">
        <v>127.2</v>
      </c>
      <c r="AP66" s="65">
        <v>125.3</v>
      </c>
      <c r="AQ66" s="65">
        <v>128.30000000000001</v>
      </c>
      <c r="AR66" s="65">
        <v>125.4</v>
      </c>
      <c r="AS66" s="65">
        <v>125.9</v>
      </c>
      <c r="AT66" s="65">
        <v>124.4</v>
      </c>
      <c r="AU66" s="65">
        <v>122.8</v>
      </c>
      <c r="AV66" s="65">
        <v>125.3</v>
      </c>
      <c r="AW66" s="65">
        <v>126.9</v>
      </c>
      <c r="AX66" s="65">
        <v>124.8</v>
      </c>
      <c r="AY66" s="65">
        <v>123.3</v>
      </c>
      <c r="AZ66" s="65">
        <v>116.9</v>
      </c>
      <c r="BA66" s="65">
        <v>105.3</v>
      </c>
      <c r="BB66" s="65">
        <v>119.3</v>
      </c>
      <c r="BC66" s="65">
        <v>117</v>
      </c>
      <c r="BD66" s="65">
        <v>0</v>
      </c>
      <c r="BE66" s="65">
        <v>0</v>
      </c>
      <c r="BF66" s="65">
        <v>0</v>
      </c>
      <c r="BG66" s="65">
        <v>98.5</v>
      </c>
      <c r="BH66" s="65">
        <v>102.1</v>
      </c>
      <c r="BI66" s="65">
        <v>114.8</v>
      </c>
      <c r="BJ66" s="65">
        <v>120.7</v>
      </c>
      <c r="BK66" s="65">
        <v>121.2</v>
      </c>
      <c r="BL66" s="65">
        <v>124.7</v>
      </c>
      <c r="BM66" s="91">
        <v>121.8</v>
      </c>
      <c r="BN66" s="65">
        <v>123.4</v>
      </c>
      <c r="BO66" s="65">
        <v>121.3</v>
      </c>
      <c r="BP66" s="65">
        <v>120.2</v>
      </c>
      <c r="BQ66" s="65">
        <v>123.9</v>
      </c>
      <c r="BR66" s="65">
        <v>118.1</v>
      </c>
      <c r="BS66" s="65">
        <v>114.4</v>
      </c>
      <c r="BT66" s="65">
        <v>118.5</v>
      </c>
      <c r="BU66" s="65">
        <v>114</v>
      </c>
      <c r="BV66" s="65">
        <v>115.4</v>
      </c>
      <c r="BW66" s="65">
        <v>119.9</v>
      </c>
      <c r="BX66" s="65">
        <v>119.9</v>
      </c>
      <c r="BY66" s="65">
        <v>121</v>
      </c>
      <c r="BZ66" s="65">
        <v>120.5</v>
      </c>
      <c r="CA66" s="65">
        <v>118</v>
      </c>
      <c r="CB66" s="65">
        <v>114.6</v>
      </c>
      <c r="CC66" s="65">
        <v>113.3</v>
      </c>
      <c r="CD66" s="65">
        <v>112.8</v>
      </c>
      <c r="CE66" s="65">
        <v>106.4</v>
      </c>
      <c r="CF66" s="65">
        <v>108.2</v>
      </c>
      <c r="CG66" s="65">
        <v>112.7</v>
      </c>
      <c r="CH66" s="65">
        <v>108.8</v>
      </c>
      <c r="CI66" s="65">
        <v>113.5</v>
      </c>
      <c r="CJ66" s="65">
        <v>118.7</v>
      </c>
      <c r="CK66" s="65">
        <v>116.4</v>
      </c>
      <c r="CL66" s="65">
        <v>118.6</v>
      </c>
      <c r="CM66">
        <v>118.5</v>
      </c>
      <c r="CN66">
        <v>117</v>
      </c>
      <c r="CO66">
        <v>0</v>
      </c>
      <c r="CP66">
        <v>0</v>
      </c>
      <c r="CQ66">
        <v>96.2</v>
      </c>
      <c r="CR66">
        <v>93.6</v>
      </c>
      <c r="CS66">
        <v>128.80000000000001</v>
      </c>
      <c r="CT66">
        <v>131.80000000000001</v>
      </c>
      <c r="CU66">
        <v>131.4</v>
      </c>
      <c r="CV66">
        <v>122.1</v>
      </c>
      <c r="CW66">
        <v>121.7</v>
      </c>
      <c r="CX66">
        <v>115.7</v>
      </c>
      <c r="CY66">
        <v>117.4</v>
      </c>
      <c r="CZ66">
        <v>116.1</v>
      </c>
      <c r="DA66">
        <v>118.3</v>
      </c>
      <c r="DB66">
        <v>118.8</v>
      </c>
      <c r="DC66">
        <v>116.3</v>
      </c>
      <c r="DD66">
        <v>121.1</v>
      </c>
      <c r="DE66">
        <v>127.4</v>
      </c>
      <c r="DF66">
        <v>126.8</v>
      </c>
      <c r="DG66">
        <v>126.9</v>
      </c>
      <c r="DH66">
        <v>127.4</v>
      </c>
      <c r="DI66">
        <v>124.5</v>
      </c>
      <c r="DJ66">
        <v>122</v>
      </c>
      <c r="DK66">
        <v>130.5</v>
      </c>
      <c r="DL66">
        <v>124.8</v>
      </c>
      <c r="DM66">
        <v>128.4</v>
      </c>
      <c r="DN66">
        <v>130.6</v>
      </c>
      <c r="DO66">
        <v>128.9</v>
      </c>
      <c r="DP66">
        <v>129.30000000000001</v>
      </c>
      <c r="DQ66">
        <v>123.6</v>
      </c>
      <c r="DR66">
        <v>123.7</v>
      </c>
      <c r="DS66">
        <v>122.6</v>
      </c>
      <c r="DT66">
        <v>123.4</v>
      </c>
      <c r="DU66">
        <v>126.5</v>
      </c>
      <c r="DV66">
        <v>123.9</v>
      </c>
      <c r="DW66">
        <v>122.5</v>
      </c>
      <c r="DX66">
        <v>122.6</v>
      </c>
      <c r="DY66">
        <v>124.1</v>
      </c>
      <c r="DZ66">
        <v>130.5</v>
      </c>
      <c r="EA66">
        <v>129.19999999999999</v>
      </c>
      <c r="EB66">
        <v>128.80000000000001</v>
      </c>
      <c r="EC66">
        <v>124.4</v>
      </c>
      <c r="ED66">
        <v>119.7</v>
      </c>
      <c r="EE66">
        <v>118.3</v>
      </c>
      <c r="EF66">
        <v>120.5</v>
      </c>
      <c r="EG66">
        <v>127.7</v>
      </c>
      <c r="EH66">
        <v>130.30000000000001</v>
      </c>
      <c r="EI66">
        <v>131</v>
      </c>
      <c r="EJ66">
        <v>127.3</v>
      </c>
      <c r="EK66">
        <v>125.5</v>
      </c>
      <c r="EL66">
        <v>122</v>
      </c>
      <c r="EM66">
        <v>123.9</v>
      </c>
      <c r="EN66">
        <v>123.6</v>
      </c>
      <c r="EO66">
        <v>132.5</v>
      </c>
      <c r="EP66">
        <v>133.9</v>
      </c>
      <c r="EQ66">
        <v>128.6</v>
      </c>
      <c r="ER66">
        <v>121.4</v>
      </c>
      <c r="ES66">
        <v>121.2</v>
      </c>
      <c r="ET66">
        <v>122.3</v>
      </c>
      <c r="EU66">
        <v>130.30000000000001</v>
      </c>
      <c r="EV66">
        <v>127.3</v>
      </c>
      <c r="EW66">
        <v>125.7</v>
      </c>
      <c r="EX66">
        <v>122.2</v>
      </c>
      <c r="EY66">
        <v>126.7</v>
      </c>
      <c r="EZ66">
        <v>88.4</v>
      </c>
      <c r="FA66">
        <v>0</v>
      </c>
      <c r="FB66">
        <v>0</v>
      </c>
      <c r="FC66">
        <v>0</v>
      </c>
      <c r="FD66">
        <v>0</v>
      </c>
      <c r="FE66">
        <v>91.2</v>
      </c>
      <c r="FF66">
        <v>116.1</v>
      </c>
      <c r="FG66">
        <v>126.6</v>
      </c>
      <c r="FH66">
        <v>120.7</v>
      </c>
      <c r="FI66">
        <v>123</v>
      </c>
      <c r="FJ66">
        <v>124</v>
      </c>
      <c r="FK66">
        <v>123.8</v>
      </c>
      <c r="FL66">
        <v>125</v>
      </c>
      <c r="FM66">
        <v>131.19999999999999</v>
      </c>
      <c r="FN66">
        <v>128.80000000000001</v>
      </c>
      <c r="FO66">
        <v>130</v>
      </c>
      <c r="FP66">
        <v>125.1</v>
      </c>
      <c r="FQ66">
        <v>128.5</v>
      </c>
      <c r="FR66">
        <v>129.30000000000001</v>
      </c>
      <c r="FS66">
        <v>124.3</v>
      </c>
      <c r="FT66">
        <v>123.5</v>
      </c>
      <c r="FU66">
        <v>127.9</v>
      </c>
      <c r="FV66">
        <v>128.5</v>
      </c>
      <c r="FW66">
        <v>129.1</v>
      </c>
      <c r="FX66">
        <v>124.2</v>
      </c>
      <c r="FY66">
        <v>129.6</v>
      </c>
      <c r="FZ66">
        <v>129.6</v>
      </c>
      <c r="GA66">
        <v>121.3</v>
      </c>
      <c r="GB66">
        <v>125.5</v>
      </c>
      <c r="GC66">
        <v>130.1</v>
      </c>
      <c r="GD66">
        <v>127.5</v>
      </c>
      <c r="GE66">
        <v>118.3</v>
      </c>
      <c r="GF66">
        <v>125.3</v>
      </c>
      <c r="GG66">
        <v>128.69999999999999</v>
      </c>
      <c r="GH66">
        <v>130.19999999999999</v>
      </c>
      <c r="GI66">
        <v>135.30000000000001</v>
      </c>
      <c r="GJ66">
        <v>134.1</v>
      </c>
      <c r="GK66">
        <v>130.6</v>
      </c>
      <c r="GL66" s="214">
        <v>118.5</v>
      </c>
      <c r="GM66" s="214">
        <v>134.30000000000001</v>
      </c>
      <c r="GN66">
        <v>135.5</v>
      </c>
      <c r="GO66">
        <v>135.6</v>
      </c>
      <c r="GP66">
        <v>131.30000000000001</v>
      </c>
      <c r="GQ66">
        <v>125.5</v>
      </c>
      <c r="GR66">
        <v>126.1</v>
      </c>
      <c r="GS66">
        <v>131.69999999999999</v>
      </c>
      <c r="GT66">
        <v>132.5</v>
      </c>
      <c r="GU66">
        <v>133.1</v>
      </c>
      <c r="GV66">
        <v>125.8</v>
      </c>
      <c r="GW66">
        <v>126.4</v>
      </c>
      <c r="GX66">
        <v>127.7</v>
      </c>
      <c r="GY66">
        <v>131.5</v>
      </c>
      <c r="GZ66">
        <v>120.2</v>
      </c>
      <c r="HA66">
        <v>130</v>
      </c>
      <c r="HB66">
        <v>131.9</v>
      </c>
      <c r="HC66">
        <v>0</v>
      </c>
      <c r="HD66">
        <v>106.2</v>
      </c>
      <c r="HE66">
        <v>124.3</v>
      </c>
      <c r="HF66">
        <v>126.4</v>
      </c>
      <c r="HG66">
        <v>125.2</v>
      </c>
      <c r="HH66">
        <v>125.3</v>
      </c>
      <c r="HI66">
        <v>126.1</v>
      </c>
      <c r="HJ66">
        <v>133.6</v>
      </c>
      <c r="HK66">
        <v>135.19999999999999</v>
      </c>
      <c r="HL66">
        <v>133</v>
      </c>
      <c r="HM66">
        <v>127.3</v>
      </c>
      <c r="HN66">
        <v>123.3</v>
      </c>
      <c r="HO66">
        <v>112.3</v>
      </c>
      <c r="HP66">
        <v>113.3</v>
      </c>
      <c r="HQ66">
        <v>119.3</v>
      </c>
      <c r="HR66">
        <v>122.4</v>
      </c>
      <c r="HS66">
        <v>121.1</v>
      </c>
      <c r="HT66">
        <v>115.5</v>
      </c>
      <c r="HU66">
        <v>120.8</v>
      </c>
      <c r="HV66">
        <v>120.6</v>
      </c>
      <c r="HW66">
        <v>123.5</v>
      </c>
      <c r="HX66">
        <v>0</v>
      </c>
      <c r="HY66">
        <v>0</v>
      </c>
      <c r="HZ66">
        <v>0</v>
      </c>
      <c r="IA66">
        <v>87.6</v>
      </c>
      <c r="IB66">
        <v>88</v>
      </c>
      <c r="IC66">
        <v>0</v>
      </c>
      <c r="ID66" s="142">
        <v>448.3</v>
      </c>
    </row>
    <row r="67" spans="1:238" x14ac:dyDescent="0.25">
      <c r="A67" s="95">
        <f t="shared" si="13"/>
        <v>66</v>
      </c>
      <c r="B67" s="65">
        <f>B.Semanal!B67</f>
        <v>0</v>
      </c>
      <c r="C67" s="66"/>
      <c r="D67" s="66"/>
      <c r="E67" s="66"/>
      <c r="F67" s="66"/>
      <c r="G67" s="67"/>
      <c r="H67" s="67">
        <v>45.5</v>
      </c>
      <c r="I67" s="67">
        <v>92.4</v>
      </c>
      <c r="J67" s="67">
        <v>90.7</v>
      </c>
      <c r="K67" s="67">
        <v>94.4</v>
      </c>
      <c r="L67" s="67">
        <v>98.7</v>
      </c>
      <c r="M67" s="67">
        <v>104.4</v>
      </c>
      <c r="N67" s="65">
        <v>105.4</v>
      </c>
      <c r="O67" s="65">
        <v>92.9</v>
      </c>
      <c r="P67" s="65">
        <v>98.7</v>
      </c>
      <c r="Q67" s="65">
        <v>104.2</v>
      </c>
      <c r="R67" s="65">
        <v>99.5</v>
      </c>
      <c r="S67" s="65">
        <v>106.8</v>
      </c>
      <c r="T67" s="65">
        <v>108.7</v>
      </c>
      <c r="U67" s="124">
        <v>111</v>
      </c>
      <c r="V67" s="124">
        <v>108.1</v>
      </c>
      <c r="W67" s="124">
        <v>107.3</v>
      </c>
      <c r="X67" s="124">
        <v>112.3</v>
      </c>
      <c r="Y67" s="124">
        <v>116.6</v>
      </c>
      <c r="Z67" s="124">
        <v>118.5</v>
      </c>
      <c r="AA67" s="124">
        <v>117</v>
      </c>
      <c r="AB67" s="124">
        <v>0</v>
      </c>
      <c r="AC67" s="124">
        <v>75.7</v>
      </c>
      <c r="AD67" s="124">
        <v>80.8</v>
      </c>
      <c r="AE67" s="120">
        <v>92</v>
      </c>
      <c r="AF67" s="124">
        <v>110.8</v>
      </c>
      <c r="AG67" s="120">
        <v>116.5</v>
      </c>
      <c r="AH67" s="120">
        <v>118.6</v>
      </c>
      <c r="AI67" s="65">
        <v>0</v>
      </c>
      <c r="AJ67" s="65">
        <v>0</v>
      </c>
      <c r="AK67" s="65">
        <v>98.7</v>
      </c>
      <c r="AL67" s="65">
        <v>113.3</v>
      </c>
      <c r="AM67" s="65">
        <v>116.1</v>
      </c>
      <c r="AN67" s="65">
        <v>118.8</v>
      </c>
      <c r="AO67" s="65">
        <v>122.7</v>
      </c>
      <c r="AP67" s="65">
        <v>120.9</v>
      </c>
      <c r="AQ67" s="65">
        <v>123.7</v>
      </c>
      <c r="AR67" s="65">
        <v>120.9</v>
      </c>
      <c r="AS67" s="65">
        <v>121.5</v>
      </c>
      <c r="AT67" s="65">
        <v>120</v>
      </c>
      <c r="AU67" s="65">
        <v>118.4</v>
      </c>
      <c r="AV67" s="65">
        <v>120.9</v>
      </c>
      <c r="AW67" s="65">
        <v>122.4</v>
      </c>
      <c r="AX67" s="65">
        <v>120.4</v>
      </c>
      <c r="AY67" s="65">
        <v>119</v>
      </c>
      <c r="AZ67" s="65">
        <v>112.8</v>
      </c>
      <c r="BA67" s="65">
        <v>101.5</v>
      </c>
      <c r="BB67" s="65">
        <v>115.1</v>
      </c>
      <c r="BC67" s="65">
        <v>112.9</v>
      </c>
      <c r="BD67" s="65">
        <v>0</v>
      </c>
      <c r="BE67" s="65">
        <v>0</v>
      </c>
      <c r="BF67" s="65">
        <v>0</v>
      </c>
      <c r="BG67" s="65">
        <v>95</v>
      </c>
      <c r="BH67" s="65">
        <v>98.5</v>
      </c>
      <c r="BI67" s="65">
        <v>110.8</v>
      </c>
      <c r="BJ67" s="65">
        <v>116.5</v>
      </c>
      <c r="BK67" s="65">
        <v>116.9</v>
      </c>
      <c r="BL67" s="65">
        <v>120.3</v>
      </c>
      <c r="BM67" s="91">
        <v>117.5</v>
      </c>
      <c r="BN67" s="65">
        <v>119</v>
      </c>
      <c r="BO67" s="65">
        <v>117.1</v>
      </c>
      <c r="BP67" s="65">
        <v>115.9</v>
      </c>
      <c r="BQ67" s="65">
        <v>119.6</v>
      </c>
      <c r="BR67" s="65">
        <v>113.9</v>
      </c>
      <c r="BS67" s="65">
        <v>110.3</v>
      </c>
      <c r="BT67" s="65">
        <v>114.3</v>
      </c>
      <c r="BU67" s="65">
        <v>109.9</v>
      </c>
      <c r="BV67" s="65">
        <v>111.3</v>
      </c>
      <c r="BW67" s="65">
        <v>115.6</v>
      </c>
      <c r="BX67" s="65">
        <v>115.7</v>
      </c>
      <c r="BY67" s="65">
        <v>116.7</v>
      </c>
      <c r="BZ67" s="65">
        <v>116.2</v>
      </c>
      <c r="CA67" s="65">
        <v>113.8</v>
      </c>
      <c r="CB67" s="65">
        <v>110.5</v>
      </c>
      <c r="CC67" s="65">
        <v>109.3</v>
      </c>
      <c r="CD67" s="65">
        <v>108.8</v>
      </c>
      <c r="CE67" s="65">
        <v>102.6</v>
      </c>
      <c r="CF67" s="65">
        <v>104.4</v>
      </c>
      <c r="CG67" s="65">
        <v>108.7</v>
      </c>
      <c r="CH67" s="65">
        <v>104.9</v>
      </c>
      <c r="CI67" s="65">
        <v>109.5</v>
      </c>
      <c r="CJ67" s="65">
        <v>114.6</v>
      </c>
      <c r="CK67" s="65">
        <v>112.3</v>
      </c>
      <c r="CL67" s="65">
        <v>114.4</v>
      </c>
      <c r="CM67">
        <v>114.3</v>
      </c>
      <c r="CN67">
        <v>112.9</v>
      </c>
      <c r="CO67">
        <v>0</v>
      </c>
      <c r="CP67">
        <v>0</v>
      </c>
      <c r="CQ67">
        <v>92.8</v>
      </c>
      <c r="CR67">
        <v>90.3</v>
      </c>
      <c r="CS67">
        <v>124.2</v>
      </c>
      <c r="CT67">
        <v>127.2</v>
      </c>
      <c r="CU67">
        <v>126.8</v>
      </c>
      <c r="CV67">
        <v>117.8</v>
      </c>
      <c r="CW67">
        <v>117.4</v>
      </c>
      <c r="CX67">
        <v>111.6</v>
      </c>
      <c r="CY67">
        <v>113.3</v>
      </c>
      <c r="CZ67">
        <v>112</v>
      </c>
      <c r="DA67">
        <v>114.2</v>
      </c>
      <c r="DB67">
        <v>114.6</v>
      </c>
      <c r="DC67">
        <v>112.2</v>
      </c>
      <c r="DD67">
        <v>116.9</v>
      </c>
      <c r="DE67">
        <v>122.9</v>
      </c>
      <c r="DF67">
        <v>122.4</v>
      </c>
      <c r="DG67">
        <v>122.4</v>
      </c>
      <c r="DH67">
        <v>122.9</v>
      </c>
      <c r="DI67">
        <v>120.1</v>
      </c>
      <c r="DJ67">
        <v>117.7</v>
      </c>
      <c r="DK67">
        <v>125.9</v>
      </c>
      <c r="DL67">
        <v>120.4</v>
      </c>
      <c r="DM67">
        <v>123.9</v>
      </c>
      <c r="DN67">
        <v>126</v>
      </c>
      <c r="DO67">
        <v>124.3</v>
      </c>
      <c r="DP67">
        <v>124.8</v>
      </c>
      <c r="DQ67">
        <v>119.2</v>
      </c>
      <c r="DR67">
        <v>119.4</v>
      </c>
      <c r="DS67">
        <v>118.3</v>
      </c>
      <c r="DT67">
        <v>119.1</v>
      </c>
      <c r="DU67">
        <v>122</v>
      </c>
      <c r="DV67">
        <v>119.5</v>
      </c>
      <c r="DW67">
        <v>118.1</v>
      </c>
      <c r="DX67">
        <v>118.3</v>
      </c>
      <c r="DY67">
        <v>119.7</v>
      </c>
      <c r="DZ67">
        <v>125.9</v>
      </c>
      <c r="EA67">
        <v>124.6</v>
      </c>
      <c r="EB67">
        <v>124.2</v>
      </c>
      <c r="EC67">
        <v>120</v>
      </c>
      <c r="ED67">
        <v>115.4</v>
      </c>
      <c r="EE67">
        <v>114.1</v>
      </c>
      <c r="EF67">
        <v>116.3</v>
      </c>
      <c r="EG67">
        <v>123.2</v>
      </c>
      <c r="EH67">
        <v>125.7</v>
      </c>
      <c r="EI67">
        <v>126.4</v>
      </c>
      <c r="EJ67">
        <v>122.8</v>
      </c>
      <c r="EK67">
        <v>121.1</v>
      </c>
      <c r="EL67">
        <v>117.7</v>
      </c>
      <c r="EM67">
        <v>119.5</v>
      </c>
      <c r="EN67">
        <v>119.2</v>
      </c>
      <c r="EO67">
        <v>127.8</v>
      </c>
      <c r="EP67">
        <v>129.19999999999999</v>
      </c>
      <c r="EQ67">
        <v>124.1</v>
      </c>
      <c r="ER67">
        <v>117.1</v>
      </c>
      <c r="ES67">
        <v>117</v>
      </c>
      <c r="ET67">
        <v>118</v>
      </c>
      <c r="EU67">
        <v>125.7</v>
      </c>
      <c r="EV67">
        <v>122.8</v>
      </c>
      <c r="EW67">
        <v>121.3</v>
      </c>
      <c r="EX67">
        <v>117.9</v>
      </c>
      <c r="EY67">
        <v>122.2</v>
      </c>
      <c r="EZ67">
        <v>85.3</v>
      </c>
      <c r="FA67">
        <v>0</v>
      </c>
      <c r="FB67">
        <v>0</v>
      </c>
      <c r="FC67">
        <v>0</v>
      </c>
      <c r="FD67">
        <v>0</v>
      </c>
      <c r="FE67">
        <v>88</v>
      </c>
      <c r="FF67">
        <v>112</v>
      </c>
      <c r="FG67">
        <v>122.2</v>
      </c>
      <c r="FH67">
        <v>116.4</v>
      </c>
      <c r="FI67">
        <v>118.7</v>
      </c>
      <c r="FJ67">
        <v>119.6</v>
      </c>
      <c r="FK67">
        <v>119.4</v>
      </c>
      <c r="FL67">
        <v>120.6</v>
      </c>
      <c r="FM67">
        <v>126.6</v>
      </c>
      <c r="FN67">
        <v>124.3</v>
      </c>
      <c r="FO67">
        <v>125.4</v>
      </c>
      <c r="FP67">
        <v>120.7</v>
      </c>
      <c r="FQ67">
        <v>123.9</v>
      </c>
      <c r="FR67">
        <v>124.8</v>
      </c>
      <c r="FS67">
        <v>119.9</v>
      </c>
      <c r="FT67">
        <v>119.1</v>
      </c>
      <c r="FU67">
        <v>123.4</v>
      </c>
      <c r="FV67">
        <v>124</v>
      </c>
      <c r="FW67">
        <v>124.5</v>
      </c>
      <c r="FX67">
        <v>119.8</v>
      </c>
      <c r="FY67">
        <v>125</v>
      </c>
      <c r="FZ67">
        <v>125</v>
      </c>
      <c r="GA67">
        <v>117.1</v>
      </c>
      <c r="GB67">
        <v>121.1</v>
      </c>
      <c r="GC67">
        <v>125.5</v>
      </c>
      <c r="GD67">
        <v>123</v>
      </c>
      <c r="GE67">
        <v>114.2</v>
      </c>
      <c r="GF67">
        <v>120.9</v>
      </c>
      <c r="GG67">
        <v>124.2</v>
      </c>
      <c r="GH67">
        <v>125.6</v>
      </c>
      <c r="GI67">
        <v>130.5</v>
      </c>
      <c r="GJ67">
        <v>129.30000000000001</v>
      </c>
      <c r="GK67">
        <v>126</v>
      </c>
      <c r="GL67" s="214">
        <v>114.3</v>
      </c>
      <c r="GM67" s="214">
        <v>129.6</v>
      </c>
      <c r="GN67">
        <v>130.69999999999999</v>
      </c>
      <c r="GO67">
        <v>130.80000000000001</v>
      </c>
      <c r="GP67">
        <v>126.7</v>
      </c>
      <c r="GQ67">
        <v>121</v>
      </c>
      <c r="GR67">
        <v>121.6</v>
      </c>
      <c r="GS67">
        <v>127</v>
      </c>
      <c r="GT67">
        <v>127.8</v>
      </c>
      <c r="GU67">
        <v>128.4</v>
      </c>
      <c r="GV67">
        <v>121.4</v>
      </c>
      <c r="GW67">
        <v>121.9</v>
      </c>
      <c r="GX67">
        <v>123.2</v>
      </c>
      <c r="GY67">
        <v>126.8</v>
      </c>
      <c r="GZ67">
        <v>116</v>
      </c>
      <c r="HA67">
        <v>125.4</v>
      </c>
      <c r="HB67">
        <v>127.2</v>
      </c>
      <c r="HC67">
        <v>0</v>
      </c>
      <c r="HD67">
        <v>102.5</v>
      </c>
      <c r="HE67">
        <v>119.9</v>
      </c>
      <c r="HF67">
        <v>122</v>
      </c>
      <c r="HG67">
        <v>120.8</v>
      </c>
      <c r="HH67">
        <v>120.8</v>
      </c>
      <c r="HI67">
        <v>121.6</v>
      </c>
      <c r="HJ67">
        <v>128.9</v>
      </c>
      <c r="HK67">
        <v>130.4</v>
      </c>
      <c r="HL67">
        <v>128.30000000000001</v>
      </c>
      <c r="HM67">
        <v>122.8</v>
      </c>
      <c r="HN67">
        <v>118.9</v>
      </c>
      <c r="HO67">
        <v>108.3</v>
      </c>
      <c r="HP67">
        <v>109.3</v>
      </c>
      <c r="HQ67">
        <v>115.1</v>
      </c>
      <c r="HR67">
        <v>118.1</v>
      </c>
      <c r="HS67">
        <v>116.8</v>
      </c>
      <c r="HT67">
        <v>111.4</v>
      </c>
      <c r="HU67">
        <v>116.5</v>
      </c>
      <c r="HV67">
        <v>116.3</v>
      </c>
      <c r="HW67">
        <v>119.2</v>
      </c>
      <c r="HX67">
        <v>0</v>
      </c>
      <c r="HY67">
        <v>0</v>
      </c>
      <c r="HZ67">
        <v>0</v>
      </c>
      <c r="IA67">
        <v>84.5</v>
      </c>
      <c r="IB67">
        <v>84.9</v>
      </c>
      <c r="IC67">
        <v>0</v>
      </c>
      <c r="ID67" s="142">
        <v>432.5</v>
      </c>
    </row>
    <row r="68" spans="1:238" x14ac:dyDescent="0.25">
      <c r="A68" s="95">
        <f t="shared" ref="A68:A131" si="14">A67+1</f>
        <v>67</v>
      </c>
      <c r="B68" s="65">
        <f>B.Semanal!B68</f>
        <v>0</v>
      </c>
      <c r="C68" s="66"/>
      <c r="D68" s="66"/>
      <c r="E68" s="66"/>
      <c r="F68" s="66"/>
      <c r="G68" s="67"/>
      <c r="H68" s="67">
        <v>32</v>
      </c>
      <c r="I68" s="67">
        <v>65</v>
      </c>
      <c r="J68" s="67">
        <v>63.8</v>
      </c>
      <c r="K68" s="67">
        <v>66.400000000000006</v>
      </c>
      <c r="L68" s="67">
        <v>69.400000000000006</v>
      </c>
      <c r="M68" s="67">
        <v>73.400000000000006</v>
      </c>
      <c r="N68" s="65">
        <v>74.099999999999994</v>
      </c>
      <c r="O68" s="65">
        <v>65.3</v>
      </c>
      <c r="P68" s="65">
        <v>69.400000000000006</v>
      </c>
      <c r="Q68" s="65">
        <v>73.3</v>
      </c>
      <c r="R68" s="65">
        <v>70</v>
      </c>
      <c r="S68" s="65">
        <v>75.099999999999994</v>
      </c>
      <c r="T68" s="65">
        <v>76.400000000000006</v>
      </c>
      <c r="U68" s="124">
        <v>78.099999999999994</v>
      </c>
      <c r="V68" s="124">
        <v>76.2</v>
      </c>
      <c r="W68" s="124">
        <v>75.7</v>
      </c>
      <c r="X68" s="124">
        <v>79.2</v>
      </c>
      <c r="Y68" s="124">
        <v>82.2</v>
      </c>
      <c r="Z68" s="124">
        <v>83.5</v>
      </c>
      <c r="AA68" s="124">
        <v>82.6</v>
      </c>
      <c r="AB68" s="124">
        <v>0</v>
      </c>
      <c r="AC68" s="124">
        <v>53.3</v>
      </c>
      <c r="AD68" s="124">
        <v>57.3</v>
      </c>
      <c r="AE68" s="120">
        <v>64.7</v>
      </c>
      <c r="AF68" s="124">
        <v>78.099999999999994</v>
      </c>
      <c r="AG68" s="120">
        <v>82.2</v>
      </c>
      <c r="AH68" s="120">
        <v>83.9</v>
      </c>
      <c r="AI68" s="65">
        <v>0</v>
      </c>
      <c r="AJ68" s="65">
        <v>0</v>
      </c>
      <c r="AK68" s="65">
        <v>69.599999999999994</v>
      </c>
      <c r="AL68" s="65">
        <v>79.599999999999994</v>
      </c>
      <c r="AM68" s="65">
        <v>81.8</v>
      </c>
      <c r="AN68" s="65">
        <v>83.7</v>
      </c>
      <c r="AO68" s="65">
        <v>86.5</v>
      </c>
      <c r="AP68" s="65">
        <v>85.3</v>
      </c>
      <c r="AQ68" s="65">
        <v>87.2</v>
      </c>
      <c r="AR68" s="65">
        <v>85.3</v>
      </c>
      <c r="AS68" s="65">
        <v>85.6</v>
      </c>
      <c r="AT68" s="65">
        <v>84.6</v>
      </c>
      <c r="AU68" s="65">
        <v>83.5</v>
      </c>
      <c r="AV68" s="65">
        <v>85.2</v>
      </c>
      <c r="AW68" s="65">
        <v>86.3</v>
      </c>
      <c r="AX68" s="65">
        <v>84.9</v>
      </c>
      <c r="AY68" s="65">
        <v>83.9</v>
      </c>
      <c r="AZ68" s="65">
        <v>79.7</v>
      </c>
      <c r="BA68" s="65">
        <v>71.400000000000006</v>
      </c>
      <c r="BB68" s="65">
        <v>81.099999999999994</v>
      </c>
      <c r="BC68" s="65">
        <v>79.8</v>
      </c>
      <c r="BD68" s="65">
        <v>0</v>
      </c>
      <c r="BE68" s="65">
        <v>0</v>
      </c>
      <c r="BF68" s="65">
        <v>0</v>
      </c>
      <c r="BG68" s="65">
        <v>66.8</v>
      </c>
      <c r="BH68" s="65">
        <v>69.2</v>
      </c>
      <c r="BI68" s="65">
        <v>77.900000000000006</v>
      </c>
      <c r="BJ68" s="65">
        <v>81.900000000000006</v>
      </c>
      <c r="BK68" s="65">
        <v>82.2</v>
      </c>
      <c r="BL68" s="65">
        <v>84.6</v>
      </c>
      <c r="BM68" s="91">
        <v>82.6</v>
      </c>
      <c r="BN68" s="65">
        <v>84</v>
      </c>
      <c r="BO68" s="65">
        <v>82.6</v>
      </c>
      <c r="BP68" s="65">
        <v>81.900000000000006</v>
      </c>
      <c r="BQ68" s="65">
        <v>84.3</v>
      </c>
      <c r="BR68" s="65">
        <v>80.5</v>
      </c>
      <c r="BS68" s="65">
        <v>77.7</v>
      </c>
      <c r="BT68" s="65">
        <v>80.400000000000006</v>
      </c>
      <c r="BU68" s="65">
        <v>77.3</v>
      </c>
      <c r="BV68" s="65">
        <v>78.3</v>
      </c>
      <c r="BW68" s="65">
        <v>81.3</v>
      </c>
      <c r="BX68" s="65">
        <v>81.3</v>
      </c>
      <c r="BY68" s="65">
        <v>82.1</v>
      </c>
      <c r="BZ68" s="65">
        <v>81.7</v>
      </c>
      <c r="CA68" s="65">
        <v>80.2</v>
      </c>
      <c r="CB68" s="65">
        <v>77.900000000000006</v>
      </c>
      <c r="CC68" s="65">
        <v>77.099999999999994</v>
      </c>
      <c r="CD68" s="65">
        <v>76.7</v>
      </c>
      <c r="CE68" s="65">
        <v>69.400000000000006</v>
      </c>
      <c r="CF68" s="65">
        <v>73.400000000000006</v>
      </c>
      <c r="CG68" s="65">
        <v>76.400000000000006</v>
      </c>
      <c r="CH68" s="65">
        <v>73.8</v>
      </c>
      <c r="CI68" s="65">
        <v>77</v>
      </c>
      <c r="CJ68" s="65">
        <v>80.7</v>
      </c>
      <c r="CK68" s="65">
        <v>79.2</v>
      </c>
      <c r="CL68" s="65">
        <v>80.7</v>
      </c>
      <c r="CM68">
        <v>80.599999999999994</v>
      </c>
      <c r="CN68">
        <v>80</v>
      </c>
      <c r="CO68">
        <v>0</v>
      </c>
      <c r="CP68">
        <v>0</v>
      </c>
      <c r="CQ68">
        <v>65.2</v>
      </c>
      <c r="CR68">
        <v>63.5</v>
      </c>
      <c r="CS68">
        <v>87.3</v>
      </c>
      <c r="CT68">
        <v>89.4</v>
      </c>
      <c r="CU68">
        <v>89.3</v>
      </c>
      <c r="CV68">
        <v>83</v>
      </c>
      <c r="CW68">
        <v>82.8</v>
      </c>
      <c r="CX68">
        <v>78.599999999999994</v>
      </c>
      <c r="CY68">
        <v>79.900000000000006</v>
      </c>
      <c r="CZ68">
        <v>79</v>
      </c>
      <c r="DA68">
        <v>80.5</v>
      </c>
      <c r="DB68">
        <v>80.8</v>
      </c>
      <c r="DC68">
        <v>79</v>
      </c>
      <c r="DD68">
        <v>82.4</v>
      </c>
      <c r="DE68">
        <v>86.7</v>
      </c>
      <c r="DF68">
        <v>86.3</v>
      </c>
      <c r="DG68">
        <v>86.3</v>
      </c>
      <c r="DH68">
        <v>86.6</v>
      </c>
      <c r="DI68">
        <v>84.4</v>
      </c>
      <c r="DJ68">
        <v>82.7</v>
      </c>
      <c r="DK68">
        <v>88.7</v>
      </c>
      <c r="DL68">
        <v>84.9</v>
      </c>
      <c r="DM68">
        <v>87.3</v>
      </c>
      <c r="DN68">
        <v>88.8</v>
      </c>
      <c r="DO68">
        <v>87.6</v>
      </c>
      <c r="DP68">
        <v>87.9</v>
      </c>
      <c r="DQ68">
        <v>84</v>
      </c>
      <c r="DR68">
        <v>84.2</v>
      </c>
      <c r="DS68">
        <v>83.4</v>
      </c>
      <c r="DT68">
        <v>84</v>
      </c>
      <c r="DU68">
        <v>86</v>
      </c>
      <c r="DV68">
        <v>84.3</v>
      </c>
      <c r="DW68">
        <v>83.3</v>
      </c>
      <c r="DX68">
        <v>83.4</v>
      </c>
      <c r="DY68">
        <v>84.4</v>
      </c>
      <c r="DZ68">
        <v>88.8</v>
      </c>
      <c r="EA68">
        <v>87.8</v>
      </c>
      <c r="EB68">
        <v>87.5</v>
      </c>
      <c r="EC68">
        <v>84.6</v>
      </c>
      <c r="ED68">
        <v>81.400000000000006</v>
      </c>
      <c r="EE68">
        <v>80.2</v>
      </c>
      <c r="EF68">
        <v>81.900000000000006</v>
      </c>
      <c r="EG68">
        <v>86.8</v>
      </c>
      <c r="EH68">
        <v>88.6</v>
      </c>
      <c r="EI68">
        <v>89.1</v>
      </c>
      <c r="EJ68">
        <v>86.5</v>
      </c>
      <c r="EK68">
        <v>85.4</v>
      </c>
      <c r="EL68">
        <v>83</v>
      </c>
      <c r="EM68">
        <v>84.4</v>
      </c>
      <c r="EN68">
        <v>84</v>
      </c>
      <c r="EO68">
        <v>90.1</v>
      </c>
      <c r="EP68">
        <v>91.1</v>
      </c>
      <c r="EQ68">
        <v>87.5</v>
      </c>
      <c r="ER68">
        <v>82.3</v>
      </c>
      <c r="ES68">
        <v>82.5</v>
      </c>
      <c r="ET68">
        <v>83.2</v>
      </c>
      <c r="EU68">
        <v>88.6</v>
      </c>
      <c r="EV68">
        <v>86.6</v>
      </c>
      <c r="EW68">
        <v>85.5</v>
      </c>
      <c r="EX68">
        <v>83.1</v>
      </c>
      <c r="EY68">
        <v>86.4</v>
      </c>
      <c r="EZ68">
        <v>60</v>
      </c>
      <c r="FA68">
        <v>0</v>
      </c>
      <c r="FB68">
        <v>0</v>
      </c>
      <c r="FC68">
        <v>0</v>
      </c>
      <c r="FD68">
        <v>0</v>
      </c>
      <c r="FE68">
        <v>61.9</v>
      </c>
      <c r="FF68">
        <v>78.7</v>
      </c>
      <c r="FG68">
        <v>86.1</v>
      </c>
      <c r="FH68">
        <v>82.1</v>
      </c>
      <c r="FI68">
        <v>83.7</v>
      </c>
      <c r="FJ68">
        <v>84.3</v>
      </c>
      <c r="FK68">
        <v>84.2</v>
      </c>
      <c r="FL68">
        <v>85</v>
      </c>
      <c r="FM68">
        <v>89.2</v>
      </c>
      <c r="FN68">
        <v>87.6</v>
      </c>
      <c r="FO68">
        <v>88.5</v>
      </c>
      <c r="FP68">
        <v>85.2</v>
      </c>
      <c r="FQ68">
        <v>87.4</v>
      </c>
      <c r="FR68">
        <v>88</v>
      </c>
      <c r="FS68">
        <v>84.6</v>
      </c>
      <c r="FT68">
        <v>84</v>
      </c>
      <c r="FU68">
        <v>87</v>
      </c>
      <c r="FV68">
        <v>87.4</v>
      </c>
      <c r="FW68">
        <v>87.8</v>
      </c>
      <c r="FX68">
        <v>84.5</v>
      </c>
      <c r="FY68">
        <v>88.2</v>
      </c>
      <c r="FZ68">
        <v>88.2</v>
      </c>
      <c r="GA68">
        <v>82.4</v>
      </c>
      <c r="GB68">
        <v>85.3</v>
      </c>
      <c r="GC68">
        <v>88.5</v>
      </c>
      <c r="GD68">
        <v>86.8</v>
      </c>
      <c r="GE68">
        <v>80.400000000000006</v>
      </c>
      <c r="GF68">
        <v>85.2</v>
      </c>
      <c r="GG68">
        <v>87.6</v>
      </c>
      <c r="GH68">
        <v>88.6</v>
      </c>
      <c r="GI68">
        <v>92</v>
      </c>
      <c r="GJ68">
        <v>91.2</v>
      </c>
      <c r="GK68">
        <v>88.8</v>
      </c>
      <c r="GL68" s="214">
        <v>80.599999999999994</v>
      </c>
      <c r="GM68" s="214">
        <v>91.4</v>
      </c>
      <c r="GN68">
        <v>91.9</v>
      </c>
      <c r="GO68">
        <v>92.1</v>
      </c>
      <c r="GP68">
        <v>89.4</v>
      </c>
      <c r="GQ68">
        <v>85.4</v>
      </c>
      <c r="GR68">
        <v>85.8</v>
      </c>
      <c r="GS68">
        <v>89.6</v>
      </c>
      <c r="GT68">
        <v>90.1</v>
      </c>
      <c r="GU68">
        <v>90.5</v>
      </c>
      <c r="GV68">
        <v>85.4</v>
      </c>
      <c r="GW68">
        <v>85.7</v>
      </c>
      <c r="GX68">
        <v>86.8</v>
      </c>
      <c r="GY68">
        <v>89.5</v>
      </c>
      <c r="GZ68">
        <v>81.599999999999994</v>
      </c>
      <c r="HA68">
        <v>88.2</v>
      </c>
      <c r="HB68">
        <v>89.8</v>
      </c>
      <c r="HC68">
        <v>0</v>
      </c>
      <c r="HD68">
        <v>72</v>
      </c>
      <c r="HE68">
        <v>84.6</v>
      </c>
      <c r="HF68">
        <v>86.1</v>
      </c>
      <c r="HG68">
        <v>85.2</v>
      </c>
      <c r="HH68">
        <v>85.3</v>
      </c>
      <c r="HI68">
        <v>85.8</v>
      </c>
      <c r="HJ68">
        <v>91</v>
      </c>
      <c r="HK68">
        <v>92</v>
      </c>
      <c r="HL68">
        <v>90.5</v>
      </c>
      <c r="HM68">
        <v>86.6</v>
      </c>
      <c r="HN68">
        <v>83.7</v>
      </c>
      <c r="HO68">
        <v>76.2</v>
      </c>
      <c r="HP68">
        <v>76.8</v>
      </c>
      <c r="HQ68">
        <v>80.900000000000006</v>
      </c>
      <c r="HR68">
        <v>83</v>
      </c>
      <c r="HS68">
        <v>82.1</v>
      </c>
      <c r="HT68">
        <v>78.3</v>
      </c>
      <c r="HU68">
        <v>81.900000000000006</v>
      </c>
      <c r="HV68">
        <v>81.8</v>
      </c>
      <c r="HW68">
        <v>83.9</v>
      </c>
      <c r="HX68">
        <v>0</v>
      </c>
      <c r="HY68">
        <v>0</v>
      </c>
      <c r="HZ68">
        <v>0</v>
      </c>
      <c r="IA68">
        <v>59.4</v>
      </c>
      <c r="IB68">
        <v>59.7</v>
      </c>
      <c r="IC68">
        <v>0</v>
      </c>
      <c r="ID68" s="142">
        <v>200.5</v>
      </c>
    </row>
    <row r="69" spans="1:238" x14ac:dyDescent="0.25">
      <c r="A69" s="95">
        <f t="shared" si="14"/>
        <v>68</v>
      </c>
      <c r="B69" s="65">
        <f>B.Semanal!B69</f>
        <v>0</v>
      </c>
      <c r="C69" s="66"/>
      <c r="D69" s="66"/>
      <c r="E69" s="66"/>
      <c r="F69" s="66"/>
      <c r="G69" s="67"/>
      <c r="H69" s="67">
        <v>0</v>
      </c>
      <c r="I69" s="67">
        <v>55.7</v>
      </c>
      <c r="J69" s="67">
        <v>60</v>
      </c>
      <c r="K69" s="67">
        <v>60.5</v>
      </c>
      <c r="L69" s="67">
        <v>72</v>
      </c>
      <c r="M69" s="67">
        <v>90.5</v>
      </c>
      <c r="N69" s="65">
        <v>72.8</v>
      </c>
      <c r="O69" s="65">
        <v>43.8</v>
      </c>
      <c r="P69" s="65">
        <v>73</v>
      </c>
      <c r="Q69" s="65">
        <v>78.5</v>
      </c>
      <c r="R69" s="65">
        <v>74.7</v>
      </c>
      <c r="S69" s="65">
        <v>70.7</v>
      </c>
      <c r="T69" s="65">
        <v>86.1</v>
      </c>
      <c r="U69" s="124">
        <v>86</v>
      </c>
      <c r="V69" s="124">
        <v>78.2</v>
      </c>
      <c r="W69" s="124">
        <v>74.3</v>
      </c>
      <c r="X69" s="124">
        <v>81.3</v>
      </c>
      <c r="Y69" s="124">
        <v>63.2</v>
      </c>
      <c r="Z69" s="124">
        <v>80.099999999999994</v>
      </c>
      <c r="AA69" s="124">
        <v>111.5</v>
      </c>
      <c r="AB69" s="124">
        <v>0</v>
      </c>
      <c r="AC69" s="124">
        <v>22</v>
      </c>
      <c r="AD69" s="124">
        <v>154.19999999999999</v>
      </c>
      <c r="AE69" s="120">
        <v>49.8</v>
      </c>
      <c r="AF69" s="124">
        <v>87.3</v>
      </c>
      <c r="AG69" s="120">
        <v>91.2</v>
      </c>
      <c r="AH69" s="120">
        <v>130.19999999999999</v>
      </c>
      <c r="AI69" s="65">
        <v>0</v>
      </c>
      <c r="AJ69" s="65">
        <v>0</v>
      </c>
      <c r="AK69" s="65">
        <v>89.8</v>
      </c>
      <c r="AL69" s="65">
        <v>65.5</v>
      </c>
      <c r="AM69" s="65">
        <v>77.2</v>
      </c>
      <c r="AN69" s="65">
        <v>84.8</v>
      </c>
      <c r="AO69" s="65">
        <v>88.9</v>
      </c>
      <c r="AP69" s="65">
        <v>101</v>
      </c>
      <c r="AQ69" s="65">
        <v>95</v>
      </c>
      <c r="AR69" s="65">
        <v>91.7</v>
      </c>
      <c r="AS69" s="65">
        <v>89.2</v>
      </c>
      <c r="AT69" s="65">
        <v>90.7</v>
      </c>
      <c r="AU69" s="65">
        <v>88.8</v>
      </c>
      <c r="AV69" s="65">
        <v>83.4</v>
      </c>
      <c r="AW69" s="65">
        <v>94.6</v>
      </c>
      <c r="AX69" s="65">
        <v>87.4</v>
      </c>
      <c r="AY69" s="65">
        <v>89</v>
      </c>
      <c r="AZ69" s="65">
        <v>108.4</v>
      </c>
      <c r="BA69" s="65">
        <v>58.3</v>
      </c>
      <c r="BB69" s="65">
        <v>83.7</v>
      </c>
      <c r="BC69" s="65">
        <v>121</v>
      </c>
      <c r="BD69" s="65">
        <v>0</v>
      </c>
      <c r="BE69" s="65">
        <v>0</v>
      </c>
      <c r="BF69" s="65">
        <v>0</v>
      </c>
      <c r="BG69" s="65">
        <v>19.100000000000001</v>
      </c>
      <c r="BH69" s="65">
        <v>54.1</v>
      </c>
      <c r="BI69" s="65">
        <v>72</v>
      </c>
      <c r="BJ69" s="65">
        <v>83.8</v>
      </c>
      <c r="BK69" s="65">
        <v>93.5</v>
      </c>
      <c r="BL69" s="65">
        <v>70.2</v>
      </c>
      <c r="BM69" s="91">
        <v>90</v>
      </c>
      <c r="BN69" s="65">
        <v>112.4</v>
      </c>
      <c r="BO69" s="65">
        <v>93.4</v>
      </c>
      <c r="BP69" s="65">
        <v>86.8</v>
      </c>
      <c r="BQ69" s="65">
        <v>87.7</v>
      </c>
      <c r="BR69" s="65">
        <v>117.8</v>
      </c>
      <c r="BS69" s="65">
        <v>71.5</v>
      </c>
      <c r="BT69" s="65">
        <v>85.5</v>
      </c>
      <c r="BU69" s="65">
        <v>84.8</v>
      </c>
      <c r="BV69" s="65">
        <v>77.599999999999994</v>
      </c>
      <c r="BW69" s="65">
        <v>75.8</v>
      </c>
      <c r="BX69" s="65">
        <v>88.1</v>
      </c>
      <c r="BY69" s="65">
        <v>85.9</v>
      </c>
      <c r="BZ69" s="65">
        <v>89</v>
      </c>
      <c r="CA69" s="65">
        <v>80.599999999999994</v>
      </c>
      <c r="CB69" s="65">
        <v>85.1</v>
      </c>
      <c r="CC69" s="65">
        <v>72.8</v>
      </c>
      <c r="CD69" s="65">
        <v>84</v>
      </c>
      <c r="CE69" s="65">
        <v>78.400000000000006</v>
      </c>
      <c r="CF69" s="65">
        <v>84.1</v>
      </c>
      <c r="CG69" s="65">
        <v>73</v>
      </c>
      <c r="CH69" s="65">
        <v>76</v>
      </c>
      <c r="CI69" s="65">
        <v>77</v>
      </c>
      <c r="CJ69" s="65">
        <v>78.8</v>
      </c>
      <c r="CK69" s="65">
        <v>100.4</v>
      </c>
      <c r="CL69" s="65">
        <v>77.5</v>
      </c>
      <c r="CM69">
        <v>84.1</v>
      </c>
      <c r="CN69">
        <v>175</v>
      </c>
      <c r="CO69">
        <v>0</v>
      </c>
      <c r="CP69">
        <v>0</v>
      </c>
      <c r="CQ69">
        <v>9.1</v>
      </c>
      <c r="CR69">
        <v>82.4</v>
      </c>
      <c r="CS69">
        <v>87.3</v>
      </c>
      <c r="CT69">
        <v>108.9</v>
      </c>
      <c r="CU69">
        <v>79.599999999999994</v>
      </c>
      <c r="CV69">
        <v>88.5</v>
      </c>
      <c r="CW69">
        <v>99.9</v>
      </c>
      <c r="CX69">
        <v>69.7</v>
      </c>
      <c r="CY69">
        <v>91</v>
      </c>
      <c r="CZ69">
        <v>81.7</v>
      </c>
      <c r="DA69">
        <v>90.1</v>
      </c>
      <c r="DB69">
        <v>79.900000000000006</v>
      </c>
      <c r="DC69">
        <v>76.099999999999994</v>
      </c>
      <c r="DD69">
        <v>103.9</v>
      </c>
      <c r="DE69">
        <v>89.2</v>
      </c>
      <c r="DF69">
        <v>88.9</v>
      </c>
      <c r="DG69">
        <v>93.2</v>
      </c>
      <c r="DH69">
        <v>85.4</v>
      </c>
      <c r="DI69">
        <v>78.400000000000006</v>
      </c>
      <c r="DJ69">
        <v>87.2</v>
      </c>
      <c r="DK69">
        <v>93.1</v>
      </c>
      <c r="DL69">
        <v>89.2</v>
      </c>
      <c r="DM69">
        <v>94.1</v>
      </c>
      <c r="DN69">
        <v>95.7</v>
      </c>
      <c r="DO69">
        <v>88.1</v>
      </c>
      <c r="DP69">
        <v>84.9</v>
      </c>
      <c r="DQ69">
        <v>90.9</v>
      </c>
      <c r="DR69">
        <v>96.6</v>
      </c>
      <c r="DS69">
        <v>89.2</v>
      </c>
      <c r="DT69">
        <v>91.3</v>
      </c>
      <c r="DU69">
        <v>88.6</v>
      </c>
      <c r="DV69">
        <v>89.6</v>
      </c>
      <c r="DW69">
        <v>82.8</v>
      </c>
      <c r="DX69">
        <v>94.5</v>
      </c>
      <c r="DY69">
        <v>100.7</v>
      </c>
      <c r="DZ69">
        <v>91.6</v>
      </c>
      <c r="EA69">
        <v>91.9</v>
      </c>
      <c r="EB69">
        <v>88.4</v>
      </c>
      <c r="EC69">
        <v>95.2</v>
      </c>
      <c r="ED69">
        <v>86</v>
      </c>
      <c r="EE69">
        <v>95.2</v>
      </c>
      <c r="EF69">
        <v>81.400000000000006</v>
      </c>
      <c r="EG69">
        <v>92.6</v>
      </c>
      <c r="EH69">
        <v>89.8</v>
      </c>
      <c r="EI69">
        <v>103</v>
      </c>
      <c r="EJ69">
        <v>87.6</v>
      </c>
      <c r="EK69">
        <v>98.6</v>
      </c>
      <c r="EL69">
        <v>80.5</v>
      </c>
      <c r="EM69">
        <v>112.4</v>
      </c>
      <c r="EN69">
        <v>73.099999999999994</v>
      </c>
      <c r="EO69">
        <v>99.2</v>
      </c>
      <c r="EP69">
        <v>98.3</v>
      </c>
      <c r="EQ69">
        <v>93.2</v>
      </c>
      <c r="ER69">
        <v>91.2</v>
      </c>
      <c r="ES69">
        <v>84</v>
      </c>
      <c r="ET69">
        <v>90.2</v>
      </c>
      <c r="EU69">
        <v>84.9</v>
      </c>
      <c r="EV69">
        <v>92.7</v>
      </c>
      <c r="EW69">
        <v>92.3</v>
      </c>
      <c r="EX69">
        <v>89.3</v>
      </c>
      <c r="EY69">
        <v>140.80000000000001</v>
      </c>
      <c r="EZ69">
        <v>36.799999999999997</v>
      </c>
      <c r="FA69">
        <v>0</v>
      </c>
      <c r="FB69">
        <v>0</v>
      </c>
      <c r="FC69">
        <v>0</v>
      </c>
      <c r="FD69">
        <v>0</v>
      </c>
      <c r="FE69">
        <v>23.6</v>
      </c>
      <c r="FF69">
        <v>105.3</v>
      </c>
      <c r="FG69">
        <v>102.8</v>
      </c>
      <c r="FH69">
        <v>72.099999999999994</v>
      </c>
      <c r="FI69">
        <v>89.6</v>
      </c>
      <c r="FJ69">
        <v>81.5</v>
      </c>
      <c r="FK69">
        <v>81</v>
      </c>
      <c r="FL69">
        <v>93.5</v>
      </c>
      <c r="FM69">
        <v>107.7</v>
      </c>
      <c r="FN69">
        <v>93</v>
      </c>
      <c r="FO69">
        <v>94</v>
      </c>
      <c r="FP69">
        <v>91</v>
      </c>
      <c r="FQ69">
        <v>84.6</v>
      </c>
      <c r="FR69">
        <v>116.6</v>
      </c>
      <c r="FS69">
        <v>86.1</v>
      </c>
      <c r="FT69">
        <v>84.6</v>
      </c>
      <c r="FU69">
        <v>98.4</v>
      </c>
      <c r="FV69">
        <v>77.900000000000006</v>
      </c>
      <c r="FW69">
        <v>97.2</v>
      </c>
      <c r="FX69">
        <v>86</v>
      </c>
      <c r="FY69">
        <v>94.9</v>
      </c>
      <c r="FZ69">
        <v>102.2</v>
      </c>
      <c r="GA69">
        <v>98.5</v>
      </c>
      <c r="GB69">
        <v>70.5</v>
      </c>
      <c r="GC69">
        <v>96.6</v>
      </c>
      <c r="GD69">
        <v>122.2</v>
      </c>
      <c r="GE69">
        <v>66.400000000000006</v>
      </c>
      <c r="GF69">
        <v>88.5</v>
      </c>
      <c r="GG69">
        <v>91</v>
      </c>
      <c r="GH69">
        <v>87.6</v>
      </c>
      <c r="GI69">
        <v>97.7</v>
      </c>
      <c r="GJ69">
        <v>100.3</v>
      </c>
      <c r="GK69">
        <v>88</v>
      </c>
      <c r="GL69" s="214">
        <v>87.6</v>
      </c>
      <c r="GM69" s="214">
        <v>88.3</v>
      </c>
      <c r="GN69">
        <v>111.3</v>
      </c>
      <c r="GO69">
        <v>109.2</v>
      </c>
      <c r="GP69">
        <v>107.8</v>
      </c>
      <c r="GQ69">
        <v>90.5</v>
      </c>
      <c r="GR69">
        <v>97.1</v>
      </c>
      <c r="GS69">
        <v>88.7</v>
      </c>
      <c r="GT69">
        <v>90.1</v>
      </c>
      <c r="GU69">
        <v>95.4</v>
      </c>
      <c r="GV69">
        <v>91.9</v>
      </c>
      <c r="GW69">
        <v>90.3</v>
      </c>
      <c r="GX69">
        <v>84.3</v>
      </c>
      <c r="GY69">
        <v>122.1</v>
      </c>
      <c r="GZ69">
        <v>129.19999999999999</v>
      </c>
      <c r="HA69">
        <v>42.8</v>
      </c>
      <c r="HB69">
        <v>122.2</v>
      </c>
      <c r="HC69">
        <v>0</v>
      </c>
      <c r="HD69">
        <v>34.9</v>
      </c>
      <c r="HE69">
        <v>90.5</v>
      </c>
      <c r="HF69">
        <v>104.3</v>
      </c>
      <c r="HG69">
        <v>89.5</v>
      </c>
      <c r="HH69">
        <v>104.1</v>
      </c>
      <c r="HI69">
        <v>86.7</v>
      </c>
      <c r="HJ69">
        <v>89.9</v>
      </c>
      <c r="HK69">
        <v>99.7</v>
      </c>
      <c r="HL69">
        <v>89</v>
      </c>
      <c r="HM69">
        <v>91.3</v>
      </c>
      <c r="HN69">
        <v>86.3</v>
      </c>
      <c r="HO69">
        <v>196.8</v>
      </c>
      <c r="HP69">
        <v>65.900000000000006</v>
      </c>
      <c r="HQ69">
        <v>84</v>
      </c>
      <c r="HR69">
        <v>97.7</v>
      </c>
      <c r="HS69">
        <v>77.900000000000006</v>
      </c>
      <c r="HT69">
        <v>63.5</v>
      </c>
      <c r="HU69">
        <v>86.4</v>
      </c>
      <c r="HV69">
        <v>88.3</v>
      </c>
      <c r="HW69">
        <v>83.7</v>
      </c>
      <c r="HX69">
        <v>0</v>
      </c>
      <c r="HY69">
        <v>0</v>
      </c>
      <c r="HZ69">
        <v>0</v>
      </c>
      <c r="IA69">
        <v>46.2</v>
      </c>
      <c r="IB69">
        <v>107.5</v>
      </c>
      <c r="IC69">
        <v>0</v>
      </c>
      <c r="ID69" s="142">
        <v>441</v>
      </c>
    </row>
    <row r="70" spans="1:238" x14ac:dyDescent="0.25">
      <c r="A70" s="95">
        <f t="shared" si="14"/>
        <v>69</v>
      </c>
      <c r="B70" s="65">
        <f>B.Semanal!B70</f>
        <v>0</v>
      </c>
      <c r="C70" s="66"/>
      <c r="D70" s="66"/>
      <c r="E70" s="66"/>
      <c r="F70" s="66"/>
      <c r="G70" s="67"/>
      <c r="H70" s="67">
        <v>98.79</v>
      </c>
      <c r="I70" s="67">
        <v>83.29</v>
      </c>
      <c r="J70" s="67">
        <v>81.3</v>
      </c>
      <c r="K70" s="67">
        <v>83.34</v>
      </c>
      <c r="L70" s="67">
        <v>89.9</v>
      </c>
      <c r="M70" s="67">
        <v>87.35</v>
      </c>
      <c r="N70" s="65">
        <v>87.77</v>
      </c>
      <c r="O70" s="65">
        <v>88.87</v>
      </c>
      <c r="P70" s="65">
        <v>87.3</v>
      </c>
      <c r="Q70" s="65">
        <v>88.89</v>
      </c>
      <c r="R70" s="65">
        <v>89.22</v>
      </c>
      <c r="S70" s="65">
        <v>89.77</v>
      </c>
      <c r="T70" s="65">
        <v>91.87</v>
      </c>
      <c r="U70" s="124">
        <v>92.43</v>
      </c>
      <c r="V70" s="124">
        <v>90.97</v>
      </c>
      <c r="W70" s="124">
        <v>89.33</v>
      </c>
      <c r="X70" s="124">
        <v>89.82</v>
      </c>
      <c r="Y70" s="124">
        <v>92.23</v>
      </c>
      <c r="Z70" s="124">
        <v>92.98</v>
      </c>
      <c r="AA70" s="124">
        <v>88.56</v>
      </c>
      <c r="AB70" s="124">
        <v>0</v>
      </c>
      <c r="AC70" s="124">
        <v>73.989999999999995</v>
      </c>
      <c r="AD70" s="124">
        <v>69.38</v>
      </c>
      <c r="AE70" s="120">
        <v>80.569999999999993</v>
      </c>
      <c r="AF70" s="124">
        <v>86.6</v>
      </c>
      <c r="AG70" s="120">
        <v>91.85</v>
      </c>
      <c r="AH70" s="120">
        <v>90.27</v>
      </c>
      <c r="AI70" s="65">
        <v>0</v>
      </c>
      <c r="AJ70" s="65">
        <v>0</v>
      </c>
      <c r="AK70" s="65">
        <v>84.85</v>
      </c>
      <c r="AL70" s="65">
        <v>89.66</v>
      </c>
      <c r="AM70" s="65">
        <v>90.51</v>
      </c>
      <c r="AN70" s="65">
        <v>91.39</v>
      </c>
      <c r="AO70" s="65">
        <v>91.67</v>
      </c>
      <c r="AP70" s="65">
        <v>92.22</v>
      </c>
      <c r="AQ70" s="65">
        <v>92.18</v>
      </c>
      <c r="AR70" s="65">
        <v>92.42</v>
      </c>
      <c r="AS70" s="65">
        <v>92.33</v>
      </c>
      <c r="AT70" s="65">
        <v>91.22</v>
      </c>
      <c r="AU70" s="65">
        <v>90.23</v>
      </c>
      <c r="AV70" s="65">
        <v>89.97</v>
      </c>
      <c r="AW70" s="65">
        <v>92.58</v>
      </c>
      <c r="AX70" s="65">
        <v>91.65</v>
      </c>
      <c r="AY70" s="65">
        <v>88.8</v>
      </c>
      <c r="AZ70" s="65">
        <v>91.48</v>
      </c>
      <c r="BA70" s="65">
        <v>89.55</v>
      </c>
      <c r="BB70" s="65">
        <v>90</v>
      </c>
      <c r="BC70" s="65">
        <v>92.06</v>
      </c>
      <c r="BD70" s="65">
        <v>0</v>
      </c>
      <c r="BE70" s="65">
        <v>0</v>
      </c>
      <c r="BF70" s="65">
        <v>0</v>
      </c>
      <c r="BG70" s="65">
        <v>90.32</v>
      </c>
      <c r="BH70" s="65">
        <v>86.03</v>
      </c>
      <c r="BI70" s="65">
        <v>88.1</v>
      </c>
      <c r="BJ70" s="65">
        <v>88.73</v>
      </c>
      <c r="BK70" s="65">
        <v>91.44</v>
      </c>
      <c r="BL70" s="65">
        <v>91.71</v>
      </c>
      <c r="BM70" s="91">
        <v>91.06</v>
      </c>
      <c r="BN70" s="65">
        <v>90.33</v>
      </c>
      <c r="BO70" s="65">
        <v>91.61</v>
      </c>
      <c r="BP70" s="65">
        <v>91.36</v>
      </c>
      <c r="BQ70" s="65">
        <v>92.35</v>
      </c>
      <c r="BR70" s="65">
        <v>91.55</v>
      </c>
      <c r="BS70" s="65">
        <v>89.68</v>
      </c>
      <c r="BT70" s="65">
        <v>89.78</v>
      </c>
      <c r="BU70" s="65">
        <v>89.1</v>
      </c>
      <c r="BV70" s="65">
        <v>87.71</v>
      </c>
      <c r="BW70" s="65">
        <v>90.31</v>
      </c>
      <c r="BX70" s="65">
        <v>90.46</v>
      </c>
      <c r="BY70" s="65">
        <v>90.2</v>
      </c>
      <c r="BZ70" s="65">
        <v>88.34</v>
      </c>
      <c r="CA70" s="65">
        <v>89.87</v>
      </c>
      <c r="CB70" s="65">
        <v>90.75</v>
      </c>
      <c r="CC70" s="65">
        <v>91.17</v>
      </c>
      <c r="CD70" s="65">
        <v>88.37</v>
      </c>
      <c r="CE70" s="65">
        <v>86.41</v>
      </c>
      <c r="CF70" s="65">
        <v>85.92</v>
      </c>
      <c r="CG70" s="65">
        <v>86.85</v>
      </c>
      <c r="CH70" s="65">
        <v>85.57</v>
      </c>
      <c r="CI70" s="65">
        <v>87.11</v>
      </c>
      <c r="CJ70" s="65">
        <v>90.5</v>
      </c>
      <c r="CK70" s="65">
        <v>88.08</v>
      </c>
      <c r="CL70" s="65">
        <v>89.23</v>
      </c>
      <c r="CM70">
        <v>88.5</v>
      </c>
      <c r="CN70">
        <v>89.66</v>
      </c>
      <c r="CO70">
        <v>0</v>
      </c>
      <c r="CP70">
        <v>100</v>
      </c>
      <c r="CQ70">
        <v>91.06</v>
      </c>
      <c r="CR70">
        <v>88.92</v>
      </c>
      <c r="CS70">
        <v>89.74</v>
      </c>
      <c r="CT70">
        <v>91.03</v>
      </c>
      <c r="CU70">
        <v>91.28</v>
      </c>
      <c r="CV70">
        <v>91.49</v>
      </c>
      <c r="CW70">
        <v>91.82</v>
      </c>
      <c r="CX70">
        <v>88.31</v>
      </c>
      <c r="CY70">
        <v>89.6</v>
      </c>
      <c r="CZ70">
        <v>89.42</v>
      </c>
      <c r="DA70">
        <v>90.86</v>
      </c>
      <c r="DB70">
        <v>87.51</v>
      </c>
      <c r="DC70">
        <v>90.89</v>
      </c>
      <c r="DD70">
        <v>88.88</v>
      </c>
      <c r="DE70">
        <v>90.05</v>
      </c>
      <c r="DF70">
        <v>89.29</v>
      </c>
      <c r="DG70">
        <v>90.2</v>
      </c>
      <c r="DH70">
        <v>89.91</v>
      </c>
      <c r="DI70">
        <v>87.01</v>
      </c>
      <c r="DJ70">
        <v>89.16</v>
      </c>
      <c r="DK70">
        <v>88.14</v>
      </c>
      <c r="DL70">
        <v>88.63</v>
      </c>
      <c r="DM70">
        <v>91.98</v>
      </c>
      <c r="DN70">
        <v>90.07</v>
      </c>
      <c r="DO70">
        <v>88.43</v>
      </c>
      <c r="DP70">
        <v>87.3</v>
      </c>
      <c r="DQ70">
        <v>87.07</v>
      </c>
      <c r="DR70">
        <v>88.2</v>
      </c>
      <c r="DS70">
        <v>87.33</v>
      </c>
      <c r="DT70">
        <v>86.63</v>
      </c>
      <c r="DU70">
        <v>88.4</v>
      </c>
      <c r="DV70">
        <v>88.69</v>
      </c>
      <c r="DW70">
        <v>89.34</v>
      </c>
      <c r="DX70">
        <v>89.53</v>
      </c>
      <c r="DY70">
        <v>87.87</v>
      </c>
      <c r="DZ70">
        <v>90.6</v>
      </c>
      <c r="EA70">
        <v>91.97</v>
      </c>
      <c r="EB70">
        <v>88.49</v>
      </c>
      <c r="EC70">
        <v>89.25</v>
      </c>
      <c r="ED70">
        <v>89.82</v>
      </c>
      <c r="EE70">
        <v>88.52</v>
      </c>
      <c r="EF70">
        <v>89.58</v>
      </c>
      <c r="EG70">
        <v>89.05</v>
      </c>
      <c r="EH70">
        <v>91.4</v>
      </c>
      <c r="EI70">
        <v>90.93</v>
      </c>
      <c r="EJ70">
        <v>90.8</v>
      </c>
      <c r="EK70">
        <v>89.69</v>
      </c>
      <c r="EL70">
        <v>86.97</v>
      </c>
      <c r="EM70">
        <v>92.37</v>
      </c>
      <c r="EN70">
        <v>91.55</v>
      </c>
      <c r="EO70">
        <v>90.79</v>
      </c>
      <c r="EP70">
        <v>91.32</v>
      </c>
      <c r="EQ70">
        <v>91.83</v>
      </c>
      <c r="ER70">
        <v>91.01</v>
      </c>
      <c r="ES70">
        <v>87.69</v>
      </c>
      <c r="ET70">
        <v>88.14</v>
      </c>
      <c r="EU70">
        <v>90.5</v>
      </c>
      <c r="EV70">
        <v>89.97</v>
      </c>
      <c r="EW70">
        <v>90.61</v>
      </c>
      <c r="EX70">
        <v>89.85</v>
      </c>
      <c r="EY70">
        <v>89.4</v>
      </c>
      <c r="EZ70">
        <v>87.91</v>
      </c>
      <c r="FA70">
        <v>0</v>
      </c>
      <c r="FB70">
        <v>0</v>
      </c>
      <c r="FC70">
        <v>0</v>
      </c>
      <c r="FD70">
        <v>0</v>
      </c>
      <c r="FE70">
        <v>85.7</v>
      </c>
      <c r="FF70">
        <v>88.96</v>
      </c>
      <c r="FG70">
        <v>90.24</v>
      </c>
      <c r="FH70">
        <v>90.84</v>
      </c>
      <c r="FI70">
        <v>91.7</v>
      </c>
      <c r="FJ70">
        <v>92.33</v>
      </c>
      <c r="FK70">
        <v>90.11</v>
      </c>
      <c r="FL70">
        <v>90.32</v>
      </c>
      <c r="FM70">
        <v>90.79</v>
      </c>
      <c r="FN70">
        <v>89.08</v>
      </c>
      <c r="FO70">
        <v>88.38</v>
      </c>
      <c r="FP70">
        <v>89.1</v>
      </c>
      <c r="FQ70">
        <v>90.7</v>
      </c>
      <c r="FR70">
        <v>89.73</v>
      </c>
      <c r="FS70">
        <v>89.83</v>
      </c>
      <c r="FT70">
        <v>90.12</v>
      </c>
      <c r="FU70">
        <v>91.38</v>
      </c>
      <c r="FV70">
        <v>90.41</v>
      </c>
      <c r="FW70">
        <v>90.36</v>
      </c>
      <c r="FX70">
        <v>88.07</v>
      </c>
      <c r="FY70">
        <v>90</v>
      </c>
      <c r="FZ70">
        <v>89.04</v>
      </c>
      <c r="GA70">
        <v>85.8</v>
      </c>
      <c r="GB70">
        <v>89.46</v>
      </c>
      <c r="GC70">
        <v>90.02</v>
      </c>
      <c r="GD70">
        <v>90.49</v>
      </c>
      <c r="GE70">
        <v>87.84</v>
      </c>
      <c r="GF70">
        <v>89.8</v>
      </c>
      <c r="GG70">
        <v>89.91</v>
      </c>
      <c r="GH70">
        <v>90.1</v>
      </c>
      <c r="GI70">
        <v>90.94</v>
      </c>
      <c r="GJ70">
        <v>89.99</v>
      </c>
      <c r="GK70">
        <v>89.53</v>
      </c>
      <c r="GL70" s="214">
        <v>89.49</v>
      </c>
      <c r="GM70" s="214">
        <v>88.63</v>
      </c>
      <c r="GN70">
        <v>88.91</v>
      </c>
      <c r="GO70">
        <v>90.09</v>
      </c>
      <c r="GP70">
        <v>89.63</v>
      </c>
      <c r="GQ70">
        <v>88.98</v>
      </c>
      <c r="GR70">
        <v>91.65</v>
      </c>
      <c r="GS70">
        <v>90.72</v>
      </c>
      <c r="GT70">
        <v>89.56</v>
      </c>
      <c r="GU70">
        <v>90.6</v>
      </c>
      <c r="GV70">
        <v>89.1</v>
      </c>
      <c r="GW70">
        <v>88.18</v>
      </c>
      <c r="GX70">
        <v>91.91</v>
      </c>
      <c r="GY70">
        <v>88.67</v>
      </c>
      <c r="GZ70">
        <v>88.96</v>
      </c>
      <c r="HA70">
        <v>91.85</v>
      </c>
      <c r="HB70">
        <v>90.1</v>
      </c>
      <c r="HC70">
        <v>0</v>
      </c>
      <c r="HD70">
        <v>88.09</v>
      </c>
      <c r="HE70">
        <v>90.57</v>
      </c>
      <c r="HF70">
        <v>91.5</v>
      </c>
      <c r="HG70">
        <v>89.78</v>
      </c>
      <c r="HH70">
        <v>90.32</v>
      </c>
      <c r="HI70">
        <v>90.81</v>
      </c>
      <c r="HJ70">
        <v>91.51</v>
      </c>
      <c r="HK70">
        <v>91.02</v>
      </c>
      <c r="HL70">
        <v>90.47</v>
      </c>
      <c r="HM70">
        <v>91.73</v>
      </c>
      <c r="HN70">
        <v>89.96</v>
      </c>
      <c r="HO70">
        <v>91.06</v>
      </c>
      <c r="HP70">
        <v>89.33</v>
      </c>
      <c r="HQ70">
        <v>89.75</v>
      </c>
      <c r="HR70">
        <v>90.56</v>
      </c>
      <c r="HS70">
        <v>90.21</v>
      </c>
      <c r="HT70">
        <v>92.19</v>
      </c>
      <c r="HU70">
        <v>91.71</v>
      </c>
      <c r="HV70">
        <v>91.35</v>
      </c>
      <c r="HW70">
        <v>91.75</v>
      </c>
      <c r="HX70">
        <v>0</v>
      </c>
      <c r="HY70">
        <v>0</v>
      </c>
      <c r="HZ70">
        <v>0</v>
      </c>
      <c r="IA70">
        <v>78.430000000000007</v>
      </c>
      <c r="IB70">
        <v>81.97</v>
      </c>
      <c r="IC70">
        <v>0</v>
      </c>
      <c r="ID70" s="142">
        <v>84.48</v>
      </c>
    </row>
    <row r="71" spans="1:238" x14ac:dyDescent="0.25">
      <c r="A71" s="95">
        <f t="shared" si="14"/>
        <v>70</v>
      </c>
      <c r="B71" s="65">
        <f>B.Semanal!B71</f>
        <v>0</v>
      </c>
      <c r="C71" s="66"/>
      <c r="D71" s="66"/>
      <c r="E71" s="66"/>
      <c r="F71" s="66"/>
      <c r="G71" s="67"/>
      <c r="H71" s="67">
        <v>0</v>
      </c>
      <c r="I71" s="67">
        <v>0</v>
      </c>
      <c r="J71" s="67">
        <v>0</v>
      </c>
      <c r="K71" s="67">
        <v>0</v>
      </c>
      <c r="L71" s="67">
        <v>0.22</v>
      </c>
      <c r="M71" s="67">
        <v>0.21</v>
      </c>
      <c r="N71" s="65">
        <v>0.17</v>
      </c>
      <c r="O71" s="65">
        <v>0</v>
      </c>
      <c r="P71" s="65">
        <v>0.18</v>
      </c>
      <c r="Q71" s="65">
        <v>2.74</v>
      </c>
      <c r="R71" s="65">
        <v>0.57999999999999996</v>
      </c>
      <c r="S71" s="65">
        <v>0.14000000000000001</v>
      </c>
      <c r="T71" s="65">
        <v>0.16</v>
      </c>
      <c r="U71" s="124">
        <v>0.25</v>
      </c>
      <c r="V71" s="124">
        <v>0</v>
      </c>
      <c r="W71" s="124">
        <v>6.91</v>
      </c>
      <c r="X71" s="124">
        <v>0.71</v>
      </c>
      <c r="Y71" s="124">
        <v>2.65</v>
      </c>
      <c r="Z71" s="124">
        <v>1.1000000000000001</v>
      </c>
      <c r="AA71" s="124">
        <v>0.67</v>
      </c>
      <c r="AB71" s="124">
        <v>0</v>
      </c>
      <c r="AC71" s="124">
        <v>0</v>
      </c>
      <c r="AD71" s="124">
        <v>0</v>
      </c>
      <c r="AE71" s="120">
        <v>0.06</v>
      </c>
      <c r="AF71" s="124">
        <v>0.14000000000000001</v>
      </c>
      <c r="AG71" s="120">
        <v>3.94</v>
      </c>
      <c r="AH71" s="120">
        <v>1.59</v>
      </c>
      <c r="AI71" s="65">
        <v>0</v>
      </c>
      <c r="AJ71" s="65">
        <v>0</v>
      </c>
      <c r="AK71" s="65">
        <v>0</v>
      </c>
      <c r="AL71" s="65">
        <v>0.1</v>
      </c>
      <c r="AM71" s="65">
        <v>0.21</v>
      </c>
      <c r="AN71" s="65">
        <v>1.38</v>
      </c>
      <c r="AO71" s="65">
        <v>0.67</v>
      </c>
      <c r="AP71" s="65">
        <v>0.69</v>
      </c>
      <c r="AQ71" s="65">
        <v>0.6</v>
      </c>
      <c r="AR71" s="65">
        <v>0.43</v>
      </c>
      <c r="AS71" s="65">
        <v>0.57999999999999996</v>
      </c>
      <c r="AT71" s="65">
        <v>0.32</v>
      </c>
      <c r="AU71" s="65">
        <v>0.74</v>
      </c>
      <c r="AV71" s="65">
        <v>0.63</v>
      </c>
      <c r="AW71" s="65">
        <v>0.6</v>
      </c>
      <c r="AX71" s="65">
        <v>0.56999999999999995</v>
      </c>
      <c r="AY71" s="65">
        <v>0.59</v>
      </c>
      <c r="AZ71" s="65">
        <v>1.26</v>
      </c>
      <c r="BA71" s="65">
        <v>0.1</v>
      </c>
      <c r="BB71" s="65">
        <v>0.41</v>
      </c>
      <c r="BC71" s="65">
        <v>2.81</v>
      </c>
      <c r="BD71" s="65">
        <v>0</v>
      </c>
      <c r="BE71" s="65">
        <v>0</v>
      </c>
      <c r="BF71" s="65">
        <v>0</v>
      </c>
      <c r="BG71" s="65">
        <v>0</v>
      </c>
      <c r="BH71" s="65">
        <v>0.03</v>
      </c>
      <c r="BI71" s="65">
        <v>0</v>
      </c>
      <c r="BJ71" s="65">
        <v>0</v>
      </c>
      <c r="BK71" s="65">
        <v>0</v>
      </c>
      <c r="BL71" s="65">
        <v>0.17</v>
      </c>
      <c r="BM71" s="91">
        <v>0.2</v>
      </c>
      <c r="BN71" s="65">
        <v>0.57999999999999996</v>
      </c>
      <c r="BO71" s="65">
        <v>0.76</v>
      </c>
      <c r="BP71" s="65">
        <v>0</v>
      </c>
      <c r="BQ71" s="65">
        <v>0.8</v>
      </c>
      <c r="BR71" s="65">
        <v>1.23</v>
      </c>
      <c r="BS71" s="65">
        <v>0.32</v>
      </c>
      <c r="BT71" s="65">
        <v>0.23</v>
      </c>
      <c r="BU71" s="65">
        <v>0.19</v>
      </c>
      <c r="BV71" s="65">
        <v>0.22</v>
      </c>
      <c r="BW71" s="65">
        <v>0.22</v>
      </c>
      <c r="BX71" s="65">
        <v>0.16</v>
      </c>
      <c r="BY71" s="65">
        <v>0.18</v>
      </c>
      <c r="BZ71" s="65">
        <v>0.2</v>
      </c>
      <c r="CA71" s="65">
        <v>0.4</v>
      </c>
      <c r="CB71" s="65">
        <v>0.67</v>
      </c>
      <c r="CC71" s="65">
        <v>0.93</v>
      </c>
      <c r="CD71" s="65">
        <v>0.56999999999999995</v>
      </c>
      <c r="CE71" s="65">
        <v>0.16</v>
      </c>
      <c r="CF71" s="65">
        <v>0.11</v>
      </c>
      <c r="CG71" s="65">
        <v>0.21</v>
      </c>
      <c r="CH71" s="65">
        <v>0.08</v>
      </c>
      <c r="CI71" s="65">
        <v>0.22</v>
      </c>
      <c r="CJ71" s="65">
        <v>0.45</v>
      </c>
      <c r="CK71" s="65">
        <v>0.45</v>
      </c>
      <c r="CL71" s="65">
        <v>1.56</v>
      </c>
      <c r="CM71">
        <v>0.53</v>
      </c>
      <c r="CN71">
        <v>1.36</v>
      </c>
      <c r="CO71">
        <v>0</v>
      </c>
      <c r="CP71">
        <v>0</v>
      </c>
      <c r="CQ71">
        <v>0</v>
      </c>
      <c r="CR71">
        <v>0.2</v>
      </c>
      <c r="CS71">
        <v>0.15</v>
      </c>
      <c r="CT71">
        <v>0.14000000000000001</v>
      </c>
      <c r="CU71">
        <v>0.28999999999999998</v>
      </c>
      <c r="CV71">
        <v>1.05</v>
      </c>
      <c r="CW71">
        <v>0.4</v>
      </c>
      <c r="CX71">
        <v>0.69</v>
      </c>
      <c r="CY71">
        <v>0.36</v>
      </c>
      <c r="CZ71">
        <v>0.81</v>
      </c>
      <c r="DA71">
        <v>0.51</v>
      </c>
      <c r="DB71">
        <v>0.73</v>
      </c>
      <c r="DC71">
        <v>0.36</v>
      </c>
      <c r="DD71">
        <v>0.36</v>
      </c>
      <c r="DE71">
        <v>1</v>
      </c>
      <c r="DF71">
        <v>0.62</v>
      </c>
      <c r="DG71">
        <v>0.53</v>
      </c>
      <c r="DH71">
        <v>0.49</v>
      </c>
      <c r="DI71">
        <v>0.1</v>
      </c>
      <c r="DJ71">
        <v>0.18</v>
      </c>
      <c r="DK71">
        <v>0.32</v>
      </c>
      <c r="DL71">
        <v>0.39</v>
      </c>
      <c r="DM71">
        <v>0.32</v>
      </c>
      <c r="DN71">
        <v>0.39</v>
      </c>
      <c r="DO71">
        <v>0.25</v>
      </c>
      <c r="DP71">
        <v>0.45</v>
      </c>
      <c r="DQ71">
        <v>0.25</v>
      </c>
      <c r="DR71">
        <v>0.45</v>
      </c>
      <c r="DS71">
        <v>0.43</v>
      </c>
      <c r="DT71">
        <v>0.56999999999999995</v>
      </c>
      <c r="DU71">
        <v>0.5</v>
      </c>
      <c r="DV71">
        <v>0.73</v>
      </c>
      <c r="DW71">
        <v>0.62</v>
      </c>
      <c r="DX71">
        <v>0.41</v>
      </c>
      <c r="DY71">
        <v>0.34</v>
      </c>
      <c r="DZ71">
        <v>0.49</v>
      </c>
      <c r="EA71">
        <v>0.28000000000000003</v>
      </c>
      <c r="EB71">
        <v>0.26</v>
      </c>
      <c r="EC71">
        <v>0.33</v>
      </c>
      <c r="ED71">
        <v>0.76</v>
      </c>
      <c r="EE71">
        <v>0.11</v>
      </c>
      <c r="EF71">
        <v>0.47</v>
      </c>
      <c r="EG71">
        <v>0.51</v>
      </c>
      <c r="EH71">
        <v>0.36</v>
      </c>
      <c r="EI71">
        <v>0.38</v>
      </c>
      <c r="EJ71">
        <v>0.35</v>
      </c>
      <c r="EK71">
        <v>0.27</v>
      </c>
      <c r="EL71">
        <v>1.04</v>
      </c>
      <c r="EM71">
        <v>1.62</v>
      </c>
      <c r="EN71">
        <v>0.47</v>
      </c>
      <c r="EO71">
        <v>0.45</v>
      </c>
      <c r="EP71">
        <v>0.42</v>
      </c>
      <c r="EQ71">
        <v>0.56999999999999995</v>
      </c>
      <c r="ER71">
        <v>0.06</v>
      </c>
      <c r="ES71">
        <v>0.62</v>
      </c>
      <c r="ET71">
        <v>0.57999999999999996</v>
      </c>
      <c r="EU71">
        <v>0.69</v>
      </c>
      <c r="EV71">
        <v>0.6</v>
      </c>
      <c r="EW71">
        <v>0.37</v>
      </c>
      <c r="EX71">
        <v>0.71</v>
      </c>
      <c r="EY71">
        <v>2.62</v>
      </c>
      <c r="EZ71">
        <v>0.28999999999999998</v>
      </c>
      <c r="FA71">
        <v>0</v>
      </c>
      <c r="FB71">
        <v>0</v>
      </c>
      <c r="FC71">
        <v>0</v>
      </c>
      <c r="FD71">
        <v>0</v>
      </c>
      <c r="FE71">
        <v>0.2</v>
      </c>
      <c r="FF71">
        <v>0.05</v>
      </c>
      <c r="FG71">
        <v>0.12</v>
      </c>
      <c r="FH71">
        <v>0.85</v>
      </c>
      <c r="FI71">
        <v>0.51</v>
      </c>
      <c r="FJ71">
        <v>0.55000000000000004</v>
      </c>
      <c r="FK71">
        <v>0.37</v>
      </c>
      <c r="FL71">
        <v>0.23</v>
      </c>
      <c r="FM71">
        <v>0.35</v>
      </c>
      <c r="FN71">
        <v>0.77</v>
      </c>
      <c r="FO71">
        <v>0.79</v>
      </c>
      <c r="FP71">
        <v>0.49</v>
      </c>
      <c r="FQ71">
        <v>0</v>
      </c>
      <c r="FR71">
        <v>0</v>
      </c>
      <c r="FS71">
        <v>0.56999999999999995</v>
      </c>
      <c r="FT71">
        <v>0.96</v>
      </c>
      <c r="FU71">
        <v>0.56000000000000005</v>
      </c>
      <c r="FV71">
        <v>0.73</v>
      </c>
      <c r="FW71">
        <v>0.51</v>
      </c>
      <c r="FX71">
        <v>1.1399999999999999</v>
      </c>
      <c r="FY71">
        <v>0.53</v>
      </c>
      <c r="FZ71">
        <v>0.52</v>
      </c>
      <c r="GA71">
        <v>0.08</v>
      </c>
      <c r="GB71">
        <v>0.61</v>
      </c>
      <c r="GC71">
        <v>0.61</v>
      </c>
      <c r="GD71">
        <v>0.82</v>
      </c>
      <c r="GE71">
        <v>0.14000000000000001</v>
      </c>
      <c r="GF71">
        <v>0.43</v>
      </c>
      <c r="GG71">
        <v>0.65</v>
      </c>
      <c r="GH71">
        <v>0.88</v>
      </c>
      <c r="GI71">
        <v>0.78</v>
      </c>
      <c r="GJ71">
        <v>0.66</v>
      </c>
      <c r="GK71">
        <v>0.72</v>
      </c>
      <c r="GL71" s="214">
        <v>0.85</v>
      </c>
      <c r="GM71" s="214">
        <v>0.98</v>
      </c>
      <c r="GN71">
        <v>0.27</v>
      </c>
      <c r="GO71">
        <v>0.4</v>
      </c>
      <c r="GP71">
        <v>1.49</v>
      </c>
      <c r="GQ71">
        <v>0.97</v>
      </c>
      <c r="GR71">
        <v>0.77</v>
      </c>
      <c r="GS71">
        <v>1.1399999999999999</v>
      </c>
      <c r="GT71">
        <v>0.63</v>
      </c>
      <c r="GU71">
        <v>0.57999999999999996</v>
      </c>
      <c r="GV71">
        <v>0.22</v>
      </c>
      <c r="GW71">
        <v>0.15</v>
      </c>
      <c r="GX71">
        <v>0.43</v>
      </c>
      <c r="GY71">
        <v>0.61</v>
      </c>
      <c r="GZ71">
        <v>0.2</v>
      </c>
      <c r="HA71">
        <v>0.01</v>
      </c>
      <c r="HB71">
        <v>0.53</v>
      </c>
      <c r="HC71">
        <v>0</v>
      </c>
      <c r="HD71">
        <v>0.22</v>
      </c>
      <c r="HE71">
        <v>0.77</v>
      </c>
      <c r="HF71">
        <v>0.75</v>
      </c>
      <c r="HG71">
        <v>1.17</v>
      </c>
      <c r="HH71">
        <v>1.18</v>
      </c>
      <c r="HI71">
        <v>0</v>
      </c>
      <c r="HJ71">
        <v>0</v>
      </c>
      <c r="HK71">
        <v>1.71</v>
      </c>
      <c r="HL71">
        <v>1.4</v>
      </c>
      <c r="HM71">
        <v>1.28</v>
      </c>
      <c r="HN71">
        <v>0.17</v>
      </c>
      <c r="HO71">
        <v>0.15</v>
      </c>
      <c r="HP71">
        <v>0.06</v>
      </c>
      <c r="HQ71">
        <v>0.24</v>
      </c>
      <c r="HR71">
        <v>0.34</v>
      </c>
      <c r="HS71">
        <v>0.13</v>
      </c>
      <c r="HT71">
        <v>0.25</v>
      </c>
      <c r="HU71">
        <v>0.15</v>
      </c>
      <c r="HV71">
        <v>0.16</v>
      </c>
      <c r="HW71">
        <v>0.44</v>
      </c>
      <c r="HX71">
        <v>0</v>
      </c>
      <c r="HY71">
        <v>0</v>
      </c>
      <c r="HZ71">
        <v>0</v>
      </c>
      <c r="IA71">
        <v>0.27</v>
      </c>
      <c r="IB71">
        <v>0.2</v>
      </c>
      <c r="IC71">
        <v>0</v>
      </c>
      <c r="ID71" s="142">
        <v>0</v>
      </c>
    </row>
    <row r="72" spans="1:238" x14ac:dyDescent="0.25">
      <c r="A72" s="95">
        <f t="shared" si="14"/>
        <v>71</v>
      </c>
      <c r="B72" s="65">
        <f>B.Semanal!B72</f>
        <v>0</v>
      </c>
      <c r="C72" s="71"/>
      <c r="D72" s="71"/>
      <c r="E72" s="71"/>
      <c r="F72" s="71"/>
      <c r="H72" s="67">
        <v>0</v>
      </c>
      <c r="I72" s="67">
        <v>99.98</v>
      </c>
      <c r="J72" s="67">
        <v>99.66</v>
      </c>
      <c r="K72" s="67">
        <v>99.97</v>
      </c>
      <c r="L72" s="67">
        <v>98.39</v>
      </c>
      <c r="M72" s="67">
        <v>99.69</v>
      </c>
      <c r="N72" s="65">
        <v>99.79</v>
      </c>
      <c r="O72" s="65">
        <v>99.85</v>
      </c>
      <c r="P72" s="65">
        <v>99.95</v>
      </c>
      <c r="Q72" s="65">
        <v>99.65</v>
      </c>
      <c r="R72" s="65">
        <v>99.58</v>
      </c>
      <c r="S72" s="65">
        <v>99.27</v>
      </c>
      <c r="T72" s="65">
        <v>99.41</v>
      </c>
      <c r="U72" s="124">
        <v>99.59</v>
      </c>
      <c r="V72" s="124">
        <v>99.76</v>
      </c>
      <c r="W72" s="124">
        <v>99.34</v>
      </c>
      <c r="X72" s="124">
        <v>99.79</v>
      </c>
      <c r="Y72" s="124">
        <v>99.66</v>
      </c>
      <c r="Z72" s="124">
        <v>99.54</v>
      </c>
      <c r="AA72" s="124">
        <v>99.55</v>
      </c>
      <c r="AB72" s="124">
        <v>0</v>
      </c>
      <c r="AC72" s="124">
        <v>99.69</v>
      </c>
      <c r="AD72" s="124">
        <v>99</v>
      </c>
      <c r="AE72" s="120">
        <v>99.7</v>
      </c>
      <c r="AF72" s="124">
        <v>99.63</v>
      </c>
      <c r="AG72" s="120">
        <v>98.57</v>
      </c>
      <c r="AH72" s="120">
        <v>99.12</v>
      </c>
      <c r="AI72" s="65">
        <v>0</v>
      </c>
      <c r="AJ72" s="65">
        <v>0</v>
      </c>
      <c r="AK72" s="65">
        <v>99.37</v>
      </c>
      <c r="AL72" s="65">
        <v>99.41</v>
      </c>
      <c r="AM72" s="65">
        <v>99.74</v>
      </c>
      <c r="AN72" s="65">
        <v>99.52</v>
      </c>
      <c r="AO72" s="65">
        <v>99.12</v>
      </c>
      <c r="AP72" s="65">
        <v>99.27</v>
      </c>
      <c r="AQ72" s="65">
        <v>99.67</v>
      </c>
      <c r="AR72" s="65">
        <v>99.34</v>
      </c>
      <c r="AS72" s="65">
        <v>99.77</v>
      </c>
      <c r="AT72" s="65">
        <v>99.57</v>
      </c>
      <c r="AU72" s="65">
        <v>99.82</v>
      </c>
      <c r="AV72" s="65">
        <v>99.67</v>
      </c>
      <c r="AW72" s="65">
        <v>99.66</v>
      </c>
      <c r="AX72" s="65">
        <v>99.56</v>
      </c>
      <c r="AY72" s="65">
        <v>99.74</v>
      </c>
      <c r="AZ72" s="65">
        <v>97.13</v>
      </c>
      <c r="BA72" s="65">
        <v>99.18</v>
      </c>
      <c r="BB72" s="65">
        <v>99.16</v>
      </c>
      <c r="BC72" s="65">
        <v>98.76</v>
      </c>
      <c r="BD72" s="65">
        <v>0</v>
      </c>
      <c r="BE72" s="65">
        <v>0</v>
      </c>
      <c r="BF72" s="65">
        <v>0</v>
      </c>
      <c r="BG72" s="65">
        <v>99.81</v>
      </c>
      <c r="BH72" s="65">
        <v>98.35</v>
      </c>
      <c r="BI72" s="65">
        <v>99.18</v>
      </c>
      <c r="BJ72" s="65">
        <v>99.47</v>
      </c>
      <c r="BK72" s="65">
        <v>99.83</v>
      </c>
      <c r="BL72" s="65">
        <v>99.83</v>
      </c>
      <c r="BM72" s="91">
        <v>99.63</v>
      </c>
      <c r="BN72" s="65">
        <v>99.71</v>
      </c>
      <c r="BO72" s="65">
        <v>99.76</v>
      </c>
      <c r="BP72" s="65">
        <v>99.74</v>
      </c>
      <c r="BQ72" s="65">
        <v>99.83</v>
      </c>
      <c r="BR72" s="65">
        <v>99.64</v>
      </c>
      <c r="BS72" s="65">
        <v>99.39</v>
      </c>
      <c r="BT72" s="65">
        <v>99.98</v>
      </c>
      <c r="BU72" s="65">
        <v>99.83</v>
      </c>
      <c r="BV72" s="65">
        <v>99.69</v>
      </c>
      <c r="BW72" s="65">
        <v>99.76</v>
      </c>
      <c r="BX72" s="65">
        <v>99.82</v>
      </c>
      <c r="BY72" s="65">
        <v>99.78</v>
      </c>
      <c r="BZ72" s="65">
        <v>99.77</v>
      </c>
      <c r="CA72" s="65">
        <v>99.75</v>
      </c>
      <c r="CB72" s="65">
        <v>99.7</v>
      </c>
      <c r="CC72" s="65">
        <v>99.86</v>
      </c>
      <c r="CD72" s="65">
        <v>99.81</v>
      </c>
      <c r="CE72" s="65">
        <v>99.78</v>
      </c>
      <c r="CF72" s="65">
        <v>99.76</v>
      </c>
      <c r="CG72" s="65">
        <v>99.68</v>
      </c>
      <c r="CH72" s="65">
        <v>99.22</v>
      </c>
      <c r="CI72" s="65">
        <v>99.96</v>
      </c>
      <c r="CJ72" s="65">
        <v>99.74</v>
      </c>
      <c r="CK72" s="65">
        <v>99.62</v>
      </c>
      <c r="CL72" s="65">
        <v>99.81</v>
      </c>
      <c r="CM72">
        <v>99.78</v>
      </c>
      <c r="CN72">
        <v>99.27</v>
      </c>
      <c r="CO72">
        <v>0</v>
      </c>
      <c r="CP72">
        <v>0</v>
      </c>
      <c r="CQ72">
        <v>99.66</v>
      </c>
      <c r="CR72">
        <v>98.96</v>
      </c>
      <c r="CS72">
        <v>99.82</v>
      </c>
      <c r="CT72">
        <v>99.77</v>
      </c>
      <c r="CU72">
        <v>99.84</v>
      </c>
      <c r="CV72">
        <v>99.87</v>
      </c>
      <c r="CW72">
        <v>99.8</v>
      </c>
      <c r="CX72">
        <v>99.77</v>
      </c>
      <c r="CY72">
        <v>99.82</v>
      </c>
      <c r="CZ72">
        <v>99.68</v>
      </c>
      <c r="DA72">
        <v>99.72</v>
      </c>
      <c r="DB72">
        <v>99.85</v>
      </c>
      <c r="DC72">
        <v>99.53</v>
      </c>
      <c r="DD72">
        <v>99.8</v>
      </c>
      <c r="DE72">
        <v>99.77</v>
      </c>
      <c r="DF72">
        <v>99.83</v>
      </c>
      <c r="DG72">
        <v>99.79</v>
      </c>
      <c r="DH72">
        <v>99.85</v>
      </c>
      <c r="DI72">
        <v>99.34</v>
      </c>
      <c r="DJ72">
        <v>99.71</v>
      </c>
      <c r="DK72">
        <v>99.83</v>
      </c>
      <c r="DL72">
        <v>99.8</v>
      </c>
      <c r="DM72">
        <v>99.83</v>
      </c>
      <c r="DN72">
        <v>99.8</v>
      </c>
      <c r="DO72">
        <v>99.69</v>
      </c>
      <c r="DP72">
        <v>99.77</v>
      </c>
      <c r="DQ72">
        <v>99.71</v>
      </c>
      <c r="DR72">
        <v>99.72</v>
      </c>
      <c r="DS72">
        <v>99.84</v>
      </c>
      <c r="DT72">
        <v>99.75</v>
      </c>
      <c r="DU72">
        <v>99.78</v>
      </c>
      <c r="DV72">
        <v>99.81</v>
      </c>
      <c r="DW72">
        <v>99.76</v>
      </c>
      <c r="DX72">
        <v>99.79</v>
      </c>
      <c r="DY72">
        <v>99.65</v>
      </c>
      <c r="DZ72">
        <v>99.87</v>
      </c>
      <c r="EA72">
        <v>99.87</v>
      </c>
      <c r="EB72">
        <v>99.9</v>
      </c>
      <c r="EC72">
        <v>99.88</v>
      </c>
      <c r="ED72">
        <v>99.74</v>
      </c>
      <c r="EE72">
        <v>99.57</v>
      </c>
      <c r="EF72">
        <v>99.9</v>
      </c>
      <c r="EG72">
        <v>99.89</v>
      </c>
      <c r="EH72">
        <v>99.84</v>
      </c>
      <c r="EI72">
        <v>99.86</v>
      </c>
      <c r="EJ72">
        <v>99.82</v>
      </c>
      <c r="EK72">
        <v>99.9</v>
      </c>
      <c r="EL72">
        <v>99.91</v>
      </c>
      <c r="EM72">
        <v>99.54</v>
      </c>
      <c r="EN72">
        <v>99.89</v>
      </c>
      <c r="EO72">
        <v>99.9</v>
      </c>
      <c r="EP72">
        <v>99.9</v>
      </c>
      <c r="EQ72">
        <v>99.85</v>
      </c>
      <c r="ER72">
        <v>99.82</v>
      </c>
      <c r="ES72">
        <v>99.84</v>
      </c>
      <c r="ET72">
        <v>99.87</v>
      </c>
      <c r="EU72">
        <v>99.85</v>
      </c>
      <c r="EV72">
        <v>99.86</v>
      </c>
      <c r="EW72">
        <v>99.92</v>
      </c>
      <c r="EX72">
        <v>99.85</v>
      </c>
      <c r="EY72">
        <v>99.72</v>
      </c>
      <c r="EZ72">
        <v>99.87</v>
      </c>
      <c r="FA72">
        <v>0</v>
      </c>
      <c r="FB72">
        <v>0</v>
      </c>
      <c r="FC72">
        <v>0</v>
      </c>
      <c r="FD72">
        <v>0</v>
      </c>
      <c r="FE72">
        <v>99.09</v>
      </c>
      <c r="FF72">
        <v>98.71</v>
      </c>
      <c r="FG72">
        <v>99.34</v>
      </c>
      <c r="FH72">
        <v>99.83</v>
      </c>
      <c r="FI72">
        <v>99.8</v>
      </c>
      <c r="FJ72">
        <v>99.85</v>
      </c>
      <c r="FK72">
        <v>99.85</v>
      </c>
      <c r="FL72">
        <v>99.75</v>
      </c>
      <c r="FM72">
        <v>99.38</v>
      </c>
      <c r="FN72">
        <v>99.83</v>
      </c>
      <c r="FO72">
        <v>99.86</v>
      </c>
      <c r="FP72">
        <v>99.84</v>
      </c>
      <c r="FQ72">
        <v>99.74</v>
      </c>
      <c r="FR72">
        <v>99.76</v>
      </c>
      <c r="FS72">
        <v>99.87</v>
      </c>
      <c r="FT72">
        <v>99.79</v>
      </c>
      <c r="FU72">
        <v>99.88</v>
      </c>
      <c r="FV72">
        <v>99.91</v>
      </c>
      <c r="FW72">
        <v>99.86</v>
      </c>
      <c r="FX72">
        <v>99.88</v>
      </c>
      <c r="FY72">
        <v>99.79</v>
      </c>
      <c r="FZ72">
        <v>99.84</v>
      </c>
      <c r="GA72">
        <v>99.65</v>
      </c>
      <c r="GB72">
        <v>99.83</v>
      </c>
      <c r="GC72">
        <v>99.84</v>
      </c>
      <c r="GD72">
        <v>99.89</v>
      </c>
      <c r="GE72">
        <v>99.78</v>
      </c>
      <c r="GF72">
        <v>99.75</v>
      </c>
      <c r="GG72">
        <v>99.86</v>
      </c>
      <c r="GH72">
        <v>99.91</v>
      </c>
      <c r="GI72">
        <v>99.83</v>
      </c>
      <c r="GJ72">
        <v>99.86</v>
      </c>
      <c r="GK72">
        <v>99.79</v>
      </c>
      <c r="GL72" s="214">
        <v>99.78</v>
      </c>
      <c r="GM72" s="214">
        <v>99.67</v>
      </c>
      <c r="GN72">
        <v>99.83</v>
      </c>
      <c r="GO72">
        <v>99.9</v>
      </c>
      <c r="GP72">
        <v>99.9</v>
      </c>
      <c r="GQ72">
        <v>99.89</v>
      </c>
      <c r="GR72">
        <v>99.87</v>
      </c>
      <c r="GS72">
        <v>99.89</v>
      </c>
      <c r="GT72">
        <v>99.81</v>
      </c>
      <c r="GU72">
        <v>99.87</v>
      </c>
      <c r="GV72">
        <v>99.76</v>
      </c>
      <c r="GW72">
        <v>99.7</v>
      </c>
      <c r="GX72">
        <v>99.87</v>
      </c>
      <c r="GY72">
        <v>99.82</v>
      </c>
      <c r="GZ72">
        <v>99.75</v>
      </c>
      <c r="HA72">
        <v>99.75</v>
      </c>
      <c r="HB72">
        <v>99.83</v>
      </c>
      <c r="HC72">
        <v>0</v>
      </c>
      <c r="HD72">
        <v>99.93</v>
      </c>
      <c r="HE72">
        <v>99.46</v>
      </c>
      <c r="HF72">
        <v>99.88</v>
      </c>
      <c r="HG72">
        <v>99.85</v>
      </c>
      <c r="HH72">
        <v>99.89</v>
      </c>
      <c r="HI72">
        <v>99.9</v>
      </c>
      <c r="HJ72">
        <v>99.89</v>
      </c>
      <c r="HK72">
        <v>99.8</v>
      </c>
      <c r="HL72">
        <v>99.89</v>
      </c>
      <c r="HM72">
        <v>99.9</v>
      </c>
      <c r="HN72">
        <v>99.86</v>
      </c>
      <c r="HO72">
        <v>98.63</v>
      </c>
      <c r="HP72">
        <v>99.88</v>
      </c>
      <c r="HQ72">
        <v>99.85</v>
      </c>
      <c r="HR72">
        <v>99.55</v>
      </c>
      <c r="HS72">
        <v>99.83</v>
      </c>
      <c r="HT72">
        <v>99.78</v>
      </c>
      <c r="HU72">
        <v>99.8</v>
      </c>
      <c r="HV72">
        <v>99.81</v>
      </c>
      <c r="HW72">
        <v>99.78</v>
      </c>
      <c r="HX72">
        <v>0</v>
      </c>
      <c r="HY72">
        <v>0</v>
      </c>
      <c r="HZ72">
        <v>0</v>
      </c>
      <c r="IA72">
        <v>99.41</v>
      </c>
      <c r="IB72">
        <v>99.44</v>
      </c>
      <c r="IC72">
        <v>0</v>
      </c>
      <c r="ID72" s="142">
        <v>99.85</v>
      </c>
    </row>
    <row r="73" spans="1:238" x14ac:dyDescent="0.25">
      <c r="A73" s="95">
        <f t="shared" si="14"/>
        <v>72</v>
      </c>
      <c r="B73" s="65">
        <f>B.Semanal!B73</f>
        <v>0</v>
      </c>
      <c r="C73" s="68"/>
      <c r="D73" s="68"/>
      <c r="E73" s="68"/>
      <c r="F73" s="68"/>
      <c r="H73" s="67">
        <v>0</v>
      </c>
      <c r="I73" s="67">
        <v>0</v>
      </c>
      <c r="J73" s="67">
        <v>0</v>
      </c>
      <c r="K73" s="67">
        <v>0</v>
      </c>
      <c r="L73" s="67">
        <v>0</v>
      </c>
      <c r="M73" s="67">
        <v>0</v>
      </c>
      <c r="N73" s="65">
        <v>0</v>
      </c>
      <c r="O73" s="65">
        <v>0</v>
      </c>
      <c r="P73" s="65">
        <v>0</v>
      </c>
      <c r="Q73" s="65">
        <v>0</v>
      </c>
      <c r="R73" s="65">
        <v>0</v>
      </c>
      <c r="S73" s="65">
        <v>0</v>
      </c>
      <c r="T73" s="65">
        <v>0</v>
      </c>
      <c r="U73" s="120">
        <v>0</v>
      </c>
      <c r="V73" s="120">
        <v>0</v>
      </c>
      <c r="W73" s="120">
        <v>0</v>
      </c>
      <c r="X73" s="120">
        <v>0</v>
      </c>
      <c r="Y73" s="120">
        <v>0</v>
      </c>
      <c r="Z73" s="120">
        <v>0</v>
      </c>
      <c r="AA73" s="120">
        <v>0</v>
      </c>
      <c r="AB73" s="120">
        <v>0</v>
      </c>
      <c r="AC73" s="120">
        <v>0</v>
      </c>
      <c r="AD73" s="120">
        <v>0</v>
      </c>
      <c r="AE73" s="120">
        <v>0</v>
      </c>
      <c r="AF73" s="120">
        <v>0</v>
      </c>
      <c r="AG73" s="120">
        <v>0</v>
      </c>
      <c r="AH73" s="120">
        <v>0</v>
      </c>
      <c r="AI73" s="65">
        <v>0</v>
      </c>
      <c r="AJ73" s="65">
        <v>0</v>
      </c>
      <c r="AK73" s="65">
        <v>0</v>
      </c>
      <c r="AL73" s="65">
        <v>0</v>
      </c>
      <c r="AM73" s="65">
        <v>0</v>
      </c>
      <c r="AN73" s="65">
        <v>0</v>
      </c>
      <c r="AO73" s="65">
        <v>0</v>
      </c>
      <c r="AP73" s="65">
        <v>0</v>
      </c>
      <c r="AQ73" s="65">
        <v>0</v>
      </c>
      <c r="AR73" s="65">
        <v>0</v>
      </c>
      <c r="AS73" s="65">
        <v>0</v>
      </c>
      <c r="AT73" s="65">
        <v>0</v>
      </c>
      <c r="AU73" s="65">
        <v>0</v>
      </c>
      <c r="AV73" s="65">
        <v>0</v>
      </c>
      <c r="AW73" s="65">
        <v>0</v>
      </c>
      <c r="AX73" s="65">
        <v>0</v>
      </c>
      <c r="AY73" s="65">
        <v>0</v>
      </c>
      <c r="AZ73" s="65">
        <v>0</v>
      </c>
      <c r="BA73" s="65">
        <v>0</v>
      </c>
      <c r="BB73" s="65">
        <v>0</v>
      </c>
      <c r="BC73" s="65">
        <v>0</v>
      </c>
      <c r="BD73" s="65">
        <v>0</v>
      </c>
      <c r="BE73" s="65">
        <v>0</v>
      </c>
      <c r="BF73" s="65">
        <v>0</v>
      </c>
      <c r="BG73" s="65">
        <v>0</v>
      </c>
      <c r="BH73" s="65">
        <v>0</v>
      </c>
      <c r="BI73" s="65">
        <v>0</v>
      </c>
      <c r="BJ73" s="65">
        <v>0</v>
      </c>
      <c r="BK73" s="65">
        <v>0</v>
      </c>
      <c r="BL73" s="65">
        <v>0</v>
      </c>
      <c r="BM73" s="91">
        <v>0</v>
      </c>
      <c r="BN73" s="65">
        <v>0</v>
      </c>
      <c r="BO73" s="65">
        <v>0</v>
      </c>
      <c r="BP73" s="65">
        <v>0</v>
      </c>
      <c r="BQ73" s="65">
        <v>0</v>
      </c>
      <c r="BR73" s="65">
        <v>0</v>
      </c>
      <c r="BS73" s="65">
        <v>0</v>
      </c>
      <c r="BT73" s="65">
        <v>0</v>
      </c>
      <c r="BU73" s="65">
        <v>0</v>
      </c>
      <c r="BV73" s="65">
        <v>0</v>
      </c>
      <c r="BW73" s="65">
        <v>0</v>
      </c>
      <c r="BX73" s="65">
        <v>0</v>
      </c>
      <c r="BY73" s="65">
        <v>0</v>
      </c>
      <c r="BZ73" s="65">
        <v>0</v>
      </c>
      <c r="CA73" s="65">
        <v>0</v>
      </c>
      <c r="CB73" s="65">
        <v>0</v>
      </c>
      <c r="CC73" s="65">
        <v>0</v>
      </c>
      <c r="CD73" s="65">
        <v>0</v>
      </c>
      <c r="CE73" s="65">
        <v>0</v>
      </c>
      <c r="CF73" s="65">
        <v>0</v>
      </c>
      <c r="CG73" s="65">
        <v>0</v>
      </c>
      <c r="CH73" s="65">
        <v>0</v>
      </c>
      <c r="CI73" s="65">
        <v>0</v>
      </c>
      <c r="CJ73" s="65">
        <v>0</v>
      </c>
      <c r="CK73" s="65">
        <v>0</v>
      </c>
      <c r="CL73" s="65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 s="214">
        <v>0</v>
      </c>
      <c r="GM73" s="214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 t="s">
        <v>74</v>
      </c>
    </row>
    <row r="74" spans="1:238" x14ac:dyDescent="0.25">
      <c r="A74" s="95">
        <f t="shared" si="14"/>
        <v>73</v>
      </c>
      <c r="B74" s="65">
        <f>B.Semanal!B74</f>
        <v>0</v>
      </c>
      <c r="C74" s="66"/>
      <c r="D74" s="66"/>
      <c r="E74" s="66"/>
      <c r="F74" s="66"/>
      <c r="G74" s="67"/>
      <c r="H74" s="67">
        <v>100</v>
      </c>
      <c r="I74" s="67">
        <v>100</v>
      </c>
      <c r="J74" s="67">
        <v>100</v>
      </c>
      <c r="K74" s="67">
        <v>100</v>
      </c>
      <c r="L74" s="67">
        <v>100</v>
      </c>
      <c r="M74" s="67">
        <v>100</v>
      </c>
      <c r="N74" s="65">
        <v>100</v>
      </c>
      <c r="O74" s="65">
        <v>100</v>
      </c>
      <c r="P74" s="65">
        <v>100</v>
      </c>
      <c r="Q74" s="65">
        <v>100</v>
      </c>
      <c r="R74" s="65">
        <v>100</v>
      </c>
      <c r="S74" s="65">
        <v>100</v>
      </c>
      <c r="T74" s="65">
        <v>100</v>
      </c>
      <c r="U74" s="124">
        <v>100</v>
      </c>
      <c r="V74" s="124">
        <v>100</v>
      </c>
      <c r="W74" s="124">
        <v>100</v>
      </c>
      <c r="X74" s="124">
        <v>100</v>
      </c>
      <c r="Y74" s="124">
        <v>100</v>
      </c>
      <c r="Z74" s="124">
        <v>100</v>
      </c>
      <c r="AA74" s="124">
        <v>100</v>
      </c>
      <c r="AB74" s="124">
        <v>100</v>
      </c>
      <c r="AC74" s="124">
        <v>100</v>
      </c>
      <c r="AD74" s="124">
        <v>100</v>
      </c>
      <c r="AE74" s="120">
        <v>100</v>
      </c>
      <c r="AF74" s="124">
        <v>100</v>
      </c>
      <c r="AG74" s="120">
        <v>100</v>
      </c>
      <c r="AH74" s="120">
        <v>100</v>
      </c>
      <c r="AI74" s="65">
        <v>100</v>
      </c>
      <c r="AJ74" s="65">
        <v>100</v>
      </c>
      <c r="AK74" s="65">
        <v>100</v>
      </c>
      <c r="AL74" s="65">
        <v>100</v>
      </c>
      <c r="AM74" s="65">
        <v>100</v>
      </c>
      <c r="AN74" s="65">
        <v>100</v>
      </c>
      <c r="AO74" s="65">
        <v>100</v>
      </c>
      <c r="AP74" s="65">
        <v>100</v>
      </c>
      <c r="AQ74" s="65">
        <v>100</v>
      </c>
      <c r="AR74" s="65">
        <v>100</v>
      </c>
      <c r="AS74" s="65">
        <v>100</v>
      </c>
      <c r="AT74" s="65">
        <v>100</v>
      </c>
      <c r="AU74" s="65">
        <v>100</v>
      </c>
      <c r="AV74" s="65">
        <v>100</v>
      </c>
      <c r="AW74" s="65">
        <v>100</v>
      </c>
      <c r="AX74" s="65">
        <v>100</v>
      </c>
      <c r="AY74" s="65">
        <v>100</v>
      </c>
      <c r="AZ74" s="65">
        <v>100</v>
      </c>
      <c r="BA74" s="65">
        <v>100</v>
      </c>
      <c r="BB74" s="65">
        <v>100</v>
      </c>
      <c r="BC74" s="65">
        <v>100</v>
      </c>
      <c r="BD74" s="65">
        <v>100</v>
      </c>
      <c r="BE74" s="65">
        <v>100</v>
      </c>
      <c r="BF74" s="65">
        <v>100</v>
      </c>
      <c r="BG74" s="65">
        <v>100</v>
      </c>
      <c r="BH74" s="65">
        <v>100</v>
      </c>
      <c r="BI74" s="65">
        <v>100</v>
      </c>
      <c r="BJ74" s="65">
        <v>100</v>
      </c>
      <c r="BK74" s="65">
        <v>100</v>
      </c>
      <c r="BL74" s="65">
        <v>100</v>
      </c>
      <c r="BM74" s="91">
        <v>100</v>
      </c>
      <c r="BN74" s="65">
        <v>100</v>
      </c>
      <c r="BO74" s="65">
        <v>100</v>
      </c>
      <c r="BP74" s="65">
        <v>100</v>
      </c>
      <c r="BQ74" s="65">
        <v>100</v>
      </c>
      <c r="BR74" s="65">
        <v>100</v>
      </c>
      <c r="BS74" s="65">
        <v>100</v>
      </c>
      <c r="BT74" s="65">
        <v>100</v>
      </c>
      <c r="BU74" s="65">
        <v>100</v>
      </c>
      <c r="BV74" s="65">
        <v>100</v>
      </c>
      <c r="BW74" s="65">
        <v>100</v>
      </c>
      <c r="BX74" s="65">
        <v>100</v>
      </c>
      <c r="BY74" s="65">
        <v>100</v>
      </c>
      <c r="BZ74" s="65">
        <v>100</v>
      </c>
      <c r="CA74" s="65">
        <v>100</v>
      </c>
      <c r="CB74" s="65">
        <v>100</v>
      </c>
      <c r="CC74" s="65">
        <v>100</v>
      </c>
      <c r="CD74" s="65">
        <v>100</v>
      </c>
      <c r="CE74" s="65">
        <v>100</v>
      </c>
      <c r="CF74" s="65">
        <v>100</v>
      </c>
      <c r="CG74" s="65">
        <v>100</v>
      </c>
      <c r="CH74" s="65">
        <v>100</v>
      </c>
      <c r="CI74" s="65">
        <v>100</v>
      </c>
      <c r="CJ74" s="65">
        <v>100</v>
      </c>
      <c r="CK74" s="65">
        <v>100</v>
      </c>
      <c r="CL74" s="65">
        <v>100</v>
      </c>
      <c r="CM74">
        <v>100</v>
      </c>
      <c r="CN74">
        <v>100</v>
      </c>
      <c r="CO74">
        <v>100</v>
      </c>
      <c r="CP74">
        <v>100</v>
      </c>
      <c r="CQ74">
        <v>100</v>
      </c>
      <c r="CR74">
        <v>100</v>
      </c>
      <c r="CS74">
        <v>100</v>
      </c>
      <c r="CT74">
        <v>100</v>
      </c>
      <c r="CU74">
        <v>100</v>
      </c>
      <c r="CV74">
        <v>100</v>
      </c>
      <c r="CW74">
        <v>100</v>
      </c>
      <c r="CX74">
        <v>100</v>
      </c>
      <c r="CY74">
        <v>100</v>
      </c>
      <c r="CZ74">
        <v>100</v>
      </c>
      <c r="DA74">
        <v>100</v>
      </c>
      <c r="DB74">
        <v>100</v>
      </c>
      <c r="DC74">
        <v>100</v>
      </c>
      <c r="DD74">
        <v>100</v>
      </c>
      <c r="DE74">
        <v>100</v>
      </c>
      <c r="DF74">
        <v>100</v>
      </c>
      <c r="DG74">
        <v>100</v>
      </c>
      <c r="DH74">
        <v>100</v>
      </c>
      <c r="DI74">
        <v>100</v>
      </c>
      <c r="DJ74">
        <v>100</v>
      </c>
      <c r="DK74">
        <v>100</v>
      </c>
      <c r="DL74">
        <v>100</v>
      </c>
      <c r="DM74">
        <v>100</v>
      </c>
      <c r="DN74">
        <v>100</v>
      </c>
      <c r="DO74">
        <v>100</v>
      </c>
      <c r="DP74">
        <v>100</v>
      </c>
      <c r="DQ74">
        <v>100</v>
      </c>
      <c r="DR74">
        <v>100</v>
      </c>
      <c r="DS74">
        <v>100</v>
      </c>
      <c r="DT74">
        <v>100</v>
      </c>
      <c r="DU74">
        <v>100</v>
      </c>
      <c r="DV74">
        <v>100</v>
      </c>
      <c r="DW74">
        <v>100</v>
      </c>
      <c r="DX74">
        <v>100</v>
      </c>
      <c r="DY74">
        <v>100</v>
      </c>
      <c r="DZ74">
        <v>100</v>
      </c>
      <c r="EA74">
        <v>100</v>
      </c>
      <c r="EB74">
        <v>100</v>
      </c>
      <c r="EC74">
        <v>100</v>
      </c>
      <c r="ED74">
        <v>100</v>
      </c>
      <c r="EE74">
        <v>100</v>
      </c>
      <c r="EF74">
        <v>100</v>
      </c>
      <c r="EG74">
        <v>100</v>
      </c>
      <c r="EH74">
        <v>100</v>
      </c>
      <c r="EI74">
        <v>100</v>
      </c>
      <c r="EJ74">
        <v>100</v>
      </c>
      <c r="EK74">
        <v>100</v>
      </c>
      <c r="EL74">
        <v>100</v>
      </c>
      <c r="EM74">
        <v>100</v>
      </c>
      <c r="EN74">
        <v>100</v>
      </c>
      <c r="EO74">
        <v>100</v>
      </c>
      <c r="EP74">
        <v>100</v>
      </c>
      <c r="EQ74">
        <v>100</v>
      </c>
      <c r="ER74">
        <v>100</v>
      </c>
      <c r="ES74">
        <v>100</v>
      </c>
      <c r="ET74">
        <v>100</v>
      </c>
      <c r="EU74">
        <v>100</v>
      </c>
      <c r="EV74">
        <v>100</v>
      </c>
      <c r="EW74">
        <v>100</v>
      </c>
      <c r="EX74">
        <v>100</v>
      </c>
      <c r="EY74">
        <v>100</v>
      </c>
      <c r="EZ74">
        <v>100</v>
      </c>
      <c r="FA74">
        <v>100</v>
      </c>
      <c r="FB74">
        <v>100</v>
      </c>
      <c r="FC74">
        <v>100</v>
      </c>
      <c r="FD74">
        <v>100</v>
      </c>
      <c r="FE74">
        <v>100</v>
      </c>
      <c r="FF74">
        <v>100</v>
      </c>
      <c r="FG74">
        <v>100</v>
      </c>
      <c r="FH74">
        <v>100</v>
      </c>
      <c r="FI74">
        <v>100</v>
      </c>
      <c r="FJ74">
        <v>100</v>
      </c>
      <c r="FK74">
        <v>100</v>
      </c>
      <c r="FL74">
        <v>100</v>
      </c>
      <c r="FM74">
        <v>100</v>
      </c>
      <c r="FN74">
        <v>100</v>
      </c>
      <c r="FO74">
        <v>100</v>
      </c>
      <c r="FP74">
        <v>100</v>
      </c>
      <c r="FQ74">
        <v>100</v>
      </c>
      <c r="FR74">
        <v>100</v>
      </c>
      <c r="FS74">
        <v>100</v>
      </c>
      <c r="FT74">
        <v>100</v>
      </c>
      <c r="FU74">
        <v>100</v>
      </c>
      <c r="FV74">
        <v>100</v>
      </c>
      <c r="FW74">
        <v>100</v>
      </c>
      <c r="FX74">
        <v>100</v>
      </c>
      <c r="FY74">
        <v>100</v>
      </c>
      <c r="FZ74">
        <v>100</v>
      </c>
      <c r="GA74">
        <v>100</v>
      </c>
      <c r="GB74">
        <v>100</v>
      </c>
      <c r="GC74">
        <v>100</v>
      </c>
      <c r="GD74">
        <v>100</v>
      </c>
      <c r="GE74">
        <v>100</v>
      </c>
      <c r="GF74">
        <v>100</v>
      </c>
      <c r="GG74">
        <v>100</v>
      </c>
      <c r="GH74">
        <v>100</v>
      </c>
      <c r="GI74">
        <v>100</v>
      </c>
      <c r="GJ74">
        <v>100</v>
      </c>
      <c r="GK74">
        <v>100</v>
      </c>
      <c r="GL74" s="214">
        <v>100</v>
      </c>
      <c r="GM74" s="214">
        <v>100</v>
      </c>
      <c r="GN74">
        <v>100</v>
      </c>
      <c r="GO74">
        <v>100</v>
      </c>
      <c r="GP74">
        <v>100</v>
      </c>
      <c r="GQ74">
        <v>100</v>
      </c>
      <c r="GR74">
        <v>100</v>
      </c>
      <c r="GS74">
        <v>100</v>
      </c>
      <c r="GT74">
        <v>100</v>
      </c>
      <c r="GU74">
        <v>100</v>
      </c>
      <c r="GV74">
        <v>100</v>
      </c>
      <c r="GW74">
        <v>100</v>
      </c>
      <c r="GX74">
        <v>100</v>
      </c>
      <c r="GY74">
        <v>100</v>
      </c>
      <c r="GZ74">
        <v>100</v>
      </c>
      <c r="HA74">
        <v>100</v>
      </c>
      <c r="HB74">
        <v>100</v>
      </c>
      <c r="HC74">
        <v>100</v>
      </c>
      <c r="HD74">
        <v>100</v>
      </c>
      <c r="HE74">
        <v>100</v>
      </c>
      <c r="HF74">
        <v>100</v>
      </c>
      <c r="HG74">
        <v>100</v>
      </c>
      <c r="HH74">
        <v>100</v>
      </c>
      <c r="HI74">
        <v>100</v>
      </c>
      <c r="HJ74">
        <v>100</v>
      </c>
      <c r="HK74">
        <v>100</v>
      </c>
      <c r="HL74">
        <v>100</v>
      </c>
      <c r="HM74">
        <v>100</v>
      </c>
      <c r="HN74">
        <v>100</v>
      </c>
      <c r="HO74">
        <v>100</v>
      </c>
      <c r="HP74">
        <v>100</v>
      </c>
      <c r="HQ74">
        <v>100</v>
      </c>
      <c r="HR74">
        <v>100</v>
      </c>
      <c r="HS74">
        <v>100</v>
      </c>
      <c r="HT74">
        <v>100</v>
      </c>
      <c r="HU74">
        <v>100</v>
      </c>
      <c r="HV74">
        <v>100</v>
      </c>
      <c r="HW74">
        <v>100</v>
      </c>
      <c r="HX74">
        <v>100</v>
      </c>
      <c r="HY74">
        <v>100</v>
      </c>
      <c r="HZ74">
        <v>100</v>
      </c>
      <c r="IA74">
        <v>100</v>
      </c>
      <c r="IB74">
        <v>100</v>
      </c>
      <c r="IC74">
        <v>100</v>
      </c>
      <c r="ID74" s="142">
        <v>100</v>
      </c>
    </row>
    <row r="75" spans="1:238" x14ac:dyDescent="0.25">
      <c r="A75" s="95">
        <f t="shared" si="14"/>
        <v>74</v>
      </c>
      <c r="B75" s="65">
        <f>B.Semanal!B75</f>
        <v>0</v>
      </c>
      <c r="C75" s="66"/>
      <c r="D75" s="66"/>
      <c r="E75" s="66"/>
      <c r="F75" s="66"/>
      <c r="G75" s="70"/>
      <c r="H75" s="67">
        <v>2.0710000000000002</v>
      </c>
      <c r="I75" s="67">
        <v>1.4279999999999999</v>
      </c>
      <c r="J75" s="67">
        <v>2.2109999999999999</v>
      </c>
      <c r="K75" s="67">
        <v>2.0150000000000001</v>
      </c>
      <c r="L75" s="67">
        <v>2.2549999999999999</v>
      </c>
      <c r="M75" s="67">
        <v>2.3290000000000002</v>
      </c>
      <c r="N75" s="70">
        <v>1.746</v>
      </c>
      <c r="O75" s="70">
        <v>2.093</v>
      </c>
      <c r="P75" s="70">
        <v>2.2490000000000001</v>
      </c>
      <c r="Q75" s="70">
        <v>1.7390000000000001</v>
      </c>
      <c r="R75" s="70">
        <v>2.125</v>
      </c>
      <c r="S75" s="70">
        <v>2.3610000000000002</v>
      </c>
      <c r="T75" s="70">
        <v>1.9039999999999999</v>
      </c>
      <c r="U75" s="123">
        <v>1.798</v>
      </c>
      <c r="V75" s="123">
        <v>2.0880000000000001</v>
      </c>
      <c r="W75" s="123">
        <v>1.9510000000000001</v>
      </c>
      <c r="X75" s="123">
        <v>2.2610000000000001</v>
      </c>
      <c r="Y75" s="123">
        <v>2.996</v>
      </c>
      <c r="Z75" s="123">
        <v>2.1829999999999998</v>
      </c>
      <c r="AA75" s="123">
        <v>2.4180000000000001</v>
      </c>
      <c r="AB75" s="123">
        <v>0</v>
      </c>
      <c r="AC75" s="123">
        <v>3.85</v>
      </c>
      <c r="AD75" s="123">
        <v>3.3439999999999999</v>
      </c>
      <c r="AE75" s="120">
        <v>2.206</v>
      </c>
      <c r="AF75" s="123">
        <v>2.048</v>
      </c>
      <c r="AG75" s="120">
        <v>1.9390000000000001</v>
      </c>
      <c r="AH75" s="120">
        <v>2.0649999999999999</v>
      </c>
      <c r="AI75" s="65">
        <v>0</v>
      </c>
      <c r="AJ75" s="65">
        <v>0</v>
      </c>
      <c r="AK75" s="65">
        <v>1.629</v>
      </c>
      <c r="AL75" s="65">
        <v>1.2130000000000001</v>
      </c>
      <c r="AM75" s="65">
        <v>1.6160000000000001</v>
      </c>
      <c r="AN75" s="65">
        <v>2.4009999999999998</v>
      </c>
      <c r="AO75" s="65">
        <v>1.8939999999999999</v>
      </c>
      <c r="AP75" s="65">
        <v>2.1160000000000001</v>
      </c>
      <c r="AQ75" s="65">
        <v>2.1110000000000002</v>
      </c>
      <c r="AR75" s="65">
        <v>2.5049999999999999</v>
      </c>
      <c r="AS75" s="65">
        <v>1.8340000000000001</v>
      </c>
      <c r="AT75" s="65">
        <v>2.028</v>
      </c>
      <c r="AU75" s="65">
        <v>1.9670000000000001</v>
      </c>
      <c r="AV75" s="65">
        <v>2.3820000000000001</v>
      </c>
      <c r="AW75" s="65">
        <v>2.7850000000000001</v>
      </c>
      <c r="AX75" s="65">
        <v>2.3679999999999999</v>
      </c>
      <c r="AY75" s="65">
        <v>2.2909999999999999</v>
      </c>
      <c r="AZ75" s="65">
        <v>3.9870000000000001</v>
      </c>
      <c r="BA75" s="65">
        <v>3.2440000000000002</v>
      </c>
      <c r="BB75" s="65">
        <v>2.1269999999999998</v>
      </c>
      <c r="BC75" s="65">
        <v>1.9510000000000001</v>
      </c>
      <c r="BD75" s="65">
        <v>0</v>
      </c>
      <c r="BE75" s="65">
        <v>0</v>
      </c>
      <c r="BF75" s="65">
        <v>0</v>
      </c>
      <c r="BG75" s="65">
        <v>1.653</v>
      </c>
      <c r="BH75" s="65">
        <v>2.3319999999999999</v>
      </c>
      <c r="BI75" s="65">
        <v>1.5329999999999999</v>
      </c>
      <c r="BJ75" s="65">
        <v>1.2989999999999999</v>
      </c>
      <c r="BK75" s="65">
        <v>1.669</v>
      </c>
      <c r="BL75" s="65">
        <v>1.512</v>
      </c>
      <c r="BM75" s="91">
        <v>2.2210000000000001</v>
      </c>
      <c r="BN75" s="65">
        <v>1.7789999999999999</v>
      </c>
      <c r="BO75" s="65">
        <v>1.5660000000000001</v>
      </c>
      <c r="BP75" s="65">
        <v>1.698</v>
      </c>
      <c r="BQ75" s="65">
        <v>1.843</v>
      </c>
      <c r="BR75" s="65">
        <v>1.8740000000000001</v>
      </c>
      <c r="BS75" s="65">
        <v>2.238</v>
      </c>
      <c r="BT75" s="65">
        <v>1.865</v>
      </c>
      <c r="BU75" s="65">
        <v>1.84</v>
      </c>
      <c r="BV75" s="65">
        <v>1.6180000000000001</v>
      </c>
      <c r="BW75" s="65">
        <v>1.889</v>
      </c>
      <c r="BX75" s="65">
        <v>2.2949999999999999</v>
      </c>
      <c r="BY75" s="65">
        <v>2.5459999999999998</v>
      </c>
      <c r="BZ75" s="65">
        <v>2.4510000000000001</v>
      </c>
      <c r="CA75" s="65">
        <v>2.5379999999999998</v>
      </c>
      <c r="CB75" s="65">
        <v>2.2349999999999999</v>
      </c>
      <c r="CC75" s="65">
        <v>2.3639999999999999</v>
      </c>
      <c r="CD75" s="65">
        <v>2.87</v>
      </c>
      <c r="CE75" s="65">
        <v>3.246</v>
      </c>
      <c r="CF75" s="65">
        <v>3.0470000000000002</v>
      </c>
      <c r="CG75" s="65">
        <v>2.714</v>
      </c>
      <c r="CH75" s="65">
        <v>2.9390000000000001</v>
      </c>
      <c r="CI75" s="65">
        <v>2.1640000000000001</v>
      </c>
      <c r="CJ75" s="65">
        <v>2.379</v>
      </c>
      <c r="CK75" s="65">
        <v>2.0169999999999999</v>
      </c>
      <c r="CL75" s="65">
        <v>1.962</v>
      </c>
      <c r="CM75">
        <v>3.0779999999999998</v>
      </c>
      <c r="CN75">
        <v>2.4980000000000002</v>
      </c>
      <c r="CO75">
        <v>0</v>
      </c>
      <c r="CP75">
        <v>0</v>
      </c>
      <c r="CQ75">
        <v>2.16</v>
      </c>
      <c r="CR75">
        <v>2.1070000000000002</v>
      </c>
      <c r="CS75">
        <v>1.7789999999999999</v>
      </c>
      <c r="CT75">
        <v>2.0179999999999998</v>
      </c>
      <c r="CU75">
        <v>2.0230000000000001</v>
      </c>
      <c r="CV75">
        <v>2.1240000000000001</v>
      </c>
      <c r="CW75">
        <v>2.359</v>
      </c>
      <c r="CX75">
        <v>2.3330000000000002</v>
      </c>
      <c r="CY75">
        <v>1.98</v>
      </c>
      <c r="CZ75">
        <v>2.206</v>
      </c>
      <c r="DA75">
        <v>2.1179999999999999</v>
      </c>
      <c r="DB75">
        <v>1.944</v>
      </c>
      <c r="DC75">
        <v>2.556</v>
      </c>
      <c r="DD75">
        <v>2.073</v>
      </c>
      <c r="DE75">
        <v>1.9610000000000001</v>
      </c>
      <c r="DF75">
        <v>1.7070000000000001</v>
      </c>
      <c r="DG75">
        <v>2.0390000000000001</v>
      </c>
      <c r="DH75">
        <v>2.1629999999999998</v>
      </c>
      <c r="DI75">
        <v>2.3849999999999998</v>
      </c>
      <c r="DJ75">
        <v>2.246</v>
      </c>
      <c r="DK75">
        <v>2.0270000000000001</v>
      </c>
      <c r="DL75">
        <v>2.0739999999999998</v>
      </c>
      <c r="DM75">
        <v>2.266</v>
      </c>
      <c r="DN75">
        <v>2.2490000000000001</v>
      </c>
      <c r="DO75">
        <v>2.0779999999999998</v>
      </c>
      <c r="DP75">
        <v>1.9239999999999999</v>
      </c>
      <c r="DQ75">
        <v>2.1619999999999999</v>
      </c>
      <c r="DR75">
        <v>2.323</v>
      </c>
      <c r="DS75">
        <v>2.2469999999999999</v>
      </c>
      <c r="DT75">
        <v>2.1659999999999999</v>
      </c>
      <c r="DU75">
        <v>2.0449999999999999</v>
      </c>
      <c r="DV75">
        <v>2.1549999999999998</v>
      </c>
      <c r="DW75">
        <v>2.3839999999999999</v>
      </c>
      <c r="DX75">
        <v>2.1469999999999998</v>
      </c>
      <c r="DY75">
        <v>2.0230000000000001</v>
      </c>
      <c r="DZ75">
        <v>1.7889999999999999</v>
      </c>
      <c r="EA75">
        <v>2.226</v>
      </c>
      <c r="EB75">
        <v>2.5289999999999999</v>
      </c>
      <c r="EC75">
        <v>2.2570000000000001</v>
      </c>
      <c r="ED75">
        <v>2.6320000000000001</v>
      </c>
      <c r="EE75">
        <v>4.3390000000000004</v>
      </c>
      <c r="EF75">
        <v>2.0179999999999998</v>
      </c>
      <c r="EG75">
        <v>2.327</v>
      </c>
      <c r="EH75">
        <v>2.1059999999999999</v>
      </c>
      <c r="EI75">
        <v>1.9390000000000001</v>
      </c>
      <c r="EJ75">
        <v>2</v>
      </c>
      <c r="EK75">
        <v>2.3839999999999999</v>
      </c>
      <c r="EL75">
        <v>2.0939999999999999</v>
      </c>
      <c r="EM75">
        <v>2.3090000000000002</v>
      </c>
      <c r="EN75">
        <v>2.4849999999999999</v>
      </c>
      <c r="EO75">
        <v>2.4689999999999999</v>
      </c>
      <c r="EP75">
        <v>2.1640000000000001</v>
      </c>
      <c r="EQ75">
        <v>2.1339999999999999</v>
      </c>
      <c r="ER75">
        <v>3.3839999999999999</v>
      </c>
      <c r="ES75">
        <v>2.4740000000000002</v>
      </c>
      <c r="ET75">
        <v>1.8160000000000001</v>
      </c>
      <c r="EU75">
        <v>1.7929999999999999</v>
      </c>
      <c r="EV75">
        <v>1.6659999999999999</v>
      </c>
      <c r="EW75">
        <v>2.59</v>
      </c>
      <c r="EX75">
        <v>2.9369999999999998</v>
      </c>
      <c r="EY75">
        <v>2.1019999999999999</v>
      </c>
      <c r="EZ75">
        <v>2.472</v>
      </c>
      <c r="FA75">
        <v>0</v>
      </c>
      <c r="FB75">
        <v>0</v>
      </c>
      <c r="FC75">
        <v>0</v>
      </c>
      <c r="FD75">
        <v>0</v>
      </c>
      <c r="FE75">
        <v>2.0089999999999999</v>
      </c>
      <c r="FF75">
        <v>1.9330000000000001</v>
      </c>
      <c r="FG75">
        <v>1.782</v>
      </c>
      <c r="FH75">
        <v>2.2789999999999999</v>
      </c>
      <c r="FI75">
        <v>2.645</v>
      </c>
      <c r="FJ75">
        <v>2.7789999999999999</v>
      </c>
      <c r="FK75">
        <v>2.673</v>
      </c>
      <c r="FL75">
        <v>2.6480000000000001</v>
      </c>
      <c r="FM75">
        <v>2.319</v>
      </c>
      <c r="FN75">
        <v>3.3109999999999999</v>
      </c>
      <c r="FO75">
        <v>2.1749999999999998</v>
      </c>
      <c r="FP75">
        <v>2.1880000000000002</v>
      </c>
      <c r="FQ75">
        <v>2.6269999999999998</v>
      </c>
      <c r="FR75">
        <v>1.81</v>
      </c>
      <c r="FS75">
        <v>1.964</v>
      </c>
      <c r="FT75">
        <v>2.0190000000000001</v>
      </c>
      <c r="FU75">
        <v>1.9770000000000001</v>
      </c>
      <c r="FV75">
        <v>1.883</v>
      </c>
      <c r="FW75">
        <v>1.92</v>
      </c>
      <c r="FX75">
        <v>1.9750000000000001</v>
      </c>
      <c r="FY75">
        <v>1.958</v>
      </c>
      <c r="FZ75">
        <v>1.861</v>
      </c>
      <c r="GA75">
        <v>3.3010000000000002</v>
      </c>
      <c r="GB75">
        <v>2.1070000000000002</v>
      </c>
      <c r="GC75">
        <v>2.1190000000000002</v>
      </c>
      <c r="GD75">
        <v>2.12</v>
      </c>
      <c r="GE75">
        <v>3.2450000000000001</v>
      </c>
      <c r="GF75">
        <v>2.718</v>
      </c>
      <c r="GG75">
        <v>2.1819999999999999</v>
      </c>
      <c r="GH75">
        <v>2.3319999999999999</v>
      </c>
      <c r="GI75">
        <v>2.351</v>
      </c>
      <c r="GJ75">
        <v>2.65</v>
      </c>
      <c r="GK75">
        <v>2.492</v>
      </c>
      <c r="GL75" s="214">
        <v>2.3149999999999999</v>
      </c>
      <c r="GM75" s="214">
        <v>2.6160000000000001</v>
      </c>
      <c r="GN75">
        <v>3.2909999999999999</v>
      </c>
      <c r="GO75">
        <v>3.004</v>
      </c>
      <c r="GP75">
        <v>2.0670000000000002</v>
      </c>
      <c r="GQ75">
        <v>2.9279999999999999</v>
      </c>
      <c r="GR75">
        <v>2.3420000000000001</v>
      </c>
      <c r="GS75">
        <v>2.1</v>
      </c>
      <c r="GT75">
        <v>2.649</v>
      </c>
      <c r="GU75">
        <v>2.7519999999999998</v>
      </c>
      <c r="GV75">
        <v>3.0419999999999998</v>
      </c>
      <c r="GW75">
        <v>2.056</v>
      </c>
      <c r="GX75">
        <v>1.6519999999999999</v>
      </c>
      <c r="GY75">
        <v>1.4890000000000001</v>
      </c>
      <c r="GZ75">
        <v>1.925</v>
      </c>
      <c r="HA75">
        <v>3.4780000000000002</v>
      </c>
      <c r="HB75">
        <v>2.2130000000000001</v>
      </c>
      <c r="HC75">
        <v>0</v>
      </c>
      <c r="HD75">
        <v>2.9220000000000002</v>
      </c>
      <c r="HE75">
        <v>2.093</v>
      </c>
      <c r="HF75">
        <v>2.355</v>
      </c>
      <c r="HG75">
        <v>1.877</v>
      </c>
      <c r="HH75">
        <v>1.891</v>
      </c>
      <c r="HI75">
        <v>2.069</v>
      </c>
      <c r="HJ75">
        <v>1.665</v>
      </c>
      <c r="HK75">
        <v>1.8520000000000001</v>
      </c>
      <c r="HL75">
        <v>1.823</v>
      </c>
      <c r="HM75">
        <v>2.0179999999999998</v>
      </c>
      <c r="HN75">
        <v>2.3010000000000002</v>
      </c>
      <c r="HO75">
        <v>2.964</v>
      </c>
      <c r="HP75">
        <v>3.4910000000000001</v>
      </c>
      <c r="HQ75">
        <v>1.8839999999999999</v>
      </c>
      <c r="HR75">
        <v>1.5760000000000001</v>
      </c>
      <c r="HS75">
        <v>3.0550000000000002</v>
      </c>
      <c r="HT75">
        <v>3.7890000000000001</v>
      </c>
      <c r="HU75">
        <v>2.5489999999999999</v>
      </c>
      <c r="HV75">
        <v>1.8620000000000001</v>
      </c>
      <c r="HW75">
        <v>1.502</v>
      </c>
      <c r="HX75">
        <v>0</v>
      </c>
      <c r="HY75">
        <v>0</v>
      </c>
      <c r="HZ75">
        <v>0</v>
      </c>
      <c r="IA75">
        <v>2.448</v>
      </c>
      <c r="IB75">
        <v>1.83</v>
      </c>
      <c r="IC75">
        <v>0</v>
      </c>
      <c r="ID75" s="142">
        <v>4.12</v>
      </c>
    </row>
    <row r="76" spans="1:238" x14ac:dyDescent="0.25">
      <c r="A76" s="95">
        <f t="shared" si="14"/>
        <v>75</v>
      </c>
      <c r="B76" s="65">
        <f>B.Semanal!B76</f>
        <v>0</v>
      </c>
      <c r="C76" s="66"/>
      <c r="D76" s="66"/>
      <c r="E76" s="66"/>
      <c r="F76" s="66"/>
      <c r="G76" s="89"/>
      <c r="H76" s="136">
        <v>0</v>
      </c>
      <c r="I76" s="136">
        <v>0</v>
      </c>
      <c r="J76" s="99">
        <v>1.2999999999999999E-2</v>
      </c>
      <c r="K76" s="99">
        <v>2.5000000000000001E-2</v>
      </c>
      <c r="L76" s="99">
        <v>0.02</v>
      </c>
      <c r="M76" s="99">
        <v>3.6999999999999998E-2</v>
      </c>
      <c r="N76" s="65">
        <v>2.1999999999999999E-2</v>
      </c>
      <c r="O76" s="65">
        <v>0</v>
      </c>
      <c r="P76" s="65">
        <v>1.6E-2</v>
      </c>
      <c r="Q76" s="65">
        <v>1.2999999999999999E-2</v>
      </c>
      <c r="R76" s="65">
        <v>0</v>
      </c>
      <c r="S76" s="65">
        <v>1.9E-2</v>
      </c>
      <c r="T76" s="65">
        <v>7.0000000000000001E-3</v>
      </c>
      <c r="U76" s="124">
        <v>0.01</v>
      </c>
      <c r="V76" s="124">
        <v>2.5000000000000001E-2</v>
      </c>
      <c r="W76" s="124">
        <v>1.0999999999999999E-2</v>
      </c>
      <c r="X76" s="124">
        <v>2.8000000000000001E-2</v>
      </c>
      <c r="Y76" s="124">
        <v>2.9000000000000001E-2</v>
      </c>
      <c r="Z76" s="124">
        <v>1.6E-2</v>
      </c>
      <c r="AA76" s="124">
        <v>0.06</v>
      </c>
      <c r="AB76" s="124">
        <v>0</v>
      </c>
      <c r="AC76" s="124">
        <v>0</v>
      </c>
      <c r="AD76" s="124">
        <v>0</v>
      </c>
      <c r="AE76" s="120">
        <v>2.5000000000000001E-2</v>
      </c>
      <c r="AF76" s="124">
        <v>6.0000000000000001E-3</v>
      </c>
      <c r="AG76" s="120">
        <v>1.4999999999999999E-2</v>
      </c>
      <c r="AH76" s="120">
        <v>3.2000000000000001E-2</v>
      </c>
      <c r="AI76" s="65">
        <v>0</v>
      </c>
      <c r="AJ76" s="65">
        <v>0</v>
      </c>
      <c r="AK76" s="65">
        <v>0</v>
      </c>
      <c r="AL76" s="65">
        <v>1.7000000000000001E-2</v>
      </c>
      <c r="AM76" s="65">
        <v>1.2999999999999999E-2</v>
      </c>
      <c r="AN76" s="65">
        <v>2.8000000000000001E-2</v>
      </c>
      <c r="AO76" s="65">
        <v>2.5999999999999999E-2</v>
      </c>
      <c r="AP76" s="65">
        <v>1.4E-2</v>
      </c>
      <c r="AQ76" s="65">
        <v>2.8000000000000001E-2</v>
      </c>
      <c r="AR76" s="65">
        <v>5.1999999999999998E-2</v>
      </c>
      <c r="AS76" s="65">
        <v>8.0000000000000002E-3</v>
      </c>
      <c r="AT76" s="65">
        <v>1.0999999999999999E-2</v>
      </c>
      <c r="AU76" s="65">
        <v>1.0999999999999999E-2</v>
      </c>
      <c r="AV76" s="65">
        <v>1.2999999999999999E-2</v>
      </c>
      <c r="AW76" s="65">
        <v>8.6999999999999994E-2</v>
      </c>
      <c r="AX76" s="65">
        <v>1.7999999999999999E-2</v>
      </c>
      <c r="AY76" s="65">
        <v>1.4999999999999999E-2</v>
      </c>
      <c r="AZ76" s="65">
        <v>2.4E-2</v>
      </c>
      <c r="BA76" s="65">
        <v>0</v>
      </c>
      <c r="BB76" s="65">
        <v>1.4E-2</v>
      </c>
      <c r="BC76" s="65">
        <v>4.2000000000000003E-2</v>
      </c>
      <c r="BD76" s="65">
        <v>0</v>
      </c>
      <c r="BE76" s="65">
        <v>0</v>
      </c>
      <c r="BF76" s="65">
        <v>0</v>
      </c>
      <c r="BG76" s="65">
        <v>0</v>
      </c>
      <c r="BH76" s="65">
        <v>0</v>
      </c>
      <c r="BI76" s="65">
        <v>3.3000000000000002E-2</v>
      </c>
      <c r="BJ76" s="65">
        <v>0</v>
      </c>
      <c r="BK76" s="65">
        <v>1.4999999999999999E-2</v>
      </c>
      <c r="BL76" s="65">
        <v>8.0000000000000002E-3</v>
      </c>
      <c r="BM76" s="91">
        <v>1.7999999999999999E-2</v>
      </c>
      <c r="BN76" s="65">
        <v>1.7000000000000001E-2</v>
      </c>
      <c r="BO76" s="65">
        <v>1.0999999999999999E-2</v>
      </c>
      <c r="BP76" s="65">
        <v>2.1999999999999999E-2</v>
      </c>
      <c r="BQ76" s="65">
        <v>3.4000000000000002E-2</v>
      </c>
      <c r="BR76" s="65">
        <v>0.02</v>
      </c>
      <c r="BS76" s="65">
        <v>0</v>
      </c>
      <c r="BT76" s="65">
        <v>6.0000000000000001E-3</v>
      </c>
      <c r="BU76" s="65">
        <v>1.0999999999999999E-2</v>
      </c>
      <c r="BV76" s="65">
        <v>8.9999999999999993E-3</v>
      </c>
      <c r="BW76" s="65">
        <v>2.3E-2</v>
      </c>
      <c r="BX76" s="65">
        <v>0.02</v>
      </c>
      <c r="BY76" s="65">
        <v>2.5000000000000001E-2</v>
      </c>
      <c r="BZ76" s="65">
        <v>1.6E-2</v>
      </c>
      <c r="CA76" s="65">
        <v>1.2999999999999999E-2</v>
      </c>
      <c r="CB76" s="65">
        <v>1.4E-2</v>
      </c>
      <c r="CC76" s="65">
        <v>0.02</v>
      </c>
      <c r="CD76" s="65">
        <v>1.4E-2</v>
      </c>
      <c r="CE76" s="65">
        <v>3.5000000000000003E-2</v>
      </c>
      <c r="CF76" s="65">
        <v>0</v>
      </c>
      <c r="CG76" s="65">
        <v>2.4E-2</v>
      </c>
      <c r="CH76" s="65">
        <v>0</v>
      </c>
      <c r="CI76" s="65">
        <v>1.2999999999999999E-2</v>
      </c>
      <c r="CJ76" s="65">
        <v>1.4999999999999999E-2</v>
      </c>
      <c r="CK76" s="65">
        <v>5.0000000000000001E-3</v>
      </c>
      <c r="CL76" s="65">
        <v>1.4E-2</v>
      </c>
      <c r="CM76">
        <v>2.7E-2</v>
      </c>
      <c r="CN76">
        <v>0</v>
      </c>
      <c r="CO76">
        <v>0</v>
      </c>
      <c r="CP76">
        <v>0</v>
      </c>
      <c r="CQ76">
        <v>0.01</v>
      </c>
      <c r="CR76">
        <v>0.01</v>
      </c>
      <c r="CS76">
        <v>1.0999999999999999E-2</v>
      </c>
      <c r="CT76">
        <v>2.3E-2</v>
      </c>
      <c r="CU76">
        <v>7.0000000000000001E-3</v>
      </c>
      <c r="CV76">
        <v>1.9E-2</v>
      </c>
      <c r="CW76">
        <v>1.4E-2</v>
      </c>
      <c r="CX76">
        <v>1.0999999999999999E-2</v>
      </c>
      <c r="CY76">
        <v>5.0000000000000001E-3</v>
      </c>
      <c r="CZ76">
        <v>1.0999999999999999E-2</v>
      </c>
      <c r="DA76">
        <v>1.2999999999999999E-2</v>
      </c>
      <c r="DB76">
        <v>1.2999999999999999E-2</v>
      </c>
      <c r="DC76">
        <v>1.0999999999999999E-2</v>
      </c>
      <c r="DD76">
        <v>1.0999999999999999E-2</v>
      </c>
      <c r="DE76">
        <v>8.0000000000000002E-3</v>
      </c>
      <c r="DF76">
        <v>1.9E-2</v>
      </c>
      <c r="DG76">
        <v>1.4E-2</v>
      </c>
      <c r="DH76">
        <v>0.01</v>
      </c>
      <c r="DI76">
        <v>1.4E-2</v>
      </c>
      <c r="DJ76">
        <v>1.2999999999999999E-2</v>
      </c>
      <c r="DK76">
        <v>2.1999999999999999E-2</v>
      </c>
      <c r="DL76">
        <v>5.0000000000000001E-3</v>
      </c>
      <c r="DM76">
        <v>8.0000000000000002E-3</v>
      </c>
      <c r="DN76">
        <v>1.4999999999999999E-2</v>
      </c>
      <c r="DO76">
        <v>2.1000000000000001E-2</v>
      </c>
      <c r="DP76">
        <v>0.01</v>
      </c>
      <c r="DQ76">
        <v>1.2999999999999999E-2</v>
      </c>
      <c r="DR76">
        <v>2.1999999999999999E-2</v>
      </c>
      <c r="DS76">
        <v>8.0000000000000002E-3</v>
      </c>
      <c r="DT76">
        <v>2.8000000000000001E-2</v>
      </c>
      <c r="DU76">
        <v>1.4999999999999999E-2</v>
      </c>
      <c r="DV76">
        <v>8.0000000000000002E-3</v>
      </c>
      <c r="DW76">
        <v>2.8000000000000001E-2</v>
      </c>
      <c r="DX76">
        <v>2.1000000000000001E-2</v>
      </c>
      <c r="DY76">
        <v>6.0000000000000001E-3</v>
      </c>
      <c r="DZ76">
        <v>0</v>
      </c>
      <c r="EA76">
        <v>1.0999999999999999E-2</v>
      </c>
      <c r="EB76">
        <v>4.0000000000000001E-3</v>
      </c>
      <c r="EC76">
        <v>1.7999999999999999E-2</v>
      </c>
      <c r="ED76">
        <v>8.0000000000000002E-3</v>
      </c>
      <c r="EE76">
        <v>8.9999999999999993E-3</v>
      </c>
      <c r="EF76">
        <v>7.0000000000000001E-3</v>
      </c>
      <c r="EG76">
        <v>5.0000000000000001E-3</v>
      </c>
      <c r="EH76">
        <v>2.5999999999999999E-2</v>
      </c>
      <c r="EI76">
        <v>1.2E-2</v>
      </c>
      <c r="EJ76">
        <v>0.01</v>
      </c>
      <c r="EK76">
        <v>1.2999999999999999E-2</v>
      </c>
      <c r="EL76">
        <v>1.7999999999999999E-2</v>
      </c>
      <c r="EM76">
        <v>1.7000000000000001E-2</v>
      </c>
      <c r="EN76">
        <v>7.0000000000000001E-3</v>
      </c>
      <c r="EO76">
        <v>1.7999999999999999E-2</v>
      </c>
      <c r="EP76">
        <v>6.0000000000000001E-3</v>
      </c>
      <c r="EQ76">
        <v>2.8000000000000001E-2</v>
      </c>
      <c r="ER76">
        <v>7.0000000000000001E-3</v>
      </c>
      <c r="ES76">
        <v>1.7000000000000001E-2</v>
      </c>
      <c r="ET76">
        <v>7.0000000000000001E-3</v>
      </c>
      <c r="EU76">
        <v>5.0000000000000001E-3</v>
      </c>
      <c r="EV76">
        <v>8.9999999999999993E-3</v>
      </c>
      <c r="EW76">
        <v>1.4E-2</v>
      </c>
      <c r="EX76">
        <v>1.6E-2</v>
      </c>
      <c r="EY76">
        <v>6.3E-2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1.4E-2</v>
      </c>
      <c r="FG76">
        <v>8.0000000000000002E-3</v>
      </c>
      <c r="FH76">
        <v>0</v>
      </c>
      <c r="FI76">
        <v>0</v>
      </c>
      <c r="FJ76">
        <v>3.7999999999999999E-2</v>
      </c>
      <c r="FK76">
        <v>0.01</v>
      </c>
      <c r="FL76">
        <v>2.7E-2</v>
      </c>
      <c r="FM76">
        <v>8.9999999999999993E-3</v>
      </c>
      <c r="FN76">
        <v>8.9999999999999993E-3</v>
      </c>
      <c r="FO76">
        <v>1.0999999999999999E-2</v>
      </c>
      <c r="FP76">
        <v>5.0000000000000001E-3</v>
      </c>
      <c r="FQ76">
        <v>5.0000000000000001E-3</v>
      </c>
      <c r="FR76">
        <v>1.2E-2</v>
      </c>
      <c r="FS76">
        <v>0.02</v>
      </c>
      <c r="FT76">
        <v>8.9999999999999993E-3</v>
      </c>
      <c r="FU76">
        <v>5.0000000000000001E-3</v>
      </c>
      <c r="FV76">
        <v>2.1000000000000001E-2</v>
      </c>
      <c r="FW76">
        <v>8.0000000000000002E-3</v>
      </c>
      <c r="FX76">
        <v>0</v>
      </c>
      <c r="FY76">
        <v>0.01</v>
      </c>
      <c r="FZ76">
        <v>7.0000000000000001E-3</v>
      </c>
      <c r="GA76">
        <v>4.0000000000000001E-3</v>
      </c>
      <c r="GB76">
        <v>7.0000000000000001E-3</v>
      </c>
      <c r="GC76">
        <v>1.2E-2</v>
      </c>
      <c r="GD76">
        <v>0</v>
      </c>
      <c r="GE76">
        <v>0</v>
      </c>
      <c r="GF76">
        <v>1.4999999999999999E-2</v>
      </c>
      <c r="GG76">
        <v>1.4E-2</v>
      </c>
      <c r="GH76">
        <v>7.0000000000000001E-3</v>
      </c>
      <c r="GI76">
        <v>5.6000000000000001E-2</v>
      </c>
      <c r="GJ76">
        <v>1.2999999999999999E-2</v>
      </c>
      <c r="GK76">
        <v>7.0000000000000001E-3</v>
      </c>
      <c r="GL76" s="214">
        <v>8.0000000000000002E-3</v>
      </c>
      <c r="GM76" s="214">
        <v>8.9999999999999993E-3</v>
      </c>
      <c r="GN76">
        <v>2.1999999999999999E-2</v>
      </c>
      <c r="GO76">
        <v>8.9999999999999993E-3</v>
      </c>
      <c r="GP76">
        <v>0</v>
      </c>
      <c r="GQ76">
        <v>0.01</v>
      </c>
      <c r="GR76">
        <v>0.01</v>
      </c>
      <c r="GS76">
        <v>6.0000000000000001E-3</v>
      </c>
      <c r="GT76">
        <v>7.0000000000000001E-3</v>
      </c>
      <c r="GU76">
        <v>1.0999999999999999E-2</v>
      </c>
      <c r="GV76">
        <v>3.9E-2</v>
      </c>
      <c r="GW76">
        <v>1.2E-2</v>
      </c>
      <c r="GX76">
        <v>7.0000000000000001E-3</v>
      </c>
      <c r="GY76">
        <v>1.9E-2</v>
      </c>
      <c r="GZ76">
        <v>0.03</v>
      </c>
      <c r="HA76">
        <v>0</v>
      </c>
      <c r="HB76">
        <v>0</v>
      </c>
      <c r="HC76">
        <v>0</v>
      </c>
      <c r="HD76">
        <v>0</v>
      </c>
      <c r="HE76">
        <v>6.0000000000000001E-3</v>
      </c>
      <c r="HF76">
        <v>7.0000000000000001E-3</v>
      </c>
      <c r="HG76">
        <v>4.0000000000000001E-3</v>
      </c>
      <c r="HH76">
        <v>3.0000000000000001E-3</v>
      </c>
      <c r="HI76">
        <v>3.0000000000000001E-3</v>
      </c>
      <c r="HJ76">
        <v>6.0000000000000001E-3</v>
      </c>
      <c r="HK76">
        <v>0</v>
      </c>
      <c r="HL76">
        <v>0</v>
      </c>
      <c r="HM76">
        <v>6.0000000000000001E-3</v>
      </c>
      <c r="HN76">
        <v>0.02</v>
      </c>
      <c r="HO76">
        <v>0</v>
      </c>
      <c r="HP76">
        <v>1.6E-2</v>
      </c>
      <c r="HQ76">
        <v>0</v>
      </c>
      <c r="HR76">
        <v>0</v>
      </c>
      <c r="HS76">
        <v>0</v>
      </c>
      <c r="HT76">
        <v>8.8999999999999996E-2</v>
      </c>
      <c r="HU76">
        <v>3.5000000000000003E-2</v>
      </c>
      <c r="HV76">
        <v>0</v>
      </c>
      <c r="HW76">
        <v>1.7000000000000001E-2</v>
      </c>
      <c r="HX76">
        <v>0</v>
      </c>
      <c r="HY76">
        <v>0</v>
      </c>
      <c r="HZ76">
        <v>0</v>
      </c>
      <c r="IA76">
        <v>0</v>
      </c>
      <c r="IB76">
        <v>3.2000000000000001E-2</v>
      </c>
      <c r="IC76">
        <v>0</v>
      </c>
      <c r="ID76" s="142">
        <v>0</v>
      </c>
    </row>
    <row r="77" spans="1:238" x14ac:dyDescent="0.25">
      <c r="A77" s="95">
        <f t="shared" si="14"/>
        <v>76</v>
      </c>
      <c r="B77" s="65">
        <f>B.Semanal!B77</f>
        <v>0</v>
      </c>
      <c r="C77" s="66"/>
      <c r="D77" s="66"/>
      <c r="E77" s="66"/>
      <c r="F77" s="66"/>
      <c r="G77" s="90"/>
      <c r="H77" s="99">
        <v>0.48899999999999999</v>
      </c>
      <c r="I77" s="99">
        <v>15.414</v>
      </c>
      <c r="J77" s="99">
        <v>18.081</v>
      </c>
      <c r="K77" s="99">
        <v>16.074000000000002</v>
      </c>
      <c r="L77" s="99">
        <v>9.5419999999999998</v>
      </c>
      <c r="M77" s="99">
        <v>12.196999999999999</v>
      </c>
      <c r="N77" s="67">
        <v>11.661</v>
      </c>
      <c r="O77" s="67">
        <v>9.4700000000000006</v>
      </c>
      <c r="P77" s="67">
        <v>11.68</v>
      </c>
      <c r="Q77" s="67">
        <v>10.787000000000001</v>
      </c>
      <c r="R77" s="67">
        <v>10.032</v>
      </c>
      <c r="S77" s="67">
        <v>9.7409999999999997</v>
      </c>
      <c r="T77" s="67">
        <v>7.6630000000000003</v>
      </c>
      <c r="U77" s="123">
        <v>7.0910000000000002</v>
      </c>
      <c r="V77" s="123">
        <v>8.5640000000000001</v>
      </c>
      <c r="W77" s="123">
        <v>10.303000000000001</v>
      </c>
      <c r="X77" s="123">
        <v>9.7739999999999991</v>
      </c>
      <c r="Y77" s="123">
        <v>7.3979999999999997</v>
      </c>
      <c r="Z77" s="123">
        <v>6.57</v>
      </c>
      <c r="AA77" s="123">
        <v>11.074999999999999</v>
      </c>
      <c r="AB77" s="123">
        <v>0</v>
      </c>
      <c r="AC77" s="123">
        <v>20.6</v>
      </c>
      <c r="AD77" s="123">
        <v>28.542999999999999</v>
      </c>
      <c r="AE77" s="120">
        <v>17.123000000000001</v>
      </c>
      <c r="AF77" s="123">
        <v>13.074</v>
      </c>
      <c r="AG77" s="120">
        <v>7.7839999999999998</v>
      </c>
      <c r="AH77" s="120">
        <v>9.3209999999999997</v>
      </c>
      <c r="AI77" s="65">
        <v>0</v>
      </c>
      <c r="AJ77" s="65">
        <v>0</v>
      </c>
      <c r="AK77" s="65">
        <v>13.212999999999999</v>
      </c>
      <c r="AL77" s="65">
        <v>9.7710000000000008</v>
      </c>
      <c r="AM77" s="65">
        <v>8.9689999999999994</v>
      </c>
      <c r="AN77" s="65">
        <v>8.1790000000000003</v>
      </c>
      <c r="AO77" s="65">
        <v>7.9059999999999997</v>
      </c>
      <c r="AP77" s="65">
        <v>7.3280000000000003</v>
      </c>
      <c r="AQ77" s="65">
        <v>7.4130000000000003</v>
      </c>
      <c r="AR77" s="65">
        <v>7.1970000000000001</v>
      </c>
      <c r="AS77" s="65">
        <v>7.1379999999999999</v>
      </c>
      <c r="AT77" s="65">
        <v>8.3420000000000005</v>
      </c>
      <c r="AU77" s="65">
        <v>9.4429999999999996</v>
      </c>
      <c r="AV77" s="65">
        <v>9.4550000000000001</v>
      </c>
      <c r="AW77" s="65">
        <v>6.907</v>
      </c>
      <c r="AX77" s="65">
        <v>7.875</v>
      </c>
      <c r="AY77" s="65">
        <v>10.763</v>
      </c>
      <c r="AZ77" s="65">
        <v>8.1430000000000007</v>
      </c>
      <c r="BA77" s="65">
        <v>8.8849999999999998</v>
      </c>
      <c r="BB77" s="65">
        <v>9.5809999999999995</v>
      </c>
      <c r="BC77" s="65">
        <v>7.3929999999999998</v>
      </c>
      <c r="BD77" s="65">
        <v>0</v>
      </c>
      <c r="BE77" s="65">
        <v>0</v>
      </c>
      <c r="BF77" s="65">
        <v>0</v>
      </c>
      <c r="BG77" s="65">
        <v>8.032</v>
      </c>
      <c r="BH77" s="65">
        <v>12.531000000000001</v>
      </c>
      <c r="BI77" s="65">
        <v>11.35</v>
      </c>
      <c r="BJ77" s="65">
        <v>10.89</v>
      </c>
      <c r="BK77" s="65">
        <v>8.1329999999999991</v>
      </c>
      <c r="BL77" s="65">
        <v>7.8049999999999997</v>
      </c>
      <c r="BM77" s="91">
        <v>8.4990000000000006</v>
      </c>
      <c r="BN77" s="65">
        <v>9.3290000000000006</v>
      </c>
      <c r="BO77" s="65">
        <v>8.0760000000000005</v>
      </c>
      <c r="BP77" s="65">
        <v>8.33</v>
      </c>
      <c r="BQ77" s="65">
        <v>7.2969999999999997</v>
      </c>
      <c r="BR77" s="65">
        <v>7.7750000000000004</v>
      </c>
      <c r="BS77" s="65">
        <v>9.4920000000000009</v>
      </c>
      <c r="BT77" s="65">
        <v>9.84</v>
      </c>
      <c r="BU77" s="65">
        <v>10.669</v>
      </c>
      <c r="BV77" s="65">
        <v>11.958</v>
      </c>
      <c r="BW77" s="65">
        <v>9.25</v>
      </c>
      <c r="BX77" s="65">
        <v>9.1790000000000003</v>
      </c>
      <c r="BY77" s="65">
        <v>9.4849999999999994</v>
      </c>
      <c r="BZ77" s="65">
        <v>11.273</v>
      </c>
      <c r="CA77" s="65">
        <v>9.8439999999999994</v>
      </c>
      <c r="CB77" s="65">
        <v>8.9220000000000006</v>
      </c>
      <c r="CC77" s="65">
        <v>8.3840000000000003</v>
      </c>
      <c r="CD77" s="65">
        <v>11.276999999999999</v>
      </c>
      <c r="CE77" s="65">
        <v>12.095000000000001</v>
      </c>
      <c r="CF77" s="65">
        <v>12.672000000000001</v>
      </c>
      <c r="CG77" s="65">
        <v>12.627000000000001</v>
      </c>
      <c r="CH77" s="65">
        <v>13.685</v>
      </c>
      <c r="CI77" s="65">
        <v>12.395</v>
      </c>
      <c r="CJ77" s="65">
        <v>8.9700000000000006</v>
      </c>
      <c r="CK77" s="65">
        <v>11.635</v>
      </c>
      <c r="CL77" s="65">
        <v>10.315</v>
      </c>
      <c r="CM77">
        <v>11.11</v>
      </c>
      <c r="CN77">
        <v>10.004</v>
      </c>
      <c r="CO77">
        <v>0</v>
      </c>
      <c r="CP77">
        <v>0</v>
      </c>
      <c r="CQ77">
        <v>6.2460000000000004</v>
      </c>
      <c r="CR77">
        <v>7.8789999999999996</v>
      </c>
      <c r="CS77">
        <v>9.9280000000000008</v>
      </c>
      <c r="CT77">
        <v>8.6370000000000005</v>
      </c>
      <c r="CU77">
        <v>8.4280000000000008</v>
      </c>
      <c r="CV77">
        <v>8.1460000000000008</v>
      </c>
      <c r="CW77">
        <v>7.8460000000000001</v>
      </c>
      <c r="CX77">
        <v>11.372</v>
      </c>
      <c r="CY77">
        <v>10.095000000000001</v>
      </c>
      <c r="CZ77">
        <v>10.122</v>
      </c>
      <c r="DA77">
        <v>8.8320000000000007</v>
      </c>
      <c r="DB77">
        <v>12.221</v>
      </c>
      <c r="DC77">
        <v>8.4420000000000002</v>
      </c>
      <c r="DD77">
        <v>10.765000000000001</v>
      </c>
      <c r="DE77">
        <v>9.6470000000000002</v>
      </c>
      <c r="DF77">
        <v>10.481999999999999</v>
      </c>
      <c r="DG77">
        <v>9.5570000000000004</v>
      </c>
      <c r="DH77">
        <v>9.8420000000000005</v>
      </c>
      <c r="DI77">
        <v>12.667999999999999</v>
      </c>
      <c r="DJ77">
        <v>10.367000000000001</v>
      </c>
      <c r="DK77">
        <v>11.574</v>
      </c>
      <c r="DL77">
        <v>10.723000000000001</v>
      </c>
      <c r="DM77">
        <v>7.6150000000000002</v>
      </c>
      <c r="DN77">
        <v>9.6020000000000003</v>
      </c>
      <c r="DO77">
        <v>11.191000000000001</v>
      </c>
      <c r="DP77">
        <v>12.285</v>
      </c>
      <c r="DQ77">
        <v>12.363</v>
      </c>
      <c r="DR77">
        <v>11.163</v>
      </c>
      <c r="DS77">
        <v>12.11</v>
      </c>
      <c r="DT77">
        <v>13.053000000000001</v>
      </c>
      <c r="DU77">
        <v>11.214</v>
      </c>
      <c r="DV77">
        <v>10.907999999999999</v>
      </c>
      <c r="DW77">
        <v>10.162000000000001</v>
      </c>
      <c r="DX77">
        <v>9.9969999999999999</v>
      </c>
      <c r="DY77">
        <v>11.871</v>
      </c>
      <c r="DZ77">
        <v>8.968</v>
      </c>
      <c r="EA77">
        <v>7.593</v>
      </c>
      <c r="EB77">
        <v>11.19</v>
      </c>
      <c r="EC77">
        <v>10.004</v>
      </c>
      <c r="ED77">
        <v>9.2810000000000006</v>
      </c>
      <c r="EE77">
        <v>10.657999999999999</v>
      </c>
      <c r="EF77">
        <v>9.6560000000000006</v>
      </c>
      <c r="EG77">
        <v>10.628</v>
      </c>
      <c r="EH77">
        <v>8.2550000000000008</v>
      </c>
      <c r="EI77">
        <v>8.6750000000000007</v>
      </c>
      <c r="EJ77">
        <v>8.7639999999999993</v>
      </c>
      <c r="EK77">
        <v>9.9939999999999998</v>
      </c>
      <c r="EL77">
        <v>12.512</v>
      </c>
      <c r="EM77">
        <v>7.2519999999999998</v>
      </c>
      <c r="EN77">
        <v>7.6539999999999999</v>
      </c>
      <c r="EO77">
        <v>8.7929999999999993</v>
      </c>
      <c r="EP77">
        <v>8.3059999999999992</v>
      </c>
      <c r="EQ77">
        <v>7.7590000000000003</v>
      </c>
      <c r="ER77">
        <v>8.1969999999999992</v>
      </c>
      <c r="ES77">
        <v>11.704000000000001</v>
      </c>
      <c r="ET77">
        <v>11.420999999999999</v>
      </c>
      <c r="EU77">
        <v>9.1660000000000004</v>
      </c>
      <c r="EV77">
        <v>9.5630000000000006</v>
      </c>
      <c r="EW77">
        <v>8.907</v>
      </c>
      <c r="EX77">
        <v>9.5419999999999998</v>
      </c>
      <c r="EY77">
        <v>10.265000000000001</v>
      </c>
      <c r="EZ77">
        <v>8.5340000000000007</v>
      </c>
      <c r="FA77">
        <v>0</v>
      </c>
      <c r="FB77">
        <v>0</v>
      </c>
      <c r="FC77">
        <v>0</v>
      </c>
      <c r="FD77">
        <v>0</v>
      </c>
      <c r="FE77">
        <v>10.653</v>
      </c>
      <c r="FF77">
        <v>9.7260000000000009</v>
      </c>
      <c r="FG77">
        <v>9.44</v>
      </c>
      <c r="FH77">
        <v>8.7070000000000007</v>
      </c>
      <c r="FI77">
        <v>7.94</v>
      </c>
      <c r="FJ77">
        <v>7.3079999999999998</v>
      </c>
      <c r="FK77">
        <v>9.2110000000000003</v>
      </c>
      <c r="FL77">
        <v>9.0079999999999991</v>
      </c>
      <c r="FM77">
        <v>8.782</v>
      </c>
      <c r="FN77">
        <v>10.446999999999999</v>
      </c>
      <c r="FO77">
        <v>11.29</v>
      </c>
      <c r="FP77">
        <v>10.331</v>
      </c>
      <c r="FQ77">
        <v>8.8010000000000002</v>
      </c>
      <c r="FR77">
        <v>9.9329999999999998</v>
      </c>
      <c r="FS77">
        <v>9.7840000000000007</v>
      </c>
      <c r="FT77">
        <v>9.484</v>
      </c>
      <c r="FU77">
        <v>8.1950000000000003</v>
      </c>
      <c r="FV77">
        <v>9.2230000000000008</v>
      </c>
      <c r="FW77">
        <v>9.1240000000000006</v>
      </c>
      <c r="FX77">
        <v>11.307</v>
      </c>
      <c r="FY77">
        <v>9.5410000000000004</v>
      </c>
      <c r="FZ77">
        <v>10.64</v>
      </c>
      <c r="GA77">
        <v>13.676</v>
      </c>
      <c r="GB77">
        <v>9.7880000000000003</v>
      </c>
      <c r="GC77">
        <v>9.5340000000000007</v>
      </c>
      <c r="GD77">
        <v>9.1059999999999999</v>
      </c>
      <c r="GE77">
        <v>11.324</v>
      </c>
      <c r="GF77">
        <v>9.7050000000000001</v>
      </c>
      <c r="GG77">
        <v>9.5939999999999994</v>
      </c>
      <c r="GH77">
        <v>9.4380000000000006</v>
      </c>
      <c r="GI77">
        <v>8.6880000000000006</v>
      </c>
      <c r="GJ77">
        <v>9.5030000000000001</v>
      </c>
      <c r="GK77">
        <v>9.8140000000000001</v>
      </c>
      <c r="GL77" s="214">
        <v>8.9109999999999996</v>
      </c>
      <c r="GM77" s="214">
        <v>10.869</v>
      </c>
      <c r="GN77">
        <v>10.632</v>
      </c>
      <c r="GO77">
        <v>9.4339999999999993</v>
      </c>
      <c r="GP77">
        <v>10.06</v>
      </c>
      <c r="GQ77">
        <v>10.691000000000001</v>
      </c>
      <c r="GR77">
        <v>7.9889999999999999</v>
      </c>
      <c r="GS77">
        <v>8.9220000000000006</v>
      </c>
      <c r="GT77">
        <v>10.134</v>
      </c>
      <c r="GU77">
        <v>9.1219999999999999</v>
      </c>
      <c r="GV77">
        <v>10.544</v>
      </c>
      <c r="GW77">
        <v>11.571</v>
      </c>
      <c r="GX77">
        <v>7.5739999999999998</v>
      </c>
      <c r="GY77">
        <v>11.07</v>
      </c>
      <c r="GZ77">
        <v>10.791</v>
      </c>
      <c r="HA77">
        <v>7.6509999999999998</v>
      </c>
      <c r="HB77">
        <v>9.6140000000000008</v>
      </c>
      <c r="HC77">
        <v>0</v>
      </c>
      <c r="HD77">
        <v>9.5449999999999999</v>
      </c>
      <c r="HE77">
        <v>8.9649999999999999</v>
      </c>
      <c r="HF77">
        <v>8.0739999999999998</v>
      </c>
      <c r="HG77">
        <v>9.9019999999999992</v>
      </c>
      <c r="HH77">
        <v>9.4290000000000003</v>
      </c>
      <c r="HI77">
        <v>8.9120000000000008</v>
      </c>
      <c r="HJ77">
        <v>8.1769999999999996</v>
      </c>
      <c r="HK77">
        <v>8.6479999999999997</v>
      </c>
      <c r="HL77">
        <v>9.2379999999999995</v>
      </c>
      <c r="HM77">
        <v>7.9009999999999998</v>
      </c>
      <c r="HN77">
        <v>9.7680000000000007</v>
      </c>
      <c r="HO77">
        <v>8.6029999999999998</v>
      </c>
      <c r="HP77">
        <v>9.8759999999999994</v>
      </c>
      <c r="HQ77">
        <v>9.9529999999999994</v>
      </c>
      <c r="HR77">
        <v>9.1449999999999996</v>
      </c>
      <c r="HS77">
        <v>9.4700000000000006</v>
      </c>
      <c r="HT77">
        <v>7.3879999999999999</v>
      </c>
      <c r="HU77">
        <v>7.8920000000000003</v>
      </c>
      <c r="HV77">
        <v>8.3040000000000003</v>
      </c>
      <c r="HW77">
        <v>7.8869999999999996</v>
      </c>
      <c r="HX77">
        <v>0</v>
      </c>
      <c r="HY77">
        <v>0</v>
      </c>
      <c r="HZ77">
        <v>0</v>
      </c>
      <c r="IA77">
        <v>18.024000000000001</v>
      </c>
      <c r="IB77">
        <v>14.803000000000001</v>
      </c>
      <c r="IC77">
        <v>0</v>
      </c>
      <c r="ID77" s="142">
        <v>42.927999999999997</v>
      </c>
    </row>
    <row r="78" spans="1:238" x14ac:dyDescent="0.25">
      <c r="A78" s="95">
        <f t="shared" si="14"/>
        <v>77</v>
      </c>
      <c r="B78" s="65">
        <f>B.Semanal!B78</f>
        <v>0</v>
      </c>
      <c r="C78" s="66"/>
      <c r="D78" s="66"/>
      <c r="E78" s="66"/>
      <c r="F78" s="66"/>
      <c r="G78" s="67"/>
      <c r="H78" s="67">
        <v>0</v>
      </c>
      <c r="I78" s="67">
        <v>1.7999999999999999E-2</v>
      </c>
      <c r="J78" s="67">
        <v>0.26900000000000002</v>
      </c>
      <c r="K78" s="67">
        <v>2.4E-2</v>
      </c>
      <c r="L78" s="67">
        <v>1370</v>
      </c>
      <c r="M78" s="67">
        <v>0.26500000000000001</v>
      </c>
      <c r="N78" s="65">
        <v>0.17199999999999999</v>
      </c>
      <c r="O78" s="65">
        <v>0.114</v>
      </c>
      <c r="P78" s="65">
        <v>0.04</v>
      </c>
      <c r="Q78" s="65">
        <v>0.30399999999999999</v>
      </c>
      <c r="R78" s="65">
        <v>0.34599999999999997</v>
      </c>
      <c r="S78" s="65">
        <v>0.623</v>
      </c>
      <c r="T78" s="65">
        <v>0.50900000000000001</v>
      </c>
      <c r="U78" s="124">
        <v>0.35499999999999998</v>
      </c>
      <c r="V78" s="124">
        <v>0.20699999999999999</v>
      </c>
      <c r="W78" s="124">
        <v>0.56799999999999995</v>
      </c>
      <c r="X78" s="124">
        <v>0.185</v>
      </c>
      <c r="Y78" s="124">
        <v>0.29899999999999999</v>
      </c>
      <c r="Z78" s="124">
        <v>0.39600000000000002</v>
      </c>
      <c r="AA78" s="124">
        <v>0.38900000000000001</v>
      </c>
      <c r="AB78" s="124">
        <v>0</v>
      </c>
      <c r="AC78" s="124">
        <v>0.182</v>
      </c>
      <c r="AD78" s="124">
        <v>0.64400000000000002</v>
      </c>
      <c r="AE78" s="120">
        <v>0.21299999999999999</v>
      </c>
      <c r="AF78" s="124">
        <v>0.316</v>
      </c>
      <c r="AG78" s="120">
        <v>1.2549999999999999</v>
      </c>
      <c r="AH78" s="120">
        <v>0.75700000000000001</v>
      </c>
      <c r="AI78" s="65">
        <v>0</v>
      </c>
      <c r="AJ78" s="65">
        <v>0</v>
      </c>
      <c r="AK78" s="65">
        <v>0.46500000000000002</v>
      </c>
      <c r="AL78" s="65">
        <v>0.499</v>
      </c>
      <c r="AM78" s="65">
        <v>0.22500000000000001</v>
      </c>
      <c r="AN78" s="65">
        <v>0.42</v>
      </c>
      <c r="AO78" s="65">
        <v>0.76700000000000002</v>
      </c>
      <c r="AP78" s="65">
        <v>0.63700000000000001</v>
      </c>
      <c r="AQ78" s="65">
        <v>0.28899999999999998</v>
      </c>
      <c r="AR78" s="65">
        <v>0.57599999999999996</v>
      </c>
      <c r="AS78" s="65">
        <v>0.19700000000000001</v>
      </c>
      <c r="AT78" s="65">
        <v>0.371</v>
      </c>
      <c r="AU78" s="65">
        <v>0.16</v>
      </c>
      <c r="AV78" s="65">
        <v>0.28199999999999997</v>
      </c>
      <c r="AW78" s="65">
        <v>0.29099999999999998</v>
      </c>
      <c r="AX78" s="65">
        <v>0.38100000000000001</v>
      </c>
      <c r="AY78" s="65">
        <v>0.218</v>
      </c>
      <c r="AZ78" s="65">
        <v>2.5059999999999998</v>
      </c>
      <c r="BA78" s="65">
        <v>0.624</v>
      </c>
      <c r="BB78" s="65">
        <v>0.72699999999999998</v>
      </c>
      <c r="BC78" s="65">
        <v>1.06</v>
      </c>
      <c r="BD78" s="65">
        <v>0</v>
      </c>
      <c r="BE78" s="65">
        <v>0</v>
      </c>
      <c r="BF78" s="65">
        <v>0</v>
      </c>
      <c r="BG78" s="65">
        <v>0.13900000000000001</v>
      </c>
      <c r="BH78" s="65">
        <v>1.27</v>
      </c>
      <c r="BI78" s="65">
        <v>0.69</v>
      </c>
      <c r="BJ78" s="65">
        <v>0.45600000000000002</v>
      </c>
      <c r="BK78" s="65">
        <v>0.15</v>
      </c>
      <c r="BL78" s="65">
        <v>0.14899999999999999</v>
      </c>
      <c r="BM78" s="91">
        <v>0.317</v>
      </c>
      <c r="BN78" s="65">
        <v>0.25600000000000001</v>
      </c>
      <c r="BO78" s="65">
        <v>0.216</v>
      </c>
      <c r="BP78" s="65">
        <v>0.22500000000000001</v>
      </c>
      <c r="BQ78" s="65">
        <v>0.14899999999999999</v>
      </c>
      <c r="BR78" s="65">
        <v>0.29899999999999999</v>
      </c>
      <c r="BS78" s="65">
        <v>0.50700000000000001</v>
      </c>
      <c r="BT78" s="65">
        <v>1.6E-2</v>
      </c>
      <c r="BU78" s="65">
        <v>0.14799999999999999</v>
      </c>
      <c r="BV78" s="65">
        <v>0.26500000000000001</v>
      </c>
      <c r="BW78" s="65">
        <v>0.20899999999999999</v>
      </c>
      <c r="BX78" s="65">
        <v>0.158</v>
      </c>
      <c r="BY78" s="65">
        <v>0.19</v>
      </c>
      <c r="BZ78" s="65">
        <v>0.19700000000000001</v>
      </c>
      <c r="CA78" s="65">
        <v>0.221</v>
      </c>
      <c r="CB78" s="65">
        <v>0.26500000000000001</v>
      </c>
      <c r="CC78" s="65">
        <v>0.125</v>
      </c>
      <c r="CD78" s="65">
        <v>0.159</v>
      </c>
      <c r="CE78" s="65">
        <v>0.17100000000000001</v>
      </c>
      <c r="CF78" s="65">
        <v>0.189</v>
      </c>
      <c r="CG78" s="65">
        <v>0.26500000000000001</v>
      </c>
      <c r="CH78" s="65">
        <v>0.63400000000000001</v>
      </c>
      <c r="CI78" s="65">
        <v>3.5000000000000003E-2</v>
      </c>
      <c r="CJ78" s="65">
        <v>0.224</v>
      </c>
      <c r="CK78" s="65">
        <v>0.32700000000000001</v>
      </c>
      <c r="CL78" s="65">
        <v>0.16600000000000001</v>
      </c>
      <c r="CM78">
        <v>0.187</v>
      </c>
      <c r="CN78">
        <v>0.63600000000000001</v>
      </c>
      <c r="CO78">
        <v>0</v>
      </c>
      <c r="CP78">
        <v>0</v>
      </c>
      <c r="CQ78">
        <v>0.219</v>
      </c>
      <c r="CR78">
        <v>0.66</v>
      </c>
      <c r="CS78">
        <v>0.16</v>
      </c>
      <c r="CT78">
        <v>0.20599999999999999</v>
      </c>
      <c r="CU78">
        <v>0.14399999999999999</v>
      </c>
      <c r="CV78">
        <v>0.11700000000000001</v>
      </c>
      <c r="CW78">
        <v>0.17299999999999999</v>
      </c>
      <c r="CX78">
        <v>0.19900000000000001</v>
      </c>
      <c r="CY78">
        <v>0.152</v>
      </c>
      <c r="CZ78">
        <v>0.27700000000000002</v>
      </c>
      <c r="DA78">
        <v>0.247</v>
      </c>
      <c r="DB78">
        <v>0.13200000000000001</v>
      </c>
      <c r="DC78">
        <v>0.39700000000000002</v>
      </c>
      <c r="DD78">
        <v>0.16800000000000001</v>
      </c>
      <c r="DE78">
        <v>0.19600000000000001</v>
      </c>
      <c r="DF78">
        <v>0.14899999999999999</v>
      </c>
      <c r="DG78">
        <v>0.185</v>
      </c>
      <c r="DH78">
        <v>0.127</v>
      </c>
      <c r="DI78">
        <v>0.56000000000000005</v>
      </c>
      <c r="DJ78">
        <v>0.245</v>
      </c>
      <c r="DK78">
        <v>0.14899999999999999</v>
      </c>
      <c r="DL78">
        <v>0.16500000000000001</v>
      </c>
      <c r="DM78">
        <v>0.151</v>
      </c>
      <c r="DN78">
        <v>0.17299999999999999</v>
      </c>
      <c r="DO78">
        <v>0.26100000000000001</v>
      </c>
      <c r="DP78">
        <v>0.19800000000000001</v>
      </c>
      <c r="DQ78">
        <v>0.24399999999999999</v>
      </c>
      <c r="DR78">
        <v>0.23200000000000001</v>
      </c>
      <c r="DS78">
        <v>0.13200000000000001</v>
      </c>
      <c r="DT78">
        <v>0.21299999999999999</v>
      </c>
      <c r="DU78">
        <v>0.185</v>
      </c>
      <c r="DV78">
        <v>0.161</v>
      </c>
      <c r="DW78">
        <v>0.20599999999999999</v>
      </c>
      <c r="DX78">
        <v>0.18099999999999999</v>
      </c>
      <c r="DY78">
        <v>0.30499999999999999</v>
      </c>
      <c r="DZ78">
        <v>0.109</v>
      </c>
      <c r="EA78">
        <v>0.112</v>
      </c>
      <c r="EB78">
        <v>8.7999999999999995E-2</v>
      </c>
      <c r="EC78">
        <v>0.10299999999999999</v>
      </c>
      <c r="ED78">
        <v>0.21199999999999999</v>
      </c>
      <c r="EE78">
        <v>0.34899999999999998</v>
      </c>
      <c r="EF78">
        <v>0.08</v>
      </c>
      <c r="EG78">
        <v>9.9000000000000005E-2</v>
      </c>
      <c r="EH78">
        <v>0.14399999999999999</v>
      </c>
      <c r="EI78">
        <v>0.125</v>
      </c>
      <c r="EJ78">
        <v>0.155</v>
      </c>
      <c r="EK78">
        <v>8.8999999999999996E-2</v>
      </c>
      <c r="EL78">
        <v>7.1999999999999995E-2</v>
      </c>
      <c r="EM78">
        <v>0.40400000000000003</v>
      </c>
      <c r="EN78">
        <v>9.2999999999999999E-2</v>
      </c>
      <c r="EO78">
        <v>8.7999999999999995E-2</v>
      </c>
      <c r="EP78">
        <v>8.6999999999999994E-2</v>
      </c>
      <c r="EQ78">
        <v>0.13100000000000001</v>
      </c>
      <c r="ER78">
        <v>0.14899999999999999</v>
      </c>
      <c r="ES78">
        <v>0.13400000000000001</v>
      </c>
      <c r="ET78">
        <v>0.111</v>
      </c>
      <c r="EU78">
        <v>0.127</v>
      </c>
      <c r="EV78">
        <v>0.123</v>
      </c>
      <c r="EW78">
        <v>6.8000000000000005E-2</v>
      </c>
      <c r="EX78">
        <v>0.126</v>
      </c>
      <c r="EY78">
        <v>0.24299999999999999</v>
      </c>
      <c r="EZ78">
        <v>7.8E-2</v>
      </c>
      <c r="FA78">
        <v>0</v>
      </c>
      <c r="FB78">
        <v>0</v>
      </c>
      <c r="FC78">
        <v>0</v>
      </c>
      <c r="FD78">
        <v>0</v>
      </c>
      <c r="FE78">
        <v>0.58099999999999996</v>
      </c>
      <c r="FF78">
        <v>1.01</v>
      </c>
      <c r="FG78">
        <v>0.57999999999999996</v>
      </c>
      <c r="FH78">
        <v>0.14399999999999999</v>
      </c>
      <c r="FI78">
        <v>0.17699999999999999</v>
      </c>
      <c r="FJ78">
        <v>0.129</v>
      </c>
      <c r="FK78">
        <v>0.128</v>
      </c>
      <c r="FL78">
        <v>0.21</v>
      </c>
      <c r="FM78">
        <v>0.53700000000000003</v>
      </c>
      <c r="FN78">
        <v>0.14199999999999999</v>
      </c>
      <c r="FO78">
        <v>0.124</v>
      </c>
      <c r="FP78">
        <v>0.13900000000000001</v>
      </c>
      <c r="FQ78">
        <v>0.221</v>
      </c>
      <c r="FR78">
        <v>0.21</v>
      </c>
      <c r="FS78">
        <v>0.115</v>
      </c>
      <c r="FT78">
        <v>0.184</v>
      </c>
      <c r="FU78">
        <v>0.105</v>
      </c>
      <c r="FV78">
        <v>7.8E-2</v>
      </c>
      <c r="FW78">
        <v>0.123</v>
      </c>
      <c r="FX78">
        <v>0.10100000000000001</v>
      </c>
      <c r="FY78">
        <v>0.17799999999999999</v>
      </c>
      <c r="FZ78">
        <v>0.13800000000000001</v>
      </c>
      <c r="GA78">
        <v>0.28699999999999998</v>
      </c>
      <c r="GB78">
        <v>0.14000000000000001</v>
      </c>
      <c r="GC78">
        <v>0.13900000000000001</v>
      </c>
      <c r="GD78">
        <v>9.6000000000000002E-2</v>
      </c>
      <c r="GE78">
        <v>0.17699999999999999</v>
      </c>
      <c r="GF78">
        <v>0.21</v>
      </c>
      <c r="GG78">
        <v>0.11600000000000001</v>
      </c>
      <c r="GH78">
        <v>7.4999999999999997E-2</v>
      </c>
      <c r="GI78">
        <v>0.151</v>
      </c>
      <c r="GJ78">
        <v>0.11899999999999999</v>
      </c>
      <c r="GK78">
        <v>0.17599999999999999</v>
      </c>
      <c r="GL78" s="214">
        <v>0.17</v>
      </c>
      <c r="GM78" s="214">
        <v>0.28299999999999997</v>
      </c>
      <c r="GN78">
        <v>0.14099999999999999</v>
      </c>
      <c r="GO78">
        <v>8.3000000000000004E-2</v>
      </c>
      <c r="GP78">
        <v>8.5000000000000006E-2</v>
      </c>
      <c r="GQ78">
        <v>9.2999999999999999E-2</v>
      </c>
      <c r="GR78">
        <v>0.11799999999999999</v>
      </c>
      <c r="GS78">
        <v>9.9000000000000005E-2</v>
      </c>
      <c r="GT78">
        <v>0.161</v>
      </c>
      <c r="GU78">
        <v>0.114</v>
      </c>
      <c r="GV78">
        <v>0.20499999999999999</v>
      </c>
      <c r="GW78">
        <v>0.26100000000000001</v>
      </c>
      <c r="GX78">
        <v>0.11</v>
      </c>
      <c r="GY78">
        <v>0.159</v>
      </c>
      <c r="GZ78">
        <v>0.217</v>
      </c>
      <c r="HA78">
        <v>0.21299999999999999</v>
      </c>
      <c r="HB78">
        <v>0.153</v>
      </c>
      <c r="HC78">
        <v>0</v>
      </c>
      <c r="HD78">
        <v>5.2999999999999999E-2</v>
      </c>
      <c r="HE78">
        <v>0.46600000000000003</v>
      </c>
      <c r="HF78">
        <v>0.106</v>
      </c>
      <c r="HG78">
        <v>0.13300000000000001</v>
      </c>
      <c r="HH78">
        <v>9.9000000000000005E-2</v>
      </c>
      <c r="HI78">
        <v>8.7999999999999995E-2</v>
      </c>
      <c r="HJ78">
        <v>9.7000000000000003E-2</v>
      </c>
      <c r="HK78">
        <v>0.17399999999999999</v>
      </c>
      <c r="HL78">
        <v>9.5000000000000001E-2</v>
      </c>
      <c r="HM78">
        <v>8.5000000000000006E-2</v>
      </c>
      <c r="HN78">
        <v>0.121</v>
      </c>
      <c r="HO78">
        <v>1.202</v>
      </c>
      <c r="HP78">
        <v>9.8000000000000004E-2</v>
      </c>
      <c r="HQ78">
        <v>0.13200000000000001</v>
      </c>
      <c r="HR78">
        <v>0.39100000000000001</v>
      </c>
      <c r="HS78">
        <v>0.14499999999999999</v>
      </c>
      <c r="HT78">
        <v>0.19</v>
      </c>
      <c r="HU78">
        <v>0.17199999999999999</v>
      </c>
      <c r="HV78">
        <v>0.16500000000000001</v>
      </c>
      <c r="HW78">
        <v>0.189</v>
      </c>
      <c r="HX78">
        <v>0</v>
      </c>
      <c r="HY78">
        <v>0</v>
      </c>
      <c r="HZ78">
        <v>0</v>
      </c>
      <c r="IA78">
        <v>0.38700000000000001</v>
      </c>
      <c r="IB78">
        <v>0.378</v>
      </c>
      <c r="IC78">
        <v>0</v>
      </c>
      <c r="ID78" s="142">
        <v>0.36099999999999999</v>
      </c>
    </row>
    <row r="79" spans="1:238" x14ac:dyDescent="0.25">
      <c r="A79" s="95">
        <f t="shared" si="14"/>
        <v>78</v>
      </c>
      <c r="B79" s="65">
        <f>B.Semanal!B79</f>
        <v>0</v>
      </c>
      <c r="C79" s="66"/>
      <c r="D79" s="66"/>
      <c r="E79" s="66"/>
      <c r="F79" s="66"/>
      <c r="G79" s="70"/>
      <c r="H79" s="67">
        <v>57.496000000000002</v>
      </c>
      <c r="I79" s="67">
        <v>6.33</v>
      </c>
      <c r="J79" s="67">
        <v>1.1020000000000001</v>
      </c>
      <c r="K79" s="67">
        <v>1.502</v>
      </c>
      <c r="L79" s="67">
        <v>3.274</v>
      </c>
      <c r="M79" s="67">
        <v>1.2490000000000001</v>
      </c>
      <c r="N79" s="70">
        <v>2.903</v>
      </c>
      <c r="O79" s="70">
        <v>12.824</v>
      </c>
      <c r="P79" s="70">
        <v>5.7850000000000001</v>
      </c>
      <c r="Q79" s="70">
        <v>1.165</v>
      </c>
      <c r="R79" s="70">
        <v>4.8120000000000003</v>
      </c>
      <c r="S79" s="70">
        <v>2.423</v>
      </c>
      <c r="T79" s="70">
        <v>3.8370000000000002</v>
      </c>
      <c r="U79" s="123">
        <v>4.5250000000000004</v>
      </c>
      <c r="V79" s="123">
        <v>3.0739999999999998</v>
      </c>
      <c r="W79" s="123">
        <v>1.4910000000000001</v>
      </c>
      <c r="X79" s="123">
        <v>1.7250000000000001</v>
      </c>
      <c r="Y79" s="123">
        <v>1.7889999999999999</v>
      </c>
      <c r="Z79" s="123">
        <v>4.2300000000000004</v>
      </c>
      <c r="AA79" s="123">
        <v>7.76E-4</v>
      </c>
      <c r="AB79" s="123">
        <v>0</v>
      </c>
      <c r="AC79" s="123">
        <v>16.951000000000001</v>
      </c>
      <c r="AD79" s="123">
        <v>3.4409999999999998</v>
      </c>
      <c r="AE79" s="120">
        <v>9.67</v>
      </c>
      <c r="AF79" s="123">
        <v>0.38200000000000001</v>
      </c>
      <c r="AG79" s="120">
        <v>2.5579999999999998</v>
      </c>
      <c r="AH79" s="120">
        <v>2.141</v>
      </c>
      <c r="AI79" s="65">
        <v>0</v>
      </c>
      <c r="AJ79" s="65">
        <v>0</v>
      </c>
      <c r="AK79" s="65">
        <v>11.154999999999999</v>
      </c>
      <c r="AL79" s="65">
        <v>4.2910000000000004</v>
      </c>
      <c r="AM79" s="65">
        <v>3.8769999999999998</v>
      </c>
      <c r="AN79" s="65">
        <v>2.6070000000000002</v>
      </c>
      <c r="AO79" s="65">
        <v>3.2010000000000001</v>
      </c>
      <c r="AP79" s="65">
        <v>3.6909999999999998</v>
      </c>
      <c r="AQ79" s="65">
        <v>3.089</v>
      </c>
      <c r="AR79" s="65">
        <v>2.5539999999999998</v>
      </c>
      <c r="AS79" s="65">
        <v>5.1059999999999999</v>
      </c>
      <c r="AT79" s="65">
        <v>2.96</v>
      </c>
      <c r="AU79" s="65">
        <v>1.3819999999999999</v>
      </c>
      <c r="AV79" s="65">
        <v>3.3490000000000002</v>
      </c>
      <c r="AW79" s="65">
        <v>4.125</v>
      </c>
      <c r="AX79" s="65">
        <v>3.3260000000000001</v>
      </c>
      <c r="AY79" s="65">
        <v>1.6120000000000001</v>
      </c>
      <c r="AZ79" s="65">
        <v>0.435</v>
      </c>
      <c r="BA79" s="65">
        <v>11.728999999999999</v>
      </c>
      <c r="BB79" s="65">
        <v>2.0609999999999999</v>
      </c>
      <c r="BC79" s="65">
        <v>4.9370000000000003</v>
      </c>
      <c r="BD79" s="65">
        <v>0</v>
      </c>
      <c r="BE79" s="65">
        <v>0</v>
      </c>
      <c r="BF79" s="65">
        <v>0</v>
      </c>
      <c r="BG79" s="65">
        <v>15.374000000000001</v>
      </c>
      <c r="BH79" s="65">
        <v>7.9720000000000004</v>
      </c>
      <c r="BI79" s="65">
        <v>3.0920000000000001</v>
      </c>
      <c r="BJ79" s="65">
        <v>2.0710000000000002</v>
      </c>
      <c r="BK79" s="65">
        <v>3.3250000000000002</v>
      </c>
      <c r="BL79" s="65">
        <v>4.3360000000000003</v>
      </c>
      <c r="BM79" s="91">
        <v>2.7090000000000001</v>
      </c>
      <c r="BN79" s="65">
        <v>1.744</v>
      </c>
      <c r="BO79" s="65">
        <v>2.1760000000000002</v>
      </c>
      <c r="BP79" s="65">
        <v>1.8959999999999999</v>
      </c>
      <c r="BQ79" s="65">
        <v>2.7759999999999998</v>
      </c>
      <c r="BR79" s="65">
        <v>6.1180000000000003</v>
      </c>
      <c r="BS79" s="65">
        <v>5.7839999999999998</v>
      </c>
      <c r="BT79" s="65">
        <v>1.8560000000000001</v>
      </c>
      <c r="BU79" s="65">
        <v>0.28199999999999997</v>
      </c>
      <c r="BV79" s="65">
        <v>1.0840000000000001</v>
      </c>
      <c r="BW79" s="65">
        <v>2.6560000000000001</v>
      </c>
      <c r="BX79" s="65">
        <v>1.486</v>
      </c>
      <c r="BY79" s="65">
        <v>0.67200000000000004</v>
      </c>
      <c r="BZ79" s="65">
        <v>0.86699999999999999</v>
      </c>
      <c r="CA79" s="65">
        <v>0.28199999999999997</v>
      </c>
      <c r="CB79" s="65">
        <v>1.3140000000000001</v>
      </c>
      <c r="CC79" s="65">
        <v>2.6880000000000002</v>
      </c>
      <c r="CD79" s="65">
        <v>0.16800000000000001</v>
      </c>
      <c r="CE79" s="65">
        <v>7.7510000000000003</v>
      </c>
      <c r="CF79" s="65">
        <v>6.952</v>
      </c>
      <c r="CG79" s="65">
        <v>1.262</v>
      </c>
      <c r="CH79" s="65">
        <v>2.2269999999999999</v>
      </c>
      <c r="CI79" s="65">
        <v>1.677</v>
      </c>
      <c r="CJ79" s="65">
        <v>3.2029999999999998</v>
      </c>
      <c r="CK79" s="65">
        <v>0.37</v>
      </c>
      <c r="CL79" s="65">
        <v>2.266</v>
      </c>
      <c r="CM79">
        <v>0.314</v>
      </c>
      <c r="CN79">
        <v>0.749</v>
      </c>
      <c r="CO79">
        <v>0</v>
      </c>
      <c r="CP79">
        <v>0</v>
      </c>
      <c r="CQ79">
        <v>27.974</v>
      </c>
      <c r="CR79">
        <v>26.78</v>
      </c>
      <c r="CS79">
        <v>1.456</v>
      </c>
      <c r="CT79">
        <v>1.6930000000000001</v>
      </c>
      <c r="CU79">
        <v>1.325</v>
      </c>
      <c r="CV79">
        <v>2.1509999999999998</v>
      </c>
      <c r="CW79">
        <v>1.7190000000000001</v>
      </c>
      <c r="CX79">
        <v>0.38400000000000001</v>
      </c>
      <c r="CY79">
        <v>0.95799999999999996</v>
      </c>
      <c r="CZ79">
        <v>2.1230000000000002</v>
      </c>
      <c r="DA79">
        <v>1.2470000000000001</v>
      </c>
      <c r="DB79">
        <v>0.20799999999999999</v>
      </c>
      <c r="DC79">
        <v>4.7750000000000004</v>
      </c>
      <c r="DD79">
        <v>1.121</v>
      </c>
      <c r="DE79">
        <v>1.0880000000000001</v>
      </c>
      <c r="DF79">
        <v>0.41799999999999998</v>
      </c>
      <c r="DG79">
        <v>0.44500000000000001</v>
      </c>
      <c r="DH79">
        <v>0.29199999999999998</v>
      </c>
      <c r="DI79">
        <v>9.4E-2</v>
      </c>
      <c r="DJ79">
        <v>2.117</v>
      </c>
      <c r="DK79">
        <v>0.38200000000000001</v>
      </c>
      <c r="DL79">
        <v>3.6179999999999999</v>
      </c>
      <c r="DM79">
        <v>2.778</v>
      </c>
      <c r="DN79">
        <v>1.052</v>
      </c>
      <c r="DO79">
        <v>1.1990000000000001</v>
      </c>
      <c r="DP79">
        <v>1.3420000000000001</v>
      </c>
      <c r="DQ79">
        <v>2.2240000000000002</v>
      </c>
      <c r="DR79">
        <v>3.0779999999999998</v>
      </c>
      <c r="DS79">
        <v>2.173</v>
      </c>
      <c r="DT79">
        <v>0.20200000000000001</v>
      </c>
      <c r="DU79">
        <v>1.278</v>
      </c>
      <c r="DV79">
        <v>1.397</v>
      </c>
      <c r="DW79">
        <v>2.2869999999999999</v>
      </c>
      <c r="DX79">
        <v>2.3730000000000002</v>
      </c>
      <c r="DY79">
        <v>0.113</v>
      </c>
      <c r="DZ79">
        <v>2.806</v>
      </c>
      <c r="EA79">
        <v>3.21</v>
      </c>
      <c r="EB79">
        <v>0.251</v>
      </c>
      <c r="EC79">
        <v>4.68</v>
      </c>
      <c r="ED79">
        <v>6.2</v>
      </c>
      <c r="EE79">
        <v>2.82</v>
      </c>
      <c r="EF79">
        <v>5.3090000000000002</v>
      </c>
      <c r="EG79">
        <v>0.61299999999999999</v>
      </c>
      <c r="EH79">
        <v>1.9039999999999999</v>
      </c>
      <c r="EI79">
        <v>2.411</v>
      </c>
      <c r="EJ79">
        <v>2.7410000000000001</v>
      </c>
      <c r="EK79">
        <v>0.67900000000000005</v>
      </c>
      <c r="EL79">
        <v>1.885</v>
      </c>
      <c r="EM79">
        <v>2.6469999999999998</v>
      </c>
      <c r="EN79">
        <v>6.9329999999999998</v>
      </c>
      <c r="EO79">
        <v>2.0569999999999999</v>
      </c>
      <c r="EP79">
        <v>2.1429999999999998</v>
      </c>
      <c r="EQ79">
        <v>2.8929999999999998</v>
      </c>
      <c r="ER79">
        <v>5.4349999999999996</v>
      </c>
      <c r="ES79">
        <v>2.4460000000000002</v>
      </c>
      <c r="ET79">
        <v>1.885</v>
      </c>
      <c r="EU79">
        <v>1.726</v>
      </c>
      <c r="EV79">
        <v>2.9929999999999999</v>
      </c>
      <c r="EW79">
        <v>2.5499999999999998</v>
      </c>
      <c r="EX79">
        <v>3.0510000000000002</v>
      </c>
      <c r="EY79">
        <v>1.0609999999999999</v>
      </c>
      <c r="EZ79">
        <v>26.940999999999999</v>
      </c>
      <c r="FA79">
        <v>0</v>
      </c>
      <c r="FB79">
        <v>0</v>
      </c>
      <c r="FC79">
        <v>0</v>
      </c>
      <c r="FD79">
        <v>0</v>
      </c>
      <c r="FE79">
        <v>23.495000000000001</v>
      </c>
      <c r="FF79">
        <v>9.9670000000000005</v>
      </c>
      <c r="FG79">
        <v>1.492</v>
      </c>
      <c r="FH79">
        <v>2.6669999999999998</v>
      </c>
      <c r="FI79">
        <v>1.6879999999999999</v>
      </c>
      <c r="FJ79">
        <v>1.9379999999999999</v>
      </c>
      <c r="FK79">
        <v>4.1900000000000004</v>
      </c>
      <c r="FL79">
        <v>4.2910000000000004</v>
      </c>
      <c r="FM79">
        <v>2.3239999999999998</v>
      </c>
      <c r="FN79">
        <v>1.0169999999999999</v>
      </c>
      <c r="FO79">
        <v>0.66800000000000004</v>
      </c>
      <c r="FP79">
        <v>3.0350000000000001</v>
      </c>
      <c r="FQ79">
        <v>2.7360000000000002</v>
      </c>
      <c r="FR79">
        <v>1.47</v>
      </c>
      <c r="FS79">
        <v>1.83</v>
      </c>
      <c r="FT79">
        <v>1.988</v>
      </c>
      <c r="FU79">
        <v>2.956</v>
      </c>
      <c r="FV79">
        <v>1.9430000000000001</v>
      </c>
      <c r="FW79">
        <v>3.4369999999999998</v>
      </c>
      <c r="FX79">
        <v>3.2490000000000001</v>
      </c>
      <c r="FY79">
        <v>2.6339999999999999</v>
      </c>
      <c r="FZ79">
        <v>1.0589999999999999</v>
      </c>
      <c r="GA79">
        <v>0.39200000000000002</v>
      </c>
      <c r="GB79">
        <v>5.0259999999999998</v>
      </c>
      <c r="GC79">
        <v>2.347</v>
      </c>
      <c r="GD79">
        <v>2.125</v>
      </c>
      <c r="GE79">
        <v>3.6280000000000001</v>
      </c>
      <c r="GF79">
        <v>2.1339999999999999</v>
      </c>
      <c r="GG79">
        <v>2.7349999999999999</v>
      </c>
      <c r="GH79">
        <v>2.3359999999999999</v>
      </c>
      <c r="GI79">
        <v>1.7589999999999999</v>
      </c>
      <c r="GJ79">
        <v>2.4159999999999999</v>
      </c>
      <c r="GK79">
        <v>3.7690000000000001</v>
      </c>
      <c r="GL79" s="214">
        <v>12.898999999999999</v>
      </c>
      <c r="GM79" s="214">
        <v>1.7929999999999999</v>
      </c>
      <c r="GN79">
        <v>0.84</v>
      </c>
      <c r="GO79">
        <v>1.8</v>
      </c>
      <c r="GP79">
        <v>0.92600000000000005</v>
      </c>
      <c r="GQ79">
        <v>5.5E-2</v>
      </c>
      <c r="GR79">
        <v>1.978</v>
      </c>
      <c r="GS79">
        <v>1.7589999999999999</v>
      </c>
      <c r="GT79">
        <v>0.27800000000000002</v>
      </c>
      <c r="GU79">
        <v>0.20499999999999999</v>
      </c>
      <c r="GV79">
        <v>0.22800000000000001</v>
      </c>
      <c r="GW79">
        <v>0.05</v>
      </c>
      <c r="GX79">
        <v>4.7270000000000003</v>
      </c>
      <c r="GY79">
        <v>0.80700000000000005</v>
      </c>
      <c r="GZ79">
        <v>0.33</v>
      </c>
      <c r="HA79">
        <v>2.6480000000000001</v>
      </c>
      <c r="HB79">
        <v>0.67800000000000005</v>
      </c>
      <c r="HC79">
        <v>0</v>
      </c>
      <c r="HD79">
        <v>16.937999999999999</v>
      </c>
      <c r="HE79">
        <v>2.839</v>
      </c>
      <c r="HF79">
        <v>2.6549999999999998</v>
      </c>
      <c r="HG79">
        <v>1.236</v>
      </c>
      <c r="HH79">
        <v>0.69799999999999995</v>
      </c>
      <c r="HI79">
        <v>0.95599999999999996</v>
      </c>
      <c r="HJ79">
        <v>2.0169999999999999</v>
      </c>
      <c r="HK79">
        <v>1.843</v>
      </c>
      <c r="HL79">
        <v>1.238</v>
      </c>
      <c r="HM79">
        <v>2.444</v>
      </c>
      <c r="HN79">
        <v>0.40500000000000003</v>
      </c>
      <c r="HO79">
        <v>0.80500000000000005</v>
      </c>
      <c r="HP79">
        <v>3.9470000000000001</v>
      </c>
      <c r="HQ79">
        <v>1.01</v>
      </c>
      <c r="HR79">
        <v>1.55</v>
      </c>
      <c r="HS79">
        <v>0.21199999999999999</v>
      </c>
      <c r="HT79">
        <v>1.617</v>
      </c>
      <c r="HU79">
        <v>2.254</v>
      </c>
      <c r="HV79">
        <v>2.1379999999999999</v>
      </c>
      <c r="HW79">
        <v>2.8940000000000001</v>
      </c>
      <c r="HX79">
        <v>0</v>
      </c>
      <c r="HY79">
        <v>0</v>
      </c>
      <c r="HZ79">
        <v>0</v>
      </c>
      <c r="IA79">
        <v>13.991</v>
      </c>
      <c r="IB79">
        <v>16.068999999999999</v>
      </c>
      <c r="IC79">
        <v>0</v>
      </c>
      <c r="ID79" s="142">
        <v>-190.92699999999999</v>
      </c>
    </row>
    <row r="80" spans="1:238" x14ac:dyDescent="0.25">
      <c r="A80" s="95">
        <f t="shared" si="14"/>
        <v>79</v>
      </c>
      <c r="B80" s="65">
        <f>B.Semanal!B80</f>
        <v>0</v>
      </c>
      <c r="C80" s="66"/>
      <c r="D80" s="66"/>
      <c r="E80" s="66"/>
      <c r="F80" s="66"/>
      <c r="G80" s="67"/>
      <c r="H80" s="67">
        <v>39.94</v>
      </c>
      <c r="I80" s="67">
        <v>76.81</v>
      </c>
      <c r="J80" s="67">
        <v>78.34</v>
      </c>
      <c r="K80" s="67">
        <v>80.39</v>
      </c>
      <c r="L80" s="67">
        <v>83.56</v>
      </c>
      <c r="M80" s="67">
        <v>83.96</v>
      </c>
      <c r="N80" s="65">
        <v>83.52</v>
      </c>
      <c r="O80" s="65">
        <v>75.5</v>
      </c>
      <c r="P80" s="65">
        <v>80.25</v>
      </c>
      <c r="Q80" s="65">
        <v>86</v>
      </c>
      <c r="R80" s="65">
        <v>82.69</v>
      </c>
      <c r="S80" s="65">
        <v>84.85</v>
      </c>
      <c r="T80" s="65">
        <v>86.09</v>
      </c>
      <c r="U80" s="124">
        <v>86.23</v>
      </c>
      <c r="V80" s="124">
        <v>85.84</v>
      </c>
      <c r="W80" s="124">
        <v>85.41</v>
      </c>
      <c r="X80" s="124">
        <v>85.74</v>
      </c>
      <c r="Y80" s="124">
        <v>87.27</v>
      </c>
      <c r="Z80" s="124">
        <v>86.39</v>
      </c>
      <c r="AA80" s="124">
        <v>85</v>
      </c>
      <c r="AB80" s="124">
        <v>0</v>
      </c>
      <c r="AC80" s="124">
        <v>58.32</v>
      </c>
      <c r="AD80" s="124">
        <v>63.51</v>
      </c>
      <c r="AE80" s="120">
        <v>70.790000000000006</v>
      </c>
      <c r="AF80" s="124">
        <v>83.99</v>
      </c>
      <c r="AG80" s="120">
        <v>86.14</v>
      </c>
      <c r="AH80" s="120">
        <v>85.26</v>
      </c>
      <c r="AI80" s="65">
        <v>0</v>
      </c>
      <c r="AJ80" s="65">
        <v>0</v>
      </c>
      <c r="AK80" s="65">
        <v>73.27</v>
      </c>
      <c r="AL80" s="65">
        <v>84.23</v>
      </c>
      <c r="AM80" s="65">
        <v>85.2</v>
      </c>
      <c r="AN80" s="65">
        <v>86.15</v>
      </c>
      <c r="AO80" s="65">
        <v>85.99</v>
      </c>
      <c r="AP80" s="65">
        <v>85.95</v>
      </c>
      <c r="AQ80" s="65">
        <v>86.84</v>
      </c>
      <c r="AR80" s="65">
        <v>86.91</v>
      </c>
      <c r="AS80" s="65">
        <v>85.48</v>
      </c>
      <c r="AT80" s="65">
        <v>86.06</v>
      </c>
      <c r="AU80" s="65">
        <v>86.78</v>
      </c>
      <c r="AV80" s="65">
        <v>84.3</v>
      </c>
      <c r="AW80" s="65">
        <v>85.63</v>
      </c>
      <c r="AX80" s="65">
        <v>85.81</v>
      </c>
      <c r="AY80" s="65">
        <v>84.88</v>
      </c>
      <c r="AZ80" s="65">
        <v>84.54</v>
      </c>
      <c r="BA80" s="65">
        <v>75.52</v>
      </c>
      <c r="BB80" s="65">
        <v>85.31</v>
      </c>
      <c r="BC80" s="65">
        <v>84.2</v>
      </c>
      <c r="BD80" s="65">
        <v>0</v>
      </c>
      <c r="BE80" s="65">
        <v>0</v>
      </c>
      <c r="BF80" s="65">
        <v>0</v>
      </c>
      <c r="BG80" s="65">
        <v>74.8</v>
      </c>
      <c r="BH80" s="65">
        <v>75.900000000000006</v>
      </c>
      <c r="BI80" s="65">
        <v>83.34</v>
      </c>
      <c r="BJ80" s="65">
        <v>85.29</v>
      </c>
      <c r="BK80" s="65">
        <v>86.72</v>
      </c>
      <c r="BL80" s="65">
        <v>86.2</v>
      </c>
      <c r="BM80" s="91">
        <v>86.25</v>
      </c>
      <c r="BN80" s="65">
        <v>86.57</v>
      </c>
      <c r="BO80" s="65">
        <v>87.66</v>
      </c>
      <c r="BP80" s="65">
        <v>87.48</v>
      </c>
      <c r="BQ80" s="65">
        <v>87.65</v>
      </c>
      <c r="BR80" s="65">
        <v>83.54</v>
      </c>
      <c r="BS80" s="65">
        <v>81.900000000000006</v>
      </c>
      <c r="BT80" s="65">
        <v>86.42</v>
      </c>
      <c r="BU80" s="65">
        <v>87.06</v>
      </c>
      <c r="BV80" s="65">
        <v>85.08</v>
      </c>
      <c r="BW80" s="65">
        <v>86</v>
      </c>
      <c r="BX80" s="65">
        <v>86.88</v>
      </c>
      <c r="BY80" s="65">
        <v>87.11</v>
      </c>
      <c r="BZ80" s="65">
        <v>85.21</v>
      </c>
      <c r="CA80" s="65">
        <v>86.93</v>
      </c>
      <c r="CB80" s="65">
        <v>87.03</v>
      </c>
      <c r="CC80" s="65">
        <v>86.2</v>
      </c>
      <c r="CD80" s="65">
        <v>85.29</v>
      </c>
      <c r="CE80" s="65">
        <v>79.8</v>
      </c>
      <c r="CF80" s="65">
        <v>77.14</v>
      </c>
      <c r="CG80" s="65">
        <v>83.13</v>
      </c>
      <c r="CH80" s="65">
        <v>80.52</v>
      </c>
      <c r="CI80" s="65">
        <v>83.73</v>
      </c>
      <c r="CJ80" s="65">
        <v>85.02</v>
      </c>
      <c r="CK80" s="65">
        <v>85.4</v>
      </c>
      <c r="CL80" s="65">
        <v>85.02</v>
      </c>
      <c r="CM80">
        <v>85.07</v>
      </c>
      <c r="CN80">
        <v>85.47</v>
      </c>
      <c r="CO80">
        <v>0</v>
      </c>
      <c r="CP80">
        <v>0</v>
      </c>
      <c r="CQ80">
        <v>63.4</v>
      </c>
      <c r="CR80">
        <v>62.57</v>
      </c>
      <c r="CS80">
        <v>86.68</v>
      </c>
      <c r="CT80">
        <v>87.45</v>
      </c>
      <c r="CU80">
        <v>87.97</v>
      </c>
      <c r="CV80">
        <v>87.23</v>
      </c>
      <c r="CW80">
        <v>87.65</v>
      </c>
      <c r="CX80">
        <v>85.49</v>
      </c>
      <c r="CY80">
        <v>86.57</v>
      </c>
      <c r="CZ80">
        <v>85.01</v>
      </c>
      <c r="DA80">
        <v>87.3</v>
      </c>
      <c r="DB80">
        <v>85.26</v>
      </c>
      <c r="DC80">
        <v>83.67</v>
      </c>
      <c r="DD80">
        <v>85.62</v>
      </c>
      <c r="DE80">
        <v>86.82</v>
      </c>
      <c r="DF80">
        <v>87</v>
      </c>
      <c r="DG80">
        <v>87.54</v>
      </c>
      <c r="DH80">
        <v>87.37</v>
      </c>
      <c r="DI80">
        <v>84.28</v>
      </c>
      <c r="DJ80">
        <v>85.03</v>
      </c>
      <c r="DK80">
        <v>85.73</v>
      </c>
      <c r="DL80">
        <v>83.23</v>
      </c>
      <c r="DM80">
        <v>87.01</v>
      </c>
      <c r="DN80">
        <v>86.72</v>
      </c>
      <c r="DO80">
        <v>85.07</v>
      </c>
      <c r="DP80">
        <v>84.05</v>
      </c>
      <c r="DQ80">
        <v>82.81</v>
      </c>
      <c r="DR80">
        <v>82.99</v>
      </c>
      <c r="DS80">
        <v>83.12</v>
      </c>
      <c r="DT80">
        <v>84.12</v>
      </c>
      <c r="DU80">
        <v>85.05</v>
      </c>
      <c r="DV80">
        <v>85.11</v>
      </c>
      <c r="DW80">
        <v>84.73</v>
      </c>
      <c r="DX80">
        <v>85.07</v>
      </c>
      <c r="DY80">
        <v>85.45</v>
      </c>
      <c r="DZ80">
        <v>86.1</v>
      </c>
      <c r="EA80">
        <v>86.64</v>
      </c>
      <c r="EB80">
        <v>85.75</v>
      </c>
      <c r="EC80">
        <v>82.73</v>
      </c>
      <c r="ED80">
        <v>81.45</v>
      </c>
      <c r="EE80">
        <v>81.83</v>
      </c>
      <c r="EF80">
        <v>82.74</v>
      </c>
      <c r="EG80">
        <v>86.11</v>
      </c>
      <c r="EH80">
        <v>87.4</v>
      </c>
      <c r="EI80">
        <v>86.62</v>
      </c>
      <c r="EJ80">
        <v>86.11</v>
      </c>
      <c r="EK80">
        <v>86.61</v>
      </c>
      <c r="EL80">
        <v>83.18</v>
      </c>
      <c r="EM80">
        <v>86.97</v>
      </c>
      <c r="EN80">
        <v>82.6</v>
      </c>
      <c r="EO80">
        <v>86.35</v>
      </c>
      <c r="EP80">
        <v>87.07</v>
      </c>
      <c r="EQ80">
        <v>86.87</v>
      </c>
      <c r="ER80">
        <v>82.84</v>
      </c>
      <c r="ES80">
        <v>83.01</v>
      </c>
      <c r="ET80">
        <v>84.52</v>
      </c>
      <c r="EU80">
        <v>86.95</v>
      </c>
      <c r="EV80">
        <v>85.41</v>
      </c>
      <c r="EW80">
        <v>85.66</v>
      </c>
      <c r="EX80">
        <v>84.08</v>
      </c>
      <c r="EY80">
        <v>85.82</v>
      </c>
      <c r="EZ80">
        <v>61.93</v>
      </c>
      <c r="FA80">
        <v>0</v>
      </c>
      <c r="FB80">
        <v>0</v>
      </c>
      <c r="FC80">
        <v>0</v>
      </c>
      <c r="FD80">
        <v>0</v>
      </c>
      <c r="FE80">
        <v>63.26</v>
      </c>
      <c r="FF80">
        <v>77.36</v>
      </c>
      <c r="FG80">
        <v>86.53</v>
      </c>
      <c r="FH80">
        <v>85.95</v>
      </c>
      <c r="FI80">
        <v>87.31</v>
      </c>
      <c r="FJ80">
        <v>87.63</v>
      </c>
      <c r="FK80">
        <v>83.6</v>
      </c>
      <c r="FL80">
        <v>83.64</v>
      </c>
      <c r="FM80">
        <v>85.79</v>
      </c>
      <c r="FN80">
        <v>84.83</v>
      </c>
      <c r="FO80">
        <v>85.45</v>
      </c>
      <c r="FP80">
        <v>84</v>
      </c>
      <c r="FQ80">
        <v>85.38</v>
      </c>
      <c r="FR80">
        <v>86.29</v>
      </c>
      <c r="FS80">
        <v>86.03</v>
      </c>
      <c r="FT80">
        <v>86.05</v>
      </c>
      <c r="FU80">
        <v>86.5</v>
      </c>
      <c r="FV80">
        <v>86.65</v>
      </c>
      <c r="FW80">
        <v>85.14</v>
      </c>
      <c r="FX80">
        <v>83.09</v>
      </c>
      <c r="FY80">
        <v>85.44</v>
      </c>
      <c r="FZ80">
        <v>86.01</v>
      </c>
      <c r="GA80">
        <v>82.21</v>
      </c>
      <c r="GB80">
        <v>82.77</v>
      </c>
      <c r="GC80">
        <v>85.59</v>
      </c>
      <c r="GD80">
        <v>86.2</v>
      </c>
      <c r="GE80">
        <v>81.5</v>
      </c>
      <c r="GF80">
        <v>85.05</v>
      </c>
      <c r="GG80">
        <v>85.11</v>
      </c>
      <c r="GH80">
        <v>85.56</v>
      </c>
      <c r="GI80">
        <v>86.79</v>
      </c>
      <c r="GJ80">
        <v>85.06</v>
      </c>
      <c r="GK80">
        <v>83.5</v>
      </c>
      <c r="GL80" s="214">
        <v>75.45</v>
      </c>
      <c r="GM80" s="214">
        <v>84.2</v>
      </c>
      <c r="GN80">
        <v>85.08</v>
      </c>
      <c r="GO80">
        <v>85.52</v>
      </c>
      <c r="GP80">
        <v>86.51</v>
      </c>
      <c r="GQ80">
        <v>85.95</v>
      </c>
      <c r="GR80">
        <v>87.29</v>
      </c>
      <c r="GS80">
        <v>86.85</v>
      </c>
      <c r="GT80">
        <v>86.53</v>
      </c>
      <c r="GU80">
        <v>87.54</v>
      </c>
      <c r="GV80">
        <v>85.92</v>
      </c>
      <c r="GW80">
        <v>86.06</v>
      </c>
      <c r="GX80">
        <v>85.73</v>
      </c>
      <c r="GY80">
        <v>86.12</v>
      </c>
      <c r="GZ80">
        <v>86.68</v>
      </c>
      <c r="HA80">
        <v>86.01</v>
      </c>
      <c r="HB80">
        <v>87.06</v>
      </c>
      <c r="HC80">
        <v>0</v>
      </c>
      <c r="HD80">
        <v>70.540000000000006</v>
      </c>
      <c r="HE80">
        <v>85.37</v>
      </c>
      <c r="HF80">
        <v>86.5</v>
      </c>
      <c r="HG80">
        <v>86.55</v>
      </c>
      <c r="HH80">
        <v>87.53</v>
      </c>
      <c r="HI80">
        <v>87.62</v>
      </c>
      <c r="HJ80">
        <v>87.7</v>
      </c>
      <c r="HK80">
        <v>87.17</v>
      </c>
      <c r="HL80">
        <v>87.31</v>
      </c>
      <c r="HM80">
        <v>87.25</v>
      </c>
      <c r="HN80">
        <v>87.31</v>
      </c>
      <c r="HO80">
        <v>86.43</v>
      </c>
      <c r="HP80">
        <v>82.59</v>
      </c>
      <c r="HQ80">
        <v>87.02</v>
      </c>
      <c r="HR80">
        <v>87.34</v>
      </c>
      <c r="HS80">
        <v>87.12</v>
      </c>
      <c r="HT80">
        <v>87.02</v>
      </c>
      <c r="HU80">
        <v>87.13</v>
      </c>
      <c r="HV80">
        <v>87.53</v>
      </c>
      <c r="HW80">
        <v>87.36</v>
      </c>
      <c r="HX80">
        <v>0</v>
      </c>
      <c r="HY80">
        <v>0</v>
      </c>
      <c r="HZ80">
        <v>0</v>
      </c>
      <c r="IA80">
        <v>65.150000000000006</v>
      </c>
      <c r="IB80">
        <v>66.92</v>
      </c>
      <c r="IC80">
        <v>0</v>
      </c>
      <c r="ID80" s="142">
        <v>353.89</v>
      </c>
    </row>
    <row r="81" spans="1:238" x14ac:dyDescent="0.25">
      <c r="A81" s="95">
        <f t="shared" si="14"/>
        <v>80</v>
      </c>
      <c r="B81" s="65">
        <f>B.Semanal!B81</f>
        <v>0</v>
      </c>
      <c r="C81" s="73"/>
      <c r="D81" s="73"/>
      <c r="E81" s="73"/>
      <c r="F81" s="73"/>
      <c r="G81" s="67"/>
      <c r="H81" s="67">
        <v>60.06</v>
      </c>
      <c r="I81" s="67">
        <v>23.19</v>
      </c>
      <c r="J81" s="67">
        <v>21.66</v>
      </c>
      <c r="K81" s="67">
        <v>19.62</v>
      </c>
      <c r="L81" s="67">
        <v>16.440000000000001</v>
      </c>
      <c r="M81" s="67">
        <v>16.04</v>
      </c>
      <c r="N81" s="65">
        <v>16.48</v>
      </c>
      <c r="O81" s="65">
        <v>24.5</v>
      </c>
      <c r="P81" s="65">
        <v>19.75</v>
      </c>
      <c r="Q81" s="65">
        <v>14</v>
      </c>
      <c r="R81" s="65">
        <v>17.32</v>
      </c>
      <c r="S81" s="65">
        <v>15.15</v>
      </c>
      <c r="T81" s="65">
        <v>13.91</v>
      </c>
      <c r="U81" s="124">
        <v>13.77</v>
      </c>
      <c r="V81" s="124">
        <v>13.93</v>
      </c>
      <c r="W81" s="124">
        <v>14.31</v>
      </c>
      <c r="X81" s="124">
        <v>13.95</v>
      </c>
      <c r="Y81" s="124">
        <v>12.48</v>
      </c>
      <c r="Z81" s="124">
        <v>13.38</v>
      </c>
      <c r="AA81" s="124">
        <v>14.66</v>
      </c>
      <c r="AB81" s="124">
        <v>0</v>
      </c>
      <c r="AC81" s="124">
        <v>41.58</v>
      </c>
      <c r="AD81" s="124">
        <v>35.97</v>
      </c>
      <c r="AE81" s="120">
        <v>29.21</v>
      </c>
      <c r="AF81" s="124">
        <v>15.82</v>
      </c>
      <c r="AG81" s="120">
        <v>13.54</v>
      </c>
      <c r="AH81" s="120">
        <v>14.28</v>
      </c>
      <c r="AI81" s="65">
        <v>0</v>
      </c>
      <c r="AJ81" s="65">
        <v>0</v>
      </c>
      <c r="AK81" s="65">
        <v>26.46</v>
      </c>
      <c r="AL81" s="65">
        <v>15.77</v>
      </c>
      <c r="AM81" s="65">
        <v>14.69</v>
      </c>
      <c r="AN81" s="65">
        <v>13.61</v>
      </c>
      <c r="AO81" s="65">
        <v>13.77</v>
      </c>
      <c r="AP81" s="65">
        <v>13.77</v>
      </c>
      <c r="AQ81" s="65">
        <v>12.9</v>
      </c>
      <c r="AR81" s="65">
        <v>12.83</v>
      </c>
      <c r="AS81" s="65">
        <v>14.27</v>
      </c>
      <c r="AT81" s="65">
        <v>13.7</v>
      </c>
      <c r="AU81" s="65">
        <v>12.95</v>
      </c>
      <c r="AV81" s="65">
        <v>15.47</v>
      </c>
      <c r="AW81" s="65">
        <v>14.11</v>
      </c>
      <c r="AX81" s="65">
        <v>13.95</v>
      </c>
      <c r="AY81" s="65">
        <v>14.88</v>
      </c>
      <c r="AZ81" s="65">
        <v>15.07</v>
      </c>
      <c r="BA81" s="65">
        <v>24.48</v>
      </c>
      <c r="BB81" s="65">
        <v>14.5</v>
      </c>
      <c r="BC81" s="65">
        <v>15.34</v>
      </c>
      <c r="BD81" s="65">
        <v>0</v>
      </c>
      <c r="BE81" s="65">
        <v>0</v>
      </c>
      <c r="BF81" s="65">
        <v>0</v>
      </c>
      <c r="BG81" s="65">
        <v>25.2</v>
      </c>
      <c r="BH81" s="65">
        <v>24.1</v>
      </c>
      <c r="BI81" s="65">
        <v>16.66</v>
      </c>
      <c r="BJ81" s="65">
        <v>14.72</v>
      </c>
      <c r="BK81" s="65">
        <v>13.28</v>
      </c>
      <c r="BL81" s="65">
        <v>13.8</v>
      </c>
      <c r="BM81" s="91">
        <v>13.75</v>
      </c>
      <c r="BN81" s="65">
        <v>13.11</v>
      </c>
      <c r="BO81" s="65">
        <v>12.03</v>
      </c>
      <c r="BP81" s="65">
        <v>12.15</v>
      </c>
      <c r="BQ81" s="65">
        <v>12.07</v>
      </c>
      <c r="BR81" s="65">
        <v>16.07</v>
      </c>
      <c r="BS81" s="65">
        <v>18.02</v>
      </c>
      <c r="BT81" s="65">
        <v>13.58</v>
      </c>
      <c r="BU81" s="65">
        <v>12.94</v>
      </c>
      <c r="BV81" s="65">
        <v>14.92</v>
      </c>
      <c r="BW81" s="65">
        <v>14</v>
      </c>
      <c r="BX81" s="65">
        <v>13.12</v>
      </c>
      <c r="BY81" s="65">
        <v>12.89</v>
      </c>
      <c r="BZ81" s="65">
        <v>14.79</v>
      </c>
      <c r="CA81" s="65">
        <v>12.88</v>
      </c>
      <c r="CB81" s="65">
        <v>12.74</v>
      </c>
      <c r="CC81" s="65">
        <v>13.56</v>
      </c>
      <c r="CD81" s="65">
        <v>14.47</v>
      </c>
      <c r="CE81" s="65">
        <v>23.26</v>
      </c>
      <c r="CF81" s="65">
        <v>22.86</v>
      </c>
      <c r="CG81" s="65">
        <v>16.87</v>
      </c>
      <c r="CH81" s="65">
        <v>19.48</v>
      </c>
      <c r="CI81" s="65">
        <v>16.27</v>
      </c>
      <c r="CJ81" s="65">
        <v>14.78</v>
      </c>
      <c r="CK81" s="65">
        <v>14.35</v>
      </c>
      <c r="CL81" s="65">
        <v>14.71</v>
      </c>
      <c r="CM81">
        <v>14.69</v>
      </c>
      <c r="CN81">
        <v>13.89</v>
      </c>
      <c r="CO81">
        <v>0</v>
      </c>
      <c r="CP81">
        <v>0</v>
      </c>
      <c r="CQ81">
        <v>36.6</v>
      </c>
      <c r="CR81">
        <v>37.43</v>
      </c>
      <c r="CS81">
        <v>13.32</v>
      </c>
      <c r="CT81">
        <v>12.55</v>
      </c>
      <c r="CU81">
        <v>11.92</v>
      </c>
      <c r="CV81">
        <v>12.54</v>
      </c>
      <c r="CW81">
        <v>12.1</v>
      </c>
      <c r="CX81">
        <v>14.29</v>
      </c>
      <c r="CY81">
        <v>13.18</v>
      </c>
      <c r="CZ81">
        <v>14.73</v>
      </c>
      <c r="DA81">
        <v>12.44</v>
      </c>
      <c r="DB81">
        <v>14.51</v>
      </c>
      <c r="DC81">
        <v>16.170000000000002</v>
      </c>
      <c r="DD81">
        <v>14.13</v>
      </c>
      <c r="DE81">
        <v>12.89</v>
      </c>
      <c r="DF81">
        <v>12.76</v>
      </c>
      <c r="DG81">
        <v>12.22</v>
      </c>
      <c r="DH81">
        <v>12.42</v>
      </c>
      <c r="DI81">
        <v>15.71</v>
      </c>
      <c r="DJ81">
        <v>14.97</v>
      </c>
      <c r="DK81">
        <v>14.13</v>
      </c>
      <c r="DL81">
        <v>16.579999999999998</v>
      </c>
      <c r="DM81">
        <v>12.81</v>
      </c>
      <c r="DN81">
        <v>13.08</v>
      </c>
      <c r="DO81">
        <v>14.73</v>
      </c>
      <c r="DP81">
        <v>15.75</v>
      </c>
      <c r="DQ81">
        <v>16.989999999999998</v>
      </c>
      <c r="DR81">
        <v>16.8</v>
      </c>
      <c r="DS81">
        <v>16.66</v>
      </c>
      <c r="DT81">
        <v>15.63</v>
      </c>
      <c r="DU81">
        <v>14.72</v>
      </c>
      <c r="DV81">
        <v>14.62</v>
      </c>
      <c r="DW81">
        <v>15.04</v>
      </c>
      <c r="DX81">
        <v>14.7</v>
      </c>
      <c r="DY81">
        <v>14.31</v>
      </c>
      <c r="DZ81">
        <v>13.67</v>
      </c>
      <c r="EA81">
        <v>13.14</v>
      </c>
      <c r="EB81">
        <v>14.06</v>
      </c>
      <c r="EC81">
        <v>17.04</v>
      </c>
      <c r="ED81">
        <v>18.329999999999998</v>
      </c>
      <c r="EE81">
        <v>18.170000000000002</v>
      </c>
      <c r="EF81">
        <v>17.059999999999999</v>
      </c>
      <c r="EG81">
        <v>13.67</v>
      </c>
      <c r="EH81">
        <v>12.41</v>
      </c>
      <c r="EI81">
        <v>13.15</v>
      </c>
      <c r="EJ81">
        <v>13.66</v>
      </c>
      <c r="EK81">
        <v>13.15</v>
      </c>
      <c r="EL81">
        <v>16.559999999999999</v>
      </c>
      <c r="EM81">
        <v>12.61</v>
      </c>
      <c r="EN81">
        <v>17.170000000000002</v>
      </c>
      <c r="EO81">
        <v>13.41</v>
      </c>
      <c r="EP81">
        <v>12.7</v>
      </c>
      <c r="EQ81">
        <v>12.92</v>
      </c>
      <c r="ER81">
        <v>17.16</v>
      </c>
      <c r="ES81">
        <v>16.760000000000002</v>
      </c>
      <c r="ET81">
        <v>15.23</v>
      </c>
      <c r="EU81">
        <v>12.81</v>
      </c>
      <c r="EV81">
        <v>14.34</v>
      </c>
      <c r="EW81">
        <v>14.11</v>
      </c>
      <c r="EX81">
        <v>15.66</v>
      </c>
      <c r="EY81">
        <v>13.67</v>
      </c>
      <c r="EZ81">
        <v>38.03</v>
      </c>
      <c r="FA81">
        <v>0</v>
      </c>
      <c r="FB81">
        <v>0</v>
      </c>
      <c r="FC81">
        <v>0</v>
      </c>
      <c r="FD81">
        <v>0</v>
      </c>
      <c r="FE81">
        <v>36.74</v>
      </c>
      <c r="FF81">
        <v>22.64</v>
      </c>
      <c r="FG81">
        <v>13.29</v>
      </c>
      <c r="FH81">
        <v>13.8</v>
      </c>
      <c r="FI81">
        <v>12.45</v>
      </c>
      <c r="FJ81">
        <v>12.15</v>
      </c>
      <c r="FK81">
        <v>16.2</v>
      </c>
      <c r="FL81">
        <v>16.16</v>
      </c>
      <c r="FM81">
        <v>13.96</v>
      </c>
      <c r="FN81">
        <v>14.92</v>
      </c>
      <c r="FO81">
        <v>14.26</v>
      </c>
      <c r="FP81">
        <v>15.69</v>
      </c>
      <c r="FQ81">
        <v>14.39</v>
      </c>
      <c r="FR81">
        <v>13.42</v>
      </c>
      <c r="FS81">
        <v>13.69</v>
      </c>
      <c r="FT81">
        <v>13.68</v>
      </c>
      <c r="FU81">
        <v>13.23</v>
      </c>
      <c r="FV81">
        <v>13.13</v>
      </c>
      <c r="FW81">
        <v>14.6</v>
      </c>
      <c r="FX81">
        <v>16.63</v>
      </c>
      <c r="FY81">
        <v>14.31</v>
      </c>
      <c r="FZ81">
        <v>13.7</v>
      </c>
      <c r="GA81">
        <v>17.66</v>
      </c>
      <c r="GB81">
        <v>17.059999999999999</v>
      </c>
      <c r="GC81">
        <v>14.14</v>
      </c>
      <c r="GD81">
        <v>13.45</v>
      </c>
      <c r="GE81">
        <v>18.37</v>
      </c>
      <c r="GF81">
        <v>14.77</v>
      </c>
      <c r="GG81">
        <v>14.63</v>
      </c>
      <c r="GH81">
        <v>14.18</v>
      </c>
      <c r="GI81">
        <v>12.95</v>
      </c>
      <c r="GJ81">
        <v>14.69</v>
      </c>
      <c r="GK81">
        <v>16.25</v>
      </c>
      <c r="GL81" s="214">
        <v>24.29</v>
      </c>
      <c r="GM81" s="214">
        <v>15.56</v>
      </c>
      <c r="GN81">
        <v>14.9</v>
      </c>
      <c r="GO81">
        <v>14.32</v>
      </c>
      <c r="GP81">
        <v>13.14</v>
      </c>
      <c r="GQ81">
        <v>13.77</v>
      </c>
      <c r="GR81">
        <v>12.43</v>
      </c>
      <c r="GS81">
        <v>12.88</v>
      </c>
      <c r="GT81">
        <v>13.22</v>
      </c>
      <c r="GU81">
        <v>12.19</v>
      </c>
      <c r="GV81">
        <v>14.02</v>
      </c>
      <c r="GW81">
        <v>13.94</v>
      </c>
      <c r="GX81">
        <v>14.06</v>
      </c>
      <c r="GY81">
        <v>13.52</v>
      </c>
      <c r="GZ81">
        <v>13.26</v>
      </c>
      <c r="HA81">
        <v>13.99</v>
      </c>
      <c r="HB81">
        <v>12.66</v>
      </c>
      <c r="HC81">
        <v>0</v>
      </c>
      <c r="HD81">
        <v>29.46</v>
      </c>
      <c r="HE81">
        <v>14.36</v>
      </c>
      <c r="HF81">
        <v>13.19</v>
      </c>
      <c r="HG81">
        <v>13.15</v>
      </c>
      <c r="HH81">
        <v>12.12</v>
      </c>
      <c r="HI81">
        <v>12.03</v>
      </c>
      <c r="HJ81">
        <v>11.96</v>
      </c>
      <c r="HK81">
        <v>12.52</v>
      </c>
      <c r="HL81">
        <v>12.39</v>
      </c>
      <c r="HM81">
        <v>12.45</v>
      </c>
      <c r="HN81">
        <v>12.6</v>
      </c>
      <c r="HO81">
        <v>13.57</v>
      </c>
      <c r="HP81">
        <v>17.41</v>
      </c>
      <c r="HQ81">
        <v>12.98</v>
      </c>
      <c r="HR81">
        <v>12.66</v>
      </c>
      <c r="HS81">
        <v>12.88</v>
      </c>
      <c r="HT81">
        <v>12.98</v>
      </c>
      <c r="HU81">
        <v>12.87</v>
      </c>
      <c r="HV81">
        <v>12.47</v>
      </c>
      <c r="HW81">
        <v>12.47</v>
      </c>
      <c r="HX81">
        <v>0</v>
      </c>
      <c r="HY81">
        <v>0</v>
      </c>
      <c r="HZ81">
        <v>0</v>
      </c>
      <c r="IA81">
        <v>34.85</v>
      </c>
      <c r="IB81">
        <v>33.08</v>
      </c>
      <c r="IC81">
        <v>0</v>
      </c>
      <c r="ID81" s="142">
        <v>-143.52000000000001</v>
      </c>
    </row>
    <row r="82" spans="1:238" x14ac:dyDescent="0.25">
      <c r="A82" s="95">
        <f t="shared" si="14"/>
        <v>81</v>
      </c>
      <c r="B82" s="65">
        <f>B.Semanal!B82</f>
        <v>0</v>
      </c>
      <c r="C82" s="68"/>
      <c r="D82" s="68"/>
      <c r="E82" s="68"/>
      <c r="F82" s="68"/>
      <c r="H82" s="67">
        <v>0</v>
      </c>
      <c r="I82" s="67">
        <v>0</v>
      </c>
      <c r="J82" s="67">
        <v>0</v>
      </c>
      <c r="K82" s="67">
        <v>0</v>
      </c>
      <c r="L82" s="67">
        <v>0</v>
      </c>
      <c r="M82" s="67">
        <v>0</v>
      </c>
      <c r="N82" s="65">
        <v>0</v>
      </c>
      <c r="O82" s="65">
        <v>0</v>
      </c>
      <c r="P82" s="65">
        <v>0</v>
      </c>
      <c r="Q82" s="65">
        <v>0</v>
      </c>
      <c r="R82" s="65">
        <v>0</v>
      </c>
      <c r="S82" s="65">
        <v>0</v>
      </c>
      <c r="T82" s="65">
        <v>0</v>
      </c>
      <c r="U82" s="120">
        <v>0</v>
      </c>
      <c r="V82" s="120">
        <v>0</v>
      </c>
      <c r="W82" s="120">
        <v>0</v>
      </c>
      <c r="X82" s="120">
        <v>0</v>
      </c>
      <c r="Y82" s="120">
        <v>0</v>
      </c>
      <c r="Z82" s="120">
        <v>0</v>
      </c>
      <c r="AA82" s="120">
        <v>0</v>
      </c>
      <c r="AB82" s="120">
        <v>0</v>
      </c>
      <c r="AC82" s="120">
        <v>0</v>
      </c>
      <c r="AD82" s="120">
        <v>0</v>
      </c>
      <c r="AE82" s="120">
        <v>0</v>
      </c>
      <c r="AF82" s="120">
        <v>0</v>
      </c>
      <c r="AG82" s="120">
        <v>0</v>
      </c>
      <c r="AH82" s="120">
        <v>0</v>
      </c>
      <c r="AI82" s="65">
        <v>0</v>
      </c>
      <c r="AJ82" s="65">
        <v>0</v>
      </c>
      <c r="AK82" s="65">
        <v>0</v>
      </c>
      <c r="AL82" s="65">
        <v>0</v>
      </c>
      <c r="AM82" s="65">
        <v>0</v>
      </c>
      <c r="AN82" s="65">
        <v>0</v>
      </c>
      <c r="AO82" s="65">
        <v>0</v>
      </c>
      <c r="AP82" s="65">
        <v>0</v>
      </c>
      <c r="AQ82" s="65">
        <v>0</v>
      </c>
      <c r="AR82" s="65">
        <v>0</v>
      </c>
      <c r="AS82" s="65">
        <v>0</v>
      </c>
      <c r="AT82" s="65">
        <v>0</v>
      </c>
      <c r="AU82" s="65">
        <v>0</v>
      </c>
      <c r="AV82" s="65">
        <v>0</v>
      </c>
      <c r="AW82" s="65">
        <v>0</v>
      </c>
      <c r="AX82" s="65">
        <v>0</v>
      </c>
      <c r="AY82" s="65">
        <v>0</v>
      </c>
      <c r="AZ82" s="65">
        <v>0</v>
      </c>
      <c r="BA82" s="65">
        <v>0</v>
      </c>
      <c r="BB82" s="65">
        <v>0</v>
      </c>
      <c r="BC82" s="65">
        <v>0</v>
      </c>
      <c r="BD82" s="65">
        <v>0</v>
      </c>
      <c r="BE82" s="65">
        <v>0</v>
      </c>
      <c r="BF82" s="65">
        <v>0</v>
      </c>
      <c r="BG82" s="65">
        <v>0</v>
      </c>
      <c r="BH82" s="65">
        <v>0</v>
      </c>
      <c r="BI82" s="65">
        <v>0</v>
      </c>
      <c r="BJ82" s="65">
        <v>0</v>
      </c>
      <c r="BK82" s="65">
        <v>0</v>
      </c>
      <c r="BL82" s="65">
        <v>0</v>
      </c>
      <c r="BM82" s="91">
        <v>0</v>
      </c>
      <c r="BN82" s="65">
        <v>0</v>
      </c>
      <c r="BO82" s="65">
        <v>0</v>
      </c>
      <c r="BP82" s="65">
        <v>0</v>
      </c>
      <c r="BQ82" s="65">
        <v>0</v>
      </c>
      <c r="BR82" s="65">
        <v>0</v>
      </c>
      <c r="BS82" s="65">
        <v>0</v>
      </c>
      <c r="BT82" s="65">
        <v>0</v>
      </c>
      <c r="BU82" s="65">
        <v>0</v>
      </c>
      <c r="BV82" s="65">
        <v>0</v>
      </c>
      <c r="BW82" s="65">
        <v>0</v>
      </c>
      <c r="BX82" s="65">
        <v>0</v>
      </c>
      <c r="BY82" s="65">
        <v>0</v>
      </c>
      <c r="BZ82" s="65">
        <v>0</v>
      </c>
      <c r="CA82" s="65">
        <v>0</v>
      </c>
      <c r="CB82" s="65">
        <v>0</v>
      </c>
      <c r="CC82" s="65">
        <v>0</v>
      </c>
      <c r="CD82" s="65">
        <v>0</v>
      </c>
      <c r="CE82" s="65">
        <v>0</v>
      </c>
      <c r="CF82" s="65">
        <v>0</v>
      </c>
      <c r="CG82" s="65">
        <v>0</v>
      </c>
      <c r="CH82" s="65">
        <v>0</v>
      </c>
      <c r="CI82" s="65">
        <v>0</v>
      </c>
      <c r="CJ82" s="65">
        <v>0</v>
      </c>
      <c r="CK82" s="65">
        <v>0</v>
      </c>
      <c r="CL82" s="65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 s="214">
        <v>0</v>
      </c>
      <c r="GM82" s="214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 t="s">
        <v>74</v>
      </c>
    </row>
    <row r="83" spans="1:238" x14ac:dyDescent="0.25">
      <c r="A83" s="95">
        <f t="shared" si="14"/>
        <v>82</v>
      </c>
      <c r="B83" s="65">
        <f>B.Semanal!B83</f>
        <v>0</v>
      </c>
      <c r="C83" s="66"/>
      <c r="D83" s="66"/>
      <c r="E83" s="66"/>
      <c r="F83" s="66"/>
      <c r="G83" s="70"/>
      <c r="H83" s="91">
        <v>786.33399999999995</v>
      </c>
      <c r="I83" s="67">
        <v>900.06700000000001</v>
      </c>
      <c r="J83" s="287">
        <v>1105.43</v>
      </c>
      <c r="K83" s="67">
        <v>1547.56</v>
      </c>
      <c r="L83" s="67">
        <v>2014.47</v>
      </c>
      <c r="M83" s="67">
        <v>1529.85</v>
      </c>
      <c r="N83" s="69">
        <v>1492.971</v>
      </c>
      <c r="O83" s="70">
        <v>570.81700000000001</v>
      </c>
      <c r="P83" s="69">
        <v>1767.1369999999999</v>
      </c>
      <c r="Q83" s="69">
        <v>1874.682</v>
      </c>
      <c r="R83" s="69">
        <v>1565.316</v>
      </c>
      <c r="S83" s="69">
        <v>2121.3319999999999</v>
      </c>
      <c r="T83" s="69">
        <v>1856.6859999999999</v>
      </c>
      <c r="U83" s="125">
        <v>1636.018</v>
      </c>
      <c r="V83" s="125">
        <v>1618.809</v>
      </c>
      <c r="W83" s="125">
        <v>1716.7809999999999</v>
      </c>
      <c r="X83" s="125">
        <v>1721.36</v>
      </c>
      <c r="Y83" s="125">
        <v>2251.29</v>
      </c>
      <c r="Z83" s="125">
        <v>2563.319</v>
      </c>
      <c r="AA83" s="125">
        <v>2023.9290000000001</v>
      </c>
      <c r="AB83" s="125">
        <v>0</v>
      </c>
      <c r="AC83" s="125">
        <v>384.32299999999998</v>
      </c>
      <c r="AD83" s="125">
        <v>789.9</v>
      </c>
      <c r="AE83" s="120">
        <v>2544.0819999999999</v>
      </c>
      <c r="AF83" s="125">
        <v>2524.5410000000002</v>
      </c>
      <c r="AG83" s="120">
        <v>1866.952</v>
      </c>
      <c r="AH83" s="120">
        <v>905.07799999999997</v>
      </c>
      <c r="AI83" s="65">
        <v>0</v>
      </c>
      <c r="AJ83" s="65">
        <v>0</v>
      </c>
      <c r="AK83" s="65">
        <v>758.77499999999998</v>
      </c>
      <c r="AL83" s="65">
        <v>1755.146</v>
      </c>
      <c r="AM83" s="65">
        <v>2420.1489999999999</v>
      </c>
      <c r="AN83" s="65">
        <v>2595.6680000000001</v>
      </c>
      <c r="AO83" s="65">
        <v>2471.0360000000001</v>
      </c>
      <c r="AP83" s="65">
        <v>2102.2979999999998</v>
      </c>
      <c r="AQ83" s="65">
        <v>2320.5970000000002</v>
      </c>
      <c r="AR83" s="65">
        <v>2331.165</v>
      </c>
      <c r="AS83" s="65">
        <v>2413.143</v>
      </c>
      <c r="AT83" s="65">
        <v>2549.6799999999998</v>
      </c>
      <c r="AU83" s="65">
        <v>2327.1970000000001</v>
      </c>
      <c r="AV83" s="65">
        <v>2697.8270000000002</v>
      </c>
      <c r="AW83" s="65">
        <v>2405.98</v>
      </c>
      <c r="AX83" s="65">
        <v>2506.44</v>
      </c>
      <c r="AY83" s="65">
        <v>2587.3910000000001</v>
      </c>
      <c r="AZ83" s="65">
        <v>864.49099999999999</v>
      </c>
      <c r="BA83" s="65">
        <v>1314.4059999999999</v>
      </c>
      <c r="BB83" s="65">
        <v>2326.2359999999999</v>
      </c>
      <c r="BC83" s="65">
        <v>1215.97</v>
      </c>
      <c r="BD83" s="65">
        <v>0</v>
      </c>
      <c r="BE83" s="65">
        <v>0</v>
      </c>
      <c r="BF83" s="65">
        <v>0</v>
      </c>
      <c r="BG83" s="65">
        <v>616.21500000000003</v>
      </c>
      <c r="BH83" s="65">
        <v>1051.42</v>
      </c>
      <c r="BI83" s="65">
        <v>1773.99</v>
      </c>
      <c r="BJ83" s="65">
        <v>1692.0219999999999</v>
      </c>
      <c r="BK83" s="65">
        <v>1624.8489999999999</v>
      </c>
      <c r="BL83" s="65">
        <v>1994.2550000000001</v>
      </c>
      <c r="BM83" s="91">
        <v>2071.06</v>
      </c>
      <c r="BN83" s="65">
        <v>1847.972</v>
      </c>
      <c r="BO83" s="65">
        <v>1605.2629999999999</v>
      </c>
      <c r="BP83" s="65">
        <v>1505.895</v>
      </c>
      <c r="BQ83" s="65">
        <v>2116.645</v>
      </c>
      <c r="BR83" s="65">
        <v>1160.337</v>
      </c>
      <c r="BS83" s="65">
        <v>2325.8870000000002</v>
      </c>
      <c r="BT83" s="65">
        <v>2006.8879999999999</v>
      </c>
      <c r="BU83" s="65">
        <v>1995.5540000000001</v>
      </c>
      <c r="BV83" s="65">
        <v>2224.5219999999999</v>
      </c>
      <c r="BW83" s="65">
        <v>2359.431</v>
      </c>
      <c r="BX83" s="65">
        <v>2743.011</v>
      </c>
      <c r="BY83" s="65">
        <v>2745.1819999999998</v>
      </c>
      <c r="BZ83" s="65">
        <v>2902.239</v>
      </c>
      <c r="CA83" s="65">
        <v>2850.3969999999999</v>
      </c>
      <c r="CB83" s="65">
        <v>2653.4110000000001</v>
      </c>
      <c r="CC83" s="65">
        <v>2786.9940000000001</v>
      </c>
      <c r="CD83" s="65">
        <v>2597.7629999999999</v>
      </c>
      <c r="CE83" s="65">
        <v>2231.0889999999999</v>
      </c>
      <c r="CF83" s="65">
        <v>1138.7059999999999</v>
      </c>
      <c r="CG83" s="65">
        <v>2815.4850000000001</v>
      </c>
      <c r="CH83" s="65">
        <v>1516.624</v>
      </c>
      <c r="CI83" s="65">
        <v>2907.8490000000002</v>
      </c>
      <c r="CJ83" s="65">
        <v>2947.5369999999998</v>
      </c>
      <c r="CK83" s="65">
        <v>2378.8110000000001</v>
      </c>
      <c r="CL83" s="65">
        <v>2474.2139999999999</v>
      </c>
      <c r="CM83">
        <v>2741.2130000000002</v>
      </c>
      <c r="CN83">
        <v>638.29499999999996</v>
      </c>
      <c r="CO83">
        <v>0</v>
      </c>
      <c r="CP83">
        <v>0</v>
      </c>
      <c r="CQ83">
        <v>1030.712</v>
      </c>
      <c r="CR83">
        <v>2625.0859999999998</v>
      </c>
      <c r="CS83">
        <v>2680.6860000000001</v>
      </c>
      <c r="CT83">
        <v>2553.7289999999998</v>
      </c>
      <c r="CU83">
        <v>2606.0810000000001</v>
      </c>
      <c r="CV83">
        <v>2890.3490000000002</v>
      </c>
      <c r="CW83">
        <v>2567.8649999999998</v>
      </c>
      <c r="CX83">
        <v>2842.0990000000002</v>
      </c>
      <c r="CY83">
        <v>2528.5250000000001</v>
      </c>
      <c r="CZ83">
        <v>2365.0479999999998</v>
      </c>
      <c r="DA83">
        <v>2370.136</v>
      </c>
      <c r="DB83">
        <v>2691.7429999999999</v>
      </c>
      <c r="DC83">
        <v>3051.4349999999999</v>
      </c>
      <c r="DD83">
        <v>2592.0639999999999</v>
      </c>
      <c r="DE83">
        <v>2149.4760000000001</v>
      </c>
      <c r="DF83">
        <v>2418.681</v>
      </c>
      <c r="DG83">
        <v>2705.0230000000001</v>
      </c>
      <c r="DH83">
        <v>2754.1950000000002</v>
      </c>
      <c r="DI83">
        <v>2694.665</v>
      </c>
      <c r="DJ83">
        <v>2986.433</v>
      </c>
      <c r="DK83">
        <v>2894.1</v>
      </c>
      <c r="DL83">
        <v>3023.6030000000001</v>
      </c>
      <c r="DM83">
        <v>2725.2669999999998</v>
      </c>
      <c r="DN83">
        <v>2967.2930000000001</v>
      </c>
      <c r="DO83">
        <v>2864.9409999999998</v>
      </c>
      <c r="DP83">
        <v>2946.1469999999999</v>
      </c>
      <c r="DQ83">
        <v>2898.5329999999999</v>
      </c>
      <c r="DR83">
        <v>2847.19</v>
      </c>
      <c r="DS83">
        <v>2621.4830000000002</v>
      </c>
      <c r="DT83">
        <v>2537.9059999999999</v>
      </c>
      <c r="DU83">
        <v>2718.3449999999998</v>
      </c>
      <c r="DV83">
        <v>2281.5659999999998</v>
      </c>
      <c r="DW83">
        <v>2648.0030000000002</v>
      </c>
      <c r="DX83">
        <v>2642.3429999999998</v>
      </c>
      <c r="DY83">
        <v>2421.6889999999999</v>
      </c>
      <c r="DZ83">
        <v>2600.1190000000001</v>
      </c>
      <c r="EA83">
        <v>2780.1370000000002</v>
      </c>
      <c r="EB83">
        <v>2964.5929999999998</v>
      </c>
      <c r="EC83">
        <v>2582.8850000000002</v>
      </c>
      <c r="ED83">
        <v>2783.2820000000002</v>
      </c>
      <c r="EE83">
        <v>1745.942</v>
      </c>
      <c r="EF83">
        <v>2859.6410000000001</v>
      </c>
      <c r="EG83">
        <v>2752.0129999999999</v>
      </c>
      <c r="EH83">
        <v>2880.4569999999999</v>
      </c>
      <c r="EI83">
        <v>2416.29</v>
      </c>
      <c r="EJ83">
        <v>2764.7950000000001</v>
      </c>
      <c r="EK83">
        <v>2583.4859999999999</v>
      </c>
      <c r="EL83">
        <v>2408.799</v>
      </c>
      <c r="EM83">
        <v>1577.711</v>
      </c>
      <c r="EN83">
        <v>2333.0909999999999</v>
      </c>
      <c r="EO83">
        <v>2692.7139999999999</v>
      </c>
      <c r="EP83">
        <v>2765.0059999999999</v>
      </c>
      <c r="EQ83">
        <v>2455.1950000000002</v>
      </c>
      <c r="ER83">
        <v>1764.703</v>
      </c>
      <c r="ES83">
        <v>2553.1010000000001</v>
      </c>
      <c r="ET83">
        <v>2317.46</v>
      </c>
      <c r="EU83">
        <v>2297.7170000000001</v>
      </c>
      <c r="EV83">
        <v>2420.328</v>
      </c>
      <c r="EW83">
        <v>2972.6669999999999</v>
      </c>
      <c r="EX83">
        <v>2789.5740000000001</v>
      </c>
      <c r="EY83">
        <v>1178.114</v>
      </c>
      <c r="EZ83">
        <v>964.43</v>
      </c>
      <c r="FA83">
        <v>0</v>
      </c>
      <c r="FB83">
        <v>0</v>
      </c>
      <c r="FC83">
        <v>0</v>
      </c>
      <c r="FD83">
        <v>0</v>
      </c>
      <c r="FE83">
        <v>1204.8589999999999</v>
      </c>
      <c r="FF83">
        <v>2291.7080000000001</v>
      </c>
      <c r="FG83">
        <v>2022.912</v>
      </c>
      <c r="FH83">
        <v>2724.4780000000001</v>
      </c>
      <c r="FI83">
        <v>2939.3420000000001</v>
      </c>
      <c r="FJ83">
        <v>3118.9169999999999</v>
      </c>
      <c r="FK83">
        <v>2998.0639999999999</v>
      </c>
      <c r="FL83">
        <v>2773.194</v>
      </c>
      <c r="FM83">
        <v>2495.9070000000002</v>
      </c>
      <c r="FN83">
        <v>2613.1219999999998</v>
      </c>
      <c r="FO83">
        <v>2152.4090000000001</v>
      </c>
      <c r="FP83">
        <v>2033.8340000000001</v>
      </c>
      <c r="FQ83">
        <v>2333.8609999999999</v>
      </c>
      <c r="FR83">
        <v>2141.529</v>
      </c>
      <c r="FS83">
        <v>2159.6010000000001</v>
      </c>
      <c r="FT83">
        <v>2394.9380000000001</v>
      </c>
      <c r="FU83">
        <v>2329.9569999999999</v>
      </c>
      <c r="FV83">
        <v>2536.299</v>
      </c>
      <c r="FW83">
        <v>2381.9789999999998</v>
      </c>
      <c r="FX83">
        <v>2250.3110000000001</v>
      </c>
      <c r="FY83">
        <v>2385.2759999999998</v>
      </c>
      <c r="FZ83">
        <v>1957.056</v>
      </c>
      <c r="GA83">
        <v>1325.146</v>
      </c>
      <c r="GB83">
        <v>2381.1419999999998</v>
      </c>
      <c r="GC83">
        <v>2180.0749999999998</v>
      </c>
      <c r="GD83">
        <v>1762.7819999999999</v>
      </c>
      <c r="GE83">
        <v>1652.43</v>
      </c>
      <c r="GF83">
        <v>2600.5439999999999</v>
      </c>
      <c r="GG83">
        <v>2537.4549999999999</v>
      </c>
      <c r="GH83">
        <v>2441.3040000000001</v>
      </c>
      <c r="GI83">
        <v>2300.4450000000002</v>
      </c>
      <c r="GJ83">
        <v>2254.902</v>
      </c>
      <c r="GK83">
        <v>2442.4079999999999</v>
      </c>
      <c r="GL83" s="214">
        <v>2320.4070000000002</v>
      </c>
      <c r="GM83" s="214">
        <v>2473.2040000000002</v>
      </c>
      <c r="GN83">
        <v>2547.5880000000002</v>
      </c>
      <c r="GO83">
        <v>2326.8490000000002</v>
      </c>
      <c r="GP83">
        <v>1830.665</v>
      </c>
      <c r="GQ83">
        <v>2483.8820000000001</v>
      </c>
      <c r="GR83">
        <v>2286.1709999999998</v>
      </c>
      <c r="GS83">
        <v>2401.23</v>
      </c>
      <c r="GT83">
        <v>2677.4760000000001</v>
      </c>
      <c r="GU83">
        <v>2767.8890000000001</v>
      </c>
      <c r="GV83">
        <v>867.47900000000004</v>
      </c>
      <c r="GW83">
        <v>2289.25</v>
      </c>
      <c r="GX83">
        <v>2295.6979999999999</v>
      </c>
      <c r="GY83">
        <v>1677.001</v>
      </c>
      <c r="GZ83">
        <v>731.96799999999996</v>
      </c>
      <c r="HA83">
        <v>1207.0129999999999</v>
      </c>
      <c r="HB83">
        <v>1693.69</v>
      </c>
      <c r="HC83">
        <v>0</v>
      </c>
      <c r="HD83">
        <v>1422.866</v>
      </c>
      <c r="HE83">
        <v>2580.5990000000002</v>
      </c>
      <c r="HF83">
        <v>2474.2339999999999</v>
      </c>
      <c r="HG83">
        <v>2332.8510000000001</v>
      </c>
      <c r="HH83">
        <v>1966.7539999999999</v>
      </c>
      <c r="HI83">
        <v>2031.645</v>
      </c>
      <c r="HJ83">
        <v>2083.6210000000001</v>
      </c>
      <c r="HK83">
        <v>2237.2939999999999</v>
      </c>
      <c r="HL83">
        <v>2448.5920000000001</v>
      </c>
      <c r="HM83">
        <v>2429.7330000000002</v>
      </c>
      <c r="HN83">
        <v>2286.98</v>
      </c>
      <c r="HO83">
        <v>377.15199999999999</v>
      </c>
      <c r="HP83">
        <v>1749.8240000000001</v>
      </c>
      <c r="HQ83">
        <v>2174.6379999999999</v>
      </c>
      <c r="HR83">
        <v>1302.059</v>
      </c>
      <c r="HS83">
        <v>1527.729</v>
      </c>
      <c r="HT83">
        <v>1135.6030000000001</v>
      </c>
      <c r="HU83">
        <v>2767.1579999999999</v>
      </c>
      <c r="HV83">
        <v>2237.4349999999999</v>
      </c>
      <c r="HW83">
        <v>1832.415</v>
      </c>
      <c r="HX83">
        <v>0</v>
      </c>
      <c r="HY83">
        <v>0</v>
      </c>
      <c r="HZ83">
        <v>0</v>
      </c>
      <c r="IA83">
        <v>1861.221</v>
      </c>
      <c r="IB83">
        <v>1464.8340000000001</v>
      </c>
      <c r="IC83">
        <v>0</v>
      </c>
      <c r="ID83" s="142">
        <v>356.06599999999997</v>
      </c>
    </row>
    <row r="84" spans="1:238" x14ac:dyDescent="0.25">
      <c r="A84" s="95">
        <f t="shared" si="14"/>
        <v>83</v>
      </c>
      <c r="B84" s="65">
        <f>B.Semanal!B84</f>
        <v>0</v>
      </c>
      <c r="C84" s="66"/>
      <c r="D84" s="66"/>
      <c r="E84" s="66"/>
      <c r="F84" s="66"/>
      <c r="G84" s="67"/>
      <c r="H84" s="67">
        <v>0.88</v>
      </c>
      <c r="I84" s="67">
        <v>0.69</v>
      </c>
      <c r="J84" s="67">
        <v>0.99</v>
      </c>
      <c r="K84" s="67">
        <v>0.93</v>
      </c>
      <c r="L84" s="67">
        <v>1.04</v>
      </c>
      <c r="M84" s="67">
        <v>1.1599999999999999</v>
      </c>
      <c r="N84" s="65">
        <v>0.93</v>
      </c>
      <c r="O84" s="65">
        <v>1.08</v>
      </c>
      <c r="P84" s="65">
        <v>1.1200000000000001</v>
      </c>
      <c r="Q84" s="65">
        <v>0.85</v>
      </c>
      <c r="R84" s="65">
        <v>1.01</v>
      </c>
      <c r="S84" s="65">
        <v>1.19</v>
      </c>
      <c r="T84" s="65">
        <v>1</v>
      </c>
      <c r="U84" s="124">
        <v>0.93</v>
      </c>
      <c r="V84" s="124">
        <v>1.04</v>
      </c>
      <c r="W84" s="124">
        <v>0.95</v>
      </c>
      <c r="X84" s="124">
        <v>1.1399999999999999</v>
      </c>
      <c r="Y84" s="124">
        <v>1.53</v>
      </c>
      <c r="Z84" s="124">
        <v>1.1299999999999999</v>
      </c>
      <c r="AA84" s="124">
        <v>1.21</v>
      </c>
      <c r="AB84" s="124">
        <v>0</v>
      </c>
      <c r="AC84" s="124">
        <v>1.93</v>
      </c>
      <c r="AD84" s="124">
        <v>1.68</v>
      </c>
      <c r="AE84" s="120">
        <v>1.1200000000000001</v>
      </c>
      <c r="AF84" s="124">
        <v>1.06</v>
      </c>
      <c r="AG84" s="120">
        <v>1.02</v>
      </c>
      <c r="AH84" s="120">
        <v>1.06</v>
      </c>
      <c r="AI84" s="65">
        <v>0</v>
      </c>
      <c r="AJ84" s="65">
        <v>0</v>
      </c>
      <c r="AK84" s="65">
        <v>0.82</v>
      </c>
      <c r="AL84" s="65">
        <v>0.65</v>
      </c>
      <c r="AM84" s="65">
        <v>0.84</v>
      </c>
      <c r="AN84" s="65">
        <v>1.25</v>
      </c>
      <c r="AO84" s="65">
        <v>1.04</v>
      </c>
      <c r="AP84" s="65">
        <v>1.1599999999999999</v>
      </c>
      <c r="AQ84" s="65">
        <v>1.17</v>
      </c>
      <c r="AR84" s="65">
        <v>1.35</v>
      </c>
      <c r="AS84" s="65">
        <v>1</v>
      </c>
      <c r="AT84" s="65">
        <v>1.07</v>
      </c>
      <c r="AU84" s="65">
        <v>1.01</v>
      </c>
      <c r="AV84" s="65">
        <v>1.24</v>
      </c>
      <c r="AW84" s="65">
        <v>1.44</v>
      </c>
      <c r="AX84" s="65">
        <v>1.23</v>
      </c>
      <c r="AY84" s="65">
        <v>1.22</v>
      </c>
      <c r="AZ84" s="65">
        <v>2.1</v>
      </c>
      <c r="BA84" s="65">
        <v>1.65</v>
      </c>
      <c r="BB84" s="65">
        <v>1.08</v>
      </c>
      <c r="BC84" s="65">
        <v>0.97</v>
      </c>
      <c r="BD84" s="65">
        <v>0</v>
      </c>
      <c r="BE84" s="65">
        <v>0</v>
      </c>
      <c r="BF84" s="65">
        <v>0</v>
      </c>
      <c r="BG84" s="65">
        <v>0.83</v>
      </c>
      <c r="BH84" s="65">
        <v>1.2</v>
      </c>
      <c r="BI84" s="65">
        <v>0.8</v>
      </c>
      <c r="BJ84" s="65">
        <v>0.69</v>
      </c>
      <c r="BK84" s="65">
        <v>0.86</v>
      </c>
      <c r="BL84" s="65">
        <v>0.82</v>
      </c>
      <c r="BM84" s="91">
        <v>1.17</v>
      </c>
      <c r="BN84" s="65">
        <v>0.97</v>
      </c>
      <c r="BO84" s="65">
        <v>0.84</v>
      </c>
      <c r="BP84" s="65">
        <v>0.89</v>
      </c>
      <c r="BQ84" s="65">
        <v>0.95</v>
      </c>
      <c r="BR84" s="65">
        <v>1.03</v>
      </c>
      <c r="BS84" s="65">
        <v>1.03</v>
      </c>
      <c r="BT84" s="65">
        <v>0.88</v>
      </c>
      <c r="BU84" s="65">
        <v>0.85</v>
      </c>
      <c r="BV84" s="65">
        <v>0.78</v>
      </c>
      <c r="BW84" s="65">
        <v>0.91</v>
      </c>
      <c r="BX84" s="65">
        <v>1.07</v>
      </c>
      <c r="BY84" s="65">
        <v>1.17</v>
      </c>
      <c r="BZ84" s="65">
        <v>1.1299999999999999</v>
      </c>
      <c r="CA84" s="65">
        <v>1.1299999999999999</v>
      </c>
      <c r="CB84" s="65">
        <v>1.06</v>
      </c>
      <c r="CC84" s="65">
        <v>1.1299999999999999</v>
      </c>
      <c r="CD84" s="65">
        <v>1.33</v>
      </c>
      <c r="CE84" s="65">
        <v>1.32</v>
      </c>
      <c r="CF84" s="65">
        <v>1.3</v>
      </c>
      <c r="CG84" s="65">
        <v>1.25</v>
      </c>
      <c r="CH84" s="65">
        <v>1.4</v>
      </c>
      <c r="CI84" s="65">
        <v>1.03</v>
      </c>
      <c r="CJ84" s="65">
        <v>1.2</v>
      </c>
      <c r="CK84" s="65">
        <v>0.99</v>
      </c>
      <c r="CL84" s="65">
        <v>0.94</v>
      </c>
      <c r="CM84">
        <v>1.48</v>
      </c>
      <c r="CN84">
        <v>1.1599999999999999</v>
      </c>
      <c r="CO84">
        <v>0</v>
      </c>
      <c r="CP84">
        <v>0</v>
      </c>
      <c r="CQ84">
        <v>1.1599999999999999</v>
      </c>
      <c r="CR84">
        <v>1.06</v>
      </c>
      <c r="CS84">
        <v>0.91</v>
      </c>
      <c r="CT84">
        <v>1.06</v>
      </c>
      <c r="CU84">
        <v>1.07</v>
      </c>
      <c r="CV84">
        <v>1.04</v>
      </c>
      <c r="CW84">
        <v>1.1499999999999999</v>
      </c>
      <c r="CX84">
        <v>1.1399999999999999</v>
      </c>
      <c r="CY84">
        <v>0.98</v>
      </c>
      <c r="CZ84">
        <v>1.1000000000000001</v>
      </c>
      <c r="DA84">
        <v>1.05</v>
      </c>
      <c r="DB84">
        <v>0.96</v>
      </c>
      <c r="DC84">
        <v>1.21</v>
      </c>
      <c r="DD84">
        <v>1.03</v>
      </c>
      <c r="DE84">
        <v>1</v>
      </c>
      <c r="DF84">
        <v>0.89</v>
      </c>
      <c r="DG84">
        <v>1.02</v>
      </c>
      <c r="DH84">
        <v>1.1200000000000001</v>
      </c>
      <c r="DI84">
        <v>1.22</v>
      </c>
      <c r="DJ84">
        <v>1.1499999999999999</v>
      </c>
      <c r="DK84">
        <v>1.0900000000000001</v>
      </c>
      <c r="DL84">
        <v>1.0900000000000001</v>
      </c>
      <c r="DM84">
        <v>1.17</v>
      </c>
      <c r="DN84">
        <v>1.17</v>
      </c>
      <c r="DO84">
        <v>1.1000000000000001</v>
      </c>
      <c r="DP84">
        <v>1.07</v>
      </c>
      <c r="DQ84">
        <v>1.1299999999999999</v>
      </c>
      <c r="DR84">
        <v>1.17</v>
      </c>
      <c r="DS84">
        <v>1.1399999999999999</v>
      </c>
      <c r="DT84">
        <v>1.1200000000000001</v>
      </c>
      <c r="DU84">
        <v>1.04</v>
      </c>
      <c r="DV84">
        <v>1.07</v>
      </c>
      <c r="DW84">
        <v>1.17</v>
      </c>
      <c r="DX84">
        <v>1.05</v>
      </c>
      <c r="DY84">
        <v>1.03</v>
      </c>
      <c r="DZ84">
        <v>0.96</v>
      </c>
      <c r="EA84">
        <v>1.1399999999999999</v>
      </c>
      <c r="EB84">
        <v>1.32</v>
      </c>
      <c r="EC84">
        <v>1.2</v>
      </c>
      <c r="ED84">
        <v>1.33</v>
      </c>
      <c r="EE84">
        <v>2.17</v>
      </c>
      <c r="EF84">
        <v>1.04</v>
      </c>
      <c r="EG84">
        <v>1.18</v>
      </c>
      <c r="EH84">
        <v>1.0900000000000001</v>
      </c>
      <c r="EI84">
        <v>1.04</v>
      </c>
      <c r="EJ84">
        <v>1.03</v>
      </c>
      <c r="EK84">
        <v>1.21</v>
      </c>
      <c r="EL84">
        <v>1.05</v>
      </c>
      <c r="EM84">
        <v>1.1100000000000001</v>
      </c>
      <c r="EN84">
        <v>1.25</v>
      </c>
      <c r="EO84">
        <v>1.27</v>
      </c>
      <c r="EP84">
        <v>1.1399999999999999</v>
      </c>
      <c r="EQ84">
        <v>1.1200000000000001</v>
      </c>
      <c r="ER84">
        <v>1.73</v>
      </c>
      <c r="ES84">
        <v>1.27</v>
      </c>
      <c r="ET84">
        <v>0.94</v>
      </c>
      <c r="EU84">
        <v>0.96</v>
      </c>
      <c r="EV84">
        <v>0.88</v>
      </c>
      <c r="EW84">
        <v>1.18</v>
      </c>
      <c r="EX84">
        <v>1.28</v>
      </c>
      <c r="EY84">
        <v>0.99</v>
      </c>
      <c r="EZ84">
        <v>1.19</v>
      </c>
      <c r="FA84">
        <v>0</v>
      </c>
      <c r="FB84">
        <v>0</v>
      </c>
      <c r="FC84">
        <v>0</v>
      </c>
      <c r="FD84">
        <v>0</v>
      </c>
      <c r="FE84">
        <v>0.98</v>
      </c>
      <c r="FF84">
        <v>0.98</v>
      </c>
      <c r="FG84">
        <v>0.87</v>
      </c>
      <c r="FH84">
        <v>1.06</v>
      </c>
      <c r="FI84">
        <v>1.18</v>
      </c>
      <c r="FJ84">
        <v>1.26</v>
      </c>
      <c r="FK84">
        <v>1.33</v>
      </c>
      <c r="FL84">
        <v>1.35</v>
      </c>
      <c r="FM84">
        <v>1.19</v>
      </c>
      <c r="FN84">
        <v>1.62</v>
      </c>
      <c r="FO84">
        <v>1.1000000000000001</v>
      </c>
      <c r="FP84">
        <v>1.1599999999999999</v>
      </c>
      <c r="FQ84">
        <v>1.34</v>
      </c>
      <c r="FR84">
        <v>0.94</v>
      </c>
      <c r="FS84">
        <v>0.94</v>
      </c>
      <c r="FT84">
        <v>0.98</v>
      </c>
      <c r="FU84">
        <v>1.01</v>
      </c>
      <c r="FV84">
        <v>1</v>
      </c>
      <c r="FW84">
        <v>1.02</v>
      </c>
      <c r="FX84">
        <v>1.03</v>
      </c>
      <c r="FY84">
        <v>1.08</v>
      </c>
      <c r="FZ84">
        <v>1.03</v>
      </c>
      <c r="GA84">
        <v>1.66</v>
      </c>
      <c r="GB84">
        <v>1.1100000000000001</v>
      </c>
      <c r="GC84">
        <v>1.1399999999999999</v>
      </c>
      <c r="GD84">
        <v>1.07</v>
      </c>
      <c r="GE84">
        <v>1.59</v>
      </c>
      <c r="GF84">
        <v>1.3</v>
      </c>
      <c r="GG84">
        <v>1.1000000000000001</v>
      </c>
      <c r="GH84">
        <v>1.2</v>
      </c>
      <c r="GI84">
        <v>1.25</v>
      </c>
      <c r="GJ84">
        <v>1.4</v>
      </c>
      <c r="GK84">
        <v>1.3</v>
      </c>
      <c r="GL84" s="214">
        <v>1.19</v>
      </c>
      <c r="GM84" s="214">
        <v>1.31</v>
      </c>
      <c r="GN84">
        <v>1.6</v>
      </c>
      <c r="GO84">
        <v>1.42</v>
      </c>
      <c r="GP84">
        <v>1.02</v>
      </c>
      <c r="GQ84">
        <v>1.34</v>
      </c>
      <c r="GR84">
        <v>1.07</v>
      </c>
      <c r="GS84">
        <v>0.98</v>
      </c>
      <c r="GT84">
        <v>1.21</v>
      </c>
      <c r="GU84">
        <v>1.21</v>
      </c>
      <c r="GV84">
        <v>1.31</v>
      </c>
      <c r="GW84">
        <v>0.92</v>
      </c>
      <c r="GX84">
        <v>0.79</v>
      </c>
      <c r="GY84">
        <v>0.76</v>
      </c>
      <c r="GZ84">
        <v>0.79</v>
      </c>
      <c r="HA84">
        <v>1.66</v>
      </c>
      <c r="HB84">
        <v>1.01</v>
      </c>
      <c r="HC84">
        <v>0</v>
      </c>
      <c r="HD84">
        <v>1.43</v>
      </c>
      <c r="HE84">
        <v>0.96</v>
      </c>
      <c r="HF84">
        <v>1.1100000000000001</v>
      </c>
      <c r="HG84">
        <v>0.91</v>
      </c>
      <c r="HH84">
        <v>0.89</v>
      </c>
      <c r="HI84">
        <v>0.96</v>
      </c>
      <c r="HJ84">
        <v>0.8</v>
      </c>
      <c r="HK84">
        <v>0.9</v>
      </c>
      <c r="HL84">
        <v>0.88</v>
      </c>
      <c r="HM84">
        <v>0.92</v>
      </c>
      <c r="HN84">
        <v>1.01</v>
      </c>
      <c r="HO84">
        <v>1.17</v>
      </c>
      <c r="HP84">
        <v>1.48</v>
      </c>
      <c r="HQ84">
        <v>0.81</v>
      </c>
      <c r="HR84">
        <v>0.73</v>
      </c>
      <c r="HS84">
        <v>1.32</v>
      </c>
      <c r="HT84">
        <v>1.44</v>
      </c>
      <c r="HU84">
        <v>1.08</v>
      </c>
      <c r="HV84">
        <v>0.82</v>
      </c>
      <c r="HW84">
        <v>0.7</v>
      </c>
      <c r="HX84">
        <v>0</v>
      </c>
      <c r="HY84">
        <v>0</v>
      </c>
      <c r="HZ84">
        <v>0</v>
      </c>
      <c r="IA84">
        <v>0.99</v>
      </c>
      <c r="IB84">
        <v>0.75</v>
      </c>
      <c r="IC84">
        <v>0</v>
      </c>
      <c r="ID84" s="142">
        <v>1.61</v>
      </c>
    </row>
    <row r="85" spans="1:238" x14ac:dyDescent="0.25">
      <c r="A85" s="95">
        <f t="shared" si="14"/>
        <v>84</v>
      </c>
      <c r="B85" s="65">
        <f>B.Semanal!B85</f>
        <v>0</v>
      </c>
      <c r="C85" s="66"/>
      <c r="D85" s="66"/>
      <c r="E85" s="66"/>
      <c r="F85" s="66"/>
      <c r="G85" s="67"/>
      <c r="H85" s="67">
        <v>45.09</v>
      </c>
      <c r="I85" s="67">
        <v>46.75</v>
      </c>
      <c r="J85" s="67">
        <v>45.73</v>
      </c>
      <c r="K85" s="67">
        <v>45.99</v>
      </c>
      <c r="L85" s="67">
        <v>45.92</v>
      </c>
      <c r="M85" s="67">
        <v>47.55</v>
      </c>
      <c r="N85" s="65">
        <v>49.51</v>
      </c>
      <c r="O85" s="65">
        <v>49.15</v>
      </c>
      <c r="P85" s="65">
        <v>48.2</v>
      </c>
      <c r="Q85" s="65">
        <v>47.57</v>
      </c>
      <c r="R85" s="65">
        <v>47.02</v>
      </c>
      <c r="S85" s="65">
        <v>47.43</v>
      </c>
      <c r="T85" s="65">
        <v>48.9</v>
      </c>
      <c r="U85" s="124">
        <v>47.56</v>
      </c>
      <c r="V85" s="124">
        <v>48.24</v>
      </c>
      <c r="W85" s="124">
        <v>47.16</v>
      </c>
      <c r="X85" s="124">
        <v>46.91</v>
      </c>
      <c r="Y85" s="124">
        <v>45.53</v>
      </c>
      <c r="Z85" s="124">
        <v>45.38</v>
      </c>
      <c r="AA85" s="124">
        <v>44.34</v>
      </c>
      <c r="AB85" s="124">
        <v>0</v>
      </c>
      <c r="AC85" s="124">
        <v>47.56</v>
      </c>
      <c r="AD85" s="124">
        <v>48.3</v>
      </c>
      <c r="AE85" s="120">
        <v>46.63</v>
      </c>
      <c r="AF85" s="124">
        <v>46.58</v>
      </c>
      <c r="AG85" s="120">
        <v>46.79</v>
      </c>
      <c r="AH85" s="120">
        <v>46.04</v>
      </c>
      <c r="AI85" s="65">
        <v>0</v>
      </c>
      <c r="AJ85" s="65">
        <v>0</v>
      </c>
      <c r="AK85" s="65">
        <v>47.17</v>
      </c>
      <c r="AL85" s="65">
        <v>48.34</v>
      </c>
      <c r="AM85" s="65">
        <v>46.11</v>
      </c>
      <c r="AN85" s="65">
        <v>46.02</v>
      </c>
      <c r="AO85" s="65">
        <v>45.72</v>
      </c>
      <c r="AP85" s="65">
        <v>46.81</v>
      </c>
      <c r="AQ85" s="65">
        <v>45.88</v>
      </c>
      <c r="AR85" s="65">
        <v>45.08</v>
      </c>
      <c r="AS85" s="65">
        <v>46.25</v>
      </c>
      <c r="AT85" s="65">
        <v>45.37</v>
      </c>
      <c r="AU85" s="65">
        <v>45.4</v>
      </c>
      <c r="AV85" s="65">
        <v>45.16</v>
      </c>
      <c r="AW85" s="65">
        <v>44.95</v>
      </c>
      <c r="AX85" s="65">
        <v>45.21</v>
      </c>
      <c r="AY85" s="65">
        <v>45.45</v>
      </c>
      <c r="AZ85" s="65">
        <v>46.31</v>
      </c>
      <c r="BA85" s="65">
        <v>45.95</v>
      </c>
      <c r="BB85" s="65">
        <v>45.83</v>
      </c>
      <c r="BC85" s="65">
        <v>45.57</v>
      </c>
      <c r="BD85" s="65">
        <v>0</v>
      </c>
      <c r="BE85" s="65">
        <v>0</v>
      </c>
      <c r="BF85" s="65">
        <v>0</v>
      </c>
      <c r="BG85" s="65">
        <v>47.84</v>
      </c>
      <c r="BH85" s="65">
        <v>47.4</v>
      </c>
      <c r="BI85" s="65">
        <v>46.91</v>
      </c>
      <c r="BJ85" s="65">
        <v>47.77</v>
      </c>
      <c r="BK85" s="65">
        <v>47.56</v>
      </c>
      <c r="BL85" s="65">
        <v>47.75</v>
      </c>
      <c r="BM85" s="91">
        <v>47.05</v>
      </c>
      <c r="BN85" s="65">
        <v>48.13</v>
      </c>
      <c r="BO85" s="65">
        <v>50.08</v>
      </c>
      <c r="BP85" s="65">
        <v>48.72</v>
      </c>
      <c r="BQ85" s="65">
        <v>47.63</v>
      </c>
      <c r="BR85" s="65">
        <v>49.15</v>
      </c>
      <c r="BS85" s="65">
        <v>40.71</v>
      </c>
      <c r="BT85" s="65">
        <v>43.04</v>
      </c>
      <c r="BU85" s="65">
        <v>45.09</v>
      </c>
      <c r="BV85" s="65">
        <v>44.41</v>
      </c>
      <c r="BW85" s="65">
        <v>43.23</v>
      </c>
      <c r="BX85" s="65">
        <v>42.15</v>
      </c>
      <c r="BY85" s="65">
        <v>41.88</v>
      </c>
      <c r="BZ85" s="65">
        <v>41.14</v>
      </c>
      <c r="CA85" s="65">
        <v>41.49</v>
      </c>
      <c r="CB85" s="65">
        <v>43.6</v>
      </c>
      <c r="CC85" s="65">
        <v>43.22</v>
      </c>
      <c r="CD85" s="65">
        <v>42.63</v>
      </c>
      <c r="CE85" s="65">
        <v>37.61</v>
      </c>
      <c r="CF85" s="65">
        <v>38.14</v>
      </c>
      <c r="CG85" s="65">
        <v>41.75</v>
      </c>
      <c r="CH85" s="65">
        <v>45.53</v>
      </c>
      <c r="CI85" s="65">
        <v>44.66</v>
      </c>
      <c r="CJ85" s="65">
        <v>44.74</v>
      </c>
      <c r="CK85" s="65">
        <v>45.74</v>
      </c>
      <c r="CL85" s="65">
        <v>46.49</v>
      </c>
      <c r="CM85">
        <v>44.89</v>
      </c>
      <c r="CN85">
        <v>44.1</v>
      </c>
      <c r="CO85">
        <v>0</v>
      </c>
      <c r="CP85">
        <v>0</v>
      </c>
      <c r="CQ85">
        <v>46.08</v>
      </c>
      <c r="CR85">
        <v>43.63</v>
      </c>
      <c r="CS85">
        <v>44.98</v>
      </c>
      <c r="CT85">
        <v>45.08</v>
      </c>
      <c r="CU85">
        <v>45.23</v>
      </c>
      <c r="CV85">
        <v>45.3</v>
      </c>
      <c r="CW85">
        <v>44.74</v>
      </c>
      <c r="CX85">
        <v>44.97</v>
      </c>
      <c r="CY85">
        <v>45.79</v>
      </c>
      <c r="CZ85">
        <v>45.34</v>
      </c>
      <c r="DA85">
        <v>46.29</v>
      </c>
      <c r="DB85">
        <v>45.75</v>
      </c>
      <c r="DC85">
        <v>43.35</v>
      </c>
      <c r="DD85">
        <v>45.47</v>
      </c>
      <c r="DE85">
        <v>45.34</v>
      </c>
      <c r="DF85">
        <v>45.54</v>
      </c>
      <c r="DG85">
        <v>44.82</v>
      </c>
      <c r="DH85">
        <v>45.36</v>
      </c>
      <c r="DI85">
        <v>44.81</v>
      </c>
      <c r="DJ85">
        <v>44.66</v>
      </c>
      <c r="DK85">
        <v>45.05</v>
      </c>
      <c r="DL85">
        <v>44.58</v>
      </c>
      <c r="DM85">
        <v>45.06</v>
      </c>
      <c r="DN85">
        <v>44.4</v>
      </c>
      <c r="DO85">
        <v>44.62</v>
      </c>
      <c r="DP85">
        <v>46.17</v>
      </c>
      <c r="DQ85">
        <v>45.14</v>
      </c>
      <c r="DR85">
        <v>44.96</v>
      </c>
      <c r="DS85">
        <v>44.92</v>
      </c>
      <c r="DT85">
        <v>45.89</v>
      </c>
      <c r="DU85">
        <v>45.24</v>
      </c>
      <c r="DV85">
        <v>44.11</v>
      </c>
      <c r="DW85">
        <v>43.65</v>
      </c>
      <c r="DX85">
        <v>43.65</v>
      </c>
      <c r="DY85">
        <v>44.41</v>
      </c>
      <c r="DZ85">
        <v>45.29</v>
      </c>
      <c r="EA85">
        <v>44.47</v>
      </c>
      <c r="EB85">
        <v>44.32</v>
      </c>
      <c r="EC85">
        <v>45.56</v>
      </c>
      <c r="ED85">
        <v>44.7</v>
      </c>
      <c r="EE85">
        <v>44.4</v>
      </c>
      <c r="EF85">
        <v>45.58</v>
      </c>
      <c r="EG85">
        <v>44.95</v>
      </c>
      <c r="EH85">
        <v>44.34</v>
      </c>
      <c r="EI85">
        <v>46.05</v>
      </c>
      <c r="EJ85">
        <v>45.36</v>
      </c>
      <c r="EK85">
        <v>45.2</v>
      </c>
      <c r="EL85">
        <v>46.02</v>
      </c>
      <c r="EM85">
        <v>44.77</v>
      </c>
      <c r="EN85">
        <v>45.06</v>
      </c>
      <c r="EO85">
        <v>44.41</v>
      </c>
      <c r="EP85">
        <v>46.12</v>
      </c>
      <c r="EQ85">
        <v>46.89</v>
      </c>
      <c r="ER85">
        <v>46.27</v>
      </c>
      <c r="ES85">
        <v>45.12</v>
      </c>
      <c r="ET85">
        <v>45.89</v>
      </c>
      <c r="EU85">
        <v>46.47</v>
      </c>
      <c r="EV85">
        <v>47.27</v>
      </c>
      <c r="EW85">
        <v>42.71</v>
      </c>
      <c r="EX85">
        <v>42.2</v>
      </c>
      <c r="EY85">
        <v>44.86</v>
      </c>
      <c r="EZ85">
        <v>47.27</v>
      </c>
      <c r="FA85">
        <v>0</v>
      </c>
      <c r="FB85">
        <v>0</v>
      </c>
      <c r="FC85">
        <v>0</v>
      </c>
      <c r="FD85">
        <v>0</v>
      </c>
      <c r="FE85">
        <v>44.94</v>
      </c>
      <c r="FF85">
        <v>46.3</v>
      </c>
      <c r="FG85">
        <v>45.91</v>
      </c>
      <c r="FH85">
        <v>45.62</v>
      </c>
      <c r="FI85">
        <v>45.4</v>
      </c>
      <c r="FJ85">
        <v>45.76</v>
      </c>
      <c r="FK85">
        <v>45.07</v>
      </c>
      <c r="FL85">
        <v>46.2</v>
      </c>
      <c r="FM85">
        <v>45.96</v>
      </c>
      <c r="FN85">
        <v>45.29</v>
      </c>
      <c r="FO85">
        <v>46.52</v>
      </c>
      <c r="FP85">
        <v>47.36</v>
      </c>
      <c r="FQ85">
        <v>46.25</v>
      </c>
      <c r="FR85">
        <v>47.34</v>
      </c>
      <c r="FS85">
        <v>45.69</v>
      </c>
      <c r="FT85">
        <v>45.69</v>
      </c>
      <c r="FU85">
        <v>46.3</v>
      </c>
      <c r="FV85">
        <v>47.67</v>
      </c>
      <c r="FW85">
        <v>46.73</v>
      </c>
      <c r="FX85">
        <v>46.29</v>
      </c>
      <c r="FY85">
        <v>46.69</v>
      </c>
      <c r="FZ85">
        <v>48.04</v>
      </c>
      <c r="GA85">
        <v>45.2</v>
      </c>
      <c r="GB85">
        <v>45.71</v>
      </c>
      <c r="GC85">
        <v>46.79</v>
      </c>
      <c r="GD85">
        <v>46.26</v>
      </c>
      <c r="GE85">
        <v>44.73</v>
      </c>
      <c r="GF85">
        <v>43.59</v>
      </c>
      <c r="GG85">
        <v>45.1</v>
      </c>
      <c r="GH85">
        <v>45.93</v>
      </c>
      <c r="GI85">
        <v>46.84</v>
      </c>
      <c r="GJ85">
        <v>46.71</v>
      </c>
      <c r="GK85">
        <v>45.79</v>
      </c>
      <c r="GL85" s="214">
        <v>45.74</v>
      </c>
      <c r="GM85" s="214">
        <v>44.81</v>
      </c>
      <c r="GN85">
        <v>44.56</v>
      </c>
      <c r="GO85">
        <v>43.8</v>
      </c>
      <c r="GP85">
        <v>45.38</v>
      </c>
      <c r="GQ85">
        <v>42.11</v>
      </c>
      <c r="GR85">
        <v>42.27</v>
      </c>
      <c r="GS85">
        <v>41.24</v>
      </c>
      <c r="GT85">
        <v>39.549999999999997</v>
      </c>
      <c r="GU85">
        <v>40.119999999999997</v>
      </c>
      <c r="GV85">
        <v>39.869999999999997</v>
      </c>
      <c r="GW85">
        <v>42.81</v>
      </c>
      <c r="GX85">
        <v>44.87</v>
      </c>
      <c r="GY85">
        <v>45.84</v>
      </c>
      <c r="GZ85">
        <v>43.24</v>
      </c>
      <c r="HA85">
        <v>46.01</v>
      </c>
      <c r="HB85">
        <v>44.08</v>
      </c>
      <c r="HC85">
        <v>0</v>
      </c>
      <c r="HD85">
        <v>45.23</v>
      </c>
      <c r="HE85">
        <v>44.71</v>
      </c>
      <c r="HF85">
        <v>45.59</v>
      </c>
      <c r="HG85">
        <v>46.5</v>
      </c>
      <c r="HH85">
        <v>45.69</v>
      </c>
      <c r="HI85">
        <v>45.06</v>
      </c>
      <c r="HJ85">
        <v>45.13</v>
      </c>
      <c r="HK85">
        <v>44.11</v>
      </c>
      <c r="HL85">
        <v>44.01</v>
      </c>
      <c r="HM85">
        <v>43.73</v>
      </c>
      <c r="HN85">
        <v>43.54</v>
      </c>
      <c r="HO85">
        <v>42.52</v>
      </c>
      <c r="HP85">
        <v>43.11</v>
      </c>
      <c r="HQ85">
        <v>44.17</v>
      </c>
      <c r="HR85">
        <v>45.63</v>
      </c>
      <c r="HS85">
        <v>43.13</v>
      </c>
      <c r="HT85">
        <v>41.3</v>
      </c>
      <c r="HU85">
        <v>41.92</v>
      </c>
      <c r="HV85">
        <v>43.45</v>
      </c>
      <c r="HW85">
        <v>44.81</v>
      </c>
      <c r="HX85">
        <v>0</v>
      </c>
      <c r="HY85">
        <v>0</v>
      </c>
      <c r="HZ85">
        <v>0</v>
      </c>
      <c r="IA85">
        <v>41.4</v>
      </c>
      <c r="IB85">
        <v>42.65</v>
      </c>
      <c r="IC85">
        <v>0</v>
      </c>
      <c r="ID85" s="142">
        <v>42.26</v>
      </c>
    </row>
    <row r="86" spans="1:238" x14ac:dyDescent="0.25">
      <c r="A86" s="95">
        <f t="shared" si="14"/>
        <v>85</v>
      </c>
      <c r="B86" s="65">
        <f>B.Semanal!B86</f>
        <v>0</v>
      </c>
      <c r="C86" s="66"/>
      <c r="D86" s="66"/>
      <c r="E86" s="66"/>
      <c r="F86" s="66"/>
      <c r="G86" s="67"/>
      <c r="H86" s="67">
        <v>53.51</v>
      </c>
      <c r="I86" s="67">
        <v>51.9</v>
      </c>
      <c r="J86" s="67">
        <v>52.46</v>
      </c>
      <c r="K86" s="67">
        <v>52.41</v>
      </c>
      <c r="L86" s="67">
        <v>52.54</v>
      </c>
      <c r="M86" s="67">
        <v>50.83</v>
      </c>
      <c r="N86" s="65">
        <v>49.22</v>
      </c>
      <c r="O86" s="65">
        <v>49.35</v>
      </c>
      <c r="P86" s="65">
        <v>50.15</v>
      </c>
      <c r="Q86" s="65">
        <v>51.06</v>
      </c>
      <c r="R86" s="65">
        <v>51.42</v>
      </c>
      <c r="S86" s="65">
        <v>50.88</v>
      </c>
      <c r="T86" s="65">
        <v>49.64</v>
      </c>
      <c r="U86" s="124">
        <v>51.01</v>
      </c>
      <c r="V86" s="124">
        <v>50.2</v>
      </c>
      <c r="W86" s="124">
        <v>51.34</v>
      </c>
      <c r="X86" s="124">
        <v>51.67</v>
      </c>
      <c r="Y86" s="124">
        <v>52.67</v>
      </c>
      <c r="Z86" s="124">
        <v>53.21</v>
      </c>
      <c r="AA86" s="124">
        <v>53.89</v>
      </c>
      <c r="AB86" s="124">
        <v>0</v>
      </c>
      <c r="AC86" s="124">
        <v>49.67</v>
      </c>
      <c r="AD86" s="124">
        <v>50.3</v>
      </c>
      <c r="AE86" s="120">
        <v>51.75</v>
      </c>
      <c r="AF86" s="124">
        <v>51.85</v>
      </c>
      <c r="AG86" s="120">
        <v>51.73</v>
      </c>
      <c r="AH86" s="120">
        <v>52.27</v>
      </c>
      <c r="AI86" s="65">
        <v>0</v>
      </c>
      <c r="AJ86" s="65">
        <v>0</v>
      </c>
      <c r="AK86" s="65">
        <v>51.49</v>
      </c>
      <c r="AL86" s="65">
        <v>50.62</v>
      </c>
      <c r="AM86" s="65">
        <v>52.55</v>
      </c>
      <c r="AN86" s="65">
        <v>52.16</v>
      </c>
      <c r="AO86" s="65">
        <v>52.64</v>
      </c>
      <c r="AP86" s="65">
        <v>51.47</v>
      </c>
      <c r="AQ86" s="65">
        <v>52.42</v>
      </c>
      <c r="AR86" s="65">
        <v>53.06</v>
      </c>
      <c r="AS86" s="65">
        <v>52.25</v>
      </c>
      <c r="AT86" s="65">
        <v>53.07</v>
      </c>
      <c r="AU86" s="65">
        <v>53.04</v>
      </c>
      <c r="AV86" s="65">
        <v>53.11</v>
      </c>
      <c r="AW86" s="65">
        <v>53.37</v>
      </c>
      <c r="AX86" s="65">
        <v>53.21</v>
      </c>
      <c r="AY86" s="65">
        <v>52.9</v>
      </c>
      <c r="AZ86" s="65">
        <v>51.62</v>
      </c>
      <c r="BA86" s="65">
        <v>52.25</v>
      </c>
      <c r="BB86" s="65">
        <v>52.78</v>
      </c>
      <c r="BC86" s="65">
        <v>52.79</v>
      </c>
      <c r="BD86" s="65">
        <v>0</v>
      </c>
      <c r="BE86" s="65">
        <v>0</v>
      </c>
      <c r="BF86" s="65">
        <v>0</v>
      </c>
      <c r="BG86" s="65">
        <v>50.8</v>
      </c>
      <c r="BH86" s="65">
        <v>50.88</v>
      </c>
      <c r="BI86" s="65">
        <v>51.88</v>
      </c>
      <c r="BJ86" s="65">
        <v>51.16</v>
      </c>
      <c r="BK86" s="65">
        <v>51.14</v>
      </c>
      <c r="BL86" s="65">
        <v>51.06</v>
      </c>
      <c r="BM86" s="91">
        <v>51.46</v>
      </c>
      <c r="BN86" s="65">
        <v>50.5</v>
      </c>
      <c r="BO86" s="65">
        <v>48.66</v>
      </c>
      <c r="BP86" s="65">
        <v>49.94</v>
      </c>
      <c r="BQ86" s="65">
        <v>51.13</v>
      </c>
      <c r="BR86" s="65">
        <v>51.3</v>
      </c>
      <c r="BS86" s="65">
        <v>57.73</v>
      </c>
      <c r="BT86" s="65">
        <v>55.61</v>
      </c>
      <c r="BU86" s="65">
        <v>53.48</v>
      </c>
      <c r="BV86" s="65">
        <v>54.36</v>
      </c>
      <c r="BW86" s="65">
        <v>55.99</v>
      </c>
      <c r="BX86" s="65">
        <v>56.12</v>
      </c>
      <c r="BY86" s="65">
        <v>56.26</v>
      </c>
      <c r="BZ86" s="65">
        <v>57.03</v>
      </c>
      <c r="CA86" s="65">
        <v>56.58</v>
      </c>
      <c r="CB86" s="65">
        <v>54.93</v>
      </c>
      <c r="CC86" s="65">
        <v>55.19</v>
      </c>
      <c r="CD86" s="65">
        <v>55.41</v>
      </c>
      <c r="CE86" s="65">
        <v>60.11</v>
      </c>
      <c r="CF86" s="65">
        <v>60.07</v>
      </c>
      <c r="CG86" s="65">
        <v>57.19</v>
      </c>
      <c r="CH86" s="65">
        <v>52.48</v>
      </c>
      <c r="CI86" s="65">
        <v>53.72</v>
      </c>
      <c r="CJ86" s="65">
        <v>53.79</v>
      </c>
      <c r="CK86" s="65">
        <v>52.7</v>
      </c>
      <c r="CL86" s="65">
        <v>51.99</v>
      </c>
      <c r="CM86">
        <v>52.85</v>
      </c>
      <c r="CN86">
        <v>54.21</v>
      </c>
      <c r="CO86">
        <v>0</v>
      </c>
      <c r="CP86">
        <v>0</v>
      </c>
      <c r="CQ86">
        <v>52.66</v>
      </c>
      <c r="CR86">
        <v>54.79</v>
      </c>
      <c r="CS86">
        <v>53.48</v>
      </c>
      <c r="CT86">
        <v>52.77</v>
      </c>
      <c r="CU86">
        <v>53.09</v>
      </c>
      <c r="CV86">
        <v>53.01</v>
      </c>
      <c r="CW86">
        <v>53.84</v>
      </c>
      <c r="CX86">
        <v>53.25</v>
      </c>
      <c r="CY86">
        <v>52.77</v>
      </c>
      <c r="CZ86">
        <v>53.24</v>
      </c>
      <c r="DA86">
        <v>51.92</v>
      </c>
      <c r="DB86">
        <v>52.79</v>
      </c>
      <c r="DC86">
        <v>54.8</v>
      </c>
      <c r="DD86">
        <v>52.94</v>
      </c>
      <c r="DE86">
        <v>53.09</v>
      </c>
      <c r="DF86">
        <v>52.97</v>
      </c>
      <c r="DG86">
        <v>53.45</v>
      </c>
      <c r="DH86">
        <v>52.78</v>
      </c>
      <c r="DI86">
        <v>53.6</v>
      </c>
      <c r="DJ86">
        <v>53.63</v>
      </c>
      <c r="DK86">
        <v>53.33</v>
      </c>
      <c r="DL86">
        <v>53.68</v>
      </c>
      <c r="DM86">
        <v>53.14</v>
      </c>
      <c r="DN86">
        <v>53.97</v>
      </c>
      <c r="DO86">
        <v>53.95</v>
      </c>
      <c r="DP86">
        <v>52.22</v>
      </c>
      <c r="DQ86">
        <v>53.26</v>
      </c>
      <c r="DR86">
        <v>53.29</v>
      </c>
      <c r="DS86">
        <v>53.48</v>
      </c>
      <c r="DT86">
        <v>52.21</v>
      </c>
      <c r="DU86">
        <v>53.26</v>
      </c>
      <c r="DV86">
        <v>54.15</v>
      </c>
      <c r="DW86">
        <v>54.62</v>
      </c>
      <c r="DX86">
        <v>54.91</v>
      </c>
      <c r="DY86">
        <v>53.89</v>
      </c>
      <c r="DZ86">
        <v>53.31</v>
      </c>
      <c r="EA86">
        <v>54.03</v>
      </c>
      <c r="EB86">
        <v>53.83</v>
      </c>
      <c r="EC86">
        <v>52.63</v>
      </c>
      <c r="ED86">
        <v>53.46</v>
      </c>
      <c r="EE86">
        <v>52.59</v>
      </c>
      <c r="EF86">
        <v>53.09</v>
      </c>
      <c r="EG86">
        <v>53.31</v>
      </c>
      <c r="EH86">
        <v>54.1</v>
      </c>
      <c r="EI86">
        <v>52.32</v>
      </c>
      <c r="EJ86">
        <v>52.95</v>
      </c>
      <c r="EK86">
        <v>52.98</v>
      </c>
      <c r="EL86">
        <v>52.4</v>
      </c>
      <c r="EM86">
        <v>53.68</v>
      </c>
      <c r="EN86">
        <v>53.25</v>
      </c>
      <c r="EO86">
        <v>53.85</v>
      </c>
      <c r="EP86">
        <v>52.23</v>
      </c>
      <c r="EQ86">
        <v>51.43</v>
      </c>
      <c r="ER86">
        <v>51.4</v>
      </c>
      <c r="ES86">
        <v>53.02</v>
      </c>
      <c r="ET86">
        <v>52.63</v>
      </c>
      <c r="EU86">
        <v>52</v>
      </c>
      <c r="EV86">
        <v>51.78</v>
      </c>
      <c r="EW86">
        <v>55.91</v>
      </c>
      <c r="EX86">
        <v>55.98</v>
      </c>
      <c r="EY86">
        <v>53.52</v>
      </c>
      <c r="EZ86">
        <v>51.03</v>
      </c>
      <c r="FA86">
        <v>0</v>
      </c>
      <c r="FB86">
        <v>0</v>
      </c>
      <c r="FC86">
        <v>0</v>
      </c>
      <c r="FD86">
        <v>0</v>
      </c>
      <c r="FE86">
        <v>53.47</v>
      </c>
      <c r="FF86">
        <v>52.24</v>
      </c>
      <c r="FG86">
        <v>52.78</v>
      </c>
      <c r="FH86">
        <v>52.76</v>
      </c>
      <c r="FI86">
        <v>52.96</v>
      </c>
      <c r="FJ86">
        <v>52.56</v>
      </c>
      <c r="FK86">
        <v>52.84</v>
      </c>
      <c r="FL86">
        <v>51.9</v>
      </c>
      <c r="FM86">
        <v>52.4</v>
      </c>
      <c r="FN86">
        <v>52.52</v>
      </c>
      <c r="FO86">
        <v>51.93</v>
      </c>
      <c r="FP86">
        <v>51.06</v>
      </c>
      <c r="FQ86">
        <v>51.88</v>
      </c>
      <c r="FR86">
        <v>51.34</v>
      </c>
      <c r="FS86">
        <v>52.99</v>
      </c>
      <c r="FT86">
        <v>53.13</v>
      </c>
      <c r="FU86">
        <v>52.28</v>
      </c>
      <c r="FV86">
        <v>50.91</v>
      </c>
      <c r="FW86">
        <v>51.81</v>
      </c>
      <c r="FX86">
        <v>52.3</v>
      </c>
      <c r="FY86">
        <v>51.62</v>
      </c>
      <c r="FZ86">
        <v>50.55</v>
      </c>
      <c r="GA86">
        <v>52.07</v>
      </c>
      <c r="GB86">
        <v>52.85</v>
      </c>
      <c r="GC86">
        <v>51.49</v>
      </c>
      <c r="GD86">
        <v>52.22</v>
      </c>
      <c r="GE86">
        <v>53.09</v>
      </c>
      <c r="GF86">
        <v>54.46</v>
      </c>
      <c r="GG86">
        <v>53.37</v>
      </c>
      <c r="GH86">
        <v>52.47</v>
      </c>
      <c r="GI86">
        <v>51.48</v>
      </c>
      <c r="GJ86">
        <v>51.41</v>
      </c>
      <c r="GK86">
        <v>52.5</v>
      </c>
      <c r="GL86" s="214">
        <v>52.6</v>
      </c>
      <c r="GM86" s="214">
        <v>53.41</v>
      </c>
      <c r="GN86">
        <v>53.4</v>
      </c>
      <c r="GO86">
        <v>54.22</v>
      </c>
      <c r="GP86">
        <v>53.1</v>
      </c>
      <c r="GQ86">
        <v>56.32</v>
      </c>
      <c r="GR86">
        <v>56.17</v>
      </c>
      <c r="GS86">
        <v>57.27</v>
      </c>
      <c r="GT86">
        <v>58.77</v>
      </c>
      <c r="GU86">
        <v>58.16</v>
      </c>
      <c r="GV86">
        <v>58.14</v>
      </c>
      <c r="GW86">
        <v>54.91</v>
      </c>
      <c r="GX86">
        <v>53.9</v>
      </c>
      <c r="GY86">
        <v>52.82</v>
      </c>
      <c r="GZ86">
        <v>55.43</v>
      </c>
      <c r="HA86">
        <v>52.44</v>
      </c>
      <c r="HB86">
        <v>54.39</v>
      </c>
      <c r="HC86">
        <v>0</v>
      </c>
      <c r="HD86">
        <v>53.5</v>
      </c>
      <c r="HE86">
        <v>53.92</v>
      </c>
      <c r="HF86">
        <v>53.02</v>
      </c>
      <c r="HG86">
        <v>52.16</v>
      </c>
      <c r="HH86">
        <v>52.8</v>
      </c>
      <c r="HI86">
        <v>53.58</v>
      </c>
      <c r="HJ86">
        <v>53.64</v>
      </c>
      <c r="HK86">
        <v>54.4</v>
      </c>
      <c r="HL86">
        <v>54.54</v>
      </c>
      <c r="HM86">
        <v>54.86</v>
      </c>
      <c r="HN86">
        <v>55.12</v>
      </c>
      <c r="HO86">
        <v>56.45</v>
      </c>
      <c r="HP86">
        <v>54.71</v>
      </c>
      <c r="HQ86">
        <v>54.53</v>
      </c>
      <c r="HR86">
        <v>53.19</v>
      </c>
      <c r="HS86">
        <v>54.8</v>
      </c>
      <c r="HT86">
        <v>56.71</v>
      </c>
      <c r="HU86">
        <v>56.42</v>
      </c>
      <c r="HV86">
        <v>55.17</v>
      </c>
      <c r="HW86">
        <v>54.19</v>
      </c>
      <c r="HX86">
        <v>0</v>
      </c>
      <c r="HY86">
        <v>0</v>
      </c>
      <c r="HZ86">
        <v>0</v>
      </c>
      <c r="IA86">
        <v>56.98</v>
      </c>
      <c r="IB86">
        <v>56.08</v>
      </c>
      <c r="IC86">
        <v>0</v>
      </c>
      <c r="ID86" s="142">
        <v>54.4</v>
      </c>
    </row>
    <row r="87" spans="1:238" x14ac:dyDescent="0.25">
      <c r="A87" s="95">
        <f t="shared" si="14"/>
        <v>86</v>
      </c>
      <c r="B87" s="65">
        <f>B.Semanal!B87</f>
        <v>0</v>
      </c>
      <c r="C87" s="66"/>
      <c r="D87" s="66"/>
      <c r="E87" s="66"/>
      <c r="F87" s="66"/>
      <c r="H87" s="67">
        <v>259</v>
      </c>
      <c r="I87" s="67">
        <v>243</v>
      </c>
      <c r="J87" s="67">
        <v>252</v>
      </c>
      <c r="K87" s="67">
        <v>248</v>
      </c>
      <c r="L87" s="67">
        <v>250</v>
      </c>
      <c r="M87" s="67">
        <v>245</v>
      </c>
      <c r="N87" s="65">
        <v>233</v>
      </c>
      <c r="O87" s="65">
        <v>233</v>
      </c>
      <c r="P87" s="65">
        <v>242</v>
      </c>
      <c r="Q87" s="65">
        <v>243</v>
      </c>
      <c r="R87" s="65">
        <v>248</v>
      </c>
      <c r="S87" s="65">
        <v>246</v>
      </c>
      <c r="T87" s="65">
        <v>237</v>
      </c>
      <c r="U87" s="120">
        <v>246</v>
      </c>
      <c r="V87" s="120">
        <v>249</v>
      </c>
      <c r="W87" s="120">
        <v>254</v>
      </c>
      <c r="X87" s="120">
        <v>257</v>
      </c>
      <c r="Y87" s="120">
        <v>259</v>
      </c>
      <c r="Z87" s="120">
        <v>263</v>
      </c>
      <c r="AA87" s="120">
        <v>273</v>
      </c>
      <c r="AB87" s="120">
        <v>0</v>
      </c>
      <c r="AC87" s="120">
        <v>256</v>
      </c>
      <c r="AD87" s="120">
        <v>250</v>
      </c>
      <c r="AE87" s="120">
        <v>253</v>
      </c>
      <c r="AF87" s="120">
        <v>252</v>
      </c>
      <c r="AG87" s="120">
        <v>255</v>
      </c>
      <c r="AH87" s="120">
        <v>270</v>
      </c>
      <c r="AI87" s="65">
        <v>0</v>
      </c>
      <c r="AJ87" s="65">
        <v>0</v>
      </c>
      <c r="AK87" s="65">
        <v>265</v>
      </c>
      <c r="AL87" s="65">
        <v>249</v>
      </c>
      <c r="AM87" s="65">
        <v>261</v>
      </c>
      <c r="AN87" s="65">
        <v>263</v>
      </c>
      <c r="AO87" s="65">
        <v>259</v>
      </c>
      <c r="AP87" s="65">
        <v>256</v>
      </c>
      <c r="AQ87" s="65">
        <v>257</v>
      </c>
      <c r="AR87" s="65">
        <v>257</v>
      </c>
      <c r="AS87" s="65">
        <v>260</v>
      </c>
      <c r="AT87" s="65">
        <v>263</v>
      </c>
      <c r="AU87" s="65">
        <v>264</v>
      </c>
      <c r="AV87" s="65">
        <v>275</v>
      </c>
      <c r="AW87" s="65">
        <v>276</v>
      </c>
      <c r="AX87" s="65">
        <v>269</v>
      </c>
      <c r="AY87" s="65">
        <v>262</v>
      </c>
      <c r="AZ87" s="65">
        <v>252</v>
      </c>
      <c r="BA87" s="65">
        <v>263</v>
      </c>
      <c r="BB87" s="65">
        <v>264</v>
      </c>
      <c r="BC87" s="65">
        <v>268</v>
      </c>
      <c r="BD87" s="65">
        <v>0</v>
      </c>
      <c r="BE87" s="65">
        <v>0</v>
      </c>
      <c r="BF87" s="65">
        <v>0</v>
      </c>
      <c r="BG87" s="65">
        <v>250</v>
      </c>
      <c r="BH87" s="65">
        <v>250</v>
      </c>
      <c r="BI87" s="65">
        <v>253</v>
      </c>
      <c r="BJ87" s="65">
        <v>256</v>
      </c>
      <c r="BK87" s="65">
        <v>260</v>
      </c>
      <c r="BL87" s="65">
        <v>256</v>
      </c>
      <c r="BM87" s="91">
        <v>257</v>
      </c>
      <c r="BN87" s="65">
        <v>251</v>
      </c>
      <c r="BO87" s="65">
        <v>247</v>
      </c>
      <c r="BP87" s="65">
        <v>251</v>
      </c>
      <c r="BQ87" s="65">
        <v>263</v>
      </c>
      <c r="BR87" s="65">
        <v>247</v>
      </c>
      <c r="BS87" s="65">
        <v>291</v>
      </c>
      <c r="BT87" s="65">
        <v>278</v>
      </c>
      <c r="BU87" s="65">
        <v>270</v>
      </c>
      <c r="BV87" s="65">
        <v>269</v>
      </c>
      <c r="BW87" s="65">
        <v>277</v>
      </c>
      <c r="BX87" s="65">
        <v>283</v>
      </c>
      <c r="BY87" s="65">
        <v>289</v>
      </c>
      <c r="BZ87" s="65">
        <v>294</v>
      </c>
      <c r="CA87" s="65">
        <v>291</v>
      </c>
      <c r="CB87" s="65">
        <v>264</v>
      </c>
      <c r="CC87" s="65">
        <v>262</v>
      </c>
      <c r="CD87" s="65">
        <v>272</v>
      </c>
      <c r="CE87" s="65">
        <v>313</v>
      </c>
      <c r="CF87" s="65">
        <v>315</v>
      </c>
      <c r="CG87" s="65">
        <v>281</v>
      </c>
      <c r="CH87" s="65">
        <v>271</v>
      </c>
      <c r="CI87" s="65">
        <v>272</v>
      </c>
      <c r="CJ87" s="65">
        <v>265</v>
      </c>
      <c r="CK87" s="65">
        <v>266</v>
      </c>
      <c r="CL87" s="65">
        <v>280</v>
      </c>
      <c r="CM87">
        <v>278</v>
      </c>
      <c r="CN87">
        <v>283</v>
      </c>
      <c r="CO87">
        <v>0</v>
      </c>
      <c r="CP87">
        <v>0</v>
      </c>
      <c r="CQ87">
        <v>273</v>
      </c>
      <c r="CR87">
        <v>287</v>
      </c>
      <c r="CS87">
        <v>280</v>
      </c>
      <c r="CT87">
        <v>277</v>
      </c>
      <c r="CU87">
        <v>272</v>
      </c>
      <c r="CV87">
        <v>274</v>
      </c>
      <c r="CW87">
        <v>273</v>
      </c>
      <c r="CX87">
        <v>265</v>
      </c>
      <c r="CY87">
        <v>262</v>
      </c>
      <c r="CZ87">
        <v>262</v>
      </c>
      <c r="DA87">
        <v>261</v>
      </c>
      <c r="DB87">
        <v>270</v>
      </c>
      <c r="DC87">
        <v>281</v>
      </c>
      <c r="DD87">
        <v>273</v>
      </c>
      <c r="DE87">
        <v>277</v>
      </c>
      <c r="DF87">
        <v>269</v>
      </c>
      <c r="DG87">
        <v>278</v>
      </c>
      <c r="DH87">
        <v>271</v>
      </c>
      <c r="DI87">
        <v>278</v>
      </c>
      <c r="DJ87">
        <v>269</v>
      </c>
      <c r="DK87">
        <v>273</v>
      </c>
      <c r="DL87">
        <v>275</v>
      </c>
      <c r="DM87">
        <v>275</v>
      </c>
      <c r="DN87">
        <v>279</v>
      </c>
      <c r="DO87">
        <v>276</v>
      </c>
      <c r="DP87">
        <v>267</v>
      </c>
      <c r="DQ87">
        <v>275</v>
      </c>
      <c r="DR87">
        <v>285</v>
      </c>
      <c r="DS87">
        <v>280</v>
      </c>
      <c r="DT87">
        <v>273</v>
      </c>
      <c r="DU87">
        <v>282</v>
      </c>
      <c r="DV87">
        <v>282</v>
      </c>
      <c r="DW87">
        <v>283</v>
      </c>
      <c r="DX87">
        <v>283</v>
      </c>
      <c r="DY87">
        <v>274</v>
      </c>
      <c r="DZ87">
        <v>272</v>
      </c>
      <c r="EA87">
        <v>280</v>
      </c>
      <c r="EB87">
        <v>277</v>
      </c>
      <c r="EC87">
        <v>272</v>
      </c>
      <c r="ED87">
        <v>279</v>
      </c>
      <c r="EE87">
        <v>277</v>
      </c>
      <c r="EF87">
        <v>271</v>
      </c>
      <c r="EG87">
        <v>281</v>
      </c>
      <c r="EH87">
        <v>277</v>
      </c>
      <c r="EI87">
        <v>271</v>
      </c>
      <c r="EJ87">
        <v>275</v>
      </c>
      <c r="EK87">
        <v>274</v>
      </c>
      <c r="EL87">
        <v>281</v>
      </c>
      <c r="EM87">
        <v>284</v>
      </c>
      <c r="EN87">
        <v>286</v>
      </c>
      <c r="EO87">
        <v>287</v>
      </c>
      <c r="EP87">
        <v>281</v>
      </c>
      <c r="EQ87">
        <v>271</v>
      </c>
      <c r="ER87">
        <v>275</v>
      </c>
      <c r="ES87">
        <v>273</v>
      </c>
      <c r="ET87">
        <v>268</v>
      </c>
      <c r="EU87">
        <v>269</v>
      </c>
      <c r="EV87">
        <v>271</v>
      </c>
      <c r="EW87">
        <v>309</v>
      </c>
      <c r="EX87">
        <v>320</v>
      </c>
      <c r="EY87">
        <v>301</v>
      </c>
      <c r="EZ87">
        <v>284</v>
      </c>
      <c r="FA87">
        <v>0</v>
      </c>
      <c r="FB87">
        <v>0</v>
      </c>
      <c r="FC87">
        <v>0</v>
      </c>
      <c r="FD87">
        <v>0</v>
      </c>
      <c r="FE87">
        <v>284</v>
      </c>
      <c r="FF87">
        <v>285</v>
      </c>
      <c r="FG87">
        <v>288</v>
      </c>
      <c r="FH87">
        <v>289</v>
      </c>
      <c r="FI87">
        <v>303</v>
      </c>
      <c r="FJ87">
        <v>299</v>
      </c>
      <c r="FK87">
        <v>286</v>
      </c>
      <c r="FL87">
        <v>282</v>
      </c>
      <c r="FM87">
        <v>287</v>
      </c>
      <c r="FN87">
        <v>299</v>
      </c>
      <c r="FO87">
        <v>290</v>
      </c>
      <c r="FP87">
        <v>270</v>
      </c>
      <c r="FQ87">
        <v>284</v>
      </c>
      <c r="FR87">
        <v>278</v>
      </c>
      <c r="FS87">
        <v>290</v>
      </c>
      <c r="FT87">
        <v>284</v>
      </c>
      <c r="FU87">
        <v>279</v>
      </c>
      <c r="FV87">
        <v>269</v>
      </c>
      <c r="FW87">
        <v>275</v>
      </c>
      <c r="FX87">
        <v>276</v>
      </c>
      <c r="FY87">
        <v>265</v>
      </c>
      <c r="FZ87">
        <v>262</v>
      </c>
      <c r="GA87">
        <v>282</v>
      </c>
      <c r="GB87">
        <v>277</v>
      </c>
      <c r="GC87">
        <v>272</v>
      </c>
      <c r="GD87">
        <v>282</v>
      </c>
      <c r="GE87">
        <v>285</v>
      </c>
      <c r="GF87">
        <v>296</v>
      </c>
      <c r="GG87">
        <v>289</v>
      </c>
      <c r="GH87">
        <v>285</v>
      </c>
      <c r="GI87">
        <v>283</v>
      </c>
      <c r="GJ87">
        <v>288</v>
      </c>
      <c r="GK87">
        <v>289</v>
      </c>
      <c r="GL87" s="214">
        <v>294</v>
      </c>
      <c r="GM87" s="214">
        <v>307</v>
      </c>
      <c r="GN87">
        <v>315</v>
      </c>
      <c r="GO87">
        <v>322</v>
      </c>
      <c r="GP87">
        <v>296</v>
      </c>
      <c r="GQ87">
        <v>306</v>
      </c>
      <c r="GR87">
        <v>303</v>
      </c>
      <c r="GS87">
        <v>313</v>
      </c>
      <c r="GT87">
        <v>323</v>
      </c>
      <c r="GU87">
        <v>333</v>
      </c>
      <c r="GV87">
        <v>327</v>
      </c>
      <c r="GW87">
        <v>315</v>
      </c>
      <c r="GX87">
        <v>299</v>
      </c>
      <c r="GY87">
        <v>288</v>
      </c>
      <c r="GZ87">
        <v>324</v>
      </c>
      <c r="HA87">
        <v>305</v>
      </c>
      <c r="HB87">
        <v>320</v>
      </c>
      <c r="HC87">
        <v>0</v>
      </c>
      <c r="HD87">
        <v>296</v>
      </c>
      <c r="HE87">
        <v>305</v>
      </c>
      <c r="HF87">
        <v>298</v>
      </c>
      <c r="HG87">
        <v>287</v>
      </c>
      <c r="HH87">
        <v>292</v>
      </c>
      <c r="HI87">
        <v>298</v>
      </c>
      <c r="HJ87">
        <v>306</v>
      </c>
      <c r="HK87">
        <v>308</v>
      </c>
      <c r="HL87">
        <v>304</v>
      </c>
      <c r="HM87">
        <v>307</v>
      </c>
      <c r="HN87">
        <v>308</v>
      </c>
      <c r="HO87">
        <v>313</v>
      </c>
      <c r="HP87">
        <v>309</v>
      </c>
      <c r="HQ87">
        <v>305</v>
      </c>
      <c r="HR87">
        <v>290</v>
      </c>
      <c r="HS87">
        <v>308</v>
      </c>
      <c r="HT87">
        <v>333</v>
      </c>
      <c r="HU87">
        <v>313</v>
      </c>
      <c r="HV87">
        <v>299</v>
      </c>
      <c r="HW87">
        <v>291</v>
      </c>
      <c r="HX87">
        <v>0</v>
      </c>
      <c r="HY87">
        <v>0</v>
      </c>
      <c r="HZ87">
        <v>0</v>
      </c>
      <c r="IA87">
        <v>317</v>
      </c>
      <c r="IB87">
        <v>306</v>
      </c>
      <c r="IC87">
        <v>0</v>
      </c>
      <c r="ID87" s="142">
        <v>308</v>
      </c>
    </row>
    <row r="88" spans="1:238" x14ac:dyDescent="0.25">
      <c r="A88" s="95">
        <f t="shared" si="14"/>
        <v>87</v>
      </c>
      <c r="B88" s="65">
        <f>B.Semanal!B88</f>
        <v>0</v>
      </c>
      <c r="C88" s="66"/>
      <c r="D88" s="66"/>
      <c r="E88" s="66"/>
      <c r="F88" s="66"/>
      <c r="G88" s="67"/>
      <c r="H88" s="67">
        <v>25.9</v>
      </c>
      <c r="I88" s="67">
        <v>24.32</v>
      </c>
      <c r="J88" s="67">
        <v>25.24</v>
      </c>
      <c r="K88" s="67">
        <v>24.81</v>
      </c>
      <c r="L88" s="67">
        <v>25.02</v>
      </c>
      <c r="M88" s="67">
        <v>24.46</v>
      </c>
      <c r="N88" s="65">
        <v>23.33</v>
      </c>
      <c r="O88" s="65">
        <v>23.26</v>
      </c>
      <c r="P88" s="65">
        <v>24.21</v>
      </c>
      <c r="Q88" s="65">
        <v>24.34</v>
      </c>
      <c r="R88" s="65">
        <v>24.76</v>
      </c>
      <c r="S88" s="65">
        <v>24.63</v>
      </c>
      <c r="T88" s="65">
        <v>23.68</v>
      </c>
      <c r="U88" s="124">
        <v>24.58</v>
      </c>
      <c r="V88" s="124">
        <v>24.92</v>
      </c>
      <c r="W88" s="124">
        <v>25.4</v>
      </c>
      <c r="X88" s="124">
        <v>25.73</v>
      </c>
      <c r="Y88" s="124">
        <v>25.94</v>
      </c>
      <c r="Z88" s="124">
        <v>26.31</v>
      </c>
      <c r="AA88" s="124">
        <v>27.29</v>
      </c>
      <c r="AB88" s="124">
        <v>0</v>
      </c>
      <c r="AC88" s="124">
        <v>25.59</v>
      </c>
      <c r="AD88" s="124">
        <v>25.03</v>
      </c>
      <c r="AE88" s="120">
        <v>25.28</v>
      </c>
      <c r="AF88" s="124">
        <v>25.25</v>
      </c>
      <c r="AG88" s="120">
        <v>25.45</v>
      </c>
      <c r="AH88" s="120">
        <v>27.04</v>
      </c>
      <c r="AI88" s="65">
        <v>0</v>
      </c>
      <c r="AJ88" s="65">
        <v>0</v>
      </c>
      <c r="AK88" s="65">
        <v>26.46</v>
      </c>
      <c r="AL88" s="65">
        <v>24.93</v>
      </c>
      <c r="AM88" s="65">
        <v>26.07</v>
      </c>
      <c r="AN88" s="65">
        <v>26.34</v>
      </c>
      <c r="AO88" s="65">
        <v>25.92</v>
      </c>
      <c r="AP88" s="65">
        <v>25.55</v>
      </c>
      <c r="AQ88" s="65">
        <v>25.7</v>
      </c>
      <c r="AR88" s="65">
        <v>25.67</v>
      </c>
      <c r="AS88" s="65">
        <v>25.97</v>
      </c>
      <c r="AT88" s="65">
        <v>26.25</v>
      </c>
      <c r="AU88" s="65">
        <v>26.43</v>
      </c>
      <c r="AV88" s="65">
        <v>27.55</v>
      </c>
      <c r="AW88" s="65">
        <v>27.59</v>
      </c>
      <c r="AX88" s="65">
        <v>26.87</v>
      </c>
      <c r="AY88" s="65">
        <v>26.18</v>
      </c>
      <c r="AZ88" s="65">
        <v>25.18</v>
      </c>
      <c r="BA88" s="65">
        <v>26.29</v>
      </c>
      <c r="BB88" s="65">
        <v>26.45</v>
      </c>
      <c r="BC88" s="65">
        <v>26.75</v>
      </c>
      <c r="BD88" s="65">
        <v>0</v>
      </c>
      <c r="BE88" s="65">
        <v>0</v>
      </c>
      <c r="BF88" s="65">
        <v>0</v>
      </c>
      <c r="BG88" s="65">
        <v>24.98</v>
      </c>
      <c r="BH88" s="65">
        <v>24.98</v>
      </c>
      <c r="BI88" s="65">
        <v>25.35</v>
      </c>
      <c r="BJ88" s="65">
        <v>25.6</v>
      </c>
      <c r="BK88" s="65">
        <v>26.03</v>
      </c>
      <c r="BL88" s="65">
        <v>25.57</v>
      </c>
      <c r="BM88" s="91">
        <v>25.67</v>
      </c>
      <c r="BN88" s="65">
        <v>25.1</v>
      </c>
      <c r="BO88" s="65">
        <v>24.74</v>
      </c>
      <c r="BP88" s="65">
        <v>25.1</v>
      </c>
      <c r="BQ88" s="65">
        <v>26.29</v>
      </c>
      <c r="BR88" s="65">
        <v>24.68</v>
      </c>
      <c r="BS88" s="65">
        <v>29.08</v>
      </c>
      <c r="BT88" s="65">
        <v>27.79</v>
      </c>
      <c r="BU88" s="65">
        <v>26.97</v>
      </c>
      <c r="BV88" s="65">
        <v>26.89</v>
      </c>
      <c r="BW88" s="65">
        <v>27.69</v>
      </c>
      <c r="BX88" s="65">
        <v>28.33</v>
      </c>
      <c r="BY88" s="65">
        <v>28.87</v>
      </c>
      <c r="BZ88" s="65">
        <v>29.36</v>
      </c>
      <c r="CA88" s="65">
        <v>29.09</v>
      </c>
      <c r="CB88" s="65">
        <v>26.42</v>
      </c>
      <c r="CC88" s="65">
        <v>26.19</v>
      </c>
      <c r="CD88" s="65">
        <v>27.23</v>
      </c>
      <c r="CE88" s="65">
        <v>31.32</v>
      </c>
      <c r="CF88" s="65">
        <v>31.52</v>
      </c>
      <c r="CG88" s="65">
        <v>28.07</v>
      </c>
      <c r="CH88" s="65">
        <v>27.06</v>
      </c>
      <c r="CI88" s="65">
        <v>27.16</v>
      </c>
      <c r="CJ88" s="65">
        <v>26.46</v>
      </c>
      <c r="CK88" s="65">
        <v>26.61</v>
      </c>
      <c r="CL88" s="65">
        <v>27.98</v>
      </c>
      <c r="CM88">
        <v>27.78</v>
      </c>
      <c r="CN88">
        <v>28.34</v>
      </c>
      <c r="CO88">
        <v>0</v>
      </c>
      <c r="CP88">
        <v>0</v>
      </c>
      <c r="CQ88">
        <v>27.28</v>
      </c>
      <c r="CR88">
        <v>28.65</v>
      </c>
      <c r="CS88">
        <v>28.01</v>
      </c>
      <c r="CT88">
        <v>27.66</v>
      </c>
      <c r="CU88">
        <v>27.19</v>
      </c>
      <c r="CV88">
        <v>27.42</v>
      </c>
      <c r="CW88">
        <v>27.29</v>
      </c>
      <c r="CX88">
        <v>26.53</v>
      </c>
      <c r="CY88">
        <v>26.18</v>
      </c>
      <c r="CZ88">
        <v>26.22</v>
      </c>
      <c r="DA88">
        <v>26.07</v>
      </c>
      <c r="DB88">
        <v>27.04</v>
      </c>
      <c r="DC88">
        <v>28.12</v>
      </c>
      <c r="DD88">
        <v>27.31</v>
      </c>
      <c r="DE88">
        <v>27.68</v>
      </c>
      <c r="DF88">
        <v>26.9</v>
      </c>
      <c r="DG88">
        <v>27.84</v>
      </c>
      <c r="DH88">
        <v>27.09</v>
      </c>
      <c r="DI88">
        <v>27.78</v>
      </c>
      <c r="DJ88">
        <v>26.89</v>
      </c>
      <c r="DK88">
        <v>27.3</v>
      </c>
      <c r="DL88">
        <v>27.46</v>
      </c>
      <c r="DM88">
        <v>27.45</v>
      </c>
      <c r="DN88">
        <v>27.88</v>
      </c>
      <c r="DO88">
        <v>27.57</v>
      </c>
      <c r="DP88">
        <v>26.68</v>
      </c>
      <c r="DQ88">
        <v>27.47</v>
      </c>
      <c r="DR88">
        <v>28.49</v>
      </c>
      <c r="DS88">
        <v>28.01</v>
      </c>
      <c r="DT88">
        <v>27.28</v>
      </c>
      <c r="DU88">
        <v>28.16</v>
      </c>
      <c r="DV88">
        <v>28.16</v>
      </c>
      <c r="DW88">
        <v>28.32</v>
      </c>
      <c r="DX88">
        <v>28.29</v>
      </c>
      <c r="DY88">
        <v>27.45</v>
      </c>
      <c r="DZ88">
        <v>27.25</v>
      </c>
      <c r="EA88">
        <v>27.97</v>
      </c>
      <c r="EB88">
        <v>27.71</v>
      </c>
      <c r="EC88">
        <v>27.22</v>
      </c>
      <c r="ED88">
        <v>27.87</v>
      </c>
      <c r="EE88">
        <v>27.66</v>
      </c>
      <c r="EF88">
        <v>27.12</v>
      </c>
      <c r="EG88">
        <v>28.05</v>
      </c>
      <c r="EH88">
        <v>27.7</v>
      </c>
      <c r="EI88">
        <v>27.14</v>
      </c>
      <c r="EJ88">
        <v>27.49</v>
      </c>
      <c r="EK88">
        <v>27.37</v>
      </c>
      <c r="EL88">
        <v>28.07</v>
      </c>
      <c r="EM88">
        <v>28.41</v>
      </c>
      <c r="EN88">
        <v>28.61</v>
      </c>
      <c r="EO88">
        <v>28.73</v>
      </c>
      <c r="EP88">
        <v>28.08</v>
      </c>
      <c r="EQ88">
        <v>27.11</v>
      </c>
      <c r="ER88">
        <v>27.47</v>
      </c>
      <c r="ES88">
        <v>27.35</v>
      </c>
      <c r="ET88">
        <v>26.76</v>
      </c>
      <c r="EU88">
        <v>26.88</v>
      </c>
      <c r="EV88">
        <v>27.14</v>
      </c>
      <c r="EW88">
        <v>30.91</v>
      </c>
      <c r="EX88">
        <v>31.97</v>
      </c>
      <c r="EY88">
        <v>30.12</v>
      </c>
      <c r="EZ88">
        <v>28.43</v>
      </c>
      <c r="FA88">
        <v>0</v>
      </c>
      <c r="FB88">
        <v>0</v>
      </c>
      <c r="FC88">
        <v>0</v>
      </c>
      <c r="FD88">
        <v>0</v>
      </c>
      <c r="FE88">
        <v>29.73</v>
      </c>
      <c r="FF88">
        <v>28.53</v>
      </c>
      <c r="FG88">
        <v>28.75</v>
      </c>
      <c r="FH88">
        <v>28.89</v>
      </c>
      <c r="FI88">
        <v>30.29</v>
      </c>
      <c r="FJ88">
        <v>29.85</v>
      </c>
      <c r="FK88">
        <v>28.62</v>
      </c>
      <c r="FL88">
        <v>28.16</v>
      </c>
      <c r="FM88">
        <v>28.7</v>
      </c>
      <c r="FN88">
        <v>29.87</v>
      </c>
      <c r="FO88">
        <v>29.04</v>
      </c>
      <c r="FP88">
        <v>27.01</v>
      </c>
      <c r="FQ88">
        <v>28.43</v>
      </c>
      <c r="FR88">
        <v>27.8</v>
      </c>
      <c r="FS88">
        <v>28.96</v>
      </c>
      <c r="FT88">
        <v>28.41</v>
      </c>
      <c r="FU88">
        <v>27.9</v>
      </c>
      <c r="FV88">
        <v>26.94</v>
      </c>
      <c r="FW88">
        <v>27.52</v>
      </c>
      <c r="FX88">
        <v>27.59</v>
      </c>
      <c r="FY88">
        <v>26.49</v>
      </c>
      <c r="FZ88">
        <v>26.23</v>
      </c>
      <c r="GA88">
        <v>28.19</v>
      </c>
      <c r="GB88">
        <v>27.67</v>
      </c>
      <c r="GC88">
        <v>27.19</v>
      </c>
      <c r="GD88">
        <v>28.17</v>
      </c>
      <c r="GE88">
        <v>28.55</v>
      </c>
      <c r="GF88">
        <v>29.62</v>
      </c>
      <c r="GG88">
        <v>28.89</v>
      </c>
      <c r="GH88">
        <v>28.48</v>
      </c>
      <c r="GI88">
        <v>28.31</v>
      </c>
      <c r="GJ88">
        <v>28.75</v>
      </c>
      <c r="GK88">
        <v>28.91</v>
      </c>
      <c r="GL88" s="214">
        <v>29.41</v>
      </c>
      <c r="GM88" s="214">
        <v>30.69</v>
      </c>
      <c r="GN88">
        <v>31.53</v>
      </c>
      <c r="GO88">
        <v>32.17</v>
      </c>
      <c r="GP88">
        <v>29.55</v>
      </c>
      <c r="GQ88">
        <v>30.63</v>
      </c>
      <c r="GR88">
        <v>30.28</v>
      </c>
      <c r="GS88">
        <v>31.3</v>
      </c>
      <c r="GT88">
        <v>32.31</v>
      </c>
      <c r="GU88">
        <v>33.25</v>
      </c>
      <c r="GV88">
        <v>32.68</v>
      </c>
      <c r="GW88">
        <v>31.49</v>
      </c>
      <c r="GX88">
        <v>29.89</v>
      </c>
      <c r="GY88">
        <v>28.8</v>
      </c>
      <c r="GZ88">
        <v>32.35</v>
      </c>
      <c r="HA88">
        <v>30.54</v>
      </c>
      <c r="HB88">
        <v>31.96</v>
      </c>
      <c r="HC88">
        <v>0</v>
      </c>
      <c r="HD88">
        <v>29.58</v>
      </c>
      <c r="HE88">
        <v>30.46</v>
      </c>
      <c r="HF88">
        <v>29.79</v>
      </c>
      <c r="HG88">
        <v>28.71</v>
      </c>
      <c r="HH88">
        <v>29.24</v>
      </c>
      <c r="HI88">
        <v>29.8</v>
      </c>
      <c r="HJ88">
        <v>30.62</v>
      </c>
      <c r="HK88">
        <v>30.79</v>
      </c>
      <c r="HL88">
        <v>30.4</v>
      </c>
      <c r="HM88">
        <v>30.73</v>
      </c>
      <c r="HN88">
        <v>30.78</v>
      </c>
      <c r="HO88">
        <v>31.35</v>
      </c>
      <c r="HP88">
        <v>30.9</v>
      </c>
      <c r="HQ88">
        <v>30.54</v>
      </c>
      <c r="HR88">
        <v>28.95</v>
      </c>
      <c r="HS88">
        <v>30.84</v>
      </c>
      <c r="HT88">
        <v>33.340000000000003</v>
      </c>
      <c r="HU88">
        <v>31.25</v>
      </c>
      <c r="HV88">
        <v>29.92</v>
      </c>
      <c r="HW88">
        <v>29.06</v>
      </c>
      <c r="HX88">
        <v>0</v>
      </c>
      <c r="HY88">
        <v>0</v>
      </c>
      <c r="HZ88">
        <v>0</v>
      </c>
      <c r="IA88">
        <v>31.71</v>
      </c>
      <c r="IB88">
        <v>30.55</v>
      </c>
      <c r="IC88">
        <v>0</v>
      </c>
      <c r="ID88" s="142">
        <v>30.76</v>
      </c>
    </row>
    <row r="89" spans="1:238" x14ac:dyDescent="0.25">
      <c r="A89" s="95">
        <f t="shared" si="14"/>
        <v>88</v>
      </c>
      <c r="B89" s="65">
        <f>B.Semanal!B89</f>
        <v>0</v>
      </c>
      <c r="C89" s="66"/>
      <c r="D89" s="66"/>
      <c r="E89" s="66"/>
      <c r="F89" s="66"/>
      <c r="G89" s="67"/>
      <c r="H89" s="67">
        <v>2.2799999999999998</v>
      </c>
      <c r="I89" s="67">
        <v>1.68</v>
      </c>
      <c r="J89" s="67">
        <v>2.4900000000000002</v>
      </c>
      <c r="K89" s="67">
        <v>2.31</v>
      </c>
      <c r="L89" s="67">
        <v>2.6</v>
      </c>
      <c r="M89" s="67">
        <v>2.84</v>
      </c>
      <c r="N89" s="65">
        <v>2.17</v>
      </c>
      <c r="O89" s="65">
        <v>2.52</v>
      </c>
      <c r="P89" s="65">
        <v>2.71</v>
      </c>
      <c r="Q89" s="65">
        <v>2.0699999999999998</v>
      </c>
      <c r="R89" s="65">
        <v>2.5</v>
      </c>
      <c r="S89" s="65">
        <v>2.93</v>
      </c>
      <c r="T89" s="65">
        <v>2.37</v>
      </c>
      <c r="U89" s="124">
        <v>2.29</v>
      </c>
      <c r="V89" s="124">
        <v>2.59</v>
      </c>
      <c r="W89" s="124">
        <v>2.41</v>
      </c>
      <c r="X89" s="124">
        <v>2.93</v>
      </c>
      <c r="Y89" s="124">
        <v>3.96</v>
      </c>
      <c r="Z89" s="124">
        <v>2.97</v>
      </c>
      <c r="AA89" s="124">
        <v>3.3</v>
      </c>
      <c r="AB89" s="124">
        <v>0</v>
      </c>
      <c r="AC89" s="124">
        <v>4.9400000000000004</v>
      </c>
      <c r="AD89" s="124">
        <v>4.2</v>
      </c>
      <c r="AE89" s="120">
        <v>2.83</v>
      </c>
      <c r="AF89" s="124">
        <v>2.67</v>
      </c>
      <c r="AG89" s="120">
        <v>2.6</v>
      </c>
      <c r="AH89" s="120">
        <v>2.86</v>
      </c>
      <c r="AI89" s="65">
        <v>0</v>
      </c>
      <c r="AJ89" s="65">
        <v>0</v>
      </c>
      <c r="AK89" s="65">
        <v>2.17</v>
      </c>
      <c r="AL89" s="65">
        <v>1.62</v>
      </c>
      <c r="AM89" s="65">
        <v>2.19</v>
      </c>
      <c r="AN89" s="65">
        <v>3.29</v>
      </c>
      <c r="AO89" s="65">
        <v>2.69</v>
      </c>
      <c r="AP89" s="65">
        <v>2.97</v>
      </c>
      <c r="AQ89" s="65">
        <v>3.01</v>
      </c>
      <c r="AR89" s="65">
        <v>3.47</v>
      </c>
      <c r="AS89" s="65">
        <v>2.6</v>
      </c>
      <c r="AT89" s="65">
        <v>2.81</v>
      </c>
      <c r="AU89" s="65">
        <v>2.67</v>
      </c>
      <c r="AV89" s="65">
        <v>3.41</v>
      </c>
      <c r="AW89" s="65">
        <v>3.97</v>
      </c>
      <c r="AX89" s="65">
        <v>3.31</v>
      </c>
      <c r="AY89" s="65">
        <v>3.2</v>
      </c>
      <c r="AZ89" s="65">
        <v>5.29</v>
      </c>
      <c r="BA89" s="65">
        <v>4.34</v>
      </c>
      <c r="BB89" s="65">
        <v>2.85</v>
      </c>
      <c r="BC89" s="65">
        <v>2.6</v>
      </c>
      <c r="BD89" s="65">
        <v>0</v>
      </c>
      <c r="BE89" s="65">
        <v>0</v>
      </c>
      <c r="BF89" s="65">
        <v>0</v>
      </c>
      <c r="BG89" s="65">
        <v>2.08</v>
      </c>
      <c r="BH89" s="65">
        <v>3</v>
      </c>
      <c r="BI89" s="65">
        <v>2.02</v>
      </c>
      <c r="BJ89" s="65">
        <v>1.77</v>
      </c>
      <c r="BK89" s="65">
        <v>2.2400000000000002</v>
      </c>
      <c r="BL89" s="65">
        <v>2.1</v>
      </c>
      <c r="BM89" s="91">
        <v>3.01</v>
      </c>
      <c r="BN89" s="65">
        <v>2.4300000000000002</v>
      </c>
      <c r="BO89" s="65">
        <v>2.0699999999999998</v>
      </c>
      <c r="BP89" s="65">
        <v>2.23</v>
      </c>
      <c r="BQ89" s="65">
        <v>2.5</v>
      </c>
      <c r="BR89" s="65">
        <v>2.54</v>
      </c>
      <c r="BS89" s="65">
        <v>3</v>
      </c>
      <c r="BT89" s="65">
        <v>2.4500000000000002</v>
      </c>
      <c r="BU89" s="65">
        <v>2.2999999999999998</v>
      </c>
      <c r="BV89" s="65">
        <v>2.1</v>
      </c>
      <c r="BW89" s="65">
        <v>2.52</v>
      </c>
      <c r="BX89" s="65">
        <v>3.03</v>
      </c>
      <c r="BY89" s="65">
        <v>3.38</v>
      </c>
      <c r="BZ89" s="65">
        <v>3.32</v>
      </c>
      <c r="CA89" s="65">
        <v>3.29</v>
      </c>
      <c r="CB89" s="65">
        <v>2.8</v>
      </c>
      <c r="CC89" s="65">
        <v>2.96</v>
      </c>
      <c r="CD89" s="65">
        <v>3.62</v>
      </c>
      <c r="CE89" s="65">
        <v>4.13</v>
      </c>
      <c r="CF89" s="65">
        <v>4.09</v>
      </c>
      <c r="CG89" s="65">
        <v>3.51</v>
      </c>
      <c r="CH89" s="65">
        <v>3.79</v>
      </c>
      <c r="CI89" s="65">
        <v>2.8</v>
      </c>
      <c r="CJ89" s="65">
        <v>3.18</v>
      </c>
      <c r="CK89" s="65">
        <v>2.63</v>
      </c>
      <c r="CL89" s="65">
        <v>2.63</v>
      </c>
      <c r="CM89">
        <v>4.1100000000000003</v>
      </c>
      <c r="CN89">
        <v>3.28</v>
      </c>
      <c r="CO89">
        <v>0</v>
      </c>
      <c r="CP89">
        <v>0</v>
      </c>
      <c r="CQ89">
        <v>3.17</v>
      </c>
      <c r="CR89">
        <v>3.04</v>
      </c>
      <c r="CS89">
        <v>2.5499999999999998</v>
      </c>
      <c r="CT89">
        <v>2.94</v>
      </c>
      <c r="CU89">
        <v>2.91</v>
      </c>
      <c r="CV89">
        <v>2.85</v>
      </c>
      <c r="CW89">
        <v>3.14</v>
      </c>
      <c r="CX89">
        <v>3.02</v>
      </c>
      <c r="CY89">
        <v>2.57</v>
      </c>
      <c r="CZ89">
        <v>2.88</v>
      </c>
      <c r="DA89">
        <v>2.74</v>
      </c>
      <c r="DB89">
        <v>2.59</v>
      </c>
      <c r="DC89">
        <v>3.4</v>
      </c>
      <c r="DD89">
        <v>2.81</v>
      </c>
      <c r="DE89">
        <v>2.77</v>
      </c>
      <c r="DF89">
        <v>2.39</v>
      </c>
      <c r="DG89">
        <v>2.84</v>
      </c>
      <c r="DH89">
        <v>3.04</v>
      </c>
      <c r="DI89">
        <v>3.39</v>
      </c>
      <c r="DJ89">
        <v>3.09</v>
      </c>
      <c r="DK89">
        <v>2.98</v>
      </c>
      <c r="DL89">
        <v>3</v>
      </c>
      <c r="DM89">
        <v>3.22</v>
      </c>
      <c r="DN89">
        <v>3.26</v>
      </c>
      <c r="DO89">
        <v>3.04</v>
      </c>
      <c r="DP89">
        <v>2.86</v>
      </c>
      <c r="DQ89">
        <v>3.11</v>
      </c>
      <c r="DR89">
        <v>3.33</v>
      </c>
      <c r="DS89">
        <v>3.19</v>
      </c>
      <c r="DT89">
        <v>3.06</v>
      </c>
      <c r="DU89">
        <v>2.93</v>
      </c>
      <c r="DV89">
        <v>3.02</v>
      </c>
      <c r="DW89">
        <v>3.31</v>
      </c>
      <c r="DX89">
        <v>2.97</v>
      </c>
      <c r="DY89">
        <v>2.82</v>
      </c>
      <c r="DZ89">
        <v>2.61</v>
      </c>
      <c r="EA89">
        <v>3.19</v>
      </c>
      <c r="EB89">
        <v>3.66</v>
      </c>
      <c r="EC89">
        <v>3.26</v>
      </c>
      <c r="ED89">
        <v>3.71</v>
      </c>
      <c r="EE89">
        <v>6.01</v>
      </c>
      <c r="EF89">
        <v>2.82</v>
      </c>
      <c r="EG89">
        <v>3.32</v>
      </c>
      <c r="EH89">
        <v>3.02</v>
      </c>
      <c r="EI89">
        <v>2.82</v>
      </c>
      <c r="EJ89">
        <v>2.83</v>
      </c>
      <c r="EK89">
        <v>3.32</v>
      </c>
      <c r="EL89">
        <v>2.95</v>
      </c>
      <c r="EM89">
        <v>3.15</v>
      </c>
      <c r="EN89">
        <v>3.58</v>
      </c>
      <c r="EO89">
        <v>3.64</v>
      </c>
      <c r="EP89">
        <v>3.2</v>
      </c>
      <c r="EQ89">
        <v>3.04</v>
      </c>
      <c r="ER89">
        <v>4.76</v>
      </c>
      <c r="ES89">
        <v>3.47</v>
      </c>
      <c r="ET89">
        <v>2.52</v>
      </c>
      <c r="EU89">
        <v>2.58</v>
      </c>
      <c r="EV89">
        <v>2.38</v>
      </c>
      <c r="EW89">
        <v>3.65</v>
      </c>
      <c r="EX89">
        <v>4.0999999999999996</v>
      </c>
      <c r="EY89">
        <v>2.98</v>
      </c>
      <c r="EZ89">
        <v>3.38</v>
      </c>
      <c r="FA89">
        <v>0</v>
      </c>
      <c r="FB89">
        <v>0</v>
      </c>
      <c r="FC89">
        <v>0</v>
      </c>
      <c r="FD89">
        <v>0</v>
      </c>
      <c r="FE89">
        <v>2.78</v>
      </c>
      <c r="FF89">
        <v>2.79</v>
      </c>
      <c r="FG89">
        <v>2.5099999999999998</v>
      </c>
      <c r="FH89">
        <v>3.06</v>
      </c>
      <c r="FI89">
        <v>3.58</v>
      </c>
      <c r="FJ89">
        <v>3.77</v>
      </c>
      <c r="FK89">
        <v>3.8</v>
      </c>
      <c r="FL89">
        <v>3.81</v>
      </c>
      <c r="FM89">
        <v>3.42</v>
      </c>
      <c r="FN89">
        <v>4.84</v>
      </c>
      <c r="FO89">
        <v>3.19</v>
      </c>
      <c r="FP89">
        <v>3.13</v>
      </c>
      <c r="FQ89">
        <v>3.81</v>
      </c>
      <c r="FR89">
        <v>2.61</v>
      </c>
      <c r="FS89">
        <v>2.73</v>
      </c>
      <c r="FT89">
        <v>2.78</v>
      </c>
      <c r="FU89">
        <v>2.82</v>
      </c>
      <c r="FV89">
        <v>2.69</v>
      </c>
      <c r="FW89">
        <v>2.81</v>
      </c>
      <c r="FX89">
        <v>2.84</v>
      </c>
      <c r="FY89">
        <v>2.86</v>
      </c>
      <c r="FZ89">
        <v>2.7</v>
      </c>
      <c r="GA89">
        <v>4.68</v>
      </c>
      <c r="GB89">
        <v>3.07</v>
      </c>
      <c r="GC89">
        <v>3.1</v>
      </c>
      <c r="GD89">
        <v>3.02</v>
      </c>
      <c r="GE89">
        <v>4.53</v>
      </c>
      <c r="GF89">
        <v>3.85</v>
      </c>
      <c r="GG89">
        <v>3.18</v>
      </c>
      <c r="GH89">
        <v>3.42</v>
      </c>
      <c r="GI89">
        <v>3.54</v>
      </c>
      <c r="GJ89">
        <v>4.03</v>
      </c>
      <c r="GK89">
        <v>3.76</v>
      </c>
      <c r="GL89" s="214">
        <v>3.5</v>
      </c>
      <c r="GM89" s="214">
        <v>4.0199999999999996</v>
      </c>
      <c r="GN89">
        <v>5.04</v>
      </c>
      <c r="GO89">
        <v>4.57</v>
      </c>
      <c r="GP89">
        <v>3.02</v>
      </c>
      <c r="GQ89">
        <v>4.0999999999999996</v>
      </c>
      <c r="GR89">
        <v>3.24</v>
      </c>
      <c r="GS89">
        <v>3.07</v>
      </c>
      <c r="GT89">
        <v>3.91</v>
      </c>
      <c r="GU89">
        <v>4.03</v>
      </c>
      <c r="GV89">
        <v>4.28</v>
      </c>
      <c r="GW89">
        <v>2.9</v>
      </c>
      <c r="GX89">
        <v>2.36</v>
      </c>
      <c r="GY89">
        <v>2.19</v>
      </c>
      <c r="GZ89">
        <v>2.56</v>
      </c>
      <c r="HA89">
        <v>5.0599999999999996</v>
      </c>
      <c r="HB89">
        <v>3.23</v>
      </c>
      <c r="HC89">
        <v>0</v>
      </c>
      <c r="HD89">
        <v>4.2300000000000004</v>
      </c>
      <c r="HE89">
        <v>2.93</v>
      </c>
      <c r="HF89">
        <v>3.31</v>
      </c>
      <c r="HG89">
        <v>2.61</v>
      </c>
      <c r="HH89">
        <v>2.6</v>
      </c>
      <c r="HI89">
        <v>2.86</v>
      </c>
      <c r="HJ89">
        <v>2.4500000000000002</v>
      </c>
      <c r="HK89">
        <v>2.77</v>
      </c>
      <c r="HL89">
        <v>2.68</v>
      </c>
      <c r="HM89">
        <v>2.82</v>
      </c>
      <c r="HN89">
        <v>3.11</v>
      </c>
      <c r="HO89">
        <v>3.66</v>
      </c>
      <c r="HP89">
        <v>4.57</v>
      </c>
      <c r="HQ89">
        <v>2.4700000000000002</v>
      </c>
      <c r="HR89">
        <v>2.12</v>
      </c>
      <c r="HS89">
        <v>4.07</v>
      </c>
      <c r="HT89">
        <v>4.8</v>
      </c>
      <c r="HU89">
        <v>3.38</v>
      </c>
      <c r="HV89">
        <v>2.4500000000000002</v>
      </c>
      <c r="HW89">
        <v>2.04</v>
      </c>
      <c r="HX89">
        <v>0</v>
      </c>
      <c r="HY89">
        <v>0</v>
      </c>
      <c r="HZ89">
        <v>0</v>
      </c>
      <c r="IA89">
        <v>3.14</v>
      </c>
      <c r="IB89">
        <v>2.29</v>
      </c>
      <c r="IC89">
        <v>0</v>
      </c>
      <c r="ID89" s="142">
        <v>4.96</v>
      </c>
    </row>
    <row r="90" spans="1:238" x14ac:dyDescent="0.25">
      <c r="A90" s="95">
        <f t="shared" si="14"/>
        <v>89</v>
      </c>
      <c r="B90" s="65">
        <f>B.Semanal!B90</f>
        <v>0</v>
      </c>
      <c r="C90" s="66"/>
      <c r="D90" s="66"/>
      <c r="E90" s="66"/>
      <c r="F90" s="66"/>
      <c r="G90" s="67"/>
      <c r="H90" s="67">
        <v>2.0699999999999998</v>
      </c>
      <c r="I90" s="67">
        <v>1.43</v>
      </c>
      <c r="J90" s="67">
        <v>2.21</v>
      </c>
      <c r="K90" s="67">
        <v>2.02</v>
      </c>
      <c r="L90" s="67">
        <v>2.25</v>
      </c>
      <c r="M90" s="67">
        <v>2.33</v>
      </c>
      <c r="N90" s="65">
        <v>1.75</v>
      </c>
      <c r="O90" s="65">
        <v>2.1</v>
      </c>
      <c r="P90" s="65">
        <v>2.25</v>
      </c>
      <c r="Q90" s="65">
        <v>1.74</v>
      </c>
      <c r="R90" s="65">
        <v>2.12</v>
      </c>
      <c r="S90" s="65">
        <v>2.36</v>
      </c>
      <c r="T90" s="65">
        <v>1.9</v>
      </c>
      <c r="U90" s="124">
        <v>1.8</v>
      </c>
      <c r="V90" s="124">
        <v>2.09</v>
      </c>
      <c r="W90" s="124">
        <v>1.95</v>
      </c>
      <c r="X90" s="124">
        <v>2.2599999999999998</v>
      </c>
      <c r="Y90" s="124">
        <v>3</v>
      </c>
      <c r="Z90" s="124">
        <v>2.1800000000000002</v>
      </c>
      <c r="AA90" s="124">
        <v>2.42</v>
      </c>
      <c r="AB90" s="124">
        <v>0</v>
      </c>
      <c r="AC90" s="124">
        <v>3.85</v>
      </c>
      <c r="AD90" s="124">
        <v>3.34</v>
      </c>
      <c r="AE90" s="120">
        <v>2.2000000000000002</v>
      </c>
      <c r="AF90" s="124">
        <v>2.0499999999999998</v>
      </c>
      <c r="AG90" s="120">
        <v>1.94</v>
      </c>
      <c r="AH90" s="120">
        <v>2.06</v>
      </c>
      <c r="AI90" s="65">
        <v>0</v>
      </c>
      <c r="AJ90" s="65">
        <v>0</v>
      </c>
      <c r="AK90" s="65">
        <v>1.63</v>
      </c>
      <c r="AL90" s="65">
        <v>1.21</v>
      </c>
      <c r="AM90" s="65">
        <v>1.61</v>
      </c>
      <c r="AN90" s="65">
        <v>2.4</v>
      </c>
      <c r="AO90" s="65">
        <v>1.89</v>
      </c>
      <c r="AP90" s="65">
        <v>2.12</v>
      </c>
      <c r="AQ90" s="65">
        <v>2.11</v>
      </c>
      <c r="AR90" s="65">
        <v>2.5</v>
      </c>
      <c r="AS90" s="65">
        <v>1.83</v>
      </c>
      <c r="AT90" s="65">
        <v>2.0299999999999998</v>
      </c>
      <c r="AU90" s="65">
        <v>1.97</v>
      </c>
      <c r="AV90" s="65">
        <v>2.38</v>
      </c>
      <c r="AW90" s="65">
        <v>2.78</v>
      </c>
      <c r="AX90" s="65">
        <v>2.37</v>
      </c>
      <c r="AY90" s="65">
        <v>2.29</v>
      </c>
      <c r="AZ90" s="65">
        <v>3.99</v>
      </c>
      <c r="BA90" s="65">
        <v>3.24</v>
      </c>
      <c r="BB90" s="65">
        <v>2.13</v>
      </c>
      <c r="BC90" s="65">
        <v>1.95</v>
      </c>
      <c r="BD90" s="65">
        <v>0</v>
      </c>
      <c r="BE90" s="65">
        <v>0</v>
      </c>
      <c r="BF90" s="65">
        <v>0</v>
      </c>
      <c r="BG90" s="65">
        <v>1.66</v>
      </c>
      <c r="BH90" s="65">
        <v>2.33</v>
      </c>
      <c r="BI90" s="65">
        <v>1.53</v>
      </c>
      <c r="BJ90" s="65">
        <v>1.3</v>
      </c>
      <c r="BK90" s="65">
        <v>1.67</v>
      </c>
      <c r="BL90" s="65">
        <v>1.51</v>
      </c>
      <c r="BM90" s="91">
        <v>2.2200000000000002</v>
      </c>
      <c r="BN90" s="65">
        <v>1.77</v>
      </c>
      <c r="BO90" s="65">
        <v>1.56</v>
      </c>
      <c r="BP90" s="65">
        <v>1.69</v>
      </c>
      <c r="BQ90" s="65">
        <v>1.84</v>
      </c>
      <c r="BR90" s="65">
        <v>1.87</v>
      </c>
      <c r="BS90" s="65">
        <v>2.2400000000000002</v>
      </c>
      <c r="BT90" s="65">
        <v>1.87</v>
      </c>
      <c r="BU90" s="65">
        <v>1.84</v>
      </c>
      <c r="BV90" s="65">
        <v>1.62</v>
      </c>
      <c r="BW90" s="65">
        <v>1.89</v>
      </c>
      <c r="BX90" s="65">
        <v>2.2999999999999998</v>
      </c>
      <c r="BY90" s="65">
        <v>2.54</v>
      </c>
      <c r="BZ90" s="65">
        <v>2.4500000000000002</v>
      </c>
      <c r="CA90" s="65">
        <v>2.54</v>
      </c>
      <c r="CB90" s="65">
        <v>2.2400000000000002</v>
      </c>
      <c r="CC90" s="65">
        <v>2.36</v>
      </c>
      <c r="CD90" s="65">
        <v>2.87</v>
      </c>
      <c r="CE90" s="65">
        <v>3.24</v>
      </c>
      <c r="CF90" s="65">
        <v>3.04</v>
      </c>
      <c r="CG90" s="65">
        <v>2.71</v>
      </c>
      <c r="CH90" s="65">
        <v>2.94</v>
      </c>
      <c r="CI90" s="65">
        <v>2.16</v>
      </c>
      <c r="CJ90" s="65">
        <v>2.38</v>
      </c>
      <c r="CK90" s="65">
        <v>2.0099999999999998</v>
      </c>
      <c r="CL90" s="65">
        <v>1.96</v>
      </c>
      <c r="CM90">
        <v>3.08</v>
      </c>
      <c r="CN90">
        <v>2.5</v>
      </c>
      <c r="CO90">
        <v>0</v>
      </c>
      <c r="CP90">
        <v>0</v>
      </c>
      <c r="CQ90">
        <v>2.16</v>
      </c>
      <c r="CR90">
        <v>2.11</v>
      </c>
      <c r="CS90">
        <v>1.78</v>
      </c>
      <c r="CT90">
        <v>2.02</v>
      </c>
      <c r="CU90">
        <v>2.02</v>
      </c>
      <c r="CV90">
        <v>2.12</v>
      </c>
      <c r="CW90">
        <v>2.36</v>
      </c>
      <c r="CX90">
        <v>2.33</v>
      </c>
      <c r="CY90">
        <v>1.98</v>
      </c>
      <c r="CZ90">
        <v>2.2000000000000002</v>
      </c>
      <c r="DA90">
        <v>2.12</v>
      </c>
      <c r="DB90">
        <v>1.94</v>
      </c>
      <c r="DC90">
        <v>2.56</v>
      </c>
      <c r="DD90">
        <v>2.0699999999999998</v>
      </c>
      <c r="DE90">
        <v>1.96</v>
      </c>
      <c r="DF90">
        <v>1.7</v>
      </c>
      <c r="DG90">
        <v>2.04</v>
      </c>
      <c r="DH90">
        <v>2.17</v>
      </c>
      <c r="DI90">
        <v>2.38</v>
      </c>
      <c r="DJ90">
        <v>2.2400000000000002</v>
      </c>
      <c r="DK90">
        <v>2.0299999999999998</v>
      </c>
      <c r="DL90">
        <v>2.08</v>
      </c>
      <c r="DM90">
        <v>2.27</v>
      </c>
      <c r="DN90">
        <v>2.25</v>
      </c>
      <c r="DO90">
        <v>2.08</v>
      </c>
      <c r="DP90">
        <v>1.93</v>
      </c>
      <c r="DQ90">
        <v>2.16</v>
      </c>
      <c r="DR90">
        <v>2.3199999999999998</v>
      </c>
      <c r="DS90">
        <v>2.25</v>
      </c>
      <c r="DT90">
        <v>2.17</v>
      </c>
      <c r="DU90">
        <v>2.04</v>
      </c>
      <c r="DV90">
        <v>2.16</v>
      </c>
      <c r="DW90">
        <v>2.38</v>
      </c>
      <c r="DX90">
        <v>2.15</v>
      </c>
      <c r="DY90">
        <v>2.02</v>
      </c>
      <c r="DZ90">
        <v>1.79</v>
      </c>
      <c r="EA90">
        <v>2.23</v>
      </c>
      <c r="EB90">
        <v>2.5299999999999998</v>
      </c>
      <c r="EC90">
        <v>2.2599999999999998</v>
      </c>
      <c r="ED90">
        <v>2.63</v>
      </c>
      <c r="EE90">
        <v>4.34</v>
      </c>
      <c r="EF90">
        <v>2.02</v>
      </c>
      <c r="EG90">
        <v>2.33</v>
      </c>
      <c r="EH90">
        <v>2.11</v>
      </c>
      <c r="EI90">
        <v>1.94</v>
      </c>
      <c r="EJ90">
        <v>2</v>
      </c>
      <c r="EK90">
        <v>2.39</v>
      </c>
      <c r="EL90">
        <v>2.09</v>
      </c>
      <c r="EM90">
        <v>2.31</v>
      </c>
      <c r="EN90">
        <v>2.4900000000000002</v>
      </c>
      <c r="EO90">
        <v>2.46</v>
      </c>
      <c r="EP90">
        <v>2.16</v>
      </c>
      <c r="EQ90">
        <v>2.14</v>
      </c>
      <c r="ER90">
        <v>3.39</v>
      </c>
      <c r="ES90">
        <v>2.48</v>
      </c>
      <c r="ET90">
        <v>1.82</v>
      </c>
      <c r="EU90">
        <v>1.79</v>
      </c>
      <c r="EV90">
        <v>1.66</v>
      </c>
      <c r="EW90">
        <v>2.59</v>
      </c>
      <c r="EX90">
        <v>2.94</v>
      </c>
      <c r="EY90">
        <v>2.1</v>
      </c>
      <c r="EZ90">
        <v>2.4700000000000002</v>
      </c>
      <c r="FA90">
        <v>0</v>
      </c>
      <c r="FB90">
        <v>0</v>
      </c>
      <c r="FC90">
        <v>0</v>
      </c>
      <c r="FD90">
        <v>0</v>
      </c>
      <c r="FE90">
        <v>2.0099999999999998</v>
      </c>
      <c r="FF90">
        <v>1.93</v>
      </c>
      <c r="FG90">
        <v>1.78</v>
      </c>
      <c r="FH90">
        <v>2.2799999999999998</v>
      </c>
      <c r="FI90">
        <v>2.65</v>
      </c>
      <c r="FJ90">
        <v>2.78</v>
      </c>
      <c r="FK90">
        <v>2.67</v>
      </c>
      <c r="FL90">
        <v>2.65</v>
      </c>
      <c r="FM90">
        <v>2.3199999999999998</v>
      </c>
      <c r="FN90">
        <v>3.31</v>
      </c>
      <c r="FO90">
        <v>2.1800000000000002</v>
      </c>
      <c r="FP90">
        <v>2.19</v>
      </c>
      <c r="FQ90">
        <v>2.63</v>
      </c>
      <c r="FR90">
        <v>1.81</v>
      </c>
      <c r="FS90">
        <v>1.97</v>
      </c>
      <c r="FT90">
        <v>2.02</v>
      </c>
      <c r="FU90">
        <v>1.98</v>
      </c>
      <c r="FV90">
        <v>1.88</v>
      </c>
      <c r="FW90">
        <v>1.92</v>
      </c>
      <c r="FX90">
        <v>1.97</v>
      </c>
      <c r="FY90">
        <v>1.96</v>
      </c>
      <c r="FZ90">
        <v>1.86</v>
      </c>
      <c r="GA90">
        <v>3.3</v>
      </c>
      <c r="GB90">
        <v>2.1</v>
      </c>
      <c r="GC90">
        <v>2.12</v>
      </c>
      <c r="GD90">
        <v>2.12</v>
      </c>
      <c r="GE90">
        <v>3.24</v>
      </c>
      <c r="GF90">
        <v>2.72</v>
      </c>
      <c r="GG90">
        <v>2.1800000000000002</v>
      </c>
      <c r="GH90">
        <v>2.33</v>
      </c>
      <c r="GI90">
        <v>2.35</v>
      </c>
      <c r="GJ90">
        <v>2.65</v>
      </c>
      <c r="GK90">
        <v>2.4900000000000002</v>
      </c>
      <c r="GL90" s="214">
        <v>2.3199999999999998</v>
      </c>
      <c r="GM90" s="214">
        <v>2.61</v>
      </c>
      <c r="GN90">
        <v>3.29</v>
      </c>
      <c r="GO90">
        <v>3</v>
      </c>
      <c r="GP90">
        <v>2.0699999999999998</v>
      </c>
      <c r="GQ90">
        <v>2.93</v>
      </c>
      <c r="GR90">
        <v>2.34</v>
      </c>
      <c r="GS90">
        <v>2.1</v>
      </c>
      <c r="GT90">
        <v>2.65</v>
      </c>
      <c r="GU90">
        <v>2.75</v>
      </c>
      <c r="GV90">
        <v>3.04</v>
      </c>
      <c r="GW90">
        <v>2.06</v>
      </c>
      <c r="GX90">
        <v>1.65</v>
      </c>
      <c r="GY90">
        <v>1.49</v>
      </c>
      <c r="GZ90">
        <v>1.93</v>
      </c>
      <c r="HA90">
        <v>3.48</v>
      </c>
      <c r="HB90">
        <v>2.21</v>
      </c>
      <c r="HC90">
        <v>0</v>
      </c>
      <c r="HD90">
        <v>2.92</v>
      </c>
      <c r="HE90">
        <v>2.09</v>
      </c>
      <c r="HF90">
        <v>2.36</v>
      </c>
      <c r="HG90">
        <v>1.88</v>
      </c>
      <c r="HH90">
        <v>1.89</v>
      </c>
      <c r="HI90">
        <v>2.0699999999999998</v>
      </c>
      <c r="HJ90">
        <v>1.67</v>
      </c>
      <c r="HK90">
        <v>1.85</v>
      </c>
      <c r="HL90">
        <v>1.83</v>
      </c>
      <c r="HM90">
        <v>2.0099999999999998</v>
      </c>
      <c r="HN90">
        <v>2.2999999999999998</v>
      </c>
      <c r="HO90">
        <v>2.96</v>
      </c>
      <c r="HP90">
        <v>3.49</v>
      </c>
      <c r="HQ90">
        <v>1.88</v>
      </c>
      <c r="HR90">
        <v>1.58</v>
      </c>
      <c r="HS90">
        <v>3.06</v>
      </c>
      <c r="HT90">
        <v>3.79</v>
      </c>
      <c r="HU90">
        <v>2.5499999999999998</v>
      </c>
      <c r="HV90">
        <v>1.86</v>
      </c>
      <c r="HW90">
        <v>1.5</v>
      </c>
      <c r="HX90">
        <v>0</v>
      </c>
      <c r="HY90">
        <v>0</v>
      </c>
      <c r="HZ90">
        <v>0</v>
      </c>
      <c r="IA90">
        <v>2.4500000000000002</v>
      </c>
      <c r="IB90">
        <v>1.83</v>
      </c>
      <c r="IC90">
        <v>0</v>
      </c>
      <c r="ID90" s="142">
        <v>4.12</v>
      </c>
    </row>
    <row r="91" spans="1:238" x14ac:dyDescent="0.25">
      <c r="A91" s="95">
        <f t="shared" si="14"/>
        <v>90</v>
      </c>
      <c r="B91" s="65">
        <f>B.Semanal!B91</f>
        <v>0</v>
      </c>
      <c r="C91" s="71"/>
      <c r="D91" s="71"/>
      <c r="E91" s="71"/>
      <c r="F91" s="71"/>
      <c r="G91" s="67"/>
      <c r="H91" s="67">
        <v>0</v>
      </c>
      <c r="I91" s="67">
        <v>0</v>
      </c>
      <c r="J91" s="67">
        <v>0</v>
      </c>
      <c r="K91" s="67">
        <v>0</v>
      </c>
      <c r="L91" s="67">
        <v>0</v>
      </c>
      <c r="M91" s="67">
        <v>0</v>
      </c>
      <c r="N91" s="65">
        <v>0</v>
      </c>
      <c r="O91" s="65">
        <v>0</v>
      </c>
      <c r="P91" s="65">
        <v>0</v>
      </c>
      <c r="Q91" s="65">
        <v>0</v>
      </c>
      <c r="R91" s="65">
        <v>0</v>
      </c>
      <c r="S91" s="65">
        <v>0</v>
      </c>
      <c r="T91" s="65">
        <v>0</v>
      </c>
      <c r="U91" s="124">
        <v>0</v>
      </c>
      <c r="V91" s="124">
        <v>0</v>
      </c>
      <c r="W91" s="124">
        <v>0</v>
      </c>
      <c r="X91" s="124">
        <v>0</v>
      </c>
      <c r="Y91" s="124">
        <v>0</v>
      </c>
      <c r="Z91" s="124">
        <v>0</v>
      </c>
      <c r="AA91" s="124">
        <v>0</v>
      </c>
      <c r="AB91" s="124">
        <v>0</v>
      </c>
      <c r="AC91" s="124">
        <v>0</v>
      </c>
      <c r="AD91" s="124">
        <v>0</v>
      </c>
      <c r="AE91" s="120">
        <v>0</v>
      </c>
      <c r="AF91" s="124">
        <v>0</v>
      </c>
      <c r="AG91" s="120">
        <v>0</v>
      </c>
      <c r="AH91" s="120">
        <v>0</v>
      </c>
      <c r="AI91" s="65">
        <v>0</v>
      </c>
      <c r="AJ91" s="65">
        <v>0</v>
      </c>
      <c r="AK91" s="65">
        <v>0</v>
      </c>
      <c r="AL91" s="65">
        <v>0</v>
      </c>
      <c r="AM91" s="65">
        <v>0</v>
      </c>
      <c r="AN91" s="65">
        <v>0</v>
      </c>
      <c r="AO91" s="65">
        <v>0</v>
      </c>
      <c r="AP91" s="65">
        <v>0</v>
      </c>
      <c r="AQ91" s="65">
        <v>0</v>
      </c>
      <c r="AR91" s="65">
        <v>0</v>
      </c>
      <c r="AS91" s="65">
        <v>0</v>
      </c>
      <c r="AT91" s="65">
        <v>0</v>
      </c>
      <c r="AU91" s="65">
        <v>0</v>
      </c>
      <c r="AV91" s="65">
        <v>0</v>
      </c>
      <c r="AW91" s="65">
        <v>0</v>
      </c>
      <c r="AX91" s="65">
        <v>0</v>
      </c>
      <c r="AY91" s="65">
        <v>0</v>
      </c>
      <c r="AZ91" s="65">
        <v>0</v>
      </c>
      <c r="BA91" s="65">
        <v>0</v>
      </c>
      <c r="BB91" s="65">
        <v>0</v>
      </c>
      <c r="BC91" s="65">
        <v>0</v>
      </c>
      <c r="BD91" s="65">
        <v>0</v>
      </c>
      <c r="BE91" s="65">
        <v>0</v>
      </c>
      <c r="BF91" s="65">
        <v>0</v>
      </c>
      <c r="BG91" s="65">
        <v>0</v>
      </c>
      <c r="BH91" s="65">
        <v>0</v>
      </c>
      <c r="BI91" s="65">
        <v>0</v>
      </c>
      <c r="BJ91" s="65">
        <v>0</v>
      </c>
      <c r="BK91" s="65">
        <v>0</v>
      </c>
      <c r="BL91" s="65">
        <v>0</v>
      </c>
      <c r="BM91" s="91">
        <v>0</v>
      </c>
      <c r="BN91" s="65">
        <v>0</v>
      </c>
      <c r="BO91" s="65">
        <v>0</v>
      </c>
      <c r="BP91" s="65">
        <v>0</v>
      </c>
      <c r="BQ91" s="65">
        <v>0</v>
      </c>
      <c r="BR91" s="65">
        <v>0</v>
      </c>
      <c r="BS91" s="65">
        <v>0</v>
      </c>
      <c r="BT91" s="65">
        <v>0</v>
      </c>
      <c r="BU91" s="65">
        <v>0</v>
      </c>
      <c r="BV91" s="65">
        <v>0</v>
      </c>
      <c r="BW91" s="65">
        <v>0</v>
      </c>
      <c r="BX91" s="65">
        <v>0</v>
      </c>
      <c r="BY91" s="65">
        <v>0</v>
      </c>
      <c r="BZ91" s="65">
        <v>0</v>
      </c>
      <c r="CA91" s="65">
        <v>0</v>
      </c>
      <c r="CB91" s="65">
        <v>0</v>
      </c>
      <c r="CC91" s="65">
        <v>0</v>
      </c>
      <c r="CD91" s="65">
        <v>0</v>
      </c>
      <c r="CE91" s="65">
        <v>0</v>
      </c>
      <c r="CF91" s="65">
        <v>0</v>
      </c>
      <c r="CG91" s="65">
        <v>0</v>
      </c>
      <c r="CH91" s="65">
        <v>0</v>
      </c>
      <c r="CI91" s="65">
        <v>0</v>
      </c>
      <c r="CJ91" s="65">
        <v>0</v>
      </c>
      <c r="CK91" s="65">
        <v>0</v>
      </c>
      <c r="CL91" s="65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 s="214">
        <v>0</v>
      </c>
      <c r="GM91" s="214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 s="142">
        <v>0</v>
      </c>
    </row>
    <row r="92" spans="1:238" x14ac:dyDescent="0.25">
      <c r="A92" s="95">
        <f t="shared" si="14"/>
        <v>91</v>
      </c>
      <c r="B92" s="65">
        <f>B.Semanal!B92</f>
        <v>0</v>
      </c>
      <c r="C92" s="68"/>
      <c r="D92" s="68"/>
      <c r="E92" s="68"/>
      <c r="F92" s="68"/>
      <c r="H92" s="67">
        <v>0</v>
      </c>
      <c r="I92" s="67">
        <v>0</v>
      </c>
      <c r="J92" s="67">
        <v>0</v>
      </c>
      <c r="K92" s="67">
        <v>0</v>
      </c>
      <c r="L92" s="67">
        <v>0</v>
      </c>
      <c r="M92" s="67">
        <v>0</v>
      </c>
      <c r="N92" s="65">
        <v>0</v>
      </c>
      <c r="O92" s="65">
        <v>0</v>
      </c>
      <c r="P92" s="65">
        <v>0</v>
      </c>
      <c r="Q92" s="65">
        <v>0</v>
      </c>
      <c r="R92" s="65">
        <v>0</v>
      </c>
      <c r="S92" s="65">
        <v>0</v>
      </c>
      <c r="T92" s="65">
        <v>0</v>
      </c>
      <c r="U92" s="120">
        <v>0</v>
      </c>
      <c r="V92" s="120">
        <v>0</v>
      </c>
      <c r="W92" s="120">
        <v>0</v>
      </c>
      <c r="X92" s="120">
        <v>0</v>
      </c>
      <c r="Y92" s="120">
        <v>0</v>
      </c>
      <c r="Z92" s="120">
        <v>0</v>
      </c>
      <c r="AA92" s="120">
        <v>0</v>
      </c>
      <c r="AB92" s="120">
        <v>0</v>
      </c>
      <c r="AC92" s="120">
        <v>0</v>
      </c>
      <c r="AD92" s="120">
        <v>0</v>
      </c>
      <c r="AE92" s="120">
        <v>0</v>
      </c>
      <c r="AF92" s="120">
        <v>0</v>
      </c>
      <c r="AG92" s="120">
        <v>0</v>
      </c>
      <c r="AH92" s="120">
        <v>0</v>
      </c>
      <c r="AI92" s="65">
        <v>0</v>
      </c>
      <c r="AJ92" s="65">
        <v>0</v>
      </c>
      <c r="AK92" s="65">
        <v>0</v>
      </c>
      <c r="AL92" s="65">
        <v>0</v>
      </c>
      <c r="AM92" s="65">
        <v>0</v>
      </c>
      <c r="AN92" s="65">
        <v>0</v>
      </c>
      <c r="AO92" s="65">
        <v>0</v>
      </c>
      <c r="AP92" s="65">
        <v>0</v>
      </c>
      <c r="AQ92" s="65">
        <v>0</v>
      </c>
      <c r="AR92" s="65">
        <v>0</v>
      </c>
      <c r="AS92" s="65">
        <v>0</v>
      </c>
      <c r="AT92" s="65">
        <v>0</v>
      </c>
      <c r="AU92" s="65">
        <v>0</v>
      </c>
      <c r="AV92" s="65">
        <v>0</v>
      </c>
      <c r="AW92" s="65">
        <v>0</v>
      </c>
      <c r="AX92" s="65">
        <v>0</v>
      </c>
      <c r="AY92" s="65">
        <v>0</v>
      </c>
      <c r="AZ92" s="65">
        <v>0</v>
      </c>
      <c r="BA92" s="65">
        <v>0</v>
      </c>
      <c r="BB92" s="65">
        <v>0</v>
      </c>
      <c r="BC92" s="65">
        <v>0</v>
      </c>
      <c r="BD92" s="65">
        <v>0</v>
      </c>
      <c r="BE92" s="65">
        <v>0</v>
      </c>
      <c r="BF92" s="65">
        <v>0</v>
      </c>
      <c r="BG92" s="65">
        <v>0</v>
      </c>
      <c r="BH92" s="65">
        <v>0</v>
      </c>
      <c r="BI92" s="65">
        <v>0</v>
      </c>
      <c r="BJ92" s="65">
        <v>0</v>
      </c>
      <c r="BK92" s="65">
        <v>0</v>
      </c>
      <c r="BL92" s="65">
        <v>0</v>
      </c>
      <c r="BM92" s="91">
        <v>0</v>
      </c>
      <c r="BN92" s="65">
        <v>0</v>
      </c>
      <c r="BO92" s="65">
        <v>0</v>
      </c>
      <c r="BP92" s="65">
        <v>0</v>
      </c>
      <c r="BQ92" s="65">
        <v>0</v>
      </c>
      <c r="BR92" s="65">
        <v>0</v>
      </c>
      <c r="BS92" s="65">
        <v>0</v>
      </c>
      <c r="BT92" s="65">
        <v>0</v>
      </c>
      <c r="BU92" s="65">
        <v>0</v>
      </c>
      <c r="BV92" s="65">
        <v>0</v>
      </c>
      <c r="BW92" s="65">
        <v>0</v>
      </c>
      <c r="BX92" s="65">
        <v>0</v>
      </c>
      <c r="BY92" s="65">
        <v>0</v>
      </c>
      <c r="BZ92" s="65">
        <v>0</v>
      </c>
      <c r="CA92" s="65">
        <v>0</v>
      </c>
      <c r="CB92" s="65">
        <v>0</v>
      </c>
      <c r="CC92" s="65">
        <v>0</v>
      </c>
      <c r="CD92" s="65">
        <v>0</v>
      </c>
      <c r="CE92" s="65">
        <v>0</v>
      </c>
      <c r="CF92" s="65">
        <v>0</v>
      </c>
      <c r="CG92" s="65">
        <v>0</v>
      </c>
      <c r="CH92" s="65">
        <v>0</v>
      </c>
      <c r="CI92" s="65">
        <v>0</v>
      </c>
      <c r="CJ92" s="65">
        <v>0</v>
      </c>
      <c r="CK92" s="65">
        <v>0</v>
      </c>
      <c r="CL92" s="65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 s="214">
        <v>0</v>
      </c>
      <c r="GM92" s="214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 t="s">
        <v>74</v>
      </c>
    </row>
    <row r="93" spans="1:238" x14ac:dyDescent="0.25">
      <c r="A93" s="95">
        <f t="shared" si="14"/>
        <v>92</v>
      </c>
      <c r="B93" s="65">
        <f>B.Semanal!B93</f>
        <v>0</v>
      </c>
      <c r="C93" s="71"/>
      <c r="D93" s="71"/>
      <c r="E93" s="71"/>
      <c r="F93" s="71"/>
      <c r="G93" s="67"/>
      <c r="H93" s="67">
        <v>14.39</v>
      </c>
      <c r="I93" s="67">
        <v>14.93</v>
      </c>
      <c r="J93" s="67">
        <v>12.03</v>
      </c>
      <c r="K93" s="67">
        <v>12.7</v>
      </c>
      <c r="L93" s="67">
        <v>14.8</v>
      </c>
      <c r="M93" s="67">
        <v>13.95</v>
      </c>
      <c r="N93" s="65">
        <v>15.49</v>
      </c>
      <c r="O93" s="65">
        <v>13.73</v>
      </c>
      <c r="P93" s="65">
        <v>14.01</v>
      </c>
      <c r="Q93" s="65">
        <v>13.45</v>
      </c>
      <c r="R93" s="65">
        <v>13.66</v>
      </c>
      <c r="S93" s="65">
        <v>13.75</v>
      </c>
      <c r="T93" s="65">
        <v>14.2</v>
      </c>
      <c r="U93" s="124">
        <v>13.87</v>
      </c>
      <c r="V93" s="124">
        <v>14.24</v>
      </c>
      <c r="W93" s="124">
        <v>13.92</v>
      </c>
      <c r="X93" s="124">
        <v>14.33</v>
      </c>
      <c r="Y93" s="124">
        <v>14.13</v>
      </c>
      <c r="Z93" s="124">
        <v>15.33</v>
      </c>
      <c r="AA93" s="124">
        <v>15.93</v>
      </c>
      <c r="AB93" s="124">
        <v>0</v>
      </c>
      <c r="AC93" s="124">
        <v>13.57</v>
      </c>
      <c r="AD93" s="124">
        <v>15.57</v>
      </c>
      <c r="AE93" s="120">
        <v>14.93</v>
      </c>
      <c r="AF93" s="124">
        <v>15.43</v>
      </c>
      <c r="AG93" s="120">
        <v>15.36</v>
      </c>
      <c r="AH93" s="120">
        <v>16.21</v>
      </c>
      <c r="AI93" s="65">
        <v>0</v>
      </c>
      <c r="AJ93" s="65">
        <v>0</v>
      </c>
      <c r="AK93" s="65">
        <v>15.41</v>
      </c>
      <c r="AL93" s="65">
        <v>13.96</v>
      </c>
      <c r="AM93" s="65">
        <v>15.45</v>
      </c>
      <c r="AN93" s="65">
        <v>14.79</v>
      </c>
      <c r="AO93" s="65">
        <v>15.53</v>
      </c>
      <c r="AP93" s="65">
        <v>14.98</v>
      </c>
      <c r="AQ93" s="65">
        <v>15.35</v>
      </c>
      <c r="AR93" s="65">
        <v>15.84</v>
      </c>
      <c r="AS93" s="65">
        <v>15.43</v>
      </c>
      <c r="AT93" s="65">
        <v>15.16</v>
      </c>
      <c r="AU93" s="65">
        <v>15.04</v>
      </c>
      <c r="AV93" s="65">
        <v>14.53</v>
      </c>
      <c r="AW93" s="65">
        <v>15.17</v>
      </c>
      <c r="AX93" s="65">
        <v>16.05</v>
      </c>
      <c r="AY93" s="65">
        <v>14.9</v>
      </c>
      <c r="AZ93" s="65">
        <v>14.82</v>
      </c>
      <c r="BA93" s="65">
        <v>14.98</v>
      </c>
      <c r="BB93" s="65">
        <v>16.489999999999998</v>
      </c>
      <c r="BC93" s="65">
        <v>15.37</v>
      </c>
      <c r="BD93" s="65">
        <v>0</v>
      </c>
      <c r="BE93" s="65">
        <v>0</v>
      </c>
      <c r="BF93" s="65">
        <v>0</v>
      </c>
      <c r="BG93" s="65">
        <v>14.35</v>
      </c>
      <c r="BH93" s="65">
        <v>14.47</v>
      </c>
      <c r="BI93" s="65">
        <v>14.42</v>
      </c>
      <c r="BJ93" s="65">
        <v>17.16</v>
      </c>
      <c r="BK93" s="65">
        <v>13.81</v>
      </c>
      <c r="BL93" s="65">
        <v>15.63</v>
      </c>
      <c r="BM93" s="91">
        <v>16.14</v>
      </c>
      <c r="BN93" s="65">
        <v>16.3</v>
      </c>
      <c r="BO93" s="65">
        <v>14.65</v>
      </c>
      <c r="BP93" s="65">
        <v>13.3</v>
      </c>
      <c r="BQ93" s="65">
        <v>15.82</v>
      </c>
      <c r="BR93" s="65">
        <v>15.65</v>
      </c>
      <c r="BS93" s="65">
        <v>15.77</v>
      </c>
      <c r="BT93" s="65">
        <v>22.5</v>
      </c>
      <c r="BU93" s="65">
        <v>14.36</v>
      </c>
      <c r="BV93" s="65">
        <v>13.8</v>
      </c>
      <c r="BW93" s="65">
        <v>15.35</v>
      </c>
      <c r="BX93" s="65">
        <v>15.36</v>
      </c>
      <c r="BY93" s="65">
        <v>15.74</v>
      </c>
      <c r="BZ93" s="65">
        <v>15.14</v>
      </c>
      <c r="CA93" s="65">
        <v>15.38</v>
      </c>
      <c r="CB93" s="65">
        <v>14.11</v>
      </c>
      <c r="CC93" s="65">
        <v>14.7</v>
      </c>
      <c r="CD93" s="65">
        <v>14.55</v>
      </c>
      <c r="CE93" s="65">
        <v>15.69</v>
      </c>
      <c r="CF93" s="65">
        <v>13.89</v>
      </c>
      <c r="CG93" s="65">
        <v>14.72</v>
      </c>
      <c r="CH93" s="65">
        <v>14.71</v>
      </c>
      <c r="CI93" s="65">
        <v>14.37</v>
      </c>
      <c r="CJ93" s="65">
        <v>14.22</v>
      </c>
      <c r="CK93" s="65">
        <v>13.61</v>
      </c>
      <c r="CL93" s="65">
        <v>14.87</v>
      </c>
      <c r="CM93">
        <v>15.58</v>
      </c>
      <c r="CN93">
        <v>15.33</v>
      </c>
      <c r="CO93">
        <v>0</v>
      </c>
      <c r="CP93">
        <v>0</v>
      </c>
      <c r="CQ93">
        <v>16.91</v>
      </c>
      <c r="CR93">
        <v>16.48</v>
      </c>
      <c r="CS93">
        <v>14.63</v>
      </c>
      <c r="CT93">
        <v>16.100000000000001</v>
      </c>
      <c r="CU93">
        <v>15.48</v>
      </c>
      <c r="CV93">
        <v>15.47</v>
      </c>
      <c r="CW93">
        <v>15.36</v>
      </c>
      <c r="CX93">
        <v>15.66</v>
      </c>
      <c r="CY93">
        <v>14.31</v>
      </c>
      <c r="CZ93">
        <v>15.03</v>
      </c>
      <c r="DA93">
        <v>14.45</v>
      </c>
      <c r="DB93">
        <v>15.35</v>
      </c>
      <c r="DC93">
        <v>16.07</v>
      </c>
      <c r="DD93">
        <v>14.17</v>
      </c>
      <c r="DE93">
        <v>15.58</v>
      </c>
      <c r="DF93">
        <v>14.94</v>
      </c>
      <c r="DG93">
        <v>14.79</v>
      </c>
      <c r="DH93">
        <v>14.58</v>
      </c>
      <c r="DI93">
        <v>16.72</v>
      </c>
      <c r="DJ93">
        <v>14.64</v>
      </c>
      <c r="DK93">
        <v>15.72</v>
      </c>
      <c r="DL93">
        <v>16.73</v>
      </c>
      <c r="DM93">
        <v>16.62</v>
      </c>
      <c r="DN93">
        <v>15.64</v>
      </c>
      <c r="DO93">
        <v>16.829999999999998</v>
      </c>
      <c r="DP93">
        <v>16.03</v>
      </c>
      <c r="DQ93">
        <v>15.53</v>
      </c>
      <c r="DR93">
        <v>14.86</v>
      </c>
      <c r="DS93">
        <v>15.44</v>
      </c>
      <c r="DT93">
        <v>14.96</v>
      </c>
      <c r="DU93">
        <v>15.21</v>
      </c>
      <c r="DV93">
        <v>15.19</v>
      </c>
      <c r="DW93">
        <v>16</v>
      </c>
      <c r="DX93">
        <v>14.62</v>
      </c>
      <c r="DY93">
        <v>15.94</v>
      </c>
      <c r="DZ93">
        <v>16.399999999999999</v>
      </c>
      <c r="EA93">
        <v>16.8</v>
      </c>
      <c r="EB93">
        <v>15.4</v>
      </c>
      <c r="EC93">
        <v>16.8</v>
      </c>
      <c r="ED93">
        <v>17.22</v>
      </c>
      <c r="EE93">
        <v>15.32</v>
      </c>
      <c r="EF93">
        <v>15.84</v>
      </c>
      <c r="EG93">
        <v>15.93</v>
      </c>
      <c r="EH93">
        <v>16.8</v>
      </c>
      <c r="EI93">
        <v>16.579999999999998</v>
      </c>
      <c r="EJ93">
        <v>15.2</v>
      </c>
      <c r="EK93">
        <v>15.84</v>
      </c>
      <c r="EL93">
        <v>15.95</v>
      </c>
      <c r="EM93">
        <v>14.52</v>
      </c>
      <c r="EN93">
        <v>15.79</v>
      </c>
      <c r="EO93">
        <v>17.96</v>
      </c>
      <c r="EP93">
        <v>15.93</v>
      </c>
      <c r="EQ93">
        <v>15.77</v>
      </c>
      <c r="ER93">
        <v>16.190000000000001</v>
      </c>
      <c r="ES93">
        <v>16.13</v>
      </c>
      <c r="ET93">
        <v>16.2</v>
      </c>
      <c r="EU93">
        <v>16.72</v>
      </c>
      <c r="EV93">
        <v>16.260000000000002</v>
      </c>
      <c r="EW93">
        <v>15.54</v>
      </c>
      <c r="EX93">
        <v>15.46</v>
      </c>
      <c r="EY93">
        <v>16.2</v>
      </c>
      <c r="EZ93">
        <v>14.8</v>
      </c>
      <c r="FA93">
        <v>0</v>
      </c>
      <c r="FB93">
        <v>0</v>
      </c>
      <c r="FC93">
        <v>0</v>
      </c>
      <c r="FD93">
        <v>0</v>
      </c>
      <c r="FE93">
        <v>16.52</v>
      </c>
      <c r="FF93">
        <v>16.059999999999999</v>
      </c>
      <c r="FG93">
        <v>16.3</v>
      </c>
      <c r="FH93">
        <v>15.15</v>
      </c>
      <c r="FI93">
        <v>15.74</v>
      </c>
      <c r="FJ93">
        <v>17.329999999999998</v>
      </c>
      <c r="FK93">
        <v>17.79</v>
      </c>
      <c r="FL93">
        <v>15.43</v>
      </c>
      <c r="FM93">
        <v>16.579999999999998</v>
      </c>
      <c r="FN93">
        <v>17.079999999999998</v>
      </c>
      <c r="FO93">
        <v>16.55</v>
      </c>
      <c r="FP93">
        <v>16.32</v>
      </c>
      <c r="FQ93">
        <v>17.14</v>
      </c>
      <c r="FR93">
        <v>15.84</v>
      </c>
      <c r="FS93">
        <v>15.13</v>
      </c>
      <c r="FT93">
        <v>16.82</v>
      </c>
      <c r="FU93">
        <v>15.32</v>
      </c>
      <c r="FV93">
        <v>15.2</v>
      </c>
      <c r="FW93">
        <v>16</v>
      </c>
      <c r="FX93">
        <v>15.37</v>
      </c>
      <c r="FY93">
        <v>16.16</v>
      </c>
      <c r="FZ93">
        <v>17</v>
      </c>
      <c r="GA93">
        <v>15.29</v>
      </c>
      <c r="GB93">
        <v>16.12</v>
      </c>
      <c r="GC93">
        <v>16.75</v>
      </c>
      <c r="GD93">
        <v>15.73</v>
      </c>
      <c r="GE93">
        <v>16.47</v>
      </c>
      <c r="GF93">
        <v>16.52</v>
      </c>
      <c r="GG93">
        <v>17.649999999999999</v>
      </c>
      <c r="GH93">
        <v>15.61</v>
      </c>
      <c r="GI93">
        <v>16.2</v>
      </c>
      <c r="GJ93">
        <v>16.39</v>
      </c>
      <c r="GK93">
        <v>16.84</v>
      </c>
      <c r="GL93" s="214">
        <v>17.04</v>
      </c>
      <c r="GM93" s="214">
        <v>18.41</v>
      </c>
      <c r="GN93">
        <v>19.420000000000002</v>
      </c>
      <c r="GO93">
        <v>18</v>
      </c>
      <c r="GP93">
        <v>16.79</v>
      </c>
      <c r="GQ93">
        <v>17.3</v>
      </c>
      <c r="GR93">
        <v>15.51</v>
      </c>
      <c r="GS93">
        <v>15.65</v>
      </c>
      <c r="GT93">
        <v>17.52</v>
      </c>
      <c r="GU93">
        <v>16.190000000000001</v>
      </c>
      <c r="GV93">
        <v>16.98</v>
      </c>
      <c r="GW93">
        <v>15.63</v>
      </c>
      <c r="GX93">
        <v>16.87</v>
      </c>
      <c r="GY93">
        <v>16.39</v>
      </c>
      <c r="GZ93">
        <v>14.8</v>
      </c>
      <c r="HA93">
        <v>15.82</v>
      </c>
      <c r="HB93">
        <v>15.62</v>
      </c>
      <c r="HC93">
        <v>0</v>
      </c>
      <c r="HD93">
        <v>16.39</v>
      </c>
      <c r="HE93">
        <v>15.57</v>
      </c>
      <c r="HF93">
        <v>15.47</v>
      </c>
      <c r="HG93">
        <v>15.87</v>
      </c>
      <c r="HH93">
        <v>16.04</v>
      </c>
      <c r="HI93">
        <v>14.72</v>
      </c>
      <c r="HJ93">
        <v>16.28</v>
      </c>
      <c r="HK93">
        <v>16.23</v>
      </c>
      <c r="HL93">
        <v>16.149999999999999</v>
      </c>
      <c r="HM93">
        <v>15.41</v>
      </c>
      <c r="HN93">
        <v>15.72</v>
      </c>
      <c r="HO93">
        <v>15.72</v>
      </c>
      <c r="HP93">
        <v>13.9</v>
      </c>
      <c r="HQ93">
        <v>14.1</v>
      </c>
      <c r="HR93">
        <v>15.8</v>
      </c>
      <c r="HS93">
        <v>13.37</v>
      </c>
      <c r="HT93">
        <v>14.12</v>
      </c>
      <c r="HU93">
        <v>15.12</v>
      </c>
      <c r="HV93">
        <v>17.03</v>
      </c>
      <c r="HW93">
        <v>15.95</v>
      </c>
      <c r="HX93">
        <v>0</v>
      </c>
      <c r="HY93">
        <v>0</v>
      </c>
      <c r="HZ93">
        <v>0</v>
      </c>
      <c r="IA93">
        <v>15.24</v>
      </c>
      <c r="IB93">
        <v>13.34</v>
      </c>
      <c r="IC93">
        <v>0</v>
      </c>
      <c r="ID93" s="142">
        <v>15.6</v>
      </c>
    </row>
    <row r="94" spans="1:238" x14ac:dyDescent="0.25">
      <c r="A94" s="95">
        <f t="shared" si="14"/>
        <v>93</v>
      </c>
      <c r="B94" s="65">
        <f>B.Semanal!B94</f>
        <v>0</v>
      </c>
      <c r="C94" s="66"/>
      <c r="D94" s="66"/>
      <c r="E94" s="66"/>
      <c r="F94" s="66"/>
      <c r="G94" s="67"/>
      <c r="H94" s="67">
        <v>12.2</v>
      </c>
      <c r="I94" s="67">
        <v>12.2</v>
      </c>
      <c r="J94" s="67">
        <v>9.49</v>
      </c>
      <c r="K94" s="67">
        <v>11.03</v>
      </c>
      <c r="L94" s="67">
        <v>12.65</v>
      </c>
      <c r="M94" s="67">
        <v>11.51</v>
      </c>
      <c r="N94" s="65">
        <v>12.85</v>
      </c>
      <c r="O94" s="65">
        <v>11.04</v>
      </c>
      <c r="P94" s="65">
        <v>11.43</v>
      </c>
      <c r="Q94" s="65">
        <v>10.79</v>
      </c>
      <c r="R94" s="65">
        <v>11.01</v>
      </c>
      <c r="S94" s="65">
        <v>11.51</v>
      </c>
      <c r="T94" s="65">
        <v>11.77</v>
      </c>
      <c r="U94" s="124">
        <v>11.78</v>
      </c>
      <c r="V94" s="124">
        <v>11.51</v>
      </c>
      <c r="W94" s="124">
        <v>12.05</v>
      </c>
      <c r="X94" s="124">
        <v>12.43</v>
      </c>
      <c r="Y94" s="124">
        <v>11.78</v>
      </c>
      <c r="Z94" s="124">
        <v>12.88</v>
      </c>
      <c r="AA94" s="124">
        <v>14.02</v>
      </c>
      <c r="AB94" s="124">
        <v>0</v>
      </c>
      <c r="AC94" s="124">
        <v>10.27</v>
      </c>
      <c r="AD94" s="124">
        <v>12.85</v>
      </c>
      <c r="AE94" s="120">
        <v>12.52</v>
      </c>
      <c r="AF94" s="124">
        <v>14.11</v>
      </c>
      <c r="AG94" s="120">
        <v>12.88</v>
      </c>
      <c r="AH94" s="120">
        <v>14.42</v>
      </c>
      <c r="AI94" s="65">
        <v>0</v>
      </c>
      <c r="AJ94" s="65">
        <v>0</v>
      </c>
      <c r="AK94" s="65">
        <v>13.16</v>
      </c>
      <c r="AL94" s="65">
        <v>11.92</v>
      </c>
      <c r="AM94" s="65">
        <v>13.36</v>
      </c>
      <c r="AN94" s="65">
        <v>12.7</v>
      </c>
      <c r="AO94" s="65">
        <v>13.31</v>
      </c>
      <c r="AP94" s="65">
        <v>12.9</v>
      </c>
      <c r="AQ94" s="65">
        <v>13.36</v>
      </c>
      <c r="AR94" s="65">
        <v>13.67</v>
      </c>
      <c r="AS94" s="65">
        <v>13.85</v>
      </c>
      <c r="AT94" s="65">
        <v>12.95</v>
      </c>
      <c r="AU94" s="65">
        <v>13.11</v>
      </c>
      <c r="AV94" s="65">
        <v>12.18</v>
      </c>
      <c r="AW94" s="65">
        <v>13.29</v>
      </c>
      <c r="AX94" s="65">
        <v>13.36</v>
      </c>
      <c r="AY94" s="65">
        <v>12.97</v>
      </c>
      <c r="AZ94" s="65">
        <v>12.69</v>
      </c>
      <c r="BA94" s="65">
        <v>12.3</v>
      </c>
      <c r="BB94" s="65">
        <v>14.17</v>
      </c>
      <c r="BC94" s="65">
        <v>13.14</v>
      </c>
      <c r="BD94" s="65">
        <v>0</v>
      </c>
      <c r="BE94" s="65">
        <v>0</v>
      </c>
      <c r="BF94" s="65">
        <v>0</v>
      </c>
      <c r="BG94" s="65">
        <v>12.06</v>
      </c>
      <c r="BH94" s="65">
        <v>12.46</v>
      </c>
      <c r="BI94" s="65">
        <v>12.91</v>
      </c>
      <c r="BJ94" s="65">
        <v>14.69</v>
      </c>
      <c r="BK94" s="65">
        <v>11.64</v>
      </c>
      <c r="BL94" s="65">
        <v>13.46</v>
      </c>
      <c r="BM94" s="91">
        <v>14.23</v>
      </c>
      <c r="BN94" s="65">
        <v>14.11</v>
      </c>
      <c r="BO94" s="65">
        <v>12.72</v>
      </c>
      <c r="BP94" s="65">
        <v>11.6</v>
      </c>
      <c r="BQ94" s="65">
        <v>13.59</v>
      </c>
      <c r="BR94" s="65">
        <v>12.64</v>
      </c>
      <c r="BS94" s="65">
        <v>13.03</v>
      </c>
      <c r="BT94" s="65">
        <v>18.87</v>
      </c>
      <c r="BU94" s="65">
        <v>11.68</v>
      </c>
      <c r="BV94" s="65">
        <v>11.2</v>
      </c>
      <c r="BW94" s="65">
        <v>12.72</v>
      </c>
      <c r="BX94" s="65">
        <v>12.23</v>
      </c>
      <c r="BY94" s="65">
        <v>13.26</v>
      </c>
      <c r="BZ94" s="65">
        <v>13.14</v>
      </c>
      <c r="CA94" s="65">
        <v>12.98</v>
      </c>
      <c r="CB94" s="65">
        <v>11.88</v>
      </c>
      <c r="CC94" s="65">
        <v>11.98</v>
      </c>
      <c r="CD94" s="65">
        <v>12.26</v>
      </c>
      <c r="CE94" s="65">
        <v>13.58</v>
      </c>
      <c r="CF94" s="65">
        <v>11.9</v>
      </c>
      <c r="CG94" s="65">
        <v>12.36</v>
      </c>
      <c r="CH94" s="65">
        <v>12.67</v>
      </c>
      <c r="CI94" s="65">
        <v>12.27</v>
      </c>
      <c r="CJ94" s="65">
        <v>12.51</v>
      </c>
      <c r="CK94" s="65">
        <v>11.36</v>
      </c>
      <c r="CL94" s="65">
        <v>11.05</v>
      </c>
      <c r="CM94">
        <v>13.39</v>
      </c>
      <c r="CN94">
        <v>13.74</v>
      </c>
      <c r="CO94">
        <v>0</v>
      </c>
      <c r="CP94">
        <v>0</v>
      </c>
      <c r="CQ94">
        <v>14.91</v>
      </c>
      <c r="CR94">
        <v>14.25</v>
      </c>
      <c r="CS94">
        <v>12.23</v>
      </c>
      <c r="CT94">
        <v>13.82</v>
      </c>
      <c r="CU94">
        <v>13.49</v>
      </c>
      <c r="CV94">
        <v>13.24</v>
      </c>
      <c r="CW94">
        <v>13.03</v>
      </c>
      <c r="CX94">
        <v>13.26</v>
      </c>
      <c r="CY94">
        <v>12</v>
      </c>
      <c r="CZ94">
        <v>12.3</v>
      </c>
      <c r="DA94">
        <v>12.03</v>
      </c>
      <c r="DB94">
        <v>13.03</v>
      </c>
      <c r="DC94">
        <v>14.49</v>
      </c>
      <c r="DD94">
        <v>12.12</v>
      </c>
      <c r="DE94">
        <v>13.47</v>
      </c>
      <c r="DF94">
        <v>13.2</v>
      </c>
      <c r="DG94">
        <v>12.43</v>
      </c>
      <c r="DH94">
        <v>12.56</v>
      </c>
      <c r="DI94">
        <v>14.62</v>
      </c>
      <c r="DJ94">
        <v>12.47</v>
      </c>
      <c r="DK94">
        <v>13.39</v>
      </c>
      <c r="DL94">
        <v>14.4</v>
      </c>
      <c r="DM94">
        <v>14.2</v>
      </c>
      <c r="DN94">
        <v>14.01</v>
      </c>
      <c r="DO94">
        <v>14.95</v>
      </c>
      <c r="DP94">
        <v>13.92</v>
      </c>
      <c r="DQ94">
        <v>14.25</v>
      </c>
      <c r="DR94">
        <v>12.51</v>
      </c>
      <c r="DS94">
        <v>13.01</v>
      </c>
      <c r="DT94">
        <v>12.52</v>
      </c>
      <c r="DU94">
        <v>13.57</v>
      </c>
      <c r="DV94">
        <v>13.06</v>
      </c>
      <c r="DW94">
        <v>14.15</v>
      </c>
      <c r="DX94">
        <v>12.52</v>
      </c>
      <c r="DY94">
        <v>13.66</v>
      </c>
      <c r="DZ94">
        <v>13.14</v>
      </c>
      <c r="EA94">
        <v>14.8</v>
      </c>
      <c r="EB94">
        <v>13.16</v>
      </c>
      <c r="EC94">
        <v>14.28</v>
      </c>
      <c r="ED94">
        <v>14.74</v>
      </c>
      <c r="EE94">
        <v>14.88</v>
      </c>
      <c r="EF94">
        <v>13.53</v>
      </c>
      <c r="EG94">
        <v>13.72</v>
      </c>
      <c r="EH94">
        <v>14.01</v>
      </c>
      <c r="EI94">
        <v>14.41</v>
      </c>
      <c r="EJ94">
        <v>12.87</v>
      </c>
      <c r="EK94">
        <v>13.75</v>
      </c>
      <c r="EL94">
        <v>13.02</v>
      </c>
      <c r="EM94">
        <v>12.27</v>
      </c>
      <c r="EN94">
        <v>13.49</v>
      </c>
      <c r="EO94">
        <v>15.63</v>
      </c>
      <c r="EP94">
        <v>13.93</v>
      </c>
      <c r="EQ94">
        <v>13.6</v>
      </c>
      <c r="ER94">
        <v>13.72</v>
      </c>
      <c r="ES94">
        <v>13.92</v>
      </c>
      <c r="ET94">
        <v>13.63</v>
      </c>
      <c r="EU94">
        <v>14.61</v>
      </c>
      <c r="EV94">
        <v>13.93</v>
      </c>
      <c r="EW94">
        <v>12.67</v>
      </c>
      <c r="EX94">
        <v>12.94</v>
      </c>
      <c r="EY94">
        <v>13.63</v>
      </c>
      <c r="EZ94">
        <v>11.98</v>
      </c>
      <c r="FA94">
        <v>0</v>
      </c>
      <c r="FB94">
        <v>0</v>
      </c>
      <c r="FC94">
        <v>0</v>
      </c>
      <c r="FD94">
        <v>0</v>
      </c>
      <c r="FE94">
        <v>13.93</v>
      </c>
      <c r="FF94">
        <v>13.91</v>
      </c>
      <c r="FG94">
        <v>13.63</v>
      </c>
      <c r="FH94">
        <v>12.76</v>
      </c>
      <c r="FI94">
        <v>13.16</v>
      </c>
      <c r="FJ94">
        <v>14.39</v>
      </c>
      <c r="FK94">
        <v>15.03</v>
      </c>
      <c r="FL94">
        <v>13.39</v>
      </c>
      <c r="FM94">
        <v>14.19</v>
      </c>
      <c r="FN94">
        <v>14.46</v>
      </c>
      <c r="FO94">
        <v>14.14</v>
      </c>
      <c r="FP94">
        <v>13.74</v>
      </c>
      <c r="FQ94">
        <v>14.36</v>
      </c>
      <c r="FR94">
        <v>13.22</v>
      </c>
      <c r="FS94">
        <v>12.57</v>
      </c>
      <c r="FT94">
        <v>14.53</v>
      </c>
      <c r="FU94">
        <v>13.1</v>
      </c>
      <c r="FV94">
        <v>13.02</v>
      </c>
      <c r="FW94">
        <v>13.82</v>
      </c>
      <c r="FX94">
        <v>13.3</v>
      </c>
      <c r="FY94">
        <v>14</v>
      </c>
      <c r="FZ94">
        <v>14.68</v>
      </c>
      <c r="GA94">
        <v>13.09</v>
      </c>
      <c r="GB94">
        <v>13.97</v>
      </c>
      <c r="GC94">
        <v>14.3</v>
      </c>
      <c r="GD94">
        <v>13.53</v>
      </c>
      <c r="GE94">
        <v>14.28</v>
      </c>
      <c r="GF94">
        <v>13.78</v>
      </c>
      <c r="GG94">
        <v>15.36</v>
      </c>
      <c r="GH94">
        <v>13.26</v>
      </c>
      <c r="GI94">
        <v>14.21</v>
      </c>
      <c r="GJ94">
        <v>13.76</v>
      </c>
      <c r="GK94">
        <v>14.11</v>
      </c>
      <c r="GL94" s="214">
        <v>14.87</v>
      </c>
      <c r="GM94" s="214">
        <v>15.96</v>
      </c>
      <c r="GN94">
        <v>16.62</v>
      </c>
      <c r="GO94">
        <v>15.7</v>
      </c>
      <c r="GP94">
        <v>14.31</v>
      </c>
      <c r="GQ94">
        <v>14.69</v>
      </c>
      <c r="GR94">
        <v>12.95</v>
      </c>
      <c r="GS94">
        <v>14</v>
      </c>
      <c r="GT94">
        <v>15.53</v>
      </c>
      <c r="GU94">
        <v>14.09</v>
      </c>
      <c r="GV94">
        <v>13.22</v>
      </c>
      <c r="GW94">
        <v>13.3</v>
      </c>
      <c r="GX94">
        <v>14.52</v>
      </c>
      <c r="GY94">
        <v>14.39</v>
      </c>
      <c r="GZ94">
        <v>11.25</v>
      </c>
      <c r="HA94">
        <v>13.49</v>
      </c>
      <c r="HB94">
        <v>12.88</v>
      </c>
      <c r="HC94">
        <v>0</v>
      </c>
      <c r="HD94">
        <v>13.62</v>
      </c>
      <c r="HE94">
        <v>12.94</v>
      </c>
      <c r="HF94">
        <v>13.53</v>
      </c>
      <c r="HG94">
        <v>13.6</v>
      </c>
      <c r="HH94">
        <v>13.7</v>
      </c>
      <c r="HI94">
        <v>12.78</v>
      </c>
      <c r="HJ94">
        <v>13.83</v>
      </c>
      <c r="HK94">
        <v>14.18</v>
      </c>
      <c r="HL94">
        <v>14.05</v>
      </c>
      <c r="HM94">
        <v>12.76</v>
      </c>
      <c r="HN94">
        <v>13.92</v>
      </c>
      <c r="HO94">
        <v>13.19</v>
      </c>
      <c r="HP94">
        <v>11.29</v>
      </c>
      <c r="HQ94">
        <v>11.7</v>
      </c>
      <c r="HR94">
        <v>13.42</v>
      </c>
      <c r="HS94">
        <v>11.5</v>
      </c>
      <c r="HT94">
        <v>11.86</v>
      </c>
      <c r="HU94">
        <v>12.89</v>
      </c>
      <c r="HV94">
        <v>15.09</v>
      </c>
      <c r="HW94">
        <v>13.4</v>
      </c>
      <c r="HX94">
        <v>0</v>
      </c>
      <c r="HY94">
        <v>0</v>
      </c>
      <c r="HZ94">
        <v>0</v>
      </c>
      <c r="IA94">
        <v>11.84</v>
      </c>
      <c r="IB94">
        <v>10.71</v>
      </c>
      <c r="IC94">
        <v>0</v>
      </c>
      <c r="ID94" s="142">
        <v>13.51</v>
      </c>
    </row>
    <row r="95" spans="1:238" x14ac:dyDescent="0.25">
      <c r="A95" s="95">
        <f t="shared" si="14"/>
        <v>94</v>
      </c>
      <c r="B95" s="65">
        <f>B.Semanal!B95</f>
        <v>0</v>
      </c>
      <c r="C95" s="71"/>
      <c r="D95" s="71"/>
      <c r="E95" s="71"/>
      <c r="F95" s="71"/>
      <c r="G95" s="67"/>
      <c r="H95" s="67">
        <v>84.8</v>
      </c>
      <c r="I95" s="67">
        <v>78.36</v>
      </c>
      <c r="J95" s="67">
        <v>78.84</v>
      </c>
      <c r="K95" s="67">
        <v>86.79</v>
      </c>
      <c r="L95" s="67">
        <v>85.49</v>
      </c>
      <c r="M95" s="67">
        <v>82.09</v>
      </c>
      <c r="N95" s="65">
        <v>83.26</v>
      </c>
      <c r="O95" s="65">
        <v>80.42</v>
      </c>
      <c r="P95" s="65">
        <v>81.59</v>
      </c>
      <c r="Q95" s="65">
        <v>80.28</v>
      </c>
      <c r="R95" s="65">
        <v>80.599999999999994</v>
      </c>
      <c r="S95" s="65">
        <v>83.61</v>
      </c>
      <c r="T95" s="65">
        <v>82.73</v>
      </c>
      <c r="U95" s="124">
        <v>84.87</v>
      </c>
      <c r="V95" s="124">
        <v>80.75</v>
      </c>
      <c r="W95" s="124">
        <v>86.62</v>
      </c>
      <c r="X95" s="124">
        <v>87.01</v>
      </c>
      <c r="Y95" s="124">
        <v>83.31</v>
      </c>
      <c r="Z95" s="124">
        <v>84.06</v>
      </c>
      <c r="AA95" s="124">
        <v>88.04</v>
      </c>
      <c r="AB95" s="124">
        <v>0</v>
      </c>
      <c r="AC95" s="124">
        <v>75.709999999999994</v>
      </c>
      <c r="AD95" s="124">
        <v>82.5</v>
      </c>
      <c r="AE95" s="120">
        <v>83.87</v>
      </c>
      <c r="AF95" s="124">
        <v>91.48</v>
      </c>
      <c r="AG95" s="120">
        <v>83.81</v>
      </c>
      <c r="AH95" s="120">
        <v>88.96</v>
      </c>
      <c r="AI95" s="65">
        <v>0</v>
      </c>
      <c r="AJ95" s="65">
        <v>0</v>
      </c>
      <c r="AK95" s="65">
        <v>84.7</v>
      </c>
      <c r="AL95" s="65">
        <v>85.35</v>
      </c>
      <c r="AM95" s="65">
        <v>86.45</v>
      </c>
      <c r="AN95" s="65">
        <v>85.94</v>
      </c>
      <c r="AO95" s="65">
        <v>85.81</v>
      </c>
      <c r="AP95" s="65">
        <v>86.02</v>
      </c>
      <c r="AQ95" s="65">
        <v>87.01</v>
      </c>
      <c r="AR95" s="65">
        <v>86.33</v>
      </c>
      <c r="AS95" s="65">
        <v>89.9</v>
      </c>
      <c r="AT95" s="65">
        <v>85.39</v>
      </c>
      <c r="AU95" s="65">
        <v>87.11</v>
      </c>
      <c r="AV95" s="65">
        <v>84.03</v>
      </c>
      <c r="AW95" s="65">
        <v>87.64</v>
      </c>
      <c r="AX95" s="65">
        <v>83.23</v>
      </c>
      <c r="AY95" s="65">
        <v>87.01</v>
      </c>
      <c r="AZ95" s="65">
        <v>85.62</v>
      </c>
      <c r="BA95" s="65">
        <v>82.08</v>
      </c>
      <c r="BB95" s="65">
        <v>85.92</v>
      </c>
      <c r="BC95" s="65">
        <v>85.55</v>
      </c>
      <c r="BD95" s="65">
        <v>0</v>
      </c>
      <c r="BE95" s="65">
        <v>0</v>
      </c>
      <c r="BF95" s="65">
        <v>0</v>
      </c>
      <c r="BG95" s="65">
        <v>84.1</v>
      </c>
      <c r="BH95" s="65">
        <v>86.19</v>
      </c>
      <c r="BI95" s="65">
        <v>89.56</v>
      </c>
      <c r="BJ95" s="65">
        <v>85.67</v>
      </c>
      <c r="BK95" s="65">
        <v>84.37</v>
      </c>
      <c r="BL95" s="65">
        <v>86.07</v>
      </c>
      <c r="BM95" s="91">
        <v>88.13</v>
      </c>
      <c r="BN95" s="65">
        <v>86.56</v>
      </c>
      <c r="BO95" s="65">
        <v>86.92</v>
      </c>
      <c r="BP95" s="65">
        <v>87.18</v>
      </c>
      <c r="BQ95" s="65">
        <v>85.97</v>
      </c>
      <c r="BR95" s="65">
        <v>80.75</v>
      </c>
      <c r="BS95" s="65">
        <v>82.61</v>
      </c>
      <c r="BT95" s="65">
        <v>83.84</v>
      </c>
      <c r="BU95" s="65">
        <v>80.89</v>
      </c>
      <c r="BV95" s="65">
        <v>81.08</v>
      </c>
      <c r="BW95" s="65">
        <v>82.85</v>
      </c>
      <c r="BX95" s="65">
        <v>79.75</v>
      </c>
      <c r="BY95" s="65">
        <v>84.25</v>
      </c>
      <c r="BZ95" s="65">
        <v>86.83</v>
      </c>
      <c r="CA95" s="65">
        <v>84.4</v>
      </c>
      <c r="CB95" s="65">
        <v>84.15</v>
      </c>
      <c r="CC95" s="65">
        <v>81.3</v>
      </c>
      <c r="CD95" s="65">
        <v>84.22</v>
      </c>
      <c r="CE95" s="65">
        <v>86.18</v>
      </c>
      <c r="CF95" s="65">
        <v>85.66</v>
      </c>
      <c r="CG95" s="65">
        <v>83.95</v>
      </c>
      <c r="CH95" s="65">
        <v>86.09</v>
      </c>
      <c r="CI95" s="65">
        <v>85.06</v>
      </c>
      <c r="CJ95" s="65">
        <v>88.01</v>
      </c>
      <c r="CK95" s="65">
        <v>83.59</v>
      </c>
      <c r="CL95" s="65">
        <v>74.27</v>
      </c>
      <c r="CM95">
        <v>86.08</v>
      </c>
      <c r="CN95">
        <v>89.62</v>
      </c>
      <c r="CO95">
        <v>0</v>
      </c>
      <c r="CP95">
        <v>0</v>
      </c>
      <c r="CQ95">
        <v>88.11</v>
      </c>
      <c r="CR95">
        <v>86.44</v>
      </c>
      <c r="CS95">
        <v>83.33</v>
      </c>
      <c r="CT95">
        <v>85.69</v>
      </c>
      <c r="CU95">
        <v>86.86</v>
      </c>
      <c r="CV95">
        <v>85.52</v>
      </c>
      <c r="CW95">
        <v>84.8</v>
      </c>
      <c r="CX95">
        <v>84.72</v>
      </c>
      <c r="CY95">
        <v>83.75</v>
      </c>
      <c r="CZ95">
        <v>82.61</v>
      </c>
      <c r="DA95">
        <v>83.16</v>
      </c>
      <c r="DB95">
        <v>84.26</v>
      </c>
      <c r="DC95">
        <v>90.21</v>
      </c>
      <c r="DD95">
        <v>85.49</v>
      </c>
      <c r="DE95">
        <v>86.48</v>
      </c>
      <c r="DF95">
        <v>88.7</v>
      </c>
      <c r="DG95">
        <v>83.97</v>
      </c>
      <c r="DH95">
        <v>86.14</v>
      </c>
      <c r="DI95">
        <v>87.26</v>
      </c>
      <c r="DJ95">
        <v>84.96</v>
      </c>
      <c r="DK95">
        <v>85.24</v>
      </c>
      <c r="DL95">
        <v>86.08</v>
      </c>
      <c r="DM95">
        <v>85.32</v>
      </c>
      <c r="DN95">
        <v>89.39</v>
      </c>
      <c r="DO95">
        <v>88.83</v>
      </c>
      <c r="DP95">
        <v>86.93</v>
      </c>
      <c r="DQ95">
        <v>91.92</v>
      </c>
      <c r="DR95">
        <v>84.18</v>
      </c>
      <c r="DS95">
        <v>84.17</v>
      </c>
      <c r="DT95">
        <v>83.84</v>
      </c>
      <c r="DU95">
        <v>89.22</v>
      </c>
      <c r="DV95">
        <v>85.84</v>
      </c>
      <c r="DW95">
        <v>88.43</v>
      </c>
      <c r="DX95">
        <v>85.58</v>
      </c>
      <c r="DY95">
        <v>85.71</v>
      </c>
      <c r="DZ95">
        <v>85.61</v>
      </c>
      <c r="EA95">
        <v>87.93</v>
      </c>
      <c r="EB95">
        <v>85.46</v>
      </c>
      <c r="EC95">
        <v>85</v>
      </c>
      <c r="ED95">
        <v>85.55</v>
      </c>
      <c r="EE95">
        <v>89.24</v>
      </c>
      <c r="EF95">
        <v>85.4</v>
      </c>
      <c r="EG95">
        <v>85.97</v>
      </c>
      <c r="EH95">
        <v>83.27</v>
      </c>
      <c r="EI95">
        <v>86.81</v>
      </c>
      <c r="EJ95">
        <v>84.66</v>
      </c>
      <c r="EK95">
        <v>86.83</v>
      </c>
      <c r="EL95">
        <v>81.52</v>
      </c>
      <c r="EM95">
        <v>84.42</v>
      </c>
      <c r="EN95">
        <v>85.38</v>
      </c>
      <c r="EO95">
        <v>87.01</v>
      </c>
      <c r="EP95">
        <v>87.34</v>
      </c>
      <c r="EQ95">
        <v>86.28</v>
      </c>
      <c r="ER95">
        <v>84.76</v>
      </c>
      <c r="ES95">
        <v>86.25</v>
      </c>
      <c r="ET95">
        <v>84.2</v>
      </c>
      <c r="EU95">
        <v>87.4</v>
      </c>
      <c r="EV95">
        <v>85.65</v>
      </c>
      <c r="EW95">
        <v>81.5</v>
      </c>
      <c r="EX95">
        <v>83.7</v>
      </c>
      <c r="EY95">
        <v>84.14</v>
      </c>
      <c r="EZ95">
        <v>80.88</v>
      </c>
      <c r="FA95">
        <v>0</v>
      </c>
      <c r="FB95">
        <v>0</v>
      </c>
      <c r="FC95">
        <v>0</v>
      </c>
      <c r="FD95">
        <v>0</v>
      </c>
      <c r="FE95">
        <v>84.27</v>
      </c>
      <c r="FF95">
        <v>86.62</v>
      </c>
      <c r="FG95">
        <v>83.63</v>
      </c>
      <c r="FH95">
        <v>84.36</v>
      </c>
      <c r="FI95">
        <v>83.58</v>
      </c>
      <c r="FJ95">
        <v>82.99</v>
      </c>
      <c r="FK95">
        <v>84.58</v>
      </c>
      <c r="FL95">
        <v>86.81</v>
      </c>
      <c r="FM95">
        <v>85.59</v>
      </c>
      <c r="FN95">
        <v>84.55</v>
      </c>
      <c r="FO95">
        <v>85.39</v>
      </c>
      <c r="FP95">
        <v>85.97</v>
      </c>
      <c r="FQ95">
        <v>83.7</v>
      </c>
      <c r="FR95">
        <v>83.44</v>
      </c>
      <c r="FS95">
        <v>82.97</v>
      </c>
      <c r="FT95">
        <v>86.36</v>
      </c>
      <c r="FU95">
        <v>85.46</v>
      </c>
      <c r="FV95">
        <v>85.65</v>
      </c>
      <c r="FW95">
        <v>86.37</v>
      </c>
      <c r="FX95">
        <v>86.58</v>
      </c>
      <c r="FY95">
        <v>86.61</v>
      </c>
      <c r="FZ95">
        <v>86.48</v>
      </c>
      <c r="GA95">
        <v>85.54</v>
      </c>
      <c r="GB95">
        <v>86.75</v>
      </c>
      <c r="GC95">
        <v>85.4</v>
      </c>
      <c r="GD95">
        <v>86.03</v>
      </c>
      <c r="GE95">
        <v>86.73</v>
      </c>
      <c r="GF95">
        <v>83.4</v>
      </c>
      <c r="GG95">
        <v>86.99</v>
      </c>
      <c r="GH95">
        <v>84.89</v>
      </c>
      <c r="GI95">
        <v>87.77</v>
      </c>
      <c r="GJ95">
        <v>83.91</v>
      </c>
      <c r="GK95">
        <v>83.9</v>
      </c>
      <c r="GL95" s="214">
        <v>87.29</v>
      </c>
      <c r="GM95" s="214">
        <v>86.7</v>
      </c>
      <c r="GN95">
        <v>85.57</v>
      </c>
      <c r="GO95">
        <v>87.37</v>
      </c>
      <c r="GP95">
        <v>85.21</v>
      </c>
      <c r="GQ95">
        <v>84.94</v>
      </c>
      <c r="GR95">
        <v>83.55</v>
      </c>
      <c r="GS95">
        <v>89.59</v>
      </c>
      <c r="GT95">
        <v>88.64</v>
      </c>
      <c r="GU95">
        <v>87.07</v>
      </c>
      <c r="GV95">
        <v>77.87</v>
      </c>
      <c r="GW95">
        <v>85.15</v>
      </c>
      <c r="GX95">
        <v>86.04</v>
      </c>
      <c r="GY95">
        <v>87.79</v>
      </c>
      <c r="GZ95">
        <v>75.989999999999995</v>
      </c>
      <c r="HA95">
        <v>85.25</v>
      </c>
      <c r="HB95">
        <v>82.26</v>
      </c>
      <c r="HC95">
        <v>0</v>
      </c>
      <c r="HD95">
        <v>83.09</v>
      </c>
      <c r="HE95">
        <v>83.15</v>
      </c>
      <c r="HF95">
        <v>87.46</v>
      </c>
      <c r="HG95">
        <v>85.62</v>
      </c>
      <c r="HH95">
        <v>85.48</v>
      </c>
      <c r="HI95">
        <v>86.84</v>
      </c>
      <c r="HJ95">
        <v>84.94</v>
      </c>
      <c r="HK95">
        <v>87.34</v>
      </c>
      <c r="HL95">
        <v>87.01</v>
      </c>
      <c r="HM95">
        <v>82.79</v>
      </c>
      <c r="HN95">
        <v>88.57</v>
      </c>
      <c r="HO95">
        <v>83.9</v>
      </c>
      <c r="HP95">
        <v>81.180000000000007</v>
      </c>
      <c r="HQ95">
        <v>82.79</v>
      </c>
      <c r="HR95">
        <v>84.92</v>
      </c>
      <c r="HS95">
        <v>86.04</v>
      </c>
      <c r="HT95">
        <v>84.06</v>
      </c>
      <c r="HU95">
        <v>85.26</v>
      </c>
      <c r="HV95">
        <v>88.57</v>
      </c>
      <c r="HW95">
        <v>83.89</v>
      </c>
      <c r="HX95">
        <v>0</v>
      </c>
      <c r="HY95">
        <v>0</v>
      </c>
      <c r="HZ95">
        <v>0</v>
      </c>
      <c r="IA95">
        <v>77.64</v>
      </c>
      <c r="IB95">
        <v>80.290000000000006</v>
      </c>
      <c r="IC95">
        <v>0</v>
      </c>
      <c r="ID95" s="142">
        <v>86.6</v>
      </c>
    </row>
    <row r="96" spans="1:238" x14ac:dyDescent="0.25">
      <c r="A96" s="95">
        <f t="shared" si="14"/>
        <v>95</v>
      </c>
      <c r="B96" s="65">
        <f>B.Semanal!B96</f>
        <v>0</v>
      </c>
      <c r="C96" s="66"/>
      <c r="D96" s="66"/>
      <c r="E96" s="66"/>
      <c r="F96" s="66"/>
      <c r="G96" s="67"/>
      <c r="H96" s="67">
        <v>0.67</v>
      </c>
      <c r="I96" s="67">
        <v>0.63</v>
      </c>
      <c r="J96" s="67">
        <v>0.48</v>
      </c>
      <c r="K96" s="67">
        <v>0.79</v>
      </c>
      <c r="L96" s="67">
        <v>0.53</v>
      </c>
      <c r="M96" s="67">
        <v>0.65</v>
      </c>
      <c r="N96" s="65">
        <v>0.59</v>
      </c>
      <c r="O96" s="65">
        <v>0.6</v>
      </c>
      <c r="P96" s="65">
        <v>0.53</v>
      </c>
      <c r="Q96" s="65">
        <v>0.42</v>
      </c>
      <c r="R96" s="65">
        <v>0.68</v>
      </c>
      <c r="S96" s="65">
        <v>0.47</v>
      </c>
      <c r="T96" s="65">
        <v>0.45</v>
      </c>
      <c r="U96" s="124">
        <v>0.55000000000000004</v>
      </c>
      <c r="V96" s="124">
        <v>0.49</v>
      </c>
      <c r="W96" s="124">
        <v>0.48</v>
      </c>
      <c r="X96" s="124">
        <v>0.4</v>
      </c>
      <c r="Y96" s="124">
        <v>0.51</v>
      </c>
      <c r="Z96" s="124">
        <v>0.56000000000000005</v>
      </c>
      <c r="AA96" s="124">
        <v>0.44</v>
      </c>
      <c r="AB96" s="124">
        <v>0</v>
      </c>
      <c r="AC96" s="124">
        <v>0.8</v>
      </c>
      <c r="AD96" s="124">
        <v>0.63</v>
      </c>
      <c r="AE96" s="120">
        <v>0.48</v>
      </c>
      <c r="AF96" s="124">
        <v>0.45</v>
      </c>
      <c r="AG96" s="120">
        <v>0.47</v>
      </c>
      <c r="AH96" s="120">
        <v>0.39</v>
      </c>
      <c r="AI96" s="65">
        <v>0</v>
      </c>
      <c r="AJ96" s="65">
        <v>0</v>
      </c>
      <c r="AK96" s="65">
        <v>0.4</v>
      </c>
      <c r="AL96" s="65">
        <v>0.39</v>
      </c>
      <c r="AM96" s="65">
        <v>0.34</v>
      </c>
      <c r="AN96" s="65">
        <v>0.35</v>
      </c>
      <c r="AO96" s="65">
        <v>0.28000000000000003</v>
      </c>
      <c r="AP96" s="65">
        <v>0.38</v>
      </c>
      <c r="AQ96" s="65">
        <v>0.3</v>
      </c>
      <c r="AR96" s="65">
        <v>0.3</v>
      </c>
      <c r="AS96" s="65">
        <v>0.31</v>
      </c>
      <c r="AT96" s="65">
        <v>0.34</v>
      </c>
      <c r="AU96" s="65">
        <v>0.34</v>
      </c>
      <c r="AV96" s="65">
        <v>0.37</v>
      </c>
      <c r="AW96" s="65">
        <v>0.34</v>
      </c>
      <c r="AX96" s="65">
        <v>0.34</v>
      </c>
      <c r="AY96" s="65">
        <v>0.38</v>
      </c>
      <c r="AZ96" s="65">
        <v>0.28000000000000003</v>
      </c>
      <c r="BA96" s="65">
        <v>0.43</v>
      </c>
      <c r="BB96" s="65">
        <v>0.23</v>
      </c>
      <c r="BC96" s="65">
        <v>0.35</v>
      </c>
      <c r="BD96" s="65">
        <v>0</v>
      </c>
      <c r="BE96" s="65">
        <v>0</v>
      </c>
      <c r="BF96" s="65">
        <v>0</v>
      </c>
      <c r="BG96" s="65">
        <v>0.41</v>
      </c>
      <c r="BH96" s="65">
        <v>0.39</v>
      </c>
      <c r="BI96" s="65">
        <v>0.26</v>
      </c>
      <c r="BJ96" s="65">
        <v>0.25</v>
      </c>
      <c r="BK96" s="65">
        <v>0.32</v>
      </c>
      <c r="BL96" s="65">
        <v>0.34</v>
      </c>
      <c r="BM96" s="91">
        <v>0.33</v>
      </c>
      <c r="BN96" s="65">
        <v>0.35</v>
      </c>
      <c r="BO96" s="65">
        <v>0.35</v>
      </c>
      <c r="BP96" s="65">
        <v>0.27</v>
      </c>
      <c r="BQ96" s="65">
        <v>0.33</v>
      </c>
      <c r="BR96" s="65">
        <v>0.26</v>
      </c>
      <c r="BS96" s="65">
        <v>0.28999999999999998</v>
      </c>
      <c r="BT96" s="65">
        <v>0.41</v>
      </c>
      <c r="BU96" s="65">
        <v>0.43</v>
      </c>
      <c r="BV96" s="65">
        <v>0.45</v>
      </c>
      <c r="BW96" s="65">
        <v>0.37</v>
      </c>
      <c r="BX96" s="65">
        <v>0.38</v>
      </c>
      <c r="BY96" s="65">
        <v>0.23</v>
      </c>
      <c r="BZ96" s="65">
        <v>0.32</v>
      </c>
      <c r="CA96" s="65">
        <v>0.24</v>
      </c>
      <c r="CB96" s="65">
        <v>0.25</v>
      </c>
      <c r="CC96" s="65">
        <v>0.34</v>
      </c>
      <c r="CD96" s="65">
        <v>0.28999999999999998</v>
      </c>
      <c r="CE96" s="65">
        <v>0.25</v>
      </c>
      <c r="CF96" s="65">
        <v>0.37</v>
      </c>
      <c r="CG96" s="65">
        <v>0.3</v>
      </c>
      <c r="CH96" s="65">
        <v>0.18</v>
      </c>
      <c r="CI96" s="65">
        <v>0.26</v>
      </c>
      <c r="CJ96" s="65">
        <v>0.2</v>
      </c>
      <c r="CK96" s="65">
        <v>0.21</v>
      </c>
      <c r="CL96" s="65">
        <v>0.31</v>
      </c>
      <c r="CM96">
        <v>0.26</v>
      </c>
      <c r="CN96">
        <v>0.25</v>
      </c>
      <c r="CO96">
        <v>0</v>
      </c>
      <c r="CP96">
        <v>0</v>
      </c>
      <c r="CQ96">
        <v>0.24</v>
      </c>
      <c r="CR96">
        <v>0.21</v>
      </c>
      <c r="CS96">
        <v>0.24</v>
      </c>
      <c r="CT96">
        <v>0.25</v>
      </c>
      <c r="CU96">
        <v>0.23</v>
      </c>
      <c r="CV96">
        <v>0.25</v>
      </c>
      <c r="CW96">
        <v>0.26</v>
      </c>
      <c r="CX96">
        <v>0.3</v>
      </c>
      <c r="CY96">
        <v>0.33</v>
      </c>
      <c r="CZ96">
        <v>0.37</v>
      </c>
      <c r="DA96">
        <v>0.34</v>
      </c>
      <c r="DB96">
        <v>0.24</v>
      </c>
      <c r="DC96">
        <v>0.26</v>
      </c>
      <c r="DD96">
        <v>0.27</v>
      </c>
      <c r="DE96">
        <v>0.32</v>
      </c>
      <c r="DF96">
        <v>0.23</v>
      </c>
      <c r="DG96">
        <v>0.33</v>
      </c>
      <c r="DH96">
        <v>0.35</v>
      </c>
      <c r="DI96">
        <v>0.28000000000000003</v>
      </c>
      <c r="DJ96">
        <v>0.37</v>
      </c>
      <c r="DK96">
        <v>0.4</v>
      </c>
      <c r="DL96">
        <v>0.31</v>
      </c>
      <c r="DM96">
        <v>0.31</v>
      </c>
      <c r="DN96">
        <v>0.31</v>
      </c>
      <c r="DO96">
        <v>0.26</v>
      </c>
      <c r="DP96">
        <v>0.28000000000000003</v>
      </c>
      <c r="DQ96">
        <v>0.25</v>
      </c>
      <c r="DR96">
        <v>0.35</v>
      </c>
      <c r="DS96">
        <v>0.28999999999999998</v>
      </c>
      <c r="DT96">
        <v>0.31</v>
      </c>
      <c r="DU96">
        <v>0.28999999999999998</v>
      </c>
      <c r="DV96">
        <v>0.36</v>
      </c>
      <c r="DW96">
        <v>0.3</v>
      </c>
      <c r="DX96">
        <v>0.35</v>
      </c>
      <c r="DY96">
        <v>0.33</v>
      </c>
      <c r="DZ96">
        <v>0.46</v>
      </c>
      <c r="EA96">
        <v>0.31</v>
      </c>
      <c r="EB96">
        <v>0.36</v>
      </c>
      <c r="EC96">
        <v>0.37</v>
      </c>
      <c r="ED96">
        <v>0.4</v>
      </c>
      <c r="EE96">
        <v>0.32</v>
      </c>
      <c r="EF96">
        <v>0.33</v>
      </c>
      <c r="EG96">
        <v>0.28999999999999998</v>
      </c>
      <c r="EH96">
        <v>0.31</v>
      </c>
      <c r="EI96">
        <v>0.32</v>
      </c>
      <c r="EJ96">
        <v>0.33</v>
      </c>
      <c r="EK96">
        <v>0.34</v>
      </c>
      <c r="EL96">
        <v>0.32</v>
      </c>
      <c r="EM96">
        <v>0.34</v>
      </c>
      <c r="EN96">
        <v>0.39</v>
      </c>
      <c r="EO96">
        <v>0.32</v>
      </c>
      <c r="EP96">
        <v>0.32</v>
      </c>
      <c r="EQ96">
        <v>0.35</v>
      </c>
      <c r="ER96">
        <v>0.34</v>
      </c>
      <c r="ES96">
        <v>0.28999999999999998</v>
      </c>
      <c r="ET96">
        <v>0.33</v>
      </c>
      <c r="EU96">
        <v>0.32</v>
      </c>
      <c r="EV96">
        <v>0.4</v>
      </c>
      <c r="EW96">
        <v>0.37</v>
      </c>
      <c r="EX96">
        <v>0.41</v>
      </c>
      <c r="EY96">
        <v>0.42</v>
      </c>
      <c r="EZ96">
        <v>0.31</v>
      </c>
      <c r="FA96">
        <v>0</v>
      </c>
      <c r="FB96">
        <v>0</v>
      </c>
      <c r="FC96">
        <v>0</v>
      </c>
      <c r="FD96">
        <v>0</v>
      </c>
      <c r="FE96">
        <v>0.27</v>
      </c>
      <c r="FF96">
        <v>0.28000000000000003</v>
      </c>
      <c r="FG96">
        <v>0.31</v>
      </c>
      <c r="FH96">
        <v>0.28000000000000003</v>
      </c>
      <c r="FI96">
        <v>0.34</v>
      </c>
      <c r="FJ96">
        <v>0.33</v>
      </c>
      <c r="FK96">
        <v>0.35</v>
      </c>
      <c r="FL96">
        <v>0.28999999999999998</v>
      </c>
      <c r="FM96">
        <v>0.33</v>
      </c>
      <c r="FN96">
        <v>0.31</v>
      </c>
      <c r="FO96">
        <v>0.28000000000000003</v>
      </c>
      <c r="FP96">
        <v>0.28000000000000003</v>
      </c>
      <c r="FQ96">
        <v>0.28999999999999998</v>
      </c>
      <c r="FR96">
        <v>0.31</v>
      </c>
      <c r="FS96">
        <v>0.28999999999999998</v>
      </c>
      <c r="FT96">
        <v>0.38</v>
      </c>
      <c r="FU96">
        <v>0.28000000000000003</v>
      </c>
      <c r="FV96">
        <v>0.32</v>
      </c>
      <c r="FW96">
        <v>0.33</v>
      </c>
      <c r="FX96">
        <v>0.33</v>
      </c>
      <c r="FY96">
        <v>0.3</v>
      </c>
      <c r="FZ96">
        <v>0.33</v>
      </c>
      <c r="GA96">
        <v>0.28000000000000003</v>
      </c>
      <c r="GB96">
        <v>0.35</v>
      </c>
      <c r="GC96">
        <v>0.31</v>
      </c>
      <c r="GD96">
        <v>0.32</v>
      </c>
      <c r="GE96">
        <v>0.31</v>
      </c>
      <c r="GF96">
        <v>0.34</v>
      </c>
      <c r="GG96">
        <v>0.26</v>
      </c>
      <c r="GH96">
        <v>0.33</v>
      </c>
      <c r="GI96">
        <v>0.26</v>
      </c>
      <c r="GJ96">
        <v>0.3</v>
      </c>
      <c r="GK96">
        <v>0.26</v>
      </c>
      <c r="GL96" s="214">
        <v>0.31</v>
      </c>
      <c r="GM96" s="214">
        <v>0.41</v>
      </c>
      <c r="GN96">
        <v>0.54</v>
      </c>
      <c r="GO96">
        <v>0.48</v>
      </c>
      <c r="GP96">
        <v>0.33</v>
      </c>
      <c r="GQ96">
        <v>0.3</v>
      </c>
      <c r="GR96">
        <v>0.47</v>
      </c>
      <c r="GS96">
        <v>0.28000000000000003</v>
      </c>
      <c r="GT96">
        <v>0.25</v>
      </c>
      <c r="GU96">
        <v>0.33</v>
      </c>
      <c r="GV96">
        <v>0.51</v>
      </c>
      <c r="GW96">
        <v>0.39</v>
      </c>
      <c r="GX96">
        <v>0.3</v>
      </c>
      <c r="GY96">
        <v>0.41</v>
      </c>
      <c r="GZ96">
        <v>0.66</v>
      </c>
      <c r="HA96">
        <v>0.35</v>
      </c>
      <c r="HB96">
        <v>0.34</v>
      </c>
      <c r="HC96">
        <v>0</v>
      </c>
      <c r="HD96">
        <v>0.44</v>
      </c>
      <c r="HE96">
        <v>0.38</v>
      </c>
      <c r="HF96">
        <v>0.31</v>
      </c>
      <c r="HG96">
        <v>0.28999999999999998</v>
      </c>
      <c r="HH96">
        <v>0.28999999999999998</v>
      </c>
      <c r="HI96">
        <v>0.31</v>
      </c>
      <c r="HJ96">
        <v>0.33</v>
      </c>
      <c r="HK96">
        <v>0.28000000000000003</v>
      </c>
      <c r="HL96">
        <v>0.35</v>
      </c>
      <c r="HM96">
        <v>0.37</v>
      </c>
      <c r="HN96">
        <v>0.28999999999999998</v>
      </c>
      <c r="HO96">
        <v>0.32</v>
      </c>
      <c r="HP96">
        <v>0.35</v>
      </c>
      <c r="HQ96">
        <v>0.42</v>
      </c>
      <c r="HR96">
        <v>0.48</v>
      </c>
      <c r="HS96">
        <v>0.44</v>
      </c>
      <c r="HT96">
        <v>0.34</v>
      </c>
      <c r="HU96">
        <v>0.38</v>
      </c>
      <c r="HV96">
        <v>0.28000000000000003</v>
      </c>
      <c r="HW96">
        <v>0.31</v>
      </c>
      <c r="HX96">
        <v>0</v>
      </c>
      <c r="HY96">
        <v>0</v>
      </c>
      <c r="HZ96">
        <v>0</v>
      </c>
      <c r="IA96">
        <v>0.3</v>
      </c>
      <c r="IB96">
        <v>0.43</v>
      </c>
      <c r="IC96">
        <v>0</v>
      </c>
      <c r="ID96" s="142">
        <v>0.36</v>
      </c>
    </row>
    <row r="97" spans="1:238" x14ac:dyDescent="0.25">
      <c r="A97" s="95">
        <f t="shared" si="14"/>
        <v>96</v>
      </c>
      <c r="B97" s="65">
        <f>B.Semanal!B97</f>
        <v>0</v>
      </c>
      <c r="C97" s="66"/>
      <c r="D97" s="66"/>
      <c r="E97" s="66"/>
      <c r="F97" s="66"/>
      <c r="G97" s="67"/>
      <c r="H97" s="67">
        <v>13.51</v>
      </c>
      <c r="I97" s="67">
        <v>13.48</v>
      </c>
      <c r="J97" s="67">
        <v>10.46</v>
      </c>
      <c r="K97" s="67">
        <v>12.39</v>
      </c>
      <c r="L97" s="67">
        <v>13.84</v>
      </c>
      <c r="M97" s="67">
        <v>12.77</v>
      </c>
      <c r="N97" s="65">
        <v>14.12</v>
      </c>
      <c r="O97" s="65">
        <v>12.22</v>
      </c>
      <c r="P97" s="65">
        <v>12.55</v>
      </c>
      <c r="Q97" s="65">
        <v>11.78</v>
      </c>
      <c r="R97" s="65">
        <v>12.26</v>
      </c>
      <c r="S97" s="65">
        <v>12.58</v>
      </c>
      <c r="T97" s="65">
        <v>12.84</v>
      </c>
      <c r="U97" s="124">
        <v>12.94</v>
      </c>
      <c r="V97" s="124">
        <v>12.61</v>
      </c>
      <c r="W97" s="124">
        <v>13.17</v>
      </c>
      <c r="X97" s="124">
        <v>13.48</v>
      </c>
      <c r="Y97" s="124">
        <v>12.91</v>
      </c>
      <c r="Z97" s="124">
        <v>14.12</v>
      </c>
      <c r="AA97" s="124">
        <v>15.2</v>
      </c>
      <c r="AB97" s="124">
        <v>0</v>
      </c>
      <c r="AC97" s="124">
        <v>11.61</v>
      </c>
      <c r="AD97" s="124">
        <v>14.16</v>
      </c>
      <c r="AE97" s="120">
        <v>13.66</v>
      </c>
      <c r="AF97" s="124">
        <v>15.3</v>
      </c>
      <c r="AG97" s="120">
        <v>14.03</v>
      </c>
      <c r="AH97" s="120">
        <v>15.57</v>
      </c>
      <c r="AI97" s="65">
        <v>0</v>
      </c>
      <c r="AJ97" s="65">
        <v>0</v>
      </c>
      <c r="AK97" s="65">
        <v>14.25</v>
      </c>
      <c r="AL97" s="65">
        <v>12.94</v>
      </c>
      <c r="AM97" s="65">
        <v>14.39</v>
      </c>
      <c r="AN97" s="65">
        <v>13.72</v>
      </c>
      <c r="AO97" s="65">
        <v>14.29</v>
      </c>
      <c r="AP97" s="65">
        <v>13.96</v>
      </c>
      <c r="AQ97" s="65">
        <v>14.36</v>
      </c>
      <c r="AR97" s="65">
        <v>14.69</v>
      </c>
      <c r="AS97" s="65">
        <v>14.89</v>
      </c>
      <c r="AT97" s="65">
        <v>13.96</v>
      </c>
      <c r="AU97" s="65">
        <v>14.13</v>
      </c>
      <c r="AV97" s="65">
        <v>13.19</v>
      </c>
      <c r="AW97" s="65">
        <v>14.33</v>
      </c>
      <c r="AX97" s="65">
        <v>14.4</v>
      </c>
      <c r="AY97" s="65">
        <v>14.03</v>
      </c>
      <c r="AZ97" s="65">
        <v>13.64</v>
      </c>
      <c r="BA97" s="65">
        <v>13.38</v>
      </c>
      <c r="BB97" s="65">
        <v>15.14</v>
      </c>
      <c r="BC97" s="65">
        <v>14.19</v>
      </c>
      <c r="BD97" s="65">
        <v>0</v>
      </c>
      <c r="BE97" s="65">
        <v>0</v>
      </c>
      <c r="BF97" s="65">
        <v>0</v>
      </c>
      <c r="BG97" s="65">
        <v>13.11</v>
      </c>
      <c r="BH97" s="65">
        <v>13.5</v>
      </c>
      <c r="BI97" s="65">
        <v>13.85</v>
      </c>
      <c r="BJ97" s="65">
        <v>15.72</v>
      </c>
      <c r="BK97" s="65">
        <v>12.58</v>
      </c>
      <c r="BL97" s="65">
        <v>14.51</v>
      </c>
      <c r="BM97" s="91">
        <v>15.31</v>
      </c>
      <c r="BN97" s="65">
        <v>15.2</v>
      </c>
      <c r="BO97" s="65">
        <v>13.75</v>
      </c>
      <c r="BP97" s="65">
        <v>12.48</v>
      </c>
      <c r="BQ97" s="65">
        <v>14.63</v>
      </c>
      <c r="BR97" s="65">
        <v>13.57</v>
      </c>
      <c r="BS97" s="65">
        <v>14.01</v>
      </c>
      <c r="BT97" s="65">
        <v>20.260000000000002</v>
      </c>
      <c r="BU97" s="65">
        <v>12.72</v>
      </c>
      <c r="BV97" s="65">
        <v>12.23</v>
      </c>
      <c r="BW97" s="65">
        <v>13.76</v>
      </c>
      <c r="BX97" s="65">
        <v>13.25</v>
      </c>
      <c r="BY97" s="65">
        <v>14.18</v>
      </c>
      <c r="BZ97" s="65">
        <v>14.15</v>
      </c>
      <c r="CA97" s="65">
        <v>13.91</v>
      </c>
      <c r="CB97" s="65">
        <v>12.76</v>
      </c>
      <c r="CC97" s="65">
        <v>12.95</v>
      </c>
      <c r="CD97" s="65">
        <v>13.2</v>
      </c>
      <c r="CE97" s="65">
        <v>14.54</v>
      </c>
      <c r="CF97" s="65">
        <v>12.9</v>
      </c>
      <c r="CG97" s="65">
        <v>13.31</v>
      </c>
      <c r="CH97" s="65">
        <v>13.52</v>
      </c>
      <c r="CI97" s="65">
        <v>13.18</v>
      </c>
      <c r="CJ97" s="65">
        <v>13.37</v>
      </c>
      <c r="CK97" s="65">
        <v>12.16</v>
      </c>
      <c r="CL97" s="65">
        <v>11.95</v>
      </c>
      <c r="CM97">
        <v>14.36</v>
      </c>
      <c r="CN97">
        <v>14.71</v>
      </c>
      <c r="CO97">
        <v>0</v>
      </c>
      <c r="CP97">
        <v>0</v>
      </c>
      <c r="CQ97">
        <v>15.93</v>
      </c>
      <c r="CR97">
        <v>15.32</v>
      </c>
      <c r="CS97">
        <v>13.12</v>
      </c>
      <c r="CT97">
        <v>14.8</v>
      </c>
      <c r="CU97">
        <v>14.43</v>
      </c>
      <c r="CV97">
        <v>14.19</v>
      </c>
      <c r="CW97">
        <v>13.97</v>
      </c>
      <c r="CX97">
        <v>14.26</v>
      </c>
      <c r="CY97">
        <v>12.96</v>
      </c>
      <c r="CZ97">
        <v>13.33</v>
      </c>
      <c r="DA97">
        <v>13</v>
      </c>
      <c r="DB97">
        <v>13.94</v>
      </c>
      <c r="DC97">
        <v>15.52</v>
      </c>
      <c r="DD97">
        <v>13.03</v>
      </c>
      <c r="DE97">
        <v>14.51</v>
      </c>
      <c r="DF97">
        <v>14.12</v>
      </c>
      <c r="DG97">
        <v>13.41</v>
      </c>
      <c r="DH97">
        <v>13.58</v>
      </c>
      <c r="DI97">
        <v>15.67</v>
      </c>
      <c r="DJ97">
        <v>13.49</v>
      </c>
      <c r="DK97">
        <v>14.49</v>
      </c>
      <c r="DL97">
        <v>15.47</v>
      </c>
      <c r="DM97">
        <v>15.26</v>
      </c>
      <c r="DN97">
        <v>15.06</v>
      </c>
      <c r="DO97">
        <v>15.99</v>
      </c>
      <c r="DP97">
        <v>14.94</v>
      </c>
      <c r="DQ97">
        <v>15.24</v>
      </c>
      <c r="DR97">
        <v>13.51</v>
      </c>
      <c r="DS97">
        <v>13.98</v>
      </c>
      <c r="DT97">
        <v>13.48</v>
      </c>
      <c r="DU97">
        <v>14.58</v>
      </c>
      <c r="DV97">
        <v>14.11</v>
      </c>
      <c r="DW97">
        <v>15.2</v>
      </c>
      <c r="DX97">
        <v>13.53</v>
      </c>
      <c r="DY97">
        <v>14.71</v>
      </c>
      <c r="DZ97">
        <v>9.69</v>
      </c>
      <c r="EA97">
        <v>15.9</v>
      </c>
      <c r="EB97">
        <v>14.21</v>
      </c>
      <c r="EC97">
        <v>15.4</v>
      </c>
      <c r="ED97">
        <v>15.91</v>
      </c>
      <c r="EE97">
        <v>14.71</v>
      </c>
      <c r="EF97">
        <v>14.58</v>
      </c>
      <c r="EG97">
        <v>15.68</v>
      </c>
      <c r="EH97">
        <v>15.05</v>
      </c>
      <c r="EI97">
        <v>15.49</v>
      </c>
      <c r="EJ97">
        <v>13.87</v>
      </c>
      <c r="EK97">
        <v>14.82</v>
      </c>
      <c r="EL97">
        <v>14.03</v>
      </c>
      <c r="EM97">
        <v>13.25</v>
      </c>
      <c r="EN97">
        <v>14.59</v>
      </c>
      <c r="EO97">
        <v>16.77</v>
      </c>
      <c r="EP97">
        <v>14.98</v>
      </c>
      <c r="EQ97">
        <v>14.67</v>
      </c>
      <c r="ER97">
        <v>14.78</v>
      </c>
      <c r="ES97">
        <v>14.94</v>
      </c>
      <c r="ET97">
        <v>14.67</v>
      </c>
      <c r="EU97">
        <v>15.69</v>
      </c>
      <c r="EV97">
        <v>15.06</v>
      </c>
      <c r="EW97">
        <v>13.71</v>
      </c>
      <c r="EX97">
        <v>14.03</v>
      </c>
      <c r="EY97">
        <v>14.77</v>
      </c>
      <c r="EZ97">
        <v>12.92</v>
      </c>
      <c r="FA97">
        <v>0</v>
      </c>
      <c r="FB97">
        <v>0</v>
      </c>
      <c r="FC97">
        <v>0</v>
      </c>
      <c r="FD97">
        <v>0</v>
      </c>
      <c r="FE97">
        <v>14.94</v>
      </c>
      <c r="FF97">
        <v>14.92</v>
      </c>
      <c r="FG97">
        <v>14.67</v>
      </c>
      <c r="FH97">
        <v>13.71</v>
      </c>
      <c r="FI97">
        <v>14.19</v>
      </c>
      <c r="FJ97">
        <v>15.48</v>
      </c>
      <c r="FK97">
        <v>15.94</v>
      </c>
      <c r="FL97">
        <v>14.38</v>
      </c>
      <c r="FM97">
        <v>15.27</v>
      </c>
      <c r="FN97">
        <v>15.53</v>
      </c>
      <c r="FO97">
        <v>15.16</v>
      </c>
      <c r="FP97">
        <v>14.75</v>
      </c>
      <c r="FQ97">
        <v>15.42</v>
      </c>
      <c r="FR97">
        <v>14.22</v>
      </c>
      <c r="FS97">
        <v>13.51</v>
      </c>
      <c r="FT97">
        <v>15.68</v>
      </c>
      <c r="FU97">
        <v>14.07</v>
      </c>
      <c r="FV97">
        <v>14.03</v>
      </c>
      <c r="FW97">
        <v>14.87</v>
      </c>
      <c r="FX97">
        <v>14.33</v>
      </c>
      <c r="FY97">
        <v>15.04</v>
      </c>
      <c r="FZ97">
        <v>15.79</v>
      </c>
      <c r="GA97">
        <v>14.05</v>
      </c>
      <c r="GB97">
        <v>15.05</v>
      </c>
      <c r="GC97">
        <v>15.37</v>
      </c>
      <c r="GD97">
        <v>14.56</v>
      </c>
      <c r="GE97">
        <v>15.34</v>
      </c>
      <c r="GF97">
        <v>14.84</v>
      </c>
      <c r="GG97">
        <v>16.43</v>
      </c>
      <c r="GH97">
        <v>14.28</v>
      </c>
      <c r="GI97">
        <v>15.22</v>
      </c>
      <c r="GJ97">
        <v>14.79</v>
      </c>
      <c r="GK97">
        <v>15.11</v>
      </c>
      <c r="GL97" s="214">
        <v>15.97</v>
      </c>
      <c r="GM97" s="214">
        <v>17.21</v>
      </c>
      <c r="GN97">
        <v>18.03</v>
      </c>
      <c r="GO97">
        <v>16.559999999999999</v>
      </c>
      <c r="GP97">
        <v>15.4</v>
      </c>
      <c r="GQ97">
        <v>15.77</v>
      </c>
      <c r="GR97">
        <v>14.1</v>
      </c>
      <c r="GS97">
        <v>15.02</v>
      </c>
      <c r="GT97">
        <v>16.600000000000001</v>
      </c>
      <c r="GU97">
        <v>15.16</v>
      </c>
      <c r="GV97">
        <v>14.43</v>
      </c>
      <c r="GW97">
        <v>14.39</v>
      </c>
      <c r="GX97">
        <v>15.58</v>
      </c>
      <c r="GY97">
        <v>15.55</v>
      </c>
      <c r="GZ97">
        <v>12.5</v>
      </c>
      <c r="HA97">
        <v>14.54</v>
      </c>
      <c r="HB97">
        <v>13.89</v>
      </c>
      <c r="HC97">
        <v>0</v>
      </c>
      <c r="HD97">
        <v>14.78</v>
      </c>
      <c r="HE97">
        <v>14</v>
      </c>
      <c r="HF97">
        <v>14.55</v>
      </c>
      <c r="HG97">
        <v>14.6</v>
      </c>
      <c r="HH97">
        <v>14.71</v>
      </c>
      <c r="HI97">
        <v>13.77</v>
      </c>
      <c r="HJ97">
        <v>14.89</v>
      </c>
      <c r="HK97">
        <v>15.2</v>
      </c>
      <c r="HL97">
        <v>15.14</v>
      </c>
      <c r="HM97">
        <v>13.8</v>
      </c>
      <c r="HN97">
        <v>14.94</v>
      </c>
      <c r="HO97">
        <v>14.2</v>
      </c>
      <c r="HP97">
        <v>12.23</v>
      </c>
      <c r="HQ97">
        <v>12.73</v>
      </c>
      <c r="HR97">
        <v>14.61</v>
      </c>
      <c r="HS97">
        <v>12.54</v>
      </c>
      <c r="HT97">
        <v>12.83</v>
      </c>
      <c r="HU97">
        <v>13.95</v>
      </c>
      <c r="HV97">
        <v>16.16</v>
      </c>
      <c r="HW97">
        <v>14.41</v>
      </c>
      <c r="HX97">
        <v>0</v>
      </c>
      <c r="HY97">
        <v>0</v>
      </c>
      <c r="HZ97">
        <v>0</v>
      </c>
      <c r="IA97">
        <v>12.76</v>
      </c>
      <c r="IB97">
        <v>11.7</v>
      </c>
      <c r="IC97">
        <v>0</v>
      </c>
      <c r="ID97" s="142">
        <v>14.58</v>
      </c>
    </row>
    <row r="98" spans="1:238" x14ac:dyDescent="0.25">
      <c r="A98" s="95">
        <f t="shared" si="14"/>
        <v>97</v>
      </c>
      <c r="B98" s="65">
        <f>B.Semanal!B98</f>
        <v>0</v>
      </c>
      <c r="C98" s="66"/>
      <c r="D98" s="66"/>
      <c r="E98" s="66"/>
      <c r="F98" s="66"/>
      <c r="G98" s="67"/>
      <c r="H98" s="67">
        <v>13.81</v>
      </c>
      <c r="I98" s="67">
        <v>10.47</v>
      </c>
      <c r="J98" s="67">
        <v>14.38</v>
      </c>
      <c r="K98" s="67">
        <v>15.24</v>
      </c>
      <c r="L98" s="67">
        <v>17.21</v>
      </c>
      <c r="M98" s="67">
        <v>14.61</v>
      </c>
      <c r="N98" s="65">
        <v>13.18</v>
      </c>
      <c r="O98" s="65">
        <v>19.809999999999999</v>
      </c>
      <c r="P98" s="65">
        <v>13.61</v>
      </c>
      <c r="Q98" s="65">
        <v>13.82</v>
      </c>
      <c r="R98" s="65">
        <v>14.01</v>
      </c>
      <c r="S98" s="65">
        <v>13.35</v>
      </c>
      <c r="T98" s="65">
        <v>13.68</v>
      </c>
      <c r="U98" s="124">
        <v>12.53</v>
      </c>
      <c r="V98" s="124">
        <v>15.69</v>
      </c>
      <c r="W98" s="124">
        <v>13.23</v>
      </c>
      <c r="X98" s="124">
        <v>13.25</v>
      </c>
      <c r="Y98" s="124">
        <v>16.07</v>
      </c>
      <c r="Z98" s="124">
        <v>11.19</v>
      </c>
      <c r="AA98" s="124">
        <v>11.44</v>
      </c>
      <c r="AB98" s="124">
        <v>0</v>
      </c>
      <c r="AC98" s="124">
        <v>15.4</v>
      </c>
      <c r="AD98" s="124">
        <v>13.37</v>
      </c>
      <c r="AE98" s="120">
        <v>13.89</v>
      </c>
      <c r="AF98" s="124">
        <v>12.66</v>
      </c>
      <c r="AG98" s="120">
        <v>12.25</v>
      </c>
      <c r="AH98" s="120">
        <v>16.23</v>
      </c>
      <c r="AI98" s="65">
        <v>0</v>
      </c>
      <c r="AJ98" s="65">
        <v>0</v>
      </c>
      <c r="AK98" s="65">
        <v>12.53</v>
      </c>
      <c r="AL98" s="65">
        <v>13.46</v>
      </c>
      <c r="AM98" s="65">
        <v>13.38</v>
      </c>
      <c r="AN98" s="65">
        <v>12.98</v>
      </c>
      <c r="AO98" s="65">
        <v>12.25</v>
      </c>
      <c r="AP98" s="65">
        <v>13.13</v>
      </c>
      <c r="AQ98" s="65">
        <v>12.64</v>
      </c>
      <c r="AR98" s="65">
        <v>12.87</v>
      </c>
      <c r="AS98" s="65">
        <v>15</v>
      </c>
      <c r="AT98" s="65">
        <v>13.4</v>
      </c>
      <c r="AU98" s="65">
        <v>14.67</v>
      </c>
      <c r="AV98" s="65">
        <v>16.75</v>
      </c>
      <c r="AW98" s="65">
        <v>13.78</v>
      </c>
      <c r="AX98" s="65">
        <v>14.45</v>
      </c>
      <c r="AY98" s="65">
        <v>16.09</v>
      </c>
      <c r="AZ98" s="65">
        <v>15.57</v>
      </c>
      <c r="BA98" s="65">
        <v>11.93</v>
      </c>
      <c r="BB98" s="65">
        <v>10.65</v>
      </c>
      <c r="BC98" s="65">
        <v>14.33</v>
      </c>
      <c r="BD98" s="65">
        <v>0</v>
      </c>
      <c r="BE98" s="65">
        <v>0</v>
      </c>
      <c r="BF98" s="65">
        <v>0</v>
      </c>
      <c r="BG98" s="65">
        <v>13.69</v>
      </c>
      <c r="BH98" s="65">
        <v>14.21</v>
      </c>
      <c r="BI98" s="65">
        <v>14.57</v>
      </c>
      <c r="BJ98" s="65">
        <v>12.58</v>
      </c>
      <c r="BK98" s="65">
        <v>13.73</v>
      </c>
      <c r="BL98" s="65">
        <v>13.63</v>
      </c>
      <c r="BM98" s="91">
        <v>12.88</v>
      </c>
      <c r="BN98" s="65">
        <v>12.7</v>
      </c>
      <c r="BO98" s="65">
        <v>13.33</v>
      </c>
      <c r="BP98" s="65">
        <v>12.65</v>
      </c>
      <c r="BQ98" s="65">
        <v>11.79</v>
      </c>
      <c r="BR98" s="65">
        <v>13.96</v>
      </c>
      <c r="BS98" s="65">
        <v>10.25</v>
      </c>
      <c r="BT98" s="65">
        <v>6.58</v>
      </c>
      <c r="BU98" s="65">
        <v>12.6</v>
      </c>
      <c r="BV98" s="65">
        <v>12.13</v>
      </c>
      <c r="BW98" s="65">
        <v>12.7</v>
      </c>
      <c r="BX98" s="65">
        <v>12.28</v>
      </c>
      <c r="BY98" s="65">
        <v>16.32</v>
      </c>
      <c r="BZ98" s="65">
        <v>13.37</v>
      </c>
      <c r="CA98" s="65">
        <v>14.7</v>
      </c>
      <c r="CB98" s="65">
        <v>15.01</v>
      </c>
      <c r="CC98" s="65">
        <v>13.28</v>
      </c>
      <c r="CD98" s="65">
        <v>12.14</v>
      </c>
      <c r="CE98" s="65">
        <v>14.02</v>
      </c>
      <c r="CF98" s="65">
        <v>14.48</v>
      </c>
      <c r="CG98" s="65">
        <v>12.63</v>
      </c>
      <c r="CH98" s="65">
        <v>12.76</v>
      </c>
      <c r="CI98" s="65">
        <v>14.84</v>
      </c>
      <c r="CJ98" s="65">
        <v>13.09</v>
      </c>
      <c r="CK98" s="65">
        <v>15.91</v>
      </c>
      <c r="CL98" s="65">
        <v>13.09</v>
      </c>
      <c r="CM98">
        <v>15.34</v>
      </c>
      <c r="CN98">
        <v>18.07</v>
      </c>
      <c r="CO98">
        <v>0</v>
      </c>
      <c r="CP98">
        <v>0</v>
      </c>
      <c r="CQ98">
        <v>15.26</v>
      </c>
      <c r="CR98">
        <v>14.22</v>
      </c>
      <c r="CS98">
        <v>14.87</v>
      </c>
      <c r="CT98">
        <v>14.26</v>
      </c>
      <c r="CU98">
        <v>20.13</v>
      </c>
      <c r="CV98">
        <v>14.18</v>
      </c>
      <c r="CW98">
        <v>13.95</v>
      </c>
      <c r="CX98">
        <v>12.34</v>
      </c>
      <c r="CY98">
        <v>14.07</v>
      </c>
      <c r="CZ98">
        <v>11.66</v>
      </c>
      <c r="DA98">
        <v>13.31</v>
      </c>
      <c r="DB98">
        <v>16.03</v>
      </c>
      <c r="DC98">
        <v>15.39</v>
      </c>
      <c r="DD98">
        <v>14.18</v>
      </c>
      <c r="DE98">
        <v>16.12</v>
      </c>
      <c r="DF98">
        <v>13.93</v>
      </c>
      <c r="DG98">
        <v>11.84</v>
      </c>
      <c r="DH98">
        <v>13.33</v>
      </c>
      <c r="DI98">
        <v>12.18</v>
      </c>
      <c r="DJ98">
        <v>13.03</v>
      </c>
      <c r="DK98">
        <v>13.14</v>
      </c>
      <c r="DL98">
        <v>12.82</v>
      </c>
      <c r="DM98">
        <v>11.78</v>
      </c>
      <c r="DN98">
        <v>13.9</v>
      </c>
      <c r="DO98">
        <v>14.75</v>
      </c>
      <c r="DP98">
        <v>14.83</v>
      </c>
      <c r="DQ98">
        <v>13.95</v>
      </c>
      <c r="DR98">
        <v>13.37</v>
      </c>
      <c r="DS98">
        <v>14.53</v>
      </c>
      <c r="DT98">
        <v>14.84</v>
      </c>
      <c r="DU98">
        <v>12.95</v>
      </c>
      <c r="DV98">
        <v>16.14</v>
      </c>
      <c r="DW98">
        <v>13.78</v>
      </c>
      <c r="DX98">
        <v>13.6</v>
      </c>
      <c r="DY98">
        <v>12.11</v>
      </c>
      <c r="DZ98">
        <v>15.21</v>
      </c>
      <c r="EA98">
        <v>13.66</v>
      </c>
      <c r="EB98">
        <v>16.11</v>
      </c>
      <c r="EC98">
        <v>14.5</v>
      </c>
      <c r="ED98">
        <v>12.03</v>
      </c>
      <c r="EE98">
        <v>15.16</v>
      </c>
      <c r="EF98">
        <v>13.22</v>
      </c>
      <c r="EG98">
        <v>14</v>
      </c>
      <c r="EH98">
        <v>13.23</v>
      </c>
      <c r="EI98">
        <v>13.34</v>
      </c>
      <c r="EJ98">
        <v>14.33</v>
      </c>
      <c r="EK98">
        <v>14.05</v>
      </c>
      <c r="EL98">
        <v>12.21</v>
      </c>
      <c r="EM98">
        <v>14.41</v>
      </c>
      <c r="EN98">
        <v>13.56</v>
      </c>
      <c r="EO98">
        <v>13.11</v>
      </c>
      <c r="EP98">
        <v>16.809999999999999</v>
      </c>
      <c r="EQ98">
        <v>13.73</v>
      </c>
      <c r="ER98">
        <v>15.25</v>
      </c>
      <c r="ES98">
        <v>12.78</v>
      </c>
      <c r="ET98">
        <v>15.62</v>
      </c>
      <c r="EU98">
        <v>16.36</v>
      </c>
      <c r="EV98">
        <v>13.71</v>
      </c>
      <c r="EW98">
        <v>13.59</v>
      </c>
      <c r="EX98">
        <v>15.38</v>
      </c>
      <c r="EY98">
        <v>15.8</v>
      </c>
      <c r="EZ98">
        <v>13.69</v>
      </c>
      <c r="FA98">
        <v>0</v>
      </c>
      <c r="FB98">
        <v>0</v>
      </c>
      <c r="FC98">
        <v>0</v>
      </c>
      <c r="FD98">
        <v>0</v>
      </c>
      <c r="FE98">
        <v>14.61</v>
      </c>
      <c r="FF98">
        <v>15.44</v>
      </c>
      <c r="FG98">
        <v>15.02</v>
      </c>
      <c r="FH98">
        <v>15.06</v>
      </c>
      <c r="FI98">
        <v>13.3</v>
      </c>
      <c r="FJ98">
        <v>13.59</v>
      </c>
      <c r="FK98">
        <v>11.96</v>
      </c>
      <c r="FL98">
        <v>14.03</v>
      </c>
      <c r="FM98">
        <v>12.35</v>
      </c>
      <c r="FN98">
        <v>12</v>
      </c>
      <c r="FO98">
        <v>14.24</v>
      </c>
      <c r="FP98">
        <v>12.8</v>
      </c>
      <c r="FQ98">
        <v>12.19</v>
      </c>
      <c r="FR98">
        <v>15.03</v>
      </c>
      <c r="FS98">
        <v>15.5</v>
      </c>
      <c r="FT98">
        <v>13.15</v>
      </c>
      <c r="FU98">
        <v>14.05</v>
      </c>
      <c r="FV98">
        <v>15.02</v>
      </c>
      <c r="FW98">
        <v>14.01</v>
      </c>
      <c r="FX98">
        <v>14.1</v>
      </c>
      <c r="FY98">
        <v>13.92</v>
      </c>
      <c r="FZ98">
        <v>13.34</v>
      </c>
      <c r="GA98">
        <v>14.31</v>
      </c>
      <c r="GB98">
        <v>14.64</v>
      </c>
      <c r="GC98">
        <v>14.51</v>
      </c>
      <c r="GD98">
        <v>16.03</v>
      </c>
      <c r="GE98">
        <v>14.12</v>
      </c>
      <c r="GF98">
        <v>14</v>
      </c>
      <c r="GG98">
        <v>12.46</v>
      </c>
      <c r="GH98">
        <v>13.59</v>
      </c>
      <c r="GI98">
        <v>14.37</v>
      </c>
      <c r="GJ98">
        <v>12.71</v>
      </c>
      <c r="GK98">
        <v>15.3</v>
      </c>
      <c r="GL98" s="214">
        <v>13.91</v>
      </c>
      <c r="GM98" s="214">
        <v>14.32</v>
      </c>
      <c r="GN98">
        <v>16.920000000000002</v>
      </c>
      <c r="GO98">
        <v>16.350000000000001</v>
      </c>
      <c r="GP98">
        <v>13.86</v>
      </c>
      <c r="GQ98">
        <v>11.9</v>
      </c>
      <c r="GR98">
        <v>13.87</v>
      </c>
      <c r="GS98">
        <v>13.85</v>
      </c>
      <c r="GT98">
        <v>14.73</v>
      </c>
      <c r="GU98">
        <v>12.91</v>
      </c>
      <c r="GV98">
        <v>12.2</v>
      </c>
      <c r="GW98">
        <v>15.76</v>
      </c>
      <c r="GX98">
        <v>14.5</v>
      </c>
      <c r="GY98">
        <v>16.27</v>
      </c>
      <c r="GZ98">
        <v>13.01</v>
      </c>
      <c r="HA98">
        <v>13.84</v>
      </c>
      <c r="HB98">
        <v>14.85</v>
      </c>
      <c r="HC98">
        <v>0</v>
      </c>
      <c r="HD98">
        <v>13.65</v>
      </c>
      <c r="HE98">
        <v>14.06</v>
      </c>
      <c r="HF98">
        <v>15.12</v>
      </c>
      <c r="HG98">
        <v>14.6</v>
      </c>
      <c r="HH98">
        <v>14.56</v>
      </c>
      <c r="HI98">
        <v>14.92</v>
      </c>
      <c r="HJ98">
        <v>13.83</v>
      </c>
      <c r="HK98">
        <v>15.48</v>
      </c>
      <c r="HL98">
        <v>12.22</v>
      </c>
      <c r="HM98">
        <v>13.5</v>
      </c>
      <c r="HN98">
        <v>13.97</v>
      </c>
      <c r="HO98">
        <v>13.17</v>
      </c>
      <c r="HP98">
        <v>15.66</v>
      </c>
      <c r="HQ98">
        <v>13.89</v>
      </c>
      <c r="HR98">
        <v>13.72</v>
      </c>
      <c r="HS98">
        <v>14.72</v>
      </c>
      <c r="HT98">
        <v>14.77</v>
      </c>
      <c r="HU98">
        <v>15.38</v>
      </c>
      <c r="HV98">
        <v>13.34</v>
      </c>
      <c r="HW98">
        <v>13.19</v>
      </c>
      <c r="HX98">
        <v>0</v>
      </c>
      <c r="HY98">
        <v>0</v>
      </c>
      <c r="HZ98">
        <v>0</v>
      </c>
      <c r="IA98">
        <v>12.96</v>
      </c>
      <c r="IB98">
        <v>14.33</v>
      </c>
      <c r="IC98">
        <v>0</v>
      </c>
      <c r="ID98" s="142">
        <v>13.9</v>
      </c>
    </row>
    <row r="99" spans="1:238" x14ac:dyDescent="0.25">
      <c r="A99" s="95">
        <f t="shared" si="14"/>
        <v>98</v>
      </c>
      <c r="B99" s="65">
        <f>B.Semanal!B99</f>
        <v>0</v>
      </c>
      <c r="C99" s="66"/>
      <c r="D99" s="66"/>
      <c r="E99" s="66"/>
      <c r="F99" s="66"/>
      <c r="G99" s="67"/>
      <c r="H99" s="67">
        <v>71.8</v>
      </c>
      <c r="I99" s="67">
        <v>74.599999999999994</v>
      </c>
      <c r="J99" s="67">
        <v>73.58</v>
      </c>
      <c r="K99" s="67">
        <v>72.06</v>
      </c>
      <c r="L99" s="67">
        <v>67.98</v>
      </c>
      <c r="M99" s="67">
        <v>71.430000000000007</v>
      </c>
      <c r="N99" s="65">
        <v>71.34</v>
      </c>
      <c r="O99" s="65">
        <v>66.459999999999994</v>
      </c>
      <c r="P99" s="65">
        <v>72.38</v>
      </c>
      <c r="Q99" s="65">
        <v>72.73</v>
      </c>
      <c r="R99" s="65">
        <v>72.34</v>
      </c>
      <c r="S99" s="65">
        <v>72.900000000000006</v>
      </c>
      <c r="T99" s="65">
        <v>72.12</v>
      </c>
      <c r="U99" s="124">
        <v>73.59</v>
      </c>
      <c r="V99" s="124">
        <v>70.069999999999993</v>
      </c>
      <c r="W99" s="124">
        <v>72.849999999999994</v>
      </c>
      <c r="X99" s="124">
        <v>72.42</v>
      </c>
      <c r="Y99" s="124">
        <v>69.8</v>
      </c>
      <c r="Z99" s="124">
        <v>73.489999999999995</v>
      </c>
      <c r="AA99" s="124">
        <v>72.63</v>
      </c>
      <c r="AB99" s="124">
        <v>0</v>
      </c>
      <c r="AC99" s="124">
        <v>71.03</v>
      </c>
      <c r="AD99" s="124">
        <v>71.06</v>
      </c>
      <c r="AE99" s="120">
        <v>71.180000000000007</v>
      </c>
      <c r="AF99" s="124">
        <v>71.92</v>
      </c>
      <c r="AG99" s="120">
        <v>72.39</v>
      </c>
      <c r="AH99" s="120">
        <v>67.56</v>
      </c>
      <c r="AI99" s="65">
        <v>0</v>
      </c>
      <c r="AJ99" s="65">
        <v>0</v>
      </c>
      <c r="AK99" s="65">
        <v>72.06</v>
      </c>
      <c r="AL99" s="65">
        <v>72.569999999999993</v>
      </c>
      <c r="AM99" s="65">
        <v>71.17</v>
      </c>
      <c r="AN99" s="65">
        <v>72.22</v>
      </c>
      <c r="AO99" s="65">
        <v>72.22</v>
      </c>
      <c r="AP99" s="65">
        <v>71.89</v>
      </c>
      <c r="AQ99" s="65">
        <v>72</v>
      </c>
      <c r="AR99" s="65">
        <v>71.3</v>
      </c>
      <c r="AS99" s="65">
        <v>69.58</v>
      </c>
      <c r="AT99" s="65">
        <v>71.44</v>
      </c>
      <c r="AU99" s="65">
        <v>70.28</v>
      </c>
      <c r="AV99" s="65">
        <v>68.72</v>
      </c>
      <c r="AW99" s="65">
        <v>71.05</v>
      </c>
      <c r="AX99" s="65">
        <v>69.5</v>
      </c>
      <c r="AY99" s="65">
        <v>69.010000000000005</v>
      </c>
      <c r="AZ99" s="65">
        <v>69.61</v>
      </c>
      <c r="BA99" s="65">
        <v>73.09</v>
      </c>
      <c r="BB99" s="65">
        <v>72.86</v>
      </c>
      <c r="BC99" s="65">
        <v>70.3</v>
      </c>
      <c r="BD99" s="65">
        <v>0</v>
      </c>
      <c r="BE99" s="65">
        <v>0</v>
      </c>
      <c r="BF99" s="65">
        <v>0</v>
      </c>
      <c r="BG99" s="65">
        <v>71.97</v>
      </c>
      <c r="BH99" s="65">
        <v>71.31</v>
      </c>
      <c r="BI99" s="65">
        <v>71.010000000000005</v>
      </c>
      <c r="BJ99" s="65">
        <v>70.260000000000005</v>
      </c>
      <c r="BK99" s="65">
        <v>72.459999999999994</v>
      </c>
      <c r="BL99" s="65">
        <v>70.739999999999995</v>
      </c>
      <c r="BM99" s="91">
        <v>70.98</v>
      </c>
      <c r="BN99" s="65">
        <v>71</v>
      </c>
      <c r="BO99" s="65">
        <v>72.02</v>
      </c>
      <c r="BP99" s="65">
        <v>74.05</v>
      </c>
      <c r="BQ99" s="65">
        <v>72.39</v>
      </c>
      <c r="BR99" s="65">
        <v>70.39</v>
      </c>
      <c r="BS99" s="65">
        <v>73.98</v>
      </c>
      <c r="BT99" s="65">
        <v>70.92</v>
      </c>
      <c r="BU99" s="65">
        <v>73.05</v>
      </c>
      <c r="BV99" s="65">
        <v>74.06</v>
      </c>
      <c r="BW99" s="65">
        <v>71.95</v>
      </c>
      <c r="BX99" s="65">
        <v>72.36</v>
      </c>
      <c r="BY99" s="65">
        <v>67.94</v>
      </c>
      <c r="BZ99" s="65">
        <v>71.489999999999995</v>
      </c>
      <c r="CA99" s="65">
        <v>69.91</v>
      </c>
      <c r="CB99" s="65">
        <v>70.88</v>
      </c>
      <c r="CC99" s="65">
        <v>72.010000000000005</v>
      </c>
      <c r="CD99" s="65">
        <v>73.31</v>
      </c>
      <c r="CE99" s="65">
        <v>70.3</v>
      </c>
      <c r="CF99" s="65">
        <v>71.63</v>
      </c>
      <c r="CG99" s="65">
        <v>72.650000000000006</v>
      </c>
      <c r="CH99" s="65">
        <v>72.53</v>
      </c>
      <c r="CI99" s="65">
        <v>70.790000000000006</v>
      </c>
      <c r="CJ99" s="65">
        <v>72.69</v>
      </c>
      <c r="CK99" s="65">
        <v>70.47</v>
      </c>
      <c r="CL99" s="65">
        <v>72.03</v>
      </c>
      <c r="CM99">
        <v>69.09</v>
      </c>
      <c r="CN99">
        <v>66.599999999999994</v>
      </c>
      <c r="CO99">
        <v>0</v>
      </c>
      <c r="CP99">
        <v>0</v>
      </c>
      <c r="CQ99">
        <v>67.83</v>
      </c>
      <c r="CR99">
        <v>69.290000000000006</v>
      </c>
      <c r="CS99">
        <v>70.5</v>
      </c>
      <c r="CT99">
        <v>69.64</v>
      </c>
      <c r="CU99">
        <v>64.39</v>
      </c>
      <c r="CV99">
        <v>70.34</v>
      </c>
      <c r="CW99">
        <v>70.69</v>
      </c>
      <c r="CX99">
        <v>72</v>
      </c>
      <c r="CY99">
        <v>71.62</v>
      </c>
      <c r="CZ99">
        <v>73.31</v>
      </c>
      <c r="DA99">
        <v>72.23</v>
      </c>
      <c r="DB99">
        <v>68.62</v>
      </c>
      <c r="DC99">
        <v>68.55</v>
      </c>
      <c r="DD99">
        <v>71.650000000000006</v>
      </c>
      <c r="DE99">
        <v>68.31</v>
      </c>
      <c r="DF99">
        <v>71.13</v>
      </c>
      <c r="DG99">
        <v>73.37</v>
      </c>
      <c r="DH99">
        <v>72.09</v>
      </c>
      <c r="DI99">
        <v>71.099999999999994</v>
      </c>
      <c r="DJ99">
        <v>72.33</v>
      </c>
      <c r="DK99">
        <v>71.14</v>
      </c>
      <c r="DL99">
        <v>70.45</v>
      </c>
      <c r="DM99">
        <v>71.599999999999994</v>
      </c>
      <c r="DN99">
        <v>70.459999999999994</v>
      </c>
      <c r="DO99">
        <v>68.430000000000007</v>
      </c>
      <c r="DP99">
        <v>69.14</v>
      </c>
      <c r="DQ99">
        <v>70.52</v>
      </c>
      <c r="DR99">
        <v>71.77</v>
      </c>
      <c r="DS99">
        <v>70.64</v>
      </c>
      <c r="DT99">
        <v>70.2</v>
      </c>
      <c r="DU99">
        <v>71.84</v>
      </c>
      <c r="DV99">
        <v>68.67</v>
      </c>
      <c r="DW99">
        <v>70.22</v>
      </c>
      <c r="DX99">
        <v>71.77</v>
      </c>
      <c r="DY99">
        <v>71.959999999999994</v>
      </c>
      <c r="DZ99">
        <v>68.39</v>
      </c>
      <c r="EA99">
        <v>69.55</v>
      </c>
      <c r="EB99">
        <v>68.489999999999995</v>
      </c>
      <c r="EC99">
        <v>68.7</v>
      </c>
      <c r="ED99">
        <v>70.739999999999995</v>
      </c>
      <c r="EE99">
        <v>70.180000000000007</v>
      </c>
      <c r="EF99">
        <v>70.94</v>
      </c>
      <c r="EG99">
        <v>70.069999999999993</v>
      </c>
      <c r="EH99">
        <v>69.97</v>
      </c>
      <c r="EI99">
        <v>70.08</v>
      </c>
      <c r="EJ99">
        <v>70.47</v>
      </c>
      <c r="EK99">
        <v>70.11</v>
      </c>
      <c r="EL99">
        <v>71.84</v>
      </c>
      <c r="EM99">
        <v>71.069999999999993</v>
      </c>
      <c r="EN99">
        <v>70.650000000000006</v>
      </c>
      <c r="EO99">
        <v>68.930000000000007</v>
      </c>
      <c r="EP99">
        <v>67.25</v>
      </c>
      <c r="EQ99">
        <v>70.489999999999995</v>
      </c>
      <c r="ER99">
        <v>68.56</v>
      </c>
      <c r="ES99">
        <v>71.09</v>
      </c>
      <c r="ET99">
        <v>68.180000000000007</v>
      </c>
      <c r="EU99">
        <v>66.91</v>
      </c>
      <c r="EV99">
        <v>70.03</v>
      </c>
      <c r="EW99">
        <v>70.87</v>
      </c>
      <c r="EX99">
        <v>69.16</v>
      </c>
      <c r="EY99">
        <v>68</v>
      </c>
      <c r="EZ99">
        <v>71.510000000000005</v>
      </c>
      <c r="FA99">
        <v>0</v>
      </c>
      <c r="FB99">
        <v>0</v>
      </c>
      <c r="FC99">
        <v>0</v>
      </c>
      <c r="FD99">
        <v>0</v>
      </c>
      <c r="FE99">
        <v>68.86</v>
      </c>
      <c r="FF99">
        <v>68.5</v>
      </c>
      <c r="FG99">
        <v>68.69</v>
      </c>
      <c r="FH99">
        <v>69.790000000000006</v>
      </c>
      <c r="FI99">
        <v>70.959999999999994</v>
      </c>
      <c r="FJ99">
        <v>69.08</v>
      </c>
      <c r="FK99">
        <v>70.25</v>
      </c>
      <c r="FL99">
        <v>70.55</v>
      </c>
      <c r="FM99">
        <v>70.19</v>
      </c>
      <c r="FN99">
        <v>70.92</v>
      </c>
      <c r="FO99">
        <v>69.209999999999994</v>
      </c>
      <c r="FP99">
        <v>71.459999999999994</v>
      </c>
      <c r="FQ99">
        <v>70.67</v>
      </c>
      <c r="FR99">
        <v>69.14</v>
      </c>
      <c r="FS99">
        <v>69.37</v>
      </c>
      <c r="FT99">
        <v>70.03</v>
      </c>
      <c r="FU99">
        <v>70.62</v>
      </c>
      <c r="FV99">
        <v>69.78</v>
      </c>
      <c r="FW99">
        <v>69.98</v>
      </c>
      <c r="FX99">
        <v>70.53</v>
      </c>
      <c r="FY99">
        <v>69.92</v>
      </c>
      <c r="FZ99">
        <v>69.650000000000006</v>
      </c>
      <c r="GA99">
        <v>70.39</v>
      </c>
      <c r="GB99">
        <v>69.239999999999995</v>
      </c>
      <c r="GC99">
        <v>68.739999999999995</v>
      </c>
      <c r="GD99">
        <v>68.23</v>
      </c>
      <c r="GE99">
        <v>69.41</v>
      </c>
      <c r="GF99">
        <v>69.48</v>
      </c>
      <c r="GG99">
        <v>69.89</v>
      </c>
      <c r="GH99">
        <v>70.8</v>
      </c>
      <c r="GI99">
        <v>69.430000000000007</v>
      </c>
      <c r="GJ99">
        <v>70.900000000000006</v>
      </c>
      <c r="GK99">
        <v>67.86</v>
      </c>
      <c r="GL99" s="214">
        <v>69.05</v>
      </c>
      <c r="GM99" s="214">
        <v>67.28</v>
      </c>
      <c r="GN99">
        <v>63.66</v>
      </c>
      <c r="GO99">
        <v>65.66</v>
      </c>
      <c r="GP99">
        <v>69.36</v>
      </c>
      <c r="GQ99">
        <v>70.8</v>
      </c>
      <c r="GR99">
        <v>70.62</v>
      </c>
      <c r="GS99">
        <v>70.489999999999995</v>
      </c>
      <c r="GT99">
        <v>67.75</v>
      </c>
      <c r="GU99">
        <v>70.900000000000006</v>
      </c>
      <c r="GV99">
        <v>70.819999999999993</v>
      </c>
      <c r="GW99">
        <v>68.62</v>
      </c>
      <c r="GX99">
        <v>68.64</v>
      </c>
      <c r="GY99">
        <v>67.33</v>
      </c>
      <c r="GZ99">
        <v>72.19</v>
      </c>
      <c r="HA99">
        <v>70.34</v>
      </c>
      <c r="HB99">
        <v>69.53</v>
      </c>
      <c r="HC99">
        <v>0</v>
      </c>
      <c r="HD99">
        <v>69.959999999999994</v>
      </c>
      <c r="HE99">
        <v>70.37</v>
      </c>
      <c r="HF99">
        <v>69.41</v>
      </c>
      <c r="HG99">
        <v>69.53</v>
      </c>
      <c r="HH99">
        <v>69.400000000000006</v>
      </c>
      <c r="HI99">
        <v>70.36</v>
      </c>
      <c r="HJ99">
        <v>69.89</v>
      </c>
      <c r="HK99">
        <v>68.28</v>
      </c>
      <c r="HL99">
        <v>71.63</v>
      </c>
      <c r="HM99">
        <v>71.09</v>
      </c>
      <c r="HN99">
        <v>70.31</v>
      </c>
      <c r="HO99">
        <v>71.11</v>
      </c>
      <c r="HP99">
        <v>70.44</v>
      </c>
      <c r="HQ99">
        <v>72</v>
      </c>
      <c r="HR99">
        <v>70.48</v>
      </c>
      <c r="HS99">
        <v>71.900000000000006</v>
      </c>
      <c r="HT99">
        <v>71.11</v>
      </c>
      <c r="HU99">
        <v>69.5</v>
      </c>
      <c r="HV99">
        <v>69.63</v>
      </c>
      <c r="HW99">
        <v>70.86</v>
      </c>
      <c r="HX99">
        <v>0</v>
      </c>
      <c r="HY99">
        <v>0</v>
      </c>
      <c r="HZ99">
        <v>0</v>
      </c>
      <c r="IA99">
        <v>71.8</v>
      </c>
      <c r="IB99">
        <v>72.34</v>
      </c>
      <c r="IC99">
        <v>0</v>
      </c>
      <c r="ID99" s="142">
        <v>70.5</v>
      </c>
    </row>
    <row r="100" spans="1:238" x14ac:dyDescent="0.25">
      <c r="A100" s="95">
        <f t="shared" si="14"/>
        <v>99</v>
      </c>
      <c r="B100" s="65">
        <f>B.Semanal!B100</f>
        <v>0</v>
      </c>
      <c r="C100" s="71"/>
      <c r="D100" s="71"/>
      <c r="E100" s="71"/>
      <c r="F100" s="71"/>
      <c r="G100" s="67"/>
      <c r="H100" s="67">
        <v>91.89</v>
      </c>
      <c r="I100" s="67">
        <v>90.97</v>
      </c>
      <c r="J100" s="67">
        <v>93.82</v>
      </c>
      <c r="K100" s="67">
        <v>90.71</v>
      </c>
      <c r="L100" s="67">
        <v>91.45</v>
      </c>
      <c r="M100" s="67">
        <v>90.62</v>
      </c>
      <c r="N100" s="65">
        <v>90.36</v>
      </c>
      <c r="O100" s="65">
        <v>90.17</v>
      </c>
      <c r="P100" s="65">
        <v>92.06</v>
      </c>
      <c r="Q100" s="65">
        <v>90.08</v>
      </c>
      <c r="R100" s="65">
        <v>90.74</v>
      </c>
      <c r="S100" s="65">
        <v>89.67</v>
      </c>
      <c r="T100" s="65">
        <v>90.56</v>
      </c>
      <c r="U100" s="124">
        <v>91.51</v>
      </c>
      <c r="V100" s="124">
        <v>91.35</v>
      </c>
      <c r="W100" s="124">
        <v>89.79</v>
      </c>
      <c r="X100" s="124">
        <v>91.2</v>
      </c>
      <c r="Y100" s="124">
        <v>91.78</v>
      </c>
      <c r="Z100" s="124">
        <v>90.37</v>
      </c>
      <c r="AA100" s="124">
        <v>91.54</v>
      </c>
      <c r="AB100" s="124">
        <v>0</v>
      </c>
      <c r="AC100" s="124">
        <v>90.31</v>
      </c>
      <c r="AD100" s="124">
        <v>90.79</v>
      </c>
      <c r="AE100" s="120">
        <v>90.43</v>
      </c>
      <c r="AF100" s="124">
        <v>90.34</v>
      </c>
      <c r="AG100" s="120">
        <v>88.64</v>
      </c>
      <c r="AH100" s="120">
        <v>92.55</v>
      </c>
      <c r="AI100" s="65">
        <v>0</v>
      </c>
      <c r="AJ100" s="65">
        <v>0</v>
      </c>
      <c r="AK100" s="65">
        <v>92.5</v>
      </c>
      <c r="AL100" s="65">
        <v>92.59</v>
      </c>
      <c r="AM100" s="65">
        <v>89.76</v>
      </c>
      <c r="AN100" s="65">
        <v>91.44</v>
      </c>
      <c r="AO100" s="65">
        <v>91.87</v>
      </c>
      <c r="AP100" s="65">
        <v>91.62</v>
      </c>
      <c r="AQ100" s="65">
        <v>91.98</v>
      </c>
      <c r="AR100" s="65">
        <v>91.42</v>
      </c>
      <c r="AS100" s="65">
        <v>91.19</v>
      </c>
      <c r="AT100" s="65">
        <v>92</v>
      </c>
      <c r="AU100" s="65">
        <v>90.62</v>
      </c>
      <c r="AV100" s="65">
        <v>91.7</v>
      </c>
      <c r="AW100" s="65">
        <v>91.83</v>
      </c>
      <c r="AX100" s="65">
        <v>92.15</v>
      </c>
      <c r="AY100" s="65">
        <v>90.6</v>
      </c>
      <c r="AZ100" s="65">
        <v>91.67</v>
      </c>
      <c r="BA100" s="65">
        <v>91.27</v>
      </c>
      <c r="BB100" s="65">
        <v>91.42</v>
      </c>
      <c r="BC100" s="65">
        <v>89.61</v>
      </c>
      <c r="BD100" s="65">
        <v>0</v>
      </c>
      <c r="BE100" s="65">
        <v>0</v>
      </c>
      <c r="BF100" s="65">
        <v>0</v>
      </c>
      <c r="BG100" s="65">
        <v>91.87</v>
      </c>
      <c r="BH100" s="65">
        <v>89.7</v>
      </c>
      <c r="BI100" s="65">
        <v>91.2</v>
      </c>
      <c r="BJ100" s="65">
        <v>90.9</v>
      </c>
      <c r="BK100" s="65">
        <v>91.69</v>
      </c>
      <c r="BL100" s="65">
        <v>90.93</v>
      </c>
      <c r="BM100" s="91">
        <v>91.11</v>
      </c>
      <c r="BN100" s="65">
        <v>89.92</v>
      </c>
      <c r="BO100" s="65">
        <v>90.85</v>
      </c>
      <c r="BP100" s="65">
        <v>91.38</v>
      </c>
      <c r="BQ100" s="65">
        <v>91.5</v>
      </c>
      <c r="BR100" s="65">
        <v>91.56</v>
      </c>
      <c r="BS100" s="65">
        <v>89.71</v>
      </c>
      <c r="BT100" s="65">
        <v>91.75</v>
      </c>
      <c r="BU100" s="65">
        <v>90.92</v>
      </c>
      <c r="BV100" s="65">
        <v>91.72</v>
      </c>
      <c r="BW100" s="65">
        <v>89.67</v>
      </c>
      <c r="BX100" s="65">
        <v>90.87</v>
      </c>
      <c r="BY100" s="65">
        <v>90.74</v>
      </c>
      <c r="BZ100" s="65">
        <v>90.74</v>
      </c>
      <c r="CA100" s="65">
        <v>91.34</v>
      </c>
      <c r="CB100" s="65">
        <v>91.15</v>
      </c>
      <c r="CC100" s="65">
        <v>90.75</v>
      </c>
      <c r="CD100" s="65">
        <v>91.14</v>
      </c>
      <c r="CE100" s="65">
        <v>90.96</v>
      </c>
      <c r="CF100" s="65">
        <v>90.15</v>
      </c>
      <c r="CG100" s="65">
        <v>89.79</v>
      </c>
      <c r="CH100" s="65">
        <v>87.53</v>
      </c>
      <c r="CI100" s="65">
        <v>91.23</v>
      </c>
      <c r="CJ100" s="65">
        <v>91.32</v>
      </c>
      <c r="CK100" s="65">
        <v>89.62</v>
      </c>
      <c r="CL100" s="65">
        <v>90.45</v>
      </c>
      <c r="CM100">
        <v>91.45</v>
      </c>
      <c r="CN100">
        <v>89.88</v>
      </c>
      <c r="CO100">
        <v>0</v>
      </c>
      <c r="CP100">
        <v>0</v>
      </c>
      <c r="CQ100">
        <v>90.32</v>
      </c>
      <c r="CR100">
        <v>92.32</v>
      </c>
      <c r="CS100">
        <v>92.39</v>
      </c>
      <c r="CT100">
        <v>91.22</v>
      </c>
      <c r="CU100">
        <v>90.46</v>
      </c>
      <c r="CV100">
        <v>89.37</v>
      </c>
      <c r="CW100">
        <v>90.46</v>
      </c>
      <c r="CX100">
        <v>90.66</v>
      </c>
      <c r="CY100">
        <v>90.17</v>
      </c>
      <c r="CZ100">
        <v>90.31</v>
      </c>
      <c r="DA100">
        <v>90.52</v>
      </c>
      <c r="DB100">
        <v>90.81</v>
      </c>
      <c r="DC100">
        <v>92.28</v>
      </c>
      <c r="DD100">
        <v>91.05</v>
      </c>
      <c r="DE100">
        <v>92.29</v>
      </c>
      <c r="DF100">
        <v>91.23</v>
      </c>
      <c r="DG100">
        <v>91.15</v>
      </c>
      <c r="DH100">
        <v>91.85</v>
      </c>
      <c r="DI100">
        <v>91.14</v>
      </c>
      <c r="DJ100">
        <v>90.93</v>
      </c>
      <c r="DK100">
        <v>91.56</v>
      </c>
      <c r="DL100">
        <v>90.94</v>
      </c>
      <c r="DM100">
        <v>89.92</v>
      </c>
      <c r="DN100">
        <v>90.96</v>
      </c>
      <c r="DO100">
        <v>91.56</v>
      </c>
      <c r="DP100">
        <v>91.73</v>
      </c>
      <c r="DQ100">
        <v>92.36</v>
      </c>
      <c r="DR100">
        <v>91.99</v>
      </c>
      <c r="DS100">
        <v>88.95</v>
      </c>
      <c r="DT100">
        <v>91.61</v>
      </c>
      <c r="DU100">
        <v>91.39</v>
      </c>
      <c r="DV100">
        <v>91.61</v>
      </c>
      <c r="DW100">
        <v>91.93</v>
      </c>
      <c r="DX100">
        <v>90.22</v>
      </c>
      <c r="DY100">
        <v>89.73</v>
      </c>
      <c r="DZ100">
        <v>91.72</v>
      </c>
      <c r="EA100">
        <v>91.13</v>
      </c>
      <c r="EB100">
        <v>91.41</v>
      </c>
      <c r="EC100">
        <v>88.69</v>
      </c>
      <c r="ED100">
        <v>88.77</v>
      </c>
      <c r="EE100">
        <v>90.37</v>
      </c>
      <c r="EF100">
        <v>90.31</v>
      </c>
      <c r="EG100">
        <v>90.97</v>
      </c>
      <c r="EH100">
        <v>91.88</v>
      </c>
      <c r="EI100">
        <v>89.96</v>
      </c>
      <c r="EJ100">
        <v>89.65</v>
      </c>
      <c r="EK100">
        <v>92.75</v>
      </c>
      <c r="EL100">
        <v>91.59</v>
      </c>
      <c r="EM100">
        <v>90.8</v>
      </c>
      <c r="EN100">
        <v>91.05</v>
      </c>
      <c r="EO100">
        <v>89.67</v>
      </c>
      <c r="EP100">
        <v>91.11</v>
      </c>
      <c r="EQ100">
        <v>87.83</v>
      </c>
      <c r="ER100">
        <v>91.47</v>
      </c>
      <c r="ES100">
        <v>89.03</v>
      </c>
      <c r="ET100">
        <v>90.24</v>
      </c>
      <c r="EU100">
        <v>90.97</v>
      </c>
      <c r="EV100">
        <v>91.33</v>
      </c>
      <c r="EW100">
        <v>89.36</v>
      </c>
      <c r="EX100">
        <v>91.01</v>
      </c>
      <c r="EY100">
        <v>91</v>
      </c>
      <c r="EZ100">
        <v>90.18</v>
      </c>
      <c r="FA100">
        <v>0</v>
      </c>
      <c r="FB100">
        <v>0</v>
      </c>
      <c r="FC100">
        <v>0</v>
      </c>
      <c r="FD100">
        <v>0</v>
      </c>
      <c r="FE100">
        <v>91.4</v>
      </c>
      <c r="FF100">
        <v>91.61</v>
      </c>
      <c r="FG100">
        <v>92.79</v>
      </c>
      <c r="FH100">
        <v>91.09</v>
      </c>
      <c r="FI100">
        <v>91.96</v>
      </c>
      <c r="FJ100">
        <v>89.84</v>
      </c>
      <c r="FK100">
        <v>90.04</v>
      </c>
      <c r="FL100">
        <v>92.05</v>
      </c>
      <c r="FM100">
        <v>90.24</v>
      </c>
      <c r="FN100">
        <v>90.25</v>
      </c>
      <c r="FO100">
        <v>91.8</v>
      </c>
      <c r="FP100">
        <v>90.9</v>
      </c>
      <c r="FQ100">
        <v>91.62</v>
      </c>
      <c r="FR100">
        <v>91.06</v>
      </c>
      <c r="FS100">
        <v>91.54</v>
      </c>
      <c r="FT100">
        <v>92.14</v>
      </c>
      <c r="FU100">
        <v>92.6</v>
      </c>
      <c r="FV100">
        <v>91.63</v>
      </c>
      <c r="FW100">
        <v>91.99</v>
      </c>
      <c r="FX100">
        <v>92.15</v>
      </c>
      <c r="FY100">
        <v>91.35</v>
      </c>
      <c r="FZ100">
        <v>91.22</v>
      </c>
      <c r="GA100">
        <v>91.16</v>
      </c>
      <c r="GB100">
        <v>91.51</v>
      </c>
      <c r="GC100">
        <v>91.04</v>
      </c>
      <c r="GD100">
        <v>90.72</v>
      </c>
      <c r="GE100">
        <v>92.77</v>
      </c>
      <c r="GF100">
        <v>91.48</v>
      </c>
      <c r="GG100">
        <v>89.84</v>
      </c>
      <c r="GH100">
        <v>90.75</v>
      </c>
      <c r="GI100">
        <v>91.46</v>
      </c>
      <c r="GJ100">
        <v>90.7</v>
      </c>
      <c r="GK100">
        <v>92.28</v>
      </c>
      <c r="GL100" s="214">
        <v>91.62</v>
      </c>
      <c r="GM100" s="214">
        <v>92.95</v>
      </c>
      <c r="GN100">
        <v>92.52</v>
      </c>
      <c r="GO100">
        <v>92.29</v>
      </c>
      <c r="GP100">
        <v>91.81</v>
      </c>
      <c r="GQ100">
        <v>92.08</v>
      </c>
      <c r="GR100">
        <v>89.86</v>
      </c>
      <c r="GS100">
        <v>91.16</v>
      </c>
      <c r="GT100">
        <v>91.37</v>
      </c>
      <c r="GU100">
        <v>91.46</v>
      </c>
      <c r="GV100">
        <v>91.1</v>
      </c>
      <c r="GW100">
        <v>91.78</v>
      </c>
      <c r="GX100">
        <v>91.06</v>
      </c>
      <c r="GY100">
        <v>92.1</v>
      </c>
      <c r="GZ100">
        <v>88.25</v>
      </c>
      <c r="HA100">
        <v>91.39</v>
      </c>
      <c r="HB100">
        <v>90.09</v>
      </c>
      <c r="HC100">
        <v>0</v>
      </c>
      <c r="HD100">
        <v>91.05</v>
      </c>
      <c r="HE100">
        <v>91.62</v>
      </c>
      <c r="HF100">
        <v>89.95</v>
      </c>
      <c r="HG100">
        <v>91.98</v>
      </c>
      <c r="HH100">
        <v>91.31</v>
      </c>
      <c r="HI100">
        <v>90.67</v>
      </c>
      <c r="HJ100">
        <v>91.09</v>
      </c>
      <c r="HK100">
        <v>90.99</v>
      </c>
      <c r="HL100">
        <v>92.62</v>
      </c>
      <c r="HM100">
        <v>90.5</v>
      </c>
      <c r="HN100">
        <v>91.92</v>
      </c>
      <c r="HO100">
        <v>91.15</v>
      </c>
      <c r="HP100">
        <v>92.36</v>
      </c>
      <c r="HQ100">
        <v>91.7</v>
      </c>
      <c r="HR100">
        <v>91.04</v>
      </c>
      <c r="HS100">
        <v>90.45</v>
      </c>
      <c r="HT100">
        <v>90.51</v>
      </c>
      <c r="HU100">
        <v>91.58</v>
      </c>
      <c r="HV100">
        <v>91.84</v>
      </c>
      <c r="HW100">
        <v>92.39</v>
      </c>
      <c r="HX100">
        <v>0</v>
      </c>
      <c r="HY100">
        <v>0</v>
      </c>
      <c r="HZ100">
        <v>0</v>
      </c>
      <c r="IA100">
        <v>91.39</v>
      </c>
      <c r="IB100">
        <v>90.88</v>
      </c>
      <c r="IC100">
        <v>0</v>
      </c>
      <c r="ID100" s="142">
        <v>91.02</v>
      </c>
    </row>
    <row r="101" spans="1:238" x14ac:dyDescent="0.25">
      <c r="A101" s="95">
        <f t="shared" si="14"/>
        <v>100</v>
      </c>
      <c r="B101" s="65">
        <f>B.Semanal!B101</f>
        <v>0</v>
      </c>
      <c r="C101" s="68"/>
      <c r="D101" s="68"/>
      <c r="E101" s="68"/>
      <c r="F101" s="68"/>
      <c r="H101" s="67">
        <v>0</v>
      </c>
      <c r="I101" s="67">
        <v>0</v>
      </c>
      <c r="J101" s="67">
        <v>0</v>
      </c>
      <c r="K101" s="67">
        <v>0</v>
      </c>
      <c r="L101" s="67">
        <v>0</v>
      </c>
      <c r="M101" s="67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120">
        <v>0</v>
      </c>
      <c r="V101" s="120">
        <v>0</v>
      </c>
      <c r="W101" s="120">
        <v>0</v>
      </c>
      <c r="X101" s="120">
        <v>0</v>
      </c>
      <c r="Y101" s="120">
        <v>0</v>
      </c>
      <c r="Z101" s="120">
        <v>0</v>
      </c>
      <c r="AA101" s="120">
        <v>0</v>
      </c>
      <c r="AB101" s="120">
        <v>0</v>
      </c>
      <c r="AC101" s="120">
        <v>0</v>
      </c>
      <c r="AD101" s="120">
        <v>0</v>
      </c>
      <c r="AE101" s="120">
        <v>0</v>
      </c>
      <c r="AF101" s="120">
        <v>0</v>
      </c>
      <c r="AG101" s="120">
        <v>0</v>
      </c>
      <c r="AH101" s="120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0</v>
      </c>
      <c r="BE101" s="65">
        <v>0</v>
      </c>
      <c r="BF101" s="65">
        <v>0</v>
      </c>
      <c r="BG101" s="65">
        <v>0</v>
      </c>
      <c r="BH101" s="65">
        <v>0</v>
      </c>
      <c r="BI101" s="65">
        <v>0</v>
      </c>
      <c r="BJ101" s="65">
        <v>0</v>
      </c>
      <c r="BK101" s="65">
        <v>0</v>
      </c>
      <c r="BL101" s="65">
        <v>0</v>
      </c>
      <c r="BM101" s="91">
        <v>0</v>
      </c>
      <c r="BN101" s="65">
        <v>0</v>
      </c>
      <c r="BO101" s="65">
        <v>0</v>
      </c>
      <c r="BP101" s="65">
        <v>0</v>
      </c>
      <c r="BQ101" s="65">
        <v>0</v>
      </c>
      <c r="BR101" s="65">
        <v>0</v>
      </c>
      <c r="BS101" s="65">
        <v>0</v>
      </c>
      <c r="BT101" s="65">
        <v>0</v>
      </c>
      <c r="BU101" s="65">
        <v>0</v>
      </c>
      <c r="BV101" s="65">
        <v>0</v>
      </c>
      <c r="BW101" s="65">
        <v>0</v>
      </c>
      <c r="BX101" s="65">
        <v>0</v>
      </c>
      <c r="BY101" s="65">
        <v>0</v>
      </c>
      <c r="BZ101" s="65">
        <v>0</v>
      </c>
      <c r="CA101" s="65">
        <v>0</v>
      </c>
      <c r="CB101" s="65">
        <v>0</v>
      </c>
      <c r="CC101" s="65">
        <v>0</v>
      </c>
      <c r="CD101" s="65">
        <v>0</v>
      </c>
      <c r="CE101" s="65">
        <v>0</v>
      </c>
      <c r="CF101" s="65">
        <v>0</v>
      </c>
      <c r="CG101" s="65">
        <v>0</v>
      </c>
      <c r="CH101" s="65">
        <v>0</v>
      </c>
      <c r="CI101" s="65">
        <v>0</v>
      </c>
      <c r="CJ101" s="65">
        <v>0</v>
      </c>
      <c r="CK101" s="65">
        <v>0</v>
      </c>
      <c r="CL101" s="65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 s="214">
        <v>0</v>
      </c>
      <c r="GM101" s="214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0</v>
      </c>
      <c r="IB101">
        <v>0</v>
      </c>
      <c r="IC101">
        <v>0</v>
      </c>
      <c r="ID101" t="s">
        <v>74</v>
      </c>
    </row>
    <row r="102" spans="1:238" x14ac:dyDescent="0.25">
      <c r="A102" s="95">
        <f t="shared" si="14"/>
        <v>101</v>
      </c>
      <c r="B102" s="65">
        <f>B.Semanal!B102</f>
        <v>0</v>
      </c>
      <c r="C102" s="66"/>
      <c r="D102" s="66"/>
      <c r="E102" s="66"/>
      <c r="F102" s="66"/>
      <c r="G102" s="67"/>
      <c r="H102" s="67">
        <v>2.16</v>
      </c>
      <c r="I102" s="67">
        <v>1.57</v>
      </c>
      <c r="J102" s="67">
        <v>2.13</v>
      </c>
      <c r="K102" s="67">
        <v>2.04</v>
      </c>
      <c r="L102" s="67">
        <v>2.48</v>
      </c>
      <c r="M102" s="67">
        <v>2.56</v>
      </c>
      <c r="N102" s="65">
        <v>2.69</v>
      </c>
      <c r="O102" s="65">
        <v>3.27</v>
      </c>
      <c r="P102" s="65">
        <v>2.73</v>
      </c>
      <c r="Q102" s="65">
        <v>2.04</v>
      </c>
      <c r="R102" s="65">
        <v>2.38</v>
      </c>
      <c r="S102" s="65">
        <v>2.3199999999999998</v>
      </c>
      <c r="T102" s="65">
        <v>2.37</v>
      </c>
      <c r="U102" s="124">
        <v>1.94</v>
      </c>
      <c r="V102" s="124">
        <v>2.27</v>
      </c>
      <c r="W102" s="124">
        <v>2.13</v>
      </c>
      <c r="X102" s="124">
        <v>2.19</v>
      </c>
      <c r="Y102" s="124">
        <v>2.71</v>
      </c>
      <c r="Z102" s="124">
        <v>2.4300000000000002</v>
      </c>
      <c r="AA102" s="124">
        <v>2.39</v>
      </c>
      <c r="AB102" s="124">
        <v>0</v>
      </c>
      <c r="AC102" s="124">
        <v>3.02</v>
      </c>
      <c r="AD102" s="124">
        <v>3.43</v>
      </c>
      <c r="AE102" s="120">
        <v>2.29</v>
      </c>
      <c r="AF102" s="124">
        <v>2.13</v>
      </c>
      <c r="AG102" s="120">
        <v>2.12</v>
      </c>
      <c r="AH102" s="120">
        <v>1.91</v>
      </c>
      <c r="AI102" s="65">
        <v>0</v>
      </c>
      <c r="AJ102" s="65">
        <v>0</v>
      </c>
      <c r="AK102" s="65">
        <v>1.87</v>
      </c>
      <c r="AL102" s="65">
        <v>1.71</v>
      </c>
      <c r="AM102" s="65">
        <v>2.0099999999999998</v>
      </c>
      <c r="AN102" s="65">
        <v>2.38</v>
      </c>
      <c r="AO102" s="65">
        <v>2.21</v>
      </c>
      <c r="AP102" s="65">
        <v>2.21</v>
      </c>
      <c r="AQ102" s="65">
        <v>2.21</v>
      </c>
      <c r="AR102" s="65">
        <v>2.4</v>
      </c>
      <c r="AS102" s="65">
        <v>2.06</v>
      </c>
      <c r="AT102" s="65">
        <v>2.02</v>
      </c>
      <c r="AU102" s="65">
        <v>2.58</v>
      </c>
      <c r="AV102" s="65">
        <v>2.69</v>
      </c>
      <c r="AW102" s="65">
        <v>2.71</v>
      </c>
      <c r="AX102" s="65">
        <v>2.6</v>
      </c>
      <c r="AY102" s="65">
        <v>2.68</v>
      </c>
      <c r="AZ102" s="65">
        <v>3.46</v>
      </c>
      <c r="BA102" s="65">
        <v>3.19</v>
      </c>
      <c r="BB102" s="65">
        <v>2.4500000000000002</v>
      </c>
      <c r="BC102" s="65">
        <v>1.87</v>
      </c>
      <c r="BD102" s="65">
        <v>0</v>
      </c>
      <c r="BE102" s="65">
        <v>0</v>
      </c>
      <c r="BF102" s="65">
        <v>0</v>
      </c>
      <c r="BG102" s="65">
        <v>2.1800000000000002</v>
      </c>
      <c r="BH102" s="65">
        <v>1.97</v>
      </c>
      <c r="BI102" s="65">
        <v>1.55</v>
      </c>
      <c r="BJ102" s="65">
        <v>1.73</v>
      </c>
      <c r="BK102" s="65">
        <v>1.98</v>
      </c>
      <c r="BL102" s="65">
        <v>1.98</v>
      </c>
      <c r="BM102" s="91">
        <v>2.23</v>
      </c>
      <c r="BN102" s="65">
        <v>2.0699999999999998</v>
      </c>
      <c r="BO102" s="65">
        <v>1.98</v>
      </c>
      <c r="BP102" s="65">
        <v>1.95</v>
      </c>
      <c r="BQ102" s="65">
        <v>2.21</v>
      </c>
      <c r="BR102" s="65">
        <v>2.78</v>
      </c>
      <c r="BS102" s="65">
        <v>2.21</v>
      </c>
      <c r="BT102" s="65">
        <v>1.98</v>
      </c>
      <c r="BU102" s="65">
        <v>1.86</v>
      </c>
      <c r="BV102" s="65">
        <v>1.72</v>
      </c>
      <c r="BW102" s="65">
        <v>1.81</v>
      </c>
      <c r="BX102" s="65">
        <v>2.02</v>
      </c>
      <c r="BY102" s="65">
        <v>2</v>
      </c>
      <c r="BZ102" s="65">
        <v>1.84</v>
      </c>
      <c r="CA102" s="65">
        <v>1.97</v>
      </c>
      <c r="CB102" s="65">
        <v>2.2200000000000002</v>
      </c>
      <c r="CC102" s="65">
        <v>2.44</v>
      </c>
      <c r="CD102" s="65">
        <v>2.81</v>
      </c>
      <c r="CE102" s="65">
        <v>2.04</v>
      </c>
      <c r="CF102" s="65">
        <v>2.42</v>
      </c>
      <c r="CG102" s="65">
        <v>2.19</v>
      </c>
      <c r="CH102" s="65">
        <v>3.03</v>
      </c>
      <c r="CI102" s="65">
        <v>2.5</v>
      </c>
      <c r="CJ102" s="65">
        <v>2.83</v>
      </c>
      <c r="CK102" s="65">
        <v>2.36</v>
      </c>
      <c r="CL102" s="65">
        <v>2.44</v>
      </c>
      <c r="CM102">
        <v>2.82</v>
      </c>
      <c r="CN102">
        <v>2.27</v>
      </c>
      <c r="CO102">
        <v>0</v>
      </c>
      <c r="CP102">
        <v>0</v>
      </c>
      <c r="CQ102">
        <v>1.84</v>
      </c>
      <c r="CR102">
        <v>1.9</v>
      </c>
      <c r="CS102">
        <v>2.0499999999999998</v>
      </c>
      <c r="CT102">
        <v>2.62</v>
      </c>
      <c r="CU102">
        <v>2.44</v>
      </c>
      <c r="CV102">
        <v>2.48</v>
      </c>
      <c r="CW102">
        <v>2.52</v>
      </c>
      <c r="CX102">
        <v>2.2599999999999998</v>
      </c>
      <c r="CY102">
        <v>2.4500000000000002</v>
      </c>
      <c r="CZ102">
        <v>2.4300000000000002</v>
      </c>
      <c r="DA102">
        <v>2.37</v>
      </c>
      <c r="DB102">
        <v>2.39</v>
      </c>
      <c r="DC102">
        <v>2.6</v>
      </c>
      <c r="DD102">
        <v>2.41</v>
      </c>
      <c r="DE102">
        <v>1.85</v>
      </c>
      <c r="DF102">
        <v>1.85</v>
      </c>
      <c r="DG102">
        <v>2.4300000000000002</v>
      </c>
      <c r="DH102">
        <v>2.46</v>
      </c>
      <c r="DI102">
        <v>2.5</v>
      </c>
      <c r="DJ102">
        <v>2.69</v>
      </c>
      <c r="DK102">
        <v>2.48</v>
      </c>
      <c r="DL102">
        <v>2.2599999999999998</v>
      </c>
      <c r="DM102">
        <v>2.35</v>
      </c>
      <c r="DN102">
        <v>2.44</v>
      </c>
      <c r="DO102">
        <v>2.52</v>
      </c>
      <c r="DP102">
        <v>2.61</v>
      </c>
      <c r="DQ102">
        <v>2.19</v>
      </c>
      <c r="DR102">
        <v>2.12</v>
      </c>
      <c r="DS102">
        <v>2.23</v>
      </c>
      <c r="DT102">
        <v>2.2799999999999998</v>
      </c>
      <c r="DU102">
        <v>1.98</v>
      </c>
      <c r="DV102">
        <v>2.02</v>
      </c>
      <c r="DW102">
        <v>2.09</v>
      </c>
      <c r="DX102">
        <v>2.0299999999999998</v>
      </c>
      <c r="DY102">
        <v>2.13</v>
      </c>
      <c r="DZ102">
        <v>2.15</v>
      </c>
      <c r="EA102">
        <v>2.37</v>
      </c>
      <c r="EB102">
        <v>2.69</v>
      </c>
      <c r="EC102">
        <v>2.3199999999999998</v>
      </c>
      <c r="ED102">
        <v>3.04</v>
      </c>
      <c r="EE102">
        <v>3.11</v>
      </c>
      <c r="EF102">
        <v>2.56</v>
      </c>
      <c r="EG102">
        <v>2.44</v>
      </c>
      <c r="EH102">
        <v>2.68</v>
      </c>
      <c r="EI102">
        <v>2.0699999999999998</v>
      </c>
      <c r="EJ102">
        <v>2.87</v>
      </c>
      <c r="EK102">
        <v>2.65</v>
      </c>
      <c r="EL102">
        <v>2.67</v>
      </c>
      <c r="EM102">
        <v>2.91</v>
      </c>
      <c r="EN102">
        <v>2.95</v>
      </c>
      <c r="EO102">
        <v>3.06</v>
      </c>
      <c r="EP102">
        <v>3.23</v>
      </c>
      <c r="EQ102">
        <v>3.09</v>
      </c>
      <c r="ER102">
        <v>4.17</v>
      </c>
      <c r="ES102">
        <v>3.29</v>
      </c>
      <c r="ET102">
        <v>2.2200000000000002</v>
      </c>
      <c r="EU102">
        <v>2.06</v>
      </c>
      <c r="EV102">
        <v>2.56</v>
      </c>
      <c r="EW102">
        <v>2.71</v>
      </c>
      <c r="EX102">
        <v>2.36</v>
      </c>
      <c r="EY102">
        <v>2.36</v>
      </c>
      <c r="EZ102">
        <v>2.58</v>
      </c>
      <c r="FA102">
        <v>0</v>
      </c>
      <c r="FB102">
        <v>0</v>
      </c>
      <c r="FC102">
        <v>0</v>
      </c>
      <c r="FD102">
        <v>0</v>
      </c>
      <c r="FE102">
        <v>2.2000000000000002</v>
      </c>
      <c r="FF102">
        <v>2.21</v>
      </c>
      <c r="FG102">
        <v>2.4900000000000002</v>
      </c>
      <c r="FH102">
        <v>3.08</v>
      </c>
      <c r="FI102">
        <v>3.55</v>
      </c>
      <c r="FJ102">
        <v>3.18</v>
      </c>
      <c r="FK102">
        <v>3.32</v>
      </c>
      <c r="FL102">
        <v>3.53</v>
      </c>
      <c r="FM102">
        <v>3.44</v>
      </c>
      <c r="FN102">
        <v>3.8</v>
      </c>
      <c r="FO102">
        <v>2.89</v>
      </c>
      <c r="FP102">
        <v>2.71</v>
      </c>
      <c r="FQ102">
        <v>2.78</v>
      </c>
      <c r="FR102">
        <v>2.16</v>
      </c>
      <c r="FS102">
        <v>2.19</v>
      </c>
      <c r="FT102">
        <v>2.48</v>
      </c>
      <c r="FU102">
        <v>2.56</v>
      </c>
      <c r="FV102">
        <v>2.41</v>
      </c>
      <c r="FW102">
        <v>2.57</v>
      </c>
      <c r="FX102">
        <v>2.4900000000000002</v>
      </c>
      <c r="FY102">
        <v>2.93</v>
      </c>
      <c r="FZ102">
        <v>2.59</v>
      </c>
      <c r="GA102">
        <v>3.72</v>
      </c>
      <c r="GB102">
        <v>2.5</v>
      </c>
      <c r="GC102">
        <v>2.69</v>
      </c>
      <c r="GD102">
        <v>2.72</v>
      </c>
      <c r="GE102">
        <v>3.32</v>
      </c>
      <c r="GF102">
        <v>2.73</v>
      </c>
      <c r="GG102">
        <v>2.73</v>
      </c>
      <c r="GH102">
        <v>2.82</v>
      </c>
      <c r="GI102">
        <v>2.68</v>
      </c>
      <c r="GJ102">
        <v>2.82</v>
      </c>
      <c r="GK102">
        <v>2.96</v>
      </c>
      <c r="GL102" s="214">
        <v>3.08</v>
      </c>
      <c r="GM102" s="214">
        <v>3.19</v>
      </c>
      <c r="GN102">
        <v>3.35</v>
      </c>
      <c r="GO102">
        <v>2.91</v>
      </c>
      <c r="GP102">
        <v>1.92</v>
      </c>
      <c r="GQ102">
        <v>2.75</v>
      </c>
      <c r="GR102">
        <v>2.16</v>
      </c>
      <c r="GS102">
        <v>1.93</v>
      </c>
      <c r="GT102">
        <v>2.44</v>
      </c>
      <c r="GU102">
        <v>2.46</v>
      </c>
      <c r="GV102">
        <v>2.46</v>
      </c>
      <c r="GW102">
        <v>1.79</v>
      </c>
      <c r="GX102">
        <v>1.82</v>
      </c>
      <c r="GY102">
        <v>1.62</v>
      </c>
      <c r="GZ102">
        <v>1.87</v>
      </c>
      <c r="HA102">
        <v>3.49</v>
      </c>
      <c r="HB102">
        <v>2.1</v>
      </c>
      <c r="HC102">
        <v>0</v>
      </c>
      <c r="HD102">
        <v>2.5499999999999998</v>
      </c>
      <c r="HE102">
        <v>2.2400000000000002</v>
      </c>
      <c r="HF102">
        <v>2.0499999999999998</v>
      </c>
      <c r="HG102">
        <v>2.09</v>
      </c>
      <c r="HH102">
        <v>1.66</v>
      </c>
      <c r="HI102">
        <v>1.85</v>
      </c>
      <c r="HJ102">
        <v>1.31</v>
      </c>
      <c r="HK102">
        <v>1.43</v>
      </c>
      <c r="HL102">
        <v>1.48</v>
      </c>
      <c r="HM102">
        <v>1.99</v>
      </c>
      <c r="HN102">
        <v>2</v>
      </c>
      <c r="HO102">
        <v>1.85</v>
      </c>
      <c r="HP102">
        <v>2.39</v>
      </c>
      <c r="HQ102">
        <v>1.31</v>
      </c>
      <c r="HR102">
        <v>1.39</v>
      </c>
      <c r="HS102">
        <v>2.5499999999999998</v>
      </c>
      <c r="HT102">
        <v>2.38</v>
      </c>
      <c r="HU102">
        <v>1.78</v>
      </c>
      <c r="HV102">
        <v>1.5</v>
      </c>
      <c r="HW102">
        <v>1.27</v>
      </c>
      <c r="HX102">
        <v>0</v>
      </c>
      <c r="HY102">
        <v>0</v>
      </c>
      <c r="HZ102">
        <v>0</v>
      </c>
      <c r="IA102">
        <v>2</v>
      </c>
      <c r="IB102">
        <v>1.35</v>
      </c>
      <c r="IC102">
        <v>0</v>
      </c>
      <c r="ID102" s="142">
        <v>2.57</v>
      </c>
    </row>
    <row r="103" spans="1:238" x14ac:dyDescent="0.25">
      <c r="A103" s="95">
        <f t="shared" si="14"/>
        <v>102</v>
      </c>
      <c r="B103" s="65">
        <f>B.Semanal!B103</f>
        <v>0</v>
      </c>
      <c r="C103" s="66"/>
      <c r="D103" s="66"/>
      <c r="E103" s="66"/>
      <c r="F103" s="66"/>
      <c r="G103" s="67"/>
      <c r="H103" s="67">
        <v>1.37</v>
      </c>
      <c r="I103" s="67">
        <v>0.81</v>
      </c>
      <c r="J103" s="67">
        <v>1.1299999999999999</v>
      </c>
      <c r="K103" s="67">
        <v>1.27</v>
      </c>
      <c r="L103" s="67">
        <v>1.68</v>
      </c>
      <c r="M103" s="67">
        <v>1.84</v>
      </c>
      <c r="N103" s="65">
        <v>1.97</v>
      </c>
      <c r="O103" s="65">
        <v>2.37</v>
      </c>
      <c r="P103" s="65">
        <v>1.87</v>
      </c>
      <c r="Q103" s="65">
        <v>1.28</v>
      </c>
      <c r="R103" s="65">
        <v>1.54</v>
      </c>
      <c r="S103" s="65">
        <v>1.63</v>
      </c>
      <c r="T103" s="65">
        <v>1.62</v>
      </c>
      <c r="U103" s="124">
        <v>1.28</v>
      </c>
      <c r="V103" s="124">
        <v>1.52</v>
      </c>
      <c r="W103" s="124">
        <v>1.4</v>
      </c>
      <c r="X103" s="124">
        <v>1.49</v>
      </c>
      <c r="Y103" s="124">
        <v>2.0099999999999998</v>
      </c>
      <c r="Z103" s="124">
        <v>1.72</v>
      </c>
      <c r="AA103" s="124">
        <v>1.64</v>
      </c>
      <c r="AB103" s="124">
        <v>0</v>
      </c>
      <c r="AC103" s="124">
        <v>2.11</v>
      </c>
      <c r="AD103" s="124">
        <v>2.57</v>
      </c>
      <c r="AE103" s="120">
        <v>1.58</v>
      </c>
      <c r="AF103" s="124">
        <v>1.44</v>
      </c>
      <c r="AG103" s="120">
        <v>1.48</v>
      </c>
      <c r="AH103" s="120">
        <v>1.21</v>
      </c>
      <c r="AI103" s="65">
        <v>0</v>
      </c>
      <c r="AJ103" s="65">
        <v>0</v>
      </c>
      <c r="AK103" s="65">
        <v>1.1599999999999999</v>
      </c>
      <c r="AL103" s="65">
        <v>1.0900000000000001</v>
      </c>
      <c r="AM103" s="65">
        <v>1.27</v>
      </c>
      <c r="AN103" s="65">
        <v>1.63</v>
      </c>
      <c r="AO103" s="65">
        <v>1.38</v>
      </c>
      <c r="AP103" s="65">
        <v>1.51</v>
      </c>
      <c r="AQ103" s="65">
        <v>1.53</v>
      </c>
      <c r="AR103" s="65">
        <v>1.76</v>
      </c>
      <c r="AS103" s="65">
        <v>1.37</v>
      </c>
      <c r="AT103" s="65">
        <v>1.23</v>
      </c>
      <c r="AU103" s="65">
        <v>1.69</v>
      </c>
      <c r="AV103" s="65">
        <v>1.94</v>
      </c>
      <c r="AW103" s="65">
        <v>1.98</v>
      </c>
      <c r="AX103" s="65">
        <v>1.86</v>
      </c>
      <c r="AY103" s="65">
        <v>2</v>
      </c>
      <c r="AZ103" s="65">
        <v>2.7</v>
      </c>
      <c r="BA103" s="65">
        <v>2.41</v>
      </c>
      <c r="BB103" s="65">
        <v>1.55</v>
      </c>
      <c r="BC103" s="65">
        <v>1.1200000000000001</v>
      </c>
      <c r="BD103" s="65">
        <v>0</v>
      </c>
      <c r="BE103" s="65">
        <v>0</v>
      </c>
      <c r="BF103" s="65">
        <v>0</v>
      </c>
      <c r="BG103" s="65">
        <v>1.4</v>
      </c>
      <c r="BH103" s="65">
        <v>1.25</v>
      </c>
      <c r="BI103" s="65">
        <v>1.04</v>
      </c>
      <c r="BJ103" s="65">
        <v>1.1399999999999999</v>
      </c>
      <c r="BK103" s="65">
        <v>1.33</v>
      </c>
      <c r="BL103" s="65">
        <v>1.38</v>
      </c>
      <c r="BM103" s="91">
        <v>1.57</v>
      </c>
      <c r="BN103" s="65">
        <v>1.46</v>
      </c>
      <c r="BO103" s="65">
        <v>1.32</v>
      </c>
      <c r="BP103" s="65">
        <v>1.31</v>
      </c>
      <c r="BQ103" s="65">
        <v>1.54</v>
      </c>
      <c r="BR103" s="65">
        <v>1.95</v>
      </c>
      <c r="BS103" s="65">
        <v>1.46</v>
      </c>
      <c r="BT103" s="65">
        <v>1.29</v>
      </c>
      <c r="BU103" s="65">
        <v>1.1200000000000001</v>
      </c>
      <c r="BV103" s="65">
        <v>1.1000000000000001</v>
      </c>
      <c r="BW103" s="65">
        <v>1.1399999999999999</v>
      </c>
      <c r="BX103" s="65">
        <v>1.25</v>
      </c>
      <c r="BY103" s="65">
        <v>1.27</v>
      </c>
      <c r="BZ103" s="65">
        <v>1.18</v>
      </c>
      <c r="CA103" s="65">
        <v>1.17</v>
      </c>
      <c r="CB103" s="65">
        <v>1.43</v>
      </c>
      <c r="CC103" s="65">
        <v>1.61</v>
      </c>
      <c r="CD103" s="65">
        <v>1.94</v>
      </c>
      <c r="CE103" s="65">
        <v>1.1000000000000001</v>
      </c>
      <c r="CF103" s="65">
        <v>1.76</v>
      </c>
      <c r="CG103" s="65">
        <v>1.43</v>
      </c>
      <c r="CH103" s="65">
        <v>2.11</v>
      </c>
      <c r="CI103" s="65">
        <v>1.63</v>
      </c>
      <c r="CJ103" s="65">
        <v>1.93</v>
      </c>
      <c r="CK103" s="65">
        <v>1.51</v>
      </c>
      <c r="CL103" s="65">
        <v>1.53</v>
      </c>
      <c r="CM103">
        <v>1.85</v>
      </c>
      <c r="CN103">
        <v>1.56</v>
      </c>
      <c r="CO103">
        <v>0</v>
      </c>
      <c r="CP103">
        <v>0</v>
      </c>
      <c r="CQ103">
        <v>1.19</v>
      </c>
      <c r="CR103">
        <v>1.1399999999999999</v>
      </c>
      <c r="CS103">
        <v>1.23</v>
      </c>
      <c r="CT103">
        <v>1.36</v>
      </c>
      <c r="CU103">
        <v>1.55</v>
      </c>
      <c r="CV103">
        <v>1.54</v>
      </c>
      <c r="CW103">
        <v>1.59</v>
      </c>
      <c r="CX103">
        <v>1.46</v>
      </c>
      <c r="CY103">
        <v>1.67</v>
      </c>
      <c r="CZ103">
        <v>1.66</v>
      </c>
      <c r="DA103">
        <v>1.4</v>
      </c>
      <c r="DB103">
        <v>1.59</v>
      </c>
      <c r="DC103">
        <v>1.7</v>
      </c>
      <c r="DD103">
        <v>1.56</v>
      </c>
      <c r="DE103">
        <v>1.19</v>
      </c>
      <c r="DF103">
        <v>1.1299999999999999</v>
      </c>
      <c r="DG103">
        <v>1.45</v>
      </c>
      <c r="DH103">
        <v>1.63</v>
      </c>
      <c r="DI103">
        <v>1.75</v>
      </c>
      <c r="DJ103">
        <v>1.82</v>
      </c>
      <c r="DK103">
        <v>1.67</v>
      </c>
      <c r="DL103">
        <v>1.42</v>
      </c>
      <c r="DM103">
        <v>1.53</v>
      </c>
      <c r="DN103">
        <v>1.57</v>
      </c>
      <c r="DO103">
        <v>1.71</v>
      </c>
      <c r="DP103">
        <v>1.74</v>
      </c>
      <c r="DQ103">
        <v>1.57</v>
      </c>
      <c r="DR103">
        <v>1.4</v>
      </c>
      <c r="DS103">
        <v>1.51</v>
      </c>
      <c r="DT103">
        <v>1.34</v>
      </c>
      <c r="DU103">
        <v>1.38</v>
      </c>
      <c r="DV103">
        <v>1.26</v>
      </c>
      <c r="DW103">
        <v>1.44</v>
      </c>
      <c r="DX103">
        <v>1.27</v>
      </c>
      <c r="DY103">
        <v>1.31</v>
      </c>
      <c r="DZ103">
        <v>1.43</v>
      </c>
      <c r="EA103">
        <v>1.57</v>
      </c>
      <c r="EB103">
        <v>1.91</v>
      </c>
      <c r="EC103">
        <v>1.53</v>
      </c>
      <c r="ED103">
        <v>2.2000000000000002</v>
      </c>
      <c r="EE103">
        <v>2.23</v>
      </c>
      <c r="EF103">
        <v>1.66</v>
      </c>
      <c r="EG103">
        <v>1.65</v>
      </c>
      <c r="EH103">
        <v>1.87</v>
      </c>
      <c r="EI103">
        <v>1.33</v>
      </c>
      <c r="EJ103">
        <v>1.77</v>
      </c>
      <c r="EK103">
        <v>1.76</v>
      </c>
      <c r="EL103">
        <v>1.79</v>
      </c>
      <c r="EM103">
        <v>2.11</v>
      </c>
      <c r="EN103">
        <v>2.19</v>
      </c>
      <c r="EO103">
        <v>2.25</v>
      </c>
      <c r="EP103">
        <v>2.25</v>
      </c>
      <c r="EQ103">
        <v>2.0699999999999998</v>
      </c>
      <c r="ER103">
        <v>3.1</v>
      </c>
      <c r="ES103">
        <v>2.2400000000000002</v>
      </c>
      <c r="ET103">
        <v>1.43</v>
      </c>
      <c r="EU103">
        <v>1.31</v>
      </c>
      <c r="EV103">
        <v>1.84</v>
      </c>
      <c r="EW103">
        <v>1.93</v>
      </c>
      <c r="EX103">
        <v>1.69</v>
      </c>
      <c r="EY103">
        <v>1.44</v>
      </c>
      <c r="EZ103">
        <v>1.84</v>
      </c>
      <c r="FA103">
        <v>0</v>
      </c>
      <c r="FB103">
        <v>0</v>
      </c>
      <c r="FC103">
        <v>0</v>
      </c>
      <c r="FD103">
        <v>0</v>
      </c>
      <c r="FE103">
        <v>1.35</v>
      </c>
      <c r="FF103">
        <v>1.5</v>
      </c>
      <c r="FG103">
        <v>1.68</v>
      </c>
      <c r="FH103">
        <v>2.04</v>
      </c>
      <c r="FI103">
        <v>2.57</v>
      </c>
      <c r="FJ103">
        <v>2.38</v>
      </c>
      <c r="FK103">
        <v>2.44</v>
      </c>
      <c r="FL103">
        <v>2.5099999999999998</v>
      </c>
      <c r="FM103">
        <v>2.4900000000000002</v>
      </c>
      <c r="FN103">
        <v>2.75</v>
      </c>
      <c r="FO103">
        <v>2.06</v>
      </c>
      <c r="FP103">
        <v>1.98</v>
      </c>
      <c r="FQ103">
        <v>2.0299999999999998</v>
      </c>
      <c r="FR103">
        <v>1.56</v>
      </c>
      <c r="FS103">
        <v>1.55</v>
      </c>
      <c r="FT103">
        <v>1.8</v>
      </c>
      <c r="FU103">
        <v>1.83</v>
      </c>
      <c r="FV103">
        <v>1.7</v>
      </c>
      <c r="FW103">
        <v>1.81</v>
      </c>
      <c r="FX103">
        <v>1.82</v>
      </c>
      <c r="FY103">
        <v>1.88</v>
      </c>
      <c r="FZ103">
        <v>1.9</v>
      </c>
      <c r="GA103">
        <v>2.86</v>
      </c>
      <c r="GB103">
        <v>1.71</v>
      </c>
      <c r="GC103">
        <v>1.8</v>
      </c>
      <c r="GD103">
        <v>1.91</v>
      </c>
      <c r="GE103">
        <v>2.44</v>
      </c>
      <c r="GF103">
        <v>1.83</v>
      </c>
      <c r="GG103">
        <v>1.95</v>
      </c>
      <c r="GH103">
        <v>2.12</v>
      </c>
      <c r="GI103">
        <v>2.02</v>
      </c>
      <c r="GJ103">
        <v>2.14</v>
      </c>
      <c r="GK103">
        <v>2.2400000000000002</v>
      </c>
      <c r="GL103" s="214">
        <v>2.2400000000000002</v>
      </c>
      <c r="GM103" s="214">
        <v>2.35</v>
      </c>
      <c r="GN103">
        <v>2.2599999999999998</v>
      </c>
      <c r="GO103">
        <v>2.09</v>
      </c>
      <c r="GP103">
        <v>1.29</v>
      </c>
      <c r="GQ103">
        <v>2.0299999999999998</v>
      </c>
      <c r="GR103">
        <v>1.5</v>
      </c>
      <c r="GS103">
        <v>1.27</v>
      </c>
      <c r="GT103">
        <v>1.77</v>
      </c>
      <c r="GU103">
        <v>1.74</v>
      </c>
      <c r="GV103">
        <v>1.67</v>
      </c>
      <c r="GW103">
        <v>1.17</v>
      </c>
      <c r="GX103">
        <v>1.18</v>
      </c>
      <c r="GY103">
        <v>0.92</v>
      </c>
      <c r="GZ103">
        <v>1.1299999999999999</v>
      </c>
      <c r="HA103">
        <v>2.69</v>
      </c>
      <c r="HB103">
        <v>1.39</v>
      </c>
      <c r="HC103">
        <v>0</v>
      </c>
      <c r="HD103">
        <v>1.74</v>
      </c>
      <c r="HE103">
        <v>1.58</v>
      </c>
      <c r="HF103">
        <v>1.39</v>
      </c>
      <c r="HG103">
        <v>1.41</v>
      </c>
      <c r="HH103">
        <v>0.98</v>
      </c>
      <c r="HI103">
        <v>1.24</v>
      </c>
      <c r="HJ103">
        <v>0.85</v>
      </c>
      <c r="HK103">
        <v>0.89</v>
      </c>
      <c r="HL103">
        <v>0.9</v>
      </c>
      <c r="HM103">
        <v>1.3</v>
      </c>
      <c r="HN103">
        <v>1.28</v>
      </c>
      <c r="HO103">
        <v>1.22</v>
      </c>
      <c r="HP103">
        <v>1.63</v>
      </c>
      <c r="HQ103">
        <v>0.83</v>
      </c>
      <c r="HR103">
        <v>0.86</v>
      </c>
      <c r="HS103">
        <v>1.82</v>
      </c>
      <c r="HT103">
        <v>1.71</v>
      </c>
      <c r="HU103">
        <v>1.17</v>
      </c>
      <c r="HV103">
        <v>0.9</v>
      </c>
      <c r="HW103">
        <v>0.76</v>
      </c>
      <c r="HX103">
        <v>0</v>
      </c>
      <c r="HY103">
        <v>0</v>
      </c>
      <c r="HZ103">
        <v>0</v>
      </c>
      <c r="IA103">
        <v>1.24</v>
      </c>
      <c r="IB103">
        <v>0.79</v>
      </c>
      <c r="IC103">
        <v>0</v>
      </c>
      <c r="ID103" s="142">
        <v>1.97</v>
      </c>
    </row>
    <row r="104" spans="1:238" x14ac:dyDescent="0.25">
      <c r="A104" s="95">
        <f t="shared" si="14"/>
        <v>103</v>
      </c>
      <c r="B104" s="65">
        <f>B.Semanal!B104</f>
        <v>0</v>
      </c>
      <c r="C104" s="66"/>
      <c r="D104" s="66"/>
      <c r="E104" s="66"/>
      <c r="F104" s="66"/>
      <c r="G104" s="67"/>
      <c r="H104" s="67">
        <v>62.84</v>
      </c>
      <c r="I104" s="67">
        <v>50.81</v>
      </c>
      <c r="J104" s="67">
        <v>55.95</v>
      </c>
      <c r="K104" s="67">
        <v>61.97</v>
      </c>
      <c r="L104" s="67">
        <v>67.650000000000006</v>
      </c>
      <c r="M104" s="67">
        <v>71.48</v>
      </c>
      <c r="N104" s="65">
        <v>73.16</v>
      </c>
      <c r="O104" s="65">
        <v>71.760000000000005</v>
      </c>
      <c r="P104" s="65">
        <v>68.13</v>
      </c>
      <c r="Q104" s="65">
        <v>62.48</v>
      </c>
      <c r="R104" s="65">
        <v>64.87</v>
      </c>
      <c r="S104" s="65">
        <v>70.05</v>
      </c>
      <c r="T104" s="65">
        <v>68.38</v>
      </c>
      <c r="U104" s="124">
        <v>65.25</v>
      </c>
      <c r="V104" s="124">
        <v>66.91</v>
      </c>
      <c r="W104" s="124">
        <v>65.61</v>
      </c>
      <c r="X104" s="124">
        <v>67.7</v>
      </c>
      <c r="Y104" s="124">
        <v>73.06</v>
      </c>
      <c r="Z104" s="124">
        <v>70.73</v>
      </c>
      <c r="AA104" s="124">
        <v>68.37</v>
      </c>
      <c r="AB104" s="124">
        <v>0</v>
      </c>
      <c r="AC104" s="124">
        <v>68.099999999999994</v>
      </c>
      <c r="AD104" s="124">
        <v>72.56</v>
      </c>
      <c r="AE104" s="120">
        <v>68.91</v>
      </c>
      <c r="AF104" s="124">
        <v>67.430000000000007</v>
      </c>
      <c r="AG104" s="120">
        <v>69.67</v>
      </c>
      <c r="AH104" s="120">
        <v>62.98</v>
      </c>
      <c r="AI104" s="65">
        <v>0</v>
      </c>
      <c r="AJ104" s="65">
        <v>0</v>
      </c>
      <c r="AK104" s="65">
        <v>62.19</v>
      </c>
      <c r="AL104" s="65">
        <v>62.86</v>
      </c>
      <c r="AM104" s="65">
        <v>63.05</v>
      </c>
      <c r="AN104" s="65">
        <v>68.73</v>
      </c>
      <c r="AO104" s="65">
        <v>63.28</v>
      </c>
      <c r="AP104" s="65">
        <v>68.2</v>
      </c>
      <c r="AQ104" s="65">
        <v>68.8</v>
      </c>
      <c r="AR104" s="65">
        <v>72.83</v>
      </c>
      <c r="AS104" s="65">
        <v>66.739999999999995</v>
      </c>
      <c r="AT104" s="65">
        <v>61.59</v>
      </c>
      <c r="AU104" s="65">
        <v>65.540000000000006</v>
      </c>
      <c r="AV104" s="65">
        <v>71.42</v>
      </c>
      <c r="AW104" s="65">
        <v>73.260000000000005</v>
      </c>
      <c r="AX104" s="65">
        <v>70.59</v>
      </c>
      <c r="AY104" s="65">
        <v>74.34</v>
      </c>
      <c r="AZ104" s="65">
        <v>76.36</v>
      </c>
      <c r="BA104" s="65">
        <v>75.37</v>
      </c>
      <c r="BB104" s="65">
        <v>63.16</v>
      </c>
      <c r="BC104" s="65">
        <v>59.52</v>
      </c>
      <c r="BD104" s="65">
        <v>0</v>
      </c>
      <c r="BE104" s="65">
        <v>0</v>
      </c>
      <c r="BF104" s="65">
        <v>0</v>
      </c>
      <c r="BG104" s="65">
        <v>61.49</v>
      </c>
      <c r="BH104" s="65">
        <v>68.77</v>
      </c>
      <c r="BI104" s="65">
        <v>66.599999999999994</v>
      </c>
      <c r="BJ104" s="65">
        <v>65.06</v>
      </c>
      <c r="BK104" s="65">
        <v>66.97</v>
      </c>
      <c r="BL104" s="65">
        <v>69.569999999999993</v>
      </c>
      <c r="BM104" s="91">
        <v>69.930000000000007</v>
      </c>
      <c r="BN104" s="65">
        <v>70.58</v>
      </c>
      <c r="BO104" s="65">
        <v>66.89</v>
      </c>
      <c r="BP104" s="65">
        <v>66.819999999999993</v>
      </c>
      <c r="BQ104" s="65">
        <v>69.569999999999993</v>
      </c>
      <c r="BR104" s="65">
        <v>69.7</v>
      </c>
      <c r="BS104" s="65">
        <v>65.86</v>
      </c>
      <c r="BT104" s="65">
        <v>65.16</v>
      </c>
      <c r="BU104" s="65">
        <v>59.43</v>
      </c>
      <c r="BV104" s="65">
        <v>64.069999999999993</v>
      </c>
      <c r="BW104" s="65">
        <v>63</v>
      </c>
      <c r="BX104" s="65">
        <v>61.69</v>
      </c>
      <c r="BY104" s="65">
        <v>62.95</v>
      </c>
      <c r="BZ104" s="65">
        <v>63.75</v>
      </c>
      <c r="CA104" s="65">
        <v>59.59</v>
      </c>
      <c r="CB104" s="65">
        <v>63.94</v>
      </c>
      <c r="CC104" s="65">
        <v>65.290000000000006</v>
      </c>
      <c r="CD104" s="65">
        <v>68.08</v>
      </c>
      <c r="CE104" s="65">
        <v>53.79</v>
      </c>
      <c r="CF104" s="65">
        <v>72.290000000000006</v>
      </c>
      <c r="CG104" s="65">
        <v>65.599999999999994</v>
      </c>
      <c r="CH104" s="65">
        <v>68.180000000000007</v>
      </c>
      <c r="CI104" s="65">
        <v>64.55</v>
      </c>
      <c r="CJ104" s="65">
        <v>68.14</v>
      </c>
      <c r="CK104" s="65">
        <v>63.79</v>
      </c>
      <c r="CL104" s="65">
        <v>62.26</v>
      </c>
      <c r="CM104">
        <v>66.11</v>
      </c>
      <c r="CN104">
        <v>68.86</v>
      </c>
      <c r="CO104">
        <v>0</v>
      </c>
      <c r="CP104">
        <v>0</v>
      </c>
      <c r="CQ104">
        <v>62.94</v>
      </c>
      <c r="CR104">
        <v>59.93</v>
      </c>
      <c r="CS104">
        <v>60.02</v>
      </c>
      <c r="CT104">
        <v>51.73</v>
      </c>
      <c r="CU104">
        <v>63.63</v>
      </c>
      <c r="CV104">
        <v>62.07</v>
      </c>
      <c r="CW104">
        <v>63.21</v>
      </c>
      <c r="CX104">
        <v>64.34</v>
      </c>
      <c r="CY104">
        <v>68.28</v>
      </c>
      <c r="CZ104">
        <v>67.930000000000007</v>
      </c>
      <c r="DA104">
        <v>60.9</v>
      </c>
      <c r="DB104">
        <v>66.25</v>
      </c>
      <c r="DC104">
        <v>64.88</v>
      </c>
      <c r="DD104">
        <v>64.760000000000005</v>
      </c>
      <c r="DE104">
        <v>64.02</v>
      </c>
      <c r="DF104">
        <v>60.12</v>
      </c>
      <c r="DG104">
        <v>59.71</v>
      </c>
      <c r="DH104">
        <v>66.41</v>
      </c>
      <c r="DI104">
        <v>69.849999999999994</v>
      </c>
      <c r="DJ104">
        <v>67.44</v>
      </c>
      <c r="DK104">
        <v>66.84</v>
      </c>
      <c r="DL104">
        <v>62.69</v>
      </c>
      <c r="DM104">
        <v>65.38</v>
      </c>
      <c r="DN104">
        <v>64.52</v>
      </c>
      <c r="DO104">
        <v>67.38</v>
      </c>
      <c r="DP104">
        <v>66.67</v>
      </c>
      <c r="DQ104">
        <v>71.180000000000007</v>
      </c>
      <c r="DR104">
        <v>64.95</v>
      </c>
      <c r="DS104">
        <v>66.239999999999995</v>
      </c>
      <c r="DT104">
        <v>59.99</v>
      </c>
      <c r="DU104">
        <v>70.05</v>
      </c>
      <c r="DV104">
        <v>62.45</v>
      </c>
      <c r="DW104">
        <v>68.34</v>
      </c>
      <c r="DX104">
        <v>62.24</v>
      </c>
      <c r="DY104">
        <v>61.11</v>
      </c>
      <c r="DZ104">
        <v>66.31</v>
      </c>
      <c r="EA104">
        <v>66.319999999999993</v>
      </c>
      <c r="EB104">
        <v>70.78</v>
      </c>
      <c r="EC104">
        <v>65.930000000000007</v>
      </c>
      <c r="ED104">
        <v>71.98</v>
      </c>
      <c r="EE104">
        <v>70.59</v>
      </c>
      <c r="EF104">
        <v>64.87</v>
      </c>
      <c r="EG104">
        <v>67.430000000000007</v>
      </c>
      <c r="EH104">
        <v>69.83</v>
      </c>
      <c r="EI104">
        <v>63.82</v>
      </c>
      <c r="EJ104">
        <v>62.57</v>
      </c>
      <c r="EK104">
        <v>66.37</v>
      </c>
      <c r="EL104">
        <v>66.92</v>
      </c>
      <c r="EM104">
        <v>72.02</v>
      </c>
      <c r="EN104">
        <v>73.06</v>
      </c>
      <c r="EO104">
        <v>73.28</v>
      </c>
      <c r="EP104">
        <v>69.78</v>
      </c>
      <c r="EQ104">
        <v>66.91</v>
      </c>
      <c r="ER104">
        <v>72.599999999999994</v>
      </c>
      <c r="ES104">
        <v>68.59</v>
      </c>
      <c r="ET104">
        <v>64.27</v>
      </c>
      <c r="EU104">
        <v>62.8</v>
      </c>
      <c r="EV104">
        <v>71.150000000000006</v>
      </c>
      <c r="EW104">
        <v>70.95</v>
      </c>
      <c r="EX104">
        <v>71.72</v>
      </c>
      <c r="EY104">
        <v>62.62</v>
      </c>
      <c r="EZ104">
        <v>69.05</v>
      </c>
      <c r="FA104">
        <v>0</v>
      </c>
      <c r="FB104">
        <v>0</v>
      </c>
      <c r="FC104">
        <v>0</v>
      </c>
      <c r="FD104">
        <v>0</v>
      </c>
      <c r="FE104">
        <v>61.57</v>
      </c>
      <c r="FF104">
        <v>67.42</v>
      </c>
      <c r="FG104">
        <v>67.08</v>
      </c>
      <c r="FH104">
        <v>65.709999999999994</v>
      </c>
      <c r="FI104">
        <v>72.22</v>
      </c>
      <c r="FJ104">
        <v>74.45</v>
      </c>
      <c r="FK104">
        <v>73.36</v>
      </c>
      <c r="FL104">
        <v>71.459999999999994</v>
      </c>
      <c r="FM104">
        <v>72.34</v>
      </c>
      <c r="FN104">
        <v>72.22</v>
      </c>
      <c r="FO104">
        <v>71.08</v>
      </c>
      <c r="FP104">
        <v>73.3</v>
      </c>
      <c r="FQ104">
        <v>73.040000000000006</v>
      </c>
      <c r="FR104">
        <v>71.88</v>
      </c>
      <c r="FS104">
        <v>70.31</v>
      </c>
      <c r="FT104">
        <v>72.11</v>
      </c>
      <c r="FU104">
        <v>71.290000000000006</v>
      </c>
      <c r="FV104">
        <v>70.03</v>
      </c>
      <c r="FW104">
        <v>70.25</v>
      </c>
      <c r="FX104">
        <v>72.86</v>
      </c>
      <c r="FY104">
        <v>65.3</v>
      </c>
      <c r="FZ104">
        <v>73.239999999999995</v>
      </c>
      <c r="GA104">
        <v>74.89</v>
      </c>
      <c r="GB104">
        <v>68.25</v>
      </c>
      <c r="GC104">
        <v>66.87</v>
      </c>
      <c r="GD104">
        <v>70.37</v>
      </c>
      <c r="GE104">
        <v>72.58</v>
      </c>
      <c r="GF104">
        <v>65.77</v>
      </c>
      <c r="GG104">
        <v>71.36</v>
      </c>
      <c r="GH104">
        <v>75.22</v>
      </c>
      <c r="GI104">
        <v>74.89</v>
      </c>
      <c r="GJ104">
        <v>75.650000000000006</v>
      </c>
      <c r="GK104">
        <v>75.849999999999994</v>
      </c>
      <c r="GL104" s="214">
        <v>70.92</v>
      </c>
      <c r="GM104" s="214">
        <v>73.52</v>
      </c>
      <c r="GN104">
        <v>67.39</v>
      </c>
      <c r="GO104">
        <v>71.75</v>
      </c>
      <c r="GP104">
        <v>66.92</v>
      </c>
      <c r="GQ104">
        <v>73.72</v>
      </c>
      <c r="GR104">
        <v>68.33</v>
      </c>
      <c r="GS104">
        <v>65.430000000000007</v>
      </c>
      <c r="GT104">
        <v>72.28</v>
      </c>
      <c r="GU104">
        <v>70.62</v>
      </c>
      <c r="GV104">
        <v>65.44</v>
      </c>
      <c r="GW104">
        <v>65.319999999999993</v>
      </c>
      <c r="GX104">
        <v>64.739999999999995</v>
      </c>
      <c r="GY104">
        <v>56.62</v>
      </c>
      <c r="GZ104">
        <v>59.2</v>
      </c>
      <c r="HA104">
        <v>75.209999999999994</v>
      </c>
      <c r="HB104">
        <v>66.260000000000005</v>
      </c>
      <c r="HC104">
        <v>0</v>
      </c>
      <c r="HD104">
        <v>67.989999999999995</v>
      </c>
      <c r="HE104">
        <v>69.37</v>
      </c>
      <c r="HF104">
        <v>68.05</v>
      </c>
      <c r="HG104">
        <v>67.33</v>
      </c>
      <c r="HH104">
        <v>59.27</v>
      </c>
      <c r="HI104">
        <v>66.760000000000005</v>
      </c>
      <c r="HJ104">
        <v>65.040000000000006</v>
      </c>
      <c r="HK104">
        <v>61.23</v>
      </c>
      <c r="HL104">
        <v>60.79</v>
      </c>
      <c r="HM104">
        <v>65.62</v>
      </c>
      <c r="HN104">
        <v>63.06</v>
      </c>
      <c r="HO104">
        <v>65.95</v>
      </c>
      <c r="HP104">
        <v>67.489999999999995</v>
      </c>
      <c r="HQ104">
        <v>62.11</v>
      </c>
      <c r="HR104">
        <v>61.86</v>
      </c>
      <c r="HS104">
        <v>68.959999999999994</v>
      </c>
      <c r="HT104">
        <v>70.84</v>
      </c>
      <c r="HU104">
        <v>65.03</v>
      </c>
      <c r="HV104">
        <v>59.65</v>
      </c>
      <c r="HW104">
        <v>59.97</v>
      </c>
      <c r="HX104">
        <v>0</v>
      </c>
      <c r="HY104">
        <v>0</v>
      </c>
      <c r="HZ104">
        <v>0</v>
      </c>
      <c r="IA104">
        <v>60.83</v>
      </c>
      <c r="IB104">
        <v>58.58</v>
      </c>
      <c r="IC104">
        <v>0</v>
      </c>
      <c r="ID104" s="142">
        <v>76.650000000000006</v>
      </c>
    </row>
    <row r="105" spans="1:238" x14ac:dyDescent="0.25">
      <c r="A105" s="95">
        <f t="shared" si="14"/>
        <v>104</v>
      </c>
      <c r="B105" s="65">
        <f>B.Semanal!B105</f>
        <v>0</v>
      </c>
      <c r="C105" s="71"/>
      <c r="D105" s="71"/>
      <c r="E105" s="71"/>
      <c r="F105" s="71"/>
      <c r="G105" s="67"/>
      <c r="H105" s="67">
        <v>120.82</v>
      </c>
      <c r="I105" s="67">
        <v>138.13999999999999</v>
      </c>
      <c r="J105" s="67">
        <v>105.98</v>
      </c>
      <c r="K105" s="67">
        <v>119.66</v>
      </c>
      <c r="L105" s="67">
        <v>134.59</v>
      </c>
      <c r="M105" s="67">
        <v>129.18</v>
      </c>
      <c r="N105" s="65">
        <v>133.49</v>
      </c>
      <c r="O105" s="65">
        <v>102.15</v>
      </c>
      <c r="P105" s="65">
        <v>116.73</v>
      </c>
      <c r="Q105" s="65">
        <v>118.38</v>
      </c>
      <c r="R105" s="65">
        <v>124.05</v>
      </c>
      <c r="S105" s="65">
        <v>116.45</v>
      </c>
      <c r="T105" s="65">
        <v>122.8</v>
      </c>
      <c r="U105" s="124">
        <v>127.17</v>
      </c>
      <c r="V105" s="124">
        <v>125.01</v>
      </c>
      <c r="W105" s="124">
        <v>130.31</v>
      </c>
      <c r="X105" s="124">
        <v>112.85</v>
      </c>
      <c r="Y105" s="124">
        <v>103.94</v>
      </c>
      <c r="Z105" s="124">
        <v>125.94</v>
      </c>
      <c r="AA105" s="124">
        <v>127.03</v>
      </c>
      <c r="AB105" s="124">
        <v>0</v>
      </c>
      <c r="AC105" s="124">
        <v>110.68</v>
      </c>
      <c r="AD105" s="124">
        <v>120.84</v>
      </c>
      <c r="AE105" s="120">
        <v>130.69999999999999</v>
      </c>
      <c r="AF105" s="124">
        <v>129.6</v>
      </c>
      <c r="AG105" s="120">
        <v>117.35</v>
      </c>
      <c r="AH105" s="120">
        <v>138.18</v>
      </c>
      <c r="AI105" s="65">
        <v>0</v>
      </c>
      <c r="AJ105" s="65">
        <v>0</v>
      </c>
      <c r="AK105" s="65">
        <v>133.59</v>
      </c>
      <c r="AL105" s="65">
        <v>129.15</v>
      </c>
      <c r="AM105" s="65">
        <v>130.4</v>
      </c>
      <c r="AN105" s="65">
        <v>117.2</v>
      </c>
      <c r="AO105" s="65">
        <v>122.48</v>
      </c>
      <c r="AP105" s="65">
        <v>120.09</v>
      </c>
      <c r="AQ105" s="65">
        <v>129.22999999999999</v>
      </c>
      <c r="AR105" s="65">
        <v>127.3</v>
      </c>
      <c r="AS105" s="65">
        <v>122.68</v>
      </c>
      <c r="AT105" s="65">
        <v>117.4</v>
      </c>
      <c r="AU105" s="65">
        <v>119.8</v>
      </c>
      <c r="AV105" s="65">
        <v>112.68</v>
      </c>
      <c r="AW105" s="65">
        <v>117.86</v>
      </c>
      <c r="AX105" s="65">
        <v>126.09</v>
      </c>
      <c r="AY105" s="65">
        <v>118.49</v>
      </c>
      <c r="AZ105" s="65">
        <v>110.17</v>
      </c>
      <c r="BA105" s="65">
        <v>109.67</v>
      </c>
      <c r="BB105" s="65">
        <v>133.27000000000001</v>
      </c>
      <c r="BC105" s="65">
        <v>139.41</v>
      </c>
      <c r="BD105" s="65">
        <v>0</v>
      </c>
      <c r="BE105" s="65">
        <v>0</v>
      </c>
      <c r="BF105" s="65">
        <v>0</v>
      </c>
      <c r="BG105" s="65">
        <v>119.16</v>
      </c>
      <c r="BH105" s="65">
        <v>130.71</v>
      </c>
      <c r="BI105" s="65">
        <v>142.27000000000001</v>
      </c>
      <c r="BJ105" s="65">
        <v>148.65</v>
      </c>
      <c r="BK105" s="65">
        <v>121.5</v>
      </c>
      <c r="BL105" s="65">
        <v>131.12</v>
      </c>
      <c r="BM105" s="91">
        <v>133.15</v>
      </c>
      <c r="BN105" s="65">
        <v>136.28</v>
      </c>
      <c r="BO105" s="65">
        <v>118.21</v>
      </c>
      <c r="BP105" s="65">
        <v>117.64</v>
      </c>
      <c r="BQ105" s="65">
        <v>129.97999999999999</v>
      </c>
      <c r="BR105" s="65">
        <v>124.71</v>
      </c>
      <c r="BS105" s="65">
        <v>121.25</v>
      </c>
      <c r="BT105" s="65">
        <v>198.25</v>
      </c>
      <c r="BU105" s="65">
        <v>119.64</v>
      </c>
      <c r="BV105" s="65">
        <v>123.46</v>
      </c>
      <c r="BW105" s="65">
        <v>129.76</v>
      </c>
      <c r="BX105" s="65">
        <v>122.97</v>
      </c>
      <c r="BY105" s="65">
        <v>129.06</v>
      </c>
      <c r="BZ105" s="65">
        <v>120.98</v>
      </c>
      <c r="CA105" s="65">
        <v>128.08000000000001</v>
      </c>
      <c r="CB105" s="65">
        <v>111.63</v>
      </c>
      <c r="CC105" s="65">
        <v>116.3</v>
      </c>
      <c r="CD105" s="65">
        <v>115</v>
      </c>
      <c r="CE105" s="65">
        <v>128.41</v>
      </c>
      <c r="CF105" s="65">
        <v>111.42</v>
      </c>
      <c r="CG105" s="65">
        <v>111.36</v>
      </c>
      <c r="CH105" s="65">
        <v>109.58</v>
      </c>
      <c r="CI105" s="65">
        <v>113</v>
      </c>
      <c r="CJ105" s="65">
        <v>109.77</v>
      </c>
      <c r="CK105" s="65">
        <v>112.9</v>
      </c>
      <c r="CL105" s="65">
        <v>115.74</v>
      </c>
      <c r="CM105">
        <v>119.16</v>
      </c>
      <c r="CN105">
        <v>122.53</v>
      </c>
      <c r="CO105">
        <v>0</v>
      </c>
      <c r="CP105">
        <v>0</v>
      </c>
      <c r="CQ105">
        <v>131.91</v>
      </c>
      <c r="CR105">
        <v>139.69999999999999</v>
      </c>
      <c r="CS105">
        <v>112.18</v>
      </c>
      <c r="CT105">
        <v>124.24</v>
      </c>
      <c r="CU105">
        <v>120.65</v>
      </c>
      <c r="CV105">
        <v>120.44</v>
      </c>
      <c r="CW105">
        <v>118.33</v>
      </c>
      <c r="CX105">
        <v>125</v>
      </c>
      <c r="CY105">
        <v>114.23</v>
      </c>
      <c r="CZ105">
        <v>117.29</v>
      </c>
      <c r="DA105">
        <v>120.46</v>
      </c>
      <c r="DB105">
        <v>118.22</v>
      </c>
      <c r="DC105">
        <v>125.28</v>
      </c>
      <c r="DD105">
        <v>111.4</v>
      </c>
      <c r="DE105">
        <v>119.54</v>
      </c>
      <c r="DF105">
        <v>120.46</v>
      </c>
      <c r="DG105">
        <v>113.92</v>
      </c>
      <c r="DH105">
        <v>112.49</v>
      </c>
      <c r="DI105">
        <v>128.27000000000001</v>
      </c>
      <c r="DJ105">
        <v>110.09</v>
      </c>
      <c r="DK105">
        <v>113.74</v>
      </c>
      <c r="DL105">
        <v>133.41</v>
      </c>
      <c r="DM105">
        <v>123.69</v>
      </c>
      <c r="DN105">
        <v>115.39</v>
      </c>
      <c r="DO105">
        <v>121.9</v>
      </c>
      <c r="DP105">
        <v>115.56</v>
      </c>
      <c r="DQ105">
        <v>117.34</v>
      </c>
      <c r="DR105">
        <v>112.73</v>
      </c>
      <c r="DS105">
        <v>112.55</v>
      </c>
      <c r="DT105">
        <v>118.57</v>
      </c>
      <c r="DU105">
        <v>113.73</v>
      </c>
      <c r="DV105">
        <v>115.48</v>
      </c>
      <c r="DW105">
        <v>123.68</v>
      </c>
      <c r="DX105">
        <v>107.75</v>
      </c>
      <c r="DY105">
        <v>121.84</v>
      </c>
      <c r="DZ105">
        <v>130.13999999999999</v>
      </c>
      <c r="EA105">
        <v>125.47</v>
      </c>
      <c r="EB105">
        <v>113.64</v>
      </c>
      <c r="EC105">
        <v>127.8</v>
      </c>
      <c r="ED105">
        <v>124.38</v>
      </c>
      <c r="EE105">
        <v>105.67</v>
      </c>
      <c r="EF105">
        <v>119.41</v>
      </c>
      <c r="EG105">
        <v>120.08</v>
      </c>
      <c r="EH105">
        <v>123.16</v>
      </c>
      <c r="EI105">
        <v>123.94</v>
      </c>
      <c r="EJ105">
        <v>106.62</v>
      </c>
      <c r="EK105">
        <v>117.74</v>
      </c>
      <c r="EL105">
        <v>118.21</v>
      </c>
      <c r="EM105">
        <v>112.37</v>
      </c>
      <c r="EN105">
        <v>116.29</v>
      </c>
      <c r="EO105">
        <v>128.1</v>
      </c>
      <c r="EP105">
        <v>112.65</v>
      </c>
      <c r="EQ105">
        <v>117.62</v>
      </c>
      <c r="ER105">
        <v>115.36</v>
      </c>
      <c r="ES105">
        <v>118.61</v>
      </c>
      <c r="ET105">
        <v>133.03</v>
      </c>
      <c r="EU105">
        <v>127.21</v>
      </c>
      <c r="EV105">
        <v>126.58</v>
      </c>
      <c r="EW105">
        <v>117.73</v>
      </c>
      <c r="EX105">
        <v>120.86</v>
      </c>
      <c r="EY105">
        <v>127.35</v>
      </c>
      <c r="EZ105">
        <v>124.09</v>
      </c>
      <c r="FA105">
        <v>0</v>
      </c>
      <c r="FB105">
        <v>0</v>
      </c>
      <c r="FC105">
        <v>0</v>
      </c>
      <c r="FD105">
        <v>0</v>
      </c>
      <c r="FE105">
        <v>130.57</v>
      </c>
      <c r="FF105">
        <v>129.61000000000001</v>
      </c>
      <c r="FG105">
        <v>127.31</v>
      </c>
      <c r="FH105">
        <v>116.52</v>
      </c>
      <c r="FI105">
        <v>116.81</v>
      </c>
      <c r="FJ105">
        <v>126.44</v>
      </c>
      <c r="FK105">
        <v>132.33000000000001</v>
      </c>
      <c r="FL105">
        <v>111.24</v>
      </c>
      <c r="FM105">
        <v>118.19</v>
      </c>
      <c r="FN105">
        <v>121.18</v>
      </c>
      <c r="FO105">
        <v>122.73</v>
      </c>
      <c r="FP105">
        <v>127.99</v>
      </c>
      <c r="FQ105">
        <v>128.66999999999999</v>
      </c>
      <c r="FR105">
        <v>130.6</v>
      </c>
      <c r="FS105">
        <v>124.09</v>
      </c>
      <c r="FT105">
        <v>130.66</v>
      </c>
      <c r="FU105">
        <v>120.16</v>
      </c>
      <c r="FV105">
        <v>117.41</v>
      </c>
      <c r="FW105">
        <v>122.82</v>
      </c>
      <c r="FX105">
        <v>117.87</v>
      </c>
      <c r="FY105">
        <v>121.05</v>
      </c>
      <c r="FZ105">
        <v>127.53</v>
      </c>
      <c r="GA105">
        <v>111.35</v>
      </c>
      <c r="GB105">
        <v>118.78</v>
      </c>
      <c r="GC105">
        <v>127.11</v>
      </c>
      <c r="GD105">
        <v>122.81</v>
      </c>
      <c r="GE105">
        <v>115.95</v>
      </c>
      <c r="GF105">
        <v>120.78</v>
      </c>
      <c r="GG105">
        <v>128.13</v>
      </c>
      <c r="GH105">
        <v>113.6</v>
      </c>
      <c r="GI105">
        <v>118.41</v>
      </c>
      <c r="GJ105">
        <v>118.37</v>
      </c>
      <c r="GK105">
        <v>118.62</v>
      </c>
      <c r="GL105" s="214">
        <v>124.64</v>
      </c>
      <c r="GM105" s="214">
        <v>131.63999999999999</v>
      </c>
      <c r="GN105">
        <v>133.24</v>
      </c>
      <c r="GO105">
        <v>124.8</v>
      </c>
      <c r="GP105">
        <v>133.04</v>
      </c>
      <c r="GQ105">
        <v>126.72</v>
      </c>
      <c r="GR105">
        <v>121.17</v>
      </c>
      <c r="GS105">
        <v>119.18</v>
      </c>
      <c r="GT105">
        <v>128.62</v>
      </c>
      <c r="GU105">
        <v>118.86</v>
      </c>
      <c r="GV105">
        <v>124.94</v>
      </c>
      <c r="GW105">
        <v>118.64</v>
      </c>
      <c r="GX105">
        <v>131.72999999999999</v>
      </c>
      <c r="GY105">
        <v>125.3</v>
      </c>
      <c r="GZ105">
        <v>118</v>
      </c>
      <c r="HA105">
        <v>123.91</v>
      </c>
      <c r="HB105">
        <v>122.42</v>
      </c>
      <c r="HC105">
        <v>0</v>
      </c>
      <c r="HD105">
        <v>121.58</v>
      </c>
      <c r="HE105">
        <v>122.27</v>
      </c>
      <c r="HF105">
        <v>125.39</v>
      </c>
      <c r="HG105">
        <v>133.47</v>
      </c>
      <c r="HH105">
        <v>148.27000000000001</v>
      </c>
      <c r="HI105">
        <v>114.24</v>
      </c>
      <c r="HJ105">
        <v>133.87</v>
      </c>
      <c r="HK105">
        <v>138.34</v>
      </c>
      <c r="HL105">
        <v>126.48</v>
      </c>
      <c r="HM105">
        <v>119.43</v>
      </c>
      <c r="HN105">
        <v>129.59</v>
      </c>
      <c r="HO105">
        <v>136.44999999999999</v>
      </c>
      <c r="HP105">
        <v>107.71</v>
      </c>
      <c r="HQ105">
        <v>120.41</v>
      </c>
      <c r="HR105">
        <v>130.01</v>
      </c>
      <c r="HS105">
        <v>95.87</v>
      </c>
      <c r="HT105">
        <v>106.71</v>
      </c>
      <c r="HU105">
        <v>119.78</v>
      </c>
      <c r="HV105">
        <v>142.63999999999999</v>
      </c>
      <c r="HW105">
        <v>143.53</v>
      </c>
      <c r="HX105">
        <v>0</v>
      </c>
      <c r="HY105">
        <v>0</v>
      </c>
      <c r="HZ105">
        <v>0</v>
      </c>
      <c r="IA105">
        <v>121.4</v>
      </c>
      <c r="IB105">
        <v>118.18</v>
      </c>
      <c r="IC105">
        <v>0</v>
      </c>
      <c r="ID105" s="142">
        <v>116.86</v>
      </c>
    </row>
    <row r="106" spans="1:238" x14ac:dyDescent="0.25">
      <c r="A106" s="95">
        <f t="shared" si="14"/>
        <v>105</v>
      </c>
      <c r="B106" s="65">
        <f>B.Semanal!B106</f>
        <v>0</v>
      </c>
      <c r="C106" s="68"/>
      <c r="D106" s="68"/>
      <c r="E106" s="68"/>
      <c r="F106" s="68"/>
      <c r="H106" s="67">
        <v>0</v>
      </c>
      <c r="I106" s="67">
        <v>0</v>
      </c>
      <c r="J106" s="67">
        <v>0</v>
      </c>
      <c r="K106" s="67">
        <v>0</v>
      </c>
      <c r="L106" s="67">
        <v>0</v>
      </c>
      <c r="M106" s="67">
        <v>0</v>
      </c>
      <c r="N106" s="65">
        <v>0</v>
      </c>
      <c r="O106" s="65">
        <v>0</v>
      </c>
      <c r="P106" s="65">
        <v>0</v>
      </c>
      <c r="Q106" s="65">
        <v>0</v>
      </c>
      <c r="R106" s="65">
        <v>0</v>
      </c>
      <c r="S106" s="65">
        <v>0</v>
      </c>
      <c r="T106" s="65">
        <v>0</v>
      </c>
      <c r="U106" s="120">
        <v>0</v>
      </c>
      <c r="V106" s="120">
        <v>0</v>
      </c>
      <c r="W106" s="120">
        <v>0</v>
      </c>
      <c r="X106" s="120">
        <v>0</v>
      </c>
      <c r="Y106" s="120">
        <v>0</v>
      </c>
      <c r="Z106" s="120">
        <v>0</v>
      </c>
      <c r="AA106" s="120">
        <v>0</v>
      </c>
      <c r="AB106" s="120">
        <v>0</v>
      </c>
      <c r="AC106" s="120">
        <v>0</v>
      </c>
      <c r="AD106" s="120">
        <v>0</v>
      </c>
      <c r="AE106" s="120">
        <v>0</v>
      </c>
      <c r="AF106" s="120">
        <v>0</v>
      </c>
      <c r="AG106" s="120">
        <v>0</v>
      </c>
      <c r="AH106" s="120">
        <v>0</v>
      </c>
      <c r="AI106" s="65">
        <v>0</v>
      </c>
      <c r="AJ106" s="65">
        <v>0</v>
      </c>
      <c r="AK106" s="65">
        <v>0</v>
      </c>
      <c r="AL106" s="65">
        <v>0</v>
      </c>
      <c r="AM106" s="65">
        <v>0</v>
      </c>
      <c r="AN106" s="65">
        <v>0</v>
      </c>
      <c r="AO106" s="65">
        <v>0</v>
      </c>
      <c r="AP106" s="65">
        <v>0</v>
      </c>
      <c r="AQ106" s="65">
        <v>0</v>
      </c>
      <c r="AR106" s="65">
        <v>0</v>
      </c>
      <c r="AS106" s="65">
        <v>0</v>
      </c>
      <c r="AT106" s="65">
        <v>0</v>
      </c>
      <c r="AU106" s="65">
        <v>0</v>
      </c>
      <c r="AV106" s="65">
        <v>0</v>
      </c>
      <c r="AW106" s="65">
        <v>0</v>
      </c>
      <c r="AX106" s="65">
        <v>0</v>
      </c>
      <c r="AY106" s="65">
        <v>0</v>
      </c>
      <c r="AZ106" s="65">
        <v>0</v>
      </c>
      <c r="BA106" s="65">
        <v>0</v>
      </c>
      <c r="BB106" s="65">
        <v>0</v>
      </c>
      <c r="BC106" s="65">
        <v>0</v>
      </c>
      <c r="BD106" s="65">
        <v>0</v>
      </c>
      <c r="BE106" s="65">
        <v>0</v>
      </c>
      <c r="BF106" s="65">
        <v>0</v>
      </c>
      <c r="BG106" s="65">
        <v>0</v>
      </c>
      <c r="BH106" s="65">
        <v>0</v>
      </c>
      <c r="BI106" s="65">
        <v>0</v>
      </c>
      <c r="BJ106" s="65">
        <v>0</v>
      </c>
      <c r="BK106" s="65">
        <v>0</v>
      </c>
      <c r="BL106" s="65">
        <v>0</v>
      </c>
      <c r="BM106" s="91">
        <v>0</v>
      </c>
      <c r="BN106" s="65">
        <v>0</v>
      </c>
      <c r="BO106" s="65">
        <v>0</v>
      </c>
      <c r="BP106" s="65">
        <v>0</v>
      </c>
      <c r="BQ106" s="65">
        <v>0</v>
      </c>
      <c r="BR106" s="65">
        <v>0</v>
      </c>
      <c r="BS106" s="65">
        <v>0</v>
      </c>
      <c r="BT106" s="65">
        <v>0</v>
      </c>
      <c r="BU106" s="65">
        <v>0</v>
      </c>
      <c r="BV106" s="65">
        <v>0</v>
      </c>
      <c r="BW106" s="65">
        <v>0</v>
      </c>
      <c r="BX106" s="65">
        <v>0</v>
      </c>
      <c r="BY106" s="65">
        <v>0</v>
      </c>
      <c r="BZ106" s="65">
        <v>0</v>
      </c>
      <c r="CA106" s="65">
        <v>0</v>
      </c>
      <c r="CB106" s="65">
        <v>0</v>
      </c>
      <c r="CC106" s="65">
        <v>0</v>
      </c>
      <c r="CD106" s="65">
        <v>0</v>
      </c>
      <c r="CE106" s="65">
        <v>0</v>
      </c>
      <c r="CF106" s="65">
        <v>0</v>
      </c>
      <c r="CG106" s="65">
        <v>0</v>
      </c>
      <c r="CH106" s="65">
        <v>0</v>
      </c>
      <c r="CI106" s="65">
        <v>0</v>
      </c>
      <c r="CJ106" s="65">
        <v>0</v>
      </c>
      <c r="CK106" s="65">
        <v>0</v>
      </c>
      <c r="CL106" s="65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 s="214">
        <v>0</v>
      </c>
      <c r="GM106" s="214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 t="s">
        <v>74</v>
      </c>
    </row>
    <row r="107" spans="1:238" x14ac:dyDescent="0.25">
      <c r="A107" s="95">
        <f t="shared" si="14"/>
        <v>106</v>
      </c>
      <c r="B107" s="65">
        <f>B.Semanal!B107</f>
        <v>0</v>
      </c>
      <c r="C107" s="66"/>
      <c r="D107" s="66"/>
      <c r="E107" s="66"/>
      <c r="F107" s="66"/>
      <c r="G107" s="67"/>
      <c r="H107" s="67">
        <v>82.52</v>
      </c>
      <c r="I107" s="67">
        <v>81.81</v>
      </c>
      <c r="J107" s="67">
        <v>72.8</v>
      </c>
      <c r="K107" s="67">
        <v>79.290000000000006</v>
      </c>
      <c r="L107" s="67">
        <v>82.34</v>
      </c>
      <c r="M107" s="67">
        <v>84.42</v>
      </c>
      <c r="N107" s="65">
        <v>83.19</v>
      </c>
      <c r="O107" s="65">
        <v>81.37</v>
      </c>
      <c r="P107" s="65">
        <v>80.84</v>
      </c>
      <c r="Q107" s="65">
        <v>83.95</v>
      </c>
      <c r="R107" s="65">
        <v>81.760000000000005</v>
      </c>
      <c r="S107" s="65">
        <v>83.09</v>
      </c>
      <c r="T107" s="65">
        <v>84.4</v>
      </c>
      <c r="U107" s="124">
        <v>84.1</v>
      </c>
      <c r="V107" s="124">
        <v>83.39</v>
      </c>
      <c r="W107" s="124">
        <v>82.77</v>
      </c>
      <c r="X107" s="124">
        <v>84.96</v>
      </c>
      <c r="Y107" s="124">
        <v>85.64</v>
      </c>
      <c r="Z107" s="124">
        <v>87.96</v>
      </c>
      <c r="AA107" s="124">
        <v>85.68</v>
      </c>
      <c r="AB107" s="124">
        <v>0</v>
      </c>
      <c r="AC107" s="124">
        <v>81.58</v>
      </c>
      <c r="AD107" s="124">
        <v>83.87</v>
      </c>
      <c r="AE107" s="120">
        <v>84.79</v>
      </c>
      <c r="AF107" s="124">
        <v>83.1</v>
      </c>
      <c r="AG107" s="120">
        <v>83.86</v>
      </c>
      <c r="AH107" s="120">
        <v>86.84</v>
      </c>
      <c r="AI107" s="65">
        <v>0</v>
      </c>
      <c r="AJ107" s="65">
        <v>0</v>
      </c>
      <c r="AK107" s="65">
        <v>86.16</v>
      </c>
      <c r="AL107" s="65">
        <v>82.67</v>
      </c>
      <c r="AM107" s="65">
        <v>87.44</v>
      </c>
      <c r="AN107" s="65">
        <v>88.96</v>
      </c>
      <c r="AO107" s="65">
        <v>85.63</v>
      </c>
      <c r="AP107" s="65">
        <v>88.14</v>
      </c>
      <c r="AQ107" s="65">
        <v>87.32</v>
      </c>
      <c r="AR107" s="65">
        <v>86.61</v>
      </c>
      <c r="AS107" s="65">
        <v>87.25</v>
      </c>
      <c r="AT107" s="65">
        <v>87.48</v>
      </c>
      <c r="AU107" s="65">
        <v>86.42</v>
      </c>
      <c r="AV107" s="65">
        <v>87.94</v>
      </c>
      <c r="AW107" s="65">
        <v>86.47</v>
      </c>
      <c r="AX107" s="65">
        <v>86.96</v>
      </c>
      <c r="AY107" s="65">
        <v>86.83</v>
      </c>
      <c r="AZ107" s="65">
        <v>86.27</v>
      </c>
      <c r="BA107" s="65">
        <v>86.05</v>
      </c>
      <c r="BB107" s="65">
        <v>88.51</v>
      </c>
      <c r="BC107" s="65">
        <v>86.04</v>
      </c>
      <c r="BD107" s="65">
        <v>0</v>
      </c>
      <c r="BE107" s="65">
        <v>0</v>
      </c>
      <c r="BF107" s="65">
        <v>0</v>
      </c>
      <c r="BG107" s="65">
        <v>83.42</v>
      </c>
      <c r="BH107" s="65">
        <v>86.13</v>
      </c>
      <c r="BI107" s="65">
        <v>85.94</v>
      </c>
      <c r="BJ107" s="65">
        <v>86.42</v>
      </c>
      <c r="BK107" s="65">
        <v>86.71</v>
      </c>
      <c r="BL107" s="65">
        <v>86.37</v>
      </c>
      <c r="BM107" s="91">
        <v>88.09</v>
      </c>
      <c r="BN107" s="65">
        <v>87.02</v>
      </c>
      <c r="BO107" s="65">
        <v>86.43</v>
      </c>
      <c r="BP107" s="65">
        <v>86.19</v>
      </c>
      <c r="BQ107" s="65">
        <v>83.7</v>
      </c>
      <c r="BR107" s="65">
        <v>84.12</v>
      </c>
      <c r="BS107" s="65">
        <v>85.9</v>
      </c>
      <c r="BT107" s="65">
        <v>85.81</v>
      </c>
      <c r="BU107" s="65">
        <v>84.54</v>
      </c>
      <c r="BV107" s="65">
        <v>84.53</v>
      </c>
      <c r="BW107" s="65">
        <v>87.54</v>
      </c>
      <c r="BX107" s="65">
        <v>85.23</v>
      </c>
      <c r="BY107" s="65">
        <v>85.23</v>
      </c>
      <c r="BZ107" s="65">
        <v>86.36</v>
      </c>
      <c r="CA107" s="65">
        <v>84.05</v>
      </c>
      <c r="CB107" s="65">
        <v>86.48</v>
      </c>
      <c r="CC107" s="65">
        <v>85.04</v>
      </c>
      <c r="CD107" s="65">
        <v>85.02</v>
      </c>
      <c r="CE107" s="65">
        <v>83.41</v>
      </c>
      <c r="CF107" s="65">
        <v>85.2</v>
      </c>
      <c r="CG107" s="65">
        <v>84.39</v>
      </c>
      <c r="CH107" s="65">
        <v>85.31</v>
      </c>
      <c r="CI107" s="65">
        <v>87.26</v>
      </c>
      <c r="CJ107" s="65">
        <v>86.18</v>
      </c>
      <c r="CK107" s="65">
        <v>86.16</v>
      </c>
      <c r="CL107" s="65">
        <v>87.21</v>
      </c>
      <c r="CM107">
        <v>86.8</v>
      </c>
      <c r="CN107">
        <v>88.7</v>
      </c>
      <c r="CO107">
        <v>0</v>
      </c>
      <c r="CP107">
        <v>0</v>
      </c>
      <c r="CQ107">
        <v>90.3</v>
      </c>
      <c r="CR107">
        <v>91.41</v>
      </c>
      <c r="CS107">
        <v>89.22</v>
      </c>
      <c r="CT107">
        <v>86.65</v>
      </c>
      <c r="CU107">
        <v>86.41</v>
      </c>
      <c r="CV107">
        <v>88.05</v>
      </c>
      <c r="CW107">
        <v>86.89</v>
      </c>
      <c r="CX107">
        <v>86.61</v>
      </c>
      <c r="CY107">
        <v>88.5</v>
      </c>
      <c r="CZ107">
        <v>84.75</v>
      </c>
      <c r="DA107">
        <v>86.18</v>
      </c>
      <c r="DB107">
        <v>87.37</v>
      </c>
      <c r="DC107">
        <v>87.58</v>
      </c>
      <c r="DD107">
        <v>85.89</v>
      </c>
      <c r="DE107">
        <v>87.35</v>
      </c>
      <c r="DF107">
        <v>85.85</v>
      </c>
      <c r="DG107">
        <v>87.97</v>
      </c>
      <c r="DH107">
        <v>86.98</v>
      </c>
      <c r="DI107">
        <v>86.55</v>
      </c>
      <c r="DJ107">
        <v>86.83</v>
      </c>
      <c r="DK107">
        <v>81.87</v>
      </c>
      <c r="DL107">
        <v>86.12</v>
      </c>
      <c r="DM107">
        <v>85.56</v>
      </c>
      <c r="DN107">
        <v>86.96</v>
      </c>
      <c r="DO107">
        <v>86.89</v>
      </c>
      <c r="DP107">
        <v>87.23</v>
      </c>
      <c r="DQ107">
        <v>87.58</v>
      </c>
      <c r="DR107">
        <v>87.38</v>
      </c>
      <c r="DS107">
        <v>87.71</v>
      </c>
      <c r="DT107">
        <v>85.85</v>
      </c>
      <c r="DU107">
        <v>87.5</v>
      </c>
      <c r="DV107">
        <v>88.54</v>
      </c>
      <c r="DW107">
        <v>86.68</v>
      </c>
      <c r="DX107">
        <v>85.61</v>
      </c>
      <c r="DY107">
        <v>88.32</v>
      </c>
      <c r="DZ107">
        <v>86.96</v>
      </c>
      <c r="EA107">
        <v>86.75</v>
      </c>
      <c r="EB107">
        <v>87.77</v>
      </c>
      <c r="EC107">
        <v>86.65</v>
      </c>
      <c r="ED107">
        <v>85.91</v>
      </c>
      <c r="EE107">
        <v>84.62</v>
      </c>
      <c r="EF107">
        <v>86.14</v>
      </c>
      <c r="EG107">
        <v>83.48</v>
      </c>
      <c r="EH107">
        <v>88.05</v>
      </c>
      <c r="EI107">
        <v>86.32</v>
      </c>
      <c r="EJ107">
        <v>85.77</v>
      </c>
      <c r="EK107">
        <v>86.23</v>
      </c>
      <c r="EL107">
        <v>84.02</v>
      </c>
      <c r="EM107">
        <v>86.28</v>
      </c>
      <c r="EN107">
        <v>88.3</v>
      </c>
      <c r="EO107">
        <v>86.35</v>
      </c>
      <c r="EP107">
        <v>86.01</v>
      </c>
      <c r="EQ107">
        <v>84.73</v>
      </c>
      <c r="ER107">
        <v>84.91</v>
      </c>
      <c r="ES107">
        <v>86.07</v>
      </c>
      <c r="ET107">
        <v>85.85</v>
      </c>
      <c r="EU107">
        <v>86.51</v>
      </c>
      <c r="EV107">
        <v>87.16</v>
      </c>
      <c r="EW107">
        <v>85.32</v>
      </c>
      <c r="EX107">
        <v>85.68</v>
      </c>
      <c r="EY107">
        <v>86.23</v>
      </c>
      <c r="EZ107">
        <v>86.05</v>
      </c>
      <c r="FA107">
        <v>86.05</v>
      </c>
      <c r="FB107">
        <v>0</v>
      </c>
      <c r="FC107">
        <v>0</v>
      </c>
      <c r="FD107">
        <v>0</v>
      </c>
      <c r="FE107">
        <v>86.9</v>
      </c>
      <c r="FF107">
        <v>87.88</v>
      </c>
      <c r="FG107">
        <v>86.79</v>
      </c>
      <c r="FH107">
        <v>86.04</v>
      </c>
      <c r="FI107">
        <v>86</v>
      </c>
      <c r="FJ107">
        <v>85.78</v>
      </c>
      <c r="FK107">
        <v>86.41</v>
      </c>
      <c r="FL107">
        <v>86.45</v>
      </c>
      <c r="FM107">
        <v>86.83</v>
      </c>
      <c r="FN107">
        <v>86.51</v>
      </c>
      <c r="FO107">
        <v>85.42</v>
      </c>
      <c r="FP107">
        <v>87.41</v>
      </c>
      <c r="FQ107">
        <v>87.62</v>
      </c>
      <c r="FR107">
        <v>87.65</v>
      </c>
      <c r="FS107">
        <v>86.52</v>
      </c>
      <c r="FT107">
        <v>86.9</v>
      </c>
      <c r="FU107">
        <v>87.58</v>
      </c>
      <c r="FV107">
        <v>86.85</v>
      </c>
      <c r="FW107">
        <v>86.12</v>
      </c>
      <c r="FX107">
        <v>87.61</v>
      </c>
      <c r="FY107">
        <v>87</v>
      </c>
      <c r="FZ107">
        <v>86.19</v>
      </c>
      <c r="GA107">
        <v>84.84</v>
      </c>
      <c r="GB107">
        <v>87.02</v>
      </c>
      <c r="GC107">
        <v>87</v>
      </c>
      <c r="GD107">
        <v>84.75</v>
      </c>
      <c r="GE107">
        <v>88.07</v>
      </c>
      <c r="GF107">
        <v>86.6</v>
      </c>
      <c r="GG107">
        <v>85.64</v>
      </c>
      <c r="GH107">
        <v>87.82</v>
      </c>
      <c r="GI107">
        <v>88.55</v>
      </c>
      <c r="GJ107">
        <v>88.36</v>
      </c>
      <c r="GK107">
        <v>87.2</v>
      </c>
      <c r="GL107" s="214">
        <v>86.34</v>
      </c>
      <c r="GM107" s="214">
        <v>85.99</v>
      </c>
      <c r="GN107">
        <v>84.08</v>
      </c>
      <c r="GO107">
        <v>84.25</v>
      </c>
      <c r="GP107">
        <v>86.32</v>
      </c>
      <c r="GQ107">
        <v>85.83</v>
      </c>
      <c r="GR107">
        <v>86.11</v>
      </c>
      <c r="GS107">
        <v>87.11</v>
      </c>
      <c r="GT107">
        <v>88.03</v>
      </c>
      <c r="GU107">
        <v>87.15</v>
      </c>
      <c r="GV107">
        <v>85.73</v>
      </c>
      <c r="GW107">
        <v>86.69</v>
      </c>
      <c r="GX107">
        <v>86.53</v>
      </c>
      <c r="GY107">
        <v>86.14</v>
      </c>
      <c r="GZ107">
        <v>84.67</v>
      </c>
      <c r="HA107">
        <v>86.62</v>
      </c>
      <c r="HB107">
        <v>86.39</v>
      </c>
      <c r="HC107">
        <v>0</v>
      </c>
      <c r="HD107">
        <v>86.9</v>
      </c>
      <c r="HE107">
        <v>85.54</v>
      </c>
      <c r="HF107">
        <v>87.7</v>
      </c>
      <c r="HG107">
        <v>86.85</v>
      </c>
      <c r="HH107">
        <v>85.76</v>
      </c>
      <c r="HI107">
        <v>86.53</v>
      </c>
      <c r="HJ107">
        <v>87.14</v>
      </c>
      <c r="HK107">
        <v>86.5</v>
      </c>
      <c r="HL107">
        <v>87.77</v>
      </c>
      <c r="HM107">
        <v>86.6</v>
      </c>
      <c r="HN107">
        <v>86.33</v>
      </c>
      <c r="HO107">
        <v>84.25</v>
      </c>
      <c r="HP107">
        <v>84.09</v>
      </c>
      <c r="HQ107">
        <v>85.41</v>
      </c>
      <c r="HR107">
        <v>86.03</v>
      </c>
      <c r="HS107">
        <v>87.34</v>
      </c>
      <c r="HT107">
        <v>84.73</v>
      </c>
      <c r="HU107">
        <v>87.15</v>
      </c>
      <c r="HV107">
        <v>86.78</v>
      </c>
      <c r="HW107">
        <v>85.6</v>
      </c>
      <c r="HX107">
        <v>0</v>
      </c>
      <c r="HY107">
        <v>0</v>
      </c>
      <c r="HZ107">
        <v>0</v>
      </c>
      <c r="IA107">
        <v>84.92</v>
      </c>
      <c r="IB107">
        <v>84.49</v>
      </c>
      <c r="IC107">
        <v>0</v>
      </c>
      <c r="ID107" s="142">
        <v>85.57</v>
      </c>
    </row>
    <row r="108" spans="1:238" x14ac:dyDescent="0.25">
      <c r="A108" s="95">
        <f t="shared" si="14"/>
        <v>107</v>
      </c>
      <c r="B108" s="65">
        <f>B.Semanal!B108</f>
        <v>0</v>
      </c>
      <c r="C108" s="66"/>
      <c r="D108" s="66"/>
      <c r="E108" s="66"/>
      <c r="F108" s="66"/>
      <c r="G108" s="67"/>
      <c r="H108" s="67">
        <v>11.56</v>
      </c>
      <c r="I108" s="67">
        <v>10.58</v>
      </c>
      <c r="J108" s="67">
        <v>10.31</v>
      </c>
      <c r="K108" s="67">
        <v>11.36</v>
      </c>
      <c r="L108" s="67">
        <v>11.21</v>
      </c>
      <c r="M108" s="67">
        <v>10.97</v>
      </c>
      <c r="N108" s="65">
        <v>12.1</v>
      </c>
      <c r="O108" s="65">
        <v>11.53</v>
      </c>
      <c r="P108" s="65">
        <v>12.56</v>
      </c>
      <c r="Q108" s="65">
        <v>11.86</v>
      </c>
      <c r="R108" s="65">
        <v>11.66</v>
      </c>
      <c r="S108" s="65">
        <v>12.51</v>
      </c>
      <c r="T108" s="65">
        <v>12.05</v>
      </c>
      <c r="U108" s="124">
        <v>11.22</v>
      </c>
      <c r="V108" s="124">
        <v>10.59</v>
      </c>
      <c r="W108" s="124">
        <v>11.17</v>
      </c>
      <c r="X108" s="124">
        <v>12.85</v>
      </c>
      <c r="Y108" s="124">
        <v>12.5</v>
      </c>
      <c r="Z108" s="124">
        <v>12.96</v>
      </c>
      <c r="AA108" s="124">
        <v>13.86</v>
      </c>
      <c r="AB108" s="124">
        <v>0</v>
      </c>
      <c r="AC108" s="124">
        <v>9.06</v>
      </c>
      <c r="AD108" s="124">
        <v>10.050000000000001</v>
      </c>
      <c r="AE108" s="120">
        <v>11.93</v>
      </c>
      <c r="AF108" s="124">
        <v>12.35</v>
      </c>
      <c r="AG108" s="120">
        <v>12.63</v>
      </c>
      <c r="AH108" s="120">
        <v>12.32</v>
      </c>
      <c r="AI108" s="65">
        <v>0</v>
      </c>
      <c r="AJ108" s="65">
        <v>0</v>
      </c>
      <c r="AK108" s="65">
        <v>8.0500000000000007</v>
      </c>
      <c r="AL108" s="65">
        <v>10.5</v>
      </c>
      <c r="AM108" s="65">
        <v>11.35</v>
      </c>
      <c r="AN108" s="65">
        <v>12.31</v>
      </c>
      <c r="AO108" s="65">
        <v>12.35</v>
      </c>
      <c r="AP108" s="65">
        <v>12.35</v>
      </c>
      <c r="AQ108" s="65">
        <v>12.2</v>
      </c>
      <c r="AR108" s="65">
        <v>12.58</v>
      </c>
      <c r="AS108" s="65">
        <v>12.35</v>
      </c>
      <c r="AT108" s="65">
        <v>11.99</v>
      </c>
      <c r="AU108" s="65">
        <v>12.19</v>
      </c>
      <c r="AV108" s="65">
        <v>12.32</v>
      </c>
      <c r="AW108" s="65">
        <v>12.49</v>
      </c>
      <c r="AX108" s="65">
        <v>12.25</v>
      </c>
      <c r="AY108" s="65">
        <v>11.51</v>
      </c>
      <c r="AZ108" s="65">
        <v>13.09</v>
      </c>
      <c r="BA108" s="65">
        <v>13.14</v>
      </c>
      <c r="BB108" s="65">
        <v>13.01</v>
      </c>
      <c r="BC108" s="65">
        <v>10.63</v>
      </c>
      <c r="BD108" s="65">
        <v>0</v>
      </c>
      <c r="BE108" s="65">
        <v>0</v>
      </c>
      <c r="BF108" s="65">
        <v>0</v>
      </c>
      <c r="BG108" s="65">
        <v>12.24</v>
      </c>
      <c r="BH108" s="65">
        <v>11.7</v>
      </c>
      <c r="BI108" s="65">
        <v>10.41</v>
      </c>
      <c r="BJ108" s="65">
        <v>11.08</v>
      </c>
      <c r="BK108" s="65">
        <v>11.06</v>
      </c>
      <c r="BL108" s="65">
        <v>11.9</v>
      </c>
      <c r="BM108" s="91">
        <v>12.2</v>
      </c>
      <c r="BN108" s="65">
        <v>11.26</v>
      </c>
      <c r="BO108" s="65">
        <v>11.73</v>
      </c>
      <c r="BP108" s="65">
        <v>10.47</v>
      </c>
      <c r="BQ108" s="65">
        <v>12.05</v>
      </c>
      <c r="BR108" s="65">
        <v>11.54</v>
      </c>
      <c r="BS108" s="65">
        <v>12.62</v>
      </c>
      <c r="BT108" s="65">
        <v>11.09</v>
      </c>
      <c r="BU108" s="65">
        <v>10.88</v>
      </c>
      <c r="BV108" s="65">
        <v>11.08</v>
      </c>
      <c r="BW108" s="65">
        <v>11.85</v>
      </c>
      <c r="BX108" s="65">
        <v>11.8</v>
      </c>
      <c r="BY108" s="65">
        <v>11.82</v>
      </c>
      <c r="BZ108" s="65">
        <v>11.89</v>
      </c>
      <c r="CA108" s="65">
        <v>11.85</v>
      </c>
      <c r="CB108" s="65">
        <v>11.69</v>
      </c>
      <c r="CC108" s="65">
        <v>12.14</v>
      </c>
      <c r="CD108" s="65">
        <v>11.64</v>
      </c>
      <c r="CE108" s="65">
        <v>10.69</v>
      </c>
      <c r="CF108" s="65">
        <v>11.7</v>
      </c>
      <c r="CG108" s="65">
        <v>12.4</v>
      </c>
      <c r="CH108" s="65">
        <v>12.72</v>
      </c>
      <c r="CI108" s="65">
        <v>11.73</v>
      </c>
      <c r="CJ108" s="65">
        <v>12.24</v>
      </c>
      <c r="CK108" s="65">
        <v>11.63</v>
      </c>
      <c r="CL108" s="65">
        <v>11.9</v>
      </c>
      <c r="CM108">
        <v>12.61</v>
      </c>
      <c r="CN108">
        <v>12.08</v>
      </c>
      <c r="CO108">
        <v>0</v>
      </c>
      <c r="CP108">
        <v>0</v>
      </c>
      <c r="CQ108">
        <v>12.99</v>
      </c>
      <c r="CR108">
        <v>11.78</v>
      </c>
      <c r="CS108">
        <v>12.19</v>
      </c>
      <c r="CT108">
        <v>12.64</v>
      </c>
      <c r="CU108">
        <v>12.39</v>
      </c>
      <c r="CV108">
        <v>12.9</v>
      </c>
      <c r="CW108">
        <v>12.04</v>
      </c>
      <c r="CX108">
        <v>11.88</v>
      </c>
      <c r="CY108">
        <v>12.24</v>
      </c>
      <c r="CZ108">
        <v>12.35</v>
      </c>
      <c r="DA108">
        <v>12.12</v>
      </c>
      <c r="DB108">
        <v>12.5</v>
      </c>
      <c r="DC108">
        <v>11.89</v>
      </c>
      <c r="DD108">
        <v>12.37</v>
      </c>
      <c r="DE108">
        <v>11.76</v>
      </c>
      <c r="DF108">
        <v>12.61</v>
      </c>
      <c r="DG108">
        <v>12.61</v>
      </c>
      <c r="DH108">
        <v>12.53</v>
      </c>
      <c r="DI108">
        <v>12.6</v>
      </c>
      <c r="DJ108">
        <v>13.18</v>
      </c>
      <c r="DK108">
        <v>13.07</v>
      </c>
      <c r="DL108">
        <v>12.65</v>
      </c>
      <c r="DM108">
        <v>13.05</v>
      </c>
      <c r="DN108">
        <v>13.19</v>
      </c>
      <c r="DO108">
        <v>13.15</v>
      </c>
      <c r="DP108">
        <v>13.07</v>
      </c>
      <c r="DQ108">
        <v>13.03</v>
      </c>
      <c r="DR108">
        <v>12.66</v>
      </c>
      <c r="DS108">
        <v>12.07</v>
      </c>
      <c r="DT108">
        <v>12.14</v>
      </c>
      <c r="DU108">
        <v>12.55</v>
      </c>
      <c r="DV108">
        <v>12.54</v>
      </c>
      <c r="DW108">
        <v>12.13</v>
      </c>
      <c r="DX108">
        <v>12.14</v>
      </c>
      <c r="DY108">
        <v>12.31</v>
      </c>
      <c r="DZ108">
        <v>12.61</v>
      </c>
      <c r="EA108">
        <v>12.73</v>
      </c>
      <c r="EB108">
        <v>12.84</v>
      </c>
      <c r="EC108">
        <v>12.65</v>
      </c>
      <c r="ED108">
        <v>13.23</v>
      </c>
      <c r="EE108">
        <v>11.81</v>
      </c>
      <c r="EF108">
        <v>12.5</v>
      </c>
      <c r="EG108">
        <v>12.88</v>
      </c>
      <c r="EH108">
        <v>13.39</v>
      </c>
      <c r="EI108">
        <v>13.17</v>
      </c>
      <c r="EJ108">
        <v>13.3</v>
      </c>
      <c r="EK108">
        <v>12.85</v>
      </c>
      <c r="EL108">
        <v>13.17</v>
      </c>
      <c r="EM108">
        <v>12.35</v>
      </c>
      <c r="EN108">
        <v>12.82</v>
      </c>
      <c r="EO108">
        <v>13.3</v>
      </c>
      <c r="EP108">
        <v>13.76</v>
      </c>
      <c r="EQ108">
        <v>12.69</v>
      </c>
      <c r="ER108">
        <v>12.06</v>
      </c>
      <c r="ES108">
        <v>13.08</v>
      </c>
      <c r="ET108">
        <v>11.69</v>
      </c>
      <c r="EU108">
        <v>12.38</v>
      </c>
      <c r="EV108">
        <v>12.47</v>
      </c>
      <c r="EW108">
        <v>12.97</v>
      </c>
      <c r="EX108">
        <v>12.22</v>
      </c>
      <c r="EY108">
        <v>12.08</v>
      </c>
      <c r="EZ108">
        <v>11.4</v>
      </c>
      <c r="FA108">
        <v>0</v>
      </c>
      <c r="FB108">
        <v>0</v>
      </c>
      <c r="FC108">
        <v>0</v>
      </c>
      <c r="FD108">
        <v>0</v>
      </c>
      <c r="FE108">
        <v>12.4</v>
      </c>
      <c r="FF108">
        <v>11.76</v>
      </c>
      <c r="FG108">
        <v>12.35</v>
      </c>
      <c r="FH108">
        <v>12.13</v>
      </c>
      <c r="FI108">
        <v>12.82</v>
      </c>
      <c r="FJ108">
        <v>13.11</v>
      </c>
      <c r="FK108">
        <v>13.08</v>
      </c>
      <c r="FL108">
        <v>13.39</v>
      </c>
      <c r="FM108">
        <v>13.65</v>
      </c>
      <c r="FN108">
        <v>13.58</v>
      </c>
      <c r="FO108">
        <v>13.03</v>
      </c>
      <c r="FP108">
        <v>12.38</v>
      </c>
      <c r="FQ108">
        <v>12.91</v>
      </c>
      <c r="FR108">
        <v>11.56</v>
      </c>
      <c r="FS108">
        <v>11.53</v>
      </c>
      <c r="FT108">
        <v>12.09</v>
      </c>
      <c r="FU108">
        <v>12</v>
      </c>
      <c r="FV108">
        <v>12.68</v>
      </c>
      <c r="FW108">
        <v>12.32</v>
      </c>
      <c r="FX108">
        <v>11.56</v>
      </c>
      <c r="FY108">
        <v>13.03</v>
      </c>
      <c r="FZ108">
        <v>12.88</v>
      </c>
      <c r="GA108">
        <v>12.7</v>
      </c>
      <c r="GB108">
        <v>12.96</v>
      </c>
      <c r="GC108">
        <v>12.76</v>
      </c>
      <c r="GD108">
        <v>12.47</v>
      </c>
      <c r="GE108">
        <v>13.48</v>
      </c>
      <c r="GF108">
        <v>13.05</v>
      </c>
      <c r="GG108">
        <v>13.44</v>
      </c>
      <c r="GH108">
        <v>13.02</v>
      </c>
      <c r="GI108">
        <v>12.84</v>
      </c>
      <c r="GJ108">
        <v>13.06</v>
      </c>
      <c r="GK108">
        <v>13.48</v>
      </c>
      <c r="GL108" s="214">
        <v>13.03</v>
      </c>
      <c r="GM108" s="214">
        <v>13.86</v>
      </c>
      <c r="GN108">
        <v>13.95</v>
      </c>
      <c r="GO108">
        <v>13.69</v>
      </c>
      <c r="GP108">
        <v>11.55</v>
      </c>
      <c r="GQ108">
        <v>13.02</v>
      </c>
      <c r="GR108">
        <v>12.15</v>
      </c>
      <c r="GS108">
        <v>12.5</v>
      </c>
      <c r="GT108">
        <v>12.93</v>
      </c>
      <c r="GU108">
        <v>12.87</v>
      </c>
      <c r="GV108">
        <v>13.13</v>
      </c>
      <c r="GW108">
        <v>12.06</v>
      </c>
      <c r="GX108">
        <v>12.41</v>
      </c>
      <c r="GY108">
        <v>11.55</v>
      </c>
      <c r="GZ108">
        <v>11.31</v>
      </c>
      <c r="HA108">
        <v>13.22</v>
      </c>
      <c r="HB108">
        <v>12.13</v>
      </c>
      <c r="HC108">
        <v>0</v>
      </c>
      <c r="HD108">
        <v>13.6</v>
      </c>
      <c r="HE108">
        <v>12.08</v>
      </c>
      <c r="HF108">
        <v>11.97</v>
      </c>
      <c r="HG108">
        <v>11.68</v>
      </c>
      <c r="HH108">
        <v>10.99</v>
      </c>
      <c r="HI108">
        <v>11.22</v>
      </c>
      <c r="HJ108">
        <v>11.83</v>
      </c>
      <c r="HK108">
        <v>11.55</v>
      </c>
      <c r="HL108">
        <v>12.55</v>
      </c>
      <c r="HM108">
        <v>12.53</v>
      </c>
      <c r="HN108">
        <v>11.46</v>
      </c>
      <c r="HO108">
        <v>11.11</v>
      </c>
      <c r="HP108">
        <v>12.47</v>
      </c>
      <c r="HQ108">
        <v>10.8</v>
      </c>
      <c r="HR108">
        <v>11.31</v>
      </c>
      <c r="HS108">
        <v>13.34</v>
      </c>
      <c r="HT108">
        <v>12.14</v>
      </c>
      <c r="HU108">
        <v>12.27</v>
      </c>
      <c r="HV108">
        <v>11.53</v>
      </c>
      <c r="HW108">
        <v>11.2</v>
      </c>
      <c r="HX108">
        <v>0</v>
      </c>
      <c r="HY108">
        <v>0</v>
      </c>
      <c r="HZ108">
        <v>0</v>
      </c>
      <c r="IA108">
        <v>12.04</v>
      </c>
      <c r="IB108">
        <v>10.46</v>
      </c>
      <c r="IC108">
        <v>0</v>
      </c>
      <c r="ID108" s="142">
        <v>6.85</v>
      </c>
    </row>
    <row r="109" spans="1:238" x14ac:dyDescent="0.25">
      <c r="A109" s="95">
        <f t="shared" si="14"/>
        <v>108</v>
      </c>
      <c r="B109" s="65">
        <f>B.Semanal!B109</f>
        <v>0</v>
      </c>
      <c r="C109" s="66"/>
      <c r="D109" s="66"/>
      <c r="E109" s="66"/>
      <c r="F109" s="66"/>
      <c r="G109" s="67"/>
      <c r="H109" s="67">
        <v>9.51</v>
      </c>
      <c r="I109" s="67">
        <v>8.5399999999999991</v>
      </c>
      <c r="J109" s="67">
        <v>8.66</v>
      </c>
      <c r="K109" s="67">
        <v>9.0399999999999991</v>
      </c>
      <c r="L109" s="67">
        <v>9.15</v>
      </c>
      <c r="M109" s="67">
        <v>9.2200000000000006</v>
      </c>
      <c r="N109" s="65">
        <v>10.039999999999999</v>
      </c>
      <c r="O109" s="65">
        <v>9.2899999999999991</v>
      </c>
      <c r="P109" s="65">
        <v>10.33</v>
      </c>
      <c r="Q109" s="65">
        <v>9.76</v>
      </c>
      <c r="R109" s="65">
        <v>9.68</v>
      </c>
      <c r="S109" s="65">
        <v>10.39</v>
      </c>
      <c r="T109" s="65">
        <v>10.1</v>
      </c>
      <c r="U109" s="124">
        <v>9.3000000000000007</v>
      </c>
      <c r="V109" s="124">
        <v>8.7200000000000006</v>
      </c>
      <c r="W109" s="124">
        <v>9.34</v>
      </c>
      <c r="X109" s="124">
        <v>10.77</v>
      </c>
      <c r="Y109" s="124">
        <v>10.61</v>
      </c>
      <c r="Z109" s="124">
        <v>11.07</v>
      </c>
      <c r="AA109" s="124">
        <v>11.87</v>
      </c>
      <c r="AB109" s="124">
        <v>0</v>
      </c>
      <c r="AC109" s="124">
        <v>7.55</v>
      </c>
      <c r="AD109" s="124">
        <v>8.31</v>
      </c>
      <c r="AE109" s="120">
        <v>10.11</v>
      </c>
      <c r="AF109" s="124">
        <v>10.44</v>
      </c>
      <c r="AG109" s="120">
        <v>10.72</v>
      </c>
      <c r="AH109" s="120">
        <v>10.71</v>
      </c>
      <c r="AI109" s="65">
        <v>0</v>
      </c>
      <c r="AJ109" s="65">
        <v>0</v>
      </c>
      <c r="AK109" s="65">
        <v>6.94</v>
      </c>
      <c r="AL109" s="65">
        <v>8.5399999999999991</v>
      </c>
      <c r="AM109" s="65">
        <v>9.91</v>
      </c>
      <c r="AN109" s="65">
        <v>10.82</v>
      </c>
      <c r="AO109" s="65">
        <v>10.71</v>
      </c>
      <c r="AP109" s="65">
        <v>10.94</v>
      </c>
      <c r="AQ109" s="65">
        <v>10.74</v>
      </c>
      <c r="AR109" s="65">
        <v>10.9</v>
      </c>
      <c r="AS109" s="65">
        <v>10.59</v>
      </c>
      <c r="AT109" s="65">
        <v>10.48</v>
      </c>
      <c r="AU109" s="65">
        <v>10.59</v>
      </c>
      <c r="AV109" s="65">
        <v>10.8</v>
      </c>
      <c r="AW109" s="65">
        <v>10.97</v>
      </c>
      <c r="AX109" s="65">
        <v>10.71</v>
      </c>
      <c r="AY109" s="65">
        <v>10.02</v>
      </c>
      <c r="AZ109" s="65">
        <v>11.28</v>
      </c>
      <c r="BA109" s="65">
        <v>11.36</v>
      </c>
      <c r="BB109" s="65">
        <v>10.98</v>
      </c>
      <c r="BC109" s="65">
        <v>8.8699999999999992</v>
      </c>
      <c r="BD109" s="65">
        <v>0</v>
      </c>
      <c r="BE109" s="65">
        <v>0</v>
      </c>
      <c r="BF109" s="65">
        <v>0</v>
      </c>
      <c r="BG109" s="65">
        <v>10.1</v>
      </c>
      <c r="BH109" s="65">
        <v>10.11</v>
      </c>
      <c r="BI109" s="65">
        <v>8.7100000000000009</v>
      </c>
      <c r="BJ109" s="65">
        <v>9.6</v>
      </c>
      <c r="BK109" s="65">
        <v>9.7100000000000009</v>
      </c>
      <c r="BL109" s="65">
        <v>10.34</v>
      </c>
      <c r="BM109" s="91">
        <v>10.63</v>
      </c>
      <c r="BN109" s="65">
        <v>9.44</v>
      </c>
      <c r="BO109" s="65">
        <v>9.93</v>
      </c>
      <c r="BP109" s="65">
        <v>8.91</v>
      </c>
      <c r="BQ109" s="65">
        <v>10.24</v>
      </c>
      <c r="BR109" s="65">
        <v>9.81</v>
      </c>
      <c r="BS109" s="65">
        <v>10.8</v>
      </c>
      <c r="BT109" s="65">
        <v>9.44</v>
      </c>
      <c r="BU109" s="65">
        <v>9.1999999999999993</v>
      </c>
      <c r="BV109" s="65">
        <v>9.6300000000000008</v>
      </c>
      <c r="BW109" s="65">
        <v>10.28</v>
      </c>
      <c r="BX109" s="65">
        <v>10.09</v>
      </c>
      <c r="BY109" s="65">
        <v>9.83</v>
      </c>
      <c r="BZ109" s="65">
        <v>10.28</v>
      </c>
      <c r="CA109" s="65">
        <v>10.15</v>
      </c>
      <c r="CB109" s="65">
        <v>10.34</v>
      </c>
      <c r="CC109" s="65">
        <v>10.32</v>
      </c>
      <c r="CD109" s="65">
        <v>9.84</v>
      </c>
      <c r="CE109" s="65">
        <v>8.93</v>
      </c>
      <c r="CF109" s="65">
        <v>9.5500000000000007</v>
      </c>
      <c r="CG109" s="65">
        <v>10.65</v>
      </c>
      <c r="CH109" s="65">
        <v>10.93</v>
      </c>
      <c r="CI109" s="65">
        <v>10.06</v>
      </c>
      <c r="CJ109" s="65">
        <v>10.55</v>
      </c>
      <c r="CK109" s="65">
        <v>10.029999999999999</v>
      </c>
      <c r="CL109" s="65">
        <v>10.38</v>
      </c>
      <c r="CM109">
        <v>10.95</v>
      </c>
      <c r="CN109">
        <v>10.7</v>
      </c>
      <c r="CO109">
        <v>0</v>
      </c>
      <c r="CP109">
        <v>0</v>
      </c>
      <c r="CQ109">
        <v>11.61</v>
      </c>
      <c r="CR109">
        <v>10.62</v>
      </c>
      <c r="CS109">
        <v>10.84</v>
      </c>
      <c r="CT109">
        <v>11.08</v>
      </c>
      <c r="CU109">
        <v>10.88</v>
      </c>
      <c r="CV109">
        <v>11.11</v>
      </c>
      <c r="CW109">
        <v>10.41</v>
      </c>
      <c r="CX109">
        <v>10.3</v>
      </c>
      <c r="CY109">
        <v>10.6</v>
      </c>
      <c r="CZ109">
        <v>10.67</v>
      </c>
      <c r="DA109">
        <v>10.43</v>
      </c>
      <c r="DB109">
        <v>10.89</v>
      </c>
      <c r="DC109">
        <v>10.45</v>
      </c>
      <c r="DD109">
        <v>10.74</v>
      </c>
      <c r="DE109">
        <v>10.220000000000001</v>
      </c>
      <c r="DF109">
        <v>10.94</v>
      </c>
      <c r="DG109">
        <v>11.04</v>
      </c>
      <c r="DH109">
        <v>11.01</v>
      </c>
      <c r="DI109">
        <v>10.91</v>
      </c>
      <c r="DJ109">
        <v>11.31</v>
      </c>
      <c r="DK109">
        <v>11.75</v>
      </c>
      <c r="DL109">
        <v>11.16</v>
      </c>
      <c r="DM109">
        <v>11.37</v>
      </c>
      <c r="DN109">
        <v>11.65</v>
      </c>
      <c r="DO109">
        <v>11.67</v>
      </c>
      <c r="DP109">
        <v>11.52</v>
      </c>
      <c r="DQ109">
        <v>11.45</v>
      </c>
      <c r="DR109">
        <v>10.91</v>
      </c>
      <c r="DS109">
        <v>10.65</v>
      </c>
      <c r="DT109">
        <v>10.63</v>
      </c>
      <c r="DU109">
        <v>10.93</v>
      </c>
      <c r="DV109">
        <v>11.03</v>
      </c>
      <c r="DW109">
        <v>10.44</v>
      </c>
      <c r="DX109">
        <v>10.39</v>
      </c>
      <c r="DY109">
        <v>10.87</v>
      </c>
      <c r="DZ109">
        <v>10.97</v>
      </c>
      <c r="EA109">
        <v>11.2</v>
      </c>
      <c r="EB109">
        <v>11.55</v>
      </c>
      <c r="EC109">
        <v>11</v>
      </c>
      <c r="ED109">
        <v>11.38</v>
      </c>
      <c r="EE109">
        <v>10.119999999999999</v>
      </c>
      <c r="EF109">
        <v>11.16</v>
      </c>
      <c r="EG109">
        <v>10.99</v>
      </c>
      <c r="EH109">
        <v>11.78</v>
      </c>
      <c r="EI109">
        <v>11.29</v>
      </c>
      <c r="EJ109">
        <v>11.49</v>
      </c>
      <c r="EK109">
        <v>11.13</v>
      </c>
      <c r="EL109">
        <v>11.2</v>
      </c>
      <c r="EM109">
        <v>10.69</v>
      </c>
      <c r="EN109">
        <v>11.24</v>
      </c>
      <c r="EO109">
        <v>11.52</v>
      </c>
      <c r="EP109">
        <v>11.83</v>
      </c>
      <c r="EQ109">
        <v>10.82</v>
      </c>
      <c r="ER109">
        <v>10.28</v>
      </c>
      <c r="ES109">
        <v>11.28</v>
      </c>
      <c r="ET109">
        <v>10.01</v>
      </c>
      <c r="EU109">
        <v>10.78</v>
      </c>
      <c r="EV109">
        <v>10.84</v>
      </c>
      <c r="EW109">
        <v>11.01</v>
      </c>
      <c r="EX109">
        <v>10.51</v>
      </c>
      <c r="EY109">
        <v>10.39</v>
      </c>
      <c r="EZ109">
        <v>9.9</v>
      </c>
      <c r="FA109">
        <v>0</v>
      </c>
      <c r="FB109">
        <v>0</v>
      </c>
      <c r="FC109">
        <v>0</v>
      </c>
      <c r="FD109">
        <v>0</v>
      </c>
      <c r="FE109">
        <v>10.48</v>
      </c>
      <c r="FF109">
        <v>10.39</v>
      </c>
      <c r="FG109">
        <v>10.68</v>
      </c>
      <c r="FH109">
        <v>10.37</v>
      </c>
      <c r="FI109">
        <v>11.06</v>
      </c>
      <c r="FJ109">
        <v>11.09</v>
      </c>
      <c r="FK109">
        <v>11.29</v>
      </c>
      <c r="FL109">
        <v>11.6</v>
      </c>
      <c r="FM109">
        <v>11.97</v>
      </c>
      <c r="FN109">
        <v>11.56</v>
      </c>
      <c r="FO109">
        <v>11.22</v>
      </c>
      <c r="FP109">
        <v>10.78</v>
      </c>
      <c r="FQ109">
        <v>11.08</v>
      </c>
      <c r="FR109">
        <v>10.130000000000001</v>
      </c>
      <c r="FS109">
        <v>9.93</v>
      </c>
      <c r="FT109">
        <v>10.49</v>
      </c>
      <c r="FU109">
        <v>10.5</v>
      </c>
      <c r="FV109">
        <v>10.87</v>
      </c>
      <c r="FW109">
        <v>10.64</v>
      </c>
      <c r="FX109">
        <v>10.14</v>
      </c>
      <c r="FY109">
        <v>11.28</v>
      </c>
      <c r="FZ109">
        <v>11.16</v>
      </c>
      <c r="GA109">
        <v>10.84</v>
      </c>
      <c r="GB109">
        <v>11.28</v>
      </c>
      <c r="GC109">
        <v>11.08</v>
      </c>
      <c r="GD109">
        <v>10.69</v>
      </c>
      <c r="GE109">
        <v>11.81</v>
      </c>
      <c r="GF109">
        <v>11.18</v>
      </c>
      <c r="GG109">
        <v>11.51</v>
      </c>
      <c r="GH109">
        <v>11.46</v>
      </c>
      <c r="GI109">
        <v>11.4</v>
      </c>
      <c r="GJ109">
        <v>11.55</v>
      </c>
      <c r="GK109">
        <v>11.77</v>
      </c>
      <c r="GL109" s="214">
        <v>11.22</v>
      </c>
      <c r="GM109" s="214">
        <v>12.1</v>
      </c>
      <c r="GN109">
        <v>11.72</v>
      </c>
      <c r="GO109">
        <v>11.49</v>
      </c>
      <c r="GP109">
        <v>9.84</v>
      </c>
      <c r="GQ109">
        <v>11.2</v>
      </c>
      <c r="GR109">
        <v>10.42</v>
      </c>
      <c r="GS109">
        <v>10.89</v>
      </c>
      <c r="GT109">
        <v>11.34</v>
      </c>
      <c r="GU109">
        <v>11.26</v>
      </c>
      <c r="GV109">
        <v>11.07</v>
      </c>
      <c r="GW109">
        <v>10.3</v>
      </c>
      <c r="GX109">
        <v>10.7</v>
      </c>
      <c r="GY109">
        <v>9.9700000000000006</v>
      </c>
      <c r="GZ109">
        <v>9.44</v>
      </c>
      <c r="HA109">
        <v>11.44</v>
      </c>
      <c r="HB109">
        <v>10.45</v>
      </c>
      <c r="HC109">
        <v>0</v>
      </c>
      <c r="HD109">
        <v>11.84</v>
      </c>
      <c r="HE109">
        <v>10.36</v>
      </c>
      <c r="HF109">
        <v>10.48</v>
      </c>
      <c r="HG109">
        <v>10.199999999999999</v>
      </c>
      <c r="HH109">
        <v>9.41</v>
      </c>
      <c r="HI109">
        <v>9.73</v>
      </c>
      <c r="HJ109">
        <v>10.33</v>
      </c>
      <c r="HK109">
        <v>9.98</v>
      </c>
      <c r="HL109">
        <v>11.02</v>
      </c>
      <c r="HM109">
        <v>10.87</v>
      </c>
      <c r="HN109">
        <v>9.86</v>
      </c>
      <c r="HO109">
        <v>9.2200000000000006</v>
      </c>
      <c r="HP109">
        <v>10.47</v>
      </c>
      <c r="HQ109">
        <v>9.11</v>
      </c>
      <c r="HR109">
        <v>9.7200000000000006</v>
      </c>
      <c r="HS109">
        <v>11.66</v>
      </c>
      <c r="HT109">
        <v>10.24</v>
      </c>
      <c r="HU109">
        <v>10.67</v>
      </c>
      <c r="HV109">
        <v>10.02</v>
      </c>
      <c r="HW109">
        <v>9.64</v>
      </c>
      <c r="HX109">
        <v>0</v>
      </c>
      <c r="HY109">
        <v>0</v>
      </c>
      <c r="HZ109">
        <v>0</v>
      </c>
      <c r="IA109">
        <v>10.17</v>
      </c>
      <c r="IB109">
        <v>8.5299999999999994</v>
      </c>
      <c r="IC109">
        <v>0</v>
      </c>
      <c r="ID109" s="142">
        <v>5.58</v>
      </c>
    </row>
    <row r="110" spans="1:238" x14ac:dyDescent="0.25">
      <c r="A110" s="95">
        <f t="shared" si="14"/>
        <v>109</v>
      </c>
      <c r="B110" s="65">
        <f>B.Semanal!B110</f>
        <v>0</v>
      </c>
      <c r="C110" s="66"/>
      <c r="D110" s="66"/>
      <c r="E110" s="66"/>
      <c r="F110" s="66"/>
      <c r="G110" s="67"/>
      <c r="H110" s="67">
        <v>82.27</v>
      </c>
      <c r="I110" s="67">
        <v>80.61</v>
      </c>
      <c r="J110" s="67">
        <v>84</v>
      </c>
      <c r="K110" s="67">
        <v>79.64</v>
      </c>
      <c r="L110" s="67">
        <v>81.599999999999994</v>
      </c>
      <c r="M110" s="67">
        <v>84.1</v>
      </c>
      <c r="N110" s="65">
        <v>83.01</v>
      </c>
      <c r="O110" s="65">
        <v>80.569999999999993</v>
      </c>
      <c r="P110" s="65">
        <v>82.26</v>
      </c>
      <c r="Q110" s="65">
        <v>82.39</v>
      </c>
      <c r="R110" s="65">
        <v>83.05</v>
      </c>
      <c r="S110" s="65">
        <v>83.11</v>
      </c>
      <c r="T110" s="65">
        <v>83.8</v>
      </c>
      <c r="U110" s="124">
        <v>82.86</v>
      </c>
      <c r="V110" s="124">
        <v>82.53</v>
      </c>
      <c r="W110" s="124">
        <v>83.56</v>
      </c>
      <c r="X110" s="124">
        <v>83.86</v>
      </c>
      <c r="Y110" s="124">
        <v>84.96</v>
      </c>
      <c r="Z110" s="124">
        <v>85.43</v>
      </c>
      <c r="AA110" s="124">
        <v>85.66</v>
      </c>
      <c r="AB110" s="124">
        <v>0</v>
      </c>
      <c r="AC110" s="124">
        <v>83.33</v>
      </c>
      <c r="AD110" s="124">
        <v>82.69</v>
      </c>
      <c r="AE110" s="120">
        <v>84.81</v>
      </c>
      <c r="AF110" s="124">
        <v>84.51</v>
      </c>
      <c r="AG110" s="120">
        <v>84.88</v>
      </c>
      <c r="AH110" s="120">
        <v>86.97</v>
      </c>
      <c r="AI110" s="65">
        <v>0</v>
      </c>
      <c r="AJ110" s="65">
        <v>0</v>
      </c>
      <c r="AK110" s="65">
        <v>86.21</v>
      </c>
      <c r="AL110" s="65">
        <v>81.48</v>
      </c>
      <c r="AM110" s="65">
        <v>87.34</v>
      </c>
      <c r="AN110" s="65">
        <v>87.89</v>
      </c>
      <c r="AO110" s="65">
        <v>86.77</v>
      </c>
      <c r="AP110" s="65">
        <v>88.56</v>
      </c>
      <c r="AQ110" s="65">
        <v>88.09</v>
      </c>
      <c r="AR110" s="65">
        <v>86.65</v>
      </c>
      <c r="AS110" s="65">
        <v>86.51</v>
      </c>
      <c r="AT110" s="65">
        <v>87.46</v>
      </c>
      <c r="AU110" s="65">
        <v>86.83</v>
      </c>
      <c r="AV110" s="65">
        <v>87.66</v>
      </c>
      <c r="AW110" s="65">
        <v>87.79</v>
      </c>
      <c r="AX110" s="65">
        <v>87.42</v>
      </c>
      <c r="AY110" s="65">
        <v>87.03</v>
      </c>
      <c r="AZ110" s="65">
        <v>86.17</v>
      </c>
      <c r="BA110" s="65">
        <v>86.45</v>
      </c>
      <c r="BB110" s="65">
        <v>84.63</v>
      </c>
      <c r="BC110" s="65">
        <v>83.52</v>
      </c>
      <c r="BD110" s="65">
        <v>0</v>
      </c>
      <c r="BE110" s="65">
        <v>0</v>
      </c>
      <c r="BF110" s="65">
        <v>0</v>
      </c>
      <c r="BG110" s="65">
        <v>82.52</v>
      </c>
      <c r="BH110" s="65">
        <v>86.41</v>
      </c>
      <c r="BI110" s="65">
        <v>83.68</v>
      </c>
      <c r="BJ110" s="65">
        <v>86.68</v>
      </c>
      <c r="BK110" s="65">
        <v>87.83</v>
      </c>
      <c r="BL110" s="65">
        <v>86.95</v>
      </c>
      <c r="BM110" s="91">
        <v>87.16</v>
      </c>
      <c r="BN110" s="65">
        <v>83.87</v>
      </c>
      <c r="BO110" s="65">
        <v>84.58</v>
      </c>
      <c r="BP110" s="65">
        <v>85.08</v>
      </c>
      <c r="BQ110" s="65">
        <v>85.04</v>
      </c>
      <c r="BR110" s="65">
        <v>84.97</v>
      </c>
      <c r="BS110" s="65">
        <v>85.56</v>
      </c>
      <c r="BT110" s="65">
        <v>85.14</v>
      </c>
      <c r="BU110" s="65">
        <v>84.53</v>
      </c>
      <c r="BV110" s="65">
        <v>86.83</v>
      </c>
      <c r="BW110" s="65">
        <v>86.76</v>
      </c>
      <c r="BX110" s="65">
        <v>85.49</v>
      </c>
      <c r="BY110" s="65">
        <v>83.2</v>
      </c>
      <c r="BZ110" s="65">
        <v>86.45</v>
      </c>
      <c r="CA110" s="65">
        <v>85.69</v>
      </c>
      <c r="CB110" s="65">
        <v>88.59</v>
      </c>
      <c r="CC110" s="65">
        <v>85.01</v>
      </c>
      <c r="CD110" s="65">
        <v>84.45</v>
      </c>
      <c r="CE110" s="65">
        <v>83.43</v>
      </c>
      <c r="CF110" s="65">
        <v>81.62</v>
      </c>
      <c r="CG110" s="65">
        <v>85.91</v>
      </c>
      <c r="CH110" s="65">
        <v>85.93</v>
      </c>
      <c r="CI110" s="65">
        <v>85.83</v>
      </c>
      <c r="CJ110" s="65">
        <v>86.18</v>
      </c>
      <c r="CK110" s="65">
        <v>86.23</v>
      </c>
      <c r="CL110" s="65">
        <v>87.13</v>
      </c>
      <c r="CM110">
        <v>86.89</v>
      </c>
      <c r="CN110">
        <v>88.58</v>
      </c>
      <c r="CO110">
        <v>0</v>
      </c>
      <c r="CP110">
        <v>0</v>
      </c>
      <c r="CQ110">
        <v>89.38</v>
      </c>
      <c r="CR110">
        <v>90.14</v>
      </c>
      <c r="CS110">
        <v>88.96</v>
      </c>
      <c r="CT110">
        <v>87.73</v>
      </c>
      <c r="CU110">
        <v>87.78</v>
      </c>
      <c r="CV110">
        <v>86.14</v>
      </c>
      <c r="CW110">
        <v>86.49</v>
      </c>
      <c r="CX110">
        <v>86.71</v>
      </c>
      <c r="CY110">
        <v>86.6</v>
      </c>
      <c r="CZ110">
        <v>86.36</v>
      </c>
      <c r="DA110">
        <v>86.02</v>
      </c>
      <c r="DB110">
        <v>87.12</v>
      </c>
      <c r="DC110">
        <v>87.88</v>
      </c>
      <c r="DD110">
        <v>86.79</v>
      </c>
      <c r="DE110">
        <v>86.91</v>
      </c>
      <c r="DF110">
        <v>86.73</v>
      </c>
      <c r="DG110">
        <v>87.57</v>
      </c>
      <c r="DH110">
        <v>87.89</v>
      </c>
      <c r="DI110">
        <v>86.65</v>
      </c>
      <c r="DJ110">
        <v>85.88</v>
      </c>
      <c r="DK110">
        <v>90.01</v>
      </c>
      <c r="DL110">
        <v>86.84</v>
      </c>
      <c r="DM110">
        <v>87.2</v>
      </c>
      <c r="DN110">
        <v>88.37</v>
      </c>
      <c r="DO110">
        <v>88.73</v>
      </c>
      <c r="DP110">
        <v>88.12</v>
      </c>
      <c r="DQ110">
        <v>87.81</v>
      </c>
      <c r="DR110">
        <v>86.07</v>
      </c>
      <c r="DS110">
        <v>88.29</v>
      </c>
      <c r="DT110">
        <v>87.56</v>
      </c>
      <c r="DU110">
        <v>87.29</v>
      </c>
      <c r="DV110">
        <v>87.96</v>
      </c>
      <c r="DW110">
        <v>86.02</v>
      </c>
      <c r="DX110">
        <v>85.62</v>
      </c>
      <c r="DY110">
        <v>88.31</v>
      </c>
      <c r="DZ110">
        <v>87.04</v>
      </c>
      <c r="EA110">
        <v>88.01</v>
      </c>
      <c r="EB110">
        <v>90.04</v>
      </c>
      <c r="EC110">
        <v>86.94</v>
      </c>
      <c r="ED110">
        <v>86.03</v>
      </c>
      <c r="EE110">
        <v>85.73</v>
      </c>
      <c r="EF110">
        <v>89.56</v>
      </c>
      <c r="EG110">
        <v>85.31</v>
      </c>
      <c r="EH110">
        <v>87.94</v>
      </c>
      <c r="EI110">
        <v>85.75</v>
      </c>
      <c r="EJ110">
        <v>86.45</v>
      </c>
      <c r="EK110">
        <v>86.62</v>
      </c>
      <c r="EL110">
        <v>85.09</v>
      </c>
      <c r="EM110">
        <v>86.51</v>
      </c>
      <c r="EN110">
        <v>87.74</v>
      </c>
      <c r="EO110">
        <v>86.65</v>
      </c>
      <c r="EP110">
        <v>86.03</v>
      </c>
      <c r="EQ110">
        <v>85.33</v>
      </c>
      <c r="ER110">
        <v>85.34</v>
      </c>
      <c r="ES110">
        <v>86.26</v>
      </c>
      <c r="ET110">
        <v>85.67</v>
      </c>
      <c r="EU110">
        <v>87.07</v>
      </c>
      <c r="EV110">
        <v>86.99</v>
      </c>
      <c r="EW110">
        <v>84.89</v>
      </c>
      <c r="EX110">
        <v>85.95</v>
      </c>
      <c r="EY110">
        <v>86.02</v>
      </c>
      <c r="EZ110">
        <v>86.84</v>
      </c>
      <c r="FA110">
        <v>0</v>
      </c>
      <c r="FB110">
        <v>0</v>
      </c>
      <c r="FC110">
        <v>0</v>
      </c>
      <c r="FD110">
        <v>0</v>
      </c>
      <c r="FE110">
        <v>84.52</v>
      </c>
      <c r="FF110">
        <v>88.32</v>
      </c>
      <c r="FG110">
        <v>86.49</v>
      </c>
      <c r="FH110">
        <v>85.6</v>
      </c>
      <c r="FI110">
        <v>86.22</v>
      </c>
      <c r="FJ110">
        <v>84.73</v>
      </c>
      <c r="FK110">
        <v>86.33</v>
      </c>
      <c r="FL110">
        <v>86.67</v>
      </c>
      <c r="FM110">
        <v>87.69</v>
      </c>
      <c r="FN110">
        <v>85.16</v>
      </c>
      <c r="FO110">
        <v>86.11</v>
      </c>
      <c r="FP110">
        <v>87.08</v>
      </c>
      <c r="FQ110">
        <v>85.81</v>
      </c>
      <c r="FR110">
        <v>87.59</v>
      </c>
      <c r="FS110">
        <v>86.04</v>
      </c>
      <c r="FT110">
        <v>86.74</v>
      </c>
      <c r="FU110">
        <v>87.47</v>
      </c>
      <c r="FV110">
        <v>85.75</v>
      </c>
      <c r="FW110">
        <v>86.42</v>
      </c>
      <c r="FX110">
        <v>87.74</v>
      </c>
      <c r="FY110">
        <v>86.52</v>
      </c>
      <c r="FZ110">
        <v>86.68</v>
      </c>
      <c r="GA110">
        <v>85.31</v>
      </c>
      <c r="GB110">
        <v>87.05</v>
      </c>
      <c r="GC110">
        <v>86.84</v>
      </c>
      <c r="GD110">
        <v>85.61</v>
      </c>
      <c r="GE110">
        <v>87.59</v>
      </c>
      <c r="GF110">
        <v>85.62</v>
      </c>
      <c r="GG110">
        <v>85.67</v>
      </c>
      <c r="GH110">
        <v>88.08</v>
      </c>
      <c r="GI110">
        <v>88.84</v>
      </c>
      <c r="GJ110">
        <v>88.41</v>
      </c>
      <c r="GK110">
        <v>87.28</v>
      </c>
      <c r="GL110" s="214">
        <v>86.17</v>
      </c>
      <c r="GM110" s="214">
        <v>87.26</v>
      </c>
      <c r="GN110">
        <v>83.98</v>
      </c>
      <c r="GO110">
        <v>83.93</v>
      </c>
      <c r="GP110">
        <v>85.07</v>
      </c>
      <c r="GQ110">
        <v>86.03</v>
      </c>
      <c r="GR110">
        <v>85.76</v>
      </c>
      <c r="GS110">
        <v>87.12</v>
      </c>
      <c r="GT110">
        <v>87.64</v>
      </c>
      <c r="GU110">
        <v>87.48</v>
      </c>
      <c r="GV110">
        <v>84.33</v>
      </c>
      <c r="GW110">
        <v>85.4</v>
      </c>
      <c r="GX110">
        <v>86.21</v>
      </c>
      <c r="GY110">
        <v>86.25</v>
      </c>
      <c r="GZ110">
        <v>83.37</v>
      </c>
      <c r="HA110">
        <v>86.54</v>
      </c>
      <c r="HB110">
        <v>86.16</v>
      </c>
      <c r="HC110">
        <v>0</v>
      </c>
      <c r="HD110">
        <v>87.09</v>
      </c>
      <c r="HE110">
        <v>85.62</v>
      </c>
      <c r="HF110">
        <v>87.53</v>
      </c>
      <c r="HG110">
        <v>87.41</v>
      </c>
      <c r="HH110">
        <v>85.58</v>
      </c>
      <c r="HI110">
        <v>86.69</v>
      </c>
      <c r="HJ110">
        <v>87.32</v>
      </c>
      <c r="HK110">
        <v>86.36</v>
      </c>
      <c r="HL110">
        <v>87.85</v>
      </c>
      <c r="HM110">
        <v>86.73</v>
      </c>
      <c r="HN110">
        <v>86.09</v>
      </c>
      <c r="HO110">
        <v>82.99</v>
      </c>
      <c r="HP110">
        <v>83.95</v>
      </c>
      <c r="HQ110">
        <v>84.22</v>
      </c>
      <c r="HR110">
        <v>85.98</v>
      </c>
      <c r="HS110">
        <v>87.39</v>
      </c>
      <c r="HT110">
        <v>84.35</v>
      </c>
      <c r="HU110">
        <v>86.97</v>
      </c>
      <c r="HV110">
        <v>86.94</v>
      </c>
      <c r="HW110">
        <v>86.17</v>
      </c>
      <c r="HX110">
        <v>0</v>
      </c>
      <c r="HY110">
        <v>0</v>
      </c>
      <c r="HZ110">
        <v>0</v>
      </c>
      <c r="IA110">
        <v>84.39</v>
      </c>
      <c r="IB110">
        <v>81.34</v>
      </c>
      <c r="IC110">
        <v>0</v>
      </c>
      <c r="ID110" s="142">
        <v>81.459999999999994</v>
      </c>
    </row>
    <row r="111" spans="1:238" x14ac:dyDescent="0.25">
      <c r="A111" s="95">
        <f t="shared" si="14"/>
        <v>110</v>
      </c>
      <c r="B111" s="65">
        <f>B.Semanal!B111</f>
        <v>0</v>
      </c>
      <c r="C111" s="66"/>
      <c r="D111" s="66"/>
      <c r="E111" s="66"/>
      <c r="F111" s="66"/>
      <c r="G111" s="67"/>
      <c r="H111" s="67">
        <v>6.6</v>
      </c>
      <c r="I111" s="67">
        <v>6.5</v>
      </c>
      <c r="J111" s="67">
        <v>6.8</v>
      </c>
      <c r="K111" s="67">
        <v>6.25</v>
      </c>
      <c r="L111" s="67">
        <v>6.7</v>
      </c>
      <c r="M111" s="67">
        <v>6.35</v>
      </c>
      <c r="N111" s="65">
        <v>6.4</v>
      </c>
      <c r="O111" s="65">
        <v>6.2</v>
      </c>
      <c r="P111" s="65">
        <v>6.2</v>
      </c>
      <c r="Q111" s="65">
        <v>6.25</v>
      </c>
      <c r="R111" s="65">
        <v>6.4</v>
      </c>
      <c r="S111" s="65">
        <v>6.35</v>
      </c>
      <c r="T111" s="65">
        <v>6.4</v>
      </c>
      <c r="U111" s="124">
        <v>6.4</v>
      </c>
      <c r="V111" s="124">
        <v>6.33</v>
      </c>
      <c r="W111" s="124">
        <v>6.17</v>
      </c>
      <c r="X111" s="124">
        <v>6.33</v>
      </c>
      <c r="Y111" s="124">
        <v>6.25</v>
      </c>
      <c r="Z111" s="124">
        <v>6.4</v>
      </c>
      <c r="AA111" s="124">
        <v>6.4</v>
      </c>
      <c r="AB111" s="124">
        <v>0</v>
      </c>
      <c r="AC111" s="124">
        <v>6</v>
      </c>
      <c r="AD111" s="124">
        <v>5.5</v>
      </c>
      <c r="AE111" s="120">
        <v>6.05</v>
      </c>
      <c r="AF111" s="124">
        <v>6.3</v>
      </c>
      <c r="AG111" s="120">
        <v>6</v>
      </c>
      <c r="AH111" s="120">
        <v>6.4</v>
      </c>
      <c r="AI111" s="65">
        <v>0</v>
      </c>
      <c r="AJ111" s="65">
        <v>0</v>
      </c>
      <c r="AK111" s="65">
        <v>6.8</v>
      </c>
      <c r="AL111" s="65">
        <v>6.35</v>
      </c>
      <c r="AM111" s="65">
        <v>6.33</v>
      </c>
      <c r="AN111" s="65">
        <v>6.43</v>
      </c>
      <c r="AO111" s="65">
        <v>6.23</v>
      </c>
      <c r="AP111" s="65">
        <v>6.3</v>
      </c>
      <c r="AQ111" s="65">
        <v>6.35</v>
      </c>
      <c r="AR111" s="65">
        <v>6.4</v>
      </c>
      <c r="AS111" s="65">
        <v>6.4</v>
      </c>
      <c r="AT111" s="65">
        <v>6.45</v>
      </c>
      <c r="AU111" s="65">
        <v>6.2</v>
      </c>
      <c r="AV111" s="65">
        <v>6.4</v>
      </c>
      <c r="AW111" s="65">
        <v>6.33</v>
      </c>
      <c r="AX111" s="65">
        <v>6.25</v>
      </c>
      <c r="AY111" s="65">
        <v>6.37</v>
      </c>
      <c r="AZ111" s="65">
        <v>6.5</v>
      </c>
      <c r="BA111" s="65">
        <v>6.3</v>
      </c>
      <c r="BB111" s="65">
        <v>6.27</v>
      </c>
      <c r="BC111" s="65">
        <v>6</v>
      </c>
      <c r="BD111" s="65">
        <v>0</v>
      </c>
      <c r="BE111" s="65">
        <v>0</v>
      </c>
      <c r="BF111" s="65">
        <v>0</v>
      </c>
      <c r="BG111" s="65">
        <v>6.3</v>
      </c>
      <c r="BH111" s="65">
        <v>6.5</v>
      </c>
      <c r="BI111" s="65">
        <v>6.4</v>
      </c>
      <c r="BJ111" s="65">
        <v>6.35</v>
      </c>
      <c r="BK111" s="65">
        <v>6.25</v>
      </c>
      <c r="BL111" s="65">
        <v>6.45</v>
      </c>
      <c r="BM111" s="91">
        <v>6.25</v>
      </c>
      <c r="BN111" s="65">
        <v>6.45</v>
      </c>
      <c r="BO111" s="65">
        <v>6.35</v>
      </c>
      <c r="BP111" s="65">
        <v>6.35</v>
      </c>
      <c r="BQ111" s="65">
        <v>6.45</v>
      </c>
      <c r="BR111" s="65">
        <v>6.5</v>
      </c>
      <c r="BS111" s="65">
        <v>6.1</v>
      </c>
      <c r="BT111" s="65">
        <v>6.25</v>
      </c>
      <c r="BU111" s="65">
        <v>6</v>
      </c>
      <c r="BV111" s="65">
        <v>0</v>
      </c>
      <c r="BW111" s="65">
        <v>0</v>
      </c>
      <c r="BX111" s="65">
        <v>0</v>
      </c>
      <c r="BY111" s="65">
        <v>0</v>
      </c>
      <c r="BZ111" s="65">
        <v>6.2</v>
      </c>
      <c r="CA111" s="65">
        <v>0</v>
      </c>
      <c r="CB111" s="65">
        <v>0</v>
      </c>
      <c r="CC111" s="65">
        <v>0</v>
      </c>
      <c r="CD111" s="65">
        <v>0</v>
      </c>
      <c r="CE111" s="65">
        <v>6</v>
      </c>
      <c r="CF111" s="65">
        <v>0</v>
      </c>
      <c r="CG111" s="65">
        <v>0</v>
      </c>
      <c r="CH111" s="65">
        <v>0</v>
      </c>
      <c r="CI111" s="65">
        <v>0</v>
      </c>
      <c r="CJ111" s="65">
        <v>0</v>
      </c>
      <c r="CK111" s="65">
        <v>0</v>
      </c>
      <c r="CL111" s="65">
        <v>6.5</v>
      </c>
      <c r="CM111">
        <v>0</v>
      </c>
      <c r="CN111">
        <v>6.5</v>
      </c>
      <c r="CO111">
        <v>0</v>
      </c>
      <c r="CP111">
        <v>0</v>
      </c>
      <c r="CQ111">
        <v>6.1</v>
      </c>
      <c r="CR111">
        <v>6.1</v>
      </c>
      <c r="CS111">
        <v>0</v>
      </c>
      <c r="CT111">
        <v>0</v>
      </c>
      <c r="CU111">
        <v>0</v>
      </c>
      <c r="CV111">
        <v>1.26</v>
      </c>
      <c r="CW111">
        <v>0</v>
      </c>
      <c r="CX111">
        <v>0</v>
      </c>
      <c r="CY111">
        <v>6.4</v>
      </c>
      <c r="CZ111">
        <v>6.2</v>
      </c>
      <c r="DA111">
        <v>0</v>
      </c>
      <c r="DB111">
        <v>6.4</v>
      </c>
      <c r="DC111">
        <v>0</v>
      </c>
      <c r="DD111">
        <v>0</v>
      </c>
      <c r="DE111">
        <v>6.3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6.2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 s="214">
        <v>0</v>
      </c>
      <c r="GM111" s="214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 t="s">
        <v>74</v>
      </c>
    </row>
    <row r="112" spans="1:238" x14ac:dyDescent="0.25">
      <c r="A112" s="95">
        <f t="shared" si="14"/>
        <v>111</v>
      </c>
      <c r="B112" s="65">
        <f>B.Semanal!B112</f>
        <v>0</v>
      </c>
      <c r="C112" s="66"/>
      <c r="D112" s="66"/>
      <c r="E112" s="66"/>
      <c r="F112" s="66"/>
      <c r="H112" s="67">
        <v>0</v>
      </c>
      <c r="I112" s="67">
        <v>0</v>
      </c>
      <c r="J112" s="67">
        <v>0</v>
      </c>
      <c r="K112" s="67">
        <v>0</v>
      </c>
      <c r="L112" s="67">
        <v>0</v>
      </c>
      <c r="M112" s="67">
        <v>0</v>
      </c>
      <c r="N112" s="65">
        <v>0</v>
      </c>
      <c r="O112" s="65">
        <v>0</v>
      </c>
      <c r="P112" s="65">
        <v>0</v>
      </c>
      <c r="Q112" s="65">
        <v>0</v>
      </c>
      <c r="R112" s="65">
        <v>0</v>
      </c>
      <c r="S112" s="65">
        <v>0</v>
      </c>
      <c r="T112" s="65">
        <v>0</v>
      </c>
      <c r="U112" s="120">
        <v>0</v>
      </c>
      <c r="V112" s="120">
        <v>0</v>
      </c>
      <c r="W112" s="120">
        <v>0</v>
      </c>
      <c r="X112" s="120">
        <v>0</v>
      </c>
      <c r="Y112" s="120">
        <v>0</v>
      </c>
      <c r="Z112" s="120">
        <v>0</v>
      </c>
      <c r="AA112" s="120">
        <v>0</v>
      </c>
      <c r="AB112" s="120">
        <v>0</v>
      </c>
      <c r="AC112" s="120">
        <v>0</v>
      </c>
      <c r="AD112" s="120">
        <v>0</v>
      </c>
      <c r="AE112" s="120">
        <v>0</v>
      </c>
      <c r="AF112" s="120">
        <v>0</v>
      </c>
      <c r="AG112" s="120">
        <v>0</v>
      </c>
      <c r="AH112" s="120">
        <v>0</v>
      </c>
      <c r="AI112" s="65">
        <v>0</v>
      </c>
      <c r="AJ112" s="65">
        <v>0</v>
      </c>
      <c r="AK112" s="65">
        <v>0</v>
      </c>
      <c r="AL112" s="65">
        <v>0</v>
      </c>
      <c r="AM112" s="65">
        <v>0</v>
      </c>
      <c r="AN112" s="65">
        <v>0</v>
      </c>
      <c r="AO112" s="65">
        <v>0</v>
      </c>
      <c r="AP112" s="65">
        <v>0</v>
      </c>
      <c r="AQ112" s="65">
        <v>0</v>
      </c>
      <c r="AR112" s="65">
        <v>0</v>
      </c>
      <c r="AS112" s="65">
        <v>0</v>
      </c>
      <c r="AT112" s="65">
        <v>0</v>
      </c>
      <c r="AU112" s="65">
        <v>0</v>
      </c>
      <c r="AV112" s="65">
        <v>0</v>
      </c>
      <c r="AW112" s="65">
        <v>0</v>
      </c>
      <c r="AX112" s="65">
        <v>0</v>
      </c>
      <c r="AY112" s="65">
        <v>0</v>
      </c>
      <c r="AZ112" s="65">
        <v>0</v>
      </c>
      <c r="BA112" s="65">
        <v>0</v>
      </c>
      <c r="BB112" s="65">
        <v>0</v>
      </c>
      <c r="BC112" s="65">
        <v>0</v>
      </c>
      <c r="BD112" s="65">
        <v>0</v>
      </c>
      <c r="BE112" s="65">
        <v>0</v>
      </c>
      <c r="BF112" s="65">
        <v>0</v>
      </c>
      <c r="BG112" s="65">
        <v>0</v>
      </c>
      <c r="BH112" s="65">
        <v>0</v>
      </c>
      <c r="BI112" s="65">
        <v>0</v>
      </c>
      <c r="BJ112" s="65">
        <v>0</v>
      </c>
      <c r="BK112" s="65">
        <v>0</v>
      </c>
      <c r="BL112" s="65">
        <v>0</v>
      </c>
      <c r="BM112" s="91">
        <v>0</v>
      </c>
      <c r="BN112" s="65">
        <v>0</v>
      </c>
      <c r="BO112" s="65">
        <v>0</v>
      </c>
      <c r="BP112" s="65">
        <v>0</v>
      </c>
      <c r="BQ112" s="65">
        <v>0</v>
      </c>
      <c r="BR112" s="65">
        <v>0</v>
      </c>
      <c r="BS112" s="65">
        <v>0</v>
      </c>
      <c r="BT112" s="65">
        <v>0</v>
      </c>
      <c r="BU112" s="65">
        <v>0</v>
      </c>
      <c r="BV112" s="65">
        <v>0</v>
      </c>
      <c r="BW112" s="65">
        <v>0</v>
      </c>
      <c r="BX112" s="65">
        <v>0</v>
      </c>
      <c r="BY112" s="65">
        <v>0</v>
      </c>
      <c r="BZ112" s="65">
        <v>0</v>
      </c>
      <c r="CA112" s="65">
        <v>0</v>
      </c>
      <c r="CB112" s="65">
        <v>0</v>
      </c>
      <c r="CC112" s="65">
        <v>0</v>
      </c>
      <c r="CD112" s="65">
        <v>0</v>
      </c>
      <c r="CE112" s="65">
        <v>0</v>
      </c>
      <c r="CF112" s="65">
        <v>0</v>
      </c>
      <c r="CG112" s="65">
        <v>0</v>
      </c>
      <c r="CH112" s="65">
        <v>0</v>
      </c>
      <c r="CI112" s="65">
        <v>0</v>
      </c>
      <c r="CJ112" s="65">
        <v>0</v>
      </c>
      <c r="CK112" s="65">
        <v>0</v>
      </c>
      <c r="CL112" s="65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 s="214">
        <v>0</v>
      </c>
      <c r="GM112" s="214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 t="s">
        <v>74</v>
      </c>
    </row>
    <row r="113" spans="1:238" x14ac:dyDescent="0.25">
      <c r="A113" s="95">
        <f t="shared" si="14"/>
        <v>112</v>
      </c>
      <c r="B113" s="65">
        <f>B.Semanal!B113</f>
        <v>0</v>
      </c>
      <c r="C113" s="71"/>
      <c r="D113" s="71"/>
      <c r="E113" s="71"/>
      <c r="F113" s="71"/>
      <c r="G113" s="67"/>
      <c r="H113" s="67">
        <v>6.8</v>
      </c>
      <c r="I113" s="67">
        <v>6.12</v>
      </c>
      <c r="J113" s="67">
        <v>5.85</v>
      </c>
      <c r="K113" s="67">
        <v>5.78</v>
      </c>
      <c r="L113" s="67">
        <v>6.27</v>
      </c>
      <c r="M113" s="67">
        <v>6.38</v>
      </c>
      <c r="N113" s="65">
        <v>6.2</v>
      </c>
      <c r="O113" s="65">
        <v>6.65</v>
      </c>
      <c r="P113" s="65">
        <v>6.25</v>
      </c>
      <c r="Q113" s="65">
        <v>6.08</v>
      </c>
      <c r="R113" s="65">
        <v>6.65</v>
      </c>
      <c r="S113" s="65">
        <v>6.31</v>
      </c>
      <c r="T113" s="65">
        <v>6.11</v>
      </c>
      <c r="U113" s="124">
        <v>6.46</v>
      </c>
      <c r="V113" s="124">
        <v>5.99</v>
      </c>
      <c r="W113" s="124">
        <v>6.56</v>
      </c>
      <c r="X113" s="124">
        <v>6.55</v>
      </c>
      <c r="Y113" s="124">
        <v>6.36</v>
      </c>
      <c r="Z113" s="124">
        <v>6.7</v>
      </c>
      <c r="AA113" s="124">
        <v>6.59</v>
      </c>
      <c r="AB113" s="124">
        <v>0</v>
      </c>
      <c r="AC113" s="124">
        <v>0</v>
      </c>
      <c r="AD113" s="124">
        <v>6.75</v>
      </c>
      <c r="AE113" s="120">
        <v>6.66</v>
      </c>
      <c r="AF113" s="124">
        <v>6.59</v>
      </c>
      <c r="AG113" s="120">
        <v>6.38</v>
      </c>
      <c r="AH113" s="120">
        <v>6.7</v>
      </c>
      <c r="AI113" s="65">
        <v>0</v>
      </c>
      <c r="AJ113" s="65">
        <v>0</v>
      </c>
      <c r="AK113" s="65">
        <v>6.35</v>
      </c>
      <c r="AL113" s="65">
        <v>5.97</v>
      </c>
      <c r="AM113" s="65">
        <v>6.7</v>
      </c>
      <c r="AN113" s="65">
        <v>6.64</v>
      </c>
      <c r="AO113" s="65">
        <v>6.5</v>
      </c>
      <c r="AP113" s="65">
        <v>6.33</v>
      </c>
      <c r="AQ113" s="65">
        <v>6.64</v>
      </c>
      <c r="AR113" s="65">
        <v>6.59</v>
      </c>
      <c r="AS113" s="65">
        <v>6.54</v>
      </c>
      <c r="AT113" s="65">
        <v>6.14</v>
      </c>
      <c r="AU113" s="65">
        <v>6.46</v>
      </c>
      <c r="AV113" s="65">
        <v>6.4</v>
      </c>
      <c r="AW113" s="65">
        <v>6.55</v>
      </c>
      <c r="AX113" s="65">
        <v>6.01</v>
      </c>
      <c r="AY113" s="65">
        <v>6.62</v>
      </c>
      <c r="AZ113" s="65">
        <v>6.23</v>
      </c>
      <c r="BA113" s="65">
        <v>4.2699999999999996</v>
      </c>
      <c r="BB113" s="65">
        <v>4.58</v>
      </c>
      <c r="BC113" s="65">
        <v>6.12</v>
      </c>
      <c r="BD113" s="65">
        <v>0</v>
      </c>
      <c r="BE113" s="65">
        <v>0</v>
      </c>
      <c r="BF113" s="65">
        <v>0</v>
      </c>
      <c r="BG113" s="65">
        <v>7.87</v>
      </c>
      <c r="BH113" s="65">
        <v>6.15</v>
      </c>
      <c r="BI113" s="65">
        <v>6.41</v>
      </c>
      <c r="BJ113" s="65">
        <v>6.26</v>
      </c>
      <c r="BK113" s="65">
        <v>6.33</v>
      </c>
      <c r="BL113" s="65">
        <v>6.27</v>
      </c>
      <c r="BM113" s="91">
        <v>6.44</v>
      </c>
      <c r="BN113" s="65">
        <v>6.13</v>
      </c>
      <c r="BO113" s="65">
        <v>6.42</v>
      </c>
      <c r="BP113" s="65">
        <v>6.46</v>
      </c>
      <c r="BQ113" s="65">
        <v>6.31</v>
      </c>
      <c r="BR113" s="65">
        <v>6.42</v>
      </c>
      <c r="BS113" s="65">
        <v>6.07</v>
      </c>
      <c r="BT113" s="65">
        <v>6.33</v>
      </c>
      <c r="BU113" s="65">
        <v>6.12</v>
      </c>
      <c r="BV113" s="65">
        <v>6.33</v>
      </c>
      <c r="BW113" s="65">
        <v>6.04</v>
      </c>
      <c r="BX113" s="65">
        <v>6.33</v>
      </c>
      <c r="BY113" s="65">
        <v>6.5</v>
      </c>
      <c r="BZ113" s="65">
        <v>6.35</v>
      </c>
      <c r="CA113" s="65">
        <v>6.6</v>
      </c>
      <c r="CB113" s="65">
        <v>6.75</v>
      </c>
      <c r="CC113" s="65">
        <v>6.38</v>
      </c>
      <c r="CD113" s="65">
        <v>6.7</v>
      </c>
      <c r="CE113" s="65">
        <v>6.5</v>
      </c>
      <c r="CF113" s="65">
        <v>6.5</v>
      </c>
      <c r="CG113" s="65">
        <v>6.19</v>
      </c>
      <c r="CH113" s="65">
        <v>6.12</v>
      </c>
      <c r="CI113" s="65">
        <v>6.66</v>
      </c>
      <c r="CJ113" s="65">
        <v>6.41</v>
      </c>
      <c r="CK113" s="65">
        <v>6.74</v>
      </c>
      <c r="CL113" s="65">
        <v>6.49</v>
      </c>
      <c r="CM113">
        <v>13.54</v>
      </c>
      <c r="CN113">
        <v>6.95</v>
      </c>
      <c r="CO113">
        <v>0</v>
      </c>
      <c r="CP113">
        <v>0</v>
      </c>
      <c r="CQ113">
        <v>6.3</v>
      </c>
      <c r="CR113">
        <v>13.71</v>
      </c>
      <c r="CS113">
        <v>6.33</v>
      </c>
      <c r="CT113">
        <v>6.4</v>
      </c>
      <c r="CU113">
        <v>6.61</v>
      </c>
      <c r="CV113">
        <v>6.65</v>
      </c>
      <c r="CW113">
        <v>6.7</v>
      </c>
      <c r="CX113">
        <v>6.5</v>
      </c>
      <c r="CY113">
        <v>6.55</v>
      </c>
      <c r="CZ113">
        <v>6.29</v>
      </c>
      <c r="DA113">
        <v>6.51</v>
      </c>
      <c r="DB113">
        <v>6.6</v>
      </c>
      <c r="DC113">
        <v>6.36</v>
      </c>
      <c r="DD113">
        <v>6.59</v>
      </c>
      <c r="DE113">
        <v>6.47</v>
      </c>
      <c r="DF113">
        <v>6.62</v>
      </c>
      <c r="DG113">
        <v>6.42</v>
      </c>
      <c r="DH113">
        <v>14.1</v>
      </c>
      <c r="DI113">
        <v>6.6</v>
      </c>
      <c r="DJ113">
        <v>6.61</v>
      </c>
      <c r="DK113">
        <v>6.53</v>
      </c>
      <c r="DL113">
        <v>6.51</v>
      </c>
      <c r="DM113">
        <v>6.45</v>
      </c>
      <c r="DN113">
        <v>6.43</v>
      </c>
      <c r="DO113">
        <v>6.51</v>
      </c>
      <c r="DP113">
        <v>6.73</v>
      </c>
      <c r="DQ113">
        <v>6.46</v>
      </c>
      <c r="DR113">
        <v>6.36</v>
      </c>
      <c r="DS113">
        <v>6.42</v>
      </c>
      <c r="DT113">
        <v>6.51</v>
      </c>
      <c r="DU113">
        <v>6.76</v>
      </c>
      <c r="DV113">
        <v>6.57</v>
      </c>
      <c r="DW113">
        <v>6.22</v>
      </c>
      <c r="DX113">
        <v>6.65</v>
      </c>
      <c r="DY113">
        <v>6.63</v>
      </c>
      <c r="DZ113">
        <v>6.68</v>
      </c>
      <c r="EA113">
        <v>6.32</v>
      </c>
      <c r="EB113">
        <v>6.77</v>
      </c>
      <c r="EC113">
        <v>6.65</v>
      </c>
      <c r="ED113">
        <v>6.4</v>
      </c>
      <c r="EE113">
        <v>6.5</v>
      </c>
      <c r="EF113">
        <v>6.65</v>
      </c>
      <c r="EG113">
        <v>6.78</v>
      </c>
      <c r="EH113">
        <v>7.02</v>
      </c>
      <c r="EI113">
        <v>6.75</v>
      </c>
      <c r="EJ113">
        <v>6.93</v>
      </c>
      <c r="EK113">
        <v>6.98</v>
      </c>
      <c r="EL113">
        <v>6.7</v>
      </c>
      <c r="EM113">
        <v>6.58</v>
      </c>
      <c r="EN113">
        <v>6.94</v>
      </c>
      <c r="EO113">
        <v>6.98</v>
      </c>
      <c r="EP113">
        <v>6.32</v>
      </c>
      <c r="EQ113">
        <v>6.6</v>
      </c>
      <c r="ER113">
        <v>6.58</v>
      </c>
      <c r="ES113">
        <v>6.68</v>
      </c>
      <c r="ET113">
        <v>6.73</v>
      </c>
      <c r="EU113">
        <v>6.55</v>
      </c>
      <c r="EV113">
        <v>6.72</v>
      </c>
      <c r="EW113">
        <v>6.37</v>
      </c>
      <c r="EX113">
        <v>6.53</v>
      </c>
      <c r="EY113">
        <v>6.35</v>
      </c>
      <c r="EZ113">
        <v>6.3</v>
      </c>
      <c r="FA113">
        <v>0</v>
      </c>
      <c r="FB113">
        <v>0</v>
      </c>
      <c r="FC113">
        <v>0</v>
      </c>
      <c r="FD113">
        <v>0</v>
      </c>
      <c r="FE113">
        <v>6.15</v>
      </c>
      <c r="FF113">
        <v>6.85</v>
      </c>
      <c r="FG113">
        <v>6.58</v>
      </c>
      <c r="FH113">
        <v>6.47</v>
      </c>
      <c r="FI113">
        <v>6.25</v>
      </c>
      <c r="FJ113">
        <v>6.58</v>
      </c>
      <c r="FK113">
        <v>6.77</v>
      </c>
      <c r="FL113">
        <v>6.45</v>
      </c>
      <c r="FM113">
        <v>6.53</v>
      </c>
      <c r="FN113">
        <v>6.51</v>
      </c>
      <c r="FO113">
        <v>6.35</v>
      </c>
      <c r="FP113">
        <v>6.58</v>
      </c>
      <c r="FQ113">
        <v>6.37</v>
      </c>
      <c r="FR113">
        <v>6.39</v>
      </c>
      <c r="FS113">
        <v>6.3</v>
      </c>
      <c r="FT113">
        <v>6.25</v>
      </c>
      <c r="FU113">
        <v>6.21</v>
      </c>
      <c r="FV113">
        <v>6.37</v>
      </c>
      <c r="FW113">
        <v>6.57</v>
      </c>
      <c r="FX113">
        <v>6.54</v>
      </c>
      <c r="FY113">
        <v>6.5</v>
      </c>
      <c r="FZ113">
        <v>6.62</v>
      </c>
      <c r="GA113">
        <v>6.3</v>
      </c>
      <c r="GB113">
        <v>6.8</v>
      </c>
      <c r="GC113">
        <v>6.56</v>
      </c>
      <c r="GD113">
        <v>6.34</v>
      </c>
      <c r="GE113">
        <v>5.92</v>
      </c>
      <c r="GF113">
        <v>6.17</v>
      </c>
      <c r="GG113">
        <v>6.42</v>
      </c>
      <c r="GH113">
        <v>6.38</v>
      </c>
      <c r="GI113">
        <v>6.28</v>
      </c>
      <c r="GJ113">
        <v>6.55</v>
      </c>
      <c r="GK113">
        <v>6.17</v>
      </c>
      <c r="GL113" s="214">
        <v>6.34</v>
      </c>
      <c r="GM113" s="214">
        <v>6.53</v>
      </c>
      <c r="GN113">
        <v>6.43</v>
      </c>
      <c r="GO113">
        <v>6.32</v>
      </c>
      <c r="GP113">
        <v>6.2</v>
      </c>
      <c r="GQ113">
        <v>6.32</v>
      </c>
      <c r="GR113">
        <v>6.4</v>
      </c>
      <c r="GS113">
        <v>6.38</v>
      </c>
      <c r="GT113">
        <v>6.42</v>
      </c>
      <c r="GU113">
        <v>6.12</v>
      </c>
      <c r="GV113">
        <v>5.9</v>
      </c>
      <c r="GW113">
        <v>6.47</v>
      </c>
      <c r="GX113">
        <v>6.25</v>
      </c>
      <c r="GY113">
        <v>6.2</v>
      </c>
      <c r="GZ113">
        <v>6.05</v>
      </c>
      <c r="HA113">
        <v>6.2</v>
      </c>
      <c r="HB113">
        <v>5.75</v>
      </c>
      <c r="HC113">
        <v>0</v>
      </c>
      <c r="HD113">
        <v>6.33</v>
      </c>
      <c r="HE113">
        <v>6.17</v>
      </c>
      <c r="HF113">
        <v>6.57</v>
      </c>
      <c r="HG113">
        <v>6.48</v>
      </c>
      <c r="HH113">
        <v>6.35</v>
      </c>
      <c r="HI113">
        <v>6.7</v>
      </c>
      <c r="HJ113">
        <v>6.2</v>
      </c>
      <c r="HK113">
        <v>6.08</v>
      </c>
      <c r="HL113">
        <v>6.13</v>
      </c>
      <c r="HM113">
        <v>6.52</v>
      </c>
      <c r="HN113">
        <v>6.03</v>
      </c>
      <c r="HO113">
        <v>6.5</v>
      </c>
      <c r="HP113">
        <v>6.05</v>
      </c>
      <c r="HQ113">
        <v>6.16</v>
      </c>
      <c r="HR113">
        <v>5.87</v>
      </c>
      <c r="HS113">
        <v>6.2</v>
      </c>
      <c r="HT113">
        <v>6.45</v>
      </c>
      <c r="HU113">
        <v>6.68</v>
      </c>
      <c r="HV113">
        <v>6.35</v>
      </c>
      <c r="HW113">
        <v>6.58</v>
      </c>
      <c r="HX113">
        <v>0</v>
      </c>
      <c r="HY113">
        <v>0</v>
      </c>
      <c r="HZ113">
        <v>0</v>
      </c>
      <c r="IA113">
        <v>6.23</v>
      </c>
      <c r="IB113">
        <v>6.08</v>
      </c>
      <c r="IC113">
        <v>0</v>
      </c>
      <c r="ID113" t="s">
        <v>74</v>
      </c>
    </row>
    <row r="114" spans="1:238" x14ac:dyDescent="0.25">
      <c r="A114" s="95">
        <f t="shared" si="14"/>
        <v>113</v>
      </c>
      <c r="B114" s="65">
        <f>B.Semanal!B114</f>
        <v>0</v>
      </c>
      <c r="C114" s="68"/>
      <c r="D114" s="68"/>
      <c r="E114" s="68"/>
      <c r="F114" s="68"/>
      <c r="H114" s="67">
        <v>0</v>
      </c>
      <c r="I114" s="67">
        <v>0</v>
      </c>
      <c r="J114" s="67">
        <v>0</v>
      </c>
      <c r="K114" s="67">
        <v>0</v>
      </c>
      <c r="L114" s="67">
        <v>0</v>
      </c>
      <c r="M114" s="67">
        <v>0</v>
      </c>
      <c r="N114" s="65">
        <v>0</v>
      </c>
      <c r="O114" s="65">
        <v>0</v>
      </c>
      <c r="P114" s="65">
        <v>0</v>
      </c>
      <c r="Q114" s="65">
        <v>0</v>
      </c>
      <c r="R114" s="65">
        <v>0</v>
      </c>
      <c r="S114" s="65">
        <v>0</v>
      </c>
      <c r="T114" s="65">
        <v>0</v>
      </c>
      <c r="U114" s="120">
        <v>0</v>
      </c>
      <c r="V114" s="120">
        <v>0</v>
      </c>
      <c r="W114" s="120">
        <v>0</v>
      </c>
      <c r="X114" s="120">
        <v>0</v>
      </c>
      <c r="Y114" s="120">
        <v>0</v>
      </c>
      <c r="Z114" s="120">
        <v>0</v>
      </c>
      <c r="AA114" s="120">
        <v>0</v>
      </c>
      <c r="AB114" s="120">
        <v>0</v>
      </c>
      <c r="AC114" s="120">
        <v>0</v>
      </c>
      <c r="AD114" s="120">
        <v>0</v>
      </c>
      <c r="AE114" s="120">
        <v>0</v>
      </c>
      <c r="AF114" s="120">
        <v>0</v>
      </c>
      <c r="AG114" s="120">
        <v>0</v>
      </c>
      <c r="AH114" s="120">
        <v>0</v>
      </c>
      <c r="AI114" s="65">
        <v>0</v>
      </c>
      <c r="AJ114" s="65">
        <v>0</v>
      </c>
      <c r="AK114" s="65">
        <v>0</v>
      </c>
      <c r="AL114" s="65">
        <v>0</v>
      </c>
      <c r="AM114" s="65">
        <v>0</v>
      </c>
      <c r="AN114" s="65">
        <v>0</v>
      </c>
      <c r="AO114" s="65">
        <v>0</v>
      </c>
      <c r="AP114" s="65">
        <v>0</v>
      </c>
      <c r="AQ114" s="65">
        <v>0</v>
      </c>
      <c r="AR114" s="65">
        <v>0</v>
      </c>
      <c r="AS114" s="65">
        <v>0</v>
      </c>
      <c r="AT114" s="65">
        <v>0</v>
      </c>
      <c r="AU114" s="65">
        <v>0</v>
      </c>
      <c r="AV114" s="65">
        <v>0</v>
      </c>
      <c r="AW114" s="65">
        <v>0</v>
      </c>
      <c r="AX114" s="65">
        <v>0</v>
      </c>
      <c r="AY114" s="65">
        <v>0</v>
      </c>
      <c r="AZ114" s="65">
        <v>0</v>
      </c>
      <c r="BA114" s="65">
        <v>0</v>
      </c>
      <c r="BB114" s="65">
        <v>0</v>
      </c>
      <c r="BC114" s="65">
        <v>0</v>
      </c>
      <c r="BD114" s="65">
        <v>0</v>
      </c>
      <c r="BE114" s="65">
        <v>0</v>
      </c>
      <c r="BF114" s="65">
        <v>0</v>
      </c>
      <c r="BG114" s="65">
        <v>0</v>
      </c>
      <c r="BH114" s="65">
        <v>0</v>
      </c>
      <c r="BI114" s="65">
        <v>0</v>
      </c>
      <c r="BJ114" s="65">
        <v>0</v>
      </c>
      <c r="BK114" s="65">
        <v>0</v>
      </c>
      <c r="BL114" s="65">
        <v>0</v>
      </c>
      <c r="BM114" s="91">
        <v>0</v>
      </c>
      <c r="BN114" s="65">
        <v>0</v>
      </c>
      <c r="BO114" s="65">
        <v>0</v>
      </c>
      <c r="BP114" s="65">
        <v>0</v>
      </c>
      <c r="BQ114" s="65">
        <v>0</v>
      </c>
      <c r="BR114" s="65">
        <v>0</v>
      </c>
      <c r="BS114" s="65">
        <v>0</v>
      </c>
      <c r="BT114" s="65">
        <v>0</v>
      </c>
      <c r="BU114" s="65">
        <v>0</v>
      </c>
      <c r="BV114" s="65">
        <v>0</v>
      </c>
      <c r="BW114" s="65">
        <v>0</v>
      </c>
      <c r="BX114" s="65">
        <v>0</v>
      </c>
      <c r="BY114" s="65">
        <v>0</v>
      </c>
      <c r="BZ114" s="65">
        <v>0</v>
      </c>
      <c r="CA114" s="65">
        <v>0</v>
      </c>
      <c r="CB114" s="65">
        <v>0</v>
      </c>
      <c r="CC114" s="65">
        <v>0</v>
      </c>
      <c r="CD114" s="65">
        <v>0</v>
      </c>
      <c r="CE114" s="65">
        <v>0</v>
      </c>
      <c r="CF114" s="65">
        <v>0</v>
      </c>
      <c r="CG114" s="65">
        <v>0</v>
      </c>
      <c r="CH114" s="65">
        <v>0</v>
      </c>
      <c r="CI114" s="65">
        <v>0</v>
      </c>
      <c r="CJ114" s="65">
        <v>0</v>
      </c>
      <c r="CK114" s="65">
        <v>0</v>
      </c>
      <c r="CL114" s="65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 s="214">
        <v>0</v>
      </c>
      <c r="GM114" s="2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 t="s">
        <v>74</v>
      </c>
    </row>
    <row r="115" spans="1:238" x14ac:dyDescent="0.25">
      <c r="A115" s="95">
        <f t="shared" si="14"/>
        <v>114</v>
      </c>
      <c r="B115" s="65">
        <f>B.Semanal!B115</f>
        <v>0</v>
      </c>
      <c r="C115" s="66"/>
      <c r="D115" s="66"/>
      <c r="E115" s="66"/>
      <c r="F115" s="66"/>
      <c r="H115" s="67">
        <v>0</v>
      </c>
      <c r="I115" s="67">
        <v>0</v>
      </c>
      <c r="J115" s="67">
        <v>8.68</v>
      </c>
      <c r="K115" s="67">
        <v>16.5</v>
      </c>
      <c r="L115" s="67">
        <v>15.14</v>
      </c>
      <c r="M115" s="67">
        <v>17.3</v>
      </c>
      <c r="N115" s="65">
        <v>15.64</v>
      </c>
      <c r="O115" s="65">
        <v>0</v>
      </c>
      <c r="P115" s="65">
        <v>13.48</v>
      </c>
      <c r="Q115" s="65">
        <v>8.36</v>
      </c>
      <c r="R115" s="65">
        <v>0</v>
      </c>
      <c r="S115" s="65">
        <v>15.26</v>
      </c>
      <c r="T115" s="65">
        <v>6.96</v>
      </c>
      <c r="U115" s="120">
        <v>7.78</v>
      </c>
      <c r="V115" s="120">
        <v>14.6</v>
      </c>
      <c r="W115" s="120">
        <v>10.4</v>
      </c>
      <c r="X115" s="120">
        <v>25.06</v>
      </c>
      <c r="Y115" s="120">
        <v>24.3</v>
      </c>
      <c r="Z115" s="120">
        <v>19.579999999999998</v>
      </c>
      <c r="AA115" s="120">
        <v>34.4</v>
      </c>
      <c r="AB115" s="120">
        <v>0</v>
      </c>
      <c r="AC115" s="120">
        <v>0</v>
      </c>
      <c r="AD115" s="120">
        <v>0</v>
      </c>
      <c r="AE115" s="120">
        <v>28960</v>
      </c>
      <c r="AF115" s="120">
        <v>6560</v>
      </c>
      <c r="AG115" s="120">
        <v>14720</v>
      </c>
      <c r="AH115" s="120">
        <v>15040</v>
      </c>
      <c r="AI115" s="65">
        <v>0</v>
      </c>
      <c r="AJ115" s="65">
        <v>0</v>
      </c>
      <c r="AK115" s="65">
        <v>0</v>
      </c>
      <c r="AL115" s="65">
        <v>17900</v>
      </c>
      <c r="AM115" s="65">
        <v>16060</v>
      </c>
      <c r="AN115" s="65">
        <v>23820</v>
      </c>
      <c r="AO115" s="65">
        <v>20640</v>
      </c>
      <c r="AP115" s="65">
        <v>14320</v>
      </c>
      <c r="AQ115" s="65">
        <v>25060</v>
      </c>
      <c r="AR115" s="65">
        <v>24340</v>
      </c>
      <c r="AS115" s="65">
        <v>8000</v>
      </c>
      <c r="AT115" s="65">
        <v>20980</v>
      </c>
      <c r="AU115" s="65">
        <v>15380</v>
      </c>
      <c r="AV115" s="65">
        <v>12780</v>
      </c>
      <c r="AW115" s="65">
        <v>34260</v>
      </c>
      <c r="AX115" s="65">
        <v>23140</v>
      </c>
      <c r="AY115" s="65">
        <v>16360</v>
      </c>
      <c r="AZ115" s="65">
        <v>8260</v>
      </c>
      <c r="BA115" s="65">
        <v>0</v>
      </c>
      <c r="BB115" s="65">
        <v>11540</v>
      </c>
      <c r="BC115" s="65">
        <v>13460</v>
      </c>
      <c r="BD115" s="65">
        <v>0</v>
      </c>
      <c r="BE115" s="65">
        <v>0</v>
      </c>
      <c r="BF115" s="65">
        <v>0</v>
      </c>
      <c r="BG115" s="65">
        <v>0</v>
      </c>
      <c r="BH115" s="65">
        <v>0</v>
      </c>
      <c r="BI115" s="65">
        <v>17680</v>
      </c>
      <c r="BJ115" s="65">
        <v>0</v>
      </c>
      <c r="BK115" s="65">
        <v>8160</v>
      </c>
      <c r="BL115" s="65">
        <v>7440</v>
      </c>
      <c r="BM115" s="91">
        <v>22900</v>
      </c>
      <c r="BN115" s="65">
        <v>9660</v>
      </c>
      <c r="BO115" s="65">
        <v>8800</v>
      </c>
      <c r="BP115" s="65">
        <v>9780</v>
      </c>
      <c r="BQ115" s="65">
        <v>18380</v>
      </c>
      <c r="BR115" s="65">
        <v>6620</v>
      </c>
      <c r="BS115" s="65">
        <v>0</v>
      </c>
      <c r="BT115" s="65">
        <v>6440</v>
      </c>
      <c r="BU115" s="65">
        <v>8340</v>
      </c>
      <c r="BV115" s="65">
        <v>6840</v>
      </c>
      <c r="BW115" s="65">
        <v>11880</v>
      </c>
      <c r="BX115" s="65">
        <v>16980</v>
      </c>
      <c r="BY115" s="65">
        <v>17560</v>
      </c>
      <c r="BZ115" s="65">
        <v>15320</v>
      </c>
      <c r="CA115" s="65">
        <v>17140</v>
      </c>
      <c r="CB115" s="65">
        <v>19160</v>
      </c>
      <c r="CC115" s="65">
        <v>21460</v>
      </c>
      <c r="CD115" s="65">
        <v>16800</v>
      </c>
      <c r="CE115" s="65">
        <v>24120</v>
      </c>
      <c r="CF115" s="65">
        <v>0</v>
      </c>
      <c r="CG115" s="65">
        <v>24480</v>
      </c>
      <c r="CH115" s="65">
        <v>0</v>
      </c>
      <c r="CI115" s="65">
        <v>20920</v>
      </c>
      <c r="CJ115" s="65">
        <v>21960</v>
      </c>
      <c r="CK115" s="65">
        <v>7660</v>
      </c>
      <c r="CL115" s="65">
        <v>14480</v>
      </c>
      <c r="CM115">
        <v>23280</v>
      </c>
      <c r="CN115">
        <v>0</v>
      </c>
      <c r="CO115">
        <v>0</v>
      </c>
      <c r="CP115">
        <v>0</v>
      </c>
      <c r="CQ115">
        <v>9640</v>
      </c>
      <c r="CR115">
        <v>14400</v>
      </c>
      <c r="CS115">
        <v>8780</v>
      </c>
      <c r="CT115">
        <v>17700</v>
      </c>
      <c r="CU115">
        <v>5000</v>
      </c>
      <c r="CV115">
        <v>22180</v>
      </c>
      <c r="CW115">
        <v>14080</v>
      </c>
      <c r="CX115">
        <v>12920</v>
      </c>
      <c r="CY115">
        <v>7320</v>
      </c>
      <c r="CZ115">
        <v>15360</v>
      </c>
      <c r="DA115">
        <v>8200</v>
      </c>
      <c r="DB115">
        <v>13860</v>
      </c>
      <c r="DC115">
        <v>14800</v>
      </c>
      <c r="DD115">
        <v>15040</v>
      </c>
      <c r="DE115">
        <v>6340</v>
      </c>
      <c r="DF115">
        <v>16680</v>
      </c>
      <c r="DG115">
        <v>17800</v>
      </c>
      <c r="DH115">
        <v>14180</v>
      </c>
      <c r="DI115">
        <v>16160</v>
      </c>
      <c r="DJ115">
        <v>13880</v>
      </c>
      <c r="DK115">
        <v>17580</v>
      </c>
      <c r="DL115">
        <v>8140</v>
      </c>
      <c r="DM115">
        <v>6740</v>
      </c>
      <c r="DN115">
        <v>19120</v>
      </c>
      <c r="DO115">
        <v>33960</v>
      </c>
      <c r="DP115">
        <v>15040</v>
      </c>
      <c r="DQ115">
        <v>13800</v>
      </c>
      <c r="DR115">
        <v>7520</v>
      </c>
      <c r="DS115">
        <v>8500</v>
      </c>
      <c r="DT115">
        <v>24700</v>
      </c>
      <c r="DU115">
        <v>14400</v>
      </c>
      <c r="DV115">
        <v>6000</v>
      </c>
      <c r="DW115">
        <v>16040</v>
      </c>
      <c r="DX115">
        <v>17340</v>
      </c>
      <c r="DY115">
        <v>7760</v>
      </c>
      <c r="DZ115">
        <v>0</v>
      </c>
      <c r="EA115">
        <v>14980</v>
      </c>
      <c r="EB115">
        <v>11880</v>
      </c>
      <c r="EC115">
        <v>22780</v>
      </c>
      <c r="ED115">
        <v>6300</v>
      </c>
      <c r="EE115">
        <v>8500</v>
      </c>
      <c r="EF115">
        <v>13040</v>
      </c>
      <c r="EG115">
        <v>7440</v>
      </c>
      <c r="EH115">
        <v>23020</v>
      </c>
      <c r="EI115">
        <v>8140</v>
      </c>
      <c r="EJ115">
        <v>8360</v>
      </c>
      <c r="EK115">
        <v>15220</v>
      </c>
      <c r="EL115">
        <v>23940</v>
      </c>
      <c r="EM115">
        <v>18920</v>
      </c>
      <c r="EN115">
        <v>8380</v>
      </c>
      <c r="EO115">
        <v>23240</v>
      </c>
      <c r="EP115">
        <v>9340</v>
      </c>
      <c r="EQ115">
        <v>23820</v>
      </c>
      <c r="ER115">
        <v>8100</v>
      </c>
      <c r="ES115">
        <v>22260</v>
      </c>
      <c r="ET115">
        <v>11300</v>
      </c>
      <c r="EU115">
        <v>8640</v>
      </c>
      <c r="EV115">
        <v>14340</v>
      </c>
      <c r="EW115">
        <v>9200</v>
      </c>
      <c r="EX115">
        <v>13760</v>
      </c>
      <c r="EY115">
        <v>7820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7160</v>
      </c>
      <c r="FG115">
        <v>8600</v>
      </c>
      <c r="FH115">
        <v>12280</v>
      </c>
      <c r="FI115">
        <v>0</v>
      </c>
      <c r="FJ115">
        <v>14720</v>
      </c>
      <c r="FK115">
        <v>15080</v>
      </c>
      <c r="FL115">
        <v>21720</v>
      </c>
      <c r="FM115">
        <v>17820</v>
      </c>
      <c r="FN115">
        <v>8220</v>
      </c>
      <c r="FO115">
        <v>7120</v>
      </c>
      <c r="FP115">
        <v>5360</v>
      </c>
      <c r="FQ115">
        <v>7460</v>
      </c>
      <c r="FR115">
        <v>4820</v>
      </c>
      <c r="FS115">
        <v>6460</v>
      </c>
      <c r="FT115">
        <v>6820</v>
      </c>
      <c r="FU115">
        <v>6440</v>
      </c>
      <c r="FV115">
        <v>15760</v>
      </c>
      <c r="FW115">
        <v>13460</v>
      </c>
      <c r="FX115">
        <v>0</v>
      </c>
      <c r="FY115">
        <v>15200</v>
      </c>
      <c r="FZ115">
        <v>5700</v>
      </c>
      <c r="GA115">
        <v>5560</v>
      </c>
      <c r="GB115">
        <v>12260</v>
      </c>
      <c r="GC115">
        <v>7400</v>
      </c>
      <c r="GD115">
        <v>0</v>
      </c>
      <c r="GE115">
        <v>0</v>
      </c>
      <c r="GF115">
        <v>11400</v>
      </c>
      <c r="GG115">
        <v>14500</v>
      </c>
      <c r="GH115">
        <v>16100</v>
      </c>
      <c r="GI115">
        <v>38950</v>
      </c>
      <c r="GJ115">
        <v>9320</v>
      </c>
      <c r="GK115">
        <v>8120</v>
      </c>
      <c r="GL115" s="214">
        <v>8200</v>
      </c>
      <c r="GM115" s="214">
        <v>15300</v>
      </c>
      <c r="GN115">
        <v>7060</v>
      </c>
      <c r="GO115">
        <v>7320</v>
      </c>
      <c r="GP115">
        <v>0</v>
      </c>
      <c r="GQ115">
        <v>9360</v>
      </c>
      <c r="GR115">
        <v>6220</v>
      </c>
      <c r="GS115">
        <v>5740</v>
      </c>
      <c r="GT115">
        <v>7920</v>
      </c>
      <c r="GU115">
        <v>7000</v>
      </c>
      <c r="GV115">
        <v>7580</v>
      </c>
      <c r="GW115">
        <v>5760</v>
      </c>
      <c r="GX115">
        <v>4960</v>
      </c>
      <c r="GY115">
        <v>5620</v>
      </c>
      <c r="GZ115">
        <v>6240</v>
      </c>
      <c r="HA115">
        <v>0</v>
      </c>
      <c r="HB115">
        <v>0</v>
      </c>
      <c r="HC115">
        <v>6460</v>
      </c>
      <c r="HD115">
        <v>0</v>
      </c>
      <c r="HE115">
        <v>7980</v>
      </c>
      <c r="HF115">
        <v>7620</v>
      </c>
      <c r="HG115">
        <v>5400</v>
      </c>
      <c r="HH115">
        <v>3180</v>
      </c>
      <c r="HI115">
        <v>5980</v>
      </c>
      <c r="HJ115">
        <v>4800</v>
      </c>
      <c r="HK115">
        <v>0</v>
      </c>
      <c r="HL115">
        <v>0</v>
      </c>
      <c r="HM115">
        <v>7140</v>
      </c>
      <c r="HN115">
        <v>16160</v>
      </c>
      <c r="HO115">
        <v>0</v>
      </c>
      <c r="HP115">
        <v>9420</v>
      </c>
      <c r="HQ115">
        <v>0</v>
      </c>
      <c r="HR115">
        <v>0</v>
      </c>
      <c r="HS115">
        <v>0</v>
      </c>
      <c r="HT115">
        <v>22300</v>
      </c>
      <c r="HU115">
        <v>18440</v>
      </c>
      <c r="HV115">
        <v>0</v>
      </c>
      <c r="HW115">
        <v>8600</v>
      </c>
      <c r="HX115">
        <v>0</v>
      </c>
      <c r="HY115">
        <v>0</v>
      </c>
      <c r="HZ115">
        <v>0</v>
      </c>
      <c r="IA115">
        <v>0</v>
      </c>
      <c r="IB115">
        <v>8180</v>
      </c>
      <c r="IC115">
        <v>0</v>
      </c>
      <c r="ID115" s="142">
        <v>0</v>
      </c>
    </row>
    <row r="116" spans="1:238" x14ac:dyDescent="0.25">
      <c r="A116" s="95">
        <f t="shared" si="14"/>
        <v>115</v>
      </c>
      <c r="B116" s="65">
        <f>B.Semanal!B116</f>
        <v>0</v>
      </c>
      <c r="C116" s="71"/>
      <c r="D116" s="71"/>
      <c r="E116" s="71"/>
      <c r="F116" s="71"/>
      <c r="H116" s="67">
        <v>0</v>
      </c>
      <c r="I116" s="67">
        <v>0.9</v>
      </c>
      <c r="J116" s="67">
        <v>0.71</v>
      </c>
      <c r="K116" s="67">
        <v>1.1000000000000001</v>
      </c>
      <c r="L116" s="67">
        <v>1.26</v>
      </c>
      <c r="M116" s="67">
        <v>1.61</v>
      </c>
      <c r="N116" s="65">
        <v>1.0900000000000001</v>
      </c>
      <c r="O116" s="65">
        <v>0.9</v>
      </c>
      <c r="P116" s="65">
        <v>1.06</v>
      </c>
      <c r="Q116" s="65">
        <v>1.39</v>
      </c>
      <c r="R116" s="65">
        <v>0.98</v>
      </c>
      <c r="S116" s="65">
        <v>1.31</v>
      </c>
      <c r="T116" s="65">
        <v>1.06</v>
      </c>
      <c r="U116" s="124">
        <v>1.01</v>
      </c>
      <c r="V116" s="124">
        <v>1.36</v>
      </c>
      <c r="W116" s="124">
        <v>0.85</v>
      </c>
      <c r="X116" s="124">
        <v>0.98</v>
      </c>
      <c r="Y116" s="124">
        <v>1.33</v>
      </c>
      <c r="Z116" s="124">
        <v>1.07</v>
      </c>
      <c r="AA116" s="124">
        <v>1.75</v>
      </c>
      <c r="AB116" s="124">
        <v>0</v>
      </c>
      <c r="AC116" s="124">
        <v>0</v>
      </c>
      <c r="AD116" s="124">
        <v>0</v>
      </c>
      <c r="AE116" s="120">
        <v>1.1000000000000001</v>
      </c>
      <c r="AF116" s="124">
        <v>1.3</v>
      </c>
      <c r="AG116" s="120">
        <v>1.01</v>
      </c>
      <c r="AH116" s="120">
        <v>0.99</v>
      </c>
      <c r="AI116" s="65">
        <v>0</v>
      </c>
      <c r="AJ116" s="65">
        <v>0</v>
      </c>
      <c r="AK116" s="65">
        <v>1.05</v>
      </c>
      <c r="AL116" s="65">
        <v>0.89</v>
      </c>
      <c r="AM116" s="65">
        <v>1.02</v>
      </c>
      <c r="AN116" s="65">
        <v>1.59</v>
      </c>
      <c r="AO116" s="65">
        <v>1.7</v>
      </c>
      <c r="AP116" s="65">
        <v>1.1299999999999999</v>
      </c>
      <c r="AQ116" s="65">
        <v>1.44</v>
      </c>
      <c r="AR116" s="65">
        <v>2.67</v>
      </c>
      <c r="AS116" s="65">
        <v>1.25</v>
      </c>
      <c r="AT116" s="65">
        <v>0.69</v>
      </c>
      <c r="AU116" s="65">
        <v>0.87</v>
      </c>
      <c r="AV116" s="65">
        <v>1.46</v>
      </c>
      <c r="AW116" s="65">
        <v>3.18</v>
      </c>
      <c r="AX116" s="65">
        <v>1.04</v>
      </c>
      <c r="AY116" s="65">
        <v>1.31</v>
      </c>
      <c r="AZ116" s="65">
        <v>1.29</v>
      </c>
      <c r="BA116" s="65">
        <v>0</v>
      </c>
      <c r="BB116" s="65">
        <v>1.4</v>
      </c>
      <c r="BC116" s="65">
        <v>1.87</v>
      </c>
      <c r="BD116" s="65">
        <v>0</v>
      </c>
      <c r="BE116" s="65">
        <v>0</v>
      </c>
      <c r="BF116" s="65">
        <v>0</v>
      </c>
      <c r="BG116" s="65">
        <v>1.94</v>
      </c>
      <c r="BH116" s="65">
        <v>0.81</v>
      </c>
      <c r="BI116" s="65">
        <v>1.71</v>
      </c>
      <c r="BJ116" s="65">
        <v>1.42</v>
      </c>
      <c r="BK116" s="65">
        <v>1.51</v>
      </c>
      <c r="BL116" s="65">
        <v>1.28</v>
      </c>
      <c r="BM116" s="91">
        <v>0.89</v>
      </c>
      <c r="BN116" s="65">
        <v>1.79</v>
      </c>
      <c r="BO116" s="65">
        <v>1.04</v>
      </c>
      <c r="BP116" s="65">
        <v>1.78</v>
      </c>
      <c r="BQ116" s="65">
        <v>1.98</v>
      </c>
      <c r="BR116" s="65">
        <v>1.89</v>
      </c>
      <c r="BS116" s="65">
        <v>1.1399999999999999</v>
      </c>
      <c r="BT116" s="65">
        <v>0.81</v>
      </c>
      <c r="BU116" s="65">
        <v>1.1499999999999999</v>
      </c>
      <c r="BV116" s="65">
        <v>1.42</v>
      </c>
      <c r="BW116" s="65">
        <v>2.13</v>
      </c>
      <c r="BX116" s="65">
        <v>1.52</v>
      </c>
      <c r="BY116" s="65">
        <v>1.75</v>
      </c>
      <c r="BZ116" s="65">
        <v>1.37</v>
      </c>
      <c r="CA116" s="65">
        <v>0.94</v>
      </c>
      <c r="CB116" s="65">
        <v>0.91</v>
      </c>
      <c r="CC116" s="65">
        <v>1.29</v>
      </c>
      <c r="CD116" s="65">
        <v>0.97</v>
      </c>
      <c r="CE116" s="65">
        <v>1.33</v>
      </c>
      <c r="CF116" s="65">
        <v>1.24</v>
      </c>
      <c r="CG116" s="65">
        <v>1.26</v>
      </c>
      <c r="CH116" s="65">
        <v>1.6</v>
      </c>
      <c r="CI116" s="65">
        <v>0.88</v>
      </c>
      <c r="CJ116" s="65">
        <v>0.98</v>
      </c>
      <c r="CK116" s="65">
        <v>0.84</v>
      </c>
      <c r="CL116" s="65">
        <v>1.1200000000000001</v>
      </c>
      <c r="CM116">
        <v>1.55</v>
      </c>
      <c r="CN116">
        <v>0</v>
      </c>
      <c r="CO116">
        <v>0</v>
      </c>
      <c r="CP116">
        <v>0</v>
      </c>
      <c r="CQ116">
        <v>0.55000000000000004</v>
      </c>
      <c r="CR116">
        <v>0.9</v>
      </c>
      <c r="CS116">
        <v>1.71</v>
      </c>
      <c r="CT116">
        <v>1.76</v>
      </c>
      <c r="CU116">
        <v>1.82</v>
      </c>
      <c r="CV116">
        <v>1.23</v>
      </c>
      <c r="CW116">
        <v>1.25</v>
      </c>
      <c r="CX116">
        <v>1.24</v>
      </c>
      <c r="CY116">
        <v>0.89</v>
      </c>
      <c r="CZ116">
        <v>0.86</v>
      </c>
      <c r="DA116">
        <v>1.93</v>
      </c>
      <c r="DB116">
        <v>1.23</v>
      </c>
      <c r="DC116">
        <v>1.06</v>
      </c>
      <c r="DD116">
        <v>0.91</v>
      </c>
      <c r="DE116">
        <v>1.35</v>
      </c>
      <c r="DF116">
        <v>1.43</v>
      </c>
      <c r="DG116">
        <v>1.02</v>
      </c>
      <c r="DH116">
        <v>1.05</v>
      </c>
      <c r="DI116">
        <v>1.2</v>
      </c>
      <c r="DJ116">
        <v>1.48</v>
      </c>
      <c r="DK116">
        <v>1.97</v>
      </c>
      <c r="DL116">
        <v>0.89</v>
      </c>
      <c r="DM116">
        <v>1.59</v>
      </c>
      <c r="DN116">
        <v>1.27</v>
      </c>
      <c r="DO116">
        <v>0.91</v>
      </c>
      <c r="DP116">
        <v>1.03</v>
      </c>
      <c r="DQ116">
        <v>1.44</v>
      </c>
      <c r="DR116">
        <v>4.1100000000000003</v>
      </c>
      <c r="DS116">
        <v>1.31</v>
      </c>
      <c r="DT116">
        <v>1.47</v>
      </c>
      <c r="DU116">
        <v>1.45</v>
      </c>
      <c r="DV116">
        <v>1.46</v>
      </c>
      <c r="DW116">
        <v>2.29</v>
      </c>
      <c r="DX116">
        <v>1.52</v>
      </c>
      <c r="DY116">
        <v>0.92</v>
      </c>
      <c r="DZ116">
        <v>1.86</v>
      </c>
      <c r="EA116">
        <v>1.04</v>
      </c>
      <c r="EB116">
        <v>0.54</v>
      </c>
      <c r="EC116">
        <v>1.08</v>
      </c>
      <c r="ED116">
        <v>1.72</v>
      </c>
      <c r="EE116">
        <v>0.92</v>
      </c>
      <c r="EF116">
        <v>0.85</v>
      </c>
      <c r="EG116">
        <v>0.91</v>
      </c>
      <c r="EH116">
        <v>1.68</v>
      </c>
      <c r="EI116">
        <v>1.93</v>
      </c>
      <c r="EJ116">
        <v>1.64</v>
      </c>
      <c r="EK116">
        <v>1.1200000000000001</v>
      </c>
      <c r="EL116">
        <v>0.91</v>
      </c>
      <c r="EM116">
        <v>0.68</v>
      </c>
      <c r="EN116">
        <v>0.94</v>
      </c>
      <c r="EO116">
        <v>1.07</v>
      </c>
      <c r="EP116">
        <v>0.99</v>
      </c>
      <c r="EQ116">
        <v>1.49</v>
      </c>
      <c r="ER116">
        <v>0.82</v>
      </c>
      <c r="ES116">
        <v>0.98</v>
      </c>
      <c r="ET116">
        <v>0.69</v>
      </c>
      <c r="EU116">
        <v>0.79</v>
      </c>
      <c r="EV116">
        <v>0.76</v>
      </c>
      <c r="EW116">
        <v>2.13</v>
      </c>
      <c r="EX116">
        <v>1.41</v>
      </c>
      <c r="EY116">
        <v>4.4800000000000004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0.61</v>
      </c>
      <c r="FF116">
        <v>2.33</v>
      </c>
      <c r="FG116">
        <v>0.92</v>
      </c>
      <c r="FH116">
        <v>0</v>
      </c>
      <c r="FI116">
        <v>2.74</v>
      </c>
      <c r="FJ116">
        <v>3.62</v>
      </c>
      <c r="FK116">
        <v>1.05</v>
      </c>
      <c r="FL116">
        <v>1.76</v>
      </c>
      <c r="FM116">
        <v>0.68</v>
      </c>
      <c r="FN116">
        <v>1.36</v>
      </c>
      <c r="FO116">
        <v>1.62</v>
      </c>
      <c r="FP116">
        <v>1.01</v>
      </c>
      <c r="FQ116">
        <v>0.89</v>
      </c>
      <c r="FR116">
        <v>2.65</v>
      </c>
      <c r="FS116">
        <v>3.07</v>
      </c>
      <c r="FT116">
        <v>1.41</v>
      </c>
      <c r="FU116">
        <v>0.89</v>
      </c>
      <c r="FV116">
        <v>1.79</v>
      </c>
      <c r="FW116">
        <v>0.74</v>
      </c>
      <c r="FX116">
        <v>1.28</v>
      </c>
      <c r="FY116">
        <v>0.89</v>
      </c>
      <c r="FZ116">
        <v>1.32</v>
      </c>
      <c r="GA116">
        <v>0.56999999999999995</v>
      </c>
      <c r="GB116">
        <v>0.71</v>
      </c>
      <c r="GC116">
        <v>1.92</v>
      </c>
      <c r="GD116">
        <v>2.13</v>
      </c>
      <c r="GE116">
        <v>2.8</v>
      </c>
      <c r="GF116">
        <v>1.67</v>
      </c>
      <c r="GG116">
        <v>1.3</v>
      </c>
      <c r="GH116">
        <v>0.59</v>
      </c>
      <c r="GI116">
        <v>1.75</v>
      </c>
      <c r="GJ116">
        <v>1.65</v>
      </c>
      <c r="GK116">
        <v>1.1299999999999999</v>
      </c>
      <c r="GL116" s="214">
        <v>1.0900000000000001</v>
      </c>
      <c r="GM116" s="214">
        <v>0.75</v>
      </c>
      <c r="GN116">
        <v>3.86</v>
      </c>
      <c r="GO116">
        <v>1.35</v>
      </c>
      <c r="GP116">
        <v>1.02</v>
      </c>
      <c r="GQ116">
        <v>1.28</v>
      </c>
      <c r="GR116">
        <v>1.67</v>
      </c>
      <c r="GS116">
        <v>1.1499999999999999</v>
      </c>
      <c r="GT116">
        <v>1.03</v>
      </c>
      <c r="GU116">
        <v>1.98</v>
      </c>
      <c r="GV116">
        <v>1.98</v>
      </c>
      <c r="GW116">
        <v>2.02</v>
      </c>
      <c r="GX116">
        <v>1.51</v>
      </c>
      <c r="GY116">
        <v>2.93</v>
      </c>
      <c r="GZ116">
        <v>1.5</v>
      </c>
      <c r="HA116">
        <v>0.98</v>
      </c>
      <c r="HB116">
        <v>3.06</v>
      </c>
      <c r="HC116">
        <v>0</v>
      </c>
      <c r="HD116">
        <v>0.69</v>
      </c>
      <c r="HE116">
        <v>0.89</v>
      </c>
      <c r="HF116">
        <v>1.08</v>
      </c>
      <c r="HG116">
        <v>0.93</v>
      </c>
      <c r="HH116">
        <v>1</v>
      </c>
      <c r="HI116">
        <v>0.5</v>
      </c>
      <c r="HJ116">
        <v>1.1499999999999999</v>
      </c>
      <c r="HK116">
        <v>1.07</v>
      </c>
      <c r="HL116">
        <v>1.96</v>
      </c>
      <c r="HM116">
        <v>0.85</v>
      </c>
      <c r="HN116">
        <v>1.23</v>
      </c>
      <c r="HO116">
        <v>3.09</v>
      </c>
      <c r="HP116">
        <v>1.26</v>
      </c>
      <c r="HQ116">
        <v>2.23</v>
      </c>
      <c r="HR116">
        <v>0.85</v>
      </c>
      <c r="HS116">
        <v>0.73</v>
      </c>
      <c r="HT116">
        <v>1.72</v>
      </c>
      <c r="HU116">
        <v>2.2200000000000002</v>
      </c>
      <c r="HV116">
        <v>1.91</v>
      </c>
      <c r="HW116">
        <v>1.74</v>
      </c>
      <c r="HX116">
        <v>0</v>
      </c>
      <c r="HY116">
        <v>0</v>
      </c>
      <c r="HZ116">
        <v>0</v>
      </c>
      <c r="IA116">
        <v>0.71</v>
      </c>
      <c r="IB116">
        <v>2.37</v>
      </c>
      <c r="IC116">
        <v>0</v>
      </c>
      <c r="ID116" t="s">
        <v>74</v>
      </c>
    </row>
    <row r="117" spans="1:238" x14ac:dyDescent="0.25">
      <c r="A117" s="95">
        <f t="shared" si="14"/>
        <v>116</v>
      </c>
      <c r="B117" s="65">
        <f>B.Semanal!B117</f>
        <v>0</v>
      </c>
      <c r="C117" s="66"/>
      <c r="D117" s="66"/>
      <c r="E117" s="66"/>
      <c r="F117" s="66"/>
      <c r="G117" s="67"/>
      <c r="H117" s="67">
        <v>0</v>
      </c>
      <c r="I117" s="67">
        <v>0</v>
      </c>
      <c r="J117" s="67">
        <v>1.98</v>
      </c>
      <c r="K117" s="67">
        <v>2.64</v>
      </c>
      <c r="L117" s="67">
        <v>1.88</v>
      </c>
      <c r="M117" s="67">
        <v>2.77</v>
      </c>
      <c r="N117" s="65">
        <v>2.44</v>
      </c>
      <c r="O117" s="65">
        <v>0</v>
      </c>
      <c r="P117" s="65">
        <v>1.85</v>
      </c>
      <c r="Q117" s="65">
        <v>1.08</v>
      </c>
      <c r="R117" s="65">
        <v>0</v>
      </c>
      <c r="S117" s="65">
        <v>1.77</v>
      </c>
      <c r="T117" s="65">
        <v>0.89</v>
      </c>
      <c r="U117" s="124">
        <v>1.17</v>
      </c>
      <c r="V117" s="124">
        <v>2.25</v>
      </c>
      <c r="W117" s="124">
        <v>1.54</v>
      </c>
      <c r="X117" s="124">
        <v>3.74</v>
      </c>
      <c r="Y117" s="124">
        <v>2.8</v>
      </c>
      <c r="Z117" s="124">
        <v>2.0099999999999998</v>
      </c>
      <c r="AA117" s="124">
        <v>4.6399999999999997</v>
      </c>
      <c r="AB117" s="124">
        <v>0</v>
      </c>
      <c r="AC117" s="124">
        <v>0</v>
      </c>
      <c r="AD117" s="124">
        <v>0</v>
      </c>
      <c r="AE117" s="120">
        <v>2.88</v>
      </c>
      <c r="AF117" s="124">
        <v>0.65</v>
      </c>
      <c r="AG117" s="120">
        <v>2.0099999999999998</v>
      </c>
      <c r="AH117" s="120">
        <v>4.49</v>
      </c>
      <c r="AI117" s="65">
        <v>0</v>
      </c>
      <c r="AJ117" s="65">
        <v>0</v>
      </c>
      <c r="AK117" s="65">
        <v>0</v>
      </c>
      <c r="AL117" s="65">
        <v>2.54</v>
      </c>
      <c r="AM117" s="65">
        <v>1.73</v>
      </c>
      <c r="AN117" s="65">
        <v>2.41</v>
      </c>
      <c r="AO117" s="65">
        <v>2.16</v>
      </c>
      <c r="AP117" s="65">
        <v>1.74</v>
      </c>
      <c r="AQ117" s="65">
        <v>2.78</v>
      </c>
      <c r="AR117" s="65">
        <v>2.68</v>
      </c>
      <c r="AS117" s="65">
        <v>0.86</v>
      </c>
      <c r="AT117" s="65">
        <v>2.16</v>
      </c>
      <c r="AU117" s="65">
        <v>1.74</v>
      </c>
      <c r="AV117" s="65">
        <v>1.3</v>
      </c>
      <c r="AW117" s="65">
        <v>3.93</v>
      </c>
      <c r="AX117" s="65">
        <v>2.48</v>
      </c>
      <c r="AY117" s="65">
        <v>1.66</v>
      </c>
      <c r="AZ117" s="65">
        <v>2.41</v>
      </c>
      <c r="BA117" s="65">
        <v>0</v>
      </c>
      <c r="BB117" s="65">
        <v>1.31</v>
      </c>
      <c r="BC117" s="65">
        <v>2.97</v>
      </c>
      <c r="BD117" s="65">
        <v>0</v>
      </c>
      <c r="BE117" s="65">
        <v>0</v>
      </c>
      <c r="BF117" s="65">
        <v>0</v>
      </c>
      <c r="BG117" s="65">
        <v>0</v>
      </c>
      <c r="BH117" s="65">
        <v>0</v>
      </c>
      <c r="BI117" s="65">
        <v>2.52</v>
      </c>
      <c r="BJ117" s="65">
        <v>0</v>
      </c>
      <c r="BK117" s="65">
        <v>1.31</v>
      </c>
      <c r="BL117" s="65">
        <v>0.96</v>
      </c>
      <c r="BM117" s="91">
        <v>2.84</v>
      </c>
      <c r="BN117" s="65">
        <v>1.31</v>
      </c>
      <c r="BO117" s="65">
        <v>1.35</v>
      </c>
      <c r="BP117" s="65">
        <v>1.63</v>
      </c>
      <c r="BQ117" s="65">
        <v>2.2799999999999998</v>
      </c>
      <c r="BR117" s="65">
        <v>1.41</v>
      </c>
      <c r="BS117" s="65">
        <v>0</v>
      </c>
      <c r="BT117" s="65">
        <v>0.89</v>
      </c>
      <c r="BU117" s="65">
        <v>1.1299999999999999</v>
      </c>
      <c r="BV117" s="65">
        <v>0.83</v>
      </c>
      <c r="BW117" s="65">
        <v>1.39</v>
      </c>
      <c r="BX117" s="65">
        <v>1.75</v>
      </c>
      <c r="BY117" s="65">
        <v>1.85</v>
      </c>
      <c r="BZ117" s="65">
        <v>1.55</v>
      </c>
      <c r="CA117" s="65">
        <v>1.75</v>
      </c>
      <c r="CB117" s="65">
        <v>1.91</v>
      </c>
      <c r="CC117" s="65">
        <v>2.02</v>
      </c>
      <c r="CD117" s="65">
        <v>1.76</v>
      </c>
      <c r="CE117" s="65">
        <v>3.38</v>
      </c>
      <c r="CF117" s="65">
        <v>0</v>
      </c>
      <c r="CG117" s="65">
        <v>2.44</v>
      </c>
      <c r="CH117" s="65">
        <v>0</v>
      </c>
      <c r="CI117" s="65">
        <v>1.96</v>
      </c>
      <c r="CJ117" s="65">
        <v>1.97</v>
      </c>
      <c r="CK117" s="65">
        <v>0.86</v>
      </c>
      <c r="CL117" s="65">
        <v>1.64</v>
      </c>
      <c r="CM117">
        <v>2.36</v>
      </c>
      <c r="CN117">
        <v>0</v>
      </c>
      <c r="CO117">
        <v>0</v>
      </c>
      <c r="CP117">
        <v>0</v>
      </c>
      <c r="CQ117">
        <v>2.5499999999999998</v>
      </c>
      <c r="CR117">
        <v>1.57</v>
      </c>
      <c r="CS117">
        <v>0.92</v>
      </c>
      <c r="CT117">
        <v>1.92</v>
      </c>
      <c r="CU117">
        <v>0.52</v>
      </c>
      <c r="CV117">
        <v>2.1</v>
      </c>
      <c r="CW117">
        <v>1.5</v>
      </c>
      <c r="CX117">
        <v>1.2</v>
      </c>
      <c r="CY117">
        <v>0.76</v>
      </c>
      <c r="CZ117">
        <v>1.7</v>
      </c>
      <c r="DA117">
        <v>0.9</v>
      </c>
      <c r="DB117">
        <v>1.39</v>
      </c>
      <c r="DC117">
        <v>1.36</v>
      </c>
      <c r="DD117">
        <v>1.58</v>
      </c>
      <c r="DE117">
        <v>0.82</v>
      </c>
      <c r="DF117">
        <v>1.86</v>
      </c>
      <c r="DG117">
        <v>1.83</v>
      </c>
      <c r="DH117">
        <v>1.4</v>
      </c>
      <c r="DI117">
        <v>1.67</v>
      </c>
      <c r="DJ117">
        <v>1.25</v>
      </c>
      <c r="DK117">
        <v>1.66</v>
      </c>
      <c r="DL117">
        <v>0.74</v>
      </c>
      <c r="DM117">
        <v>0.68</v>
      </c>
      <c r="DN117">
        <v>1.8</v>
      </c>
      <c r="DO117">
        <v>3.27</v>
      </c>
      <c r="DP117">
        <v>1.36</v>
      </c>
      <c r="DQ117">
        <v>1.31</v>
      </c>
      <c r="DR117">
        <v>0.75</v>
      </c>
      <c r="DS117">
        <v>0.91</v>
      </c>
      <c r="DT117">
        <v>2.66</v>
      </c>
      <c r="DU117">
        <v>1.49</v>
      </c>
      <c r="DV117">
        <v>0.74</v>
      </c>
      <c r="DW117">
        <v>1.71</v>
      </c>
      <c r="DX117">
        <v>1.86</v>
      </c>
      <c r="DY117">
        <v>0.88</v>
      </c>
      <c r="DZ117">
        <v>0</v>
      </c>
      <c r="EA117">
        <v>1.51</v>
      </c>
      <c r="EB117">
        <v>1.1100000000000001</v>
      </c>
      <c r="EC117">
        <v>2.4</v>
      </c>
      <c r="ED117">
        <v>0.63</v>
      </c>
      <c r="EE117">
        <v>1.35</v>
      </c>
      <c r="EF117">
        <v>1.24</v>
      </c>
      <c r="EG117">
        <v>0.76</v>
      </c>
      <c r="EH117">
        <v>2.21</v>
      </c>
      <c r="EI117">
        <v>0.91</v>
      </c>
      <c r="EJ117">
        <v>0.83</v>
      </c>
      <c r="EK117">
        <v>1.61</v>
      </c>
      <c r="EL117">
        <v>2.79</v>
      </c>
      <c r="EM117">
        <v>3.41</v>
      </c>
      <c r="EN117">
        <v>1.03</v>
      </c>
      <c r="EO117">
        <v>2.48</v>
      </c>
      <c r="EP117">
        <v>0.95</v>
      </c>
      <c r="EQ117">
        <v>2.63</v>
      </c>
      <c r="ER117">
        <v>1.26</v>
      </c>
      <c r="ES117">
        <v>2.38</v>
      </c>
      <c r="ET117">
        <v>1.31</v>
      </c>
      <c r="EU117">
        <v>1.01</v>
      </c>
      <c r="EV117">
        <v>1.61</v>
      </c>
      <c r="EW117">
        <v>0.96</v>
      </c>
      <c r="EX117">
        <v>1.58</v>
      </c>
      <c r="EY117">
        <v>2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0.89</v>
      </c>
      <c r="FG117">
        <v>1.22</v>
      </c>
      <c r="FH117">
        <v>1.3</v>
      </c>
      <c r="FI117">
        <v>0</v>
      </c>
      <c r="FJ117">
        <v>1.41</v>
      </c>
      <c r="FK117">
        <v>1.44</v>
      </c>
      <c r="FL117">
        <v>2.21</v>
      </c>
      <c r="FM117">
        <v>2.0499999999999998</v>
      </c>
      <c r="FN117">
        <v>0.94</v>
      </c>
      <c r="FO117">
        <v>0.96</v>
      </c>
      <c r="FP117">
        <v>0.71</v>
      </c>
      <c r="FQ117">
        <v>0.91</v>
      </c>
      <c r="FR117">
        <v>0.63</v>
      </c>
      <c r="FS117">
        <v>0.87</v>
      </c>
      <c r="FT117">
        <v>0.81</v>
      </c>
      <c r="FU117">
        <v>0.77</v>
      </c>
      <c r="FV117">
        <v>1.67</v>
      </c>
      <c r="FW117">
        <v>1.55</v>
      </c>
      <c r="FX117">
        <v>0</v>
      </c>
      <c r="FY117">
        <v>1.69</v>
      </c>
      <c r="FZ117">
        <v>0.76</v>
      </c>
      <c r="GA117">
        <v>1.18</v>
      </c>
      <c r="GB117">
        <v>1.43</v>
      </c>
      <c r="GC117">
        <v>0.92</v>
      </c>
      <c r="GD117">
        <v>0</v>
      </c>
      <c r="GE117">
        <v>0</v>
      </c>
      <c r="GF117">
        <v>1.3</v>
      </c>
      <c r="GG117">
        <v>1.65</v>
      </c>
      <c r="GH117">
        <v>1.88</v>
      </c>
      <c r="GI117">
        <v>4.79</v>
      </c>
      <c r="GJ117">
        <v>1.19</v>
      </c>
      <c r="GK117">
        <v>0.96</v>
      </c>
      <c r="GL117" s="214">
        <v>1.04</v>
      </c>
      <c r="GM117" s="214">
        <v>1.9</v>
      </c>
      <c r="GN117">
        <v>0.87</v>
      </c>
      <c r="GO117">
        <v>1.01</v>
      </c>
      <c r="GP117">
        <v>0</v>
      </c>
      <c r="GQ117">
        <v>1.1499999999999999</v>
      </c>
      <c r="GR117">
        <v>0.82</v>
      </c>
      <c r="GS117">
        <v>0.75</v>
      </c>
      <c r="GT117">
        <v>0.96</v>
      </c>
      <c r="GU117">
        <v>0.84</v>
      </c>
      <c r="GV117">
        <v>2.86</v>
      </c>
      <c r="GW117">
        <v>0.79</v>
      </c>
      <c r="GX117">
        <v>0.65</v>
      </c>
      <c r="GY117">
        <v>0.97</v>
      </c>
      <c r="GZ117">
        <v>2.76</v>
      </c>
      <c r="HA117">
        <v>0</v>
      </c>
      <c r="HB117">
        <v>0</v>
      </c>
      <c r="HC117">
        <v>0</v>
      </c>
      <c r="HD117">
        <v>0</v>
      </c>
      <c r="HE117">
        <v>0.94</v>
      </c>
      <c r="HF117">
        <v>0.92</v>
      </c>
      <c r="HG117">
        <v>0.66</v>
      </c>
      <c r="HH117">
        <v>0.47</v>
      </c>
      <c r="HI117">
        <v>0.88</v>
      </c>
      <c r="HJ117">
        <v>0.7</v>
      </c>
      <c r="HK117">
        <v>0</v>
      </c>
      <c r="HL117">
        <v>0</v>
      </c>
      <c r="HM117">
        <v>0.9</v>
      </c>
      <c r="HN117">
        <v>2.1800000000000002</v>
      </c>
      <c r="HO117">
        <v>0</v>
      </c>
      <c r="HP117">
        <v>1.66</v>
      </c>
      <c r="HQ117">
        <v>0</v>
      </c>
      <c r="HR117">
        <v>0</v>
      </c>
      <c r="HS117">
        <v>0</v>
      </c>
      <c r="HT117">
        <v>6.54</v>
      </c>
      <c r="HU117">
        <v>2.09</v>
      </c>
      <c r="HV117">
        <v>0</v>
      </c>
      <c r="HW117">
        <v>1.37</v>
      </c>
      <c r="HX117">
        <v>0</v>
      </c>
      <c r="HY117">
        <v>0</v>
      </c>
      <c r="HZ117">
        <v>0</v>
      </c>
      <c r="IA117">
        <v>0</v>
      </c>
      <c r="IB117">
        <v>1.71</v>
      </c>
      <c r="IC117">
        <v>0</v>
      </c>
      <c r="ID117" s="142">
        <v>0</v>
      </c>
    </row>
    <row r="118" spans="1:238" x14ac:dyDescent="0.25">
      <c r="A118" s="95">
        <f t="shared" si="14"/>
        <v>117</v>
      </c>
      <c r="B118" s="65">
        <f>B.Semanal!B118</f>
        <v>0</v>
      </c>
      <c r="C118" s="68"/>
      <c r="D118" s="68"/>
      <c r="E118" s="68"/>
      <c r="F118" s="68"/>
      <c r="H118" s="67">
        <v>0</v>
      </c>
      <c r="I118" s="67">
        <v>0</v>
      </c>
      <c r="J118" s="67">
        <v>0</v>
      </c>
      <c r="K118" s="67">
        <v>0</v>
      </c>
      <c r="L118" s="67">
        <v>0</v>
      </c>
      <c r="M118" s="67">
        <v>0</v>
      </c>
      <c r="N118" s="65">
        <v>0</v>
      </c>
      <c r="O118" s="65">
        <v>0</v>
      </c>
      <c r="P118" s="65">
        <v>0</v>
      </c>
      <c r="Q118" s="65">
        <v>0</v>
      </c>
      <c r="R118" s="65">
        <v>0</v>
      </c>
      <c r="S118" s="65">
        <v>0</v>
      </c>
      <c r="T118" s="65">
        <v>0</v>
      </c>
      <c r="U118" s="120">
        <v>0</v>
      </c>
      <c r="V118" s="120">
        <v>0</v>
      </c>
      <c r="W118" s="120">
        <v>0</v>
      </c>
      <c r="X118" s="120">
        <v>0</v>
      </c>
      <c r="Y118" s="120">
        <v>0</v>
      </c>
      <c r="Z118" s="120">
        <v>0</v>
      </c>
      <c r="AA118" s="120">
        <v>0</v>
      </c>
      <c r="AB118" s="120">
        <v>0</v>
      </c>
      <c r="AC118" s="120">
        <v>0</v>
      </c>
      <c r="AD118" s="120">
        <v>0</v>
      </c>
      <c r="AE118" s="120">
        <v>0</v>
      </c>
      <c r="AF118" s="120">
        <v>0</v>
      </c>
      <c r="AG118" s="120">
        <v>0</v>
      </c>
      <c r="AH118" s="120">
        <v>0</v>
      </c>
      <c r="AI118" s="65">
        <v>0</v>
      </c>
      <c r="AJ118" s="65">
        <v>0</v>
      </c>
      <c r="AK118" s="65">
        <v>0</v>
      </c>
      <c r="AL118" s="65">
        <v>0</v>
      </c>
      <c r="AM118" s="65">
        <v>0</v>
      </c>
      <c r="AN118" s="65">
        <v>0</v>
      </c>
      <c r="AO118" s="65">
        <v>0</v>
      </c>
      <c r="AP118" s="65">
        <v>0</v>
      </c>
      <c r="AQ118" s="65">
        <v>0</v>
      </c>
      <c r="AR118" s="65">
        <v>0</v>
      </c>
      <c r="AS118" s="65">
        <v>0</v>
      </c>
      <c r="AT118" s="65">
        <v>0</v>
      </c>
      <c r="AU118" s="65">
        <v>0</v>
      </c>
      <c r="AV118" s="65">
        <v>0</v>
      </c>
      <c r="AW118" s="65">
        <v>0</v>
      </c>
      <c r="AX118" s="65">
        <v>0</v>
      </c>
      <c r="AY118" s="65">
        <v>0</v>
      </c>
      <c r="AZ118" s="65">
        <v>0</v>
      </c>
      <c r="BA118" s="65">
        <v>0</v>
      </c>
      <c r="BB118" s="65">
        <v>0</v>
      </c>
      <c r="BC118" s="65">
        <v>0</v>
      </c>
      <c r="BD118" s="65">
        <v>0</v>
      </c>
      <c r="BE118" s="65">
        <v>0</v>
      </c>
      <c r="BF118" s="65">
        <v>0</v>
      </c>
      <c r="BG118" s="65">
        <v>0</v>
      </c>
      <c r="BH118" s="65">
        <v>0</v>
      </c>
      <c r="BI118" s="65">
        <v>0</v>
      </c>
      <c r="BJ118" s="65">
        <v>0</v>
      </c>
      <c r="BK118" s="65">
        <v>0</v>
      </c>
      <c r="BL118" s="65">
        <v>0</v>
      </c>
      <c r="BM118" s="91">
        <v>0</v>
      </c>
      <c r="BN118" s="65">
        <v>0</v>
      </c>
      <c r="BO118" s="65">
        <v>0</v>
      </c>
      <c r="BP118" s="65">
        <v>0</v>
      </c>
      <c r="BQ118" s="65">
        <v>0</v>
      </c>
      <c r="BR118" s="65">
        <v>0</v>
      </c>
      <c r="BS118" s="65">
        <v>0</v>
      </c>
      <c r="BT118" s="65">
        <v>0</v>
      </c>
      <c r="BU118" s="65">
        <v>0</v>
      </c>
      <c r="BV118" s="65">
        <v>0</v>
      </c>
      <c r="BW118" s="65">
        <v>0</v>
      </c>
      <c r="BX118" s="65">
        <v>0</v>
      </c>
      <c r="BY118" s="65">
        <v>0</v>
      </c>
      <c r="BZ118" s="65">
        <v>0</v>
      </c>
      <c r="CA118" s="65">
        <v>0</v>
      </c>
      <c r="CB118" s="65">
        <v>0</v>
      </c>
      <c r="CC118" s="65">
        <v>0</v>
      </c>
      <c r="CD118" s="65">
        <v>0</v>
      </c>
      <c r="CE118" s="65">
        <v>0</v>
      </c>
      <c r="CF118" s="65">
        <v>0</v>
      </c>
      <c r="CG118" s="65">
        <v>0</v>
      </c>
      <c r="CH118" s="65">
        <v>0</v>
      </c>
      <c r="CI118" s="65">
        <v>0</v>
      </c>
      <c r="CJ118" s="65">
        <v>0</v>
      </c>
      <c r="CK118" s="65">
        <v>0</v>
      </c>
      <c r="CL118" s="65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 s="214">
        <v>0</v>
      </c>
      <c r="GM118" s="214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 t="s">
        <v>74</v>
      </c>
    </row>
    <row r="119" spans="1:238" x14ac:dyDescent="0.25">
      <c r="A119" s="95">
        <f t="shared" si="14"/>
        <v>118</v>
      </c>
      <c r="B119" s="65">
        <f>B.Semanal!B119</f>
        <v>0</v>
      </c>
      <c r="C119" s="66"/>
      <c r="D119" s="66"/>
      <c r="E119" s="66"/>
      <c r="F119" s="66"/>
      <c r="G119" s="67"/>
      <c r="H119" s="67">
        <v>16.77</v>
      </c>
      <c r="I119" s="67">
        <v>0</v>
      </c>
      <c r="J119" s="67">
        <v>14.32</v>
      </c>
      <c r="K119" s="67">
        <v>15.03</v>
      </c>
      <c r="L119" s="67">
        <v>16.03</v>
      </c>
      <c r="M119" s="67">
        <v>15.87</v>
      </c>
      <c r="N119" s="65">
        <v>18.989999999999998</v>
      </c>
      <c r="O119" s="65">
        <v>14.86</v>
      </c>
      <c r="P119" s="65">
        <v>18.18</v>
      </c>
      <c r="Q119" s="65">
        <v>18.399999999999999</v>
      </c>
      <c r="R119" s="65">
        <v>18.78</v>
      </c>
      <c r="S119" s="65">
        <v>20.28</v>
      </c>
      <c r="T119" s="65">
        <v>20.149999999999999</v>
      </c>
      <c r="U119" s="124">
        <v>18.34</v>
      </c>
      <c r="V119" s="124">
        <v>18.940000000000001</v>
      </c>
      <c r="W119" s="124">
        <v>18.829999999999998</v>
      </c>
      <c r="X119" s="124">
        <v>19.260000000000002</v>
      </c>
      <c r="Y119" s="124">
        <v>17.2</v>
      </c>
      <c r="Z119" s="124">
        <v>19.309999999999999</v>
      </c>
      <c r="AA119" s="124">
        <v>20.12</v>
      </c>
      <c r="AB119" s="124">
        <v>0</v>
      </c>
      <c r="AC119" s="124">
        <v>9.5399999999999991</v>
      </c>
      <c r="AD119" s="124">
        <v>12.18</v>
      </c>
      <c r="AE119" s="120">
        <v>17.809999999999999</v>
      </c>
      <c r="AF119" s="124">
        <v>20.329999999999998</v>
      </c>
      <c r="AG119" s="120">
        <v>21.48</v>
      </c>
      <c r="AH119" s="120">
        <v>19.97</v>
      </c>
      <c r="AI119" s="65">
        <v>0</v>
      </c>
      <c r="AJ119" s="65">
        <v>0</v>
      </c>
      <c r="AK119" s="65">
        <v>11.43</v>
      </c>
      <c r="AL119" s="65">
        <v>15.33</v>
      </c>
      <c r="AM119" s="65">
        <v>19.96</v>
      </c>
      <c r="AN119" s="65">
        <v>20.059999999999999</v>
      </c>
      <c r="AO119" s="65">
        <v>19.13</v>
      </c>
      <c r="AP119" s="65">
        <v>19.84</v>
      </c>
      <c r="AQ119" s="65">
        <v>19.309999999999999</v>
      </c>
      <c r="AR119" s="65">
        <v>19.690000000000001</v>
      </c>
      <c r="AS119" s="65">
        <v>20.72</v>
      </c>
      <c r="AT119" s="65">
        <v>20.61</v>
      </c>
      <c r="AU119" s="65">
        <v>19.399999999999999</v>
      </c>
      <c r="AV119" s="65">
        <v>19.27</v>
      </c>
      <c r="AW119" s="65">
        <v>17.8</v>
      </c>
      <c r="AX119" s="65">
        <v>19.57</v>
      </c>
      <c r="AY119" s="65">
        <v>19.27</v>
      </c>
      <c r="AZ119" s="65">
        <v>19.37</v>
      </c>
      <c r="BA119" s="65">
        <v>17.45</v>
      </c>
      <c r="BB119" s="65">
        <v>19.78</v>
      </c>
      <c r="BC119" s="65">
        <v>17.05</v>
      </c>
      <c r="BD119" s="65">
        <v>0</v>
      </c>
      <c r="BE119" s="65">
        <v>0</v>
      </c>
      <c r="BF119" s="65">
        <v>0</v>
      </c>
      <c r="BG119" s="65">
        <v>15.12</v>
      </c>
      <c r="BH119" s="65">
        <v>15.15</v>
      </c>
      <c r="BI119" s="65">
        <v>15.75</v>
      </c>
      <c r="BJ119" s="65">
        <v>19.600000000000001</v>
      </c>
      <c r="BK119" s="65">
        <v>18.63</v>
      </c>
      <c r="BL119" s="65">
        <v>20.14</v>
      </c>
      <c r="BM119" s="91">
        <v>19.170000000000002</v>
      </c>
      <c r="BN119" s="65">
        <v>20.78</v>
      </c>
      <c r="BO119" s="65">
        <v>23.92</v>
      </c>
      <c r="BP119" s="65">
        <v>20.18</v>
      </c>
      <c r="BQ119" s="65">
        <v>19.559999999999999</v>
      </c>
      <c r="BR119" s="65">
        <v>19.91</v>
      </c>
      <c r="BS119" s="65">
        <v>20.16</v>
      </c>
      <c r="BT119" s="65">
        <v>20.11</v>
      </c>
      <c r="BU119" s="65">
        <v>18.82</v>
      </c>
      <c r="BV119" s="65">
        <v>19.829999999999998</v>
      </c>
      <c r="BW119" s="65">
        <v>19.97</v>
      </c>
      <c r="BX119" s="65">
        <v>17.739999999999998</v>
      </c>
      <c r="BY119" s="65">
        <v>16.66</v>
      </c>
      <c r="BZ119" s="65">
        <v>18.690000000000001</v>
      </c>
      <c r="CA119" s="65">
        <v>19.09</v>
      </c>
      <c r="CB119" s="65">
        <v>20.03</v>
      </c>
      <c r="CC119" s="65">
        <v>20.36</v>
      </c>
      <c r="CD119" s="65">
        <v>18.18</v>
      </c>
      <c r="CE119" s="65">
        <v>17.190000000000001</v>
      </c>
      <c r="CF119" s="65">
        <v>16.02</v>
      </c>
      <c r="CG119" s="65">
        <v>18.66</v>
      </c>
      <c r="CH119" s="65">
        <v>17.809999999999999</v>
      </c>
      <c r="CI119" s="65">
        <v>19.57</v>
      </c>
      <c r="CJ119" s="65">
        <v>20.55</v>
      </c>
      <c r="CK119" s="65">
        <v>20.53</v>
      </c>
      <c r="CL119" s="65">
        <v>19.010000000000002</v>
      </c>
      <c r="CM119">
        <v>17.329999999999998</v>
      </c>
      <c r="CN119">
        <v>18.72</v>
      </c>
      <c r="CO119">
        <v>0</v>
      </c>
      <c r="CP119">
        <v>0</v>
      </c>
      <c r="CQ119">
        <v>13.99</v>
      </c>
      <c r="CR119">
        <v>19.649999999999999</v>
      </c>
      <c r="CS119">
        <v>20.7</v>
      </c>
      <c r="CT119">
        <v>20.89</v>
      </c>
      <c r="CU119">
        <v>19.91</v>
      </c>
      <c r="CV119">
        <v>21.17</v>
      </c>
      <c r="CW119">
        <v>20.92</v>
      </c>
      <c r="CX119">
        <v>20.14</v>
      </c>
      <c r="CY119">
        <v>20.02</v>
      </c>
      <c r="CZ119">
        <v>19.52</v>
      </c>
      <c r="DA119">
        <v>19.850000000000001</v>
      </c>
      <c r="DB119">
        <v>20.04</v>
      </c>
      <c r="DC119">
        <v>20.010000000000002</v>
      </c>
      <c r="DD119">
        <v>20.81</v>
      </c>
      <c r="DE119">
        <v>21.17</v>
      </c>
      <c r="DF119">
        <v>20.86</v>
      </c>
      <c r="DG119">
        <v>21.08</v>
      </c>
      <c r="DH119">
        <v>20.67</v>
      </c>
      <c r="DI119">
        <v>20.05</v>
      </c>
      <c r="DJ119">
        <v>20.83</v>
      </c>
      <c r="DK119">
        <v>22.24</v>
      </c>
      <c r="DL119">
        <v>20.91</v>
      </c>
      <c r="DM119">
        <v>20.48</v>
      </c>
      <c r="DN119">
        <v>20.43</v>
      </c>
      <c r="DO119">
        <v>20.49</v>
      </c>
      <c r="DP119">
        <v>20.87</v>
      </c>
      <c r="DQ119">
        <v>19.02</v>
      </c>
      <c r="DR119">
        <v>20.45</v>
      </c>
      <c r="DS119">
        <v>18.399999999999999</v>
      </c>
      <c r="DT119">
        <v>19.309999999999999</v>
      </c>
      <c r="DU119">
        <v>19.55</v>
      </c>
      <c r="DV119">
        <v>19.2</v>
      </c>
      <c r="DW119">
        <v>18.190000000000001</v>
      </c>
      <c r="DX119">
        <v>18.37</v>
      </c>
      <c r="DY119">
        <v>18.84</v>
      </c>
      <c r="DZ119">
        <v>21.03</v>
      </c>
      <c r="EA119">
        <v>20.010000000000002</v>
      </c>
      <c r="EB119">
        <v>19.66</v>
      </c>
      <c r="EC119">
        <v>20.56</v>
      </c>
      <c r="ED119">
        <v>20.25</v>
      </c>
      <c r="EE119">
        <v>16.62</v>
      </c>
      <c r="EF119">
        <v>19.98</v>
      </c>
      <c r="EG119">
        <v>19.88</v>
      </c>
      <c r="EH119">
        <v>20.58</v>
      </c>
      <c r="EI119">
        <v>20.25</v>
      </c>
      <c r="EJ119">
        <v>19.760000000000002</v>
      </c>
      <c r="EK119">
        <v>19.5</v>
      </c>
      <c r="EL119">
        <v>20.309999999999999</v>
      </c>
      <c r="EM119">
        <v>17.559999999999999</v>
      </c>
      <c r="EN119">
        <v>19</v>
      </c>
      <c r="EO119">
        <v>20.18</v>
      </c>
      <c r="EP119">
        <v>21.16</v>
      </c>
      <c r="EQ119">
        <v>19.55</v>
      </c>
      <c r="ER119">
        <v>18.96</v>
      </c>
      <c r="ES119">
        <v>20.16</v>
      </c>
      <c r="ET119">
        <v>19.91</v>
      </c>
      <c r="EU119">
        <v>20.239999999999998</v>
      </c>
      <c r="EV119">
        <v>19.350000000000001</v>
      </c>
      <c r="EW119">
        <v>20.04</v>
      </c>
      <c r="EX119">
        <v>18.47</v>
      </c>
      <c r="EY119">
        <v>18.64</v>
      </c>
      <c r="EZ119">
        <v>14.67</v>
      </c>
      <c r="FA119">
        <v>0</v>
      </c>
      <c r="FB119">
        <v>0</v>
      </c>
      <c r="FC119">
        <v>0</v>
      </c>
      <c r="FD119">
        <v>0</v>
      </c>
      <c r="FE119">
        <v>15.81</v>
      </c>
      <c r="FF119">
        <v>17.760000000000002</v>
      </c>
      <c r="FG119">
        <v>19.05</v>
      </c>
      <c r="FH119">
        <v>20.39</v>
      </c>
      <c r="FI119">
        <v>21.5</v>
      </c>
      <c r="FJ119">
        <v>20.94</v>
      </c>
      <c r="FK119">
        <v>19.96</v>
      </c>
      <c r="FL119">
        <v>20.56</v>
      </c>
      <c r="FM119">
        <v>21.32</v>
      </c>
      <c r="FN119">
        <v>20.100000000000001</v>
      </c>
      <c r="FO119">
        <v>19.12</v>
      </c>
      <c r="FP119">
        <v>18.16</v>
      </c>
      <c r="FQ119">
        <v>20.6</v>
      </c>
      <c r="FR119">
        <v>18.03</v>
      </c>
      <c r="FS119">
        <v>17.86</v>
      </c>
      <c r="FT119">
        <v>19.32</v>
      </c>
      <c r="FU119">
        <v>19.079999999999998</v>
      </c>
      <c r="FV119">
        <v>20.65</v>
      </c>
      <c r="FW119">
        <v>19.989999999999998</v>
      </c>
      <c r="FX119">
        <v>18.66</v>
      </c>
      <c r="FY119">
        <v>19.89</v>
      </c>
      <c r="FZ119">
        <v>20.309999999999999</v>
      </c>
      <c r="GA119">
        <v>18.37</v>
      </c>
      <c r="GB119">
        <v>19.23</v>
      </c>
      <c r="GC119">
        <v>20.36</v>
      </c>
      <c r="GD119">
        <v>18.41</v>
      </c>
      <c r="GE119">
        <v>17.510000000000002</v>
      </c>
      <c r="GF119">
        <v>19.489999999999998</v>
      </c>
      <c r="GG119">
        <v>19.77</v>
      </c>
      <c r="GH119">
        <v>19.420000000000002</v>
      </c>
      <c r="GI119">
        <v>18.5</v>
      </c>
      <c r="GJ119">
        <v>18.059999999999999</v>
      </c>
      <c r="GK119">
        <v>18.5</v>
      </c>
      <c r="GL119" s="214">
        <v>17.52</v>
      </c>
      <c r="GM119" s="214">
        <v>21.28</v>
      </c>
      <c r="GN119">
        <v>20.77</v>
      </c>
      <c r="GO119">
        <v>20.41</v>
      </c>
      <c r="GP119">
        <v>16.809999999999999</v>
      </c>
      <c r="GQ119">
        <v>18.989999999999998</v>
      </c>
      <c r="GR119">
        <v>18.04</v>
      </c>
      <c r="GS119">
        <v>17.84</v>
      </c>
      <c r="GT119">
        <v>18.670000000000002</v>
      </c>
      <c r="GU119">
        <v>19.73</v>
      </c>
      <c r="GV119">
        <v>19.46</v>
      </c>
      <c r="GW119">
        <v>18.02</v>
      </c>
      <c r="GX119">
        <v>19.079999999999998</v>
      </c>
      <c r="GY119">
        <v>17.940000000000001</v>
      </c>
      <c r="GZ119">
        <v>16.760000000000002</v>
      </c>
      <c r="HA119">
        <v>17.03</v>
      </c>
      <c r="HB119">
        <v>18.21</v>
      </c>
      <c r="HC119">
        <v>0</v>
      </c>
      <c r="HD119">
        <v>17.75</v>
      </c>
      <c r="HE119">
        <v>19.71</v>
      </c>
      <c r="HF119">
        <v>20.399999999999999</v>
      </c>
      <c r="HG119">
        <v>20.38</v>
      </c>
      <c r="HH119">
        <v>19.190000000000001</v>
      </c>
      <c r="HI119">
        <v>17.91</v>
      </c>
      <c r="HJ119">
        <v>18.78</v>
      </c>
      <c r="HK119">
        <v>19.04</v>
      </c>
      <c r="HL119">
        <v>19.97</v>
      </c>
      <c r="HM119">
        <v>20.02</v>
      </c>
      <c r="HN119">
        <v>18.18</v>
      </c>
      <c r="HO119">
        <v>14.76</v>
      </c>
      <c r="HP119">
        <v>17.41</v>
      </c>
      <c r="HQ119">
        <v>17.329999999999998</v>
      </c>
      <c r="HR119">
        <v>19.73</v>
      </c>
      <c r="HS119">
        <v>19.32</v>
      </c>
      <c r="HT119">
        <v>18.84</v>
      </c>
      <c r="HU119">
        <v>19.16</v>
      </c>
      <c r="HV119">
        <v>18.54</v>
      </c>
      <c r="HW119">
        <v>20.22</v>
      </c>
      <c r="HX119">
        <v>0</v>
      </c>
      <c r="HY119">
        <v>0</v>
      </c>
      <c r="HZ119">
        <v>0</v>
      </c>
      <c r="IA119">
        <v>16.36</v>
      </c>
      <c r="IB119">
        <v>16.809999999999999</v>
      </c>
      <c r="IC119">
        <v>0</v>
      </c>
      <c r="ID119" s="142">
        <v>5.81</v>
      </c>
    </row>
    <row r="120" spans="1:238" x14ac:dyDescent="0.25">
      <c r="A120" s="95">
        <f t="shared" si="14"/>
        <v>119</v>
      </c>
      <c r="B120" s="65">
        <f>B.Semanal!B120</f>
        <v>0</v>
      </c>
      <c r="C120" s="66"/>
      <c r="D120" s="66"/>
      <c r="E120" s="66"/>
      <c r="F120" s="66"/>
      <c r="G120" s="67"/>
      <c r="H120" s="67">
        <v>13.35</v>
      </c>
      <c r="I120" s="67">
        <v>0</v>
      </c>
      <c r="J120" s="67">
        <v>11.85</v>
      </c>
      <c r="K120" s="67">
        <v>12.12</v>
      </c>
      <c r="L120" s="67">
        <v>13.02</v>
      </c>
      <c r="M120" s="67">
        <v>13.11</v>
      </c>
      <c r="N120" s="65">
        <v>15.88</v>
      </c>
      <c r="O120" s="65">
        <v>11.98</v>
      </c>
      <c r="P120" s="65">
        <v>15.05</v>
      </c>
      <c r="Q120" s="65">
        <v>15.49</v>
      </c>
      <c r="R120" s="65">
        <v>15.5</v>
      </c>
      <c r="S120" s="65">
        <v>16.86</v>
      </c>
      <c r="T120" s="65">
        <v>17.059999999999999</v>
      </c>
      <c r="U120" s="124">
        <v>15.51</v>
      </c>
      <c r="V120" s="124">
        <v>16.190000000000001</v>
      </c>
      <c r="W120" s="124">
        <v>15.37</v>
      </c>
      <c r="X120" s="124">
        <v>16.18</v>
      </c>
      <c r="Y120" s="124">
        <v>14.9</v>
      </c>
      <c r="Z120" s="124">
        <v>16.600000000000001</v>
      </c>
      <c r="AA120" s="124">
        <v>17.329999999999998</v>
      </c>
      <c r="AB120" s="124">
        <v>0</v>
      </c>
      <c r="AC120" s="124">
        <v>7.84</v>
      </c>
      <c r="AD120" s="124">
        <v>10.08</v>
      </c>
      <c r="AE120" s="120">
        <v>15.04</v>
      </c>
      <c r="AF120" s="124">
        <v>17.32</v>
      </c>
      <c r="AG120" s="120">
        <v>18.12</v>
      </c>
      <c r="AH120" s="120">
        <v>17.52</v>
      </c>
      <c r="AI120" s="65">
        <v>0</v>
      </c>
      <c r="AJ120" s="65">
        <v>0</v>
      </c>
      <c r="AK120" s="65">
        <v>9.99</v>
      </c>
      <c r="AL120" s="65">
        <v>13.08</v>
      </c>
      <c r="AM120" s="65">
        <v>17.54</v>
      </c>
      <c r="AN120" s="65">
        <v>17.47</v>
      </c>
      <c r="AO120" s="65">
        <v>16.309999999999999</v>
      </c>
      <c r="AP120" s="65">
        <v>17.52</v>
      </c>
      <c r="AQ120" s="65">
        <v>16.84</v>
      </c>
      <c r="AR120" s="65">
        <v>17.149999999999999</v>
      </c>
      <c r="AS120" s="65">
        <v>18.010000000000002</v>
      </c>
      <c r="AT120" s="65">
        <v>17.96</v>
      </c>
      <c r="AU120" s="65">
        <v>16.89</v>
      </c>
      <c r="AV120" s="65">
        <v>16.89</v>
      </c>
      <c r="AW120" s="65">
        <v>15.57</v>
      </c>
      <c r="AX120" s="65">
        <v>17.149999999999999</v>
      </c>
      <c r="AY120" s="65">
        <v>16.760000000000002</v>
      </c>
      <c r="AZ120" s="65">
        <v>16.59</v>
      </c>
      <c r="BA120" s="65">
        <v>14.93</v>
      </c>
      <c r="BB120" s="65">
        <v>17.27</v>
      </c>
      <c r="BC120" s="65">
        <v>14.61</v>
      </c>
      <c r="BD120" s="65">
        <v>0</v>
      </c>
      <c r="BE120" s="65">
        <v>0</v>
      </c>
      <c r="BF120" s="65">
        <v>0</v>
      </c>
      <c r="BG120" s="65">
        <v>12.66</v>
      </c>
      <c r="BH120" s="65">
        <v>13.13</v>
      </c>
      <c r="BI120" s="65">
        <v>13.8</v>
      </c>
      <c r="BJ120" s="65">
        <v>17.11</v>
      </c>
      <c r="BK120" s="65">
        <v>16.11</v>
      </c>
      <c r="BL120" s="65">
        <v>17.440000000000001</v>
      </c>
      <c r="BM120" s="91">
        <v>16.86</v>
      </c>
      <c r="BN120" s="65">
        <v>17.989999999999998</v>
      </c>
      <c r="BO120" s="65">
        <v>18.399999999999999</v>
      </c>
      <c r="BP120" s="65">
        <v>17.48</v>
      </c>
      <c r="BQ120" s="65">
        <v>16.54</v>
      </c>
      <c r="BR120" s="65">
        <v>16.8</v>
      </c>
      <c r="BS120" s="65">
        <v>17.260000000000002</v>
      </c>
      <c r="BT120" s="65">
        <v>17.45</v>
      </c>
      <c r="BU120" s="65">
        <v>15.75</v>
      </c>
      <c r="BV120" s="65">
        <v>17.2</v>
      </c>
      <c r="BW120" s="65">
        <v>17.21</v>
      </c>
      <c r="BX120" s="65">
        <v>15.15</v>
      </c>
      <c r="BY120" s="65">
        <v>14.63</v>
      </c>
      <c r="BZ120" s="65">
        <v>16.29</v>
      </c>
      <c r="CA120" s="65">
        <v>16.16</v>
      </c>
      <c r="CB120" s="65">
        <v>17.3</v>
      </c>
      <c r="CC120" s="65">
        <v>17.28</v>
      </c>
      <c r="CD120" s="65">
        <v>15.43</v>
      </c>
      <c r="CE120" s="65">
        <v>14.41</v>
      </c>
      <c r="CF120" s="65">
        <v>13.33</v>
      </c>
      <c r="CG120" s="65">
        <v>16.14</v>
      </c>
      <c r="CH120" s="65">
        <v>15.1</v>
      </c>
      <c r="CI120" s="65">
        <v>16.95</v>
      </c>
      <c r="CJ120" s="65">
        <v>17.72</v>
      </c>
      <c r="CK120" s="65">
        <v>17.649999999999999</v>
      </c>
      <c r="CL120" s="65">
        <v>16.53</v>
      </c>
      <c r="CM120">
        <v>15.26</v>
      </c>
      <c r="CN120">
        <v>16.47</v>
      </c>
      <c r="CO120">
        <v>0</v>
      </c>
      <c r="CP120">
        <v>0</v>
      </c>
      <c r="CQ120">
        <v>12.55</v>
      </c>
      <c r="CR120">
        <v>17.63</v>
      </c>
      <c r="CS120">
        <v>18.37</v>
      </c>
      <c r="CT120">
        <v>18.11</v>
      </c>
      <c r="CU120">
        <v>17.239999999999998</v>
      </c>
      <c r="CV120">
        <v>18.36</v>
      </c>
      <c r="CW120">
        <v>18.14</v>
      </c>
      <c r="CX120">
        <v>17.489999999999998</v>
      </c>
      <c r="CY120">
        <v>17.41</v>
      </c>
      <c r="CZ120">
        <v>16.86</v>
      </c>
      <c r="DA120">
        <v>16.989999999999998</v>
      </c>
      <c r="DB120">
        <v>17.75</v>
      </c>
      <c r="DC120">
        <v>17.64</v>
      </c>
      <c r="DD120">
        <v>18.04</v>
      </c>
      <c r="DE120">
        <v>18.829999999999998</v>
      </c>
      <c r="DF120">
        <v>17.87</v>
      </c>
      <c r="DG120">
        <v>18.309999999999999</v>
      </c>
      <c r="DH120">
        <v>18.47</v>
      </c>
      <c r="DI120">
        <v>17.579999999999998</v>
      </c>
      <c r="DJ120">
        <v>18.149999999999999</v>
      </c>
      <c r="DK120">
        <v>19.88</v>
      </c>
      <c r="DL120">
        <v>18.46</v>
      </c>
      <c r="DM120">
        <v>17.84</v>
      </c>
      <c r="DN120">
        <v>18.100000000000001</v>
      </c>
      <c r="DO120">
        <v>18.04</v>
      </c>
      <c r="DP120">
        <v>18.309999999999999</v>
      </c>
      <c r="DQ120">
        <v>16.66</v>
      </c>
      <c r="DR120">
        <v>18.05</v>
      </c>
      <c r="DS120">
        <v>16.28</v>
      </c>
      <c r="DT120">
        <v>16.55</v>
      </c>
      <c r="DU120">
        <v>17</v>
      </c>
      <c r="DV120">
        <v>16.899999999999999</v>
      </c>
      <c r="DW120">
        <v>15.55</v>
      </c>
      <c r="DX120">
        <v>15.94</v>
      </c>
      <c r="DY120">
        <v>16.29</v>
      </c>
      <c r="DZ120">
        <v>18.43</v>
      </c>
      <c r="EA120">
        <v>17.670000000000002</v>
      </c>
      <c r="EB120">
        <v>17.53</v>
      </c>
      <c r="EC120">
        <v>17.850000000000001</v>
      </c>
      <c r="ED120">
        <v>17.239999999999998</v>
      </c>
      <c r="EE120">
        <v>14.69</v>
      </c>
      <c r="EF120">
        <v>17.309999999999999</v>
      </c>
      <c r="EG120">
        <v>16.920000000000002</v>
      </c>
      <c r="EH120">
        <v>18.34</v>
      </c>
      <c r="EI120">
        <v>17.399999999999999</v>
      </c>
      <c r="EJ120">
        <v>17.16</v>
      </c>
      <c r="EK120">
        <v>16.68</v>
      </c>
      <c r="EL120">
        <v>17.38</v>
      </c>
      <c r="EM120">
        <v>15.03</v>
      </c>
      <c r="EN120">
        <v>16.690000000000001</v>
      </c>
      <c r="EO120">
        <v>17.5</v>
      </c>
      <c r="EP120">
        <v>18.53</v>
      </c>
      <c r="EQ120">
        <v>16.73</v>
      </c>
      <c r="ER120">
        <v>15.9</v>
      </c>
      <c r="ES120">
        <v>17.440000000000001</v>
      </c>
      <c r="ET120">
        <v>17.04</v>
      </c>
      <c r="EU120">
        <v>17.36</v>
      </c>
      <c r="EV120">
        <v>16.899999999999999</v>
      </c>
      <c r="EW120">
        <v>17.260000000000002</v>
      </c>
      <c r="EX120">
        <v>15.91</v>
      </c>
      <c r="EY120">
        <v>15.95</v>
      </c>
      <c r="EZ120">
        <v>12.54</v>
      </c>
      <c r="FA120">
        <v>0</v>
      </c>
      <c r="FB120">
        <v>0</v>
      </c>
      <c r="FC120">
        <v>0</v>
      </c>
      <c r="FD120">
        <v>0</v>
      </c>
      <c r="FE120">
        <v>13.61</v>
      </c>
      <c r="FF120">
        <v>15.48</v>
      </c>
      <c r="FG120">
        <v>16.329999999999998</v>
      </c>
      <c r="FH120">
        <v>17.41</v>
      </c>
      <c r="FI120">
        <v>18.79</v>
      </c>
      <c r="FJ120">
        <v>17.739999999999998</v>
      </c>
      <c r="FK120">
        <v>16.940000000000001</v>
      </c>
      <c r="FL120">
        <v>17.86</v>
      </c>
      <c r="FM120">
        <v>18.399999999999999</v>
      </c>
      <c r="FN120">
        <v>17.38</v>
      </c>
      <c r="FO120">
        <v>16.41</v>
      </c>
      <c r="FP120">
        <v>15.73</v>
      </c>
      <c r="FQ120">
        <v>17.899999999999999</v>
      </c>
      <c r="FR120">
        <v>15.87</v>
      </c>
      <c r="FS120">
        <v>15.52</v>
      </c>
      <c r="FT120">
        <v>16.68</v>
      </c>
      <c r="FU120">
        <v>16.55</v>
      </c>
      <c r="FV120">
        <v>17.77</v>
      </c>
      <c r="FW120">
        <v>17.27</v>
      </c>
      <c r="FX120">
        <v>16.52</v>
      </c>
      <c r="FY120">
        <v>16.84</v>
      </c>
      <c r="FZ120">
        <v>17.61</v>
      </c>
      <c r="GA120">
        <v>15.44</v>
      </c>
      <c r="GB120">
        <v>16.739999999999998</v>
      </c>
      <c r="GC120">
        <v>17.7</v>
      </c>
      <c r="GD120">
        <v>15.72</v>
      </c>
      <c r="GE120">
        <v>15.42</v>
      </c>
      <c r="GF120">
        <v>16.940000000000001</v>
      </c>
      <c r="GG120">
        <v>17.21</v>
      </c>
      <c r="GH120">
        <v>17.09</v>
      </c>
      <c r="GI120">
        <v>16.420000000000002</v>
      </c>
      <c r="GJ120">
        <v>15.88</v>
      </c>
      <c r="GK120">
        <v>16.14</v>
      </c>
      <c r="GL120" s="214">
        <v>15.08</v>
      </c>
      <c r="GM120" s="214">
        <v>18.21</v>
      </c>
      <c r="GN120">
        <v>17.29</v>
      </c>
      <c r="GO120">
        <v>16.920000000000002</v>
      </c>
      <c r="GP120">
        <v>13.93</v>
      </c>
      <c r="GQ120">
        <v>16.21</v>
      </c>
      <c r="GR120">
        <v>15.44</v>
      </c>
      <c r="GS120">
        <v>15.48</v>
      </c>
      <c r="GT120">
        <v>16.36</v>
      </c>
      <c r="GU120">
        <v>17.09</v>
      </c>
      <c r="GV120">
        <v>16.41</v>
      </c>
      <c r="GW120">
        <v>15.63</v>
      </c>
      <c r="GX120">
        <v>16.350000000000001</v>
      </c>
      <c r="GY120">
        <v>15.37</v>
      </c>
      <c r="GZ120">
        <v>13.89</v>
      </c>
      <c r="HA120">
        <v>14.78</v>
      </c>
      <c r="HB120">
        <v>15.64</v>
      </c>
      <c r="HC120">
        <v>0</v>
      </c>
      <c r="HD120">
        <v>15.44</v>
      </c>
      <c r="HE120">
        <v>16.940000000000001</v>
      </c>
      <c r="HF120">
        <v>17.53</v>
      </c>
      <c r="HG120">
        <v>17.72</v>
      </c>
      <c r="HH120">
        <v>16.47</v>
      </c>
      <c r="HI120">
        <v>15.51</v>
      </c>
      <c r="HJ120">
        <v>16.28</v>
      </c>
      <c r="HK120">
        <v>16.41</v>
      </c>
      <c r="HL120">
        <v>17.55</v>
      </c>
      <c r="HM120">
        <v>17.21</v>
      </c>
      <c r="HN120">
        <v>15.58</v>
      </c>
      <c r="HO120">
        <v>12.07</v>
      </c>
      <c r="HP120">
        <v>14.66</v>
      </c>
      <c r="HQ120">
        <v>14.58</v>
      </c>
      <c r="HR120">
        <v>16.57</v>
      </c>
      <c r="HS120">
        <v>16.760000000000002</v>
      </c>
      <c r="HT120">
        <v>15.84</v>
      </c>
      <c r="HU120">
        <v>16.37</v>
      </c>
      <c r="HV120">
        <v>16.149999999999999</v>
      </c>
      <c r="HW120">
        <v>17.2</v>
      </c>
      <c r="HX120">
        <v>0</v>
      </c>
      <c r="HY120">
        <v>0</v>
      </c>
      <c r="HZ120">
        <v>0</v>
      </c>
      <c r="IA120">
        <v>13.79</v>
      </c>
      <c r="IB120">
        <v>14.23</v>
      </c>
      <c r="IC120">
        <v>0</v>
      </c>
      <c r="ID120" s="142">
        <v>4.13</v>
      </c>
    </row>
    <row r="121" spans="1:238" x14ac:dyDescent="0.25">
      <c r="A121" s="95">
        <f t="shared" si="14"/>
        <v>120</v>
      </c>
      <c r="B121" s="65">
        <f>B.Semanal!B121</f>
        <v>0</v>
      </c>
      <c r="C121" s="66"/>
      <c r="D121" s="66"/>
      <c r="E121" s="66"/>
      <c r="F121" s="66"/>
      <c r="G121" s="67"/>
      <c r="H121" s="67">
        <v>79.61</v>
      </c>
      <c r="I121" s="67">
        <v>0</v>
      </c>
      <c r="J121" s="67">
        <v>82.75</v>
      </c>
      <c r="K121" s="67">
        <v>80.52</v>
      </c>
      <c r="L121" s="67">
        <v>81.150000000000006</v>
      </c>
      <c r="M121" s="67">
        <v>82.5</v>
      </c>
      <c r="N121" s="65">
        <v>83.6</v>
      </c>
      <c r="O121" s="65">
        <v>80.62</v>
      </c>
      <c r="P121" s="65">
        <v>82.74</v>
      </c>
      <c r="Q121" s="65">
        <v>84.19</v>
      </c>
      <c r="R121" s="65">
        <v>82.56</v>
      </c>
      <c r="S121" s="65">
        <v>83.15</v>
      </c>
      <c r="T121" s="65">
        <v>84.62</v>
      </c>
      <c r="U121" s="124">
        <v>84.53</v>
      </c>
      <c r="V121" s="124">
        <v>85.35</v>
      </c>
      <c r="W121" s="124">
        <v>81.709999999999994</v>
      </c>
      <c r="X121" s="124">
        <v>83.98</v>
      </c>
      <c r="Y121" s="124">
        <v>85.94</v>
      </c>
      <c r="Z121" s="124">
        <v>85.98</v>
      </c>
      <c r="AA121" s="124">
        <v>86.15</v>
      </c>
      <c r="AB121" s="124">
        <v>0</v>
      </c>
      <c r="AC121" s="124">
        <v>82.18</v>
      </c>
      <c r="AD121" s="124">
        <v>82.76</v>
      </c>
      <c r="AE121" s="120">
        <v>84.39</v>
      </c>
      <c r="AF121" s="124">
        <v>85.21</v>
      </c>
      <c r="AG121" s="120">
        <v>84.36</v>
      </c>
      <c r="AH121" s="120">
        <v>87.73</v>
      </c>
      <c r="AI121" s="65">
        <v>0</v>
      </c>
      <c r="AJ121" s="65">
        <v>0</v>
      </c>
      <c r="AK121" s="65">
        <v>87.4</v>
      </c>
      <c r="AL121" s="65">
        <v>85.04</v>
      </c>
      <c r="AM121" s="65">
        <v>87.74</v>
      </c>
      <c r="AN121" s="65">
        <v>87.08</v>
      </c>
      <c r="AO121" s="65">
        <v>85.26</v>
      </c>
      <c r="AP121" s="65">
        <v>88.32</v>
      </c>
      <c r="AQ121" s="65">
        <v>87.36</v>
      </c>
      <c r="AR121" s="65">
        <v>87.08</v>
      </c>
      <c r="AS121" s="65">
        <v>86.95</v>
      </c>
      <c r="AT121" s="65">
        <v>87.15</v>
      </c>
      <c r="AU121" s="65">
        <v>87.07</v>
      </c>
      <c r="AV121" s="65">
        <v>87.66</v>
      </c>
      <c r="AW121" s="65">
        <v>87.44</v>
      </c>
      <c r="AX121" s="65">
        <v>87.61</v>
      </c>
      <c r="AY121" s="65">
        <v>86.91</v>
      </c>
      <c r="AZ121" s="65">
        <v>85.73</v>
      </c>
      <c r="BA121" s="65">
        <v>85.56</v>
      </c>
      <c r="BB121" s="65">
        <v>87.3</v>
      </c>
      <c r="BC121" s="65">
        <v>85.71</v>
      </c>
      <c r="BD121" s="65">
        <v>0</v>
      </c>
      <c r="BE121" s="65">
        <v>0</v>
      </c>
      <c r="BF121" s="65">
        <v>0</v>
      </c>
      <c r="BG121" s="65">
        <v>83.73</v>
      </c>
      <c r="BH121" s="65">
        <v>86.67</v>
      </c>
      <c r="BI121" s="65">
        <v>87.74</v>
      </c>
      <c r="BJ121" s="65">
        <v>87.3</v>
      </c>
      <c r="BK121" s="65">
        <v>86.44</v>
      </c>
      <c r="BL121" s="65">
        <v>86.64</v>
      </c>
      <c r="BM121" s="91">
        <v>88</v>
      </c>
      <c r="BN121" s="65">
        <v>86.54</v>
      </c>
      <c r="BO121" s="65">
        <v>86.39</v>
      </c>
      <c r="BP121" s="65">
        <v>86.62</v>
      </c>
      <c r="BQ121" s="65">
        <v>84.5</v>
      </c>
      <c r="BR121" s="65">
        <v>84.34</v>
      </c>
      <c r="BS121" s="65">
        <v>85.68</v>
      </c>
      <c r="BT121" s="65">
        <v>86.77</v>
      </c>
      <c r="BU121" s="65">
        <v>83.75</v>
      </c>
      <c r="BV121" s="65">
        <v>86.7</v>
      </c>
      <c r="BW121" s="65">
        <v>86.19</v>
      </c>
      <c r="BX121" s="65">
        <v>85.45</v>
      </c>
      <c r="BY121" s="65">
        <v>87.92</v>
      </c>
      <c r="BZ121" s="65">
        <v>87.16</v>
      </c>
      <c r="CA121" s="65">
        <v>84.58</v>
      </c>
      <c r="CB121" s="65">
        <v>86.36</v>
      </c>
      <c r="CC121" s="65">
        <v>84.91</v>
      </c>
      <c r="CD121" s="65">
        <v>84.84</v>
      </c>
      <c r="CE121" s="65">
        <v>83.7</v>
      </c>
      <c r="CF121" s="65">
        <v>83.21</v>
      </c>
      <c r="CG121" s="65">
        <v>86.49</v>
      </c>
      <c r="CH121" s="65">
        <v>84.78</v>
      </c>
      <c r="CI121" s="65">
        <v>86.7</v>
      </c>
      <c r="CJ121" s="65">
        <v>86.23</v>
      </c>
      <c r="CK121" s="65">
        <v>86</v>
      </c>
      <c r="CL121" s="65">
        <v>86.97</v>
      </c>
      <c r="CM121">
        <v>88.12</v>
      </c>
      <c r="CN121">
        <v>87.98</v>
      </c>
      <c r="CO121">
        <v>0</v>
      </c>
      <c r="CP121">
        <v>0</v>
      </c>
      <c r="CQ121">
        <v>89.71</v>
      </c>
      <c r="CR121">
        <v>89.67</v>
      </c>
      <c r="CS121">
        <v>88.76</v>
      </c>
      <c r="CT121">
        <v>86.7</v>
      </c>
      <c r="CU121">
        <v>86.6</v>
      </c>
      <c r="CV121">
        <v>86.8</v>
      </c>
      <c r="CW121">
        <v>86.7</v>
      </c>
      <c r="CX121">
        <v>86.87</v>
      </c>
      <c r="CY121">
        <v>86.95</v>
      </c>
      <c r="CZ121">
        <v>86.39</v>
      </c>
      <c r="DA121">
        <v>85.68</v>
      </c>
      <c r="DB121">
        <v>88.73</v>
      </c>
      <c r="DC121">
        <v>88.14</v>
      </c>
      <c r="DD121">
        <v>86.68</v>
      </c>
      <c r="DE121">
        <v>88.94</v>
      </c>
      <c r="DF121">
        <v>85.68</v>
      </c>
      <c r="DG121">
        <v>86.9</v>
      </c>
      <c r="DH121">
        <v>89.45</v>
      </c>
      <c r="DI121">
        <v>87.73</v>
      </c>
      <c r="DJ121">
        <v>87.17</v>
      </c>
      <c r="DK121">
        <v>89.44</v>
      </c>
      <c r="DL121">
        <v>88.29</v>
      </c>
      <c r="DM121">
        <v>87.1</v>
      </c>
      <c r="DN121">
        <v>88.6</v>
      </c>
      <c r="DO121">
        <v>88.06</v>
      </c>
      <c r="DP121">
        <v>87.81</v>
      </c>
      <c r="DQ121">
        <v>87.44</v>
      </c>
      <c r="DR121">
        <v>88.24</v>
      </c>
      <c r="DS121">
        <v>88.51</v>
      </c>
      <c r="DT121">
        <v>85.7</v>
      </c>
      <c r="DU121">
        <v>87.09</v>
      </c>
      <c r="DV121">
        <v>88.02</v>
      </c>
      <c r="DW121">
        <v>85.58</v>
      </c>
      <c r="DX121">
        <v>86.77</v>
      </c>
      <c r="DY121">
        <v>86.47</v>
      </c>
      <c r="DZ121">
        <v>87.61</v>
      </c>
      <c r="EA121">
        <v>88.34</v>
      </c>
      <c r="EB121">
        <v>89.25</v>
      </c>
      <c r="EC121">
        <v>86.84</v>
      </c>
      <c r="ED121">
        <v>85.82</v>
      </c>
      <c r="EE121">
        <v>85.62</v>
      </c>
      <c r="EF121">
        <v>86.68</v>
      </c>
      <c r="EG121">
        <v>85.13</v>
      </c>
      <c r="EH121">
        <v>88.89</v>
      </c>
      <c r="EI121">
        <v>85.98</v>
      </c>
      <c r="EJ121">
        <v>86.88</v>
      </c>
      <c r="EK121">
        <v>85.57</v>
      </c>
      <c r="EL121">
        <v>85.53</v>
      </c>
      <c r="EM121">
        <v>85.61</v>
      </c>
      <c r="EN121">
        <v>87.86</v>
      </c>
      <c r="EO121">
        <v>86.7</v>
      </c>
      <c r="EP121">
        <v>87.53</v>
      </c>
      <c r="EQ121">
        <v>85.59</v>
      </c>
      <c r="ER121">
        <v>84.25</v>
      </c>
      <c r="ES121">
        <v>86.52</v>
      </c>
      <c r="ET121">
        <v>85.61</v>
      </c>
      <c r="EU121">
        <v>85.86</v>
      </c>
      <c r="EV121">
        <v>87.4</v>
      </c>
      <c r="EW121">
        <v>86.07</v>
      </c>
      <c r="EX121">
        <v>86.13</v>
      </c>
      <c r="EY121">
        <v>85.53</v>
      </c>
      <c r="EZ121">
        <v>85.48</v>
      </c>
      <c r="FA121">
        <v>0</v>
      </c>
      <c r="FB121">
        <v>0</v>
      </c>
      <c r="FC121">
        <v>0</v>
      </c>
      <c r="FD121">
        <v>0</v>
      </c>
      <c r="FE121">
        <v>86.08</v>
      </c>
      <c r="FF121">
        <v>87.17</v>
      </c>
      <c r="FG121">
        <v>85.76</v>
      </c>
      <c r="FH121">
        <v>85.41</v>
      </c>
      <c r="FI121">
        <v>87.42</v>
      </c>
      <c r="FJ121">
        <v>84.81</v>
      </c>
      <c r="FK121">
        <v>84.88</v>
      </c>
      <c r="FL121">
        <v>86.89</v>
      </c>
      <c r="FM121">
        <v>86.34</v>
      </c>
      <c r="FN121">
        <v>86.48</v>
      </c>
      <c r="FO121">
        <v>85.83</v>
      </c>
      <c r="FP121">
        <v>86.61</v>
      </c>
      <c r="FQ121">
        <v>86.89</v>
      </c>
      <c r="FR121">
        <v>88.08</v>
      </c>
      <c r="FS121">
        <v>86.87</v>
      </c>
      <c r="FT121">
        <v>86.38</v>
      </c>
      <c r="FU121">
        <v>86.72</v>
      </c>
      <c r="FV121">
        <v>86.05</v>
      </c>
      <c r="FW121">
        <v>86.41</v>
      </c>
      <c r="FX121">
        <v>88.57</v>
      </c>
      <c r="FY121">
        <v>84.67</v>
      </c>
      <c r="FZ121">
        <v>86.63</v>
      </c>
      <c r="GA121">
        <v>84.04</v>
      </c>
      <c r="GB121">
        <v>87.09</v>
      </c>
      <c r="GC121">
        <v>86.9</v>
      </c>
      <c r="GD121">
        <v>85.35</v>
      </c>
      <c r="GE121">
        <v>88.06</v>
      </c>
      <c r="GF121">
        <v>86.96</v>
      </c>
      <c r="GG121">
        <v>87.11</v>
      </c>
      <c r="GH121">
        <v>88.01</v>
      </c>
      <c r="GI121">
        <v>88.75</v>
      </c>
      <c r="GJ121">
        <v>87.94</v>
      </c>
      <c r="GK121">
        <v>87.27</v>
      </c>
      <c r="GL121" s="214">
        <v>86.07</v>
      </c>
      <c r="GM121" s="214">
        <v>85.58</v>
      </c>
      <c r="GN121">
        <v>83.22</v>
      </c>
      <c r="GO121">
        <v>82.94</v>
      </c>
      <c r="GP121">
        <v>83.06</v>
      </c>
      <c r="GQ121">
        <v>85.32</v>
      </c>
      <c r="GR121">
        <v>85.61</v>
      </c>
      <c r="GS121">
        <v>86.77</v>
      </c>
      <c r="GT121">
        <v>87.57</v>
      </c>
      <c r="GU121">
        <v>86.59</v>
      </c>
      <c r="GV121">
        <v>84.34</v>
      </c>
      <c r="GW121">
        <v>86.7</v>
      </c>
      <c r="GX121">
        <v>85.68</v>
      </c>
      <c r="GY121">
        <v>85.62</v>
      </c>
      <c r="GZ121">
        <v>82.9</v>
      </c>
      <c r="HA121">
        <v>86.79</v>
      </c>
      <c r="HB121">
        <v>85.89</v>
      </c>
      <c r="HC121">
        <v>0</v>
      </c>
      <c r="HD121">
        <v>87</v>
      </c>
      <c r="HE121">
        <v>85.87</v>
      </c>
      <c r="HF121">
        <v>86.04</v>
      </c>
      <c r="HG121">
        <v>86.93</v>
      </c>
      <c r="HH121">
        <v>85.83</v>
      </c>
      <c r="HI121">
        <v>86.61</v>
      </c>
      <c r="HJ121">
        <v>86.67</v>
      </c>
      <c r="HK121">
        <v>86.2</v>
      </c>
      <c r="HL121">
        <v>87.92</v>
      </c>
      <c r="HM121">
        <v>85.94</v>
      </c>
      <c r="HN121">
        <v>85.75</v>
      </c>
      <c r="HO121">
        <v>81.78</v>
      </c>
      <c r="HP121">
        <v>84.2</v>
      </c>
      <c r="HQ121">
        <v>84.04</v>
      </c>
      <c r="HR121">
        <v>83.98</v>
      </c>
      <c r="HS121">
        <v>86.73</v>
      </c>
      <c r="HT121">
        <v>84.08</v>
      </c>
      <c r="HU121">
        <v>85.46</v>
      </c>
      <c r="HV121">
        <v>87.03</v>
      </c>
      <c r="HW121">
        <v>85.28</v>
      </c>
      <c r="HX121">
        <v>0</v>
      </c>
      <c r="HY121">
        <v>0</v>
      </c>
      <c r="HZ121">
        <v>0</v>
      </c>
      <c r="IA121">
        <v>84.23</v>
      </c>
      <c r="IB121">
        <v>84.68</v>
      </c>
      <c r="IC121">
        <v>0</v>
      </c>
      <c r="ID121" s="142">
        <v>71.08</v>
      </c>
    </row>
    <row r="122" spans="1:238" x14ac:dyDescent="0.25">
      <c r="A122" s="95">
        <f t="shared" si="14"/>
        <v>121</v>
      </c>
      <c r="B122" s="65">
        <f>B.Semanal!B122</f>
        <v>0</v>
      </c>
      <c r="C122" s="66"/>
      <c r="D122" s="66"/>
      <c r="E122" s="66"/>
      <c r="F122" s="66"/>
      <c r="G122" s="67"/>
      <c r="H122" s="67">
        <v>6</v>
      </c>
      <c r="I122" s="67">
        <v>6</v>
      </c>
      <c r="J122" s="67">
        <v>6.6</v>
      </c>
      <c r="K122" s="67">
        <v>6.2</v>
      </c>
      <c r="L122" s="67">
        <v>6.4</v>
      </c>
      <c r="M122" s="67">
        <v>6.15</v>
      </c>
      <c r="N122" s="65">
        <v>6.35</v>
      </c>
      <c r="O122" s="65">
        <v>6</v>
      </c>
      <c r="P122" s="65">
        <v>6.1</v>
      </c>
      <c r="Q122" s="65">
        <v>6.07</v>
      </c>
      <c r="R122" s="65">
        <v>6.15</v>
      </c>
      <c r="S122" s="65">
        <v>6.05</v>
      </c>
      <c r="T122" s="65">
        <v>6.1</v>
      </c>
      <c r="U122" s="124">
        <v>6.1</v>
      </c>
      <c r="V122" s="124">
        <v>6.07</v>
      </c>
      <c r="W122" s="124">
        <v>6</v>
      </c>
      <c r="X122" s="124">
        <v>6.13</v>
      </c>
      <c r="Y122" s="124">
        <v>6.1</v>
      </c>
      <c r="Z122" s="124">
        <v>6.15</v>
      </c>
      <c r="AA122" s="124">
        <v>6.2</v>
      </c>
      <c r="AB122" s="124">
        <v>0</v>
      </c>
      <c r="AC122" s="124">
        <v>6</v>
      </c>
      <c r="AD122" s="124">
        <v>6.4</v>
      </c>
      <c r="AE122" s="120">
        <v>6.2</v>
      </c>
      <c r="AF122" s="124">
        <v>6.15</v>
      </c>
      <c r="AG122" s="120">
        <v>6.1</v>
      </c>
      <c r="AH122" s="120">
        <v>6.2</v>
      </c>
      <c r="AI122" s="65">
        <v>0</v>
      </c>
      <c r="AJ122" s="65">
        <v>0</v>
      </c>
      <c r="AK122" s="65">
        <v>6.3</v>
      </c>
      <c r="AL122" s="65">
        <v>6.1</v>
      </c>
      <c r="AM122" s="65">
        <v>6.13</v>
      </c>
      <c r="AN122" s="65">
        <v>6.13</v>
      </c>
      <c r="AO122" s="65">
        <v>6.07</v>
      </c>
      <c r="AP122" s="65">
        <v>6.03</v>
      </c>
      <c r="AQ122" s="65">
        <v>6.15</v>
      </c>
      <c r="AR122" s="65">
        <v>6.25</v>
      </c>
      <c r="AS122" s="65">
        <v>6.23</v>
      </c>
      <c r="AT122" s="65">
        <v>6.2</v>
      </c>
      <c r="AU122" s="65">
        <v>6</v>
      </c>
      <c r="AV122" s="65">
        <v>6.1</v>
      </c>
      <c r="AW122" s="65">
        <v>6.2</v>
      </c>
      <c r="AX122" s="65">
        <v>6.05</v>
      </c>
      <c r="AY122" s="65">
        <v>6.23</v>
      </c>
      <c r="AZ122" s="65">
        <v>6.3</v>
      </c>
      <c r="BA122" s="65">
        <v>6.1</v>
      </c>
      <c r="BB122" s="65">
        <v>6.1</v>
      </c>
      <c r="BC122" s="65">
        <v>6.05</v>
      </c>
      <c r="BD122" s="65">
        <v>0</v>
      </c>
      <c r="BE122" s="65">
        <v>0</v>
      </c>
      <c r="BF122" s="65">
        <v>0</v>
      </c>
      <c r="BG122" s="65">
        <v>6.3</v>
      </c>
      <c r="BH122" s="65">
        <v>6.3</v>
      </c>
      <c r="BI122" s="65">
        <v>6.2</v>
      </c>
      <c r="BJ122" s="65">
        <v>6.1</v>
      </c>
      <c r="BK122" s="65">
        <v>6</v>
      </c>
      <c r="BL122" s="65">
        <v>6.15</v>
      </c>
      <c r="BM122" s="91">
        <v>6.15</v>
      </c>
      <c r="BN122" s="65">
        <v>6.15</v>
      </c>
      <c r="BO122" s="65">
        <v>6.15</v>
      </c>
      <c r="BP122" s="65">
        <v>6.2</v>
      </c>
      <c r="BQ122" s="65">
        <v>6.15</v>
      </c>
      <c r="BR122" s="65">
        <v>6.2</v>
      </c>
      <c r="BS122" s="65">
        <v>5.85</v>
      </c>
      <c r="BT122" s="65">
        <v>6.1</v>
      </c>
      <c r="BU122" s="65">
        <v>6</v>
      </c>
      <c r="BV122" s="65">
        <v>0</v>
      </c>
      <c r="BW122" s="65">
        <v>0</v>
      </c>
      <c r="BX122" s="65">
        <v>0</v>
      </c>
      <c r="BY122" s="65">
        <v>0</v>
      </c>
      <c r="BZ122" s="65">
        <v>6</v>
      </c>
      <c r="CA122" s="65">
        <v>0</v>
      </c>
      <c r="CB122" s="65">
        <v>0</v>
      </c>
      <c r="CC122" s="65">
        <v>0</v>
      </c>
      <c r="CD122" s="65">
        <v>0</v>
      </c>
      <c r="CE122" s="65">
        <v>0</v>
      </c>
      <c r="CF122" s="65">
        <v>0</v>
      </c>
      <c r="CG122" s="65">
        <v>0</v>
      </c>
      <c r="CH122" s="65">
        <v>0</v>
      </c>
      <c r="CI122" s="65">
        <v>0</v>
      </c>
      <c r="CJ122" s="65">
        <v>0</v>
      </c>
      <c r="CK122" s="65">
        <v>0</v>
      </c>
      <c r="CL122" s="65">
        <v>6.4</v>
      </c>
      <c r="CM122">
        <v>0</v>
      </c>
      <c r="CN122">
        <v>6.4</v>
      </c>
      <c r="CO122">
        <v>0</v>
      </c>
      <c r="CP122">
        <v>0</v>
      </c>
      <c r="CQ122">
        <v>6.3</v>
      </c>
      <c r="CR122">
        <v>6.1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6.4</v>
      </c>
      <c r="CZ122">
        <v>6</v>
      </c>
      <c r="DA122">
        <v>0</v>
      </c>
      <c r="DB122">
        <v>6.2</v>
      </c>
      <c r="DC122">
        <v>6.2</v>
      </c>
      <c r="DD122">
        <v>0</v>
      </c>
      <c r="DE122">
        <v>6.1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6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6</v>
      </c>
      <c r="GH122">
        <v>0</v>
      </c>
      <c r="GI122">
        <v>0</v>
      </c>
      <c r="GJ122">
        <v>0</v>
      </c>
      <c r="GK122">
        <v>0</v>
      </c>
      <c r="GL122" s="214">
        <v>0</v>
      </c>
      <c r="GM122" s="214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0</v>
      </c>
      <c r="GV122">
        <v>0</v>
      </c>
      <c r="GW122">
        <v>0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0</v>
      </c>
      <c r="HZ122">
        <v>0</v>
      </c>
      <c r="IA122">
        <v>0</v>
      </c>
      <c r="IB122">
        <v>0</v>
      </c>
      <c r="IC122">
        <v>0</v>
      </c>
      <c r="ID122" t="s">
        <v>74</v>
      </c>
    </row>
    <row r="123" spans="1:238" x14ac:dyDescent="0.25">
      <c r="A123" s="95">
        <f t="shared" si="14"/>
        <v>122</v>
      </c>
      <c r="B123" s="65">
        <f>B.Semanal!B123</f>
        <v>0</v>
      </c>
      <c r="C123" s="68"/>
      <c r="D123" s="68"/>
      <c r="E123" s="68"/>
      <c r="F123" s="68"/>
      <c r="H123" s="67">
        <v>0</v>
      </c>
      <c r="I123" s="67">
        <v>0</v>
      </c>
      <c r="J123" s="67">
        <v>0</v>
      </c>
      <c r="K123" s="67">
        <v>0</v>
      </c>
      <c r="L123" s="67">
        <v>0</v>
      </c>
      <c r="M123" s="67">
        <v>0</v>
      </c>
      <c r="N123" s="65">
        <v>0</v>
      </c>
      <c r="O123" s="65">
        <v>0</v>
      </c>
      <c r="P123" s="65">
        <v>0</v>
      </c>
      <c r="Q123" s="65">
        <v>0</v>
      </c>
      <c r="R123" s="65">
        <v>0</v>
      </c>
      <c r="S123" s="65">
        <v>0</v>
      </c>
      <c r="T123" s="65">
        <v>0</v>
      </c>
      <c r="U123" s="120">
        <v>0</v>
      </c>
      <c r="V123" s="120">
        <v>0</v>
      </c>
      <c r="W123" s="120">
        <v>0</v>
      </c>
      <c r="X123" s="120">
        <v>0</v>
      </c>
      <c r="Y123" s="120">
        <v>0</v>
      </c>
      <c r="Z123" s="120">
        <v>0</v>
      </c>
      <c r="AA123" s="120">
        <v>0</v>
      </c>
      <c r="AB123" s="120">
        <v>0</v>
      </c>
      <c r="AC123" s="120">
        <v>0</v>
      </c>
      <c r="AD123" s="120">
        <v>0</v>
      </c>
      <c r="AE123" s="120">
        <v>0</v>
      </c>
      <c r="AF123" s="120">
        <v>0</v>
      </c>
      <c r="AG123" s="120">
        <v>0</v>
      </c>
      <c r="AH123" s="120">
        <v>0</v>
      </c>
      <c r="AI123" s="65">
        <v>0</v>
      </c>
      <c r="AJ123" s="65">
        <v>0</v>
      </c>
      <c r="AK123" s="65">
        <v>0</v>
      </c>
      <c r="AL123" s="65">
        <v>0</v>
      </c>
      <c r="AM123" s="65">
        <v>0</v>
      </c>
      <c r="AN123" s="65">
        <v>0</v>
      </c>
      <c r="AO123" s="65">
        <v>0</v>
      </c>
      <c r="AP123" s="65">
        <v>0</v>
      </c>
      <c r="AQ123" s="65">
        <v>0</v>
      </c>
      <c r="AR123" s="65">
        <v>0</v>
      </c>
      <c r="AS123" s="65">
        <v>0</v>
      </c>
      <c r="AT123" s="65">
        <v>0</v>
      </c>
      <c r="AU123" s="65">
        <v>0</v>
      </c>
      <c r="AV123" s="65">
        <v>0</v>
      </c>
      <c r="AW123" s="65">
        <v>0</v>
      </c>
      <c r="AX123" s="65">
        <v>0</v>
      </c>
      <c r="AY123" s="65">
        <v>0</v>
      </c>
      <c r="AZ123" s="65">
        <v>0</v>
      </c>
      <c r="BA123" s="65">
        <v>0</v>
      </c>
      <c r="BB123" s="65">
        <v>0</v>
      </c>
      <c r="BC123" s="65">
        <v>0</v>
      </c>
      <c r="BD123" s="65">
        <v>0</v>
      </c>
      <c r="BE123" s="65">
        <v>0</v>
      </c>
      <c r="BF123" s="65">
        <v>0</v>
      </c>
      <c r="BG123" s="65">
        <v>0</v>
      </c>
      <c r="BH123" s="65">
        <v>0</v>
      </c>
      <c r="BI123" s="65">
        <v>0</v>
      </c>
      <c r="BJ123" s="65">
        <v>0</v>
      </c>
      <c r="BK123" s="65">
        <v>0</v>
      </c>
      <c r="BL123" s="65">
        <v>0</v>
      </c>
      <c r="BM123" s="91">
        <v>0</v>
      </c>
      <c r="BN123" s="65">
        <v>0</v>
      </c>
      <c r="BO123" s="65">
        <v>0</v>
      </c>
      <c r="BP123" s="65">
        <v>0</v>
      </c>
      <c r="BQ123" s="65">
        <v>0</v>
      </c>
      <c r="BR123" s="65">
        <v>0</v>
      </c>
      <c r="BS123" s="65">
        <v>0</v>
      </c>
      <c r="BT123" s="65">
        <v>0</v>
      </c>
      <c r="BU123" s="65">
        <v>0</v>
      </c>
      <c r="BV123" s="65">
        <v>0</v>
      </c>
      <c r="BW123" s="65">
        <v>0</v>
      </c>
      <c r="BX123" s="65">
        <v>0</v>
      </c>
      <c r="BY123" s="65">
        <v>0</v>
      </c>
      <c r="BZ123" s="65">
        <v>0</v>
      </c>
      <c r="CA123" s="65">
        <v>0</v>
      </c>
      <c r="CB123" s="65">
        <v>0</v>
      </c>
      <c r="CC123" s="65">
        <v>0</v>
      </c>
      <c r="CD123" s="65">
        <v>0</v>
      </c>
      <c r="CE123" s="65">
        <v>0</v>
      </c>
      <c r="CF123" s="65">
        <v>0</v>
      </c>
      <c r="CG123" s="65">
        <v>0</v>
      </c>
      <c r="CH123" s="65">
        <v>0</v>
      </c>
      <c r="CI123" s="65">
        <v>0</v>
      </c>
      <c r="CJ123" s="65">
        <v>0</v>
      </c>
      <c r="CK123" s="65">
        <v>0</v>
      </c>
      <c r="CL123" s="65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 s="214">
        <v>0</v>
      </c>
      <c r="GM123" s="214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0</v>
      </c>
      <c r="HA123">
        <v>0</v>
      </c>
      <c r="HB123">
        <v>0</v>
      </c>
      <c r="HC123">
        <v>0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L123">
        <v>0</v>
      </c>
      <c r="HM123">
        <v>0</v>
      </c>
      <c r="HN123">
        <v>0</v>
      </c>
      <c r="HO123">
        <v>0</v>
      </c>
      <c r="HP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0</v>
      </c>
      <c r="IC123">
        <v>0</v>
      </c>
      <c r="ID123" t="s">
        <v>74</v>
      </c>
    </row>
    <row r="124" spans="1:238" x14ac:dyDescent="0.25">
      <c r="A124" s="95">
        <f t="shared" si="14"/>
        <v>123</v>
      </c>
      <c r="B124" s="65">
        <f>B.Semanal!B124</f>
        <v>0</v>
      </c>
      <c r="C124" s="66"/>
      <c r="D124" s="66"/>
      <c r="E124" s="66"/>
      <c r="F124" s="66"/>
      <c r="G124" s="67"/>
      <c r="H124" s="67">
        <v>16.59</v>
      </c>
      <c r="I124" s="67">
        <v>11.6</v>
      </c>
      <c r="J124" s="67">
        <v>13.81</v>
      </c>
      <c r="K124" s="67">
        <v>14.92</v>
      </c>
      <c r="L124" s="67">
        <v>16.36</v>
      </c>
      <c r="M124" s="67">
        <v>15.73</v>
      </c>
      <c r="N124" s="65">
        <v>17.57</v>
      </c>
      <c r="O124" s="65">
        <v>19.59</v>
      </c>
      <c r="P124" s="65">
        <v>17.45</v>
      </c>
      <c r="Q124" s="65">
        <v>18.09</v>
      </c>
      <c r="R124" s="65">
        <v>18.149999999999999</v>
      </c>
      <c r="S124" s="65">
        <v>17.170000000000002</v>
      </c>
      <c r="T124" s="65">
        <v>19.18</v>
      </c>
      <c r="U124" s="124">
        <v>17.57</v>
      </c>
      <c r="V124" s="124">
        <v>18.63</v>
      </c>
      <c r="W124" s="124">
        <v>18.010000000000002</v>
      </c>
      <c r="X124" s="124">
        <v>19.39</v>
      </c>
      <c r="Y124" s="124">
        <v>18.45</v>
      </c>
      <c r="Z124" s="124">
        <v>18.79</v>
      </c>
      <c r="AA124" s="124">
        <v>20.39</v>
      </c>
      <c r="AB124" s="124">
        <v>15.21</v>
      </c>
      <c r="AC124" s="124">
        <v>10.050000000000001</v>
      </c>
      <c r="AD124" s="124">
        <v>9.26</v>
      </c>
      <c r="AE124" s="120">
        <v>16.43</v>
      </c>
      <c r="AF124" s="124">
        <v>19.14</v>
      </c>
      <c r="AG124" s="120">
        <v>18.170000000000002</v>
      </c>
      <c r="AH124" s="120">
        <v>19.46</v>
      </c>
      <c r="AI124" s="65">
        <v>0</v>
      </c>
      <c r="AJ124" s="65">
        <v>0</v>
      </c>
      <c r="AK124" s="65">
        <v>12.65</v>
      </c>
      <c r="AL124" s="65">
        <v>15.12</v>
      </c>
      <c r="AM124" s="65">
        <v>18.989999999999998</v>
      </c>
      <c r="AN124" s="65">
        <v>18.82</v>
      </c>
      <c r="AO124" s="65">
        <v>18.54</v>
      </c>
      <c r="AP124" s="65">
        <v>19.71</v>
      </c>
      <c r="AQ124" s="65">
        <v>18.78</v>
      </c>
      <c r="AR124" s="65">
        <v>19.75</v>
      </c>
      <c r="AS124" s="65">
        <v>19.809999999999999</v>
      </c>
      <c r="AT124" s="65">
        <v>19.55</v>
      </c>
      <c r="AU124" s="65">
        <v>18.600000000000001</v>
      </c>
      <c r="AV124" s="65">
        <v>18.399999999999999</v>
      </c>
      <c r="AW124" s="65">
        <v>17.940000000000001</v>
      </c>
      <c r="AX124" s="65">
        <v>18.079999999999998</v>
      </c>
      <c r="AY124" s="65">
        <v>18.649999999999999</v>
      </c>
      <c r="AZ124" s="65">
        <v>19.149999999999999</v>
      </c>
      <c r="BA124" s="65">
        <v>12.81</v>
      </c>
      <c r="BB124" s="65">
        <v>18.39</v>
      </c>
      <c r="BC124" s="65">
        <v>17.41</v>
      </c>
      <c r="BD124" s="65">
        <v>0</v>
      </c>
      <c r="BE124" s="65">
        <v>0</v>
      </c>
      <c r="BF124" s="65">
        <v>0</v>
      </c>
      <c r="BG124" s="65">
        <v>15.14</v>
      </c>
      <c r="BH124" s="65">
        <v>13.01</v>
      </c>
      <c r="BI124" s="65">
        <v>15.23</v>
      </c>
      <c r="BJ124" s="65">
        <v>18.71</v>
      </c>
      <c r="BK124" s="65">
        <v>18.7</v>
      </c>
      <c r="BL124" s="65">
        <v>18.440000000000001</v>
      </c>
      <c r="BM124" s="91">
        <v>18.87</v>
      </c>
      <c r="BN124" s="65">
        <v>20.99</v>
      </c>
      <c r="BO124" s="65">
        <v>20.100000000000001</v>
      </c>
      <c r="BP124" s="65">
        <v>18.670000000000002</v>
      </c>
      <c r="BQ124" s="65">
        <v>18.78</v>
      </c>
      <c r="BR124" s="65">
        <v>18.47</v>
      </c>
      <c r="BS124" s="65">
        <v>17.66</v>
      </c>
      <c r="BT124" s="65">
        <v>19.45</v>
      </c>
      <c r="BU124" s="65">
        <v>19.170000000000002</v>
      </c>
      <c r="BV124" s="65">
        <v>19.52</v>
      </c>
      <c r="BW124" s="65">
        <v>18.899999999999999</v>
      </c>
      <c r="BX124" s="65">
        <v>17.72</v>
      </c>
      <c r="BY124" s="65">
        <v>16.89</v>
      </c>
      <c r="BZ124" s="65">
        <v>17.68</v>
      </c>
      <c r="CA124" s="65">
        <v>18.73</v>
      </c>
      <c r="CB124" s="65">
        <v>19.440000000000001</v>
      </c>
      <c r="CC124" s="65">
        <v>19.47</v>
      </c>
      <c r="CD124" s="65">
        <v>17.23</v>
      </c>
      <c r="CE124" s="65">
        <v>15.68</v>
      </c>
      <c r="CF124" s="65">
        <v>15.74</v>
      </c>
      <c r="CG124" s="65">
        <v>17.98</v>
      </c>
      <c r="CH124" s="65">
        <v>16.739999999999998</v>
      </c>
      <c r="CI124" s="65">
        <v>18.96</v>
      </c>
      <c r="CJ124" s="65">
        <v>19.98</v>
      </c>
      <c r="CK124" s="65">
        <v>19.989999999999998</v>
      </c>
      <c r="CL124" s="65">
        <v>18.77</v>
      </c>
      <c r="CM124">
        <v>17.850000000000001</v>
      </c>
      <c r="CN124">
        <v>17.48</v>
      </c>
      <c r="CO124">
        <v>0</v>
      </c>
      <c r="CP124">
        <v>0</v>
      </c>
      <c r="CQ124">
        <v>15.47</v>
      </c>
      <c r="CR124">
        <v>18.66</v>
      </c>
      <c r="CS124">
        <v>19.34</v>
      </c>
      <c r="CT124">
        <v>19.43</v>
      </c>
      <c r="CU124">
        <v>19.100000000000001</v>
      </c>
      <c r="CV124">
        <v>20.95</v>
      </c>
      <c r="CW124">
        <v>20.57</v>
      </c>
      <c r="CX124">
        <v>19.29</v>
      </c>
      <c r="CY124">
        <v>18.600000000000001</v>
      </c>
      <c r="CZ124">
        <v>18.03</v>
      </c>
      <c r="DA124">
        <v>18.34</v>
      </c>
      <c r="DB124">
        <v>19.97</v>
      </c>
      <c r="DC124">
        <v>19.7</v>
      </c>
      <c r="DD124">
        <v>20.260000000000002</v>
      </c>
      <c r="DE124">
        <v>20.13</v>
      </c>
      <c r="DF124">
        <v>20</v>
      </c>
      <c r="DG124">
        <v>20.78</v>
      </c>
      <c r="DH124">
        <v>19.559999999999999</v>
      </c>
      <c r="DI124">
        <v>19.5</v>
      </c>
      <c r="DJ124">
        <v>19.95</v>
      </c>
      <c r="DK124">
        <v>21.57</v>
      </c>
      <c r="DL124">
        <v>20.21</v>
      </c>
      <c r="DM124">
        <v>19.190000000000001</v>
      </c>
      <c r="DN124">
        <v>19.78</v>
      </c>
      <c r="DO124">
        <v>20.2</v>
      </c>
      <c r="DP124">
        <v>19.7</v>
      </c>
      <c r="DQ124">
        <v>19.47</v>
      </c>
      <c r="DR124">
        <v>20.190000000000001</v>
      </c>
      <c r="DS124">
        <v>18.48</v>
      </c>
      <c r="DT124">
        <v>19.02</v>
      </c>
      <c r="DU124">
        <v>18.989999999999998</v>
      </c>
      <c r="DV124">
        <v>18.559999999999999</v>
      </c>
      <c r="DW124">
        <v>17.63</v>
      </c>
      <c r="DX124">
        <v>18.32</v>
      </c>
      <c r="DY124">
        <v>18.55</v>
      </c>
      <c r="DZ124">
        <v>19.329999999999998</v>
      </c>
      <c r="EA124">
        <v>19.32</v>
      </c>
      <c r="EB124">
        <v>19.41</v>
      </c>
      <c r="EC124">
        <v>20.13</v>
      </c>
      <c r="ED124">
        <v>19.809999999999999</v>
      </c>
      <c r="EE124">
        <v>15.92</v>
      </c>
      <c r="EF124">
        <v>19.34</v>
      </c>
      <c r="EG124">
        <v>19.57</v>
      </c>
      <c r="EH124">
        <v>20.32</v>
      </c>
      <c r="EI124">
        <v>20.54</v>
      </c>
      <c r="EJ124">
        <v>19.8</v>
      </c>
      <c r="EK124">
        <v>19.46</v>
      </c>
      <c r="EL124">
        <v>19.98</v>
      </c>
      <c r="EM124">
        <v>17.14</v>
      </c>
      <c r="EN124">
        <v>17.86</v>
      </c>
      <c r="EO124">
        <v>19.170000000000002</v>
      </c>
      <c r="EP124">
        <v>20.239999999999998</v>
      </c>
      <c r="EQ124">
        <v>18.97</v>
      </c>
      <c r="ER124">
        <v>18.489999999999998</v>
      </c>
      <c r="ES124">
        <v>19.850000000000001</v>
      </c>
      <c r="ET124">
        <v>18.96</v>
      </c>
      <c r="EU124">
        <v>18.940000000000001</v>
      </c>
      <c r="EV124">
        <v>19.190000000000001</v>
      </c>
      <c r="EW124">
        <v>19.440000000000001</v>
      </c>
      <c r="EX124">
        <v>18.57</v>
      </c>
      <c r="EY124">
        <v>16.39</v>
      </c>
      <c r="EZ124">
        <v>14.62</v>
      </c>
      <c r="FA124">
        <v>0</v>
      </c>
      <c r="FB124">
        <v>0</v>
      </c>
      <c r="FC124">
        <v>0</v>
      </c>
      <c r="FD124">
        <v>0</v>
      </c>
      <c r="FE124">
        <v>16.14</v>
      </c>
      <c r="FF124">
        <v>16.78</v>
      </c>
      <c r="FG124">
        <v>17.75</v>
      </c>
      <c r="FH124">
        <v>19.350000000000001</v>
      </c>
      <c r="FI124">
        <v>21.02</v>
      </c>
      <c r="FJ124">
        <v>19.95</v>
      </c>
      <c r="FK124">
        <v>19.22</v>
      </c>
      <c r="FL124">
        <v>19.27</v>
      </c>
      <c r="FM124">
        <v>19.7</v>
      </c>
      <c r="FN124">
        <v>19.25</v>
      </c>
      <c r="FO124">
        <v>17.940000000000001</v>
      </c>
      <c r="FP124">
        <v>18.350000000000001</v>
      </c>
      <c r="FQ124">
        <v>19.940000000000001</v>
      </c>
      <c r="FR124">
        <v>18.93</v>
      </c>
      <c r="FS124">
        <v>16.899999999999999</v>
      </c>
      <c r="FT124">
        <v>18.14</v>
      </c>
      <c r="FU124">
        <v>19.02</v>
      </c>
      <c r="FV124">
        <v>19.61</v>
      </c>
      <c r="FW124">
        <v>19.059999999999999</v>
      </c>
      <c r="FX124">
        <v>17.72</v>
      </c>
      <c r="FY124">
        <v>18.37</v>
      </c>
      <c r="FZ124">
        <v>18.61</v>
      </c>
      <c r="GA124">
        <v>17.12</v>
      </c>
      <c r="GB124">
        <v>18.190000000000001</v>
      </c>
      <c r="GC124">
        <v>19.53</v>
      </c>
      <c r="GD124">
        <v>17.77</v>
      </c>
      <c r="GE124">
        <v>16.75</v>
      </c>
      <c r="GF124">
        <v>18.48</v>
      </c>
      <c r="GG124">
        <v>18.45</v>
      </c>
      <c r="GH124">
        <v>19.100000000000001</v>
      </c>
      <c r="GI124">
        <v>18.190000000000001</v>
      </c>
      <c r="GJ124">
        <v>18.190000000000001</v>
      </c>
      <c r="GK124">
        <v>18</v>
      </c>
      <c r="GL124" s="214">
        <v>18.16</v>
      </c>
      <c r="GM124" s="214">
        <v>19.53</v>
      </c>
      <c r="GN124">
        <v>19.61</v>
      </c>
      <c r="GO124">
        <v>20.100000000000001</v>
      </c>
      <c r="GP124">
        <v>16.68</v>
      </c>
      <c r="GQ124">
        <v>18.309999999999999</v>
      </c>
      <c r="GR124">
        <v>17.420000000000002</v>
      </c>
      <c r="GS124">
        <v>17.63</v>
      </c>
      <c r="GT124">
        <v>17.98</v>
      </c>
      <c r="GU124">
        <v>18.41</v>
      </c>
      <c r="GV124">
        <v>13.85</v>
      </c>
      <c r="GW124">
        <v>17.53</v>
      </c>
      <c r="GX124">
        <v>18.239999999999998</v>
      </c>
      <c r="GY124">
        <v>18.690000000000001</v>
      </c>
      <c r="GZ124">
        <v>14.76</v>
      </c>
      <c r="HA124">
        <v>16.34</v>
      </c>
      <c r="HB124">
        <v>16.89</v>
      </c>
      <c r="HC124">
        <v>0</v>
      </c>
      <c r="HD124">
        <v>17.440000000000001</v>
      </c>
      <c r="HE124">
        <v>18.82</v>
      </c>
      <c r="HF124">
        <v>19.670000000000002</v>
      </c>
      <c r="HG124">
        <v>19.91</v>
      </c>
      <c r="HH124">
        <v>19.04</v>
      </c>
      <c r="HI124">
        <v>17.95</v>
      </c>
      <c r="HJ124">
        <v>18.34</v>
      </c>
      <c r="HK124">
        <v>19.14</v>
      </c>
      <c r="HL124">
        <v>19.2</v>
      </c>
      <c r="HM124">
        <v>19.95</v>
      </c>
      <c r="HN124">
        <v>17.68</v>
      </c>
      <c r="HO124">
        <v>18.829999999999998</v>
      </c>
      <c r="HP124">
        <v>17.079999999999998</v>
      </c>
      <c r="HQ124">
        <v>17.82</v>
      </c>
      <c r="HR124">
        <v>18.75</v>
      </c>
      <c r="HS124">
        <v>19.32</v>
      </c>
      <c r="HT124">
        <v>16.39</v>
      </c>
      <c r="HU124">
        <v>18.260000000000002</v>
      </c>
      <c r="HV124">
        <v>18.21</v>
      </c>
      <c r="HW124">
        <v>17.57</v>
      </c>
      <c r="HX124">
        <v>0</v>
      </c>
      <c r="HY124">
        <v>0</v>
      </c>
      <c r="HZ124">
        <v>0</v>
      </c>
      <c r="IA124">
        <v>17.5</v>
      </c>
      <c r="IB124">
        <v>15.73</v>
      </c>
      <c r="IC124">
        <v>0</v>
      </c>
      <c r="ID124" s="142">
        <v>15.53</v>
      </c>
    </row>
    <row r="125" spans="1:238" x14ac:dyDescent="0.25">
      <c r="A125" s="95">
        <f t="shared" si="14"/>
        <v>124</v>
      </c>
      <c r="B125" s="65">
        <f>B.Semanal!B125</f>
        <v>0</v>
      </c>
      <c r="C125" s="66"/>
      <c r="D125" s="66"/>
      <c r="E125" s="66"/>
      <c r="F125" s="66"/>
      <c r="H125" s="67">
        <v>0</v>
      </c>
      <c r="I125" s="67">
        <v>9.8800000000000008</v>
      </c>
      <c r="J125" s="67">
        <v>11.01</v>
      </c>
      <c r="K125" s="67">
        <v>13.16</v>
      </c>
      <c r="L125" s="67">
        <v>15.21</v>
      </c>
      <c r="M125" s="67">
        <v>13.74</v>
      </c>
      <c r="N125" s="65">
        <v>16.71</v>
      </c>
      <c r="O125" s="65">
        <v>12.8</v>
      </c>
      <c r="P125" s="65">
        <v>15.74</v>
      </c>
      <c r="Q125" s="65">
        <v>17.920000000000002</v>
      </c>
      <c r="R125" s="65">
        <v>17.18</v>
      </c>
      <c r="S125" s="65">
        <v>14.99</v>
      </c>
      <c r="T125" s="65">
        <v>16.98</v>
      </c>
      <c r="U125" s="124">
        <v>17.41</v>
      </c>
      <c r="V125" s="124">
        <v>17.54</v>
      </c>
      <c r="W125" s="124">
        <v>17.07</v>
      </c>
      <c r="X125" s="124">
        <v>18.989999999999998</v>
      </c>
      <c r="Y125" s="124">
        <v>16.89</v>
      </c>
      <c r="Z125" s="124">
        <v>17.28</v>
      </c>
      <c r="AA125" s="124">
        <v>17.62</v>
      </c>
      <c r="AB125" s="124">
        <v>0</v>
      </c>
      <c r="AC125" s="124">
        <v>9.9</v>
      </c>
      <c r="AD125" s="124">
        <v>9.94</v>
      </c>
      <c r="AE125" s="120">
        <v>15.39</v>
      </c>
      <c r="AF125" s="124">
        <v>19.440000000000001</v>
      </c>
      <c r="AG125" s="120">
        <v>15.99</v>
      </c>
      <c r="AH125" s="120">
        <v>17.95</v>
      </c>
      <c r="AI125" s="65">
        <v>0</v>
      </c>
      <c r="AJ125" s="65">
        <v>0</v>
      </c>
      <c r="AK125" s="65">
        <v>11.44</v>
      </c>
      <c r="AL125" s="65">
        <v>13.53</v>
      </c>
      <c r="AM125" s="65">
        <v>17.68</v>
      </c>
      <c r="AN125" s="65">
        <v>17.59</v>
      </c>
      <c r="AO125" s="65">
        <v>17.07</v>
      </c>
      <c r="AP125" s="65">
        <v>17.28</v>
      </c>
      <c r="AQ125" s="65">
        <v>17.21</v>
      </c>
      <c r="AR125" s="65">
        <v>18.78</v>
      </c>
      <c r="AS125" s="65">
        <v>19.350000000000001</v>
      </c>
      <c r="AT125" s="65">
        <v>18.53</v>
      </c>
      <c r="AU125" s="65">
        <v>18.260000000000002</v>
      </c>
      <c r="AV125" s="65">
        <v>17.87</v>
      </c>
      <c r="AW125" s="65">
        <v>16.66</v>
      </c>
      <c r="AX125" s="65">
        <v>17.36</v>
      </c>
      <c r="AY125" s="65">
        <v>17.600000000000001</v>
      </c>
      <c r="AZ125" s="65">
        <v>17.75</v>
      </c>
      <c r="BA125" s="65">
        <v>16.66</v>
      </c>
      <c r="BB125" s="65">
        <v>16.7</v>
      </c>
      <c r="BC125" s="65">
        <v>16.79</v>
      </c>
      <c r="BD125" s="65">
        <v>0</v>
      </c>
      <c r="BE125" s="65">
        <v>0</v>
      </c>
      <c r="BF125" s="65">
        <v>0</v>
      </c>
      <c r="BG125" s="65">
        <v>13.92</v>
      </c>
      <c r="BH125" s="65">
        <v>10.18</v>
      </c>
      <c r="BI125" s="65">
        <v>14.66</v>
      </c>
      <c r="BJ125" s="65">
        <v>16.59</v>
      </c>
      <c r="BK125" s="65">
        <v>17.54</v>
      </c>
      <c r="BL125" s="65">
        <v>17.22</v>
      </c>
      <c r="BM125" s="91">
        <v>17.57</v>
      </c>
      <c r="BN125" s="65">
        <v>19.510000000000002</v>
      </c>
      <c r="BO125" s="65">
        <v>19.260000000000002</v>
      </c>
      <c r="BP125" s="65">
        <v>16.510000000000002</v>
      </c>
      <c r="BQ125" s="65">
        <v>17.39</v>
      </c>
      <c r="BR125" s="65">
        <v>19.28</v>
      </c>
      <c r="BS125" s="65">
        <v>16.77</v>
      </c>
      <c r="BT125" s="65">
        <v>18</v>
      </c>
      <c r="BU125" s="65">
        <v>17.28</v>
      </c>
      <c r="BV125" s="65">
        <v>18.260000000000002</v>
      </c>
      <c r="BW125" s="65">
        <v>17.78</v>
      </c>
      <c r="BX125" s="65">
        <v>17.28</v>
      </c>
      <c r="BY125" s="65">
        <v>15.58</v>
      </c>
      <c r="BZ125" s="65">
        <v>16.38</v>
      </c>
      <c r="CA125" s="65">
        <v>17.22</v>
      </c>
      <c r="CB125" s="65">
        <v>18.52</v>
      </c>
      <c r="CC125" s="65">
        <v>17.97</v>
      </c>
      <c r="CD125" s="65">
        <v>16.260000000000002</v>
      </c>
      <c r="CE125" s="65">
        <v>14.79</v>
      </c>
      <c r="CF125" s="65">
        <v>14.39</v>
      </c>
      <c r="CG125" s="65">
        <v>16.68</v>
      </c>
      <c r="CH125" s="65">
        <v>17.420000000000002</v>
      </c>
      <c r="CI125" s="65">
        <v>17.48</v>
      </c>
      <c r="CJ125" s="65">
        <v>17.440000000000001</v>
      </c>
      <c r="CK125" s="65">
        <v>17.5</v>
      </c>
      <c r="CL125" s="65">
        <v>17.489999999999998</v>
      </c>
      <c r="CM125">
        <v>15.94</v>
      </c>
      <c r="CN125">
        <v>15.5</v>
      </c>
      <c r="CO125">
        <v>0</v>
      </c>
      <c r="CP125">
        <v>0</v>
      </c>
      <c r="CQ125">
        <v>14.61</v>
      </c>
      <c r="CR125">
        <v>16.100000000000001</v>
      </c>
      <c r="CS125">
        <v>18.28</v>
      </c>
      <c r="CT125">
        <v>17.86</v>
      </c>
      <c r="CU125">
        <v>18.46</v>
      </c>
      <c r="CV125">
        <v>18.510000000000002</v>
      </c>
      <c r="CW125">
        <v>18.98</v>
      </c>
      <c r="CX125">
        <v>17.86</v>
      </c>
      <c r="CY125">
        <v>17.940000000000001</v>
      </c>
      <c r="CZ125">
        <v>17.29</v>
      </c>
      <c r="DA125">
        <v>17.399999999999999</v>
      </c>
      <c r="DB125">
        <v>18.09</v>
      </c>
      <c r="DC125">
        <v>19.03</v>
      </c>
      <c r="DD125">
        <v>18.88</v>
      </c>
      <c r="DE125">
        <v>0</v>
      </c>
      <c r="DF125">
        <v>19.07</v>
      </c>
      <c r="DG125">
        <v>18.53</v>
      </c>
      <c r="DH125">
        <v>21.15</v>
      </c>
      <c r="DI125">
        <v>18.600000000000001</v>
      </c>
      <c r="DJ125">
        <v>18.34</v>
      </c>
      <c r="DK125">
        <v>19.61</v>
      </c>
      <c r="DL125">
        <v>18.920000000000002</v>
      </c>
      <c r="DM125">
        <v>18.21</v>
      </c>
      <c r="DN125">
        <v>18.600000000000001</v>
      </c>
      <c r="DO125">
        <v>18.739999999999998</v>
      </c>
      <c r="DP125">
        <v>18.579999999999998</v>
      </c>
      <c r="DQ125">
        <v>18.21</v>
      </c>
      <c r="DR125">
        <v>19</v>
      </c>
      <c r="DS125">
        <v>16.850000000000001</v>
      </c>
      <c r="DT125">
        <v>18.690000000000001</v>
      </c>
      <c r="DU125">
        <v>18.309999999999999</v>
      </c>
      <c r="DV125">
        <v>17.690000000000001</v>
      </c>
      <c r="DW125">
        <v>15.85</v>
      </c>
      <c r="DX125">
        <v>16.73</v>
      </c>
      <c r="DY125">
        <v>18.03</v>
      </c>
      <c r="DZ125">
        <v>17.79</v>
      </c>
      <c r="EA125">
        <v>18.07</v>
      </c>
      <c r="EB125">
        <v>18.34</v>
      </c>
      <c r="EC125">
        <v>19.010000000000002</v>
      </c>
      <c r="ED125">
        <v>18.93</v>
      </c>
      <c r="EE125">
        <v>13.39</v>
      </c>
      <c r="EF125">
        <v>18.38</v>
      </c>
      <c r="EG125">
        <v>18.149999999999999</v>
      </c>
      <c r="EH125">
        <v>18.84</v>
      </c>
      <c r="EI125">
        <v>19.07</v>
      </c>
      <c r="EJ125">
        <v>18.23</v>
      </c>
      <c r="EK125">
        <v>18.16</v>
      </c>
      <c r="EL125">
        <v>18.850000000000001</v>
      </c>
      <c r="EM125">
        <v>17.7</v>
      </c>
      <c r="EN125">
        <v>16.690000000000001</v>
      </c>
      <c r="EO125">
        <v>18.18</v>
      </c>
      <c r="EP125">
        <v>18.82</v>
      </c>
      <c r="EQ125">
        <v>17.77</v>
      </c>
      <c r="ER125">
        <v>16.12</v>
      </c>
      <c r="ES125">
        <v>17.86</v>
      </c>
      <c r="ET125">
        <v>17.239999999999998</v>
      </c>
      <c r="EU125">
        <v>17.68</v>
      </c>
      <c r="EV125">
        <v>18.39</v>
      </c>
      <c r="EW125">
        <v>18.59</v>
      </c>
      <c r="EX125">
        <v>17.43</v>
      </c>
      <c r="EY125">
        <v>17.34</v>
      </c>
      <c r="EZ125">
        <v>13.9</v>
      </c>
      <c r="FA125">
        <v>0</v>
      </c>
      <c r="FB125">
        <v>0</v>
      </c>
      <c r="FC125">
        <v>0</v>
      </c>
      <c r="FD125">
        <v>0</v>
      </c>
      <c r="FE125">
        <v>15.05</v>
      </c>
      <c r="FF125">
        <v>16.03</v>
      </c>
      <c r="FG125">
        <v>16.61</v>
      </c>
      <c r="FH125">
        <v>18.27</v>
      </c>
      <c r="FI125">
        <v>19.559999999999999</v>
      </c>
      <c r="FJ125">
        <v>18.899999999999999</v>
      </c>
      <c r="FK125">
        <v>18.46</v>
      </c>
      <c r="FL125">
        <v>18.559999999999999</v>
      </c>
      <c r="FM125">
        <v>19.25</v>
      </c>
      <c r="FN125">
        <v>18.11</v>
      </c>
      <c r="FO125">
        <v>18.239999999999998</v>
      </c>
      <c r="FP125">
        <v>17.68</v>
      </c>
      <c r="FQ125">
        <v>18.399999999999999</v>
      </c>
      <c r="FR125">
        <v>17.21</v>
      </c>
      <c r="FS125">
        <v>15.88</v>
      </c>
      <c r="FT125">
        <v>17.11</v>
      </c>
      <c r="FU125">
        <v>17.79</v>
      </c>
      <c r="FV125">
        <v>17.22</v>
      </c>
      <c r="FW125">
        <v>17.559999999999999</v>
      </c>
      <c r="FX125">
        <v>16.84</v>
      </c>
      <c r="FY125">
        <v>18.07</v>
      </c>
      <c r="FZ125">
        <v>17.62</v>
      </c>
      <c r="GA125">
        <v>0</v>
      </c>
      <c r="GB125">
        <v>16.899999999999999</v>
      </c>
      <c r="GC125">
        <v>18.48</v>
      </c>
      <c r="GD125">
        <v>17.010000000000002</v>
      </c>
      <c r="GE125">
        <v>15.79</v>
      </c>
      <c r="GF125">
        <v>16.98</v>
      </c>
      <c r="GG125">
        <v>17.760000000000002</v>
      </c>
      <c r="GH125">
        <v>18</v>
      </c>
      <c r="GI125">
        <v>16.84</v>
      </c>
      <c r="GJ125">
        <v>17.2</v>
      </c>
      <c r="GK125">
        <v>16.54</v>
      </c>
      <c r="GL125" s="214">
        <v>17.09</v>
      </c>
      <c r="GM125" s="214">
        <v>18.690000000000001</v>
      </c>
      <c r="GN125">
        <v>18.440000000000001</v>
      </c>
      <c r="GO125">
        <v>18.79</v>
      </c>
      <c r="GP125">
        <v>15.9</v>
      </c>
      <c r="GQ125">
        <v>16.97</v>
      </c>
      <c r="GR125">
        <v>16.68</v>
      </c>
      <c r="GS125">
        <v>16.260000000000002</v>
      </c>
      <c r="GT125">
        <v>15.56</v>
      </c>
      <c r="GU125">
        <v>17.25</v>
      </c>
      <c r="GV125">
        <v>12.97</v>
      </c>
      <c r="GW125">
        <v>16.28</v>
      </c>
      <c r="GX125">
        <v>16.86</v>
      </c>
      <c r="GY125">
        <v>17.920000000000002</v>
      </c>
      <c r="GZ125">
        <v>13.94</v>
      </c>
      <c r="HA125">
        <v>14.91</v>
      </c>
      <c r="HB125">
        <v>15.87</v>
      </c>
      <c r="HC125">
        <v>0</v>
      </c>
      <c r="HD125">
        <v>15.97</v>
      </c>
      <c r="HE125">
        <v>18.13</v>
      </c>
      <c r="HF125">
        <v>18.5</v>
      </c>
      <c r="HG125">
        <v>18.7</v>
      </c>
      <c r="HH125">
        <v>17.54</v>
      </c>
      <c r="HI125">
        <v>17.09</v>
      </c>
      <c r="HJ125">
        <v>17.46</v>
      </c>
      <c r="HK125">
        <v>18.14</v>
      </c>
      <c r="HL125">
        <v>18.05</v>
      </c>
      <c r="HM125">
        <v>18.87</v>
      </c>
      <c r="HN125">
        <v>16.21</v>
      </c>
      <c r="HO125">
        <v>17.079999999999998</v>
      </c>
      <c r="HP125">
        <v>16.61</v>
      </c>
      <c r="HQ125">
        <v>16.510000000000002</v>
      </c>
      <c r="HR125">
        <v>17.07</v>
      </c>
      <c r="HS125">
        <v>18.13</v>
      </c>
      <c r="HT125">
        <v>15.52</v>
      </c>
      <c r="HU125">
        <v>17.13</v>
      </c>
      <c r="HV125">
        <v>17.010000000000002</v>
      </c>
      <c r="HW125">
        <v>15.47</v>
      </c>
      <c r="HX125">
        <v>0</v>
      </c>
      <c r="HY125">
        <v>0</v>
      </c>
      <c r="HZ125">
        <v>0</v>
      </c>
      <c r="IA125">
        <v>16.739999999999998</v>
      </c>
      <c r="IB125">
        <v>14.18</v>
      </c>
      <c r="IC125">
        <v>0</v>
      </c>
      <c r="ID125" s="142">
        <v>14.16</v>
      </c>
    </row>
    <row r="126" spans="1:238" x14ac:dyDescent="0.25">
      <c r="A126" s="95">
        <f t="shared" si="14"/>
        <v>125</v>
      </c>
      <c r="B126" s="65">
        <f>B.Semanal!B126</f>
        <v>0</v>
      </c>
      <c r="C126" s="66"/>
      <c r="D126" s="66"/>
      <c r="E126" s="66"/>
      <c r="F126" s="66"/>
      <c r="G126" s="67"/>
      <c r="H126" s="67">
        <v>0.59</v>
      </c>
      <c r="I126" s="67">
        <v>0.26</v>
      </c>
      <c r="J126" s="67">
        <v>0.56000000000000005</v>
      </c>
      <c r="K126" s="67">
        <v>0.55000000000000004</v>
      </c>
      <c r="L126" s="67">
        <v>0.65</v>
      </c>
      <c r="M126" s="67">
        <v>0.59</v>
      </c>
      <c r="N126" s="65">
        <v>0.62</v>
      </c>
      <c r="O126" s="65">
        <v>0.49</v>
      </c>
      <c r="P126" s="65">
        <v>0.66</v>
      </c>
      <c r="Q126" s="65">
        <v>0.54</v>
      </c>
      <c r="R126" s="65">
        <v>0.75</v>
      </c>
      <c r="S126" s="65">
        <v>0.62</v>
      </c>
      <c r="T126" s="65">
        <v>0.69</v>
      </c>
      <c r="U126" s="124">
        <v>0.52</v>
      </c>
      <c r="V126" s="124">
        <v>0.69</v>
      </c>
      <c r="W126" s="124">
        <v>0.68</v>
      </c>
      <c r="X126" s="124">
        <v>0.75</v>
      </c>
      <c r="Y126" s="124">
        <v>0.98</v>
      </c>
      <c r="Z126" s="124">
        <v>0.95</v>
      </c>
      <c r="AA126" s="124">
        <v>0.91</v>
      </c>
      <c r="AB126" s="124">
        <v>0.88</v>
      </c>
      <c r="AC126" s="124">
        <v>0.78</v>
      </c>
      <c r="AD126" s="124">
        <v>0.34</v>
      </c>
      <c r="AE126" s="120">
        <v>0.85</v>
      </c>
      <c r="AF126" s="124">
        <v>1.01</v>
      </c>
      <c r="AG126" s="120">
        <v>1.1499999999999999</v>
      </c>
      <c r="AH126" s="120">
        <v>1.32</v>
      </c>
      <c r="AI126" s="65">
        <v>0</v>
      </c>
      <c r="AJ126" s="65">
        <v>0</v>
      </c>
      <c r="AK126" s="65">
        <v>0.49</v>
      </c>
      <c r="AL126" s="65">
        <v>0.52</v>
      </c>
      <c r="AM126" s="65">
        <v>0.78</v>
      </c>
      <c r="AN126" s="65">
        <v>0.85</v>
      </c>
      <c r="AO126" s="65">
        <v>0.95</v>
      </c>
      <c r="AP126" s="65">
        <v>0.85</v>
      </c>
      <c r="AQ126" s="65">
        <v>1.17</v>
      </c>
      <c r="AR126" s="65">
        <v>0.75</v>
      </c>
      <c r="AS126" s="65">
        <v>0.78</v>
      </c>
      <c r="AT126" s="65">
        <v>0.91</v>
      </c>
      <c r="AU126" s="65">
        <v>1.05</v>
      </c>
      <c r="AV126" s="65">
        <v>0.95</v>
      </c>
      <c r="AW126" s="65">
        <v>1.1399999999999999</v>
      </c>
      <c r="AX126" s="65">
        <v>0.98</v>
      </c>
      <c r="AY126" s="65">
        <v>0.85</v>
      </c>
      <c r="AZ126" s="65">
        <v>0.88</v>
      </c>
      <c r="BA126" s="65">
        <v>0.57999999999999996</v>
      </c>
      <c r="BB126" s="65">
        <v>1.05</v>
      </c>
      <c r="BC126" s="65">
        <v>0.95</v>
      </c>
      <c r="BD126" s="65">
        <v>0</v>
      </c>
      <c r="BE126" s="65">
        <v>0</v>
      </c>
      <c r="BF126" s="65">
        <v>0</v>
      </c>
      <c r="BG126" s="65">
        <v>0.17</v>
      </c>
      <c r="BH126" s="65">
        <v>0.2</v>
      </c>
      <c r="BI126" s="65">
        <v>0.73</v>
      </c>
      <c r="BJ126" s="65">
        <v>0.95</v>
      </c>
      <c r="BK126" s="65">
        <v>0.88</v>
      </c>
      <c r="BL126" s="65">
        <v>0.72</v>
      </c>
      <c r="BM126" s="91">
        <v>0.85</v>
      </c>
      <c r="BN126" s="65">
        <v>1.27</v>
      </c>
      <c r="BO126" s="65">
        <v>1.3</v>
      </c>
      <c r="BP126" s="65">
        <v>0.93</v>
      </c>
      <c r="BQ126" s="65">
        <v>1.01</v>
      </c>
      <c r="BR126" s="65">
        <v>1.1399999999999999</v>
      </c>
      <c r="BS126" s="65">
        <v>1.1299999999999999</v>
      </c>
      <c r="BT126" s="65">
        <v>1.32</v>
      </c>
      <c r="BU126" s="65">
        <v>1.31</v>
      </c>
      <c r="BV126" s="65">
        <v>1.04</v>
      </c>
      <c r="BW126" s="65">
        <v>1.24</v>
      </c>
      <c r="BX126" s="65">
        <v>0.99</v>
      </c>
      <c r="BY126" s="65">
        <v>0.82</v>
      </c>
      <c r="BZ126" s="65">
        <v>1.1100000000000001</v>
      </c>
      <c r="CA126" s="65">
        <v>1.07</v>
      </c>
      <c r="CB126" s="65">
        <v>1.08</v>
      </c>
      <c r="CC126" s="65">
        <v>1.17</v>
      </c>
      <c r="CD126" s="65">
        <v>1.01</v>
      </c>
      <c r="CE126" s="65">
        <v>0.85</v>
      </c>
      <c r="CF126" s="65">
        <v>0.73</v>
      </c>
      <c r="CG126" s="65">
        <v>0.88</v>
      </c>
      <c r="CH126" s="65">
        <v>0.52</v>
      </c>
      <c r="CI126" s="65">
        <v>0.93</v>
      </c>
      <c r="CJ126" s="65">
        <v>1.2</v>
      </c>
      <c r="CK126" s="65">
        <v>1.1000000000000001</v>
      </c>
      <c r="CL126" s="65">
        <v>1</v>
      </c>
      <c r="CM126">
        <v>0.87</v>
      </c>
      <c r="CN126">
        <v>0.94</v>
      </c>
      <c r="CO126">
        <v>0</v>
      </c>
      <c r="CP126">
        <v>0</v>
      </c>
      <c r="CQ126">
        <v>0.59</v>
      </c>
      <c r="CR126">
        <v>0.57999999999999996</v>
      </c>
      <c r="CS126">
        <v>0.92</v>
      </c>
      <c r="CT126">
        <v>0.89</v>
      </c>
      <c r="CU126">
        <v>1.07</v>
      </c>
      <c r="CV126">
        <v>1.34</v>
      </c>
      <c r="CW126">
        <v>1.21</v>
      </c>
      <c r="CX126">
        <v>1.06</v>
      </c>
      <c r="CY126">
        <v>1.1499999999999999</v>
      </c>
      <c r="CZ126">
        <v>1.0900000000000001</v>
      </c>
      <c r="DA126">
        <v>0.81</v>
      </c>
      <c r="DB126">
        <v>0.83</v>
      </c>
      <c r="DC126">
        <v>1.01</v>
      </c>
      <c r="DD126">
        <v>0.94</v>
      </c>
      <c r="DE126">
        <v>0.94</v>
      </c>
      <c r="DF126">
        <v>0.93</v>
      </c>
      <c r="DG126">
        <v>1.01</v>
      </c>
      <c r="DH126">
        <v>0.84</v>
      </c>
      <c r="DI126">
        <v>0.83</v>
      </c>
      <c r="DJ126">
        <v>0.68</v>
      </c>
      <c r="DK126">
        <v>0.97</v>
      </c>
      <c r="DL126">
        <v>0.84</v>
      </c>
      <c r="DM126">
        <v>0.81</v>
      </c>
      <c r="DN126">
        <v>0.78</v>
      </c>
      <c r="DO126">
        <v>0.78</v>
      </c>
      <c r="DP126">
        <v>0.79</v>
      </c>
      <c r="DQ126">
        <v>0.89</v>
      </c>
      <c r="DR126">
        <v>0.81</v>
      </c>
      <c r="DS126">
        <v>0.66</v>
      </c>
      <c r="DT126">
        <v>0.71</v>
      </c>
      <c r="DU126">
        <v>0.82</v>
      </c>
      <c r="DV126">
        <v>0.79</v>
      </c>
      <c r="DW126">
        <v>0.73</v>
      </c>
      <c r="DX126">
        <v>0.85</v>
      </c>
      <c r="DY126">
        <v>0.74</v>
      </c>
      <c r="DZ126">
        <v>0.68</v>
      </c>
      <c r="EA126">
        <v>1.04</v>
      </c>
      <c r="EB126">
        <v>0.71</v>
      </c>
      <c r="EC126">
        <v>0.92</v>
      </c>
      <c r="ED126">
        <v>0.91</v>
      </c>
      <c r="EE126">
        <v>0.67</v>
      </c>
      <c r="EF126">
        <v>0.84</v>
      </c>
      <c r="EG126">
        <v>1.2</v>
      </c>
      <c r="EH126">
        <v>1.05</v>
      </c>
      <c r="EI126">
        <v>1.39</v>
      </c>
      <c r="EJ126">
        <v>1.19</v>
      </c>
      <c r="EK126">
        <v>0.95</v>
      </c>
      <c r="EL126">
        <v>1.26</v>
      </c>
      <c r="EM126">
        <v>0.89</v>
      </c>
      <c r="EN126">
        <v>0.79</v>
      </c>
      <c r="EO126">
        <v>0.97</v>
      </c>
      <c r="EP126">
        <v>0.9</v>
      </c>
      <c r="EQ126">
        <v>0.98</v>
      </c>
      <c r="ER126">
        <v>1.06</v>
      </c>
      <c r="ES126">
        <v>1.1000000000000001</v>
      </c>
      <c r="ET126">
        <v>1.33</v>
      </c>
      <c r="EU126">
        <v>1.1399999999999999</v>
      </c>
      <c r="EV126">
        <v>1.18</v>
      </c>
      <c r="EW126">
        <v>1.1000000000000001</v>
      </c>
      <c r="EX126">
        <v>1.01</v>
      </c>
      <c r="EY126">
        <v>1.06</v>
      </c>
      <c r="EZ126">
        <v>0.73</v>
      </c>
      <c r="FA126">
        <v>0</v>
      </c>
      <c r="FB126">
        <v>0</v>
      </c>
      <c r="FC126">
        <v>0</v>
      </c>
      <c r="FD126">
        <v>0</v>
      </c>
      <c r="FE126">
        <v>0.75</v>
      </c>
      <c r="FF126">
        <v>0.81</v>
      </c>
      <c r="FG126">
        <v>0.95</v>
      </c>
      <c r="FH126">
        <v>1.06</v>
      </c>
      <c r="FI126">
        <v>1.31</v>
      </c>
      <c r="FJ126">
        <v>1.1100000000000001</v>
      </c>
      <c r="FK126">
        <v>1.06</v>
      </c>
      <c r="FL126">
        <v>1.06</v>
      </c>
      <c r="FM126">
        <v>1.27</v>
      </c>
      <c r="FN126">
        <v>0.82</v>
      </c>
      <c r="FO126">
        <v>0.74</v>
      </c>
      <c r="FP126">
        <v>0.73</v>
      </c>
      <c r="FQ126">
        <v>0.73</v>
      </c>
      <c r="FR126">
        <v>0.83</v>
      </c>
      <c r="FS126">
        <v>0.71</v>
      </c>
      <c r="FT126">
        <v>0.77</v>
      </c>
      <c r="FU126">
        <v>0.82</v>
      </c>
      <c r="FV126">
        <v>0.83</v>
      </c>
      <c r="FW126">
        <v>0.7</v>
      </c>
      <c r="FX126">
        <v>0.66</v>
      </c>
      <c r="FY126">
        <v>0.71</v>
      </c>
      <c r="FZ126">
        <v>0.71</v>
      </c>
      <c r="GA126">
        <v>0.75</v>
      </c>
      <c r="GB126">
        <v>0.64</v>
      </c>
      <c r="GC126">
        <v>0.82</v>
      </c>
      <c r="GD126">
        <v>0.87</v>
      </c>
      <c r="GE126">
        <v>0.71</v>
      </c>
      <c r="GF126">
        <v>0.82</v>
      </c>
      <c r="GG126">
        <v>0.71</v>
      </c>
      <c r="GH126">
        <v>0.7</v>
      </c>
      <c r="GI126">
        <v>0.67</v>
      </c>
      <c r="GJ126">
        <v>0.73</v>
      </c>
      <c r="GK126">
        <v>0.92</v>
      </c>
      <c r="GL126" s="214">
        <v>0.66</v>
      </c>
      <c r="GM126" s="214">
        <v>0.75</v>
      </c>
      <c r="GN126">
        <v>0.76</v>
      </c>
      <c r="GO126">
        <v>0.88</v>
      </c>
      <c r="GP126">
        <v>0.72</v>
      </c>
      <c r="GQ126">
        <v>0.91</v>
      </c>
      <c r="GR126">
        <v>0.85</v>
      </c>
      <c r="GS126">
        <v>0.86</v>
      </c>
      <c r="GT126">
        <v>0.7</v>
      </c>
      <c r="GU126">
        <v>0.75</v>
      </c>
      <c r="GV126">
        <v>0.49</v>
      </c>
      <c r="GW126">
        <v>0.76</v>
      </c>
      <c r="GX126">
        <v>0.73</v>
      </c>
      <c r="GY126">
        <v>0.71</v>
      </c>
      <c r="GZ126">
        <v>0.78</v>
      </c>
      <c r="HA126">
        <v>0.85</v>
      </c>
      <c r="HB126">
        <v>0.83</v>
      </c>
      <c r="HC126">
        <v>0</v>
      </c>
      <c r="HD126">
        <v>0.69</v>
      </c>
      <c r="HE126">
        <v>0.72</v>
      </c>
      <c r="HF126">
        <v>0.83</v>
      </c>
      <c r="HG126">
        <v>0.63</v>
      </c>
      <c r="HH126">
        <v>0.62</v>
      </c>
      <c r="HI126">
        <v>0.72</v>
      </c>
      <c r="HJ126">
        <v>0.6</v>
      </c>
      <c r="HK126">
        <v>0.76</v>
      </c>
      <c r="HL126">
        <v>0.85</v>
      </c>
      <c r="HM126">
        <v>0.78</v>
      </c>
      <c r="HN126">
        <v>0.7</v>
      </c>
      <c r="HO126">
        <v>0.55000000000000004</v>
      </c>
      <c r="HP126">
        <v>0.83</v>
      </c>
      <c r="HQ126">
        <v>0.72</v>
      </c>
      <c r="HR126">
        <v>0.79</v>
      </c>
      <c r="HS126">
        <v>0.56000000000000005</v>
      </c>
      <c r="HT126">
        <v>0.86</v>
      </c>
      <c r="HU126">
        <v>0.61</v>
      </c>
      <c r="HV126">
        <v>0.56000000000000005</v>
      </c>
      <c r="HW126">
        <v>0.69</v>
      </c>
      <c r="HX126">
        <v>0</v>
      </c>
      <c r="HY126">
        <v>0</v>
      </c>
      <c r="HZ126">
        <v>0</v>
      </c>
      <c r="IA126">
        <v>0.59</v>
      </c>
      <c r="IB126">
        <v>0.57999999999999996</v>
      </c>
      <c r="IC126">
        <v>0</v>
      </c>
      <c r="ID126" s="142">
        <v>0.59</v>
      </c>
    </row>
    <row r="127" spans="1:238" x14ac:dyDescent="0.25">
      <c r="A127" s="95">
        <f t="shared" si="14"/>
        <v>126</v>
      </c>
      <c r="B127" s="65">
        <f>B.Semanal!B127</f>
        <v>0</v>
      </c>
      <c r="C127" s="66"/>
      <c r="D127" s="66"/>
      <c r="E127" s="66"/>
      <c r="F127" s="66"/>
      <c r="G127" s="67"/>
      <c r="H127" s="67">
        <v>3.56</v>
      </c>
      <c r="I127" s="67">
        <v>2.3199999999999998</v>
      </c>
      <c r="J127" s="67">
        <v>4.05</v>
      </c>
      <c r="K127" s="67">
        <v>3.83</v>
      </c>
      <c r="L127" s="67">
        <v>3.94</v>
      </c>
      <c r="M127" s="67">
        <v>3.84</v>
      </c>
      <c r="N127" s="65">
        <v>3.53</v>
      </c>
      <c r="O127" s="65">
        <v>4.3899999999999997</v>
      </c>
      <c r="P127" s="65">
        <v>3.77</v>
      </c>
      <c r="Q127" s="65">
        <v>2.96</v>
      </c>
      <c r="R127" s="65">
        <v>4.16</v>
      </c>
      <c r="S127" s="65">
        <v>3.72</v>
      </c>
      <c r="T127" s="65">
        <v>3.57</v>
      </c>
      <c r="U127" s="124">
        <v>3.18</v>
      </c>
      <c r="V127" s="124">
        <v>3.68</v>
      </c>
      <c r="W127" s="124">
        <v>3.82</v>
      </c>
      <c r="X127" s="124">
        <v>3.88</v>
      </c>
      <c r="Y127" s="124">
        <v>5.35</v>
      </c>
      <c r="Z127" s="124">
        <v>5.05</v>
      </c>
      <c r="AA127" s="124">
        <v>4.49</v>
      </c>
      <c r="AB127" s="124">
        <v>5.79</v>
      </c>
      <c r="AC127" s="124">
        <v>7.76</v>
      </c>
      <c r="AD127" s="124">
        <v>4.59</v>
      </c>
      <c r="AE127" s="120">
        <v>5.16</v>
      </c>
      <c r="AF127" s="124">
        <v>5.3</v>
      </c>
      <c r="AG127" s="120">
        <v>6.43</v>
      </c>
      <c r="AH127" s="120">
        <v>6.8</v>
      </c>
      <c r="AI127" s="65">
        <v>0</v>
      </c>
      <c r="AJ127" s="65">
        <v>0</v>
      </c>
      <c r="AK127" s="65">
        <v>3.87</v>
      </c>
      <c r="AL127" s="65">
        <v>3.33</v>
      </c>
      <c r="AM127" s="65">
        <v>4.12</v>
      </c>
      <c r="AN127" s="65">
        <v>4.5</v>
      </c>
      <c r="AO127" s="65">
        <v>5.0999999999999996</v>
      </c>
      <c r="AP127" s="65">
        <v>4.33</v>
      </c>
      <c r="AQ127" s="65">
        <v>6.28</v>
      </c>
      <c r="AR127" s="65">
        <v>3.8</v>
      </c>
      <c r="AS127" s="65">
        <v>3.95</v>
      </c>
      <c r="AT127" s="65">
        <v>4.67</v>
      </c>
      <c r="AU127" s="65">
        <v>5.65</v>
      </c>
      <c r="AV127" s="65">
        <v>5.23</v>
      </c>
      <c r="AW127" s="65">
        <v>6.35</v>
      </c>
      <c r="AX127" s="65">
        <v>5.43</v>
      </c>
      <c r="AY127" s="65">
        <v>4.57</v>
      </c>
      <c r="AZ127" s="65">
        <v>4.55</v>
      </c>
      <c r="BA127" s="65">
        <v>4.5599999999999996</v>
      </c>
      <c r="BB127" s="65">
        <v>5.69</v>
      </c>
      <c r="BC127" s="65">
        <v>5.5</v>
      </c>
      <c r="BD127" s="65">
        <v>0</v>
      </c>
      <c r="BE127" s="65">
        <v>0</v>
      </c>
      <c r="BF127" s="65">
        <v>0</v>
      </c>
      <c r="BG127" s="65">
        <v>1.1200000000000001</v>
      </c>
      <c r="BH127" s="65">
        <v>1.43</v>
      </c>
      <c r="BI127" s="65">
        <v>4.6500000000000004</v>
      </c>
      <c r="BJ127" s="65">
        <v>5.05</v>
      </c>
      <c r="BK127" s="65">
        <v>4.75</v>
      </c>
      <c r="BL127" s="65">
        <v>3.91</v>
      </c>
      <c r="BM127" s="91">
        <v>4.49</v>
      </c>
      <c r="BN127" s="65">
        <v>6.12</v>
      </c>
      <c r="BO127" s="65">
        <v>6.48</v>
      </c>
      <c r="BP127" s="65">
        <v>4.9800000000000004</v>
      </c>
      <c r="BQ127" s="65">
        <v>5.46</v>
      </c>
      <c r="BR127" s="65">
        <v>6.19</v>
      </c>
      <c r="BS127" s="65">
        <v>6.38</v>
      </c>
      <c r="BT127" s="65">
        <v>6.79</v>
      </c>
      <c r="BU127" s="65">
        <v>6.84</v>
      </c>
      <c r="BV127" s="65">
        <v>5.34</v>
      </c>
      <c r="BW127" s="65">
        <v>6.55</v>
      </c>
      <c r="BX127" s="65">
        <v>5.57</v>
      </c>
      <c r="BY127" s="65">
        <v>4.88</v>
      </c>
      <c r="BZ127" s="65">
        <v>6.29</v>
      </c>
      <c r="CA127" s="65">
        <v>5.72</v>
      </c>
      <c r="CB127" s="65">
        <v>5.57</v>
      </c>
      <c r="CC127" s="65">
        <v>5.99</v>
      </c>
      <c r="CD127" s="65">
        <v>5.87</v>
      </c>
      <c r="CE127" s="65">
        <v>5.43</v>
      </c>
      <c r="CF127" s="65">
        <v>4.6399999999999997</v>
      </c>
      <c r="CG127" s="65">
        <v>4.8499999999999996</v>
      </c>
      <c r="CH127" s="65">
        <v>2.87</v>
      </c>
      <c r="CI127" s="65">
        <v>4.8899999999999997</v>
      </c>
      <c r="CJ127" s="65">
        <v>6</v>
      </c>
      <c r="CK127" s="65">
        <v>5.5</v>
      </c>
      <c r="CL127" s="65">
        <v>5.35</v>
      </c>
      <c r="CM127">
        <v>4.95</v>
      </c>
      <c r="CN127">
        <v>5.32</v>
      </c>
      <c r="CO127">
        <v>0</v>
      </c>
      <c r="CP127">
        <v>0</v>
      </c>
      <c r="CQ127">
        <v>3.81</v>
      </c>
      <c r="CR127">
        <v>3.14</v>
      </c>
      <c r="CS127">
        <v>4.78</v>
      </c>
      <c r="CT127">
        <v>4.59</v>
      </c>
      <c r="CU127">
        <v>5.6</v>
      </c>
      <c r="CV127">
        <v>6.54</v>
      </c>
      <c r="CW127">
        <v>5.9</v>
      </c>
      <c r="CX127">
        <v>5.49</v>
      </c>
      <c r="CY127">
        <v>6.32</v>
      </c>
      <c r="CZ127">
        <v>6.03</v>
      </c>
      <c r="DA127">
        <v>4.4000000000000004</v>
      </c>
      <c r="DB127">
        <v>4.18</v>
      </c>
      <c r="DC127">
        <v>5.0999999999999996</v>
      </c>
      <c r="DD127">
        <v>4.66</v>
      </c>
      <c r="DE127">
        <v>4.72</v>
      </c>
      <c r="DF127">
        <v>4.6900000000000004</v>
      </c>
      <c r="DG127">
        <v>4.84</v>
      </c>
      <c r="DH127">
        <v>4.29</v>
      </c>
      <c r="DI127">
        <v>4.28</v>
      </c>
      <c r="DJ127">
        <v>3.39</v>
      </c>
      <c r="DK127">
        <v>4.53</v>
      </c>
      <c r="DL127">
        <v>4.17</v>
      </c>
      <c r="DM127">
        <v>4.24</v>
      </c>
      <c r="DN127">
        <v>3.96</v>
      </c>
      <c r="DO127">
        <v>3.85</v>
      </c>
      <c r="DP127">
        <v>4.03</v>
      </c>
      <c r="DQ127">
        <v>4.59</v>
      </c>
      <c r="DR127">
        <v>4</v>
      </c>
      <c r="DS127">
        <v>3.59</v>
      </c>
      <c r="DT127">
        <v>3.71</v>
      </c>
      <c r="DU127">
        <v>4.3</v>
      </c>
      <c r="DV127">
        <v>4.24</v>
      </c>
      <c r="DW127">
        <v>4.1100000000000003</v>
      </c>
      <c r="DX127">
        <v>4.6399999999999997</v>
      </c>
      <c r="DY127">
        <v>3.96</v>
      </c>
      <c r="DZ127">
        <v>3.55</v>
      </c>
      <c r="EA127">
        <v>5.42</v>
      </c>
      <c r="EB127">
        <v>3.64</v>
      </c>
      <c r="EC127">
        <v>4.57</v>
      </c>
      <c r="ED127">
        <v>4.5599999999999996</v>
      </c>
      <c r="EE127">
        <v>4.1100000000000003</v>
      </c>
      <c r="EF127">
        <v>4.3499999999999996</v>
      </c>
      <c r="EG127">
        <v>6.12</v>
      </c>
      <c r="EH127">
        <v>5.15</v>
      </c>
      <c r="EI127">
        <v>6.77</v>
      </c>
      <c r="EJ127">
        <v>6.05</v>
      </c>
      <c r="EK127">
        <v>4.8600000000000003</v>
      </c>
      <c r="EL127">
        <v>6.23</v>
      </c>
      <c r="EM127">
        <v>63.28</v>
      </c>
      <c r="EN127">
        <v>4.41</v>
      </c>
      <c r="EO127">
        <v>5</v>
      </c>
      <c r="EP127">
        <v>4.45</v>
      </c>
      <c r="EQ127">
        <v>5.14</v>
      </c>
      <c r="ER127">
        <v>5.73</v>
      </c>
      <c r="ES127">
        <v>5.52</v>
      </c>
      <c r="ET127">
        <v>7.04</v>
      </c>
      <c r="EU127">
        <v>6.12</v>
      </c>
      <c r="EV127">
        <v>6.12</v>
      </c>
      <c r="EW127">
        <v>5.67</v>
      </c>
      <c r="EX127">
        <v>5.48</v>
      </c>
      <c r="EY127">
        <v>6.87</v>
      </c>
      <c r="EZ127">
        <v>5.04</v>
      </c>
      <c r="FA127">
        <v>0</v>
      </c>
      <c r="FB127">
        <v>0</v>
      </c>
      <c r="FC127">
        <v>0</v>
      </c>
      <c r="FD127">
        <v>0</v>
      </c>
      <c r="FE127">
        <v>4.6500000000000004</v>
      </c>
      <c r="FF127">
        <v>4.91</v>
      </c>
      <c r="FG127">
        <v>5.35</v>
      </c>
      <c r="FH127">
        <v>5.59</v>
      </c>
      <c r="FI127">
        <v>6.27</v>
      </c>
      <c r="FJ127">
        <v>5.58</v>
      </c>
      <c r="FK127">
        <v>5.55</v>
      </c>
      <c r="FL127">
        <v>5.5</v>
      </c>
      <c r="FM127">
        <v>6.46</v>
      </c>
      <c r="FN127">
        <v>4.25</v>
      </c>
      <c r="FO127">
        <v>4.1399999999999997</v>
      </c>
      <c r="FP127">
        <v>4</v>
      </c>
      <c r="FQ127">
        <v>3.68</v>
      </c>
      <c r="FR127">
        <v>4.42</v>
      </c>
      <c r="FS127">
        <v>4.2300000000000004</v>
      </c>
      <c r="FT127">
        <v>4.26</v>
      </c>
      <c r="FU127">
        <v>4.33</v>
      </c>
      <c r="FV127">
        <v>4.26</v>
      </c>
      <c r="FW127">
        <v>3.68</v>
      </c>
      <c r="FX127">
        <v>3.74</v>
      </c>
      <c r="FY127">
        <v>3.86</v>
      </c>
      <c r="FZ127">
        <v>3.82</v>
      </c>
      <c r="GA127">
        <v>4.41</v>
      </c>
      <c r="GB127">
        <v>3.54</v>
      </c>
      <c r="GC127">
        <v>4.21</v>
      </c>
      <c r="GD127">
        <v>5.4</v>
      </c>
      <c r="GE127">
        <v>4.3</v>
      </c>
      <c r="GF127">
        <v>4.47</v>
      </c>
      <c r="GG127">
        <v>3.85</v>
      </c>
      <c r="GH127">
        <v>3.65</v>
      </c>
      <c r="GI127">
        <v>4</v>
      </c>
      <c r="GJ127">
        <v>4.01</v>
      </c>
      <c r="GK127">
        <v>5.19</v>
      </c>
      <c r="GL127" s="214">
        <v>3.63</v>
      </c>
      <c r="GM127" s="214">
        <v>3.88</v>
      </c>
      <c r="GN127">
        <v>3.87</v>
      </c>
      <c r="GO127">
        <v>4.38</v>
      </c>
      <c r="GP127">
        <v>4.3499999999999996</v>
      </c>
      <c r="GQ127">
        <v>4.96</v>
      </c>
      <c r="GR127">
        <v>4.8899999999999997</v>
      </c>
      <c r="GS127">
        <v>4.8600000000000003</v>
      </c>
      <c r="GT127">
        <v>3.89</v>
      </c>
      <c r="GU127">
        <v>4.04</v>
      </c>
      <c r="GV127">
        <v>3.91</v>
      </c>
      <c r="GW127">
        <v>4.3099999999999996</v>
      </c>
      <c r="GX127">
        <v>4.0199999999999996</v>
      </c>
      <c r="GY127">
        <v>3.78</v>
      </c>
      <c r="GZ127">
        <v>5.26</v>
      </c>
      <c r="HA127">
        <v>5.2</v>
      </c>
      <c r="HB127">
        <v>4.93</v>
      </c>
      <c r="HC127">
        <v>0</v>
      </c>
      <c r="HD127">
        <v>3.93</v>
      </c>
      <c r="HE127">
        <v>3.8</v>
      </c>
      <c r="HF127">
        <v>4.18</v>
      </c>
      <c r="HG127">
        <v>3.16</v>
      </c>
      <c r="HH127">
        <v>3.24</v>
      </c>
      <c r="HI127">
        <v>4</v>
      </c>
      <c r="HJ127">
        <v>3.27</v>
      </c>
      <c r="HK127">
        <v>3.94</v>
      </c>
      <c r="HL127">
        <v>4.47</v>
      </c>
      <c r="HM127">
        <v>5.23</v>
      </c>
      <c r="HN127">
        <v>3.91</v>
      </c>
      <c r="HO127">
        <v>2.92</v>
      </c>
      <c r="HP127">
        <v>4.8600000000000003</v>
      </c>
      <c r="HQ127">
        <v>4.0599999999999996</v>
      </c>
      <c r="HR127">
        <v>4.22</v>
      </c>
      <c r="HS127">
        <v>2.93</v>
      </c>
      <c r="HT127">
        <v>5.41</v>
      </c>
      <c r="HU127">
        <v>3.35</v>
      </c>
      <c r="HV127">
        <v>3.08</v>
      </c>
      <c r="HW127">
        <v>3.92</v>
      </c>
      <c r="HX127">
        <v>0</v>
      </c>
      <c r="HY127">
        <v>0</v>
      </c>
      <c r="HZ127">
        <v>0</v>
      </c>
      <c r="IA127">
        <v>3.37</v>
      </c>
      <c r="IB127">
        <v>2.94</v>
      </c>
      <c r="IC127">
        <v>0</v>
      </c>
      <c r="ID127" s="142">
        <v>3.8</v>
      </c>
    </row>
    <row r="128" spans="1:238" x14ac:dyDescent="0.25">
      <c r="A128" s="95">
        <f t="shared" si="14"/>
        <v>127</v>
      </c>
      <c r="B128" s="65">
        <f>B.Semanal!B128</f>
        <v>0</v>
      </c>
      <c r="C128" s="66"/>
      <c r="D128" s="66"/>
      <c r="E128" s="66"/>
      <c r="F128" s="66"/>
      <c r="G128" s="67"/>
      <c r="H128" s="67">
        <v>176.4</v>
      </c>
      <c r="I128" s="67">
        <v>89.6</v>
      </c>
      <c r="J128" s="67">
        <v>265.07</v>
      </c>
      <c r="K128" s="67">
        <v>218.4</v>
      </c>
      <c r="L128" s="67">
        <v>258.52999999999997</v>
      </c>
      <c r="M128" s="67">
        <v>186.67</v>
      </c>
      <c r="N128" s="65">
        <v>202.53</v>
      </c>
      <c r="O128" s="65">
        <v>193.2</v>
      </c>
      <c r="P128" s="65">
        <v>196</v>
      </c>
      <c r="Q128" s="65">
        <v>177.33</v>
      </c>
      <c r="R128" s="65">
        <v>210</v>
      </c>
      <c r="S128" s="65">
        <v>242.67</v>
      </c>
      <c r="T128" s="65">
        <v>196</v>
      </c>
      <c r="U128" s="124">
        <v>182</v>
      </c>
      <c r="V128" s="124">
        <v>193.2</v>
      </c>
      <c r="W128" s="124">
        <v>177.33</v>
      </c>
      <c r="X128" s="124">
        <v>210</v>
      </c>
      <c r="Y128" s="124">
        <v>204.4</v>
      </c>
      <c r="Z128" s="124">
        <v>192.27</v>
      </c>
      <c r="AA128" s="124">
        <v>194.13</v>
      </c>
      <c r="AB128" s="124">
        <v>215.6</v>
      </c>
      <c r="AC128" s="124">
        <v>201.6</v>
      </c>
      <c r="AD128" s="124">
        <v>154</v>
      </c>
      <c r="AE128" s="120">
        <v>214.67</v>
      </c>
      <c r="AF128" s="124">
        <v>182.93</v>
      </c>
      <c r="AG128" s="120">
        <v>187.6</v>
      </c>
      <c r="AH128" s="120">
        <v>208.6</v>
      </c>
      <c r="AI128" s="65">
        <v>0</v>
      </c>
      <c r="AJ128" s="65">
        <v>0</v>
      </c>
      <c r="AK128" s="65">
        <v>36.4</v>
      </c>
      <c r="AL128" s="65">
        <v>195.07</v>
      </c>
      <c r="AM128" s="65">
        <v>202.53</v>
      </c>
      <c r="AN128" s="65">
        <v>214.67</v>
      </c>
      <c r="AO128" s="65">
        <v>224.93</v>
      </c>
      <c r="AP128" s="65">
        <v>205.33</v>
      </c>
      <c r="AQ128" s="65">
        <v>154</v>
      </c>
      <c r="AR128" s="65">
        <v>246.4</v>
      </c>
      <c r="AS128" s="65">
        <v>238</v>
      </c>
      <c r="AT128" s="65">
        <v>176.4</v>
      </c>
      <c r="AU128" s="65">
        <v>196.93</v>
      </c>
      <c r="AV128" s="65">
        <v>212.8</v>
      </c>
      <c r="AW128" s="65">
        <v>203</v>
      </c>
      <c r="AX128" s="65">
        <v>187.6</v>
      </c>
      <c r="AY128" s="65">
        <v>204.4</v>
      </c>
      <c r="AZ128" s="65">
        <v>205.8</v>
      </c>
      <c r="BA128" s="65">
        <v>207.2</v>
      </c>
      <c r="BB128" s="65">
        <v>176.4</v>
      </c>
      <c r="BC128" s="65">
        <v>203.47</v>
      </c>
      <c r="BD128" s="65">
        <v>0</v>
      </c>
      <c r="BE128" s="65">
        <v>0</v>
      </c>
      <c r="BF128" s="65">
        <v>0</v>
      </c>
      <c r="BG128" s="65">
        <v>243.6</v>
      </c>
      <c r="BH128" s="65">
        <v>190.4</v>
      </c>
      <c r="BI128" s="65">
        <v>199.73</v>
      </c>
      <c r="BJ128" s="65">
        <v>181.07</v>
      </c>
      <c r="BK128" s="65">
        <v>201.6</v>
      </c>
      <c r="BL128" s="65">
        <v>155.4</v>
      </c>
      <c r="BM128" s="91">
        <v>182.93</v>
      </c>
      <c r="BN128" s="65">
        <v>207.2</v>
      </c>
      <c r="BO128" s="65">
        <v>233.33</v>
      </c>
      <c r="BP128" s="65">
        <v>158.19999999999999</v>
      </c>
      <c r="BQ128" s="65">
        <v>163.33000000000001</v>
      </c>
      <c r="BR128" s="65">
        <v>206.27</v>
      </c>
      <c r="BS128" s="65">
        <v>198.8</v>
      </c>
      <c r="BT128" s="65">
        <v>172.67</v>
      </c>
      <c r="BU128" s="65">
        <v>229.6</v>
      </c>
      <c r="BV128" s="65">
        <v>274.39999999999998</v>
      </c>
      <c r="BW128" s="65">
        <v>197.87</v>
      </c>
      <c r="BX128" s="65">
        <v>206.27</v>
      </c>
      <c r="BY128" s="65">
        <v>200.67</v>
      </c>
      <c r="BZ128" s="65">
        <v>213.73</v>
      </c>
      <c r="CA128" s="65">
        <v>211.87</v>
      </c>
      <c r="CB128" s="65">
        <v>240.8</v>
      </c>
      <c r="CC128" s="65">
        <v>228.67</v>
      </c>
      <c r="CD128" s="65">
        <v>173.6</v>
      </c>
      <c r="CE128" s="65">
        <v>173.6</v>
      </c>
      <c r="CF128" s="65">
        <v>145.6</v>
      </c>
      <c r="CG128" s="65">
        <v>194.13</v>
      </c>
      <c r="CH128" s="65">
        <v>186.2</v>
      </c>
      <c r="CI128" s="65">
        <v>223.07</v>
      </c>
      <c r="CJ128" s="65">
        <v>258.52999999999997</v>
      </c>
      <c r="CK128" s="65">
        <v>252.93</v>
      </c>
      <c r="CL128" s="65">
        <v>177.33</v>
      </c>
      <c r="CM128">
        <v>175.47</v>
      </c>
      <c r="CN128">
        <v>148.4</v>
      </c>
      <c r="CO128">
        <v>0</v>
      </c>
      <c r="CP128">
        <v>0</v>
      </c>
      <c r="CQ128">
        <v>226.8</v>
      </c>
      <c r="CR128">
        <v>226.43</v>
      </c>
      <c r="CS128">
        <v>162.4</v>
      </c>
      <c r="CT128">
        <v>165.85</v>
      </c>
      <c r="CU128">
        <v>185.73</v>
      </c>
      <c r="CV128">
        <v>173.6</v>
      </c>
      <c r="CW128">
        <v>135.33000000000001</v>
      </c>
      <c r="CX128">
        <v>146.86000000000001</v>
      </c>
      <c r="CY128">
        <v>232.21</v>
      </c>
      <c r="CZ128">
        <v>152.32</v>
      </c>
      <c r="DA128">
        <v>166.32</v>
      </c>
      <c r="DB128">
        <v>177.33</v>
      </c>
      <c r="DC128">
        <v>188.35</v>
      </c>
      <c r="DD128">
        <v>206.27</v>
      </c>
      <c r="DE128">
        <v>186.11</v>
      </c>
      <c r="DF128">
        <v>180.13</v>
      </c>
      <c r="DG128">
        <v>189.47</v>
      </c>
      <c r="DH128">
        <v>205.15</v>
      </c>
      <c r="DI128">
        <v>170.8</v>
      </c>
      <c r="DJ128">
        <v>185.27</v>
      </c>
      <c r="DK128">
        <v>205.8</v>
      </c>
      <c r="DL128">
        <v>181.16</v>
      </c>
      <c r="DM128">
        <v>160.07</v>
      </c>
      <c r="DN128">
        <v>150.83000000000001</v>
      </c>
      <c r="DO128">
        <v>167.91</v>
      </c>
      <c r="DP128">
        <v>149.88999999999999</v>
      </c>
      <c r="DQ128">
        <v>144.29</v>
      </c>
      <c r="DR128">
        <v>160.25</v>
      </c>
      <c r="DS128">
        <v>144.57</v>
      </c>
      <c r="DT128">
        <v>147.09</v>
      </c>
      <c r="DU128">
        <v>151.19999999999999</v>
      </c>
      <c r="DV128">
        <v>146.16</v>
      </c>
      <c r="DW128">
        <v>144.57</v>
      </c>
      <c r="DX128">
        <v>152.22999999999999</v>
      </c>
      <c r="DY128">
        <v>173.6</v>
      </c>
      <c r="DZ128">
        <v>148.12</v>
      </c>
      <c r="EA128">
        <v>167.53</v>
      </c>
      <c r="EB128">
        <v>168.28</v>
      </c>
      <c r="EC128">
        <v>0</v>
      </c>
      <c r="ED128">
        <v>207.2</v>
      </c>
      <c r="EE128">
        <v>229.32</v>
      </c>
      <c r="EF128">
        <v>176.49</v>
      </c>
      <c r="EG128">
        <v>201.88</v>
      </c>
      <c r="EH128">
        <v>185.83</v>
      </c>
      <c r="EI128">
        <v>206.27</v>
      </c>
      <c r="EJ128">
        <v>197.59</v>
      </c>
      <c r="EK128">
        <v>210.84</v>
      </c>
      <c r="EL128">
        <v>206.64</v>
      </c>
      <c r="EM128">
        <v>182.93</v>
      </c>
      <c r="EN128">
        <v>158.11000000000001</v>
      </c>
      <c r="EO128">
        <v>180.88</v>
      </c>
      <c r="EP128">
        <v>219.33</v>
      </c>
      <c r="EQ128">
        <v>221.2</v>
      </c>
      <c r="ER128">
        <v>196.7</v>
      </c>
      <c r="ES128">
        <v>214.57</v>
      </c>
      <c r="ET128">
        <v>207.67</v>
      </c>
      <c r="EU128">
        <v>171.73</v>
      </c>
      <c r="EV128">
        <v>180.18</v>
      </c>
      <c r="EW128">
        <v>198.94</v>
      </c>
      <c r="EX128">
        <v>177.99</v>
      </c>
      <c r="EY128">
        <v>193.48</v>
      </c>
      <c r="EZ128">
        <v>135.52000000000001</v>
      </c>
      <c r="FA128">
        <v>0</v>
      </c>
      <c r="FB128">
        <v>0</v>
      </c>
      <c r="FC128">
        <v>0</v>
      </c>
      <c r="FD128">
        <v>0</v>
      </c>
      <c r="FE128">
        <v>122.92</v>
      </c>
      <c r="FF128">
        <v>178.27</v>
      </c>
      <c r="FG128">
        <v>184.89</v>
      </c>
      <c r="FH128">
        <v>183.31</v>
      </c>
      <c r="FI128">
        <v>201.04</v>
      </c>
      <c r="FJ128">
        <v>203.56</v>
      </c>
      <c r="FK128">
        <v>209.63</v>
      </c>
      <c r="FL128">
        <v>210</v>
      </c>
      <c r="FM128">
        <v>232.59</v>
      </c>
      <c r="FN128">
        <v>207.34</v>
      </c>
      <c r="FO128">
        <v>206.22</v>
      </c>
      <c r="FP128">
        <v>210</v>
      </c>
      <c r="FQ128">
        <v>206.83</v>
      </c>
      <c r="FR128">
        <v>206.36</v>
      </c>
      <c r="FS128">
        <v>177.43</v>
      </c>
      <c r="FT128">
        <v>201.79</v>
      </c>
      <c r="FU128">
        <v>207.85</v>
      </c>
      <c r="FV128">
        <v>213.55</v>
      </c>
      <c r="FW128">
        <v>195.63</v>
      </c>
      <c r="FX128">
        <v>188.35</v>
      </c>
      <c r="FY128">
        <v>196.75</v>
      </c>
      <c r="FZ128">
        <v>183.96</v>
      </c>
      <c r="GA128">
        <v>169.96</v>
      </c>
      <c r="GB128">
        <v>183.96</v>
      </c>
      <c r="GC128">
        <v>189</v>
      </c>
      <c r="GD128">
        <v>166.6</v>
      </c>
      <c r="GE128">
        <v>138.18</v>
      </c>
      <c r="GF128">
        <v>159.41</v>
      </c>
      <c r="GG128">
        <v>185.36</v>
      </c>
      <c r="GH128">
        <v>185.64</v>
      </c>
      <c r="GI128">
        <v>174.44</v>
      </c>
      <c r="GJ128">
        <v>167.72</v>
      </c>
      <c r="GK128">
        <v>195.63</v>
      </c>
      <c r="GL128" s="214">
        <v>154.28</v>
      </c>
      <c r="GM128" s="214">
        <v>165.57</v>
      </c>
      <c r="GN128">
        <v>121.24</v>
      </c>
      <c r="GO128">
        <v>158.29</v>
      </c>
      <c r="GP128">
        <v>168.37</v>
      </c>
      <c r="GQ128">
        <v>202.72</v>
      </c>
      <c r="GR128">
        <v>178.17</v>
      </c>
      <c r="GS128">
        <v>156.71</v>
      </c>
      <c r="GT128">
        <v>143.91999999999999</v>
      </c>
      <c r="GU128">
        <v>151.85</v>
      </c>
      <c r="GV128">
        <v>106.26</v>
      </c>
      <c r="GW128">
        <v>125.81</v>
      </c>
      <c r="GX128">
        <v>156.71</v>
      </c>
      <c r="GY128">
        <v>166.13</v>
      </c>
      <c r="GZ128">
        <v>142.38</v>
      </c>
      <c r="HA128">
        <v>108.92</v>
      </c>
      <c r="HB128">
        <v>158.47999999999999</v>
      </c>
      <c r="HC128">
        <v>0</v>
      </c>
      <c r="HD128">
        <v>142.52000000000001</v>
      </c>
      <c r="HE128">
        <v>178.73</v>
      </c>
      <c r="HF128">
        <v>153.25</v>
      </c>
      <c r="HG128">
        <v>142.94</v>
      </c>
      <c r="HH128">
        <v>147.47</v>
      </c>
      <c r="HI128">
        <v>129.27000000000001</v>
      </c>
      <c r="HJ128">
        <v>119.84</v>
      </c>
      <c r="HK128">
        <v>134.4</v>
      </c>
      <c r="HL128">
        <v>130.47999999999999</v>
      </c>
      <c r="HM128">
        <v>134.31</v>
      </c>
      <c r="HN128">
        <v>145.79</v>
      </c>
      <c r="HO128">
        <v>177.52</v>
      </c>
      <c r="HP128">
        <v>173.04</v>
      </c>
      <c r="HQ128">
        <v>185.83</v>
      </c>
      <c r="HR128">
        <v>164.36</v>
      </c>
      <c r="HS128">
        <v>122.64</v>
      </c>
      <c r="HT128">
        <v>118.44</v>
      </c>
      <c r="HU128">
        <v>139.53</v>
      </c>
      <c r="HV128">
        <v>141.03</v>
      </c>
      <c r="HW128">
        <v>132.16</v>
      </c>
      <c r="HX128">
        <v>0</v>
      </c>
      <c r="HY128">
        <v>0</v>
      </c>
      <c r="HZ128">
        <v>0</v>
      </c>
      <c r="IA128">
        <v>128.24</v>
      </c>
      <c r="IB128">
        <v>127.4</v>
      </c>
      <c r="IC128">
        <v>0</v>
      </c>
      <c r="ID128" s="142">
        <v>127.4</v>
      </c>
    </row>
    <row r="129" spans="1:238" x14ac:dyDescent="0.25">
      <c r="A129" s="95">
        <f t="shared" si="14"/>
        <v>128</v>
      </c>
      <c r="B129" s="65">
        <f>B.Semanal!B129</f>
        <v>0</v>
      </c>
      <c r="C129" s="66"/>
      <c r="D129" s="66"/>
      <c r="E129" s="66"/>
      <c r="F129" s="66"/>
      <c r="G129" s="69"/>
      <c r="H129" s="67">
        <v>2329</v>
      </c>
      <c r="I129" s="67">
        <v>3838.4</v>
      </c>
      <c r="J129" s="67">
        <v>3102</v>
      </c>
      <c r="K129" s="67">
        <v>5337.6</v>
      </c>
      <c r="L129" s="67">
        <v>6332</v>
      </c>
      <c r="M129" s="67">
        <v>5327</v>
      </c>
      <c r="N129" s="69">
        <v>4794.7</v>
      </c>
      <c r="O129" s="69">
        <v>2220.3000000000002</v>
      </c>
      <c r="P129" s="69">
        <v>5441.4</v>
      </c>
      <c r="Q129" s="69">
        <v>5615.5</v>
      </c>
      <c r="R129" s="69">
        <v>4586.1000000000004</v>
      </c>
      <c r="S129" s="69">
        <v>5806.7</v>
      </c>
      <c r="T129" s="69">
        <v>5533.8</v>
      </c>
      <c r="U129" s="125">
        <v>5257.7</v>
      </c>
      <c r="V129" s="125">
        <v>4513.8999999999996</v>
      </c>
      <c r="W129" s="125">
        <v>4856.8999999999996</v>
      </c>
      <c r="X129" s="125">
        <v>4505.7</v>
      </c>
      <c r="Y129" s="125">
        <v>5910.3</v>
      </c>
      <c r="Z129" s="125">
        <v>7108.2</v>
      </c>
      <c r="AA129" s="125">
        <v>6402.5</v>
      </c>
      <c r="AB129" s="125">
        <v>0</v>
      </c>
      <c r="AC129" s="125">
        <v>2587.8000000000002</v>
      </c>
      <c r="AD129" s="125">
        <v>2509.6999999999998</v>
      </c>
      <c r="AE129" s="120">
        <v>7364.2</v>
      </c>
      <c r="AF129" s="125">
        <v>7215.9</v>
      </c>
      <c r="AG129" s="120">
        <v>5159.5</v>
      </c>
      <c r="AH129" s="120">
        <v>3618.2</v>
      </c>
      <c r="AI129" s="65">
        <v>0</v>
      </c>
      <c r="AJ129" s="65">
        <v>0</v>
      </c>
      <c r="AK129" s="65">
        <v>2649.9</v>
      </c>
      <c r="AL129" s="65">
        <v>5953.5</v>
      </c>
      <c r="AM129" s="65">
        <v>6444.6</v>
      </c>
      <c r="AN129" s="65">
        <v>7017.8</v>
      </c>
      <c r="AO129" s="65">
        <v>7294.6</v>
      </c>
      <c r="AP129" s="65">
        <v>6377.6</v>
      </c>
      <c r="AQ129" s="65">
        <v>6712</v>
      </c>
      <c r="AR129" s="65">
        <v>6795.9</v>
      </c>
      <c r="AS129" s="65">
        <v>6520.6</v>
      </c>
      <c r="AT129" s="65">
        <v>7040.6</v>
      </c>
      <c r="AU129" s="65">
        <v>6358.1</v>
      </c>
      <c r="AV129" s="65">
        <v>7232.9</v>
      </c>
      <c r="AW129" s="65">
        <v>7338.4</v>
      </c>
      <c r="AX129" s="65">
        <v>7375.7</v>
      </c>
      <c r="AY129" s="65">
        <v>7294.2</v>
      </c>
      <c r="AZ129" s="65">
        <v>4249.5</v>
      </c>
      <c r="BA129" s="65">
        <v>3380.7</v>
      </c>
      <c r="BB129" s="65">
        <v>6452.9</v>
      </c>
      <c r="BC129" s="65">
        <v>4523.7</v>
      </c>
      <c r="BD129" s="65">
        <v>0</v>
      </c>
      <c r="BE129" s="65">
        <v>0</v>
      </c>
      <c r="BF129" s="65">
        <v>0</v>
      </c>
      <c r="BG129" s="65">
        <v>2613.1999999999998</v>
      </c>
      <c r="BH129" s="65">
        <v>3528</v>
      </c>
      <c r="BI129" s="65">
        <v>5752.9</v>
      </c>
      <c r="BJ129" s="65">
        <v>4762.3999999999996</v>
      </c>
      <c r="BK129" s="65">
        <v>4754.3</v>
      </c>
      <c r="BL129" s="65">
        <v>5743.1</v>
      </c>
      <c r="BM129" s="91">
        <v>5942.8</v>
      </c>
      <c r="BN129" s="65">
        <v>5128.6000000000004</v>
      </c>
      <c r="BO129" s="65">
        <v>4244.5</v>
      </c>
      <c r="BP129" s="65">
        <v>4473.8999999999996</v>
      </c>
      <c r="BQ129" s="65">
        <v>5892.9</v>
      </c>
      <c r="BR129" s="65">
        <v>3990.9</v>
      </c>
      <c r="BS129" s="65">
        <v>5607.4</v>
      </c>
      <c r="BT129" s="65">
        <v>5048.8</v>
      </c>
      <c r="BU129" s="65">
        <v>5011.8999999999996</v>
      </c>
      <c r="BV129" s="65">
        <v>5591.1</v>
      </c>
      <c r="BW129" s="65">
        <v>6287.3</v>
      </c>
      <c r="BX129" s="65">
        <v>7850.3</v>
      </c>
      <c r="BY129" s="65">
        <v>7572.3</v>
      </c>
      <c r="BZ129" s="65">
        <v>7714.7</v>
      </c>
      <c r="CA129" s="65">
        <v>7126.3</v>
      </c>
      <c r="CB129" s="65">
        <v>6641.8</v>
      </c>
      <c r="CC129" s="65">
        <v>6911.8</v>
      </c>
      <c r="CD129" s="65">
        <v>6895.1</v>
      </c>
      <c r="CE129" s="65">
        <v>373153.5</v>
      </c>
      <c r="CF129" s="65">
        <v>0</v>
      </c>
      <c r="CG129" s="65">
        <v>16408.8</v>
      </c>
      <c r="CH129" s="65">
        <v>3561.7</v>
      </c>
      <c r="CI129" s="65">
        <v>7363</v>
      </c>
      <c r="CJ129" s="65">
        <v>7496.9</v>
      </c>
      <c r="CK129" s="65">
        <v>371935.9</v>
      </c>
      <c r="CL129" s="65">
        <v>6431.8</v>
      </c>
      <c r="CM129">
        <v>7931.8</v>
      </c>
      <c r="CN129">
        <v>2940.4</v>
      </c>
      <c r="CO129">
        <v>0</v>
      </c>
      <c r="CP129">
        <v>0</v>
      </c>
      <c r="CQ129">
        <v>348477.3</v>
      </c>
      <c r="CR129">
        <v>6522.3</v>
      </c>
      <c r="CS129">
        <v>6834.4</v>
      </c>
      <c r="CT129">
        <v>6710.8</v>
      </c>
      <c r="CU129">
        <v>6853.8</v>
      </c>
      <c r="CV129">
        <v>6962.5</v>
      </c>
      <c r="CW129">
        <v>311602.3</v>
      </c>
      <c r="CX129">
        <v>6972.6</v>
      </c>
      <c r="CY129">
        <v>7046.2</v>
      </c>
      <c r="CZ129">
        <v>6677.4</v>
      </c>
      <c r="DA129">
        <v>284591.7</v>
      </c>
      <c r="DB129">
        <v>7006.5</v>
      </c>
      <c r="DC129">
        <v>7345.3</v>
      </c>
      <c r="DD129">
        <v>6252.4</v>
      </c>
      <c r="DE129">
        <v>5687.1</v>
      </c>
      <c r="DF129">
        <v>6168.7</v>
      </c>
      <c r="DG129">
        <v>6861.6</v>
      </c>
      <c r="DH129">
        <v>7061.5</v>
      </c>
      <c r="DI129">
        <v>232144.7</v>
      </c>
      <c r="DJ129">
        <v>7533.8</v>
      </c>
      <c r="DK129">
        <v>7244.6</v>
      </c>
      <c r="DL129">
        <v>7764</v>
      </c>
      <c r="DM129">
        <v>7561.4</v>
      </c>
      <c r="DN129">
        <v>7928.5</v>
      </c>
      <c r="DO129">
        <v>7387.1</v>
      </c>
      <c r="DP129">
        <v>7887.3</v>
      </c>
      <c r="DQ129">
        <v>300</v>
      </c>
      <c r="DR129">
        <v>7381.4</v>
      </c>
      <c r="DS129">
        <v>7386.6</v>
      </c>
      <c r="DT129">
        <v>6787.9</v>
      </c>
      <c r="DU129">
        <v>7501.4</v>
      </c>
      <c r="DV129">
        <v>6446.3</v>
      </c>
      <c r="DW129">
        <v>7184.9</v>
      </c>
      <c r="DX129">
        <v>7207.8</v>
      </c>
      <c r="DY129">
        <v>6909.5</v>
      </c>
      <c r="DZ129">
        <v>7356.8</v>
      </c>
      <c r="EA129">
        <v>7792.2</v>
      </c>
      <c r="EB129">
        <v>7952.6</v>
      </c>
      <c r="EC129">
        <v>8411.43</v>
      </c>
      <c r="ED129">
        <v>7314.5</v>
      </c>
      <c r="EE129">
        <v>5051.8999999999996</v>
      </c>
      <c r="EF129">
        <v>7781.8</v>
      </c>
      <c r="EG129">
        <v>7284.9</v>
      </c>
      <c r="EH129">
        <v>7698.4</v>
      </c>
      <c r="EI129">
        <v>6734.3</v>
      </c>
      <c r="EJ129">
        <v>7560.9</v>
      </c>
      <c r="EK129">
        <v>7181.4</v>
      </c>
      <c r="EL129">
        <v>6346.9</v>
      </c>
      <c r="EM129">
        <v>5056.7</v>
      </c>
      <c r="EN129">
        <v>6059</v>
      </c>
      <c r="EO129">
        <v>7394.3</v>
      </c>
      <c r="EP129">
        <v>7421.6</v>
      </c>
      <c r="EQ129">
        <v>6992.6</v>
      </c>
      <c r="ER129">
        <v>5287.6</v>
      </c>
      <c r="ES129">
        <v>6593.2</v>
      </c>
      <c r="ET129">
        <v>6099</v>
      </c>
      <c r="EU129">
        <v>6710</v>
      </c>
      <c r="EV129">
        <v>6970.2</v>
      </c>
      <c r="EW129">
        <v>7169.9</v>
      </c>
      <c r="EX129">
        <v>6905.8</v>
      </c>
      <c r="EY129">
        <v>4488.5</v>
      </c>
      <c r="EZ129">
        <v>3575.1</v>
      </c>
      <c r="FA129">
        <v>0</v>
      </c>
      <c r="FB129">
        <v>0</v>
      </c>
      <c r="FC129">
        <v>0</v>
      </c>
      <c r="FD129">
        <v>0</v>
      </c>
      <c r="FE129">
        <v>4619.3999999999996</v>
      </c>
      <c r="FF129">
        <v>6583.9</v>
      </c>
      <c r="FG129">
        <v>5365</v>
      </c>
      <c r="FH129">
        <v>6114.3</v>
      </c>
      <c r="FI129">
        <v>6402.7</v>
      </c>
      <c r="FJ129">
        <v>7470.6</v>
      </c>
      <c r="FK129">
        <v>7975</v>
      </c>
      <c r="FL129">
        <v>7580.2</v>
      </c>
      <c r="FM129">
        <v>6396.2</v>
      </c>
      <c r="FN129">
        <v>6725.5</v>
      </c>
      <c r="FO129">
        <v>5755.6</v>
      </c>
      <c r="FP129">
        <v>5135.2</v>
      </c>
      <c r="FQ129">
        <v>5129</v>
      </c>
      <c r="FR129">
        <v>5300.6</v>
      </c>
      <c r="FS129">
        <v>6061.3</v>
      </c>
      <c r="FT129">
        <v>5273.9</v>
      </c>
      <c r="FU129">
        <v>6652.5</v>
      </c>
      <c r="FV129">
        <v>6807.9</v>
      </c>
      <c r="FW129">
        <v>5345.5</v>
      </c>
      <c r="FX129">
        <v>5392.7</v>
      </c>
      <c r="FY129">
        <v>5615.5</v>
      </c>
      <c r="FZ129">
        <v>6093.8</v>
      </c>
      <c r="GA129">
        <v>3984.4</v>
      </c>
      <c r="GB129">
        <v>6679.1</v>
      </c>
      <c r="GC129">
        <v>5854.7</v>
      </c>
      <c r="GD129">
        <v>5325.1</v>
      </c>
      <c r="GE129">
        <v>4147.1000000000004</v>
      </c>
      <c r="GF129">
        <v>5198.6000000000004</v>
      </c>
      <c r="GG129">
        <v>7292.2</v>
      </c>
      <c r="GH129">
        <v>5202.8999999999996</v>
      </c>
      <c r="GI129">
        <v>6699.2</v>
      </c>
      <c r="GJ129">
        <v>6569.7</v>
      </c>
      <c r="GK129">
        <v>6970.3</v>
      </c>
      <c r="GL129" s="214">
        <v>6402.5</v>
      </c>
      <c r="GM129" s="214">
        <v>6452.8</v>
      </c>
      <c r="GN129">
        <v>6552</v>
      </c>
      <c r="GO129">
        <v>5911.1</v>
      </c>
      <c r="GP129">
        <v>5421.4</v>
      </c>
      <c r="GQ129">
        <v>6232</v>
      </c>
      <c r="GR129">
        <v>6385.4</v>
      </c>
      <c r="GS129">
        <v>6482.4</v>
      </c>
      <c r="GT129">
        <v>6696.5</v>
      </c>
      <c r="GU129">
        <v>6644.6</v>
      </c>
      <c r="GV129">
        <v>2456.9</v>
      </c>
      <c r="GW129">
        <v>5969.8</v>
      </c>
      <c r="GX129">
        <v>6176.8</v>
      </c>
      <c r="GY129">
        <v>4984.8999999999996</v>
      </c>
      <c r="GZ129">
        <v>2974.9</v>
      </c>
      <c r="HA129">
        <v>2739.9</v>
      </c>
      <c r="HB129">
        <v>5465.4</v>
      </c>
      <c r="HC129">
        <v>0</v>
      </c>
      <c r="HD129">
        <v>3505.1</v>
      </c>
      <c r="HE129">
        <v>6252.7</v>
      </c>
      <c r="HF129">
        <v>6022.2</v>
      </c>
      <c r="HG129">
        <v>5778.6</v>
      </c>
      <c r="HH129">
        <v>5275.3</v>
      </c>
      <c r="HI129">
        <v>5384.8</v>
      </c>
      <c r="HJ129">
        <v>5603.4</v>
      </c>
      <c r="HK129">
        <v>5667</v>
      </c>
      <c r="HL129">
        <v>6595.3</v>
      </c>
      <c r="HM129">
        <v>5968.6</v>
      </c>
      <c r="HN129">
        <v>5360</v>
      </c>
      <c r="HO129">
        <v>2170.6999999999998</v>
      </c>
      <c r="HP129">
        <v>3880.7</v>
      </c>
      <c r="HQ129">
        <v>5570.5</v>
      </c>
      <c r="HR129">
        <v>4365.5</v>
      </c>
      <c r="HS129">
        <v>3057.6</v>
      </c>
      <c r="HT129">
        <v>2467.3000000000002</v>
      </c>
      <c r="HU129">
        <v>6704.5</v>
      </c>
      <c r="HV129">
        <v>5779</v>
      </c>
      <c r="HW129">
        <v>4938.2</v>
      </c>
      <c r="HX129">
        <v>0</v>
      </c>
      <c r="HY129">
        <v>0</v>
      </c>
      <c r="HZ129">
        <v>0</v>
      </c>
      <c r="IA129">
        <v>4163.1000000000004</v>
      </c>
      <c r="IB129">
        <v>9069.7000000000007</v>
      </c>
      <c r="IC129">
        <v>0</v>
      </c>
      <c r="ID129" s="299">
        <v>2301</v>
      </c>
    </row>
    <row r="130" spans="1:238" x14ac:dyDescent="0.25">
      <c r="A130" s="95">
        <f t="shared" si="14"/>
        <v>129</v>
      </c>
      <c r="B130" s="65">
        <f>B.Semanal!B130</f>
        <v>0</v>
      </c>
      <c r="C130" s="66"/>
      <c r="D130" s="66"/>
      <c r="E130" s="66"/>
      <c r="F130" s="66"/>
      <c r="H130" s="67">
        <v>153</v>
      </c>
      <c r="I130" s="67">
        <v>4.4909999999999997</v>
      </c>
      <c r="J130" s="67">
        <v>4.641</v>
      </c>
      <c r="K130" s="67">
        <v>5.4939999999999998</v>
      </c>
      <c r="L130" s="67">
        <v>7.4859999999999998</v>
      </c>
      <c r="M130" s="67">
        <v>5.4889999999999999</v>
      </c>
      <c r="N130" s="65">
        <v>5.3150000000000004</v>
      </c>
      <c r="O130" s="65">
        <v>2.2650000000000001</v>
      </c>
      <c r="P130" s="65">
        <v>5.5629999999999997</v>
      </c>
      <c r="Q130" s="65">
        <v>4.5970000000000004</v>
      </c>
      <c r="R130" s="65">
        <v>5.9249999999999998</v>
      </c>
      <c r="S130" s="65">
        <v>5.4960000000000004</v>
      </c>
      <c r="T130" s="65">
        <v>5.4059999999999997</v>
      </c>
      <c r="U130" s="120">
        <v>6.6769999999999996</v>
      </c>
      <c r="V130" s="120">
        <v>4.3079999999999998</v>
      </c>
      <c r="W130" s="120">
        <v>5.54</v>
      </c>
      <c r="X130" s="120">
        <v>4.9009999999999998</v>
      </c>
      <c r="Y130" s="120">
        <v>4.702</v>
      </c>
      <c r="Z130" s="120">
        <v>7.5590000000000002</v>
      </c>
      <c r="AA130" s="120">
        <v>6.47</v>
      </c>
      <c r="AB130" s="120">
        <v>1440</v>
      </c>
      <c r="AC130" s="120">
        <v>1528</v>
      </c>
      <c r="AD130" s="120">
        <v>2056</v>
      </c>
      <c r="AE130" s="120">
        <v>5809</v>
      </c>
      <c r="AF130" s="120">
        <v>6766</v>
      </c>
      <c r="AG130" s="120">
        <v>5894</v>
      </c>
      <c r="AH130" s="120">
        <v>5139</v>
      </c>
      <c r="AI130" s="65">
        <v>0</v>
      </c>
      <c r="AJ130" s="65">
        <v>0</v>
      </c>
      <c r="AK130" s="65">
        <v>1863</v>
      </c>
      <c r="AL130" s="65">
        <v>5524</v>
      </c>
      <c r="AM130" s="65">
        <v>6753</v>
      </c>
      <c r="AN130" s="65">
        <v>7102</v>
      </c>
      <c r="AO130" s="65">
        <v>7513</v>
      </c>
      <c r="AP130" s="65">
        <v>6733</v>
      </c>
      <c r="AQ130" s="65">
        <v>7156</v>
      </c>
      <c r="AR130" s="65">
        <v>7471</v>
      </c>
      <c r="AS130" s="65">
        <v>7188</v>
      </c>
      <c r="AT130" s="65">
        <v>7453</v>
      </c>
      <c r="AU130" s="65">
        <v>8234</v>
      </c>
      <c r="AV130" s="65">
        <v>7614</v>
      </c>
      <c r="AW130" s="65">
        <v>7392</v>
      </c>
      <c r="AX130" s="65">
        <v>7813</v>
      </c>
      <c r="AY130" s="65">
        <v>8235</v>
      </c>
      <c r="AZ130" s="65">
        <v>3646</v>
      </c>
      <c r="BA130" s="65">
        <v>2155</v>
      </c>
      <c r="BB130" s="65">
        <v>7374</v>
      </c>
      <c r="BC130" s="65">
        <v>6499</v>
      </c>
      <c r="BD130" s="65">
        <v>0</v>
      </c>
      <c r="BE130" s="65">
        <v>0</v>
      </c>
      <c r="BF130" s="65">
        <v>0</v>
      </c>
      <c r="BG130" s="65">
        <v>1196</v>
      </c>
      <c r="BH130" s="65">
        <v>4218</v>
      </c>
      <c r="BI130" s="65">
        <v>5958</v>
      </c>
      <c r="BJ130" s="65">
        <v>5153</v>
      </c>
      <c r="BK130" s="65">
        <v>4921</v>
      </c>
      <c r="BL130" s="65">
        <v>4877</v>
      </c>
      <c r="BM130" s="91">
        <v>7205</v>
      </c>
      <c r="BN130" s="65">
        <v>6375</v>
      </c>
      <c r="BO130" s="65">
        <v>5006</v>
      </c>
      <c r="BP130" s="65">
        <v>4410</v>
      </c>
      <c r="BQ130" s="65">
        <v>6850</v>
      </c>
      <c r="BR130" s="65">
        <v>4373</v>
      </c>
      <c r="BS130" s="65">
        <v>5162</v>
      </c>
      <c r="BT130" s="65">
        <v>5855</v>
      </c>
      <c r="BU130" s="65">
        <v>5231</v>
      </c>
      <c r="BV130" s="65">
        <v>6471</v>
      </c>
      <c r="BW130" s="65">
        <v>6313</v>
      </c>
      <c r="BX130" s="65">
        <v>7699</v>
      </c>
      <c r="BY130" s="65">
        <v>8296</v>
      </c>
      <c r="BZ130" s="65">
        <v>8406</v>
      </c>
      <c r="CA130" s="65">
        <v>7471</v>
      </c>
      <c r="CB130" s="65">
        <v>7321</v>
      </c>
      <c r="CC130" s="65">
        <v>7304</v>
      </c>
      <c r="CD130" s="65">
        <v>7693</v>
      </c>
      <c r="CE130" s="65">
        <v>6266</v>
      </c>
      <c r="CF130" s="65">
        <v>3550</v>
      </c>
      <c r="CG130" s="65">
        <v>8028</v>
      </c>
      <c r="CH130" s="65">
        <v>5054</v>
      </c>
      <c r="CI130" s="65">
        <v>8193</v>
      </c>
      <c r="CJ130" s="65">
        <v>7866</v>
      </c>
      <c r="CK130" s="65">
        <v>6637</v>
      </c>
      <c r="CL130" s="65">
        <v>6662</v>
      </c>
      <c r="CM130">
        <v>7579</v>
      </c>
      <c r="CN130">
        <v>4169</v>
      </c>
      <c r="CO130">
        <v>0</v>
      </c>
      <c r="CP130">
        <v>0</v>
      </c>
      <c r="CQ130">
        <v>1522</v>
      </c>
      <c r="CR130">
        <v>6948</v>
      </c>
      <c r="CS130">
        <v>7020</v>
      </c>
      <c r="CT130">
        <v>7474</v>
      </c>
      <c r="CU130">
        <v>7159</v>
      </c>
      <c r="CV130">
        <v>7369</v>
      </c>
      <c r="CW130">
        <v>6864</v>
      </c>
      <c r="CX130">
        <v>6633</v>
      </c>
      <c r="CY130">
        <v>7485</v>
      </c>
      <c r="CZ130">
        <v>7341</v>
      </c>
      <c r="DA130">
        <v>6720</v>
      </c>
      <c r="DB130">
        <v>7499</v>
      </c>
      <c r="DC130">
        <v>6857</v>
      </c>
      <c r="DD130">
        <v>7770</v>
      </c>
      <c r="DE130">
        <v>0</v>
      </c>
      <c r="DF130">
        <v>6985</v>
      </c>
      <c r="DG130">
        <v>7208</v>
      </c>
      <c r="DH130">
        <v>7221</v>
      </c>
      <c r="DI130">
        <v>7106</v>
      </c>
      <c r="DJ130">
        <v>7607</v>
      </c>
      <c r="DK130">
        <v>8064</v>
      </c>
      <c r="DL130">
        <v>8747</v>
      </c>
      <c r="DM130">
        <v>7591</v>
      </c>
      <c r="DN130">
        <v>8592</v>
      </c>
      <c r="DO130">
        <v>7519</v>
      </c>
      <c r="DP130">
        <v>7845</v>
      </c>
      <c r="DQ130">
        <v>8877</v>
      </c>
      <c r="DR130">
        <v>7933</v>
      </c>
      <c r="DS130">
        <v>7541</v>
      </c>
      <c r="DT130">
        <v>7402</v>
      </c>
      <c r="DU130">
        <v>7322</v>
      </c>
      <c r="DV130">
        <v>7048</v>
      </c>
      <c r="DW130">
        <v>7274</v>
      </c>
      <c r="DX130">
        <v>7159</v>
      </c>
      <c r="DY130">
        <v>7553</v>
      </c>
      <c r="DZ130">
        <v>7745</v>
      </c>
      <c r="EA130">
        <v>8311</v>
      </c>
      <c r="EB130">
        <v>8165</v>
      </c>
      <c r="EC130">
        <v>7575</v>
      </c>
      <c r="ED130">
        <v>7535</v>
      </c>
      <c r="EE130">
        <v>5839</v>
      </c>
      <c r="EF130">
        <v>8056</v>
      </c>
      <c r="EG130">
        <v>8382</v>
      </c>
      <c r="EH130">
        <v>8068</v>
      </c>
      <c r="EI130">
        <v>8813</v>
      </c>
      <c r="EJ130">
        <v>7496</v>
      </c>
      <c r="EK130">
        <v>9097</v>
      </c>
      <c r="EL130">
        <v>6504</v>
      </c>
      <c r="EM130">
        <v>6447</v>
      </c>
      <c r="EN130">
        <v>5440</v>
      </c>
      <c r="EO130">
        <v>8097</v>
      </c>
      <c r="EP130">
        <v>8054</v>
      </c>
      <c r="EQ130">
        <v>8130</v>
      </c>
      <c r="ER130">
        <v>6010</v>
      </c>
      <c r="ES130">
        <v>7136</v>
      </c>
      <c r="ET130">
        <v>6862</v>
      </c>
      <c r="EU130">
        <v>7124</v>
      </c>
      <c r="EV130">
        <v>7747</v>
      </c>
      <c r="EW130">
        <v>8209</v>
      </c>
      <c r="EX130">
        <v>7160</v>
      </c>
      <c r="EY130">
        <v>6144</v>
      </c>
      <c r="EZ130">
        <v>1478</v>
      </c>
      <c r="FA130">
        <v>0</v>
      </c>
      <c r="FB130">
        <v>0</v>
      </c>
      <c r="FC130">
        <v>0</v>
      </c>
      <c r="FD130">
        <v>0</v>
      </c>
      <c r="FE130">
        <v>1588</v>
      </c>
      <c r="FF130">
        <v>7638</v>
      </c>
      <c r="FG130">
        <v>6958</v>
      </c>
      <c r="FH130">
        <v>5795</v>
      </c>
      <c r="FI130">
        <v>7747</v>
      </c>
      <c r="FJ130">
        <v>7536</v>
      </c>
      <c r="FK130">
        <v>7872</v>
      </c>
      <c r="FL130">
        <v>8740</v>
      </c>
      <c r="FM130">
        <v>7688</v>
      </c>
      <c r="FN130">
        <v>6805</v>
      </c>
      <c r="FO130">
        <v>6851</v>
      </c>
      <c r="FP130">
        <v>6572</v>
      </c>
      <c r="FQ130">
        <v>6022</v>
      </c>
      <c r="FR130">
        <v>6998</v>
      </c>
      <c r="FS130">
        <v>6776</v>
      </c>
      <c r="FT130">
        <v>6944</v>
      </c>
      <c r="FU130">
        <v>7214</v>
      </c>
      <c r="FV130">
        <v>6786</v>
      </c>
      <c r="FW130">
        <v>6796</v>
      </c>
      <c r="FX130">
        <v>6392</v>
      </c>
      <c r="FY130">
        <v>7723</v>
      </c>
      <c r="FZ130">
        <v>7003</v>
      </c>
      <c r="GA130">
        <v>4266</v>
      </c>
      <c r="GB130">
        <v>6112</v>
      </c>
      <c r="GC130">
        <v>6572</v>
      </c>
      <c r="GD130">
        <v>6805</v>
      </c>
      <c r="GE130">
        <v>3363</v>
      </c>
      <c r="GF130">
        <v>7376</v>
      </c>
      <c r="GG130">
        <v>6718</v>
      </c>
      <c r="GH130">
        <v>7164</v>
      </c>
      <c r="GI130">
        <v>7357</v>
      </c>
      <c r="GJ130">
        <v>7782</v>
      </c>
      <c r="GK130">
        <v>7387</v>
      </c>
      <c r="GL130" s="214">
        <v>7211</v>
      </c>
      <c r="GM130" s="214">
        <v>6254</v>
      </c>
      <c r="GN130">
        <v>7199</v>
      </c>
      <c r="GO130">
        <v>6265</v>
      </c>
      <c r="GP130">
        <v>6212</v>
      </c>
      <c r="GQ130">
        <v>6527</v>
      </c>
      <c r="GR130">
        <v>6936</v>
      </c>
      <c r="GS130">
        <v>7581</v>
      </c>
      <c r="GT130">
        <v>7276</v>
      </c>
      <c r="GU130">
        <v>7871</v>
      </c>
      <c r="GV130">
        <v>2786</v>
      </c>
      <c r="GW130">
        <v>7292</v>
      </c>
      <c r="GX130">
        <v>6324</v>
      </c>
      <c r="GY130">
        <v>6808</v>
      </c>
      <c r="GZ130">
        <v>4240</v>
      </c>
      <c r="HA130">
        <v>1026</v>
      </c>
      <c r="HB130">
        <v>7356</v>
      </c>
      <c r="HC130">
        <v>0</v>
      </c>
      <c r="HD130">
        <v>2465</v>
      </c>
      <c r="HE130">
        <v>6637</v>
      </c>
      <c r="HF130">
        <v>7443</v>
      </c>
      <c r="HG130">
        <v>6230</v>
      </c>
      <c r="HH130">
        <v>6358</v>
      </c>
      <c r="HI130">
        <v>6151</v>
      </c>
      <c r="HJ130">
        <v>5154</v>
      </c>
      <c r="HK130">
        <v>6575</v>
      </c>
      <c r="HL130">
        <v>6981</v>
      </c>
      <c r="HM130">
        <v>6357</v>
      </c>
      <c r="HN130">
        <v>6340</v>
      </c>
      <c r="HO130">
        <v>3085</v>
      </c>
      <c r="HP130">
        <v>2878</v>
      </c>
      <c r="HQ130">
        <v>6124</v>
      </c>
      <c r="HR130">
        <v>5680</v>
      </c>
      <c r="HS130">
        <v>2727</v>
      </c>
      <c r="HT130">
        <v>2639</v>
      </c>
      <c r="HU130">
        <v>8026</v>
      </c>
      <c r="HV130">
        <v>6709</v>
      </c>
      <c r="HW130">
        <v>6067</v>
      </c>
      <c r="HX130">
        <v>0</v>
      </c>
      <c r="HY130">
        <v>0</v>
      </c>
      <c r="HZ130">
        <v>0</v>
      </c>
      <c r="IA130">
        <v>3528</v>
      </c>
      <c r="IB130">
        <v>4570</v>
      </c>
      <c r="IC130">
        <v>0</v>
      </c>
      <c r="ID130" s="54">
        <v>2742</v>
      </c>
    </row>
    <row r="131" spans="1:238" x14ac:dyDescent="0.25">
      <c r="A131" s="95">
        <f t="shared" si="14"/>
        <v>130</v>
      </c>
      <c r="B131" s="65">
        <f>B.Semanal!B131</f>
        <v>0</v>
      </c>
      <c r="C131" s="66"/>
      <c r="D131" s="66"/>
      <c r="E131" s="66"/>
      <c r="F131" s="66"/>
      <c r="G131" s="67"/>
      <c r="H131" s="67">
        <v>5.16</v>
      </c>
      <c r="I131" s="67">
        <v>5.6</v>
      </c>
      <c r="J131" s="67">
        <v>5.37</v>
      </c>
      <c r="K131" s="67">
        <v>6.05</v>
      </c>
      <c r="L131" s="67">
        <v>7.22</v>
      </c>
      <c r="M131" s="67">
        <v>6.81</v>
      </c>
      <c r="N131" s="65">
        <v>7.95</v>
      </c>
      <c r="O131" s="65">
        <v>7</v>
      </c>
      <c r="P131" s="65">
        <v>7.32</v>
      </c>
      <c r="Q131" s="65">
        <v>8.42</v>
      </c>
      <c r="R131" s="65">
        <v>8.35</v>
      </c>
      <c r="S131" s="65">
        <v>7.43</v>
      </c>
      <c r="T131" s="65">
        <v>9.06</v>
      </c>
      <c r="U131" s="124">
        <v>7.67</v>
      </c>
      <c r="V131" s="124">
        <v>7.64</v>
      </c>
      <c r="W131" s="124">
        <v>7.58</v>
      </c>
      <c r="X131" s="124">
        <v>8.2799999999999994</v>
      </c>
      <c r="Y131" s="124">
        <v>8.41</v>
      </c>
      <c r="Z131" s="124">
        <v>9.24</v>
      </c>
      <c r="AA131" s="124">
        <v>8.7200000000000006</v>
      </c>
      <c r="AB131" s="124">
        <v>7.02</v>
      </c>
      <c r="AC131" s="124">
        <v>2.97</v>
      </c>
      <c r="AD131" s="124">
        <v>2.87</v>
      </c>
      <c r="AE131" s="120">
        <v>6.07</v>
      </c>
      <c r="AF131" s="124">
        <v>8.85</v>
      </c>
      <c r="AG131" s="120">
        <v>8.3000000000000007</v>
      </c>
      <c r="AH131" s="120">
        <v>8.16</v>
      </c>
      <c r="AI131" s="65">
        <v>0</v>
      </c>
      <c r="AJ131" s="65">
        <v>0</v>
      </c>
      <c r="AK131" s="65">
        <v>5.24</v>
      </c>
      <c r="AL131" s="65">
        <v>6.15</v>
      </c>
      <c r="AM131" s="65">
        <v>8.0500000000000007</v>
      </c>
      <c r="AN131" s="65">
        <v>8.92</v>
      </c>
      <c r="AO131" s="65">
        <v>8.85</v>
      </c>
      <c r="AP131" s="65">
        <v>8.9499999999999993</v>
      </c>
      <c r="AQ131" s="65">
        <v>9.18</v>
      </c>
      <c r="AR131" s="65">
        <v>9.11</v>
      </c>
      <c r="AS131" s="65">
        <v>9.0500000000000007</v>
      </c>
      <c r="AT131" s="65">
        <v>9.08</v>
      </c>
      <c r="AU131" s="65">
        <v>8.51</v>
      </c>
      <c r="AV131" s="65">
        <v>8.35</v>
      </c>
      <c r="AW131" s="65">
        <v>8.25</v>
      </c>
      <c r="AX131" s="65">
        <v>8.1</v>
      </c>
      <c r="AY131" s="65">
        <v>8.2799999999999994</v>
      </c>
      <c r="AZ131" s="65">
        <v>7</v>
      </c>
      <c r="BA131" s="65">
        <v>5.66</v>
      </c>
      <c r="BB131" s="65">
        <v>7.8</v>
      </c>
      <c r="BC131" s="65">
        <v>7.41</v>
      </c>
      <c r="BD131" s="65">
        <v>0</v>
      </c>
      <c r="BE131" s="65">
        <v>0</v>
      </c>
      <c r="BF131" s="65">
        <v>0</v>
      </c>
      <c r="BG131" s="65">
        <v>4.55</v>
      </c>
      <c r="BH131" s="65">
        <v>4.67</v>
      </c>
      <c r="BI131" s="65">
        <v>6.19</v>
      </c>
      <c r="BJ131" s="65">
        <v>7.78</v>
      </c>
      <c r="BK131" s="65">
        <v>7.76</v>
      </c>
      <c r="BL131" s="65">
        <v>8.15</v>
      </c>
      <c r="BM131" s="91">
        <v>8.1300000000000008</v>
      </c>
      <c r="BN131" s="65">
        <v>8.39</v>
      </c>
      <c r="BO131" s="65">
        <v>8.52</v>
      </c>
      <c r="BP131" s="65">
        <v>7.67</v>
      </c>
      <c r="BQ131" s="65">
        <v>8.27</v>
      </c>
      <c r="BR131" s="65">
        <v>7.73</v>
      </c>
      <c r="BS131" s="65">
        <v>7.02</v>
      </c>
      <c r="BT131" s="65">
        <v>8.19</v>
      </c>
      <c r="BU131" s="65">
        <v>8.1199999999999992</v>
      </c>
      <c r="BV131" s="65">
        <v>8.19</v>
      </c>
      <c r="BW131" s="65">
        <v>8.35</v>
      </c>
      <c r="BX131" s="65">
        <v>8.16</v>
      </c>
      <c r="BY131" s="65">
        <v>7.65</v>
      </c>
      <c r="BZ131" s="65">
        <v>7.95</v>
      </c>
      <c r="CA131" s="65">
        <v>8.1</v>
      </c>
      <c r="CB131" s="65">
        <v>8.42</v>
      </c>
      <c r="CC131" s="65">
        <v>8.75</v>
      </c>
      <c r="CD131" s="65">
        <v>7.82</v>
      </c>
      <c r="CE131" s="65">
        <v>7.31</v>
      </c>
      <c r="CF131" s="65">
        <v>6.35</v>
      </c>
      <c r="CG131" s="65">
        <v>7.87</v>
      </c>
      <c r="CH131" s="65">
        <v>6.93</v>
      </c>
      <c r="CI131" s="65">
        <v>8</v>
      </c>
      <c r="CJ131" s="65">
        <v>8.74</v>
      </c>
      <c r="CK131" s="65">
        <v>8.7799999999999994</v>
      </c>
      <c r="CL131" s="65">
        <v>8.01</v>
      </c>
      <c r="CM131">
        <v>7.9</v>
      </c>
      <c r="CN131">
        <v>7.98</v>
      </c>
      <c r="CO131">
        <v>0</v>
      </c>
      <c r="CP131">
        <v>0</v>
      </c>
      <c r="CQ131">
        <v>5.75</v>
      </c>
      <c r="CR131">
        <v>8.01</v>
      </c>
      <c r="CS131">
        <v>8.85</v>
      </c>
      <c r="CT131">
        <v>8.7200000000000006</v>
      </c>
      <c r="CU131">
        <v>8.57</v>
      </c>
      <c r="CV131">
        <v>9.25</v>
      </c>
      <c r="CW131">
        <v>8.91</v>
      </c>
      <c r="CX131">
        <v>8.7899999999999991</v>
      </c>
      <c r="CY131">
        <v>8.6300000000000008</v>
      </c>
      <c r="CZ131">
        <v>8.11</v>
      </c>
      <c r="DA131">
        <v>8.59</v>
      </c>
      <c r="DB131">
        <v>8.86</v>
      </c>
      <c r="DC131">
        <v>8.94</v>
      </c>
      <c r="DD131">
        <v>9.2200000000000006</v>
      </c>
      <c r="DE131">
        <v>9.7899999999999991</v>
      </c>
      <c r="DF131">
        <v>8.8699999999999992</v>
      </c>
      <c r="DG131">
        <v>9.2200000000000006</v>
      </c>
      <c r="DH131">
        <v>9.07</v>
      </c>
      <c r="DI131">
        <v>9.01</v>
      </c>
      <c r="DJ131">
        <v>9.5</v>
      </c>
      <c r="DK131">
        <v>9.6199999999999992</v>
      </c>
      <c r="DL131">
        <v>9.25</v>
      </c>
      <c r="DM131">
        <v>9.41</v>
      </c>
      <c r="DN131">
        <v>9.07</v>
      </c>
      <c r="DO131">
        <v>8.83</v>
      </c>
      <c r="DP131">
        <v>9.1199999999999992</v>
      </c>
      <c r="DQ131">
        <v>9.14</v>
      </c>
      <c r="DR131">
        <v>9.15</v>
      </c>
      <c r="DS131">
        <v>8.36</v>
      </c>
      <c r="DT131">
        <v>8.66</v>
      </c>
      <c r="DU131">
        <v>8.64</v>
      </c>
      <c r="DV131">
        <v>8.8800000000000008</v>
      </c>
      <c r="DW131">
        <v>8.8800000000000008</v>
      </c>
      <c r="DX131">
        <v>9.01</v>
      </c>
      <c r="DY131">
        <v>8.56</v>
      </c>
      <c r="DZ131">
        <v>8.4700000000000006</v>
      </c>
      <c r="EA131">
        <v>8.8800000000000008</v>
      </c>
      <c r="EB131">
        <v>8.99</v>
      </c>
      <c r="EC131">
        <v>9.17</v>
      </c>
      <c r="ED131">
        <v>9.15</v>
      </c>
      <c r="EE131">
        <v>8.7200000000000006</v>
      </c>
      <c r="EF131">
        <v>8.7899999999999991</v>
      </c>
      <c r="EG131">
        <v>9.18</v>
      </c>
      <c r="EH131">
        <v>9.33</v>
      </c>
      <c r="EI131">
        <v>9.7200000000000006</v>
      </c>
      <c r="EJ131">
        <v>9.16</v>
      </c>
      <c r="EK131">
        <v>9.2200000000000006</v>
      </c>
      <c r="EL131">
        <v>9.25</v>
      </c>
      <c r="EM131">
        <v>8.99</v>
      </c>
      <c r="EN131">
        <v>7.59</v>
      </c>
      <c r="EO131">
        <v>9.18</v>
      </c>
      <c r="EP131">
        <v>9.93</v>
      </c>
      <c r="EQ131">
        <v>9.52</v>
      </c>
      <c r="ER131">
        <v>8.56</v>
      </c>
      <c r="ES131">
        <v>9.4700000000000006</v>
      </c>
      <c r="ET131">
        <v>9.09</v>
      </c>
      <c r="EU131">
        <v>8.8699999999999992</v>
      </c>
      <c r="EV131">
        <v>8.82</v>
      </c>
      <c r="EW131">
        <v>9</v>
      </c>
      <c r="EX131">
        <v>9.07</v>
      </c>
      <c r="EY131">
        <v>8.06</v>
      </c>
      <c r="EZ131">
        <v>4.21</v>
      </c>
      <c r="FA131">
        <v>0</v>
      </c>
      <c r="FB131">
        <v>0</v>
      </c>
      <c r="FC131">
        <v>0</v>
      </c>
      <c r="FD131">
        <v>0</v>
      </c>
      <c r="FE131">
        <v>6.48</v>
      </c>
      <c r="FF131">
        <v>6.91</v>
      </c>
      <c r="FG131">
        <v>8.15</v>
      </c>
      <c r="FH131">
        <v>8.3699999999999992</v>
      </c>
      <c r="FI131">
        <v>9.08</v>
      </c>
      <c r="FJ131">
        <v>8.59</v>
      </c>
      <c r="FK131">
        <v>8.73</v>
      </c>
      <c r="FL131">
        <v>8.85</v>
      </c>
      <c r="FM131">
        <v>9.42</v>
      </c>
      <c r="FN131">
        <v>9.4700000000000006</v>
      </c>
      <c r="FO131">
        <v>8.7899999999999991</v>
      </c>
      <c r="FP131">
        <v>8.43</v>
      </c>
      <c r="FQ131">
        <v>8.94</v>
      </c>
      <c r="FR131">
        <v>8.73</v>
      </c>
      <c r="FS131">
        <v>8.1</v>
      </c>
      <c r="FT131">
        <v>8.0299999999999994</v>
      </c>
      <c r="FU131">
        <v>8.3699999999999992</v>
      </c>
      <c r="FV131">
        <v>8.7899999999999991</v>
      </c>
      <c r="FW131">
        <v>9.11</v>
      </c>
      <c r="FX131">
        <v>8.68</v>
      </c>
      <c r="FY131">
        <v>8.4499999999999993</v>
      </c>
      <c r="FZ131">
        <v>8.85</v>
      </c>
      <c r="GA131">
        <v>7.04</v>
      </c>
      <c r="GB131">
        <v>8.32</v>
      </c>
      <c r="GC131">
        <v>9.5500000000000007</v>
      </c>
      <c r="GD131">
        <v>9.14</v>
      </c>
      <c r="GE131">
        <v>6.51</v>
      </c>
      <c r="GF131">
        <v>8.48</v>
      </c>
      <c r="GG131">
        <v>9.2799999999999994</v>
      </c>
      <c r="GH131">
        <v>9.15</v>
      </c>
      <c r="GI131">
        <v>9.26</v>
      </c>
      <c r="GJ131">
        <v>9.14</v>
      </c>
      <c r="GK131">
        <v>8.66</v>
      </c>
      <c r="GL131" s="214">
        <v>8.81</v>
      </c>
      <c r="GM131" s="214">
        <v>9.51</v>
      </c>
      <c r="GN131">
        <v>10.050000000000001</v>
      </c>
      <c r="GO131">
        <v>9.7899999999999991</v>
      </c>
      <c r="GP131">
        <v>8.91</v>
      </c>
      <c r="GQ131">
        <v>8.2200000000000006</v>
      </c>
      <c r="GR131">
        <v>8.17</v>
      </c>
      <c r="GS131">
        <v>8.06</v>
      </c>
      <c r="GT131">
        <v>8.07</v>
      </c>
      <c r="GU131">
        <v>8.35</v>
      </c>
      <c r="GV131">
        <v>8.1300000000000008</v>
      </c>
      <c r="GW131">
        <v>7.34</v>
      </c>
      <c r="GX131">
        <v>8.25</v>
      </c>
      <c r="GY131">
        <v>8.52</v>
      </c>
      <c r="GZ131">
        <v>7.22</v>
      </c>
      <c r="HA131">
        <v>6.16</v>
      </c>
      <c r="HB131">
        <v>7.29</v>
      </c>
      <c r="HC131">
        <v>0</v>
      </c>
      <c r="HD131">
        <v>5.55</v>
      </c>
      <c r="HE131">
        <v>7.89</v>
      </c>
      <c r="HF131">
        <v>8.86</v>
      </c>
      <c r="HG131">
        <v>9.27</v>
      </c>
      <c r="HH131">
        <v>8.33</v>
      </c>
      <c r="HI131">
        <v>8.07</v>
      </c>
      <c r="HJ131">
        <v>8.59</v>
      </c>
      <c r="HK131">
        <v>8.6300000000000008</v>
      </c>
      <c r="HL131">
        <v>8.59</v>
      </c>
      <c r="HM131">
        <v>9</v>
      </c>
      <c r="HN131">
        <v>7.88</v>
      </c>
      <c r="HO131">
        <v>6.82</v>
      </c>
      <c r="HP131">
        <v>5.37</v>
      </c>
      <c r="HQ131">
        <v>7.42</v>
      </c>
      <c r="HR131">
        <v>7.35</v>
      </c>
      <c r="HS131">
        <v>7.1</v>
      </c>
      <c r="HT131">
        <v>7.09</v>
      </c>
      <c r="HU131">
        <v>8.0299999999999994</v>
      </c>
      <c r="HV131">
        <v>8.18</v>
      </c>
      <c r="HW131">
        <v>8.09</v>
      </c>
      <c r="HX131">
        <v>0</v>
      </c>
      <c r="HY131">
        <v>0</v>
      </c>
      <c r="HZ131">
        <v>0</v>
      </c>
      <c r="IA131">
        <v>6.06</v>
      </c>
      <c r="IB131">
        <v>7.62</v>
      </c>
      <c r="IC131">
        <v>0</v>
      </c>
      <c r="ID131" s="142">
        <v>7.6</v>
      </c>
    </row>
    <row r="132" spans="1:238" x14ac:dyDescent="0.25">
      <c r="A132" s="95">
        <f t="shared" ref="A132:A185" si="15">A131+1</f>
        <v>131</v>
      </c>
      <c r="B132" s="65">
        <f>B.Semanal!B132</f>
        <v>0</v>
      </c>
      <c r="C132" s="66"/>
      <c r="D132" s="66"/>
      <c r="E132" s="66"/>
      <c r="F132" s="66"/>
      <c r="H132" s="67">
        <v>0</v>
      </c>
      <c r="I132" s="67">
        <v>0.42708333333333331</v>
      </c>
      <c r="J132" s="67">
        <v>0.2590277777777778</v>
      </c>
      <c r="K132" s="67">
        <v>0.32569444444444445</v>
      </c>
      <c r="L132" s="67">
        <v>0.33055555555555555</v>
      </c>
      <c r="M132" s="67">
        <v>0.29305555555555557</v>
      </c>
      <c r="N132" s="72">
        <v>0.2951388888888889</v>
      </c>
      <c r="O132" s="72">
        <v>0.25625000000000003</v>
      </c>
      <c r="P132" s="72">
        <v>0.35138888888888892</v>
      </c>
      <c r="Q132" s="72">
        <v>0.33888888888888885</v>
      </c>
      <c r="R132" s="72">
        <v>0.31527777777777777</v>
      </c>
      <c r="S132" s="72">
        <v>0.26874999999999999</v>
      </c>
      <c r="T132" s="72">
        <v>0.39444444444444443</v>
      </c>
      <c r="U132" s="121">
        <v>0.3444444444444445</v>
      </c>
      <c r="V132" s="121">
        <v>0.31736111111111115</v>
      </c>
      <c r="W132" s="121">
        <v>0.33263888888888887</v>
      </c>
      <c r="X132" s="121">
        <v>0.34513888888888888</v>
      </c>
      <c r="Y132" s="121">
        <v>0.32708333333333334</v>
      </c>
      <c r="Z132" s="121">
        <v>0.4291666666666667</v>
      </c>
      <c r="AA132" s="121">
        <v>0.40972222222222227</v>
      </c>
      <c r="AB132" s="121" t="s">
        <v>89</v>
      </c>
      <c r="AC132" s="121" t="s">
        <v>90</v>
      </c>
      <c r="AD132" s="121" t="s">
        <v>91</v>
      </c>
      <c r="AE132" s="120" t="s">
        <v>92</v>
      </c>
      <c r="AF132" s="121" t="s">
        <v>93</v>
      </c>
      <c r="AG132" s="120" t="s">
        <v>94</v>
      </c>
      <c r="AH132" s="120" t="s">
        <v>95</v>
      </c>
      <c r="AI132" s="65">
        <v>0</v>
      </c>
      <c r="AJ132" s="65">
        <v>0</v>
      </c>
      <c r="AK132" s="65" t="s">
        <v>98</v>
      </c>
      <c r="AL132" s="65" t="s">
        <v>96</v>
      </c>
      <c r="AM132" s="65" t="s">
        <v>94</v>
      </c>
      <c r="AN132" s="65" t="s">
        <v>99</v>
      </c>
      <c r="AO132" s="65" t="s">
        <v>100</v>
      </c>
      <c r="AP132" s="65" t="s">
        <v>144</v>
      </c>
      <c r="AQ132" s="65" t="s">
        <v>145</v>
      </c>
      <c r="AR132" s="65" t="s">
        <v>146</v>
      </c>
      <c r="AS132" s="65" t="s">
        <v>147</v>
      </c>
      <c r="AT132" s="65" t="s">
        <v>149</v>
      </c>
      <c r="AU132" s="65" t="s">
        <v>150</v>
      </c>
      <c r="AV132" s="65" t="s">
        <v>152</v>
      </c>
      <c r="AW132" s="65" t="s">
        <v>155</v>
      </c>
      <c r="AX132" s="65" t="s">
        <v>156</v>
      </c>
      <c r="AY132" s="65" t="s">
        <v>157</v>
      </c>
      <c r="AZ132" s="65" t="s">
        <v>158</v>
      </c>
      <c r="BA132" s="65" t="s">
        <v>159</v>
      </c>
      <c r="BB132" s="65" t="s">
        <v>160</v>
      </c>
      <c r="BC132" s="65" t="s">
        <v>161</v>
      </c>
      <c r="BD132" s="65">
        <v>0</v>
      </c>
      <c r="BE132" s="65">
        <v>0</v>
      </c>
      <c r="BF132" s="65">
        <v>0</v>
      </c>
      <c r="BG132" s="72">
        <v>0.22430555555555556</v>
      </c>
      <c r="BH132" s="72">
        <v>0.27499999999999997</v>
      </c>
      <c r="BI132" s="72">
        <v>0.73263888888888884</v>
      </c>
      <c r="BJ132" s="72">
        <v>0.30763888888888891</v>
      </c>
      <c r="BK132" s="72">
        <v>0.30902777777777779</v>
      </c>
      <c r="BL132" s="72">
        <v>0.31388888888888888</v>
      </c>
      <c r="BM132" s="211">
        <v>0.32222222222222224</v>
      </c>
      <c r="BN132" s="72">
        <v>0.30555555555555552</v>
      </c>
      <c r="BO132" s="72">
        <v>0.32430555555555557</v>
      </c>
      <c r="BP132" s="72">
        <v>0.3263888888888889</v>
      </c>
      <c r="BQ132" s="72">
        <v>0.29444444444444445</v>
      </c>
      <c r="BR132" s="72">
        <v>0.43472222222222223</v>
      </c>
      <c r="BS132" s="72">
        <v>0.28263888888888888</v>
      </c>
      <c r="BT132" s="72">
        <v>0.28263888888888888</v>
      </c>
      <c r="BU132" s="72">
        <v>0.2902777777777778</v>
      </c>
      <c r="BV132" s="72">
        <v>0.30208333333333331</v>
      </c>
      <c r="BW132" s="72">
        <v>0.32222222222222224</v>
      </c>
      <c r="BX132" s="65" t="s">
        <v>151</v>
      </c>
      <c r="BY132" s="72">
        <v>0.29930555555555555</v>
      </c>
      <c r="BZ132" s="72">
        <v>0.27638888888888885</v>
      </c>
      <c r="CA132" s="72">
        <v>0.2673611111111111</v>
      </c>
      <c r="CB132" s="72">
        <v>0.27499999999999997</v>
      </c>
      <c r="CC132" s="72">
        <v>0.30555555555555552</v>
      </c>
      <c r="CD132" s="72">
        <v>0.29375000000000001</v>
      </c>
      <c r="CE132" s="72">
        <v>0.32569444444444445</v>
      </c>
      <c r="CF132" s="242">
        <v>0.24861111111111112</v>
      </c>
      <c r="CG132" s="72">
        <v>0.31527777777777777</v>
      </c>
      <c r="CH132" s="72">
        <v>0.27638888888888885</v>
      </c>
      <c r="CI132" s="72">
        <v>0.44305555555555554</v>
      </c>
      <c r="CJ132" s="72">
        <v>0.30138888888888887</v>
      </c>
      <c r="CK132" s="72">
        <v>0.32847222222222222</v>
      </c>
      <c r="CL132" s="72">
        <v>0.2638888888888889</v>
      </c>
      <c r="CM132" t="s">
        <v>171</v>
      </c>
      <c r="CN132" t="s">
        <v>187</v>
      </c>
      <c r="CO132">
        <v>0</v>
      </c>
      <c r="CP132">
        <v>0</v>
      </c>
      <c r="CQ132" s="262">
        <v>0.27361111111111108</v>
      </c>
      <c r="CR132" s="262">
        <v>0.32708333333333334</v>
      </c>
      <c r="CS132" s="262">
        <v>0.31527777777777777</v>
      </c>
      <c r="CT132" s="262">
        <v>0.29444444444444445</v>
      </c>
      <c r="CU132" s="262">
        <v>0.26874999999999999</v>
      </c>
      <c r="CV132" s="262">
        <v>0.27777777777777779</v>
      </c>
      <c r="CW132" s="262">
        <v>0.24861111111111112</v>
      </c>
      <c r="CX132" s="262">
        <v>0.28750000000000003</v>
      </c>
      <c r="CY132" s="262">
        <v>0.2986111111111111</v>
      </c>
      <c r="CZ132" s="262">
        <v>0.27986111111111112</v>
      </c>
      <c r="DA132" s="262">
        <v>0.28402777777777777</v>
      </c>
      <c r="DB132" s="262">
        <v>0.28472222222222221</v>
      </c>
      <c r="DC132" s="262">
        <v>0.33194444444444443</v>
      </c>
      <c r="DD132" s="262">
        <v>0.33333333333333331</v>
      </c>
      <c r="DE132" s="262">
        <v>0.32083333333333336</v>
      </c>
      <c r="DF132" s="262">
        <v>0.34513888888888888</v>
      </c>
      <c r="DG132" s="262">
        <v>0.30486111111111108</v>
      </c>
      <c r="DH132" s="262">
        <v>0.28472222222222221</v>
      </c>
      <c r="DI132" s="262">
        <v>0.32291666666666669</v>
      </c>
      <c r="DJ132" s="262">
        <v>0.32430555555555557</v>
      </c>
      <c r="DK132" s="262">
        <v>0.3125</v>
      </c>
      <c r="DL132" s="262">
        <v>0.33055555555555555</v>
      </c>
      <c r="DM132" s="262">
        <v>0.32361111111111113</v>
      </c>
      <c r="DN132" s="262">
        <v>0.3430555555555555</v>
      </c>
      <c r="DO132" s="262">
        <v>0.34722222222222227</v>
      </c>
      <c r="DP132" s="262">
        <v>0.39027777777777778</v>
      </c>
      <c r="DQ132" s="262">
        <v>0.36249999999999999</v>
      </c>
      <c r="DR132" s="262">
        <v>0.34513888888888888</v>
      </c>
      <c r="DS132" s="262">
        <v>0.33819444444444446</v>
      </c>
      <c r="DT132" s="262">
        <v>0.33888888888888885</v>
      </c>
      <c r="DU132" s="262">
        <v>0.32361111111111113</v>
      </c>
      <c r="DV132" s="262">
        <v>0.35694444444444445</v>
      </c>
      <c r="DW132" s="262">
        <v>0.31180555555555556</v>
      </c>
      <c r="DX132" s="262">
        <v>0.29444444444444445</v>
      </c>
      <c r="DY132" s="262">
        <v>0.28125</v>
      </c>
      <c r="DZ132" s="262">
        <v>0.24513888888888888</v>
      </c>
      <c r="EA132" s="262">
        <v>0.26319444444444445</v>
      </c>
      <c r="EB132" s="262">
        <v>0.27013888888888887</v>
      </c>
      <c r="EC132" s="262">
        <v>0.27083333333333331</v>
      </c>
      <c r="ED132" s="262">
        <v>0.28194444444444444</v>
      </c>
      <c r="EE132" s="262">
        <v>0.25763888888888892</v>
      </c>
      <c r="EF132" s="262">
        <v>0.35902777777777778</v>
      </c>
      <c r="EG132" s="262">
        <v>0.25277777777777777</v>
      </c>
      <c r="EH132" s="262">
        <v>0.26944444444444443</v>
      </c>
      <c r="EI132" s="262">
        <v>0.26250000000000001</v>
      </c>
      <c r="EJ132" s="262">
        <v>0.27361111111111108</v>
      </c>
      <c r="EK132" s="262">
        <v>0.24722222222222223</v>
      </c>
      <c r="EL132" s="262">
        <v>0.26527777777777778</v>
      </c>
      <c r="EM132" s="262">
        <v>0.30694444444444441</v>
      </c>
      <c r="EN132" s="262">
        <v>0.23472222222222219</v>
      </c>
      <c r="EO132" s="262">
        <v>0.25833333333333336</v>
      </c>
      <c r="EP132" s="262">
        <v>0.26180555555555557</v>
      </c>
      <c r="EQ132" s="262">
        <v>0.57638888888888895</v>
      </c>
      <c r="ER132" s="262">
        <v>0.23819444444444446</v>
      </c>
      <c r="ES132" s="262">
        <v>0.25625000000000003</v>
      </c>
      <c r="ET132" s="262">
        <v>0.27708333333333335</v>
      </c>
      <c r="EU132" s="262">
        <v>0.28125</v>
      </c>
      <c r="EV132" s="262">
        <v>0.24861111111111112</v>
      </c>
      <c r="EW132" s="262">
        <v>0.23611111111111113</v>
      </c>
      <c r="EX132" t="s">
        <v>196</v>
      </c>
      <c r="EY132" t="s">
        <v>197</v>
      </c>
      <c r="EZ132" t="s">
        <v>198</v>
      </c>
      <c r="FA132">
        <v>0</v>
      </c>
      <c r="FB132">
        <v>0</v>
      </c>
      <c r="FC132">
        <v>0</v>
      </c>
      <c r="FD132">
        <v>0</v>
      </c>
      <c r="FE132" s="262">
        <v>0.21805555555555556</v>
      </c>
      <c r="FF132" s="262">
        <v>0.26250000000000001</v>
      </c>
      <c r="FG132" s="262">
        <v>0.26666666666666666</v>
      </c>
      <c r="FH132" s="262">
        <v>0.26111111111111113</v>
      </c>
      <c r="FI132" s="262">
        <v>0.27569444444444446</v>
      </c>
      <c r="FJ132" s="262">
        <v>0.23194444444444443</v>
      </c>
      <c r="FK132" s="262">
        <v>0.26597222222222222</v>
      </c>
      <c r="FL132" s="262">
        <v>0.25694444444444448</v>
      </c>
      <c r="FM132" s="262">
        <v>0.27361111111111108</v>
      </c>
      <c r="FN132" s="262">
        <v>0.28541666666666665</v>
      </c>
      <c r="FO132" s="262">
        <v>0.2986111111111111</v>
      </c>
      <c r="FP132" s="262">
        <v>0.28472222222222221</v>
      </c>
      <c r="FQ132" s="262">
        <v>0.27916666666666667</v>
      </c>
      <c r="FR132" s="262">
        <v>0.27013888888888887</v>
      </c>
      <c r="FS132" s="262">
        <v>0.2722222222222222</v>
      </c>
      <c r="FT132" s="262">
        <v>0.2590277777777778</v>
      </c>
      <c r="FU132" s="262">
        <v>0.25277777777777777</v>
      </c>
      <c r="FV132" s="262">
        <v>0.30138888888888887</v>
      </c>
      <c r="FW132" s="262">
        <v>0.27361111111111108</v>
      </c>
      <c r="FX132" s="262">
        <v>0.30972222222222223</v>
      </c>
      <c r="FY132" s="262">
        <v>0.25</v>
      </c>
      <c r="FZ132" s="262">
        <v>0.26805555555555555</v>
      </c>
      <c r="GA132" s="262">
        <v>0.26458333333333334</v>
      </c>
      <c r="GB132" s="262">
        <v>0.28819444444444448</v>
      </c>
      <c r="GC132" s="262">
        <v>0.32569444444444445</v>
      </c>
      <c r="GD132" s="262">
        <v>0.31666666666666665</v>
      </c>
      <c r="GE132" s="262">
        <v>0.23819444444444446</v>
      </c>
      <c r="GF132" s="262">
        <v>0.28611111111111115</v>
      </c>
      <c r="GG132" s="255" t="s">
        <v>162</v>
      </c>
      <c r="GH132" s="255" t="s">
        <v>199</v>
      </c>
      <c r="GI132" s="255" t="s">
        <v>200</v>
      </c>
      <c r="GJ132" s="255" t="s">
        <v>201</v>
      </c>
      <c r="GK132" s="292">
        <v>0.32013888888888892</v>
      </c>
      <c r="GL132" s="292">
        <v>0.27152777777777776</v>
      </c>
      <c r="GM132" s="292">
        <v>0.37152777777777773</v>
      </c>
      <c r="GN132" s="262">
        <v>0.38472222222222219</v>
      </c>
      <c r="GO132" s="262">
        <v>0.35555555555555557</v>
      </c>
      <c r="GP132" s="262">
        <v>0.54097222222222219</v>
      </c>
      <c r="GQ132" s="262">
        <v>0.32430555555555557</v>
      </c>
      <c r="GR132" s="262">
        <v>0.3215277777777778</v>
      </c>
      <c r="GS132" s="262">
        <v>0.28333333333333333</v>
      </c>
      <c r="GT132" s="262">
        <v>0.28194444444444444</v>
      </c>
      <c r="GU132" s="262">
        <v>0.29652777777777778</v>
      </c>
      <c r="GV132" s="262">
        <v>0.50277777777777777</v>
      </c>
      <c r="GW132" s="262">
        <v>0.3034722222222222</v>
      </c>
      <c r="GX132" s="262">
        <v>0.28819444444444448</v>
      </c>
      <c r="GY132" t="s">
        <v>204</v>
      </c>
      <c r="GZ132" t="s">
        <v>207</v>
      </c>
      <c r="HA132" t="s">
        <v>170</v>
      </c>
      <c r="HB132" s="262">
        <v>0.33402777777777781</v>
      </c>
      <c r="HC132">
        <v>0</v>
      </c>
      <c r="HD132" s="262">
        <v>0.27430555555555552</v>
      </c>
      <c r="HE132" s="262">
        <v>0.31180555555555556</v>
      </c>
      <c r="HF132" t="s">
        <v>157</v>
      </c>
      <c r="HG132" t="s">
        <v>150</v>
      </c>
      <c r="HH132" t="s">
        <v>216</v>
      </c>
      <c r="HI132" s="262">
        <v>0.27986111111111112</v>
      </c>
      <c r="HJ132" s="262">
        <v>0.28680555555555554</v>
      </c>
      <c r="HK132" s="262">
        <v>0.27013888888888887</v>
      </c>
      <c r="HL132" t="s">
        <v>169</v>
      </c>
      <c r="HM132" t="s">
        <v>204</v>
      </c>
      <c r="HN132" t="s">
        <v>173</v>
      </c>
      <c r="HO132" t="s">
        <v>224</v>
      </c>
      <c r="HP132" s="262">
        <v>0.24861111111111112</v>
      </c>
      <c r="HQ132" s="262">
        <v>0.26805555555555555</v>
      </c>
      <c r="HR132" s="262">
        <v>0.24027777777777778</v>
      </c>
      <c r="HS132" s="262">
        <v>0.23819444444444446</v>
      </c>
      <c r="HT132" s="262">
        <v>0.2673611111111111</v>
      </c>
      <c r="HU132" s="262">
        <v>0.3444444444444445</v>
      </c>
      <c r="HV132" s="262">
        <v>0.25208333333333333</v>
      </c>
      <c r="HW132" s="262">
        <v>0.27916666666666667</v>
      </c>
      <c r="HX132">
        <v>0</v>
      </c>
      <c r="HY132">
        <v>0</v>
      </c>
      <c r="HZ132">
        <v>0</v>
      </c>
      <c r="IA132" t="s">
        <v>225</v>
      </c>
      <c r="IB132" t="s">
        <v>226</v>
      </c>
      <c r="IC132">
        <v>0</v>
      </c>
      <c r="ID132" t="s">
        <v>229</v>
      </c>
    </row>
    <row r="133" spans="1:238" x14ac:dyDescent="0.25">
      <c r="A133" s="95">
        <f t="shared" si="15"/>
        <v>132</v>
      </c>
      <c r="B133" s="65">
        <f>B.Semanal!B133</f>
        <v>0</v>
      </c>
      <c r="C133" s="66"/>
      <c r="D133" s="66"/>
      <c r="E133" s="66"/>
      <c r="F133" s="66"/>
      <c r="G133" s="67"/>
      <c r="H133" s="67">
        <v>612.5</v>
      </c>
      <c r="I133" s="67">
        <v>6054.9</v>
      </c>
      <c r="J133" s="67">
        <v>6649.7</v>
      </c>
      <c r="K133" s="67">
        <v>7594.6</v>
      </c>
      <c r="L133" s="67">
        <v>10245.799999999999</v>
      </c>
      <c r="M133" s="67">
        <v>8233.5</v>
      </c>
      <c r="N133" s="69">
        <v>7568.4</v>
      </c>
      <c r="O133" s="69">
        <v>3674.9</v>
      </c>
      <c r="P133" s="69">
        <v>7402.3</v>
      </c>
      <c r="Q133" s="69">
        <v>7387.2</v>
      </c>
      <c r="R133" s="69">
        <v>8592.2000000000007</v>
      </c>
      <c r="S133" s="69">
        <v>8102.4</v>
      </c>
      <c r="T133" s="69">
        <v>8119.7</v>
      </c>
      <c r="U133" s="125">
        <v>9467</v>
      </c>
      <c r="V133" s="125">
        <v>6929.8</v>
      </c>
      <c r="W133" s="125">
        <v>8084.8</v>
      </c>
      <c r="X133" s="125">
        <v>7507.4</v>
      </c>
      <c r="Y133" s="125">
        <v>7507.2</v>
      </c>
      <c r="Z133" s="125">
        <v>10149.700000000001</v>
      </c>
      <c r="AA133" s="125">
        <v>9091.1</v>
      </c>
      <c r="AB133" s="125">
        <v>3111</v>
      </c>
      <c r="AC133" s="125">
        <v>2493.5</v>
      </c>
      <c r="AD133" s="125">
        <v>3987.8</v>
      </c>
      <c r="AE133" s="120">
        <v>8798.2999999999993</v>
      </c>
      <c r="AF133" s="125">
        <v>9663.1</v>
      </c>
      <c r="AG133" s="120">
        <v>8693.2000000000007</v>
      </c>
      <c r="AH133" s="120">
        <v>7950.1</v>
      </c>
      <c r="AI133" s="65">
        <v>0</v>
      </c>
      <c r="AJ133" s="65">
        <v>0</v>
      </c>
      <c r="AK133" s="65">
        <v>2782.4</v>
      </c>
      <c r="AL133" s="65">
        <v>8099.1</v>
      </c>
      <c r="AM133" s="65">
        <v>9941.4</v>
      </c>
      <c r="AN133" s="65">
        <v>10291</v>
      </c>
      <c r="AO133" s="65">
        <v>10701.6</v>
      </c>
      <c r="AP133" s="65">
        <v>9507.2999999999993</v>
      </c>
      <c r="AQ133" s="65">
        <v>10589.9</v>
      </c>
      <c r="AR133" s="65">
        <v>10597.9</v>
      </c>
      <c r="AS133" s="65">
        <v>10238.799999999999</v>
      </c>
      <c r="AT133" s="65">
        <v>10702.7</v>
      </c>
      <c r="AU133" s="65">
        <v>11821.7</v>
      </c>
      <c r="AV133" s="65">
        <v>11201.4</v>
      </c>
      <c r="AW133" s="65">
        <v>10580.4</v>
      </c>
      <c r="AX133" s="65">
        <v>11201.1</v>
      </c>
      <c r="AY133" s="65">
        <v>11761.2</v>
      </c>
      <c r="AZ133" s="65">
        <v>6819.1</v>
      </c>
      <c r="BA133" s="65">
        <v>4024.9</v>
      </c>
      <c r="BB133" s="65">
        <v>10562.4</v>
      </c>
      <c r="BC133" s="65">
        <v>10362.4</v>
      </c>
      <c r="BD133" s="65">
        <v>0</v>
      </c>
      <c r="BE133" s="65">
        <v>0</v>
      </c>
      <c r="BF133" s="65">
        <v>0</v>
      </c>
      <c r="BG133" s="65">
        <v>1793.6</v>
      </c>
      <c r="BH133" s="65">
        <v>6164.9</v>
      </c>
      <c r="BI133" s="65">
        <v>8794.2999999999993</v>
      </c>
      <c r="BJ133" s="65">
        <v>7743.5</v>
      </c>
      <c r="BK133" s="65">
        <v>7512.2</v>
      </c>
      <c r="BL133" s="65">
        <v>7666.8</v>
      </c>
      <c r="BM133" s="91">
        <v>10685.3</v>
      </c>
      <c r="BN133" s="65">
        <v>9364</v>
      </c>
      <c r="BO133" s="65">
        <v>8087.1</v>
      </c>
      <c r="BP133" s="65">
        <v>7031.5</v>
      </c>
      <c r="BQ133" s="65">
        <v>10053.5</v>
      </c>
      <c r="BR133" s="65">
        <v>7530.8</v>
      </c>
      <c r="BS133" s="65">
        <v>7783.5</v>
      </c>
      <c r="BT133" s="65">
        <v>8844.5</v>
      </c>
      <c r="BU133" s="65">
        <v>8296.6</v>
      </c>
      <c r="BV133" s="65">
        <v>9460.4</v>
      </c>
      <c r="BW133" s="65">
        <v>9363.7000000000007</v>
      </c>
      <c r="BX133" s="65">
        <v>11087.1</v>
      </c>
      <c r="BY133" s="65">
        <v>11883.6</v>
      </c>
      <c r="BZ133" s="65">
        <v>12391.6</v>
      </c>
      <c r="CA133" s="65">
        <v>11411.2</v>
      </c>
      <c r="CB133" s="65">
        <v>10938.7</v>
      </c>
      <c r="CC133" s="65">
        <v>10692</v>
      </c>
      <c r="CD133" s="65">
        <v>11279.8</v>
      </c>
      <c r="CE133" s="65">
        <v>9040.7000000000007</v>
      </c>
      <c r="CF133" s="65">
        <v>6033.5</v>
      </c>
      <c r="CG133" s="65">
        <v>11017.3</v>
      </c>
      <c r="CH133" s="65">
        <v>6786.5</v>
      </c>
      <c r="CI133" s="65">
        <v>11979.8</v>
      </c>
      <c r="CJ133" s="65">
        <v>11653</v>
      </c>
      <c r="CK133" s="65">
        <v>10055.799999999999</v>
      </c>
      <c r="CL133" s="65">
        <v>10050.1</v>
      </c>
      <c r="CM133">
        <v>11166.2</v>
      </c>
      <c r="CN133">
        <v>7004.7</v>
      </c>
      <c r="CO133">
        <v>0</v>
      </c>
      <c r="CP133">
        <v>0</v>
      </c>
      <c r="CQ133">
        <v>1951.2</v>
      </c>
      <c r="CR133">
        <v>9967.7000000000007</v>
      </c>
      <c r="CS133">
        <v>10423.1</v>
      </c>
      <c r="CT133">
        <v>11674</v>
      </c>
      <c r="CU133">
        <v>10746.5</v>
      </c>
      <c r="CV133">
        <v>10956.3</v>
      </c>
      <c r="CW133">
        <v>10849.5</v>
      </c>
      <c r="CX133">
        <v>10020.799999999999</v>
      </c>
      <c r="CY133">
        <v>11271.3</v>
      </c>
      <c r="CZ133">
        <v>10912.8</v>
      </c>
      <c r="DA133">
        <v>10536.9</v>
      </c>
      <c r="DB133">
        <v>10886.6</v>
      </c>
      <c r="DC133">
        <v>10474.700000000001</v>
      </c>
      <c r="DD133">
        <v>11157.5</v>
      </c>
      <c r="DE133">
        <v>0</v>
      </c>
      <c r="DF133">
        <v>9974.7000000000007</v>
      </c>
      <c r="DG133">
        <v>10595.9</v>
      </c>
      <c r="DH133">
        <v>11007.3</v>
      </c>
      <c r="DI133">
        <v>9895.9</v>
      </c>
      <c r="DJ133">
        <v>11393.9</v>
      </c>
      <c r="DK133">
        <v>12050.1</v>
      </c>
      <c r="DL133">
        <v>12334.4</v>
      </c>
      <c r="DM133">
        <v>11178.5</v>
      </c>
      <c r="DN133">
        <v>12378.4</v>
      </c>
      <c r="DO133">
        <v>10907.1</v>
      </c>
      <c r="DP133">
        <v>11156.7</v>
      </c>
      <c r="DQ133">
        <v>12739.8</v>
      </c>
      <c r="DR133">
        <v>11366.6</v>
      </c>
      <c r="DS133">
        <v>11113</v>
      </c>
      <c r="DT133">
        <v>10789.5</v>
      </c>
      <c r="DU133">
        <v>10894.2</v>
      </c>
      <c r="DV133">
        <v>10159.6</v>
      </c>
      <c r="DW133">
        <v>10662.3</v>
      </c>
      <c r="DX133">
        <v>10746.2</v>
      </c>
      <c r="DY133">
        <v>11538.6</v>
      </c>
      <c r="DZ133">
        <v>11761.9</v>
      </c>
      <c r="EA133">
        <v>12496.3</v>
      </c>
      <c r="EB133">
        <v>12303.9</v>
      </c>
      <c r="EC133">
        <v>11285.3</v>
      </c>
      <c r="ED133">
        <v>10999.8</v>
      </c>
      <c r="EE133">
        <v>8721.1</v>
      </c>
      <c r="EF133">
        <v>11551.2</v>
      </c>
      <c r="EG133">
        <v>12229.8</v>
      </c>
      <c r="EH133">
        <v>11471.7</v>
      </c>
      <c r="EI133">
        <v>12277.4</v>
      </c>
      <c r="EJ133">
        <v>10991.3</v>
      </c>
      <c r="EK133">
        <v>12776.3</v>
      </c>
      <c r="EL133">
        <v>9670.7000000000007</v>
      </c>
      <c r="EM133">
        <v>9451.2999999999993</v>
      </c>
      <c r="EN133">
        <v>8935</v>
      </c>
      <c r="EO133">
        <v>11577.4</v>
      </c>
      <c r="EP133">
        <v>11840.3</v>
      </c>
      <c r="EQ133">
        <v>11840.2</v>
      </c>
      <c r="ER133">
        <v>8278.5</v>
      </c>
      <c r="ES133">
        <v>10432.1</v>
      </c>
      <c r="ET133">
        <v>10081.299999999999</v>
      </c>
      <c r="EU133">
        <v>10711.1</v>
      </c>
      <c r="EV133">
        <v>11533.8</v>
      </c>
      <c r="EW133">
        <v>12216.2</v>
      </c>
      <c r="EX133">
        <v>10072.700000000001</v>
      </c>
      <c r="EY133">
        <v>9915.2999999999993</v>
      </c>
      <c r="EZ133">
        <v>1723.7</v>
      </c>
      <c r="FA133">
        <v>0</v>
      </c>
      <c r="FB133">
        <v>0</v>
      </c>
      <c r="FC133">
        <v>0</v>
      </c>
      <c r="FD133">
        <v>0</v>
      </c>
      <c r="FE133">
        <v>2446.3000000000002</v>
      </c>
      <c r="FF133">
        <v>11087.4</v>
      </c>
      <c r="FG133">
        <v>10361.299999999999</v>
      </c>
      <c r="FH133">
        <v>9197.7000000000007</v>
      </c>
      <c r="FI133">
        <v>11534</v>
      </c>
      <c r="FJ133">
        <v>11521.7</v>
      </c>
      <c r="FK133">
        <v>11550.8</v>
      </c>
      <c r="FL133">
        <v>12495.7</v>
      </c>
      <c r="FM133">
        <v>11489.6</v>
      </c>
      <c r="FN133">
        <v>10361.5</v>
      </c>
      <c r="FO133">
        <v>10239</v>
      </c>
      <c r="FP133">
        <v>9761</v>
      </c>
      <c r="FQ133">
        <v>9486.2999999999993</v>
      </c>
      <c r="FR133">
        <v>10728.8</v>
      </c>
      <c r="FS133">
        <v>10378.9</v>
      </c>
      <c r="FT133">
        <v>10930.2</v>
      </c>
      <c r="FU133">
        <v>11000.1</v>
      </c>
      <c r="FV133">
        <v>10327</v>
      </c>
      <c r="FW133">
        <v>10291.5</v>
      </c>
      <c r="FX133">
        <v>9749.2000000000007</v>
      </c>
      <c r="FY133">
        <v>11708.5</v>
      </c>
      <c r="FZ133">
        <v>10559.2</v>
      </c>
      <c r="GA133">
        <v>6976.2</v>
      </c>
      <c r="GB133">
        <v>9153.9</v>
      </c>
      <c r="GC133">
        <v>9647.2999999999993</v>
      </c>
      <c r="GD133">
        <v>9932.6</v>
      </c>
      <c r="GE133">
        <v>7057.2</v>
      </c>
      <c r="GF133">
        <v>10947.5</v>
      </c>
      <c r="GG133">
        <v>10090.299999999999</v>
      </c>
      <c r="GH133">
        <v>10475.1</v>
      </c>
      <c r="GI133">
        <v>10527.5</v>
      </c>
      <c r="GJ133">
        <v>11446.1</v>
      </c>
      <c r="GK133">
        <v>10710.4</v>
      </c>
      <c r="GL133" s="214">
        <v>10531.1</v>
      </c>
      <c r="GM133" s="214">
        <v>9083.4</v>
      </c>
      <c r="GN133">
        <v>10142.1</v>
      </c>
      <c r="GO133">
        <v>9529.9</v>
      </c>
      <c r="GP133">
        <v>9201.6</v>
      </c>
      <c r="GQ133">
        <v>9731.4</v>
      </c>
      <c r="GR133">
        <v>10370.1</v>
      </c>
      <c r="GS133">
        <v>11367.6</v>
      </c>
      <c r="GT133">
        <v>10973.8</v>
      </c>
      <c r="GU133">
        <v>11630.1</v>
      </c>
      <c r="GV133">
        <v>4485</v>
      </c>
      <c r="GW133">
        <v>10728.8</v>
      </c>
      <c r="GX133">
        <v>9941.7000000000007</v>
      </c>
      <c r="GY133">
        <v>10011.700000000001</v>
      </c>
      <c r="GZ133">
        <v>5696.7</v>
      </c>
      <c r="HA133">
        <v>1225</v>
      </c>
      <c r="HB133">
        <v>10973.8</v>
      </c>
      <c r="HC133">
        <v>0</v>
      </c>
      <c r="HD133">
        <v>3062.5</v>
      </c>
      <c r="HE133">
        <v>10230.1</v>
      </c>
      <c r="HF133">
        <v>10877.4</v>
      </c>
      <c r="HG133">
        <v>9311.4</v>
      </c>
      <c r="HH133">
        <v>10282.5</v>
      </c>
      <c r="HI133">
        <v>9355.2999999999993</v>
      </c>
      <c r="HJ133">
        <v>8189.8</v>
      </c>
      <c r="HK133">
        <v>9994</v>
      </c>
      <c r="HL133">
        <v>10169.299999999999</v>
      </c>
      <c r="HM133">
        <v>9837.1</v>
      </c>
      <c r="HN133">
        <v>9390.5</v>
      </c>
      <c r="HO133">
        <v>6165.8</v>
      </c>
      <c r="HP133">
        <v>3675</v>
      </c>
      <c r="HQ133">
        <v>9603.6</v>
      </c>
      <c r="HR133">
        <v>9098.4</v>
      </c>
      <c r="HS133">
        <v>3631.2</v>
      </c>
      <c r="HT133">
        <v>4094.9</v>
      </c>
      <c r="HU133">
        <v>12011.5</v>
      </c>
      <c r="HV133">
        <v>10327.200000000001</v>
      </c>
      <c r="HW133">
        <v>9101.9</v>
      </c>
      <c r="HX133">
        <v>0</v>
      </c>
      <c r="HY133">
        <v>0</v>
      </c>
      <c r="HZ133">
        <v>0</v>
      </c>
      <c r="IA133">
        <v>4370.8</v>
      </c>
      <c r="IB133">
        <v>7559.8</v>
      </c>
      <c r="IC133">
        <v>0</v>
      </c>
      <c r="ID133" s="299">
        <v>3937.5</v>
      </c>
    </row>
    <row r="134" spans="1:238" x14ac:dyDescent="0.25">
      <c r="A134" s="95">
        <f t="shared" si="15"/>
        <v>133</v>
      </c>
      <c r="B134" s="65">
        <f>B.Semanal!B134</f>
        <v>0</v>
      </c>
      <c r="C134" s="66"/>
      <c r="D134" s="66"/>
      <c r="E134" s="66"/>
      <c r="F134" s="66"/>
      <c r="G134" s="67"/>
      <c r="H134" s="67">
        <v>32.33</v>
      </c>
      <c r="I134" s="67">
        <v>20</v>
      </c>
      <c r="J134" s="67">
        <v>22.92</v>
      </c>
      <c r="K134" s="67">
        <v>25.92</v>
      </c>
      <c r="L134" s="67">
        <v>24.75</v>
      </c>
      <c r="M134" s="67">
        <v>25.55</v>
      </c>
      <c r="N134" s="65">
        <v>26.08</v>
      </c>
      <c r="O134" s="65">
        <v>23</v>
      </c>
      <c r="P134" s="65">
        <v>24.7</v>
      </c>
      <c r="Q134" s="65">
        <v>27.4</v>
      </c>
      <c r="R134" s="65">
        <v>25.57</v>
      </c>
      <c r="S134" s="65">
        <v>27.29</v>
      </c>
      <c r="T134" s="65">
        <v>25.36</v>
      </c>
      <c r="U134" s="124">
        <v>21.64</v>
      </c>
      <c r="V134" s="124">
        <v>23.85</v>
      </c>
      <c r="W134" s="124">
        <v>23.46</v>
      </c>
      <c r="X134" s="124">
        <v>24.46</v>
      </c>
      <c r="Y134" s="124">
        <v>25.21</v>
      </c>
      <c r="Z134" s="124">
        <v>26.08</v>
      </c>
      <c r="AA134" s="124">
        <v>24.77</v>
      </c>
      <c r="AB134" s="124">
        <v>18.14</v>
      </c>
      <c r="AC134" s="124">
        <v>18.2</v>
      </c>
      <c r="AD134" s="124">
        <v>12.12</v>
      </c>
      <c r="AE134" s="120">
        <v>15.8</v>
      </c>
      <c r="AF134" s="124">
        <v>22.33</v>
      </c>
      <c r="AG134" s="120">
        <v>24</v>
      </c>
      <c r="AH134" s="120">
        <v>22.43</v>
      </c>
      <c r="AI134" s="65">
        <v>0</v>
      </c>
      <c r="AJ134" s="65">
        <v>0</v>
      </c>
      <c r="AK134" s="65">
        <v>19</v>
      </c>
      <c r="AL134" s="65">
        <v>23.08</v>
      </c>
      <c r="AM134" s="65">
        <v>22.31</v>
      </c>
      <c r="AN134" s="65">
        <v>24.69</v>
      </c>
      <c r="AO134" s="65">
        <v>26.81</v>
      </c>
      <c r="AP134" s="65">
        <v>30.87</v>
      </c>
      <c r="AQ134" s="65">
        <v>32.28</v>
      </c>
      <c r="AR134" s="65">
        <v>34.18</v>
      </c>
      <c r="AS134" s="65">
        <v>29.37</v>
      </c>
      <c r="AT134" s="65">
        <v>28.94</v>
      </c>
      <c r="AU134" s="65">
        <v>30.67</v>
      </c>
      <c r="AV134" s="65">
        <v>30.11</v>
      </c>
      <c r="AW134" s="65">
        <v>27.44</v>
      </c>
      <c r="AX134" s="65">
        <v>27.53</v>
      </c>
      <c r="AY134" s="65">
        <v>29</v>
      </c>
      <c r="AZ134" s="65">
        <v>26.21</v>
      </c>
      <c r="BA134" s="65">
        <v>24</v>
      </c>
      <c r="BB134" s="65">
        <v>28.31</v>
      </c>
      <c r="BC134" s="65">
        <v>26.39</v>
      </c>
      <c r="BD134" s="65">
        <v>0</v>
      </c>
      <c r="BE134" s="65">
        <v>0</v>
      </c>
      <c r="BF134" s="65">
        <v>0</v>
      </c>
      <c r="BG134" s="65">
        <v>23.33</v>
      </c>
      <c r="BH134" s="65">
        <v>21.11</v>
      </c>
      <c r="BI134" s="65">
        <v>24.43</v>
      </c>
      <c r="BJ134" s="65">
        <v>25</v>
      </c>
      <c r="BK134" s="65">
        <v>25.08</v>
      </c>
      <c r="BL134" s="65">
        <v>27</v>
      </c>
      <c r="BM134" s="91">
        <v>28.06</v>
      </c>
      <c r="BN134" s="65">
        <v>26.93</v>
      </c>
      <c r="BO134" s="65">
        <v>27.13</v>
      </c>
      <c r="BP134" s="65">
        <v>24.69</v>
      </c>
      <c r="BQ134" s="65">
        <v>28.37</v>
      </c>
      <c r="BR134" s="65">
        <v>28</v>
      </c>
      <c r="BS134" s="65">
        <v>28.92</v>
      </c>
      <c r="BT134" s="65">
        <v>29.53</v>
      </c>
      <c r="BU134" s="65">
        <v>27.87</v>
      </c>
      <c r="BV134" s="65">
        <v>28.2</v>
      </c>
      <c r="BW134" s="65">
        <v>29.53</v>
      </c>
      <c r="BX134" s="65">
        <v>29.82</v>
      </c>
      <c r="BY134" s="65">
        <v>30.44</v>
      </c>
      <c r="BZ134" s="65">
        <v>30.9</v>
      </c>
      <c r="CA134" s="65">
        <v>33.11</v>
      </c>
      <c r="CB134" s="65">
        <v>30.5</v>
      </c>
      <c r="CC134" s="65">
        <v>30.35</v>
      </c>
      <c r="CD134" s="65">
        <v>30.28</v>
      </c>
      <c r="CE134" s="65">
        <v>29.07</v>
      </c>
      <c r="CF134" s="65">
        <v>32.58</v>
      </c>
      <c r="CG134" s="65">
        <v>30.4</v>
      </c>
      <c r="CH134" s="65">
        <v>30.33</v>
      </c>
      <c r="CI134" s="65">
        <v>29.46</v>
      </c>
      <c r="CJ134" s="65">
        <v>30.68</v>
      </c>
      <c r="CK134" s="65">
        <v>29</v>
      </c>
      <c r="CL134" s="65">
        <v>26.83</v>
      </c>
      <c r="CM134">
        <v>29.39</v>
      </c>
      <c r="CN134">
        <v>25.15</v>
      </c>
      <c r="CO134">
        <v>0</v>
      </c>
      <c r="CP134">
        <v>0</v>
      </c>
      <c r="CQ134">
        <v>21</v>
      </c>
      <c r="CR134">
        <v>26.73</v>
      </c>
      <c r="CS134">
        <v>28.29</v>
      </c>
      <c r="CT134">
        <v>30.14</v>
      </c>
      <c r="CU134">
        <v>30.72</v>
      </c>
      <c r="CV134">
        <v>30.61</v>
      </c>
      <c r="CW134">
        <v>30.2</v>
      </c>
      <c r="CX134">
        <v>29.47</v>
      </c>
      <c r="CY134">
        <v>29.32</v>
      </c>
      <c r="CZ134">
        <v>29</v>
      </c>
      <c r="DA134">
        <v>29.79</v>
      </c>
      <c r="DB134">
        <v>30.24</v>
      </c>
      <c r="DC134">
        <v>29.33</v>
      </c>
      <c r="DD134">
        <v>28.94</v>
      </c>
      <c r="DE134">
        <v>28.31</v>
      </c>
      <c r="DF134">
        <v>28.73</v>
      </c>
      <c r="DG134">
        <v>30.35</v>
      </c>
      <c r="DH134">
        <v>31.26</v>
      </c>
      <c r="DI134">
        <v>29.21</v>
      </c>
      <c r="DJ134">
        <v>30.16</v>
      </c>
      <c r="DK134">
        <v>30</v>
      </c>
      <c r="DL134">
        <v>30.61</v>
      </c>
      <c r="DM134">
        <v>31.33</v>
      </c>
      <c r="DN134">
        <v>30.74</v>
      </c>
      <c r="DO134">
        <v>29.88</v>
      </c>
      <c r="DP134">
        <v>28.62</v>
      </c>
      <c r="DQ134">
        <v>30.5</v>
      </c>
      <c r="DR134">
        <v>28.62</v>
      </c>
      <c r="DS134">
        <v>30.53</v>
      </c>
      <c r="DT134">
        <v>28.76</v>
      </c>
      <c r="DU134">
        <v>28.74</v>
      </c>
      <c r="DV134">
        <v>33.5</v>
      </c>
      <c r="DW134">
        <v>32.47</v>
      </c>
      <c r="DX134">
        <v>34.78</v>
      </c>
      <c r="DY134">
        <v>30.63</v>
      </c>
      <c r="DZ134">
        <v>31.55</v>
      </c>
      <c r="EA134">
        <v>32.76</v>
      </c>
      <c r="EB134">
        <v>33.619999999999997</v>
      </c>
      <c r="EC134">
        <v>33.32</v>
      </c>
      <c r="ED134">
        <v>34.89</v>
      </c>
      <c r="EE134">
        <v>33.130000000000003</v>
      </c>
      <c r="EF134">
        <v>34.42</v>
      </c>
      <c r="EG134">
        <v>34.950000000000003</v>
      </c>
      <c r="EH134">
        <v>37</v>
      </c>
      <c r="EI134">
        <v>37.78</v>
      </c>
      <c r="EJ134">
        <v>37.11</v>
      </c>
      <c r="EK134">
        <v>34.799999999999997</v>
      </c>
      <c r="EL134">
        <v>37.33</v>
      </c>
      <c r="EM134">
        <v>33.47</v>
      </c>
      <c r="EN134">
        <v>33.67</v>
      </c>
      <c r="EO134">
        <v>39</v>
      </c>
      <c r="EP134">
        <v>36.549999999999997</v>
      </c>
      <c r="EQ134">
        <v>35.200000000000003</v>
      </c>
      <c r="ER134">
        <v>35.08</v>
      </c>
      <c r="ES134">
        <v>39.369999999999997</v>
      </c>
      <c r="ET134">
        <v>32.24</v>
      </c>
      <c r="EU134">
        <v>33.56</v>
      </c>
      <c r="EV134">
        <v>35.89</v>
      </c>
      <c r="EW134">
        <v>40.549999999999997</v>
      </c>
      <c r="EX134">
        <v>39.5</v>
      </c>
      <c r="EY134">
        <v>31.78</v>
      </c>
      <c r="EZ134">
        <v>28</v>
      </c>
      <c r="FA134">
        <v>0</v>
      </c>
      <c r="FB134">
        <v>0</v>
      </c>
      <c r="FC134">
        <v>0</v>
      </c>
      <c r="FD134">
        <v>0</v>
      </c>
      <c r="FE134">
        <v>42</v>
      </c>
      <c r="FF134">
        <v>26.47</v>
      </c>
      <c r="FG134">
        <v>27.29</v>
      </c>
      <c r="FH134">
        <v>30.56</v>
      </c>
      <c r="FI134">
        <v>30.26</v>
      </c>
      <c r="FJ134">
        <v>30.55</v>
      </c>
      <c r="FK134">
        <v>32.83</v>
      </c>
      <c r="FL134">
        <v>30.94</v>
      </c>
      <c r="FM134">
        <v>35.22</v>
      </c>
      <c r="FN134">
        <v>36.89</v>
      </c>
      <c r="FO134">
        <v>31.06</v>
      </c>
      <c r="FP134">
        <v>32</v>
      </c>
      <c r="FQ134">
        <v>33.590000000000003</v>
      </c>
      <c r="FR134">
        <v>31.94</v>
      </c>
      <c r="FS134">
        <v>31.59</v>
      </c>
      <c r="FT134">
        <v>30.6</v>
      </c>
      <c r="FU134">
        <v>33</v>
      </c>
      <c r="FV134">
        <v>33.74</v>
      </c>
      <c r="FW134">
        <v>36.67</v>
      </c>
      <c r="FX134">
        <v>29.76</v>
      </c>
      <c r="FY134">
        <v>32.4</v>
      </c>
      <c r="FZ134">
        <v>32.630000000000003</v>
      </c>
      <c r="GA134">
        <v>24.58</v>
      </c>
      <c r="GB134">
        <v>36.29</v>
      </c>
      <c r="GC134">
        <v>36.18</v>
      </c>
      <c r="GD134">
        <v>33.409999999999997</v>
      </c>
      <c r="GE134">
        <v>30</v>
      </c>
      <c r="GF134">
        <v>35.26</v>
      </c>
      <c r="GG134">
        <v>35.11</v>
      </c>
      <c r="GH134">
        <v>40</v>
      </c>
      <c r="GI134">
        <v>39.119999999999997</v>
      </c>
      <c r="GJ134">
        <v>37.42</v>
      </c>
      <c r="GK134">
        <v>33.06</v>
      </c>
      <c r="GL134" s="214">
        <v>37.94</v>
      </c>
      <c r="GM134" s="214">
        <v>35</v>
      </c>
      <c r="GN134">
        <v>33.21</v>
      </c>
      <c r="GO134">
        <v>31.87</v>
      </c>
      <c r="GP134">
        <v>28.2</v>
      </c>
      <c r="GQ134">
        <v>25.25</v>
      </c>
      <c r="GR134">
        <v>27.94</v>
      </c>
      <c r="GS134">
        <v>31.53</v>
      </c>
      <c r="GT134">
        <v>32.22</v>
      </c>
      <c r="GU134">
        <v>31.22</v>
      </c>
      <c r="GV134">
        <v>31.87</v>
      </c>
      <c r="GW134">
        <v>36.76</v>
      </c>
      <c r="GX134">
        <v>38</v>
      </c>
      <c r="GY134">
        <v>33.81</v>
      </c>
      <c r="GZ134">
        <v>29.71</v>
      </c>
      <c r="HA134">
        <v>30</v>
      </c>
      <c r="HB134">
        <v>30.06</v>
      </c>
      <c r="HC134">
        <v>0</v>
      </c>
      <c r="HD134">
        <v>33.67</v>
      </c>
      <c r="HE134">
        <v>32.83</v>
      </c>
      <c r="HF134">
        <v>32.18</v>
      </c>
      <c r="HG134">
        <v>28.19</v>
      </c>
      <c r="HH134">
        <v>29.26</v>
      </c>
      <c r="HI134">
        <v>32.44</v>
      </c>
      <c r="HJ134">
        <v>31.67</v>
      </c>
      <c r="HK134">
        <v>31.71</v>
      </c>
      <c r="HL134">
        <v>31.87</v>
      </c>
      <c r="HM134">
        <v>32.11</v>
      </c>
      <c r="HN134">
        <v>31.33</v>
      </c>
      <c r="HO134">
        <v>24.38</v>
      </c>
      <c r="HP134">
        <v>31.75</v>
      </c>
      <c r="HQ134">
        <v>33.18</v>
      </c>
      <c r="HR134">
        <v>29.31</v>
      </c>
      <c r="HS134">
        <v>25</v>
      </c>
      <c r="HT134">
        <v>30.29</v>
      </c>
      <c r="HU134">
        <v>29.4</v>
      </c>
      <c r="HV134">
        <v>28.5</v>
      </c>
      <c r="HW134">
        <v>29.87</v>
      </c>
      <c r="HX134">
        <v>0</v>
      </c>
      <c r="HY134">
        <v>0</v>
      </c>
      <c r="HZ134">
        <v>0</v>
      </c>
      <c r="IA134">
        <v>23</v>
      </c>
      <c r="IB134">
        <v>24.43</v>
      </c>
      <c r="IC134">
        <v>0</v>
      </c>
      <c r="ID134" s="142">
        <v>24</v>
      </c>
    </row>
    <row r="135" spans="1:238" x14ac:dyDescent="0.25">
      <c r="A135" s="95">
        <f t="shared" si="15"/>
        <v>134</v>
      </c>
      <c r="B135" s="65">
        <f>B.Semanal!B135</f>
        <v>0</v>
      </c>
      <c r="C135" s="66"/>
      <c r="D135" s="66"/>
      <c r="E135" s="66"/>
      <c r="F135" s="66"/>
      <c r="G135" s="67"/>
      <c r="H135" s="67">
        <v>459.9</v>
      </c>
      <c r="I135" s="67">
        <v>1563.66</v>
      </c>
      <c r="J135" s="67">
        <v>2008.23</v>
      </c>
      <c r="K135" s="67">
        <v>2100.21</v>
      </c>
      <c r="L135" s="67">
        <v>2759.4</v>
      </c>
      <c r="M135" s="67">
        <v>2744.07</v>
      </c>
      <c r="N135" s="69">
        <v>2253.5100000000002</v>
      </c>
      <c r="O135" s="69">
        <v>1410.36</v>
      </c>
      <c r="P135" s="69">
        <v>1839.6</v>
      </c>
      <c r="Q135" s="69">
        <v>2790.06</v>
      </c>
      <c r="R135" s="69">
        <v>2667.42</v>
      </c>
      <c r="S135" s="69">
        <v>2606.1</v>
      </c>
      <c r="T135" s="69">
        <v>2713.41</v>
      </c>
      <c r="U135" s="125">
        <v>2790.06</v>
      </c>
      <c r="V135" s="125">
        <v>2621.4299999999998</v>
      </c>
      <c r="W135" s="125">
        <v>2544.7800000000002</v>
      </c>
      <c r="X135" s="125">
        <v>2606.1</v>
      </c>
      <c r="Y135" s="125">
        <v>2805.39</v>
      </c>
      <c r="Z135" s="125">
        <v>2590.77</v>
      </c>
      <c r="AA135" s="125">
        <v>2621.4299999999998</v>
      </c>
      <c r="AB135" s="125">
        <v>1670.91</v>
      </c>
      <c r="AC135" s="125">
        <v>965.75</v>
      </c>
      <c r="AD135" s="125">
        <v>1931.51</v>
      </c>
      <c r="AE135" s="120">
        <v>2989.35</v>
      </c>
      <c r="AF135" s="125">
        <v>2897.37</v>
      </c>
      <c r="AG135" s="120">
        <v>2799.25</v>
      </c>
      <c r="AH135" s="120">
        <v>2811.46</v>
      </c>
      <c r="AI135" s="65">
        <v>0</v>
      </c>
      <c r="AJ135" s="65">
        <v>0</v>
      </c>
      <c r="AK135" s="65">
        <v>919.8</v>
      </c>
      <c r="AL135" s="65">
        <v>2575.44</v>
      </c>
      <c r="AM135" s="65">
        <v>3188.64</v>
      </c>
      <c r="AN135" s="65">
        <v>3188.64</v>
      </c>
      <c r="AO135" s="65">
        <v>3188.64</v>
      </c>
      <c r="AP135" s="65">
        <v>2774.73</v>
      </c>
      <c r="AQ135" s="65">
        <v>3433.92</v>
      </c>
      <c r="AR135" s="65">
        <v>3127.32</v>
      </c>
      <c r="AS135" s="65">
        <v>3050.67</v>
      </c>
      <c r="AT135" s="65">
        <v>3249.96</v>
      </c>
      <c r="AU135" s="65">
        <v>3587.22</v>
      </c>
      <c r="AV135" s="65">
        <v>3587.22</v>
      </c>
      <c r="AW135" s="65">
        <v>3188.64</v>
      </c>
      <c r="AX135" s="65">
        <v>3387.93</v>
      </c>
      <c r="AY135" s="65">
        <v>3525.9</v>
      </c>
      <c r="AZ135" s="65">
        <v>3173.24</v>
      </c>
      <c r="BA135" s="65">
        <v>1870.2</v>
      </c>
      <c r="BB135" s="65">
        <v>3188.64</v>
      </c>
      <c r="BC135" s="65">
        <v>3863.1</v>
      </c>
      <c r="BD135" s="65">
        <v>0</v>
      </c>
      <c r="BE135" s="65">
        <v>0</v>
      </c>
      <c r="BF135" s="65">
        <v>0</v>
      </c>
      <c r="BG135" s="65">
        <v>597.87</v>
      </c>
      <c r="BH135" s="65">
        <v>1946.86</v>
      </c>
      <c r="BI135" s="65">
        <v>2836.04</v>
      </c>
      <c r="BJ135" s="65">
        <v>2590.77</v>
      </c>
      <c r="BK135" s="65">
        <v>2590.77</v>
      </c>
      <c r="BL135" s="65">
        <v>2790.06</v>
      </c>
      <c r="BM135" s="91">
        <v>3479.88</v>
      </c>
      <c r="BN135" s="65">
        <v>2989.35</v>
      </c>
      <c r="BO135" s="65">
        <v>3081.3</v>
      </c>
      <c r="BP135" s="65">
        <v>2621.42</v>
      </c>
      <c r="BQ135" s="65">
        <v>3203.97</v>
      </c>
      <c r="BR135" s="65">
        <v>3157.94</v>
      </c>
      <c r="BS135" s="65">
        <v>2621.42</v>
      </c>
      <c r="BT135" s="65">
        <v>2989.35</v>
      </c>
      <c r="BU135" s="65">
        <v>3065.98</v>
      </c>
      <c r="BV135" s="65">
        <v>2989.35</v>
      </c>
      <c r="BW135" s="65">
        <v>3050.66</v>
      </c>
      <c r="BX135" s="65">
        <v>3387.93</v>
      </c>
      <c r="BY135" s="65">
        <v>3587.22</v>
      </c>
      <c r="BZ135" s="65">
        <v>3985.8</v>
      </c>
      <c r="CA135" s="65">
        <v>3939.76</v>
      </c>
      <c r="CB135" s="65">
        <v>3617.87</v>
      </c>
      <c r="CC135" s="65">
        <v>3387.93</v>
      </c>
      <c r="CD135" s="65">
        <v>3587.22</v>
      </c>
      <c r="CE135" s="65">
        <v>2774.73</v>
      </c>
      <c r="CF135" s="65">
        <v>2483.4499999999998</v>
      </c>
      <c r="CG135" s="65">
        <v>2989.35</v>
      </c>
      <c r="CH135" s="65">
        <v>1732.27</v>
      </c>
      <c r="CI135" s="65">
        <v>3786.51</v>
      </c>
      <c r="CJ135" s="65">
        <v>3786.51</v>
      </c>
      <c r="CK135" s="65">
        <v>3418.58</v>
      </c>
      <c r="CL135" s="65">
        <v>3387.93</v>
      </c>
      <c r="CM135">
        <v>3587.22</v>
      </c>
      <c r="CN135">
        <v>2835.98</v>
      </c>
      <c r="CO135">
        <v>0</v>
      </c>
      <c r="CP135">
        <v>0</v>
      </c>
      <c r="CQ135">
        <v>429.23</v>
      </c>
      <c r="CR135">
        <v>3020</v>
      </c>
      <c r="CS135">
        <v>3403.25</v>
      </c>
      <c r="CT135">
        <v>4200.42</v>
      </c>
      <c r="CU135">
        <v>3587.22</v>
      </c>
      <c r="CV135">
        <v>3587.22</v>
      </c>
      <c r="CW135">
        <v>3985.8</v>
      </c>
      <c r="CX135">
        <v>3387.93</v>
      </c>
      <c r="CY135">
        <v>3786.51</v>
      </c>
      <c r="CZ135">
        <v>3571.89</v>
      </c>
      <c r="DA135">
        <v>3817.16</v>
      </c>
      <c r="DB135">
        <v>3387.93</v>
      </c>
      <c r="DC135">
        <v>3617.87</v>
      </c>
      <c r="DD135">
        <v>3387.93</v>
      </c>
      <c r="DE135">
        <v>0</v>
      </c>
      <c r="DF135">
        <v>2989.35</v>
      </c>
      <c r="DG135">
        <v>3387.93</v>
      </c>
      <c r="DH135">
        <v>3786.51</v>
      </c>
      <c r="DI135">
        <v>2790.06</v>
      </c>
      <c r="DJ135">
        <v>3786.51</v>
      </c>
      <c r="DK135">
        <v>3985.8</v>
      </c>
      <c r="DL135">
        <v>3587.22</v>
      </c>
      <c r="DM135">
        <v>3587.22</v>
      </c>
      <c r="DN135">
        <v>3786.51</v>
      </c>
      <c r="DO135">
        <v>3387.93</v>
      </c>
      <c r="DP135">
        <v>3311.28</v>
      </c>
      <c r="DQ135">
        <v>3863.16</v>
      </c>
      <c r="DR135">
        <v>3433.92</v>
      </c>
      <c r="DS135">
        <v>3571.89</v>
      </c>
      <c r="DT135">
        <v>3387.93</v>
      </c>
      <c r="DU135">
        <v>3571.89</v>
      </c>
      <c r="DV135">
        <v>3111.98</v>
      </c>
      <c r="DW135">
        <v>3387.93</v>
      </c>
      <c r="DX135">
        <v>3587.22</v>
      </c>
      <c r="DY135">
        <v>3985.8</v>
      </c>
      <c r="DZ135">
        <v>4016.46</v>
      </c>
      <c r="EA135">
        <v>4185.09</v>
      </c>
      <c r="EB135">
        <v>4139.1000000000004</v>
      </c>
      <c r="EC135">
        <v>3709.86</v>
      </c>
      <c r="ED135">
        <v>3464.58</v>
      </c>
      <c r="EE135">
        <v>2882.04</v>
      </c>
      <c r="EF135">
        <v>3495.24</v>
      </c>
      <c r="EG135">
        <v>3847.83</v>
      </c>
      <c r="EH135">
        <v>3403.26</v>
      </c>
      <c r="EI135">
        <v>3464.58</v>
      </c>
      <c r="EJ135">
        <v>3495.24</v>
      </c>
      <c r="EK135">
        <v>3679.2</v>
      </c>
      <c r="EL135">
        <v>3167.17</v>
      </c>
      <c r="EM135">
        <v>3004.65</v>
      </c>
      <c r="EN135">
        <v>3495.24</v>
      </c>
      <c r="EO135">
        <v>3479.91</v>
      </c>
      <c r="EP135">
        <v>3786.51</v>
      </c>
      <c r="EQ135">
        <v>3709.86</v>
      </c>
      <c r="ER135">
        <v>2268.84</v>
      </c>
      <c r="ES135">
        <v>3295.95</v>
      </c>
      <c r="ET135">
        <v>3219.3</v>
      </c>
      <c r="EU135">
        <v>3587.22</v>
      </c>
      <c r="EV135">
        <v>3786.51</v>
      </c>
      <c r="EW135">
        <v>4007.26</v>
      </c>
      <c r="EX135">
        <v>2912.7</v>
      </c>
      <c r="EY135">
        <v>3771.13</v>
      </c>
      <c r="EZ135">
        <v>245.27</v>
      </c>
      <c r="FA135">
        <v>0</v>
      </c>
      <c r="FB135">
        <v>0</v>
      </c>
      <c r="FC135">
        <v>0</v>
      </c>
      <c r="FD135">
        <v>0</v>
      </c>
      <c r="FE135">
        <v>858.48</v>
      </c>
      <c r="FF135">
        <v>3449.25</v>
      </c>
      <c r="FG135">
        <v>3403.26</v>
      </c>
      <c r="FH135">
        <v>3402.31</v>
      </c>
      <c r="FI135">
        <v>3786.51</v>
      </c>
      <c r="FJ135">
        <v>3985.8</v>
      </c>
      <c r="FK135">
        <v>3679.19</v>
      </c>
      <c r="FL135">
        <v>3755.85</v>
      </c>
      <c r="FM135">
        <v>3801.84</v>
      </c>
      <c r="FN135">
        <v>3556.56</v>
      </c>
      <c r="FO135">
        <v>3387.93</v>
      </c>
      <c r="FP135">
        <v>3188.64</v>
      </c>
      <c r="FQ135">
        <v>3464.57</v>
      </c>
      <c r="FR135">
        <v>3731.3</v>
      </c>
      <c r="FS135">
        <v>3602.55</v>
      </c>
      <c r="FT135">
        <v>3985.8</v>
      </c>
      <c r="FU135">
        <v>3786.51</v>
      </c>
      <c r="FV135">
        <v>3541.23</v>
      </c>
      <c r="FW135">
        <v>3495.24</v>
      </c>
      <c r="FX135">
        <v>3357.27</v>
      </c>
      <c r="FY135">
        <v>3985.8</v>
      </c>
      <c r="FZ135">
        <v>3556.56</v>
      </c>
      <c r="GA135">
        <v>2710.29</v>
      </c>
      <c r="GB135">
        <v>3041.47</v>
      </c>
      <c r="GC135">
        <v>3075.19</v>
      </c>
      <c r="GD135">
        <v>3127.32</v>
      </c>
      <c r="GE135">
        <v>3694.45</v>
      </c>
      <c r="GF135">
        <v>3571.89</v>
      </c>
      <c r="GG135">
        <v>3372.59</v>
      </c>
      <c r="GH135">
        <v>3311.28</v>
      </c>
      <c r="GI135">
        <v>3170.24</v>
      </c>
      <c r="GJ135">
        <v>3663.87</v>
      </c>
      <c r="GK135">
        <v>3323.54</v>
      </c>
      <c r="GL135" s="214">
        <v>3320.47</v>
      </c>
      <c r="GM135" s="214">
        <v>2829.9</v>
      </c>
      <c r="GN135">
        <v>2943.36</v>
      </c>
      <c r="GO135">
        <v>3265.29</v>
      </c>
      <c r="GP135">
        <v>2989.35</v>
      </c>
      <c r="GQ135">
        <v>3203.97</v>
      </c>
      <c r="GR135">
        <v>3433.92</v>
      </c>
      <c r="GS135">
        <v>3786.51</v>
      </c>
      <c r="GT135">
        <v>3697.5</v>
      </c>
      <c r="GU135">
        <v>3758.78</v>
      </c>
      <c r="GV135">
        <v>1698.54</v>
      </c>
      <c r="GW135">
        <v>3436.97</v>
      </c>
      <c r="GX135">
        <v>3617.87</v>
      </c>
      <c r="GY135">
        <v>3203.97</v>
      </c>
      <c r="GZ135">
        <v>1456.34</v>
      </c>
      <c r="HA135">
        <v>199.29</v>
      </c>
      <c r="HB135">
        <v>3617.83</v>
      </c>
      <c r="HC135">
        <v>0</v>
      </c>
      <c r="HD135">
        <v>597.87</v>
      </c>
      <c r="HE135">
        <v>3593.35</v>
      </c>
      <c r="HF135">
        <v>3433.91</v>
      </c>
      <c r="HG135">
        <v>3081.33</v>
      </c>
      <c r="HH135">
        <v>3924.44</v>
      </c>
      <c r="HI135">
        <v>3203.95</v>
      </c>
      <c r="HJ135">
        <v>3035.33</v>
      </c>
      <c r="HK135">
        <v>3418.58</v>
      </c>
      <c r="HL135">
        <v>3188.64</v>
      </c>
      <c r="HM135">
        <v>3479.91</v>
      </c>
      <c r="HN135">
        <v>3050.65</v>
      </c>
      <c r="HO135">
        <v>3081.25</v>
      </c>
      <c r="HP135">
        <v>797.16</v>
      </c>
      <c r="HQ135">
        <v>3479.89</v>
      </c>
      <c r="HR135">
        <v>3418.55</v>
      </c>
      <c r="HS135">
        <v>904.46</v>
      </c>
      <c r="HT135">
        <v>1456.34</v>
      </c>
      <c r="HU135">
        <v>3985.8</v>
      </c>
      <c r="HV135">
        <v>3617.87</v>
      </c>
      <c r="HW135">
        <v>3035.33</v>
      </c>
      <c r="HX135">
        <v>0</v>
      </c>
      <c r="HY135">
        <v>0</v>
      </c>
      <c r="HZ135">
        <v>0</v>
      </c>
      <c r="IA135">
        <v>843.15</v>
      </c>
      <c r="IB135">
        <v>2989.32</v>
      </c>
      <c r="IC135">
        <v>0</v>
      </c>
      <c r="ID135" s="299">
        <v>1195.74</v>
      </c>
    </row>
    <row r="136" spans="1:238" x14ac:dyDescent="0.25">
      <c r="A136" s="95">
        <f t="shared" si="15"/>
        <v>135</v>
      </c>
      <c r="B136" s="65">
        <f>B.Semanal!B136</f>
        <v>0</v>
      </c>
      <c r="C136" s="66"/>
      <c r="D136" s="66"/>
      <c r="E136" s="66"/>
      <c r="F136" s="66"/>
      <c r="G136" s="100"/>
      <c r="H136" s="99">
        <v>0</v>
      </c>
      <c r="I136" s="99">
        <v>69</v>
      </c>
      <c r="J136" s="99">
        <v>79.63</v>
      </c>
      <c r="K136" s="99">
        <v>75.02</v>
      </c>
      <c r="L136" s="99">
        <v>71.69</v>
      </c>
      <c r="M136" s="99">
        <v>85.24</v>
      </c>
      <c r="N136" s="65">
        <v>77.25</v>
      </c>
      <c r="O136" s="65">
        <v>75.19</v>
      </c>
      <c r="P136" s="65">
        <v>73.66</v>
      </c>
      <c r="Q136" s="65">
        <v>79.23</v>
      </c>
      <c r="R136" s="65">
        <v>78.83</v>
      </c>
      <c r="S136" s="65">
        <v>81.17</v>
      </c>
      <c r="T136" s="65">
        <v>78.48</v>
      </c>
      <c r="U136" s="124">
        <v>76.22</v>
      </c>
      <c r="V136" s="124">
        <v>73.59</v>
      </c>
      <c r="W136" s="124">
        <v>75.959999999999994</v>
      </c>
      <c r="X136" s="124">
        <v>76.55</v>
      </c>
      <c r="Y136" s="124">
        <v>71.87</v>
      </c>
      <c r="Z136" s="124">
        <v>71.010000000000005</v>
      </c>
      <c r="AA136" s="124">
        <v>63.77</v>
      </c>
      <c r="AB136" s="124">
        <v>69.81</v>
      </c>
      <c r="AC136" s="124">
        <v>75.67</v>
      </c>
      <c r="AD136" s="124">
        <v>66.680000000000007</v>
      </c>
      <c r="AE136" s="120">
        <v>68.3</v>
      </c>
      <c r="AF136" s="124">
        <v>75.48</v>
      </c>
      <c r="AG136" s="120">
        <v>78.650000000000006</v>
      </c>
      <c r="AH136" s="120">
        <v>81.02</v>
      </c>
      <c r="AI136" s="65">
        <v>0</v>
      </c>
      <c r="AJ136" s="65">
        <v>0</v>
      </c>
      <c r="AK136" s="65">
        <v>82.5</v>
      </c>
      <c r="AL136" s="65">
        <v>80.88</v>
      </c>
      <c r="AM136" s="65">
        <v>81.19</v>
      </c>
      <c r="AN136" s="65">
        <v>80.33</v>
      </c>
      <c r="AO136" s="65">
        <v>77.92</v>
      </c>
      <c r="AP136" s="65">
        <v>78.66</v>
      </c>
      <c r="AQ136" s="65">
        <v>79.180000000000007</v>
      </c>
      <c r="AR136" s="65">
        <v>76.319999999999993</v>
      </c>
      <c r="AS136" s="65">
        <v>73.650000000000006</v>
      </c>
      <c r="AT136" s="65">
        <v>72.069999999999993</v>
      </c>
      <c r="AU136" s="65">
        <v>74.97</v>
      </c>
      <c r="AV136" s="65">
        <v>74.849999999999994</v>
      </c>
      <c r="AW136" s="65">
        <v>75.209999999999994</v>
      </c>
      <c r="AX136" s="65">
        <v>75.94</v>
      </c>
      <c r="AY136" s="65">
        <v>74.53</v>
      </c>
      <c r="AZ136" s="65">
        <v>78.75</v>
      </c>
      <c r="BA136" s="65">
        <v>73.709999999999994</v>
      </c>
      <c r="BB136" s="65">
        <v>77.84</v>
      </c>
      <c r="BC136" s="65">
        <v>81.069999999999993</v>
      </c>
      <c r="BD136" s="65">
        <v>0</v>
      </c>
      <c r="BE136" s="65">
        <v>0</v>
      </c>
      <c r="BF136" s="65">
        <v>0</v>
      </c>
      <c r="BG136" s="65">
        <v>71.67</v>
      </c>
      <c r="BH136" s="65">
        <v>75.58</v>
      </c>
      <c r="BI136" s="65">
        <v>78.510000000000005</v>
      </c>
      <c r="BJ136" s="65">
        <v>79.22</v>
      </c>
      <c r="BK136" s="65">
        <v>78.12</v>
      </c>
      <c r="BL136" s="65">
        <v>79.849999999999994</v>
      </c>
      <c r="BM136" s="91">
        <v>80.44</v>
      </c>
      <c r="BN136" s="65">
        <v>77.08</v>
      </c>
      <c r="BO136" s="65">
        <v>77.7</v>
      </c>
      <c r="BP136" s="65">
        <v>71.86</v>
      </c>
      <c r="BQ136" s="65">
        <v>71.97</v>
      </c>
      <c r="BR136" s="65">
        <v>76.44</v>
      </c>
      <c r="BS136" s="65">
        <v>77</v>
      </c>
      <c r="BT136" s="65">
        <v>77.34</v>
      </c>
      <c r="BU136" s="65">
        <v>74.92</v>
      </c>
      <c r="BV136" s="65">
        <v>81.44</v>
      </c>
      <c r="BW136" s="65">
        <v>78.23</v>
      </c>
      <c r="BX136" s="65">
        <v>77.28</v>
      </c>
      <c r="BY136" s="65">
        <v>76.31</v>
      </c>
      <c r="BZ136" s="65">
        <v>76.86</v>
      </c>
      <c r="CA136" s="65">
        <v>77.44</v>
      </c>
      <c r="CB136" s="65">
        <v>78.36</v>
      </c>
      <c r="CC136" s="65">
        <v>76.97</v>
      </c>
      <c r="CD136" s="65">
        <v>75.34</v>
      </c>
      <c r="CE136" s="65">
        <v>75.540000000000006</v>
      </c>
      <c r="CF136" s="65">
        <v>71.650000000000006</v>
      </c>
      <c r="CG136" s="65">
        <v>73.02</v>
      </c>
      <c r="CH136" s="65">
        <v>76.3</v>
      </c>
      <c r="CI136" s="65">
        <v>74.58</v>
      </c>
      <c r="CJ136" s="65">
        <v>71.63</v>
      </c>
      <c r="CK136" s="65">
        <v>76.61</v>
      </c>
      <c r="CL136" s="65">
        <v>76.86</v>
      </c>
      <c r="CM136">
        <v>75.569999999999993</v>
      </c>
      <c r="CN136">
        <v>77.540000000000006</v>
      </c>
      <c r="CO136">
        <v>0</v>
      </c>
      <c r="CP136">
        <v>0</v>
      </c>
      <c r="CQ136">
        <v>50.5</v>
      </c>
      <c r="CR136">
        <v>76.58</v>
      </c>
      <c r="CS136">
        <v>73.540000000000006</v>
      </c>
      <c r="CT136">
        <v>75.680000000000007</v>
      </c>
      <c r="CU136">
        <v>77.44</v>
      </c>
      <c r="CV136">
        <v>73.28</v>
      </c>
      <c r="CW136">
        <v>71.989999999999995</v>
      </c>
      <c r="CX136">
        <v>75.27</v>
      </c>
      <c r="CY136">
        <v>74.19</v>
      </c>
      <c r="CZ136">
        <v>73.260000000000005</v>
      </c>
      <c r="DA136">
        <v>76.97</v>
      </c>
      <c r="DB136">
        <v>73.81</v>
      </c>
      <c r="DC136">
        <v>77.349999999999994</v>
      </c>
      <c r="DD136">
        <v>75.489999999999995</v>
      </c>
      <c r="DE136">
        <v>75.97</v>
      </c>
      <c r="DF136">
        <v>75.22</v>
      </c>
      <c r="DG136">
        <v>74.739999999999995</v>
      </c>
      <c r="DH136">
        <v>74.650000000000006</v>
      </c>
      <c r="DI136">
        <v>73.72</v>
      </c>
      <c r="DJ136">
        <v>74.650000000000006</v>
      </c>
      <c r="DK136">
        <v>71.680000000000007</v>
      </c>
      <c r="DL136">
        <v>73.819999999999993</v>
      </c>
      <c r="DM136">
        <v>75.27</v>
      </c>
      <c r="DN136">
        <v>73.680000000000007</v>
      </c>
      <c r="DO136">
        <v>76.459999999999994</v>
      </c>
      <c r="DP136">
        <v>73.55</v>
      </c>
      <c r="DQ136">
        <v>69.44</v>
      </c>
      <c r="DR136">
        <v>74.040000000000006</v>
      </c>
      <c r="DS136">
        <v>72.349999999999994</v>
      </c>
      <c r="DT136">
        <v>72.95</v>
      </c>
      <c r="DU136">
        <v>73.81</v>
      </c>
      <c r="DV136">
        <v>76.78</v>
      </c>
      <c r="DW136">
        <v>74.12</v>
      </c>
      <c r="DX136">
        <v>70.73</v>
      </c>
      <c r="DY136">
        <v>75.069999999999993</v>
      </c>
      <c r="DZ136">
        <v>73.3</v>
      </c>
      <c r="EA136">
        <v>78.56</v>
      </c>
      <c r="EB136">
        <v>76.3</v>
      </c>
      <c r="EC136">
        <v>76.47</v>
      </c>
      <c r="ED136">
        <v>76.64</v>
      </c>
      <c r="EE136">
        <v>76.08</v>
      </c>
      <c r="EF136">
        <v>75.73</v>
      </c>
      <c r="EG136">
        <v>74.53</v>
      </c>
      <c r="EH136">
        <v>75.33</v>
      </c>
      <c r="EI136">
        <v>74.47</v>
      </c>
      <c r="EJ136">
        <v>76.33</v>
      </c>
      <c r="EK136">
        <v>76.83</v>
      </c>
      <c r="EL136">
        <v>73.430000000000007</v>
      </c>
      <c r="EM136">
        <v>77.23</v>
      </c>
      <c r="EN136">
        <v>76.930000000000007</v>
      </c>
      <c r="EO136">
        <v>74.42</v>
      </c>
      <c r="EP136">
        <v>76.36</v>
      </c>
      <c r="EQ136">
        <v>74.83</v>
      </c>
      <c r="ER136">
        <v>79.400000000000006</v>
      </c>
      <c r="ES136">
        <v>80</v>
      </c>
      <c r="ET136">
        <v>76.37</v>
      </c>
      <c r="EU136">
        <v>72.78</v>
      </c>
      <c r="EV136">
        <v>72.22</v>
      </c>
      <c r="EW136">
        <v>71.33</v>
      </c>
      <c r="EX136">
        <v>76.87</v>
      </c>
      <c r="EY136">
        <v>78.81</v>
      </c>
      <c r="EZ136">
        <v>69.33</v>
      </c>
      <c r="FA136">
        <v>0</v>
      </c>
      <c r="FB136">
        <v>0</v>
      </c>
      <c r="FC136">
        <v>0</v>
      </c>
      <c r="FD136">
        <v>0</v>
      </c>
      <c r="FE136">
        <v>79.67</v>
      </c>
      <c r="FF136">
        <v>70.78</v>
      </c>
      <c r="FG136">
        <v>73.459999999999994</v>
      </c>
      <c r="FH136">
        <v>72.25</v>
      </c>
      <c r="FI136">
        <v>75.25</v>
      </c>
      <c r="FJ136">
        <v>74.64</v>
      </c>
      <c r="FK136">
        <v>72.94</v>
      </c>
      <c r="FL136">
        <v>64.44</v>
      </c>
      <c r="FM136">
        <v>68.14</v>
      </c>
      <c r="FN136">
        <v>76.72</v>
      </c>
      <c r="FO136">
        <v>68.63</v>
      </c>
      <c r="FP136">
        <v>74.3</v>
      </c>
      <c r="FQ136">
        <v>68.67</v>
      </c>
      <c r="FR136">
        <v>66.77</v>
      </c>
      <c r="FS136">
        <v>73.3</v>
      </c>
      <c r="FT136">
        <v>74.900000000000006</v>
      </c>
      <c r="FU136">
        <v>76.56</v>
      </c>
      <c r="FV136">
        <v>75.89</v>
      </c>
      <c r="FW136">
        <v>73.5</v>
      </c>
      <c r="FX136">
        <v>67.569999999999993</v>
      </c>
      <c r="FY136">
        <v>72.67</v>
      </c>
      <c r="FZ136">
        <v>77.099999999999994</v>
      </c>
      <c r="GA136">
        <v>73.92</v>
      </c>
      <c r="GB136">
        <v>71.8</v>
      </c>
      <c r="GC136">
        <v>74.599999999999994</v>
      </c>
      <c r="GD136">
        <v>76.92</v>
      </c>
      <c r="GE136">
        <v>73.42</v>
      </c>
      <c r="GF136">
        <v>77.569999999999993</v>
      </c>
      <c r="GG136">
        <v>76.87</v>
      </c>
      <c r="GH136">
        <v>74.069999999999993</v>
      </c>
      <c r="GI136">
        <v>72.03</v>
      </c>
      <c r="GJ136">
        <v>71.23</v>
      </c>
      <c r="GK136">
        <v>71.06</v>
      </c>
      <c r="GL136" s="214">
        <v>76.569999999999993</v>
      </c>
      <c r="GM136" s="214">
        <v>74.77</v>
      </c>
      <c r="GN136">
        <v>66.73</v>
      </c>
      <c r="GO136">
        <v>67.400000000000006</v>
      </c>
      <c r="GP136">
        <v>67</v>
      </c>
      <c r="GQ136">
        <v>65.900000000000006</v>
      </c>
      <c r="GR136">
        <v>70.61</v>
      </c>
      <c r="GS136">
        <v>67.72</v>
      </c>
      <c r="GT136">
        <v>76.17</v>
      </c>
      <c r="GU136">
        <v>80.7</v>
      </c>
      <c r="GV136">
        <v>76.400000000000006</v>
      </c>
      <c r="GW136">
        <v>73</v>
      </c>
      <c r="GX136">
        <v>79.89</v>
      </c>
      <c r="GY136">
        <v>79.92</v>
      </c>
      <c r="GZ136">
        <v>79.2</v>
      </c>
      <c r="HA136">
        <v>73.33</v>
      </c>
      <c r="HB136">
        <v>75.14</v>
      </c>
      <c r="HC136">
        <v>0</v>
      </c>
      <c r="HD136">
        <v>78.2</v>
      </c>
      <c r="HE136">
        <v>79.84</v>
      </c>
      <c r="HF136">
        <v>78.89</v>
      </c>
      <c r="HG136">
        <v>74.17</v>
      </c>
      <c r="HH136">
        <v>71.33</v>
      </c>
      <c r="HI136">
        <v>74.569999999999993</v>
      </c>
      <c r="HJ136">
        <v>76.67</v>
      </c>
      <c r="HK136">
        <v>75.11</v>
      </c>
      <c r="HL136">
        <v>76.37</v>
      </c>
      <c r="HM136">
        <v>77.73</v>
      </c>
      <c r="HN136">
        <v>74.53</v>
      </c>
      <c r="HO136">
        <v>72.5</v>
      </c>
      <c r="HP136">
        <v>62</v>
      </c>
      <c r="HQ136">
        <v>72.400000000000006</v>
      </c>
      <c r="HR136">
        <v>73.73</v>
      </c>
      <c r="HS136">
        <v>74.67</v>
      </c>
      <c r="HT136">
        <v>70.900000000000006</v>
      </c>
      <c r="HU136">
        <v>72.53</v>
      </c>
      <c r="HV136">
        <v>73.8</v>
      </c>
      <c r="HW136">
        <v>70.260000000000005</v>
      </c>
      <c r="HX136">
        <v>0</v>
      </c>
      <c r="HY136">
        <v>0</v>
      </c>
      <c r="HZ136">
        <v>0</v>
      </c>
      <c r="IA136">
        <v>75.5</v>
      </c>
      <c r="IB136">
        <v>77.75</v>
      </c>
      <c r="IC136">
        <v>0</v>
      </c>
      <c r="ID136" s="142">
        <v>75</v>
      </c>
    </row>
    <row r="137" spans="1:238" x14ac:dyDescent="0.25">
      <c r="A137" s="95">
        <f t="shared" si="15"/>
        <v>136</v>
      </c>
      <c r="B137" s="65">
        <f>B.Semanal!B137</f>
        <v>0</v>
      </c>
      <c r="C137" s="66"/>
      <c r="D137" s="66"/>
      <c r="E137" s="66"/>
      <c r="F137" s="66"/>
      <c r="H137" s="67">
        <v>0</v>
      </c>
      <c r="I137" s="67">
        <v>5.56</v>
      </c>
      <c r="J137" s="67">
        <v>5.27</v>
      </c>
      <c r="K137" s="67">
        <v>5.52</v>
      </c>
      <c r="L137" s="67">
        <v>6.96</v>
      </c>
      <c r="M137" s="67">
        <v>7.21</v>
      </c>
      <c r="N137" s="65">
        <v>7.79</v>
      </c>
      <c r="O137" s="65">
        <v>8.56</v>
      </c>
      <c r="P137" s="65">
        <v>6.72</v>
      </c>
      <c r="Q137" s="65">
        <v>8.3000000000000007</v>
      </c>
      <c r="R137" s="65">
        <v>8.76</v>
      </c>
      <c r="S137" s="65">
        <v>7.39</v>
      </c>
      <c r="T137" s="65">
        <v>8.1300000000000008</v>
      </c>
      <c r="U137" s="124">
        <v>8.9700000000000006</v>
      </c>
      <c r="V137" s="124">
        <v>7.83</v>
      </c>
      <c r="W137" s="124">
        <v>7.39</v>
      </c>
      <c r="X137" s="124">
        <v>9.34</v>
      </c>
      <c r="Y137" s="124">
        <v>9.99</v>
      </c>
      <c r="Z137" s="124">
        <v>10.33</v>
      </c>
      <c r="AA137" s="124">
        <v>10.33</v>
      </c>
      <c r="AB137" s="124">
        <v>9.64</v>
      </c>
      <c r="AC137" s="124">
        <v>4</v>
      </c>
      <c r="AD137" s="124">
        <v>3.82</v>
      </c>
      <c r="AE137" s="120">
        <v>5.22</v>
      </c>
      <c r="AF137" s="124">
        <v>8.41</v>
      </c>
      <c r="AG137" s="120">
        <v>9.8699999999999992</v>
      </c>
      <c r="AH137" s="120">
        <v>10.09</v>
      </c>
      <c r="AI137" s="65">
        <v>0</v>
      </c>
      <c r="AJ137" s="65">
        <v>0</v>
      </c>
      <c r="AK137" s="65">
        <v>5.56</v>
      </c>
      <c r="AL137" s="65">
        <v>5.43</v>
      </c>
      <c r="AM137" s="65">
        <v>8.33</v>
      </c>
      <c r="AN137" s="65">
        <v>9.83</v>
      </c>
      <c r="AO137" s="65">
        <v>9.07</v>
      </c>
      <c r="AP137" s="65">
        <v>9.65</v>
      </c>
      <c r="AQ137" s="65">
        <v>10.43</v>
      </c>
      <c r="AR137" s="65">
        <v>10.039999999999999</v>
      </c>
      <c r="AS137" s="65">
        <v>9.89</v>
      </c>
      <c r="AT137" s="65">
        <v>9.64</v>
      </c>
      <c r="AU137" s="65">
        <v>8.65</v>
      </c>
      <c r="AV137" s="65">
        <v>9.07</v>
      </c>
      <c r="AW137" s="65">
        <v>9.3000000000000007</v>
      </c>
      <c r="AX137" s="65">
        <v>8.49</v>
      </c>
      <c r="AY137" s="65">
        <v>8.8800000000000008</v>
      </c>
      <c r="AZ137" s="65">
        <v>9.32</v>
      </c>
      <c r="BA137" s="65">
        <v>6.46</v>
      </c>
      <c r="BB137" s="65">
        <v>7.49</v>
      </c>
      <c r="BC137" s="65">
        <v>8.25</v>
      </c>
      <c r="BD137" s="65">
        <v>0</v>
      </c>
      <c r="BE137" s="65">
        <v>0</v>
      </c>
      <c r="BF137" s="65">
        <v>0</v>
      </c>
      <c r="BG137" s="65">
        <v>8</v>
      </c>
      <c r="BH137" s="65">
        <v>4.3</v>
      </c>
      <c r="BI137" s="65">
        <v>6.16</v>
      </c>
      <c r="BJ137" s="65">
        <v>7.3</v>
      </c>
      <c r="BK137" s="65">
        <v>7.64</v>
      </c>
      <c r="BL137" s="65">
        <v>7.75</v>
      </c>
      <c r="BM137" s="91">
        <v>8.16</v>
      </c>
      <c r="BN137" s="65">
        <v>7.96</v>
      </c>
      <c r="BO137" s="65">
        <v>9.57</v>
      </c>
      <c r="BP137" s="65">
        <v>8.7899999999999991</v>
      </c>
      <c r="BQ137" s="65">
        <v>9.15</v>
      </c>
      <c r="BR137" s="65">
        <v>9.81</v>
      </c>
      <c r="BS137" s="65">
        <v>6.04</v>
      </c>
      <c r="BT137" s="65">
        <v>8.5</v>
      </c>
      <c r="BU137" s="65">
        <v>8.6199999999999992</v>
      </c>
      <c r="BV137" s="65">
        <v>7.97</v>
      </c>
      <c r="BW137" s="65">
        <v>8.61</v>
      </c>
      <c r="BX137" s="65">
        <v>8.31</v>
      </c>
      <c r="BY137" s="65">
        <v>8.32</v>
      </c>
      <c r="BZ137" s="65">
        <v>7.91</v>
      </c>
      <c r="CA137" s="65">
        <v>9.08</v>
      </c>
      <c r="CB137" s="65">
        <v>9.2100000000000009</v>
      </c>
      <c r="CC137" s="65">
        <v>10.32</v>
      </c>
      <c r="CD137" s="65">
        <v>8.65</v>
      </c>
      <c r="CE137" s="65">
        <v>7.75</v>
      </c>
      <c r="CF137" s="65">
        <v>6.56</v>
      </c>
      <c r="CG137" s="65">
        <v>7.18</v>
      </c>
      <c r="CH137" s="65">
        <v>6.98</v>
      </c>
      <c r="CI137" s="65">
        <v>7.57</v>
      </c>
      <c r="CJ137" s="65">
        <v>9.7899999999999991</v>
      </c>
      <c r="CK137" s="65">
        <v>9.4499999999999993</v>
      </c>
      <c r="CL137" s="65">
        <v>8.83</v>
      </c>
      <c r="CM137">
        <v>8.35</v>
      </c>
      <c r="CN137">
        <v>8.6</v>
      </c>
      <c r="CO137">
        <v>0</v>
      </c>
      <c r="CP137">
        <v>0</v>
      </c>
      <c r="CQ137">
        <v>8.42</v>
      </c>
      <c r="CR137">
        <v>7.27</v>
      </c>
      <c r="CS137">
        <v>9.06</v>
      </c>
      <c r="CT137">
        <v>9.64</v>
      </c>
      <c r="CU137">
        <v>8.86</v>
      </c>
      <c r="CV137">
        <v>10.73</v>
      </c>
      <c r="CW137">
        <v>9.93</v>
      </c>
      <c r="CX137">
        <v>9.27</v>
      </c>
      <c r="CY137">
        <v>9.0399999999999991</v>
      </c>
      <c r="CZ137">
        <v>8.06</v>
      </c>
      <c r="DA137">
        <v>9.7100000000000009</v>
      </c>
      <c r="DB137">
        <v>10.01</v>
      </c>
      <c r="DC137">
        <v>10.01</v>
      </c>
      <c r="DD137">
        <v>9.49</v>
      </c>
      <c r="DE137">
        <v>9.5</v>
      </c>
      <c r="DF137">
        <v>9.3699999999999992</v>
      </c>
      <c r="DG137">
        <v>9.36</v>
      </c>
      <c r="DH137">
        <v>9.41</v>
      </c>
      <c r="DI137">
        <v>9.65</v>
      </c>
      <c r="DJ137">
        <v>9.25</v>
      </c>
      <c r="DK137">
        <v>10.119999999999999</v>
      </c>
      <c r="DL137">
        <v>9.61</v>
      </c>
      <c r="DM137">
        <v>9.7200000000000006</v>
      </c>
      <c r="DN137">
        <v>9.18</v>
      </c>
      <c r="DO137">
        <v>9.85</v>
      </c>
      <c r="DP137">
        <v>9.41</v>
      </c>
      <c r="DQ137">
        <v>9.2899999999999991</v>
      </c>
      <c r="DR137">
        <v>9.25</v>
      </c>
      <c r="DS137">
        <v>8.7200000000000006</v>
      </c>
      <c r="DT137">
        <v>8.6</v>
      </c>
      <c r="DU137">
        <v>8.85</v>
      </c>
      <c r="DV137">
        <v>8.8800000000000008</v>
      </c>
      <c r="DW137">
        <v>8.48</v>
      </c>
      <c r="DX137">
        <v>8.5299999999999994</v>
      </c>
      <c r="DY137">
        <v>8.8699999999999992</v>
      </c>
      <c r="DZ137">
        <v>8.4700000000000006</v>
      </c>
      <c r="EA137">
        <v>9.19</v>
      </c>
      <c r="EB137">
        <v>8.83</v>
      </c>
      <c r="EC137">
        <v>9.6300000000000008</v>
      </c>
      <c r="ED137">
        <v>8.9</v>
      </c>
      <c r="EE137">
        <v>8.92</v>
      </c>
      <c r="EF137">
        <v>8.77</v>
      </c>
      <c r="EG137">
        <v>8.9600000000000009</v>
      </c>
      <c r="EH137">
        <v>9.4600000000000009</v>
      </c>
      <c r="EI137">
        <v>9.7899999999999991</v>
      </c>
      <c r="EJ137">
        <v>8.99</v>
      </c>
      <c r="EK137">
        <v>9.5500000000000007</v>
      </c>
      <c r="EL137">
        <v>9.39</v>
      </c>
      <c r="EM137">
        <v>9.4</v>
      </c>
      <c r="EN137">
        <v>7.42</v>
      </c>
      <c r="EO137">
        <v>9.2100000000000009</v>
      </c>
      <c r="EP137">
        <v>9.99</v>
      </c>
      <c r="EQ137">
        <v>9.39</v>
      </c>
      <c r="ER137">
        <v>8.6300000000000008</v>
      </c>
      <c r="ES137">
        <v>9.82</v>
      </c>
      <c r="ET137">
        <v>9.48</v>
      </c>
      <c r="EU137">
        <v>9.06</v>
      </c>
      <c r="EV137">
        <v>9.32</v>
      </c>
      <c r="EW137">
        <v>9.44</v>
      </c>
      <c r="EX137">
        <v>9.61</v>
      </c>
      <c r="EY137">
        <v>8.34</v>
      </c>
      <c r="EZ137">
        <v>8.3000000000000007</v>
      </c>
      <c r="FA137">
        <v>0</v>
      </c>
      <c r="FB137">
        <v>0</v>
      </c>
      <c r="FC137">
        <v>0</v>
      </c>
      <c r="FD137">
        <v>0</v>
      </c>
      <c r="FE137">
        <v>3.72</v>
      </c>
      <c r="FF137">
        <v>6.35</v>
      </c>
      <c r="FG137">
        <v>7.84</v>
      </c>
      <c r="FH137">
        <v>8.73</v>
      </c>
      <c r="FI137">
        <v>9.76</v>
      </c>
      <c r="FJ137">
        <v>8.7899999999999991</v>
      </c>
      <c r="FK137">
        <v>8.98</v>
      </c>
      <c r="FL137">
        <v>9.75</v>
      </c>
      <c r="FM137">
        <v>10.24</v>
      </c>
      <c r="FN137">
        <v>10.25</v>
      </c>
      <c r="FO137">
        <v>9.5299999999999994</v>
      </c>
      <c r="FP137">
        <v>8.89</v>
      </c>
      <c r="FQ137">
        <v>9.6300000000000008</v>
      </c>
      <c r="FR137">
        <v>9.41</v>
      </c>
      <c r="FS137">
        <v>8.75</v>
      </c>
      <c r="FT137">
        <v>8.75</v>
      </c>
      <c r="FU137">
        <v>9.93</v>
      </c>
      <c r="FV137">
        <v>9.69</v>
      </c>
      <c r="FW137">
        <v>10.32</v>
      </c>
      <c r="FX137">
        <v>9.26</v>
      </c>
      <c r="FY137">
        <v>9.4700000000000006</v>
      </c>
      <c r="FZ137">
        <v>9.2899999999999991</v>
      </c>
      <c r="GA137">
        <v>6.64</v>
      </c>
      <c r="GB137">
        <v>8.15</v>
      </c>
      <c r="GC137">
        <v>9.91</v>
      </c>
      <c r="GD137">
        <v>10.1</v>
      </c>
      <c r="GE137">
        <v>7.57</v>
      </c>
      <c r="GF137">
        <v>8.86</v>
      </c>
      <c r="GG137">
        <v>10.18</v>
      </c>
      <c r="GH137">
        <v>9.3800000000000008</v>
      </c>
      <c r="GI137">
        <v>9.99</v>
      </c>
      <c r="GJ137">
        <v>9.66</v>
      </c>
      <c r="GK137">
        <v>9.31</v>
      </c>
      <c r="GL137" s="214">
        <v>9.27</v>
      </c>
      <c r="GM137" s="214">
        <v>10.24</v>
      </c>
      <c r="GN137">
        <v>10.65</v>
      </c>
      <c r="GO137">
        <v>10.210000000000001</v>
      </c>
      <c r="GP137">
        <v>9.31</v>
      </c>
      <c r="GQ137">
        <v>9.18</v>
      </c>
      <c r="GR137">
        <v>8.43</v>
      </c>
      <c r="GS137">
        <v>8.73</v>
      </c>
      <c r="GT137">
        <v>9.0299999999999994</v>
      </c>
      <c r="GU137">
        <v>8.84</v>
      </c>
      <c r="GV137">
        <v>9</v>
      </c>
      <c r="GW137">
        <v>6.54</v>
      </c>
      <c r="GX137">
        <v>8.8000000000000007</v>
      </c>
      <c r="GY137">
        <v>8.94</v>
      </c>
      <c r="GZ137">
        <v>6.67</v>
      </c>
      <c r="HA137">
        <v>6</v>
      </c>
      <c r="HB137">
        <v>7.7</v>
      </c>
      <c r="HC137">
        <v>0</v>
      </c>
      <c r="HD137">
        <v>5.54</v>
      </c>
      <c r="HE137">
        <v>7.67</v>
      </c>
      <c r="HF137">
        <v>9.7899999999999991</v>
      </c>
      <c r="HG137">
        <v>9.6</v>
      </c>
      <c r="HH137">
        <v>9.5399999999999991</v>
      </c>
      <c r="HI137">
        <v>8.66</v>
      </c>
      <c r="HJ137">
        <v>10.25</v>
      </c>
      <c r="HK137">
        <v>10.16</v>
      </c>
      <c r="HL137">
        <v>9.66</v>
      </c>
      <c r="HM137">
        <v>10.33</v>
      </c>
      <c r="HN137">
        <v>8.2200000000000006</v>
      </c>
      <c r="HO137">
        <v>8.4</v>
      </c>
      <c r="HP137">
        <v>5.4</v>
      </c>
      <c r="HQ137">
        <v>7.3</v>
      </c>
      <c r="HR137">
        <v>9</v>
      </c>
      <c r="HS137">
        <v>7</v>
      </c>
      <c r="HT137">
        <v>6.6</v>
      </c>
      <c r="HU137">
        <v>8.4</v>
      </c>
      <c r="HV137">
        <v>8.6999999999999993</v>
      </c>
      <c r="HW137">
        <v>9.23</v>
      </c>
      <c r="HX137">
        <v>0</v>
      </c>
      <c r="HY137">
        <v>0</v>
      </c>
      <c r="HZ137">
        <v>0</v>
      </c>
      <c r="IA137">
        <v>5.8</v>
      </c>
      <c r="IB137">
        <v>7.53</v>
      </c>
      <c r="IC137">
        <v>0</v>
      </c>
      <c r="ID137" s="142">
        <v>7.6</v>
      </c>
    </row>
    <row r="138" spans="1:238" x14ac:dyDescent="0.25">
      <c r="A138" s="95">
        <f t="shared" si="15"/>
        <v>137</v>
      </c>
      <c r="B138" s="65">
        <f>B.Semanal!B138</f>
        <v>0</v>
      </c>
      <c r="C138" s="66"/>
      <c r="D138" s="66"/>
      <c r="E138" s="66"/>
      <c r="F138" s="66"/>
      <c r="H138" s="67">
        <v>0</v>
      </c>
      <c r="I138" s="67">
        <v>0.02</v>
      </c>
      <c r="J138" s="67">
        <v>0.17</v>
      </c>
      <c r="K138" s="67">
        <v>0.04</v>
      </c>
      <c r="L138" s="67">
        <v>0.06</v>
      </c>
      <c r="M138" s="67">
        <v>0.05</v>
      </c>
      <c r="N138" s="65">
        <v>0.06</v>
      </c>
      <c r="O138" s="65">
        <v>0.13</v>
      </c>
      <c r="P138" s="65">
        <v>0.08</v>
      </c>
      <c r="Q138" s="65">
        <v>0.05</v>
      </c>
      <c r="R138" s="65">
        <v>0.09</v>
      </c>
      <c r="S138" s="65">
        <v>0.06</v>
      </c>
      <c r="T138" s="65">
        <v>0.08</v>
      </c>
      <c r="U138" s="124">
        <v>0.14000000000000001</v>
      </c>
      <c r="V138" s="124">
        <v>0.04</v>
      </c>
      <c r="W138" s="124">
        <v>0.09</v>
      </c>
      <c r="X138" s="124">
        <v>0.05</v>
      </c>
      <c r="Y138" s="124">
        <v>0.08</v>
      </c>
      <c r="Z138" s="124">
        <v>0.11</v>
      </c>
      <c r="AA138" s="124">
        <v>0.27</v>
      </c>
      <c r="AB138" s="124">
        <v>0.15</v>
      </c>
      <c r="AC138" s="124">
        <v>0.12</v>
      </c>
      <c r="AD138" s="124">
        <v>0.26</v>
      </c>
      <c r="AE138" s="120">
        <v>0.08</v>
      </c>
      <c r="AF138" s="124">
        <v>0.16</v>
      </c>
      <c r="AG138" s="120">
        <v>0.06</v>
      </c>
      <c r="AH138" s="120">
        <v>0.09</v>
      </c>
      <c r="AI138" s="65">
        <v>0</v>
      </c>
      <c r="AJ138" s="65">
        <v>0</v>
      </c>
      <c r="AK138" s="65">
        <v>0.11</v>
      </c>
      <c r="AL138" s="65">
        <v>0.06</v>
      </c>
      <c r="AM138" s="65">
        <v>7.0000000000000007E-2</v>
      </c>
      <c r="AN138" s="65">
        <v>0.11</v>
      </c>
      <c r="AO138" s="65">
        <v>0.13</v>
      </c>
      <c r="AP138" s="65">
        <v>0.12</v>
      </c>
      <c r="AQ138" s="65">
        <v>0.1</v>
      </c>
      <c r="AR138" s="65">
        <v>0.12</v>
      </c>
      <c r="AS138" s="65">
        <v>0.08</v>
      </c>
      <c r="AT138" s="65">
        <v>0.1</v>
      </c>
      <c r="AU138" s="65">
        <v>0.1</v>
      </c>
      <c r="AV138" s="65">
        <v>0.09</v>
      </c>
      <c r="AW138" s="65">
        <v>0.09</v>
      </c>
      <c r="AX138" s="65">
        <v>0.06</v>
      </c>
      <c r="AY138" s="65">
        <v>0.16</v>
      </c>
      <c r="AZ138" s="65">
        <v>0.16</v>
      </c>
      <c r="BA138" s="65">
        <v>0.05</v>
      </c>
      <c r="BB138" s="65">
        <v>0.06</v>
      </c>
      <c r="BC138" s="65">
        <v>0.09</v>
      </c>
      <c r="BD138" s="65">
        <v>0</v>
      </c>
      <c r="BE138" s="65">
        <v>0</v>
      </c>
      <c r="BF138" s="65">
        <v>0</v>
      </c>
      <c r="BG138" s="65">
        <v>0.11</v>
      </c>
      <c r="BH138" s="65">
        <v>0.05</v>
      </c>
      <c r="BI138" s="65">
        <v>7.0000000000000007E-2</v>
      </c>
      <c r="BJ138" s="65">
        <v>0.04</v>
      </c>
      <c r="BK138" s="65">
        <v>0.06</v>
      </c>
      <c r="BL138" s="65">
        <v>7.0000000000000007E-2</v>
      </c>
      <c r="BM138" s="91">
        <v>7.0000000000000007E-2</v>
      </c>
      <c r="BN138" s="65">
        <v>0.08</v>
      </c>
      <c r="BO138" s="65">
        <v>0.06</v>
      </c>
      <c r="BP138" s="65">
        <v>0.04</v>
      </c>
      <c r="BQ138" s="65">
        <v>0.12</v>
      </c>
      <c r="BR138" s="65">
        <v>0.17</v>
      </c>
      <c r="BS138" s="65">
        <v>0.1</v>
      </c>
      <c r="BT138" s="65">
        <v>0.14000000000000001</v>
      </c>
      <c r="BU138" s="65">
        <v>0.06</v>
      </c>
      <c r="BV138" s="65">
        <v>0.09</v>
      </c>
      <c r="BW138" s="65">
        <v>0.05</v>
      </c>
      <c r="BX138" s="65">
        <v>7.0000000000000007E-2</v>
      </c>
      <c r="BY138" s="65">
        <v>0.1</v>
      </c>
      <c r="BZ138" s="65">
        <v>0.08</v>
      </c>
      <c r="CA138" s="65">
        <v>0.09</v>
      </c>
      <c r="CB138" s="65">
        <v>0.09</v>
      </c>
      <c r="CC138" s="65">
        <v>0.04</v>
      </c>
      <c r="CD138" s="65">
        <v>7.0000000000000007E-2</v>
      </c>
      <c r="CE138" s="65">
        <v>0.12</v>
      </c>
      <c r="CF138" s="65">
        <v>0.19</v>
      </c>
      <c r="CG138" s="65">
        <v>0.19</v>
      </c>
      <c r="CH138" s="65">
        <v>0.11</v>
      </c>
      <c r="CI138" s="65">
        <v>0.05</v>
      </c>
      <c r="CJ138" s="65">
        <v>0.02</v>
      </c>
      <c r="CK138" s="65">
        <v>7.0000000000000007E-2</v>
      </c>
      <c r="CL138" s="65">
        <v>0.05</v>
      </c>
      <c r="CM138">
        <v>0.05</v>
      </c>
      <c r="CN138">
        <v>0.01</v>
      </c>
      <c r="CO138">
        <v>0</v>
      </c>
      <c r="CP138">
        <v>0</v>
      </c>
      <c r="CQ138">
        <v>0.02</v>
      </c>
      <c r="CR138">
        <v>0.15</v>
      </c>
      <c r="CS138">
        <v>0.15</v>
      </c>
      <c r="CT138">
        <v>0.09</v>
      </c>
      <c r="CU138">
        <v>0.12</v>
      </c>
      <c r="CV138">
        <v>0.13</v>
      </c>
      <c r="CW138">
        <v>0.13</v>
      </c>
      <c r="CX138">
        <v>0.09</v>
      </c>
      <c r="CY138">
        <v>7.0000000000000007E-2</v>
      </c>
      <c r="CZ138">
        <v>0.06</v>
      </c>
      <c r="DA138">
        <v>0.08</v>
      </c>
      <c r="DB138">
        <v>0.1</v>
      </c>
      <c r="DC138">
        <v>0.13</v>
      </c>
      <c r="DD138">
        <v>0.12</v>
      </c>
      <c r="DE138">
        <v>7.0000000000000007E-2</v>
      </c>
      <c r="DF138">
        <v>0.06</v>
      </c>
      <c r="DG138">
        <v>0.23</v>
      </c>
      <c r="DH138">
        <v>0.14000000000000001</v>
      </c>
      <c r="DI138">
        <v>0.16</v>
      </c>
      <c r="DJ138">
        <v>0.2</v>
      </c>
      <c r="DK138">
        <v>0.17</v>
      </c>
      <c r="DL138">
        <v>0.33</v>
      </c>
      <c r="DM138">
        <v>0.13</v>
      </c>
      <c r="DN138">
        <v>0.11</v>
      </c>
      <c r="DO138">
        <v>0.3</v>
      </c>
      <c r="DP138">
        <v>0.5</v>
      </c>
      <c r="DQ138">
        <v>0.57999999999999996</v>
      </c>
      <c r="DR138">
        <v>0.16</v>
      </c>
      <c r="DS138">
        <v>0.13</v>
      </c>
      <c r="DT138">
        <v>0.35</v>
      </c>
      <c r="DU138">
        <v>0.42</v>
      </c>
      <c r="DV138">
        <v>0.42</v>
      </c>
      <c r="DW138">
        <v>0.12</v>
      </c>
      <c r="DX138">
        <v>0.08</v>
      </c>
      <c r="DY138">
        <v>0.11</v>
      </c>
      <c r="DZ138">
        <v>0.09</v>
      </c>
      <c r="EA138">
        <v>0.11</v>
      </c>
      <c r="EB138">
        <v>0.15</v>
      </c>
      <c r="EC138">
        <v>0.13</v>
      </c>
      <c r="ED138">
        <v>0.16</v>
      </c>
      <c r="EE138">
        <v>7.0000000000000007E-2</v>
      </c>
      <c r="EF138">
        <v>0.08</v>
      </c>
      <c r="EG138">
        <v>7.0000000000000007E-2</v>
      </c>
      <c r="EH138">
        <v>0.08</v>
      </c>
      <c r="EI138">
        <v>0.05</v>
      </c>
      <c r="EJ138">
        <v>0.14000000000000001</v>
      </c>
      <c r="EK138">
        <v>0.1</v>
      </c>
      <c r="EL138">
        <v>0.28000000000000003</v>
      </c>
      <c r="EM138">
        <v>0.1</v>
      </c>
      <c r="EN138">
        <v>0.08</v>
      </c>
      <c r="EO138">
        <v>0.06</v>
      </c>
      <c r="EP138">
        <v>0.12</v>
      </c>
      <c r="EQ138">
        <v>0.08</v>
      </c>
      <c r="ER138">
        <v>0.05</v>
      </c>
      <c r="ES138">
        <v>0.22</v>
      </c>
      <c r="ET138">
        <v>0.09</v>
      </c>
      <c r="EU138">
        <v>0.09</v>
      </c>
      <c r="EV138">
        <v>0.1</v>
      </c>
      <c r="EW138">
        <v>0.13</v>
      </c>
      <c r="EX138">
        <v>0.09</v>
      </c>
      <c r="EY138">
        <v>0.08</v>
      </c>
      <c r="EZ138">
        <v>0.09</v>
      </c>
      <c r="FA138">
        <v>0</v>
      </c>
      <c r="FB138">
        <v>0</v>
      </c>
      <c r="FC138">
        <v>0</v>
      </c>
      <c r="FD138">
        <v>0</v>
      </c>
      <c r="FE138">
        <v>0.02</v>
      </c>
      <c r="FF138">
        <v>7.0000000000000007E-2</v>
      </c>
      <c r="FG138">
        <v>0.05</v>
      </c>
      <c r="FH138">
        <v>7.0000000000000007E-2</v>
      </c>
      <c r="FI138">
        <v>0.09</v>
      </c>
      <c r="FJ138">
        <v>0.11</v>
      </c>
      <c r="FK138">
        <v>0.1</v>
      </c>
      <c r="FL138">
        <v>7.0000000000000007E-2</v>
      </c>
      <c r="FM138">
        <v>7.0000000000000007E-2</v>
      </c>
      <c r="FN138">
        <v>0.28000000000000003</v>
      </c>
      <c r="FO138">
        <v>0.11</v>
      </c>
      <c r="FP138">
        <v>0.05</v>
      </c>
      <c r="FQ138">
        <v>0.06</v>
      </c>
      <c r="FR138">
        <v>0.04</v>
      </c>
      <c r="FS138">
        <v>0.04</v>
      </c>
      <c r="FT138">
        <v>0.04</v>
      </c>
      <c r="FU138">
        <v>7.0000000000000007E-2</v>
      </c>
      <c r="FV138">
        <v>0.1</v>
      </c>
      <c r="FW138">
        <v>0.14000000000000001</v>
      </c>
      <c r="FX138">
        <v>0.2</v>
      </c>
      <c r="FY138">
        <v>0.12</v>
      </c>
      <c r="FZ138">
        <v>0.1</v>
      </c>
      <c r="GA138">
        <v>0.06</v>
      </c>
      <c r="GB138">
        <v>7.0000000000000007E-2</v>
      </c>
      <c r="GC138">
        <v>0.15</v>
      </c>
      <c r="GD138">
        <v>0.15</v>
      </c>
      <c r="GE138">
        <v>0.05</v>
      </c>
      <c r="GF138">
        <v>0.06</v>
      </c>
      <c r="GG138">
        <v>0.12</v>
      </c>
      <c r="GH138">
        <v>0.19</v>
      </c>
      <c r="GI138">
        <v>0.22</v>
      </c>
      <c r="GJ138">
        <v>0.18</v>
      </c>
      <c r="GK138">
        <v>0.12</v>
      </c>
      <c r="GL138" s="214">
        <v>0.12</v>
      </c>
      <c r="GM138" s="214">
        <v>0.26</v>
      </c>
      <c r="GN138">
        <v>0.3</v>
      </c>
      <c r="GO138">
        <v>0.25</v>
      </c>
      <c r="GP138">
        <v>0.18</v>
      </c>
      <c r="GQ138">
        <v>0.09</v>
      </c>
      <c r="GR138">
        <v>0.13</v>
      </c>
      <c r="GS138">
        <v>0.09</v>
      </c>
      <c r="GT138">
        <v>0.24</v>
      </c>
      <c r="GU138">
        <v>7.0000000000000007E-2</v>
      </c>
      <c r="GV138">
        <v>0.05</v>
      </c>
      <c r="GW138">
        <v>0.05</v>
      </c>
      <c r="GX138">
        <v>7.0000000000000007E-2</v>
      </c>
      <c r="GY138">
        <v>0.09</v>
      </c>
      <c r="GZ138">
        <v>0.06</v>
      </c>
      <c r="HA138">
        <v>0.06</v>
      </c>
      <c r="HB138">
        <v>7.0000000000000007E-2</v>
      </c>
      <c r="HC138">
        <v>0</v>
      </c>
      <c r="HD138">
        <v>7.0000000000000007E-2</v>
      </c>
      <c r="HE138">
        <v>7.0000000000000007E-2</v>
      </c>
      <c r="HF138">
        <v>0.06</v>
      </c>
      <c r="HG138">
        <v>7.0000000000000007E-2</v>
      </c>
      <c r="HH138">
        <v>7.0000000000000007E-2</v>
      </c>
      <c r="HI138">
        <v>0.06</v>
      </c>
      <c r="HJ138">
        <v>0.09</v>
      </c>
      <c r="HK138">
        <v>7.0000000000000007E-2</v>
      </c>
      <c r="HL138">
        <v>0.06</v>
      </c>
      <c r="HM138">
        <v>0.09</v>
      </c>
      <c r="HN138">
        <v>7.0000000000000007E-2</v>
      </c>
      <c r="HO138">
        <v>0.08</v>
      </c>
      <c r="HP138">
        <v>0.06</v>
      </c>
      <c r="HQ138">
        <v>0.09</v>
      </c>
      <c r="HR138">
        <v>0.08</v>
      </c>
      <c r="HS138">
        <v>0.03</v>
      </c>
      <c r="HT138">
        <v>0.05</v>
      </c>
      <c r="HU138">
        <v>7.0000000000000007E-2</v>
      </c>
      <c r="HV138">
        <v>0.06</v>
      </c>
      <c r="HW138">
        <v>0.04</v>
      </c>
      <c r="HX138">
        <v>0</v>
      </c>
      <c r="HY138">
        <v>0</v>
      </c>
      <c r="HZ138">
        <v>0</v>
      </c>
      <c r="IA138">
        <v>0.03</v>
      </c>
      <c r="IB138">
        <v>0.03</v>
      </c>
      <c r="IC138">
        <v>0</v>
      </c>
      <c r="ID138" s="142">
        <v>0.03</v>
      </c>
    </row>
    <row r="139" spans="1:238" x14ac:dyDescent="0.25">
      <c r="A139" s="95">
        <f t="shared" si="15"/>
        <v>138</v>
      </c>
      <c r="B139" s="65">
        <f>B.Semanal!B139</f>
        <v>0</v>
      </c>
      <c r="C139" s="66"/>
      <c r="D139" s="66"/>
      <c r="E139" s="66"/>
      <c r="F139" s="66"/>
      <c r="H139" s="67">
        <v>0</v>
      </c>
      <c r="I139" s="67">
        <v>33.6</v>
      </c>
      <c r="J139" s="67">
        <v>7.47</v>
      </c>
      <c r="K139" s="67">
        <v>13.07</v>
      </c>
      <c r="L139" s="67">
        <v>33.6</v>
      </c>
      <c r="M139" s="67">
        <v>31.73</v>
      </c>
      <c r="N139" s="65">
        <v>30.8</v>
      </c>
      <c r="O139" s="65">
        <v>36.4</v>
      </c>
      <c r="P139" s="65">
        <v>20.53</v>
      </c>
      <c r="Q139" s="65">
        <v>45.73</v>
      </c>
      <c r="R139" s="65">
        <v>41.07</v>
      </c>
      <c r="S139" s="65">
        <v>29.87</v>
      </c>
      <c r="T139" s="65">
        <v>34.53</v>
      </c>
      <c r="U139" s="124">
        <v>30.8</v>
      </c>
      <c r="V139" s="124">
        <v>33.6</v>
      </c>
      <c r="W139" s="124">
        <v>28</v>
      </c>
      <c r="X139" s="124">
        <v>50.4</v>
      </c>
      <c r="Y139" s="124">
        <v>50.4</v>
      </c>
      <c r="Z139" s="124">
        <v>40.130000000000003</v>
      </c>
      <c r="AA139" s="124">
        <v>49.47</v>
      </c>
      <c r="AB139" s="124">
        <v>92.4</v>
      </c>
      <c r="AC139" s="124">
        <v>92.4</v>
      </c>
      <c r="AD139" s="124">
        <v>2.8</v>
      </c>
      <c r="AE139" s="120">
        <v>10.27</v>
      </c>
      <c r="AF139" s="124">
        <v>8.4</v>
      </c>
      <c r="AG139" s="120">
        <v>12.13</v>
      </c>
      <c r="AH139" s="120">
        <v>17.73</v>
      </c>
      <c r="AI139" s="65">
        <v>0</v>
      </c>
      <c r="AJ139" s="65">
        <v>0</v>
      </c>
      <c r="AK139" s="65">
        <v>22.4</v>
      </c>
      <c r="AL139" s="65">
        <v>22.4</v>
      </c>
      <c r="AM139" s="65">
        <v>20.53</v>
      </c>
      <c r="AN139" s="65">
        <v>19.600000000000001</v>
      </c>
      <c r="AO139" s="65">
        <v>14</v>
      </c>
      <c r="AP139" s="65">
        <v>22.4</v>
      </c>
      <c r="AQ139" s="65">
        <v>19.600000000000001</v>
      </c>
      <c r="AR139" s="65">
        <v>28</v>
      </c>
      <c r="AS139" s="65">
        <v>22.4</v>
      </c>
      <c r="AT139" s="65">
        <v>19.600000000000001</v>
      </c>
      <c r="AU139" s="65">
        <v>16.8</v>
      </c>
      <c r="AV139" s="65">
        <v>37.33</v>
      </c>
      <c r="AW139" s="65">
        <v>25.2</v>
      </c>
      <c r="AX139" s="65">
        <v>29.87</v>
      </c>
      <c r="AY139" s="65">
        <v>45.73</v>
      </c>
      <c r="AZ139" s="65">
        <v>12.6</v>
      </c>
      <c r="BA139" s="65">
        <v>0</v>
      </c>
      <c r="BB139" s="65">
        <v>9.33</v>
      </c>
      <c r="BC139" s="65">
        <v>0</v>
      </c>
      <c r="BD139" s="65">
        <v>0</v>
      </c>
      <c r="BE139" s="65">
        <v>0</v>
      </c>
      <c r="BF139" s="65">
        <v>0</v>
      </c>
      <c r="BG139" s="65">
        <v>0</v>
      </c>
      <c r="BH139" s="65">
        <v>14</v>
      </c>
      <c r="BI139" s="65">
        <v>24.27</v>
      </c>
      <c r="BJ139" s="65">
        <v>26.13</v>
      </c>
      <c r="BK139" s="65">
        <v>18.670000000000002</v>
      </c>
      <c r="BL139" s="65">
        <v>19.600000000000001</v>
      </c>
      <c r="BM139" s="91">
        <v>9.33</v>
      </c>
      <c r="BN139" s="65">
        <v>11.2</v>
      </c>
      <c r="BO139" s="65">
        <v>22.4</v>
      </c>
      <c r="BP139" s="65">
        <v>23.8</v>
      </c>
      <c r="BQ139" s="65">
        <v>14.93</v>
      </c>
      <c r="BR139" s="65">
        <v>21.47</v>
      </c>
      <c r="BS139" s="65">
        <v>11.2</v>
      </c>
      <c r="BT139" s="65">
        <v>26.13</v>
      </c>
      <c r="BU139" s="65">
        <v>42</v>
      </c>
      <c r="BV139" s="65">
        <v>28</v>
      </c>
      <c r="BW139" s="65">
        <v>26.13</v>
      </c>
      <c r="BX139" s="65">
        <v>34.53</v>
      </c>
      <c r="BY139" s="65">
        <v>17.73</v>
      </c>
      <c r="BZ139" s="65">
        <v>24.27</v>
      </c>
      <c r="CA139" s="65">
        <v>13.07</v>
      </c>
      <c r="CB139" s="65">
        <v>41.07</v>
      </c>
      <c r="CC139" s="65">
        <v>46.67</v>
      </c>
      <c r="CD139" s="65">
        <v>21.47</v>
      </c>
      <c r="CE139" s="65">
        <v>17.73</v>
      </c>
      <c r="CF139" s="65">
        <v>8.4</v>
      </c>
      <c r="CG139" s="65">
        <v>10.27</v>
      </c>
      <c r="CH139" s="65">
        <v>28</v>
      </c>
      <c r="CI139" s="65">
        <v>14.93</v>
      </c>
      <c r="CJ139" s="65">
        <v>50.4</v>
      </c>
      <c r="CK139" s="65">
        <v>55.07</v>
      </c>
      <c r="CL139" s="65">
        <v>26.13</v>
      </c>
      <c r="CM139">
        <v>17.73</v>
      </c>
      <c r="CN139">
        <v>9.8000000000000007</v>
      </c>
      <c r="CO139">
        <v>0</v>
      </c>
      <c r="CP139">
        <v>0</v>
      </c>
      <c r="CQ139">
        <v>14</v>
      </c>
      <c r="CR139">
        <v>18.95</v>
      </c>
      <c r="CS139">
        <v>5.6</v>
      </c>
      <c r="CT139">
        <v>13.53</v>
      </c>
      <c r="CU139">
        <v>8.4</v>
      </c>
      <c r="CV139">
        <v>18.670000000000002</v>
      </c>
      <c r="CW139">
        <v>11.2</v>
      </c>
      <c r="CX139">
        <v>31.36</v>
      </c>
      <c r="CY139">
        <v>21.47</v>
      </c>
      <c r="CZ139">
        <v>13.35</v>
      </c>
      <c r="DA139">
        <v>9.0500000000000007</v>
      </c>
      <c r="DB139">
        <v>16.8</v>
      </c>
      <c r="DC139">
        <v>21.84</v>
      </c>
      <c r="DD139">
        <v>14</v>
      </c>
      <c r="DE139">
        <v>12.88</v>
      </c>
      <c r="DF139">
        <v>15.87</v>
      </c>
      <c r="DG139">
        <v>36.21</v>
      </c>
      <c r="DH139">
        <v>37.89</v>
      </c>
      <c r="DI139">
        <v>13.25</v>
      </c>
      <c r="DJ139">
        <v>16.149999999999999</v>
      </c>
      <c r="DK139">
        <v>25.95</v>
      </c>
      <c r="DL139">
        <v>14.09</v>
      </c>
      <c r="DM139">
        <v>23.89</v>
      </c>
      <c r="DN139">
        <v>11.76</v>
      </c>
      <c r="DO139">
        <v>10.92</v>
      </c>
      <c r="DP139">
        <v>10.17</v>
      </c>
      <c r="DQ139">
        <v>16.61</v>
      </c>
      <c r="DR139">
        <v>8.4</v>
      </c>
      <c r="DS139">
        <v>7.47</v>
      </c>
      <c r="DT139">
        <v>7.47</v>
      </c>
      <c r="DU139">
        <v>8.8699999999999992</v>
      </c>
      <c r="DV139">
        <v>15.68</v>
      </c>
      <c r="DW139">
        <v>10.73</v>
      </c>
      <c r="DX139">
        <v>5.13</v>
      </c>
      <c r="DY139">
        <v>10.92</v>
      </c>
      <c r="DZ139">
        <v>9.52</v>
      </c>
      <c r="EA139">
        <v>8.31</v>
      </c>
      <c r="EB139">
        <v>11.48</v>
      </c>
      <c r="EC139">
        <v>0</v>
      </c>
      <c r="ED139">
        <v>14.93</v>
      </c>
      <c r="EE139">
        <v>33.46</v>
      </c>
      <c r="EF139">
        <v>10.64</v>
      </c>
      <c r="EG139">
        <v>12.97</v>
      </c>
      <c r="EH139">
        <v>17.45</v>
      </c>
      <c r="EI139">
        <v>44.05</v>
      </c>
      <c r="EJ139">
        <v>43.21</v>
      </c>
      <c r="EK139">
        <v>60.57</v>
      </c>
      <c r="EL139">
        <v>68.599999999999994</v>
      </c>
      <c r="EM139">
        <v>89.23</v>
      </c>
      <c r="EN139">
        <v>11.67</v>
      </c>
      <c r="EO139">
        <v>30.15</v>
      </c>
      <c r="EP139">
        <v>118.81</v>
      </c>
      <c r="EQ139">
        <v>119.84</v>
      </c>
      <c r="ER139">
        <v>46.9</v>
      </c>
      <c r="ES139">
        <v>75.13</v>
      </c>
      <c r="ET139">
        <v>69.069999999999993</v>
      </c>
      <c r="EU139">
        <v>23.8</v>
      </c>
      <c r="EV139">
        <v>12.6</v>
      </c>
      <c r="EW139">
        <v>33.04</v>
      </c>
      <c r="EX139">
        <v>103.13</v>
      </c>
      <c r="EY139">
        <v>82.6</v>
      </c>
      <c r="EZ139">
        <v>84</v>
      </c>
      <c r="FA139">
        <v>0</v>
      </c>
      <c r="FB139">
        <v>0</v>
      </c>
      <c r="FC139">
        <v>0</v>
      </c>
      <c r="FD139">
        <v>0</v>
      </c>
      <c r="FE139">
        <v>24.36</v>
      </c>
      <c r="FF139">
        <v>37.24</v>
      </c>
      <c r="FG139">
        <v>15.21</v>
      </c>
      <c r="FH139">
        <v>24.73</v>
      </c>
      <c r="FI139">
        <v>43.96</v>
      </c>
      <c r="FJ139">
        <v>51.71</v>
      </c>
      <c r="FK139">
        <v>40.880000000000003</v>
      </c>
      <c r="FL139">
        <v>77.37</v>
      </c>
      <c r="FM139">
        <v>119.09</v>
      </c>
      <c r="FN139">
        <v>121.24</v>
      </c>
      <c r="FO139">
        <v>80.55</v>
      </c>
      <c r="FP139">
        <v>105.93</v>
      </c>
      <c r="FQ139">
        <v>74.760000000000005</v>
      </c>
      <c r="FR139">
        <v>73.73</v>
      </c>
      <c r="FS139">
        <v>97.81</v>
      </c>
      <c r="FT139">
        <v>114.71</v>
      </c>
      <c r="FU139">
        <v>55.81</v>
      </c>
      <c r="FV139">
        <v>60.01</v>
      </c>
      <c r="FW139">
        <v>82.79</v>
      </c>
      <c r="FX139">
        <v>80.08</v>
      </c>
      <c r="FY139">
        <v>45.92</v>
      </c>
      <c r="FZ139">
        <v>67.2</v>
      </c>
      <c r="GA139">
        <v>23.43</v>
      </c>
      <c r="GB139">
        <v>33.04</v>
      </c>
      <c r="GC139">
        <v>72.709999999999994</v>
      </c>
      <c r="GD139">
        <v>84.28</v>
      </c>
      <c r="GE139">
        <v>37.799999999999997</v>
      </c>
      <c r="GF139">
        <v>33.32</v>
      </c>
      <c r="GG139">
        <v>48.07</v>
      </c>
      <c r="GH139">
        <v>65.66</v>
      </c>
      <c r="GI139">
        <v>55.91</v>
      </c>
      <c r="GJ139">
        <v>91.84</v>
      </c>
      <c r="GK139">
        <v>81.67</v>
      </c>
      <c r="GL139" s="214">
        <v>48.16</v>
      </c>
      <c r="GM139" s="214">
        <v>71.489999999999995</v>
      </c>
      <c r="GN139">
        <v>82.69</v>
      </c>
      <c r="GO139">
        <v>124.51</v>
      </c>
      <c r="GP139">
        <v>98.28</v>
      </c>
      <c r="GQ139">
        <v>102.67</v>
      </c>
      <c r="GR139">
        <v>78.959999999999994</v>
      </c>
      <c r="GS139">
        <v>41.44</v>
      </c>
      <c r="GT139">
        <v>18.850000000000001</v>
      </c>
      <c r="GU139">
        <v>14.19</v>
      </c>
      <c r="GV139">
        <v>33.6</v>
      </c>
      <c r="GW139">
        <v>26.88</v>
      </c>
      <c r="GX139">
        <v>19.23</v>
      </c>
      <c r="GY139">
        <v>19.04</v>
      </c>
      <c r="GZ139">
        <v>22.59</v>
      </c>
      <c r="HA139">
        <v>9.8000000000000007</v>
      </c>
      <c r="HB139">
        <v>20.81</v>
      </c>
      <c r="HC139">
        <v>0</v>
      </c>
      <c r="HD139">
        <v>11.2</v>
      </c>
      <c r="HE139">
        <v>17.73</v>
      </c>
      <c r="HF139">
        <v>45.83</v>
      </c>
      <c r="HG139">
        <v>27.35</v>
      </c>
      <c r="HH139">
        <v>23.52</v>
      </c>
      <c r="HI139">
        <v>17.079999999999998</v>
      </c>
      <c r="HJ139">
        <v>7.28</v>
      </c>
      <c r="HK139">
        <v>10.64</v>
      </c>
      <c r="HL139">
        <v>15.4</v>
      </c>
      <c r="HM139">
        <v>42.09</v>
      </c>
      <c r="HN139">
        <v>19.600000000000001</v>
      </c>
      <c r="HO139">
        <v>18.2</v>
      </c>
      <c r="HP139">
        <v>10.64</v>
      </c>
      <c r="HQ139">
        <v>23.15</v>
      </c>
      <c r="HR139">
        <v>31.64</v>
      </c>
      <c r="HS139">
        <v>11.48</v>
      </c>
      <c r="HT139">
        <v>9.8000000000000007</v>
      </c>
      <c r="HU139">
        <v>21</v>
      </c>
      <c r="HV139">
        <v>18.850000000000001</v>
      </c>
      <c r="HW139">
        <v>14.09</v>
      </c>
      <c r="HX139">
        <v>0</v>
      </c>
      <c r="HY139">
        <v>0</v>
      </c>
      <c r="HZ139">
        <v>0</v>
      </c>
      <c r="IA139">
        <v>24.64</v>
      </c>
      <c r="IB139">
        <v>42.56</v>
      </c>
      <c r="IC139">
        <v>0</v>
      </c>
      <c r="ID139" s="142">
        <v>42.28</v>
      </c>
    </row>
    <row r="140" spans="1:238" x14ac:dyDescent="0.25">
      <c r="A140" s="95">
        <f t="shared" si="15"/>
        <v>139</v>
      </c>
      <c r="B140" s="65">
        <f>B.Semanal!B140</f>
        <v>0</v>
      </c>
      <c r="C140" s="71"/>
      <c r="D140" s="71"/>
      <c r="E140" s="71"/>
      <c r="F140" s="71"/>
      <c r="H140" s="67">
        <v>0</v>
      </c>
      <c r="I140" s="67">
        <v>0.89</v>
      </c>
      <c r="J140" s="67">
        <v>0.5</v>
      </c>
      <c r="K140" s="67">
        <v>0.98</v>
      </c>
      <c r="L140" s="67">
        <v>0.63</v>
      </c>
      <c r="M140" s="67">
        <v>0.69</v>
      </c>
      <c r="N140" s="65">
        <v>0.52</v>
      </c>
      <c r="O140" s="65">
        <v>1.1399999999999999</v>
      </c>
      <c r="P140" s="65">
        <v>0.9</v>
      </c>
      <c r="Q140" s="65">
        <v>1.0900000000000001</v>
      </c>
      <c r="R140" s="65">
        <v>1.04</v>
      </c>
      <c r="S140" s="65">
        <v>0.55000000000000004</v>
      </c>
      <c r="T140" s="65">
        <v>0.63</v>
      </c>
      <c r="U140" s="124">
        <v>0.61</v>
      </c>
      <c r="V140" s="124">
        <v>0.8</v>
      </c>
      <c r="W140" s="124">
        <v>0.98</v>
      </c>
      <c r="X140" s="124">
        <v>1.28</v>
      </c>
      <c r="Y140" s="124">
        <v>0.86</v>
      </c>
      <c r="Z140" s="124">
        <v>0.74</v>
      </c>
      <c r="AA140" s="124">
        <v>0.84</v>
      </c>
      <c r="AB140" s="124">
        <v>0.69</v>
      </c>
      <c r="AC140" s="124">
        <v>1.05</v>
      </c>
      <c r="AD140" s="124">
        <v>0.44</v>
      </c>
      <c r="AE140" s="120">
        <v>0.56000000000000005</v>
      </c>
      <c r="AF140" s="124">
        <v>1.1499999999999999</v>
      </c>
      <c r="AG140" s="120">
        <v>0.62</v>
      </c>
      <c r="AH140" s="120">
        <v>0.72</v>
      </c>
      <c r="AI140" s="65">
        <v>0</v>
      </c>
      <c r="AJ140" s="65">
        <v>0</v>
      </c>
      <c r="AK140" s="65">
        <v>0.5</v>
      </c>
      <c r="AL140" s="65">
        <v>0.14000000000000001</v>
      </c>
      <c r="AM140" s="65">
        <v>0.26</v>
      </c>
      <c r="AN140" s="65">
        <v>0.59</v>
      </c>
      <c r="AO140" s="65">
        <v>0.52</v>
      </c>
      <c r="AP140" s="65">
        <v>0.5</v>
      </c>
      <c r="AQ140" s="65">
        <v>0.47</v>
      </c>
      <c r="AR140" s="65">
        <v>0.47</v>
      </c>
      <c r="AS140" s="65">
        <v>0.36</v>
      </c>
      <c r="AT140" s="65">
        <v>0.31</v>
      </c>
      <c r="AU140" s="65">
        <v>0.34</v>
      </c>
      <c r="AV140" s="65">
        <v>0.31</v>
      </c>
      <c r="AW140" s="65">
        <v>0.31</v>
      </c>
      <c r="AX140" s="65">
        <v>0.51</v>
      </c>
      <c r="AY140" s="65">
        <v>0.76</v>
      </c>
      <c r="AZ140" s="65">
        <v>0.46</v>
      </c>
      <c r="BA140" s="65">
        <v>0.24</v>
      </c>
      <c r="BB140" s="65">
        <v>0.26</v>
      </c>
      <c r="BC140" s="65">
        <v>0.36</v>
      </c>
      <c r="BD140" s="65">
        <v>0</v>
      </c>
      <c r="BE140" s="65">
        <v>0</v>
      </c>
      <c r="BF140" s="65">
        <v>0</v>
      </c>
      <c r="BG140" s="65">
        <v>0.41</v>
      </c>
      <c r="BH140" s="65">
        <v>0.19</v>
      </c>
      <c r="BI140" s="65">
        <v>0.4</v>
      </c>
      <c r="BJ140" s="65">
        <v>0.45</v>
      </c>
      <c r="BK140" s="65">
        <v>0.34</v>
      </c>
      <c r="BL140" s="65">
        <v>0.23</v>
      </c>
      <c r="BM140" s="91">
        <v>0.33</v>
      </c>
      <c r="BN140" s="65">
        <v>0.38</v>
      </c>
      <c r="BO140" s="65">
        <v>0.32</v>
      </c>
      <c r="BP140" s="65">
        <v>0.28000000000000003</v>
      </c>
      <c r="BQ140" s="65">
        <v>0.41</v>
      </c>
      <c r="BR140" s="65">
        <v>0.36</v>
      </c>
      <c r="BS140" s="65">
        <v>0.35</v>
      </c>
      <c r="BT140" s="65">
        <v>0.37</v>
      </c>
      <c r="BU140" s="65">
        <v>0.32</v>
      </c>
      <c r="BV140" s="65">
        <v>0.3</v>
      </c>
      <c r="BW140" s="65">
        <v>0.39</v>
      </c>
      <c r="BX140" s="65">
        <v>0.41</v>
      </c>
      <c r="BY140" s="65">
        <v>0.4</v>
      </c>
      <c r="BZ140" s="65">
        <v>0.31</v>
      </c>
      <c r="CA140" s="65">
        <v>0.35</v>
      </c>
      <c r="CB140" s="65">
        <v>0.27</v>
      </c>
      <c r="CC140" s="65">
        <v>0.47</v>
      </c>
      <c r="CD140" s="65">
        <v>0.3</v>
      </c>
      <c r="CE140" s="65">
        <v>0.67</v>
      </c>
      <c r="CF140" s="65">
        <v>0.67</v>
      </c>
      <c r="CG140" s="65">
        <v>0.31</v>
      </c>
      <c r="CH140" s="65">
        <v>0.68</v>
      </c>
      <c r="CI140" s="65">
        <v>0.24</v>
      </c>
      <c r="CJ140" s="65">
        <v>0.38</v>
      </c>
      <c r="CK140" s="65">
        <v>0.24</v>
      </c>
      <c r="CL140" s="65">
        <v>0.35</v>
      </c>
      <c r="CM140">
        <v>0.5</v>
      </c>
      <c r="CN140">
        <v>0.24</v>
      </c>
      <c r="CO140">
        <v>0</v>
      </c>
      <c r="CP140">
        <v>0</v>
      </c>
      <c r="CQ140">
        <v>0.28000000000000003</v>
      </c>
      <c r="CR140">
        <v>0.3</v>
      </c>
      <c r="CS140">
        <v>0.42</v>
      </c>
      <c r="CT140">
        <v>0.35</v>
      </c>
      <c r="CU140">
        <v>0.33</v>
      </c>
      <c r="CV140">
        <v>0.48</v>
      </c>
      <c r="CW140">
        <v>0.47</v>
      </c>
      <c r="CX140">
        <v>0.23</v>
      </c>
      <c r="CY140">
        <v>0.27</v>
      </c>
      <c r="CZ140">
        <v>0.18</v>
      </c>
      <c r="DA140">
        <v>0.38</v>
      </c>
      <c r="DB140">
        <v>0.46</v>
      </c>
      <c r="DC140">
        <v>0.45</v>
      </c>
      <c r="DD140">
        <v>0.44</v>
      </c>
      <c r="DE140">
        <v>0.28000000000000003</v>
      </c>
      <c r="DF140">
        <v>0.28000000000000003</v>
      </c>
      <c r="DG140">
        <v>0.48</v>
      </c>
      <c r="DH140">
        <v>0.27</v>
      </c>
      <c r="DI140">
        <v>0.54</v>
      </c>
      <c r="DJ140">
        <v>0.4</v>
      </c>
      <c r="DK140">
        <v>0.28999999999999998</v>
      </c>
      <c r="DL140">
        <v>0.48</v>
      </c>
      <c r="DM140">
        <v>0.39</v>
      </c>
      <c r="DN140">
        <v>0.37</v>
      </c>
      <c r="DO140">
        <v>0.35</v>
      </c>
      <c r="DP140">
        <v>0.37</v>
      </c>
      <c r="DQ140">
        <v>0.43</v>
      </c>
      <c r="DR140">
        <v>0.4</v>
      </c>
      <c r="DS140">
        <v>0.4</v>
      </c>
      <c r="DT140">
        <v>0.37</v>
      </c>
      <c r="DU140">
        <v>0.38</v>
      </c>
      <c r="DV140">
        <v>0.33</v>
      </c>
      <c r="DW140">
        <v>0.38</v>
      </c>
      <c r="DX140">
        <v>0.37</v>
      </c>
      <c r="DY140">
        <v>0.28999999999999998</v>
      </c>
      <c r="DZ140">
        <v>0.33</v>
      </c>
      <c r="EA140">
        <v>0.31</v>
      </c>
      <c r="EB140">
        <v>0.4</v>
      </c>
      <c r="EC140">
        <v>0.37</v>
      </c>
      <c r="ED140">
        <v>0.36</v>
      </c>
      <c r="EE140">
        <v>0.27</v>
      </c>
      <c r="EF140">
        <v>0.43</v>
      </c>
      <c r="EG140">
        <v>0.52</v>
      </c>
      <c r="EH140">
        <v>0.43</v>
      </c>
      <c r="EI140">
        <v>0.3</v>
      </c>
      <c r="EJ140">
        <v>0.45</v>
      </c>
      <c r="EK140">
        <v>0.36</v>
      </c>
      <c r="EL140">
        <v>0.26</v>
      </c>
      <c r="EM140">
        <v>0.39</v>
      </c>
      <c r="EN140">
        <v>0.28999999999999998</v>
      </c>
      <c r="EO140">
        <v>0.35</v>
      </c>
      <c r="EP140">
        <v>0.31</v>
      </c>
      <c r="EQ140">
        <v>0.32</v>
      </c>
      <c r="ER140">
        <v>0.3</v>
      </c>
      <c r="ES140">
        <v>0.33</v>
      </c>
      <c r="ET140">
        <v>0.51</v>
      </c>
      <c r="EU140">
        <v>0.38</v>
      </c>
      <c r="EV140">
        <v>0.57999999999999996</v>
      </c>
      <c r="EW140">
        <v>0.41</v>
      </c>
      <c r="EX140">
        <v>0.27</v>
      </c>
      <c r="EY140">
        <v>0.49</v>
      </c>
      <c r="EZ140">
        <v>0.48</v>
      </c>
      <c r="FA140">
        <v>0</v>
      </c>
      <c r="FB140">
        <v>0</v>
      </c>
      <c r="FC140">
        <v>0</v>
      </c>
      <c r="FD140">
        <v>0</v>
      </c>
      <c r="FE140">
        <v>0.18</v>
      </c>
      <c r="FF140">
        <v>0.37</v>
      </c>
      <c r="FG140">
        <v>0.35</v>
      </c>
      <c r="FH140">
        <v>0.31</v>
      </c>
      <c r="FI140">
        <v>0.43</v>
      </c>
      <c r="FJ140">
        <v>0.33</v>
      </c>
      <c r="FK140">
        <v>0.37</v>
      </c>
      <c r="FL140">
        <v>0.32</v>
      </c>
      <c r="FM140">
        <v>0.35</v>
      </c>
      <c r="FN140">
        <v>0.39</v>
      </c>
      <c r="FO140">
        <v>0.57999999999999996</v>
      </c>
      <c r="FP140">
        <v>0.39</v>
      </c>
      <c r="FQ140">
        <v>0.53</v>
      </c>
      <c r="FR140">
        <v>0.52</v>
      </c>
      <c r="FS140">
        <v>0.48</v>
      </c>
      <c r="FT140">
        <v>0.27</v>
      </c>
      <c r="FU140">
        <v>0.47</v>
      </c>
      <c r="FV140">
        <v>0.36</v>
      </c>
      <c r="FW140">
        <v>0.46</v>
      </c>
      <c r="FX140">
        <v>0.33</v>
      </c>
      <c r="FY140">
        <v>0.33</v>
      </c>
      <c r="FZ140">
        <v>0.26</v>
      </c>
      <c r="GA140">
        <v>0.2</v>
      </c>
      <c r="GB140">
        <v>0.34</v>
      </c>
      <c r="GC140">
        <v>0.35</v>
      </c>
      <c r="GD140">
        <v>0.53</v>
      </c>
      <c r="GE140">
        <v>0.31</v>
      </c>
      <c r="GF140">
        <v>0.22</v>
      </c>
      <c r="GG140">
        <v>0.39</v>
      </c>
      <c r="GH140">
        <v>0.22</v>
      </c>
      <c r="GI140">
        <v>0.34</v>
      </c>
      <c r="GJ140">
        <v>0.21</v>
      </c>
      <c r="GK140">
        <v>0.36</v>
      </c>
      <c r="GL140" s="214">
        <v>0.28999999999999998</v>
      </c>
      <c r="GM140" s="214">
        <v>0.42</v>
      </c>
      <c r="GN140">
        <v>0.48</v>
      </c>
      <c r="GO140">
        <v>0.39</v>
      </c>
      <c r="GP140">
        <v>0.28000000000000003</v>
      </c>
      <c r="GQ140">
        <v>0.31</v>
      </c>
      <c r="GR140">
        <v>0.35</v>
      </c>
      <c r="GS140">
        <v>0.41</v>
      </c>
      <c r="GT140">
        <v>0.43</v>
      </c>
      <c r="GU140">
        <v>0.31</v>
      </c>
      <c r="GV140">
        <v>0.35</v>
      </c>
      <c r="GW140">
        <v>0.28999999999999998</v>
      </c>
      <c r="GX140">
        <v>0.24</v>
      </c>
      <c r="GY140">
        <v>0.43</v>
      </c>
      <c r="GZ140">
        <v>0.28000000000000003</v>
      </c>
      <c r="HA140">
        <v>0.22</v>
      </c>
      <c r="HB140">
        <v>0.24</v>
      </c>
      <c r="HC140">
        <v>0</v>
      </c>
      <c r="HD140">
        <v>0.16</v>
      </c>
      <c r="HE140">
        <v>0.35</v>
      </c>
      <c r="HF140">
        <v>0.28999999999999998</v>
      </c>
      <c r="HG140">
        <v>0.21</v>
      </c>
      <c r="HH140">
        <v>0.3</v>
      </c>
      <c r="HI140">
        <v>0.33</v>
      </c>
      <c r="HJ140">
        <v>0.21</v>
      </c>
      <c r="HK140">
        <v>0.33</v>
      </c>
      <c r="HL140">
        <v>0.37</v>
      </c>
      <c r="HM140">
        <v>0.44</v>
      </c>
      <c r="HN140">
        <v>0.47</v>
      </c>
      <c r="HO140">
        <v>0.24</v>
      </c>
      <c r="HP140">
        <v>0.18</v>
      </c>
      <c r="HQ140">
        <v>0.31</v>
      </c>
      <c r="HR140">
        <v>0.3</v>
      </c>
      <c r="HS140">
        <v>0.41</v>
      </c>
      <c r="HT140">
        <v>0.27</v>
      </c>
      <c r="HU140">
        <v>0.14000000000000001</v>
      </c>
      <c r="HV140">
        <v>0.21</v>
      </c>
      <c r="HW140">
        <v>0.25</v>
      </c>
      <c r="HX140">
        <v>0</v>
      </c>
      <c r="HY140">
        <v>0</v>
      </c>
      <c r="HZ140">
        <v>0</v>
      </c>
      <c r="IA140">
        <v>0.11</v>
      </c>
      <c r="IB140">
        <v>0.4</v>
      </c>
      <c r="IC140">
        <v>0</v>
      </c>
      <c r="ID140" s="142">
        <v>0.44</v>
      </c>
    </row>
    <row r="141" spans="1:238" x14ac:dyDescent="0.25">
      <c r="A141" s="95">
        <f t="shared" si="15"/>
        <v>140</v>
      </c>
      <c r="B141" s="65">
        <f>B.Semanal!B141</f>
        <v>0</v>
      </c>
      <c r="C141" s="66"/>
      <c r="D141" s="66"/>
      <c r="E141" s="66"/>
      <c r="F141" s="66"/>
      <c r="H141" s="67">
        <v>0</v>
      </c>
      <c r="I141" s="67">
        <v>0.9</v>
      </c>
      <c r="J141" s="67">
        <v>1.2</v>
      </c>
      <c r="K141" s="67">
        <v>0.7</v>
      </c>
      <c r="L141" s="67">
        <v>0.4</v>
      </c>
      <c r="M141" s="67">
        <v>0.83</v>
      </c>
      <c r="N141" s="65">
        <v>0.7</v>
      </c>
      <c r="O141" s="65">
        <v>1.4</v>
      </c>
      <c r="P141" s="65">
        <v>0.4</v>
      </c>
      <c r="Q141" s="65">
        <v>0.37</v>
      </c>
      <c r="R141" s="65">
        <v>0.47</v>
      </c>
      <c r="S141" s="65">
        <v>0.77</v>
      </c>
      <c r="T141" s="65">
        <v>0.47</v>
      </c>
      <c r="U141" s="124">
        <v>0.85</v>
      </c>
      <c r="V141" s="124">
        <v>0.37</v>
      </c>
      <c r="W141" s="124">
        <v>0.53</v>
      </c>
      <c r="X141" s="124">
        <v>0.37</v>
      </c>
      <c r="Y141" s="124">
        <v>0.3</v>
      </c>
      <c r="Z141" s="124">
        <v>0.3</v>
      </c>
      <c r="AA141" s="124">
        <v>0.65</v>
      </c>
      <c r="AB141" s="124">
        <v>0.33</v>
      </c>
      <c r="AC141" s="124">
        <v>1.2</v>
      </c>
      <c r="AD141" s="124">
        <v>1.8</v>
      </c>
      <c r="AE141" s="120">
        <v>1.9</v>
      </c>
      <c r="AF141" s="124">
        <v>0.56999999999999995</v>
      </c>
      <c r="AG141" s="120">
        <v>0.6</v>
      </c>
      <c r="AH141" s="120">
        <v>0.83</v>
      </c>
      <c r="AI141" s="65">
        <v>0</v>
      </c>
      <c r="AJ141" s="65">
        <v>0</v>
      </c>
      <c r="AK141" s="65">
        <v>0.7</v>
      </c>
      <c r="AL141" s="65">
        <v>0.63</v>
      </c>
      <c r="AM141" s="65">
        <v>0.93</v>
      </c>
      <c r="AN141" s="65">
        <v>0.85</v>
      </c>
      <c r="AO141" s="65">
        <v>0.8</v>
      </c>
      <c r="AP141" s="65">
        <v>0.6</v>
      </c>
      <c r="AQ141" s="65">
        <v>0.9</v>
      </c>
      <c r="AR141" s="65">
        <v>0.93</v>
      </c>
      <c r="AS141" s="65">
        <v>1</v>
      </c>
      <c r="AT141" s="65">
        <v>1.17</v>
      </c>
      <c r="AU141" s="65">
        <v>0.55000000000000004</v>
      </c>
      <c r="AV141" s="65">
        <v>1.67</v>
      </c>
      <c r="AW141" s="65">
        <v>0.9</v>
      </c>
      <c r="AX141" s="65">
        <v>0.73</v>
      </c>
      <c r="AY141" s="65">
        <v>1.05</v>
      </c>
      <c r="AZ141" s="65">
        <v>0.75</v>
      </c>
      <c r="BA141" s="65">
        <v>0.5</v>
      </c>
      <c r="BB141" s="65">
        <v>0.6</v>
      </c>
      <c r="BC141" s="65">
        <v>1.1000000000000001</v>
      </c>
      <c r="BD141" s="65">
        <v>0</v>
      </c>
      <c r="BE141" s="65">
        <v>0</v>
      </c>
      <c r="BF141" s="65">
        <v>0</v>
      </c>
      <c r="BG141" s="65">
        <v>1.1000000000000001</v>
      </c>
      <c r="BH141" s="65">
        <v>0.8</v>
      </c>
      <c r="BI141" s="65">
        <v>1</v>
      </c>
      <c r="BJ141" s="65">
        <v>0.9</v>
      </c>
      <c r="BK141" s="65">
        <v>0.67</v>
      </c>
      <c r="BL141" s="65">
        <v>0.83</v>
      </c>
      <c r="BM141" s="91">
        <v>0.83</v>
      </c>
      <c r="BN141" s="65">
        <v>1</v>
      </c>
      <c r="BO141" s="65">
        <v>1.07</v>
      </c>
      <c r="BP141" s="65">
        <v>1.17</v>
      </c>
      <c r="BQ141" s="65">
        <v>0.83</v>
      </c>
      <c r="BR141" s="65">
        <v>1</v>
      </c>
      <c r="BS141" s="65">
        <v>0.93</v>
      </c>
      <c r="BT141" s="65">
        <v>1</v>
      </c>
      <c r="BU141" s="65">
        <v>1.5</v>
      </c>
      <c r="BV141" s="65">
        <v>1.17</v>
      </c>
      <c r="BW141" s="65">
        <v>1.1000000000000001</v>
      </c>
      <c r="BX141" s="65">
        <v>0.67</v>
      </c>
      <c r="BY141" s="65">
        <v>0.83</v>
      </c>
      <c r="BZ141" s="65">
        <v>1.07</v>
      </c>
      <c r="CA141" s="65">
        <v>1.17</v>
      </c>
      <c r="CB141" s="65">
        <v>0.93</v>
      </c>
      <c r="CC141" s="65">
        <v>0.8</v>
      </c>
      <c r="CD141" s="65">
        <v>1.65</v>
      </c>
      <c r="CE141" s="65">
        <v>1.23</v>
      </c>
      <c r="CF141" s="65">
        <v>1.5</v>
      </c>
      <c r="CG141" s="65">
        <v>1.17</v>
      </c>
      <c r="CH141" s="65">
        <v>1.1000000000000001</v>
      </c>
      <c r="CI141" s="65">
        <v>1.17</v>
      </c>
      <c r="CJ141" s="65">
        <v>1.33</v>
      </c>
      <c r="CK141" s="65">
        <v>1</v>
      </c>
      <c r="CL141" s="65">
        <v>1.33</v>
      </c>
      <c r="CM141">
        <v>1.23</v>
      </c>
      <c r="CN141">
        <v>1.5</v>
      </c>
      <c r="CO141">
        <v>0</v>
      </c>
      <c r="CP141">
        <v>0</v>
      </c>
      <c r="CQ141">
        <v>2</v>
      </c>
      <c r="CR141">
        <v>0.93</v>
      </c>
      <c r="CS141">
        <v>1.1000000000000001</v>
      </c>
      <c r="CT141">
        <v>1.33</v>
      </c>
      <c r="CU141">
        <v>0.87</v>
      </c>
      <c r="CV141">
        <v>0.83</v>
      </c>
      <c r="CW141">
        <v>0.83</v>
      </c>
      <c r="CX141">
        <v>0.8</v>
      </c>
      <c r="CY141">
        <v>1.1000000000000001</v>
      </c>
      <c r="CZ141">
        <v>0.4</v>
      </c>
      <c r="DA141">
        <v>1.33</v>
      </c>
      <c r="DB141">
        <v>1.17</v>
      </c>
      <c r="DC141">
        <v>0.83</v>
      </c>
      <c r="DD141">
        <v>1.33</v>
      </c>
      <c r="DE141">
        <v>1.4</v>
      </c>
      <c r="DF141">
        <v>1.5</v>
      </c>
      <c r="DG141">
        <v>0.93</v>
      </c>
      <c r="DH141">
        <v>0.93</v>
      </c>
      <c r="DI141">
        <v>0.83</v>
      </c>
      <c r="DJ141">
        <v>1.33</v>
      </c>
      <c r="DK141">
        <v>1.35</v>
      </c>
      <c r="DL141">
        <v>1.17</v>
      </c>
      <c r="DM141">
        <v>0.77</v>
      </c>
      <c r="DN141">
        <v>0.83</v>
      </c>
      <c r="DO141">
        <v>1.17</v>
      </c>
      <c r="DP141">
        <v>1.5</v>
      </c>
      <c r="DQ141">
        <v>1.1299999999999999</v>
      </c>
      <c r="DR141">
        <v>1.1299999999999999</v>
      </c>
      <c r="DS141">
        <v>0.75</v>
      </c>
      <c r="DT141">
        <v>1.33</v>
      </c>
      <c r="DU141">
        <v>0.87</v>
      </c>
      <c r="DV141">
        <v>0.83</v>
      </c>
      <c r="DW141">
        <v>1.23</v>
      </c>
      <c r="DX141">
        <v>0.93</v>
      </c>
      <c r="DY141">
        <v>1.17</v>
      </c>
      <c r="DZ141">
        <v>0.75</v>
      </c>
      <c r="EA141">
        <v>1</v>
      </c>
      <c r="EB141">
        <v>1.17</v>
      </c>
      <c r="EC141">
        <v>1.27</v>
      </c>
      <c r="ED141">
        <v>1.5</v>
      </c>
      <c r="EE141">
        <v>1.5</v>
      </c>
      <c r="EF141">
        <v>0.5</v>
      </c>
      <c r="EG141">
        <v>1</v>
      </c>
      <c r="EH141">
        <v>1</v>
      </c>
      <c r="EI141">
        <v>1.25</v>
      </c>
      <c r="EJ141">
        <v>0.93</v>
      </c>
      <c r="EK141">
        <v>1.1499999999999999</v>
      </c>
      <c r="EL141">
        <v>1.9</v>
      </c>
      <c r="EM141">
        <v>0.65</v>
      </c>
      <c r="EN141">
        <v>0.75</v>
      </c>
      <c r="EO141">
        <v>1.27</v>
      </c>
      <c r="EP141">
        <v>0.75</v>
      </c>
      <c r="EQ141">
        <v>0.53</v>
      </c>
      <c r="ER141">
        <v>0.5</v>
      </c>
      <c r="ES141">
        <v>1.53</v>
      </c>
      <c r="ET141">
        <v>0.83</v>
      </c>
      <c r="EU141">
        <v>0.75</v>
      </c>
      <c r="EV141">
        <v>1.5</v>
      </c>
      <c r="EW141">
        <v>0.63</v>
      </c>
      <c r="EX141">
        <v>0.93</v>
      </c>
      <c r="EY141">
        <v>1</v>
      </c>
      <c r="EZ141">
        <v>1</v>
      </c>
      <c r="FA141">
        <v>0</v>
      </c>
      <c r="FB141">
        <v>0</v>
      </c>
      <c r="FC141">
        <v>0</v>
      </c>
      <c r="FD141">
        <v>0</v>
      </c>
      <c r="FE141">
        <v>0.8</v>
      </c>
      <c r="FF141">
        <v>0.83</v>
      </c>
      <c r="FG141">
        <v>0.93</v>
      </c>
      <c r="FH141">
        <v>1</v>
      </c>
      <c r="FI141">
        <v>0.4</v>
      </c>
      <c r="FJ141">
        <v>1</v>
      </c>
      <c r="FK141">
        <v>0.5</v>
      </c>
      <c r="FL141">
        <v>0.5</v>
      </c>
      <c r="FM141">
        <v>0.75</v>
      </c>
      <c r="FN141">
        <v>1.6</v>
      </c>
      <c r="FO141">
        <v>0.65</v>
      </c>
      <c r="FP141">
        <v>1.1000000000000001</v>
      </c>
      <c r="FQ141">
        <v>0.77</v>
      </c>
      <c r="FR141">
        <v>0.75</v>
      </c>
      <c r="FS141">
        <v>1.03</v>
      </c>
      <c r="FT141">
        <v>1.17</v>
      </c>
      <c r="FU141">
        <v>0.65</v>
      </c>
      <c r="FV141">
        <v>1</v>
      </c>
      <c r="FW141">
        <v>1</v>
      </c>
      <c r="FX141">
        <v>0.93</v>
      </c>
      <c r="FY141">
        <v>0.75</v>
      </c>
      <c r="FZ141">
        <v>2.33</v>
      </c>
      <c r="GA141">
        <v>2.67</v>
      </c>
      <c r="GB141">
        <v>0.87</v>
      </c>
      <c r="GC141">
        <v>0.75</v>
      </c>
      <c r="GD141">
        <v>0.77</v>
      </c>
      <c r="GE141">
        <v>0.65</v>
      </c>
      <c r="GF141">
        <v>0.53</v>
      </c>
      <c r="GG141">
        <v>0.77</v>
      </c>
      <c r="GH141">
        <v>1.1000000000000001</v>
      </c>
      <c r="GI141">
        <v>0.75</v>
      </c>
      <c r="GJ141">
        <v>0.83</v>
      </c>
      <c r="GK141">
        <v>0.65</v>
      </c>
      <c r="GL141" s="214">
        <v>0.65</v>
      </c>
      <c r="GM141" s="214">
        <v>0.75</v>
      </c>
      <c r="GN141">
        <v>0.43</v>
      </c>
      <c r="GO141">
        <v>0.75</v>
      </c>
      <c r="GP141">
        <v>0.65</v>
      </c>
      <c r="GQ141">
        <v>1.75</v>
      </c>
      <c r="GR141">
        <v>0.7</v>
      </c>
      <c r="GS141">
        <v>0.65</v>
      </c>
      <c r="GT141">
        <v>0.9</v>
      </c>
      <c r="GU141">
        <v>0.43</v>
      </c>
      <c r="GV141">
        <v>1.5</v>
      </c>
      <c r="GW141">
        <v>1.1000000000000001</v>
      </c>
      <c r="GX141">
        <v>0.77</v>
      </c>
      <c r="GY141">
        <v>1.53</v>
      </c>
      <c r="GZ141">
        <v>1.2</v>
      </c>
      <c r="HA141">
        <v>0.5</v>
      </c>
      <c r="HB141">
        <v>1</v>
      </c>
      <c r="HC141">
        <v>0</v>
      </c>
      <c r="HD141">
        <v>1</v>
      </c>
      <c r="HE141">
        <v>1</v>
      </c>
      <c r="HF141">
        <v>0.77</v>
      </c>
      <c r="HG141">
        <v>0.93</v>
      </c>
      <c r="HH141">
        <v>0.5</v>
      </c>
      <c r="HI141">
        <v>1.27</v>
      </c>
      <c r="HJ141">
        <v>0.65</v>
      </c>
      <c r="HK141">
        <v>1</v>
      </c>
      <c r="HL141">
        <v>1.1000000000000001</v>
      </c>
      <c r="HM141">
        <v>0.53</v>
      </c>
      <c r="HN141">
        <v>1</v>
      </c>
      <c r="HO141">
        <v>0.6</v>
      </c>
      <c r="HP141">
        <v>1</v>
      </c>
      <c r="HQ141">
        <v>1.17</v>
      </c>
      <c r="HR141">
        <v>0.75</v>
      </c>
      <c r="HS141">
        <v>0.8</v>
      </c>
      <c r="HT141">
        <v>0.55000000000000004</v>
      </c>
      <c r="HU141">
        <v>0.67</v>
      </c>
      <c r="HV141">
        <v>0.77</v>
      </c>
      <c r="HW141">
        <v>0.67</v>
      </c>
      <c r="HX141">
        <v>0</v>
      </c>
      <c r="HY141">
        <v>0</v>
      </c>
      <c r="HZ141">
        <v>0</v>
      </c>
      <c r="IA141">
        <v>1.7</v>
      </c>
      <c r="IB141">
        <v>2</v>
      </c>
      <c r="IC141">
        <v>0</v>
      </c>
      <c r="ID141" s="142">
        <v>1</v>
      </c>
    </row>
    <row r="142" spans="1:238" x14ac:dyDescent="0.25">
      <c r="A142" s="95">
        <f t="shared" si="15"/>
        <v>141</v>
      </c>
      <c r="B142" s="65">
        <f>B.Semanal!B142</f>
        <v>0</v>
      </c>
      <c r="C142" s="66"/>
      <c r="D142" s="120"/>
      <c r="E142" s="120"/>
      <c r="F142" s="120"/>
      <c r="G142" s="79"/>
      <c r="H142" s="67">
        <v>0</v>
      </c>
      <c r="I142" s="67">
        <v>1.1299999999999999</v>
      </c>
      <c r="J142" s="67">
        <v>1.18</v>
      </c>
      <c r="K142" s="67">
        <v>1.21</v>
      </c>
      <c r="L142" s="67">
        <v>1.47</v>
      </c>
      <c r="M142" s="67">
        <v>1.27</v>
      </c>
      <c r="N142" s="65">
        <v>1.31</v>
      </c>
      <c r="O142" s="65">
        <v>2.1</v>
      </c>
      <c r="P142" s="65">
        <v>1.31</v>
      </c>
      <c r="Q142" s="65">
        <v>1.24</v>
      </c>
      <c r="R142" s="65">
        <v>1.31</v>
      </c>
      <c r="S142" s="65">
        <v>1.21</v>
      </c>
      <c r="T142" s="65">
        <v>1.54</v>
      </c>
      <c r="U142" s="124">
        <v>1.76</v>
      </c>
      <c r="V142" s="124">
        <v>1.76</v>
      </c>
      <c r="W142" s="124">
        <v>1.77</v>
      </c>
      <c r="X142" s="124">
        <v>1.57</v>
      </c>
      <c r="Y142" s="124">
        <v>2.09</v>
      </c>
      <c r="Z142" s="124">
        <v>1.96</v>
      </c>
      <c r="AA142" s="124">
        <v>1.93</v>
      </c>
      <c r="AB142" s="124">
        <v>1.67</v>
      </c>
      <c r="AC142" s="124">
        <v>1.96</v>
      </c>
      <c r="AD142" s="124">
        <v>0.59</v>
      </c>
      <c r="AE142" s="120">
        <v>0.98</v>
      </c>
      <c r="AF142" s="124">
        <v>1.47</v>
      </c>
      <c r="AG142" s="120">
        <v>1.4</v>
      </c>
      <c r="AH142" s="120">
        <v>1.1399999999999999</v>
      </c>
      <c r="AI142" s="65">
        <v>0</v>
      </c>
      <c r="AJ142" s="65">
        <v>0</v>
      </c>
      <c r="AK142" s="65">
        <v>1.27</v>
      </c>
      <c r="AL142" s="65">
        <v>0.85</v>
      </c>
      <c r="AM142" s="65">
        <v>1.4</v>
      </c>
      <c r="AN142" s="65">
        <v>1.44</v>
      </c>
      <c r="AO142" s="65">
        <v>1.91</v>
      </c>
      <c r="AP142" s="65">
        <v>1.24</v>
      </c>
      <c r="AQ142" s="65">
        <v>1.5</v>
      </c>
      <c r="AR142" s="65">
        <v>1.54</v>
      </c>
      <c r="AS142" s="65">
        <v>1.27</v>
      </c>
      <c r="AT142" s="65">
        <v>1.63</v>
      </c>
      <c r="AU142" s="65">
        <v>1.7</v>
      </c>
      <c r="AV142" s="65">
        <v>1.54</v>
      </c>
      <c r="AW142" s="65">
        <v>1.67</v>
      </c>
      <c r="AX142" s="65">
        <v>1.86</v>
      </c>
      <c r="AY142" s="65">
        <v>1.96</v>
      </c>
      <c r="AZ142" s="65">
        <v>2.0099999999999998</v>
      </c>
      <c r="BA142" s="65">
        <v>1.08</v>
      </c>
      <c r="BB142" s="65">
        <v>1.37</v>
      </c>
      <c r="BC142" s="65">
        <v>1.34</v>
      </c>
      <c r="BD142" s="65">
        <v>0</v>
      </c>
      <c r="BE142" s="65">
        <v>0</v>
      </c>
      <c r="BF142" s="65">
        <v>0</v>
      </c>
      <c r="BG142" s="65">
        <v>1.34</v>
      </c>
      <c r="BH142" s="65">
        <v>0.28000000000000003</v>
      </c>
      <c r="BI142" s="65">
        <v>1.5</v>
      </c>
      <c r="BJ142" s="65">
        <v>1.27</v>
      </c>
      <c r="BK142" s="65">
        <v>1.47</v>
      </c>
      <c r="BL142" s="65">
        <v>1.1399999999999999</v>
      </c>
      <c r="BM142" s="91">
        <v>1.24</v>
      </c>
      <c r="BN142" s="65">
        <v>1.27</v>
      </c>
      <c r="BO142" s="65">
        <v>1.56</v>
      </c>
      <c r="BP142" s="65">
        <v>1.1100000000000001</v>
      </c>
      <c r="BQ142" s="65">
        <v>1.76</v>
      </c>
      <c r="BR142" s="65">
        <v>1.99</v>
      </c>
      <c r="BS142" s="65">
        <v>1.58</v>
      </c>
      <c r="BT142" s="65">
        <v>1.61</v>
      </c>
      <c r="BU142" s="65">
        <v>1.8</v>
      </c>
      <c r="BV142" s="65">
        <v>1.39</v>
      </c>
      <c r="BW142" s="65">
        <v>1.63</v>
      </c>
      <c r="BX142" s="65">
        <v>1.37</v>
      </c>
      <c r="BY142" s="65">
        <v>1.64</v>
      </c>
      <c r="BZ142" s="65">
        <v>1.43</v>
      </c>
      <c r="CA142" s="65">
        <v>1.93</v>
      </c>
      <c r="CB142" s="65">
        <v>1.75</v>
      </c>
      <c r="CC142" s="65">
        <v>1.58</v>
      </c>
      <c r="CD142" s="65">
        <v>1.49</v>
      </c>
      <c r="CE142" s="65">
        <v>1.99</v>
      </c>
      <c r="CF142" s="65">
        <v>1.9</v>
      </c>
      <c r="CG142" s="65">
        <v>1.4</v>
      </c>
      <c r="CH142" s="65">
        <v>1.75</v>
      </c>
      <c r="CI142" s="65">
        <v>1.4</v>
      </c>
      <c r="CJ142" s="65">
        <v>1.71</v>
      </c>
      <c r="CK142" s="65">
        <v>1.54</v>
      </c>
      <c r="CL142" s="65">
        <v>1.55</v>
      </c>
      <c r="CM142">
        <v>1.41</v>
      </c>
      <c r="CN142">
        <v>1.41</v>
      </c>
      <c r="CO142">
        <v>0</v>
      </c>
      <c r="CP142">
        <v>0</v>
      </c>
      <c r="CQ142">
        <v>1.55</v>
      </c>
      <c r="CR142">
        <v>0.96</v>
      </c>
      <c r="CS142">
        <v>1.66</v>
      </c>
      <c r="CT142">
        <v>1.31</v>
      </c>
      <c r="CU142">
        <v>1.5</v>
      </c>
      <c r="CV142">
        <v>1.82</v>
      </c>
      <c r="CW142">
        <v>2.0099999999999998</v>
      </c>
      <c r="CX142">
        <v>1.62</v>
      </c>
      <c r="CY142">
        <v>1.66</v>
      </c>
      <c r="CZ142">
        <v>1.42</v>
      </c>
      <c r="DA142">
        <v>1.51</v>
      </c>
      <c r="DB142">
        <v>1.71</v>
      </c>
      <c r="DC142">
        <v>1.78</v>
      </c>
      <c r="DD142">
        <v>1.61</v>
      </c>
      <c r="DE142">
        <v>1.42</v>
      </c>
      <c r="DF142">
        <v>1.37</v>
      </c>
      <c r="DG142">
        <v>1.85</v>
      </c>
      <c r="DH142">
        <v>1.22</v>
      </c>
      <c r="DI142">
        <v>1.62</v>
      </c>
      <c r="DJ142">
        <v>1.52</v>
      </c>
      <c r="DK142">
        <v>1.9</v>
      </c>
      <c r="DL142">
        <v>1.61</v>
      </c>
      <c r="DM142">
        <v>1.45</v>
      </c>
      <c r="DN142">
        <v>1.47</v>
      </c>
      <c r="DO142">
        <v>1.91</v>
      </c>
      <c r="DP142">
        <v>2.0699999999999998</v>
      </c>
      <c r="DQ142">
        <v>2.15</v>
      </c>
      <c r="DR142">
        <v>2.02</v>
      </c>
      <c r="DS142">
        <v>1.43</v>
      </c>
      <c r="DT142">
        <v>1.6</v>
      </c>
      <c r="DU142">
        <v>1.43</v>
      </c>
      <c r="DV142">
        <v>1.94</v>
      </c>
      <c r="DW142">
        <v>1.81</v>
      </c>
      <c r="DX142">
        <v>1.68</v>
      </c>
      <c r="DY142">
        <v>1.41</v>
      </c>
      <c r="DZ142">
        <v>1.53</v>
      </c>
      <c r="EA142">
        <v>1.48</v>
      </c>
      <c r="EB142">
        <v>1.89</v>
      </c>
      <c r="EC142">
        <v>1.67</v>
      </c>
      <c r="ED142">
        <v>1.92</v>
      </c>
      <c r="EE142">
        <v>1.54</v>
      </c>
      <c r="EF142">
        <v>2.02</v>
      </c>
      <c r="EG142">
        <v>1.48</v>
      </c>
      <c r="EH142">
        <v>1.38</v>
      </c>
      <c r="EI142">
        <v>1.81</v>
      </c>
      <c r="EJ142">
        <v>2.2999999999999998</v>
      </c>
      <c r="EK142">
        <v>1.65</v>
      </c>
      <c r="EL142">
        <v>2.0099999999999998</v>
      </c>
      <c r="EM142">
        <v>1.65</v>
      </c>
      <c r="EN142">
        <v>1.38</v>
      </c>
      <c r="EO142">
        <v>1.61</v>
      </c>
      <c r="EP142">
        <v>1.75</v>
      </c>
      <c r="EQ142">
        <v>1.67</v>
      </c>
      <c r="ER142">
        <v>2.0499999999999998</v>
      </c>
      <c r="ES142">
        <v>1.82</v>
      </c>
      <c r="ET142">
        <v>1.94</v>
      </c>
      <c r="EU142">
        <v>2.33</v>
      </c>
      <c r="EV142">
        <v>2.66</v>
      </c>
      <c r="EW142">
        <v>1.91</v>
      </c>
      <c r="EX142">
        <v>2.5499999999999998</v>
      </c>
      <c r="EY142">
        <v>1.74</v>
      </c>
      <c r="EZ142">
        <v>1.73</v>
      </c>
      <c r="FA142">
        <v>0</v>
      </c>
      <c r="FB142">
        <v>0</v>
      </c>
      <c r="FC142">
        <v>0</v>
      </c>
      <c r="FD142">
        <v>0</v>
      </c>
      <c r="FE142">
        <v>0.88</v>
      </c>
      <c r="FF142">
        <v>1.07</v>
      </c>
      <c r="FG142">
        <v>1.68</v>
      </c>
      <c r="FH142">
        <v>1.64</v>
      </c>
      <c r="FI142">
        <v>1.72</v>
      </c>
      <c r="FJ142">
        <v>1.38</v>
      </c>
      <c r="FK142">
        <v>1.8</v>
      </c>
      <c r="FL142">
        <v>1.84</v>
      </c>
      <c r="FM142">
        <v>3</v>
      </c>
      <c r="FN142">
        <v>3.08</v>
      </c>
      <c r="FO142">
        <v>2.08</v>
      </c>
      <c r="FP142">
        <v>1.97</v>
      </c>
      <c r="FQ142">
        <v>1.66</v>
      </c>
      <c r="FR142">
        <v>1.96</v>
      </c>
      <c r="FS142">
        <v>2.5</v>
      </c>
      <c r="FT142">
        <v>2.2200000000000002</v>
      </c>
      <c r="FU142">
        <v>1.4</v>
      </c>
      <c r="FV142">
        <v>1.67</v>
      </c>
      <c r="FW142">
        <v>1.73</v>
      </c>
      <c r="FX142">
        <v>1.99</v>
      </c>
      <c r="FY142">
        <v>2.1</v>
      </c>
      <c r="FZ142">
        <v>1.77</v>
      </c>
      <c r="GA142">
        <v>1.63</v>
      </c>
      <c r="GB142">
        <v>1.44</v>
      </c>
      <c r="GC142">
        <v>1.69</v>
      </c>
      <c r="GD142">
        <v>1.62</v>
      </c>
      <c r="GE142">
        <v>2.9</v>
      </c>
      <c r="GF142">
        <v>1.52</v>
      </c>
      <c r="GG142">
        <v>1.54</v>
      </c>
      <c r="GH142">
        <v>1.33</v>
      </c>
      <c r="GI142">
        <v>1.61</v>
      </c>
      <c r="GJ142">
        <v>2.0499999999999998</v>
      </c>
      <c r="GK142">
        <v>2.02</v>
      </c>
      <c r="GL142" s="214">
        <v>1.81</v>
      </c>
      <c r="GM142" s="214">
        <v>2.33</v>
      </c>
      <c r="GN142">
        <v>2.78</v>
      </c>
      <c r="GO142">
        <v>3.13</v>
      </c>
      <c r="GP142">
        <v>2.67</v>
      </c>
      <c r="GQ142">
        <v>2.97</v>
      </c>
      <c r="GR142">
        <v>2.41</v>
      </c>
      <c r="GS142">
        <v>1.58</v>
      </c>
      <c r="GT142">
        <v>1.63</v>
      </c>
      <c r="GU142">
        <v>1.58</v>
      </c>
      <c r="GV142">
        <v>1.67</v>
      </c>
      <c r="GW142">
        <v>1.54</v>
      </c>
      <c r="GX142">
        <v>1.68</v>
      </c>
      <c r="GY142">
        <v>1.77</v>
      </c>
      <c r="GZ142">
        <v>1.45</v>
      </c>
      <c r="HA142">
        <v>1.06</v>
      </c>
      <c r="HB142">
        <v>1.43</v>
      </c>
      <c r="HC142">
        <v>0</v>
      </c>
      <c r="HD142">
        <v>1.1100000000000001</v>
      </c>
      <c r="HE142">
        <v>1.41</v>
      </c>
      <c r="HF142">
        <v>1.77</v>
      </c>
      <c r="HG142">
        <v>1.62</v>
      </c>
      <c r="HH142">
        <v>1.98</v>
      </c>
      <c r="HI142">
        <v>1.65</v>
      </c>
      <c r="HJ142">
        <v>1.46</v>
      </c>
      <c r="HK142">
        <v>1.61</v>
      </c>
      <c r="HL142">
        <v>1.55</v>
      </c>
      <c r="HM142">
        <v>1.52</v>
      </c>
      <c r="HN142">
        <v>1.5</v>
      </c>
      <c r="HO142">
        <v>1.53</v>
      </c>
      <c r="HP142">
        <v>1</v>
      </c>
      <c r="HQ142">
        <v>1.28</v>
      </c>
      <c r="HR142">
        <v>1.46</v>
      </c>
      <c r="HS142">
        <v>1.1000000000000001</v>
      </c>
      <c r="HT142">
        <v>1.35</v>
      </c>
      <c r="HU142">
        <v>1.51</v>
      </c>
      <c r="HV142">
        <v>1.17</v>
      </c>
      <c r="HW142">
        <v>1.2</v>
      </c>
      <c r="HX142">
        <v>0</v>
      </c>
      <c r="HY142">
        <v>0</v>
      </c>
      <c r="HZ142">
        <v>0</v>
      </c>
      <c r="IA142">
        <v>0.7</v>
      </c>
      <c r="IB142">
        <v>1.31</v>
      </c>
      <c r="IC142">
        <v>0</v>
      </c>
      <c r="ID142" s="142">
        <v>1.38</v>
      </c>
    </row>
    <row r="143" spans="1:238" x14ac:dyDescent="0.25">
      <c r="A143" s="95">
        <f t="shared" si="15"/>
        <v>142</v>
      </c>
      <c r="B143" s="65">
        <f>B.Semanal!B143</f>
        <v>0</v>
      </c>
      <c r="C143" s="68"/>
      <c r="D143" s="68"/>
      <c r="E143" s="68"/>
      <c r="F143" s="68"/>
      <c r="H143" s="67">
        <v>0</v>
      </c>
      <c r="I143" s="67">
        <v>0</v>
      </c>
      <c r="J143" s="67">
        <v>0</v>
      </c>
      <c r="K143" s="67">
        <v>0</v>
      </c>
      <c r="L143" s="67">
        <v>0</v>
      </c>
      <c r="M143" s="67">
        <v>0</v>
      </c>
      <c r="N143" s="65">
        <v>0</v>
      </c>
      <c r="O143" s="65">
        <v>0</v>
      </c>
      <c r="P143" s="65">
        <v>0</v>
      </c>
      <c r="Q143" s="65">
        <v>0</v>
      </c>
      <c r="R143" s="65">
        <v>0</v>
      </c>
      <c r="S143" s="65">
        <v>0</v>
      </c>
      <c r="T143" s="65">
        <v>0</v>
      </c>
      <c r="U143" s="120">
        <v>0</v>
      </c>
      <c r="V143" s="120">
        <v>0</v>
      </c>
      <c r="W143" s="120">
        <v>0</v>
      </c>
      <c r="X143" s="120">
        <v>0</v>
      </c>
      <c r="Y143" s="120">
        <v>0</v>
      </c>
      <c r="Z143" s="120">
        <v>0</v>
      </c>
      <c r="AA143" s="120">
        <v>0</v>
      </c>
      <c r="AB143" s="120">
        <v>0</v>
      </c>
      <c r="AC143" s="120">
        <v>0</v>
      </c>
      <c r="AD143" s="120">
        <v>0</v>
      </c>
      <c r="AE143" s="120">
        <v>0</v>
      </c>
      <c r="AF143" s="120">
        <v>0</v>
      </c>
      <c r="AG143" s="120">
        <v>0</v>
      </c>
      <c r="AH143" s="120">
        <v>0</v>
      </c>
      <c r="AI143" s="65">
        <v>0</v>
      </c>
      <c r="AJ143" s="65">
        <v>0</v>
      </c>
      <c r="AK143" s="65">
        <v>0</v>
      </c>
      <c r="AL143" s="65">
        <v>0</v>
      </c>
      <c r="AM143" s="65">
        <v>0</v>
      </c>
      <c r="AN143" s="65">
        <v>0</v>
      </c>
      <c r="AO143" s="65">
        <v>0</v>
      </c>
      <c r="AP143" s="65">
        <v>0</v>
      </c>
      <c r="AQ143" s="65">
        <v>0</v>
      </c>
      <c r="AR143" s="65">
        <v>0</v>
      </c>
      <c r="AS143" s="65">
        <v>0</v>
      </c>
      <c r="AT143" s="65">
        <v>0</v>
      </c>
      <c r="AU143" s="65">
        <v>0</v>
      </c>
      <c r="AV143" s="65">
        <v>0</v>
      </c>
      <c r="AW143" s="65">
        <v>0</v>
      </c>
      <c r="AX143" s="65">
        <v>0</v>
      </c>
      <c r="AY143" s="65">
        <v>0</v>
      </c>
      <c r="AZ143" s="65">
        <v>0</v>
      </c>
      <c r="BA143" s="65">
        <v>0</v>
      </c>
      <c r="BB143" s="65">
        <v>0</v>
      </c>
      <c r="BC143" s="65">
        <v>0</v>
      </c>
      <c r="BD143" s="65">
        <v>0</v>
      </c>
      <c r="BE143" s="65">
        <v>0</v>
      </c>
      <c r="BF143" s="65">
        <v>0</v>
      </c>
      <c r="BG143" s="65">
        <v>0</v>
      </c>
      <c r="BH143" s="65">
        <v>0</v>
      </c>
      <c r="BI143" s="65">
        <v>0</v>
      </c>
      <c r="BJ143" s="65">
        <v>0</v>
      </c>
      <c r="BK143" s="65">
        <v>0</v>
      </c>
      <c r="BL143" s="65">
        <v>0</v>
      </c>
      <c r="BM143" s="91">
        <v>0</v>
      </c>
      <c r="BN143" s="65">
        <v>0</v>
      </c>
      <c r="BO143" s="65">
        <v>0</v>
      </c>
      <c r="BP143" s="65">
        <v>0</v>
      </c>
      <c r="BQ143" s="65">
        <v>0</v>
      </c>
      <c r="BR143" s="65">
        <v>0</v>
      </c>
      <c r="BS143" s="65">
        <v>0</v>
      </c>
      <c r="BT143" s="65">
        <v>0</v>
      </c>
      <c r="BU143" s="65">
        <v>0</v>
      </c>
      <c r="BV143" s="65">
        <v>0</v>
      </c>
      <c r="BW143" s="65">
        <v>0</v>
      </c>
      <c r="BX143" s="65">
        <v>0</v>
      </c>
      <c r="BY143" s="65">
        <v>0</v>
      </c>
      <c r="BZ143" s="65">
        <v>0</v>
      </c>
      <c r="CA143" s="65">
        <v>0</v>
      </c>
      <c r="CB143" s="65">
        <v>0</v>
      </c>
      <c r="CC143" s="65">
        <v>0</v>
      </c>
      <c r="CD143" s="65">
        <v>0</v>
      </c>
      <c r="CE143" s="65">
        <v>0</v>
      </c>
      <c r="CF143" s="65">
        <v>0</v>
      </c>
      <c r="CG143" s="65">
        <v>0</v>
      </c>
      <c r="CH143" s="65">
        <v>0</v>
      </c>
      <c r="CI143" s="65">
        <v>0</v>
      </c>
      <c r="CJ143" s="65">
        <v>0</v>
      </c>
      <c r="CK143" s="65">
        <v>0</v>
      </c>
      <c r="CL143" s="65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 s="214">
        <v>0</v>
      </c>
      <c r="GM143" s="214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L143">
        <v>0</v>
      </c>
      <c r="HM143">
        <v>0</v>
      </c>
      <c r="HN143">
        <v>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 t="s">
        <v>74</v>
      </c>
    </row>
    <row r="144" spans="1:238" x14ac:dyDescent="0.25">
      <c r="A144" s="95">
        <f t="shared" si="15"/>
        <v>143</v>
      </c>
      <c r="B144" s="65">
        <f>B.Semanal!B144</f>
        <v>0</v>
      </c>
      <c r="C144" s="66"/>
      <c r="D144" s="66"/>
      <c r="E144" s="66"/>
      <c r="F144" s="66"/>
      <c r="G144" s="67"/>
      <c r="H144" s="67">
        <v>0</v>
      </c>
      <c r="I144" s="67">
        <v>0</v>
      </c>
      <c r="J144" s="67">
        <v>2860</v>
      </c>
      <c r="K144" s="67">
        <v>0</v>
      </c>
      <c r="L144" s="67">
        <v>7319</v>
      </c>
      <c r="M144" s="67">
        <v>7199</v>
      </c>
      <c r="N144" s="69">
        <v>6446.4</v>
      </c>
      <c r="O144" s="69">
        <v>2092.8000000000002</v>
      </c>
      <c r="P144" s="65">
        <v>0</v>
      </c>
      <c r="Q144" s="69">
        <v>6777.5</v>
      </c>
      <c r="R144" s="65">
        <v>6532.6</v>
      </c>
      <c r="S144" s="69">
        <v>5766.7</v>
      </c>
      <c r="T144" s="69">
        <v>7139.6</v>
      </c>
      <c r="U144" s="125">
        <v>7610.6</v>
      </c>
      <c r="V144" s="125">
        <v>6202.8</v>
      </c>
      <c r="W144" s="125">
        <v>8559.2000000000007</v>
      </c>
      <c r="X144" s="125">
        <v>6407.1</v>
      </c>
      <c r="Y144" s="125">
        <v>6736.3</v>
      </c>
      <c r="Z144" s="125">
        <v>8231.7000000000007</v>
      </c>
      <c r="AA144" s="125">
        <v>8258.1</v>
      </c>
      <c r="AB144" s="125">
        <v>0</v>
      </c>
      <c r="AC144" s="125">
        <v>2338</v>
      </c>
      <c r="AD144" s="125">
        <v>4217</v>
      </c>
      <c r="AE144" s="120">
        <v>8473.7999999999993</v>
      </c>
      <c r="AF144" s="125">
        <v>9665.9</v>
      </c>
      <c r="AG144" s="120">
        <v>7013.6</v>
      </c>
      <c r="AH144" s="120">
        <v>7819.9</v>
      </c>
      <c r="AI144" s="65">
        <v>0</v>
      </c>
      <c r="AJ144" s="65">
        <v>0</v>
      </c>
      <c r="AK144" s="65">
        <v>2695</v>
      </c>
      <c r="AL144" s="65">
        <v>9867.1</v>
      </c>
      <c r="AM144" s="65">
        <v>8190</v>
      </c>
      <c r="AN144" s="65">
        <v>8668.7999999999993</v>
      </c>
      <c r="AO144" s="65">
        <v>8898.7999999999993</v>
      </c>
      <c r="AP144" s="65">
        <v>8643.7000000000007</v>
      </c>
      <c r="AQ144" s="65">
        <v>8306</v>
      </c>
      <c r="AR144" s="65">
        <v>6393.8</v>
      </c>
      <c r="AS144" s="65">
        <v>5822.9</v>
      </c>
      <c r="AT144" s="65">
        <v>7040.6</v>
      </c>
      <c r="AU144" s="65">
        <v>7429.4</v>
      </c>
      <c r="AV144" s="65">
        <v>7232.9</v>
      </c>
      <c r="AW144" s="65">
        <v>8374.7999999999993</v>
      </c>
      <c r="AX144" s="65">
        <v>7922.1</v>
      </c>
      <c r="AY144" s="65">
        <v>8103.2</v>
      </c>
      <c r="AZ144" s="65">
        <v>6726.8</v>
      </c>
      <c r="BA144" s="65">
        <v>6192.8</v>
      </c>
      <c r="BB144" s="65">
        <v>8731.1</v>
      </c>
      <c r="BC144" s="65">
        <v>7997</v>
      </c>
      <c r="BD144" s="65">
        <v>0</v>
      </c>
      <c r="BE144" s="65">
        <v>0</v>
      </c>
      <c r="BF144" s="65">
        <v>0</v>
      </c>
      <c r="BG144" s="65">
        <v>518.9</v>
      </c>
      <c r="BH144" s="65">
        <v>6555.7</v>
      </c>
      <c r="BI144" s="65">
        <v>5515.7</v>
      </c>
      <c r="BJ144" s="65">
        <v>5600.9</v>
      </c>
      <c r="BK144" s="65">
        <v>5142.6000000000004</v>
      </c>
      <c r="BL144" s="65">
        <v>4749.2</v>
      </c>
      <c r="BM144" s="91">
        <v>5519.2</v>
      </c>
      <c r="BN144" s="65">
        <v>5383</v>
      </c>
      <c r="BO144" s="65">
        <v>5406.3</v>
      </c>
      <c r="BP144" s="65">
        <v>5443.2</v>
      </c>
      <c r="BQ144" s="65">
        <v>5351</v>
      </c>
      <c r="BR144" s="65">
        <v>5381.6</v>
      </c>
      <c r="BS144" s="65">
        <v>4718.3</v>
      </c>
      <c r="BT144" s="65">
        <v>0</v>
      </c>
      <c r="BU144" s="65">
        <v>5447</v>
      </c>
      <c r="BV144" s="65">
        <v>5379.1</v>
      </c>
      <c r="BW144" s="65">
        <v>5357.9</v>
      </c>
      <c r="BX144" s="65">
        <v>5404.6</v>
      </c>
      <c r="BY144" s="65">
        <v>5385</v>
      </c>
      <c r="BZ144" s="65">
        <v>5424.7</v>
      </c>
      <c r="CA144" s="65">
        <v>5430.7</v>
      </c>
      <c r="CB144" s="65">
        <v>5388.5</v>
      </c>
      <c r="CC144" s="65">
        <v>5353.4</v>
      </c>
      <c r="CD144" s="65">
        <v>4983.3999999999996</v>
      </c>
      <c r="CE144" s="65">
        <v>4455.1000000000004</v>
      </c>
      <c r="CF144" s="65">
        <v>3351.7</v>
      </c>
      <c r="CG144" s="65">
        <v>8749.2000000000007</v>
      </c>
      <c r="CH144" s="65">
        <v>4062.5</v>
      </c>
      <c r="CI144" s="65">
        <v>0</v>
      </c>
      <c r="CJ144" s="65">
        <v>5391.5</v>
      </c>
      <c r="CK144" s="65">
        <v>5587.4</v>
      </c>
      <c r="CL144" s="65">
        <v>5217.7</v>
      </c>
      <c r="CM144">
        <v>5411.9</v>
      </c>
      <c r="CN144">
        <v>5358.2</v>
      </c>
      <c r="CO144">
        <v>0</v>
      </c>
      <c r="CP144">
        <v>0</v>
      </c>
      <c r="CQ144">
        <v>3258</v>
      </c>
      <c r="CR144">
        <v>5404.2</v>
      </c>
      <c r="CS144">
        <v>5393.6</v>
      </c>
      <c r="CT144">
        <v>5393.1</v>
      </c>
      <c r="CU144">
        <v>5128.3999999999996</v>
      </c>
      <c r="CV144">
        <v>5365.8</v>
      </c>
      <c r="CW144">
        <v>5332.5</v>
      </c>
      <c r="CX144">
        <v>5387.9</v>
      </c>
      <c r="CY144">
        <v>5394.9</v>
      </c>
      <c r="CZ144">
        <v>5393.1</v>
      </c>
      <c r="DA144">
        <v>5901.8</v>
      </c>
      <c r="DB144">
        <v>4913.3999999999996</v>
      </c>
      <c r="DC144">
        <v>5200.5</v>
      </c>
      <c r="DD144">
        <v>5493.6</v>
      </c>
      <c r="DE144">
        <v>5303.2</v>
      </c>
      <c r="DF144">
        <v>5332.3</v>
      </c>
      <c r="DG144">
        <v>5452.8</v>
      </c>
      <c r="DH144">
        <v>5417.6</v>
      </c>
      <c r="DI144">
        <v>4879.7</v>
      </c>
      <c r="DJ144">
        <v>5408.1</v>
      </c>
      <c r="DK144">
        <v>5388.5</v>
      </c>
      <c r="DL144">
        <v>5380.6</v>
      </c>
      <c r="DM144">
        <v>5206.1000000000004</v>
      </c>
      <c r="DN144">
        <v>5429.6</v>
      </c>
      <c r="DO144">
        <v>5382.5</v>
      </c>
      <c r="DP144">
        <v>5394.7</v>
      </c>
      <c r="DQ144">
        <v>5385.6</v>
      </c>
      <c r="DR144">
        <v>5443.4</v>
      </c>
      <c r="DS144">
        <v>4976.8</v>
      </c>
      <c r="DT144">
        <v>5670.3</v>
      </c>
      <c r="DU144">
        <v>5749.5</v>
      </c>
      <c r="DV144">
        <v>5339.3</v>
      </c>
      <c r="DW144">
        <v>5441.5</v>
      </c>
      <c r="DX144">
        <v>5714.3</v>
      </c>
      <c r="DY144">
        <v>10923.6</v>
      </c>
      <c r="DZ144">
        <v>5268.1</v>
      </c>
      <c r="EA144">
        <v>5382</v>
      </c>
      <c r="EB144">
        <v>5868.9</v>
      </c>
      <c r="EC144">
        <v>5485.6</v>
      </c>
      <c r="ED144">
        <v>5414</v>
      </c>
      <c r="EE144">
        <v>5383.5</v>
      </c>
      <c r="EF144">
        <v>5229.5</v>
      </c>
      <c r="EG144">
        <v>5388.4</v>
      </c>
      <c r="EH144">
        <v>5407.8</v>
      </c>
      <c r="EI144">
        <v>5371.2</v>
      </c>
      <c r="EJ144">
        <v>5914.2</v>
      </c>
      <c r="EK144">
        <v>5413.3</v>
      </c>
      <c r="EL144">
        <v>3788.2</v>
      </c>
      <c r="EM144">
        <v>10767.2</v>
      </c>
      <c r="EN144">
        <v>5395.9</v>
      </c>
      <c r="EO144">
        <v>5421.7</v>
      </c>
      <c r="EP144">
        <v>5366</v>
      </c>
      <c r="EQ144">
        <v>4958.7</v>
      </c>
      <c r="ER144">
        <v>3468.6</v>
      </c>
      <c r="ES144">
        <v>6685.5</v>
      </c>
      <c r="ET144">
        <v>5333.8</v>
      </c>
      <c r="EU144">
        <v>4692.8999999999996</v>
      </c>
      <c r="EV144">
        <v>5458.9</v>
      </c>
      <c r="EW144">
        <v>4514.3</v>
      </c>
      <c r="EX144">
        <v>4178.1000000000004</v>
      </c>
      <c r="EY144">
        <v>5366.4</v>
      </c>
      <c r="EZ144">
        <v>2213.4</v>
      </c>
      <c r="FA144">
        <v>0</v>
      </c>
      <c r="FB144">
        <v>0</v>
      </c>
      <c r="FC144">
        <v>0</v>
      </c>
      <c r="FD144">
        <v>0</v>
      </c>
      <c r="FE144">
        <v>1755.2</v>
      </c>
      <c r="FF144">
        <v>10158.799999999999</v>
      </c>
      <c r="FG144">
        <v>6537</v>
      </c>
      <c r="FH144">
        <v>3779.1</v>
      </c>
      <c r="FI144">
        <v>6588</v>
      </c>
      <c r="FJ144">
        <v>6508</v>
      </c>
      <c r="FK144">
        <v>5740.5</v>
      </c>
      <c r="FL144">
        <v>6072.9</v>
      </c>
      <c r="FM144">
        <v>6092.2</v>
      </c>
      <c r="FN144">
        <v>4843.5</v>
      </c>
      <c r="FO144">
        <v>4670.3999999999996</v>
      </c>
      <c r="FP144">
        <v>4900.3</v>
      </c>
      <c r="FQ144">
        <v>4846.5</v>
      </c>
      <c r="FR144">
        <v>8713</v>
      </c>
      <c r="FS144">
        <v>4821.8999999999996</v>
      </c>
      <c r="FT144">
        <v>3873</v>
      </c>
      <c r="FU144">
        <v>5619.2</v>
      </c>
      <c r="FV144">
        <v>5097</v>
      </c>
      <c r="FW144">
        <v>6488</v>
      </c>
      <c r="FX144">
        <v>4742.1000000000004</v>
      </c>
      <c r="FY144">
        <v>10255.9</v>
      </c>
      <c r="FZ144">
        <v>5449</v>
      </c>
      <c r="GA144">
        <v>4461.5</v>
      </c>
      <c r="GB144">
        <v>4518.7</v>
      </c>
      <c r="GC144">
        <v>4865.5</v>
      </c>
      <c r="GD144">
        <v>2464</v>
      </c>
      <c r="GE144">
        <v>4218.6000000000004</v>
      </c>
      <c r="GF144">
        <v>5204.8999999999996</v>
      </c>
      <c r="GG144">
        <v>5149</v>
      </c>
      <c r="GH144">
        <v>4783.8999999999996</v>
      </c>
      <c r="GI144">
        <v>5199.7</v>
      </c>
      <c r="GJ144">
        <v>5064.3</v>
      </c>
      <c r="GK144">
        <v>4992.8999999999996</v>
      </c>
      <c r="GL144" s="214">
        <v>4591.2</v>
      </c>
      <c r="GM144" s="214">
        <v>4123.1000000000004</v>
      </c>
      <c r="GN144">
        <v>4600.2</v>
      </c>
      <c r="GO144">
        <v>4522.3999999999996</v>
      </c>
      <c r="GP144">
        <v>4037</v>
      </c>
      <c r="GQ144">
        <v>5100.8999999999996</v>
      </c>
      <c r="GR144">
        <v>5372.1</v>
      </c>
      <c r="GS144">
        <v>4587.7</v>
      </c>
      <c r="GT144">
        <v>4008.1</v>
      </c>
      <c r="GU144">
        <v>5248.3</v>
      </c>
      <c r="GV144">
        <v>2697.2</v>
      </c>
      <c r="GW144">
        <v>4869.8</v>
      </c>
      <c r="GX144">
        <v>4551.6000000000004</v>
      </c>
      <c r="GY144">
        <v>5133.3</v>
      </c>
      <c r="GZ144">
        <v>4337.7</v>
      </c>
      <c r="HA144">
        <v>3950</v>
      </c>
      <c r="HB144">
        <v>4999.7</v>
      </c>
      <c r="HC144">
        <v>0</v>
      </c>
      <c r="HD144">
        <v>975.4</v>
      </c>
      <c r="HE144">
        <v>5160.8999999999996</v>
      </c>
      <c r="HF144">
        <v>5198.1000000000004</v>
      </c>
      <c r="HG144">
        <v>5100.7</v>
      </c>
      <c r="HH144">
        <v>4756.5</v>
      </c>
      <c r="HI144">
        <v>4369.6000000000004</v>
      </c>
      <c r="HJ144">
        <v>4178.2</v>
      </c>
      <c r="HK144">
        <v>4876.6000000000004</v>
      </c>
      <c r="HL144">
        <v>4916.7</v>
      </c>
      <c r="HM144">
        <v>4378.3999999999996</v>
      </c>
      <c r="HN144">
        <v>4313.8</v>
      </c>
      <c r="HO144">
        <v>2337</v>
      </c>
      <c r="HP144">
        <v>4033.7</v>
      </c>
      <c r="HQ144">
        <v>4782.3999999999996</v>
      </c>
      <c r="HR144">
        <v>4886.6000000000004</v>
      </c>
      <c r="HS144">
        <v>3423</v>
      </c>
      <c r="HT144">
        <v>2204.6999999999998</v>
      </c>
      <c r="HU144">
        <v>5496</v>
      </c>
      <c r="HV144">
        <v>4620.1000000000004</v>
      </c>
      <c r="HW144">
        <v>4046.1</v>
      </c>
      <c r="HX144">
        <v>0</v>
      </c>
      <c r="HY144">
        <v>0</v>
      </c>
      <c r="HZ144">
        <v>0</v>
      </c>
      <c r="IA144">
        <v>1856.2</v>
      </c>
      <c r="IB144">
        <v>5772</v>
      </c>
      <c r="IC144">
        <v>0</v>
      </c>
      <c r="ID144" s="299">
        <v>3118.7</v>
      </c>
    </row>
    <row r="145" spans="1:240" x14ac:dyDescent="0.25">
      <c r="A145" s="95">
        <f t="shared" si="15"/>
        <v>144</v>
      </c>
      <c r="B145" s="65">
        <f>B.Semanal!B145</f>
        <v>0</v>
      </c>
      <c r="C145" s="66"/>
      <c r="D145" s="66"/>
      <c r="E145" s="66"/>
      <c r="F145" s="66"/>
      <c r="H145" s="67">
        <v>0</v>
      </c>
      <c r="I145" s="67">
        <v>0.17849999999999999</v>
      </c>
      <c r="J145" s="67">
        <v>2.9700000000000001E-2</v>
      </c>
      <c r="K145" s="67">
        <v>1.9099999999999999E-2</v>
      </c>
      <c r="L145" s="67">
        <v>0.1231</v>
      </c>
      <c r="M145" s="67">
        <v>1.8700000000000001E-2</v>
      </c>
      <c r="N145" s="65">
        <v>1.4E-2</v>
      </c>
      <c r="O145" s="65">
        <v>0.01</v>
      </c>
      <c r="P145" s="65">
        <v>0.15670000000000001</v>
      </c>
      <c r="Q145" s="65">
        <v>2.1299999999999999E-2</v>
      </c>
      <c r="R145" s="65">
        <v>2.5999999999999999E-2</v>
      </c>
      <c r="S145" s="65">
        <v>7.8200000000000006E-2</v>
      </c>
      <c r="T145" s="65">
        <v>3.1099999999999999E-2</v>
      </c>
      <c r="U145" s="124">
        <v>2.5999999999999999E-2</v>
      </c>
      <c r="V145" s="124">
        <v>1.35E-2</v>
      </c>
      <c r="W145" s="124">
        <v>3.6499999999999998E-2</v>
      </c>
      <c r="X145" s="124">
        <v>1.17E-2</v>
      </c>
      <c r="Y145" s="124">
        <v>2.35E-2</v>
      </c>
      <c r="Z145" s="124">
        <v>3.3000000000000002E-2</v>
      </c>
      <c r="AA145" s="124">
        <v>2.6800000000000001E-2</v>
      </c>
      <c r="AB145" s="124">
        <v>4.2900000000000001E-2</v>
      </c>
      <c r="AC145" s="124">
        <v>0.01</v>
      </c>
      <c r="AD145" s="124">
        <v>0.04</v>
      </c>
      <c r="AE145" s="120">
        <v>2.0500000000000001E-2</v>
      </c>
      <c r="AF145" s="124">
        <v>2.58E-2</v>
      </c>
      <c r="AG145" s="120">
        <v>0.1163</v>
      </c>
      <c r="AH145" s="120">
        <v>2.93E-2</v>
      </c>
      <c r="AI145" s="65">
        <v>0</v>
      </c>
      <c r="AJ145" s="65">
        <v>0</v>
      </c>
      <c r="AK145" s="65">
        <v>4.2000000000000003E-2</v>
      </c>
      <c r="AL145" s="65">
        <v>3.27E-2</v>
      </c>
      <c r="AM145" s="65">
        <v>1.9E-2</v>
      </c>
      <c r="AN145" s="65">
        <v>4.3499999999999997E-2</v>
      </c>
      <c r="AO145" s="65">
        <v>6.6900000000000001E-2</v>
      </c>
      <c r="AP145" s="65">
        <v>5.5500000000000001E-2</v>
      </c>
      <c r="AQ145" s="65">
        <v>2.4500000000000001E-2</v>
      </c>
      <c r="AR145" s="65">
        <v>7.1300000000000002E-2</v>
      </c>
      <c r="AS145" s="65">
        <v>2.4E-2</v>
      </c>
      <c r="AT145" s="65">
        <v>4.5699999999999998E-2</v>
      </c>
      <c r="AU145" s="65">
        <v>1.6199999999999999E-2</v>
      </c>
      <c r="AV145" s="65">
        <v>3.5799999999999998E-2</v>
      </c>
      <c r="AW145" s="65">
        <v>2.8500000000000001E-2</v>
      </c>
      <c r="AX145" s="65">
        <v>3.3799999999999997E-2</v>
      </c>
      <c r="AY145" s="65">
        <v>2.2700000000000001E-2</v>
      </c>
      <c r="AZ145" s="65">
        <v>0.1144</v>
      </c>
      <c r="BA145" s="65">
        <v>4.36E-2</v>
      </c>
      <c r="BB145" s="65">
        <v>6.3200000000000006E-2</v>
      </c>
      <c r="BC145" s="65">
        <v>5.3999999999999999E-2</v>
      </c>
      <c r="BD145" s="65">
        <v>0</v>
      </c>
      <c r="BE145" s="65">
        <v>0</v>
      </c>
      <c r="BF145" s="65">
        <v>0</v>
      </c>
      <c r="BG145" s="65">
        <v>0.04</v>
      </c>
      <c r="BH145" s="65">
        <v>7.1999999999999995E-2</v>
      </c>
      <c r="BI145" s="65">
        <v>8.0199999999999994E-2</v>
      </c>
      <c r="BJ145" s="65">
        <v>2.9399999999999999E-2</v>
      </c>
      <c r="BK145" s="65">
        <v>1.55E-2</v>
      </c>
      <c r="BL145" s="65">
        <v>2.1499999999999998E-2</v>
      </c>
      <c r="BM145" s="91">
        <v>3.7999999999999999E-2</v>
      </c>
      <c r="BN145" s="65">
        <v>3.09E-2</v>
      </c>
      <c r="BO145" s="65">
        <v>2.18E-2</v>
      </c>
      <c r="BP145" s="65">
        <v>2.1299999999999999E-2</v>
      </c>
      <c r="BQ145" s="65">
        <v>1.8700000000000001E-2</v>
      </c>
      <c r="BR145" s="65">
        <v>2.35E-2</v>
      </c>
      <c r="BS145" s="65">
        <v>6.6400000000000001E-2</v>
      </c>
      <c r="BT145" s="65">
        <v>3.2399999999999998E-2</v>
      </c>
      <c r="BU145" s="65">
        <v>1.55E-2</v>
      </c>
      <c r="BV145" s="65">
        <v>3.5799999999999998E-2</v>
      </c>
      <c r="BW145" s="65">
        <v>2.8000000000000001E-2</v>
      </c>
      <c r="BX145" s="65">
        <v>2.2700000000000001E-2</v>
      </c>
      <c r="BY145" s="65">
        <v>2.8400000000000002E-2</v>
      </c>
      <c r="BZ145" s="65">
        <v>3.1699999999999999E-2</v>
      </c>
      <c r="CA145" s="65">
        <v>3.1199999999999999E-2</v>
      </c>
      <c r="CB145" s="65">
        <v>3.9800000000000002E-2</v>
      </c>
      <c r="CC145" s="65">
        <v>1.4500000000000001E-2</v>
      </c>
      <c r="CD145" s="65">
        <v>2.1999999999999999E-2</v>
      </c>
      <c r="CE145" s="65">
        <v>1.6799999999999999E-2</v>
      </c>
      <c r="CF145" s="65">
        <v>1.72E-2</v>
      </c>
      <c r="CG145" s="65">
        <v>2.6200000000000001E-2</v>
      </c>
      <c r="CH145" s="65">
        <v>7.6300000000000007E-2</v>
      </c>
      <c r="CI145" s="65">
        <v>5.9799999999999999E-2</v>
      </c>
      <c r="CJ145" s="65">
        <v>3.2199999999999999E-2</v>
      </c>
      <c r="CK145" s="65">
        <v>3.0200000000000001E-2</v>
      </c>
      <c r="CL145" s="65">
        <v>2.4199999999999999E-2</v>
      </c>
      <c r="CM145">
        <v>2.8899999999999999E-2</v>
      </c>
      <c r="CN145">
        <v>2.4E-2</v>
      </c>
      <c r="CO145">
        <v>0</v>
      </c>
      <c r="CP145">
        <v>0</v>
      </c>
      <c r="CQ145">
        <v>2.4E-2</v>
      </c>
      <c r="CR145">
        <v>0.11020000000000001</v>
      </c>
      <c r="CS145">
        <v>0.02</v>
      </c>
      <c r="CT145">
        <v>2.5600000000000001E-2</v>
      </c>
      <c r="CU145">
        <v>2.3E-2</v>
      </c>
      <c r="CV145">
        <v>1.6199999999999999E-2</v>
      </c>
      <c r="CW145">
        <v>2.1499999999999998E-2</v>
      </c>
      <c r="CX145">
        <v>2.5999999999999999E-2</v>
      </c>
      <c r="CY145">
        <v>2.2499999999999999E-2</v>
      </c>
      <c r="CZ145">
        <v>3.9199999999999999E-2</v>
      </c>
      <c r="DA145">
        <v>3.1699999999999999E-2</v>
      </c>
      <c r="DB145">
        <v>2.0799999999999999E-2</v>
      </c>
      <c r="DC145">
        <v>3.27E-2</v>
      </c>
      <c r="DD145">
        <v>2.53E-2</v>
      </c>
      <c r="DE145">
        <v>2.1000000000000001E-2</v>
      </c>
      <c r="DF145">
        <v>2.0500000000000001E-2</v>
      </c>
      <c r="DG145">
        <v>2.75E-2</v>
      </c>
      <c r="DH145">
        <v>1.4200000000000001E-2</v>
      </c>
      <c r="DI145">
        <v>4.4999999999999998E-2</v>
      </c>
      <c r="DJ145">
        <v>4.1799999999999997E-2</v>
      </c>
      <c r="DK145">
        <v>2.2499999999999999E-2</v>
      </c>
      <c r="DL145">
        <v>2.98E-2</v>
      </c>
      <c r="DM145">
        <v>2.4500000000000001E-2</v>
      </c>
      <c r="DN145">
        <v>2.7E-2</v>
      </c>
      <c r="DO145">
        <v>4.2000000000000003E-2</v>
      </c>
      <c r="DP145">
        <v>3.7499999999999999E-2</v>
      </c>
      <c r="DQ145">
        <v>4.48E-2</v>
      </c>
      <c r="DR145">
        <v>3.6200000000000003E-2</v>
      </c>
      <c r="DS145">
        <v>2.1100000000000001E-2</v>
      </c>
      <c r="DT145">
        <v>3.1199999999999999E-2</v>
      </c>
      <c r="DU145">
        <v>2.75E-2</v>
      </c>
      <c r="DV145">
        <v>2.0799999999999999E-2</v>
      </c>
      <c r="DW145">
        <v>2.98E-2</v>
      </c>
      <c r="DX145">
        <v>2.6499999999999999E-2</v>
      </c>
      <c r="DY145">
        <v>2.24E-2</v>
      </c>
      <c r="DZ145">
        <v>1.6400000000000001E-2</v>
      </c>
      <c r="EA145">
        <v>1.6E-2</v>
      </c>
      <c r="EB145">
        <v>1.35E-2</v>
      </c>
      <c r="EC145">
        <v>1.5299999999999999E-2</v>
      </c>
      <c r="ED145">
        <v>2.64E-2</v>
      </c>
      <c r="EE145">
        <v>2.9399999999999999E-2</v>
      </c>
      <c r="EF145">
        <v>1.3299999999999999E-2</v>
      </c>
      <c r="EG145">
        <v>1.34E-2</v>
      </c>
      <c r="EH145">
        <v>1.6E-2</v>
      </c>
      <c r="EI145">
        <v>1.78E-2</v>
      </c>
      <c r="EJ145">
        <v>1.43E-2</v>
      </c>
      <c r="EK145">
        <v>1.0999999999999999E-2</v>
      </c>
      <c r="EL145">
        <v>1.2500000000000001E-2</v>
      </c>
      <c r="EM145">
        <v>1.7000000000000001E-2</v>
      </c>
      <c r="EN145">
        <v>1.18E-2</v>
      </c>
      <c r="EO145">
        <v>1.2999999999999999E-2</v>
      </c>
      <c r="EP145">
        <v>1.2699999999999999E-2</v>
      </c>
      <c r="EQ145">
        <v>1.95E-2</v>
      </c>
      <c r="ER145">
        <v>2.23E-2</v>
      </c>
      <c r="ES145">
        <v>1.6500000000000001E-2</v>
      </c>
      <c r="ET145">
        <v>1.5299999999999999E-2</v>
      </c>
      <c r="EU145">
        <v>1.7299999999999999E-2</v>
      </c>
      <c r="EV145">
        <v>1.6899999999999998E-2</v>
      </c>
      <c r="EW145">
        <v>0.01</v>
      </c>
      <c r="EX145">
        <v>2.0799999999999999E-2</v>
      </c>
      <c r="EY145">
        <v>1.6500000000000001E-2</v>
      </c>
      <c r="EZ145">
        <v>1.0699999999999999E-2</v>
      </c>
      <c r="FA145">
        <v>0</v>
      </c>
      <c r="FB145">
        <v>0</v>
      </c>
      <c r="FC145">
        <v>0</v>
      </c>
      <c r="FD145">
        <v>0</v>
      </c>
      <c r="FE145">
        <v>0.13300000000000001</v>
      </c>
      <c r="FF145">
        <v>7.4399999999999994E-2</v>
      </c>
      <c r="FG145">
        <v>5.7200000000000001E-2</v>
      </c>
      <c r="FH145">
        <v>2.1999999999999999E-2</v>
      </c>
      <c r="FI145">
        <v>0.02</v>
      </c>
      <c r="FJ145">
        <v>1.47E-2</v>
      </c>
      <c r="FK145">
        <v>1.52E-2</v>
      </c>
      <c r="FL145">
        <v>1.9800000000000002E-2</v>
      </c>
      <c r="FM145">
        <v>6.5299999999999997E-2</v>
      </c>
      <c r="FN145">
        <v>1.54E-2</v>
      </c>
      <c r="FO145">
        <v>1.6400000000000001E-2</v>
      </c>
      <c r="FP145">
        <v>1.9E-2</v>
      </c>
      <c r="FQ145">
        <v>1.78E-2</v>
      </c>
      <c r="FR145">
        <v>1.3599999999999999E-2</v>
      </c>
      <c r="FS145">
        <v>1.4800000000000001E-2</v>
      </c>
      <c r="FT145">
        <v>3.1E-2</v>
      </c>
      <c r="FU145">
        <v>1.12E-2</v>
      </c>
      <c r="FV145">
        <v>1.06E-2</v>
      </c>
      <c r="FW145">
        <v>1.24E-2</v>
      </c>
      <c r="FX145">
        <v>1.3599999999999999E-2</v>
      </c>
      <c r="FY145">
        <v>1.44E-2</v>
      </c>
      <c r="FZ145">
        <v>1.6199999999999999E-2</v>
      </c>
      <c r="GA145">
        <v>2.7699999999999999E-2</v>
      </c>
      <c r="GB145">
        <v>2.35E-2</v>
      </c>
      <c r="GC145">
        <v>1.2200000000000001E-2</v>
      </c>
      <c r="GD145">
        <v>1.8599999999999998E-2</v>
      </c>
      <c r="GE145">
        <v>2.0799999999999999E-2</v>
      </c>
      <c r="GF145">
        <v>3.0300000000000001E-2</v>
      </c>
      <c r="GG145">
        <v>1.44E-2</v>
      </c>
      <c r="GH145">
        <v>1.0699999999999999E-2</v>
      </c>
      <c r="GI145">
        <v>1.7999999999999999E-2</v>
      </c>
      <c r="GJ145">
        <v>1.54E-2</v>
      </c>
      <c r="GK145">
        <v>1.7999999999999999E-2</v>
      </c>
      <c r="GL145" s="214">
        <v>1.84E-2</v>
      </c>
      <c r="GM145" s="214">
        <v>2.4500000000000001E-2</v>
      </c>
      <c r="GN145">
        <v>9.5999999999999992E-3</v>
      </c>
      <c r="GO145">
        <v>9.7999999999999997E-3</v>
      </c>
      <c r="GP145">
        <v>1.0999999999999999E-2</v>
      </c>
      <c r="GQ145">
        <v>1.11E-2</v>
      </c>
      <c r="GR145">
        <v>1.3599999999999999E-2</v>
      </c>
      <c r="GS145">
        <v>1.34E-2</v>
      </c>
      <c r="GT145">
        <v>2.64E-2</v>
      </c>
      <c r="GU145">
        <v>1.54E-2</v>
      </c>
      <c r="GV145">
        <v>1.7299999999999999E-2</v>
      </c>
      <c r="GW145">
        <v>3.3599999999999998E-2</v>
      </c>
      <c r="GX145">
        <v>1.52E-2</v>
      </c>
      <c r="GY145">
        <v>1.6400000000000001E-2</v>
      </c>
      <c r="GZ145">
        <v>9.7000000000000003E-3</v>
      </c>
      <c r="HA145">
        <v>1.7999999999999999E-2</v>
      </c>
      <c r="HB145">
        <v>1.34E-2</v>
      </c>
      <c r="HC145">
        <v>0</v>
      </c>
      <c r="HD145">
        <v>1.7999999999999999E-2</v>
      </c>
      <c r="HE145">
        <v>7.1599999999999997E-2</v>
      </c>
      <c r="HF145">
        <v>1.24E-2</v>
      </c>
      <c r="HG145">
        <v>1.5599999999999999E-2</v>
      </c>
      <c r="HH145">
        <v>1.12E-2</v>
      </c>
      <c r="HI145">
        <v>1.0500000000000001E-2</v>
      </c>
      <c r="HJ145">
        <v>1.2500000000000001E-2</v>
      </c>
      <c r="HK145">
        <v>1.3299999999999999E-2</v>
      </c>
      <c r="HL145">
        <v>8.6999999999999994E-3</v>
      </c>
      <c r="HM145">
        <v>1.15E-2</v>
      </c>
      <c r="HN145">
        <v>1.4800000000000001E-2</v>
      </c>
      <c r="HO145">
        <v>5.3600000000000002E-2</v>
      </c>
      <c r="HP145">
        <v>0.01</v>
      </c>
      <c r="HQ145">
        <v>1.44E-2</v>
      </c>
      <c r="HR145">
        <v>1.8700000000000001E-2</v>
      </c>
      <c r="HS145">
        <v>1.4999999999999999E-2</v>
      </c>
      <c r="HT145">
        <v>2.3300000000000001E-2</v>
      </c>
      <c r="HU145">
        <v>2.07E-2</v>
      </c>
      <c r="HV145">
        <v>1.9099999999999999E-2</v>
      </c>
      <c r="HW145">
        <v>2.2499999999999999E-2</v>
      </c>
      <c r="HX145">
        <v>0</v>
      </c>
      <c r="HY145">
        <v>0</v>
      </c>
      <c r="HZ145">
        <v>0</v>
      </c>
      <c r="IA145">
        <v>4.6699999999999998E-2</v>
      </c>
      <c r="IB145">
        <v>2.5999999999999999E-2</v>
      </c>
      <c r="IC145">
        <v>0</v>
      </c>
      <c r="ID145" s="142">
        <v>0.01</v>
      </c>
    </row>
    <row r="146" spans="1:240" x14ac:dyDescent="0.25">
      <c r="A146" s="95">
        <f t="shared" si="15"/>
        <v>145</v>
      </c>
      <c r="B146" s="65">
        <f>B.Semanal!B146</f>
        <v>0</v>
      </c>
      <c r="C146" s="66"/>
      <c r="D146" s="66"/>
      <c r="E146" s="66"/>
      <c r="F146" s="66"/>
      <c r="H146" s="67">
        <v>0</v>
      </c>
      <c r="I146" s="67">
        <v>1.2E-2</v>
      </c>
      <c r="J146" s="67">
        <v>0.02</v>
      </c>
      <c r="K146" s="67">
        <v>1.4999999999999999E-2</v>
      </c>
      <c r="L146" s="67">
        <v>1.4E-2</v>
      </c>
      <c r="M146" s="67">
        <v>1.0999999999999999E-2</v>
      </c>
      <c r="N146" s="65">
        <v>8.0000000000000002E-3</v>
      </c>
      <c r="O146" s="65">
        <v>0.01</v>
      </c>
      <c r="P146" s="65">
        <v>2.5000000000000001E-2</v>
      </c>
      <c r="Q146" s="65">
        <v>4.9000000000000002E-2</v>
      </c>
      <c r="R146" s="65">
        <v>1.7000000000000001E-2</v>
      </c>
      <c r="S146" s="65">
        <v>1.9E-2</v>
      </c>
      <c r="T146" s="65">
        <v>0.11</v>
      </c>
      <c r="U146" s="124">
        <v>1.4999999999999999E-2</v>
      </c>
      <c r="V146" s="124">
        <v>3.5999999999999997E-2</v>
      </c>
      <c r="W146" s="124">
        <v>2.5999999999999999E-2</v>
      </c>
      <c r="X146" s="124">
        <v>3.6999999999999998E-2</v>
      </c>
      <c r="Y146" s="124">
        <v>0.06</v>
      </c>
      <c r="Z146" s="124">
        <v>6.2E-2</v>
      </c>
      <c r="AA146" s="124">
        <v>4.7E-2</v>
      </c>
      <c r="AB146" s="124">
        <v>6.2E-2</v>
      </c>
      <c r="AC146" s="124">
        <v>0.01</v>
      </c>
      <c r="AD146" s="124">
        <v>3.6999999999999998E-2</v>
      </c>
      <c r="AE146" s="120">
        <v>1.7000000000000001E-2</v>
      </c>
      <c r="AF146" s="124">
        <v>2.8000000000000001E-2</v>
      </c>
      <c r="AG146" s="120">
        <v>4.8000000000000001E-2</v>
      </c>
      <c r="AH146" s="120">
        <v>3.4000000000000002E-2</v>
      </c>
      <c r="AI146" s="65">
        <v>0</v>
      </c>
      <c r="AJ146" s="65">
        <v>0</v>
      </c>
      <c r="AK146" s="65">
        <v>3.2000000000000001E-2</v>
      </c>
      <c r="AL146" s="65">
        <v>8.9999999999999993E-3</v>
      </c>
      <c r="AM146" s="65">
        <v>2.9000000000000001E-2</v>
      </c>
      <c r="AN146" s="65">
        <v>1.4999999999999999E-2</v>
      </c>
      <c r="AO146" s="65">
        <v>8.4000000000000005E-2</v>
      </c>
      <c r="AP146" s="65">
        <v>2.7E-2</v>
      </c>
      <c r="AQ146" s="65">
        <v>3.6999999999999998E-2</v>
      </c>
      <c r="AR146" s="65">
        <v>3.5999999999999997E-2</v>
      </c>
      <c r="AS146" s="65">
        <v>2.7E-2</v>
      </c>
      <c r="AT146" s="65">
        <v>1.9E-2</v>
      </c>
      <c r="AU146" s="65">
        <v>0.01</v>
      </c>
      <c r="AV146" s="65">
        <v>1.2E-2</v>
      </c>
      <c r="AW146" s="65">
        <v>1.0999999999999999E-2</v>
      </c>
      <c r="AX146" s="65">
        <v>5.1999999999999998E-2</v>
      </c>
      <c r="AY146" s="65">
        <v>1.7000000000000001E-2</v>
      </c>
      <c r="AZ146" s="65">
        <v>6.8000000000000005E-2</v>
      </c>
      <c r="BA146" s="65">
        <v>3.5000000000000003E-2</v>
      </c>
      <c r="BB146" s="65">
        <v>3.9E-2</v>
      </c>
      <c r="BC146" s="65">
        <v>0.03</v>
      </c>
      <c r="BD146" s="65">
        <v>0</v>
      </c>
      <c r="BE146" s="65">
        <v>0</v>
      </c>
      <c r="BF146" s="65">
        <v>0</v>
      </c>
      <c r="BG146" s="65">
        <v>0.03</v>
      </c>
      <c r="BH146" s="65">
        <v>2.5999999999999999E-2</v>
      </c>
      <c r="BI146" s="65">
        <v>8.9999999999999993E-3</v>
      </c>
      <c r="BJ146" s="65">
        <v>0.115</v>
      </c>
      <c r="BK146" s="65">
        <v>8.9999999999999993E-3</v>
      </c>
      <c r="BL146" s="65">
        <v>8.9999999999999993E-3</v>
      </c>
      <c r="BM146" s="91">
        <v>2.5999999999999999E-2</v>
      </c>
      <c r="BN146" s="65">
        <v>1.2999999999999999E-2</v>
      </c>
      <c r="BO146" s="65">
        <v>1.2999999999999999E-2</v>
      </c>
      <c r="BP146" s="65">
        <v>0.01</v>
      </c>
      <c r="BQ146" s="65">
        <v>1.0999999999999999E-2</v>
      </c>
      <c r="BR146" s="65">
        <v>1.0999999999999999E-2</v>
      </c>
      <c r="BS146" s="65">
        <v>5.7000000000000002E-2</v>
      </c>
      <c r="BT146" s="65">
        <v>8.9999999999999993E-3</v>
      </c>
      <c r="BU146" s="65">
        <v>1.0999999999999999E-2</v>
      </c>
      <c r="BV146" s="65">
        <v>7.0000000000000001E-3</v>
      </c>
      <c r="BW146" s="65">
        <v>1.2999999999999999E-2</v>
      </c>
      <c r="BX146" s="65">
        <v>1.2999999999999999E-2</v>
      </c>
      <c r="BY146" s="65">
        <v>1.0999999999999999E-2</v>
      </c>
      <c r="BZ146" s="65">
        <v>8.9999999999999993E-3</v>
      </c>
      <c r="CA146" s="65">
        <v>1.9E-2</v>
      </c>
      <c r="CB146" s="65">
        <v>1.4999999999999999E-2</v>
      </c>
      <c r="CC146" s="65">
        <v>2.5000000000000001E-2</v>
      </c>
      <c r="CD146" s="65">
        <v>1.7999999999999999E-2</v>
      </c>
      <c r="CE146" s="65">
        <v>3.5999999999999997E-2</v>
      </c>
      <c r="CF146" s="65">
        <v>1.4E-2</v>
      </c>
      <c r="CG146" s="65">
        <v>0.01</v>
      </c>
      <c r="CH146" s="65">
        <v>1.7999999999999999E-2</v>
      </c>
      <c r="CI146" s="65">
        <v>2.1000000000000001E-2</v>
      </c>
      <c r="CJ146" s="65">
        <v>3.5000000000000003E-2</v>
      </c>
      <c r="CK146" s="65">
        <v>7.1999999999999995E-2</v>
      </c>
      <c r="CL146" s="65">
        <v>8.9999999999999993E-3</v>
      </c>
      <c r="CM146">
        <v>1.0999999999999999E-2</v>
      </c>
      <c r="CN146">
        <v>1.2999999999999999E-2</v>
      </c>
      <c r="CO146">
        <v>0</v>
      </c>
      <c r="CP146">
        <v>0</v>
      </c>
      <c r="CQ146">
        <v>1.4E-2</v>
      </c>
      <c r="CR146">
        <v>1.4999999999999999E-2</v>
      </c>
      <c r="CS146">
        <v>2.8000000000000001E-2</v>
      </c>
      <c r="CT146">
        <v>3.4000000000000002E-2</v>
      </c>
      <c r="CU146">
        <v>1.2999999999999999E-2</v>
      </c>
      <c r="CV146">
        <v>1.7000000000000001E-2</v>
      </c>
      <c r="CW146">
        <v>2.5000000000000001E-2</v>
      </c>
      <c r="CX146">
        <v>3.3000000000000002E-2</v>
      </c>
      <c r="CY146">
        <v>8.9999999999999993E-3</v>
      </c>
      <c r="CZ146">
        <v>1.4E-2</v>
      </c>
      <c r="DA146">
        <v>1.2999999999999999E-2</v>
      </c>
      <c r="DB146">
        <v>1.4E-2</v>
      </c>
      <c r="DC146">
        <v>0.13800000000000001</v>
      </c>
      <c r="DD146">
        <v>8.9999999999999993E-3</v>
      </c>
      <c r="DE146">
        <v>0.03</v>
      </c>
      <c r="DF146">
        <v>1.4999999999999999E-2</v>
      </c>
      <c r="DG146">
        <v>1.6E-2</v>
      </c>
      <c r="DH146">
        <v>2.9000000000000001E-2</v>
      </c>
      <c r="DI146">
        <v>0.19800000000000001</v>
      </c>
      <c r="DJ146">
        <v>2.1000000000000001E-2</v>
      </c>
      <c r="DK146">
        <v>2.1999999999999999E-2</v>
      </c>
      <c r="DL146">
        <v>1.2999999999999999E-2</v>
      </c>
      <c r="DM146">
        <v>1.2999999999999999E-2</v>
      </c>
      <c r="DN146">
        <v>2.1999999999999999E-2</v>
      </c>
      <c r="DO146">
        <v>2.9000000000000001E-2</v>
      </c>
      <c r="DP146">
        <v>1.2999999999999999E-2</v>
      </c>
      <c r="DQ146">
        <v>1.0999999999999999E-2</v>
      </c>
      <c r="DR146">
        <v>2.1999999999999999E-2</v>
      </c>
      <c r="DS146">
        <v>1.2E-2</v>
      </c>
      <c r="DT146">
        <v>1.2999999999999999E-2</v>
      </c>
      <c r="DU146">
        <v>1.2999999999999999E-2</v>
      </c>
      <c r="DV146">
        <v>1.2999999999999999E-2</v>
      </c>
      <c r="DW146">
        <v>1.7000000000000001E-2</v>
      </c>
      <c r="DX146">
        <v>8.9999999999999993E-3</v>
      </c>
      <c r="DY146">
        <v>1.4E-2</v>
      </c>
      <c r="DZ146">
        <v>1.2E-2</v>
      </c>
      <c r="EA146">
        <v>1.4999999999999999E-2</v>
      </c>
      <c r="EB146">
        <v>8.9999999999999993E-3</v>
      </c>
      <c r="EC146">
        <v>0.01</v>
      </c>
      <c r="ED146">
        <v>4.2000000000000003E-2</v>
      </c>
      <c r="EE146">
        <v>5.7000000000000002E-2</v>
      </c>
      <c r="EF146">
        <v>8.0000000000000002E-3</v>
      </c>
      <c r="EG146">
        <v>1.4999999999999999E-2</v>
      </c>
      <c r="EH146">
        <v>3.5000000000000003E-2</v>
      </c>
      <c r="EI146">
        <v>1.2E-2</v>
      </c>
      <c r="EJ146">
        <v>4.1000000000000002E-2</v>
      </c>
      <c r="EK146">
        <v>1.4E-2</v>
      </c>
      <c r="EL146">
        <v>0.01</v>
      </c>
      <c r="EM146">
        <v>3.5999999999999997E-2</v>
      </c>
      <c r="EN146">
        <v>0.01</v>
      </c>
      <c r="EO146">
        <v>8.9999999999999993E-3</v>
      </c>
      <c r="EP146">
        <v>1.2E-2</v>
      </c>
      <c r="EQ146">
        <v>1.4E-2</v>
      </c>
      <c r="ER146">
        <v>1.7000000000000001E-2</v>
      </c>
      <c r="ES146">
        <v>8.9999999999999993E-3</v>
      </c>
      <c r="ET146">
        <v>8.9999999999999993E-3</v>
      </c>
      <c r="EU146">
        <v>1.9E-2</v>
      </c>
      <c r="EV146">
        <v>1.2E-2</v>
      </c>
      <c r="EW146">
        <v>1.2E-2</v>
      </c>
      <c r="EX146">
        <v>1.4999999999999999E-2</v>
      </c>
      <c r="EY146">
        <v>0.01</v>
      </c>
      <c r="EZ146">
        <v>5.0000000000000001E-3</v>
      </c>
      <c r="FA146">
        <v>0</v>
      </c>
      <c r="FB146">
        <v>0</v>
      </c>
      <c r="FC146">
        <v>0</v>
      </c>
      <c r="FD146">
        <v>0</v>
      </c>
      <c r="FE146">
        <v>1.4E-2</v>
      </c>
      <c r="FF146">
        <v>5.6000000000000001E-2</v>
      </c>
      <c r="FG146">
        <v>2.5000000000000001E-2</v>
      </c>
      <c r="FH146">
        <v>0.03</v>
      </c>
      <c r="FI146">
        <v>0.02</v>
      </c>
      <c r="FJ146">
        <v>1.9E-2</v>
      </c>
      <c r="FK146">
        <v>2.7E-2</v>
      </c>
      <c r="FL146">
        <v>5.2999999999999999E-2</v>
      </c>
      <c r="FM146">
        <v>5.6000000000000001E-2</v>
      </c>
      <c r="FN146">
        <v>3.5000000000000003E-2</v>
      </c>
      <c r="FO146">
        <v>1.4E-2</v>
      </c>
      <c r="FP146">
        <v>0.01</v>
      </c>
      <c r="FQ146">
        <v>6.9000000000000006E-2</v>
      </c>
      <c r="FR146">
        <v>3.4000000000000002E-2</v>
      </c>
      <c r="FS146">
        <v>0.01</v>
      </c>
      <c r="FT146">
        <v>2.1999999999999999E-2</v>
      </c>
      <c r="FU146">
        <v>1.7000000000000001E-2</v>
      </c>
      <c r="FV146">
        <v>1.2E-2</v>
      </c>
      <c r="FW146">
        <v>1.9E-2</v>
      </c>
      <c r="FX146">
        <v>1.4E-2</v>
      </c>
      <c r="FY146">
        <v>1.0999999999999999E-2</v>
      </c>
      <c r="FZ146">
        <v>1.2999999999999999E-2</v>
      </c>
      <c r="GA146">
        <v>1.4999999999999999E-2</v>
      </c>
      <c r="GB146">
        <v>1.2E-2</v>
      </c>
      <c r="GC146">
        <v>3.9E-2</v>
      </c>
      <c r="GD146">
        <v>1.2999999999999999E-2</v>
      </c>
      <c r="GE146">
        <v>1.4E-2</v>
      </c>
      <c r="GF146">
        <v>1.7999999999999999E-2</v>
      </c>
      <c r="GG146">
        <v>0.02</v>
      </c>
      <c r="GH146">
        <v>0.01</v>
      </c>
      <c r="GI146">
        <v>2.4E-2</v>
      </c>
      <c r="GJ146">
        <v>1.4999999999999999E-2</v>
      </c>
      <c r="GK146">
        <v>4.4999999999999998E-2</v>
      </c>
      <c r="GL146" s="214">
        <v>4.5999999999999999E-2</v>
      </c>
      <c r="GM146" s="214">
        <v>9.9000000000000005E-2</v>
      </c>
      <c r="GN146">
        <v>5.2999999999999999E-2</v>
      </c>
      <c r="GO146">
        <v>1.4999999999999999E-2</v>
      </c>
      <c r="GP146">
        <v>8.9999999999999993E-3</v>
      </c>
      <c r="GQ146">
        <v>1.2999999999999999E-2</v>
      </c>
      <c r="GR146">
        <v>1.0999999999999999E-2</v>
      </c>
      <c r="GS146">
        <v>1.2E-2</v>
      </c>
      <c r="GT146">
        <v>2.1999999999999999E-2</v>
      </c>
      <c r="GU146">
        <v>1.0999999999999999E-2</v>
      </c>
      <c r="GV146">
        <v>1.6E-2</v>
      </c>
      <c r="GW146">
        <v>0.02</v>
      </c>
      <c r="GX146">
        <v>1.2E-2</v>
      </c>
      <c r="GY146">
        <v>1.0999999999999999E-2</v>
      </c>
      <c r="GZ146">
        <v>1.0999999999999999E-2</v>
      </c>
      <c r="HA146">
        <v>2.1999999999999999E-2</v>
      </c>
      <c r="HB146">
        <v>1.7000000000000001E-2</v>
      </c>
      <c r="HC146">
        <v>0</v>
      </c>
      <c r="HD146">
        <v>1.2E-2</v>
      </c>
      <c r="HE146">
        <v>1.4E-2</v>
      </c>
      <c r="HF146">
        <v>1.6E-2</v>
      </c>
      <c r="HG146">
        <v>1.9E-2</v>
      </c>
      <c r="HH146">
        <v>0.01</v>
      </c>
      <c r="HI146">
        <v>1.0999999999999999E-2</v>
      </c>
      <c r="HJ146">
        <v>1.2999999999999999E-2</v>
      </c>
      <c r="HK146">
        <v>5.0999999999999997E-2</v>
      </c>
      <c r="HL146">
        <v>2.5000000000000001E-2</v>
      </c>
      <c r="HM146">
        <v>1.2E-2</v>
      </c>
      <c r="HN146">
        <v>1.7999999999999999E-2</v>
      </c>
      <c r="HO146">
        <v>1.2999999999999999E-2</v>
      </c>
      <c r="HP146">
        <v>1.2999999999999999E-2</v>
      </c>
      <c r="HQ146">
        <v>1.6E-2</v>
      </c>
      <c r="HR146">
        <v>0.10100000000000001</v>
      </c>
      <c r="HS146">
        <v>0.02</v>
      </c>
      <c r="HT146">
        <v>1.2999999999999999E-2</v>
      </c>
      <c r="HU146">
        <v>0.02</v>
      </c>
      <c r="HV146">
        <v>2.1999999999999999E-2</v>
      </c>
      <c r="HW146">
        <v>2.1999999999999999E-2</v>
      </c>
      <c r="HX146">
        <v>0</v>
      </c>
      <c r="HY146">
        <v>0</v>
      </c>
      <c r="HZ146">
        <v>0</v>
      </c>
      <c r="IA146">
        <v>0.17299999999999999</v>
      </c>
      <c r="IB146">
        <v>0.02</v>
      </c>
      <c r="IC146">
        <v>0</v>
      </c>
      <c r="ID146" s="142">
        <v>0.01</v>
      </c>
    </row>
    <row r="147" spans="1:240" x14ac:dyDescent="0.25">
      <c r="A147" s="95">
        <f t="shared" si="15"/>
        <v>146</v>
      </c>
      <c r="B147" s="65">
        <f>B.Semanal!B147</f>
        <v>0</v>
      </c>
      <c r="C147" s="66"/>
      <c r="D147" s="120"/>
      <c r="E147" s="120"/>
      <c r="F147" s="120"/>
      <c r="G147" s="67"/>
      <c r="H147" s="67">
        <v>0</v>
      </c>
      <c r="I147" s="67">
        <v>0</v>
      </c>
      <c r="J147" s="67">
        <v>0</v>
      </c>
      <c r="K147" s="67">
        <v>0</v>
      </c>
      <c r="L147" s="67">
        <v>0</v>
      </c>
      <c r="M147" s="67">
        <v>0</v>
      </c>
      <c r="N147" s="65">
        <v>0</v>
      </c>
      <c r="O147" s="65">
        <v>0</v>
      </c>
      <c r="P147" s="65">
        <v>0</v>
      </c>
      <c r="Q147" s="65">
        <v>0</v>
      </c>
      <c r="R147" s="65">
        <v>0</v>
      </c>
      <c r="S147" s="65">
        <v>0</v>
      </c>
      <c r="T147" s="65">
        <v>0</v>
      </c>
      <c r="U147" s="124">
        <v>0</v>
      </c>
      <c r="V147" s="124">
        <v>0</v>
      </c>
      <c r="W147" s="124">
        <v>0</v>
      </c>
      <c r="X147" s="124">
        <v>0</v>
      </c>
      <c r="Y147" s="124">
        <v>0</v>
      </c>
      <c r="Z147" s="124">
        <v>0</v>
      </c>
      <c r="AA147" s="124">
        <v>0</v>
      </c>
      <c r="AB147" s="124">
        <v>0</v>
      </c>
      <c r="AC147" s="124">
        <v>0</v>
      </c>
      <c r="AD147" s="124">
        <v>0</v>
      </c>
      <c r="AE147" s="120">
        <v>0</v>
      </c>
      <c r="AF147" s="124">
        <v>0</v>
      </c>
      <c r="AG147" s="120">
        <v>0</v>
      </c>
      <c r="AH147" s="120">
        <v>0</v>
      </c>
      <c r="AI147" s="65">
        <v>0</v>
      </c>
      <c r="AJ147" s="65">
        <v>0</v>
      </c>
      <c r="AK147" s="65">
        <v>0</v>
      </c>
      <c r="AL147" s="65">
        <v>0</v>
      </c>
      <c r="AM147" s="65">
        <v>0</v>
      </c>
      <c r="AN147" s="65">
        <v>0</v>
      </c>
      <c r="AO147" s="65">
        <v>0</v>
      </c>
      <c r="AP147" s="65">
        <v>0</v>
      </c>
      <c r="AQ147" s="65">
        <v>0</v>
      </c>
      <c r="AR147" s="65">
        <v>0</v>
      </c>
      <c r="AS147" s="65">
        <v>0</v>
      </c>
      <c r="AT147" s="65">
        <v>0</v>
      </c>
      <c r="AU147" s="65">
        <v>0</v>
      </c>
      <c r="AV147" s="65">
        <v>0</v>
      </c>
      <c r="AW147" s="65">
        <v>0</v>
      </c>
      <c r="AX147" s="65">
        <v>0</v>
      </c>
      <c r="AY147" s="65">
        <v>0</v>
      </c>
      <c r="AZ147" s="65">
        <v>0</v>
      </c>
      <c r="BA147" s="65">
        <v>0</v>
      </c>
      <c r="BB147" s="65">
        <v>0</v>
      </c>
      <c r="BC147" s="65">
        <v>0</v>
      </c>
      <c r="BD147" s="65">
        <v>0</v>
      </c>
      <c r="BE147" s="65">
        <v>0</v>
      </c>
      <c r="BF147" s="65">
        <v>0</v>
      </c>
      <c r="BG147" s="65">
        <v>0</v>
      </c>
      <c r="BH147" s="65">
        <v>0</v>
      </c>
      <c r="BI147" s="65">
        <v>0</v>
      </c>
      <c r="BJ147" s="65">
        <v>0</v>
      </c>
      <c r="BK147" s="65">
        <v>0</v>
      </c>
      <c r="BL147" s="65">
        <v>0</v>
      </c>
      <c r="BM147" s="65">
        <v>0</v>
      </c>
      <c r="BN147" s="65">
        <v>0</v>
      </c>
      <c r="BO147" s="65">
        <v>0</v>
      </c>
      <c r="BP147" s="65">
        <v>0</v>
      </c>
      <c r="BQ147" s="65">
        <v>0</v>
      </c>
      <c r="BR147" s="65">
        <v>0</v>
      </c>
      <c r="BS147" s="65">
        <v>0</v>
      </c>
      <c r="BT147" s="65">
        <v>0</v>
      </c>
      <c r="BU147" s="65">
        <v>0</v>
      </c>
      <c r="BV147" s="65">
        <v>0</v>
      </c>
      <c r="BW147" s="65">
        <v>0</v>
      </c>
      <c r="BX147" s="65">
        <v>0</v>
      </c>
      <c r="BY147" s="65">
        <v>0</v>
      </c>
      <c r="BZ147" s="65">
        <v>0</v>
      </c>
      <c r="CA147" s="65">
        <v>0</v>
      </c>
      <c r="CB147" s="65">
        <v>0</v>
      </c>
      <c r="CC147" s="65">
        <v>0</v>
      </c>
      <c r="CD147" s="65">
        <v>0</v>
      </c>
      <c r="CE147" s="65">
        <v>0</v>
      </c>
      <c r="CF147" s="65">
        <v>0</v>
      </c>
      <c r="CG147" s="65">
        <v>0</v>
      </c>
      <c r="CH147" s="65">
        <v>0</v>
      </c>
      <c r="CI147" s="65">
        <v>0</v>
      </c>
      <c r="CJ147" s="65">
        <v>0</v>
      </c>
      <c r="CK147" s="65">
        <v>0</v>
      </c>
      <c r="CL147" s="65">
        <v>0</v>
      </c>
      <c r="CM147" s="65">
        <v>0</v>
      </c>
      <c r="CN147" s="65">
        <v>0</v>
      </c>
      <c r="CO147" s="65">
        <v>0</v>
      </c>
      <c r="CP147" s="65">
        <v>0</v>
      </c>
      <c r="CQ147" s="65">
        <v>0</v>
      </c>
      <c r="CR147" s="65">
        <v>0</v>
      </c>
      <c r="CS147" s="65">
        <v>0</v>
      </c>
      <c r="CT147" s="65">
        <v>0</v>
      </c>
      <c r="CU147" s="65">
        <v>0</v>
      </c>
      <c r="CV147" s="65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0</v>
      </c>
      <c r="ER147">
        <v>0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  <c r="GY147" t="e">
        <v>#N/A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L147" t="e">
        <v>#N/A</v>
      </c>
      <c r="HM147" t="e">
        <v>#N/A</v>
      </c>
      <c r="HN147" t="e">
        <v>#N/A</v>
      </c>
      <c r="HO147" t="e">
        <v>#N/A</v>
      </c>
      <c r="HP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0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0</v>
      </c>
      <c r="IC147">
        <v>0</v>
      </c>
      <c r="ID147">
        <v>0</v>
      </c>
    </row>
    <row r="148" spans="1:240" x14ac:dyDescent="0.25">
      <c r="A148" s="95">
        <f t="shared" si="15"/>
        <v>147</v>
      </c>
      <c r="B148" s="65">
        <f>B.Semanal!B150</f>
        <v>0</v>
      </c>
      <c r="C148" s="68"/>
      <c r="D148" s="68"/>
      <c r="E148" s="68"/>
      <c r="F148" s="68"/>
      <c r="H148" s="67">
        <v>0</v>
      </c>
      <c r="I148" s="67">
        <v>0</v>
      </c>
      <c r="J148" s="67">
        <v>0</v>
      </c>
      <c r="K148" s="67">
        <v>0</v>
      </c>
      <c r="L148" s="67">
        <v>0</v>
      </c>
      <c r="M148" s="67">
        <v>0</v>
      </c>
      <c r="N148" s="65">
        <v>0</v>
      </c>
      <c r="O148" s="65">
        <v>0</v>
      </c>
      <c r="P148" s="65">
        <v>0</v>
      </c>
      <c r="Q148" s="65">
        <v>0</v>
      </c>
      <c r="R148" s="65">
        <v>0</v>
      </c>
      <c r="S148" s="65">
        <v>0</v>
      </c>
      <c r="T148" s="65">
        <v>0</v>
      </c>
      <c r="U148" s="120">
        <v>0</v>
      </c>
      <c r="V148" s="120">
        <v>0</v>
      </c>
      <c r="W148" s="120">
        <v>0</v>
      </c>
      <c r="X148" s="120">
        <v>0</v>
      </c>
      <c r="Y148" s="120">
        <v>0</v>
      </c>
      <c r="Z148" s="120">
        <v>0</v>
      </c>
      <c r="AA148" s="120">
        <v>0</v>
      </c>
      <c r="AB148" s="120">
        <v>0</v>
      </c>
      <c r="AC148" s="120">
        <v>0</v>
      </c>
      <c r="AD148" s="120">
        <v>0</v>
      </c>
      <c r="AE148" s="120">
        <v>0</v>
      </c>
      <c r="AF148" s="120">
        <v>0</v>
      </c>
      <c r="AG148" s="120">
        <v>0</v>
      </c>
      <c r="AH148" s="120">
        <v>0</v>
      </c>
      <c r="AI148" s="65">
        <v>0</v>
      </c>
      <c r="AJ148" s="65">
        <v>0</v>
      </c>
      <c r="AK148" s="65">
        <v>0</v>
      </c>
      <c r="AL148" s="65">
        <v>0</v>
      </c>
      <c r="AM148" s="65">
        <v>0</v>
      </c>
      <c r="AN148" s="65">
        <v>0</v>
      </c>
      <c r="AO148" s="65">
        <v>0</v>
      </c>
      <c r="AP148" s="65">
        <v>0</v>
      </c>
      <c r="AQ148" s="65">
        <v>0</v>
      </c>
      <c r="AR148" s="65">
        <v>0</v>
      </c>
      <c r="AS148" s="65">
        <v>0</v>
      </c>
      <c r="AT148" s="65">
        <v>0</v>
      </c>
      <c r="AU148" s="65">
        <v>0</v>
      </c>
      <c r="AV148" s="65">
        <v>0</v>
      </c>
      <c r="AW148" s="65">
        <v>0</v>
      </c>
      <c r="AX148" s="65">
        <v>0</v>
      </c>
      <c r="AY148" s="65">
        <v>0</v>
      </c>
      <c r="AZ148" s="65">
        <v>0</v>
      </c>
      <c r="BA148" s="65">
        <v>0</v>
      </c>
      <c r="BB148" s="65">
        <v>0</v>
      </c>
      <c r="BC148" s="65">
        <v>0</v>
      </c>
      <c r="BD148" s="65">
        <v>0</v>
      </c>
      <c r="BE148" s="65">
        <v>0</v>
      </c>
      <c r="BF148" s="65">
        <v>0</v>
      </c>
      <c r="BG148" s="65">
        <v>0</v>
      </c>
      <c r="BH148" s="65">
        <v>0</v>
      </c>
      <c r="BI148" s="65">
        <v>0</v>
      </c>
      <c r="BJ148" s="65">
        <v>0</v>
      </c>
      <c r="BK148" s="65">
        <v>0</v>
      </c>
      <c r="BL148" s="65">
        <v>0</v>
      </c>
      <c r="BM148" s="91">
        <v>0</v>
      </c>
      <c r="BN148" s="65">
        <v>0</v>
      </c>
      <c r="BO148" s="65">
        <v>0</v>
      </c>
      <c r="BP148" s="65">
        <v>0</v>
      </c>
      <c r="BQ148" s="65">
        <v>0</v>
      </c>
      <c r="BR148" s="65">
        <v>0</v>
      </c>
      <c r="BS148" s="65">
        <v>0</v>
      </c>
      <c r="BT148" s="65">
        <v>0</v>
      </c>
      <c r="BU148" s="65">
        <v>0</v>
      </c>
      <c r="BV148" s="65">
        <v>0</v>
      </c>
      <c r="BW148" s="65">
        <v>0</v>
      </c>
      <c r="BX148" s="65">
        <v>0</v>
      </c>
      <c r="BY148" s="65">
        <v>0</v>
      </c>
      <c r="BZ148" s="65">
        <v>0</v>
      </c>
      <c r="CA148" s="65">
        <v>0</v>
      </c>
      <c r="CB148" s="65">
        <v>0</v>
      </c>
      <c r="CC148" s="65">
        <v>0</v>
      </c>
      <c r="CD148" s="65">
        <v>0</v>
      </c>
      <c r="CE148" s="65">
        <v>0</v>
      </c>
      <c r="CF148" s="65">
        <v>0</v>
      </c>
      <c r="CG148" s="65">
        <v>0</v>
      </c>
      <c r="CH148" s="65">
        <v>0</v>
      </c>
      <c r="CI148" s="65">
        <v>0</v>
      </c>
      <c r="CJ148" s="65">
        <v>0</v>
      </c>
      <c r="CK148" s="65">
        <v>0</v>
      </c>
      <c r="CL148" s="65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0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 s="214">
        <v>0</v>
      </c>
      <c r="GM148" s="214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0</v>
      </c>
      <c r="IC148">
        <v>0</v>
      </c>
      <c r="ID148" t="s">
        <v>74</v>
      </c>
    </row>
    <row r="149" spans="1:240" x14ac:dyDescent="0.25">
      <c r="A149" s="95">
        <f t="shared" si="15"/>
        <v>148</v>
      </c>
      <c r="B149" s="65">
        <f>B.Semanal!B151</f>
        <v>0</v>
      </c>
      <c r="C149" s="66"/>
      <c r="D149" s="66"/>
      <c r="E149" s="66"/>
      <c r="F149" s="66"/>
      <c r="H149" s="67">
        <v>0</v>
      </c>
      <c r="I149" s="67">
        <v>0</v>
      </c>
      <c r="J149" s="67">
        <v>0</v>
      </c>
      <c r="K149" s="67">
        <v>0</v>
      </c>
      <c r="L149" s="67">
        <v>0</v>
      </c>
      <c r="M149" s="67">
        <v>0</v>
      </c>
      <c r="N149" s="65">
        <v>0</v>
      </c>
      <c r="O149" s="65">
        <v>0</v>
      </c>
      <c r="P149" s="65">
        <v>0</v>
      </c>
      <c r="Q149" s="65">
        <v>0</v>
      </c>
      <c r="R149" s="65">
        <v>0</v>
      </c>
      <c r="S149" s="65">
        <v>0</v>
      </c>
      <c r="T149" s="65">
        <v>0</v>
      </c>
      <c r="U149" s="120">
        <v>0</v>
      </c>
      <c r="V149" s="120">
        <v>996786</v>
      </c>
      <c r="W149" s="120">
        <v>997909</v>
      </c>
      <c r="X149" s="120">
        <v>998000</v>
      </c>
      <c r="Y149" s="120">
        <v>997542</v>
      </c>
      <c r="Z149" s="120">
        <v>997342</v>
      </c>
      <c r="AA149" s="120">
        <v>996950</v>
      </c>
      <c r="AB149" s="120">
        <v>0</v>
      </c>
      <c r="AC149" s="120">
        <v>99.78</v>
      </c>
      <c r="AD149" s="120">
        <v>99.7</v>
      </c>
      <c r="AE149" s="120">
        <v>0</v>
      </c>
      <c r="AF149" s="120">
        <v>99.782499999999999</v>
      </c>
      <c r="AG149" s="120">
        <v>99.744500000000002</v>
      </c>
      <c r="AH149" s="120">
        <v>99.744500000000002</v>
      </c>
      <c r="AI149" s="65">
        <v>0</v>
      </c>
      <c r="AJ149" s="65">
        <v>0</v>
      </c>
      <c r="AK149" s="65">
        <v>99.6</v>
      </c>
      <c r="AL149" s="65">
        <v>0</v>
      </c>
      <c r="AM149" s="65">
        <v>99.786000000000001</v>
      </c>
      <c r="AN149" s="65">
        <v>99.774199999999993</v>
      </c>
      <c r="AO149" s="65">
        <v>99.745800000000003</v>
      </c>
      <c r="AP149" s="65">
        <v>99.7667</v>
      </c>
      <c r="AQ149" s="65">
        <v>99.767499999999998</v>
      </c>
      <c r="AR149" s="65">
        <v>99.745800000000003</v>
      </c>
      <c r="AS149" s="65">
        <v>99.739199999999997</v>
      </c>
      <c r="AT149" s="65">
        <v>99.699200000000005</v>
      </c>
      <c r="AU149" s="65">
        <v>99.685000000000002</v>
      </c>
      <c r="AV149" s="65">
        <v>99.655799999999999</v>
      </c>
      <c r="AW149" s="65">
        <v>99.682500000000005</v>
      </c>
      <c r="AX149" s="65">
        <v>99.662499999999994</v>
      </c>
      <c r="AY149" s="65">
        <v>99.708299999999994</v>
      </c>
      <c r="AZ149" s="65">
        <v>99.706199999999995</v>
      </c>
      <c r="BA149" s="65">
        <v>0</v>
      </c>
      <c r="BB149" s="65">
        <v>99.716700000000003</v>
      </c>
      <c r="BC149" s="65">
        <v>99.693299999999994</v>
      </c>
      <c r="BD149" s="65">
        <v>0</v>
      </c>
      <c r="BE149" s="65">
        <v>0</v>
      </c>
      <c r="BF149" s="65">
        <v>0</v>
      </c>
      <c r="BG149" s="65">
        <v>0</v>
      </c>
      <c r="BH149" s="65">
        <v>0</v>
      </c>
      <c r="BI149" s="65">
        <v>0</v>
      </c>
      <c r="BJ149" s="65">
        <v>0</v>
      </c>
      <c r="BK149" s="65">
        <v>0</v>
      </c>
      <c r="BL149" s="65">
        <v>0</v>
      </c>
      <c r="BM149" s="91">
        <v>0</v>
      </c>
      <c r="BN149" s="65">
        <v>99.674999999999997</v>
      </c>
      <c r="BO149" s="65">
        <v>99.861999999999995</v>
      </c>
      <c r="BP149" s="65">
        <v>99.877300000000005</v>
      </c>
      <c r="BQ149" s="65">
        <v>99.832700000000003</v>
      </c>
      <c r="BR149" s="65">
        <v>99.784499999999994</v>
      </c>
      <c r="BS149" s="65">
        <v>99.87</v>
      </c>
      <c r="BT149" s="65">
        <v>0</v>
      </c>
      <c r="BU149" s="65">
        <v>0</v>
      </c>
      <c r="BV149" s="65">
        <v>0</v>
      </c>
      <c r="BW149" s="65">
        <v>0</v>
      </c>
      <c r="BX149" s="65">
        <v>0</v>
      </c>
      <c r="BY149" s="65">
        <v>0</v>
      </c>
      <c r="BZ149" s="65">
        <v>0</v>
      </c>
      <c r="CA149" s="65">
        <v>99.761200000000002</v>
      </c>
      <c r="CB149" s="65">
        <v>99.767300000000006</v>
      </c>
      <c r="CC149" s="65">
        <v>99.730800000000002</v>
      </c>
      <c r="CD149" s="65">
        <v>99.714500000000001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99.665999999999997</v>
      </c>
      <c r="CK149" s="65">
        <v>99.7042</v>
      </c>
      <c r="CL149" s="65">
        <v>99.726399999999998</v>
      </c>
      <c r="CM149">
        <v>99.732500000000002</v>
      </c>
      <c r="CN149">
        <v>99.735600000000005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99.662000000000006</v>
      </c>
      <c r="CV149">
        <v>99.789100000000005</v>
      </c>
      <c r="CW149">
        <v>99.813299999999998</v>
      </c>
      <c r="CX149">
        <v>99.809100000000001</v>
      </c>
      <c r="CY149">
        <v>99.81</v>
      </c>
      <c r="CZ149">
        <v>99.793599999999998</v>
      </c>
      <c r="DA149">
        <v>99.814499999999995</v>
      </c>
      <c r="DB149">
        <v>99.803299999999993</v>
      </c>
      <c r="DC149">
        <v>99.817499999999995</v>
      </c>
      <c r="DD149">
        <v>99.781700000000001</v>
      </c>
      <c r="DE149">
        <v>99.83</v>
      </c>
      <c r="DF149">
        <v>99.820899999999995</v>
      </c>
      <c r="DG149">
        <v>99.813299999999998</v>
      </c>
      <c r="DH149">
        <v>99.806399999999996</v>
      </c>
      <c r="DI149">
        <v>99.83</v>
      </c>
      <c r="DJ149">
        <v>0</v>
      </c>
      <c r="DK149">
        <v>99.8</v>
      </c>
      <c r="DL149">
        <v>99.799099999999996</v>
      </c>
      <c r="DM149">
        <v>99.793999999999997</v>
      </c>
      <c r="DN149">
        <v>99.708200000000005</v>
      </c>
      <c r="DO149">
        <v>99.668000000000006</v>
      </c>
      <c r="DP149">
        <v>99.661699999999996</v>
      </c>
      <c r="DQ149">
        <v>99.65</v>
      </c>
      <c r="DR149">
        <v>99.668300000000002</v>
      </c>
      <c r="DS149">
        <v>99.792000000000002</v>
      </c>
      <c r="DT149">
        <v>99.79</v>
      </c>
      <c r="DU149">
        <v>99.801699999999997</v>
      </c>
      <c r="DV149">
        <v>99.8018</v>
      </c>
      <c r="DW149">
        <v>99.835499999999996</v>
      </c>
      <c r="DX149">
        <v>99.8018</v>
      </c>
      <c r="DY149">
        <v>99.8</v>
      </c>
      <c r="DZ149">
        <v>99.8</v>
      </c>
      <c r="EA149">
        <v>99.804500000000004</v>
      </c>
      <c r="EB149">
        <v>99.8018</v>
      </c>
      <c r="EC149">
        <v>99.765000000000001</v>
      </c>
      <c r="ED149">
        <v>99.735799999999998</v>
      </c>
      <c r="EE149">
        <v>0</v>
      </c>
      <c r="EF149">
        <v>99.763599999999997</v>
      </c>
      <c r="EG149">
        <v>99.709199999999996</v>
      </c>
      <c r="EH149">
        <v>99.780900000000003</v>
      </c>
      <c r="EI149">
        <v>99.776399999999995</v>
      </c>
      <c r="EJ149">
        <v>99.7483</v>
      </c>
      <c r="EK149">
        <v>99.730800000000002</v>
      </c>
      <c r="EL149">
        <v>99.800899999999999</v>
      </c>
      <c r="EM149">
        <v>99.75</v>
      </c>
      <c r="EN149">
        <v>99.814499999999995</v>
      </c>
      <c r="EO149">
        <v>99.742500000000007</v>
      </c>
      <c r="EP149">
        <v>99.741799999999998</v>
      </c>
      <c r="EQ149">
        <v>99.778199999999998</v>
      </c>
      <c r="ER149">
        <v>0</v>
      </c>
      <c r="ES149">
        <v>99.785499999999999</v>
      </c>
      <c r="ET149">
        <v>99.751800000000003</v>
      </c>
      <c r="EU149">
        <v>99.759100000000004</v>
      </c>
      <c r="EV149">
        <v>99.78</v>
      </c>
      <c r="EW149">
        <v>99.752499999999998</v>
      </c>
      <c r="EX149">
        <v>99.740799999999993</v>
      </c>
      <c r="EY149">
        <v>99.7</v>
      </c>
      <c r="EZ149">
        <v>99.7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99.588300000000004</v>
      </c>
      <c r="FH149">
        <v>99.763300000000001</v>
      </c>
      <c r="FI149">
        <v>99.7667</v>
      </c>
      <c r="FJ149">
        <v>99.765000000000001</v>
      </c>
      <c r="FK149">
        <v>99.747299999999996</v>
      </c>
      <c r="FL149">
        <v>99.730900000000005</v>
      </c>
      <c r="FM149">
        <v>99.752499999999998</v>
      </c>
      <c r="FN149">
        <v>99.724999999999994</v>
      </c>
      <c r="FO149">
        <v>99.728300000000004</v>
      </c>
      <c r="FP149">
        <v>99.698300000000003</v>
      </c>
      <c r="FQ149">
        <v>99.608199999999997</v>
      </c>
      <c r="FR149">
        <v>99.702500000000001</v>
      </c>
      <c r="FS149">
        <v>99.713300000000004</v>
      </c>
      <c r="FT149">
        <v>99.707499999999996</v>
      </c>
      <c r="FU149">
        <v>99.655000000000001</v>
      </c>
      <c r="FV149">
        <v>99.698300000000003</v>
      </c>
      <c r="FW149">
        <v>99.727500000000006</v>
      </c>
      <c r="FX149">
        <v>99.754999999999995</v>
      </c>
      <c r="FY149">
        <v>99.7</v>
      </c>
      <c r="FZ149">
        <v>99.750799999999998</v>
      </c>
      <c r="GA149">
        <v>99.793300000000002</v>
      </c>
      <c r="GB149">
        <v>99.745000000000005</v>
      </c>
      <c r="GC149">
        <v>99.731700000000004</v>
      </c>
      <c r="GD149">
        <v>99.707499999999996</v>
      </c>
      <c r="GE149">
        <v>99.72</v>
      </c>
      <c r="GF149">
        <v>99.728899999999996</v>
      </c>
      <c r="GG149">
        <v>99.729200000000006</v>
      </c>
      <c r="GH149">
        <v>99.730800000000002</v>
      </c>
      <c r="GI149">
        <v>99.721699999999998</v>
      </c>
      <c r="GJ149">
        <v>99.672499999999999</v>
      </c>
      <c r="GK149">
        <v>99.745000000000005</v>
      </c>
      <c r="GL149" s="214">
        <v>99.645499999999998</v>
      </c>
      <c r="GM149" s="214">
        <v>99.697299999999998</v>
      </c>
      <c r="GN149">
        <v>99.64</v>
      </c>
      <c r="GO149">
        <v>99.67</v>
      </c>
      <c r="GP149">
        <v>99.781700000000001</v>
      </c>
      <c r="GQ149">
        <v>99.7517</v>
      </c>
      <c r="GR149">
        <v>99.6464</v>
      </c>
      <c r="GS149">
        <v>99.651799999999994</v>
      </c>
      <c r="GT149">
        <v>99.587299999999999</v>
      </c>
      <c r="GU149">
        <v>99.646699999999996</v>
      </c>
      <c r="GV149">
        <v>99.69</v>
      </c>
      <c r="GW149">
        <v>0</v>
      </c>
      <c r="GX149">
        <v>99.727500000000006</v>
      </c>
      <c r="GY149">
        <v>99.678299999999993</v>
      </c>
      <c r="GZ149">
        <v>99.7</v>
      </c>
      <c r="HA149">
        <v>0</v>
      </c>
      <c r="HB149">
        <v>99.672499999999999</v>
      </c>
      <c r="HC149">
        <v>0</v>
      </c>
      <c r="HD149">
        <v>0</v>
      </c>
      <c r="HE149">
        <v>99.624399999999994</v>
      </c>
      <c r="HF149">
        <v>99.585400000000007</v>
      </c>
      <c r="HG149">
        <v>99.564599999999999</v>
      </c>
      <c r="HH149">
        <v>99.563299999999998</v>
      </c>
      <c r="HI149">
        <v>99.63</v>
      </c>
      <c r="HJ149">
        <v>99.566900000000004</v>
      </c>
      <c r="HK149">
        <v>99.625</v>
      </c>
      <c r="HL149">
        <v>99.626199999999997</v>
      </c>
      <c r="HM149">
        <v>99.674199999999999</v>
      </c>
      <c r="HN149">
        <v>99.597499999999997</v>
      </c>
      <c r="HO149">
        <v>0</v>
      </c>
      <c r="HP149">
        <v>0</v>
      </c>
      <c r="HQ149">
        <v>0</v>
      </c>
      <c r="HR149">
        <v>0</v>
      </c>
      <c r="HS149">
        <v>0</v>
      </c>
      <c r="HT149">
        <v>0</v>
      </c>
      <c r="HU149">
        <v>0</v>
      </c>
      <c r="HV149">
        <v>0</v>
      </c>
      <c r="HW149">
        <v>99.86</v>
      </c>
      <c r="HX149">
        <v>0</v>
      </c>
      <c r="HY149">
        <v>0</v>
      </c>
      <c r="HZ149">
        <v>0</v>
      </c>
      <c r="IA149">
        <v>0</v>
      </c>
      <c r="IB149">
        <v>0</v>
      </c>
      <c r="IC149">
        <v>0</v>
      </c>
      <c r="ID149" s="142">
        <v>99.73</v>
      </c>
    </row>
    <row r="150" spans="1:240" x14ac:dyDescent="0.25">
      <c r="A150" s="95">
        <f t="shared" si="15"/>
        <v>149</v>
      </c>
      <c r="B150" s="65">
        <f>B.Semanal!B152</f>
        <v>0</v>
      </c>
      <c r="C150" s="66"/>
      <c r="D150" s="66"/>
      <c r="E150" s="66"/>
      <c r="F150" s="66"/>
      <c r="H150" s="67">
        <v>0</v>
      </c>
      <c r="I150" s="67">
        <v>0</v>
      </c>
      <c r="J150" s="67">
        <v>0</v>
      </c>
      <c r="K150" s="67">
        <v>0</v>
      </c>
      <c r="L150" s="67">
        <v>0</v>
      </c>
      <c r="M150" s="67">
        <v>0</v>
      </c>
      <c r="N150" s="65">
        <v>0</v>
      </c>
      <c r="O150" s="65">
        <v>0</v>
      </c>
      <c r="P150" s="65">
        <v>0</v>
      </c>
      <c r="Q150" s="65">
        <v>0</v>
      </c>
      <c r="R150" s="65">
        <v>0</v>
      </c>
      <c r="S150" s="65">
        <v>0</v>
      </c>
      <c r="T150" s="65">
        <v>0</v>
      </c>
      <c r="U150" s="120">
        <v>0</v>
      </c>
      <c r="V150" s="120">
        <v>99.81</v>
      </c>
      <c r="W150" s="120">
        <v>99.87</v>
      </c>
      <c r="X150" s="120">
        <v>99.88</v>
      </c>
      <c r="Y150" s="120">
        <v>99.85</v>
      </c>
      <c r="Z150" s="120">
        <v>99.84</v>
      </c>
      <c r="AA150" s="120">
        <v>99.81</v>
      </c>
      <c r="AB150" s="120">
        <v>0</v>
      </c>
      <c r="AC150" s="120">
        <v>99.87</v>
      </c>
      <c r="AD150" s="120">
        <v>99.8</v>
      </c>
      <c r="AE150" s="120">
        <v>0</v>
      </c>
      <c r="AF150" s="120">
        <v>99.87</v>
      </c>
      <c r="AG150" s="120">
        <v>99.85</v>
      </c>
      <c r="AH150" s="120">
        <v>99.85</v>
      </c>
      <c r="AI150" s="65">
        <v>0</v>
      </c>
      <c r="AJ150" s="65">
        <v>0</v>
      </c>
      <c r="AK150" s="65">
        <v>99.8</v>
      </c>
      <c r="AL150" s="65">
        <v>0</v>
      </c>
      <c r="AM150" s="65">
        <v>99.87</v>
      </c>
      <c r="AN150" s="65">
        <v>99.86</v>
      </c>
      <c r="AO150" s="65">
        <v>99.85</v>
      </c>
      <c r="AP150" s="65">
        <v>99.86</v>
      </c>
      <c r="AQ150" s="65">
        <v>99.86</v>
      </c>
      <c r="AR150" s="65">
        <v>99.85</v>
      </c>
      <c r="AS150" s="65">
        <v>99.84</v>
      </c>
      <c r="AT150" s="65">
        <v>99.82</v>
      </c>
      <c r="AU150" s="65">
        <v>99.81</v>
      </c>
      <c r="AV150" s="65">
        <v>99.79</v>
      </c>
      <c r="AW150" s="65">
        <v>99.81</v>
      </c>
      <c r="AX150" s="65">
        <v>99.8</v>
      </c>
      <c r="AY150" s="65">
        <v>99.82</v>
      </c>
      <c r="AZ150" s="65">
        <v>99.82</v>
      </c>
      <c r="BA150" s="65">
        <v>0</v>
      </c>
      <c r="BB150" s="65">
        <v>99.83</v>
      </c>
      <c r="BC150" s="65">
        <v>99.81</v>
      </c>
      <c r="BD150" s="65">
        <v>0</v>
      </c>
      <c r="BE150" s="65">
        <v>0</v>
      </c>
      <c r="BF150" s="65">
        <v>0</v>
      </c>
      <c r="BG150" s="65">
        <v>0</v>
      </c>
      <c r="BH150" s="65">
        <v>0</v>
      </c>
      <c r="BI150" s="65">
        <v>0</v>
      </c>
      <c r="BJ150" s="65">
        <v>0</v>
      </c>
      <c r="BK150" s="65">
        <v>0</v>
      </c>
      <c r="BL150" s="65">
        <v>0</v>
      </c>
      <c r="BM150" s="91">
        <v>0</v>
      </c>
      <c r="BN150" s="65">
        <v>99.8</v>
      </c>
      <c r="BO150" s="65">
        <v>99.91</v>
      </c>
      <c r="BP150" s="65">
        <v>99.93</v>
      </c>
      <c r="BQ150" s="65">
        <v>99.91</v>
      </c>
      <c r="BR150" s="65">
        <v>99.87</v>
      </c>
      <c r="BS150" s="65">
        <v>99.92</v>
      </c>
      <c r="BT150" s="65">
        <v>0</v>
      </c>
      <c r="BU150" s="65">
        <v>0</v>
      </c>
      <c r="BV150" s="65">
        <v>0</v>
      </c>
      <c r="BW150" s="65">
        <v>0</v>
      </c>
      <c r="BX150" s="65">
        <v>0</v>
      </c>
      <c r="BY150" s="65">
        <v>0</v>
      </c>
      <c r="BZ150" s="65">
        <v>0</v>
      </c>
      <c r="CA150" s="65">
        <v>99.86</v>
      </c>
      <c r="CB150" s="65">
        <v>99.86</v>
      </c>
      <c r="CC150" s="65">
        <v>99.84</v>
      </c>
      <c r="CD150" s="65">
        <v>99.83</v>
      </c>
      <c r="CE150" s="65">
        <v>0</v>
      </c>
      <c r="CF150" s="65">
        <v>0</v>
      </c>
      <c r="CG150" s="65">
        <v>0</v>
      </c>
      <c r="CH150" s="65">
        <v>0</v>
      </c>
      <c r="CI150" s="65">
        <v>0</v>
      </c>
      <c r="CJ150" s="65">
        <v>99.8</v>
      </c>
      <c r="CK150" s="65">
        <v>97.99</v>
      </c>
      <c r="CL150" s="65">
        <v>99.84</v>
      </c>
      <c r="CM150">
        <v>99.84</v>
      </c>
      <c r="CN150">
        <v>99.84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99.8</v>
      </c>
      <c r="CV150">
        <v>99.87</v>
      </c>
      <c r="CW150">
        <v>99.89</v>
      </c>
      <c r="CX150">
        <v>99.89</v>
      </c>
      <c r="CY150">
        <v>99.89</v>
      </c>
      <c r="CZ150">
        <v>99.88</v>
      </c>
      <c r="DA150">
        <v>99.89</v>
      </c>
      <c r="DB150">
        <v>99.88</v>
      </c>
      <c r="DC150">
        <v>99.89</v>
      </c>
      <c r="DD150">
        <v>99.87</v>
      </c>
      <c r="DE150">
        <v>99.9</v>
      </c>
      <c r="DF150">
        <v>99.89</v>
      </c>
      <c r="DG150">
        <v>99.89</v>
      </c>
      <c r="DH150">
        <v>99.88</v>
      </c>
      <c r="DI150">
        <v>99.9</v>
      </c>
      <c r="DJ150">
        <v>0</v>
      </c>
      <c r="DK150">
        <v>99.88</v>
      </c>
      <c r="DL150">
        <v>99.88</v>
      </c>
      <c r="DM150">
        <v>99.87</v>
      </c>
      <c r="DN150">
        <v>99.82</v>
      </c>
      <c r="DO150">
        <v>99.8</v>
      </c>
      <c r="DP150">
        <v>99.8</v>
      </c>
      <c r="DQ150">
        <v>99.79</v>
      </c>
      <c r="DR150">
        <v>99.8</v>
      </c>
      <c r="DS150">
        <v>99.87</v>
      </c>
      <c r="DT150">
        <v>99.87</v>
      </c>
      <c r="DU150">
        <v>99.88</v>
      </c>
      <c r="DV150">
        <v>99.88</v>
      </c>
      <c r="DW150">
        <v>99.9</v>
      </c>
      <c r="DX150">
        <v>99.88</v>
      </c>
      <c r="DY150">
        <v>99.88</v>
      </c>
      <c r="DZ150">
        <v>99.88</v>
      </c>
      <c r="EA150">
        <v>99.88</v>
      </c>
      <c r="EB150">
        <v>99.88</v>
      </c>
      <c r="EC150">
        <v>99.86</v>
      </c>
      <c r="ED150">
        <v>99.84</v>
      </c>
      <c r="EE150">
        <v>0</v>
      </c>
      <c r="EF150">
        <v>99.86</v>
      </c>
      <c r="EG150">
        <v>99.83</v>
      </c>
      <c r="EH150">
        <v>99.87</v>
      </c>
      <c r="EI150">
        <v>99.87</v>
      </c>
      <c r="EJ150">
        <v>99.85</v>
      </c>
      <c r="EK150">
        <v>99.84</v>
      </c>
      <c r="EL150">
        <v>99.88</v>
      </c>
      <c r="EM150">
        <v>99.85</v>
      </c>
      <c r="EN150">
        <v>99.89</v>
      </c>
      <c r="EO150">
        <v>99.85</v>
      </c>
      <c r="EP150">
        <v>99.84</v>
      </c>
      <c r="EQ150">
        <v>99.87</v>
      </c>
      <c r="ER150">
        <v>0</v>
      </c>
      <c r="ES150">
        <v>99.87</v>
      </c>
      <c r="ET150">
        <v>99.85</v>
      </c>
      <c r="EU150">
        <v>99.86</v>
      </c>
      <c r="EV150">
        <v>99.87</v>
      </c>
      <c r="EW150">
        <v>99.85</v>
      </c>
      <c r="EX150">
        <v>99.84</v>
      </c>
      <c r="EY150">
        <v>99.82</v>
      </c>
      <c r="EZ150">
        <v>99.82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99.75</v>
      </c>
      <c r="FH150">
        <v>98.94</v>
      </c>
      <c r="FI150">
        <v>99.86</v>
      </c>
      <c r="FJ150">
        <v>99.86</v>
      </c>
      <c r="FK150">
        <v>99.85</v>
      </c>
      <c r="FL150">
        <v>99.84</v>
      </c>
      <c r="FM150">
        <v>99.85</v>
      </c>
      <c r="FN150">
        <v>99.72</v>
      </c>
      <c r="FO150">
        <v>99.84</v>
      </c>
      <c r="FP150">
        <v>92.03</v>
      </c>
      <c r="FQ150">
        <v>99.79</v>
      </c>
      <c r="FR150">
        <v>99.82</v>
      </c>
      <c r="FS150">
        <v>99.83</v>
      </c>
      <c r="FT150">
        <v>99.83</v>
      </c>
      <c r="FU150">
        <v>99.79</v>
      </c>
      <c r="FV150">
        <v>99.82</v>
      </c>
      <c r="FW150">
        <v>99.84</v>
      </c>
      <c r="FX150">
        <v>99.86</v>
      </c>
      <c r="FY150">
        <v>99.82</v>
      </c>
      <c r="FZ150">
        <v>99.85</v>
      </c>
      <c r="GA150">
        <v>99.87</v>
      </c>
      <c r="GB150">
        <v>99.85</v>
      </c>
      <c r="GC150">
        <v>99.84</v>
      </c>
      <c r="GD150">
        <v>99.82</v>
      </c>
      <c r="GE150">
        <v>99.84</v>
      </c>
      <c r="GF150">
        <v>99.84</v>
      </c>
      <c r="GG150">
        <v>99.84</v>
      </c>
      <c r="GH150">
        <v>99.84</v>
      </c>
      <c r="GI150">
        <v>99.83</v>
      </c>
      <c r="GJ150">
        <v>99.8</v>
      </c>
      <c r="GK150">
        <v>99.85</v>
      </c>
      <c r="GL150" s="214">
        <v>99.79</v>
      </c>
      <c r="GM150" s="214">
        <v>99.82</v>
      </c>
      <c r="GN150">
        <v>99.76</v>
      </c>
      <c r="GO150">
        <v>99.8</v>
      </c>
      <c r="GP150">
        <v>99.86</v>
      </c>
      <c r="GQ150">
        <v>99.84</v>
      </c>
      <c r="GR150">
        <v>99.79</v>
      </c>
      <c r="GS150">
        <v>99.79</v>
      </c>
      <c r="GT150">
        <v>99.75</v>
      </c>
      <c r="GU150">
        <v>99.79</v>
      </c>
      <c r="GV150">
        <v>99.81</v>
      </c>
      <c r="GW150">
        <v>0</v>
      </c>
      <c r="GX150">
        <v>99.84</v>
      </c>
      <c r="GY150">
        <v>99.81</v>
      </c>
      <c r="GZ150">
        <v>99.82</v>
      </c>
      <c r="HA150">
        <v>0</v>
      </c>
      <c r="HB150">
        <v>99.8</v>
      </c>
      <c r="HC150">
        <v>0</v>
      </c>
      <c r="HD150">
        <v>0</v>
      </c>
      <c r="HE150">
        <v>99.77</v>
      </c>
      <c r="HF150">
        <v>99.75</v>
      </c>
      <c r="HG150">
        <v>99.74</v>
      </c>
      <c r="HH150">
        <v>99.73</v>
      </c>
      <c r="HI150">
        <v>99.78</v>
      </c>
      <c r="HJ150">
        <v>99.74</v>
      </c>
      <c r="HK150">
        <v>99.77</v>
      </c>
      <c r="HL150">
        <v>99.77</v>
      </c>
      <c r="HM150">
        <v>99.74</v>
      </c>
      <c r="HN150">
        <v>99.74</v>
      </c>
      <c r="HO150">
        <v>0</v>
      </c>
      <c r="HP150">
        <v>0</v>
      </c>
      <c r="HQ150">
        <v>0</v>
      </c>
      <c r="HR150">
        <v>0</v>
      </c>
      <c r="HS150">
        <v>0</v>
      </c>
      <c r="HT150">
        <v>0</v>
      </c>
      <c r="HU150">
        <v>0</v>
      </c>
      <c r="HV150">
        <v>0</v>
      </c>
      <c r="HW150">
        <v>99.77</v>
      </c>
      <c r="HX150">
        <v>0</v>
      </c>
      <c r="HY150">
        <v>0</v>
      </c>
      <c r="HZ150">
        <v>0</v>
      </c>
      <c r="IA150">
        <v>0</v>
      </c>
      <c r="IB150">
        <v>0</v>
      </c>
      <c r="IC150">
        <v>0</v>
      </c>
      <c r="ID150" s="142">
        <v>99.84</v>
      </c>
    </row>
    <row r="151" spans="1:240" x14ac:dyDescent="0.25">
      <c r="A151" s="95">
        <f t="shared" si="15"/>
        <v>150</v>
      </c>
      <c r="B151" s="65">
        <f>B.Semanal!B153</f>
        <v>0</v>
      </c>
      <c r="C151" s="66"/>
      <c r="D151" s="66"/>
      <c r="E151" s="66"/>
      <c r="F151" s="66"/>
      <c r="H151" s="67">
        <v>0</v>
      </c>
      <c r="I151" s="67">
        <v>0</v>
      </c>
      <c r="J151" s="67">
        <v>0</v>
      </c>
      <c r="K151" s="67">
        <v>0</v>
      </c>
      <c r="L151" s="67">
        <v>0</v>
      </c>
      <c r="M151" s="67">
        <v>0</v>
      </c>
      <c r="N151" s="65">
        <v>0</v>
      </c>
      <c r="O151" s="65">
        <v>0</v>
      </c>
      <c r="P151" s="65">
        <v>0</v>
      </c>
      <c r="Q151" s="65">
        <v>0</v>
      </c>
      <c r="R151" s="65">
        <v>0</v>
      </c>
      <c r="S151" s="65">
        <v>0</v>
      </c>
      <c r="T151" s="65">
        <v>0</v>
      </c>
      <c r="U151" s="120">
        <v>0</v>
      </c>
      <c r="V151" s="120">
        <v>6.73</v>
      </c>
      <c r="W151" s="120">
        <v>6.06</v>
      </c>
      <c r="X151" s="120">
        <v>5.98</v>
      </c>
      <c r="Y151" s="120">
        <v>6.17</v>
      </c>
      <c r="Z151" s="120">
        <v>6.79</v>
      </c>
      <c r="AA151" s="120">
        <v>6.52</v>
      </c>
      <c r="AB151" s="120">
        <v>0</v>
      </c>
      <c r="AC151" s="120">
        <v>6.6</v>
      </c>
      <c r="AD151" s="120">
        <v>6</v>
      </c>
      <c r="AE151" s="120">
        <v>0</v>
      </c>
      <c r="AF151" s="120">
        <v>6.6</v>
      </c>
      <c r="AG151" s="120">
        <v>6.6</v>
      </c>
      <c r="AH151" s="120">
        <v>6.45</v>
      </c>
      <c r="AI151" s="65">
        <v>0</v>
      </c>
      <c r="AJ151" s="65">
        <v>0</v>
      </c>
      <c r="AK151" s="65">
        <v>0</v>
      </c>
      <c r="AL151" s="65">
        <v>0</v>
      </c>
      <c r="AM151" s="65">
        <v>6.6</v>
      </c>
      <c r="AN151" s="65">
        <v>6.79</v>
      </c>
      <c r="AO151" s="65">
        <v>7.23</v>
      </c>
      <c r="AP151" s="65">
        <v>7.08</v>
      </c>
      <c r="AQ151" s="65">
        <v>6.83</v>
      </c>
      <c r="AR151" s="65">
        <v>6.84</v>
      </c>
      <c r="AS151" s="65">
        <v>6.96</v>
      </c>
      <c r="AT151" s="65">
        <v>7.73</v>
      </c>
      <c r="AU151" s="65">
        <v>7.22</v>
      </c>
      <c r="AV151" s="65">
        <v>7</v>
      </c>
      <c r="AW151" s="65">
        <v>6.71</v>
      </c>
      <c r="AX151" s="65">
        <v>6.47</v>
      </c>
      <c r="AY151" s="65">
        <v>6.93</v>
      </c>
      <c r="AZ151" s="65">
        <v>6.46</v>
      </c>
      <c r="BA151" s="65">
        <v>0</v>
      </c>
      <c r="BB151" s="65">
        <v>6.23</v>
      </c>
      <c r="BC151" s="65">
        <v>7.47</v>
      </c>
      <c r="BD151" s="65">
        <v>0</v>
      </c>
      <c r="BE151" s="65">
        <v>0</v>
      </c>
      <c r="BF151" s="65">
        <v>0</v>
      </c>
      <c r="BG151" s="65">
        <v>0</v>
      </c>
      <c r="BH151" s="65">
        <v>0</v>
      </c>
      <c r="BI151" s="65">
        <v>0</v>
      </c>
      <c r="BJ151" s="65">
        <v>0</v>
      </c>
      <c r="BK151" s="65">
        <v>0</v>
      </c>
      <c r="BL151" s="65">
        <v>0</v>
      </c>
      <c r="BM151" s="91">
        <v>0</v>
      </c>
      <c r="BN151" s="65">
        <v>7.09</v>
      </c>
      <c r="BO151" s="65">
        <v>6.9</v>
      </c>
      <c r="BP151" s="65">
        <v>6.55</v>
      </c>
      <c r="BQ151" s="65">
        <v>6.63</v>
      </c>
      <c r="BR151" s="65">
        <v>6.58</v>
      </c>
      <c r="BS151" s="65">
        <v>5.7</v>
      </c>
      <c r="BT151" s="65">
        <v>0</v>
      </c>
      <c r="BU151" s="65">
        <v>0</v>
      </c>
      <c r="BV151" s="65">
        <v>0</v>
      </c>
      <c r="BW151" s="65">
        <v>0</v>
      </c>
      <c r="BX151" s="65">
        <v>0</v>
      </c>
      <c r="BY151" s="65">
        <v>0</v>
      </c>
      <c r="BZ151" s="65">
        <v>0</v>
      </c>
      <c r="CA151" s="65">
        <v>6.76</v>
      </c>
      <c r="CB151" s="65">
        <v>7.62</v>
      </c>
      <c r="CC151" s="65">
        <v>7.42</v>
      </c>
      <c r="CD151" s="65">
        <v>6.61</v>
      </c>
      <c r="CE151" s="65">
        <v>0</v>
      </c>
      <c r="CF151" s="65">
        <v>0</v>
      </c>
      <c r="CG151" s="65">
        <v>0</v>
      </c>
      <c r="CH151" s="65">
        <v>0</v>
      </c>
      <c r="CI151" s="65">
        <v>0</v>
      </c>
      <c r="CJ151" s="65">
        <v>6.75</v>
      </c>
      <c r="CK151" s="65">
        <v>7.53</v>
      </c>
      <c r="CL151" s="65">
        <v>7.21</v>
      </c>
      <c r="CM151">
        <v>6.72</v>
      </c>
      <c r="CN151">
        <v>6.61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6.54</v>
      </c>
      <c r="CV151">
        <v>6.78</v>
      </c>
      <c r="CW151">
        <v>6.44</v>
      </c>
      <c r="CX151">
        <v>7.62</v>
      </c>
      <c r="CY151">
        <v>7.27</v>
      </c>
      <c r="CZ151">
        <v>7.07</v>
      </c>
      <c r="DA151">
        <v>7.05</v>
      </c>
      <c r="DB151">
        <v>7.73</v>
      </c>
      <c r="DC151">
        <v>6.86</v>
      </c>
      <c r="DD151">
        <v>7.93</v>
      </c>
      <c r="DE151">
        <v>7.45</v>
      </c>
      <c r="DF151">
        <v>7.62</v>
      </c>
      <c r="DG151">
        <v>7.8</v>
      </c>
      <c r="DH151">
        <v>7.46</v>
      </c>
      <c r="DI151">
        <v>6</v>
      </c>
      <c r="DJ151">
        <v>0</v>
      </c>
      <c r="DK151">
        <v>6.79</v>
      </c>
      <c r="DL151">
        <v>7.69</v>
      </c>
      <c r="DM151">
        <v>7.37</v>
      </c>
      <c r="DN151">
        <v>6.5</v>
      </c>
      <c r="DO151">
        <v>7.31</v>
      </c>
      <c r="DP151">
        <v>6.04</v>
      </c>
      <c r="DQ151">
        <v>6.7</v>
      </c>
      <c r="DR151">
        <v>6.44</v>
      </c>
      <c r="DS151">
        <v>6.87</v>
      </c>
      <c r="DT151">
        <v>6.69</v>
      </c>
      <c r="DU151">
        <v>6.36</v>
      </c>
      <c r="DV151">
        <v>6.24</v>
      </c>
      <c r="DW151">
        <v>6.85</v>
      </c>
      <c r="DX151">
        <v>6.89</v>
      </c>
      <c r="DY151">
        <v>7.63</v>
      </c>
      <c r="DZ151">
        <v>7.04</v>
      </c>
      <c r="EA151">
        <v>6.68</v>
      </c>
      <c r="EB151">
        <v>7.48</v>
      </c>
      <c r="EC151">
        <v>7.32</v>
      </c>
      <c r="ED151">
        <v>7.33</v>
      </c>
      <c r="EE151">
        <v>0</v>
      </c>
      <c r="EF151">
        <v>7.88</v>
      </c>
      <c r="EG151">
        <v>7.27</v>
      </c>
      <c r="EH151">
        <v>7.84</v>
      </c>
      <c r="EI151">
        <v>7.24</v>
      </c>
      <c r="EJ151">
        <v>7.32</v>
      </c>
      <c r="EK151">
        <v>6.87</v>
      </c>
      <c r="EL151">
        <v>7.9</v>
      </c>
      <c r="EM151">
        <v>6.98</v>
      </c>
      <c r="EN151">
        <v>6.69</v>
      </c>
      <c r="EO151">
        <v>6.99</v>
      </c>
      <c r="EP151">
        <v>6.63</v>
      </c>
      <c r="EQ151">
        <v>7</v>
      </c>
      <c r="ER151">
        <v>0</v>
      </c>
      <c r="ES151">
        <v>7.59</v>
      </c>
      <c r="ET151">
        <v>7.32</v>
      </c>
      <c r="EU151">
        <v>6.7</v>
      </c>
      <c r="EV151">
        <v>6.93</v>
      </c>
      <c r="EW151">
        <v>6.77</v>
      </c>
      <c r="EX151">
        <v>6.99</v>
      </c>
      <c r="EY151">
        <v>6.98</v>
      </c>
      <c r="EZ151">
        <v>7.9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7.52</v>
      </c>
      <c r="FH151">
        <v>7.44</v>
      </c>
      <c r="FI151">
        <v>7.06</v>
      </c>
      <c r="FJ151">
        <v>6.94</v>
      </c>
      <c r="FK151">
        <v>6.64</v>
      </c>
      <c r="FL151">
        <v>6.82</v>
      </c>
      <c r="FM151">
        <v>7.05</v>
      </c>
      <c r="FN151">
        <v>6.87</v>
      </c>
      <c r="FO151">
        <v>7.23</v>
      </c>
      <c r="FP151">
        <v>7.17</v>
      </c>
      <c r="FQ151">
        <v>7.49</v>
      </c>
      <c r="FR151">
        <v>7.1</v>
      </c>
      <c r="FS151">
        <v>6.81</v>
      </c>
      <c r="FT151">
        <v>7.16</v>
      </c>
      <c r="FU151">
        <v>7.14</v>
      </c>
      <c r="FV151">
        <v>6.89</v>
      </c>
      <c r="FW151">
        <v>6.96</v>
      </c>
      <c r="FX151">
        <v>6.65</v>
      </c>
      <c r="FY151">
        <v>6.58</v>
      </c>
      <c r="FZ151">
        <v>7.37</v>
      </c>
      <c r="GA151">
        <v>6.23</v>
      </c>
      <c r="GB151">
        <v>6.86</v>
      </c>
      <c r="GC151">
        <v>7.02</v>
      </c>
      <c r="GD151">
        <v>8.09</v>
      </c>
      <c r="GE151">
        <v>6.98</v>
      </c>
      <c r="GF151">
        <v>7.26</v>
      </c>
      <c r="GG151">
        <v>7.01</v>
      </c>
      <c r="GH151">
        <v>7.04</v>
      </c>
      <c r="GI151">
        <v>6.63</v>
      </c>
      <c r="GJ151">
        <v>6.99</v>
      </c>
      <c r="GK151">
        <v>6.75</v>
      </c>
      <c r="GL151" s="214">
        <v>7.35</v>
      </c>
      <c r="GM151" s="214">
        <v>7.35</v>
      </c>
      <c r="GN151">
        <v>7.4</v>
      </c>
      <c r="GO151">
        <v>7.79</v>
      </c>
      <c r="GP151">
        <v>7</v>
      </c>
      <c r="GQ151">
        <v>6.99</v>
      </c>
      <c r="GR151">
        <v>7.19</v>
      </c>
      <c r="GS151">
        <v>7.17</v>
      </c>
      <c r="GT151">
        <v>7.42</v>
      </c>
      <c r="GU151">
        <v>7.22</v>
      </c>
      <c r="GV151">
        <v>6.6</v>
      </c>
      <c r="GW151">
        <v>0</v>
      </c>
      <c r="GX151">
        <v>7.19</v>
      </c>
      <c r="GY151">
        <v>7.35</v>
      </c>
      <c r="GZ151">
        <v>6.8</v>
      </c>
      <c r="HA151">
        <v>0</v>
      </c>
      <c r="HB151">
        <v>6.87</v>
      </c>
      <c r="HC151">
        <v>0</v>
      </c>
      <c r="HD151">
        <v>0</v>
      </c>
      <c r="HE151">
        <v>7.22</v>
      </c>
      <c r="HF151">
        <v>6.27</v>
      </c>
      <c r="HG151">
        <v>7.25</v>
      </c>
      <c r="HH151">
        <v>6.96</v>
      </c>
      <c r="HI151">
        <v>6.55</v>
      </c>
      <c r="HJ151">
        <v>6.74</v>
      </c>
      <c r="HK151">
        <v>7.02</v>
      </c>
      <c r="HL151">
        <v>7.25</v>
      </c>
      <c r="HM151">
        <v>7.15</v>
      </c>
      <c r="HN151">
        <v>7.17</v>
      </c>
      <c r="HO151">
        <v>0</v>
      </c>
      <c r="HP151">
        <v>0</v>
      </c>
      <c r="HQ151">
        <v>0</v>
      </c>
      <c r="HR151">
        <v>0</v>
      </c>
      <c r="HS151">
        <v>0</v>
      </c>
      <c r="HT151">
        <v>0</v>
      </c>
      <c r="HU151">
        <v>0</v>
      </c>
      <c r="HV151">
        <v>0</v>
      </c>
      <c r="HW151">
        <v>7.14</v>
      </c>
      <c r="HX151">
        <v>0</v>
      </c>
      <c r="HY151">
        <v>0</v>
      </c>
      <c r="HZ151">
        <v>0</v>
      </c>
      <c r="IA151">
        <v>0</v>
      </c>
      <c r="IB151">
        <v>0</v>
      </c>
      <c r="IC151">
        <v>0</v>
      </c>
      <c r="ID151" s="142">
        <v>7</v>
      </c>
    </row>
    <row r="152" spans="1:240" x14ac:dyDescent="0.25">
      <c r="A152" s="95">
        <f t="shared" si="15"/>
        <v>151</v>
      </c>
      <c r="B152" s="65">
        <f>B.Semanal!B154</f>
        <v>0</v>
      </c>
      <c r="C152" s="66"/>
      <c r="D152" s="66"/>
      <c r="E152" s="66"/>
      <c r="F152" s="66"/>
      <c r="H152" s="67">
        <v>0</v>
      </c>
      <c r="I152" s="67">
        <v>0</v>
      </c>
      <c r="J152" s="67">
        <v>0</v>
      </c>
      <c r="K152" s="67">
        <v>0</v>
      </c>
      <c r="L152" s="67">
        <v>0</v>
      </c>
      <c r="M152" s="67">
        <v>0</v>
      </c>
      <c r="N152" s="65">
        <v>0</v>
      </c>
      <c r="O152" s="65">
        <v>0</v>
      </c>
      <c r="P152" s="65">
        <v>0</v>
      </c>
      <c r="Q152" s="65">
        <v>0</v>
      </c>
      <c r="R152" s="65">
        <v>0</v>
      </c>
      <c r="S152" s="65">
        <v>0</v>
      </c>
      <c r="T152" s="65">
        <v>0</v>
      </c>
      <c r="U152" s="120">
        <v>0</v>
      </c>
      <c r="V152" s="120">
        <v>8.1300000000000008</v>
      </c>
      <c r="W152" s="120">
        <v>5.7</v>
      </c>
      <c r="X152" s="120">
        <v>5.71</v>
      </c>
      <c r="Y152" s="120">
        <v>7.41</v>
      </c>
      <c r="Z152" s="120">
        <v>7.91</v>
      </c>
      <c r="AA152" s="120">
        <v>6.68</v>
      </c>
      <c r="AB152" s="120">
        <v>0</v>
      </c>
      <c r="AC152" s="120">
        <v>11.5</v>
      </c>
      <c r="AD152" s="120">
        <v>19.2</v>
      </c>
      <c r="AE152" s="120">
        <v>0</v>
      </c>
      <c r="AF152" s="120">
        <v>8.56</v>
      </c>
      <c r="AG152" s="120">
        <v>7.02</v>
      </c>
      <c r="AH152" s="120">
        <v>7.21</v>
      </c>
      <c r="AI152" s="65">
        <v>0</v>
      </c>
      <c r="AJ152" s="65">
        <v>0</v>
      </c>
      <c r="AK152" s="65">
        <v>6.7</v>
      </c>
      <c r="AL152" s="65">
        <v>0</v>
      </c>
      <c r="AM152" s="65">
        <v>8.3000000000000007</v>
      </c>
      <c r="AN152" s="65">
        <v>6.62</v>
      </c>
      <c r="AO152" s="65">
        <v>8.2200000000000006</v>
      </c>
      <c r="AP152" s="65">
        <v>6.35</v>
      </c>
      <c r="AQ152" s="65">
        <v>6.8</v>
      </c>
      <c r="AR152" s="65">
        <v>6.35</v>
      </c>
      <c r="AS152" s="65">
        <v>6.23</v>
      </c>
      <c r="AT152" s="65">
        <v>6.45</v>
      </c>
      <c r="AU152" s="65">
        <v>5.77</v>
      </c>
      <c r="AV152" s="65">
        <v>6.65</v>
      </c>
      <c r="AW152" s="65">
        <v>7.83</v>
      </c>
      <c r="AX152" s="65">
        <v>6.51</v>
      </c>
      <c r="AY152" s="65">
        <v>5.77</v>
      </c>
      <c r="AZ152" s="65">
        <v>7.61</v>
      </c>
      <c r="BA152" s="65">
        <v>0</v>
      </c>
      <c r="BB152" s="65">
        <v>7.83</v>
      </c>
      <c r="BC152" s="65">
        <v>6.09</v>
      </c>
      <c r="BD152" s="65">
        <v>0</v>
      </c>
      <c r="BE152" s="65">
        <v>0</v>
      </c>
      <c r="BF152" s="65">
        <v>0</v>
      </c>
      <c r="BG152" s="65">
        <v>0</v>
      </c>
      <c r="BH152" s="65">
        <v>0</v>
      </c>
      <c r="BI152" s="65">
        <v>0</v>
      </c>
      <c r="BJ152" s="65">
        <v>0</v>
      </c>
      <c r="BK152" s="65">
        <v>0</v>
      </c>
      <c r="BL152" s="65">
        <v>0</v>
      </c>
      <c r="BM152" s="91">
        <v>0</v>
      </c>
      <c r="BN152" s="65">
        <v>12.14</v>
      </c>
      <c r="BO152" s="65">
        <v>7.97</v>
      </c>
      <c r="BP152" s="65">
        <v>6.56</v>
      </c>
      <c r="BQ152" s="65">
        <v>7.56</v>
      </c>
      <c r="BR152" s="65">
        <v>5.78</v>
      </c>
      <c r="BS152" s="65">
        <v>5.5</v>
      </c>
      <c r="BT152" s="65">
        <v>0</v>
      </c>
      <c r="BU152" s="65">
        <v>0</v>
      </c>
      <c r="BV152" s="65">
        <v>0</v>
      </c>
      <c r="BW152" s="65">
        <v>0</v>
      </c>
      <c r="BX152" s="65">
        <v>0</v>
      </c>
      <c r="BY152" s="65">
        <v>0</v>
      </c>
      <c r="BZ152" s="65">
        <v>0</v>
      </c>
      <c r="CA152" s="65">
        <v>8.39</v>
      </c>
      <c r="CB152" s="65">
        <v>7.23</v>
      </c>
      <c r="CC152" s="65">
        <v>7.58</v>
      </c>
      <c r="CD152" s="65">
        <v>7.53</v>
      </c>
      <c r="CE152" s="65">
        <v>0</v>
      </c>
      <c r="CF152" s="65">
        <v>0</v>
      </c>
      <c r="CG152" s="65">
        <v>0</v>
      </c>
      <c r="CH152" s="65">
        <v>0</v>
      </c>
      <c r="CI152" s="65">
        <v>0</v>
      </c>
      <c r="CJ152" s="65">
        <v>8.9</v>
      </c>
      <c r="CK152" s="65">
        <v>8.15</v>
      </c>
      <c r="CL152" s="65">
        <v>7.34</v>
      </c>
      <c r="CM152">
        <v>6.78</v>
      </c>
      <c r="CN152">
        <v>6.74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9.08</v>
      </c>
      <c r="CV152">
        <v>8.24</v>
      </c>
      <c r="CW152">
        <v>8.1999999999999993</v>
      </c>
      <c r="CX152">
        <v>7.73</v>
      </c>
      <c r="CY152">
        <v>7.27</v>
      </c>
      <c r="CZ152">
        <v>10.29</v>
      </c>
      <c r="DA152">
        <v>9.74</v>
      </c>
      <c r="DB152">
        <v>10.07</v>
      </c>
      <c r="DC152">
        <v>8.3000000000000007</v>
      </c>
      <c r="DD152">
        <v>8.5399999999999991</v>
      </c>
      <c r="DE152">
        <v>7.34</v>
      </c>
      <c r="DF152">
        <v>11.05</v>
      </c>
      <c r="DG152">
        <v>7.91</v>
      </c>
      <c r="DH152">
        <v>6.12</v>
      </c>
      <c r="DI152">
        <v>5</v>
      </c>
      <c r="DJ152">
        <v>0</v>
      </c>
      <c r="DK152">
        <v>6.65</v>
      </c>
      <c r="DL152">
        <v>6.39</v>
      </c>
      <c r="DM152">
        <v>4.95</v>
      </c>
      <c r="DN152">
        <v>5.91</v>
      </c>
      <c r="DO152">
        <v>6.52</v>
      </c>
      <c r="DP152">
        <v>5.54</v>
      </c>
      <c r="DQ152">
        <v>5.88</v>
      </c>
      <c r="DR152">
        <v>5.58</v>
      </c>
      <c r="DS152">
        <v>6.49</v>
      </c>
      <c r="DT152">
        <v>5.95</v>
      </c>
      <c r="DU152">
        <v>6.16</v>
      </c>
      <c r="DV152">
        <v>5.78</v>
      </c>
      <c r="DW152">
        <v>6.18</v>
      </c>
      <c r="DX152">
        <v>5.85</v>
      </c>
      <c r="DY152">
        <v>6.72</v>
      </c>
      <c r="DZ152">
        <v>5.36</v>
      </c>
      <c r="EA152">
        <v>5.83</v>
      </c>
      <c r="EB152">
        <v>5.29</v>
      </c>
      <c r="EC152">
        <v>5.74</v>
      </c>
      <c r="ED152">
        <v>5.92</v>
      </c>
      <c r="EE152">
        <v>0</v>
      </c>
      <c r="EF152">
        <v>5.95</v>
      </c>
      <c r="EG152">
        <v>5.5</v>
      </c>
      <c r="EH152">
        <v>5.8</v>
      </c>
      <c r="EI152">
        <v>5.55</v>
      </c>
      <c r="EJ152">
        <v>6.02</v>
      </c>
      <c r="EK152">
        <v>5.83</v>
      </c>
      <c r="EL152">
        <v>6.05</v>
      </c>
      <c r="EM152">
        <v>6.6</v>
      </c>
      <c r="EN152">
        <v>6.08</v>
      </c>
      <c r="EO152">
        <v>5.48</v>
      </c>
      <c r="EP152">
        <v>5.78</v>
      </c>
      <c r="EQ152">
        <v>5.68</v>
      </c>
      <c r="ER152">
        <v>0</v>
      </c>
      <c r="ES152">
        <v>5.65</v>
      </c>
      <c r="ET152">
        <v>5.25</v>
      </c>
      <c r="EU152">
        <v>5.61</v>
      </c>
      <c r="EV152">
        <v>5.93</v>
      </c>
      <c r="EW152">
        <v>5.87</v>
      </c>
      <c r="EX152">
        <v>5.4</v>
      </c>
      <c r="EY152">
        <v>5.04</v>
      </c>
      <c r="EZ152">
        <v>6.5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6.1</v>
      </c>
      <c r="FH152">
        <v>7.11</v>
      </c>
      <c r="FI152">
        <v>6.52</v>
      </c>
      <c r="FJ152">
        <v>6.34</v>
      </c>
      <c r="FK152">
        <v>6.74</v>
      </c>
      <c r="FL152">
        <v>6.25</v>
      </c>
      <c r="FM152">
        <v>7.33</v>
      </c>
      <c r="FN152">
        <v>6.67</v>
      </c>
      <c r="FO152">
        <v>6.98</v>
      </c>
      <c r="FP152">
        <v>6.98</v>
      </c>
      <c r="FQ152">
        <v>7.25</v>
      </c>
      <c r="FR152">
        <v>6.58</v>
      </c>
      <c r="FS152">
        <v>6.93</v>
      </c>
      <c r="FT152">
        <v>5.43</v>
      </c>
      <c r="FU152">
        <v>7.15</v>
      </c>
      <c r="FV152">
        <v>6.43</v>
      </c>
      <c r="FW152">
        <v>7.71</v>
      </c>
      <c r="FX152">
        <v>7.06</v>
      </c>
      <c r="FY152">
        <v>6.99</v>
      </c>
      <c r="FZ152">
        <v>8.2100000000000009</v>
      </c>
      <c r="GA152">
        <v>7.47</v>
      </c>
      <c r="GB152">
        <v>7.37</v>
      </c>
      <c r="GC152">
        <v>8.41</v>
      </c>
      <c r="GD152">
        <v>7.24</v>
      </c>
      <c r="GE152">
        <v>7.3</v>
      </c>
      <c r="GF152">
        <v>7.4</v>
      </c>
      <c r="GG152">
        <v>7.93</v>
      </c>
      <c r="GH152">
        <v>7.3</v>
      </c>
      <c r="GI152">
        <v>6.73</v>
      </c>
      <c r="GJ152">
        <v>6.16</v>
      </c>
      <c r="GK152">
        <v>7.33</v>
      </c>
      <c r="GL152" s="214">
        <v>6.91</v>
      </c>
      <c r="GM152" s="214">
        <v>7.19</v>
      </c>
      <c r="GN152">
        <v>6.2</v>
      </c>
      <c r="GO152">
        <v>7.59</v>
      </c>
      <c r="GP152">
        <v>10.130000000000001</v>
      </c>
      <c r="GQ152">
        <v>6.12</v>
      </c>
      <c r="GR152">
        <v>5.65</v>
      </c>
      <c r="GS152">
        <v>5.32</v>
      </c>
      <c r="GT152">
        <v>5.65</v>
      </c>
      <c r="GU152">
        <v>4.5</v>
      </c>
      <c r="GV152">
        <v>3.4</v>
      </c>
      <c r="GW152">
        <v>0</v>
      </c>
      <c r="GX152">
        <v>5.84</v>
      </c>
      <c r="GY152">
        <v>6.17</v>
      </c>
      <c r="GZ152">
        <v>5.8</v>
      </c>
      <c r="HA152">
        <v>0</v>
      </c>
      <c r="HB152">
        <v>6.28</v>
      </c>
      <c r="HC152">
        <v>0</v>
      </c>
      <c r="HD152">
        <v>0</v>
      </c>
      <c r="HE152">
        <v>7.6</v>
      </c>
      <c r="HF152">
        <v>6.46</v>
      </c>
      <c r="HG152">
        <v>6.62</v>
      </c>
      <c r="HH152">
        <v>5.94</v>
      </c>
      <c r="HI152">
        <v>5.58</v>
      </c>
      <c r="HJ152">
        <v>5.13</v>
      </c>
      <c r="HK152">
        <v>6.25</v>
      </c>
      <c r="HL152">
        <v>6.34</v>
      </c>
      <c r="HM152">
        <v>5.24</v>
      </c>
      <c r="HN152">
        <v>4.62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0</v>
      </c>
      <c r="HW152">
        <v>7.48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 s="142">
        <v>7.2</v>
      </c>
    </row>
    <row r="153" spans="1:240" x14ac:dyDescent="0.25">
      <c r="A153" s="95">
        <f t="shared" si="15"/>
        <v>152</v>
      </c>
      <c r="B153" s="65">
        <f>B.Semanal!B155</f>
        <v>0</v>
      </c>
      <c r="C153" s="66"/>
      <c r="D153" s="66"/>
      <c r="E153" s="66"/>
      <c r="F153" s="66"/>
      <c r="H153" s="67">
        <v>0</v>
      </c>
      <c r="I153" s="67">
        <v>0</v>
      </c>
      <c r="J153" s="67">
        <v>0</v>
      </c>
      <c r="K153" s="67">
        <v>0</v>
      </c>
      <c r="L153" s="67">
        <v>0</v>
      </c>
      <c r="M153" s="67">
        <v>0</v>
      </c>
      <c r="N153" s="65">
        <v>0</v>
      </c>
      <c r="O153" s="65">
        <v>0</v>
      </c>
      <c r="P153" s="65">
        <v>0</v>
      </c>
      <c r="Q153" s="65">
        <v>0</v>
      </c>
      <c r="R153" s="65">
        <v>0</v>
      </c>
      <c r="S153" s="65">
        <v>0</v>
      </c>
      <c r="T153" s="65">
        <v>0</v>
      </c>
      <c r="U153" s="120">
        <v>0</v>
      </c>
      <c r="V153" s="120">
        <v>6.27</v>
      </c>
      <c r="W153" s="120">
        <v>4.0599999999999996</v>
      </c>
      <c r="X153" s="120">
        <v>4.88</v>
      </c>
      <c r="Y153" s="120">
        <v>6.9</v>
      </c>
      <c r="Z153" s="120">
        <v>16.600000000000001</v>
      </c>
      <c r="AA153" s="120">
        <v>9.0500000000000007</v>
      </c>
      <c r="AB153" s="120">
        <v>0</v>
      </c>
      <c r="AC153" s="120">
        <v>11.52</v>
      </c>
      <c r="AD153" s="120">
        <v>97</v>
      </c>
      <c r="AE153" s="120">
        <v>0</v>
      </c>
      <c r="AF153" s="120">
        <v>6.45</v>
      </c>
      <c r="AG153" s="120">
        <v>10.81</v>
      </c>
      <c r="AH153" s="120">
        <v>7.49</v>
      </c>
      <c r="AI153" s="65">
        <v>0</v>
      </c>
      <c r="AJ153" s="65">
        <v>0</v>
      </c>
      <c r="AK153" s="65">
        <v>9</v>
      </c>
      <c r="AL153" s="65">
        <v>0</v>
      </c>
      <c r="AM153" s="65">
        <v>7.4</v>
      </c>
      <c r="AN153" s="65">
        <v>9.6999999999999993</v>
      </c>
      <c r="AO153" s="65">
        <v>17.39</v>
      </c>
      <c r="AP153" s="65">
        <v>10.27</v>
      </c>
      <c r="AQ153" s="65">
        <v>7.3</v>
      </c>
      <c r="AR153" s="65">
        <v>4.55</v>
      </c>
      <c r="AS153" s="65">
        <v>7.16</v>
      </c>
      <c r="AT153" s="65">
        <v>15.21</v>
      </c>
      <c r="AU153" s="65">
        <v>8.9600000000000009</v>
      </c>
      <c r="AV153" s="65">
        <v>5.29</v>
      </c>
      <c r="AW153" s="65">
        <v>4.76</v>
      </c>
      <c r="AX153" s="65">
        <v>3.06</v>
      </c>
      <c r="AY153" s="65">
        <v>9.17</v>
      </c>
      <c r="AZ153" s="65">
        <v>4.68</v>
      </c>
      <c r="BA153" s="65">
        <v>0</v>
      </c>
      <c r="BB153" s="65">
        <v>4.55</v>
      </c>
      <c r="BC153" s="65">
        <v>30.07</v>
      </c>
      <c r="BD153" s="65">
        <v>0</v>
      </c>
      <c r="BE153" s="65">
        <v>0</v>
      </c>
      <c r="BF153" s="65">
        <v>0</v>
      </c>
      <c r="BG153" s="65">
        <v>0</v>
      </c>
      <c r="BH153" s="65">
        <v>0</v>
      </c>
      <c r="BI153" s="65">
        <v>0</v>
      </c>
      <c r="BJ153" s="65">
        <v>0</v>
      </c>
      <c r="BK153" s="65">
        <v>0</v>
      </c>
      <c r="BL153" s="65">
        <v>0</v>
      </c>
      <c r="BM153" s="91">
        <v>0</v>
      </c>
      <c r="BN153" s="65">
        <v>38.04</v>
      </c>
      <c r="BO153" s="65">
        <v>23.66</v>
      </c>
      <c r="BP153" s="65">
        <v>5.99</v>
      </c>
      <c r="BQ153" s="65">
        <v>4.07</v>
      </c>
      <c r="BR153" s="65">
        <v>4.05</v>
      </c>
      <c r="BS153" s="65">
        <v>3.17</v>
      </c>
      <c r="BT153" s="65">
        <v>0</v>
      </c>
      <c r="BU153" s="65">
        <v>0</v>
      </c>
      <c r="BV153" s="65">
        <v>0</v>
      </c>
      <c r="BW153" s="65">
        <v>0</v>
      </c>
      <c r="BX153" s="65">
        <v>0</v>
      </c>
      <c r="BY153" s="65">
        <v>0</v>
      </c>
      <c r="BZ153" s="65">
        <v>0</v>
      </c>
      <c r="CA153" s="65">
        <v>21.47</v>
      </c>
      <c r="CB153" s="65">
        <v>32.33</v>
      </c>
      <c r="CC153" s="65">
        <v>23.41</v>
      </c>
      <c r="CD153" s="65">
        <v>5.0199999999999996</v>
      </c>
      <c r="CE153" s="65">
        <v>0</v>
      </c>
      <c r="CF153" s="65">
        <v>0</v>
      </c>
      <c r="CG153" s="65">
        <v>0</v>
      </c>
      <c r="CH153" s="65">
        <v>0</v>
      </c>
      <c r="CI153" s="65">
        <v>0</v>
      </c>
      <c r="CJ153" s="65">
        <v>19.09</v>
      </c>
      <c r="CK153" s="65">
        <v>55.48</v>
      </c>
      <c r="CL153" s="65">
        <v>20.059999999999999</v>
      </c>
      <c r="CM153">
        <v>8.82</v>
      </c>
      <c r="CN153">
        <v>5.31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4.03</v>
      </c>
      <c r="CV153">
        <v>7.45</v>
      </c>
      <c r="CW153">
        <v>5.2</v>
      </c>
      <c r="CX153">
        <v>52.91</v>
      </c>
      <c r="CY153">
        <v>11.41</v>
      </c>
      <c r="CZ153">
        <v>12.39</v>
      </c>
      <c r="DA153">
        <v>8.5399999999999991</v>
      </c>
      <c r="DB153">
        <v>20.79</v>
      </c>
      <c r="DC153">
        <v>33.4</v>
      </c>
      <c r="DD153">
        <v>46.29</v>
      </c>
      <c r="DE153">
        <v>13.49</v>
      </c>
      <c r="DF153">
        <v>22.89</v>
      </c>
      <c r="DG153">
        <v>37.880000000000003</v>
      </c>
      <c r="DH153">
        <v>7.24</v>
      </c>
      <c r="DI153">
        <v>11.13</v>
      </c>
      <c r="DJ153">
        <v>0</v>
      </c>
      <c r="DK153">
        <v>25.57</v>
      </c>
      <c r="DL153">
        <v>34.590000000000003</v>
      </c>
      <c r="DM153">
        <v>22.85</v>
      </c>
      <c r="DN153">
        <v>28.41</v>
      </c>
      <c r="DO153">
        <v>32.549999999999997</v>
      </c>
      <c r="DP153">
        <v>4.95</v>
      </c>
      <c r="DQ153">
        <v>3.3</v>
      </c>
      <c r="DR153">
        <v>3.53</v>
      </c>
      <c r="DS153">
        <v>11.53</v>
      </c>
      <c r="DT153">
        <v>6.64</v>
      </c>
      <c r="DU153">
        <v>6.98</v>
      </c>
      <c r="DV153">
        <v>6.28</v>
      </c>
      <c r="DW153">
        <v>8.25</v>
      </c>
      <c r="DX153">
        <v>7.2</v>
      </c>
      <c r="DY153">
        <v>17.399999999999999</v>
      </c>
      <c r="DZ153">
        <v>6.17</v>
      </c>
      <c r="EA153">
        <v>5.38</v>
      </c>
      <c r="EB153">
        <v>17</v>
      </c>
      <c r="EC153">
        <v>9.73</v>
      </c>
      <c r="ED153">
        <v>6.57</v>
      </c>
      <c r="EE153">
        <v>0</v>
      </c>
      <c r="EF153">
        <v>20.53</v>
      </c>
      <c r="EG153">
        <v>11.78</v>
      </c>
      <c r="EH153">
        <v>14.28</v>
      </c>
      <c r="EI153">
        <v>6.43</v>
      </c>
      <c r="EJ153">
        <v>8.32</v>
      </c>
      <c r="EK153">
        <v>4.79</v>
      </c>
      <c r="EL153">
        <v>28.01</v>
      </c>
      <c r="EM153">
        <v>21.17</v>
      </c>
      <c r="EN153">
        <v>3.91</v>
      </c>
      <c r="EO153">
        <v>5.35</v>
      </c>
      <c r="EP153">
        <v>4.3600000000000003</v>
      </c>
      <c r="EQ153">
        <v>9.4600000000000009</v>
      </c>
      <c r="ER153">
        <v>0</v>
      </c>
      <c r="ES153">
        <v>16.079999999999998</v>
      </c>
      <c r="ET153">
        <v>9.48</v>
      </c>
      <c r="EU153">
        <v>5.99</v>
      </c>
      <c r="EV153">
        <v>4.82</v>
      </c>
      <c r="EW153">
        <v>2.95</v>
      </c>
      <c r="EX153">
        <v>4.6399999999999997</v>
      </c>
      <c r="EY153">
        <v>2.4900000000000002</v>
      </c>
      <c r="EZ153">
        <v>1.73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16.18</v>
      </c>
      <c r="FH153">
        <v>14.69</v>
      </c>
      <c r="FI153">
        <v>6.19</v>
      </c>
      <c r="FJ153">
        <v>4.97</v>
      </c>
      <c r="FK153">
        <v>4.17</v>
      </c>
      <c r="FL153">
        <v>3.01</v>
      </c>
      <c r="FM153">
        <v>3.81</v>
      </c>
      <c r="FN153">
        <v>3.12</v>
      </c>
      <c r="FO153">
        <v>5.39</v>
      </c>
      <c r="FP153">
        <v>2.89</v>
      </c>
      <c r="FQ153">
        <v>12.81</v>
      </c>
      <c r="FR153">
        <v>5.7</v>
      </c>
      <c r="FS153">
        <v>4.43</v>
      </c>
      <c r="FT153">
        <v>15.9</v>
      </c>
      <c r="FU153">
        <v>17.57</v>
      </c>
      <c r="FV153">
        <v>17.2</v>
      </c>
      <c r="FW153">
        <v>11.05</v>
      </c>
      <c r="FX153">
        <v>3.37</v>
      </c>
      <c r="FY153">
        <v>5.9</v>
      </c>
      <c r="FZ153">
        <v>14.67</v>
      </c>
      <c r="GA153">
        <v>3.14</v>
      </c>
      <c r="GB153">
        <v>5.65</v>
      </c>
      <c r="GC153">
        <v>5.14</v>
      </c>
      <c r="GD153">
        <v>24.21</v>
      </c>
      <c r="GE153">
        <v>5.88</v>
      </c>
      <c r="GF153">
        <v>11.86</v>
      </c>
      <c r="GG153">
        <v>6.89</v>
      </c>
      <c r="GH153">
        <v>5.52</v>
      </c>
      <c r="GI153">
        <v>2.64</v>
      </c>
      <c r="GJ153">
        <v>4.29</v>
      </c>
      <c r="GK153">
        <v>3.25</v>
      </c>
      <c r="GL153" s="214">
        <v>4.96</v>
      </c>
      <c r="GM153" s="214">
        <v>4.6900000000000004</v>
      </c>
      <c r="GN153">
        <v>2.5099999999999998</v>
      </c>
      <c r="GO153">
        <v>102.24</v>
      </c>
      <c r="GP153">
        <v>18.010000000000002</v>
      </c>
      <c r="GQ153">
        <v>3.62</v>
      </c>
      <c r="GR153">
        <v>4.2</v>
      </c>
      <c r="GS153">
        <v>4.79</v>
      </c>
      <c r="GT153">
        <v>2.38</v>
      </c>
      <c r="GU153">
        <v>5.39</v>
      </c>
      <c r="GV153">
        <v>4.32</v>
      </c>
      <c r="GW153">
        <v>0</v>
      </c>
      <c r="GX153">
        <v>14.37</v>
      </c>
      <c r="GY153">
        <v>20.76</v>
      </c>
      <c r="GZ153">
        <v>5.52</v>
      </c>
      <c r="HA153">
        <v>0</v>
      </c>
      <c r="HB153">
        <v>5.46</v>
      </c>
      <c r="HC153">
        <v>0</v>
      </c>
      <c r="HD153">
        <v>0</v>
      </c>
      <c r="HE153">
        <v>32.14</v>
      </c>
      <c r="HF153">
        <v>14.43</v>
      </c>
      <c r="HG153">
        <v>18.21</v>
      </c>
      <c r="HH153">
        <v>6</v>
      </c>
      <c r="HI153">
        <v>3.16</v>
      </c>
      <c r="HJ153">
        <v>2.5099999999999998</v>
      </c>
      <c r="HK153">
        <v>2.67</v>
      </c>
      <c r="HL153">
        <v>4.1100000000000003</v>
      </c>
      <c r="HM153">
        <v>3.15</v>
      </c>
      <c r="HN153">
        <v>10.18</v>
      </c>
      <c r="HO153">
        <v>0</v>
      </c>
      <c r="HP153">
        <v>0</v>
      </c>
      <c r="HQ153">
        <v>0</v>
      </c>
      <c r="HR153">
        <v>0</v>
      </c>
      <c r="HS153">
        <v>0</v>
      </c>
      <c r="HT153">
        <v>0</v>
      </c>
      <c r="HU153">
        <v>0</v>
      </c>
      <c r="HV153">
        <v>0</v>
      </c>
      <c r="HW153">
        <v>2.99</v>
      </c>
      <c r="HX153">
        <v>0</v>
      </c>
      <c r="HY153">
        <v>0</v>
      </c>
      <c r="HZ153">
        <v>0</v>
      </c>
      <c r="IA153">
        <v>0</v>
      </c>
      <c r="IB153">
        <v>0</v>
      </c>
      <c r="IC153">
        <v>0</v>
      </c>
      <c r="ID153" s="142">
        <v>5.87</v>
      </c>
    </row>
    <row r="154" spans="1:240" x14ac:dyDescent="0.25">
      <c r="A154" s="95">
        <f t="shared" si="15"/>
        <v>153</v>
      </c>
      <c r="B154" s="65">
        <f>B.Semanal!B156</f>
        <v>0</v>
      </c>
      <c r="C154" s="66"/>
      <c r="D154" s="66"/>
      <c r="E154" s="66"/>
      <c r="F154" s="66"/>
      <c r="H154" s="67">
        <v>0</v>
      </c>
      <c r="I154" s="67">
        <v>93.048000000000002</v>
      </c>
      <c r="J154" s="67">
        <v>93.656700000000001</v>
      </c>
      <c r="K154" s="67">
        <v>93.405000000000001</v>
      </c>
      <c r="L154" s="67">
        <v>93.204999999999998</v>
      </c>
      <c r="M154" s="67">
        <v>93.053299999999993</v>
      </c>
      <c r="N154" s="70">
        <v>931508</v>
      </c>
      <c r="O154" s="70">
        <v>927900</v>
      </c>
      <c r="P154" s="70">
        <v>932787</v>
      </c>
      <c r="Q154" s="70">
        <v>929700</v>
      </c>
      <c r="R154" s="70">
        <v>930007</v>
      </c>
      <c r="S154" s="70">
        <v>931345</v>
      </c>
      <c r="T154" s="70">
        <v>928047</v>
      </c>
      <c r="U154" s="123">
        <v>92.81</v>
      </c>
      <c r="V154" s="123">
        <v>92.935000000000002</v>
      </c>
      <c r="W154" s="123">
        <v>92.64</v>
      </c>
      <c r="X154" s="123">
        <v>92.72</v>
      </c>
      <c r="Y154" s="123">
        <v>92.53</v>
      </c>
      <c r="Z154" s="123">
        <v>92.67</v>
      </c>
      <c r="AA154" s="123">
        <v>92.87</v>
      </c>
      <c r="AB154" s="123">
        <v>0</v>
      </c>
      <c r="AC154" s="123">
        <v>0</v>
      </c>
      <c r="AD154" s="123">
        <v>93.843299999999999</v>
      </c>
      <c r="AE154" s="120">
        <v>93.372</v>
      </c>
      <c r="AF154" s="123">
        <v>93.09</v>
      </c>
      <c r="AG154" s="120">
        <v>93.05</v>
      </c>
      <c r="AH154" s="120">
        <v>92.66</v>
      </c>
      <c r="AI154" s="65">
        <v>0</v>
      </c>
      <c r="AJ154" s="65">
        <v>0</v>
      </c>
      <c r="AK154" s="65">
        <v>92.8</v>
      </c>
      <c r="AL154" s="65">
        <v>93.076999999999998</v>
      </c>
      <c r="AM154" s="65">
        <v>92.921400000000006</v>
      </c>
      <c r="AN154" s="65">
        <v>92.67</v>
      </c>
      <c r="AO154" s="65">
        <v>92.67</v>
      </c>
      <c r="AP154" s="65">
        <v>93.034000000000006</v>
      </c>
      <c r="AQ154" s="65">
        <v>92.89</v>
      </c>
      <c r="AR154" s="65">
        <v>93.42</v>
      </c>
      <c r="AS154" s="65">
        <v>93.07</v>
      </c>
      <c r="AT154" s="65">
        <v>92.41</v>
      </c>
      <c r="AU154" s="65">
        <v>92.62</v>
      </c>
      <c r="AV154" s="65">
        <v>92.75</v>
      </c>
      <c r="AW154" s="65">
        <v>92.98</v>
      </c>
      <c r="AX154" s="65">
        <v>92.62</v>
      </c>
      <c r="AY154" s="65">
        <v>92.7</v>
      </c>
      <c r="AZ154" s="65">
        <v>93.31</v>
      </c>
      <c r="BA154" s="65">
        <v>93.533299999999997</v>
      </c>
      <c r="BB154" s="65">
        <v>92.924999999999997</v>
      </c>
      <c r="BC154" s="65">
        <v>92.76</v>
      </c>
      <c r="BD154" s="65">
        <v>0</v>
      </c>
      <c r="BE154" s="65">
        <v>0</v>
      </c>
      <c r="BF154" s="65">
        <v>0</v>
      </c>
      <c r="BG154" s="65">
        <v>94.01</v>
      </c>
      <c r="BH154" s="65">
        <v>93.992000000000004</v>
      </c>
      <c r="BI154" s="65">
        <v>93.099100000000007</v>
      </c>
      <c r="BJ154" s="65">
        <v>92.868300000000005</v>
      </c>
      <c r="BK154" s="65">
        <v>92.776700000000005</v>
      </c>
      <c r="BL154" s="65">
        <v>92.994500000000002</v>
      </c>
      <c r="BM154" s="91">
        <v>92.696200000000005</v>
      </c>
      <c r="BN154" s="65">
        <v>92.694999999999993</v>
      </c>
      <c r="BO154" s="65">
        <v>92.56</v>
      </c>
      <c r="BP154" s="65">
        <v>0</v>
      </c>
      <c r="BQ154" s="65">
        <v>92.825000000000003</v>
      </c>
      <c r="BR154" s="65">
        <v>93.03</v>
      </c>
      <c r="BS154" s="65">
        <v>92.761099999999999</v>
      </c>
      <c r="BT154" s="65">
        <v>92.687100000000001</v>
      </c>
      <c r="BU154" s="65">
        <v>92.694599999999994</v>
      </c>
      <c r="BV154" s="65">
        <v>92.727099999999993</v>
      </c>
      <c r="BW154" s="65">
        <v>92.749300000000005</v>
      </c>
      <c r="BX154" s="65">
        <v>92.700699999999998</v>
      </c>
      <c r="BY154" s="65">
        <v>92.703800000000001</v>
      </c>
      <c r="BZ154" s="65">
        <v>92.679299999999998</v>
      </c>
      <c r="CA154" s="65">
        <v>92.828699999999998</v>
      </c>
      <c r="CB154" s="65">
        <v>92.530799999999999</v>
      </c>
      <c r="CC154" s="65">
        <v>92.61</v>
      </c>
      <c r="CD154" s="65">
        <v>92.83</v>
      </c>
      <c r="CE154" s="65">
        <v>92.724400000000003</v>
      </c>
      <c r="CF154" s="65">
        <v>92.855000000000004</v>
      </c>
      <c r="CG154" s="65">
        <v>92.849199999999996</v>
      </c>
      <c r="CH154" s="65">
        <v>92.918599999999998</v>
      </c>
      <c r="CI154" s="65">
        <v>92.7273</v>
      </c>
      <c r="CJ154" s="65">
        <v>92.64</v>
      </c>
      <c r="CK154" s="65">
        <v>92.62</v>
      </c>
      <c r="CL154" s="65">
        <v>92.64</v>
      </c>
      <c r="CM154">
        <v>92.93</v>
      </c>
      <c r="CN154">
        <v>92.66</v>
      </c>
      <c r="CO154">
        <v>0</v>
      </c>
      <c r="CP154">
        <v>0</v>
      </c>
      <c r="CQ154">
        <v>93.66</v>
      </c>
      <c r="CR154">
        <v>92.774600000000007</v>
      </c>
      <c r="CS154">
        <v>92.697299999999998</v>
      </c>
      <c r="CT154">
        <v>92.74</v>
      </c>
      <c r="CU154">
        <v>92.832499999999996</v>
      </c>
      <c r="CV154">
        <v>92.62</v>
      </c>
      <c r="CW154">
        <v>92.796700000000001</v>
      </c>
      <c r="CX154">
        <v>92.81</v>
      </c>
      <c r="CY154">
        <v>92.68</v>
      </c>
      <c r="CZ154">
        <v>92.763300000000001</v>
      </c>
      <c r="DA154">
        <v>92.73</v>
      </c>
      <c r="DB154">
        <v>92.63</v>
      </c>
      <c r="DC154">
        <v>92.837500000000006</v>
      </c>
      <c r="DD154">
        <v>92.5625</v>
      </c>
      <c r="DE154">
        <v>92.71</v>
      </c>
      <c r="DF154">
        <v>92.715000000000003</v>
      </c>
      <c r="DG154">
        <v>92.814499999999995</v>
      </c>
      <c r="DH154">
        <v>92.576700000000002</v>
      </c>
      <c r="DI154">
        <v>92.644599999999997</v>
      </c>
      <c r="DJ154">
        <v>92.748800000000003</v>
      </c>
      <c r="DK154">
        <v>92.785600000000002</v>
      </c>
      <c r="DL154">
        <v>92.635999999999996</v>
      </c>
      <c r="DM154">
        <v>92.801699999999997</v>
      </c>
      <c r="DN154">
        <v>92.688000000000002</v>
      </c>
      <c r="DO154">
        <v>92.632000000000005</v>
      </c>
      <c r="DP154">
        <v>92.694999999999993</v>
      </c>
      <c r="DQ154">
        <v>92.55</v>
      </c>
      <c r="DR154">
        <v>92.644999999999996</v>
      </c>
      <c r="DS154">
        <v>92.683300000000003</v>
      </c>
      <c r="DT154">
        <v>92.633300000000006</v>
      </c>
      <c r="DU154">
        <v>92.71</v>
      </c>
      <c r="DV154">
        <v>92.885000000000005</v>
      </c>
      <c r="DW154">
        <v>92.696700000000007</v>
      </c>
      <c r="DX154">
        <v>92.38</v>
      </c>
      <c r="DY154">
        <v>92.654399999999995</v>
      </c>
      <c r="DZ154">
        <v>92.75</v>
      </c>
      <c r="EA154">
        <v>92.647499999999994</v>
      </c>
      <c r="EB154">
        <v>92.602500000000006</v>
      </c>
      <c r="EC154">
        <v>92.653300000000002</v>
      </c>
      <c r="ED154">
        <v>92.83</v>
      </c>
      <c r="EE154">
        <v>93.015000000000001</v>
      </c>
      <c r="EF154">
        <v>92.99</v>
      </c>
      <c r="EG154">
        <v>92.66</v>
      </c>
      <c r="EH154">
        <v>92.646699999999996</v>
      </c>
      <c r="EI154">
        <v>92.663300000000007</v>
      </c>
      <c r="EJ154">
        <v>92.753299999999996</v>
      </c>
      <c r="EK154">
        <v>92.677099999999996</v>
      </c>
      <c r="EL154">
        <v>92.825000000000003</v>
      </c>
      <c r="EM154">
        <v>92.73</v>
      </c>
      <c r="EN154">
        <v>93.165000000000006</v>
      </c>
      <c r="EO154">
        <v>92.765000000000001</v>
      </c>
      <c r="EP154">
        <v>92.636700000000005</v>
      </c>
      <c r="EQ154">
        <v>92.658299999999997</v>
      </c>
      <c r="ER154">
        <v>93.056700000000006</v>
      </c>
      <c r="ES154">
        <v>92.768799999999999</v>
      </c>
      <c r="ET154">
        <v>92.77</v>
      </c>
      <c r="EU154">
        <v>92.71</v>
      </c>
      <c r="EV154">
        <v>92.784000000000006</v>
      </c>
      <c r="EW154">
        <v>92.573300000000003</v>
      </c>
      <c r="EX154">
        <v>92.543300000000002</v>
      </c>
      <c r="EY154">
        <v>92.5</v>
      </c>
      <c r="EZ154">
        <v>94.004999999999995</v>
      </c>
      <c r="FA154">
        <v>0</v>
      </c>
      <c r="FB154">
        <v>0</v>
      </c>
      <c r="FC154">
        <v>0</v>
      </c>
      <c r="FD154">
        <v>0</v>
      </c>
      <c r="FE154">
        <v>92.5</v>
      </c>
      <c r="FF154">
        <v>93.202299999999994</v>
      </c>
      <c r="FG154">
        <v>93.003299999999996</v>
      </c>
      <c r="FH154">
        <v>92.91</v>
      </c>
      <c r="FI154">
        <v>92.923299999999998</v>
      </c>
      <c r="FJ154">
        <v>92.78</v>
      </c>
      <c r="FK154">
        <v>92.6691</v>
      </c>
      <c r="FL154">
        <v>92.664000000000001</v>
      </c>
      <c r="FM154">
        <v>92.656700000000001</v>
      </c>
      <c r="FN154">
        <v>92.826700000000002</v>
      </c>
      <c r="FO154">
        <v>92.69</v>
      </c>
      <c r="FP154">
        <v>92.655000000000001</v>
      </c>
      <c r="FQ154">
        <v>93.125</v>
      </c>
      <c r="FR154">
        <v>92.652000000000001</v>
      </c>
      <c r="FS154">
        <v>93.09</v>
      </c>
      <c r="FT154">
        <v>92.9833</v>
      </c>
      <c r="FU154">
        <v>92.811000000000007</v>
      </c>
      <c r="FV154">
        <v>92.995000000000005</v>
      </c>
      <c r="FW154">
        <v>92.619200000000006</v>
      </c>
      <c r="FX154">
        <v>92.932500000000005</v>
      </c>
      <c r="FY154">
        <v>92.861999999999995</v>
      </c>
      <c r="FZ154">
        <v>92.738799999999998</v>
      </c>
      <c r="GA154">
        <v>93.311400000000006</v>
      </c>
      <c r="GB154">
        <v>92.994</v>
      </c>
      <c r="GC154">
        <v>93.034400000000005</v>
      </c>
      <c r="GD154">
        <v>92.871200000000002</v>
      </c>
      <c r="GE154">
        <v>93.704999999999998</v>
      </c>
      <c r="GF154">
        <v>93.275499999999994</v>
      </c>
      <c r="GG154">
        <v>93.291300000000007</v>
      </c>
      <c r="GH154">
        <v>92.651600000000002</v>
      </c>
      <c r="GI154">
        <v>92.783299999999997</v>
      </c>
      <c r="GJ154">
        <v>92.710999999999999</v>
      </c>
      <c r="GK154">
        <v>92.765000000000001</v>
      </c>
      <c r="GL154" s="214">
        <v>92.806700000000006</v>
      </c>
      <c r="GM154" s="214">
        <v>93.146699999999996</v>
      </c>
      <c r="GN154">
        <v>92.821100000000001</v>
      </c>
      <c r="GO154">
        <v>92.7941</v>
      </c>
      <c r="GP154">
        <v>92.765000000000001</v>
      </c>
      <c r="GQ154">
        <v>93.35</v>
      </c>
      <c r="GR154">
        <v>92.607500000000002</v>
      </c>
      <c r="GS154">
        <v>92.673299999999998</v>
      </c>
      <c r="GT154">
        <v>92.995999999999995</v>
      </c>
      <c r="GU154">
        <v>92.65</v>
      </c>
      <c r="GV154">
        <v>93.025700000000001</v>
      </c>
      <c r="GW154">
        <v>92.898799999999994</v>
      </c>
      <c r="GX154">
        <v>93.013999999999996</v>
      </c>
      <c r="GY154">
        <v>92.995000000000005</v>
      </c>
      <c r="GZ154">
        <v>93.186700000000002</v>
      </c>
      <c r="HA154">
        <v>93.34</v>
      </c>
      <c r="HB154">
        <v>93.091999999999999</v>
      </c>
      <c r="HC154">
        <v>0</v>
      </c>
      <c r="HD154">
        <v>93.25</v>
      </c>
      <c r="HE154">
        <v>92.915000000000006</v>
      </c>
      <c r="HF154">
        <v>92.917500000000004</v>
      </c>
      <c r="HG154">
        <v>92.76</v>
      </c>
      <c r="HH154">
        <v>92.696700000000007</v>
      </c>
      <c r="HI154">
        <v>0</v>
      </c>
      <c r="HJ154">
        <v>0</v>
      </c>
      <c r="HK154">
        <v>92.885000000000005</v>
      </c>
      <c r="HL154">
        <v>93.223299999999995</v>
      </c>
      <c r="HM154">
        <v>92.688299999999998</v>
      </c>
      <c r="HN154">
        <v>92.891999999999996</v>
      </c>
      <c r="HO154">
        <v>93.063000000000002</v>
      </c>
      <c r="HP154">
        <v>93.5</v>
      </c>
      <c r="HQ154">
        <v>93</v>
      </c>
      <c r="HR154">
        <v>92.907700000000006</v>
      </c>
      <c r="HS154">
        <v>93.2</v>
      </c>
      <c r="HT154">
        <v>92.94</v>
      </c>
      <c r="HU154">
        <v>93.178600000000003</v>
      </c>
      <c r="HV154">
        <v>92.996399999999994</v>
      </c>
      <c r="HW154">
        <v>93</v>
      </c>
      <c r="HX154">
        <v>0</v>
      </c>
      <c r="HY154">
        <v>0</v>
      </c>
      <c r="HZ154">
        <v>0</v>
      </c>
      <c r="IA154">
        <v>93.575000000000003</v>
      </c>
      <c r="IB154">
        <v>92.95</v>
      </c>
      <c r="IC154">
        <v>0</v>
      </c>
      <c r="ID154" s="142">
        <v>93.5</v>
      </c>
    </row>
    <row r="155" spans="1:240" x14ac:dyDescent="0.25">
      <c r="A155" s="95">
        <f t="shared" si="15"/>
        <v>154</v>
      </c>
      <c r="B155" s="65">
        <f>B.Semanal!B157</f>
        <v>0</v>
      </c>
      <c r="C155" s="66"/>
      <c r="D155" s="66"/>
      <c r="E155" s="66"/>
      <c r="F155" s="66"/>
      <c r="H155" s="67">
        <v>0</v>
      </c>
      <c r="I155" s="67">
        <v>95.46</v>
      </c>
      <c r="J155" s="67">
        <v>95.87</v>
      </c>
      <c r="K155" s="67">
        <v>95.7</v>
      </c>
      <c r="L155" s="67">
        <v>95.36</v>
      </c>
      <c r="M155" s="67">
        <v>95.46</v>
      </c>
      <c r="N155" s="65">
        <v>95.52</v>
      </c>
      <c r="O155" s="65">
        <v>95.25</v>
      </c>
      <c r="P155" s="65">
        <v>95.48</v>
      </c>
      <c r="Q155" s="65">
        <v>95.4</v>
      </c>
      <c r="R155" s="65">
        <v>95.42</v>
      </c>
      <c r="S155" s="65">
        <v>95.51</v>
      </c>
      <c r="T155" s="65">
        <v>95.3</v>
      </c>
      <c r="U155" s="124">
        <v>95.28</v>
      </c>
      <c r="V155" s="124">
        <v>95.37</v>
      </c>
      <c r="W155" s="124">
        <v>95.17</v>
      </c>
      <c r="X155" s="124">
        <v>95.22</v>
      </c>
      <c r="Y155" s="124">
        <v>95.09</v>
      </c>
      <c r="Z155" s="124">
        <v>95.19</v>
      </c>
      <c r="AA155" s="124">
        <v>95.33</v>
      </c>
      <c r="AB155" s="124">
        <v>0</v>
      </c>
      <c r="AC155" s="124">
        <v>0</v>
      </c>
      <c r="AD155" s="124">
        <v>96.01</v>
      </c>
      <c r="AE155" s="120">
        <v>95.82</v>
      </c>
      <c r="AF155" s="124">
        <v>95.48</v>
      </c>
      <c r="AG155" s="120">
        <v>95.45</v>
      </c>
      <c r="AH155" s="120">
        <v>95.18</v>
      </c>
      <c r="AI155" s="65">
        <v>0</v>
      </c>
      <c r="AJ155" s="65">
        <v>0</v>
      </c>
      <c r="AK155" s="65">
        <v>95</v>
      </c>
      <c r="AL155" s="65">
        <v>95.47</v>
      </c>
      <c r="AM155" s="65">
        <v>95.36</v>
      </c>
      <c r="AN155" s="65">
        <v>95.19</v>
      </c>
      <c r="AO155" s="65">
        <v>95.19</v>
      </c>
      <c r="AP155" s="65">
        <v>95.53</v>
      </c>
      <c r="AQ155" s="65">
        <v>95.34</v>
      </c>
      <c r="AR155" s="65">
        <v>95.17</v>
      </c>
      <c r="AS155" s="65">
        <v>95.47</v>
      </c>
      <c r="AT155" s="65">
        <v>95</v>
      </c>
      <c r="AU155" s="65">
        <v>95.15</v>
      </c>
      <c r="AV155" s="65">
        <v>95.24</v>
      </c>
      <c r="AW155" s="65">
        <v>95.4</v>
      </c>
      <c r="AX155" s="65">
        <v>93.15</v>
      </c>
      <c r="AY155" s="65">
        <v>95.18</v>
      </c>
      <c r="AZ155" s="65">
        <v>95.63</v>
      </c>
      <c r="BA155" s="65">
        <v>95.79</v>
      </c>
      <c r="BB155" s="65">
        <v>95.37</v>
      </c>
      <c r="BC155" s="65">
        <v>95.25</v>
      </c>
      <c r="BD155" s="65">
        <v>0</v>
      </c>
      <c r="BE155" s="65">
        <v>0</v>
      </c>
      <c r="BF155" s="65">
        <v>0</v>
      </c>
      <c r="BG155" s="65">
        <v>96.12</v>
      </c>
      <c r="BH155" s="65">
        <v>96.11</v>
      </c>
      <c r="BI155" s="65">
        <v>95.48</v>
      </c>
      <c r="BJ155" s="65">
        <v>95.11</v>
      </c>
      <c r="BK155" s="65">
        <v>95.26</v>
      </c>
      <c r="BL155" s="65">
        <v>95.41</v>
      </c>
      <c r="BM155" s="91">
        <v>95.2</v>
      </c>
      <c r="BN155" s="65">
        <v>95.2</v>
      </c>
      <c r="BO155" s="65">
        <v>95.11</v>
      </c>
      <c r="BP155" s="65">
        <v>0</v>
      </c>
      <c r="BQ155" s="65">
        <v>95.05</v>
      </c>
      <c r="BR155" s="65">
        <v>95.45</v>
      </c>
      <c r="BS155" s="65">
        <v>95.25</v>
      </c>
      <c r="BT155" s="65">
        <v>95.19</v>
      </c>
      <c r="BU155" s="65">
        <v>95.2</v>
      </c>
      <c r="BV155" s="65">
        <v>95.22</v>
      </c>
      <c r="BW155" s="65">
        <v>95.03</v>
      </c>
      <c r="BX155" s="65">
        <v>95.21</v>
      </c>
      <c r="BY155" s="65">
        <v>95.21</v>
      </c>
      <c r="BZ155" s="65">
        <v>95.2</v>
      </c>
      <c r="CA155" s="65">
        <v>95.31</v>
      </c>
      <c r="CB155" s="65">
        <v>94.97</v>
      </c>
      <c r="CC155" s="65">
        <v>95.14</v>
      </c>
      <c r="CD155" s="65">
        <v>95.3</v>
      </c>
      <c r="CE155" s="65">
        <v>95.24</v>
      </c>
      <c r="CF155" s="65">
        <v>95.32</v>
      </c>
      <c r="CG155" s="65">
        <v>95.31</v>
      </c>
      <c r="CH155" s="65">
        <v>95.36</v>
      </c>
      <c r="CI155" s="65">
        <v>95.24</v>
      </c>
      <c r="CJ155" s="65">
        <v>95.16</v>
      </c>
      <c r="CK155" s="65">
        <v>95.23</v>
      </c>
      <c r="CL155" s="65">
        <v>95.16</v>
      </c>
      <c r="CM155">
        <v>95.28</v>
      </c>
      <c r="CN155">
        <v>95.18</v>
      </c>
      <c r="CO155">
        <v>0</v>
      </c>
      <c r="CP155">
        <v>0</v>
      </c>
      <c r="CQ155">
        <v>95.88</v>
      </c>
      <c r="CR155">
        <v>95.26</v>
      </c>
      <c r="CS155">
        <v>95.2</v>
      </c>
      <c r="CT155">
        <v>95.23</v>
      </c>
      <c r="CU155">
        <v>95.3</v>
      </c>
      <c r="CV155">
        <v>95.15</v>
      </c>
      <c r="CW155">
        <v>95.27</v>
      </c>
      <c r="CX155">
        <v>95.28</v>
      </c>
      <c r="CY155">
        <v>95.19</v>
      </c>
      <c r="CZ155">
        <v>95.25</v>
      </c>
      <c r="DA155">
        <v>95.23</v>
      </c>
      <c r="DB155">
        <v>95.14</v>
      </c>
      <c r="DC155">
        <v>95.3</v>
      </c>
      <c r="DD155">
        <v>95.05</v>
      </c>
      <c r="DE155">
        <v>95.22</v>
      </c>
      <c r="DF155">
        <v>95.19</v>
      </c>
      <c r="DG155">
        <v>95.24</v>
      </c>
      <c r="DH155">
        <v>95.04</v>
      </c>
      <c r="DI155">
        <v>95.17</v>
      </c>
      <c r="DJ155">
        <v>95.23</v>
      </c>
      <c r="DK155">
        <v>95.25</v>
      </c>
      <c r="DL155">
        <v>95.16</v>
      </c>
      <c r="DM155">
        <v>95.27</v>
      </c>
      <c r="DN155">
        <v>95.2</v>
      </c>
      <c r="DO155">
        <v>95.14</v>
      </c>
      <c r="DP155">
        <v>95.19</v>
      </c>
      <c r="DQ155">
        <v>95.03</v>
      </c>
      <c r="DR155">
        <v>95.17</v>
      </c>
      <c r="DS155">
        <v>95.19</v>
      </c>
      <c r="DT155">
        <v>95.12</v>
      </c>
      <c r="DU155">
        <v>95.35</v>
      </c>
      <c r="DV155">
        <v>95.25</v>
      </c>
      <c r="DW155">
        <v>95.14</v>
      </c>
      <c r="DX155">
        <v>94.98</v>
      </c>
      <c r="DY155">
        <v>95.12</v>
      </c>
      <c r="DZ155">
        <v>95.26</v>
      </c>
      <c r="EA155">
        <v>95.12</v>
      </c>
      <c r="EB155">
        <v>95.09</v>
      </c>
      <c r="EC155">
        <v>95.14</v>
      </c>
      <c r="ED155">
        <v>95.14</v>
      </c>
      <c r="EE155">
        <v>95.4</v>
      </c>
      <c r="EF155">
        <v>95.4</v>
      </c>
      <c r="EG155">
        <v>95.1</v>
      </c>
      <c r="EH155">
        <v>95.13</v>
      </c>
      <c r="EI155">
        <v>95.15</v>
      </c>
      <c r="EJ155">
        <v>95.14</v>
      </c>
      <c r="EK155">
        <v>95.12</v>
      </c>
      <c r="EL155">
        <v>95.37</v>
      </c>
      <c r="EM155">
        <v>95.23</v>
      </c>
      <c r="EN155">
        <v>95.2</v>
      </c>
      <c r="EO155">
        <v>95.02</v>
      </c>
      <c r="EP155">
        <v>95.14</v>
      </c>
      <c r="EQ155">
        <v>95.15</v>
      </c>
      <c r="ER155">
        <v>95.43</v>
      </c>
      <c r="ES155">
        <v>95.13</v>
      </c>
      <c r="ET155">
        <v>95.26</v>
      </c>
      <c r="EU155">
        <v>95.14</v>
      </c>
      <c r="EV155">
        <v>95.18</v>
      </c>
      <c r="EW155">
        <v>95.1</v>
      </c>
      <c r="EX155">
        <v>95.01</v>
      </c>
      <c r="EY155">
        <v>95.06</v>
      </c>
      <c r="EZ155">
        <v>96.11</v>
      </c>
      <c r="FA155">
        <v>0</v>
      </c>
      <c r="FB155">
        <v>0</v>
      </c>
      <c r="FC155">
        <v>0</v>
      </c>
      <c r="FD155">
        <v>0</v>
      </c>
      <c r="FE155">
        <v>95.06</v>
      </c>
      <c r="FF155">
        <v>95.56</v>
      </c>
      <c r="FG155">
        <v>95.42</v>
      </c>
      <c r="FH155">
        <v>95.14</v>
      </c>
      <c r="FI155">
        <v>95.35</v>
      </c>
      <c r="FJ155">
        <v>95.26</v>
      </c>
      <c r="FK155">
        <v>95.06</v>
      </c>
      <c r="FL155">
        <v>95.11</v>
      </c>
      <c r="FM155">
        <v>95.11</v>
      </c>
      <c r="FN155">
        <v>95.2</v>
      </c>
      <c r="FO155">
        <v>95.15</v>
      </c>
      <c r="FP155">
        <v>95.06</v>
      </c>
      <c r="FQ155">
        <v>95.31</v>
      </c>
      <c r="FR155">
        <v>95.06</v>
      </c>
      <c r="FS155">
        <v>95.23</v>
      </c>
      <c r="FT155">
        <v>95.36</v>
      </c>
      <c r="FU155">
        <v>95.03</v>
      </c>
      <c r="FV155">
        <v>95.06</v>
      </c>
      <c r="FW155">
        <v>95.09</v>
      </c>
      <c r="FX155">
        <v>95.27</v>
      </c>
      <c r="FY155">
        <v>95.13</v>
      </c>
      <c r="FZ155">
        <v>95.23</v>
      </c>
      <c r="GA155">
        <v>95.76</v>
      </c>
      <c r="GB155">
        <v>95.41</v>
      </c>
      <c r="GC155">
        <v>95.54</v>
      </c>
      <c r="GD155">
        <v>95.28</v>
      </c>
      <c r="GE155">
        <v>95.9</v>
      </c>
      <c r="GF155">
        <v>95.69</v>
      </c>
      <c r="GG155">
        <v>95.4</v>
      </c>
      <c r="GH155">
        <v>95.04</v>
      </c>
      <c r="GI155">
        <v>95.04</v>
      </c>
      <c r="GJ155">
        <v>95.14</v>
      </c>
      <c r="GK155">
        <v>95.03</v>
      </c>
      <c r="GL155" s="214">
        <v>95.28</v>
      </c>
      <c r="GM155" s="214">
        <v>95.51</v>
      </c>
      <c r="GN155">
        <v>95.26</v>
      </c>
      <c r="GO155">
        <v>95.23</v>
      </c>
      <c r="GP155">
        <v>95.25</v>
      </c>
      <c r="GQ155">
        <v>95.66</v>
      </c>
      <c r="GR155">
        <v>95.14</v>
      </c>
      <c r="GS155">
        <v>95.42</v>
      </c>
      <c r="GT155">
        <v>95.41</v>
      </c>
      <c r="GU155">
        <v>95.17</v>
      </c>
      <c r="GV155">
        <v>95.54</v>
      </c>
      <c r="GW155">
        <v>95.31</v>
      </c>
      <c r="GX155">
        <v>95.32</v>
      </c>
      <c r="GY155">
        <v>95.21</v>
      </c>
      <c r="GZ155">
        <v>95.55</v>
      </c>
      <c r="HA155">
        <v>95.66</v>
      </c>
      <c r="HB155">
        <v>95.42</v>
      </c>
      <c r="HC155">
        <v>0</v>
      </c>
      <c r="HD155">
        <v>95.59</v>
      </c>
      <c r="HE155">
        <v>95.25</v>
      </c>
      <c r="HF155">
        <v>95.19</v>
      </c>
      <c r="HG155">
        <v>95.19</v>
      </c>
      <c r="HH155">
        <v>95.21</v>
      </c>
      <c r="HI155">
        <v>0</v>
      </c>
      <c r="HJ155">
        <v>0</v>
      </c>
      <c r="HK155">
        <v>95.16</v>
      </c>
      <c r="HL155">
        <v>95.58</v>
      </c>
      <c r="HM155">
        <v>95.16</v>
      </c>
      <c r="HN155">
        <v>95.34</v>
      </c>
      <c r="HO155">
        <v>95.31</v>
      </c>
      <c r="HP155">
        <v>95.27</v>
      </c>
      <c r="HQ155">
        <v>95.33</v>
      </c>
      <c r="HR155">
        <v>95.15</v>
      </c>
      <c r="HS155">
        <v>95.19</v>
      </c>
      <c r="HT155">
        <v>95.35</v>
      </c>
      <c r="HU155">
        <v>95.17</v>
      </c>
      <c r="HV155">
        <v>95.28</v>
      </c>
      <c r="HW155">
        <v>95.27</v>
      </c>
      <c r="HX155">
        <v>0</v>
      </c>
      <c r="HY155">
        <v>0</v>
      </c>
      <c r="HZ155">
        <v>0</v>
      </c>
      <c r="IA155">
        <v>95.31</v>
      </c>
      <c r="IB155">
        <v>0</v>
      </c>
      <c r="IC155">
        <v>0</v>
      </c>
      <c r="ID155" s="142">
        <v>95.27</v>
      </c>
    </row>
    <row r="156" spans="1:240" x14ac:dyDescent="0.25">
      <c r="A156" s="95">
        <f t="shared" si="15"/>
        <v>155</v>
      </c>
      <c r="B156" s="65">
        <f>B.Semanal!B158</f>
        <v>0</v>
      </c>
      <c r="C156" s="66"/>
      <c r="D156" s="66"/>
      <c r="E156" s="66"/>
      <c r="F156" s="66"/>
      <c r="H156" s="67">
        <v>0</v>
      </c>
      <c r="I156" s="67">
        <v>7.4</v>
      </c>
      <c r="J156" s="67">
        <v>7.17</v>
      </c>
      <c r="K156" s="67">
        <v>7.48</v>
      </c>
      <c r="L156" s="67">
        <v>7.87</v>
      </c>
      <c r="M156" s="67">
        <v>7.16</v>
      </c>
      <c r="N156" s="65">
        <v>7.08</v>
      </c>
      <c r="O156" s="65">
        <v>7.07</v>
      </c>
      <c r="P156" s="65">
        <v>7.17</v>
      </c>
      <c r="Q156" s="65">
        <v>7.1</v>
      </c>
      <c r="R156" s="65">
        <v>7.54</v>
      </c>
      <c r="S156" s="65">
        <v>7.53</v>
      </c>
      <c r="T156" s="65">
        <v>7.44</v>
      </c>
      <c r="U156" s="124">
        <v>7.4</v>
      </c>
      <c r="V156" s="124">
        <v>6.83</v>
      </c>
      <c r="W156" s="124">
        <v>6.8</v>
      </c>
      <c r="X156" s="124">
        <v>7.2</v>
      </c>
      <c r="Y156" s="124">
        <v>7.5</v>
      </c>
      <c r="Z156" s="124">
        <v>6.9</v>
      </c>
      <c r="AA156" s="124">
        <v>7.04</v>
      </c>
      <c r="AB156" s="124">
        <v>0</v>
      </c>
      <c r="AC156" s="124">
        <v>0</v>
      </c>
      <c r="AD156" s="124">
        <v>7.7</v>
      </c>
      <c r="AE156" s="120">
        <v>7.1</v>
      </c>
      <c r="AF156" s="124">
        <v>7.1</v>
      </c>
      <c r="AG156" s="120">
        <v>7.4</v>
      </c>
      <c r="AH156" s="120">
        <v>7.1</v>
      </c>
      <c r="AI156" s="65">
        <v>0</v>
      </c>
      <c r="AJ156" s="65">
        <v>0</v>
      </c>
      <c r="AK156" s="65">
        <v>6.2</v>
      </c>
      <c r="AL156" s="65">
        <v>7.24</v>
      </c>
      <c r="AM156" s="65">
        <v>6.79</v>
      </c>
      <c r="AN156" s="65">
        <v>7.2</v>
      </c>
      <c r="AO156" s="65">
        <v>7.9</v>
      </c>
      <c r="AP156" s="65">
        <v>6.88</v>
      </c>
      <c r="AQ156" s="65">
        <v>6.7</v>
      </c>
      <c r="AR156" s="65">
        <v>6.9</v>
      </c>
      <c r="AS156" s="65">
        <v>6.92</v>
      </c>
      <c r="AT156" s="65">
        <v>7.5</v>
      </c>
      <c r="AU156" s="65">
        <v>6.1</v>
      </c>
      <c r="AV156" s="65">
        <v>7.7</v>
      </c>
      <c r="AW156" s="65">
        <v>7.26</v>
      </c>
      <c r="AX156" s="65">
        <v>7.9</v>
      </c>
      <c r="AY156" s="65">
        <v>6.6</v>
      </c>
      <c r="AZ156" s="65">
        <v>6.8</v>
      </c>
      <c r="BA156" s="65">
        <v>7.67</v>
      </c>
      <c r="BB156" s="65">
        <v>7.65</v>
      </c>
      <c r="BC156" s="65">
        <v>6.3</v>
      </c>
      <c r="BD156" s="65">
        <v>0</v>
      </c>
      <c r="BE156" s="65">
        <v>0</v>
      </c>
      <c r="BF156" s="65">
        <v>0</v>
      </c>
      <c r="BG156" s="65">
        <v>7.8</v>
      </c>
      <c r="BH156" s="65">
        <v>7.44</v>
      </c>
      <c r="BI156" s="65">
        <v>7.06</v>
      </c>
      <c r="BJ156" s="65">
        <v>7.49</v>
      </c>
      <c r="BK156" s="65">
        <v>7.31</v>
      </c>
      <c r="BL156" s="65">
        <v>7.38</v>
      </c>
      <c r="BM156" s="91">
        <v>7.49</v>
      </c>
      <c r="BN156" s="65">
        <v>7.75</v>
      </c>
      <c r="BO156" s="65">
        <v>7.6</v>
      </c>
      <c r="BP156" s="65">
        <v>0</v>
      </c>
      <c r="BQ156" s="65">
        <v>7.2</v>
      </c>
      <c r="BR156" s="65">
        <v>7.65</v>
      </c>
      <c r="BS156" s="65">
        <v>6.41</v>
      </c>
      <c r="BT156" s="65">
        <v>7.44</v>
      </c>
      <c r="BU156" s="65">
        <v>7.17</v>
      </c>
      <c r="BV156" s="65">
        <v>7.47</v>
      </c>
      <c r="BW156" s="65">
        <v>7.29</v>
      </c>
      <c r="BX156" s="65">
        <v>7.27</v>
      </c>
      <c r="BY156" s="65">
        <v>6.74</v>
      </c>
      <c r="BZ156" s="65">
        <v>7.31</v>
      </c>
      <c r="CA156" s="65">
        <v>8.1999999999999993</v>
      </c>
      <c r="CB156" s="65">
        <v>7.4</v>
      </c>
      <c r="CC156" s="65">
        <v>6.7</v>
      </c>
      <c r="CD156" s="65">
        <v>6</v>
      </c>
      <c r="CE156" s="65">
        <v>7.11</v>
      </c>
      <c r="CF156" s="65">
        <v>7.42</v>
      </c>
      <c r="CG156" s="65">
        <v>7.82</v>
      </c>
      <c r="CH156" s="65">
        <v>7.37</v>
      </c>
      <c r="CI156" s="65">
        <v>7.18</v>
      </c>
      <c r="CJ156" s="65">
        <v>7.23</v>
      </c>
      <c r="CK156" s="65">
        <v>7.75</v>
      </c>
      <c r="CL156" s="65">
        <v>7</v>
      </c>
      <c r="CM156">
        <v>7.35</v>
      </c>
      <c r="CN156">
        <v>6.2</v>
      </c>
      <c r="CO156">
        <v>0</v>
      </c>
      <c r="CP156">
        <v>0</v>
      </c>
      <c r="CQ156">
        <v>8</v>
      </c>
      <c r="CR156">
        <v>6.9</v>
      </c>
      <c r="CS156">
        <v>7.53</v>
      </c>
      <c r="CT156">
        <v>7.46</v>
      </c>
      <c r="CU156">
        <v>7.56</v>
      </c>
      <c r="CV156">
        <v>7</v>
      </c>
      <c r="CW156">
        <v>6.63</v>
      </c>
      <c r="CX156">
        <v>7.95</v>
      </c>
      <c r="CY156">
        <v>7.5</v>
      </c>
      <c r="CZ156">
        <v>7.08</v>
      </c>
      <c r="DA156">
        <v>6.6</v>
      </c>
      <c r="DB156">
        <v>7.1</v>
      </c>
      <c r="DC156">
        <v>6.35</v>
      </c>
      <c r="DD156">
        <v>7.87</v>
      </c>
      <c r="DE156">
        <v>7.77</v>
      </c>
      <c r="DF156">
        <v>7.87</v>
      </c>
      <c r="DG156">
        <v>7.23</v>
      </c>
      <c r="DH156">
        <v>6.55</v>
      </c>
      <c r="DI156">
        <v>7.17</v>
      </c>
      <c r="DJ156">
        <v>7.59</v>
      </c>
      <c r="DK156">
        <v>6.9</v>
      </c>
      <c r="DL156">
        <v>7.8</v>
      </c>
      <c r="DM156">
        <v>7.7</v>
      </c>
      <c r="DN156">
        <v>7.08</v>
      </c>
      <c r="DO156">
        <v>6.78</v>
      </c>
      <c r="DP156">
        <v>7.33</v>
      </c>
      <c r="DQ156">
        <v>7.45</v>
      </c>
      <c r="DR156">
        <v>6.6</v>
      </c>
      <c r="DS156">
        <v>7.7</v>
      </c>
      <c r="DT156">
        <v>7.15</v>
      </c>
      <c r="DU156">
        <v>7.2</v>
      </c>
      <c r="DV156">
        <v>7.8</v>
      </c>
      <c r="DW156">
        <v>7.2</v>
      </c>
      <c r="DX156">
        <v>6.4</v>
      </c>
      <c r="DY156">
        <v>7.95</v>
      </c>
      <c r="DZ156">
        <v>7.6</v>
      </c>
      <c r="EA156">
        <v>7.2</v>
      </c>
      <c r="EB156">
        <v>7.77</v>
      </c>
      <c r="EC156">
        <v>7.55</v>
      </c>
      <c r="ED156">
        <v>6.2</v>
      </c>
      <c r="EE156">
        <v>6.56</v>
      </c>
      <c r="EF156">
        <v>8</v>
      </c>
      <c r="EG156">
        <v>7.5</v>
      </c>
      <c r="EH156">
        <v>7.95</v>
      </c>
      <c r="EI156">
        <v>7.3</v>
      </c>
      <c r="EJ156">
        <v>7.2</v>
      </c>
      <c r="EK156">
        <v>7</v>
      </c>
      <c r="EL156">
        <v>7</v>
      </c>
      <c r="EM156">
        <v>6.8</v>
      </c>
      <c r="EN156">
        <v>7.3</v>
      </c>
      <c r="EO156">
        <v>7.3</v>
      </c>
      <c r="EP156">
        <v>6.45</v>
      </c>
      <c r="EQ156">
        <v>7.2</v>
      </c>
      <c r="ER156">
        <v>7.29</v>
      </c>
      <c r="ES156">
        <v>8</v>
      </c>
      <c r="ET156">
        <v>7.18</v>
      </c>
      <c r="EU156">
        <v>7.4</v>
      </c>
      <c r="EV156">
        <v>7.3</v>
      </c>
      <c r="EW156">
        <v>7.1</v>
      </c>
      <c r="EX156">
        <v>6.8</v>
      </c>
      <c r="EY156">
        <v>6.7</v>
      </c>
      <c r="EZ156">
        <v>6.75</v>
      </c>
      <c r="FA156">
        <v>0</v>
      </c>
      <c r="FB156">
        <v>0</v>
      </c>
      <c r="FC156">
        <v>0</v>
      </c>
      <c r="FD156">
        <v>0</v>
      </c>
      <c r="FE156">
        <v>6</v>
      </c>
      <c r="FF156">
        <v>7.03</v>
      </c>
      <c r="FG156">
        <v>7.34</v>
      </c>
      <c r="FH156">
        <v>7.2</v>
      </c>
      <c r="FI156">
        <v>7.4</v>
      </c>
      <c r="FJ156">
        <v>6.7</v>
      </c>
      <c r="FK156">
        <v>6.5</v>
      </c>
      <c r="FL156">
        <v>6.62</v>
      </c>
      <c r="FM156">
        <v>7.05</v>
      </c>
      <c r="FN156">
        <v>7</v>
      </c>
      <c r="FO156">
        <v>7.4</v>
      </c>
      <c r="FP156">
        <v>7.2</v>
      </c>
      <c r="FQ156">
        <v>8.0500000000000007</v>
      </c>
      <c r="FR156">
        <v>6.4</v>
      </c>
      <c r="FS156">
        <v>7</v>
      </c>
      <c r="FT156">
        <v>6.85</v>
      </c>
      <c r="FU156">
        <v>7.2</v>
      </c>
      <c r="FV156">
        <v>6.6</v>
      </c>
      <c r="FW156">
        <v>7.3</v>
      </c>
      <c r="FX156">
        <v>6.8</v>
      </c>
      <c r="FY156">
        <v>6.8</v>
      </c>
      <c r="FZ156">
        <v>7.8</v>
      </c>
      <c r="GA156">
        <v>7.34</v>
      </c>
      <c r="GB156">
        <v>6.98</v>
      </c>
      <c r="GC156">
        <v>6.7</v>
      </c>
      <c r="GD156">
        <v>8.3000000000000007</v>
      </c>
      <c r="GE156">
        <v>7.85</v>
      </c>
      <c r="GF156">
        <v>7.67</v>
      </c>
      <c r="GG156">
        <v>6.8</v>
      </c>
      <c r="GH156">
        <v>6</v>
      </c>
      <c r="GI156">
        <v>6.65</v>
      </c>
      <c r="GJ156">
        <v>7.3</v>
      </c>
      <c r="GK156">
        <v>7.3</v>
      </c>
      <c r="GL156" s="214">
        <v>6.93</v>
      </c>
      <c r="GM156" s="214">
        <v>7.57</v>
      </c>
      <c r="GN156">
        <v>6.88</v>
      </c>
      <c r="GO156">
        <v>7.09</v>
      </c>
      <c r="GP156">
        <v>7.15</v>
      </c>
      <c r="GQ156">
        <v>7.3</v>
      </c>
      <c r="GR156">
        <v>7.25</v>
      </c>
      <c r="GS156">
        <v>7.27</v>
      </c>
      <c r="GT156">
        <v>6.66</v>
      </c>
      <c r="GU156">
        <v>6.96</v>
      </c>
      <c r="GV156">
        <v>6.27</v>
      </c>
      <c r="GW156">
        <v>6.96</v>
      </c>
      <c r="GX156">
        <v>7.08</v>
      </c>
      <c r="GY156">
        <v>6.9</v>
      </c>
      <c r="GZ156">
        <v>7.07</v>
      </c>
      <c r="HA156">
        <v>6.7</v>
      </c>
      <c r="HB156">
        <v>6.87</v>
      </c>
      <c r="HC156">
        <v>0</v>
      </c>
      <c r="HD156">
        <v>6.95</v>
      </c>
      <c r="HE156">
        <v>7.53</v>
      </c>
      <c r="HF156">
        <v>6</v>
      </c>
      <c r="HG156">
        <v>7.4</v>
      </c>
      <c r="HH156">
        <v>6.87</v>
      </c>
      <c r="HI156">
        <v>0</v>
      </c>
      <c r="HJ156">
        <v>0</v>
      </c>
      <c r="HK156">
        <v>7</v>
      </c>
      <c r="HL156">
        <v>6.6</v>
      </c>
      <c r="HM156">
        <v>6.8</v>
      </c>
      <c r="HN156">
        <v>6.89</v>
      </c>
      <c r="HO156">
        <v>7.38</v>
      </c>
      <c r="HP156">
        <v>7.53</v>
      </c>
      <c r="HQ156">
        <v>7.19</v>
      </c>
      <c r="HR156">
        <v>7.54</v>
      </c>
      <c r="HS156">
        <v>7.62</v>
      </c>
      <c r="HT156">
        <v>7.16</v>
      </c>
      <c r="HU156">
        <v>6.9</v>
      </c>
      <c r="HV156">
        <v>7.21</v>
      </c>
      <c r="HW156">
        <v>7.2</v>
      </c>
      <c r="HX156">
        <v>0</v>
      </c>
      <c r="HY156">
        <v>0</v>
      </c>
      <c r="HZ156">
        <v>0</v>
      </c>
      <c r="IA156">
        <v>7.23</v>
      </c>
      <c r="IB156">
        <v>6.73</v>
      </c>
      <c r="IC156">
        <v>0</v>
      </c>
      <c r="ID156" s="142">
        <v>6.53</v>
      </c>
    </row>
    <row r="157" spans="1:240" x14ac:dyDescent="0.25">
      <c r="A157" s="95">
        <f t="shared" si="15"/>
        <v>156</v>
      </c>
      <c r="B157" s="65">
        <f>B.Semanal!B159</f>
        <v>0</v>
      </c>
      <c r="C157" s="66"/>
      <c r="D157" s="66"/>
      <c r="E157" s="66"/>
      <c r="F157" s="66"/>
      <c r="H157" s="67">
        <v>0</v>
      </c>
      <c r="I157" s="67">
        <v>5.75</v>
      </c>
      <c r="J157" s="67">
        <v>5.65</v>
      </c>
      <c r="K157" s="67">
        <v>5.59</v>
      </c>
      <c r="L157" s="67">
        <v>5.87</v>
      </c>
      <c r="M157" s="67">
        <v>5.85</v>
      </c>
      <c r="N157" s="65">
        <v>8.07</v>
      </c>
      <c r="O157" s="65">
        <v>4.97</v>
      </c>
      <c r="P157" s="65">
        <v>7.51</v>
      </c>
      <c r="Q157" s="65">
        <v>7.68</v>
      </c>
      <c r="R157" s="65">
        <v>6.91</v>
      </c>
      <c r="S157" s="65">
        <v>5.66</v>
      </c>
      <c r="T157" s="65">
        <v>6.11</v>
      </c>
      <c r="U157" s="124">
        <v>5.53</v>
      </c>
      <c r="V157" s="124">
        <v>5.23</v>
      </c>
      <c r="W157" s="124">
        <v>4.3</v>
      </c>
      <c r="X157" s="124">
        <v>4.0999999999999996</v>
      </c>
      <c r="Y157" s="124">
        <v>6.7</v>
      </c>
      <c r="Z157" s="124">
        <v>5.05</v>
      </c>
      <c r="AA157" s="124">
        <v>6.2</v>
      </c>
      <c r="AB157" s="124">
        <v>0</v>
      </c>
      <c r="AC157" s="124">
        <v>0</v>
      </c>
      <c r="AD157" s="124">
        <v>5.13</v>
      </c>
      <c r="AE157" s="120">
        <v>6.05</v>
      </c>
      <c r="AF157" s="124">
        <v>6.65</v>
      </c>
      <c r="AG157" s="120">
        <v>7</v>
      </c>
      <c r="AH157" s="120">
        <v>5.8</v>
      </c>
      <c r="AI157" s="65">
        <v>0</v>
      </c>
      <c r="AJ157" s="65">
        <v>0</v>
      </c>
      <c r="AK157" s="65">
        <v>5.8</v>
      </c>
      <c r="AL157" s="65">
        <v>8.7100000000000009</v>
      </c>
      <c r="AM157" s="65">
        <v>10.06</v>
      </c>
      <c r="AN157" s="65">
        <v>5.3</v>
      </c>
      <c r="AO157" s="65">
        <v>5.5</v>
      </c>
      <c r="AP157" s="65">
        <v>6.7</v>
      </c>
      <c r="AQ157" s="65">
        <v>8.4</v>
      </c>
      <c r="AR157" s="65">
        <v>6.5</v>
      </c>
      <c r="AS157" s="65">
        <v>6.5</v>
      </c>
      <c r="AT157" s="65">
        <v>12.7</v>
      </c>
      <c r="AU157" s="65">
        <v>8.4</v>
      </c>
      <c r="AV157" s="65">
        <v>4.3</v>
      </c>
      <c r="AW157" s="65">
        <v>6</v>
      </c>
      <c r="AX157" s="65">
        <v>5.5</v>
      </c>
      <c r="AY157" s="65">
        <v>7.7</v>
      </c>
      <c r="AZ157" s="65">
        <v>7.4</v>
      </c>
      <c r="BA157" s="65">
        <v>7.27</v>
      </c>
      <c r="BB157" s="65">
        <v>8.0500000000000007</v>
      </c>
      <c r="BC157" s="65">
        <v>4.0999999999999996</v>
      </c>
      <c r="BD157" s="65">
        <v>0</v>
      </c>
      <c r="BE157" s="65">
        <v>0</v>
      </c>
      <c r="BF157" s="65">
        <v>0</v>
      </c>
      <c r="BG157" s="65">
        <v>9.6</v>
      </c>
      <c r="BH157" s="65">
        <v>14.48</v>
      </c>
      <c r="BI157" s="65">
        <v>11.91</v>
      </c>
      <c r="BJ157" s="65">
        <v>12.22</v>
      </c>
      <c r="BK157" s="65">
        <v>8.64</v>
      </c>
      <c r="BL157" s="65">
        <v>7.32</v>
      </c>
      <c r="BM157" s="91">
        <v>14.33</v>
      </c>
      <c r="BN157" s="65">
        <v>11.18</v>
      </c>
      <c r="BO157" s="65">
        <v>8.65</v>
      </c>
      <c r="BP157" s="65">
        <v>0</v>
      </c>
      <c r="BQ157" s="65">
        <v>18.7</v>
      </c>
      <c r="BR157" s="65">
        <v>5.8</v>
      </c>
      <c r="BS157" s="65">
        <v>11.77</v>
      </c>
      <c r="BT157" s="65">
        <v>10.36</v>
      </c>
      <c r="BU157" s="65">
        <v>14.81</v>
      </c>
      <c r="BV157" s="65">
        <v>8.32</v>
      </c>
      <c r="BW157" s="65">
        <v>6.06</v>
      </c>
      <c r="BX157" s="65">
        <v>7.15</v>
      </c>
      <c r="BY157" s="65">
        <v>7.17</v>
      </c>
      <c r="BZ157" s="65">
        <v>6.32</v>
      </c>
      <c r="CA157" s="65">
        <v>6.95</v>
      </c>
      <c r="CB157" s="65">
        <v>7.7</v>
      </c>
      <c r="CC157" s="65">
        <v>9.4</v>
      </c>
      <c r="CD157" s="65">
        <v>6.7</v>
      </c>
      <c r="CE157" s="65">
        <v>8.6300000000000008</v>
      </c>
      <c r="CF157" s="65">
        <v>11.63</v>
      </c>
      <c r="CG157" s="65">
        <v>11.15</v>
      </c>
      <c r="CH157" s="65">
        <v>8.8000000000000007</v>
      </c>
      <c r="CI157" s="65">
        <v>10.01</v>
      </c>
      <c r="CJ157" s="65">
        <v>7.03</v>
      </c>
      <c r="CK157" s="65">
        <v>8.4</v>
      </c>
      <c r="CL157" s="65">
        <v>4.8</v>
      </c>
      <c r="CM157">
        <v>7.05</v>
      </c>
      <c r="CN157">
        <v>12</v>
      </c>
      <c r="CO157">
        <v>0</v>
      </c>
      <c r="CP157">
        <v>0</v>
      </c>
      <c r="CQ157">
        <v>11</v>
      </c>
      <c r="CR157">
        <v>16.68</v>
      </c>
      <c r="CS157">
        <v>18.8</v>
      </c>
      <c r="CT157">
        <v>15.19</v>
      </c>
      <c r="CU157">
        <v>13.75</v>
      </c>
      <c r="CV157">
        <v>7.1</v>
      </c>
      <c r="CW157">
        <v>6.3</v>
      </c>
      <c r="CX157">
        <v>5.5</v>
      </c>
      <c r="CY157">
        <v>7</v>
      </c>
      <c r="CZ157">
        <v>8.25</v>
      </c>
      <c r="DA157">
        <v>10.3</v>
      </c>
      <c r="DB157">
        <v>13.6</v>
      </c>
      <c r="DC157">
        <v>10</v>
      </c>
      <c r="DD157">
        <v>7.1</v>
      </c>
      <c r="DE157">
        <v>14.4</v>
      </c>
      <c r="DF157">
        <v>10.8</v>
      </c>
      <c r="DG157">
        <v>6.23</v>
      </c>
      <c r="DH157">
        <v>6</v>
      </c>
      <c r="DI157">
        <v>11.55</v>
      </c>
      <c r="DJ157">
        <v>8.57</v>
      </c>
      <c r="DK157">
        <v>5.95</v>
      </c>
      <c r="DL157">
        <v>6.05</v>
      </c>
      <c r="DM157">
        <v>7.64</v>
      </c>
      <c r="DN157">
        <v>6.3</v>
      </c>
      <c r="DO157">
        <v>9</v>
      </c>
      <c r="DP157">
        <v>5.6</v>
      </c>
      <c r="DQ157">
        <v>5.55</v>
      </c>
      <c r="DR157">
        <v>5.65</v>
      </c>
      <c r="DS157">
        <v>5</v>
      </c>
      <c r="DT157">
        <v>6.7</v>
      </c>
      <c r="DU157">
        <v>5.65</v>
      </c>
      <c r="DV157">
        <v>7.9</v>
      </c>
      <c r="DW157">
        <v>6.1</v>
      </c>
      <c r="DX157">
        <v>6.6</v>
      </c>
      <c r="DY157">
        <v>7.2</v>
      </c>
      <c r="DZ157">
        <v>5.5</v>
      </c>
      <c r="EA157">
        <v>5.13</v>
      </c>
      <c r="EB157">
        <v>4.8</v>
      </c>
      <c r="EC157">
        <v>4.9000000000000004</v>
      </c>
      <c r="ED157">
        <v>7.7</v>
      </c>
      <c r="EE157">
        <v>5.92</v>
      </c>
      <c r="EF157">
        <v>5.15</v>
      </c>
      <c r="EG157">
        <v>7.2</v>
      </c>
      <c r="EH157">
        <v>4.95</v>
      </c>
      <c r="EI157">
        <v>6.8</v>
      </c>
      <c r="EJ157">
        <v>9.1</v>
      </c>
      <c r="EK157">
        <v>4.5999999999999996</v>
      </c>
      <c r="EL157">
        <v>6</v>
      </c>
      <c r="EM157">
        <v>5.8</v>
      </c>
      <c r="EN157">
        <v>5.5</v>
      </c>
      <c r="EO157">
        <v>7.9</v>
      </c>
      <c r="EP157">
        <v>6.6</v>
      </c>
      <c r="EQ157">
        <v>7.7</v>
      </c>
      <c r="ER157">
        <v>14.54</v>
      </c>
      <c r="ES157">
        <v>7</v>
      </c>
      <c r="ET157">
        <v>6.7</v>
      </c>
      <c r="EU157">
        <v>115.2</v>
      </c>
      <c r="EV157">
        <v>8.6</v>
      </c>
      <c r="EW157">
        <v>7.55</v>
      </c>
      <c r="EX157">
        <v>5.15</v>
      </c>
      <c r="EY157">
        <v>7.9</v>
      </c>
      <c r="EZ157">
        <v>17.8</v>
      </c>
      <c r="FA157">
        <v>0</v>
      </c>
      <c r="FB157">
        <v>0</v>
      </c>
      <c r="FC157">
        <v>0</v>
      </c>
      <c r="FD157">
        <v>0</v>
      </c>
      <c r="FE157">
        <v>7.2</v>
      </c>
      <c r="FF157">
        <v>19.64</v>
      </c>
      <c r="FG157">
        <v>20.61</v>
      </c>
      <c r="FH157">
        <v>7.9</v>
      </c>
      <c r="FI157">
        <v>5.5</v>
      </c>
      <c r="FJ157">
        <v>6.7</v>
      </c>
      <c r="FK157">
        <v>7.4</v>
      </c>
      <c r="FL157">
        <v>5.8</v>
      </c>
      <c r="FM157">
        <v>8.75</v>
      </c>
      <c r="FN157">
        <v>8.1999999999999993</v>
      </c>
      <c r="FO157">
        <v>6.8</v>
      </c>
      <c r="FP157">
        <v>7.9</v>
      </c>
      <c r="FQ157">
        <v>7.05</v>
      </c>
      <c r="FR157">
        <v>8.75</v>
      </c>
      <c r="FS157">
        <v>5.15</v>
      </c>
      <c r="FT157">
        <v>7.1</v>
      </c>
      <c r="FU157">
        <v>6</v>
      </c>
      <c r="FV157">
        <v>7.2</v>
      </c>
      <c r="FW157">
        <v>7.45</v>
      </c>
      <c r="FX157">
        <v>5.3</v>
      </c>
      <c r="FY157">
        <v>6.7</v>
      </c>
      <c r="FZ157">
        <v>7.7</v>
      </c>
      <c r="GA157">
        <v>9.39</v>
      </c>
      <c r="GB157">
        <v>11.92</v>
      </c>
      <c r="GC157">
        <v>7.45</v>
      </c>
      <c r="GD157">
        <v>8.9</v>
      </c>
      <c r="GE157">
        <v>13.03</v>
      </c>
      <c r="GF157">
        <v>15.83</v>
      </c>
      <c r="GG157">
        <v>10.1</v>
      </c>
      <c r="GH157">
        <v>13.4</v>
      </c>
      <c r="GI157">
        <v>7.1</v>
      </c>
      <c r="GJ157">
        <v>5.3</v>
      </c>
      <c r="GK157">
        <v>6.5</v>
      </c>
      <c r="GL157" s="214">
        <v>8.4</v>
      </c>
      <c r="GM157" s="214">
        <v>10.07</v>
      </c>
      <c r="GN157">
        <v>11.39</v>
      </c>
      <c r="GO157">
        <v>12.1</v>
      </c>
      <c r="GP157">
        <v>5.75</v>
      </c>
      <c r="GQ157">
        <v>6</v>
      </c>
      <c r="GR157">
        <v>6.7</v>
      </c>
      <c r="GS157">
        <v>6</v>
      </c>
      <c r="GT157">
        <v>5</v>
      </c>
      <c r="GU157">
        <v>5</v>
      </c>
      <c r="GV157">
        <v>17.77</v>
      </c>
      <c r="GW157">
        <v>17.309999999999999</v>
      </c>
      <c r="GX157">
        <v>15.8</v>
      </c>
      <c r="GY157">
        <v>5</v>
      </c>
      <c r="GZ157">
        <v>5.82</v>
      </c>
      <c r="HA157">
        <v>12.7</v>
      </c>
      <c r="HB157">
        <v>14.65</v>
      </c>
      <c r="HC157">
        <v>0</v>
      </c>
      <c r="HD157">
        <v>13.9</v>
      </c>
      <c r="HE157">
        <v>15.2</v>
      </c>
      <c r="HF157">
        <v>12.5</v>
      </c>
      <c r="HG157">
        <v>126.7</v>
      </c>
      <c r="HH157">
        <v>6.7</v>
      </c>
      <c r="HI157">
        <v>0</v>
      </c>
      <c r="HJ157">
        <v>0</v>
      </c>
      <c r="HK157">
        <v>7.2</v>
      </c>
      <c r="HL157">
        <v>5.5</v>
      </c>
      <c r="HM157">
        <v>5.8</v>
      </c>
      <c r="HN157">
        <v>14</v>
      </c>
      <c r="HO157">
        <v>13.73</v>
      </c>
      <c r="HP157">
        <v>22.05</v>
      </c>
      <c r="HQ157">
        <v>20.81</v>
      </c>
      <c r="HR157">
        <v>9.15</v>
      </c>
      <c r="HS157">
        <v>15.74</v>
      </c>
      <c r="HT157">
        <v>13.46</v>
      </c>
      <c r="HU157">
        <v>21.16</v>
      </c>
      <c r="HV157">
        <v>16.11</v>
      </c>
      <c r="HW157">
        <v>15.77</v>
      </c>
      <c r="HX157">
        <v>0</v>
      </c>
      <c r="HY157">
        <v>0</v>
      </c>
      <c r="HZ157">
        <v>0</v>
      </c>
      <c r="IA157">
        <v>21.83</v>
      </c>
      <c r="IB157">
        <v>17.68</v>
      </c>
      <c r="IC157">
        <v>0</v>
      </c>
      <c r="ID157" s="142">
        <v>28.1</v>
      </c>
    </row>
    <row r="158" spans="1:240" x14ac:dyDescent="0.25">
      <c r="A158" s="95">
        <f t="shared" si="15"/>
        <v>157</v>
      </c>
      <c r="B158" s="65">
        <f>B.Semanal!B160</f>
        <v>0</v>
      </c>
      <c r="C158" s="66"/>
      <c r="D158" s="66"/>
      <c r="E158" s="66"/>
      <c r="F158" s="66"/>
      <c r="H158" s="67">
        <v>0</v>
      </c>
      <c r="I158" s="67">
        <v>76.72</v>
      </c>
      <c r="J158" s="67">
        <v>59.01</v>
      </c>
      <c r="K158" s="67">
        <v>43.14</v>
      </c>
      <c r="L158" s="67">
        <v>48.19</v>
      </c>
      <c r="M158" s="67">
        <v>28.05</v>
      </c>
      <c r="N158" s="65">
        <v>15.93</v>
      </c>
      <c r="O158" s="65">
        <v>4.54</v>
      </c>
      <c r="P158" s="65">
        <v>25.38</v>
      </c>
      <c r="Q158" s="65">
        <v>16.48</v>
      </c>
      <c r="R158" s="65">
        <v>61.95</v>
      </c>
      <c r="S158" s="65">
        <v>31.34</v>
      </c>
      <c r="T158" s="65">
        <v>60.84</v>
      </c>
      <c r="U158" s="124">
        <v>3.25</v>
      </c>
      <c r="V158" s="124">
        <v>7.78</v>
      </c>
      <c r="W158" s="124">
        <v>3.82</v>
      </c>
      <c r="X158" s="124">
        <v>5.17</v>
      </c>
      <c r="Y158" s="124">
        <v>139.07</v>
      </c>
      <c r="Z158" s="124">
        <v>74.28</v>
      </c>
      <c r="AA158" s="124">
        <v>26.33</v>
      </c>
      <c r="AB158" s="124">
        <v>0</v>
      </c>
      <c r="AC158" s="124">
        <v>0</v>
      </c>
      <c r="AD158" s="124">
        <v>60.66</v>
      </c>
      <c r="AE158" s="120">
        <v>24.23</v>
      </c>
      <c r="AF158" s="124">
        <v>234.78</v>
      </c>
      <c r="AG158" s="120">
        <v>9.52</v>
      </c>
      <c r="AH158" s="120">
        <v>84.7</v>
      </c>
      <c r="AI158" s="65">
        <v>0</v>
      </c>
      <c r="AJ158" s="65">
        <v>0</v>
      </c>
      <c r="AK158" s="65">
        <v>23</v>
      </c>
      <c r="AL158" s="65">
        <v>53.68</v>
      </c>
      <c r="AM158" s="65">
        <v>48.69</v>
      </c>
      <c r="AN158" s="65">
        <v>51.81</v>
      </c>
      <c r="AO158" s="65">
        <v>164.11</v>
      </c>
      <c r="AP158" s="65">
        <v>48.87</v>
      </c>
      <c r="AQ158" s="65">
        <v>93</v>
      </c>
      <c r="AR158" s="65">
        <v>24.21</v>
      </c>
      <c r="AS158" s="65">
        <v>37.83</v>
      </c>
      <c r="AT158" s="65">
        <v>32.56</v>
      </c>
      <c r="AU158" s="65">
        <v>39.14</v>
      </c>
      <c r="AV158" s="65">
        <v>54.07</v>
      </c>
      <c r="AW158" s="65">
        <v>71.319999999999993</v>
      </c>
      <c r="AX158" s="65">
        <v>60.5</v>
      </c>
      <c r="AY158" s="65">
        <v>16.739999999999998</v>
      </c>
      <c r="AZ158" s="65">
        <v>8.65</v>
      </c>
      <c r="BA158" s="65">
        <v>10.84</v>
      </c>
      <c r="BB158" s="65">
        <v>152.78</v>
      </c>
      <c r="BC158" s="65">
        <v>96.56</v>
      </c>
      <c r="BD158" s="65">
        <v>0</v>
      </c>
      <c r="BE158" s="65">
        <v>0</v>
      </c>
      <c r="BF158" s="65">
        <v>0</v>
      </c>
      <c r="BG158" s="65">
        <v>239.6</v>
      </c>
      <c r="BH158" s="65">
        <v>103.72</v>
      </c>
      <c r="BI158" s="65">
        <v>26.72</v>
      </c>
      <c r="BJ158" s="65">
        <v>73.03</v>
      </c>
      <c r="BK158" s="65">
        <v>58.24</v>
      </c>
      <c r="BL158" s="65">
        <v>46.21</v>
      </c>
      <c r="BM158" s="91">
        <v>93.67</v>
      </c>
      <c r="BN158" s="65">
        <v>77.25</v>
      </c>
      <c r="BO158" s="65">
        <v>50.02</v>
      </c>
      <c r="BP158" s="65">
        <v>0</v>
      </c>
      <c r="BQ158" s="65">
        <v>11.54</v>
      </c>
      <c r="BR158" s="65">
        <v>79.58</v>
      </c>
      <c r="BS158" s="65">
        <v>38.090000000000003</v>
      </c>
      <c r="BT158" s="65">
        <v>60.33</v>
      </c>
      <c r="BU158" s="65">
        <v>26.96</v>
      </c>
      <c r="BV158" s="65">
        <v>48.73</v>
      </c>
      <c r="BW158" s="65">
        <v>34.57</v>
      </c>
      <c r="BX158" s="65">
        <v>30.76</v>
      </c>
      <c r="BY158" s="65">
        <v>39.86</v>
      </c>
      <c r="BZ158" s="65">
        <v>90.84</v>
      </c>
      <c r="CA158" s="65">
        <v>59.05</v>
      </c>
      <c r="CB158" s="65">
        <v>86.5</v>
      </c>
      <c r="CC158" s="65">
        <v>9.36</v>
      </c>
      <c r="CD158" s="65">
        <v>48.61</v>
      </c>
      <c r="CE158" s="65">
        <v>110.72</v>
      </c>
      <c r="CF158" s="65">
        <v>183.13</v>
      </c>
      <c r="CG158" s="65">
        <v>108.21</v>
      </c>
      <c r="CH158" s="65">
        <v>91.68</v>
      </c>
      <c r="CI158" s="65">
        <v>40.97</v>
      </c>
      <c r="CJ158" s="65">
        <v>37.92</v>
      </c>
      <c r="CK158" s="65">
        <v>48.12</v>
      </c>
      <c r="CL158" s="65">
        <v>16.48</v>
      </c>
      <c r="CM158">
        <v>60.31</v>
      </c>
      <c r="CN158">
        <v>100.26</v>
      </c>
      <c r="CO158">
        <v>0</v>
      </c>
      <c r="CP158">
        <v>0</v>
      </c>
      <c r="CQ158">
        <v>208.6</v>
      </c>
      <c r="CR158">
        <v>44.59</v>
      </c>
      <c r="CS158">
        <v>77.61</v>
      </c>
      <c r="CT158">
        <v>82.96</v>
      </c>
      <c r="CU158">
        <v>104.37</v>
      </c>
      <c r="CV158">
        <v>17.93</v>
      </c>
      <c r="CW158">
        <v>54.62</v>
      </c>
      <c r="CX158">
        <v>80.84</v>
      </c>
      <c r="CY158">
        <v>20.28</v>
      </c>
      <c r="CZ158">
        <v>54.83</v>
      </c>
      <c r="DA158">
        <v>41.53</v>
      </c>
      <c r="DB158">
        <v>29.84</v>
      </c>
      <c r="DC158">
        <v>168.65</v>
      </c>
      <c r="DD158">
        <v>77.41</v>
      </c>
      <c r="DE158">
        <v>35.86</v>
      </c>
      <c r="DF158">
        <v>40.61</v>
      </c>
      <c r="DG158">
        <v>35.299999999999997</v>
      </c>
      <c r="DH158">
        <v>74.81</v>
      </c>
      <c r="DI158">
        <v>106.67</v>
      </c>
      <c r="DJ158">
        <v>63.28</v>
      </c>
      <c r="DK158">
        <v>23.43</v>
      </c>
      <c r="DL158">
        <v>35.619999999999997</v>
      </c>
      <c r="DM158">
        <v>41.89</v>
      </c>
      <c r="DN158">
        <v>14.8</v>
      </c>
      <c r="DO158">
        <v>32.21</v>
      </c>
      <c r="DP158">
        <v>12.48</v>
      </c>
      <c r="DQ158">
        <v>5.07</v>
      </c>
      <c r="DR158">
        <v>22.77</v>
      </c>
      <c r="DS158">
        <v>26.47</v>
      </c>
      <c r="DT158">
        <v>8.24</v>
      </c>
      <c r="DU158">
        <v>11.97</v>
      </c>
      <c r="DV158">
        <v>6.35</v>
      </c>
      <c r="DW158">
        <v>6.29</v>
      </c>
      <c r="DX158">
        <v>6.57</v>
      </c>
      <c r="DY158">
        <v>40.950000000000003</v>
      </c>
      <c r="DZ158">
        <v>15.35</v>
      </c>
      <c r="EA158">
        <v>13.08</v>
      </c>
      <c r="EB158">
        <v>30.04</v>
      </c>
      <c r="EC158">
        <v>15.46</v>
      </c>
      <c r="ED158">
        <v>7.69</v>
      </c>
      <c r="EE158">
        <v>15.28</v>
      </c>
      <c r="EF158">
        <v>50.87</v>
      </c>
      <c r="EG158">
        <v>17.52</v>
      </c>
      <c r="EH158">
        <v>27.34</v>
      </c>
      <c r="EI158">
        <v>9.8800000000000008</v>
      </c>
      <c r="EJ158">
        <v>11.84</v>
      </c>
      <c r="EK158">
        <v>14.56</v>
      </c>
      <c r="EL158">
        <v>23.76</v>
      </c>
      <c r="EM158">
        <v>19.25</v>
      </c>
      <c r="EN158">
        <v>14.1</v>
      </c>
      <c r="EO158">
        <v>22.48</v>
      </c>
      <c r="EP158">
        <v>14.53</v>
      </c>
      <c r="EQ158">
        <v>26.1</v>
      </c>
      <c r="ER158">
        <v>97.55</v>
      </c>
      <c r="ES158">
        <v>6.96</v>
      </c>
      <c r="ET158">
        <v>3.85</v>
      </c>
      <c r="EU158">
        <v>10.6</v>
      </c>
      <c r="EV158">
        <v>10.029999999999999</v>
      </c>
      <c r="EW158">
        <v>7.57</v>
      </c>
      <c r="EX158">
        <v>4.4000000000000004</v>
      </c>
      <c r="EY158">
        <v>6.75</v>
      </c>
      <c r="EZ158">
        <v>4.26</v>
      </c>
      <c r="FA158">
        <v>0</v>
      </c>
      <c r="FB158">
        <v>0</v>
      </c>
      <c r="FC158">
        <v>0</v>
      </c>
      <c r="FD158">
        <v>0</v>
      </c>
      <c r="FE158">
        <v>100</v>
      </c>
      <c r="FF158">
        <v>43.57</v>
      </c>
      <c r="FG158">
        <v>139.68</v>
      </c>
      <c r="FH158">
        <v>34.75</v>
      </c>
      <c r="FI158">
        <v>6.1</v>
      </c>
      <c r="FJ158">
        <v>15.85</v>
      </c>
      <c r="FK158">
        <v>7.24</v>
      </c>
      <c r="FL158">
        <v>4.7300000000000004</v>
      </c>
      <c r="FM158">
        <v>4.29</v>
      </c>
      <c r="FN158">
        <v>4.6900000000000004</v>
      </c>
      <c r="FO158">
        <v>5.31</v>
      </c>
      <c r="FP158">
        <v>4.03</v>
      </c>
      <c r="FQ158">
        <v>48.38</v>
      </c>
      <c r="FR158">
        <v>12.77</v>
      </c>
      <c r="FS158">
        <v>4.8499999999999996</v>
      </c>
      <c r="FT158">
        <v>26.99</v>
      </c>
      <c r="FU158">
        <v>42.11</v>
      </c>
      <c r="FV158">
        <v>9.6</v>
      </c>
      <c r="FW158">
        <v>11.42</v>
      </c>
      <c r="FX158">
        <v>4.74</v>
      </c>
      <c r="FY158">
        <v>16.079999999999998</v>
      </c>
      <c r="FZ158">
        <v>38.229999999999997</v>
      </c>
      <c r="GA158">
        <v>53.15</v>
      </c>
      <c r="GB158">
        <v>47.4</v>
      </c>
      <c r="GC158">
        <v>10.78</v>
      </c>
      <c r="GD158">
        <v>55.55</v>
      </c>
      <c r="GE158">
        <v>197.23</v>
      </c>
      <c r="GF158">
        <v>43.21</v>
      </c>
      <c r="GG158">
        <v>21.94</v>
      </c>
      <c r="GH158">
        <v>81.83</v>
      </c>
      <c r="GI158">
        <v>14.79</v>
      </c>
      <c r="GJ158">
        <v>18.39</v>
      </c>
      <c r="GK158">
        <v>11.4</v>
      </c>
      <c r="GL158" s="214">
        <v>20.46</v>
      </c>
      <c r="GM158" s="214">
        <v>9.3800000000000008</v>
      </c>
      <c r="GN158">
        <v>6.86</v>
      </c>
      <c r="GO158">
        <v>6.83</v>
      </c>
      <c r="GP158">
        <v>12.63</v>
      </c>
      <c r="GQ158">
        <v>13.87</v>
      </c>
      <c r="GR158">
        <v>7.77</v>
      </c>
      <c r="GS158">
        <v>4.3099999999999996</v>
      </c>
      <c r="GT158">
        <v>11.18</v>
      </c>
      <c r="GU158">
        <v>92.56</v>
      </c>
      <c r="GV158">
        <v>20.170000000000002</v>
      </c>
      <c r="GW158">
        <v>94.08</v>
      </c>
      <c r="GX158">
        <v>72.84</v>
      </c>
      <c r="GY158">
        <v>33.42</v>
      </c>
      <c r="GZ158">
        <v>20.8</v>
      </c>
      <c r="HA158">
        <v>11.13</v>
      </c>
      <c r="HB158">
        <v>10.71</v>
      </c>
      <c r="HC158">
        <v>0</v>
      </c>
      <c r="HD158">
        <v>24.45</v>
      </c>
      <c r="HE158">
        <v>108.01</v>
      </c>
      <c r="HF158">
        <v>194.01</v>
      </c>
      <c r="HG158">
        <v>30.52</v>
      </c>
      <c r="HH158">
        <v>11.3</v>
      </c>
      <c r="HI158">
        <v>0</v>
      </c>
      <c r="HJ158">
        <v>0</v>
      </c>
      <c r="HK158">
        <v>8.14</v>
      </c>
      <c r="HL158">
        <v>10.73</v>
      </c>
      <c r="HM158">
        <v>15.13</v>
      </c>
      <c r="HN158">
        <v>13.97</v>
      </c>
      <c r="HO158">
        <v>59.36</v>
      </c>
      <c r="HP158">
        <v>222</v>
      </c>
      <c r="HQ158">
        <v>28.02</v>
      </c>
      <c r="HR158">
        <v>12.99</v>
      </c>
      <c r="HS158">
        <v>44.93</v>
      </c>
      <c r="HT158">
        <v>13.62</v>
      </c>
      <c r="HU158">
        <v>22.15</v>
      </c>
      <c r="HV158">
        <v>8.2799999999999994</v>
      </c>
      <c r="HW158">
        <v>19.66</v>
      </c>
      <c r="HX158">
        <v>0</v>
      </c>
      <c r="HY158">
        <v>0</v>
      </c>
      <c r="HZ158">
        <v>0</v>
      </c>
      <c r="IA158">
        <v>30.72</v>
      </c>
      <c r="IB158">
        <v>17.77</v>
      </c>
      <c r="IC158">
        <v>0</v>
      </c>
      <c r="ID158" s="142">
        <v>12.59</v>
      </c>
    </row>
    <row r="159" spans="1:240" x14ac:dyDescent="0.25">
      <c r="A159" s="95">
        <f t="shared" si="15"/>
        <v>158</v>
      </c>
      <c r="B159" s="65">
        <f>B.Semanal!B161</f>
        <v>0</v>
      </c>
      <c r="C159" s="68"/>
      <c r="D159" s="68"/>
      <c r="E159" s="68"/>
      <c r="F159" s="68"/>
      <c r="H159" s="124">
        <v>0</v>
      </c>
      <c r="I159" s="67">
        <v>0</v>
      </c>
      <c r="J159" s="67">
        <v>0</v>
      </c>
      <c r="K159" s="67">
        <v>0</v>
      </c>
      <c r="L159" s="67">
        <v>0</v>
      </c>
      <c r="M159" s="67">
        <v>0</v>
      </c>
      <c r="N159" s="65">
        <v>0</v>
      </c>
      <c r="O159" s="65">
        <v>0</v>
      </c>
      <c r="P159" s="65">
        <v>0</v>
      </c>
      <c r="Q159" s="65">
        <v>0</v>
      </c>
      <c r="R159" s="65">
        <v>0</v>
      </c>
      <c r="S159" s="65">
        <v>0</v>
      </c>
      <c r="T159" s="65">
        <v>0</v>
      </c>
      <c r="U159" s="120">
        <v>0</v>
      </c>
      <c r="V159" s="120">
        <v>0</v>
      </c>
      <c r="W159" s="120">
        <v>0</v>
      </c>
      <c r="X159" s="120">
        <v>0</v>
      </c>
      <c r="Y159" s="120">
        <v>0</v>
      </c>
      <c r="Z159" s="120">
        <v>0</v>
      </c>
      <c r="AA159" s="120">
        <v>0</v>
      </c>
      <c r="AB159" s="120">
        <v>0</v>
      </c>
      <c r="AC159" s="120">
        <v>0</v>
      </c>
      <c r="AD159" s="120">
        <v>0</v>
      </c>
      <c r="AE159" s="120">
        <v>0</v>
      </c>
      <c r="AF159" s="120">
        <v>0</v>
      </c>
      <c r="AG159" s="120">
        <v>0</v>
      </c>
      <c r="AH159" s="120">
        <v>0</v>
      </c>
      <c r="AI159" s="65">
        <v>0</v>
      </c>
      <c r="AJ159" s="65">
        <v>0</v>
      </c>
      <c r="AK159" s="65">
        <v>0</v>
      </c>
      <c r="AL159" s="65">
        <v>0</v>
      </c>
      <c r="AM159" s="65">
        <v>0</v>
      </c>
      <c r="AN159" s="65">
        <v>0</v>
      </c>
      <c r="AO159" s="65">
        <v>0</v>
      </c>
      <c r="AP159" s="65">
        <v>0</v>
      </c>
      <c r="AQ159" s="65">
        <v>0</v>
      </c>
      <c r="AR159" s="65">
        <v>0</v>
      </c>
      <c r="AS159" s="65">
        <v>0</v>
      </c>
      <c r="AT159" s="65">
        <v>0</v>
      </c>
      <c r="AU159" s="65">
        <v>0</v>
      </c>
      <c r="AV159" s="65">
        <v>0</v>
      </c>
      <c r="AW159" s="65">
        <v>0</v>
      </c>
      <c r="AX159" s="65">
        <v>0</v>
      </c>
      <c r="AY159" s="65">
        <v>0</v>
      </c>
      <c r="AZ159" s="65">
        <v>0</v>
      </c>
      <c r="BA159" s="65">
        <v>0</v>
      </c>
      <c r="BB159" s="65">
        <v>0</v>
      </c>
      <c r="BC159" s="65">
        <v>0</v>
      </c>
      <c r="BD159" s="65">
        <v>0</v>
      </c>
      <c r="BE159" s="65">
        <v>0</v>
      </c>
      <c r="BF159" s="65">
        <v>0</v>
      </c>
      <c r="BG159" s="65">
        <v>0</v>
      </c>
      <c r="BH159" s="65">
        <v>0</v>
      </c>
      <c r="BI159" s="65">
        <v>0</v>
      </c>
      <c r="BJ159" s="65">
        <v>0</v>
      </c>
      <c r="BK159" s="65">
        <v>0</v>
      </c>
      <c r="BL159" s="65">
        <v>0</v>
      </c>
      <c r="BM159" s="91">
        <v>0</v>
      </c>
      <c r="BN159" s="65">
        <v>0</v>
      </c>
      <c r="BO159" s="65">
        <v>0</v>
      </c>
      <c r="BP159" s="65">
        <v>0</v>
      </c>
      <c r="BQ159" s="65">
        <v>0</v>
      </c>
      <c r="BR159" s="65">
        <v>0</v>
      </c>
      <c r="BS159" s="65">
        <v>0</v>
      </c>
      <c r="BT159" s="65">
        <v>0</v>
      </c>
      <c r="BU159" s="65">
        <v>0</v>
      </c>
      <c r="BV159" s="65">
        <v>0</v>
      </c>
      <c r="BW159" s="65">
        <v>0</v>
      </c>
      <c r="BX159" s="65">
        <v>0</v>
      </c>
      <c r="BY159" s="65">
        <v>0</v>
      </c>
      <c r="BZ159" s="65">
        <v>0</v>
      </c>
      <c r="CA159" s="65">
        <v>0</v>
      </c>
      <c r="CB159" s="65">
        <v>0</v>
      </c>
      <c r="CC159" s="65">
        <v>0</v>
      </c>
      <c r="CD159" s="65">
        <v>0</v>
      </c>
      <c r="CE159" s="65">
        <v>0</v>
      </c>
      <c r="CF159" s="65">
        <v>0</v>
      </c>
      <c r="CG159" s="65">
        <v>0</v>
      </c>
      <c r="CH159" s="65">
        <v>0</v>
      </c>
      <c r="CI159" s="65">
        <v>0</v>
      </c>
      <c r="CJ159" s="65">
        <v>0</v>
      </c>
      <c r="CK159" s="65">
        <v>0</v>
      </c>
      <c r="CL159" s="65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0</v>
      </c>
      <c r="FD159">
        <v>0</v>
      </c>
      <c r="FE159">
        <v>0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 s="214">
        <v>0</v>
      </c>
      <c r="GM159" s="214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0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L159">
        <v>0</v>
      </c>
      <c r="HM159">
        <v>0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0</v>
      </c>
      <c r="IC159">
        <v>0</v>
      </c>
      <c r="ID159" t="s">
        <v>74</v>
      </c>
    </row>
    <row r="160" spans="1:240" x14ac:dyDescent="0.25">
      <c r="A160" s="95">
        <f t="shared" si="15"/>
        <v>159</v>
      </c>
      <c r="B160" s="65">
        <f>B.Semanal!B162</f>
        <v>0</v>
      </c>
      <c r="C160" s="66"/>
      <c r="D160" s="66"/>
      <c r="E160" s="66"/>
      <c r="F160" s="66"/>
      <c r="G160" s="69"/>
      <c r="H160" s="287">
        <v>213492000</v>
      </c>
      <c r="I160" s="287">
        <v>133000</v>
      </c>
      <c r="J160" s="287">
        <v>133000</v>
      </c>
      <c r="K160" s="287">
        <v>290000</v>
      </c>
      <c r="L160" s="287">
        <v>184000</v>
      </c>
      <c r="M160" s="287">
        <v>156000</v>
      </c>
      <c r="N160" s="287">
        <v>164000</v>
      </c>
      <c r="O160" s="287">
        <v>72000</v>
      </c>
      <c r="P160" s="287">
        <v>166000</v>
      </c>
      <c r="Q160" s="287">
        <v>177000</v>
      </c>
      <c r="R160" s="287">
        <v>162000</v>
      </c>
      <c r="S160" s="287">
        <v>179000</v>
      </c>
      <c r="T160" s="287">
        <v>171000</v>
      </c>
      <c r="U160" s="130">
        <v>167000</v>
      </c>
      <c r="V160" s="130">
        <v>167000</v>
      </c>
      <c r="W160" s="130">
        <v>174000</v>
      </c>
      <c r="X160" s="130">
        <v>160000</v>
      </c>
      <c r="Y160" s="130">
        <v>189000</v>
      </c>
      <c r="Z160" s="130">
        <v>203000</v>
      </c>
      <c r="AA160" s="130">
        <v>184000</v>
      </c>
      <c r="AB160" s="130">
        <v>88000</v>
      </c>
      <c r="AC160" s="130">
        <v>66000</v>
      </c>
      <c r="AD160" s="130">
        <v>124000</v>
      </c>
      <c r="AE160" s="130">
        <v>200000</v>
      </c>
      <c r="AF160" s="130">
        <v>204000</v>
      </c>
      <c r="AG160" s="130">
        <v>175000</v>
      </c>
      <c r="AH160" s="130">
        <v>142000</v>
      </c>
      <c r="AI160" s="287">
        <v>24000</v>
      </c>
      <c r="AJ160" s="287">
        <v>1000</v>
      </c>
      <c r="AK160" s="287">
        <v>108000</v>
      </c>
      <c r="AL160" s="287">
        <v>171000</v>
      </c>
      <c r="AM160" s="287">
        <v>193000</v>
      </c>
      <c r="AN160" s="287">
        <v>200000</v>
      </c>
      <c r="AO160" s="287">
        <v>198000</v>
      </c>
      <c r="AP160" s="287">
        <v>135000</v>
      </c>
      <c r="AQ160" s="287">
        <v>249000</v>
      </c>
      <c r="AR160" s="287">
        <v>196000</v>
      </c>
      <c r="AS160" s="287">
        <v>199000</v>
      </c>
      <c r="AT160" s="287">
        <v>203000</v>
      </c>
      <c r="AU160" s="287">
        <v>196000</v>
      </c>
      <c r="AV160" s="287">
        <v>205000</v>
      </c>
      <c r="AW160" s="287">
        <v>198000</v>
      </c>
      <c r="AX160" s="287">
        <v>201000</v>
      </c>
      <c r="AY160" s="287">
        <v>204000</v>
      </c>
      <c r="AZ160" s="287">
        <v>140000</v>
      </c>
      <c r="BA160" s="287">
        <v>136000</v>
      </c>
      <c r="BB160" s="287">
        <v>186000</v>
      </c>
      <c r="BC160" s="287">
        <v>154000</v>
      </c>
      <c r="BD160" s="287">
        <v>66000</v>
      </c>
      <c r="BE160" s="287">
        <v>70000</v>
      </c>
      <c r="BF160" s="287">
        <v>18000</v>
      </c>
      <c r="BG160" s="287">
        <v>75000</v>
      </c>
      <c r="BH160" s="287">
        <v>125000</v>
      </c>
      <c r="BI160" s="287">
        <v>165000</v>
      </c>
      <c r="BJ160" s="287">
        <v>160000</v>
      </c>
      <c r="BK160" s="287">
        <v>159000</v>
      </c>
      <c r="BL160" s="287">
        <v>177000</v>
      </c>
      <c r="BM160" s="287">
        <v>181000</v>
      </c>
      <c r="BN160" s="287">
        <v>177000</v>
      </c>
      <c r="BO160" s="287">
        <v>166000</v>
      </c>
      <c r="BP160" s="287">
        <v>158000</v>
      </c>
      <c r="BQ160" s="287">
        <v>179000</v>
      </c>
      <c r="BR160" s="287">
        <v>154000</v>
      </c>
      <c r="BS160" s="287">
        <v>176000</v>
      </c>
      <c r="BT160" s="287">
        <v>169000</v>
      </c>
      <c r="BU160" s="287">
        <v>175000</v>
      </c>
      <c r="BV160" s="287">
        <v>180000</v>
      </c>
      <c r="BW160" s="287">
        <v>180000</v>
      </c>
      <c r="BX160" s="287">
        <v>189000</v>
      </c>
      <c r="BY160" s="287">
        <v>211000</v>
      </c>
      <c r="BZ160" s="287">
        <v>203000</v>
      </c>
      <c r="CA160" s="287">
        <v>206000</v>
      </c>
      <c r="CB160" s="287">
        <v>203000</v>
      </c>
      <c r="CC160" s="287">
        <v>201000</v>
      </c>
      <c r="CD160" s="287">
        <v>188000</v>
      </c>
      <c r="CE160" s="287">
        <v>165000</v>
      </c>
      <c r="CF160" s="287">
        <v>103000</v>
      </c>
      <c r="CG160" s="287">
        <v>210000</v>
      </c>
      <c r="CH160" s="287">
        <v>145000</v>
      </c>
      <c r="CI160" s="287">
        <v>212000</v>
      </c>
      <c r="CJ160" s="287">
        <v>215000</v>
      </c>
      <c r="CK160" s="287">
        <v>195000</v>
      </c>
      <c r="CL160" s="287">
        <v>192000</v>
      </c>
      <c r="CM160" s="52">
        <v>213000</v>
      </c>
      <c r="CN160" s="52">
        <v>126000</v>
      </c>
      <c r="CO160" s="52">
        <v>25000</v>
      </c>
      <c r="CP160" s="52">
        <v>0</v>
      </c>
      <c r="CQ160" s="52">
        <v>95000</v>
      </c>
      <c r="CR160" s="52">
        <v>201000</v>
      </c>
      <c r="CS160" s="52">
        <v>198000</v>
      </c>
      <c r="CT160" s="52">
        <v>202000</v>
      </c>
      <c r="CU160" s="52">
        <v>202000</v>
      </c>
      <c r="CV160" s="52">
        <v>214000</v>
      </c>
      <c r="CW160" s="52">
        <v>198000</v>
      </c>
      <c r="CX160" s="52">
        <v>204000</v>
      </c>
      <c r="CY160" s="52">
        <v>203000</v>
      </c>
      <c r="CZ160" s="52">
        <v>191000</v>
      </c>
      <c r="DA160" s="52">
        <v>197000</v>
      </c>
      <c r="DB160" s="52">
        <v>207000</v>
      </c>
      <c r="DC160" s="52">
        <v>418000</v>
      </c>
      <c r="DD160" s="52">
        <v>204000</v>
      </c>
      <c r="DE160" s="52">
        <v>183000</v>
      </c>
      <c r="DF160" s="52">
        <v>190000</v>
      </c>
      <c r="DG160" s="52">
        <v>204000</v>
      </c>
      <c r="DH160" s="52">
        <v>213000</v>
      </c>
      <c r="DI160" s="52">
        <v>199000</v>
      </c>
      <c r="DJ160" s="52">
        <v>214000</v>
      </c>
      <c r="DK160" s="52">
        <v>212000</v>
      </c>
      <c r="DL160" s="52">
        <v>214000</v>
      </c>
      <c r="DM160" s="52">
        <v>206000</v>
      </c>
      <c r="DN160" s="52">
        <v>217000</v>
      </c>
      <c r="DO160" s="52">
        <v>211000</v>
      </c>
      <c r="DP160" s="52">
        <v>215000</v>
      </c>
      <c r="DQ160" s="52">
        <v>215000</v>
      </c>
      <c r="DR160" s="52">
        <v>208000</v>
      </c>
      <c r="DS160" s="52">
        <v>200000</v>
      </c>
      <c r="DT160" s="52">
        <v>200000</v>
      </c>
      <c r="DU160" s="52">
        <v>206000</v>
      </c>
      <c r="DV160" s="52">
        <v>185000</v>
      </c>
      <c r="DW160" s="52">
        <v>207000</v>
      </c>
      <c r="DX160" s="52">
        <v>201000</v>
      </c>
      <c r="DY160" s="52">
        <v>198000</v>
      </c>
      <c r="DZ160" s="52">
        <v>202000</v>
      </c>
      <c r="EA160" s="52">
        <v>206000</v>
      </c>
      <c r="EB160" s="52">
        <v>212000</v>
      </c>
      <c r="EC160" s="52">
        <v>202000</v>
      </c>
      <c r="ED160" s="52">
        <v>209000</v>
      </c>
      <c r="EE160" s="52">
        <v>148000</v>
      </c>
      <c r="EF160" s="52">
        <v>209000</v>
      </c>
      <c r="EG160" s="52">
        <v>211000</v>
      </c>
      <c r="EH160" s="52">
        <v>214000</v>
      </c>
      <c r="EI160" s="52">
        <v>198000</v>
      </c>
      <c r="EJ160" s="52">
        <v>206000</v>
      </c>
      <c r="EK160" s="52">
        <v>206000</v>
      </c>
      <c r="EL160" s="52">
        <v>188000</v>
      </c>
      <c r="EM160" s="52">
        <v>166000</v>
      </c>
      <c r="EN160" s="52">
        <v>202000</v>
      </c>
      <c r="EO160" s="52">
        <v>186000</v>
      </c>
      <c r="EP160" s="52">
        <v>205000</v>
      </c>
      <c r="EQ160" s="52">
        <v>201000</v>
      </c>
      <c r="ER160" s="52">
        <v>147000</v>
      </c>
      <c r="ES160" s="52">
        <v>222000</v>
      </c>
      <c r="ET160" s="52">
        <v>164000</v>
      </c>
      <c r="EU160" s="52">
        <v>187000</v>
      </c>
      <c r="EV160" s="52">
        <v>198000</v>
      </c>
      <c r="EW160" s="52">
        <v>206000</v>
      </c>
      <c r="EX160" s="52">
        <v>196000</v>
      </c>
      <c r="EY160" s="52">
        <v>148000</v>
      </c>
      <c r="EZ160" s="52">
        <v>116000</v>
      </c>
      <c r="FA160" s="52">
        <v>79000</v>
      </c>
      <c r="FB160" s="52">
        <v>0</v>
      </c>
      <c r="FC160" s="52">
        <v>0</v>
      </c>
      <c r="FD160" s="52">
        <v>0</v>
      </c>
      <c r="FE160" s="52">
        <v>86000</v>
      </c>
      <c r="FF160" s="52">
        <v>191000</v>
      </c>
      <c r="FG160" s="52">
        <v>177000</v>
      </c>
      <c r="FH160" s="52">
        <v>191000</v>
      </c>
      <c r="FI160" s="52">
        <v>202000</v>
      </c>
      <c r="FJ160" s="52">
        <v>208000</v>
      </c>
      <c r="FK160" s="52">
        <v>214000</v>
      </c>
      <c r="FL160" s="52">
        <v>209000</v>
      </c>
      <c r="FM160" s="52">
        <v>199000</v>
      </c>
      <c r="FN160" s="52">
        <v>197000</v>
      </c>
      <c r="FO160" s="52">
        <v>183000</v>
      </c>
      <c r="FP160" s="52">
        <v>186000</v>
      </c>
      <c r="FQ160" s="52">
        <v>188000</v>
      </c>
      <c r="FR160" s="52">
        <v>188000</v>
      </c>
      <c r="FS160" s="52">
        <v>188000</v>
      </c>
      <c r="FT160" s="52">
        <v>194000</v>
      </c>
      <c r="FU160" s="52">
        <v>201000</v>
      </c>
      <c r="FV160" s="52">
        <v>204000</v>
      </c>
      <c r="FW160" s="52">
        <v>198000</v>
      </c>
      <c r="FX160" s="52">
        <v>194000</v>
      </c>
      <c r="FY160" s="52">
        <v>204000</v>
      </c>
      <c r="FZ160" s="52">
        <v>189000</v>
      </c>
      <c r="GA160" s="52">
        <v>150000</v>
      </c>
      <c r="GB160" s="52">
        <v>197000</v>
      </c>
      <c r="GC160" s="52">
        <v>191000</v>
      </c>
      <c r="GD160" s="52">
        <v>182000</v>
      </c>
      <c r="GE160" s="52">
        <v>158000</v>
      </c>
      <c r="GF160" s="52">
        <v>199000</v>
      </c>
      <c r="GG160" s="52">
        <v>201000</v>
      </c>
      <c r="GH160" s="52">
        <v>197000</v>
      </c>
      <c r="GI160" s="52">
        <v>197000</v>
      </c>
      <c r="GJ160" s="52">
        <v>194000</v>
      </c>
      <c r="GK160" s="52">
        <v>199000</v>
      </c>
      <c r="GL160" s="302">
        <v>189000</v>
      </c>
      <c r="GM160" s="302">
        <v>194000</v>
      </c>
      <c r="GN160" s="52">
        <v>201000</v>
      </c>
      <c r="GO160" s="52">
        <v>191000</v>
      </c>
      <c r="GP160" s="52">
        <v>177000</v>
      </c>
      <c r="GQ160" s="52">
        <v>197000</v>
      </c>
      <c r="GR160" s="52">
        <v>199000</v>
      </c>
      <c r="GS160" s="52">
        <v>199000</v>
      </c>
      <c r="GT160" s="52">
        <v>207000</v>
      </c>
      <c r="GU160" s="52">
        <v>211000</v>
      </c>
      <c r="GV160" s="52">
        <v>101000</v>
      </c>
      <c r="GW160" s="52">
        <v>188000</v>
      </c>
      <c r="GX160" s="52">
        <v>194000</v>
      </c>
      <c r="GY160" s="52">
        <v>179000</v>
      </c>
      <c r="GZ160" s="52">
        <v>122000</v>
      </c>
      <c r="HA160" s="52">
        <v>106000</v>
      </c>
      <c r="HB160" s="52">
        <v>167000</v>
      </c>
      <c r="HC160" s="52">
        <v>81000</v>
      </c>
      <c r="HD160" s="52">
        <v>118000</v>
      </c>
      <c r="HE160" s="52">
        <v>196000</v>
      </c>
      <c r="HF160" s="52">
        <v>202000</v>
      </c>
      <c r="HG160" s="52">
        <v>194000</v>
      </c>
      <c r="HH160" s="52">
        <v>185000</v>
      </c>
      <c r="HI160" s="52">
        <v>186000</v>
      </c>
      <c r="HJ160" s="52">
        <v>183000</v>
      </c>
      <c r="HK160" s="52">
        <v>192000</v>
      </c>
      <c r="HL160" s="52">
        <v>196000</v>
      </c>
      <c r="HM160" s="52">
        <v>193000</v>
      </c>
      <c r="HN160" s="52">
        <v>180000</v>
      </c>
      <c r="HO160" s="52">
        <v>114000</v>
      </c>
      <c r="HP160" s="52">
        <v>139000</v>
      </c>
      <c r="HQ160" s="52">
        <v>186000</v>
      </c>
      <c r="HR160" s="52">
        <v>158000</v>
      </c>
      <c r="HS160" s="52">
        <v>144000</v>
      </c>
      <c r="HT160" s="52">
        <v>83000</v>
      </c>
      <c r="HU160" s="52">
        <v>199000</v>
      </c>
      <c r="HV160" s="52">
        <v>186000</v>
      </c>
      <c r="HW160" s="52">
        <v>177000</v>
      </c>
      <c r="HX160" s="52">
        <v>92000</v>
      </c>
      <c r="HY160" s="52">
        <v>47000</v>
      </c>
      <c r="HZ160" s="52">
        <v>52000</v>
      </c>
      <c r="IA160" s="52">
        <v>136000</v>
      </c>
      <c r="IB160" s="52">
        <v>157000</v>
      </c>
      <c r="IC160" s="52">
        <v>85000</v>
      </c>
      <c r="ID160" s="299">
        <v>84000</v>
      </c>
      <c r="IE160" s="52">
        <f>SUM(H160:ID160)</f>
        <v>253220000</v>
      </c>
      <c r="IF160" s="53">
        <f>IE160/1000</f>
        <v>253220</v>
      </c>
    </row>
    <row r="161" spans="1:239" x14ac:dyDescent="0.25">
      <c r="A161" s="95">
        <f t="shared" si="15"/>
        <v>160</v>
      </c>
      <c r="B161" s="65">
        <f>B.Semanal!B163</f>
        <v>0</v>
      </c>
      <c r="C161" s="66"/>
      <c r="D161" s="66"/>
      <c r="E161" s="66"/>
      <c r="F161" s="66"/>
      <c r="G161" s="69"/>
      <c r="H161" s="124">
        <v>5278000</v>
      </c>
      <c r="I161" s="67">
        <v>0</v>
      </c>
      <c r="J161" s="67">
        <v>0</v>
      </c>
      <c r="K161" s="67">
        <v>4000</v>
      </c>
      <c r="L161" s="67">
        <v>0</v>
      </c>
      <c r="M161" s="67">
        <v>0</v>
      </c>
      <c r="N161" s="65">
        <v>0</v>
      </c>
      <c r="O161" s="69">
        <v>16000</v>
      </c>
      <c r="P161" s="65">
        <v>0</v>
      </c>
      <c r="Q161" s="65">
        <v>0</v>
      </c>
      <c r="R161" s="65">
        <v>0</v>
      </c>
      <c r="S161" s="65">
        <v>0</v>
      </c>
      <c r="T161" s="65">
        <v>0</v>
      </c>
      <c r="U161" s="125">
        <v>0</v>
      </c>
      <c r="V161" s="125">
        <v>0</v>
      </c>
      <c r="W161" s="125">
        <v>0</v>
      </c>
      <c r="X161" s="125">
        <v>0</v>
      </c>
      <c r="Y161" s="125">
        <v>0</v>
      </c>
      <c r="Z161" s="125">
        <v>0</v>
      </c>
      <c r="AA161" s="125">
        <v>0</v>
      </c>
      <c r="AB161" s="125">
        <v>0</v>
      </c>
      <c r="AC161" s="125">
        <v>12000</v>
      </c>
      <c r="AD161" s="125">
        <v>0</v>
      </c>
      <c r="AE161" s="120">
        <v>0</v>
      </c>
      <c r="AF161" s="125">
        <v>0</v>
      </c>
      <c r="AG161" s="120">
        <v>0</v>
      </c>
      <c r="AH161" s="120">
        <v>0</v>
      </c>
      <c r="AI161" s="65">
        <v>23000</v>
      </c>
      <c r="AJ161" s="65">
        <v>25000</v>
      </c>
      <c r="AK161" s="65">
        <v>0</v>
      </c>
      <c r="AL161" s="65">
        <v>0</v>
      </c>
      <c r="AM161" s="65">
        <v>0</v>
      </c>
      <c r="AN161" s="65">
        <v>0</v>
      </c>
      <c r="AO161" s="65">
        <v>0</v>
      </c>
      <c r="AP161" s="65">
        <v>0</v>
      </c>
      <c r="AQ161" s="65">
        <v>0</v>
      </c>
      <c r="AR161" s="65">
        <v>0</v>
      </c>
      <c r="AS161" s="65">
        <v>0</v>
      </c>
      <c r="AT161" s="65">
        <v>0</v>
      </c>
      <c r="AU161" s="65">
        <v>0</v>
      </c>
      <c r="AV161" s="65">
        <v>0</v>
      </c>
      <c r="AW161" s="65">
        <v>0</v>
      </c>
      <c r="AX161" s="65">
        <v>0</v>
      </c>
      <c r="AY161" s="65">
        <v>0</v>
      </c>
      <c r="AZ161" s="65">
        <v>0</v>
      </c>
      <c r="BA161" s="65">
        <v>0</v>
      </c>
      <c r="BB161" s="65">
        <v>0</v>
      </c>
      <c r="BC161" s="65">
        <v>0</v>
      </c>
      <c r="BD161" s="65">
        <v>0</v>
      </c>
      <c r="BE161" s="65">
        <v>0</v>
      </c>
      <c r="BF161" s="65">
        <v>15000</v>
      </c>
      <c r="BG161" s="65">
        <v>4000</v>
      </c>
      <c r="BH161" s="65">
        <v>0</v>
      </c>
      <c r="BI161" s="65">
        <v>0</v>
      </c>
      <c r="BJ161" s="65">
        <v>0</v>
      </c>
      <c r="BK161" s="65">
        <v>0</v>
      </c>
      <c r="BL161" s="65">
        <v>0</v>
      </c>
      <c r="BM161" s="91">
        <v>0</v>
      </c>
      <c r="BN161" s="65">
        <v>0</v>
      </c>
      <c r="BO161" s="65">
        <v>0</v>
      </c>
      <c r="BP161" s="65">
        <v>0</v>
      </c>
      <c r="BQ161" s="65">
        <v>0</v>
      </c>
      <c r="BR161" s="65">
        <v>0</v>
      </c>
      <c r="BS161" s="65">
        <v>0</v>
      </c>
      <c r="BT161" s="65">
        <v>0</v>
      </c>
      <c r="BU161" s="65">
        <v>0</v>
      </c>
      <c r="BV161" s="65">
        <v>0</v>
      </c>
      <c r="BW161" s="65">
        <v>0</v>
      </c>
      <c r="BX161" s="65">
        <v>0</v>
      </c>
      <c r="BY161" s="65">
        <v>0</v>
      </c>
      <c r="BZ161" s="65">
        <v>0</v>
      </c>
      <c r="CA161" s="65">
        <v>0</v>
      </c>
      <c r="CB161" s="65">
        <v>0</v>
      </c>
      <c r="CC161" s="65">
        <v>0</v>
      </c>
      <c r="CD161" s="65">
        <v>1000</v>
      </c>
      <c r="CE161" s="65">
        <v>4000</v>
      </c>
      <c r="CF161" s="65">
        <v>10000</v>
      </c>
      <c r="CG161" s="65">
        <v>0</v>
      </c>
      <c r="CH161" s="65">
        <v>0</v>
      </c>
      <c r="CI161" s="65">
        <v>0</v>
      </c>
      <c r="CJ161" s="65">
        <v>0</v>
      </c>
      <c r="CK161" s="65">
        <v>0</v>
      </c>
      <c r="CL161" s="65">
        <v>0</v>
      </c>
      <c r="CM161">
        <v>0</v>
      </c>
      <c r="CN161">
        <v>0</v>
      </c>
      <c r="CO161">
        <v>11000</v>
      </c>
      <c r="CP161">
        <v>0</v>
      </c>
      <c r="CQ161">
        <v>17000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1000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5000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7000</v>
      </c>
      <c r="ES161">
        <v>0</v>
      </c>
      <c r="ET161">
        <v>0</v>
      </c>
      <c r="EU161">
        <v>0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8000</v>
      </c>
      <c r="FB161">
        <v>15000</v>
      </c>
      <c r="FC161">
        <v>14000</v>
      </c>
      <c r="FD161">
        <v>15000</v>
      </c>
      <c r="FE161">
        <v>10000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 s="214">
        <v>0</v>
      </c>
      <c r="GM161" s="214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11000</v>
      </c>
      <c r="GW161">
        <v>0</v>
      </c>
      <c r="GX161">
        <v>0</v>
      </c>
      <c r="GY161">
        <v>60000</v>
      </c>
      <c r="GZ161">
        <v>0</v>
      </c>
      <c r="HA161">
        <v>0</v>
      </c>
      <c r="HB161">
        <v>0</v>
      </c>
      <c r="HC161">
        <v>0</v>
      </c>
      <c r="HD161">
        <v>0</v>
      </c>
      <c r="HE161">
        <v>0</v>
      </c>
      <c r="HF161">
        <v>0</v>
      </c>
      <c r="HG161">
        <v>0</v>
      </c>
      <c r="HH161">
        <v>0</v>
      </c>
      <c r="HI161">
        <v>0</v>
      </c>
      <c r="HJ161">
        <v>0</v>
      </c>
      <c r="HK161">
        <v>0</v>
      </c>
      <c r="HL161">
        <v>0</v>
      </c>
      <c r="HM161">
        <v>0</v>
      </c>
      <c r="HN161">
        <v>0</v>
      </c>
      <c r="HO161">
        <v>0</v>
      </c>
      <c r="HP161">
        <v>0</v>
      </c>
      <c r="HQ161">
        <v>0</v>
      </c>
      <c r="HR161">
        <v>0</v>
      </c>
      <c r="HS161">
        <v>0</v>
      </c>
      <c r="HT161">
        <v>7000</v>
      </c>
      <c r="HU161">
        <v>0</v>
      </c>
      <c r="HV161">
        <v>0</v>
      </c>
      <c r="HW161">
        <v>0</v>
      </c>
      <c r="HX161">
        <v>0</v>
      </c>
      <c r="HY161">
        <v>0</v>
      </c>
      <c r="HZ161">
        <v>0</v>
      </c>
      <c r="IA161">
        <v>0</v>
      </c>
      <c r="IB161">
        <v>0</v>
      </c>
      <c r="IC161">
        <v>0</v>
      </c>
      <c r="ID161" s="142">
        <v>0</v>
      </c>
      <c r="IE161" s="52">
        <f>SUM(H161:ID161)</f>
        <v>5573000</v>
      </c>
    </row>
    <row r="162" spans="1:239" x14ac:dyDescent="0.25">
      <c r="A162" s="95">
        <f t="shared" si="15"/>
        <v>161</v>
      </c>
      <c r="B162" s="65">
        <f>B.Semanal!B164</f>
        <v>0</v>
      </c>
      <c r="C162" s="66"/>
      <c r="D162" s="66"/>
      <c r="E162" s="66"/>
      <c r="F162" s="66"/>
      <c r="G162" s="69"/>
      <c r="H162" s="67">
        <v>218770000</v>
      </c>
      <c r="I162" s="67">
        <v>133000</v>
      </c>
      <c r="J162" s="67">
        <v>133000</v>
      </c>
      <c r="K162" s="67">
        <v>294000</v>
      </c>
      <c r="L162" s="67">
        <v>184000</v>
      </c>
      <c r="M162" s="67">
        <v>156000</v>
      </c>
      <c r="N162" s="69">
        <v>164000</v>
      </c>
      <c r="O162" s="69">
        <v>88000</v>
      </c>
      <c r="P162" s="69">
        <v>166000</v>
      </c>
      <c r="Q162" s="69">
        <v>177000</v>
      </c>
      <c r="R162" s="69">
        <v>162000</v>
      </c>
      <c r="S162" s="69">
        <v>179000</v>
      </c>
      <c r="T162" s="69">
        <v>171000</v>
      </c>
      <c r="U162" s="125">
        <v>167000</v>
      </c>
      <c r="V162" s="125">
        <v>167000</v>
      </c>
      <c r="W162" s="125">
        <v>174000</v>
      </c>
      <c r="X162" s="125">
        <v>160000</v>
      </c>
      <c r="Y162" s="125">
        <v>189000</v>
      </c>
      <c r="Z162" s="125">
        <v>203000</v>
      </c>
      <c r="AA162" s="125">
        <v>184000</v>
      </c>
      <c r="AB162" s="125">
        <v>88000</v>
      </c>
      <c r="AC162" s="125">
        <v>78000</v>
      </c>
      <c r="AD162" s="125">
        <v>124000</v>
      </c>
      <c r="AE162" s="120">
        <v>200000</v>
      </c>
      <c r="AF162" s="125">
        <v>204000</v>
      </c>
      <c r="AG162" s="120">
        <v>175000</v>
      </c>
      <c r="AH162" s="120">
        <v>142000</v>
      </c>
      <c r="AI162" s="65">
        <v>47000</v>
      </c>
      <c r="AJ162" s="65">
        <v>26000</v>
      </c>
      <c r="AK162" s="65">
        <v>108000</v>
      </c>
      <c r="AL162" s="65">
        <v>171000</v>
      </c>
      <c r="AM162" s="65">
        <v>193000</v>
      </c>
      <c r="AN162" s="65">
        <v>200000</v>
      </c>
      <c r="AO162" s="65">
        <v>198000</v>
      </c>
      <c r="AP162" s="65">
        <v>135000</v>
      </c>
      <c r="AQ162" s="65">
        <v>249000</v>
      </c>
      <c r="AR162" s="65">
        <v>196000</v>
      </c>
      <c r="AS162" s="65">
        <v>199000</v>
      </c>
      <c r="AT162" s="65">
        <v>203000</v>
      </c>
      <c r="AU162" s="65">
        <v>196000</v>
      </c>
      <c r="AV162" s="65">
        <v>205000</v>
      </c>
      <c r="AW162" s="65">
        <v>198000</v>
      </c>
      <c r="AX162" s="65">
        <v>201000</v>
      </c>
      <c r="AY162" s="65">
        <v>204000</v>
      </c>
      <c r="AZ162" s="65">
        <v>140000</v>
      </c>
      <c r="BA162" s="65">
        <v>136000</v>
      </c>
      <c r="BB162" s="65">
        <v>186000</v>
      </c>
      <c r="BC162" s="65">
        <v>154000</v>
      </c>
      <c r="BD162" s="65">
        <v>66000</v>
      </c>
      <c r="BE162" s="65">
        <v>70000</v>
      </c>
      <c r="BF162" s="65">
        <v>33000</v>
      </c>
      <c r="BG162" s="65">
        <v>79000</v>
      </c>
      <c r="BH162" s="65">
        <v>125000</v>
      </c>
      <c r="BI162" s="65">
        <v>165000</v>
      </c>
      <c r="BJ162" s="65">
        <v>160000</v>
      </c>
      <c r="BK162" s="65">
        <v>159000</v>
      </c>
      <c r="BL162" s="65">
        <v>177000</v>
      </c>
      <c r="BM162" s="91">
        <v>181000</v>
      </c>
      <c r="BN162" s="65">
        <v>177000</v>
      </c>
      <c r="BO162" s="65">
        <v>166000</v>
      </c>
      <c r="BP162" s="65">
        <v>158000</v>
      </c>
      <c r="BQ162" s="65">
        <v>179000</v>
      </c>
      <c r="BR162" s="65">
        <v>154000</v>
      </c>
      <c r="BS162" s="65">
        <v>176000</v>
      </c>
      <c r="BT162" s="65">
        <v>169000</v>
      </c>
      <c r="BU162" s="65">
        <v>175000</v>
      </c>
      <c r="BV162" s="65">
        <v>180000</v>
      </c>
      <c r="BW162" s="65">
        <v>180000</v>
      </c>
      <c r="BX162" s="65">
        <v>189000</v>
      </c>
      <c r="BY162" s="65">
        <v>211000</v>
      </c>
      <c r="BZ162" s="65">
        <v>203000</v>
      </c>
      <c r="CA162" s="65">
        <v>206000</v>
      </c>
      <c r="CB162" s="65">
        <v>203000</v>
      </c>
      <c r="CC162" s="65">
        <v>201000</v>
      </c>
      <c r="CD162" s="65">
        <v>189000</v>
      </c>
      <c r="CE162" s="65">
        <v>169000</v>
      </c>
      <c r="CF162" s="65">
        <v>113000</v>
      </c>
      <c r="CG162" s="65">
        <v>210000</v>
      </c>
      <c r="CH162" s="65">
        <v>145000</v>
      </c>
      <c r="CI162" s="65">
        <v>212000</v>
      </c>
      <c r="CJ162" s="65">
        <v>215000</v>
      </c>
      <c r="CK162" s="65">
        <v>195000</v>
      </c>
      <c r="CL162" s="65">
        <v>192000</v>
      </c>
      <c r="CM162">
        <v>213000</v>
      </c>
      <c r="CN162">
        <v>126000</v>
      </c>
      <c r="CO162">
        <v>36000</v>
      </c>
      <c r="CP162">
        <v>0</v>
      </c>
      <c r="CQ162">
        <v>112000</v>
      </c>
      <c r="CR162">
        <v>201000</v>
      </c>
      <c r="CS162">
        <v>198000</v>
      </c>
      <c r="CT162">
        <v>202000</v>
      </c>
      <c r="CU162">
        <v>202000</v>
      </c>
      <c r="CV162">
        <v>214000</v>
      </c>
      <c r="CW162">
        <v>198000</v>
      </c>
      <c r="CX162">
        <v>204000</v>
      </c>
      <c r="CY162">
        <v>203000</v>
      </c>
      <c r="CZ162">
        <v>191000</v>
      </c>
      <c r="DA162">
        <v>197000</v>
      </c>
      <c r="DB162">
        <v>207000</v>
      </c>
      <c r="DC162">
        <v>418000</v>
      </c>
      <c r="DD162">
        <v>204000</v>
      </c>
      <c r="DE162">
        <v>183000</v>
      </c>
      <c r="DF162">
        <v>190000</v>
      </c>
      <c r="DG162">
        <v>204000</v>
      </c>
      <c r="DH162">
        <v>213000</v>
      </c>
      <c r="DI162">
        <v>199000</v>
      </c>
      <c r="DJ162">
        <v>214000</v>
      </c>
      <c r="DK162">
        <v>212000</v>
      </c>
      <c r="DL162">
        <v>214000</v>
      </c>
      <c r="DM162">
        <v>207000</v>
      </c>
      <c r="DN162">
        <v>217000</v>
      </c>
      <c r="DO162">
        <v>211000</v>
      </c>
      <c r="DP162">
        <v>215000</v>
      </c>
      <c r="DQ162">
        <v>215000</v>
      </c>
      <c r="DR162">
        <v>208000</v>
      </c>
      <c r="DS162">
        <v>200000</v>
      </c>
      <c r="DT162">
        <v>200000</v>
      </c>
      <c r="DU162">
        <v>206000</v>
      </c>
      <c r="DV162">
        <v>185000</v>
      </c>
      <c r="DW162">
        <v>207000</v>
      </c>
      <c r="DX162">
        <v>201000</v>
      </c>
      <c r="DY162">
        <v>198000</v>
      </c>
      <c r="DZ162">
        <v>202000</v>
      </c>
      <c r="EA162">
        <v>206000</v>
      </c>
      <c r="EB162">
        <v>212000</v>
      </c>
      <c r="EC162">
        <v>202000</v>
      </c>
      <c r="ED162">
        <v>209000</v>
      </c>
      <c r="EE162">
        <v>153000</v>
      </c>
      <c r="EF162">
        <v>209000</v>
      </c>
      <c r="EG162">
        <v>211000</v>
      </c>
      <c r="EH162">
        <v>214000</v>
      </c>
      <c r="EI162">
        <v>198000</v>
      </c>
      <c r="EJ162">
        <v>206000</v>
      </c>
      <c r="EK162">
        <v>206000</v>
      </c>
      <c r="EL162">
        <v>188000</v>
      </c>
      <c r="EM162">
        <v>166000</v>
      </c>
      <c r="EN162">
        <v>202000</v>
      </c>
      <c r="EO162">
        <v>186000</v>
      </c>
      <c r="EP162">
        <v>205000</v>
      </c>
      <c r="EQ162">
        <v>201000</v>
      </c>
      <c r="ER162">
        <v>154000</v>
      </c>
      <c r="ES162">
        <v>222000</v>
      </c>
      <c r="ET162">
        <v>164000</v>
      </c>
      <c r="EU162">
        <v>187000</v>
      </c>
      <c r="EV162">
        <v>198000</v>
      </c>
      <c r="EW162">
        <v>206000</v>
      </c>
      <c r="EX162">
        <v>196000</v>
      </c>
      <c r="EY162">
        <v>148000</v>
      </c>
      <c r="EZ162">
        <v>116000</v>
      </c>
      <c r="FA162">
        <v>87000</v>
      </c>
      <c r="FB162">
        <v>15000</v>
      </c>
      <c r="FC162">
        <v>14000</v>
      </c>
      <c r="FD162">
        <v>15000</v>
      </c>
      <c r="FE162">
        <v>96000</v>
      </c>
      <c r="FF162">
        <v>191000</v>
      </c>
      <c r="FG162">
        <v>177000</v>
      </c>
      <c r="FH162">
        <v>191000</v>
      </c>
      <c r="FI162">
        <v>202000</v>
      </c>
      <c r="FJ162">
        <v>208000</v>
      </c>
      <c r="FK162">
        <v>214000</v>
      </c>
      <c r="FL162">
        <v>209000</v>
      </c>
      <c r="FM162">
        <v>199000</v>
      </c>
      <c r="FN162">
        <v>197000</v>
      </c>
      <c r="FO162">
        <v>183000</v>
      </c>
      <c r="FP162">
        <v>186000</v>
      </c>
      <c r="FQ162">
        <v>188000</v>
      </c>
      <c r="FR162">
        <v>188000</v>
      </c>
      <c r="FS162">
        <v>188000</v>
      </c>
      <c r="FT162">
        <v>194000</v>
      </c>
      <c r="FU162">
        <v>201000</v>
      </c>
      <c r="FV162">
        <v>204000</v>
      </c>
      <c r="FW162">
        <v>198000</v>
      </c>
      <c r="FX162">
        <v>194000</v>
      </c>
      <c r="FY162">
        <v>204000</v>
      </c>
      <c r="FZ162">
        <v>189000</v>
      </c>
      <c r="GA162">
        <v>150000</v>
      </c>
      <c r="GB162">
        <v>197000</v>
      </c>
      <c r="GC162">
        <v>191000</v>
      </c>
      <c r="GD162">
        <v>182000</v>
      </c>
      <c r="GE162">
        <v>158000</v>
      </c>
      <c r="GF162">
        <v>199000</v>
      </c>
      <c r="GG162">
        <v>201000</v>
      </c>
      <c r="GH162">
        <v>197000</v>
      </c>
      <c r="GI162">
        <v>197000</v>
      </c>
      <c r="GJ162">
        <v>194000</v>
      </c>
      <c r="GK162">
        <v>199000</v>
      </c>
      <c r="GL162" s="214">
        <v>189000</v>
      </c>
      <c r="GM162" s="214">
        <v>194000</v>
      </c>
      <c r="GN162">
        <v>201000</v>
      </c>
      <c r="GO162">
        <v>191000</v>
      </c>
      <c r="GP162">
        <v>177000</v>
      </c>
      <c r="GQ162">
        <v>197000</v>
      </c>
      <c r="GR162">
        <v>199000</v>
      </c>
      <c r="GS162">
        <v>199000</v>
      </c>
      <c r="GT162">
        <v>207000</v>
      </c>
      <c r="GU162">
        <v>211000</v>
      </c>
      <c r="GV162">
        <v>112000</v>
      </c>
      <c r="GW162">
        <v>188000</v>
      </c>
      <c r="GX162">
        <v>194000</v>
      </c>
      <c r="GY162">
        <v>239000</v>
      </c>
      <c r="GZ162">
        <v>122000</v>
      </c>
      <c r="HA162">
        <v>106000</v>
      </c>
      <c r="HB162">
        <v>167000</v>
      </c>
      <c r="HC162">
        <v>81000</v>
      </c>
      <c r="HD162">
        <v>118000</v>
      </c>
      <c r="HE162">
        <v>196000</v>
      </c>
      <c r="HF162">
        <v>202000</v>
      </c>
      <c r="HG162">
        <v>194000</v>
      </c>
      <c r="HH162">
        <v>185000</v>
      </c>
      <c r="HI162">
        <v>186000</v>
      </c>
      <c r="HJ162">
        <v>183000</v>
      </c>
      <c r="HK162">
        <v>192000</v>
      </c>
      <c r="HL162">
        <v>196000</v>
      </c>
      <c r="HM162">
        <v>193000</v>
      </c>
      <c r="HN162">
        <v>180000</v>
      </c>
      <c r="HO162">
        <v>114000</v>
      </c>
      <c r="HP162">
        <v>139000</v>
      </c>
      <c r="HQ162">
        <v>186000</v>
      </c>
      <c r="HR162">
        <v>158000</v>
      </c>
      <c r="HS162">
        <v>144000</v>
      </c>
      <c r="HT162">
        <v>90000</v>
      </c>
      <c r="HU162">
        <v>199000</v>
      </c>
      <c r="HV162">
        <v>186000</v>
      </c>
      <c r="HW162">
        <v>177000</v>
      </c>
      <c r="HX162">
        <v>92000</v>
      </c>
      <c r="HY162">
        <v>47000</v>
      </c>
      <c r="HZ162">
        <v>52000</v>
      </c>
      <c r="IA162">
        <v>136000</v>
      </c>
      <c r="IB162">
        <v>157000</v>
      </c>
      <c r="IC162">
        <v>85000</v>
      </c>
      <c r="ID162" s="299">
        <v>84000</v>
      </c>
    </row>
    <row r="163" spans="1:239" x14ac:dyDescent="0.25">
      <c r="A163" s="95">
        <f t="shared" si="15"/>
        <v>162</v>
      </c>
      <c r="B163" s="65">
        <f>B.Semanal!B165</f>
        <v>0</v>
      </c>
      <c r="C163" s="66"/>
      <c r="D163" s="66"/>
      <c r="E163" s="66"/>
      <c r="F163" s="66"/>
      <c r="G163" s="69"/>
      <c r="H163" s="67">
        <v>72057.679999999993</v>
      </c>
      <c r="I163" s="67">
        <v>35.909999999999997</v>
      </c>
      <c r="J163" s="67">
        <v>30.32</v>
      </c>
      <c r="K163" s="67">
        <v>47.11</v>
      </c>
      <c r="L163" s="67">
        <v>22.83</v>
      </c>
      <c r="M163" s="67">
        <v>24.98</v>
      </c>
      <c r="N163" s="65">
        <v>25.59</v>
      </c>
      <c r="O163" s="65">
        <v>35.92</v>
      </c>
      <c r="P163" s="65">
        <v>22.73</v>
      </c>
      <c r="Q163" s="65">
        <v>22.94</v>
      </c>
      <c r="R163" s="65">
        <v>25.67</v>
      </c>
      <c r="S163" s="65">
        <v>20.76</v>
      </c>
      <c r="T163" s="65">
        <v>21.83</v>
      </c>
      <c r="U163" s="125">
        <v>25.11</v>
      </c>
      <c r="V163" s="125">
        <v>25.69</v>
      </c>
      <c r="W163" s="125">
        <v>25.74</v>
      </c>
      <c r="X163" s="125">
        <v>23.89</v>
      </c>
      <c r="Y163" s="125">
        <v>21.74</v>
      </c>
      <c r="Z163" s="125">
        <v>20.83</v>
      </c>
      <c r="AA163" s="125">
        <v>24.82</v>
      </c>
      <c r="AB163" s="125">
        <v>0</v>
      </c>
      <c r="AC163" s="125">
        <v>51.96</v>
      </c>
      <c r="AD163" s="125">
        <v>39.25</v>
      </c>
      <c r="AE163" s="120">
        <v>19.89</v>
      </c>
      <c r="AF163" s="125">
        <v>20.36</v>
      </c>
      <c r="AG163" s="120">
        <v>23.9</v>
      </c>
      <c r="AH163" s="120">
        <v>42.36</v>
      </c>
      <c r="AI163" s="65">
        <v>0</v>
      </c>
      <c r="AJ163" s="65">
        <v>0</v>
      </c>
      <c r="AK163" s="65">
        <v>37.72</v>
      </c>
      <c r="AL163" s="65">
        <v>24.26</v>
      </c>
      <c r="AM163" s="65">
        <v>20.81</v>
      </c>
      <c r="AN163" s="65">
        <v>20.260000000000002</v>
      </c>
      <c r="AO163" s="65">
        <v>20.75</v>
      </c>
      <c r="AP163" s="65">
        <v>16.440000000000001</v>
      </c>
      <c r="AQ163" s="65">
        <v>27.58</v>
      </c>
      <c r="AR163" s="65">
        <v>21.61</v>
      </c>
      <c r="AS163" s="65">
        <v>21.44</v>
      </c>
      <c r="AT163" s="65">
        <v>20.94</v>
      </c>
      <c r="AU163" s="65">
        <v>22.23</v>
      </c>
      <c r="AV163" s="65">
        <v>20.9</v>
      </c>
      <c r="AW163" s="65">
        <v>22.71</v>
      </c>
      <c r="AX163" s="65">
        <v>21.57</v>
      </c>
      <c r="AY163" s="65">
        <v>20.66</v>
      </c>
      <c r="AZ163" s="65">
        <v>40.81</v>
      </c>
      <c r="BA163" s="65">
        <v>27.21</v>
      </c>
      <c r="BB163" s="65">
        <v>21.11</v>
      </c>
      <c r="BC163" s="65">
        <v>33.94</v>
      </c>
      <c r="BD163" s="65">
        <v>0</v>
      </c>
      <c r="BE163" s="65">
        <v>0</v>
      </c>
      <c r="BF163" s="65">
        <v>0</v>
      </c>
      <c r="BG163" s="65">
        <v>32.049999999999997</v>
      </c>
      <c r="BH163" s="65">
        <v>29.72</v>
      </c>
      <c r="BI163" s="65">
        <v>23.53</v>
      </c>
      <c r="BJ163" s="65">
        <v>24.21</v>
      </c>
      <c r="BK163" s="65">
        <v>25.44</v>
      </c>
      <c r="BL163" s="65">
        <v>22.72</v>
      </c>
      <c r="BM163" s="91">
        <v>22.46</v>
      </c>
      <c r="BN163" s="65">
        <v>24.04</v>
      </c>
      <c r="BO163" s="65">
        <v>25.54</v>
      </c>
      <c r="BP163" s="65">
        <v>26.34</v>
      </c>
      <c r="BQ163" s="65">
        <v>22.24</v>
      </c>
      <c r="BR163" s="65">
        <v>32.78</v>
      </c>
      <c r="BS163" s="65">
        <v>22.02</v>
      </c>
      <c r="BT163" s="65">
        <v>23.41</v>
      </c>
      <c r="BU163" s="65">
        <v>23.68</v>
      </c>
      <c r="BV163" s="65">
        <v>21.77</v>
      </c>
      <c r="BW163" s="65">
        <v>21.13</v>
      </c>
      <c r="BX163" s="65">
        <v>19.5</v>
      </c>
      <c r="BY163" s="65">
        <v>22.21</v>
      </c>
      <c r="BZ163" s="65">
        <v>20.56</v>
      </c>
      <c r="CA163" s="65">
        <v>21.03</v>
      </c>
      <c r="CB163" s="65">
        <v>20.2</v>
      </c>
      <c r="CC163" s="65">
        <v>18.899999999999999</v>
      </c>
      <c r="CD163" s="65">
        <v>19.79</v>
      </c>
      <c r="CE163" s="65">
        <v>23.71</v>
      </c>
      <c r="CF163" s="65">
        <v>31.26</v>
      </c>
      <c r="CG163" s="65">
        <v>20.96</v>
      </c>
      <c r="CH163" s="65">
        <v>25.91</v>
      </c>
      <c r="CI163" s="65">
        <v>19.829999999999998</v>
      </c>
      <c r="CJ163" s="65">
        <v>19.329999999999998</v>
      </c>
      <c r="CK163" s="65">
        <v>21.81</v>
      </c>
      <c r="CL163" s="65">
        <v>21.73</v>
      </c>
      <c r="CM163">
        <v>21.6</v>
      </c>
      <c r="CN163">
        <v>55.86</v>
      </c>
      <c r="CO163">
        <v>0</v>
      </c>
      <c r="CP163">
        <v>0</v>
      </c>
      <c r="CQ163">
        <v>29.66</v>
      </c>
      <c r="CR163">
        <v>21.98</v>
      </c>
      <c r="CS163">
        <v>20.68</v>
      </c>
      <c r="CT163">
        <v>21.91</v>
      </c>
      <c r="CU163">
        <v>21.08</v>
      </c>
      <c r="CV163">
        <v>20.29</v>
      </c>
      <c r="CW163">
        <v>21.05</v>
      </c>
      <c r="CX163">
        <v>19.02</v>
      </c>
      <c r="CY163">
        <v>21.03</v>
      </c>
      <c r="CZ163">
        <v>21.16</v>
      </c>
      <c r="DA163">
        <v>21.69</v>
      </c>
      <c r="DB163">
        <v>20.76</v>
      </c>
      <c r="DC163">
        <v>38.49</v>
      </c>
      <c r="DD163">
        <v>21.49</v>
      </c>
      <c r="DE163">
        <v>23.58</v>
      </c>
      <c r="DF163">
        <v>21.13</v>
      </c>
      <c r="DG163">
        <v>20.97</v>
      </c>
      <c r="DH163">
        <v>20.96</v>
      </c>
      <c r="DI163">
        <v>20.53</v>
      </c>
      <c r="DJ163">
        <v>19.28</v>
      </c>
      <c r="DK163">
        <v>20</v>
      </c>
      <c r="DL163">
        <v>19.46</v>
      </c>
      <c r="DM163">
        <v>20.89</v>
      </c>
      <c r="DN163">
        <v>20.399999999999999</v>
      </c>
      <c r="DO163">
        <v>20.329999999999998</v>
      </c>
      <c r="DP163">
        <v>19.48</v>
      </c>
      <c r="DQ163">
        <v>20.399999999999999</v>
      </c>
      <c r="DR163">
        <v>20.82</v>
      </c>
      <c r="DS163">
        <v>21.36</v>
      </c>
      <c r="DT163">
        <v>21.51</v>
      </c>
      <c r="DU163">
        <v>21.37</v>
      </c>
      <c r="DV163">
        <v>22.87</v>
      </c>
      <c r="DW163">
        <v>22.12</v>
      </c>
      <c r="DX163">
        <v>21.53</v>
      </c>
      <c r="DY163">
        <v>22.4</v>
      </c>
      <c r="DZ163">
        <v>21.13</v>
      </c>
      <c r="EA163">
        <v>20.75</v>
      </c>
      <c r="EB163">
        <v>19.809999999999999</v>
      </c>
      <c r="EC163">
        <v>21.27</v>
      </c>
      <c r="ED163">
        <v>20.95</v>
      </c>
      <c r="EE163">
        <v>24.27</v>
      </c>
      <c r="EF163">
        <v>19.809999999999999</v>
      </c>
      <c r="EG163">
        <v>21.54</v>
      </c>
      <c r="EH163">
        <v>20.58</v>
      </c>
      <c r="EI163">
        <v>22.21</v>
      </c>
      <c r="EJ163">
        <v>20.49</v>
      </c>
      <c r="EK163">
        <v>21.85</v>
      </c>
      <c r="EL163">
        <v>21.93</v>
      </c>
      <c r="EM163">
        <v>29.88</v>
      </c>
      <c r="EN163">
        <v>24.76</v>
      </c>
      <c r="EO163">
        <v>19.82</v>
      </c>
      <c r="EP163">
        <v>20.83</v>
      </c>
      <c r="EQ163">
        <v>22.19</v>
      </c>
      <c r="ER163">
        <v>24</v>
      </c>
      <c r="ES163">
        <v>23.74</v>
      </c>
      <c r="ET163">
        <v>18.97</v>
      </c>
      <c r="EU163">
        <v>21.89</v>
      </c>
      <c r="EV163">
        <v>22.17</v>
      </c>
      <c r="EW163">
        <v>21.41</v>
      </c>
      <c r="EX163">
        <v>22.48</v>
      </c>
      <c r="EY163">
        <v>37.81</v>
      </c>
      <c r="EZ163">
        <v>34.159999999999997</v>
      </c>
      <c r="FA163">
        <v>0</v>
      </c>
      <c r="FB163">
        <v>0</v>
      </c>
      <c r="FC163">
        <v>0</v>
      </c>
      <c r="FD163">
        <v>0</v>
      </c>
      <c r="FE163">
        <v>22.63</v>
      </c>
      <c r="FF163">
        <v>23.75</v>
      </c>
      <c r="FG163">
        <v>25.2</v>
      </c>
      <c r="FH163">
        <v>20.260000000000002</v>
      </c>
      <c r="FI163">
        <v>20.82</v>
      </c>
      <c r="FJ163">
        <v>19.940000000000001</v>
      </c>
      <c r="FK163">
        <v>20.41</v>
      </c>
      <c r="FL163">
        <v>21.25</v>
      </c>
      <c r="FM163">
        <v>22.88</v>
      </c>
      <c r="FN163">
        <v>22.54</v>
      </c>
      <c r="FO163">
        <v>24.66</v>
      </c>
      <c r="FP163">
        <v>24.69</v>
      </c>
      <c r="FQ163">
        <v>22.88</v>
      </c>
      <c r="FR163">
        <v>24.4</v>
      </c>
      <c r="FS163">
        <v>25.25</v>
      </c>
      <c r="FT163">
        <v>23.01</v>
      </c>
      <c r="FU163">
        <v>24.07</v>
      </c>
      <c r="FV163">
        <v>21.64</v>
      </c>
      <c r="FW163">
        <v>22.86</v>
      </c>
      <c r="FX163">
        <v>23.79</v>
      </c>
      <c r="FY163">
        <v>22.66</v>
      </c>
      <c r="FZ163">
        <v>25.3</v>
      </c>
      <c r="GA163">
        <v>31.92</v>
      </c>
      <c r="GB163">
        <v>22.92</v>
      </c>
      <c r="GC163">
        <v>23.83</v>
      </c>
      <c r="GD163">
        <v>29.12</v>
      </c>
      <c r="GE163">
        <v>27.25</v>
      </c>
      <c r="GF163">
        <v>22.65</v>
      </c>
      <c r="GG163">
        <v>22.89</v>
      </c>
      <c r="GH163">
        <v>23</v>
      </c>
      <c r="GI163">
        <v>24.23</v>
      </c>
      <c r="GJ163">
        <v>24.78</v>
      </c>
      <c r="GK163">
        <v>23.55</v>
      </c>
      <c r="GL163" s="214">
        <v>23.95</v>
      </c>
      <c r="GM163" s="214">
        <v>24.08</v>
      </c>
      <c r="GN163">
        <v>24.85</v>
      </c>
      <c r="GO163">
        <v>26.43</v>
      </c>
      <c r="GP163">
        <v>28.62</v>
      </c>
      <c r="GQ163">
        <v>24.27</v>
      </c>
      <c r="GR163">
        <v>26.37</v>
      </c>
      <c r="GS163">
        <v>25.94</v>
      </c>
      <c r="GT163">
        <v>24.97</v>
      </c>
      <c r="GU163">
        <v>25.39</v>
      </c>
      <c r="GV163">
        <v>42.22</v>
      </c>
      <c r="GW163">
        <v>25.87</v>
      </c>
      <c r="GX163">
        <v>25.27</v>
      </c>
      <c r="GY163">
        <v>41.04</v>
      </c>
      <c r="GZ163">
        <v>54</v>
      </c>
      <c r="HA163">
        <v>26.79</v>
      </c>
      <c r="HB163">
        <v>31.55</v>
      </c>
      <c r="HC163">
        <v>0</v>
      </c>
      <c r="HD163">
        <v>24.55</v>
      </c>
      <c r="HE163">
        <v>23.17</v>
      </c>
      <c r="HF163">
        <v>24.33</v>
      </c>
      <c r="HG163">
        <v>23.87</v>
      </c>
      <c r="HH163">
        <v>27.47</v>
      </c>
      <c r="HI163">
        <v>27.28</v>
      </c>
      <c r="HJ163">
        <v>26.88</v>
      </c>
      <c r="HK163">
        <v>26.43</v>
      </c>
      <c r="HL163">
        <v>24.33</v>
      </c>
      <c r="HM163">
        <v>24.39</v>
      </c>
      <c r="HN163">
        <v>24.24</v>
      </c>
      <c r="HO163">
        <v>94.61</v>
      </c>
      <c r="HP163">
        <v>24.55</v>
      </c>
      <c r="HQ163">
        <v>26.09</v>
      </c>
      <c r="HR163">
        <v>35.19</v>
      </c>
      <c r="HS163">
        <v>29.03</v>
      </c>
      <c r="HT163">
        <v>26.39</v>
      </c>
      <c r="HU163">
        <v>22.51</v>
      </c>
      <c r="HV163">
        <v>24.86</v>
      </c>
      <c r="HW163">
        <v>28.11</v>
      </c>
      <c r="HX163">
        <v>0</v>
      </c>
      <c r="HY163">
        <v>0</v>
      </c>
      <c r="HZ163">
        <v>0</v>
      </c>
      <c r="IA163">
        <v>23.16</v>
      </c>
      <c r="IB163">
        <v>32.799999999999997</v>
      </c>
      <c r="IC163">
        <v>0</v>
      </c>
      <c r="ID163" s="142">
        <v>72.66</v>
      </c>
    </row>
    <row r="164" spans="1:239" x14ac:dyDescent="0.25">
      <c r="A164" s="95">
        <f t="shared" si="15"/>
        <v>163</v>
      </c>
      <c r="C164" s="66"/>
      <c r="D164" s="66"/>
      <c r="E164" s="66"/>
      <c r="F164" s="66"/>
      <c r="G164" s="69"/>
      <c r="H164" s="67"/>
      <c r="I164" s="67"/>
      <c r="J164" s="67"/>
      <c r="K164" s="67"/>
      <c r="L164" s="67"/>
      <c r="M164" s="67"/>
      <c r="U164" s="125"/>
      <c r="V164" s="125"/>
      <c r="W164" s="125"/>
      <c r="X164" s="125"/>
      <c r="Y164" s="125"/>
      <c r="Z164" s="125"/>
      <c r="AA164" s="125"/>
      <c r="AB164" s="125"/>
      <c r="AC164" s="125"/>
      <c r="AD164" s="125"/>
      <c r="AE164" s="120"/>
      <c r="AF164" s="125"/>
      <c r="AG164" s="120"/>
      <c r="AH164" s="120"/>
      <c r="BM164" s="91"/>
      <c r="ID164" s="142"/>
    </row>
    <row r="165" spans="1:239" x14ac:dyDescent="0.25">
      <c r="A165" s="95">
        <f t="shared" si="15"/>
        <v>164</v>
      </c>
      <c r="C165" s="66"/>
      <c r="D165" s="66"/>
      <c r="E165" s="66"/>
      <c r="F165" s="66"/>
      <c r="G165" s="69"/>
      <c r="H165" s="67"/>
      <c r="I165" s="67"/>
      <c r="J165" s="67"/>
      <c r="K165" s="67"/>
      <c r="L165" s="67"/>
      <c r="M165" s="67"/>
      <c r="U165" s="125"/>
      <c r="V165" s="125"/>
      <c r="W165" s="125"/>
      <c r="X165" s="125"/>
      <c r="Y165" s="125"/>
      <c r="Z165" s="125"/>
      <c r="AA165" s="125"/>
      <c r="AB165" s="125"/>
      <c r="AC165" s="125"/>
      <c r="AD165" s="125"/>
      <c r="AE165" s="120"/>
      <c r="AF165" s="125"/>
      <c r="AG165" s="120"/>
      <c r="AH165" s="120"/>
      <c r="BM165" s="91"/>
      <c r="ID165" s="142"/>
    </row>
    <row r="166" spans="1:239" x14ac:dyDescent="0.25">
      <c r="A166" s="95">
        <f t="shared" si="15"/>
        <v>165</v>
      </c>
      <c r="B166" s="65">
        <f>B.Semanal!B166</f>
        <v>0</v>
      </c>
      <c r="C166" s="68"/>
      <c r="D166" s="68"/>
      <c r="E166" s="68"/>
      <c r="F166" s="68"/>
      <c r="H166" s="67">
        <v>0</v>
      </c>
      <c r="I166" s="67">
        <v>0</v>
      </c>
      <c r="J166" s="67">
        <v>0</v>
      </c>
      <c r="K166" s="67">
        <v>0</v>
      </c>
      <c r="L166" s="67">
        <v>0</v>
      </c>
      <c r="M166" s="67">
        <v>0</v>
      </c>
      <c r="N166" s="65">
        <v>0</v>
      </c>
      <c r="O166" s="65">
        <v>0</v>
      </c>
      <c r="P166" s="65">
        <v>0</v>
      </c>
      <c r="Q166" s="65">
        <v>0</v>
      </c>
      <c r="R166" s="65">
        <v>0</v>
      </c>
      <c r="S166" s="65">
        <v>0</v>
      </c>
      <c r="T166" s="65">
        <v>0</v>
      </c>
      <c r="U166" s="120">
        <v>0</v>
      </c>
      <c r="V166" s="120">
        <v>0</v>
      </c>
      <c r="W166" s="120">
        <v>0</v>
      </c>
      <c r="X166" s="120">
        <v>0</v>
      </c>
      <c r="Y166" s="120">
        <v>0</v>
      </c>
      <c r="Z166" s="120">
        <v>0</v>
      </c>
      <c r="AA166" s="120">
        <v>0</v>
      </c>
      <c r="AB166" s="120">
        <v>0</v>
      </c>
      <c r="AC166" s="120">
        <v>0</v>
      </c>
      <c r="AD166" s="120">
        <v>0</v>
      </c>
      <c r="AE166" s="120">
        <v>0</v>
      </c>
      <c r="AF166" s="120">
        <v>0</v>
      </c>
      <c r="AG166" s="120">
        <v>0</v>
      </c>
      <c r="AH166" s="120">
        <v>0</v>
      </c>
      <c r="AI166" s="65">
        <v>0</v>
      </c>
      <c r="AJ166" s="65">
        <v>0</v>
      </c>
      <c r="AK166" s="65">
        <v>0</v>
      </c>
      <c r="AL166" s="65">
        <v>0</v>
      </c>
      <c r="AM166" s="65">
        <v>0</v>
      </c>
      <c r="AN166" s="65">
        <v>0</v>
      </c>
      <c r="AO166" s="65">
        <v>0</v>
      </c>
      <c r="AP166" s="65">
        <v>0</v>
      </c>
      <c r="AQ166" s="65">
        <v>0</v>
      </c>
      <c r="AR166" s="65">
        <v>0</v>
      </c>
      <c r="AS166" s="65">
        <v>0</v>
      </c>
      <c r="AT166" s="65">
        <v>0</v>
      </c>
      <c r="AU166" s="65">
        <v>0</v>
      </c>
      <c r="AV166" s="65">
        <v>0</v>
      </c>
      <c r="AW166" s="65">
        <v>0</v>
      </c>
      <c r="AX166" s="65">
        <v>0</v>
      </c>
      <c r="AY166" s="65">
        <v>0</v>
      </c>
      <c r="AZ166" s="65">
        <v>0</v>
      </c>
      <c r="BA166" s="65">
        <v>0</v>
      </c>
      <c r="BB166" s="65">
        <v>0</v>
      </c>
      <c r="BC166" s="65">
        <v>0</v>
      </c>
      <c r="BD166" s="65">
        <v>0</v>
      </c>
      <c r="BE166" s="65">
        <v>0</v>
      </c>
      <c r="BF166" s="65">
        <v>0</v>
      </c>
      <c r="BG166" s="65">
        <v>0</v>
      </c>
      <c r="BH166" s="65">
        <v>0</v>
      </c>
      <c r="BI166" s="65">
        <v>0</v>
      </c>
      <c r="BJ166" s="65">
        <v>0</v>
      </c>
      <c r="BK166" s="65">
        <v>0</v>
      </c>
      <c r="BL166" s="65">
        <v>0</v>
      </c>
      <c r="BM166" s="91">
        <v>0</v>
      </c>
      <c r="BN166" s="65">
        <v>0</v>
      </c>
      <c r="BO166" s="65">
        <v>0</v>
      </c>
      <c r="BP166" s="65">
        <v>0</v>
      </c>
      <c r="BQ166" s="65">
        <v>0</v>
      </c>
      <c r="BR166" s="65">
        <v>0</v>
      </c>
      <c r="BS166" s="65">
        <v>0</v>
      </c>
      <c r="BT166" s="65">
        <v>0</v>
      </c>
      <c r="BU166" s="65">
        <v>0</v>
      </c>
      <c r="BV166" s="65">
        <v>0</v>
      </c>
      <c r="BW166" s="65">
        <v>0</v>
      </c>
      <c r="BX166" s="65">
        <v>0</v>
      </c>
      <c r="BY166" s="65">
        <v>0</v>
      </c>
      <c r="BZ166" s="65">
        <v>0</v>
      </c>
      <c r="CA166" s="65">
        <v>0</v>
      </c>
      <c r="CB166" s="65">
        <v>0</v>
      </c>
      <c r="CC166" s="65">
        <v>0</v>
      </c>
      <c r="CD166" s="65">
        <v>0</v>
      </c>
      <c r="CE166" s="65">
        <v>0</v>
      </c>
      <c r="CF166" s="65">
        <v>0</v>
      </c>
      <c r="CG166" s="65">
        <v>0</v>
      </c>
      <c r="CH166" s="65">
        <v>0</v>
      </c>
      <c r="CI166" s="65">
        <v>0</v>
      </c>
      <c r="CJ166" s="65">
        <v>0</v>
      </c>
      <c r="CK166" s="65">
        <v>0</v>
      </c>
      <c r="CL166" s="65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0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 s="214">
        <v>0</v>
      </c>
      <c r="GM166" s="214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0</v>
      </c>
      <c r="HC166">
        <v>0</v>
      </c>
      <c r="HD166">
        <v>0</v>
      </c>
      <c r="HE166">
        <v>0</v>
      </c>
      <c r="HF166">
        <v>0</v>
      </c>
      <c r="HG166">
        <v>0</v>
      </c>
      <c r="HH166">
        <v>0</v>
      </c>
      <c r="HI166">
        <v>0</v>
      </c>
      <c r="HJ166">
        <v>0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0</v>
      </c>
      <c r="HQ166">
        <v>0</v>
      </c>
      <c r="HR166">
        <v>0</v>
      </c>
      <c r="HS166">
        <v>0</v>
      </c>
      <c r="HT166">
        <v>0</v>
      </c>
      <c r="HU166">
        <v>0</v>
      </c>
      <c r="HV166">
        <v>0</v>
      </c>
      <c r="HW166">
        <v>0</v>
      </c>
      <c r="HX166">
        <v>0</v>
      </c>
      <c r="HY166">
        <v>0</v>
      </c>
      <c r="HZ166">
        <v>0</v>
      </c>
      <c r="IA166">
        <v>0</v>
      </c>
      <c r="IB166">
        <v>0</v>
      </c>
      <c r="IC166">
        <v>0</v>
      </c>
      <c r="ID166" t="s">
        <v>74</v>
      </c>
    </row>
    <row r="167" spans="1:239" x14ac:dyDescent="0.25">
      <c r="A167" s="95">
        <f t="shared" si="15"/>
        <v>166</v>
      </c>
      <c r="B167" s="65">
        <f>B.Semanal!B167</f>
        <v>0</v>
      </c>
      <c r="C167" s="66"/>
      <c r="D167" s="66"/>
      <c r="E167" s="66"/>
      <c r="F167" s="66"/>
      <c r="H167" s="67">
        <v>0</v>
      </c>
      <c r="I167" s="67">
        <v>0</v>
      </c>
      <c r="J167" s="67">
        <v>46.67</v>
      </c>
      <c r="K167" s="67">
        <v>66.38</v>
      </c>
      <c r="L167" s="67">
        <v>85.72</v>
      </c>
      <c r="M167" s="67">
        <v>66.430000000000007</v>
      </c>
      <c r="N167" s="65">
        <v>68.17</v>
      </c>
      <c r="O167" s="65">
        <v>26.06</v>
      </c>
      <c r="P167" s="65">
        <v>78.23</v>
      </c>
      <c r="Q167" s="69">
        <v>82652.02</v>
      </c>
      <c r="R167" s="65">
        <v>67.62</v>
      </c>
      <c r="S167" s="65">
        <v>92.39</v>
      </c>
      <c r="T167" s="65">
        <v>83.93</v>
      </c>
      <c r="U167" s="124">
        <v>71250.05</v>
      </c>
      <c r="V167" s="124">
        <v>69.650000000000006</v>
      </c>
      <c r="W167" s="124">
        <v>72412.47</v>
      </c>
      <c r="X167" s="124">
        <v>71.760000000000005</v>
      </c>
      <c r="Y167" s="124">
        <v>93.12</v>
      </c>
      <c r="Z167" s="124">
        <v>104.42</v>
      </c>
      <c r="AA167" s="124">
        <v>79.430000000000007</v>
      </c>
      <c r="AB167" s="124">
        <v>0</v>
      </c>
      <c r="AC167" s="124">
        <v>16.079999999999998</v>
      </c>
      <c r="AD167" s="124">
        <v>33.85</v>
      </c>
      <c r="AE167" s="120">
        <v>107.73</v>
      </c>
      <c r="AF167" s="124">
        <v>107.33</v>
      </c>
      <c r="AG167" s="120">
        <v>78.44</v>
      </c>
      <c r="AH167" s="120">
        <v>35.909999999999997</v>
      </c>
      <c r="AI167" s="65">
        <v>0</v>
      </c>
      <c r="AJ167" s="65">
        <v>0</v>
      </c>
      <c r="AK167" s="65">
        <v>30.68</v>
      </c>
      <c r="AL167" s="65">
        <v>75.52</v>
      </c>
      <c r="AM167" s="65">
        <v>99.34</v>
      </c>
      <c r="AN167" s="65">
        <v>105.74</v>
      </c>
      <c r="AO167" s="65">
        <v>102.21</v>
      </c>
      <c r="AP167" s="65">
        <v>87.98</v>
      </c>
      <c r="AQ167" s="65">
        <v>96.74</v>
      </c>
      <c r="AR167" s="65">
        <v>97.18</v>
      </c>
      <c r="AS167" s="65">
        <v>99.44</v>
      </c>
      <c r="AT167" s="65">
        <v>103.86</v>
      </c>
      <c r="AU167" s="65">
        <v>94.44</v>
      </c>
      <c r="AV167" s="65">
        <v>105.1</v>
      </c>
      <c r="AW167" s="65">
        <v>93.39</v>
      </c>
      <c r="AX167" s="65">
        <v>99.82</v>
      </c>
      <c r="AY167" s="65">
        <v>105.8</v>
      </c>
      <c r="AZ167" s="65">
        <v>36.75</v>
      </c>
      <c r="BA167" s="65">
        <v>53.54</v>
      </c>
      <c r="BB167" s="65">
        <v>94.4</v>
      </c>
      <c r="BC167" s="65">
        <v>48.61</v>
      </c>
      <c r="BD167" s="65">
        <v>0</v>
      </c>
      <c r="BE167" s="65">
        <v>0</v>
      </c>
      <c r="BF167" s="65">
        <v>0</v>
      </c>
      <c r="BG167" s="65">
        <v>26.41</v>
      </c>
      <c r="BH167" s="65">
        <v>45.06</v>
      </c>
      <c r="BI167" s="65">
        <v>75.12</v>
      </c>
      <c r="BJ167" s="65">
        <v>70.81</v>
      </c>
      <c r="BK167" s="65">
        <v>66.95</v>
      </c>
      <c r="BL167" s="65">
        <v>83.46</v>
      </c>
      <c r="BM167" s="91">
        <v>86.34</v>
      </c>
      <c r="BN167" s="65">
        <v>78.88</v>
      </c>
      <c r="BO167" s="65">
        <v>69.63</v>
      </c>
      <c r="BP167" s="65">
        <v>64.28</v>
      </c>
      <c r="BQ167" s="65">
        <v>86.22</v>
      </c>
      <c r="BR167" s="65">
        <v>50.33</v>
      </c>
      <c r="BS167" s="65">
        <v>8563.0400000000009</v>
      </c>
      <c r="BT167" s="65">
        <v>7734.11</v>
      </c>
      <c r="BU167" s="65">
        <v>79.180000000000007</v>
      </c>
      <c r="BV167" s="65">
        <v>88.6</v>
      </c>
      <c r="BW167" s="65">
        <v>91.26</v>
      </c>
      <c r="BX167" s="65">
        <v>103.84</v>
      </c>
      <c r="BY167" s="65">
        <v>101.77</v>
      </c>
      <c r="BZ167" s="65">
        <v>105.76</v>
      </c>
      <c r="CA167" s="65">
        <v>104.94</v>
      </c>
      <c r="CB167" s="65">
        <v>107.68</v>
      </c>
      <c r="CC167" s="65">
        <v>113.96</v>
      </c>
      <c r="CD167" s="65">
        <v>102.32</v>
      </c>
      <c r="CE167" s="65">
        <v>76.37</v>
      </c>
      <c r="CF167" s="65">
        <v>38.729999999999997</v>
      </c>
      <c r="CG167" s="65">
        <v>107.34</v>
      </c>
      <c r="CH167" s="65">
        <v>59.96</v>
      </c>
      <c r="CI167" s="65">
        <v>114.53</v>
      </c>
      <c r="CJ167" s="65">
        <v>119.16</v>
      </c>
      <c r="CK167" s="65">
        <v>95.81</v>
      </c>
      <c r="CL167" s="65">
        <v>94.67</v>
      </c>
      <c r="CM167">
        <v>105.64</v>
      </c>
      <c r="CN167">
        <v>24.16</v>
      </c>
      <c r="CO167">
        <v>0</v>
      </c>
      <c r="CP167">
        <v>0</v>
      </c>
      <c r="CQ167">
        <v>40.450000000000003</v>
      </c>
      <c r="CR167">
        <v>97.99</v>
      </c>
      <c r="CS167">
        <v>102.57</v>
      </c>
      <c r="CT167">
        <v>98.77</v>
      </c>
      <c r="CU167">
        <v>102.65</v>
      </c>
      <c r="CV167">
        <v>113.01</v>
      </c>
      <c r="CW167">
        <v>100.77</v>
      </c>
      <c r="CX167">
        <v>114.9</v>
      </c>
      <c r="CY167">
        <v>103.39</v>
      </c>
      <c r="CZ167">
        <v>96.71</v>
      </c>
      <c r="DA167">
        <v>97.29</v>
      </c>
      <c r="DB167">
        <v>106.82</v>
      </c>
      <c r="DC167">
        <v>116.34</v>
      </c>
      <c r="DD167">
        <v>101.72</v>
      </c>
      <c r="DE167">
        <v>83.14</v>
      </c>
      <c r="DF167">
        <v>96.33</v>
      </c>
      <c r="DG167">
        <v>104.25</v>
      </c>
      <c r="DH167">
        <v>108.88</v>
      </c>
      <c r="DI167">
        <v>103.85</v>
      </c>
      <c r="DJ167">
        <v>118.94</v>
      </c>
      <c r="DK167">
        <v>113.58</v>
      </c>
      <c r="DL167">
        <v>117.79</v>
      </c>
      <c r="DM167">
        <v>106.17</v>
      </c>
      <c r="DN167">
        <v>113.94</v>
      </c>
      <c r="DO167">
        <v>111.21</v>
      </c>
      <c r="DP167">
        <v>118.22</v>
      </c>
      <c r="DQ167">
        <v>112.92</v>
      </c>
      <c r="DR167">
        <v>107.03</v>
      </c>
      <c r="DS167">
        <v>100.3</v>
      </c>
      <c r="DT167">
        <v>99.6</v>
      </c>
      <c r="DU167">
        <v>103.27</v>
      </c>
      <c r="DV167">
        <v>86.68</v>
      </c>
      <c r="DW167">
        <v>100.25</v>
      </c>
      <c r="DX167">
        <v>100.03</v>
      </c>
      <c r="DY167">
        <v>9468.91</v>
      </c>
      <c r="DZ167">
        <v>102.41</v>
      </c>
      <c r="EA167">
        <v>106.38</v>
      </c>
      <c r="EB167">
        <v>114.66</v>
      </c>
      <c r="EC167">
        <v>101.73</v>
      </c>
      <c r="ED167">
        <v>106.88</v>
      </c>
      <c r="EE167">
        <v>67.53</v>
      </c>
      <c r="EF167">
        <v>113.05</v>
      </c>
      <c r="EG167">
        <v>104.92</v>
      </c>
      <c r="EH167">
        <v>111.41</v>
      </c>
      <c r="EI167">
        <v>95.52</v>
      </c>
      <c r="EJ167">
        <v>10771.16</v>
      </c>
      <c r="EK167">
        <v>101.02</v>
      </c>
      <c r="EL167">
        <v>91.84</v>
      </c>
      <c r="EM167">
        <v>59.52</v>
      </c>
      <c r="EN167">
        <v>87.4</v>
      </c>
      <c r="EO167">
        <v>100.52</v>
      </c>
      <c r="EP167">
        <v>105.42</v>
      </c>
      <c r="EQ167">
        <v>97.06</v>
      </c>
      <c r="ER167">
        <v>68.75</v>
      </c>
      <c r="ES167">
        <v>100.19</v>
      </c>
      <c r="ET167">
        <v>92.64</v>
      </c>
      <c r="EU167">
        <v>91.51</v>
      </c>
      <c r="EV167">
        <v>95.68</v>
      </c>
      <c r="EW167">
        <v>103.07</v>
      </c>
      <c r="EX167">
        <v>93.39</v>
      </c>
      <c r="EY167">
        <v>41.93</v>
      </c>
      <c r="EZ167">
        <v>36.380000000000003</v>
      </c>
      <c r="FA167">
        <v>0</v>
      </c>
      <c r="FB167">
        <v>0</v>
      </c>
      <c r="FC167">
        <v>0</v>
      </c>
      <c r="FD167">
        <v>0</v>
      </c>
      <c r="FE167">
        <v>45.45</v>
      </c>
      <c r="FF167">
        <v>86.15</v>
      </c>
      <c r="FG167">
        <v>75.25</v>
      </c>
      <c r="FH167">
        <v>101</v>
      </c>
      <c r="FI167">
        <v>103.93</v>
      </c>
      <c r="FJ167">
        <v>111.75</v>
      </c>
      <c r="FK167">
        <v>112.31</v>
      </c>
      <c r="FL167">
        <v>105.36</v>
      </c>
      <c r="FM167">
        <v>93.17</v>
      </c>
      <c r="FN167">
        <v>93.63</v>
      </c>
      <c r="FO167">
        <v>79.52</v>
      </c>
      <c r="FP167">
        <v>80.7</v>
      </c>
      <c r="FQ167">
        <v>88.04</v>
      </c>
      <c r="FR167">
        <v>82.53</v>
      </c>
      <c r="FS167">
        <v>79.78</v>
      </c>
      <c r="FT167">
        <v>90.35</v>
      </c>
      <c r="FU167">
        <v>89.47</v>
      </c>
      <c r="FV167">
        <v>101.01</v>
      </c>
      <c r="FW167">
        <v>92.8</v>
      </c>
      <c r="FX167">
        <v>87.35</v>
      </c>
      <c r="FY167">
        <v>96.43</v>
      </c>
      <c r="FZ167">
        <v>80.03</v>
      </c>
      <c r="GA167">
        <v>50.34</v>
      </c>
      <c r="GB167">
        <v>92.1</v>
      </c>
      <c r="GC167">
        <v>85.87</v>
      </c>
      <c r="GD167">
        <v>66.97</v>
      </c>
      <c r="GE167">
        <v>62.12</v>
      </c>
      <c r="GF167">
        <v>94.12</v>
      </c>
      <c r="GG167">
        <v>94.07</v>
      </c>
      <c r="GH167">
        <v>91.77</v>
      </c>
      <c r="GI167">
        <v>87.09</v>
      </c>
      <c r="GJ167">
        <v>83.88</v>
      </c>
      <c r="GK167">
        <v>90.54</v>
      </c>
      <c r="GL167" s="214">
        <v>84.56</v>
      </c>
      <c r="GM167" s="214">
        <v>86.31</v>
      </c>
      <c r="GN167">
        <v>86.65</v>
      </c>
      <c r="GO167">
        <v>77.42</v>
      </c>
      <c r="GP167">
        <v>66.260000000000005</v>
      </c>
      <c r="GQ167">
        <v>86.96</v>
      </c>
      <c r="GR167">
        <v>80.83</v>
      </c>
      <c r="GS167">
        <v>8219.0499999999993</v>
      </c>
      <c r="GT167">
        <v>88.81</v>
      </c>
      <c r="GU167">
        <v>89.05</v>
      </c>
      <c r="GV167">
        <v>28.42</v>
      </c>
      <c r="GW167">
        <v>77.86</v>
      </c>
      <c r="GX167">
        <v>82.26</v>
      </c>
      <c r="GY167">
        <v>62.38</v>
      </c>
      <c r="GZ167">
        <v>24.2</v>
      </c>
      <c r="HA167">
        <v>42.4</v>
      </c>
      <c r="HB167">
        <v>56.7</v>
      </c>
      <c r="HC167">
        <v>0</v>
      </c>
      <c r="HD167">
        <v>51.5</v>
      </c>
      <c r="HE167">
        <v>90.65</v>
      </c>
      <c r="HF167">
        <v>88.95</v>
      </c>
      <c r="HG167">
        <v>87.08</v>
      </c>
      <c r="HH167">
        <v>72.16</v>
      </c>
      <c r="HI167">
        <v>73.040000000000006</v>
      </c>
      <c r="HJ167">
        <v>72.95</v>
      </c>
      <c r="HK167">
        <v>77.819999999999993</v>
      </c>
      <c r="HL167">
        <v>86.29</v>
      </c>
      <c r="HM167">
        <v>84.79</v>
      </c>
      <c r="HN167">
        <v>79.55</v>
      </c>
      <c r="HO167">
        <v>12.91</v>
      </c>
      <c r="HP167">
        <v>60.67</v>
      </c>
      <c r="HQ167">
        <v>76.39</v>
      </c>
      <c r="HR167">
        <v>48.1</v>
      </c>
      <c r="HS167">
        <v>53.14</v>
      </c>
      <c r="HT167">
        <v>36.54</v>
      </c>
      <c r="HU167">
        <v>94.72</v>
      </c>
      <c r="HV167">
        <v>80.17</v>
      </c>
      <c r="HW167">
        <v>67.459999999999994</v>
      </c>
      <c r="HX167">
        <v>0</v>
      </c>
      <c r="HY167">
        <v>0</v>
      </c>
      <c r="HZ167">
        <v>0</v>
      </c>
      <c r="IA167">
        <v>62.9</v>
      </c>
      <c r="IB167">
        <v>51.29</v>
      </c>
      <c r="IC167">
        <v>0</v>
      </c>
      <c r="ID167" s="142">
        <v>12.39</v>
      </c>
    </row>
    <row r="168" spans="1:239" x14ac:dyDescent="0.25">
      <c r="A168" s="95">
        <f t="shared" si="15"/>
        <v>167</v>
      </c>
      <c r="B168" s="65">
        <f>B.Semanal!B168</f>
        <v>0</v>
      </c>
      <c r="C168" s="66"/>
      <c r="D168" s="66"/>
      <c r="E168" s="66"/>
      <c r="F168" s="66"/>
      <c r="H168" s="67">
        <v>0</v>
      </c>
      <c r="I168" s="67">
        <v>0</v>
      </c>
      <c r="J168" s="67">
        <v>0</v>
      </c>
      <c r="K168" s="67">
        <v>0</v>
      </c>
      <c r="L168" s="67">
        <v>0</v>
      </c>
      <c r="M168" s="67">
        <v>0</v>
      </c>
      <c r="N168" s="65">
        <v>0</v>
      </c>
      <c r="O168" s="65">
        <v>0</v>
      </c>
      <c r="P168" s="65">
        <v>0</v>
      </c>
      <c r="Q168" s="65">
        <v>0</v>
      </c>
      <c r="R168" s="65">
        <v>0</v>
      </c>
      <c r="S168" s="65">
        <v>0</v>
      </c>
      <c r="T168" s="65">
        <v>0</v>
      </c>
      <c r="U168" s="120">
        <v>0</v>
      </c>
      <c r="V168" s="120">
        <v>0</v>
      </c>
      <c r="W168" s="120">
        <v>0</v>
      </c>
      <c r="X168" s="120">
        <v>0</v>
      </c>
      <c r="Y168" s="120">
        <v>0</v>
      </c>
      <c r="Z168" s="120">
        <v>0</v>
      </c>
      <c r="AA168" s="120">
        <v>0</v>
      </c>
      <c r="AB168" s="120">
        <v>0</v>
      </c>
      <c r="AC168" s="120">
        <v>0</v>
      </c>
      <c r="AD168" s="120">
        <v>188912</v>
      </c>
      <c r="AE168" s="120">
        <v>0</v>
      </c>
      <c r="AF168" s="120">
        <v>0</v>
      </c>
      <c r="AG168" s="120">
        <v>0</v>
      </c>
      <c r="AH168" s="120">
        <v>0</v>
      </c>
      <c r="AI168" s="65">
        <v>0</v>
      </c>
      <c r="AJ168" s="65">
        <v>0</v>
      </c>
      <c r="AK168" s="65">
        <v>0</v>
      </c>
      <c r="AL168" s="65">
        <v>0</v>
      </c>
      <c r="AM168" s="65">
        <v>0</v>
      </c>
      <c r="AN168" s="65">
        <v>0</v>
      </c>
      <c r="AO168" s="65">
        <v>0</v>
      </c>
      <c r="AP168" s="65">
        <v>0</v>
      </c>
      <c r="AQ168" s="65">
        <v>0</v>
      </c>
      <c r="AR168" s="65">
        <v>0</v>
      </c>
      <c r="AS168" s="65">
        <v>0</v>
      </c>
      <c r="AT168" s="65">
        <v>0</v>
      </c>
      <c r="AU168" s="65">
        <v>0</v>
      </c>
      <c r="AV168" s="65">
        <v>0</v>
      </c>
      <c r="AW168" s="65">
        <v>0</v>
      </c>
      <c r="AX168" s="65">
        <v>0</v>
      </c>
      <c r="AY168" s="65">
        <v>0</v>
      </c>
      <c r="AZ168" s="65">
        <v>0</v>
      </c>
      <c r="BA168" s="65">
        <v>0</v>
      </c>
      <c r="BB168" s="65">
        <v>0</v>
      </c>
      <c r="BC168" s="65">
        <v>0</v>
      </c>
      <c r="BD168" s="65">
        <v>0</v>
      </c>
      <c r="BE168" s="65">
        <v>0</v>
      </c>
      <c r="BF168" s="65">
        <v>0</v>
      </c>
      <c r="BG168" s="65">
        <v>0</v>
      </c>
      <c r="BH168" s="65">
        <v>0</v>
      </c>
      <c r="BI168" s="65">
        <v>0</v>
      </c>
      <c r="BJ168" s="65">
        <v>0</v>
      </c>
      <c r="BK168" s="65">
        <v>0</v>
      </c>
      <c r="BL168" s="65">
        <v>111617</v>
      </c>
      <c r="BM168" s="91">
        <v>0</v>
      </c>
      <c r="BN168" s="65">
        <v>0</v>
      </c>
      <c r="BO168" s="65">
        <v>0</v>
      </c>
      <c r="BP168" s="65">
        <v>0</v>
      </c>
      <c r="BQ168" s="65">
        <v>0</v>
      </c>
      <c r="BR168" s="65">
        <v>0</v>
      </c>
      <c r="BS168" s="65">
        <v>0</v>
      </c>
      <c r="BT168" s="65">
        <v>0</v>
      </c>
      <c r="BU168" s="65">
        <v>0</v>
      </c>
      <c r="BV168" s="65">
        <v>0</v>
      </c>
      <c r="BW168" s="65">
        <v>0</v>
      </c>
      <c r="BX168" s="65">
        <v>0</v>
      </c>
      <c r="BY168" s="65">
        <v>0</v>
      </c>
      <c r="BZ168" s="65">
        <v>0</v>
      </c>
      <c r="CA168" s="65">
        <v>0</v>
      </c>
      <c r="CB168" s="65">
        <v>0</v>
      </c>
      <c r="CC168" s="65">
        <v>0</v>
      </c>
      <c r="CD168" s="65">
        <v>0</v>
      </c>
      <c r="CE168" s="65">
        <v>0</v>
      </c>
      <c r="CF168" s="65">
        <v>0</v>
      </c>
      <c r="CG168" s="65">
        <v>0</v>
      </c>
      <c r="CH168" s="65">
        <v>0</v>
      </c>
      <c r="CI168" s="65">
        <v>0</v>
      </c>
      <c r="CJ168" s="65">
        <v>0</v>
      </c>
      <c r="CK168" s="65">
        <v>0</v>
      </c>
      <c r="CL168" s="65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 s="214">
        <v>0</v>
      </c>
      <c r="GM168" s="214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0</v>
      </c>
      <c r="HB168">
        <v>0</v>
      </c>
      <c r="HC168">
        <v>0</v>
      </c>
      <c r="HD168">
        <v>0</v>
      </c>
      <c r="HE168">
        <v>0</v>
      </c>
      <c r="HF168">
        <v>0</v>
      </c>
      <c r="HG168">
        <v>0</v>
      </c>
      <c r="HH168">
        <v>0</v>
      </c>
      <c r="HI168">
        <v>0</v>
      </c>
      <c r="HJ168">
        <v>0</v>
      </c>
      <c r="HK168">
        <v>0</v>
      </c>
      <c r="HL168">
        <v>0</v>
      </c>
      <c r="HM168">
        <v>0</v>
      </c>
      <c r="HN168">
        <v>0</v>
      </c>
      <c r="HO168">
        <v>0</v>
      </c>
      <c r="HP168">
        <v>0</v>
      </c>
      <c r="HQ168">
        <v>0</v>
      </c>
      <c r="HR168">
        <v>0</v>
      </c>
      <c r="HS168">
        <v>0</v>
      </c>
      <c r="HT168">
        <v>0</v>
      </c>
      <c r="HU168">
        <v>0</v>
      </c>
      <c r="HV168">
        <v>0</v>
      </c>
      <c r="HW168">
        <v>0</v>
      </c>
      <c r="HX168">
        <v>0</v>
      </c>
      <c r="HY168">
        <v>0</v>
      </c>
      <c r="HZ168">
        <v>0</v>
      </c>
      <c r="IA168">
        <v>0</v>
      </c>
      <c r="IB168">
        <v>0</v>
      </c>
      <c r="IC168">
        <v>0</v>
      </c>
      <c r="ID168" t="s">
        <v>74</v>
      </c>
    </row>
    <row r="169" spans="1:239" x14ac:dyDescent="0.25">
      <c r="A169" s="95">
        <f t="shared" si="15"/>
        <v>168</v>
      </c>
      <c r="B169" s="65">
        <f>B.Semanal!B169</f>
        <v>0</v>
      </c>
      <c r="C169" s="66"/>
      <c r="D169" s="66"/>
      <c r="E169" s="66"/>
      <c r="F169" s="66"/>
      <c r="H169" s="67">
        <v>0</v>
      </c>
      <c r="I169" s="67">
        <v>0</v>
      </c>
      <c r="J169" s="67">
        <v>0</v>
      </c>
      <c r="K169" s="67">
        <v>0</v>
      </c>
      <c r="L169" s="67">
        <v>0</v>
      </c>
      <c r="M169" s="67">
        <v>0</v>
      </c>
      <c r="N169" s="65">
        <v>0</v>
      </c>
      <c r="O169" s="65">
        <v>0</v>
      </c>
      <c r="P169" s="65">
        <v>0</v>
      </c>
      <c r="Q169" s="65">
        <v>0</v>
      </c>
      <c r="R169" s="65">
        <v>0</v>
      </c>
      <c r="S169" s="65">
        <v>0</v>
      </c>
      <c r="T169" s="65">
        <v>0</v>
      </c>
      <c r="U169" s="120">
        <v>0</v>
      </c>
      <c r="V169" s="120">
        <v>0</v>
      </c>
      <c r="W169" s="120">
        <v>0</v>
      </c>
      <c r="X169" s="120">
        <v>0</v>
      </c>
      <c r="Y169" s="120">
        <v>0</v>
      </c>
      <c r="Z169" s="120">
        <v>0</v>
      </c>
      <c r="AA169" s="120">
        <v>0</v>
      </c>
      <c r="AB169" s="120">
        <v>0</v>
      </c>
      <c r="AC169" s="120">
        <v>0</v>
      </c>
      <c r="AD169" s="120">
        <v>176553</v>
      </c>
      <c r="AE169" s="120">
        <v>0</v>
      </c>
      <c r="AF169" s="120">
        <v>0</v>
      </c>
      <c r="AG169" s="120">
        <v>0</v>
      </c>
      <c r="AH169" s="120">
        <v>0</v>
      </c>
      <c r="AI169" s="65">
        <v>0</v>
      </c>
      <c r="AJ169" s="65">
        <v>0</v>
      </c>
      <c r="AK169" s="65">
        <v>0</v>
      </c>
      <c r="AL169" s="65">
        <v>0</v>
      </c>
      <c r="AM169" s="65">
        <v>0</v>
      </c>
      <c r="AN169" s="65">
        <v>0</v>
      </c>
      <c r="AO169" s="65">
        <v>0</v>
      </c>
      <c r="AP169" s="65">
        <v>0</v>
      </c>
      <c r="AQ169" s="65">
        <v>0</v>
      </c>
      <c r="AR169" s="65">
        <v>0</v>
      </c>
      <c r="AS169" s="65">
        <v>0</v>
      </c>
      <c r="AT169" s="65">
        <v>0</v>
      </c>
      <c r="AU169" s="65">
        <v>0</v>
      </c>
      <c r="AV169" s="65">
        <v>0</v>
      </c>
      <c r="AW169" s="65">
        <v>0</v>
      </c>
      <c r="AX169" s="65">
        <v>0</v>
      </c>
      <c r="AY169" s="65">
        <v>0</v>
      </c>
      <c r="AZ169" s="65">
        <v>0</v>
      </c>
      <c r="BA169" s="65">
        <v>0</v>
      </c>
      <c r="BB169" s="65">
        <v>0</v>
      </c>
      <c r="BC169" s="65">
        <v>0</v>
      </c>
      <c r="BD169" s="65">
        <v>0</v>
      </c>
      <c r="BE169" s="65">
        <v>0</v>
      </c>
      <c r="BF169" s="65">
        <v>0</v>
      </c>
      <c r="BG169" s="65">
        <v>0</v>
      </c>
      <c r="BH169" s="65">
        <v>0</v>
      </c>
      <c r="BI169" s="65">
        <v>0</v>
      </c>
      <c r="BJ169" s="65">
        <v>0</v>
      </c>
      <c r="BK169" s="65">
        <v>0</v>
      </c>
      <c r="BL169" s="65">
        <v>104314</v>
      </c>
      <c r="BM169" s="91">
        <v>0</v>
      </c>
      <c r="BN169" s="65">
        <v>0</v>
      </c>
      <c r="BO169" s="65">
        <v>0</v>
      </c>
      <c r="BP169" s="65">
        <v>0</v>
      </c>
      <c r="BQ169" s="65">
        <v>0</v>
      </c>
      <c r="BR169" s="65">
        <v>0</v>
      </c>
      <c r="BS169" s="65">
        <v>0</v>
      </c>
      <c r="BT169" s="65">
        <v>0</v>
      </c>
      <c r="BU169" s="65">
        <v>0</v>
      </c>
      <c r="BV169" s="65">
        <v>0</v>
      </c>
      <c r="BW169" s="65">
        <v>0</v>
      </c>
      <c r="BX169" s="65">
        <v>0</v>
      </c>
      <c r="BY169" s="65">
        <v>0</v>
      </c>
      <c r="BZ169" s="65">
        <v>0</v>
      </c>
      <c r="CA169" s="65">
        <v>0</v>
      </c>
      <c r="CB169" s="65">
        <v>0</v>
      </c>
      <c r="CC169" s="65">
        <v>0</v>
      </c>
      <c r="CD169" s="65">
        <v>0</v>
      </c>
      <c r="CE169" s="65">
        <v>0</v>
      </c>
      <c r="CF169" s="65">
        <v>0</v>
      </c>
      <c r="CG169" s="65">
        <v>0</v>
      </c>
      <c r="CH169" s="65">
        <v>0</v>
      </c>
      <c r="CI169" s="65">
        <v>0</v>
      </c>
      <c r="CJ169" s="65">
        <v>0</v>
      </c>
      <c r="CK169" s="65">
        <v>0</v>
      </c>
      <c r="CL169" s="65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 s="214">
        <v>0</v>
      </c>
      <c r="GM169" s="214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0</v>
      </c>
      <c r="HG169">
        <v>0</v>
      </c>
      <c r="HH169">
        <v>0</v>
      </c>
      <c r="HI169">
        <v>0</v>
      </c>
      <c r="HJ169">
        <v>0</v>
      </c>
      <c r="HK169">
        <v>0</v>
      </c>
      <c r="HL169">
        <v>0</v>
      </c>
      <c r="HM169">
        <v>0</v>
      </c>
      <c r="HN169">
        <v>0</v>
      </c>
      <c r="HO169">
        <v>0</v>
      </c>
      <c r="HP169">
        <v>0</v>
      </c>
      <c r="HQ169">
        <v>0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  <c r="HZ169">
        <v>0</v>
      </c>
      <c r="IA169">
        <v>0</v>
      </c>
      <c r="IB169">
        <v>0</v>
      </c>
      <c r="IC169">
        <v>0</v>
      </c>
      <c r="ID169" t="s">
        <v>74</v>
      </c>
    </row>
    <row r="170" spans="1:239" x14ac:dyDescent="0.25">
      <c r="A170" s="95">
        <f t="shared" si="15"/>
        <v>169</v>
      </c>
      <c r="B170" s="65">
        <f>B.Semanal!B170</f>
        <v>0</v>
      </c>
      <c r="C170" s="66"/>
      <c r="D170" s="66"/>
      <c r="E170" s="66"/>
      <c r="F170" s="66"/>
      <c r="H170" s="67">
        <v>0</v>
      </c>
      <c r="I170" s="67">
        <v>206424</v>
      </c>
      <c r="J170" s="67">
        <v>263238</v>
      </c>
      <c r="K170" s="67">
        <v>377800</v>
      </c>
      <c r="L170" s="67">
        <v>579981</v>
      </c>
      <c r="M170" s="67">
        <v>565136</v>
      </c>
      <c r="N170" s="65">
        <v>466451</v>
      </c>
      <c r="O170" s="65">
        <v>107276</v>
      </c>
      <c r="P170" s="65">
        <v>532899</v>
      </c>
      <c r="Q170" s="65">
        <v>605564</v>
      </c>
      <c r="R170" s="65">
        <v>471321</v>
      </c>
      <c r="S170" s="65">
        <v>610056</v>
      </c>
      <c r="T170" s="65">
        <v>674671</v>
      </c>
      <c r="U170" s="130">
        <v>571695</v>
      </c>
      <c r="V170" s="130">
        <v>508585</v>
      </c>
      <c r="W170" s="130">
        <v>501885</v>
      </c>
      <c r="X170" s="130">
        <v>544488</v>
      </c>
      <c r="Y170" s="130">
        <v>552253</v>
      </c>
      <c r="Z170" s="130">
        <v>780446</v>
      </c>
      <c r="AA170" s="130">
        <v>826282</v>
      </c>
      <c r="AB170" s="130">
        <v>0</v>
      </c>
      <c r="AC170" s="130">
        <v>33035</v>
      </c>
      <c r="AD170" s="130">
        <v>487089</v>
      </c>
      <c r="AE170" s="120">
        <v>500723</v>
      </c>
      <c r="AF170" s="130">
        <v>874215</v>
      </c>
      <c r="AG170" s="120">
        <v>667492</v>
      </c>
      <c r="AH170" s="120">
        <v>436438</v>
      </c>
      <c r="AI170" s="65">
        <v>0</v>
      </c>
      <c r="AJ170" s="65">
        <v>0</v>
      </c>
      <c r="AK170" s="65">
        <v>257077</v>
      </c>
      <c r="AL170" s="65">
        <v>461612</v>
      </c>
      <c r="AM170" s="65">
        <v>716043</v>
      </c>
      <c r="AN170" s="65">
        <v>833900</v>
      </c>
      <c r="AO170" s="65">
        <v>857632</v>
      </c>
      <c r="AP170" s="65">
        <v>818591</v>
      </c>
      <c r="AQ170" s="65">
        <v>852471</v>
      </c>
      <c r="AR170" s="65">
        <v>831439</v>
      </c>
      <c r="AS170" s="65">
        <v>813298</v>
      </c>
      <c r="AT170" s="65">
        <v>817910</v>
      </c>
      <c r="AU170" s="65">
        <v>808273</v>
      </c>
      <c r="AV170" s="65">
        <v>818377</v>
      </c>
      <c r="AW170" s="65">
        <v>825033</v>
      </c>
      <c r="AX170" s="65">
        <v>805409</v>
      </c>
      <c r="AY170" s="65">
        <v>898694</v>
      </c>
      <c r="AZ170" s="65">
        <v>371815</v>
      </c>
      <c r="BA170" s="65">
        <v>291474</v>
      </c>
      <c r="BB170" s="65">
        <v>737624</v>
      </c>
      <c r="BC170" s="65">
        <v>549062</v>
      </c>
      <c r="BD170" s="65">
        <v>0</v>
      </c>
      <c r="BE170" s="65">
        <v>0</v>
      </c>
      <c r="BF170" s="65">
        <v>0</v>
      </c>
      <c r="BG170" s="65">
        <v>47172</v>
      </c>
      <c r="BH170" s="65">
        <v>227363</v>
      </c>
      <c r="BI170" s="65">
        <v>504890</v>
      </c>
      <c r="BJ170" s="65">
        <v>583108</v>
      </c>
      <c r="BK170" s="65">
        <v>584548</v>
      </c>
      <c r="BL170" s="65">
        <v>547164</v>
      </c>
      <c r="BM170" s="91">
        <v>756482</v>
      </c>
      <c r="BN170" s="65">
        <v>827378</v>
      </c>
      <c r="BO170" s="65">
        <v>607099</v>
      </c>
      <c r="BP170" s="65">
        <v>520900</v>
      </c>
      <c r="BQ170" s="65">
        <v>705533</v>
      </c>
      <c r="BR170" s="65">
        <v>553266</v>
      </c>
      <c r="BS170" s="65">
        <v>571473</v>
      </c>
      <c r="BT170" s="65">
        <v>617255</v>
      </c>
      <c r="BU170" s="65">
        <v>626784</v>
      </c>
      <c r="BV170" s="65">
        <v>642087</v>
      </c>
      <c r="BW170" s="65">
        <v>645688</v>
      </c>
      <c r="BX170" s="65">
        <v>854395</v>
      </c>
      <c r="BY170" s="65">
        <v>815789</v>
      </c>
      <c r="BZ170" s="65">
        <v>878172</v>
      </c>
      <c r="CA170" s="65">
        <v>789069</v>
      </c>
      <c r="CB170" s="65">
        <v>855198</v>
      </c>
      <c r="CC170" s="65">
        <v>768102</v>
      </c>
      <c r="CD170" s="65">
        <v>797793</v>
      </c>
      <c r="CE170" s="65">
        <v>558641</v>
      </c>
      <c r="CF170" s="65">
        <v>0</v>
      </c>
      <c r="CG170" s="65">
        <v>731022</v>
      </c>
      <c r="CH170" s="65">
        <v>425097</v>
      </c>
      <c r="CI170" s="65">
        <v>823553</v>
      </c>
      <c r="CJ170" s="65">
        <v>876565</v>
      </c>
      <c r="CK170" s="65">
        <v>897924</v>
      </c>
      <c r="CL170" s="65">
        <v>684999</v>
      </c>
      <c r="CM170">
        <v>828885</v>
      </c>
      <c r="CN170">
        <v>394807</v>
      </c>
      <c r="CO170">
        <v>0</v>
      </c>
      <c r="CP170">
        <v>0</v>
      </c>
      <c r="CQ170">
        <v>34412</v>
      </c>
      <c r="CR170">
        <v>729608</v>
      </c>
      <c r="CS170">
        <v>835866</v>
      </c>
      <c r="CT170">
        <v>1004383</v>
      </c>
      <c r="CU170">
        <v>762318</v>
      </c>
      <c r="CV170">
        <v>933497</v>
      </c>
      <c r="CW170">
        <v>939588</v>
      </c>
      <c r="CX170">
        <v>746994</v>
      </c>
      <c r="CY170">
        <v>878024</v>
      </c>
      <c r="CZ170">
        <v>737253</v>
      </c>
      <c r="DA170">
        <v>818218</v>
      </c>
      <c r="DB170">
        <v>797006</v>
      </c>
      <c r="DC170">
        <v>826132</v>
      </c>
      <c r="DD170">
        <v>973512</v>
      </c>
      <c r="DE170">
        <v>692324</v>
      </c>
      <c r="DF170">
        <v>799674</v>
      </c>
      <c r="DG170">
        <v>907279</v>
      </c>
      <c r="DH170">
        <v>868011</v>
      </c>
      <c r="DI170">
        <v>760091</v>
      </c>
      <c r="DJ170">
        <v>968314</v>
      </c>
      <c r="DK170">
        <v>987403</v>
      </c>
      <c r="DL170">
        <v>980569</v>
      </c>
      <c r="DM170">
        <v>932974</v>
      </c>
      <c r="DN170">
        <v>1024342</v>
      </c>
      <c r="DO170">
        <v>914613</v>
      </c>
      <c r="DP170">
        <v>937184</v>
      </c>
      <c r="DQ170">
        <v>957620</v>
      </c>
      <c r="DR170">
        <v>965279</v>
      </c>
      <c r="DS170">
        <v>834979</v>
      </c>
      <c r="DT170">
        <v>848565</v>
      </c>
      <c r="DU170">
        <v>854067</v>
      </c>
      <c r="DV170">
        <v>708553</v>
      </c>
      <c r="DW170">
        <v>774860</v>
      </c>
      <c r="DX170">
        <v>882583</v>
      </c>
      <c r="DY170">
        <v>889680</v>
      </c>
      <c r="DZ170">
        <v>875432</v>
      </c>
      <c r="EA170">
        <v>912213</v>
      </c>
      <c r="EB170">
        <v>946517</v>
      </c>
      <c r="EC170">
        <v>903863</v>
      </c>
      <c r="ED170">
        <v>858008</v>
      </c>
      <c r="EE170">
        <v>599988</v>
      </c>
      <c r="EF170">
        <v>858738</v>
      </c>
      <c r="EG170">
        <v>907082</v>
      </c>
      <c r="EH170">
        <v>933649</v>
      </c>
      <c r="EI170">
        <v>918754</v>
      </c>
      <c r="EJ170">
        <v>880815</v>
      </c>
      <c r="EK170">
        <v>929582</v>
      </c>
      <c r="EL170">
        <v>690410</v>
      </c>
      <c r="EM170">
        <v>624551</v>
      </c>
      <c r="EN170">
        <v>596549</v>
      </c>
      <c r="EO170">
        <v>924198</v>
      </c>
      <c r="EP170">
        <v>966878</v>
      </c>
      <c r="EQ170">
        <v>843964</v>
      </c>
      <c r="ER170">
        <v>585182</v>
      </c>
      <c r="ES170">
        <v>785944</v>
      </c>
      <c r="ET170">
        <v>779904</v>
      </c>
      <c r="EU170">
        <v>725557</v>
      </c>
      <c r="EV170">
        <v>827904</v>
      </c>
      <c r="EW170">
        <v>887892</v>
      </c>
      <c r="EX170">
        <v>778503</v>
      </c>
      <c r="EY170">
        <v>551032</v>
      </c>
      <c r="EZ170">
        <v>124987</v>
      </c>
      <c r="FA170">
        <v>0</v>
      </c>
      <c r="FB170">
        <v>0</v>
      </c>
      <c r="FC170">
        <v>0</v>
      </c>
      <c r="FD170">
        <v>0</v>
      </c>
      <c r="FE170">
        <v>100000</v>
      </c>
      <c r="FF170">
        <v>846715</v>
      </c>
      <c r="FG170">
        <v>721864</v>
      </c>
      <c r="FH170">
        <v>679540</v>
      </c>
      <c r="FI170">
        <v>869016</v>
      </c>
      <c r="FJ170">
        <v>850145</v>
      </c>
      <c r="FK170">
        <v>856386</v>
      </c>
      <c r="FL170">
        <v>919571</v>
      </c>
      <c r="FM170">
        <v>937026</v>
      </c>
      <c r="FN170">
        <v>812468</v>
      </c>
      <c r="FO170">
        <v>697726</v>
      </c>
      <c r="FP170">
        <v>683775</v>
      </c>
      <c r="FQ170">
        <v>695464</v>
      </c>
      <c r="FR170">
        <v>898492</v>
      </c>
      <c r="FS170">
        <v>641464</v>
      </c>
      <c r="FT170">
        <v>713174</v>
      </c>
      <c r="FU170">
        <v>822130</v>
      </c>
      <c r="FV170">
        <v>734389</v>
      </c>
      <c r="FW170">
        <v>842066</v>
      </c>
      <c r="FX170">
        <v>701147</v>
      </c>
      <c r="FY170">
        <v>853923</v>
      </c>
      <c r="FZ170">
        <v>763296</v>
      </c>
      <c r="GA170">
        <v>462685</v>
      </c>
      <c r="GB170">
        <v>606117</v>
      </c>
      <c r="GC170">
        <v>774341</v>
      </c>
      <c r="GD170">
        <v>764127</v>
      </c>
      <c r="GE170">
        <v>384882</v>
      </c>
      <c r="GF170">
        <v>777130</v>
      </c>
      <c r="GG170">
        <v>798578</v>
      </c>
      <c r="GH170">
        <v>750533</v>
      </c>
      <c r="GI170">
        <v>794431</v>
      </c>
      <c r="GJ170">
        <v>785059</v>
      </c>
      <c r="GK170">
        <v>743373</v>
      </c>
      <c r="GL170" s="214">
        <v>691148</v>
      </c>
      <c r="GM170" s="214">
        <v>711221</v>
      </c>
      <c r="GN170">
        <v>900429</v>
      </c>
      <c r="GO170">
        <v>789152</v>
      </c>
      <c r="GP170">
        <v>666807</v>
      </c>
      <c r="GQ170">
        <v>734943</v>
      </c>
      <c r="GR170">
        <v>718941</v>
      </c>
      <c r="GS170">
        <v>680688</v>
      </c>
      <c r="GT170">
        <v>747031</v>
      </c>
      <c r="GU170">
        <v>793346</v>
      </c>
      <c r="GV170">
        <v>238208</v>
      </c>
      <c r="GW170">
        <v>656438</v>
      </c>
      <c r="GX170">
        <v>647526</v>
      </c>
      <c r="GY170">
        <v>711185</v>
      </c>
      <c r="GZ170">
        <v>291808</v>
      </c>
      <c r="HA170">
        <v>169572</v>
      </c>
      <c r="HB170">
        <v>646725</v>
      </c>
      <c r="HC170">
        <v>0</v>
      </c>
      <c r="HD170">
        <v>167684</v>
      </c>
      <c r="HE170">
        <v>765315</v>
      </c>
      <c r="HF170">
        <v>865688</v>
      </c>
      <c r="HG170">
        <v>722441</v>
      </c>
      <c r="HH170">
        <v>701258</v>
      </c>
      <c r="HI170">
        <v>590944</v>
      </c>
      <c r="HJ170">
        <v>611877</v>
      </c>
      <c r="HK170">
        <v>724178</v>
      </c>
      <c r="HL170">
        <v>716617</v>
      </c>
      <c r="HM170">
        <v>726009</v>
      </c>
      <c r="HN170">
        <v>646447</v>
      </c>
      <c r="HO170">
        <v>237143</v>
      </c>
      <c r="HP170">
        <v>373455</v>
      </c>
      <c r="HQ170">
        <v>598907</v>
      </c>
      <c r="HR170">
        <v>438883</v>
      </c>
      <c r="HS170">
        <v>368300</v>
      </c>
      <c r="HT170">
        <v>216696</v>
      </c>
      <c r="HU170">
        <v>796493</v>
      </c>
      <c r="HV170">
        <v>661116</v>
      </c>
      <c r="HW170">
        <v>527133</v>
      </c>
      <c r="HX170">
        <v>0</v>
      </c>
      <c r="HY170">
        <v>0</v>
      </c>
      <c r="HZ170">
        <v>0</v>
      </c>
      <c r="IA170">
        <v>163669</v>
      </c>
      <c r="IB170">
        <v>514723</v>
      </c>
      <c r="IC170">
        <v>0</v>
      </c>
      <c r="ID170" s="54">
        <v>509826</v>
      </c>
    </row>
    <row r="171" spans="1:239" x14ac:dyDescent="0.25">
      <c r="A171" s="95">
        <f t="shared" si="15"/>
        <v>170</v>
      </c>
      <c r="B171" s="65">
        <f>B.Semanal!B171</f>
        <v>0</v>
      </c>
      <c r="C171" s="119"/>
      <c r="D171" s="120"/>
      <c r="E171" s="120"/>
      <c r="F171" s="120"/>
      <c r="H171" s="67">
        <v>0</v>
      </c>
      <c r="I171" s="67">
        <v>0</v>
      </c>
      <c r="J171" s="67">
        <v>0</v>
      </c>
      <c r="K171" s="67">
        <v>0</v>
      </c>
      <c r="L171" s="67">
        <v>0</v>
      </c>
      <c r="M171" s="67">
        <v>0</v>
      </c>
      <c r="N171" s="65">
        <v>0</v>
      </c>
      <c r="O171" s="65">
        <v>0</v>
      </c>
      <c r="P171" s="65">
        <v>0</v>
      </c>
      <c r="Q171" s="65">
        <v>0</v>
      </c>
      <c r="R171" s="65">
        <v>0</v>
      </c>
      <c r="S171" s="65">
        <v>0</v>
      </c>
      <c r="T171" s="65">
        <v>0</v>
      </c>
      <c r="U171" s="120">
        <v>0</v>
      </c>
      <c r="V171" s="120">
        <v>0</v>
      </c>
      <c r="W171" s="120">
        <v>0</v>
      </c>
      <c r="X171" s="120">
        <v>0</v>
      </c>
      <c r="Y171" s="120">
        <v>0</v>
      </c>
      <c r="Z171" s="120">
        <v>0</v>
      </c>
      <c r="AA171" s="120">
        <v>0</v>
      </c>
      <c r="AB171" s="120">
        <v>0</v>
      </c>
      <c r="AC171" s="120">
        <v>0</v>
      </c>
      <c r="AD171" s="120">
        <v>0</v>
      </c>
      <c r="AE171" s="120">
        <v>0</v>
      </c>
      <c r="AF171" s="120">
        <v>0</v>
      </c>
      <c r="AG171" s="120">
        <v>0</v>
      </c>
      <c r="AH171" s="120">
        <v>0</v>
      </c>
      <c r="AI171" s="65">
        <v>0</v>
      </c>
      <c r="AJ171" s="65">
        <v>0</v>
      </c>
      <c r="AK171" s="65">
        <v>0</v>
      </c>
      <c r="AL171" s="65">
        <v>0</v>
      </c>
      <c r="AM171" s="65">
        <v>0</v>
      </c>
      <c r="AN171" s="65">
        <v>0</v>
      </c>
      <c r="AO171" s="65">
        <v>0</v>
      </c>
      <c r="AP171" s="65">
        <v>0</v>
      </c>
      <c r="AQ171" s="65">
        <v>0</v>
      </c>
      <c r="AR171" s="65">
        <v>0</v>
      </c>
      <c r="AS171" s="65">
        <v>0</v>
      </c>
      <c r="AT171" s="65">
        <v>0</v>
      </c>
      <c r="AU171" s="65">
        <v>0</v>
      </c>
      <c r="AV171" s="65">
        <v>0</v>
      </c>
      <c r="AW171" s="65">
        <v>0</v>
      </c>
      <c r="AX171" s="65">
        <v>0</v>
      </c>
      <c r="AY171" s="65">
        <v>0</v>
      </c>
      <c r="AZ171" s="65">
        <v>0</v>
      </c>
      <c r="BA171" s="65">
        <v>0</v>
      </c>
      <c r="BB171" s="65">
        <v>0</v>
      </c>
      <c r="BC171" s="65">
        <v>0</v>
      </c>
      <c r="BD171" s="65">
        <v>0</v>
      </c>
      <c r="BE171" s="65">
        <v>0</v>
      </c>
      <c r="BF171" s="65">
        <v>0</v>
      </c>
      <c r="BG171" s="65">
        <v>0</v>
      </c>
      <c r="BH171" s="65">
        <v>0</v>
      </c>
      <c r="BI171" s="65">
        <v>0</v>
      </c>
      <c r="BJ171" s="65">
        <v>0</v>
      </c>
      <c r="BK171" s="65">
        <v>0</v>
      </c>
      <c r="BL171" s="65">
        <v>0</v>
      </c>
      <c r="BM171" s="91">
        <v>0</v>
      </c>
      <c r="BN171" s="65">
        <v>0</v>
      </c>
      <c r="BO171" s="65">
        <v>0</v>
      </c>
      <c r="BP171" s="65">
        <v>0</v>
      </c>
      <c r="BQ171" s="65">
        <v>0</v>
      </c>
      <c r="BR171" s="65">
        <v>0</v>
      </c>
      <c r="BS171" s="65">
        <v>0</v>
      </c>
      <c r="BT171" s="65">
        <v>0</v>
      </c>
      <c r="BU171" s="65">
        <v>0</v>
      </c>
      <c r="BV171" s="65">
        <v>0</v>
      </c>
      <c r="BW171" s="65">
        <v>0</v>
      </c>
      <c r="BX171" s="65">
        <v>0</v>
      </c>
      <c r="BY171" s="65">
        <v>0</v>
      </c>
      <c r="BZ171" s="65">
        <v>0</v>
      </c>
      <c r="CA171" s="65">
        <v>0</v>
      </c>
      <c r="CB171" s="65">
        <v>0</v>
      </c>
      <c r="CC171" s="65">
        <v>0</v>
      </c>
      <c r="CD171" s="65">
        <v>0</v>
      </c>
      <c r="CE171" s="65">
        <v>0</v>
      </c>
      <c r="CF171" s="65">
        <v>0</v>
      </c>
      <c r="CG171" s="65">
        <v>0</v>
      </c>
      <c r="CH171" s="65">
        <v>0</v>
      </c>
      <c r="CI171" s="65">
        <v>0</v>
      </c>
      <c r="CJ171" s="65">
        <v>0</v>
      </c>
      <c r="CK171" s="65">
        <v>0</v>
      </c>
      <c r="CL171" s="65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 s="214">
        <v>0</v>
      </c>
      <c r="GM171" s="214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  <c r="HI171">
        <v>0</v>
      </c>
      <c r="HJ171">
        <v>0</v>
      </c>
      <c r="HK171">
        <v>0</v>
      </c>
      <c r="HL171">
        <v>0</v>
      </c>
      <c r="HM171">
        <v>0</v>
      </c>
      <c r="HN171">
        <v>0</v>
      </c>
      <c r="HO171">
        <v>0</v>
      </c>
      <c r="HP171">
        <v>0</v>
      </c>
      <c r="HQ171">
        <v>0</v>
      </c>
      <c r="HR171">
        <v>0</v>
      </c>
      <c r="HS171">
        <v>0</v>
      </c>
      <c r="HT171">
        <v>0</v>
      </c>
      <c r="HU171">
        <v>0</v>
      </c>
      <c r="HV171">
        <v>0</v>
      </c>
      <c r="HW171">
        <v>0</v>
      </c>
      <c r="HX171">
        <v>0</v>
      </c>
      <c r="HY171">
        <v>0</v>
      </c>
      <c r="HZ171">
        <v>0</v>
      </c>
      <c r="IA171">
        <v>0</v>
      </c>
      <c r="IB171">
        <v>0</v>
      </c>
      <c r="IC171">
        <v>0</v>
      </c>
      <c r="ID171" t="s">
        <v>74</v>
      </c>
    </row>
    <row r="172" spans="1:239" x14ac:dyDescent="0.25">
      <c r="A172" s="95">
        <f t="shared" si="15"/>
        <v>171</v>
      </c>
      <c r="C172" s="489"/>
      <c r="D172" s="120"/>
      <c r="E172" s="120"/>
      <c r="F172" s="120"/>
      <c r="H172" s="67"/>
      <c r="I172" s="67"/>
      <c r="J172" s="67"/>
      <c r="K172" s="67"/>
      <c r="L172" s="67"/>
      <c r="M172" s="67"/>
      <c r="U172" s="120"/>
      <c r="V172" s="120"/>
      <c r="W172" s="120"/>
      <c r="X172" s="120"/>
      <c r="Y172" s="120"/>
      <c r="Z172" s="120"/>
      <c r="AA172" s="120"/>
      <c r="AB172" s="120"/>
      <c r="AC172" s="120"/>
      <c r="AD172" s="120"/>
      <c r="AE172" s="120"/>
      <c r="AF172" s="120"/>
      <c r="AG172" s="120"/>
      <c r="AH172" s="120"/>
      <c r="BM172" s="91"/>
    </row>
    <row r="173" spans="1:239" x14ac:dyDescent="0.25">
      <c r="A173" s="95">
        <f t="shared" si="15"/>
        <v>172</v>
      </c>
      <c r="B173" s="65">
        <f>B.Semanal!B172</f>
        <v>0</v>
      </c>
      <c r="C173" s="118"/>
      <c r="D173" s="120"/>
      <c r="E173" s="120"/>
      <c r="F173" s="120"/>
      <c r="H173" s="67">
        <v>0</v>
      </c>
      <c r="I173" s="67">
        <v>0</v>
      </c>
      <c r="J173" s="67">
        <v>3.12</v>
      </c>
      <c r="K173" s="67">
        <v>3.38</v>
      </c>
      <c r="L173" s="67">
        <v>3.15</v>
      </c>
      <c r="M173" s="67">
        <v>2.81</v>
      </c>
      <c r="N173" s="65">
        <v>2.9</v>
      </c>
      <c r="O173" s="65">
        <v>2.46</v>
      </c>
      <c r="P173" s="65">
        <v>3.89</v>
      </c>
      <c r="Q173" s="65">
        <v>3.27</v>
      </c>
      <c r="R173" s="65">
        <v>3.71</v>
      </c>
      <c r="S173" s="65">
        <v>3.56</v>
      </c>
      <c r="T173" s="65">
        <v>4.2300000000000004</v>
      </c>
      <c r="U173" s="124">
        <v>3.17</v>
      </c>
      <c r="V173" s="124">
        <v>2.75</v>
      </c>
      <c r="W173" s="124">
        <v>3.43</v>
      </c>
      <c r="X173" s="124">
        <v>2.61</v>
      </c>
      <c r="Y173" s="124">
        <v>2.59</v>
      </c>
      <c r="Z173" s="124">
        <v>3.35</v>
      </c>
      <c r="AA173" s="124">
        <v>3.62</v>
      </c>
      <c r="AB173" s="124">
        <v>0</v>
      </c>
      <c r="AC173" s="124">
        <v>0</v>
      </c>
      <c r="AD173" s="124">
        <v>0</v>
      </c>
      <c r="AE173" s="120">
        <v>2.5099999999999998</v>
      </c>
      <c r="AF173" s="124">
        <v>2.64</v>
      </c>
      <c r="AG173" s="120">
        <v>2.99</v>
      </c>
      <c r="AH173" s="120">
        <v>3.58</v>
      </c>
      <c r="AI173" s="65">
        <v>0</v>
      </c>
      <c r="AJ173" s="65">
        <v>0</v>
      </c>
      <c r="AK173" s="65">
        <v>2.85</v>
      </c>
      <c r="AL173" s="65">
        <v>2.5</v>
      </c>
      <c r="AM173" s="65">
        <v>3.41</v>
      </c>
      <c r="AN173" s="65">
        <v>3.51</v>
      </c>
      <c r="AO173" s="65">
        <v>3.3</v>
      </c>
      <c r="AP173" s="65">
        <v>3.25</v>
      </c>
      <c r="AQ173" s="65">
        <v>3.04</v>
      </c>
      <c r="AR173" s="65">
        <v>3.39</v>
      </c>
      <c r="AS173" s="65">
        <v>2.5499999999999998</v>
      </c>
      <c r="AT173" s="65">
        <v>2.46</v>
      </c>
      <c r="AU173" s="65">
        <v>2.79</v>
      </c>
      <c r="AV173" s="65">
        <v>3.03</v>
      </c>
      <c r="AW173" s="65">
        <v>2.63</v>
      </c>
      <c r="AX173" s="65">
        <v>2.15</v>
      </c>
      <c r="AY173" s="65">
        <v>3.04</v>
      </c>
      <c r="AZ173" s="65">
        <v>3.46</v>
      </c>
      <c r="BA173" s="65">
        <v>0</v>
      </c>
      <c r="BB173" s="65">
        <v>3.12</v>
      </c>
      <c r="BC173" s="65">
        <v>3.52</v>
      </c>
      <c r="BD173" s="65">
        <v>0</v>
      </c>
      <c r="BE173" s="65">
        <v>0</v>
      </c>
      <c r="BF173" s="65">
        <v>0</v>
      </c>
      <c r="BG173" s="65">
        <v>5.46</v>
      </c>
      <c r="BH173" s="65">
        <v>3.75</v>
      </c>
      <c r="BI173" s="65">
        <v>2.6</v>
      </c>
      <c r="BJ173" s="65">
        <v>2.9</v>
      </c>
      <c r="BK173" s="65">
        <v>2.48</v>
      </c>
      <c r="BL173" s="65">
        <v>3.62</v>
      </c>
      <c r="BM173" s="91">
        <v>2.99</v>
      </c>
      <c r="BN173" s="65">
        <v>2.88</v>
      </c>
      <c r="BO173" s="65">
        <v>3.71</v>
      </c>
      <c r="BP173" s="65">
        <v>3.03</v>
      </c>
      <c r="BQ173" s="65">
        <v>2.65</v>
      </c>
      <c r="BR173" s="65">
        <v>2.16</v>
      </c>
      <c r="BS173" s="65">
        <v>3.69</v>
      </c>
      <c r="BT173" s="65">
        <v>3.41</v>
      </c>
      <c r="BU173" s="65">
        <v>2.9</v>
      </c>
      <c r="BV173" s="65">
        <v>2.2200000000000002</v>
      </c>
      <c r="BW173" s="65">
        <v>2.63</v>
      </c>
      <c r="BX173" s="65">
        <v>2.48</v>
      </c>
      <c r="BY173" s="65">
        <v>3.22</v>
      </c>
      <c r="BZ173" s="65">
        <v>2.59</v>
      </c>
      <c r="CA173" s="65">
        <v>2.91</v>
      </c>
      <c r="CB173" s="65">
        <v>2.2599999999999998</v>
      </c>
      <c r="CC173" s="65">
        <v>2.95</v>
      </c>
      <c r="CD173" s="65">
        <v>2.84</v>
      </c>
      <c r="CE173" s="65">
        <v>2.62</v>
      </c>
      <c r="CF173" s="65">
        <v>3.09</v>
      </c>
      <c r="CG173" s="65">
        <v>2.8</v>
      </c>
      <c r="CH173" s="65">
        <v>5.73</v>
      </c>
      <c r="CI173" s="65">
        <v>3.08</v>
      </c>
      <c r="CJ173" s="65">
        <v>2.99</v>
      </c>
      <c r="CK173" s="65">
        <v>3.58</v>
      </c>
      <c r="CL173" s="65">
        <v>2.52</v>
      </c>
      <c r="CM173">
        <v>3</v>
      </c>
      <c r="CN173">
        <v>0</v>
      </c>
      <c r="CO173">
        <v>0</v>
      </c>
      <c r="CP173">
        <v>0</v>
      </c>
      <c r="CQ173">
        <v>2.06</v>
      </c>
      <c r="CR173">
        <v>3.12</v>
      </c>
      <c r="CS173">
        <v>3.7</v>
      </c>
      <c r="CT173">
        <v>5.93</v>
      </c>
      <c r="CU173">
        <v>3.85</v>
      </c>
      <c r="CV173">
        <v>3.64</v>
      </c>
      <c r="CW173">
        <v>3.41</v>
      </c>
      <c r="CX173">
        <v>3.82</v>
      </c>
      <c r="CY173">
        <v>4.13</v>
      </c>
      <c r="CZ173">
        <v>2.06</v>
      </c>
      <c r="DA173">
        <v>3.16</v>
      </c>
      <c r="DB173">
        <v>4.09</v>
      </c>
      <c r="DC173">
        <v>2.66</v>
      </c>
      <c r="DD173">
        <v>2.92</v>
      </c>
      <c r="DE173">
        <v>4.2699999999999996</v>
      </c>
      <c r="DF173">
        <v>2.76</v>
      </c>
      <c r="DG173">
        <v>4.22</v>
      </c>
      <c r="DH173">
        <v>4.04</v>
      </c>
      <c r="DI173">
        <v>3.82</v>
      </c>
      <c r="DJ173">
        <v>4.03</v>
      </c>
      <c r="DK173">
        <v>4.38</v>
      </c>
      <c r="DL173">
        <v>4.2300000000000004</v>
      </c>
      <c r="DM173">
        <v>4.1399999999999997</v>
      </c>
      <c r="DN173">
        <v>4.5</v>
      </c>
      <c r="DO173">
        <v>3.65</v>
      </c>
      <c r="DP173">
        <v>3.96</v>
      </c>
      <c r="DQ173">
        <v>3.62</v>
      </c>
      <c r="DR173">
        <v>3.9</v>
      </c>
      <c r="DS173">
        <v>3.6</v>
      </c>
      <c r="DT173">
        <v>2.77</v>
      </c>
      <c r="DU173">
        <v>3.73</v>
      </c>
      <c r="DV173">
        <v>3.03</v>
      </c>
      <c r="DW173">
        <v>3.83</v>
      </c>
      <c r="DX173">
        <v>3.22</v>
      </c>
      <c r="DY173">
        <v>2.34</v>
      </c>
      <c r="DZ173">
        <v>2.98</v>
      </c>
      <c r="EA173">
        <v>4.62</v>
      </c>
      <c r="EB173">
        <v>3.39</v>
      </c>
      <c r="EC173">
        <v>2.8</v>
      </c>
      <c r="ED173">
        <v>3.17</v>
      </c>
      <c r="EE173">
        <v>2.87</v>
      </c>
      <c r="EF173">
        <v>5.34</v>
      </c>
      <c r="EG173">
        <v>3.21</v>
      </c>
      <c r="EH173">
        <v>4.3600000000000003</v>
      </c>
      <c r="EI173">
        <v>3.47</v>
      </c>
      <c r="EJ173">
        <v>3.38</v>
      </c>
      <c r="EK173">
        <v>3.91</v>
      </c>
      <c r="EL173">
        <v>3.5</v>
      </c>
      <c r="EM173">
        <v>5.12</v>
      </c>
      <c r="EN173">
        <v>3.33</v>
      </c>
      <c r="EO173">
        <v>4.37</v>
      </c>
      <c r="EP173">
        <v>3.59</v>
      </c>
      <c r="EQ173">
        <v>3.48</v>
      </c>
      <c r="ER173">
        <v>3.82</v>
      </c>
      <c r="ES173">
        <v>2.86</v>
      </c>
      <c r="ET173">
        <v>3.68</v>
      </c>
      <c r="EU173">
        <v>4.17</v>
      </c>
      <c r="EV173">
        <v>4.42</v>
      </c>
      <c r="EW173">
        <v>3.59</v>
      </c>
      <c r="EX173">
        <v>4.0999999999999996</v>
      </c>
      <c r="EY173">
        <v>3.81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3.07</v>
      </c>
      <c r="FF173">
        <v>4.5999999999999996</v>
      </c>
      <c r="FG173">
        <v>2.52</v>
      </c>
      <c r="FH173">
        <v>4.68</v>
      </c>
      <c r="FI173">
        <v>4.1500000000000004</v>
      </c>
      <c r="FJ173">
        <v>5.19</v>
      </c>
      <c r="FK173">
        <v>1.71</v>
      </c>
      <c r="FL173">
        <v>5.17</v>
      </c>
      <c r="FM173">
        <v>4.1900000000000004</v>
      </c>
      <c r="FN173">
        <v>4.41</v>
      </c>
      <c r="FO173">
        <v>5.12</v>
      </c>
      <c r="FP173">
        <v>4.88</v>
      </c>
      <c r="FQ173">
        <v>3.38</v>
      </c>
      <c r="FR173">
        <v>3.47</v>
      </c>
      <c r="FS173">
        <v>4.09</v>
      </c>
      <c r="FT173">
        <v>6.08</v>
      </c>
      <c r="FU173">
        <v>5.52</v>
      </c>
      <c r="FV173">
        <v>4.2</v>
      </c>
      <c r="FW173">
        <v>2.92</v>
      </c>
      <c r="FX173">
        <v>4</v>
      </c>
      <c r="FY173">
        <v>3.87</v>
      </c>
      <c r="FZ173">
        <v>3.38</v>
      </c>
      <c r="GA173">
        <v>4.1500000000000004</v>
      </c>
      <c r="GB173">
        <v>2.95</v>
      </c>
      <c r="GC173">
        <v>3.97</v>
      </c>
      <c r="GD173">
        <v>3.88</v>
      </c>
      <c r="GE173">
        <v>4.16</v>
      </c>
      <c r="GF173">
        <v>3.95</v>
      </c>
      <c r="GG173">
        <v>4.96</v>
      </c>
      <c r="GH173">
        <v>4.5999999999999996</v>
      </c>
      <c r="GI173">
        <v>3.84</v>
      </c>
      <c r="GJ173">
        <v>4.33</v>
      </c>
      <c r="GK173">
        <v>3.7</v>
      </c>
      <c r="GL173" s="214">
        <v>7.08</v>
      </c>
      <c r="GM173" s="214">
        <v>4.7</v>
      </c>
      <c r="GN173">
        <v>6.82</v>
      </c>
      <c r="GO173">
        <v>4.5599999999999996</v>
      </c>
      <c r="GP173">
        <v>3.56</v>
      </c>
      <c r="GQ173">
        <v>5.0999999999999996</v>
      </c>
      <c r="GR173">
        <v>4.21</v>
      </c>
      <c r="GS173">
        <v>3.49</v>
      </c>
      <c r="GT173">
        <v>4.43</v>
      </c>
      <c r="GU173">
        <v>5.38</v>
      </c>
      <c r="GV173">
        <v>0</v>
      </c>
      <c r="GW173">
        <v>4.6399999999999997</v>
      </c>
      <c r="GX173">
        <v>3.62</v>
      </c>
      <c r="GY173">
        <v>3.83</v>
      </c>
      <c r="GZ173">
        <v>0</v>
      </c>
      <c r="HA173">
        <v>4.7699999999999996</v>
      </c>
      <c r="HB173">
        <v>4.25</v>
      </c>
      <c r="HC173">
        <v>0</v>
      </c>
      <c r="HD173">
        <v>3.2</v>
      </c>
      <c r="HE173">
        <v>4.3600000000000003</v>
      </c>
      <c r="HF173">
        <v>5.55</v>
      </c>
      <c r="HG173">
        <v>5.78</v>
      </c>
      <c r="HH173">
        <v>4.32</v>
      </c>
      <c r="HI173">
        <v>5.29</v>
      </c>
      <c r="HJ173">
        <v>4.08</v>
      </c>
      <c r="HK173">
        <v>4.7300000000000004</v>
      </c>
      <c r="HL173">
        <v>4.25</v>
      </c>
      <c r="HM173">
        <v>3.76</v>
      </c>
      <c r="HN173">
        <v>3.38</v>
      </c>
      <c r="HO173">
        <v>4.28</v>
      </c>
      <c r="HP173">
        <v>1.71</v>
      </c>
      <c r="HQ173">
        <v>4.17</v>
      </c>
      <c r="HR173">
        <v>2.34</v>
      </c>
      <c r="HS173">
        <v>3.04</v>
      </c>
      <c r="HT173">
        <v>2.79</v>
      </c>
      <c r="HU173">
        <v>3.94</v>
      </c>
      <c r="HV173">
        <v>3.93</v>
      </c>
      <c r="HW173">
        <v>4.07</v>
      </c>
      <c r="HX173">
        <v>0</v>
      </c>
      <c r="HY173">
        <v>0</v>
      </c>
      <c r="HZ173">
        <v>0</v>
      </c>
      <c r="IA173">
        <v>1.72</v>
      </c>
      <c r="IB173">
        <v>4.74</v>
      </c>
      <c r="IC173">
        <v>0</v>
      </c>
      <c r="ID173" t="s">
        <v>74</v>
      </c>
    </row>
    <row r="174" spans="1:239" x14ac:dyDescent="0.25">
      <c r="A174" s="95">
        <f t="shared" si="15"/>
        <v>173</v>
      </c>
      <c r="B174" s="65">
        <f>B.Semanal!B173</f>
        <v>0</v>
      </c>
      <c r="C174" s="118"/>
      <c r="D174" s="120"/>
      <c r="E174" s="120"/>
      <c r="F174" s="120"/>
      <c r="H174" s="67">
        <v>0</v>
      </c>
      <c r="I174" s="67">
        <v>0</v>
      </c>
      <c r="J174" s="67">
        <v>81.680000000000007</v>
      </c>
      <c r="K174" s="67">
        <v>57.19</v>
      </c>
      <c r="L174" s="67">
        <v>77.59</v>
      </c>
      <c r="M174" s="67">
        <v>79.150000000000006</v>
      </c>
      <c r="N174" s="65">
        <v>81.23</v>
      </c>
      <c r="O174" s="65">
        <v>77.849999999999994</v>
      </c>
      <c r="P174" s="65">
        <v>107.46</v>
      </c>
      <c r="Q174" s="65">
        <v>80.94</v>
      </c>
      <c r="R174" s="65">
        <v>81.540000000000006</v>
      </c>
      <c r="S174" s="65">
        <v>72.510000000000005</v>
      </c>
      <c r="T174" s="65">
        <v>76.91</v>
      </c>
      <c r="U174" s="124">
        <v>84.31</v>
      </c>
      <c r="V174" s="124">
        <v>77.03</v>
      </c>
      <c r="W174" s="124">
        <v>83.05</v>
      </c>
      <c r="X174" s="124">
        <v>83.39</v>
      </c>
      <c r="Y174" s="124">
        <v>81.7</v>
      </c>
      <c r="Z174" s="124">
        <v>81.709999999999994</v>
      </c>
      <c r="AA174" s="124">
        <v>79.91</v>
      </c>
      <c r="AB174" s="124">
        <v>0</v>
      </c>
      <c r="AC174" s="124">
        <v>0</v>
      </c>
      <c r="AD174" s="124">
        <v>0</v>
      </c>
      <c r="AE174" s="120">
        <v>80.19</v>
      </c>
      <c r="AF174" s="124">
        <v>84.35</v>
      </c>
      <c r="AG174" s="120">
        <v>85.43</v>
      </c>
      <c r="AH174" s="120">
        <v>86.06</v>
      </c>
      <c r="AI174" s="65">
        <v>0</v>
      </c>
      <c r="AJ174" s="65">
        <v>0</v>
      </c>
      <c r="AK174" s="65">
        <v>82.61</v>
      </c>
      <c r="AL174" s="65">
        <v>78.86</v>
      </c>
      <c r="AM174" s="65">
        <v>85.04</v>
      </c>
      <c r="AN174" s="65">
        <v>84.99</v>
      </c>
      <c r="AO174" s="65">
        <v>83.97</v>
      </c>
      <c r="AP174" s="65">
        <v>86.9</v>
      </c>
      <c r="AQ174" s="65">
        <v>81.72</v>
      </c>
      <c r="AR174" s="65">
        <v>70.33</v>
      </c>
      <c r="AS174" s="65">
        <v>87.63</v>
      </c>
      <c r="AT174" s="65">
        <v>82</v>
      </c>
      <c r="AU174" s="65">
        <v>81.099999999999994</v>
      </c>
      <c r="AV174" s="65">
        <v>83.93</v>
      </c>
      <c r="AW174" s="65">
        <v>82.19</v>
      </c>
      <c r="AX174" s="65">
        <v>83.33</v>
      </c>
      <c r="AY174" s="65">
        <v>84.21</v>
      </c>
      <c r="AZ174" s="65">
        <v>81.599999999999994</v>
      </c>
      <c r="BA174" s="65">
        <v>0</v>
      </c>
      <c r="BB174" s="65">
        <v>79.39</v>
      </c>
      <c r="BC174" s="65">
        <v>84.62</v>
      </c>
      <c r="BD174" s="65">
        <v>0</v>
      </c>
      <c r="BE174" s="65">
        <v>0</v>
      </c>
      <c r="BF174" s="65">
        <v>0</v>
      </c>
      <c r="BG174" s="65">
        <v>81.489999999999995</v>
      </c>
      <c r="BH174" s="65">
        <v>85.81</v>
      </c>
      <c r="BI174" s="65">
        <v>84.14</v>
      </c>
      <c r="BJ174" s="65">
        <v>85.29</v>
      </c>
      <c r="BK174" s="65">
        <v>83.22</v>
      </c>
      <c r="BL174" s="65">
        <v>84.58</v>
      </c>
      <c r="BM174" s="91">
        <v>77.260000000000005</v>
      </c>
      <c r="BN174" s="65">
        <v>82.76</v>
      </c>
      <c r="BO174" s="65">
        <v>82.44</v>
      </c>
      <c r="BP174" s="65">
        <v>84.17</v>
      </c>
      <c r="BQ174" s="65">
        <v>77.489999999999995</v>
      </c>
      <c r="BR174" s="65">
        <v>88.52</v>
      </c>
      <c r="BS174" s="65">
        <v>83.67</v>
      </c>
      <c r="BT174" s="65">
        <v>81.97</v>
      </c>
      <c r="BU174" s="65">
        <v>79.89</v>
      </c>
      <c r="BV174" s="65">
        <v>81.319999999999993</v>
      </c>
      <c r="BW174" s="65">
        <v>66.58</v>
      </c>
      <c r="BX174" s="65">
        <v>81.31</v>
      </c>
      <c r="BY174" s="65">
        <v>82.99</v>
      </c>
      <c r="BZ174" s="65">
        <v>75.290000000000006</v>
      </c>
      <c r="CA174" s="65">
        <v>82.44</v>
      </c>
      <c r="CB174" s="65">
        <v>83.09</v>
      </c>
      <c r="CC174" s="65">
        <v>81.94</v>
      </c>
      <c r="CD174" s="65">
        <v>81.84</v>
      </c>
      <c r="CE174" s="65">
        <v>77.06</v>
      </c>
      <c r="CF174" s="65">
        <v>79.03</v>
      </c>
      <c r="CG174" s="65">
        <v>77.56</v>
      </c>
      <c r="CH174" s="65">
        <v>82.45</v>
      </c>
      <c r="CI174" s="65">
        <v>81.27</v>
      </c>
      <c r="CJ174" s="65">
        <v>82.14</v>
      </c>
      <c r="CK174" s="65">
        <v>84.04</v>
      </c>
      <c r="CL174" s="65">
        <v>79.5</v>
      </c>
      <c r="CM174">
        <v>79.58</v>
      </c>
      <c r="CN174">
        <v>0</v>
      </c>
      <c r="CO174">
        <v>0</v>
      </c>
      <c r="CP174">
        <v>0</v>
      </c>
      <c r="CQ174">
        <v>85.83</v>
      </c>
      <c r="CR174">
        <v>86.19</v>
      </c>
      <c r="CS174">
        <v>84.28</v>
      </c>
      <c r="CT174">
        <v>83.88</v>
      </c>
      <c r="CU174">
        <v>87.1</v>
      </c>
      <c r="CV174">
        <v>84.45</v>
      </c>
      <c r="CW174">
        <v>83.99</v>
      </c>
      <c r="CX174">
        <v>84.33</v>
      </c>
      <c r="CY174">
        <v>85.33</v>
      </c>
      <c r="CZ174">
        <v>79.84</v>
      </c>
      <c r="DA174">
        <v>84.27</v>
      </c>
      <c r="DB174">
        <v>86.29</v>
      </c>
      <c r="DC174">
        <v>83.39</v>
      </c>
      <c r="DD174">
        <v>82.72</v>
      </c>
      <c r="DE174">
        <v>86.97</v>
      </c>
      <c r="DF174">
        <v>83.38</v>
      </c>
      <c r="DG174">
        <v>83.56</v>
      </c>
      <c r="DH174">
        <v>85.23</v>
      </c>
      <c r="DI174">
        <v>86.62</v>
      </c>
      <c r="DJ174">
        <v>83.96</v>
      </c>
      <c r="DK174">
        <v>84.56</v>
      </c>
      <c r="DL174">
        <v>81.819999999999993</v>
      </c>
      <c r="DM174">
        <v>82.63</v>
      </c>
      <c r="DN174">
        <v>84.43</v>
      </c>
      <c r="DO174">
        <v>82.21</v>
      </c>
      <c r="DP174">
        <v>85.53</v>
      </c>
      <c r="DQ174">
        <v>85.18</v>
      </c>
      <c r="DR174">
        <v>84.6</v>
      </c>
      <c r="DS174">
        <v>85.51</v>
      </c>
      <c r="DT174">
        <v>80.06</v>
      </c>
      <c r="DU174">
        <v>82.16</v>
      </c>
      <c r="DV174">
        <v>83.24</v>
      </c>
      <c r="DW174">
        <v>83.62</v>
      </c>
      <c r="DX174">
        <v>81.11</v>
      </c>
      <c r="DY174">
        <v>81.53</v>
      </c>
      <c r="DZ174">
        <v>84.9</v>
      </c>
      <c r="EA174">
        <v>84.62</v>
      </c>
      <c r="EB174">
        <v>86.7</v>
      </c>
      <c r="EC174">
        <v>67.63</v>
      </c>
      <c r="ED174">
        <v>79.650000000000006</v>
      </c>
      <c r="EE174">
        <v>64.790000000000006</v>
      </c>
      <c r="EF174">
        <v>82.79</v>
      </c>
      <c r="EG174">
        <v>82.1</v>
      </c>
      <c r="EH174">
        <v>81.34</v>
      </c>
      <c r="EI174">
        <v>85.47</v>
      </c>
      <c r="EJ174">
        <v>77.7</v>
      </c>
      <c r="EK174">
        <v>85.56</v>
      </c>
      <c r="EL174">
        <v>82.94</v>
      </c>
      <c r="EM174">
        <v>84.91</v>
      </c>
      <c r="EN174">
        <v>84.52</v>
      </c>
      <c r="EO174">
        <v>86.02</v>
      </c>
      <c r="EP174">
        <v>82.72</v>
      </c>
      <c r="EQ174">
        <v>76.819999999999993</v>
      </c>
      <c r="ER174">
        <v>80.59</v>
      </c>
      <c r="ES174">
        <v>82.9</v>
      </c>
      <c r="ET174">
        <v>83.07</v>
      </c>
      <c r="EU174">
        <v>84.93</v>
      </c>
      <c r="EV174">
        <v>80.8</v>
      </c>
      <c r="EW174">
        <v>82.15</v>
      </c>
      <c r="EX174">
        <v>84.36</v>
      </c>
      <c r="EY174">
        <v>75.45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83.88</v>
      </c>
      <c r="FF174">
        <v>86.63</v>
      </c>
      <c r="FG174">
        <v>79.25</v>
      </c>
      <c r="FH174">
        <v>85.25</v>
      </c>
      <c r="FI174">
        <v>83.33</v>
      </c>
      <c r="FJ174">
        <v>74.680000000000007</v>
      </c>
      <c r="FK174">
        <v>80.28</v>
      </c>
      <c r="FL174">
        <v>83.12</v>
      </c>
      <c r="FM174">
        <v>85.16</v>
      </c>
      <c r="FN174">
        <v>79.459999999999994</v>
      </c>
      <c r="FO174">
        <v>83.25</v>
      </c>
      <c r="FP174">
        <v>81.47</v>
      </c>
      <c r="FQ174">
        <v>84.08</v>
      </c>
      <c r="FR174">
        <v>85.26</v>
      </c>
      <c r="FS174">
        <v>82.63</v>
      </c>
      <c r="FT174">
        <v>85.27</v>
      </c>
      <c r="FU174">
        <v>86.66</v>
      </c>
      <c r="FV174">
        <v>93.33</v>
      </c>
      <c r="FW174">
        <v>89.02</v>
      </c>
      <c r="FX174">
        <v>86.02</v>
      </c>
      <c r="FY174">
        <v>86.19</v>
      </c>
      <c r="FZ174">
        <v>83.87</v>
      </c>
      <c r="GA174">
        <v>89.63</v>
      </c>
      <c r="GB174">
        <v>84.77</v>
      </c>
      <c r="GC174">
        <v>84.65</v>
      </c>
      <c r="GD174">
        <v>85.09</v>
      </c>
      <c r="GE174">
        <v>87.95</v>
      </c>
      <c r="GF174">
        <v>82.29</v>
      </c>
      <c r="GG174">
        <v>83.22</v>
      </c>
      <c r="GH174">
        <v>85.98</v>
      </c>
      <c r="GI174">
        <v>87.47</v>
      </c>
      <c r="GJ174">
        <v>87.65</v>
      </c>
      <c r="GK174">
        <v>87.68</v>
      </c>
      <c r="GL174" s="214">
        <v>84.69</v>
      </c>
      <c r="GM174" s="214">
        <v>86.24</v>
      </c>
      <c r="GN174">
        <v>83.89</v>
      </c>
      <c r="GO174">
        <v>82.16</v>
      </c>
      <c r="GP174">
        <v>82.41</v>
      </c>
      <c r="GQ174">
        <v>84.02</v>
      </c>
      <c r="GR174">
        <v>84.37</v>
      </c>
      <c r="GS174">
        <v>87.03</v>
      </c>
      <c r="GT174">
        <v>88.42</v>
      </c>
      <c r="GU174">
        <v>83.02</v>
      </c>
      <c r="GV174">
        <v>0</v>
      </c>
      <c r="GW174">
        <v>85.61</v>
      </c>
      <c r="GX174">
        <v>83.99</v>
      </c>
      <c r="GY174">
        <v>83.62</v>
      </c>
      <c r="GZ174">
        <v>0</v>
      </c>
      <c r="HA174">
        <v>86.73</v>
      </c>
      <c r="HB174">
        <v>84.49</v>
      </c>
      <c r="HC174">
        <v>0</v>
      </c>
      <c r="HD174">
        <v>84.66</v>
      </c>
      <c r="HE174">
        <v>86.34</v>
      </c>
      <c r="HF174">
        <v>87.4</v>
      </c>
      <c r="HG174">
        <v>86.4</v>
      </c>
      <c r="HH174">
        <v>85.88</v>
      </c>
      <c r="HI174">
        <v>83.31</v>
      </c>
      <c r="HJ174">
        <v>86.62</v>
      </c>
      <c r="HK174">
        <v>87.43</v>
      </c>
      <c r="HL174">
        <v>91.99</v>
      </c>
      <c r="HM174">
        <v>85.84</v>
      </c>
      <c r="HN174">
        <v>85.35</v>
      </c>
      <c r="HO174">
        <v>87.17</v>
      </c>
      <c r="HP174">
        <v>79.17</v>
      </c>
      <c r="HQ174">
        <v>84.76</v>
      </c>
      <c r="HR174">
        <v>79.05</v>
      </c>
      <c r="HS174">
        <v>82.83</v>
      </c>
      <c r="HT174">
        <v>82.06</v>
      </c>
      <c r="HU174">
        <v>83.12</v>
      </c>
      <c r="HV174">
        <v>85.81</v>
      </c>
      <c r="HW174">
        <v>86.41</v>
      </c>
      <c r="HX174">
        <v>0</v>
      </c>
      <c r="HY174">
        <v>0</v>
      </c>
      <c r="HZ174">
        <v>0</v>
      </c>
      <c r="IA174">
        <v>81.900000000000006</v>
      </c>
      <c r="IB174">
        <v>85.87</v>
      </c>
      <c r="IC174">
        <v>0</v>
      </c>
      <c r="ID174" t="s">
        <v>74</v>
      </c>
    </row>
    <row r="175" spans="1:239" x14ac:dyDescent="0.25">
      <c r="A175" s="95">
        <f t="shared" si="15"/>
        <v>174</v>
      </c>
      <c r="C175" s="118"/>
      <c r="D175" s="120"/>
      <c r="E175" s="120"/>
      <c r="F175" s="120"/>
      <c r="H175" s="67"/>
      <c r="I175" s="67"/>
      <c r="J175" s="67"/>
      <c r="K175" s="67"/>
      <c r="L175" s="67"/>
      <c r="M175" s="67"/>
      <c r="U175" s="124"/>
      <c r="V175" s="124"/>
      <c r="W175" s="124"/>
      <c r="X175" s="124"/>
      <c r="Y175" s="124"/>
      <c r="Z175" s="124"/>
      <c r="AA175" s="124"/>
      <c r="AB175" s="124"/>
      <c r="AC175" s="124"/>
      <c r="AD175" s="124"/>
      <c r="AE175" s="120"/>
      <c r="AF175" s="124"/>
      <c r="AG175" s="120"/>
      <c r="AH175" s="120"/>
      <c r="BM175" s="91"/>
    </row>
    <row r="176" spans="1:239" x14ac:dyDescent="0.25">
      <c r="A176" s="95">
        <f t="shared" si="15"/>
        <v>175</v>
      </c>
      <c r="C176" s="118"/>
      <c r="D176" s="120"/>
      <c r="E176" s="120"/>
      <c r="F176" s="120"/>
      <c r="H176" s="67"/>
      <c r="I176" s="67"/>
      <c r="J176" s="67"/>
      <c r="K176" s="67"/>
      <c r="L176" s="67"/>
      <c r="M176" s="67"/>
      <c r="U176" s="124"/>
      <c r="V176" s="124"/>
      <c r="W176" s="124"/>
      <c r="X176" s="124"/>
      <c r="Y176" s="124"/>
      <c r="Z176" s="124"/>
      <c r="AA176" s="124"/>
      <c r="AB176" s="124"/>
      <c r="AC176" s="124"/>
      <c r="AD176" s="124"/>
      <c r="AE176" s="120"/>
      <c r="AF176" s="124"/>
      <c r="AG176" s="120"/>
      <c r="AH176" s="120"/>
      <c r="BM176" s="91"/>
    </row>
    <row r="177" spans="1:238" x14ac:dyDescent="0.25">
      <c r="A177" s="95">
        <f t="shared" si="15"/>
        <v>176</v>
      </c>
      <c r="C177" s="118"/>
      <c r="D177" s="120"/>
      <c r="E177" s="120"/>
      <c r="F177" s="120"/>
      <c r="H177" s="67"/>
      <c r="I177" s="67"/>
      <c r="J177" s="67"/>
      <c r="K177" s="67"/>
      <c r="L177" s="67"/>
      <c r="M177" s="67"/>
      <c r="U177" s="124"/>
      <c r="V177" s="124"/>
      <c r="W177" s="124"/>
      <c r="X177" s="124"/>
      <c r="Y177" s="124"/>
      <c r="Z177" s="124"/>
      <c r="AA177" s="124"/>
      <c r="AB177" s="124"/>
      <c r="AC177" s="124"/>
      <c r="AD177" s="124"/>
      <c r="AE177" s="120"/>
      <c r="AF177" s="124"/>
      <c r="AG177" s="120"/>
      <c r="AH177" s="120"/>
      <c r="BM177" s="91"/>
    </row>
    <row r="178" spans="1:238" x14ac:dyDescent="0.25">
      <c r="A178" s="95">
        <f t="shared" si="15"/>
        <v>177</v>
      </c>
      <c r="B178" s="65">
        <f>B.Semanal!B174</f>
        <v>0</v>
      </c>
      <c r="C178" s="119"/>
      <c r="D178" s="120"/>
      <c r="E178" s="120"/>
      <c r="F178" s="120"/>
      <c r="H178" s="67">
        <v>0</v>
      </c>
      <c r="I178" s="67">
        <v>0</v>
      </c>
      <c r="J178" s="67">
        <v>0</v>
      </c>
      <c r="K178" s="67">
        <v>0</v>
      </c>
      <c r="L178" s="67">
        <v>0</v>
      </c>
      <c r="M178" s="67">
        <v>0</v>
      </c>
      <c r="N178" s="65">
        <v>0</v>
      </c>
      <c r="O178" s="65">
        <v>0</v>
      </c>
      <c r="P178" s="65">
        <v>0</v>
      </c>
      <c r="Q178" s="65">
        <v>0</v>
      </c>
      <c r="R178" s="65">
        <v>0</v>
      </c>
      <c r="S178" s="65">
        <v>0</v>
      </c>
      <c r="T178" s="65">
        <v>0</v>
      </c>
      <c r="U178" s="120">
        <v>0</v>
      </c>
      <c r="V178" s="120">
        <v>0</v>
      </c>
      <c r="W178" s="120">
        <v>0</v>
      </c>
      <c r="X178" s="120">
        <v>0</v>
      </c>
      <c r="Y178" s="120">
        <v>0</v>
      </c>
      <c r="Z178" s="120">
        <v>0</v>
      </c>
      <c r="AA178" s="120">
        <v>0</v>
      </c>
      <c r="AB178" s="120">
        <v>0</v>
      </c>
      <c r="AC178" s="120">
        <v>0</v>
      </c>
      <c r="AD178" s="120">
        <v>0</v>
      </c>
      <c r="AE178" s="120">
        <v>0</v>
      </c>
      <c r="AF178" s="120">
        <v>0</v>
      </c>
      <c r="AG178" s="120">
        <v>0</v>
      </c>
      <c r="AH178" s="120">
        <v>0</v>
      </c>
      <c r="AI178" s="65">
        <v>0</v>
      </c>
      <c r="AJ178" s="65">
        <v>0</v>
      </c>
      <c r="AK178" s="65">
        <v>0</v>
      </c>
      <c r="AL178" s="65">
        <v>0</v>
      </c>
      <c r="AM178" s="65">
        <v>0</v>
      </c>
      <c r="AN178" s="65">
        <v>0</v>
      </c>
      <c r="AO178" s="65">
        <v>0</v>
      </c>
      <c r="AP178" s="65">
        <v>0</v>
      </c>
      <c r="AQ178" s="65">
        <v>0</v>
      </c>
      <c r="AR178" s="65">
        <v>0</v>
      </c>
      <c r="AS178" s="65">
        <v>0</v>
      </c>
      <c r="AT178" s="65">
        <v>0</v>
      </c>
      <c r="AU178" s="65">
        <v>0</v>
      </c>
      <c r="AV178" s="65">
        <v>0</v>
      </c>
      <c r="AW178" s="65">
        <v>0</v>
      </c>
      <c r="AX178" s="65">
        <v>0</v>
      </c>
      <c r="AY178" s="65">
        <v>0</v>
      </c>
      <c r="AZ178" s="65">
        <v>0</v>
      </c>
      <c r="BA178" s="65">
        <v>0</v>
      </c>
      <c r="BB178" s="65">
        <v>0</v>
      </c>
      <c r="BC178" s="65">
        <v>0</v>
      </c>
      <c r="BD178" s="65">
        <v>0</v>
      </c>
      <c r="BE178" s="65">
        <v>0</v>
      </c>
      <c r="BF178" s="65">
        <v>0</v>
      </c>
      <c r="BG178" s="65">
        <v>0</v>
      </c>
      <c r="BH178" s="65">
        <v>0</v>
      </c>
      <c r="BI178" s="65">
        <v>0</v>
      </c>
      <c r="BJ178" s="65">
        <v>0</v>
      </c>
      <c r="BK178" s="65">
        <v>0</v>
      </c>
      <c r="BL178" s="65">
        <v>0</v>
      </c>
      <c r="BM178" s="91">
        <v>0</v>
      </c>
      <c r="BN178" s="65">
        <v>0</v>
      </c>
      <c r="BO178" s="65">
        <v>0</v>
      </c>
      <c r="BP178" s="65">
        <v>0</v>
      </c>
      <c r="BQ178" s="65">
        <v>0</v>
      </c>
      <c r="BR178" s="65">
        <v>0</v>
      </c>
      <c r="BS178" s="65">
        <v>0</v>
      </c>
      <c r="BT178" s="65">
        <v>0</v>
      </c>
      <c r="BU178" s="65">
        <v>0</v>
      </c>
      <c r="BV178" s="65">
        <v>0</v>
      </c>
      <c r="BW178" s="65">
        <v>0</v>
      </c>
      <c r="BX178" s="65">
        <v>0</v>
      </c>
      <c r="BY178" s="65">
        <v>0</v>
      </c>
      <c r="BZ178" s="65">
        <v>0</v>
      </c>
      <c r="CA178" s="65">
        <v>0</v>
      </c>
      <c r="CB178" s="65">
        <v>0</v>
      </c>
      <c r="CC178" s="65">
        <v>0</v>
      </c>
      <c r="CD178" s="65">
        <v>0</v>
      </c>
      <c r="CE178" s="65">
        <v>0</v>
      </c>
      <c r="CF178" s="65">
        <v>0</v>
      </c>
      <c r="CG178" s="65">
        <v>0</v>
      </c>
      <c r="CH178" s="65">
        <v>0</v>
      </c>
      <c r="CI178" s="65">
        <v>0</v>
      </c>
      <c r="CJ178" s="65">
        <v>0</v>
      </c>
      <c r="CK178" s="65">
        <v>0</v>
      </c>
      <c r="CL178" s="65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0</v>
      </c>
      <c r="FW178">
        <v>0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 s="214">
        <v>0</v>
      </c>
      <c r="GM178" s="214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0</v>
      </c>
      <c r="GV178">
        <v>0</v>
      </c>
      <c r="GW178">
        <v>0</v>
      </c>
      <c r="GX178">
        <v>0</v>
      </c>
      <c r="GY178">
        <v>0</v>
      </c>
      <c r="GZ178">
        <v>0</v>
      </c>
      <c r="HA178">
        <v>0</v>
      </c>
      <c r="HB178">
        <v>0</v>
      </c>
      <c r="HC178">
        <v>0</v>
      </c>
      <c r="HD178">
        <v>0</v>
      </c>
      <c r="HE178">
        <v>0</v>
      </c>
      <c r="HF178">
        <v>0</v>
      </c>
      <c r="HG178">
        <v>0</v>
      </c>
      <c r="HH178">
        <v>0</v>
      </c>
      <c r="HI178">
        <v>0</v>
      </c>
      <c r="HJ178">
        <v>0</v>
      </c>
      <c r="HK178">
        <v>0</v>
      </c>
      <c r="HL178">
        <v>0</v>
      </c>
      <c r="HM178">
        <v>0</v>
      </c>
      <c r="HN178">
        <v>0</v>
      </c>
      <c r="HO178">
        <v>0</v>
      </c>
      <c r="HP178">
        <v>0</v>
      </c>
      <c r="HQ178">
        <v>0</v>
      </c>
      <c r="HR178">
        <v>0</v>
      </c>
      <c r="HS178">
        <v>0</v>
      </c>
      <c r="HT178">
        <v>0</v>
      </c>
      <c r="HU178">
        <v>0</v>
      </c>
      <c r="HV178">
        <v>0</v>
      </c>
      <c r="HW178">
        <v>0</v>
      </c>
      <c r="HX178">
        <v>0</v>
      </c>
      <c r="HY178">
        <v>0</v>
      </c>
      <c r="HZ178">
        <v>0</v>
      </c>
      <c r="IA178">
        <v>0</v>
      </c>
      <c r="IB178">
        <v>0</v>
      </c>
      <c r="IC178">
        <v>0</v>
      </c>
      <c r="ID178" t="s">
        <v>74</v>
      </c>
    </row>
    <row r="179" spans="1:238" x14ac:dyDescent="0.25">
      <c r="A179" s="95">
        <f t="shared" si="15"/>
        <v>178</v>
      </c>
      <c r="B179" s="65">
        <f>B.Semanal!B175</f>
        <v>0</v>
      </c>
      <c r="C179" s="118"/>
      <c r="D179" s="120"/>
      <c r="E179" s="120"/>
      <c r="F179" s="120"/>
      <c r="N179" s="69">
        <v>380862.3</v>
      </c>
      <c r="O179" s="69">
        <v>58181.1</v>
      </c>
      <c r="P179" s="69">
        <v>1123342</v>
      </c>
      <c r="Q179" s="69">
        <v>1184628</v>
      </c>
      <c r="R179" s="69">
        <v>1432614</v>
      </c>
      <c r="S179" s="69">
        <v>1375968</v>
      </c>
      <c r="T179" s="69">
        <v>1581594</v>
      </c>
      <c r="U179" s="125">
        <v>434303</v>
      </c>
      <c r="V179" s="125">
        <v>385478.7</v>
      </c>
      <c r="W179" s="125">
        <v>439217.2</v>
      </c>
      <c r="X179" s="125">
        <v>413232.2</v>
      </c>
      <c r="Y179" s="125">
        <v>313690.3</v>
      </c>
      <c r="Z179" s="125">
        <v>291111.90000000002</v>
      </c>
      <c r="AA179" s="125">
        <v>362618.2</v>
      </c>
      <c r="AB179" s="125">
        <v>0</v>
      </c>
      <c r="AC179" s="125">
        <v>113333</v>
      </c>
      <c r="AD179" s="125">
        <v>168240</v>
      </c>
      <c r="AE179" s="120">
        <v>193529.8</v>
      </c>
      <c r="AF179" s="125">
        <v>193528.2</v>
      </c>
      <c r="AG179" s="120">
        <v>233856.7</v>
      </c>
      <c r="AH179" s="120">
        <v>110678.2</v>
      </c>
      <c r="AI179" s="65">
        <v>0</v>
      </c>
      <c r="AJ179" s="65">
        <v>0</v>
      </c>
      <c r="AK179" s="65">
        <v>121619.1</v>
      </c>
      <c r="AL179" s="65">
        <v>316961.8</v>
      </c>
      <c r="AM179" s="65">
        <v>373231.9</v>
      </c>
      <c r="AN179" s="65">
        <v>177141.5</v>
      </c>
      <c r="AO179" s="65">
        <v>114062.3</v>
      </c>
      <c r="AP179" s="65">
        <v>497805.7</v>
      </c>
      <c r="AQ179" s="65">
        <v>411360.3</v>
      </c>
      <c r="AR179" s="65">
        <v>235013.5</v>
      </c>
      <c r="AS179" s="65">
        <v>370267.5</v>
      </c>
      <c r="AT179" s="65">
        <v>284513.5</v>
      </c>
      <c r="AU179" s="65">
        <v>490854.3</v>
      </c>
      <c r="AV179" s="65">
        <v>459205.3</v>
      </c>
      <c r="AW179" s="65">
        <v>399317.4</v>
      </c>
      <c r="AX179" s="65">
        <v>463253.7</v>
      </c>
      <c r="AY179" s="65">
        <v>353246</v>
      </c>
      <c r="AZ179" s="65">
        <v>225103.5</v>
      </c>
      <c r="BA179" s="65">
        <v>254272.8</v>
      </c>
      <c r="BB179" s="65">
        <v>233561.60000000001</v>
      </c>
      <c r="BC179" s="65">
        <v>241726.2</v>
      </c>
      <c r="BD179" s="65">
        <v>0</v>
      </c>
      <c r="BE179" s="65">
        <v>0</v>
      </c>
      <c r="BF179" s="65">
        <v>0</v>
      </c>
      <c r="BG179" s="65">
        <v>24930</v>
      </c>
      <c r="BH179" s="65">
        <v>233779.7</v>
      </c>
      <c r="BI179" s="65">
        <v>315656.90000000002</v>
      </c>
      <c r="BJ179" s="65">
        <v>449894.2</v>
      </c>
      <c r="BK179" s="65">
        <v>404349.7</v>
      </c>
      <c r="BL179" s="65">
        <v>431683.5</v>
      </c>
      <c r="BM179" s="91">
        <v>439913.4</v>
      </c>
      <c r="BN179" s="65">
        <v>429713.9</v>
      </c>
      <c r="BO179" s="65">
        <v>392897.2</v>
      </c>
      <c r="BP179" s="65">
        <v>399445.8</v>
      </c>
      <c r="BQ179" s="65">
        <v>246382.7</v>
      </c>
      <c r="BR179" s="65">
        <v>290519</v>
      </c>
      <c r="BS179" s="65">
        <v>455819.7</v>
      </c>
      <c r="BT179" s="65">
        <v>432450.1</v>
      </c>
      <c r="BU179" s="65">
        <v>438132.2</v>
      </c>
      <c r="BV179" s="65">
        <v>496985.5</v>
      </c>
      <c r="BW179" s="65">
        <v>353354.8</v>
      </c>
      <c r="BX179" s="65">
        <v>489393.6</v>
      </c>
      <c r="BY179" s="65">
        <v>264006.3</v>
      </c>
      <c r="BZ179" s="65">
        <v>296100</v>
      </c>
      <c r="CA179" s="65">
        <v>301059.90000000002</v>
      </c>
      <c r="CB179" s="65">
        <v>269360.59999999998</v>
      </c>
      <c r="CC179" s="65">
        <v>119499.53</v>
      </c>
      <c r="CD179" s="65">
        <v>10889.21</v>
      </c>
      <c r="CE179" s="65">
        <v>498960</v>
      </c>
      <c r="CF179" s="65">
        <v>124340.3</v>
      </c>
      <c r="CG179" s="65">
        <v>12108.48</v>
      </c>
      <c r="CH179" s="65">
        <v>6049.1</v>
      </c>
      <c r="CI179" s="65">
        <v>12249.8</v>
      </c>
      <c r="CJ179" s="65">
        <v>12769.69</v>
      </c>
      <c r="CK179" s="65">
        <v>10763.4</v>
      </c>
      <c r="CL179" s="65">
        <v>11338.44</v>
      </c>
      <c r="CM179">
        <v>12531.27</v>
      </c>
      <c r="CN179">
        <v>8805.36</v>
      </c>
      <c r="CO179">
        <v>0</v>
      </c>
      <c r="CP179">
        <v>0</v>
      </c>
      <c r="CQ179">
        <v>4592.7</v>
      </c>
      <c r="CR179">
        <v>16390.990000000002</v>
      </c>
      <c r="CS179">
        <v>12775.3</v>
      </c>
      <c r="CT179">
        <v>11199.4</v>
      </c>
      <c r="CU179">
        <v>11350.6</v>
      </c>
      <c r="CV179">
        <v>12068.6</v>
      </c>
      <c r="CW179">
        <v>13152</v>
      </c>
      <c r="CX179">
        <v>11768.5</v>
      </c>
      <c r="CY179">
        <v>11435.4</v>
      </c>
      <c r="CZ179">
        <v>10429.6</v>
      </c>
      <c r="DA179">
        <v>16709.5</v>
      </c>
      <c r="DB179">
        <v>13934.4</v>
      </c>
      <c r="DC179">
        <v>18190</v>
      </c>
      <c r="DD179">
        <v>11238.2</v>
      </c>
      <c r="DE179">
        <v>9611.1</v>
      </c>
      <c r="DF179">
        <v>10672.2</v>
      </c>
      <c r="DG179">
        <v>11615.9</v>
      </c>
      <c r="DH179">
        <v>12074.9</v>
      </c>
      <c r="DI179">
        <v>10824</v>
      </c>
      <c r="DJ179">
        <v>12634.8</v>
      </c>
      <c r="DK179">
        <v>12572.6</v>
      </c>
      <c r="DL179">
        <v>12861.4</v>
      </c>
      <c r="DM179">
        <v>11719.7</v>
      </c>
      <c r="DN179">
        <v>12567.3</v>
      </c>
      <c r="DO179">
        <v>12056.2</v>
      </c>
      <c r="DP179">
        <v>12666.6</v>
      </c>
      <c r="DQ179">
        <v>12489.8</v>
      </c>
      <c r="DR179">
        <v>12329.4</v>
      </c>
      <c r="DS179">
        <v>11277.4</v>
      </c>
      <c r="DT179">
        <v>10995.9</v>
      </c>
      <c r="DU179">
        <v>11675</v>
      </c>
      <c r="DV179">
        <v>9877.2000000000007</v>
      </c>
      <c r="DW179">
        <v>10977.3</v>
      </c>
      <c r="DX179">
        <v>11100.6</v>
      </c>
      <c r="DY179">
        <v>10797.8</v>
      </c>
      <c r="DZ179">
        <v>11525.9</v>
      </c>
      <c r="EA179">
        <v>11990</v>
      </c>
      <c r="EB179">
        <v>12386.1</v>
      </c>
      <c r="EC179">
        <v>11503.3</v>
      </c>
      <c r="ED179">
        <v>11014.3</v>
      </c>
      <c r="EE179">
        <v>7760.4</v>
      </c>
      <c r="EF179">
        <v>4034.6</v>
      </c>
      <c r="EG179">
        <v>3998.6</v>
      </c>
      <c r="EH179">
        <v>3998.6</v>
      </c>
      <c r="EI179">
        <v>3998.6</v>
      </c>
      <c r="EJ179">
        <v>11582.42</v>
      </c>
      <c r="EK179">
        <v>11304.5</v>
      </c>
      <c r="EL179">
        <v>9748.5</v>
      </c>
      <c r="EM179">
        <v>7888.3</v>
      </c>
      <c r="EN179">
        <v>9418.5</v>
      </c>
      <c r="EO179">
        <v>11035.4</v>
      </c>
      <c r="EP179">
        <v>11199.2</v>
      </c>
      <c r="EQ179">
        <v>10855.5</v>
      </c>
      <c r="ER179">
        <v>7710.6</v>
      </c>
      <c r="ES179">
        <v>10636.9</v>
      </c>
      <c r="ET179">
        <v>10854.4</v>
      </c>
      <c r="EU179">
        <v>10856.2</v>
      </c>
      <c r="EV179">
        <v>10968.8</v>
      </c>
      <c r="EW179">
        <v>11226.5</v>
      </c>
      <c r="EX179">
        <v>10670.4</v>
      </c>
      <c r="EY179">
        <v>6925.8</v>
      </c>
      <c r="EZ179">
        <v>4110</v>
      </c>
      <c r="FA179">
        <v>0</v>
      </c>
      <c r="FB179">
        <v>0</v>
      </c>
      <c r="FC179">
        <v>0</v>
      </c>
      <c r="FD179">
        <v>0</v>
      </c>
      <c r="FE179">
        <v>4737</v>
      </c>
      <c r="FF179">
        <v>10312</v>
      </c>
      <c r="FG179">
        <v>9058.7999999999993</v>
      </c>
      <c r="FH179">
        <v>10830.4</v>
      </c>
      <c r="FI179">
        <v>11129.5</v>
      </c>
      <c r="FJ179">
        <v>11731.8</v>
      </c>
      <c r="FK179">
        <v>11906.8</v>
      </c>
      <c r="FL179">
        <v>11106.5</v>
      </c>
      <c r="FM179">
        <v>10188.200000000001</v>
      </c>
      <c r="FN179">
        <v>10013.700000000001</v>
      </c>
      <c r="FO179">
        <v>8636.2999999999993</v>
      </c>
      <c r="FP179">
        <v>9684.7999999999993</v>
      </c>
      <c r="FQ179">
        <v>9701</v>
      </c>
      <c r="FR179">
        <v>9955.2999999999993</v>
      </c>
      <c r="FS179">
        <v>9473.5</v>
      </c>
      <c r="FT179">
        <v>9988.4</v>
      </c>
      <c r="FU179">
        <v>10779.9</v>
      </c>
      <c r="FV179">
        <v>11227.1</v>
      </c>
      <c r="FW179">
        <v>11036</v>
      </c>
      <c r="FX179">
        <v>10329.299999999999</v>
      </c>
      <c r="FY179">
        <v>10635.5</v>
      </c>
      <c r="FZ179">
        <v>9322.7000000000007</v>
      </c>
      <c r="GA179">
        <v>5783.9</v>
      </c>
      <c r="GB179">
        <v>10123</v>
      </c>
      <c r="GC179">
        <v>9396.2999999999993</v>
      </c>
      <c r="GD179">
        <v>8810.4</v>
      </c>
      <c r="GE179">
        <v>6139.1</v>
      </c>
      <c r="GF179">
        <v>9987.4</v>
      </c>
      <c r="GG179">
        <v>10234.4</v>
      </c>
      <c r="GH179">
        <v>9799.2999999999993</v>
      </c>
      <c r="GI179">
        <v>9798.6</v>
      </c>
      <c r="GJ179">
        <v>9159.2999999999993</v>
      </c>
      <c r="GK179">
        <v>9540.7000000000007</v>
      </c>
      <c r="GL179" s="214">
        <v>8910.5</v>
      </c>
      <c r="GM179" s="214">
        <v>9677.5</v>
      </c>
      <c r="GN179">
        <v>9730.2999999999993</v>
      </c>
      <c r="GO179">
        <v>8941.4</v>
      </c>
      <c r="GP179">
        <v>8143.3</v>
      </c>
      <c r="GQ179">
        <v>9227.2999999999993</v>
      </c>
      <c r="GR179">
        <v>9493.2000000000007</v>
      </c>
      <c r="GS179">
        <v>9374.2000000000007</v>
      </c>
      <c r="GT179">
        <v>9843.7000000000007</v>
      </c>
      <c r="GU179">
        <v>9866.9</v>
      </c>
      <c r="GV179">
        <v>3582.8</v>
      </c>
      <c r="GW179">
        <v>9203</v>
      </c>
      <c r="GX179">
        <v>9754.6</v>
      </c>
      <c r="GY179">
        <v>8146</v>
      </c>
      <c r="GZ179">
        <v>3946.2</v>
      </c>
      <c r="HA179">
        <v>4315.8999999999996</v>
      </c>
      <c r="HB179">
        <v>7637.8</v>
      </c>
      <c r="HC179">
        <v>0</v>
      </c>
      <c r="HD179">
        <v>5485.8</v>
      </c>
      <c r="HE179">
        <v>9847.7999999999993</v>
      </c>
      <c r="HF179">
        <v>10750.7</v>
      </c>
      <c r="HG179">
        <v>10448.4</v>
      </c>
      <c r="HH179">
        <v>9219.7999999999993</v>
      </c>
      <c r="HI179">
        <v>8767.2999999999993</v>
      </c>
      <c r="HJ179">
        <v>9146</v>
      </c>
      <c r="HK179">
        <v>9606.1</v>
      </c>
      <c r="HL179">
        <v>9826.5</v>
      </c>
      <c r="HM179">
        <v>9743.2999999999993</v>
      </c>
      <c r="HN179">
        <v>8997.5</v>
      </c>
      <c r="HO179">
        <v>2553.6</v>
      </c>
      <c r="HP179">
        <v>6345.5</v>
      </c>
      <c r="HQ179">
        <v>9405.1</v>
      </c>
      <c r="HR179">
        <v>6985.1</v>
      </c>
      <c r="HS179">
        <v>5712.5</v>
      </c>
      <c r="HT179">
        <v>4109.5</v>
      </c>
      <c r="HU179">
        <v>10612</v>
      </c>
      <c r="HV179">
        <v>9586</v>
      </c>
      <c r="HW179">
        <v>8653.7999999999993</v>
      </c>
      <c r="HX179">
        <v>0</v>
      </c>
      <c r="HY179">
        <v>0</v>
      </c>
      <c r="HZ179">
        <v>0</v>
      </c>
      <c r="IA179">
        <v>6571.9</v>
      </c>
      <c r="IB179">
        <v>7234.2</v>
      </c>
      <c r="IC179">
        <v>0</v>
      </c>
      <c r="ID179" s="299">
        <v>2430.9</v>
      </c>
    </row>
    <row r="180" spans="1:238" x14ac:dyDescent="0.25">
      <c r="A180" s="95">
        <f t="shared" si="15"/>
        <v>179</v>
      </c>
      <c r="B180" s="65">
        <f>B.Semanal!B176</f>
        <v>0</v>
      </c>
      <c r="C180" s="105"/>
      <c r="D180" s="166"/>
      <c r="E180" s="166"/>
      <c r="F180" s="166"/>
      <c r="G180" s="167">
        <f t="shared" ref="G180:BR180" si="16">IFERROR(G44+G42*G181,0)</f>
        <v>0</v>
      </c>
      <c r="H180" s="167">
        <f t="shared" si="16"/>
        <v>0</v>
      </c>
      <c r="I180" s="167">
        <f t="shared" si="16"/>
        <v>206424</v>
      </c>
      <c r="J180" s="167">
        <f t="shared" si="16"/>
        <v>263238</v>
      </c>
      <c r="K180" s="167">
        <f t="shared" si="16"/>
        <v>377800</v>
      </c>
      <c r="L180" s="167">
        <f t="shared" si="16"/>
        <v>579981</v>
      </c>
      <c r="M180" s="167">
        <f t="shared" si="16"/>
        <v>565136</v>
      </c>
      <c r="N180" s="167">
        <f t="shared" si="16"/>
        <v>466451</v>
      </c>
      <c r="O180" s="167">
        <f t="shared" si="16"/>
        <v>107276</v>
      </c>
      <c r="P180" s="167">
        <f t="shared" si="16"/>
        <v>532899</v>
      </c>
      <c r="Q180" s="167">
        <f t="shared" si="16"/>
        <v>605564</v>
      </c>
      <c r="R180" s="167">
        <f t="shared" si="16"/>
        <v>471321</v>
      </c>
      <c r="S180" s="167">
        <f t="shared" si="16"/>
        <v>610056</v>
      </c>
      <c r="T180" s="167">
        <f t="shared" si="16"/>
        <v>674671</v>
      </c>
      <c r="U180" s="167">
        <f t="shared" si="16"/>
        <v>571695</v>
      </c>
      <c r="V180" s="167">
        <f t="shared" si="16"/>
        <v>501434.45611827617</v>
      </c>
      <c r="W180" s="167">
        <f t="shared" si="16"/>
        <v>493738.79069034365</v>
      </c>
      <c r="X180" s="167">
        <f t="shared" si="16"/>
        <v>534860.55135475751</v>
      </c>
      <c r="Y180" s="167">
        <f t="shared" si="16"/>
        <v>540023.96824061405</v>
      </c>
      <c r="Z180" s="167">
        <f t="shared" si="16"/>
        <v>769704.67223447852</v>
      </c>
      <c r="AA180" s="167">
        <f t="shared" si="16"/>
        <v>812906.24042798695</v>
      </c>
      <c r="AB180" s="167">
        <f t="shared" si="16"/>
        <v>0</v>
      </c>
      <c r="AC180" s="167">
        <f t="shared" si="16"/>
        <v>0</v>
      </c>
      <c r="AD180" s="167">
        <f t="shared" si="16"/>
        <v>476576.16935735859</v>
      </c>
      <c r="AE180" s="167">
        <f t="shared" si="16"/>
        <v>500723</v>
      </c>
      <c r="AF180" s="167">
        <f t="shared" si="16"/>
        <v>864427.54796816083</v>
      </c>
      <c r="AG180" s="167">
        <f t="shared" si="16"/>
        <v>654749.31115767418</v>
      </c>
      <c r="AH180" s="167">
        <f t="shared" si="16"/>
        <v>428986.26917419623</v>
      </c>
      <c r="AI180" s="167">
        <f t="shared" si="16"/>
        <v>0</v>
      </c>
      <c r="AJ180" s="167">
        <f t="shared" si="16"/>
        <v>0</v>
      </c>
      <c r="AK180" s="167">
        <f t="shared" si="16"/>
        <v>253693.44210526318</v>
      </c>
      <c r="AL180" s="167">
        <f t="shared" si="16"/>
        <v>461612</v>
      </c>
      <c r="AM180" s="167">
        <f t="shared" si="16"/>
        <v>710709.51667365769</v>
      </c>
      <c r="AN180" s="167">
        <f t="shared" si="16"/>
        <v>825226.91007458768</v>
      </c>
      <c r="AO180" s="167">
        <f t="shared" si="16"/>
        <v>836533.55552053789</v>
      </c>
      <c r="AP180" s="167">
        <f t="shared" si="16"/>
        <v>816531.01507379871</v>
      </c>
      <c r="AQ180" s="167">
        <f t="shared" si="16"/>
        <v>845334.61988672114</v>
      </c>
      <c r="AR180" s="167">
        <f t="shared" si="16"/>
        <v>820042.23746979085</v>
      </c>
      <c r="AS180" s="167">
        <f t="shared" si="16"/>
        <v>815401.01560699707</v>
      </c>
      <c r="AT180" s="167">
        <f t="shared" si="16"/>
        <v>868969.56947368418</v>
      </c>
      <c r="AU180" s="167">
        <f t="shared" si="16"/>
        <v>771565.6276405676</v>
      </c>
      <c r="AV180" s="167">
        <f t="shared" si="16"/>
        <v>806514.81971860572</v>
      </c>
      <c r="AW180" s="167">
        <f t="shared" si="16"/>
        <v>812226.44716981135</v>
      </c>
      <c r="AX180" s="167">
        <f t="shared" si="16"/>
        <v>814931.62104133109</v>
      </c>
      <c r="AY180" s="167">
        <f t="shared" si="16"/>
        <v>867768.60685017856</v>
      </c>
      <c r="AZ180" s="167">
        <f t="shared" si="16"/>
        <v>364039.85579838965</v>
      </c>
      <c r="BA180" s="167">
        <f t="shared" si="16"/>
        <v>291474</v>
      </c>
      <c r="BB180" s="167">
        <f t="shared" si="16"/>
        <v>728481.82657020027</v>
      </c>
      <c r="BC180" s="167">
        <f t="shared" si="16"/>
        <v>538715.32598425192</v>
      </c>
      <c r="BD180" s="167">
        <f t="shared" si="16"/>
        <v>0</v>
      </c>
      <c r="BE180" s="167">
        <f t="shared" si="16"/>
        <v>0</v>
      </c>
      <c r="BF180" s="167">
        <f t="shared" si="16"/>
        <v>0</v>
      </c>
      <c r="BG180" s="167">
        <f t="shared" si="16"/>
        <v>47172</v>
      </c>
      <c r="BH180" s="167">
        <f t="shared" si="16"/>
        <v>227363</v>
      </c>
      <c r="BI180" s="167">
        <f t="shared" si="16"/>
        <v>504890</v>
      </c>
      <c r="BJ180" s="167">
        <f t="shared" si="16"/>
        <v>553804</v>
      </c>
      <c r="BK180" s="167">
        <f t="shared" si="16"/>
        <v>584548</v>
      </c>
      <c r="BL180" s="167">
        <f t="shared" si="16"/>
        <v>547164</v>
      </c>
      <c r="BM180" s="167">
        <f t="shared" si="16"/>
        <v>725043</v>
      </c>
      <c r="BN180" s="167">
        <f t="shared" si="16"/>
        <v>815638.49999999988</v>
      </c>
      <c r="BO180" s="167">
        <f t="shared" si="16"/>
        <v>598606.49374408578</v>
      </c>
      <c r="BP180" s="167">
        <f t="shared" si="16"/>
        <v>0</v>
      </c>
      <c r="BQ180" s="167">
        <f t="shared" si="16"/>
        <v>695709.55707522365</v>
      </c>
      <c r="BR180" s="167">
        <f t="shared" si="16"/>
        <v>543282.88486118393</v>
      </c>
      <c r="BS180" s="167">
        <f t="shared" ref="BS180:ED180" si="17">IFERROR(BS44+BS42*BS181,0)</f>
        <v>568388.11737532809</v>
      </c>
      <c r="BT180" s="167">
        <f t="shared" si="17"/>
        <v>617255</v>
      </c>
      <c r="BU180" s="167">
        <f t="shared" si="17"/>
        <v>626784</v>
      </c>
      <c r="BV180" s="167">
        <f t="shared" si="17"/>
        <v>642087</v>
      </c>
      <c r="BW180" s="167">
        <f t="shared" si="17"/>
        <v>645688</v>
      </c>
      <c r="BX180" s="167">
        <f t="shared" si="17"/>
        <v>854395</v>
      </c>
      <c r="BY180" s="167">
        <f t="shared" si="17"/>
        <v>815789</v>
      </c>
      <c r="BZ180" s="167">
        <f t="shared" si="17"/>
        <v>878172</v>
      </c>
      <c r="CA180" s="167">
        <f t="shared" si="17"/>
        <v>780210.2405833595</v>
      </c>
      <c r="CB180" s="167">
        <f t="shared" si="17"/>
        <v>845874.463198905</v>
      </c>
      <c r="CC180" s="167">
        <f t="shared" si="17"/>
        <v>763520.11582930421</v>
      </c>
      <c r="CD180" s="167">
        <f t="shared" si="17"/>
        <v>791591.04575026233</v>
      </c>
      <c r="CE180" s="167">
        <f t="shared" si="17"/>
        <v>558641</v>
      </c>
      <c r="CF180" s="167">
        <f t="shared" si="17"/>
        <v>304188</v>
      </c>
      <c r="CG180" s="167">
        <f t="shared" si="17"/>
        <v>731022</v>
      </c>
      <c r="CH180" s="167">
        <f t="shared" si="17"/>
        <v>425097</v>
      </c>
      <c r="CI180" s="167">
        <f t="shared" si="17"/>
        <v>823553</v>
      </c>
      <c r="CJ180" s="167">
        <f t="shared" si="17"/>
        <v>865904.02480033622</v>
      </c>
      <c r="CK180" s="167">
        <f t="shared" si="17"/>
        <v>877806.50719311135</v>
      </c>
      <c r="CL180" s="167">
        <f t="shared" si="17"/>
        <v>673674.98360655736</v>
      </c>
      <c r="CM180" s="167">
        <f t="shared" si="17"/>
        <v>816923.36272040301</v>
      </c>
      <c r="CN180" s="167">
        <f t="shared" si="17"/>
        <v>388164.92330321495</v>
      </c>
      <c r="CO180" s="167">
        <f t="shared" si="17"/>
        <v>0</v>
      </c>
      <c r="CP180" s="167">
        <f t="shared" si="17"/>
        <v>0</v>
      </c>
      <c r="CQ180" s="167">
        <f t="shared" si="17"/>
        <v>34412</v>
      </c>
      <c r="CR180" s="167">
        <f t="shared" si="17"/>
        <v>753952</v>
      </c>
      <c r="CS180" s="167">
        <f t="shared" si="17"/>
        <v>835866</v>
      </c>
      <c r="CT180" s="167">
        <f t="shared" si="17"/>
        <v>1004383</v>
      </c>
      <c r="CU180" s="167">
        <f t="shared" si="17"/>
        <v>756855.67890870932</v>
      </c>
      <c r="CV180" s="167">
        <f t="shared" si="17"/>
        <v>922204.62207041518</v>
      </c>
      <c r="CW180" s="167">
        <f t="shared" si="17"/>
        <v>928228.94636296842</v>
      </c>
      <c r="CX180" s="167">
        <f t="shared" si="17"/>
        <v>736059.09382871527</v>
      </c>
      <c r="CY180" s="167">
        <f t="shared" si="17"/>
        <v>867280.15642399411</v>
      </c>
      <c r="CZ180" s="167">
        <f t="shared" si="17"/>
        <v>726275.22477690293</v>
      </c>
      <c r="DA180" s="167">
        <f t="shared" si="17"/>
        <v>807411.85361755744</v>
      </c>
      <c r="DB180" s="167">
        <f t="shared" si="17"/>
        <v>786468.84065587563</v>
      </c>
      <c r="DC180" s="167">
        <f t="shared" si="17"/>
        <v>817628.52025183628</v>
      </c>
      <c r="DD180" s="167">
        <f t="shared" si="17"/>
        <v>976091.39305628627</v>
      </c>
      <c r="DE180" s="167">
        <f t="shared" si="17"/>
        <v>681503.98487712664</v>
      </c>
      <c r="DF180" s="167">
        <f t="shared" si="17"/>
        <v>789172.49469482084</v>
      </c>
      <c r="DG180" s="167">
        <f t="shared" si="17"/>
        <v>896044.53685426293</v>
      </c>
      <c r="DH180" s="167">
        <f t="shared" si="17"/>
        <v>858530.79629629618</v>
      </c>
      <c r="DI180" s="167">
        <f t="shared" si="17"/>
        <v>759447.04770410841</v>
      </c>
      <c r="DJ180" s="167">
        <f t="shared" si="17"/>
        <v>968314</v>
      </c>
      <c r="DK180" s="167">
        <f t="shared" si="17"/>
        <v>979802.87569553801</v>
      </c>
      <c r="DL180" s="167">
        <f t="shared" si="17"/>
        <v>970196.60277427488</v>
      </c>
      <c r="DM180" s="167">
        <f t="shared" si="17"/>
        <v>923639.09184423229</v>
      </c>
      <c r="DN180" s="167">
        <f t="shared" si="17"/>
        <v>1006742.3205882352</v>
      </c>
      <c r="DO180" s="167">
        <f t="shared" si="17"/>
        <v>904078.89531217155</v>
      </c>
      <c r="DP180" s="167">
        <f t="shared" si="17"/>
        <v>925381.56476520642</v>
      </c>
      <c r="DQ180" s="167">
        <f t="shared" si="17"/>
        <v>947755.51699463325</v>
      </c>
      <c r="DR180" s="167">
        <f t="shared" si="17"/>
        <v>954110.70232216036</v>
      </c>
      <c r="DS180" s="167">
        <f t="shared" si="17"/>
        <v>824870.0538922156</v>
      </c>
      <c r="DT180" s="167">
        <f t="shared" si="17"/>
        <v>837808.37973086629</v>
      </c>
      <c r="DU180" s="167">
        <f t="shared" si="17"/>
        <v>842214.28631358163</v>
      </c>
      <c r="DV180" s="167">
        <f t="shared" si="17"/>
        <v>714239.69165354327</v>
      </c>
      <c r="DW180" s="167">
        <f t="shared" si="17"/>
        <v>764820.003994114</v>
      </c>
      <c r="DX180" s="167">
        <f t="shared" si="17"/>
        <v>873351.72920614854</v>
      </c>
      <c r="DY180" s="167">
        <f t="shared" si="17"/>
        <v>879838.8860386879</v>
      </c>
      <c r="DZ180" s="167">
        <f t="shared" si="17"/>
        <v>864249.1224018475</v>
      </c>
      <c r="EA180" s="167">
        <f t="shared" si="17"/>
        <v>902071.71867115214</v>
      </c>
      <c r="EB180" s="167">
        <f t="shared" si="17"/>
        <v>936849.49963192758</v>
      </c>
      <c r="EC180" s="167">
        <f t="shared" si="17"/>
        <v>893124.52112676064</v>
      </c>
      <c r="ED180" s="167">
        <f t="shared" si="17"/>
        <v>847044.47172587772</v>
      </c>
      <c r="EE180" s="167">
        <f t="shared" ref="EE180:GP180" si="18">IFERROR(EE44+EE42*EE181,0)</f>
        <v>599988</v>
      </c>
      <c r="EF180" s="167">
        <f t="shared" si="18"/>
        <v>847429.15618448635</v>
      </c>
      <c r="EG180" s="167">
        <f t="shared" si="18"/>
        <v>896346.82502628816</v>
      </c>
      <c r="EH180" s="167">
        <f t="shared" si="18"/>
        <v>923926.75780510879</v>
      </c>
      <c r="EI180" s="167">
        <f t="shared" si="18"/>
        <v>908693.32737782458</v>
      </c>
      <c r="EJ180" s="167">
        <f t="shared" si="18"/>
        <v>869502.0002102165</v>
      </c>
      <c r="EK180" s="167">
        <f t="shared" si="18"/>
        <v>918698.16484440712</v>
      </c>
      <c r="EL180" s="167">
        <f t="shared" si="18"/>
        <v>678687.81545559398</v>
      </c>
      <c r="EM180" s="167">
        <f t="shared" si="18"/>
        <v>613098.75564422971</v>
      </c>
      <c r="EN180" s="167">
        <f t="shared" si="18"/>
        <v>587007.51397058833</v>
      </c>
      <c r="EO180" s="167">
        <f t="shared" si="18"/>
        <v>919882.73984424339</v>
      </c>
      <c r="EP180" s="167">
        <f t="shared" si="18"/>
        <v>955409.49695186049</v>
      </c>
      <c r="EQ180" s="167">
        <f t="shared" si="18"/>
        <v>834419.10005254857</v>
      </c>
      <c r="ER180" s="167">
        <f t="shared" si="18"/>
        <v>585182</v>
      </c>
      <c r="ES180" s="167">
        <f t="shared" si="18"/>
        <v>775724.83632923372</v>
      </c>
      <c r="ET180" s="167">
        <f t="shared" si="18"/>
        <v>769117.81534747011</v>
      </c>
      <c r="EU180" s="167">
        <f t="shared" si="18"/>
        <v>715514.34391423175</v>
      </c>
      <c r="EV180" s="167">
        <f t="shared" si="18"/>
        <v>816991.95849968481</v>
      </c>
      <c r="EW180" s="167">
        <f t="shared" si="18"/>
        <v>877548.68033648783</v>
      </c>
      <c r="EX180" s="167">
        <f t="shared" si="18"/>
        <v>768418.63845910958</v>
      </c>
      <c r="EY180" s="167">
        <f t="shared" si="18"/>
        <v>541731.46980854194</v>
      </c>
      <c r="EZ180" s="167">
        <f t="shared" si="18"/>
        <v>123916.3146394756</v>
      </c>
      <c r="FA180" s="167">
        <f t="shared" si="18"/>
        <v>0</v>
      </c>
      <c r="FB180" s="167">
        <f t="shared" si="18"/>
        <v>0</v>
      </c>
      <c r="FC180" s="167">
        <f t="shared" si="18"/>
        <v>0</v>
      </c>
      <c r="FD180" s="167">
        <f t="shared" si="18"/>
        <v>0</v>
      </c>
      <c r="FE180" s="167">
        <f t="shared" si="18"/>
        <v>100000</v>
      </c>
      <c r="FF180" s="167">
        <f t="shared" si="18"/>
        <v>846715</v>
      </c>
      <c r="FG180" s="167">
        <f t="shared" si="18"/>
        <v>714524.91636973387</v>
      </c>
      <c r="FH180" s="167">
        <f t="shared" si="18"/>
        <v>663545.7601429472</v>
      </c>
      <c r="FI180" s="167">
        <f t="shared" si="18"/>
        <v>857090.65736759314</v>
      </c>
      <c r="FJ180" s="167">
        <f t="shared" si="18"/>
        <v>838840.86794037372</v>
      </c>
      <c r="FK180" s="167">
        <f t="shared" si="18"/>
        <v>839487.41373869136</v>
      </c>
      <c r="FL180" s="167">
        <f t="shared" si="18"/>
        <v>910021.78183156345</v>
      </c>
      <c r="FM180" s="167">
        <f t="shared" si="18"/>
        <v>926634.3545368521</v>
      </c>
      <c r="FN180" s="167">
        <f t="shared" si="18"/>
        <v>800341.11050420173</v>
      </c>
      <c r="FO180" s="167">
        <f t="shared" si="18"/>
        <v>686692.17624802934</v>
      </c>
      <c r="FP180" s="167">
        <f t="shared" si="18"/>
        <v>629893.46770460764</v>
      </c>
      <c r="FQ180" s="167">
        <f t="shared" si="18"/>
        <v>684551.75595425454</v>
      </c>
      <c r="FR180" s="167">
        <f t="shared" si="18"/>
        <v>887754.77908689238</v>
      </c>
      <c r="FS180" s="167">
        <f t="shared" si="18"/>
        <v>631110.63708915259</v>
      </c>
      <c r="FT180" s="167">
        <f t="shared" si="18"/>
        <v>700935.8125</v>
      </c>
      <c r="FU180" s="167">
        <f t="shared" si="18"/>
        <v>811546.19499105553</v>
      </c>
      <c r="FV180" s="167">
        <f t="shared" si="18"/>
        <v>724224.21354933712</v>
      </c>
      <c r="FW180" s="167">
        <f t="shared" si="18"/>
        <v>831434.55273950996</v>
      </c>
      <c r="FX180" s="167">
        <f t="shared" si="18"/>
        <v>689458.86186627485</v>
      </c>
      <c r="FY180" s="167">
        <f t="shared" si="18"/>
        <v>842813.77409860189</v>
      </c>
      <c r="FZ180" s="167">
        <f t="shared" si="18"/>
        <v>752012.40491441765</v>
      </c>
      <c r="GA180" s="167">
        <f t="shared" si="18"/>
        <v>458652.6165413534</v>
      </c>
      <c r="GB180" s="167">
        <f t="shared" si="18"/>
        <v>597793.11225238442</v>
      </c>
      <c r="GC180" s="167">
        <f t="shared" si="18"/>
        <v>761072.43479171023</v>
      </c>
      <c r="GD180" s="167">
        <f t="shared" si="18"/>
        <v>752414.19059613766</v>
      </c>
      <c r="GE180" s="167">
        <f t="shared" si="18"/>
        <v>380057.86047966627</v>
      </c>
      <c r="GF180" s="167">
        <f t="shared" si="18"/>
        <v>766796.33890688687</v>
      </c>
      <c r="GG180" s="167">
        <f t="shared" si="18"/>
        <v>785691.7194968554</v>
      </c>
      <c r="GH180" s="167">
        <f t="shared" si="18"/>
        <v>739887.43434343429</v>
      </c>
      <c r="GI180" s="167">
        <f t="shared" si="18"/>
        <v>784032.07628366991</v>
      </c>
      <c r="GJ180" s="167">
        <f t="shared" si="18"/>
        <v>774262.03489594278</v>
      </c>
      <c r="GK180" s="167">
        <f t="shared" si="18"/>
        <v>733297.22477112489</v>
      </c>
      <c r="GL180" s="167">
        <f t="shared" si="18"/>
        <v>679708.75241393782</v>
      </c>
      <c r="GM180" s="167">
        <f t="shared" si="18"/>
        <v>698910.79635640245</v>
      </c>
      <c r="GN180" s="167">
        <f t="shared" si="18"/>
        <v>899582.92588704603</v>
      </c>
      <c r="GO180" s="167">
        <f t="shared" si="18"/>
        <v>782522.03045258846</v>
      </c>
      <c r="GP180" s="167">
        <f t="shared" si="18"/>
        <v>655395.19737532805</v>
      </c>
      <c r="GQ180" s="167">
        <f t="shared" ref="GQ180:ID180" si="19">IFERROR(GQ44+GQ42*GQ181,0)</f>
        <v>720780.72318628477</v>
      </c>
      <c r="GR180" s="167">
        <f t="shared" si="19"/>
        <v>722066.85022072739</v>
      </c>
      <c r="GS180" s="167">
        <f t="shared" si="19"/>
        <v>668430.56958708866</v>
      </c>
      <c r="GT180" s="167">
        <f t="shared" si="19"/>
        <v>734713.57666911231</v>
      </c>
      <c r="GU180" s="167">
        <f t="shared" si="19"/>
        <v>781943.05674056953</v>
      </c>
      <c r="GV180" s="167">
        <f t="shared" si="19"/>
        <v>242664.92348754447</v>
      </c>
      <c r="GW180" s="167">
        <f t="shared" si="19"/>
        <v>656438</v>
      </c>
      <c r="GX180" s="167">
        <f t="shared" si="19"/>
        <v>639092.41040705005</v>
      </c>
      <c r="GY180" s="167">
        <f t="shared" si="19"/>
        <v>700269.5105556139</v>
      </c>
      <c r="GZ180" s="167">
        <f t="shared" si="19"/>
        <v>291078.01611721615</v>
      </c>
      <c r="HA180" s="167">
        <f t="shared" si="19"/>
        <v>169572</v>
      </c>
      <c r="HB180" s="167">
        <f t="shared" si="19"/>
        <v>637952.6501781597</v>
      </c>
      <c r="HC180" s="167">
        <f t="shared" si="19"/>
        <v>0</v>
      </c>
      <c r="HD180" s="167">
        <f t="shared" si="19"/>
        <v>167684</v>
      </c>
      <c r="HE180" s="167">
        <f t="shared" si="19"/>
        <v>753330.01669291337</v>
      </c>
      <c r="HF180" s="167">
        <f t="shared" si="19"/>
        <v>852502.86227544909</v>
      </c>
      <c r="HG180" s="167">
        <f t="shared" si="19"/>
        <v>714392.28395839897</v>
      </c>
      <c r="HH180" s="167">
        <f t="shared" si="19"/>
        <v>688896.59447537025</v>
      </c>
      <c r="HI180" s="167">
        <f t="shared" si="19"/>
        <v>578503.13328431884</v>
      </c>
      <c r="HJ180" s="167">
        <f t="shared" si="19"/>
        <v>598995.91471484094</v>
      </c>
      <c r="HK180" s="167">
        <f t="shared" si="19"/>
        <v>712173.89827658678</v>
      </c>
      <c r="HL180" s="167">
        <f t="shared" si="19"/>
        <v>701691.61864406778</v>
      </c>
      <c r="HM180" s="167">
        <f t="shared" si="19"/>
        <v>710852.2103825137</v>
      </c>
      <c r="HN180" s="167">
        <f t="shared" si="19"/>
        <v>636968.70148940629</v>
      </c>
      <c r="HO180" s="167">
        <f t="shared" si="19"/>
        <v>237143</v>
      </c>
      <c r="HP180" s="167">
        <f t="shared" si="19"/>
        <v>373455</v>
      </c>
      <c r="HQ180" s="167">
        <f t="shared" si="19"/>
        <v>598907</v>
      </c>
      <c r="HR180" s="167">
        <f t="shared" si="19"/>
        <v>438883</v>
      </c>
      <c r="HS180" s="167">
        <f t="shared" si="19"/>
        <v>386244</v>
      </c>
      <c r="HT180" s="167">
        <f t="shared" si="19"/>
        <v>216696</v>
      </c>
      <c r="HU180" s="167">
        <f t="shared" si="19"/>
        <v>763821</v>
      </c>
      <c r="HV180" s="167">
        <f t="shared" si="19"/>
        <v>661116</v>
      </c>
      <c r="HW180" s="167">
        <f t="shared" si="19"/>
        <v>521853.6055421434</v>
      </c>
      <c r="HX180" s="167">
        <f t="shared" si="19"/>
        <v>0</v>
      </c>
      <c r="HY180" s="167">
        <f t="shared" si="19"/>
        <v>0</v>
      </c>
      <c r="HZ180" s="167">
        <f t="shared" si="19"/>
        <v>0</v>
      </c>
      <c r="IA180" s="167">
        <f t="shared" si="19"/>
        <v>271069</v>
      </c>
      <c r="IB180" s="167">
        <f t="shared" si="19"/>
        <v>514723</v>
      </c>
      <c r="IC180" s="167">
        <f t="shared" si="19"/>
        <v>0</v>
      </c>
      <c r="ID180" s="167">
        <f t="shared" si="19"/>
        <v>505212.55746824818</v>
      </c>
    </row>
    <row r="181" spans="1:238" x14ac:dyDescent="0.25">
      <c r="A181" s="95">
        <f t="shared" si="15"/>
        <v>180</v>
      </c>
      <c r="B181" s="65">
        <f>B.Semanal!B177</f>
        <v>0</v>
      </c>
      <c r="C181" s="168"/>
      <c r="D181" s="167"/>
      <c r="E181" s="167"/>
      <c r="F181" s="167"/>
      <c r="G181" s="167">
        <f>IFERROR(G150/G155,0)</f>
        <v>0</v>
      </c>
      <c r="H181" s="167">
        <f>IFERROR(H150/H155,0)</f>
        <v>0</v>
      </c>
      <c r="I181" s="167">
        <f>IFERROR(I150/I155,0)</f>
        <v>0</v>
      </c>
      <c r="J181" s="167">
        <f t="shared" ref="J181:BU181" si="20">IFERROR(J150/J155,0)</f>
        <v>0</v>
      </c>
      <c r="K181" s="167">
        <f t="shared" si="20"/>
        <v>0</v>
      </c>
      <c r="L181" s="167">
        <f t="shared" si="20"/>
        <v>0</v>
      </c>
      <c r="M181" s="167">
        <f t="shared" si="20"/>
        <v>0</v>
      </c>
      <c r="N181" s="167">
        <f t="shared" si="20"/>
        <v>0</v>
      </c>
      <c r="O181" s="167">
        <f t="shared" si="20"/>
        <v>0</v>
      </c>
      <c r="P181" s="167">
        <f t="shared" si="20"/>
        <v>0</v>
      </c>
      <c r="Q181" s="167">
        <f t="shared" si="20"/>
        <v>0</v>
      </c>
      <c r="R181" s="167">
        <f t="shared" si="20"/>
        <v>0</v>
      </c>
      <c r="S181" s="167">
        <f t="shared" si="20"/>
        <v>0</v>
      </c>
      <c r="T181" s="167">
        <f t="shared" si="20"/>
        <v>0</v>
      </c>
      <c r="U181" s="167">
        <f t="shared" si="20"/>
        <v>0</v>
      </c>
      <c r="V181" s="167">
        <f t="shared" si="20"/>
        <v>1.0465555206039634</v>
      </c>
      <c r="W181" s="167">
        <f t="shared" si="20"/>
        <v>1.0493853104970055</v>
      </c>
      <c r="X181" s="167">
        <f t="shared" si="20"/>
        <v>1.0489392984667087</v>
      </c>
      <c r="Y181" s="167">
        <f t="shared" si="20"/>
        <v>1.0500578399411082</v>
      </c>
      <c r="Z181" s="167">
        <f t="shared" si="20"/>
        <v>1.048849669082887</v>
      </c>
      <c r="AA181" s="167">
        <f t="shared" si="20"/>
        <v>1.0469946501625931</v>
      </c>
      <c r="AB181" s="167">
        <f t="shared" si="20"/>
        <v>0</v>
      </c>
      <c r="AC181" s="167">
        <f t="shared" si="20"/>
        <v>0</v>
      </c>
      <c r="AD181" s="167">
        <f t="shared" si="20"/>
        <v>1.0394750546818039</v>
      </c>
      <c r="AE181" s="167">
        <f t="shared" si="20"/>
        <v>0</v>
      </c>
      <c r="AF181" s="167">
        <f t="shared" si="20"/>
        <v>1.0459782153330541</v>
      </c>
      <c r="AG181" s="167">
        <f t="shared" si="20"/>
        <v>1.0460974332111053</v>
      </c>
      <c r="AH181" s="167">
        <f t="shared" si="20"/>
        <v>1.0490649296070602</v>
      </c>
      <c r="AI181" s="167">
        <f t="shared" si="20"/>
        <v>0</v>
      </c>
      <c r="AJ181" s="167">
        <f t="shared" si="20"/>
        <v>0</v>
      </c>
      <c r="AK181" s="167">
        <f t="shared" si="20"/>
        <v>1.0505263157894738</v>
      </c>
      <c r="AL181" s="167">
        <f t="shared" si="20"/>
        <v>0</v>
      </c>
      <c r="AM181" s="167">
        <f t="shared" si="20"/>
        <v>1.0472944630872483</v>
      </c>
      <c r="AN181" s="167">
        <f t="shared" si="20"/>
        <v>1.0490597751864692</v>
      </c>
      <c r="AO181" s="167">
        <f t="shared" si="20"/>
        <v>1.048954722134678</v>
      </c>
      <c r="AP181" s="167">
        <f t="shared" si="20"/>
        <v>1.0453260755783522</v>
      </c>
      <c r="AQ181" s="167">
        <f t="shared" si="20"/>
        <v>1.0474092720788755</v>
      </c>
      <c r="AR181" s="167">
        <f t="shared" si="20"/>
        <v>1.0491751602395711</v>
      </c>
      <c r="AS181" s="167">
        <f t="shared" si="20"/>
        <v>1.0457735414266263</v>
      </c>
      <c r="AT181" s="167">
        <f t="shared" si="20"/>
        <v>1.0507368421052632</v>
      </c>
      <c r="AU181" s="167">
        <f t="shared" si="20"/>
        <v>1.048975302154493</v>
      </c>
      <c r="AV181" s="167">
        <f t="shared" si="20"/>
        <v>1.0477740445191097</v>
      </c>
      <c r="AW181" s="167">
        <f t="shared" si="20"/>
        <v>1.0462264150943397</v>
      </c>
      <c r="AX181" s="167">
        <f t="shared" si="20"/>
        <v>1.0713902308105205</v>
      </c>
      <c r="AY181" s="167">
        <f t="shared" si="20"/>
        <v>1.0487497373397772</v>
      </c>
      <c r="AZ181" s="167">
        <f t="shared" si="20"/>
        <v>1.0438147024992157</v>
      </c>
      <c r="BA181" s="167">
        <f t="shared" si="20"/>
        <v>0</v>
      </c>
      <c r="BB181" s="167">
        <f t="shared" si="20"/>
        <v>1.0467652301562336</v>
      </c>
      <c r="BC181" s="167">
        <f t="shared" si="20"/>
        <v>1.0478740157480315</v>
      </c>
      <c r="BD181" s="167">
        <f t="shared" si="20"/>
        <v>0</v>
      </c>
      <c r="BE181" s="167">
        <f t="shared" si="20"/>
        <v>0</v>
      </c>
      <c r="BF181" s="167">
        <f t="shared" si="20"/>
        <v>0</v>
      </c>
      <c r="BG181" s="167">
        <f t="shared" si="20"/>
        <v>0</v>
      </c>
      <c r="BH181" s="167">
        <f t="shared" si="20"/>
        <v>0</v>
      </c>
      <c r="BI181" s="167">
        <f t="shared" si="20"/>
        <v>0</v>
      </c>
      <c r="BJ181" s="167">
        <f t="shared" si="20"/>
        <v>0</v>
      </c>
      <c r="BK181" s="167">
        <f t="shared" si="20"/>
        <v>0</v>
      </c>
      <c r="BL181" s="167">
        <f t="shared" si="20"/>
        <v>0</v>
      </c>
      <c r="BM181" s="167">
        <f t="shared" si="20"/>
        <v>0</v>
      </c>
      <c r="BN181" s="167">
        <f t="shared" si="20"/>
        <v>1.0483193277310923</v>
      </c>
      <c r="BO181" s="167">
        <f t="shared" si="20"/>
        <v>1.0504678792976554</v>
      </c>
      <c r="BP181" s="167">
        <f t="shared" si="20"/>
        <v>0</v>
      </c>
      <c r="BQ181" s="167">
        <f t="shared" si="20"/>
        <v>1.0511309836927933</v>
      </c>
      <c r="BR181" s="167">
        <f t="shared" si="20"/>
        <v>1.0463069669984286</v>
      </c>
      <c r="BS181" s="167">
        <f t="shared" si="20"/>
        <v>1.049028871391076</v>
      </c>
      <c r="BT181" s="167">
        <f t="shared" si="20"/>
        <v>0</v>
      </c>
      <c r="BU181" s="167">
        <f t="shared" si="20"/>
        <v>0</v>
      </c>
      <c r="BV181" s="167">
        <f t="shared" ref="BV181:EG181" si="21">IFERROR(BV150/BV155,0)</f>
        <v>0</v>
      </c>
      <c r="BW181" s="167">
        <f t="shared" si="21"/>
        <v>0</v>
      </c>
      <c r="BX181" s="167">
        <f t="shared" si="21"/>
        <v>0</v>
      </c>
      <c r="BY181" s="167">
        <f t="shared" si="21"/>
        <v>0</v>
      </c>
      <c r="BZ181" s="167">
        <f t="shared" si="21"/>
        <v>0</v>
      </c>
      <c r="CA181" s="167">
        <f t="shared" si="21"/>
        <v>1.0477389570873989</v>
      </c>
      <c r="CB181" s="167">
        <f t="shared" si="21"/>
        <v>1.0514899441929031</v>
      </c>
      <c r="CC181" s="167">
        <f t="shared" si="21"/>
        <v>1.0494008829093968</v>
      </c>
      <c r="CD181" s="167">
        <f t="shared" si="21"/>
        <v>1.0475341028331584</v>
      </c>
      <c r="CE181" s="167">
        <f t="shared" si="21"/>
        <v>0</v>
      </c>
      <c r="CF181" s="167">
        <f t="shared" si="21"/>
        <v>0</v>
      </c>
      <c r="CG181" s="167">
        <f t="shared" si="21"/>
        <v>0</v>
      </c>
      <c r="CH181" s="167">
        <f t="shared" si="21"/>
        <v>0</v>
      </c>
      <c r="CI181" s="167">
        <f t="shared" si="21"/>
        <v>0</v>
      </c>
      <c r="CJ181" s="167">
        <f t="shared" si="21"/>
        <v>1.0487599831862127</v>
      </c>
      <c r="CK181" s="167">
        <f t="shared" si="21"/>
        <v>1.0289824635093983</v>
      </c>
      <c r="CL181" s="167">
        <f t="shared" si="21"/>
        <v>1.0491803278688525</v>
      </c>
      <c r="CM181" s="167">
        <f t="shared" si="21"/>
        <v>1.0478589420654911</v>
      </c>
      <c r="CN181" s="167">
        <f t="shared" si="21"/>
        <v>1.0489598655179659</v>
      </c>
      <c r="CO181" s="167">
        <f t="shared" si="21"/>
        <v>0</v>
      </c>
      <c r="CP181" s="167">
        <f t="shared" si="21"/>
        <v>0</v>
      </c>
      <c r="CQ181" s="167">
        <f t="shared" si="21"/>
        <v>0</v>
      </c>
      <c r="CR181" s="167">
        <f t="shared" si="21"/>
        <v>0</v>
      </c>
      <c r="CS181" s="167">
        <f t="shared" si="21"/>
        <v>0</v>
      </c>
      <c r="CT181" s="167">
        <f t="shared" si="21"/>
        <v>0</v>
      </c>
      <c r="CU181" s="167">
        <f t="shared" si="21"/>
        <v>1.0472193074501575</v>
      </c>
      <c r="CV181" s="167">
        <f t="shared" si="21"/>
        <v>1.0496058854440358</v>
      </c>
      <c r="CW181" s="167">
        <f t="shared" si="21"/>
        <v>1.0484937545922117</v>
      </c>
      <c r="CX181" s="167">
        <f t="shared" si="21"/>
        <v>1.0483837111670864</v>
      </c>
      <c r="CY181" s="167">
        <f t="shared" si="21"/>
        <v>1.0493749343418426</v>
      </c>
      <c r="CZ181" s="167">
        <f t="shared" si="21"/>
        <v>1.0486089238845144</v>
      </c>
      <c r="DA181" s="167">
        <f t="shared" si="21"/>
        <v>1.0489341594035493</v>
      </c>
      <c r="DB181" s="167">
        <f t="shared" si="21"/>
        <v>1.0498213159554342</v>
      </c>
      <c r="DC181" s="167">
        <f t="shared" si="21"/>
        <v>1.0481636935991605</v>
      </c>
      <c r="DD181" s="167">
        <f t="shared" si="21"/>
        <v>1.050710152551289</v>
      </c>
      <c r="DE181" s="167">
        <f t="shared" si="21"/>
        <v>1.0491493383742911</v>
      </c>
      <c r="DF181" s="167">
        <f t="shared" si="21"/>
        <v>1.0493749343418426</v>
      </c>
      <c r="DG181" s="167">
        <f t="shared" si="21"/>
        <v>1.0488240235195296</v>
      </c>
      <c r="DH181" s="167">
        <f t="shared" si="21"/>
        <v>1.0509259259259258</v>
      </c>
      <c r="DI181" s="167">
        <f t="shared" si="21"/>
        <v>1.0497005358831566</v>
      </c>
      <c r="DJ181" s="167">
        <f t="shared" si="21"/>
        <v>0</v>
      </c>
      <c r="DK181" s="167">
        <f t="shared" si="21"/>
        <v>1.0486089238845144</v>
      </c>
      <c r="DL181" s="167">
        <f t="shared" si="21"/>
        <v>1.0496006725514921</v>
      </c>
      <c r="DM181" s="167">
        <f t="shared" si="21"/>
        <v>1.0482838249186524</v>
      </c>
      <c r="DN181" s="167">
        <f t="shared" si="21"/>
        <v>1.0485294117647057</v>
      </c>
      <c r="DO181" s="167">
        <f t="shared" si="21"/>
        <v>1.0489804498633593</v>
      </c>
      <c r="DP181" s="167">
        <f t="shared" si="21"/>
        <v>1.0484294568757222</v>
      </c>
      <c r="DQ181" s="167">
        <f t="shared" si="21"/>
        <v>1.0500894454382828</v>
      </c>
      <c r="DR181" s="167">
        <f t="shared" si="21"/>
        <v>1.0486497845959861</v>
      </c>
      <c r="DS181" s="167">
        <f t="shared" si="21"/>
        <v>1.0491648282382604</v>
      </c>
      <c r="DT181" s="167">
        <f t="shared" si="21"/>
        <v>1.049936921783011</v>
      </c>
      <c r="DU181" s="167">
        <f t="shared" si="21"/>
        <v>1.0475091767173572</v>
      </c>
      <c r="DV181" s="167">
        <f t="shared" si="21"/>
        <v>1.0486089238845144</v>
      </c>
      <c r="DW181" s="167">
        <f t="shared" si="21"/>
        <v>1.0500315324784528</v>
      </c>
      <c r="DX181" s="167">
        <f t="shared" si="21"/>
        <v>1.0515898083807116</v>
      </c>
      <c r="DY181" s="167">
        <f t="shared" si="21"/>
        <v>1.0500420521446592</v>
      </c>
      <c r="DZ181" s="167">
        <f t="shared" si="21"/>
        <v>1.0484988452655888</v>
      </c>
      <c r="EA181" s="167">
        <f t="shared" si="21"/>
        <v>1.0500420521446592</v>
      </c>
      <c r="EB181" s="167">
        <f t="shared" si="21"/>
        <v>1.0503733305289724</v>
      </c>
      <c r="EC181" s="167">
        <f t="shared" si="21"/>
        <v>1.0496110994324155</v>
      </c>
      <c r="ED181" s="167">
        <f t="shared" si="21"/>
        <v>1.0494008829093968</v>
      </c>
      <c r="EE181" s="167">
        <f t="shared" si="21"/>
        <v>0</v>
      </c>
      <c r="EF181" s="167">
        <f t="shared" si="21"/>
        <v>1.0467505241090147</v>
      </c>
      <c r="EG181" s="167">
        <f t="shared" si="21"/>
        <v>1.0497371188222924</v>
      </c>
      <c r="EH181" s="167">
        <f t="shared" ref="EH181:GS181" si="22">IFERROR(EH150/EH155,0)</f>
        <v>1.0498265531378115</v>
      </c>
      <c r="EI181" s="167">
        <f t="shared" si="22"/>
        <v>1.0496058854440358</v>
      </c>
      <c r="EJ181" s="167">
        <f t="shared" si="22"/>
        <v>1.0495059911709059</v>
      </c>
      <c r="EK181" s="167">
        <f t="shared" si="22"/>
        <v>1.0496215306980656</v>
      </c>
      <c r="EL181" s="167">
        <f t="shared" si="22"/>
        <v>1.0472895040369088</v>
      </c>
      <c r="EM181" s="167">
        <f t="shared" si="22"/>
        <v>1.0485141237005144</v>
      </c>
      <c r="EN181" s="167">
        <f t="shared" si="22"/>
        <v>1.049264705882353</v>
      </c>
      <c r="EO181" s="167">
        <f t="shared" si="22"/>
        <v>1.0508314039149653</v>
      </c>
      <c r="EP181" s="167">
        <f t="shared" si="22"/>
        <v>1.0494008829093968</v>
      </c>
      <c r="EQ181" s="167">
        <f t="shared" si="22"/>
        <v>1.0496058854440358</v>
      </c>
      <c r="ER181" s="167">
        <f t="shared" si="22"/>
        <v>0</v>
      </c>
      <c r="ES181" s="167">
        <f t="shared" si="22"/>
        <v>1.0498265531378115</v>
      </c>
      <c r="ET181" s="167">
        <f t="shared" si="22"/>
        <v>1.0481839176989292</v>
      </c>
      <c r="EU181" s="167">
        <f t="shared" si="22"/>
        <v>1.0496110994324155</v>
      </c>
      <c r="EV181" s="167">
        <f t="shared" si="22"/>
        <v>1.049275057785249</v>
      </c>
      <c r="EW181" s="167">
        <f t="shared" si="22"/>
        <v>1.0499474237644584</v>
      </c>
      <c r="EX181" s="167">
        <f t="shared" si="22"/>
        <v>1.0508367540258921</v>
      </c>
      <c r="EY181" s="167">
        <f t="shared" si="22"/>
        <v>1.0500736377025035</v>
      </c>
      <c r="EZ181" s="167">
        <f t="shared" si="22"/>
        <v>1.0386016023306628</v>
      </c>
      <c r="FA181" s="167">
        <f t="shared" si="22"/>
        <v>0</v>
      </c>
      <c r="FB181" s="167">
        <f t="shared" si="22"/>
        <v>0</v>
      </c>
      <c r="FC181" s="167">
        <f t="shared" si="22"/>
        <v>0</v>
      </c>
      <c r="FD181" s="167">
        <f t="shared" si="22"/>
        <v>0</v>
      </c>
      <c r="FE181" s="167">
        <f t="shared" si="22"/>
        <v>0</v>
      </c>
      <c r="FF181" s="167">
        <f t="shared" si="22"/>
        <v>0</v>
      </c>
      <c r="FG181" s="167">
        <f t="shared" si="22"/>
        <v>1.0453783273946762</v>
      </c>
      <c r="FH181" s="167">
        <f t="shared" si="22"/>
        <v>1.0399411393735547</v>
      </c>
      <c r="FI181" s="167">
        <f t="shared" si="22"/>
        <v>1.0472994231777661</v>
      </c>
      <c r="FJ181" s="167">
        <f t="shared" si="22"/>
        <v>1.0482888935544825</v>
      </c>
      <c r="FK181" s="167">
        <f t="shared" si="22"/>
        <v>1.0503892278560909</v>
      </c>
      <c r="FL181" s="167">
        <f t="shared" si="22"/>
        <v>1.0497318893912313</v>
      </c>
      <c r="FM181" s="167">
        <f t="shared" si="22"/>
        <v>1.0498370308064346</v>
      </c>
      <c r="FN181" s="167">
        <f t="shared" si="22"/>
        <v>1.0474789915966387</v>
      </c>
      <c r="FO181" s="167">
        <f t="shared" si="22"/>
        <v>1.0492905937992643</v>
      </c>
      <c r="FP181" s="167">
        <f t="shared" si="22"/>
        <v>0.96812539448769197</v>
      </c>
      <c r="FQ181" s="167">
        <f t="shared" si="22"/>
        <v>1.0470045115937467</v>
      </c>
      <c r="FR181" s="167">
        <f t="shared" si="22"/>
        <v>1.0500736377025035</v>
      </c>
      <c r="FS181" s="167">
        <f t="shared" si="22"/>
        <v>1.048304105848997</v>
      </c>
      <c r="FT181" s="167">
        <f t="shared" si="22"/>
        <v>1.046875</v>
      </c>
      <c r="FU181" s="167">
        <f t="shared" si="22"/>
        <v>1.0500894454382828</v>
      </c>
      <c r="FV181" s="167">
        <f t="shared" si="22"/>
        <v>1.0500736377025035</v>
      </c>
      <c r="FW181" s="167">
        <f t="shared" si="22"/>
        <v>1.0499526764118203</v>
      </c>
      <c r="FX181" s="167">
        <f t="shared" si="22"/>
        <v>1.0481788600818727</v>
      </c>
      <c r="FY181" s="167">
        <f t="shared" si="22"/>
        <v>1.0493009565857248</v>
      </c>
      <c r="FZ181" s="167">
        <f t="shared" si="22"/>
        <v>1.0485141237005144</v>
      </c>
      <c r="GA181" s="167">
        <f t="shared" si="22"/>
        <v>1.0429197994987469</v>
      </c>
      <c r="GB181" s="167">
        <f t="shared" si="22"/>
        <v>1.0465360025154595</v>
      </c>
      <c r="GC181" s="167">
        <f t="shared" si="22"/>
        <v>1.045007326774126</v>
      </c>
      <c r="GD181" s="167">
        <f t="shared" si="22"/>
        <v>1.047649034424853</v>
      </c>
      <c r="GE181" s="167">
        <f t="shared" si="22"/>
        <v>1.0410844629822731</v>
      </c>
      <c r="GF181" s="167">
        <f t="shared" si="22"/>
        <v>1.0433692130839169</v>
      </c>
      <c r="GG181" s="167">
        <f t="shared" si="22"/>
        <v>1.0465408805031446</v>
      </c>
      <c r="GH181" s="167">
        <f t="shared" si="22"/>
        <v>1.0505050505050504</v>
      </c>
      <c r="GI181" s="167">
        <f t="shared" si="22"/>
        <v>1.0503998316498315</v>
      </c>
      <c r="GJ181" s="167">
        <f t="shared" si="22"/>
        <v>1.0489804498633593</v>
      </c>
      <c r="GK181" s="167">
        <f t="shared" si="22"/>
        <v>1.0507208250026308</v>
      </c>
      <c r="GL181" s="167">
        <f t="shared" si="22"/>
        <v>1.0473341729638959</v>
      </c>
      <c r="GM181" s="167">
        <f t="shared" si="22"/>
        <v>1.0451261647994974</v>
      </c>
      <c r="GN181" s="167">
        <f t="shared" si="22"/>
        <v>1.0472391349989503</v>
      </c>
      <c r="GO181" s="167">
        <f t="shared" si="22"/>
        <v>1.047989079071721</v>
      </c>
      <c r="GP181" s="167">
        <f t="shared" si="22"/>
        <v>1.0483989501312336</v>
      </c>
      <c r="GQ181" s="167">
        <f t="shared" si="22"/>
        <v>1.0436964248379679</v>
      </c>
      <c r="GR181" s="167">
        <f t="shared" si="22"/>
        <v>1.0488753416018499</v>
      </c>
      <c r="GS181" s="167">
        <f t="shared" si="22"/>
        <v>1.0457975267239572</v>
      </c>
      <c r="GT181" s="167">
        <f t="shared" ref="GT181:GZ181" si="23">IFERROR(GT150/GT155,0)</f>
        <v>1.0454878943506971</v>
      </c>
      <c r="GU181" s="167">
        <f t="shared" si="23"/>
        <v>1.0485447094672691</v>
      </c>
      <c r="GV181" s="167">
        <f t="shared" si="23"/>
        <v>1.0446933221687251</v>
      </c>
      <c r="GW181" s="167">
        <f t="shared" si="23"/>
        <v>0</v>
      </c>
      <c r="GX181" s="167">
        <f t="shared" si="23"/>
        <v>1.0474192194712548</v>
      </c>
      <c r="GY181" s="167">
        <f t="shared" si="23"/>
        <v>1.0483142527045479</v>
      </c>
      <c r="GZ181" s="167">
        <f t="shared" si="23"/>
        <v>1.0446886446886448</v>
      </c>
      <c r="HA181" s="297">
        <f>GZ181</f>
        <v>1.0446886446886448</v>
      </c>
      <c r="HB181" s="167">
        <f t="shared" ref="HB181:HH181" si="24">IFERROR(HB150/HB155,0)</f>
        <v>1.0459023265562775</v>
      </c>
      <c r="HC181" s="167">
        <f t="shared" si="24"/>
        <v>0</v>
      </c>
      <c r="HD181" s="297">
        <f>HB181</f>
        <v>1.0459023265562775</v>
      </c>
      <c r="HE181" s="167">
        <f t="shared" si="24"/>
        <v>1.0474540682414697</v>
      </c>
      <c r="HF181" s="167">
        <f t="shared" si="24"/>
        <v>1.0479041916167664</v>
      </c>
      <c r="HG181" s="167">
        <f t="shared" si="24"/>
        <v>1.0477991385649752</v>
      </c>
      <c r="HH181" s="167">
        <f t="shared" si="24"/>
        <v>1.0474740048314253</v>
      </c>
      <c r="HI181" s="297">
        <f>HH181</f>
        <v>1.0474740048314253</v>
      </c>
      <c r="HJ181" s="297">
        <f>HI181</f>
        <v>1.0474740048314253</v>
      </c>
      <c r="HK181" s="167">
        <f t="shared" ref="HK181:ID181" si="25">IFERROR(HK150/HK155,0)</f>
        <v>1.0484447246742328</v>
      </c>
      <c r="HL181" s="167">
        <f t="shared" si="25"/>
        <v>1.0438376229336681</v>
      </c>
      <c r="HM181" s="167">
        <f t="shared" si="25"/>
        <v>1.0481294661622531</v>
      </c>
      <c r="HN181" s="167">
        <f t="shared" si="25"/>
        <v>1.0461506188378433</v>
      </c>
      <c r="HO181" s="167">
        <f t="shared" si="25"/>
        <v>0</v>
      </c>
      <c r="HP181" s="167">
        <f t="shared" si="25"/>
        <v>0</v>
      </c>
      <c r="HQ181" s="167">
        <f t="shared" si="25"/>
        <v>0</v>
      </c>
      <c r="HR181" s="167">
        <f t="shared" si="25"/>
        <v>0</v>
      </c>
      <c r="HS181" s="167">
        <f t="shared" si="25"/>
        <v>0</v>
      </c>
      <c r="HT181" s="167">
        <f t="shared" si="25"/>
        <v>0</v>
      </c>
      <c r="HU181" s="167">
        <f t="shared" si="25"/>
        <v>0</v>
      </c>
      <c r="HV181" s="167">
        <f t="shared" si="25"/>
        <v>0</v>
      </c>
      <c r="HW181" s="167">
        <f t="shared" si="25"/>
        <v>1.0472341765508555</v>
      </c>
      <c r="HX181" s="167">
        <f t="shared" si="25"/>
        <v>0</v>
      </c>
      <c r="HY181" s="167">
        <f t="shared" si="25"/>
        <v>0</v>
      </c>
      <c r="HZ181" s="167">
        <f t="shared" si="25"/>
        <v>0</v>
      </c>
      <c r="IA181" s="167">
        <f t="shared" si="25"/>
        <v>0</v>
      </c>
      <c r="IB181" s="167">
        <f t="shared" si="25"/>
        <v>0</v>
      </c>
      <c r="IC181" s="167">
        <f t="shared" si="25"/>
        <v>0</v>
      </c>
      <c r="ID181" s="167">
        <f t="shared" si="25"/>
        <v>1.0479689304083133</v>
      </c>
    </row>
    <row r="182" spans="1:238" x14ac:dyDescent="0.25">
      <c r="A182" s="95">
        <f t="shared" si="15"/>
        <v>181</v>
      </c>
      <c r="B182" s="65">
        <f>B.Semanal!B178</f>
        <v>0</v>
      </c>
      <c r="C182" s="177"/>
      <c r="D182" s="167"/>
      <c r="E182" s="167"/>
      <c r="F182" s="167"/>
      <c r="G182" s="167">
        <f>IFERROR((G180+G46)/G19,0)</f>
        <v>0</v>
      </c>
      <c r="H182" s="167">
        <f>IFERROR(IF(((H180+H46)/H19)&gt;150,0,(H180+H46)/H19),0)</f>
        <v>31.967299508570374</v>
      </c>
      <c r="I182" s="167">
        <f>IFERROR(IF(((I180+I46)/I19)&gt;150,0,(I180+I46)/I19),0)</f>
        <v>93.625775517146423</v>
      </c>
      <c r="J182" s="167">
        <f t="shared" ref="J182:BU182" si="26">IFERROR(IF(((J180+J46)/J19)&gt;150,0,(J180+J46)/J19),0)</f>
        <v>98.417004436217411</v>
      </c>
      <c r="K182" s="167">
        <f t="shared" si="26"/>
        <v>96.045441288176221</v>
      </c>
      <c r="L182" s="167">
        <f t="shared" si="26"/>
        <v>100.04529727422101</v>
      </c>
      <c r="M182" s="167">
        <f t="shared" si="26"/>
        <v>113.62282401550213</v>
      </c>
      <c r="N182" s="167">
        <f t="shared" si="26"/>
        <v>99.841594356701407</v>
      </c>
      <c r="O182" s="167">
        <f t="shared" si="26"/>
        <v>137.9882932085915</v>
      </c>
      <c r="P182" s="167">
        <f t="shared" si="26"/>
        <v>104.20392702493214</v>
      </c>
      <c r="Q182" s="167">
        <f t="shared" si="26"/>
        <v>106.32036854125998</v>
      </c>
      <c r="R182" s="167">
        <f t="shared" si="26"/>
        <v>107.2954294840108</v>
      </c>
      <c r="S182" s="167">
        <f t="shared" si="26"/>
        <v>102.06301531896143</v>
      </c>
      <c r="T182" s="167">
        <f t="shared" si="26"/>
        <v>114.71128856846717</v>
      </c>
      <c r="U182" s="167">
        <f t="shared" si="26"/>
        <v>115.54654701615523</v>
      </c>
      <c r="V182" s="167">
        <f t="shared" si="26"/>
        <v>109.86926434315241</v>
      </c>
      <c r="W182" s="167">
        <f t="shared" si="26"/>
        <v>110.57508539607214</v>
      </c>
      <c r="X182" s="167">
        <f t="shared" si="26"/>
        <v>120.80884327248205</v>
      </c>
      <c r="Y182" s="167">
        <f t="shared" si="26"/>
        <v>116.72698501659113</v>
      </c>
      <c r="Z182" s="167">
        <f t="shared" si="26"/>
        <v>135.83082188142961</v>
      </c>
      <c r="AA182" s="167">
        <f t="shared" si="26"/>
        <v>0</v>
      </c>
      <c r="AB182" s="167">
        <f t="shared" si="26"/>
        <v>0</v>
      </c>
      <c r="AC182" s="167">
        <f t="shared" si="26"/>
        <v>0</v>
      </c>
      <c r="AD182" s="167">
        <f t="shared" si="26"/>
        <v>0</v>
      </c>
      <c r="AE182" s="167">
        <f t="shared" si="26"/>
        <v>83.009867079833654</v>
      </c>
      <c r="AF182" s="167">
        <f t="shared" si="26"/>
        <v>115.20206068346448</v>
      </c>
      <c r="AG182" s="167">
        <f t="shared" si="26"/>
        <v>125.69629102132032</v>
      </c>
      <c r="AH182" s="167">
        <f t="shared" si="26"/>
        <v>0</v>
      </c>
      <c r="AI182" s="167">
        <f t="shared" si="26"/>
        <v>0</v>
      </c>
      <c r="AJ182" s="167">
        <f t="shared" si="26"/>
        <v>0</v>
      </c>
      <c r="AK182" s="167">
        <f t="shared" si="26"/>
        <v>121.83125837504389</v>
      </c>
      <c r="AL182" s="167">
        <f t="shared" si="26"/>
        <v>96.023567198862779</v>
      </c>
      <c r="AM182" s="167">
        <f t="shared" si="26"/>
        <v>108.38756299998465</v>
      </c>
      <c r="AN182" s="167">
        <f t="shared" si="26"/>
        <v>117.41218973222323</v>
      </c>
      <c r="AO182" s="167">
        <f t="shared" si="26"/>
        <v>125.4801078665816</v>
      </c>
      <c r="AP182" s="167">
        <f t="shared" si="26"/>
        <v>133.51128396802261</v>
      </c>
      <c r="AQ182" s="167">
        <f t="shared" si="26"/>
        <v>122.4483385554469</v>
      </c>
      <c r="AR182" s="167">
        <f t="shared" si="26"/>
        <v>118.15048457996434</v>
      </c>
      <c r="AS182" s="167">
        <f t="shared" si="26"/>
        <v>116.6230682281181</v>
      </c>
      <c r="AT182" s="167">
        <f t="shared" si="26"/>
        <v>116.34596264659545</v>
      </c>
      <c r="AU182" s="167">
        <f t="shared" si="26"/>
        <v>116.93967737784853</v>
      </c>
      <c r="AV182" s="167">
        <f t="shared" si="26"/>
        <v>115.36661743789227</v>
      </c>
      <c r="AW182" s="167">
        <f t="shared" si="26"/>
        <v>127.74711117290767</v>
      </c>
      <c r="AX182" s="167">
        <f t="shared" si="26"/>
        <v>122.495725415002</v>
      </c>
      <c r="AY182" s="167">
        <f t="shared" si="26"/>
        <v>120.95648509855444</v>
      </c>
      <c r="AZ182" s="167">
        <f t="shared" si="26"/>
        <v>0</v>
      </c>
      <c r="BA182" s="167">
        <f t="shared" si="26"/>
        <v>124.29017916098077</v>
      </c>
      <c r="BB182" s="167">
        <f t="shared" si="26"/>
        <v>122.20539369803102</v>
      </c>
      <c r="BC182" s="167">
        <f t="shared" si="26"/>
        <v>0</v>
      </c>
      <c r="BD182" s="167">
        <f t="shared" si="26"/>
        <v>0</v>
      </c>
      <c r="BE182" s="167">
        <f t="shared" si="26"/>
        <v>0</v>
      </c>
      <c r="BF182" s="167">
        <f t="shared" si="26"/>
        <v>0</v>
      </c>
      <c r="BG182" s="167">
        <f t="shared" si="26"/>
        <v>147.27367882962926</v>
      </c>
      <c r="BH182" s="167">
        <f t="shared" si="26"/>
        <v>146.73512963420896</v>
      </c>
      <c r="BI182" s="167">
        <f t="shared" si="26"/>
        <v>136.64070098776068</v>
      </c>
      <c r="BJ182" s="167">
        <f t="shared" si="26"/>
        <v>0</v>
      </c>
      <c r="BK182" s="167">
        <f t="shared" si="26"/>
        <v>0</v>
      </c>
      <c r="BL182" s="167">
        <f t="shared" si="26"/>
        <v>141.62881929022367</v>
      </c>
      <c r="BM182" s="167">
        <f t="shared" si="26"/>
        <v>0</v>
      </c>
      <c r="BN182" s="167">
        <f t="shared" si="26"/>
        <v>0</v>
      </c>
      <c r="BO182" s="167">
        <f t="shared" si="26"/>
        <v>143.68622038702421</v>
      </c>
      <c r="BP182" s="167">
        <f t="shared" si="26"/>
        <v>56.586627730607809</v>
      </c>
      <c r="BQ182" s="167">
        <f t="shared" si="26"/>
        <v>130.63333827139189</v>
      </c>
      <c r="BR182" s="167">
        <f t="shared" si="26"/>
        <v>0</v>
      </c>
      <c r="BS182" s="167">
        <f t="shared" si="26"/>
        <v>107.69487276895384</v>
      </c>
      <c r="BT182" s="167">
        <f t="shared" si="26"/>
        <v>124.65002174810431</v>
      </c>
      <c r="BU182" s="167">
        <f t="shared" si="26"/>
        <v>119.28117397787021</v>
      </c>
      <c r="BV182" s="167">
        <f t="shared" ref="BV182:EG182" si="27">IFERROR(IF(((BV180+BV46)/BV19)&gt;150,0,(BV180+BV46)/BV19),0)</f>
        <v>112.53252878011028</v>
      </c>
      <c r="BW182" s="167">
        <f t="shared" si="27"/>
        <v>118.52861067411774</v>
      </c>
      <c r="BX182" s="167">
        <f t="shared" si="27"/>
        <v>122.79920186698745</v>
      </c>
      <c r="BY182" s="167">
        <f t="shared" si="27"/>
        <v>121.22793165524429</v>
      </c>
      <c r="BZ182" s="167">
        <f t="shared" si="27"/>
        <v>119.66781339524857</v>
      </c>
      <c r="CA182" s="167">
        <f t="shared" si="27"/>
        <v>114.7413565226325</v>
      </c>
      <c r="CB182" s="167">
        <f t="shared" si="27"/>
        <v>116.08981008466043</v>
      </c>
      <c r="CC182" s="167">
        <f t="shared" si="27"/>
        <v>110.5653944701895</v>
      </c>
      <c r="CD182" s="167">
        <f t="shared" si="27"/>
        <v>123.6315043819511</v>
      </c>
      <c r="CE182" s="167">
        <f t="shared" si="27"/>
        <v>127.43151030852628</v>
      </c>
      <c r="CF182" s="167">
        <f t="shared" si="27"/>
        <v>0</v>
      </c>
      <c r="CG182" s="167">
        <f t="shared" si="27"/>
        <v>112.0286201334994</v>
      </c>
      <c r="CH182" s="167">
        <f t="shared" si="27"/>
        <v>147.08330355228361</v>
      </c>
      <c r="CI182" s="167">
        <f t="shared" si="27"/>
        <v>117.6316247327096</v>
      </c>
      <c r="CJ182" s="167">
        <f t="shared" si="27"/>
        <v>123.30424811066443</v>
      </c>
      <c r="CK182" s="167">
        <f t="shared" si="27"/>
        <v>139.1675527170282</v>
      </c>
      <c r="CL182" s="167">
        <f t="shared" si="27"/>
        <v>125.73377449013152</v>
      </c>
      <c r="CM182" s="167">
        <f t="shared" si="27"/>
        <v>128.69904535280259</v>
      </c>
      <c r="CN182" s="167">
        <f t="shared" si="27"/>
        <v>0</v>
      </c>
      <c r="CO182" s="167">
        <f t="shared" si="27"/>
        <v>0</v>
      </c>
      <c r="CP182" s="167">
        <f t="shared" si="27"/>
        <v>0</v>
      </c>
      <c r="CQ182" s="167">
        <f t="shared" si="27"/>
        <v>135.10131108462454</v>
      </c>
      <c r="CR182" s="167">
        <f t="shared" si="27"/>
        <v>119.14648439208278</v>
      </c>
      <c r="CS182" s="167">
        <f t="shared" si="27"/>
        <v>126.27544945205079</v>
      </c>
      <c r="CT182" s="167">
        <f t="shared" si="27"/>
        <v>134.70177585137171</v>
      </c>
      <c r="CU182" s="167">
        <f t="shared" si="27"/>
        <v>117.5595990168966</v>
      </c>
      <c r="CV182" s="167">
        <f t="shared" si="27"/>
        <v>122.08738331005233</v>
      </c>
      <c r="CW182" s="167">
        <f t="shared" si="27"/>
        <v>126.11889586151204</v>
      </c>
      <c r="CX182" s="167">
        <f t="shared" si="27"/>
        <v>105.83437550268212</v>
      </c>
      <c r="CY182" s="167">
        <f t="shared" si="27"/>
        <v>125.3604504079423</v>
      </c>
      <c r="CZ182" s="167">
        <f t="shared" si="27"/>
        <v>120.64609387241501</v>
      </c>
      <c r="DA182" s="167">
        <f t="shared" si="27"/>
        <v>124.53202777867118</v>
      </c>
      <c r="DB182" s="167">
        <f t="shared" si="27"/>
        <v>116.93617488839628</v>
      </c>
      <c r="DC182" s="167">
        <f t="shared" si="27"/>
        <v>117.35952190325587</v>
      </c>
      <c r="DD182" s="167">
        <f t="shared" si="27"/>
        <v>135.30601080769839</v>
      </c>
      <c r="DE182" s="167">
        <f t="shared" si="27"/>
        <v>130.52923576737751</v>
      </c>
      <c r="DF182" s="167">
        <f t="shared" si="27"/>
        <v>127.16763107496524</v>
      </c>
      <c r="DG182" s="167">
        <f t="shared" si="27"/>
        <v>126.88966803225625</v>
      </c>
      <c r="DH182" s="167">
        <f t="shared" si="27"/>
        <v>123.86489098740698</v>
      </c>
      <c r="DI182" s="167">
        <f t="shared" si="27"/>
        <v>129.21715454636609</v>
      </c>
      <c r="DJ182" s="167">
        <f t="shared" si="27"/>
        <v>131.02347509183048</v>
      </c>
      <c r="DK182" s="167">
        <f t="shared" si="27"/>
        <v>138.72210201729425</v>
      </c>
      <c r="DL182" s="167">
        <f t="shared" si="27"/>
        <v>133.54863907825387</v>
      </c>
      <c r="DM182" s="167">
        <f t="shared" si="27"/>
        <v>141.75787955312404</v>
      </c>
      <c r="DN182" s="167">
        <f t="shared" si="27"/>
        <v>138.35624604748975</v>
      </c>
      <c r="DO182" s="167">
        <f t="shared" si="27"/>
        <v>136.37484516823068</v>
      </c>
      <c r="DP182" s="167">
        <f t="shared" si="27"/>
        <v>138.11089867061375</v>
      </c>
      <c r="DQ182" s="167">
        <f t="shared" si="27"/>
        <v>144.94811415758389</v>
      </c>
      <c r="DR182" s="167">
        <f t="shared" si="27"/>
        <v>146.55837679173268</v>
      </c>
      <c r="DS182" s="167">
        <f t="shared" si="27"/>
        <v>141.88876552396763</v>
      </c>
      <c r="DT182" s="167">
        <f t="shared" si="27"/>
        <v>142.31886240753008</v>
      </c>
      <c r="DU182" s="167">
        <f t="shared" si="27"/>
        <v>140.29788685677104</v>
      </c>
      <c r="DV182" s="167">
        <f t="shared" si="27"/>
        <v>0</v>
      </c>
      <c r="DW182" s="167">
        <f t="shared" si="27"/>
        <v>141.6869907762308</v>
      </c>
      <c r="DX182" s="167">
        <f t="shared" si="27"/>
        <v>147.89231213852014</v>
      </c>
      <c r="DY182" s="167">
        <f t="shared" si="27"/>
        <v>146.4179553078979</v>
      </c>
      <c r="DZ182" s="167">
        <f t="shared" si="27"/>
        <v>136.217146766784</v>
      </c>
      <c r="EA182" s="167">
        <f t="shared" si="27"/>
        <v>136.15566012000656</v>
      </c>
      <c r="EB182" s="167">
        <f t="shared" si="27"/>
        <v>133.61910765072903</v>
      </c>
      <c r="EC182" s="167">
        <f t="shared" si="27"/>
        <v>140.87790742602184</v>
      </c>
      <c r="ED182" s="167">
        <f t="shared" si="27"/>
        <v>129.87749217374216</v>
      </c>
      <c r="EE182" s="167">
        <f t="shared" si="27"/>
        <v>0</v>
      </c>
      <c r="EF182" s="167">
        <f t="shared" si="27"/>
        <v>121.61545350671486</v>
      </c>
      <c r="EG182" s="167">
        <f t="shared" si="27"/>
        <v>135.54958371211197</v>
      </c>
      <c r="EH182" s="167">
        <f t="shared" ref="EH182:GS182" si="28">IFERROR(IF(((EH180+EH46)/EH19)&gt;150,0,(EH180+EH46)/EH19),0)</f>
        <v>134.14404773310557</v>
      </c>
      <c r="EI182" s="167">
        <f t="shared" si="28"/>
        <v>146.58860583856625</v>
      </c>
      <c r="EJ182" s="167">
        <f t="shared" si="28"/>
        <v>130.15804971356269</v>
      </c>
      <c r="EK182" s="167">
        <f t="shared" si="28"/>
        <v>136.43187823285803</v>
      </c>
      <c r="EL182" s="167">
        <f t="shared" si="28"/>
        <v>129.43790834782905</v>
      </c>
      <c r="EM182" s="167">
        <f t="shared" si="28"/>
        <v>0</v>
      </c>
      <c r="EN182" s="167">
        <f t="shared" si="28"/>
        <v>126.01021787750265</v>
      </c>
      <c r="EO182" s="167">
        <f t="shared" si="28"/>
        <v>141.69761932539248</v>
      </c>
      <c r="EP182" s="167">
        <f t="shared" si="28"/>
        <v>137.15314586680535</v>
      </c>
      <c r="EQ182" s="167">
        <f t="shared" si="28"/>
        <v>135.2029303262502</v>
      </c>
      <c r="ER182" s="167">
        <f t="shared" si="28"/>
        <v>147.22335634476633</v>
      </c>
      <c r="ES182" s="167">
        <f t="shared" si="28"/>
        <v>124.76821438889499</v>
      </c>
      <c r="ET182" s="167">
        <f t="shared" si="28"/>
        <v>132.47797162417953</v>
      </c>
      <c r="EU182" s="167">
        <f t="shared" si="28"/>
        <v>136.59673647098722</v>
      </c>
      <c r="EV182" s="167">
        <f t="shared" si="28"/>
        <v>141.32032543580129</v>
      </c>
      <c r="EW182" s="167">
        <f t="shared" si="28"/>
        <v>135.97230853327429</v>
      </c>
      <c r="EX182" s="167">
        <f t="shared" si="28"/>
        <v>136.67307970237866</v>
      </c>
      <c r="EY182" s="167">
        <f t="shared" si="28"/>
        <v>0</v>
      </c>
      <c r="EZ182" s="167">
        <f t="shared" si="28"/>
        <v>133.77631560581517</v>
      </c>
      <c r="FA182" s="167">
        <f t="shared" si="28"/>
        <v>0</v>
      </c>
      <c r="FB182" s="167">
        <f t="shared" si="28"/>
        <v>0</v>
      </c>
      <c r="FC182" s="167">
        <f t="shared" si="28"/>
        <v>0</v>
      </c>
      <c r="FD182" s="167">
        <f t="shared" si="28"/>
        <v>0</v>
      </c>
      <c r="FE182" s="167">
        <f t="shared" si="28"/>
        <v>140.77068493279842</v>
      </c>
      <c r="FF182" s="167">
        <f t="shared" si="28"/>
        <v>145.24790202311132</v>
      </c>
      <c r="FG182" s="167">
        <f t="shared" si="28"/>
        <v>136.26806895924457</v>
      </c>
      <c r="FH182" s="167">
        <f t="shared" si="28"/>
        <v>110.6149358501778</v>
      </c>
      <c r="FI182" s="167">
        <f t="shared" si="28"/>
        <v>126.73074976987395</v>
      </c>
      <c r="FJ182" s="167">
        <f t="shared" si="28"/>
        <v>123.64309127080533</v>
      </c>
      <c r="FK182" s="167">
        <f t="shared" si="28"/>
        <v>130.89539698005399</v>
      </c>
      <c r="FL182" s="167">
        <f t="shared" si="28"/>
        <v>143.38091460374937</v>
      </c>
      <c r="FM182" s="167">
        <f t="shared" si="28"/>
        <v>0</v>
      </c>
      <c r="FN182" s="167">
        <f t="shared" si="28"/>
        <v>136.6554887905086</v>
      </c>
      <c r="FO182" s="167">
        <f t="shared" si="28"/>
        <v>145.8778750283652</v>
      </c>
      <c r="FP182" s="167">
        <f t="shared" si="28"/>
        <v>135.99170919728965</v>
      </c>
      <c r="FQ182" s="167">
        <f t="shared" si="28"/>
        <v>139.09756552884517</v>
      </c>
      <c r="FR182" s="167">
        <f t="shared" si="28"/>
        <v>0</v>
      </c>
      <c r="FS182" s="167">
        <f t="shared" si="28"/>
        <v>127.3693264431042</v>
      </c>
      <c r="FT182" s="167">
        <f t="shared" si="28"/>
        <v>125.36189445361491</v>
      </c>
      <c r="FU182" s="167">
        <f t="shared" si="28"/>
        <v>134.21479745076161</v>
      </c>
      <c r="FV182" s="167">
        <f t="shared" si="28"/>
        <v>123.81220301055053</v>
      </c>
      <c r="FW182" s="167">
        <f t="shared" si="28"/>
        <v>143.43313846173055</v>
      </c>
      <c r="FX182" s="167">
        <f t="shared" si="28"/>
        <v>138.79703455855602</v>
      </c>
      <c r="FY182" s="167">
        <f t="shared" si="28"/>
        <v>141.60716696055141</v>
      </c>
      <c r="FZ182" s="167">
        <f t="shared" si="28"/>
        <v>0</v>
      </c>
      <c r="GA182" s="167">
        <f t="shared" si="28"/>
        <v>0</v>
      </c>
      <c r="GB182" s="167">
        <f t="shared" si="28"/>
        <v>125.75552306401033</v>
      </c>
      <c r="GC182" s="167">
        <f t="shared" si="28"/>
        <v>0</v>
      </c>
      <c r="GD182" s="167">
        <f t="shared" si="28"/>
        <v>0</v>
      </c>
      <c r="GE182" s="167">
        <f t="shared" si="28"/>
        <v>132.95875482574445</v>
      </c>
      <c r="GF182" s="167">
        <f t="shared" si="28"/>
        <v>133.38231552319436</v>
      </c>
      <c r="GG182" s="167">
        <f t="shared" si="28"/>
        <v>137.67018212699318</v>
      </c>
      <c r="GH182" s="167">
        <f t="shared" si="28"/>
        <v>142.04462704132328</v>
      </c>
      <c r="GI182" s="167">
        <f t="shared" si="28"/>
        <v>0</v>
      </c>
      <c r="GJ182" s="167">
        <f t="shared" si="28"/>
        <v>0</v>
      </c>
      <c r="GK182" s="167">
        <f t="shared" si="28"/>
        <v>146.55390508033435</v>
      </c>
      <c r="GL182" s="167">
        <f t="shared" si="28"/>
        <v>148.53035301866547</v>
      </c>
      <c r="GM182" s="167">
        <f t="shared" si="28"/>
        <v>0</v>
      </c>
      <c r="GN182" s="167">
        <f t="shared" si="28"/>
        <v>0</v>
      </c>
      <c r="GO182" s="167">
        <f t="shared" si="28"/>
        <v>0</v>
      </c>
      <c r="GP182" s="167">
        <f t="shared" si="28"/>
        <v>0</v>
      </c>
      <c r="GQ182" s="167">
        <f t="shared" si="28"/>
        <v>124.85613657641676</v>
      </c>
      <c r="GR182" s="167">
        <f t="shared" si="28"/>
        <v>128.98600025191479</v>
      </c>
      <c r="GS182" s="167">
        <f t="shared" si="28"/>
        <v>126.14226511434144</v>
      </c>
      <c r="GT182" s="167">
        <f t="shared" ref="GT182:IC182" si="29">IFERROR(IF(((GT180+GT46)/GT19)&gt;150,0,(GT180+GT46)/GT19),0)</f>
        <v>130.1085213247174</v>
      </c>
      <c r="GU182" s="167">
        <f t="shared" si="29"/>
        <v>136.17827000793667</v>
      </c>
      <c r="GV182" s="167">
        <f t="shared" si="29"/>
        <v>0</v>
      </c>
      <c r="GW182" s="167">
        <f t="shared" si="29"/>
        <v>137.11943374989335</v>
      </c>
      <c r="GX182" s="167">
        <f t="shared" si="29"/>
        <v>134.83500875328866</v>
      </c>
      <c r="GY182" s="167">
        <f t="shared" si="29"/>
        <v>0</v>
      </c>
      <c r="GZ182" s="167">
        <f t="shared" si="29"/>
        <v>0</v>
      </c>
      <c r="HA182" s="167">
        <f t="shared" si="29"/>
        <v>129.3097523133759</v>
      </c>
      <c r="HB182" s="167">
        <f t="shared" si="29"/>
        <v>0</v>
      </c>
      <c r="HC182" s="167">
        <f t="shared" si="29"/>
        <v>0</v>
      </c>
      <c r="HD182" s="167">
        <f t="shared" si="29"/>
        <v>116.71278016550933</v>
      </c>
      <c r="HE182" s="167">
        <f t="shared" si="29"/>
        <v>135.06201606585921</v>
      </c>
      <c r="HF182" s="167">
        <f t="shared" si="29"/>
        <v>137.61524573342115</v>
      </c>
      <c r="HG182" s="167">
        <f t="shared" si="29"/>
        <v>124.87848579774605</v>
      </c>
      <c r="HH182" s="167">
        <f t="shared" si="29"/>
        <v>134.55734195962418</v>
      </c>
      <c r="HI182" s="167">
        <f t="shared" si="29"/>
        <v>121.57931431652176</v>
      </c>
      <c r="HJ182" s="167">
        <f t="shared" si="29"/>
        <v>131.74209596911848</v>
      </c>
      <c r="HK182" s="167">
        <f t="shared" si="29"/>
        <v>137.52149636100887</v>
      </c>
      <c r="HL182" s="167">
        <f t="shared" si="29"/>
        <v>129.76860601596456</v>
      </c>
      <c r="HM182" s="167">
        <f t="shared" si="29"/>
        <v>134.12625661228259</v>
      </c>
      <c r="HN182" s="167">
        <f t="shared" si="29"/>
        <v>134.72871003700965</v>
      </c>
      <c r="HO182" s="167">
        <f t="shared" si="29"/>
        <v>0</v>
      </c>
      <c r="HP182" s="167">
        <f t="shared" si="29"/>
        <v>120.12975775491537</v>
      </c>
      <c r="HQ182" s="167">
        <f t="shared" si="29"/>
        <v>127.66859842130951</v>
      </c>
      <c r="HR182" s="167">
        <f t="shared" si="29"/>
        <v>0</v>
      </c>
      <c r="HS182" s="167">
        <f t="shared" si="29"/>
        <v>138.94229218412309</v>
      </c>
      <c r="HT182" s="167">
        <f t="shared" si="29"/>
        <v>0</v>
      </c>
      <c r="HU182" s="167">
        <f t="shared" si="29"/>
        <v>126.80041082440876</v>
      </c>
      <c r="HV182" s="167">
        <f t="shared" si="29"/>
        <v>133.43284699040231</v>
      </c>
      <c r="HW182" s="167">
        <f t="shared" si="29"/>
        <v>141.21363412537849</v>
      </c>
      <c r="HX182" s="167">
        <f t="shared" si="29"/>
        <v>0</v>
      </c>
      <c r="HY182" s="167">
        <f t="shared" si="29"/>
        <v>0</v>
      </c>
      <c r="HZ182" s="167">
        <f t="shared" si="29"/>
        <v>0</v>
      </c>
      <c r="IA182" s="167">
        <f t="shared" si="29"/>
        <v>124.00993977545237</v>
      </c>
      <c r="IB182" s="167">
        <f t="shared" si="29"/>
        <v>0</v>
      </c>
      <c r="IC182" s="167">
        <f t="shared" si="29"/>
        <v>0</v>
      </c>
      <c r="ID182" s="300"/>
    </row>
    <row r="183" spans="1:238" x14ac:dyDescent="0.25">
      <c r="A183" s="95">
        <f t="shared" si="15"/>
        <v>182</v>
      </c>
      <c r="B183" s="65">
        <f>B.Semanal!B179</f>
        <v>0</v>
      </c>
      <c r="C183" s="258"/>
      <c r="D183" s="166"/>
      <c r="E183" s="166"/>
      <c r="F183" s="166"/>
      <c r="G183" s="178"/>
      <c r="H183" s="178">
        <f t="shared" ref="H183:BS183" si="30">IFERROR(H180/H19,0)</f>
        <v>0</v>
      </c>
      <c r="I183" s="178">
        <f t="shared" si="30"/>
        <v>55.730322517940159</v>
      </c>
      <c r="J183" s="178">
        <f t="shared" si="30"/>
        <v>60.009301010801025</v>
      </c>
      <c r="K183" s="178">
        <f t="shared" si="30"/>
        <v>60.543513446813691</v>
      </c>
      <c r="L183" s="178">
        <f t="shared" si="30"/>
        <v>71.976872328701845</v>
      </c>
      <c r="M183" s="178">
        <f t="shared" si="30"/>
        <v>90.504299921528428</v>
      </c>
      <c r="N183" s="178">
        <f t="shared" si="30"/>
        <v>72.796522879081081</v>
      </c>
      <c r="O183" s="178">
        <f t="shared" si="30"/>
        <v>43.788624656102797</v>
      </c>
      <c r="P183" s="178">
        <f t="shared" si="30"/>
        <v>72.977669804525192</v>
      </c>
      <c r="Q183" s="178">
        <f t="shared" si="30"/>
        <v>78.49441458817796</v>
      </c>
      <c r="R183" s="178">
        <f t="shared" si="30"/>
        <v>74.673466671736563</v>
      </c>
      <c r="S183" s="178">
        <f t="shared" si="30"/>
        <v>70.745074391474262</v>
      </c>
      <c r="T183" s="178">
        <f t="shared" si="30"/>
        <v>86.11956416291811</v>
      </c>
      <c r="U183" s="178">
        <f t="shared" si="30"/>
        <v>85.962968086514067</v>
      </c>
      <c r="V183" s="178">
        <f t="shared" si="30"/>
        <v>77.129048630457604</v>
      </c>
      <c r="W183" s="178">
        <f t="shared" si="30"/>
        <v>73.049304878893508</v>
      </c>
      <c r="X183" s="178">
        <f t="shared" si="30"/>
        <v>79.854962205281879</v>
      </c>
      <c r="Y183" s="178">
        <f t="shared" si="30"/>
        <v>62.127135035458529</v>
      </c>
      <c r="Z183" s="178">
        <f t="shared" si="30"/>
        <v>78.97274212734456</v>
      </c>
      <c r="AA183" s="178">
        <f t="shared" si="30"/>
        <v>109.64978707251034</v>
      </c>
      <c r="AB183" s="178">
        <f t="shared" si="30"/>
        <v>0</v>
      </c>
      <c r="AC183" s="178">
        <f t="shared" si="30"/>
        <v>0</v>
      </c>
      <c r="AD183" s="178">
        <f t="shared" si="30"/>
        <v>150.83433642149595</v>
      </c>
      <c r="AE183" s="178">
        <f t="shared" si="30"/>
        <v>49.795140249371997</v>
      </c>
      <c r="AF183" s="178">
        <f t="shared" si="30"/>
        <v>86.287265145024747</v>
      </c>
      <c r="AG183" s="178">
        <f t="shared" si="30"/>
        <v>89.429767497066692</v>
      </c>
      <c r="AH183" s="178">
        <f t="shared" si="30"/>
        <v>127.97385227770805</v>
      </c>
      <c r="AI183" s="178">
        <f t="shared" si="30"/>
        <v>0</v>
      </c>
      <c r="AJ183" s="178">
        <f t="shared" si="30"/>
        <v>0</v>
      </c>
      <c r="AK183" s="178">
        <f t="shared" si="30"/>
        <v>88.601767926959511</v>
      </c>
      <c r="AL183" s="178">
        <f t="shared" si="30"/>
        <v>65.488212144512957</v>
      </c>
      <c r="AM183" s="178">
        <f t="shared" si="30"/>
        <v>76.646195961613529</v>
      </c>
      <c r="AN183" s="178">
        <f t="shared" si="30"/>
        <v>83.61419065223302</v>
      </c>
      <c r="AO183" s="178">
        <f t="shared" si="30"/>
        <v>87.680705727530722</v>
      </c>
      <c r="AP183" s="178">
        <f t="shared" si="30"/>
        <v>99.430232836156236</v>
      </c>
      <c r="AQ183" s="178">
        <f t="shared" si="30"/>
        <v>93.618583838716518</v>
      </c>
      <c r="AR183" s="178">
        <f t="shared" si="30"/>
        <v>90.405817145990255</v>
      </c>
      <c r="AS183" s="178">
        <f t="shared" si="30"/>
        <v>87.853992277714497</v>
      </c>
      <c r="AT183" s="178">
        <f t="shared" si="30"/>
        <v>89.63439125633694</v>
      </c>
      <c r="AU183" s="178">
        <f t="shared" si="30"/>
        <v>87.527325446965975</v>
      </c>
      <c r="AV183" s="178">
        <f t="shared" si="30"/>
        <v>82.211192720147196</v>
      </c>
      <c r="AW183" s="178">
        <f t="shared" si="30"/>
        <v>93.17387077333531</v>
      </c>
      <c r="AX183" s="178">
        <f t="shared" si="30"/>
        <v>87.461349683860362</v>
      </c>
      <c r="AY183" s="178">
        <f t="shared" si="30"/>
        <v>87.870496889302103</v>
      </c>
      <c r="AZ183" s="178">
        <f t="shared" si="30"/>
        <v>106.11798088872523</v>
      </c>
      <c r="BA183" s="178">
        <f t="shared" si="30"/>
        <v>58.321161164846515</v>
      </c>
      <c r="BB183" s="178">
        <f t="shared" si="30"/>
        <v>82.673985878704002</v>
      </c>
      <c r="BC183" s="178">
        <f t="shared" si="30"/>
        <v>118.73299082787885</v>
      </c>
      <c r="BD183" s="178">
        <f t="shared" si="30"/>
        <v>0</v>
      </c>
      <c r="BE183" s="178">
        <f t="shared" si="30"/>
        <v>0</v>
      </c>
      <c r="BF183" s="178">
        <f t="shared" si="30"/>
        <v>0</v>
      </c>
      <c r="BG183" s="178">
        <f t="shared" si="30"/>
        <v>19.137800929870256</v>
      </c>
      <c r="BH183" s="178">
        <f t="shared" si="30"/>
        <v>54.060936638070416</v>
      </c>
      <c r="BI183" s="178">
        <f t="shared" si="30"/>
        <v>72.005556332022223</v>
      </c>
      <c r="BJ183" s="178">
        <f t="shared" si="30"/>
        <v>83.789598545115638</v>
      </c>
      <c r="BK183" s="178">
        <f t="shared" si="30"/>
        <v>93.536360174224171</v>
      </c>
      <c r="BL183" s="178">
        <f t="shared" si="30"/>
        <v>70.238740138073382</v>
      </c>
      <c r="BM183" s="178">
        <f t="shared" si="30"/>
        <v>89.971334971334969</v>
      </c>
      <c r="BN183" s="178">
        <f t="shared" si="30"/>
        <v>110.78372115765968</v>
      </c>
      <c r="BO183" s="178">
        <f t="shared" si="30"/>
        <v>92.106910211982964</v>
      </c>
      <c r="BP183" s="178">
        <f t="shared" si="30"/>
        <v>0</v>
      </c>
      <c r="BQ183" s="178">
        <f t="shared" si="30"/>
        <v>86.444165201541693</v>
      </c>
      <c r="BR183" s="178">
        <f t="shared" si="30"/>
        <v>115.64820484430402</v>
      </c>
      <c r="BS183" s="178">
        <f t="shared" si="30"/>
        <v>71.113049764577369</v>
      </c>
      <c r="BT183" s="178">
        <f t="shared" ref="BT183:EE183" si="31">IFERROR(BT180/BT19,0)</f>
        <v>85.503988075943823</v>
      </c>
      <c r="BU183" s="178">
        <f t="shared" si="31"/>
        <v>84.80436859181647</v>
      </c>
      <c r="BV183" s="178">
        <f t="shared" si="31"/>
        <v>77.644263325916612</v>
      </c>
      <c r="BW183" s="178">
        <f t="shared" si="31"/>
        <v>75.80455047077885</v>
      </c>
      <c r="BX183" s="178">
        <f t="shared" si="31"/>
        <v>88.14902472190181</v>
      </c>
      <c r="BY183" s="178">
        <f t="shared" si="31"/>
        <v>85.882470601859168</v>
      </c>
      <c r="BZ183" s="178">
        <f t="shared" si="31"/>
        <v>88.959799666921953</v>
      </c>
      <c r="CA183" s="178">
        <f t="shared" si="31"/>
        <v>79.652465864165791</v>
      </c>
      <c r="CB183" s="178">
        <f t="shared" si="31"/>
        <v>84.159913956989001</v>
      </c>
      <c r="CC183" s="178">
        <f t="shared" si="31"/>
        <v>71.777083814746135</v>
      </c>
      <c r="CD183" s="178">
        <f t="shared" si="31"/>
        <v>82.883907372339152</v>
      </c>
      <c r="CE183" s="178">
        <f t="shared" si="31"/>
        <v>78.37187573652372</v>
      </c>
      <c r="CF183" s="178">
        <f t="shared" si="31"/>
        <v>84.147454729539078</v>
      </c>
      <c r="CG183" s="178">
        <f t="shared" si="31"/>
        <v>72.959782504551114</v>
      </c>
      <c r="CH183" s="178">
        <f t="shared" si="31"/>
        <v>75.959009363162039</v>
      </c>
      <c r="CI183" s="178">
        <f t="shared" si="31"/>
        <v>77.035101799521442</v>
      </c>
      <c r="CJ183" s="178">
        <f t="shared" si="31"/>
        <v>77.849604577303168</v>
      </c>
      <c r="CK183" s="178">
        <f t="shared" si="31"/>
        <v>98.156806762136597</v>
      </c>
      <c r="CL183" s="178">
        <f t="shared" si="31"/>
        <v>76.237934517653798</v>
      </c>
      <c r="CM183" s="178">
        <f t="shared" si="31"/>
        <v>82.848234844592056</v>
      </c>
      <c r="CN183" s="178">
        <f t="shared" si="31"/>
        <v>172.10011408014992</v>
      </c>
      <c r="CO183" s="178">
        <f t="shared" si="31"/>
        <v>0</v>
      </c>
      <c r="CP183" s="178">
        <f t="shared" si="31"/>
        <v>0</v>
      </c>
      <c r="CQ183" s="178">
        <f t="shared" si="31"/>
        <v>9.1145543636604422</v>
      </c>
      <c r="CR183" s="178">
        <f t="shared" si="31"/>
        <v>82.429394837885823</v>
      </c>
      <c r="CS183" s="178">
        <f t="shared" si="31"/>
        <v>87.306922585200567</v>
      </c>
      <c r="CT183" s="178">
        <f t="shared" si="31"/>
        <v>108.9442296761989</v>
      </c>
      <c r="CU183" s="178">
        <f t="shared" si="31"/>
        <v>78.993994362772568</v>
      </c>
      <c r="CV183" s="178">
        <f t="shared" si="31"/>
        <v>87.423367201936841</v>
      </c>
      <c r="CW183" s="178">
        <f t="shared" si="31"/>
        <v>98.683720815531245</v>
      </c>
      <c r="CX183" s="178">
        <f t="shared" si="31"/>
        <v>68.630858453572088</v>
      </c>
      <c r="CY183" s="178">
        <f t="shared" si="31"/>
        <v>89.865582593053261</v>
      </c>
      <c r="CZ183" s="178">
        <f t="shared" si="31"/>
        <v>80.456770849007185</v>
      </c>
      <c r="DA183" s="178">
        <f t="shared" si="31"/>
        <v>88.912414036542032</v>
      </c>
      <c r="DB183" s="178">
        <f t="shared" si="31"/>
        <v>78.88812394862245</v>
      </c>
      <c r="DC183" s="178">
        <f t="shared" si="31"/>
        <v>75.293623862884573</v>
      </c>
      <c r="DD183" s="178">
        <f t="shared" si="31"/>
        <v>102.80338303695376</v>
      </c>
      <c r="DE183" s="178">
        <f t="shared" si="31"/>
        <v>87.824489277759156</v>
      </c>
      <c r="DF183" s="178">
        <f t="shared" si="31"/>
        <v>87.76989680058243</v>
      </c>
      <c r="DG183" s="178">
        <f t="shared" si="31"/>
        <v>92.088068903760728</v>
      </c>
      <c r="DH183" s="178">
        <f t="shared" si="31"/>
        <v>84.475453926988294</v>
      </c>
      <c r="DI183" s="178">
        <f t="shared" si="31"/>
        <v>78.349728021766992</v>
      </c>
      <c r="DJ183" s="178">
        <f t="shared" si="31"/>
        <v>87.219937344509717</v>
      </c>
      <c r="DK183" s="178">
        <f t="shared" si="31"/>
        <v>92.424642319715687</v>
      </c>
      <c r="DL183" s="178">
        <f t="shared" si="31"/>
        <v>88.240442201878224</v>
      </c>
      <c r="DM183" s="178">
        <f t="shared" si="31"/>
        <v>93.202169496878156</v>
      </c>
      <c r="DN183" s="178">
        <f t="shared" si="31"/>
        <v>94.659029377970981</v>
      </c>
      <c r="DO183" s="178">
        <f t="shared" si="31"/>
        <v>87.096313499345058</v>
      </c>
      <c r="DP183" s="178">
        <f t="shared" si="31"/>
        <v>83.864397319367711</v>
      </c>
      <c r="DQ183" s="178">
        <f t="shared" si="31"/>
        <v>89.918854528661271</v>
      </c>
      <c r="DR183" s="178">
        <f t="shared" si="31"/>
        <v>95.505238397275761</v>
      </c>
      <c r="DS183" s="178">
        <f t="shared" si="31"/>
        <v>88.104175182133673</v>
      </c>
      <c r="DT183" s="178">
        <f t="shared" si="31"/>
        <v>90.122196185481869</v>
      </c>
      <c r="DU183" s="178">
        <f t="shared" si="31"/>
        <v>87.370977633075256</v>
      </c>
      <c r="DV183" s="178">
        <f t="shared" si="31"/>
        <v>88.279533641698364</v>
      </c>
      <c r="DW183" s="178">
        <f t="shared" si="31"/>
        <v>81.738610436588402</v>
      </c>
      <c r="DX183" s="178">
        <f t="shared" si="31"/>
        <v>93.537654811141664</v>
      </c>
      <c r="DY183" s="178">
        <f t="shared" si="31"/>
        <v>99.548654946289076</v>
      </c>
      <c r="DZ183" s="178">
        <f t="shared" si="31"/>
        <v>90.409626100958391</v>
      </c>
      <c r="EA183" s="178">
        <f t="shared" si="31"/>
        <v>90.851673639916783</v>
      </c>
      <c r="EB183" s="178">
        <f t="shared" si="31"/>
        <v>87.535575765655466</v>
      </c>
      <c r="EC183" s="178">
        <f t="shared" si="31"/>
        <v>94.053699083473987</v>
      </c>
      <c r="ED183" s="178">
        <f t="shared" si="31"/>
        <v>84.908907822624656</v>
      </c>
      <c r="EE183" s="178">
        <f t="shared" si="31"/>
        <v>95.190257399604008</v>
      </c>
      <c r="EF183" s="178">
        <f t="shared" ref="EF183:GQ183" si="32">IFERROR(EF180/EF19,0)</f>
        <v>80.308443959872392</v>
      </c>
      <c r="EG183" s="178">
        <f t="shared" si="32"/>
        <v>91.52335852923818</v>
      </c>
      <c r="EH183" s="178">
        <f t="shared" si="32"/>
        <v>88.849704946080948</v>
      </c>
      <c r="EI183" s="178">
        <f t="shared" si="32"/>
        <v>101.91486590451363</v>
      </c>
      <c r="EJ183" s="178">
        <f t="shared" si="32"/>
        <v>86.484911198772267</v>
      </c>
      <c r="EK183" s="178">
        <f t="shared" si="32"/>
        <v>97.43552875816458</v>
      </c>
      <c r="EL183" s="178">
        <f t="shared" si="32"/>
        <v>79.172750116141643</v>
      </c>
      <c r="EM183" s="178">
        <f t="shared" si="32"/>
        <v>110.36245538406963</v>
      </c>
      <c r="EN183" s="178">
        <f t="shared" si="32"/>
        <v>71.957830305576394</v>
      </c>
      <c r="EO183" s="178">
        <f t="shared" si="32"/>
        <v>98.044690612968637</v>
      </c>
      <c r="EP183" s="178">
        <f t="shared" si="32"/>
        <v>97.095645165577281</v>
      </c>
      <c r="EQ183" s="178">
        <f t="shared" si="32"/>
        <v>92.101678195950953</v>
      </c>
      <c r="ER183" s="178">
        <f t="shared" si="32"/>
        <v>91.191036449486518</v>
      </c>
      <c r="ES183" s="178">
        <f t="shared" si="32"/>
        <v>82.94730297082701</v>
      </c>
      <c r="ET183" s="178">
        <f t="shared" si="32"/>
        <v>88.943734110244435</v>
      </c>
      <c r="EU183" s="178">
        <f t="shared" si="32"/>
        <v>83.767206049642539</v>
      </c>
      <c r="EV183" s="178">
        <f t="shared" si="32"/>
        <v>91.477193010904003</v>
      </c>
      <c r="EW183" s="178">
        <f t="shared" si="32"/>
        <v>91.218621530401165</v>
      </c>
      <c r="EX183" s="178">
        <f t="shared" si="32"/>
        <v>88.147483826534639</v>
      </c>
      <c r="EY183" s="178">
        <f t="shared" si="32"/>
        <v>138.40865350243789</v>
      </c>
      <c r="EZ183" s="178">
        <f t="shared" si="32"/>
        <v>36.490192421250342</v>
      </c>
      <c r="FA183" s="178">
        <f t="shared" si="32"/>
        <v>0</v>
      </c>
      <c r="FB183" s="178">
        <f t="shared" si="32"/>
        <v>0</v>
      </c>
      <c r="FC183" s="178">
        <f t="shared" si="32"/>
        <v>0</v>
      </c>
      <c r="FD183" s="178">
        <f t="shared" si="32"/>
        <v>0</v>
      </c>
      <c r="FE183" s="178">
        <f t="shared" si="32"/>
        <v>23.571229899633703</v>
      </c>
      <c r="FF183" s="178">
        <f t="shared" si="32"/>
        <v>105.29866634830147</v>
      </c>
      <c r="FG183" s="178">
        <f t="shared" si="32"/>
        <v>101.72621246721724</v>
      </c>
      <c r="FH183" s="178">
        <f t="shared" si="32"/>
        <v>70.385855502335474</v>
      </c>
      <c r="FI183" s="178">
        <f t="shared" si="32"/>
        <v>88.352574773997318</v>
      </c>
      <c r="FJ183" s="178">
        <f t="shared" si="32"/>
        <v>80.416834555348942</v>
      </c>
      <c r="FK183" s="178">
        <f t="shared" si="32"/>
        <v>80.08282316824527</v>
      </c>
      <c r="FL183" s="178">
        <f t="shared" si="32"/>
        <v>92.538125998479103</v>
      </c>
      <c r="FM183" s="178">
        <f t="shared" si="32"/>
        <v>106.55207180520667</v>
      </c>
      <c r="FN183" s="178">
        <f t="shared" si="32"/>
        <v>91.57702928348651</v>
      </c>
      <c r="FO183" s="178">
        <f t="shared" si="32"/>
        <v>92.519930511314769</v>
      </c>
      <c r="FP183" s="178">
        <f t="shared" si="32"/>
        <v>83.620985209141935</v>
      </c>
      <c r="FQ183" s="178">
        <f t="shared" si="32"/>
        <v>83.300894392217714</v>
      </c>
      <c r="FR183" s="178">
        <f t="shared" si="32"/>
        <v>115.24284000016776</v>
      </c>
      <c r="FS183" s="178">
        <f t="shared" si="32"/>
        <v>84.74810150386773</v>
      </c>
      <c r="FT183" s="178">
        <f t="shared" si="32"/>
        <v>83.119386555957163</v>
      </c>
      <c r="FU183" s="178">
        <f t="shared" si="32"/>
        <v>97.178359137246048</v>
      </c>
      <c r="FV183" s="178">
        <f t="shared" si="32"/>
        <v>76.81126331842168</v>
      </c>
      <c r="FW183" s="178">
        <f t="shared" si="32"/>
        <v>95.989322323171791</v>
      </c>
      <c r="FX183" s="178">
        <f t="shared" si="32"/>
        <v>84.561939566344279</v>
      </c>
      <c r="FY183" s="178">
        <f t="shared" si="32"/>
        <v>93.635154837507869</v>
      </c>
      <c r="FZ183" s="178">
        <f t="shared" si="32"/>
        <v>100.67531740508531</v>
      </c>
      <c r="GA183" s="178">
        <f t="shared" si="32"/>
        <v>97.604353289215666</v>
      </c>
      <c r="GB183" s="178">
        <f t="shared" si="32"/>
        <v>69.541716466195965</v>
      </c>
      <c r="GC183" s="178">
        <f t="shared" si="32"/>
        <v>94.956248773136082</v>
      </c>
      <c r="GD183" s="178">
        <f t="shared" si="32"/>
        <v>120.36701177349826</v>
      </c>
      <c r="GE183" s="178">
        <f t="shared" si="32"/>
        <v>65.549820710532302</v>
      </c>
      <c r="GF183" s="178">
        <f t="shared" si="32"/>
        <v>87.2785687187571</v>
      </c>
      <c r="GG183" s="178">
        <f t="shared" si="32"/>
        <v>89.485305382711772</v>
      </c>
      <c r="GH183" s="178">
        <f t="shared" si="32"/>
        <v>86.375106449400334</v>
      </c>
      <c r="GI183" s="178">
        <f t="shared" si="32"/>
        <v>96.451383391317023</v>
      </c>
      <c r="GJ183" s="178">
        <f t="shared" si="32"/>
        <v>98.890102445097881</v>
      </c>
      <c r="GK183" s="178">
        <f t="shared" si="32"/>
        <v>86.76800383980634</v>
      </c>
      <c r="GL183" s="178">
        <f t="shared" si="32"/>
        <v>86.120406410856049</v>
      </c>
      <c r="GM183" s="178">
        <f t="shared" si="32"/>
        <v>86.756122903610517</v>
      </c>
      <c r="GN183" s="178">
        <f t="shared" si="32"/>
        <v>111.23017341244798</v>
      </c>
      <c r="GO183" s="178">
        <f t="shared" si="32"/>
        <v>108.28896223382955</v>
      </c>
      <c r="GP183" s="178">
        <f t="shared" si="32"/>
        <v>105.97075311500805</v>
      </c>
      <c r="GQ183" s="178">
        <f t="shared" si="32"/>
        <v>88.796062117794023</v>
      </c>
      <c r="GR183" s="178">
        <f t="shared" ref="GR183:IC183" si="33">IFERROR(GR180/GR19,0)</f>
        <v>95.699849733433979</v>
      </c>
      <c r="GS183" s="178">
        <f t="shared" si="33"/>
        <v>87.129847984280929</v>
      </c>
      <c r="GT183" s="178">
        <f t="shared" si="33"/>
        <v>88.632901858893575</v>
      </c>
      <c r="GU183" s="178">
        <f t="shared" si="33"/>
        <v>94.074222596850518</v>
      </c>
      <c r="GV183" s="178">
        <f t="shared" si="33"/>
        <v>91.473637116277061</v>
      </c>
      <c r="GW183" s="178">
        <f t="shared" si="33"/>
        <v>90.325643347194202</v>
      </c>
      <c r="GX183" s="178">
        <f t="shared" si="33"/>
        <v>83.237701149145863</v>
      </c>
      <c r="GY183" s="178">
        <f t="shared" si="33"/>
        <v>120.26088466879399</v>
      </c>
      <c r="GZ183" s="178">
        <f t="shared" si="33"/>
        <v>128.84347107651348</v>
      </c>
      <c r="HA183" s="178">
        <f t="shared" si="33"/>
        <v>42.849128977970494</v>
      </c>
      <c r="HB183" s="178">
        <f t="shared" si="33"/>
        <v>120.53262183165741</v>
      </c>
      <c r="HC183" s="178">
        <f t="shared" si="33"/>
        <v>0</v>
      </c>
      <c r="HD183" s="178">
        <f t="shared" si="33"/>
        <v>34.88344033051937</v>
      </c>
      <c r="HE183" s="178">
        <f t="shared" si="33"/>
        <v>89.035787425678038</v>
      </c>
      <c r="HF183" s="178">
        <f t="shared" si="33"/>
        <v>102.6765503535493</v>
      </c>
      <c r="HG183" s="178">
        <f t="shared" si="33"/>
        <v>87.888426253432286</v>
      </c>
      <c r="HH183" s="178">
        <f t="shared" si="33"/>
        <v>102.27907143318649</v>
      </c>
      <c r="HI183" s="178">
        <f t="shared" si="33"/>
        <v>84.854367121027749</v>
      </c>
      <c r="HJ183" s="178">
        <f t="shared" si="33"/>
        <v>87.968359770258701</v>
      </c>
      <c r="HK183" s="178">
        <f t="shared" si="33"/>
        <v>98.042370707437954</v>
      </c>
      <c r="HL183" s="178">
        <f t="shared" si="33"/>
        <v>87.117095943434393</v>
      </c>
      <c r="HM183" s="178">
        <f t="shared" si="33"/>
        <v>89.817120400497544</v>
      </c>
      <c r="HN183" s="178">
        <f t="shared" si="33"/>
        <v>85.784026618516563</v>
      </c>
      <c r="HO183" s="178">
        <f t="shared" si="33"/>
        <v>196.80570309387863</v>
      </c>
      <c r="HP183" s="178">
        <f t="shared" si="33"/>
        <v>65.948125152308208</v>
      </c>
      <c r="HQ183" s="178">
        <f t="shared" si="33"/>
        <v>83.998647958754333</v>
      </c>
      <c r="HR183" s="178">
        <f t="shared" si="33"/>
        <v>97.749818479863521</v>
      </c>
      <c r="HS183" s="178">
        <f t="shared" si="33"/>
        <v>77.869262281861879</v>
      </c>
      <c r="HT183" s="178">
        <f t="shared" si="33"/>
        <v>63.543114520470823</v>
      </c>
      <c r="HU183" s="178">
        <f t="shared" si="33"/>
        <v>86.397662644388035</v>
      </c>
      <c r="HV183" s="178">
        <f t="shared" si="33"/>
        <v>88.348349472007442</v>
      </c>
      <c r="HW183" s="178">
        <f t="shared" si="33"/>
        <v>82.873895584876422</v>
      </c>
      <c r="HX183" s="178">
        <f t="shared" si="33"/>
        <v>0</v>
      </c>
      <c r="HY183" s="178">
        <f t="shared" si="33"/>
        <v>0</v>
      </c>
      <c r="HZ183" s="178">
        <f t="shared" si="33"/>
        <v>0</v>
      </c>
      <c r="IA183" s="178">
        <f t="shared" si="33"/>
        <v>46.168008774798345</v>
      </c>
      <c r="IB183" s="178">
        <f t="shared" si="33"/>
        <v>107.52427387278986</v>
      </c>
      <c r="IC183" s="178">
        <f t="shared" si="33"/>
        <v>0</v>
      </c>
      <c r="ID183" s="301"/>
    </row>
    <row r="184" spans="1:238" x14ac:dyDescent="0.25">
      <c r="A184" s="95">
        <f t="shared" si="15"/>
        <v>183</v>
      </c>
      <c r="C184" s="66"/>
      <c r="D184" s="66"/>
      <c r="E184" s="66"/>
      <c r="F184" s="66"/>
      <c r="H184"/>
      <c r="I184"/>
      <c r="J184" s="94"/>
      <c r="K184" s="94"/>
      <c r="L184" s="94"/>
      <c r="M184" s="94"/>
      <c r="AE184" s="120"/>
      <c r="AG184" s="120"/>
      <c r="AH184" s="120"/>
      <c r="AV184" s="91"/>
      <c r="BM184" s="91"/>
    </row>
    <row r="185" spans="1:238" x14ac:dyDescent="0.25">
      <c r="A185" s="95">
        <f t="shared" si="15"/>
        <v>184</v>
      </c>
      <c r="G185" s="91"/>
      <c r="I185" s="92"/>
      <c r="J185" s="92"/>
      <c r="K185" s="92"/>
      <c r="L185" s="92"/>
      <c r="M185" s="92"/>
      <c r="N185" s="94"/>
      <c r="O185" s="91"/>
      <c r="AE185" s="120"/>
      <c r="AG185" s="120"/>
      <c r="AH185" s="120"/>
      <c r="AV185" s="91"/>
      <c r="BM185" s="91"/>
    </row>
    <row r="186" spans="1:238" x14ac:dyDescent="0.25">
      <c r="G186" s="92"/>
      <c r="H186"/>
      <c r="I186" s="93"/>
      <c r="J186" s="93"/>
      <c r="K186" s="93"/>
      <c r="L186" s="93"/>
      <c r="M186" s="93"/>
      <c r="N186" s="92"/>
      <c r="AE186" s="120"/>
      <c r="AG186" s="120"/>
      <c r="AH186" s="120"/>
      <c r="AV186" s="91"/>
      <c r="BM186" s="91"/>
      <c r="HM186" s="141"/>
    </row>
    <row r="187" spans="1:238" x14ac:dyDescent="0.25">
      <c r="A187" s="65">
        <f>MAX(B.Acum!E12:XFD12)</f>
        <v>206</v>
      </c>
      <c r="H187"/>
      <c r="V187" s="139"/>
      <c r="AA187" s="139"/>
      <c r="AB187" s="139"/>
      <c r="AC187" s="139"/>
      <c r="AD187" s="139"/>
      <c r="AE187" s="120"/>
      <c r="AF187" s="139"/>
      <c r="AG187" s="120"/>
      <c r="AH187" s="120"/>
      <c r="AV187" s="91"/>
      <c r="BM187" s="91"/>
    </row>
    <row r="188" spans="1:238" x14ac:dyDescent="0.25">
      <c r="A188" s="250" t="str">
        <f>B.Grafico.R!F2</f>
        <v>Indicador 1</v>
      </c>
      <c r="G188" s="264">
        <f ca="1">IF(AND(G192&gt;DAY(TODAY()),G19&gt;MONTH(TODAY())),0,INDEX(bdiario,B.Grafico.R!$W$6,0))</f>
        <v>0</v>
      </c>
      <c r="H188" s="264">
        <f>INDEX(bdiario,B.Grafico.R!$W$6,0)</f>
        <v>3036.04</v>
      </c>
      <c r="I188" s="264">
        <f>INDEX(bdiario,B.Grafico.R!$W$6,0)</f>
        <v>3703.98</v>
      </c>
      <c r="J188" s="264">
        <f>INDEX(bdiario,B.Grafico.R!$W$6,0)</f>
        <v>4386.62</v>
      </c>
      <c r="K188" s="1812">
        <f ca="1">IF(COUNTA($G$188:J188)&gt;$A$187,0,INDEX(bdiario,B.Grafico.R!$W$6,0))</f>
        <v>6240.14</v>
      </c>
      <c r="L188" s="1812">
        <f ca="1">IF(COUNTA($G$188:K188)-1&gt;$A$187,0,INDEX(bdiario,B.Grafico.R!$W$6,0))</f>
        <v>8057.88</v>
      </c>
      <c r="M188" s="1812">
        <f ca="1">IF(COUNTA($G$188:L188)-1&gt;$A$187,0,INDEX(bdiario,B.Grafico.R!$W$6,0))</f>
        <v>6244.3</v>
      </c>
      <c r="N188" s="1812">
        <f ca="1">IF(COUNTA($G$188:M188)-1&gt;$A$187,0,INDEX(bdiario,B.Grafico.R!$W$6,0))</f>
        <v>6407.6</v>
      </c>
      <c r="O188" s="1812">
        <f ca="1">IF(COUNTA($G$188:N188)-1&gt;$A$187,0,INDEX(bdiario,B.Grafico.R!$W$6,0))</f>
        <v>2449.86</v>
      </c>
      <c r="P188" s="1812">
        <f ca="1">IF(COUNTA($G$188:O188)-1&gt;$A$187,0,INDEX(bdiario,B.Grafico.R!$W$6,0))</f>
        <v>7302.22</v>
      </c>
      <c r="Q188" s="1812">
        <f ca="1">IF(COUNTA($G$188:P188)-1&gt;$A$187,0,INDEX(bdiario,B.Grafico.R!$W$6,0))</f>
        <v>7714.74</v>
      </c>
      <c r="R188" s="1812">
        <f ca="1">IF(COUNTA($G$188:Q188)-1&gt;$A$187,0,INDEX(bdiario,B.Grafico.R!$W$6,0))</f>
        <v>6311.76</v>
      </c>
      <c r="S188" s="1812">
        <f ca="1">IF(COUNTA($G$188:R188)-1&gt;$A$187,0,INDEX(bdiario,B.Grafico.R!$W$6,0))</f>
        <v>8623.2999999999993</v>
      </c>
      <c r="T188" s="1812">
        <f ca="1">IF(COUNTA($G$188:S188)-1&gt;$A$187,0,INDEX(bdiario,B.Grafico.R!$W$6,0))</f>
        <v>7834.12</v>
      </c>
      <c r="U188" s="1812">
        <f ca="1">IF(COUNTA($G$188:T188)-1&gt;$A$187,0,INDEX(bdiario,B.Grafico.R!$W$6,0))</f>
        <v>6650.48</v>
      </c>
      <c r="V188" s="1812">
        <f ca="1">IF(COUNTA($G$188:U188)-1&gt;$A$187,0,INDEX(bdiario,B.Grafico.R!$W$6,0))</f>
        <v>6501.24</v>
      </c>
      <c r="W188" s="1812">
        <f ca="1">IF(COUNTA($G$188:V188)-1&gt;$A$187,0,INDEX(bdiario,B.Grafico.R!$W$6,0))</f>
        <v>6758.98</v>
      </c>
      <c r="X188" s="1812">
        <f ca="1">IF(COUNTA($G$188:W188)-1&gt;$A$187,0,INDEX(bdiario,B.Grafico.R!$W$6,0))</f>
        <v>6697.9</v>
      </c>
      <c r="Y188" s="1812">
        <f ca="1">IF(COUNTA($G$188:X188)-1&gt;$A$187,0,INDEX(bdiario,B.Grafico.R!$W$6,0))</f>
        <v>8692.24</v>
      </c>
      <c r="Z188" s="1812">
        <f ca="1">IF(COUNTA($G$188:Y188)-1&gt;$A$187,0,INDEX(bdiario,B.Grafico.R!$W$6,0))</f>
        <v>9746.4599999999991</v>
      </c>
      <c r="AA188" s="1812">
        <f ca="1">IF(COUNTA($G$188:Z188)-1&gt;$A$187,0,INDEX(bdiario,B.Grafico.R!$W$6,0))</f>
        <v>7413.66</v>
      </c>
      <c r="AB188" s="1812">
        <f ca="1">IF(COUNTA($G$188:AA188)-1&gt;$A$187,0,INDEX(bdiario,B.Grafico.R!$W$6,0))</f>
        <v>0</v>
      </c>
      <c r="AC188" s="1812">
        <f ca="1">IF(COUNTA($G$188:AB188)-1&gt;$A$187,0,INDEX(bdiario,B.Grafico.R!$W$6,0))</f>
        <v>1501.26</v>
      </c>
      <c r="AD188" s="1812">
        <f ca="1">IF(COUNTA($G$188:AC188)-1&gt;$A$187,0,INDEX(bdiario,B.Grafico.R!$W$6,0))</f>
        <v>3159.6</v>
      </c>
      <c r="AE188" s="1812">
        <f ca="1">IF(COUNTA($G$188:AD188)-1&gt;$A$187,0,INDEX(bdiario,B.Grafico.R!$W$6,0))</f>
        <v>10055.66</v>
      </c>
      <c r="AF188" s="1812">
        <f ca="1">IF(COUNTA($G$188:AE188)-1&gt;$A$187,0,INDEX(bdiario,B.Grafico.R!$W$6,0))</f>
        <v>10018.02</v>
      </c>
      <c r="AG188" s="1812">
        <f ca="1">IF(COUNTA($G$188:AF188)-1&gt;$A$187,0,INDEX(bdiario,B.Grafico.R!$W$6,0))</f>
        <v>7321.38</v>
      </c>
      <c r="AH188" s="1812">
        <f ca="1">IF(COUNTA($G$188:AG188)-1&gt;$A$187,0,INDEX(bdiario,B.Grafico.R!$W$6,0))</f>
        <v>3352.14</v>
      </c>
      <c r="AI188" s="1812">
        <f ca="1">IF(COUNTA($G$188:AH188)-1&gt;$A$187,0,INDEX(bdiario,B.Grafico.R!$W$6,0))</f>
        <v>0</v>
      </c>
      <c r="AJ188" s="1812">
        <f ca="1">IF(COUNTA($G$188:AI188)-1&gt;$A$187,0,INDEX(bdiario,B.Grafico.R!$W$6,0))</f>
        <v>0</v>
      </c>
      <c r="AK188" s="1812">
        <f ca="1">IF(COUNTA($G$188:AJ188)-1&gt;$A$187,0,INDEX(bdiario,B.Grafico.R!$W$6,0))</f>
        <v>2863.3</v>
      </c>
      <c r="AL188" s="1812">
        <f ca="1">IF(COUNTA($G$188:AK188)-1&gt;$A$187,0,INDEX(bdiario,B.Grafico.R!$W$6,0))</f>
        <v>7048.78</v>
      </c>
      <c r="AM188" s="1812">
        <f ca="1">IF(COUNTA($G$188:AL188)-1&gt;$A$187,0,INDEX(bdiario,B.Grafico.R!$W$6,0))</f>
        <v>9272.6</v>
      </c>
      <c r="AN188" s="1812">
        <f ca="1">IF(COUNTA($G$188:AM188)-1&gt;$A$187,0,INDEX(bdiario,B.Grafico.R!$W$6,0))</f>
        <v>9869.4599999999991</v>
      </c>
      <c r="AO188" s="1812">
        <f ca="1">IF(COUNTA($G$188:AN188)-1&gt;$A$187,0,INDEX(bdiario,B.Grafico.R!$W$6,0))</f>
        <v>9540.68</v>
      </c>
      <c r="AP188" s="1812">
        <f ca="1">IF(COUNTA($G$188:AO188)-1&gt;$A$187,0,INDEX(bdiario,B.Grafico.R!$W$6,0))</f>
        <v>8212.1</v>
      </c>
      <c r="AQ188" s="1812">
        <f ca="1">IF(COUNTA($G$188:AP188)-1&gt;$A$187,0,INDEX(bdiario,B.Grafico.R!$W$6,0))</f>
        <v>9029.56</v>
      </c>
      <c r="AR188" s="1812">
        <f ca="1">IF(COUNTA($G$188:AQ188)-1&gt;$A$187,0,INDEX(bdiario,B.Grafico.R!$W$6,0))</f>
        <v>9070.68</v>
      </c>
      <c r="AS188" s="1812">
        <f ca="1">IF(COUNTA($G$188:AR188)-1&gt;$A$187,0,INDEX(bdiario,B.Grafico.R!$W$6,0))</f>
        <v>9281.32</v>
      </c>
      <c r="AT188" s="1812">
        <f ca="1">IF(COUNTA($G$188:AS188)-1&gt;$A$187,0,INDEX(bdiario,B.Grafico.R!$W$6,0))</f>
        <v>9694.6</v>
      </c>
      <c r="AU188" s="1812">
        <f ca="1">IF(COUNTA($G$188:AT188)-1&gt;$A$187,0,INDEX(bdiario,B.Grafico.R!$W$6,0))</f>
        <v>8815.14</v>
      </c>
      <c r="AV188" s="1812">
        <f ca="1">IF(COUNTA($G$188:AU188)-1&gt;$A$187,0,INDEX(bdiario,B.Grafico.R!$W$6,0))</f>
        <v>9810.2800000000007</v>
      </c>
      <c r="AW188" s="1812">
        <f ca="1">IF(COUNTA($G$188:AV188)-1&gt;$A$187,0,INDEX(bdiario,B.Grafico.R!$W$6,0))</f>
        <v>8717.32</v>
      </c>
      <c r="AX188" s="1812">
        <f ca="1">IF(COUNTA($G$188:AW188)-1&gt;$A$187,0,INDEX(bdiario,B.Grafico.R!$W$6,0))</f>
        <v>9317.6200000000008</v>
      </c>
      <c r="AY188" s="1812">
        <f ca="1">IF(COUNTA($G$188:AX188)-1&gt;$A$187,0,INDEX(bdiario,B.Grafico.R!$W$6,0))</f>
        <v>9875.5400000000009</v>
      </c>
      <c r="AZ188" s="1812">
        <f ca="1">IF(COUNTA($G$188:AY188)-1&gt;$A$187,0,INDEX(bdiario,B.Grafico.R!$W$6,0))</f>
        <v>3430.52</v>
      </c>
      <c r="BA188" s="1812">
        <f ca="1">IF(COUNTA($G$188:AZ188)-1&gt;$A$187,0,INDEX(bdiario,B.Grafico.R!$W$6,0))</f>
        <v>4997.74</v>
      </c>
      <c r="BB188" s="1812">
        <f ca="1">IF(COUNTA($G$188:BA188)-1&gt;$A$187,0,INDEX(bdiario,B.Grafico.R!$W$6,0))</f>
        <v>8811.5</v>
      </c>
      <c r="BC188" s="1812">
        <f ca="1">IF(COUNTA($G$188:BB188)-1&gt;$A$187,0,INDEX(bdiario,B.Grafico.R!$W$6,0))</f>
        <v>4537.2</v>
      </c>
      <c r="BD188" s="1812">
        <f ca="1">IF(COUNTA($G$188:BC188)-1&gt;$A$187,0,INDEX(bdiario,B.Grafico.R!$W$6,0))</f>
        <v>0</v>
      </c>
      <c r="BE188" s="1812">
        <f ca="1">IF(COUNTA($G$188:BD188)-1&gt;$A$187,0,INDEX(bdiario,B.Grafico.R!$W$6,0))</f>
        <v>0</v>
      </c>
      <c r="BF188" s="1812">
        <f ca="1">IF(COUNTA($G$188:BE188)-1&gt;$A$187,0,INDEX(bdiario,B.Grafico.R!$W$6,0))</f>
        <v>0</v>
      </c>
      <c r="BG188" s="1812">
        <f ca="1">IF(COUNTA($G$188:BF188)-1&gt;$A$187,0,INDEX(bdiario,B.Grafico.R!$W$6,0))</f>
        <v>2464.86</v>
      </c>
      <c r="BH188" s="1812">
        <f ca="1">IF(COUNTA($G$188:BG188)-1&gt;$A$187,0,INDEX(bdiario,B.Grafico.R!$W$6,0))</f>
        <v>4205.68</v>
      </c>
      <c r="BI188" s="1812">
        <f ca="1">IF(COUNTA($G$188:BH188)-1&gt;$A$187,0,INDEX(bdiario,B.Grafico.R!$W$6,0))</f>
        <v>7011.82</v>
      </c>
      <c r="BJ188" s="1812">
        <f ca="1">IF(COUNTA($G$188:BI188)-1&gt;$A$187,0,INDEX(bdiario,B.Grafico.R!$W$6,0))</f>
        <v>6609.46</v>
      </c>
      <c r="BK188" s="1812">
        <f ca="1">IF(COUNTA($G$188:BJ188)-1&gt;$A$187,0,INDEX(bdiario,B.Grafico.R!$W$6,0))</f>
        <v>6249.42</v>
      </c>
      <c r="BL188" s="1812">
        <f ca="1">IF(COUNTA($G$188:BK188)-1&gt;$A$187,0,INDEX(bdiario,B.Grafico.R!$W$6,0))</f>
        <v>7790.06</v>
      </c>
      <c r="BM188" s="1812">
        <f ca="1">IF(COUNTA($G$188:BL188)-1&gt;$A$187,0,INDEX(bdiario,B.Grafico.R!$W$6,0))</f>
        <v>8058.6</v>
      </c>
      <c r="BN188" s="1812">
        <f ca="1">IF(COUNTA($G$188:BM188)-1&gt;$A$187,0,INDEX(bdiario,B.Grafico.R!$W$6,0))</f>
        <v>7362.44</v>
      </c>
      <c r="BO188" s="1812">
        <f ca="1">IF(COUNTA($G$188:BN188)-1&gt;$A$187,0,INDEX(bdiario,B.Grafico.R!$W$6,0))</f>
        <v>6499.04</v>
      </c>
      <c r="BP188" s="1812">
        <f ca="1">IF(COUNTA($G$188:BO188)-1&gt;$A$187,0,INDEX(bdiario,B.Grafico.R!$W$6,0))</f>
        <v>5999.58</v>
      </c>
      <c r="BQ188" s="1812">
        <f ca="1">IF(COUNTA($G$188:BP188)-1&gt;$A$187,0,INDEX(bdiario,B.Grafico.R!$W$6,0))</f>
        <v>8048.08</v>
      </c>
      <c r="BR188" s="1812">
        <f ca="1">IF(COUNTA($G$188:BQ188)-1&gt;$A$187,0,INDEX(bdiario,B.Grafico.R!$W$6,0))</f>
        <v>4697.72</v>
      </c>
      <c r="BS188" s="1812">
        <f ca="1">IF(COUNTA($G$188:BR188)-1&gt;$A$187,0,INDEX(bdiario,B.Grafico.R!$W$6,0))</f>
        <v>7992.74</v>
      </c>
      <c r="BT188" s="1812">
        <f ca="1">IF(COUNTA($G$188:BS188)-1&gt;$A$187,0,INDEX(bdiario,B.Grafico.R!$W$6,0))</f>
        <v>7219.02</v>
      </c>
      <c r="BU188" s="1812">
        <f ca="1">IF(COUNTA($G$188:BT188)-1&gt;$A$187,0,INDEX(bdiario,B.Grafico.R!$W$6,0))</f>
        <v>7390.94</v>
      </c>
      <c r="BV188" s="1812">
        <f ca="1">IF(COUNTA($G$188:BU188)-1&gt;$A$187,0,INDEX(bdiario,B.Grafico.R!$W$6,0))</f>
        <v>8269.6</v>
      </c>
      <c r="BW188" s="1812">
        <f ca="1">IF(COUNTA($G$188:BV188)-1&gt;$A$187,0,INDEX(bdiario,B.Grafico.R!$W$6,0))</f>
        <v>8517.7999999999993</v>
      </c>
      <c r="BX188" s="1812">
        <f ca="1">IF(COUNTA($G$188:BW188)-1&gt;$A$187,0,INDEX(bdiario,B.Grafico.R!$W$6,0))</f>
        <v>9692.6200000000008</v>
      </c>
      <c r="BY188" s="1812">
        <f ca="1">IF(COUNTA($G$188:BX188)-1&gt;$A$187,0,INDEX(bdiario,B.Grafico.R!$W$6,0))</f>
        <v>9498.9</v>
      </c>
      <c r="BZ188" s="1812">
        <f ca="1">IF(COUNTA($G$188:BY188)-1&gt;$A$187,0,INDEX(bdiario,B.Grafico.R!$W$6,0))</f>
        <v>9871.56</v>
      </c>
      <c r="CA188" s="1812">
        <f ca="1">IF(COUNTA($G$188:BZ188)-1&gt;$A$187,0,INDEX(bdiario,B.Grafico.R!$W$6,0))</f>
        <v>9795.18</v>
      </c>
      <c r="CB188" s="1812">
        <f ca="1">IF(COUNTA($G$188:CA188)-1&gt;$A$187,0,INDEX(bdiario,B.Grafico.R!$W$6,0))</f>
        <v>10050.799999999999</v>
      </c>
      <c r="CC188" s="1812">
        <f ca="1">IF(COUNTA($G$188:CB188)-1&gt;$A$187,0,INDEX(bdiario,B.Grafico.R!$W$6,0))</f>
        <v>10637.38</v>
      </c>
      <c r="CD188" s="1812">
        <f ca="1">IF(COUNTA($G$188:CC188)-1&gt;$A$187,0,INDEX(bdiario,B.Grafico.R!$W$6,0))</f>
        <v>9550.6</v>
      </c>
      <c r="CE188" s="1812">
        <f ca="1">IF(COUNTA($G$188:CD188)-1&gt;$A$187,0,INDEX(bdiario,B.Grafico.R!$W$6,0))</f>
        <v>7128.08</v>
      </c>
      <c r="CF188" s="1812">
        <f ca="1">IF(COUNTA($G$188:CE188)-1&gt;$A$187,0,INDEX(bdiario,B.Grafico.R!$W$6,0))</f>
        <v>3614.94</v>
      </c>
      <c r="CG188" s="1812">
        <f ca="1">IF(COUNTA($G$188:CF188)-1&gt;$A$187,0,INDEX(bdiario,B.Grafico.R!$W$6,0))</f>
        <v>10019.52</v>
      </c>
      <c r="CH188" s="1812">
        <f ca="1">IF(COUNTA($G$188:CG188)-1&gt;$A$187,0,INDEX(bdiario,B.Grafico.R!$W$6,0))</f>
        <v>5596.4</v>
      </c>
      <c r="CI188" s="1812">
        <f ca="1">IF(COUNTA($G$188:CH188)-1&gt;$A$187,0,INDEX(bdiario,B.Grafico.R!$W$6,0))</f>
        <v>10690.62</v>
      </c>
      <c r="CJ188" s="1812">
        <f ca="1">IF(COUNTA($G$188:CI188)-1&gt;$A$187,0,INDEX(bdiario,B.Grafico.R!$W$6,0))</f>
        <v>11122.78</v>
      </c>
      <c r="CK188" s="1812">
        <f ca="1">IF(COUNTA($G$188:CJ188)-1&gt;$A$187,0,INDEX(bdiario,B.Grafico.R!$W$6,0))</f>
        <v>8942.9</v>
      </c>
      <c r="CL188" s="1812">
        <f ca="1">IF(COUNTA($G$188:CK188)-1&gt;$A$187,0,INDEX(bdiario,B.Grafico.R!$W$6,0))</f>
        <v>8836.48</v>
      </c>
      <c r="CM188" s="1812">
        <f ca="1">IF(COUNTA($G$188:CL188)-1&gt;$A$187,0,INDEX(bdiario,B.Grafico.R!$W$6,0))</f>
        <v>9860.48</v>
      </c>
      <c r="CN188" s="1812">
        <f ca="1">IF(COUNTA($G$188:CM188)-1&gt;$A$187,0,INDEX(bdiario,B.Grafico.R!$W$6,0))</f>
        <v>2255.46</v>
      </c>
      <c r="CO188" s="1812">
        <f ca="1">IF(COUNTA($G$188:CN188)-1&gt;$A$187,0,INDEX(bdiario,B.Grafico.R!$W$6,0))</f>
        <v>0</v>
      </c>
      <c r="CP188" s="1812">
        <f ca="1">IF(COUNTA($G$188:CO188)-1&gt;$A$187,0,INDEX(bdiario,B.Grafico.R!$W$6,0))</f>
        <v>0</v>
      </c>
      <c r="CQ188" s="1812">
        <f ca="1">IF(COUNTA($G$188:CP188)-1&gt;$A$187,0,INDEX(bdiario,B.Grafico.R!$W$6,0))</f>
        <v>3775.5</v>
      </c>
      <c r="CR188" s="1812">
        <f ca="1">IF(COUNTA($G$188:CQ188)-1&gt;$A$187,0,INDEX(bdiario,B.Grafico.R!$W$6,0))</f>
        <v>9146.64</v>
      </c>
      <c r="CS188" s="1812">
        <f ca="1">IF(COUNTA($G$188:CR188)-1&gt;$A$187,0,INDEX(bdiario,B.Grafico.R!$W$6,0))</f>
        <v>9573.8799999999992</v>
      </c>
      <c r="CT188" s="1812">
        <f ca="1">IF(COUNTA($G$188:CS188)-1&gt;$A$187,0,INDEX(bdiario,B.Grafico.R!$W$6,0))</f>
        <v>9219.24</v>
      </c>
      <c r="CU188" s="1812">
        <f ca="1">IF(COUNTA($G$188:CT188)-1&gt;$A$187,0,INDEX(bdiario,B.Grafico.R!$W$6,0))</f>
        <v>9581.18</v>
      </c>
      <c r="CV188" s="1812">
        <f ca="1">IF(COUNTA($G$188:CU188)-1&gt;$A$187,0,INDEX(bdiario,B.Grafico.R!$W$6,0))</f>
        <v>10548.72</v>
      </c>
      <c r="CW188" s="1812">
        <f ca="1">IF(COUNTA($G$188:CV188)-1&gt;$A$187,0,INDEX(bdiario,B.Grafico.R!$W$6,0))</f>
        <v>9406.1</v>
      </c>
      <c r="CX188" s="1812">
        <f ca="1">IF(COUNTA($G$188:CW188)-1&gt;$A$187,0,INDEX(bdiario,B.Grafico.R!$W$6,0))</f>
        <v>10724.9</v>
      </c>
      <c r="CY188" s="1812">
        <f ca="1">IF(COUNTA($G$188:CX188)-1&gt;$A$187,0,INDEX(bdiario,B.Grafico.R!$W$6,0))</f>
        <v>9650.86</v>
      </c>
      <c r="CZ188" s="1812">
        <f ca="1">IF(COUNTA($G$188:CY188)-1&gt;$A$187,0,INDEX(bdiario,B.Grafico.R!$W$6,0))</f>
        <v>9026.9</v>
      </c>
      <c r="DA188" s="1812">
        <f ca="1">IF(COUNTA($G$188:CZ188)-1&gt;$A$187,0,INDEX(bdiario,B.Grafico.R!$W$6,0))</f>
        <v>9080.98</v>
      </c>
      <c r="DB188" s="1812">
        <f ca="1">IF(COUNTA($G$188:DA188)-1&gt;$A$187,0,INDEX(bdiario,B.Grafico.R!$W$6,0))</f>
        <v>9969.42</v>
      </c>
      <c r="DC188" s="1812">
        <f ca="1">IF(COUNTA($G$188:DB188)-1&gt;$A$187,0,INDEX(bdiario,B.Grafico.R!$W$6,0))</f>
        <v>10859.2</v>
      </c>
      <c r="DD188" s="1812">
        <f ca="1">IF(COUNTA($G$188:DC188)-1&gt;$A$187,0,INDEX(bdiario,B.Grafico.R!$W$6,0))</f>
        <v>9494.74</v>
      </c>
      <c r="DE188" s="1812">
        <f ca="1">IF(COUNTA($G$188:DD188)-1&gt;$A$187,0,INDEX(bdiario,B.Grafico.R!$W$6,0))</f>
        <v>7759.84</v>
      </c>
      <c r="DF188" s="1812">
        <f ca="1">IF(COUNTA($G$188:DE188)-1&gt;$A$187,0,INDEX(bdiario,B.Grafico.R!$W$6,0))</f>
        <v>8991.3799999999992</v>
      </c>
      <c r="DG188" s="1812">
        <f ca="1">IF(COUNTA($G$188:DF188)-1&gt;$A$187,0,INDEX(bdiario,B.Grafico.R!$W$6,0))</f>
        <v>9730.2999999999993</v>
      </c>
      <c r="DH188" s="1812">
        <f ca="1">IF(COUNTA($G$188:DG188)-1&gt;$A$187,0,INDEX(bdiario,B.Grafico.R!$W$6,0))</f>
        <v>10163.08</v>
      </c>
      <c r="DI188" s="1812">
        <f ca="1">IF(COUNTA($G$188:DH188)-1&gt;$A$187,0,INDEX(bdiario,B.Grafico.R!$W$6,0))</f>
        <v>9693.0400000000009</v>
      </c>
      <c r="DJ188" s="1812">
        <f ca="1">IF(COUNTA($G$188:DI188)-1&gt;$A$187,0,INDEX(bdiario,B.Grafico.R!$W$6,0))</f>
        <v>11101.98</v>
      </c>
      <c r="DK188" s="1812">
        <f ca="1">IF(COUNTA($G$188:DJ188)-1&gt;$A$187,0,INDEX(bdiario,B.Grafico.R!$W$6,0))</f>
        <v>10601.1</v>
      </c>
      <c r="DL188" s="1812">
        <f ca="1">IF(COUNTA($G$188:DK188)-1&gt;$A$187,0,INDEX(bdiario,B.Grafico.R!$W$6,0))</f>
        <v>10994.92</v>
      </c>
      <c r="DM188" s="1812">
        <f ca="1">IF(COUNTA($G$188:DL188)-1&gt;$A$187,0,INDEX(bdiario,B.Grafico.R!$W$6,0))</f>
        <v>9910.06</v>
      </c>
      <c r="DN188" s="1812">
        <f ca="1">IF(COUNTA($G$188:DM188)-1&gt;$A$187,0,INDEX(bdiario,B.Grafico.R!$W$6,0))</f>
        <v>10635.46</v>
      </c>
      <c r="DO188" s="1812">
        <f ca="1">IF(COUNTA($G$188:DN188)-1&gt;$A$187,0,INDEX(bdiario,B.Grafico.R!$W$6,0))</f>
        <v>10380.219999999999</v>
      </c>
      <c r="DP188" s="1812">
        <f ca="1">IF(COUNTA($G$188:DO188)-1&gt;$A$187,0,INDEX(bdiario,B.Grafico.R!$W$6,0))</f>
        <v>11034.26</v>
      </c>
      <c r="DQ188" s="1812">
        <f ca="1">IF(COUNTA($G$188:DP188)-1&gt;$A$187,0,INDEX(bdiario,B.Grafico.R!$W$6,0))</f>
        <v>10540.12</v>
      </c>
      <c r="DR188" s="1812">
        <f ca="1">IF(COUNTA($G$188:DQ188)-1&gt;$A$187,0,INDEX(bdiario,B.Grafico.R!$W$6,0))</f>
        <v>9990.14</v>
      </c>
      <c r="DS188" s="1812">
        <f ca="1">IF(COUNTA($G$188:DR188)-1&gt;$A$187,0,INDEX(bdiario,B.Grafico.R!$W$6,0))</f>
        <v>9362.44</v>
      </c>
      <c r="DT188" s="1812">
        <f ca="1">IF(COUNTA($G$188:DS188)-1&gt;$A$187,0,INDEX(bdiario,B.Grafico.R!$W$6,0))</f>
        <v>9296.36</v>
      </c>
      <c r="DU188" s="1812">
        <f ca="1">IF(COUNTA($G$188:DT188)-1&gt;$A$187,0,INDEX(bdiario,B.Grafico.R!$W$6,0))</f>
        <v>9639.52</v>
      </c>
      <c r="DV188" s="1812">
        <f ca="1">IF(COUNTA($G$188:DU188)-1&gt;$A$187,0,INDEX(bdiario,B.Grafico.R!$W$6,0))</f>
        <v>8090.66</v>
      </c>
      <c r="DW188" s="1812">
        <f ca="1">IF(COUNTA($G$188:DV188)-1&gt;$A$187,0,INDEX(bdiario,B.Grafico.R!$W$6,0))</f>
        <v>9356.9</v>
      </c>
      <c r="DX188" s="1812">
        <f ca="1">IF(COUNTA($G$188:DW188)-1&gt;$A$187,0,INDEX(bdiario,B.Grafico.R!$W$6,0))</f>
        <v>9336.9</v>
      </c>
      <c r="DY188" s="1812">
        <f ca="1">IF(COUNTA($G$188:DX188)-1&gt;$A$187,0,INDEX(bdiario,B.Grafico.R!$W$6,0))</f>
        <v>8838.2800000000007</v>
      </c>
      <c r="DZ188" s="1812">
        <f ca="1">IF(COUNTA($G$188:DY188)-1&gt;$A$187,0,INDEX(bdiario,B.Grafico.R!$W$6,0))</f>
        <v>9559.26</v>
      </c>
      <c r="EA188" s="1812">
        <f ca="1">IF(COUNTA($G$188:DZ188)-1&gt;$A$187,0,INDEX(bdiario,B.Grafico.R!$W$6,0))</f>
        <v>9929.06</v>
      </c>
      <c r="EB188" s="1812">
        <f ca="1">IF(COUNTA($G$188:EA188)-1&gt;$A$187,0,INDEX(bdiario,B.Grafico.R!$W$6,0))</f>
        <v>10702.5</v>
      </c>
      <c r="EC188" s="1812">
        <f ca="1">IF(COUNTA($G$188:EB188)-1&gt;$A$187,0,INDEX(bdiario,B.Grafico.R!$W$6,0))</f>
        <v>9495.9</v>
      </c>
      <c r="ED188" s="1812">
        <f ca="1">IF(COUNTA($G$188:EC188)-1&gt;$A$187,0,INDEX(bdiario,B.Grafico.R!$W$6,0))</f>
        <v>9975.92</v>
      </c>
      <c r="EE188" s="1812">
        <f ca="1">IF(COUNTA($G$188:ED188)-1&gt;$A$187,0,INDEX(bdiario,B.Grafico.R!$W$6,0))</f>
        <v>6303.04</v>
      </c>
      <c r="EF188" s="1812">
        <f ca="1">IF(COUNTA($G$188:EE188)-1&gt;$A$187,0,INDEX(bdiario,B.Grafico.R!$W$6,0))</f>
        <v>10552.18</v>
      </c>
      <c r="EG188" s="1812">
        <f ca="1">IF(COUNTA($G$188:EF188)-1&gt;$A$187,0,INDEX(bdiario,B.Grafico.R!$W$6,0))</f>
        <v>9793.64</v>
      </c>
      <c r="EH188" s="1812">
        <f ca="1">IF(COUNTA($G$188:EG188)-1&gt;$A$187,0,INDEX(bdiario,B.Grafico.R!$W$6,0))</f>
        <v>10398.76</v>
      </c>
      <c r="EI188" s="1812">
        <f ca="1">IF(COUNTA($G$188:EH188)-1&gt;$A$187,0,INDEX(bdiario,B.Grafico.R!$W$6,0))</f>
        <v>8916.2000000000007</v>
      </c>
      <c r="EJ188" s="1812">
        <f ca="1">IF(COUNTA($G$188:EI188)-1&gt;$A$187,0,INDEX(bdiario,B.Grafico.R!$W$6,0))</f>
        <v>10053.799999999999</v>
      </c>
      <c r="EK188" s="1812">
        <f ca="1">IF(COUNTA($G$188:EJ188)-1&gt;$A$187,0,INDEX(bdiario,B.Grafico.R!$W$6,0))</f>
        <v>9428.7800000000007</v>
      </c>
      <c r="EL188" s="1812">
        <f ca="1">IF(COUNTA($G$188:EK188)-1&gt;$A$187,0,INDEX(bdiario,B.Grafico.R!$W$6,0))</f>
        <v>8572.24</v>
      </c>
      <c r="EM188" s="1812">
        <f ca="1">IF(COUNTA($G$188:EL188)-1&gt;$A$187,0,INDEX(bdiario,B.Grafico.R!$W$6,0))</f>
        <v>5555.32</v>
      </c>
      <c r="EN188" s="1812">
        <f ca="1">IF(COUNTA($G$188:EM188)-1&gt;$A$187,0,INDEX(bdiario,B.Grafico.R!$W$6,0))</f>
        <v>8157.66</v>
      </c>
      <c r="EO188" s="1812">
        <f ca="1">IF(COUNTA($G$188:EN188)-1&gt;$A$187,0,INDEX(bdiario,B.Grafico.R!$W$6,0))</f>
        <v>9382.2800000000007</v>
      </c>
      <c r="EP188" s="1812">
        <f ca="1">IF(COUNTA($G$188:EO188)-1&gt;$A$187,0,INDEX(bdiario,B.Grafico.R!$W$6,0))</f>
        <v>9839.8799999999992</v>
      </c>
      <c r="EQ188" s="1812">
        <f ca="1">IF(COUNTA($G$188:EP188)-1&gt;$A$187,0,INDEX(bdiario,B.Grafico.R!$W$6,0))</f>
        <v>9059.76</v>
      </c>
      <c r="ER188" s="1812">
        <f ca="1">IF(COUNTA($G$188:EQ188)-1&gt;$A$187,0,INDEX(bdiario,B.Grafico.R!$W$6,0))</f>
        <v>6417.1</v>
      </c>
      <c r="ES188" s="1812">
        <f ca="1">IF(COUNTA($G$188:ER188)-1&gt;$A$187,0,INDEX(bdiario,B.Grafico.R!$W$6,0))</f>
        <v>9352.02</v>
      </c>
      <c r="ET188" s="1812">
        <f ca="1">IF(COUNTA($G$188:ES188)-1&gt;$A$187,0,INDEX(bdiario,B.Grafico.R!$W$6,0))</f>
        <v>8647.24</v>
      </c>
      <c r="EU188" s="1812">
        <f ca="1">IF(COUNTA($G$188:ET188)-1&gt;$A$187,0,INDEX(bdiario,B.Grafico.R!$W$6,0))</f>
        <v>8541.7000000000007</v>
      </c>
      <c r="EV188" s="1812">
        <f ca="1">IF(COUNTA($G$188:EU188)-1&gt;$A$187,0,INDEX(bdiario,B.Grafico.R!$W$6,0))</f>
        <v>8931.1</v>
      </c>
      <c r="EW188" s="1812">
        <f ca="1">IF(COUNTA($G$188:EV188)-1&gt;$A$187,0,INDEX(bdiario,B.Grafico.R!$W$6,0))</f>
        <v>9620.2800000000007</v>
      </c>
      <c r="EX188" s="1812">
        <f ca="1">IF(COUNTA($G$188:EW188)-1&gt;$A$187,0,INDEX(bdiario,B.Grafico.R!$W$6,0))</f>
        <v>8717.42</v>
      </c>
      <c r="EY188" s="1812">
        <f ca="1">IF(COUNTA($G$188:EX188)-1&gt;$A$187,0,INDEX(bdiario,B.Grafico.R!$W$6,0))</f>
        <v>3914</v>
      </c>
      <c r="EZ188" s="1812">
        <f ca="1">IF(COUNTA($G$188:EY188)-1&gt;$A$187,0,INDEX(bdiario,B.Grafico.R!$W$6,0))</f>
        <v>3395.88</v>
      </c>
      <c r="FA188" s="1812">
        <f ca="1">IF(COUNTA($G$188:EZ188)-1&gt;$A$187,0,INDEX(bdiario,B.Grafico.R!$W$6,0))</f>
        <v>0</v>
      </c>
      <c r="FB188" s="1812">
        <f ca="1">IF(COUNTA($G$188:FA188)-1&gt;$A$187,0,INDEX(bdiario,B.Grafico.R!$W$6,0))</f>
        <v>0</v>
      </c>
      <c r="FC188" s="1812">
        <f ca="1">IF(COUNTA($G$188:FB188)-1&gt;$A$187,0,INDEX(bdiario,B.Grafico.R!$W$6,0))</f>
        <v>0</v>
      </c>
      <c r="FD188" s="1812">
        <f ca="1">IF(COUNTA($G$188:FC188)-1&gt;$A$187,0,INDEX(bdiario,B.Grafico.R!$W$6,0))</f>
        <v>0</v>
      </c>
      <c r="FE188" s="1812">
        <f ca="1">IF(COUNTA($G$188:FD188)-1&gt;$A$187,0,INDEX(bdiario,B.Grafico.R!$W$6,0))</f>
        <v>4242.46</v>
      </c>
      <c r="FF188" s="1812">
        <f ca="1">IF(COUNTA($G$188:FE188)-1&gt;$A$187,0,INDEX(bdiario,B.Grafico.R!$W$6,0))</f>
        <v>8041.08</v>
      </c>
      <c r="FG188" s="1812">
        <f ca="1">IF(COUNTA($G$188:FF188)-1&gt;$A$187,0,INDEX(bdiario,B.Grafico.R!$W$6,0))</f>
        <v>7024</v>
      </c>
      <c r="FH188" s="1812">
        <f ca="1">IF(COUNTA($G$188:FG188)-1&gt;$A$187,0,INDEX(bdiario,B.Grafico.R!$W$6,0))</f>
        <v>9427.26</v>
      </c>
      <c r="FI188" s="1812">
        <f ca="1">IF(COUNTA($G$188:FH188)-1&gt;$A$187,0,INDEX(bdiario,B.Grafico.R!$W$6,0))</f>
        <v>9700.7999999999993</v>
      </c>
      <c r="FJ188" s="1812">
        <f ca="1">IF(COUNTA($G$188:FI188)-1&gt;$A$187,0,INDEX(bdiario,B.Grafico.R!$W$6,0))</f>
        <v>10431.16</v>
      </c>
      <c r="FK188" s="1812">
        <f ca="1">IF(COUNTA($G$188:FJ188)-1&gt;$A$187,0,INDEX(bdiario,B.Grafico.R!$W$6,0))</f>
        <v>10482.74</v>
      </c>
      <c r="FL188" s="1812">
        <f ca="1">IF(COUNTA($G$188:FK188)-1&gt;$A$187,0,INDEX(bdiario,B.Grafico.R!$W$6,0))</f>
        <v>9834.02</v>
      </c>
      <c r="FM188" s="1812">
        <f ca="1">IF(COUNTA($G$188:FL188)-1&gt;$A$187,0,INDEX(bdiario,B.Grafico.R!$W$6,0))</f>
        <v>8696.5400000000009</v>
      </c>
      <c r="FN188" s="1812">
        <f ca="1">IF(COUNTA($G$188:FM188)-1&gt;$A$187,0,INDEX(bdiario,B.Grafico.R!$W$6,0))</f>
        <v>8739.5400000000009</v>
      </c>
      <c r="FO188" s="1812">
        <f ca="1">IF(COUNTA($G$188:FN188)-1&gt;$A$187,0,INDEX(bdiario,B.Grafico.R!$W$6,0))</f>
        <v>7422.1</v>
      </c>
      <c r="FP188" s="1812">
        <f ca="1">IF(COUNTA($G$188:FO188)-1&gt;$A$187,0,INDEX(bdiario,B.Grafico.R!$W$6,0))</f>
        <v>7532.72</v>
      </c>
      <c r="FQ188" s="1812">
        <f ca="1">IF(COUNTA($G$188:FP188)-1&gt;$A$187,0,INDEX(bdiario,B.Grafico.R!$W$6,0))</f>
        <v>8217.82</v>
      </c>
      <c r="FR188" s="1812">
        <f ca="1">IF(COUNTA($G$188:FQ188)-1&gt;$A$187,0,INDEX(bdiario,B.Grafico.R!$W$6,0))</f>
        <v>7703.34</v>
      </c>
      <c r="FS188" s="1812">
        <f ca="1">IF(COUNTA($G$188:FR188)-1&gt;$A$187,0,INDEX(bdiario,B.Grafico.R!$W$6,0))</f>
        <v>7446.9</v>
      </c>
      <c r="FT188" s="1812">
        <f ca="1">IF(COUNTA($G$188:FS188)-1&gt;$A$187,0,INDEX(bdiario,B.Grafico.R!$W$6,0))</f>
        <v>8432.8799999999992</v>
      </c>
      <c r="FU188" s="1812">
        <f ca="1">IF(COUNTA($G$188:FT188)-1&gt;$A$187,0,INDEX(bdiario,B.Grafico.R!$W$6,0))</f>
        <v>8351.1</v>
      </c>
      <c r="FV188" s="1812">
        <f ca="1">IF(COUNTA($G$188:FU188)-1&gt;$A$187,0,INDEX(bdiario,B.Grafico.R!$W$6,0))</f>
        <v>9428.6200000000008</v>
      </c>
      <c r="FW188" s="1812">
        <f ca="1">IF(COUNTA($G$188:FV188)-1&gt;$A$187,0,INDEX(bdiario,B.Grafico.R!$W$6,0))</f>
        <v>8661.74</v>
      </c>
      <c r="FX188" s="1812">
        <f ca="1">IF(COUNTA($G$188:FW188)-1&gt;$A$187,0,INDEX(bdiario,B.Grafico.R!$W$6,0))</f>
        <v>8153.3</v>
      </c>
      <c r="FY188" s="1812">
        <f ca="1">IF(COUNTA($G$188:FX188)-1&gt;$A$187,0,INDEX(bdiario,B.Grafico.R!$W$6,0))</f>
        <v>9001.0400000000009</v>
      </c>
      <c r="FZ188" s="1812">
        <f ca="1">IF(COUNTA($G$188:FY188)-1&gt;$A$187,0,INDEX(bdiario,B.Grafico.R!$W$6,0))</f>
        <v>7469.68</v>
      </c>
      <c r="GA188" s="1812">
        <f ca="1">IF(COUNTA($G$188:FZ188)-1&gt;$A$187,0,INDEX(bdiario,B.Grafico.R!$W$6,0))</f>
        <v>4699.1000000000004</v>
      </c>
      <c r="GB188" s="1812">
        <f ca="1">IF(COUNTA($G$188:GA188)-1&gt;$A$187,0,INDEX(bdiario,B.Grafico.R!$W$6,0))</f>
        <v>8596.18</v>
      </c>
      <c r="GC188" s="1812">
        <f ca="1">IF(COUNTA($G$188:GB188)-1&gt;$A$187,0,INDEX(bdiario,B.Grafico.R!$W$6,0))</f>
        <v>8014.98</v>
      </c>
      <c r="GD188" s="1812">
        <f ca="1">IF(COUNTA($G$188:GC188)-1&gt;$A$187,0,INDEX(bdiario,B.Grafico.R!$W$6,0))</f>
        <v>6251</v>
      </c>
      <c r="GE188" s="1812">
        <f ca="1">IF(COUNTA($G$188:GD188)-1&gt;$A$187,0,INDEX(bdiario,B.Grafico.R!$W$6,0))</f>
        <v>5798</v>
      </c>
      <c r="GF188" s="1812">
        <f ca="1">IF(COUNTA($G$188:GE188)-1&gt;$A$187,0,INDEX(bdiario,B.Grafico.R!$W$6,0))</f>
        <v>8785.6200000000008</v>
      </c>
      <c r="GG188" s="1812">
        <f ca="1">IF(COUNTA($G$188:GF188)-1&gt;$A$187,0,INDEX(bdiario,B.Grafico.R!$W$6,0))</f>
        <v>8780.1200000000008</v>
      </c>
      <c r="GH188" s="1812">
        <f ca="1">IF(COUNTA($G$188:GG188)-1&gt;$A$187,0,INDEX(bdiario,B.Grafico.R!$W$6,0))</f>
        <v>8565.98</v>
      </c>
      <c r="GI188" s="1812">
        <f ca="1">IF(COUNTA($G$188:GH188)-1&gt;$A$187,0,INDEX(bdiario,B.Grafico.R!$W$6,0))</f>
        <v>8128.78</v>
      </c>
      <c r="GJ188" s="1812">
        <f ca="1">IF(COUNTA($G$188:GI188)-1&gt;$A$187,0,INDEX(bdiario,B.Grafico.R!$W$6,0))</f>
        <v>7829.52</v>
      </c>
      <c r="GK188" s="1812">
        <f ca="1">IF(COUNTA($G$188:GJ188)-1&gt;$A$187,0,INDEX(bdiario,B.Grafico.R!$W$6,0))</f>
        <v>8451.24</v>
      </c>
      <c r="GL188" s="1812">
        <f ca="1">IF(COUNTA($G$188:GK188)-1&gt;$A$187,0,INDEX(bdiario,B.Grafico.R!$W$6,0))</f>
        <v>7892.54</v>
      </c>
      <c r="GM188" s="1812">
        <f ca="1">IF(COUNTA($G$188:GL188)-1&gt;$A$187,0,INDEX(bdiario,B.Grafico.R!$W$6,0))</f>
        <v>8056.04</v>
      </c>
      <c r="GN188" s="1812">
        <f ca="1">IF(COUNTA($G$188:GM188)-1&gt;$A$187,0,INDEX(bdiario,B.Grafico.R!$W$6,0))</f>
        <v>8087.58</v>
      </c>
      <c r="GO188" s="1812">
        <f ca="1">IF(COUNTA($G$188:GN188)-1&gt;$A$187,0,INDEX(bdiario,B.Grafico.R!$W$6,0))</f>
        <v>7226.24</v>
      </c>
      <c r="GP188" s="1812">
        <f ca="1">IF(COUNTA($G$188:GO188)-1&gt;$A$187,0,INDEX(bdiario,B.Grafico.R!$W$6,0))</f>
        <v>6184.68</v>
      </c>
      <c r="GQ188" s="1812">
        <f ca="1">IF(COUNTA($G$188:GP188)-1&gt;$A$187,0,INDEX(bdiario,B.Grafico.R!$W$6,0))</f>
        <v>8117.26</v>
      </c>
      <c r="GR188" s="1812">
        <f ca="1">IF(COUNTA($G$188:GQ188)-1&gt;$A$187,0,INDEX(bdiario,B.Grafico.R!$W$6,0))</f>
        <v>7545.12</v>
      </c>
      <c r="GS188" s="1812">
        <f ca="1">IF(COUNTA($G$188:GR188)-1&gt;$A$187,0,INDEX(bdiario,B.Grafico.R!$W$6,0))</f>
        <v>7671.66</v>
      </c>
      <c r="GT188" s="1812">
        <f ca="1">IF(COUNTA($G$188:GS188)-1&gt;$A$187,0,INDEX(bdiario,B.Grafico.R!$W$6,0))</f>
        <v>8289.4</v>
      </c>
      <c r="GU188" s="1812">
        <f ca="1">IF(COUNTA($G$188:GT188)-1&gt;$A$187,0,INDEX(bdiario,B.Grafico.R!$W$6,0))</f>
        <v>8311.98</v>
      </c>
      <c r="GV188" s="1812">
        <f ca="1">IF(COUNTA($G$188:GU188)-1&gt;$A$187,0,INDEX(bdiario,B.Grafico.R!$W$6,0))</f>
        <v>2652.84</v>
      </c>
      <c r="GW188" s="1812">
        <f ca="1">IF(COUNTA($G$188:GV188)-1&gt;$A$187,0,INDEX(bdiario,B.Grafico.R!$W$6,0))</f>
        <v>7267.46</v>
      </c>
      <c r="GX188" s="1812">
        <f ca="1">IF(COUNTA($G$188:GW188)-1&gt;$A$187,0,INDEX(bdiario,B.Grafico.R!$W$6,0))</f>
        <v>7677.92</v>
      </c>
      <c r="GY188" s="1812">
        <f ca="1">IF(COUNTA($G$188:GX188)-1&gt;$A$187,0,INDEX(bdiario,B.Grafico.R!$W$6,0))</f>
        <v>5822.92</v>
      </c>
      <c r="GZ188" s="1812">
        <f ca="1">IF(COUNTA($G$188:GY188)-1&gt;$A$187,0,INDEX(bdiario,B.Grafico.R!$W$6,0))</f>
        <v>2259.16</v>
      </c>
      <c r="HA188" s="1812">
        <f ca="1">IF(COUNTA($G$188:GZ188)-1&gt;$A$187,0,INDEX(bdiario,B.Grafico.R!$W$6,0))</f>
        <v>3957.42</v>
      </c>
      <c r="HB188" s="1812">
        <f ca="1">IF(COUNTA($G$188:HA188)-1&gt;$A$187,0,INDEX(bdiario,B.Grafico.R!$W$6,0))</f>
        <v>5292.78</v>
      </c>
      <c r="HC188" s="1812">
        <f ca="1">IF(COUNTA($G$188:HB188)-1&gt;$A$187,0,INDEX(bdiario,B.Grafico.R!$W$6,0))</f>
        <v>0</v>
      </c>
      <c r="HD188" s="1812">
        <f ca="1">IF(COUNTA($G$188:HC188)-1&gt;$A$187,0,INDEX(bdiario,B.Grafico.R!$W$6,0))</f>
        <v>4806.9799999999996</v>
      </c>
      <c r="HE188" s="1812">
        <f ca="1">IF(COUNTA($G$188:HD188)-1&gt;$A$187,0,INDEX(bdiario,B.Grafico.R!$W$6,0))</f>
        <v>8460.98</v>
      </c>
      <c r="HF188" s="1812">
        <f ca="1">IF(COUNTA($G$188:HE188)-1&gt;$A$187,0,INDEX(bdiario,B.Grafico.R!$W$6,0))</f>
        <v>8302.7999999999993</v>
      </c>
      <c r="HG188" s="1812">
        <f ca="1">IF(COUNTA($G$188:HF188)-1&gt;$A$187,0,INDEX(bdiario,B.Grafico.R!$W$6,0))</f>
        <v>0</v>
      </c>
      <c r="HH188" s="1812">
        <f ca="1">IF(COUNTA($G$188:HG188)-1&gt;$A$187,0,INDEX(bdiario,B.Grafico.R!$W$6,0))</f>
        <v>0</v>
      </c>
      <c r="HI188" s="1812">
        <f ca="1">IF(COUNTA($G$188:HH188)-1&gt;$A$187,0,INDEX(bdiario,B.Grafico.R!$W$6,0))</f>
        <v>0</v>
      </c>
      <c r="HJ188" s="1812">
        <f ca="1">IF(COUNTA($G$188:HI188)-1&gt;$A$187,0,INDEX(bdiario,B.Grafico.R!$W$6,0))</f>
        <v>0</v>
      </c>
      <c r="HK188" s="1812">
        <f ca="1">IF(COUNTA($G$188:HJ188)-1&gt;$A$187,0,INDEX(bdiario,B.Grafico.R!$W$6,0))</f>
        <v>0</v>
      </c>
      <c r="HL188" s="1812">
        <f ca="1">IF(COUNTA($G$188:HK188)-1&gt;$A$187,0,INDEX(bdiario,B.Grafico.R!$W$6,0))</f>
        <v>0</v>
      </c>
      <c r="HM188" s="1812">
        <f ca="1">IF(COUNTA($G$188:HL188)-1&gt;$A$187,0,INDEX(bdiario,B.Grafico.R!$W$6,0))</f>
        <v>0</v>
      </c>
      <c r="HN188" s="1812">
        <f ca="1">IF(COUNTA($G$188:HM188)-1&gt;$A$187,0,INDEX(bdiario,B.Grafico.R!$W$6,0))</f>
        <v>0</v>
      </c>
      <c r="HO188" s="1812">
        <f ca="1">IF(COUNTA($G$188:HN188)-1&gt;$A$187,0,INDEX(bdiario,B.Grafico.R!$W$6,0))</f>
        <v>0</v>
      </c>
      <c r="HP188" s="1812">
        <f ca="1">IF(COUNTA($G$188:HO188)-1&gt;$A$187,0,INDEX(bdiario,B.Grafico.R!$W$6,0))</f>
        <v>0</v>
      </c>
      <c r="HQ188" s="1812">
        <f ca="1">IF(COUNTA($G$188:HP188)-1&gt;$A$187,0,INDEX(bdiario,B.Grafico.R!$W$6,0))</f>
        <v>0</v>
      </c>
      <c r="HR188" s="1812">
        <f ca="1">IF(COUNTA($G$188:HQ188)-1&gt;$A$187,0,INDEX(bdiario,B.Grafico.R!$W$6,0))</f>
        <v>0</v>
      </c>
      <c r="HS188" s="1812">
        <f ca="1">IF(COUNTA($G$188:HR188)-1&gt;$A$187,0,INDEX(bdiario,B.Grafico.R!$W$6,0))</f>
        <v>0</v>
      </c>
      <c r="HT188" s="1812">
        <f ca="1">IF(COUNTA($G$188:HS188)-1&gt;$A$187,0,INDEX(bdiario,B.Grafico.R!$W$6,0))</f>
        <v>0</v>
      </c>
      <c r="HU188" s="1812">
        <f ca="1">IF(COUNTA($G$188:HT188)-1&gt;$A$187,0,INDEX(bdiario,B.Grafico.R!$W$6,0))</f>
        <v>0</v>
      </c>
      <c r="HV188" s="1812">
        <f ca="1">IF(COUNTA($G$188:HU188)-1&gt;$A$187,0,INDEX(bdiario,B.Grafico.R!$W$6,0))</f>
        <v>0</v>
      </c>
      <c r="HW188" s="1812">
        <f ca="1">IF(COUNTA($G$188:HV188)-1&gt;$A$187,0,INDEX(bdiario,B.Grafico.R!$W$6,0))</f>
        <v>0</v>
      </c>
      <c r="HX188" s="1812">
        <f ca="1">IF(COUNTA($G$188:HW188)-1&gt;$A$187,0,INDEX(bdiario,B.Grafico.R!$W$6,0))</f>
        <v>0</v>
      </c>
      <c r="HY188" s="1812">
        <f ca="1">IF(COUNTA($G$188:HX188)-1&gt;$A$187,0,INDEX(bdiario,B.Grafico.R!$W$6,0))</f>
        <v>0</v>
      </c>
      <c r="HZ188" s="1812">
        <f ca="1">IF(COUNTA($G$188:HY188)-1&gt;$A$187,0,INDEX(bdiario,B.Grafico.R!$W$6,0))</f>
        <v>0</v>
      </c>
      <c r="IA188" s="1812">
        <f ca="1">IF(COUNTA($G$188:HZ188)-1&gt;$A$187,0,INDEX(bdiario,B.Grafico.R!$W$6,0))</f>
        <v>0</v>
      </c>
      <c r="IB188" s="1812">
        <f ca="1">IF(COUNTA($G$188:IA188)-1&gt;$A$187,0,INDEX(bdiario,B.Grafico.R!$W$6,0))</f>
        <v>0</v>
      </c>
      <c r="IC188" s="1812">
        <f ca="1">IF(COUNTA($G$188:IB188)-1&gt;$A$187,0,INDEX(bdiario,B.Grafico.R!$W$6,0))</f>
        <v>0</v>
      </c>
      <c r="ID188" s="264"/>
    </row>
    <row r="189" spans="1:238" x14ac:dyDescent="0.25">
      <c r="A189" s="251" t="s">
        <v>180</v>
      </c>
      <c r="B189" s="251" t="s">
        <v>181</v>
      </c>
      <c r="C189" s="251" t="s">
        <v>182</v>
      </c>
      <c r="G189" s="265"/>
      <c r="H189" s="265">
        <f>G189+1</f>
        <v>1</v>
      </c>
      <c r="I189" s="265">
        <f t="shared" ref="I189:BT189" si="34">H189+1</f>
        <v>2</v>
      </c>
      <c r="J189" s="265">
        <f t="shared" si="34"/>
        <v>3</v>
      </c>
      <c r="K189" s="265">
        <f t="shared" si="34"/>
        <v>4</v>
      </c>
      <c r="L189" s="265">
        <f t="shared" si="34"/>
        <v>5</v>
      </c>
      <c r="M189" s="265">
        <f t="shared" si="34"/>
        <v>6</v>
      </c>
      <c r="N189" s="265">
        <f t="shared" si="34"/>
        <v>7</v>
      </c>
      <c r="O189" s="265">
        <f t="shared" si="34"/>
        <v>8</v>
      </c>
      <c r="P189" s="265">
        <f t="shared" si="34"/>
        <v>9</v>
      </c>
      <c r="Q189" s="265">
        <f t="shared" si="34"/>
        <v>10</v>
      </c>
      <c r="R189" s="265">
        <f t="shared" si="34"/>
        <v>11</v>
      </c>
      <c r="S189" s="265">
        <f t="shared" si="34"/>
        <v>12</v>
      </c>
      <c r="T189" s="265">
        <f t="shared" si="34"/>
        <v>13</v>
      </c>
      <c r="U189" s="265">
        <f t="shared" si="34"/>
        <v>14</v>
      </c>
      <c r="V189" s="265">
        <f t="shared" si="34"/>
        <v>15</v>
      </c>
      <c r="W189" s="265">
        <f t="shared" si="34"/>
        <v>16</v>
      </c>
      <c r="X189" s="265">
        <f t="shared" si="34"/>
        <v>17</v>
      </c>
      <c r="Y189" s="265">
        <f t="shared" si="34"/>
        <v>18</v>
      </c>
      <c r="Z189" s="265">
        <f t="shared" si="34"/>
        <v>19</v>
      </c>
      <c r="AA189" s="265">
        <f t="shared" si="34"/>
        <v>20</v>
      </c>
      <c r="AB189" s="265">
        <f t="shared" si="34"/>
        <v>21</v>
      </c>
      <c r="AC189" s="265">
        <f t="shared" si="34"/>
        <v>22</v>
      </c>
      <c r="AD189" s="265">
        <f t="shared" si="34"/>
        <v>23</v>
      </c>
      <c r="AE189" s="265">
        <f t="shared" si="34"/>
        <v>24</v>
      </c>
      <c r="AF189" s="265">
        <f t="shared" si="34"/>
        <v>25</v>
      </c>
      <c r="AG189" s="265">
        <f t="shared" si="34"/>
        <v>26</v>
      </c>
      <c r="AH189" s="265">
        <f t="shared" si="34"/>
        <v>27</v>
      </c>
      <c r="AI189" s="265">
        <f t="shared" si="34"/>
        <v>28</v>
      </c>
      <c r="AJ189" s="265">
        <f t="shared" si="34"/>
        <v>29</v>
      </c>
      <c r="AK189" s="265">
        <f t="shared" si="34"/>
        <v>30</v>
      </c>
      <c r="AL189" s="265">
        <f t="shared" si="34"/>
        <v>31</v>
      </c>
      <c r="AM189" s="265">
        <f t="shared" si="34"/>
        <v>32</v>
      </c>
      <c r="AN189" s="265">
        <f t="shared" si="34"/>
        <v>33</v>
      </c>
      <c r="AO189" s="265">
        <f t="shared" si="34"/>
        <v>34</v>
      </c>
      <c r="AP189" s="265">
        <f t="shared" si="34"/>
        <v>35</v>
      </c>
      <c r="AQ189" s="265">
        <f t="shared" si="34"/>
        <v>36</v>
      </c>
      <c r="AR189" s="265">
        <f t="shared" si="34"/>
        <v>37</v>
      </c>
      <c r="AS189" s="265">
        <f t="shared" si="34"/>
        <v>38</v>
      </c>
      <c r="AT189" s="265">
        <f t="shared" si="34"/>
        <v>39</v>
      </c>
      <c r="AU189" s="265">
        <f t="shared" si="34"/>
        <v>40</v>
      </c>
      <c r="AV189" s="265">
        <f t="shared" si="34"/>
        <v>41</v>
      </c>
      <c r="AW189" s="265">
        <f t="shared" si="34"/>
        <v>42</v>
      </c>
      <c r="AX189" s="265">
        <f t="shared" si="34"/>
        <v>43</v>
      </c>
      <c r="AY189" s="265">
        <f t="shared" si="34"/>
        <v>44</v>
      </c>
      <c r="AZ189" s="265">
        <f t="shared" si="34"/>
        <v>45</v>
      </c>
      <c r="BA189" s="265">
        <f t="shared" si="34"/>
        <v>46</v>
      </c>
      <c r="BB189" s="265">
        <f t="shared" si="34"/>
        <v>47</v>
      </c>
      <c r="BC189" s="265">
        <f t="shared" si="34"/>
        <v>48</v>
      </c>
      <c r="BD189" s="265">
        <f t="shared" si="34"/>
        <v>49</v>
      </c>
      <c r="BE189" s="265">
        <f t="shared" si="34"/>
        <v>50</v>
      </c>
      <c r="BF189" s="265">
        <f t="shared" si="34"/>
        <v>51</v>
      </c>
      <c r="BG189" s="265">
        <f t="shared" si="34"/>
        <v>52</v>
      </c>
      <c r="BH189" s="265">
        <f t="shared" si="34"/>
        <v>53</v>
      </c>
      <c r="BI189" s="265">
        <f t="shared" si="34"/>
        <v>54</v>
      </c>
      <c r="BJ189" s="265">
        <f t="shared" si="34"/>
        <v>55</v>
      </c>
      <c r="BK189" s="265">
        <f t="shared" si="34"/>
        <v>56</v>
      </c>
      <c r="BL189" s="265">
        <f t="shared" si="34"/>
        <v>57</v>
      </c>
      <c r="BM189" s="265">
        <f t="shared" si="34"/>
        <v>58</v>
      </c>
      <c r="BN189" s="265">
        <f t="shared" si="34"/>
        <v>59</v>
      </c>
      <c r="BO189" s="265">
        <f t="shared" si="34"/>
        <v>60</v>
      </c>
      <c r="BP189" s="265">
        <f t="shared" si="34"/>
        <v>61</v>
      </c>
      <c r="BQ189" s="265">
        <f t="shared" si="34"/>
        <v>62</v>
      </c>
      <c r="BR189" s="265">
        <f t="shared" si="34"/>
        <v>63</v>
      </c>
      <c r="BS189" s="265">
        <f t="shared" si="34"/>
        <v>64</v>
      </c>
      <c r="BT189" s="265">
        <f t="shared" si="34"/>
        <v>65</v>
      </c>
      <c r="BU189" s="265">
        <f t="shared" ref="BU189:EF189" si="35">BT189+1</f>
        <v>66</v>
      </c>
      <c r="BV189" s="265">
        <f t="shared" si="35"/>
        <v>67</v>
      </c>
      <c r="BW189" s="265">
        <f t="shared" si="35"/>
        <v>68</v>
      </c>
      <c r="BX189" s="265">
        <f t="shared" si="35"/>
        <v>69</v>
      </c>
      <c r="BY189" s="265">
        <f t="shared" si="35"/>
        <v>70</v>
      </c>
      <c r="BZ189" s="265">
        <f t="shared" si="35"/>
        <v>71</v>
      </c>
      <c r="CA189" s="265">
        <f t="shared" si="35"/>
        <v>72</v>
      </c>
      <c r="CB189" s="265">
        <f t="shared" si="35"/>
        <v>73</v>
      </c>
      <c r="CC189" s="265">
        <f t="shared" si="35"/>
        <v>74</v>
      </c>
      <c r="CD189" s="265">
        <f t="shared" si="35"/>
        <v>75</v>
      </c>
      <c r="CE189" s="265">
        <f t="shared" si="35"/>
        <v>76</v>
      </c>
      <c r="CF189" s="265">
        <f t="shared" si="35"/>
        <v>77</v>
      </c>
      <c r="CG189" s="265">
        <f t="shared" si="35"/>
        <v>78</v>
      </c>
      <c r="CH189" s="265">
        <f t="shared" si="35"/>
        <v>79</v>
      </c>
      <c r="CI189" s="265">
        <f t="shared" si="35"/>
        <v>80</v>
      </c>
      <c r="CJ189" s="265">
        <f t="shared" si="35"/>
        <v>81</v>
      </c>
      <c r="CK189" s="265">
        <f t="shared" si="35"/>
        <v>82</v>
      </c>
      <c r="CL189" s="265">
        <f t="shared" si="35"/>
        <v>83</v>
      </c>
      <c r="CM189" s="265">
        <f t="shared" si="35"/>
        <v>84</v>
      </c>
      <c r="CN189" s="265">
        <f t="shared" si="35"/>
        <v>85</v>
      </c>
      <c r="CO189" s="265">
        <f t="shared" si="35"/>
        <v>86</v>
      </c>
      <c r="CP189" s="265">
        <f t="shared" si="35"/>
        <v>87</v>
      </c>
      <c r="CQ189" s="265">
        <f t="shared" si="35"/>
        <v>88</v>
      </c>
      <c r="CR189" s="265">
        <f t="shared" si="35"/>
        <v>89</v>
      </c>
      <c r="CS189" s="265">
        <f t="shared" si="35"/>
        <v>90</v>
      </c>
      <c r="CT189" s="265">
        <f t="shared" si="35"/>
        <v>91</v>
      </c>
      <c r="CU189" s="265">
        <f t="shared" si="35"/>
        <v>92</v>
      </c>
      <c r="CV189" s="265">
        <f t="shared" si="35"/>
        <v>93</v>
      </c>
      <c r="CW189" s="265">
        <f t="shared" si="35"/>
        <v>94</v>
      </c>
      <c r="CX189" s="265">
        <f t="shared" si="35"/>
        <v>95</v>
      </c>
      <c r="CY189" s="265">
        <f t="shared" si="35"/>
        <v>96</v>
      </c>
      <c r="CZ189" s="265">
        <f t="shared" si="35"/>
        <v>97</v>
      </c>
      <c r="DA189" s="265">
        <f t="shared" si="35"/>
        <v>98</v>
      </c>
      <c r="DB189" s="265">
        <f t="shared" si="35"/>
        <v>99</v>
      </c>
      <c r="DC189" s="265">
        <f t="shared" si="35"/>
        <v>100</v>
      </c>
      <c r="DD189" s="265">
        <f t="shared" si="35"/>
        <v>101</v>
      </c>
      <c r="DE189" s="265">
        <f t="shared" si="35"/>
        <v>102</v>
      </c>
      <c r="DF189" s="265">
        <f t="shared" si="35"/>
        <v>103</v>
      </c>
      <c r="DG189" s="265">
        <f t="shared" si="35"/>
        <v>104</v>
      </c>
      <c r="DH189" s="265">
        <f t="shared" si="35"/>
        <v>105</v>
      </c>
      <c r="DI189" s="265">
        <f t="shared" si="35"/>
        <v>106</v>
      </c>
      <c r="DJ189" s="265">
        <f t="shared" si="35"/>
        <v>107</v>
      </c>
      <c r="DK189" s="265">
        <f t="shared" si="35"/>
        <v>108</v>
      </c>
      <c r="DL189" s="265">
        <f t="shared" si="35"/>
        <v>109</v>
      </c>
      <c r="DM189" s="265">
        <f t="shared" si="35"/>
        <v>110</v>
      </c>
      <c r="DN189" s="265">
        <f t="shared" si="35"/>
        <v>111</v>
      </c>
      <c r="DO189" s="265">
        <f t="shared" si="35"/>
        <v>112</v>
      </c>
      <c r="DP189" s="265">
        <f t="shared" si="35"/>
        <v>113</v>
      </c>
      <c r="DQ189" s="265">
        <f t="shared" si="35"/>
        <v>114</v>
      </c>
      <c r="DR189" s="265">
        <f t="shared" si="35"/>
        <v>115</v>
      </c>
      <c r="DS189" s="265">
        <f t="shared" si="35"/>
        <v>116</v>
      </c>
      <c r="DT189" s="265">
        <f t="shared" si="35"/>
        <v>117</v>
      </c>
      <c r="DU189" s="265">
        <f t="shared" si="35"/>
        <v>118</v>
      </c>
      <c r="DV189" s="265">
        <f t="shared" si="35"/>
        <v>119</v>
      </c>
      <c r="DW189" s="265">
        <f t="shared" si="35"/>
        <v>120</v>
      </c>
      <c r="DX189" s="265">
        <f t="shared" si="35"/>
        <v>121</v>
      </c>
      <c r="DY189" s="265">
        <f t="shared" si="35"/>
        <v>122</v>
      </c>
      <c r="DZ189" s="265">
        <f t="shared" si="35"/>
        <v>123</v>
      </c>
      <c r="EA189" s="265">
        <f t="shared" si="35"/>
        <v>124</v>
      </c>
      <c r="EB189" s="265">
        <f t="shared" si="35"/>
        <v>125</v>
      </c>
      <c r="EC189" s="265">
        <f t="shared" si="35"/>
        <v>126</v>
      </c>
      <c r="ED189" s="265">
        <f t="shared" si="35"/>
        <v>127</v>
      </c>
      <c r="EE189" s="265">
        <f t="shared" si="35"/>
        <v>128</v>
      </c>
      <c r="EF189" s="265">
        <f t="shared" si="35"/>
        <v>129</v>
      </c>
      <c r="EG189" s="265">
        <f t="shared" ref="EG189:GR189" si="36">EF189+1</f>
        <v>130</v>
      </c>
      <c r="EH189" s="265">
        <f t="shared" si="36"/>
        <v>131</v>
      </c>
      <c r="EI189" s="265">
        <f t="shared" si="36"/>
        <v>132</v>
      </c>
      <c r="EJ189" s="265">
        <f t="shared" si="36"/>
        <v>133</v>
      </c>
      <c r="EK189" s="265">
        <f t="shared" si="36"/>
        <v>134</v>
      </c>
      <c r="EL189" s="265">
        <f t="shared" si="36"/>
        <v>135</v>
      </c>
      <c r="EM189" s="265">
        <f t="shared" si="36"/>
        <v>136</v>
      </c>
      <c r="EN189" s="265">
        <f t="shared" si="36"/>
        <v>137</v>
      </c>
      <c r="EO189" s="265">
        <f t="shared" si="36"/>
        <v>138</v>
      </c>
      <c r="EP189" s="265">
        <f t="shared" si="36"/>
        <v>139</v>
      </c>
      <c r="EQ189" s="265">
        <f t="shared" si="36"/>
        <v>140</v>
      </c>
      <c r="ER189" s="265">
        <f t="shared" si="36"/>
        <v>141</v>
      </c>
      <c r="ES189" s="265">
        <f t="shared" si="36"/>
        <v>142</v>
      </c>
      <c r="ET189" s="265">
        <f t="shared" si="36"/>
        <v>143</v>
      </c>
      <c r="EU189" s="265">
        <f t="shared" si="36"/>
        <v>144</v>
      </c>
      <c r="EV189" s="265">
        <f t="shared" si="36"/>
        <v>145</v>
      </c>
      <c r="EW189" s="265">
        <f t="shared" si="36"/>
        <v>146</v>
      </c>
      <c r="EX189" s="265">
        <f t="shared" si="36"/>
        <v>147</v>
      </c>
      <c r="EY189" s="265">
        <f t="shared" si="36"/>
        <v>148</v>
      </c>
      <c r="EZ189" s="265">
        <f t="shared" si="36"/>
        <v>149</v>
      </c>
      <c r="FA189" s="265">
        <f t="shared" si="36"/>
        <v>150</v>
      </c>
      <c r="FB189" s="265">
        <f t="shared" si="36"/>
        <v>151</v>
      </c>
      <c r="FC189" s="265">
        <f t="shared" si="36"/>
        <v>152</v>
      </c>
      <c r="FD189" s="265">
        <f t="shared" si="36"/>
        <v>153</v>
      </c>
      <c r="FE189" s="265">
        <f t="shared" si="36"/>
        <v>154</v>
      </c>
      <c r="FF189" s="265">
        <f t="shared" si="36"/>
        <v>155</v>
      </c>
      <c r="FG189" s="265">
        <f t="shared" si="36"/>
        <v>156</v>
      </c>
      <c r="FH189" s="265">
        <f t="shared" si="36"/>
        <v>157</v>
      </c>
      <c r="FI189" s="265">
        <f t="shared" si="36"/>
        <v>158</v>
      </c>
      <c r="FJ189" s="265">
        <f t="shared" si="36"/>
        <v>159</v>
      </c>
      <c r="FK189" s="265">
        <f t="shared" si="36"/>
        <v>160</v>
      </c>
      <c r="FL189" s="265">
        <f t="shared" si="36"/>
        <v>161</v>
      </c>
      <c r="FM189" s="265">
        <f t="shared" si="36"/>
        <v>162</v>
      </c>
      <c r="FN189" s="265">
        <f t="shared" si="36"/>
        <v>163</v>
      </c>
      <c r="FO189" s="265">
        <f t="shared" si="36"/>
        <v>164</v>
      </c>
      <c r="FP189" s="265">
        <f t="shared" si="36"/>
        <v>165</v>
      </c>
      <c r="FQ189" s="265">
        <f t="shared" si="36"/>
        <v>166</v>
      </c>
      <c r="FR189" s="265">
        <f t="shared" si="36"/>
        <v>167</v>
      </c>
      <c r="FS189" s="265">
        <f t="shared" si="36"/>
        <v>168</v>
      </c>
      <c r="FT189" s="265">
        <f t="shared" si="36"/>
        <v>169</v>
      </c>
      <c r="FU189" s="265">
        <f t="shared" si="36"/>
        <v>170</v>
      </c>
      <c r="FV189" s="265">
        <f t="shared" si="36"/>
        <v>171</v>
      </c>
      <c r="FW189" s="265">
        <f t="shared" si="36"/>
        <v>172</v>
      </c>
      <c r="FX189" s="265">
        <f t="shared" si="36"/>
        <v>173</v>
      </c>
      <c r="FY189" s="265">
        <f t="shared" si="36"/>
        <v>174</v>
      </c>
      <c r="FZ189" s="265">
        <f t="shared" si="36"/>
        <v>175</v>
      </c>
      <c r="GA189" s="265">
        <f t="shared" si="36"/>
        <v>176</v>
      </c>
      <c r="GB189" s="265">
        <f t="shared" si="36"/>
        <v>177</v>
      </c>
      <c r="GC189" s="265">
        <f t="shared" si="36"/>
        <v>178</v>
      </c>
      <c r="GD189" s="265">
        <f t="shared" si="36"/>
        <v>179</v>
      </c>
      <c r="GE189" s="265">
        <f t="shared" si="36"/>
        <v>180</v>
      </c>
      <c r="GF189" s="265">
        <f t="shared" si="36"/>
        <v>181</v>
      </c>
      <c r="GG189" s="265">
        <f t="shared" si="36"/>
        <v>182</v>
      </c>
      <c r="GH189" s="265">
        <f t="shared" si="36"/>
        <v>183</v>
      </c>
      <c r="GI189" s="265">
        <f t="shared" si="36"/>
        <v>184</v>
      </c>
      <c r="GJ189" s="265">
        <f t="shared" si="36"/>
        <v>185</v>
      </c>
      <c r="GK189" s="265">
        <f t="shared" si="36"/>
        <v>186</v>
      </c>
      <c r="GL189" s="290">
        <f t="shared" si="36"/>
        <v>187</v>
      </c>
      <c r="GM189" s="290">
        <f t="shared" si="36"/>
        <v>188</v>
      </c>
      <c r="GN189" s="265">
        <f t="shared" si="36"/>
        <v>189</v>
      </c>
      <c r="GO189" s="265">
        <f t="shared" si="36"/>
        <v>190</v>
      </c>
      <c r="GP189" s="265">
        <f t="shared" si="36"/>
        <v>191</v>
      </c>
      <c r="GQ189" s="265">
        <f t="shared" si="36"/>
        <v>192</v>
      </c>
      <c r="GR189" s="265">
        <f t="shared" si="36"/>
        <v>193</v>
      </c>
      <c r="GS189" s="265">
        <f t="shared" ref="GS189:IC189" si="37">GR189+1</f>
        <v>194</v>
      </c>
      <c r="GT189" s="265">
        <f t="shared" si="37"/>
        <v>195</v>
      </c>
      <c r="GU189" s="265">
        <f t="shared" si="37"/>
        <v>196</v>
      </c>
      <c r="GV189" s="265">
        <f t="shared" si="37"/>
        <v>197</v>
      </c>
      <c r="GW189" s="265">
        <f t="shared" si="37"/>
        <v>198</v>
      </c>
      <c r="GX189" s="265">
        <f t="shared" si="37"/>
        <v>199</v>
      </c>
      <c r="GY189" s="265">
        <f t="shared" si="37"/>
        <v>200</v>
      </c>
      <c r="GZ189" s="265">
        <f t="shared" si="37"/>
        <v>201</v>
      </c>
      <c r="HA189" s="265">
        <f t="shared" si="37"/>
        <v>202</v>
      </c>
      <c r="HB189" s="265">
        <f t="shared" si="37"/>
        <v>203</v>
      </c>
      <c r="HC189" s="265">
        <f t="shared" si="37"/>
        <v>204</v>
      </c>
      <c r="HD189" s="265">
        <f t="shared" si="37"/>
        <v>205</v>
      </c>
      <c r="HE189" s="265">
        <f t="shared" si="37"/>
        <v>206</v>
      </c>
      <c r="HF189" s="265">
        <f t="shared" si="37"/>
        <v>207</v>
      </c>
      <c r="HG189" s="265">
        <f t="shared" si="37"/>
        <v>208</v>
      </c>
      <c r="HH189" s="265">
        <f t="shared" si="37"/>
        <v>209</v>
      </c>
      <c r="HI189" s="265">
        <f t="shared" si="37"/>
        <v>210</v>
      </c>
      <c r="HJ189" s="265">
        <f t="shared" si="37"/>
        <v>211</v>
      </c>
      <c r="HK189" s="265">
        <f t="shared" si="37"/>
        <v>212</v>
      </c>
      <c r="HL189" s="265">
        <f t="shared" si="37"/>
        <v>213</v>
      </c>
      <c r="HM189" s="265">
        <f t="shared" si="37"/>
        <v>214</v>
      </c>
      <c r="HN189" s="265">
        <f t="shared" si="37"/>
        <v>215</v>
      </c>
      <c r="HO189" s="265">
        <f t="shared" si="37"/>
        <v>216</v>
      </c>
      <c r="HP189" s="265">
        <f t="shared" si="37"/>
        <v>217</v>
      </c>
      <c r="HQ189" s="265">
        <f t="shared" si="37"/>
        <v>218</v>
      </c>
      <c r="HR189" s="265">
        <f t="shared" si="37"/>
        <v>219</v>
      </c>
      <c r="HS189" s="265">
        <f t="shared" si="37"/>
        <v>220</v>
      </c>
      <c r="HT189" s="265">
        <f t="shared" si="37"/>
        <v>221</v>
      </c>
      <c r="HU189" s="265">
        <f t="shared" si="37"/>
        <v>222</v>
      </c>
      <c r="HV189" s="265">
        <f t="shared" si="37"/>
        <v>223</v>
      </c>
      <c r="HW189" s="265">
        <f t="shared" si="37"/>
        <v>224</v>
      </c>
      <c r="HX189" s="265">
        <f t="shared" si="37"/>
        <v>225</v>
      </c>
      <c r="HY189" s="265">
        <f t="shared" si="37"/>
        <v>226</v>
      </c>
      <c r="HZ189" s="265">
        <f t="shared" si="37"/>
        <v>227</v>
      </c>
      <c r="IA189" s="265">
        <f t="shared" si="37"/>
        <v>228</v>
      </c>
      <c r="IB189" s="265">
        <f t="shared" si="37"/>
        <v>229</v>
      </c>
      <c r="IC189" s="265">
        <f t="shared" si="37"/>
        <v>230</v>
      </c>
      <c r="ID189" s="265"/>
    </row>
    <row r="190" spans="1:238" customFormat="1" x14ac:dyDescent="0.25">
      <c r="A190" s="248">
        <f ca="1">LARGE(188:188,1)</f>
        <v>11122.78</v>
      </c>
      <c r="B190" s="248">
        <f ca="1">LARGE(188:188,2)</f>
        <v>11101.98</v>
      </c>
      <c r="C190" s="248">
        <f ca="1">LARGE(188:188,3)</f>
        <v>11034.26</v>
      </c>
    </row>
    <row r="191" spans="1:238" customFormat="1" x14ac:dyDescent="0.25">
      <c r="A191" s="249">
        <f t="array" aca="1" ref="A191" ca="1">MAX(IF(188:188=A190,2:2))</f>
        <v>42188</v>
      </c>
      <c r="B191" s="249">
        <f t="array" aca="1" ref="B191" ca="1">MAX(IF(188:188=B190,2:2))</f>
        <v>42214</v>
      </c>
      <c r="C191" s="249">
        <f t="array" aca="1" ref="C191" ca="1">MAX(IF(188:188=C190,2:2))</f>
        <v>42220</v>
      </c>
    </row>
    <row r="192" spans="1:238" customFormat="1" x14ac:dyDescent="0.25">
      <c r="A192" s="253">
        <f ca="1">COUNTIF(188:188,A190)</f>
        <v>1</v>
      </c>
      <c r="B192" s="253">
        <f ca="1">COUNTIF(188:188,B190)</f>
        <v>1</v>
      </c>
      <c r="C192" s="253">
        <f ca="1">COUNTIF(188:188,C190)</f>
        <v>1</v>
      </c>
    </row>
    <row r="193" spans="1:195 16360:16382" customFormat="1" x14ac:dyDescent="0.25">
      <c r="A193" s="268">
        <f ca="1">INDEX(2:2,MATCH(A190,188:188,0))</f>
        <v>42188</v>
      </c>
      <c r="B193" s="268">
        <f ca="1">INDEX(2:2,MATCH(B190,188:188,0))</f>
        <v>42214</v>
      </c>
      <c r="C193" s="268">
        <f ca="1">INDEX(2:2,MATCH(C190,188:188,0))</f>
        <v>42220</v>
      </c>
      <c r="EH193">
        <f>EH191+EH192</f>
        <v>0</v>
      </c>
    </row>
    <row r="194" spans="1:195 16360:16382" x14ac:dyDescent="0.25">
      <c r="D194"/>
      <c r="E194"/>
      <c r="F194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195 16360:16382" x14ac:dyDescent="0.25">
      <c r="A195" s="271" t="s">
        <v>193</v>
      </c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  <c r="AA195" s="256"/>
      <c r="AB195" s="256"/>
      <c r="AC195" s="256"/>
      <c r="AD195" s="256"/>
      <c r="AE195" s="256"/>
      <c r="AF195" s="256"/>
      <c r="AG195" s="256"/>
      <c r="AH195" s="256"/>
      <c r="AI195" s="256"/>
      <c r="AJ195" s="256"/>
    </row>
    <row r="196" spans="1:195 16360:16382" x14ac:dyDescent="0.25">
      <c r="A196" s="84">
        <f>SUMPRODUCT(G183:XFD183,G19:XFD19)/SUM(G19:XFD19)</f>
        <v>86.104998437512549</v>
      </c>
      <c r="G196" s="91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1"/>
      <c r="S196" s="91"/>
      <c r="T196" s="91"/>
      <c r="U196" s="91"/>
      <c r="V196" s="91"/>
      <c r="W196" s="91"/>
      <c r="X196" s="91"/>
      <c r="Y196" s="91"/>
      <c r="Z196" s="91"/>
      <c r="AA196" s="91"/>
      <c r="AB196" s="91"/>
      <c r="AC196" s="91"/>
      <c r="AD196" s="91"/>
      <c r="AE196" s="91"/>
      <c r="AF196" s="91"/>
      <c r="AG196" s="91"/>
      <c r="AH196" s="91"/>
      <c r="AI196" s="91"/>
      <c r="AJ196" s="91"/>
    </row>
    <row r="197" spans="1:195 16360:16382" x14ac:dyDescent="0.25">
      <c r="D197"/>
      <c r="E197" s="410"/>
      <c r="F197" s="410"/>
      <c r="H197" s="93"/>
    </row>
    <row r="198" spans="1:195 16360:16382" x14ac:dyDescent="0.25">
      <c r="A198" s="1911" t="s">
        <v>394</v>
      </c>
      <c r="D198"/>
      <c r="E198" s="411"/>
      <c r="F198" s="411"/>
    </row>
    <row r="199" spans="1:195 16360:16382" x14ac:dyDescent="0.25">
      <c r="A199" s="214">
        <f ca="1">B.Diario!A199</f>
        <v>189</v>
      </c>
    </row>
    <row r="205" spans="1:195 16360:16382" x14ac:dyDescent="0.25">
      <c r="R205" s="303">
        <v>42095</v>
      </c>
      <c r="S205" s="303">
        <f>EOMONTH(S206,-1)+1</f>
        <v>42125</v>
      </c>
      <c r="T205" s="303">
        <f t="shared" ref="T205:Y205" si="38">EOMONTH(T206,-1)+1</f>
        <v>42156</v>
      </c>
      <c r="U205" s="303">
        <f t="shared" si="38"/>
        <v>42186</v>
      </c>
      <c r="V205" s="303">
        <f t="shared" si="38"/>
        <v>42217</v>
      </c>
      <c r="W205" s="303">
        <f t="shared" si="38"/>
        <v>42248</v>
      </c>
      <c r="X205" s="303">
        <f t="shared" si="38"/>
        <v>42278</v>
      </c>
      <c r="Y205" s="303">
        <f t="shared" si="38"/>
        <v>42309</v>
      </c>
      <c r="Z205" s="304">
        <v>42095</v>
      </c>
    </row>
    <row r="206" spans="1:195 16360:16382" x14ac:dyDescent="0.25">
      <c r="R206" s="275">
        <v>42124</v>
      </c>
      <c r="S206" s="275">
        <v>42155</v>
      </c>
      <c r="T206" s="275">
        <v>42185</v>
      </c>
      <c r="U206" s="274">
        <v>42216</v>
      </c>
      <c r="V206" s="274">
        <v>42247</v>
      </c>
      <c r="W206" s="274">
        <v>42277</v>
      </c>
      <c r="X206" s="274">
        <v>42308</v>
      </c>
      <c r="Y206" s="274">
        <v>42338</v>
      </c>
      <c r="Z206" s="304">
        <v>42338</v>
      </c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FO206" s="214"/>
      <c r="FP206" s="214"/>
      <c r="GL206"/>
      <c r="GM206"/>
      <c r="XEF206" s="65"/>
      <c r="XEG206" s="65"/>
      <c r="XEH206" s="65"/>
      <c r="XEI206" s="65"/>
      <c r="XEJ206" s="65"/>
      <c r="XEK206" s="65"/>
      <c r="XEL206" s="65"/>
      <c r="XEM206" s="65"/>
      <c r="XEN206" s="65"/>
      <c r="XEO206" s="65"/>
      <c r="XEP206" s="65"/>
      <c r="XEQ206" s="65"/>
      <c r="XER206" s="65"/>
      <c r="XES206" s="65"/>
      <c r="XET206" s="65"/>
      <c r="XEU206" s="65"/>
      <c r="XEV206" s="65"/>
      <c r="XEW206" s="65"/>
      <c r="XEX206" s="65"/>
      <c r="XEY206" s="65"/>
      <c r="XEZ206" s="65"/>
      <c r="XFA206" s="65"/>
      <c r="XFB206" s="65"/>
    </row>
    <row r="207" spans="1:195 16360:16382" x14ac:dyDescent="0.25">
      <c r="A207" s="72"/>
      <c r="R207" s="129">
        <v>216147000</v>
      </c>
      <c r="S207" s="129">
        <v>5072000</v>
      </c>
      <c r="T207" s="129">
        <v>4789000</v>
      </c>
      <c r="U207" s="129">
        <v>5886000</v>
      </c>
      <c r="V207" s="129">
        <v>6240000</v>
      </c>
      <c r="W207" s="129">
        <v>4865000</v>
      </c>
      <c r="X207" s="129">
        <v>5803000</v>
      </c>
      <c r="Y207" s="129">
        <v>4418000</v>
      </c>
      <c r="Z207" s="139">
        <f>SUM(R207:Y207)</f>
        <v>253220000</v>
      </c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FO207" s="214"/>
      <c r="FP207" s="214"/>
      <c r="GL207"/>
      <c r="GM207"/>
      <c r="XEF207" s="65"/>
      <c r="XEG207" s="65"/>
      <c r="XEH207" s="65"/>
      <c r="XEI207" s="65"/>
      <c r="XEJ207" s="65"/>
      <c r="XEK207" s="65"/>
      <c r="XEL207" s="65"/>
      <c r="XEM207" s="65"/>
      <c r="XEN207" s="65"/>
      <c r="XEO207" s="65"/>
      <c r="XEP207" s="65"/>
      <c r="XEQ207" s="65"/>
      <c r="XER207" s="65"/>
      <c r="XES207" s="65"/>
      <c r="XET207" s="65"/>
      <c r="XEU207" s="65"/>
      <c r="XEV207" s="65"/>
      <c r="XEW207" s="65"/>
      <c r="XEX207" s="65"/>
      <c r="XEY207" s="65"/>
      <c r="XEZ207" s="65"/>
      <c r="XFA207" s="65"/>
      <c r="XFB207" s="65"/>
    </row>
    <row r="208" spans="1:195 16360:16382" x14ac:dyDescent="0.25">
      <c r="A208" s="67"/>
      <c r="B208" s="131"/>
      <c r="R208" s="287">
        <f t="shared" ref="R208:Z208" si="39">SUMIFS(160:160,2:2,"&gt;="&amp;R205,2:2,"&lt;="&amp;R206)</f>
        <v>216147000</v>
      </c>
      <c r="S208" s="287">
        <f t="shared" si="39"/>
        <v>5072000</v>
      </c>
      <c r="T208" s="287">
        <f t="shared" si="39"/>
        <v>4789000</v>
      </c>
      <c r="U208" s="287">
        <f t="shared" si="39"/>
        <v>5886000</v>
      </c>
      <c r="V208" s="287">
        <f t="shared" si="39"/>
        <v>6240000</v>
      </c>
      <c r="W208" s="287">
        <f t="shared" si="39"/>
        <v>4865000</v>
      </c>
      <c r="X208" s="287">
        <f t="shared" si="39"/>
        <v>5803000</v>
      </c>
      <c r="Y208" s="287">
        <f t="shared" si="39"/>
        <v>4418000</v>
      </c>
      <c r="Z208" s="287">
        <f t="shared" si="39"/>
        <v>253220000</v>
      </c>
      <c r="CJ208"/>
      <c r="CK208"/>
      <c r="CL208"/>
      <c r="GI208" s="214"/>
      <c r="GJ208" s="214"/>
      <c r="GL208"/>
      <c r="GM208"/>
      <c r="XEZ208" s="65"/>
      <c r="XFA208" s="65"/>
      <c r="XFB208" s="65"/>
    </row>
    <row r="209" spans="18:25" x14ac:dyDescent="0.25">
      <c r="R209" s="139">
        <f>R207-R208</f>
        <v>0</v>
      </c>
      <c r="S209" s="139">
        <f t="shared" ref="S209:Y209" si="40">S207-S208</f>
        <v>0</v>
      </c>
      <c r="T209" s="139">
        <f t="shared" si="40"/>
        <v>0</v>
      </c>
      <c r="U209" s="139">
        <f t="shared" si="40"/>
        <v>0</v>
      </c>
      <c r="V209" s="139">
        <f t="shared" si="40"/>
        <v>0</v>
      </c>
      <c r="W209" s="139">
        <f t="shared" si="40"/>
        <v>0</v>
      </c>
      <c r="X209" s="139">
        <f t="shared" si="40"/>
        <v>0</v>
      </c>
      <c r="Y209" s="139">
        <f t="shared" si="40"/>
        <v>0</v>
      </c>
    </row>
    <row r="211" spans="18:25" x14ac:dyDescent="0.25">
      <c r="R211" s="139">
        <f>R207/100000</f>
        <v>2161.4699999999998</v>
      </c>
      <c r="S211" s="139">
        <f t="shared" ref="S211:Y211" si="41">S207/1000</f>
        <v>5072</v>
      </c>
      <c r="T211" s="139">
        <f t="shared" si="41"/>
        <v>4789</v>
      </c>
      <c r="U211" s="139">
        <f t="shared" si="41"/>
        <v>5886</v>
      </c>
      <c r="V211" s="139">
        <f t="shared" si="41"/>
        <v>6240</v>
      </c>
      <c r="W211" s="139">
        <f t="shared" si="41"/>
        <v>4865</v>
      </c>
      <c r="X211" s="139">
        <f t="shared" si="41"/>
        <v>5803</v>
      </c>
      <c r="Y211" s="139">
        <f t="shared" si="41"/>
        <v>4418</v>
      </c>
    </row>
  </sheetData>
  <autoFilter ref="A2:XFD185"/>
  <conditionalFormatting sqref="A2:A34 A36:A185">
    <cfRule type="cellIs" dxfId="47" priority="4" operator="equal">
      <formula>""""""</formula>
    </cfRule>
  </conditionalFormatting>
  <conditionalFormatting sqref="B2">
    <cfRule type="cellIs" dxfId="46" priority="3" operator="equal">
      <formula>"Atualizar formula da coluna A"</formula>
    </cfRule>
  </conditionalFormatting>
  <conditionalFormatting sqref="A35">
    <cfRule type="cellIs" dxfId="45" priority="2" operator="equal">
      <formula>""""""</formula>
    </cfRule>
  </conditionalFormatting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FFFF00"/>
  </sheetPr>
  <dimension ref="A1:IC185"/>
  <sheetViews>
    <sheetView workbookViewId="0">
      <pane xSplit="3" ySplit="3" topLeftCell="D166" activePane="bottomRight" state="frozen"/>
      <selection activeCell="E15" sqref="E15"/>
      <selection pane="topRight" activeCell="E15" sqref="E15"/>
      <selection pane="bottomLeft" activeCell="E15" sqref="E15"/>
      <selection pane="bottomRight" activeCell="B169" sqref="B169"/>
    </sheetView>
  </sheetViews>
  <sheetFormatPr defaultColWidth="9" defaultRowHeight="15.75" x14ac:dyDescent="0.25"/>
  <cols>
    <col min="1" max="1" width="3.5" style="222" bestFit="1" customWidth="1"/>
    <col min="2" max="2" width="47.625" style="222" bestFit="1" customWidth="1"/>
    <col min="3" max="3" width="15.5" style="222" bestFit="1" customWidth="1"/>
    <col min="4" max="25" width="12.125" style="222" bestFit="1" customWidth="1"/>
    <col min="26" max="159" width="12.375" style="222" bestFit="1" customWidth="1"/>
    <col min="160" max="233" width="13.375" style="222" bestFit="1" customWidth="1"/>
    <col min="234" max="234" width="13.375" style="222" customWidth="1"/>
    <col min="235" max="235" width="10.875" bestFit="1" customWidth="1"/>
    <col min="237" max="237" width="10.875" bestFit="1" customWidth="1"/>
    <col min="238" max="16384" width="9" style="222"/>
  </cols>
  <sheetData>
    <row r="1" spans="1:237" s="220" customFormat="1" x14ac:dyDescent="0.25"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1"/>
      <c r="AF1" s="221"/>
      <c r="AG1" s="221"/>
      <c r="AH1" s="221"/>
      <c r="AI1" s="221"/>
      <c r="AJ1" s="221"/>
      <c r="IA1"/>
      <c r="IB1"/>
      <c r="IC1"/>
    </row>
    <row r="2" spans="1:237" s="220" customFormat="1" x14ac:dyDescent="0.25"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IA2"/>
      <c r="IB2"/>
      <c r="IC2"/>
    </row>
    <row r="3" spans="1:237" s="244" customFormat="1" x14ac:dyDescent="0.25">
      <c r="B3" s="223" t="s">
        <v>68</v>
      </c>
      <c r="C3" s="224"/>
      <c r="D3" s="414">
        <v>42108</v>
      </c>
      <c r="E3" s="414">
        <f t="shared" ref="E3:BP3" si="0">D3+1</f>
        <v>42109</v>
      </c>
      <c r="F3" s="414">
        <f t="shared" si="0"/>
        <v>42110</v>
      </c>
      <c r="G3" s="414">
        <f t="shared" si="0"/>
        <v>42111</v>
      </c>
      <c r="H3" s="414">
        <f t="shared" si="0"/>
        <v>42112</v>
      </c>
      <c r="I3" s="414">
        <f t="shared" si="0"/>
        <v>42113</v>
      </c>
      <c r="J3" s="414">
        <f t="shared" si="0"/>
        <v>42114</v>
      </c>
      <c r="K3" s="414">
        <f t="shared" si="0"/>
        <v>42115</v>
      </c>
      <c r="L3" s="414">
        <f t="shared" si="0"/>
        <v>42116</v>
      </c>
      <c r="M3" s="414">
        <f t="shared" si="0"/>
        <v>42117</v>
      </c>
      <c r="N3" s="414">
        <f t="shared" si="0"/>
        <v>42118</v>
      </c>
      <c r="O3" s="414">
        <f t="shared" si="0"/>
        <v>42119</v>
      </c>
      <c r="P3" s="414">
        <f t="shared" si="0"/>
        <v>42120</v>
      </c>
      <c r="Q3" s="414">
        <f t="shared" si="0"/>
        <v>42121</v>
      </c>
      <c r="R3" s="414">
        <f t="shared" si="0"/>
        <v>42122</v>
      </c>
      <c r="S3" s="414">
        <f t="shared" si="0"/>
        <v>42123</v>
      </c>
      <c r="T3" s="414">
        <f t="shared" si="0"/>
        <v>42124</v>
      </c>
      <c r="U3" s="414">
        <f t="shared" si="0"/>
        <v>42125</v>
      </c>
      <c r="V3" s="414">
        <f t="shared" si="0"/>
        <v>42126</v>
      </c>
      <c r="W3" s="414">
        <f t="shared" si="0"/>
        <v>42127</v>
      </c>
      <c r="X3" s="414">
        <f t="shared" si="0"/>
        <v>42128</v>
      </c>
      <c r="Y3" s="414">
        <f t="shared" si="0"/>
        <v>42129</v>
      </c>
      <c r="Z3" s="414">
        <f t="shared" si="0"/>
        <v>42130</v>
      </c>
      <c r="AA3" s="414">
        <f t="shared" si="0"/>
        <v>42131</v>
      </c>
      <c r="AB3" s="414">
        <f t="shared" si="0"/>
        <v>42132</v>
      </c>
      <c r="AC3" s="414">
        <f t="shared" si="0"/>
        <v>42133</v>
      </c>
      <c r="AD3" s="414">
        <f t="shared" si="0"/>
        <v>42134</v>
      </c>
      <c r="AE3" s="414">
        <f t="shared" si="0"/>
        <v>42135</v>
      </c>
      <c r="AF3" s="414">
        <f t="shared" si="0"/>
        <v>42136</v>
      </c>
      <c r="AG3" s="414">
        <f t="shared" si="0"/>
        <v>42137</v>
      </c>
      <c r="AH3" s="414">
        <f t="shared" si="0"/>
        <v>42138</v>
      </c>
      <c r="AI3" s="414">
        <f t="shared" si="0"/>
        <v>42139</v>
      </c>
      <c r="AJ3" s="414">
        <f t="shared" si="0"/>
        <v>42140</v>
      </c>
      <c r="AK3" s="414">
        <f t="shared" si="0"/>
        <v>42141</v>
      </c>
      <c r="AL3" s="414">
        <f t="shared" si="0"/>
        <v>42142</v>
      </c>
      <c r="AM3" s="414">
        <f t="shared" si="0"/>
        <v>42143</v>
      </c>
      <c r="AN3" s="414">
        <f t="shared" si="0"/>
        <v>42144</v>
      </c>
      <c r="AO3" s="414">
        <f t="shared" si="0"/>
        <v>42145</v>
      </c>
      <c r="AP3" s="414">
        <f t="shared" si="0"/>
        <v>42146</v>
      </c>
      <c r="AQ3" s="414">
        <f t="shared" si="0"/>
        <v>42147</v>
      </c>
      <c r="AR3" s="414">
        <f t="shared" si="0"/>
        <v>42148</v>
      </c>
      <c r="AS3" s="414">
        <f t="shared" si="0"/>
        <v>42149</v>
      </c>
      <c r="AT3" s="414">
        <f t="shared" si="0"/>
        <v>42150</v>
      </c>
      <c r="AU3" s="414">
        <f t="shared" si="0"/>
        <v>42151</v>
      </c>
      <c r="AV3" s="414">
        <f t="shared" si="0"/>
        <v>42152</v>
      </c>
      <c r="AW3" s="414">
        <f t="shared" si="0"/>
        <v>42153</v>
      </c>
      <c r="AX3" s="414">
        <f t="shared" si="0"/>
        <v>42154</v>
      </c>
      <c r="AY3" s="414">
        <f t="shared" si="0"/>
        <v>42155</v>
      </c>
      <c r="AZ3" s="414">
        <f t="shared" si="0"/>
        <v>42156</v>
      </c>
      <c r="BA3" s="414">
        <f t="shared" si="0"/>
        <v>42157</v>
      </c>
      <c r="BB3" s="414">
        <f t="shared" si="0"/>
        <v>42158</v>
      </c>
      <c r="BC3" s="414">
        <f t="shared" si="0"/>
        <v>42159</v>
      </c>
      <c r="BD3" s="414">
        <f t="shared" si="0"/>
        <v>42160</v>
      </c>
      <c r="BE3" s="414">
        <f t="shared" si="0"/>
        <v>42161</v>
      </c>
      <c r="BF3" s="414">
        <f t="shared" si="0"/>
        <v>42162</v>
      </c>
      <c r="BG3" s="414">
        <f t="shared" si="0"/>
        <v>42163</v>
      </c>
      <c r="BH3" s="414">
        <f t="shared" si="0"/>
        <v>42164</v>
      </c>
      <c r="BI3" s="414">
        <f t="shared" si="0"/>
        <v>42165</v>
      </c>
      <c r="BJ3" s="414">
        <f t="shared" si="0"/>
        <v>42166</v>
      </c>
      <c r="BK3" s="414">
        <f t="shared" si="0"/>
        <v>42167</v>
      </c>
      <c r="BL3" s="414">
        <f t="shared" si="0"/>
        <v>42168</v>
      </c>
      <c r="BM3" s="414">
        <f t="shared" si="0"/>
        <v>42169</v>
      </c>
      <c r="BN3" s="414">
        <f t="shared" si="0"/>
        <v>42170</v>
      </c>
      <c r="BO3" s="414">
        <f t="shared" si="0"/>
        <v>42171</v>
      </c>
      <c r="BP3" s="414">
        <f t="shared" si="0"/>
        <v>42172</v>
      </c>
      <c r="BQ3" s="414">
        <f t="shared" ref="BQ3:EB3" si="1">BP3+1</f>
        <v>42173</v>
      </c>
      <c r="BR3" s="414">
        <f t="shared" si="1"/>
        <v>42174</v>
      </c>
      <c r="BS3" s="414">
        <f t="shared" si="1"/>
        <v>42175</v>
      </c>
      <c r="BT3" s="414">
        <f t="shared" si="1"/>
        <v>42176</v>
      </c>
      <c r="BU3" s="414">
        <f t="shared" si="1"/>
        <v>42177</v>
      </c>
      <c r="BV3" s="414">
        <f t="shared" si="1"/>
        <v>42178</v>
      </c>
      <c r="BW3" s="414">
        <f t="shared" si="1"/>
        <v>42179</v>
      </c>
      <c r="BX3" s="414">
        <f t="shared" si="1"/>
        <v>42180</v>
      </c>
      <c r="BY3" s="414">
        <f t="shared" si="1"/>
        <v>42181</v>
      </c>
      <c r="BZ3" s="414">
        <f t="shared" si="1"/>
        <v>42182</v>
      </c>
      <c r="CA3" s="414">
        <f t="shared" si="1"/>
        <v>42183</v>
      </c>
      <c r="CB3" s="414">
        <f t="shared" si="1"/>
        <v>42184</v>
      </c>
      <c r="CC3" s="414">
        <f t="shared" si="1"/>
        <v>42185</v>
      </c>
      <c r="CD3" s="414">
        <f t="shared" si="1"/>
        <v>42186</v>
      </c>
      <c r="CE3" s="414">
        <f t="shared" si="1"/>
        <v>42187</v>
      </c>
      <c r="CF3" s="414">
        <f t="shared" si="1"/>
        <v>42188</v>
      </c>
      <c r="CG3" s="414">
        <f t="shared" si="1"/>
        <v>42189</v>
      </c>
      <c r="CH3" s="414">
        <f t="shared" si="1"/>
        <v>42190</v>
      </c>
      <c r="CI3" s="414">
        <f t="shared" si="1"/>
        <v>42191</v>
      </c>
      <c r="CJ3" s="414">
        <f t="shared" si="1"/>
        <v>42192</v>
      </c>
      <c r="CK3" s="414">
        <f t="shared" si="1"/>
        <v>42193</v>
      </c>
      <c r="CL3" s="414">
        <f t="shared" si="1"/>
        <v>42194</v>
      </c>
      <c r="CM3" s="414">
        <f t="shared" si="1"/>
        <v>42195</v>
      </c>
      <c r="CN3" s="414">
        <f t="shared" si="1"/>
        <v>42196</v>
      </c>
      <c r="CO3" s="414">
        <f t="shared" si="1"/>
        <v>42197</v>
      </c>
      <c r="CP3" s="414">
        <f t="shared" si="1"/>
        <v>42198</v>
      </c>
      <c r="CQ3" s="414">
        <f t="shared" si="1"/>
        <v>42199</v>
      </c>
      <c r="CR3" s="414">
        <f t="shared" si="1"/>
        <v>42200</v>
      </c>
      <c r="CS3" s="414">
        <f t="shared" si="1"/>
        <v>42201</v>
      </c>
      <c r="CT3" s="414">
        <f t="shared" si="1"/>
        <v>42202</v>
      </c>
      <c r="CU3" s="414">
        <f t="shared" si="1"/>
        <v>42203</v>
      </c>
      <c r="CV3" s="414">
        <f t="shared" si="1"/>
        <v>42204</v>
      </c>
      <c r="CW3" s="414">
        <f t="shared" si="1"/>
        <v>42205</v>
      </c>
      <c r="CX3" s="414">
        <f t="shared" si="1"/>
        <v>42206</v>
      </c>
      <c r="CY3" s="414">
        <f t="shared" si="1"/>
        <v>42207</v>
      </c>
      <c r="CZ3" s="414">
        <f t="shared" si="1"/>
        <v>42208</v>
      </c>
      <c r="DA3" s="414">
        <f t="shared" si="1"/>
        <v>42209</v>
      </c>
      <c r="DB3" s="414">
        <f t="shared" si="1"/>
        <v>42210</v>
      </c>
      <c r="DC3" s="414">
        <f t="shared" si="1"/>
        <v>42211</v>
      </c>
      <c r="DD3" s="414">
        <f t="shared" si="1"/>
        <v>42212</v>
      </c>
      <c r="DE3" s="414">
        <f t="shared" si="1"/>
        <v>42213</v>
      </c>
      <c r="DF3" s="414">
        <f t="shared" si="1"/>
        <v>42214</v>
      </c>
      <c r="DG3" s="414">
        <f t="shared" si="1"/>
        <v>42215</v>
      </c>
      <c r="DH3" s="414">
        <f t="shared" si="1"/>
        <v>42216</v>
      </c>
      <c r="DI3" s="414">
        <f t="shared" si="1"/>
        <v>42217</v>
      </c>
      <c r="DJ3" s="414">
        <f t="shared" si="1"/>
        <v>42218</v>
      </c>
      <c r="DK3" s="414">
        <f t="shared" si="1"/>
        <v>42219</v>
      </c>
      <c r="DL3" s="414">
        <f t="shared" si="1"/>
        <v>42220</v>
      </c>
      <c r="DM3" s="414">
        <f t="shared" si="1"/>
        <v>42221</v>
      </c>
      <c r="DN3" s="414">
        <f t="shared" si="1"/>
        <v>42222</v>
      </c>
      <c r="DO3" s="414">
        <f t="shared" si="1"/>
        <v>42223</v>
      </c>
      <c r="DP3" s="414">
        <f t="shared" si="1"/>
        <v>42224</v>
      </c>
      <c r="DQ3" s="414">
        <f t="shared" si="1"/>
        <v>42225</v>
      </c>
      <c r="DR3" s="414">
        <f t="shared" si="1"/>
        <v>42226</v>
      </c>
      <c r="DS3" s="414">
        <f t="shared" si="1"/>
        <v>42227</v>
      </c>
      <c r="DT3" s="414">
        <f t="shared" si="1"/>
        <v>42228</v>
      </c>
      <c r="DU3" s="414">
        <f t="shared" si="1"/>
        <v>42229</v>
      </c>
      <c r="DV3" s="414">
        <f t="shared" si="1"/>
        <v>42230</v>
      </c>
      <c r="DW3" s="414">
        <f t="shared" si="1"/>
        <v>42231</v>
      </c>
      <c r="DX3" s="414">
        <f t="shared" si="1"/>
        <v>42232</v>
      </c>
      <c r="DY3" s="414">
        <f t="shared" si="1"/>
        <v>42233</v>
      </c>
      <c r="DZ3" s="414">
        <f t="shared" si="1"/>
        <v>42234</v>
      </c>
      <c r="EA3" s="414">
        <f t="shared" si="1"/>
        <v>42235</v>
      </c>
      <c r="EB3" s="414">
        <f t="shared" si="1"/>
        <v>42236</v>
      </c>
      <c r="EC3" s="414">
        <f t="shared" ref="EC3:GN3" si="2">EB3+1</f>
        <v>42237</v>
      </c>
      <c r="ED3" s="414">
        <f t="shared" si="2"/>
        <v>42238</v>
      </c>
      <c r="EE3" s="414">
        <f t="shared" si="2"/>
        <v>42239</v>
      </c>
      <c r="EF3" s="414">
        <f t="shared" si="2"/>
        <v>42240</v>
      </c>
      <c r="EG3" s="414">
        <f t="shared" si="2"/>
        <v>42241</v>
      </c>
      <c r="EH3" s="414">
        <f t="shared" si="2"/>
        <v>42242</v>
      </c>
      <c r="EI3" s="414">
        <f t="shared" si="2"/>
        <v>42243</v>
      </c>
      <c r="EJ3" s="414">
        <f t="shared" si="2"/>
        <v>42244</v>
      </c>
      <c r="EK3" s="414">
        <f t="shared" si="2"/>
        <v>42245</v>
      </c>
      <c r="EL3" s="414">
        <f t="shared" si="2"/>
        <v>42246</v>
      </c>
      <c r="EM3" s="414">
        <f t="shared" si="2"/>
        <v>42247</v>
      </c>
      <c r="EN3" s="414">
        <f t="shared" si="2"/>
        <v>42248</v>
      </c>
      <c r="EO3" s="414">
        <f t="shared" si="2"/>
        <v>42249</v>
      </c>
      <c r="EP3" s="414">
        <f t="shared" si="2"/>
        <v>42250</v>
      </c>
      <c r="EQ3" s="414">
        <f t="shared" si="2"/>
        <v>42251</v>
      </c>
      <c r="ER3" s="414">
        <f t="shared" si="2"/>
        <v>42252</v>
      </c>
      <c r="ES3" s="414">
        <f t="shared" si="2"/>
        <v>42253</v>
      </c>
      <c r="ET3" s="414">
        <f t="shared" si="2"/>
        <v>42254</v>
      </c>
      <c r="EU3" s="414">
        <f t="shared" si="2"/>
        <v>42255</v>
      </c>
      <c r="EV3" s="414">
        <f t="shared" si="2"/>
        <v>42256</v>
      </c>
      <c r="EW3" s="414">
        <f t="shared" si="2"/>
        <v>42257</v>
      </c>
      <c r="EX3" s="414">
        <f t="shared" si="2"/>
        <v>42258</v>
      </c>
      <c r="EY3" s="414">
        <f t="shared" si="2"/>
        <v>42259</v>
      </c>
      <c r="EZ3" s="414">
        <f t="shared" si="2"/>
        <v>42260</v>
      </c>
      <c r="FA3" s="414">
        <f t="shared" si="2"/>
        <v>42261</v>
      </c>
      <c r="FB3" s="414">
        <f t="shared" si="2"/>
        <v>42262</v>
      </c>
      <c r="FC3" s="414">
        <f t="shared" si="2"/>
        <v>42263</v>
      </c>
      <c r="FD3" s="414">
        <f t="shared" si="2"/>
        <v>42264</v>
      </c>
      <c r="FE3" s="414">
        <f t="shared" si="2"/>
        <v>42265</v>
      </c>
      <c r="FF3" s="414">
        <f t="shared" si="2"/>
        <v>42266</v>
      </c>
      <c r="FG3" s="414">
        <f t="shared" si="2"/>
        <v>42267</v>
      </c>
      <c r="FH3" s="414">
        <f t="shared" si="2"/>
        <v>42268</v>
      </c>
      <c r="FI3" s="414">
        <f t="shared" si="2"/>
        <v>42269</v>
      </c>
      <c r="FJ3" s="414">
        <f t="shared" si="2"/>
        <v>42270</v>
      </c>
      <c r="FK3" s="414">
        <f t="shared" si="2"/>
        <v>42271</v>
      </c>
      <c r="FL3" s="414">
        <f t="shared" si="2"/>
        <v>42272</v>
      </c>
      <c r="FM3" s="414">
        <f t="shared" si="2"/>
        <v>42273</v>
      </c>
      <c r="FN3" s="414">
        <f t="shared" si="2"/>
        <v>42274</v>
      </c>
      <c r="FO3" s="414">
        <f t="shared" si="2"/>
        <v>42275</v>
      </c>
      <c r="FP3" s="414">
        <f t="shared" si="2"/>
        <v>42276</v>
      </c>
      <c r="FQ3" s="414">
        <f t="shared" si="2"/>
        <v>42277</v>
      </c>
      <c r="FR3" s="414">
        <f t="shared" si="2"/>
        <v>42278</v>
      </c>
      <c r="FS3" s="414">
        <f t="shared" si="2"/>
        <v>42279</v>
      </c>
      <c r="FT3" s="414">
        <f t="shared" si="2"/>
        <v>42280</v>
      </c>
      <c r="FU3" s="414">
        <f t="shared" si="2"/>
        <v>42281</v>
      </c>
      <c r="FV3" s="414">
        <f t="shared" si="2"/>
        <v>42282</v>
      </c>
      <c r="FW3" s="414">
        <f t="shared" si="2"/>
        <v>42283</v>
      </c>
      <c r="FX3" s="414">
        <f t="shared" si="2"/>
        <v>42284</v>
      </c>
      <c r="FY3" s="414">
        <f t="shared" si="2"/>
        <v>42285</v>
      </c>
      <c r="FZ3" s="414">
        <f t="shared" si="2"/>
        <v>42286</v>
      </c>
      <c r="GA3" s="414">
        <f t="shared" si="2"/>
        <v>42287</v>
      </c>
      <c r="GB3" s="414">
        <f t="shared" si="2"/>
        <v>42288</v>
      </c>
      <c r="GC3" s="414">
        <f t="shared" si="2"/>
        <v>42289</v>
      </c>
      <c r="GD3" s="414">
        <f t="shared" si="2"/>
        <v>42290</v>
      </c>
      <c r="GE3" s="414">
        <f t="shared" si="2"/>
        <v>42291</v>
      </c>
      <c r="GF3" s="414">
        <f t="shared" si="2"/>
        <v>42292</v>
      </c>
      <c r="GG3" s="414">
        <f t="shared" si="2"/>
        <v>42293</v>
      </c>
      <c r="GH3" s="414">
        <f t="shared" si="2"/>
        <v>42294</v>
      </c>
      <c r="GI3" s="414">
        <f t="shared" si="2"/>
        <v>42295</v>
      </c>
      <c r="GJ3" s="414">
        <f t="shared" si="2"/>
        <v>42296</v>
      </c>
      <c r="GK3" s="414">
        <f t="shared" si="2"/>
        <v>42297</v>
      </c>
      <c r="GL3" s="414">
        <f t="shared" si="2"/>
        <v>42298</v>
      </c>
      <c r="GM3" s="414">
        <f t="shared" si="2"/>
        <v>42299</v>
      </c>
      <c r="GN3" s="414">
        <f t="shared" si="2"/>
        <v>42300</v>
      </c>
      <c r="GO3" s="414">
        <f t="shared" ref="GO3:HZ3" si="3">GN3+1</f>
        <v>42301</v>
      </c>
      <c r="GP3" s="414">
        <f t="shared" si="3"/>
        <v>42302</v>
      </c>
      <c r="GQ3" s="414">
        <f t="shared" si="3"/>
        <v>42303</v>
      </c>
      <c r="GR3" s="414">
        <f t="shared" si="3"/>
        <v>42304</v>
      </c>
      <c r="GS3" s="414">
        <f t="shared" si="3"/>
        <v>42305</v>
      </c>
      <c r="GT3" s="414">
        <f t="shared" si="3"/>
        <v>42306</v>
      </c>
      <c r="GU3" s="414">
        <f t="shared" si="3"/>
        <v>42307</v>
      </c>
      <c r="GV3" s="414">
        <f t="shared" si="3"/>
        <v>42308</v>
      </c>
      <c r="GW3" s="414">
        <f t="shared" si="3"/>
        <v>42309</v>
      </c>
      <c r="GX3" s="414">
        <f t="shared" si="3"/>
        <v>42310</v>
      </c>
      <c r="GY3" s="414">
        <f t="shared" si="3"/>
        <v>42311</v>
      </c>
      <c r="GZ3" s="414">
        <f t="shared" si="3"/>
        <v>42312</v>
      </c>
      <c r="HA3" s="414">
        <f t="shared" si="3"/>
        <v>42313</v>
      </c>
      <c r="HB3" s="414">
        <f t="shared" si="3"/>
        <v>42314</v>
      </c>
      <c r="HC3" s="414">
        <f t="shared" si="3"/>
        <v>42315</v>
      </c>
      <c r="HD3" s="414">
        <f t="shared" si="3"/>
        <v>42316</v>
      </c>
      <c r="HE3" s="414">
        <f t="shared" si="3"/>
        <v>42317</v>
      </c>
      <c r="HF3" s="414">
        <f t="shared" si="3"/>
        <v>42318</v>
      </c>
      <c r="HG3" s="414">
        <f t="shared" si="3"/>
        <v>42319</v>
      </c>
      <c r="HH3" s="414">
        <f t="shared" si="3"/>
        <v>42320</v>
      </c>
      <c r="HI3" s="414">
        <f t="shared" si="3"/>
        <v>42321</v>
      </c>
      <c r="HJ3" s="414">
        <f t="shared" si="3"/>
        <v>42322</v>
      </c>
      <c r="HK3" s="414">
        <f t="shared" si="3"/>
        <v>42323</v>
      </c>
      <c r="HL3" s="414">
        <f t="shared" si="3"/>
        <v>42324</v>
      </c>
      <c r="HM3" s="414">
        <f t="shared" si="3"/>
        <v>42325</v>
      </c>
      <c r="HN3" s="414">
        <f t="shared" si="3"/>
        <v>42326</v>
      </c>
      <c r="HO3" s="414">
        <f t="shared" si="3"/>
        <v>42327</v>
      </c>
      <c r="HP3" s="414">
        <f t="shared" si="3"/>
        <v>42328</v>
      </c>
      <c r="HQ3" s="414">
        <f t="shared" si="3"/>
        <v>42329</v>
      </c>
      <c r="HR3" s="414">
        <f t="shared" si="3"/>
        <v>42330</v>
      </c>
      <c r="HS3" s="414">
        <f t="shared" si="3"/>
        <v>42331</v>
      </c>
      <c r="HT3" s="414">
        <f t="shared" si="3"/>
        <v>42332</v>
      </c>
      <c r="HU3" s="414">
        <f t="shared" si="3"/>
        <v>42333</v>
      </c>
      <c r="HV3" s="414">
        <f t="shared" si="3"/>
        <v>42334</v>
      </c>
      <c r="HW3" s="414">
        <f t="shared" si="3"/>
        <v>42335</v>
      </c>
      <c r="HX3" s="414">
        <f t="shared" si="3"/>
        <v>42336</v>
      </c>
      <c r="HY3" s="414">
        <f t="shared" si="3"/>
        <v>42337</v>
      </c>
      <c r="HZ3" s="414">
        <f t="shared" si="3"/>
        <v>42338</v>
      </c>
      <c r="IA3"/>
      <c r="IB3"/>
      <c r="IC3"/>
    </row>
    <row r="4" spans="1:237" x14ac:dyDescent="0.25">
      <c r="A4" s="225">
        <v>2</v>
      </c>
      <c r="B4" s="226"/>
      <c r="C4" s="229"/>
      <c r="D4" s="180"/>
      <c r="E4" s="180"/>
      <c r="F4" s="180"/>
      <c r="G4" s="180"/>
      <c r="H4" s="180"/>
      <c r="I4" s="180"/>
      <c r="L4" s="229"/>
    </row>
    <row r="5" spans="1:237" x14ac:dyDescent="0.25">
      <c r="A5" s="225">
        <f t="shared" ref="A5:A68" si="4">A4+1</f>
        <v>3</v>
      </c>
      <c r="B5" s="226"/>
      <c r="C5" s="229"/>
      <c r="D5" s="180">
        <v>3036.04</v>
      </c>
      <c r="E5" s="180">
        <v>6740.02</v>
      </c>
      <c r="F5" s="180">
        <v>11126.64</v>
      </c>
      <c r="G5" s="180">
        <v>17366.78</v>
      </c>
      <c r="H5" s="180">
        <v>25424.66</v>
      </c>
      <c r="I5" s="180">
        <v>31668.959999999999</v>
      </c>
      <c r="J5" s="222">
        <v>38076.559999999998</v>
      </c>
      <c r="K5" s="222">
        <v>40526.42</v>
      </c>
      <c r="L5" s="229">
        <v>47828.639999999999</v>
      </c>
      <c r="M5" s="222">
        <v>55543.38</v>
      </c>
      <c r="N5" s="222">
        <v>61855.14</v>
      </c>
      <c r="O5" s="222">
        <v>70478.44</v>
      </c>
      <c r="P5" s="222">
        <v>78312.56</v>
      </c>
      <c r="Q5" s="222">
        <v>84963.04</v>
      </c>
      <c r="R5" s="222">
        <v>91464.28</v>
      </c>
      <c r="S5" s="222">
        <v>98223.26</v>
      </c>
      <c r="T5" s="222">
        <v>104921.16</v>
      </c>
      <c r="U5" s="222">
        <v>113613.4</v>
      </c>
      <c r="V5" s="222">
        <v>123359.86</v>
      </c>
      <c r="W5" s="222">
        <v>130773.52</v>
      </c>
      <c r="X5" s="222">
        <v>130773.52</v>
      </c>
      <c r="Y5" s="222">
        <v>132274.78</v>
      </c>
      <c r="Z5" s="222">
        <v>135434.38</v>
      </c>
      <c r="AA5" s="222">
        <v>145490.04</v>
      </c>
      <c r="AB5" s="222">
        <v>155508.06</v>
      </c>
      <c r="AC5" s="222">
        <v>162829.44</v>
      </c>
      <c r="AD5" s="222">
        <v>166181.57999999999</v>
      </c>
      <c r="AE5" s="222">
        <v>166181.57999999999</v>
      </c>
      <c r="AF5" s="222">
        <v>166181.57999999999</v>
      </c>
      <c r="AG5" s="222">
        <v>169044.88</v>
      </c>
      <c r="AH5" s="222">
        <v>176093.66</v>
      </c>
      <c r="AI5" s="222">
        <v>185366.26</v>
      </c>
      <c r="AJ5" s="222">
        <v>195235.72</v>
      </c>
      <c r="AK5" s="222">
        <v>204776.4</v>
      </c>
      <c r="AL5" s="222">
        <v>212988.5</v>
      </c>
      <c r="AM5" s="222">
        <v>222018.06</v>
      </c>
      <c r="AN5" s="222">
        <v>231088.74</v>
      </c>
      <c r="AO5" s="222">
        <v>240370.06</v>
      </c>
      <c r="AP5" s="222">
        <v>250064.66</v>
      </c>
      <c r="AQ5" s="222">
        <v>258879.8</v>
      </c>
      <c r="AR5" s="222">
        <v>268690.08</v>
      </c>
      <c r="AS5" s="222">
        <v>277407.40000000002</v>
      </c>
      <c r="AT5" s="222">
        <v>286725.02</v>
      </c>
      <c r="AU5" s="222">
        <v>296600.56</v>
      </c>
      <c r="AV5" s="222">
        <v>300031.08</v>
      </c>
      <c r="AW5" s="222">
        <v>305028.82</v>
      </c>
      <c r="AX5" s="222">
        <v>313840.32</v>
      </c>
      <c r="AY5" s="222">
        <v>318377.52</v>
      </c>
      <c r="AZ5" s="222">
        <v>318377.52</v>
      </c>
      <c r="BA5" s="222">
        <v>318377.52</v>
      </c>
      <c r="BB5" s="222">
        <v>318377.52</v>
      </c>
      <c r="BC5" s="222">
        <v>320842.38</v>
      </c>
      <c r="BD5" s="222">
        <v>325048.06</v>
      </c>
      <c r="BE5" s="222">
        <v>332059.88</v>
      </c>
      <c r="BF5" s="222">
        <v>338669.34</v>
      </c>
      <c r="BG5" s="222">
        <v>344918.76</v>
      </c>
      <c r="BH5" s="222">
        <v>352708.82</v>
      </c>
      <c r="BI5" s="222">
        <v>360767.42</v>
      </c>
      <c r="BJ5" s="222">
        <v>368129.86</v>
      </c>
      <c r="BK5" s="222">
        <v>374628.9</v>
      </c>
      <c r="BL5" s="222">
        <v>380284.04</v>
      </c>
      <c r="BM5" s="222">
        <v>386315.32</v>
      </c>
      <c r="BN5" s="222">
        <v>389827.16</v>
      </c>
      <c r="BO5" s="222">
        <v>395769.76</v>
      </c>
      <c r="BP5" s="222">
        <v>401325.9</v>
      </c>
      <c r="BQ5" s="222">
        <v>406686.54</v>
      </c>
      <c r="BR5" s="222">
        <v>413153.7</v>
      </c>
      <c r="BS5" s="222">
        <v>419581.66</v>
      </c>
      <c r="BT5" s="222">
        <v>427340.79999999999</v>
      </c>
      <c r="BU5" s="222">
        <v>435166.68</v>
      </c>
      <c r="BV5" s="222">
        <v>444002.27</v>
      </c>
      <c r="BW5" s="222">
        <v>453797.45</v>
      </c>
      <c r="BX5" s="222">
        <v>463848.25</v>
      </c>
      <c r="BY5" s="222">
        <v>474485.63</v>
      </c>
      <c r="BZ5" s="222">
        <v>484036.23</v>
      </c>
      <c r="CA5" s="222">
        <v>491164.31</v>
      </c>
      <c r="CB5" s="222">
        <v>494779.25</v>
      </c>
      <c r="CC5" s="222">
        <v>504798.77</v>
      </c>
      <c r="CD5" s="222">
        <v>510395.17</v>
      </c>
      <c r="CE5" s="222">
        <v>521085.79</v>
      </c>
      <c r="CF5" s="222">
        <v>532208.56999999995</v>
      </c>
      <c r="CG5" s="222">
        <v>541151.47</v>
      </c>
      <c r="CH5" s="222">
        <v>549987.94999999995</v>
      </c>
      <c r="CI5" s="222">
        <v>559848.43000000005</v>
      </c>
      <c r="CJ5" s="222">
        <v>562103.89</v>
      </c>
      <c r="CK5" s="222">
        <v>562103.89</v>
      </c>
      <c r="CL5" s="222">
        <v>562103.89</v>
      </c>
      <c r="CM5" s="222">
        <v>565879.39</v>
      </c>
      <c r="CN5" s="222">
        <v>575026.03</v>
      </c>
      <c r="CO5" s="222">
        <v>584599.91</v>
      </c>
      <c r="CP5" s="222">
        <v>593819.15</v>
      </c>
      <c r="CQ5" s="222">
        <v>603400.32999999996</v>
      </c>
      <c r="CR5" s="222">
        <v>613949.05000000005</v>
      </c>
      <c r="CS5" s="222">
        <v>623355.15</v>
      </c>
      <c r="CT5" s="222">
        <v>634080.05000000005</v>
      </c>
      <c r="CU5" s="222">
        <v>643730.91</v>
      </c>
      <c r="CV5" s="222">
        <v>652757.81000000006</v>
      </c>
      <c r="CW5" s="222">
        <v>661838.79</v>
      </c>
      <c r="CX5" s="222">
        <v>671808.21</v>
      </c>
      <c r="CY5" s="222">
        <v>682667.41</v>
      </c>
      <c r="CZ5" s="222">
        <v>692162.15</v>
      </c>
      <c r="DA5" s="222">
        <v>699921.99</v>
      </c>
      <c r="DB5" s="222">
        <v>708913.37</v>
      </c>
      <c r="DC5" s="222">
        <v>718643.67</v>
      </c>
      <c r="DD5" s="222">
        <v>728806.75</v>
      </c>
      <c r="DE5" s="222">
        <v>738499.79</v>
      </c>
      <c r="DF5" s="222">
        <v>749601.77</v>
      </c>
      <c r="DG5" s="222">
        <v>760202.87</v>
      </c>
      <c r="DH5" s="222">
        <v>771197.79</v>
      </c>
      <c r="DI5" s="222">
        <v>781107.85</v>
      </c>
      <c r="DJ5" s="222">
        <v>791743.31</v>
      </c>
      <c r="DK5" s="222">
        <v>799635.31</v>
      </c>
      <c r="DL5" s="222">
        <v>806749.55</v>
      </c>
      <c r="DM5" s="222">
        <v>813926.51</v>
      </c>
      <c r="DN5" s="222">
        <v>820631.97</v>
      </c>
      <c r="DO5" s="222">
        <v>826900.19</v>
      </c>
      <c r="DP5" s="222">
        <v>832675.15</v>
      </c>
      <c r="DQ5" s="222">
        <v>838581.69</v>
      </c>
      <c r="DR5" s="222">
        <v>844924.85</v>
      </c>
      <c r="DS5" s="222">
        <v>851149.05</v>
      </c>
      <c r="DT5" s="222">
        <v>858438.63</v>
      </c>
      <c r="DU5" s="222">
        <v>865702.23</v>
      </c>
      <c r="DV5" s="222">
        <v>871801.21</v>
      </c>
      <c r="DW5" s="222">
        <v>877581.31</v>
      </c>
      <c r="DX5" s="222">
        <v>883481.45</v>
      </c>
      <c r="DY5" s="222">
        <v>888818.99</v>
      </c>
      <c r="DZ5" s="222">
        <v>894558.25</v>
      </c>
      <c r="EA5" s="222">
        <v>898773.97</v>
      </c>
      <c r="EB5" s="222">
        <v>905784.31</v>
      </c>
      <c r="EC5" s="222">
        <v>912129.27</v>
      </c>
      <c r="ED5" s="222">
        <v>917719.03</v>
      </c>
      <c r="EE5" s="222">
        <v>923655.39</v>
      </c>
      <c r="EF5" s="222">
        <v>931803.81</v>
      </c>
      <c r="EG5" s="222">
        <v>939221.69</v>
      </c>
      <c r="EH5" s="222">
        <v>945450.49</v>
      </c>
      <c r="EI5" s="222">
        <v>949043.89</v>
      </c>
      <c r="EJ5" s="222">
        <v>954277.93</v>
      </c>
      <c r="EK5" s="222">
        <v>960296.81</v>
      </c>
      <c r="EL5" s="222">
        <v>966143.17</v>
      </c>
      <c r="EM5" s="222">
        <v>971526.25</v>
      </c>
      <c r="EN5" s="222">
        <v>975419.19</v>
      </c>
      <c r="EO5" s="222">
        <v>982714.09</v>
      </c>
      <c r="EP5" s="222">
        <v>989252.93</v>
      </c>
      <c r="EQ5" s="222">
        <v>994255.71</v>
      </c>
      <c r="ER5" s="222">
        <v>999653.05</v>
      </c>
      <c r="ES5" s="222">
        <v>1005255.73</v>
      </c>
      <c r="ET5" s="222">
        <v>1010450.95</v>
      </c>
      <c r="EU5" s="222">
        <v>1012324.05</v>
      </c>
      <c r="EV5" s="222">
        <v>1014116.19</v>
      </c>
      <c r="EW5" s="222">
        <v>1014310.57</v>
      </c>
      <c r="EX5" s="222">
        <v>1014310.57</v>
      </c>
      <c r="EY5" s="222">
        <v>1014310.57</v>
      </c>
      <c r="EZ5" s="222">
        <v>1014310.57</v>
      </c>
      <c r="FA5" s="222">
        <v>1016686.77</v>
      </c>
      <c r="FB5" s="222">
        <v>1023208.76</v>
      </c>
      <c r="FC5" s="222">
        <v>1028744.46</v>
      </c>
      <c r="FD5" s="222">
        <v>1035497.2</v>
      </c>
      <c r="FE5" s="222">
        <v>1042646.48</v>
      </c>
      <c r="FF5" s="222">
        <v>1050371.6200000001</v>
      </c>
      <c r="FG5" s="222">
        <v>1057164.74</v>
      </c>
      <c r="FH5" s="222">
        <v>1065003.31</v>
      </c>
      <c r="FI5" s="222">
        <v>1072115.97</v>
      </c>
      <c r="FJ5" s="222">
        <v>1079283.21</v>
      </c>
      <c r="FK5" s="222">
        <v>1085622.01</v>
      </c>
      <c r="FL5" s="222">
        <v>1091654.1499999999</v>
      </c>
      <c r="FM5" s="222">
        <v>1097942.17</v>
      </c>
      <c r="FN5" s="222">
        <v>1104356.99</v>
      </c>
      <c r="FO5" s="222">
        <v>1110830.69</v>
      </c>
      <c r="FP5" s="222">
        <v>1117935.27</v>
      </c>
      <c r="FQ5" s="222">
        <v>1124916.8899999999</v>
      </c>
      <c r="FR5" s="222">
        <v>1132696.8899999999</v>
      </c>
      <c r="FS5" s="222">
        <v>1139404.1499999999</v>
      </c>
      <c r="FT5" s="222">
        <v>1145937.95</v>
      </c>
      <c r="FU5" s="222">
        <v>1152815.33</v>
      </c>
      <c r="FV5" s="222">
        <v>1157906.47</v>
      </c>
      <c r="FW5" s="222">
        <v>1161121.01</v>
      </c>
      <c r="FX5" s="222">
        <v>1166193.99</v>
      </c>
      <c r="FY5" s="222">
        <v>1171681.29</v>
      </c>
      <c r="FZ5" s="222">
        <v>1177142.6299999999</v>
      </c>
      <c r="GA5" s="222">
        <v>1182345.07</v>
      </c>
      <c r="GB5" s="222">
        <v>1190218.69</v>
      </c>
      <c r="GC5" s="222">
        <v>1198286.69</v>
      </c>
      <c r="GD5" s="222">
        <v>1206194.07</v>
      </c>
      <c r="GE5" s="222">
        <v>1214322.8500000001</v>
      </c>
      <c r="GF5" s="222">
        <v>1222152.3700000001</v>
      </c>
      <c r="GG5" s="222">
        <v>1230603.6100000001</v>
      </c>
      <c r="GH5" s="222">
        <v>1238496.1499999999</v>
      </c>
      <c r="GI5" s="222">
        <v>1246552.19</v>
      </c>
      <c r="GJ5" s="222">
        <v>1254639.77</v>
      </c>
      <c r="GK5" s="222">
        <v>1261866.01</v>
      </c>
      <c r="GL5" s="222">
        <v>1268050.69</v>
      </c>
      <c r="GM5" s="222">
        <v>1276167.95</v>
      </c>
      <c r="GN5" s="222">
        <v>1283286.25</v>
      </c>
      <c r="GO5" s="222">
        <v>1290883.9099999999</v>
      </c>
      <c r="GP5" s="222">
        <v>1299173.31</v>
      </c>
      <c r="GQ5" s="222">
        <v>1307485.29</v>
      </c>
      <c r="GR5" s="222">
        <v>1310138.1299999999</v>
      </c>
      <c r="GS5" s="222">
        <v>1317405.5900000001</v>
      </c>
      <c r="GT5" s="222">
        <v>1325083.51</v>
      </c>
      <c r="GU5" s="222">
        <v>1330906.43</v>
      </c>
      <c r="GV5" s="222">
        <v>1333165.5900000001</v>
      </c>
      <c r="GW5" s="222">
        <v>1337123.01</v>
      </c>
      <c r="GX5" s="222">
        <v>1342415.79</v>
      </c>
      <c r="GY5" s="222">
        <v>1342415.79</v>
      </c>
      <c r="GZ5" s="222">
        <v>1347222.77</v>
      </c>
      <c r="HA5" s="222">
        <v>1355683.75</v>
      </c>
      <c r="HB5" s="222">
        <v>1363986.55</v>
      </c>
      <c r="HC5" s="222">
        <v>1372114.95</v>
      </c>
      <c r="HD5" s="222">
        <v>1378850.41</v>
      </c>
      <c r="HE5" s="222">
        <v>1385668.01</v>
      </c>
      <c r="HF5" s="222">
        <v>1392477.23</v>
      </c>
      <c r="HG5" s="222">
        <v>1399741.17</v>
      </c>
      <c r="HH5" s="222">
        <v>1407795.75</v>
      </c>
      <c r="HI5" s="222">
        <v>1415710.19</v>
      </c>
      <c r="HJ5" s="222">
        <v>1423135.45</v>
      </c>
      <c r="HK5" s="222">
        <v>1424340.41</v>
      </c>
      <c r="HL5" s="222">
        <v>1430003.27</v>
      </c>
      <c r="HM5" s="222">
        <v>1437133.23</v>
      </c>
      <c r="HN5" s="222">
        <v>1441623.09</v>
      </c>
      <c r="HO5" s="222">
        <v>1444675.73</v>
      </c>
      <c r="HP5" s="222">
        <v>1446229.29</v>
      </c>
      <c r="HQ5" s="222">
        <v>1452530.79</v>
      </c>
      <c r="HR5" s="222">
        <v>1457050.91</v>
      </c>
      <c r="HS5" s="222">
        <v>1460973.37</v>
      </c>
      <c r="HT5" s="222">
        <v>1460973.37</v>
      </c>
      <c r="HU5" s="222">
        <v>1460973.37</v>
      </c>
      <c r="HV5" s="222">
        <v>1460973.37</v>
      </c>
      <c r="HW5" s="222">
        <v>1464899.69</v>
      </c>
      <c r="HX5" s="245">
        <v>1467977.03</v>
      </c>
      <c r="HY5" s="222">
        <v>1467977.03</v>
      </c>
      <c r="HZ5" s="222">
        <v>1468369.61</v>
      </c>
    </row>
    <row r="6" spans="1:237" x14ac:dyDescent="0.25">
      <c r="A6" s="225">
        <f t="shared" si="4"/>
        <v>4</v>
      </c>
      <c r="B6" s="226"/>
      <c r="C6" s="229"/>
      <c r="D6" s="180"/>
      <c r="E6" s="180"/>
      <c r="F6" s="180"/>
      <c r="G6" s="180"/>
      <c r="H6" s="180"/>
      <c r="I6" s="180"/>
      <c r="L6" s="229"/>
    </row>
    <row r="7" spans="1:237" x14ac:dyDescent="0.25">
      <c r="A7" s="225">
        <f t="shared" si="4"/>
        <v>5</v>
      </c>
      <c r="B7" s="226"/>
      <c r="C7" s="229"/>
      <c r="D7" s="180"/>
      <c r="E7" s="180"/>
      <c r="F7" s="180"/>
      <c r="G7" s="180"/>
      <c r="H7" s="180"/>
      <c r="I7" s="180"/>
      <c r="L7" s="229"/>
      <c r="BL7" s="222">
        <v>344.44</v>
      </c>
      <c r="BM7" s="222">
        <v>2361.2399999999998</v>
      </c>
      <c r="BN7" s="222">
        <v>3547.12</v>
      </c>
      <c r="BO7" s="222">
        <v>5597.26</v>
      </c>
      <c r="BP7" s="222">
        <v>7260.14</v>
      </c>
      <c r="BQ7" s="222">
        <v>9290.44</v>
      </c>
      <c r="BR7" s="222">
        <v>11092.88</v>
      </c>
      <c r="BS7" s="222">
        <v>13182.72</v>
      </c>
      <c r="BT7" s="222">
        <v>15116.2</v>
      </c>
      <c r="BU7" s="222">
        <v>16789.22</v>
      </c>
      <c r="BV7" s="222">
        <v>17825.189999999999</v>
      </c>
      <c r="BW7" s="222">
        <v>17825.189999999999</v>
      </c>
      <c r="BX7" s="222">
        <v>17825.189999999999</v>
      </c>
      <c r="BY7" s="222">
        <v>17825.189999999999</v>
      </c>
      <c r="BZ7" s="222">
        <v>17825.189999999999</v>
      </c>
      <c r="CA7" s="222">
        <v>17825.189999999999</v>
      </c>
      <c r="CB7" s="222">
        <v>17825.189999999999</v>
      </c>
      <c r="CC7" s="222">
        <v>17825.189999999999</v>
      </c>
      <c r="CD7" s="222">
        <v>17825.189999999999</v>
      </c>
      <c r="CE7" s="222">
        <v>17825.189999999999</v>
      </c>
      <c r="CF7" s="222">
        <v>17825.189999999999</v>
      </c>
      <c r="CG7" s="222">
        <v>17825.189999999999</v>
      </c>
      <c r="CH7" s="222">
        <v>17825.189999999999</v>
      </c>
      <c r="CI7" s="222">
        <v>17825.189999999999</v>
      </c>
      <c r="CJ7" s="222">
        <v>17825.189999999999</v>
      </c>
      <c r="CK7" s="222">
        <v>17825.189999999999</v>
      </c>
      <c r="CL7" s="222">
        <v>17825.189999999999</v>
      </c>
      <c r="CM7" s="222">
        <v>17825.189999999999</v>
      </c>
      <c r="CN7" s="222">
        <v>17825.189999999999</v>
      </c>
      <c r="CO7" s="222">
        <v>17825.189999999999</v>
      </c>
      <c r="CP7" s="222">
        <v>17825.189999999999</v>
      </c>
      <c r="CQ7" s="222">
        <v>17825.189999999999</v>
      </c>
      <c r="CR7" s="222">
        <v>17825.189999999999</v>
      </c>
      <c r="CS7" s="222">
        <v>17825.189999999999</v>
      </c>
      <c r="CT7" s="222">
        <v>17825.189999999999</v>
      </c>
      <c r="CU7" s="222">
        <v>17825.189999999999</v>
      </c>
      <c r="CV7" s="222">
        <v>17825.189999999999</v>
      </c>
      <c r="CW7" s="222">
        <v>17825.189999999999</v>
      </c>
      <c r="CX7" s="222">
        <v>17825.189999999999</v>
      </c>
      <c r="CY7" s="222">
        <v>17825.189999999999</v>
      </c>
      <c r="CZ7" s="222">
        <v>17825.189999999999</v>
      </c>
      <c r="DA7" s="222">
        <v>17825.189999999999</v>
      </c>
      <c r="DB7" s="222">
        <v>17825.189999999999</v>
      </c>
      <c r="DC7" s="222">
        <v>17825.189999999999</v>
      </c>
      <c r="DD7" s="222">
        <v>17825.189999999999</v>
      </c>
      <c r="DE7" s="222">
        <v>17825.189999999999</v>
      </c>
      <c r="DF7" s="222">
        <v>17825.189999999999</v>
      </c>
      <c r="DG7" s="222">
        <v>17825.189999999999</v>
      </c>
      <c r="DH7" s="222">
        <v>17825.189999999999</v>
      </c>
      <c r="DI7" s="222">
        <v>17825.189999999999</v>
      </c>
      <c r="DJ7" s="222">
        <v>17825.189999999999</v>
      </c>
      <c r="DK7" s="222">
        <v>20313.41</v>
      </c>
      <c r="DL7" s="222">
        <v>24233.43</v>
      </c>
      <c r="DM7" s="222">
        <v>27596.59</v>
      </c>
      <c r="DN7" s="222">
        <v>30881.27</v>
      </c>
      <c r="DO7" s="222">
        <v>33975.49</v>
      </c>
      <c r="DP7" s="222">
        <v>37496.89</v>
      </c>
      <c r="DQ7" s="222">
        <v>41229.870000000003</v>
      </c>
      <c r="DR7" s="222">
        <v>42977.37</v>
      </c>
      <c r="DS7" s="222">
        <v>46110.07</v>
      </c>
      <c r="DT7" s="222">
        <v>48157.39</v>
      </c>
      <c r="DU7" s="222">
        <v>49732.07</v>
      </c>
      <c r="DV7" s="222">
        <v>53192.35</v>
      </c>
      <c r="DW7" s="222">
        <v>57341.31</v>
      </c>
      <c r="DX7" s="222">
        <v>62143.67</v>
      </c>
      <c r="DY7" s="222">
        <v>66302.03</v>
      </c>
      <c r="DZ7" s="222">
        <v>70538.69</v>
      </c>
      <c r="EA7" s="222">
        <v>72626.009999999995</v>
      </c>
      <c r="EB7" s="222">
        <v>76167.850000000006</v>
      </c>
      <c r="EC7" s="222">
        <v>79616.53</v>
      </c>
      <c r="ED7" s="222">
        <v>84425.53</v>
      </c>
      <c r="EE7" s="222">
        <v>87405.37</v>
      </c>
      <c r="EF7" s="222">
        <v>89310.75</v>
      </c>
      <c r="EG7" s="222">
        <v>91321.65</v>
      </c>
      <c r="EH7" s="222">
        <v>93665.09</v>
      </c>
      <c r="EI7" s="222">
        <v>95627.01</v>
      </c>
      <c r="EJ7" s="222">
        <v>98550.63</v>
      </c>
      <c r="EK7" s="222">
        <v>101914.03</v>
      </c>
      <c r="EL7" s="222">
        <v>105907.55</v>
      </c>
      <c r="EM7" s="222">
        <v>109584.23</v>
      </c>
      <c r="EN7" s="222">
        <v>112108.39</v>
      </c>
      <c r="EO7" s="222">
        <v>114165.51</v>
      </c>
      <c r="EP7" s="222">
        <v>115986.11</v>
      </c>
      <c r="EQ7" s="222">
        <v>117516.65</v>
      </c>
      <c r="ER7" s="222">
        <v>118916.19</v>
      </c>
      <c r="ES7" s="222">
        <v>120718.67</v>
      </c>
      <c r="ET7" s="222">
        <v>122319.99</v>
      </c>
      <c r="EU7" s="222">
        <v>123530.05</v>
      </c>
      <c r="EV7" s="222">
        <v>124234.11</v>
      </c>
      <c r="EW7" s="222">
        <v>124234.11</v>
      </c>
      <c r="EX7" s="222">
        <v>124234.11</v>
      </c>
      <c r="EY7" s="222">
        <v>124234.11</v>
      </c>
      <c r="EZ7" s="222">
        <v>124234.11</v>
      </c>
      <c r="FA7" s="222">
        <v>124899.15</v>
      </c>
      <c r="FB7" s="222">
        <v>126382.21</v>
      </c>
      <c r="FC7" s="222">
        <v>127870.51</v>
      </c>
      <c r="FD7" s="222">
        <v>130545.03</v>
      </c>
      <c r="FE7" s="222">
        <v>133096.54999999999</v>
      </c>
      <c r="FF7" s="222">
        <v>135802.57</v>
      </c>
      <c r="FG7" s="222">
        <v>139492.19</v>
      </c>
      <c r="FH7" s="222">
        <v>141487.64000000001</v>
      </c>
      <c r="FI7" s="222">
        <v>143071.51999999999</v>
      </c>
      <c r="FJ7" s="222">
        <v>144643.82</v>
      </c>
      <c r="FK7" s="222">
        <v>145727.12</v>
      </c>
      <c r="FL7" s="222">
        <v>147227.70000000001</v>
      </c>
      <c r="FM7" s="222">
        <v>149157.5</v>
      </c>
      <c r="FN7" s="222">
        <v>150446.01999999999</v>
      </c>
      <c r="FO7" s="222">
        <v>151085.92000000001</v>
      </c>
      <c r="FP7" s="222">
        <v>151160.95999999999</v>
      </c>
      <c r="FQ7" s="222">
        <v>151160.95999999999</v>
      </c>
      <c r="FR7" s="222">
        <v>151160.95999999999</v>
      </c>
      <c r="FS7" s="222">
        <v>151160.95999999999</v>
      </c>
      <c r="FT7" s="222">
        <v>151160.95999999999</v>
      </c>
      <c r="FU7" s="222">
        <v>151160.95999999999</v>
      </c>
      <c r="FV7" s="222">
        <v>151160.95999999999</v>
      </c>
      <c r="FW7" s="222">
        <v>151572.32</v>
      </c>
      <c r="FX7" s="222">
        <v>152351.88</v>
      </c>
      <c r="FY7" s="222">
        <v>153562.72</v>
      </c>
      <c r="FZ7" s="222">
        <v>154352.38</v>
      </c>
      <c r="GA7" s="222">
        <v>154947.94</v>
      </c>
      <c r="GB7" s="222">
        <v>155859.94</v>
      </c>
      <c r="GC7" s="222">
        <v>156572.06</v>
      </c>
      <c r="GD7" s="222">
        <v>157230.66</v>
      </c>
      <c r="GE7" s="222">
        <v>157230.66</v>
      </c>
      <c r="GF7" s="222">
        <v>157230.66</v>
      </c>
      <c r="GG7" s="222">
        <v>157230.66</v>
      </c>
      <c r="GH7" s="222">
        <v>157230.66</v>
      </c>
      <c r="GI7" s="222">
        <v>157230.66</v>
      </c>
      <c r="GJ7" s="222">
        <v>157230.66</v>
      </c>
      <c r="GK7" s="222">
        <v>157230.66</v>
      </c>
      <c r="GL7" s="222">
        <v>157230.66</v>
      </c>
      <c r="GM7" s="222">
        <v>157230.66</v>
      </c>
      <c r="GN7" s="222">
        <v>157230.66</v>
      </c>
      <c r="GO7" s="222">
        <v>157230.66</v>
      </c>
      <c r="GP7" s="222">
        <v>157230.66</v>
      </c>
      <c r="GQ7" s="222">
        <v>157230.66</v>
      </c>
      <c r="GR7" s="222">
        <v>157230.66</v>
      </c>
      <c r="GS7" s="222">
        <v>157230.66</v>
      </c>
      <c r="GT7" s="222">
        <v>157230.66</v>
      </c>
      <c r="GU7" s="222">
        <v>157230.66</v>
      </c>
      <c r="GV7" s="222">
        <v>157230.66</v>
      </c>
      <c r="GW7" s="222">
        <v>157230.66</v>
      </c>
      <c r="GX7" s="222">
        <v>157230.66</v>
      </c>
      <c r="GY7" s="222">
        <v>157230.66</v>
      </c>
      <c r="GZ7" s="222">
        <v>157230.66</v>
      </c>
      <c r="HA7" s="222">
        <v>157230.66</v>
      </c>
      <c r="HB7" s="222">
        <v>157230.66</v>
      </c>
      <c r="HC7" s="222">
        <v>157230.66</v>
      </c>
      <c r="HD7" s="222">
        <v>157230.66</v>
      </c>
      <c r="HE7" s="222">
        <v>157230.66</v>
      </c>
      <c r="HF7" s="222">
        <v>157230.66</v>
      </c>
      <c r="HG7" s="222">
        <v>157230.66</v>
      </c>
      <c r="HH7" s="222">
        <v>157230.66</v>
      </c>
      <c r="HI7" s="222">
        <v>157230.66</v>
      </c>
      <c r="HJ7" s="222">
        <v>157230.66</v>
      </c>
      <c r="HK7" s="222">
        <v>157230.66</v>
      </c>
      <c r="HL7" s="222">
        <v>157230.66</v>
      </c>
      <c r="HM7" s="222">
        <v>157230.66</v>
      </c>
      <c r="HN7" s="222">
        <v>157230.66</v>
      </c>
      <c r="HO7" s="222">
        <v>157230.66</v>
      </c>
      <c r="HP7" s="222">
        <v>157230.66</v>
      </c>
      <c r="HQ7" s="222">
        <v>157230.66</v>
      </c>
      <c r="HR7" s="222">
        <v>157230.66</v>
      </c>
      <c r="HS7" s="222">
        <v>157230.66</v>
      </c>
      <c r="HT7" s="222">
        <v>157230.66</v>
      </c>
      <c r="HU7" s="222">
        <v>157230.66</v>
      </c>
      <c r="HV7" s="222">
        <v>157230.66</v>
      </c>
      <c r="HW7" s="222">
        <v>157230.66</v>
      </c>
      <c r="HX7" s="222">
        <v>157230.66</v>
      </c>
      <c r="HY7" s="222">
        <v>157230.66</v>
      </c>
      <c r="HZ7" s="222">
        <v>157230.66</v>
      </c>
    </row>
    <row r="8" spans="1:237" x14ac:dyDescent="0.25">
      <c r="A8" s="225">
        <f t="shared" si="4"/>
        <v>6</v>
      </c>
      <c r="B8" s="226"/>
      <c r="C8" s="229"/>
      <c r="D8" s="180"/>
      <c r="E8" s="180"/>
      <c r="F8" s="180"/>
      <c r="G8" s="180"/>
      <c r="H8" s="180"/>
      <c r="I8" s="180"/>
      <c r="L8" s="229"/>
      <c r="EP8" s="222">
        <v>287.8</v>
      </c>
      <c r="EQ8" s="222">
        <v>2296.1799999999998</v>
      </c>
      <c r="ER8" s="222">
        <v>4430.3999999999996</v>
      </c>
      <c r="ES8" s="222">
        <v>6645.52</v>
      </c>
      <c r="ET8" s="222">
        <v>8566.4</v>
      </c>
      <c r="EU8" s="222">
        <v>9397.24</v>
      </c>
      <c r="EV8" s="222">
        <v>10296.92</v>
      </c>
      <c r="EW8" s="222">
        <v>10296.92</v>
      </c>
      <c r="EX8" s="222">
        <v>10296.92</v>
      </c>
      <c r="EY8" s="222">
        <v>10296.92</v>
      </c>
      <c r="EZ8" s="222">
        <v>10296.92</v>
      </c>
      <c r="FA8" s="222">
        <v>11303.76</v>
      </c>
      <c r="FB8" s="222">
        <v>11339.79</v>
      </c>
      <c r="FC8" s="222">
        <v>11339.79</v>
      </c>
      <c r="FD8" s="222">
        <v>11339.79</v>
      </c>
      <c r="FE8" s="222">
        <v>11339.79</v>
      </c>
      <c r="FF8" s="222">
        <v>11339.79</v>
      </c>
      <c r="FG8" s="222">
        <v>11339.79</v>
      </c>
      <c r="FH8" s="222">
        <v>11339.79</v>
      </c>
      <c r="FI8" s="222">
        <v>11339.79</v>
      </c>
      <c r="FJ8" s="222">
        <v>11339.79</v>
      </c>
      <c r="FK8" s="222">
        <v>11339.79</v>
      </c>
      <c r="FL8" s="222">
        <v>11339.79</v>
      </c>
      <c r="FM8" s="222">
        <v>11339.79</v>
      </c>
      <c r="FN8" s="222">
        <v>11339.79</v>
      </c>
      <c r="FO8" s="222">
        <v>11673.09</v>
      </c>
      <c r="FP8" s="222">
        <v>12926.35</v>
      </c>
      <c r="FQ8" s="222">
        <v>14295.83</v>
      </c>
      <c r="FR8" s="222">
        <v>15944.45</v>
      </c>
      <c r="FS8" s="222">
        <v>17898.93</v>
      </c>
      <c r="FT8" s="222">
        <v>19518.43</v>
      </c>
      <c r="FU8" s="222">
        <v>21642.09</v>
      </c>
      <c r="FV8" s="222">
        <v>24020.63</v>
      </c>
      <c r="FW8" s="222">
        <v>25093.83</v>
      </c>
      <c r="FX8" s="222">
        <v>27837.47</v>
      </c>
      <c r="FY8" s="222">
        <v>29154.31</v>
      </c>
      <c r="FZ8" s="222">
        <v>29154.31</v>
      </c>
      <c r="GA8" s="222">
        <v>29154.31</v>
      </c>
      <c r="GB8" s="222">
        <v>29154.31</v>
      </c>
      <c r="GC8" s="222">
        <v>29154.31</v>
      </c>
      <c r="GD8" s="222">
        <v>29154.31</v>
      </c>
      <c r="GE8" s="222">
        <v>29154.31</v>
      </c>
      <c r="GF8" s="222">
        <v>29154.31</v>
      </c>
      <c r="GG8" s="222">
        <v>29154.31</v>
      </c>
      <c r="GH8" s="222">
        <v>29154.31</v>
      </c>
      <c r="GI8" s="222">
        <v>29154.31</v>
      </c>
      <c r="GJ8" s="222">
        <v>29154.31</v>
      </c>
      <c r="GK8" s="222">
        <v>29154.31</v>
      </c>
      <c r="GL8" s="222">
        <v>29154.31</v>
      </c>
      <c r="GM8" s="222">
        <v>29154.31</v>
      </c>
      <c r="GN8" s="222">
        <v>29581.13</v>
      </c>
      <c r="GO8" s="222">
        <v>29655.13</v>
      </c>
      <c r="GP8" s="222">
        <v>29655.13</v>
      </c>
      <c r="GQ8" s="222">
        <v>29655.13</v>
      </c>
      <c r="GR8" s="222">
        <v>29655.13</v>
      </c>
      <c r="GS8" s="222">
        <v>29655.13</v>
      </c>
      <c r="GT8" s="222">
        <v>29655.13</v>
      </c>
      <c r="GU8" s="222">
        <v>29655.13</v>
      </c>
      <c r="GV8" s="222">
        <v>29655.13</v>
      </c>
      <c r="GW8" s="222">
        <v>29655.13</v>
      </c>
      <c r="GX8" s="222">
        <v>29655.13</v>
      </c>
      <c r="GY8" s="222">
        <v>29655.13</v>
      </c>
      <c r="GZ8" s="222">
        <v>29655.13</v>
      </c>
      <c r="HA8" s="222">
        <v>29655.13</v>
      </c>
      <c r="HB8" s="222">
        <v>29655.13</v>
      </c>
      <c r="HC8" s="222">
        <v>29655.13</v>
      </c>
      <c r="HD8" s="222">
        <v>29655.13</v>
      </c>
      <c r="HE8" s="222">
        <v>29655.13</v>
      </c>
      <c r="HF8" s="222">
        <v>29655.13</v>
      </c>
      <c r="HG8" s="222">
        <v>29655.13</v>
      </c>
      <c r="HH8" s="222">
        <v>29655.13</v>
      </c>
      <c r="HI8" s="222">
        <v>29655.13</v>
      </c>
      <c r="HJ8" s="222">
        <v>29655.13</v>
      </c>
      <c r="HK8" s="222">
        <v>29655.13</v>
      </c>
      <c r="HL8" s="222">
        <v>29655.13</v>
      </c>
      <c r="HM8" s="222">
        <v>29655.13</v>
      </c>
      <c r="HN8" s="222">
        <v>29655.13</v>
      </c>
      <c r="HO8" s="222">
        <v>31562.65</v>
      </c>
      <c r="HP8" s="222">
        <v>33419.31</v>
      </c>
      <c r="HQ8" s="222">
        <v>35958.57</v>
      </c>
      <c r="HR8" s="222">
        <v>38921.51</v>
      </c>
      <c r="HS8" s="222">
        <v>41296.01</v>
      </c>
      <c r="HT8" s="222">
        <v>41296.01</v>
      </c>
      <c r="HU8" s="222">
        <v>41296.01</v>
      </c>
      <c r="HV8" s="222">
        <v>41296.01</v>
      </c>
      <c r="HW8" s="222">
        <v>43241.05</v>
      </c>
      <c r="HX8" s="222">
        <v>44950.75</v>
      </c>
      <c r="HY8" s="222">
        <v>44950.75</v>
      </c>
      <c r="HZ8" s="222">
        <v>45714.23</v>
      </c>
    </row>
    <row r="9" spans="1:237" x14ac:dyDescent="0.25">
      <c r="A9" s="225">
        <f t="shared" si="4"/>
        <v>7</v>
      </c>
      <c r="B9" s="226"/>
      <c r="C9" s="229"/>
      <c r="D9" s="180">
        <v>3036.04</v>
      </c>
      <c r="E9" s="180">
        <v>6740.02</v>
      </c>
      <c r="F9" s="180">
        <v>11126.64</v>
      </c>
      <c r="G9" s="180">
        <v>17366.78</v>
      </c>
      <c r="H9" s="180">
        <v>25424.66</v>
      </c>
      <c r="I9" s="180">
        <v>31668.959999999999</v>
      </c>
      <c r="J9" s="245">
        <v>38076.559999999998</v>
      </c>
      <c r="K9" s="222">
        <v>40526.42</v>
      </c>
      <c r="L9" s="229">
        <v>47828.639999999999</v>
      </c>
      <c r="M9" s="222">
        <v>55543.38</v>
      </c>
      <c r="N9" s="222">
        <v>61855.14</v>
      </c>
      <c r="O9" s="222">
        <v>70478.44</v>
      </c>
      <c r="P9" s="222">
        <v>78312.56</v>
      </c>
      <c r="Q9" s="222">
        <v>84963.04</v>
      </c>
      <c r="R9" s="222">
        <v>91464.28</v>
      </c>
      <c r="S9" s="222">
        <v>98223.26</v>
      </c>
      <c r="T9" s="222">
        <v>104921.16</v>
      </c>
      <c r="U9" s="222">
        <v>113613.4</v>
      </c>
      <c r="V9" s="222">
        <v>123359.86</v>
      </c>
      <c r="W9" s="222">
        <v>130773.52</v>
      </c>
      <c r="X9" s="222">
        <v>130773.52</v>
      </c>
      <c r="Y9" s="222">
        <v>132274.78</v>
      </c>
      <c r="Z9" s="222">
        <v>135434.38</v>
      </c>
      <c r="AA9" s="222">
        <v>145490.04</v>
      </c>
      <c r="AB9" s="222">
        <v>155508.06</v>
      </c>
      <c r="AC9" s="222">
        <v>162829.44</v>
      </c>
      <c r="AD9" s="222">
        <v>166181.57999999999</v>
      </c>
      <c r="AE9" s="222">
        <v>166181.57999999999</v>
      </c>
      <c r="AF9" s="222">
        <v>166181.57999999999</v>
      </c>
      <c r="AG9" s="222">
        <v>169044.88</v>
      </c>
      <c r="AH9" s="222">
        <v>176093.66</v>
      </c>
      <c r="AI9" s="222">
        <v>185366.26</v>
      </c>
      <c r="AJ9" s="222">
        <v>195235.72</v>
      </c>
      <c r="AK9" s="222">
        <v>204776.4</v>
      </c>
      <c r="AL9" s="222">
        <v>212988.5</v>
      </c>
      <c r="AM9" s="222">
        <v>222018.06</v>
      </c>
      <c r="AN9" s="222">
        <v>231088.74</v>
      </c>
      <c r="AO9" s="222">
        <v>240370.06</v>
      </c>
      <c r="AP9" s="222">
        <v>250064.66</v>
      </c>
      <c r="AQ9" s="222">
        <v>258879.8</v>
      </c>
      <c r="AR9" s="222">
        <v>268690.08</v>
      </c>
      <c r="AS9" s="222">
        <v>277407.40000000002</v>
      </c>
      <c r="AT9" s="222">
        <v>286725.02</v>
      </c>
      <c r="AU9" s="222">
        <v>296600.56</v>
      </c>
      <c r="AV9" s="222">
        <v>300031.08</v>
      </c>
      <c r="AW9" s="222">
        <v>305028.82</v>
      </c>
      <c r="AX9" s="222">
        <v>313840.32</v>
      </c>
      <c r="AY9" s="222">
        <v>318377.52</v>
      </c>
      <c r="AZ9" s="222">
        <v>318377.52</v>
      </c>
      <c r="BA9" s="222">
        <v>318377.52</v>
      </c>
      <c r="BB9" s="222">
        <v>318377.52</v>
      </c>
      <c r="BC9" s="222">
        <v>320842.38</v>
      </c>
      <c r="BD9" s="222">
        <v>325048.06</v>
      </c>
      <c r="BE9" s="222">
        <v>332059.88</v>
      </c>
      <c r="BF9" s="222">
        <v>338669.34</v>
      </c>
      <c r="BG9" s="222">
        <v>344918.76</v>
      </c>
      <c r="BH9" s="222">
        <v>352708.82</v>
      </c>
      <c r="BI9" s="222">
        <v>360767.42</v>
      </c>
      <c r="BJ9" s="222">
        <v>368129.86</v>
      </c>
      <c r="BK9" s="222">
        <v>374628.9</v>
      </c>
      <c r="BL9" s="222">
        <v>380628.47999999998</v>
      </c>
      <c r="BM9" s="222">
        <v>388676.56</v>
      </c>
      <c r="BN9" s="222">
        <v>393374.28</v>
      </c>
      <c r="BO9" s="222">
        <v>401367.02</v>
      </c>
      <c r="BP9" s="222">
        <v>408586.04</v>
      </c>
      <c r="BQ9" s="222">
        <v>415976.98</v>
      </c>
      <c r="BR9" s="222">
        <v>424246.58</v>
      </c>
      <c r="BS9" s="222">
        <v>432764.38</v>
      </c>
      <c r="BT9" s="222">
        <v>442457</v>
      </c>
      <c r="BU9" s="222">
        <v>451955.9</v>
      </c>
      <c r="BV9" s="222">
        <v>461827.46</v>
      </c>
      <c r="BW9" s="222">
        <v>471622.64</v>
      </c>
      <c r="BX9" s="222">
        <v>481673.44</v>
      </c>
      <c r="BY9" s="222">
        <v>492310.82</v>
      </c>
      <c r="BZ9" s="222">
        <v>501861.42</v>
      </c>
      <c r="CA9" s="222">
        <v>508989.5</v>
      </c>
      <c r="CB9" s="222">
        <v>512604.44</v>
      </c>
      <c r="CC9" s="222">
        <v>522623.96</v>
      </c>
      <c r="CD9" s="222">
        <v>528220.36</v>
      </c>
      <c r="CE9" s="222">
        <v>538910.98</v>
      </c>
      <c r="CF9" s="222">
        <v>550033.76</v>
      </c>
      <c r="CG9" s="222">
        <v>558976.66</v>
      </c>
      <c r="CH9" s="222">
        <v>567813.14</v>
      </c>
      <c r="CI9" s="222">
        <v>577673.62</v>
      </c>
      <c r="CJ9" s="222">
        <v>579929.07999999996</v>
      </c>
      <c r="CK9" s="222">
        <v>579929.07999999996</v>
      </c>
      <c r="CL9" s="222">
        <v>579929.07999999996</v>
      </c>
      <c r="CM9" s="222">
        <v>583704.57999999996</v>
      </c>
      <c r="CN9" s="222">
        <v>592851.22</v>
      </c>
      <c r="CO9" s="222">
        <v>602425.1</v>
      </c>
      <c r="CP9" s="222">
        <v>611644.34</v>
      </c>
      <c r="CQ9" s="222">
        <v>621225.52</v>
      </c>
      <c r="CR9" s="222">
        <v>631774.24</v>
      </c>
      <c r="CS9" s="222">
        <v>641180.34</v>
      </c>
      <c r="CT9" s="222">
        <v>651905.24</v>
      </c>
      <c r="CU9" s="222">
        <v>661556.1</v>
      </c>
      <c r="CV9" s="222">
        <v>670583</v>
      </c>
      <c r="CW9" s="222">
        <v>679663.98</v>
      </c>
      <c r="CX9" s="222">
        <v>689633.4</v>
      </c>
      <c r="CY9" s="222">
        <v>700492.6</v>
      </c>
      <c r="CZ9" s="222">
        <v>709987.34</v>
      </c>
      <c r="DA9" s="222">
        <v>717747.18</v>
      </c>
      <c r="DB9" s="222">
        <v>726738.56</v>
      </c>
      <c r="DC9" s="222">
        <v>736468.86</v>
      </c>
      <c r="DD9" s="222">
        <v>746631.94</v>
      </c>
      <c r="DE9" s="222">
        <v>756324.98</v>
      </c>
      <c r="DF9" s="222">
        <v>767426.96</v>
      </c>
      <c r="DG9" s="222">
        <v>778028.06</v>
      </c>
      <c r="DH9" s="222">
        <v>789022.98</v>
      </c>
      <c r="DI9" s="222">
        <v>798933.04</v>
      </c>
      <c r="DJ9" s="222">
        <v>809568.5</v>
      </c>
      <c r="DK9" s="222">
        <v>819948.72</v>
      </c>
      <c r="DL9" s="222">
        <v>830982.98</v>
      </c>
      <c r="DM9" s="222">
        <v>841523.1</v>
      </c>
      <c r="DN9" s="222">
        <v>851513.24</v>
      </c>
      <c r="DO9" s="222">
        <v>860875.68</v>
      </c>
      <c r="DP9" s="222">
        <v>870172.04</v>
      </c>
      <c r="DQ9" s="222">
        <v>879811.56</v>
      </c>
      <c r="DR9" s="222">
        <v>887902.22</v>
      </c>
      <c r="DS9" s="222">
        <v>897259.12</v>
      </c>
      <c r="DT9" s="222">
        <v>906596.02</v>
      </c>
      <c r="DU9" s="222">
        <v>915434.3</v>
      </c>
      <c r="DV9" s="222">
        <v>924993.56</v>
      </c>
      <c r="DW9" s="222">
        <v>934922.62</v>
      </c>
      <c r="DX9" s="222">
        <v>945625.12</v>
      </c>
      <c r="DY9" s="222">
        <v>955121.02</v>
      </c>
      <c r="DZ9" s="222">
        <v>965096.94</v>
      </c>
      <c r="EA9" s="222">
        <v>971399.98</v>
      </c>
      <c r="EB9" s="222">
        <v>981952.16</v>
      </c>
      <c r="EC9" s="222">
        <v>991745.8</v>
      </c>
      <c r="ED9" s="222">
        <v>1002144.56</v>
      </c>
      <c r="EE9" s="222">
        <v>1011060.76</v>
      </c>
      <c r="EF9" s="222">
        <v>1021114.56</v>
      </c>
      <c r="EG9" s="222">
        <v>1030543.34</v>
      </c>
      <c r="EH9" s="222">
        <v>1039115.58</v>
      </c>
      <c r="EI9" s="222">
        <v>1044670.9</v>
      </c>
      <c r="EJ9" s="222">
        <v>1052828.56</v>
      </c>
      <c r="EK9" s="222">
        <v>1062210.8400000001</v>
      </c>
      <c r="EL9" s="222">
        <v>1072050.72</v>
      </c>
      <c r="EM9" s="222">
        <v>1081110.48</v>
      </c>
      <c r="EN9" s="222">
        <v>1087527.58</v>
      </c>
      <c r="EO9" s="222">
        <v>1096879.6000000001</v>
      </c>
      <c r="EP9" s="222">
        <v>1105526.8400000001</v>
      </c>
      <c r="EQ9" s="222">
        <v>1114068.54</v>
      </c>
      <c r="ER9" s="222">
        <v>1122999.6399999999</v>
      </c>
      <c r="ES9" s="222">
        <v>1132619.92</v>
      </c>
      <c r="ET9" s="222">
        <v>1141337.3400000001</v>
      </c>
      <c r="EU9" s="222">
        <v>1145251.3400000001</v>
      </c>
      <c r="EV9" s="222">
        <v>1148647.22</v>
      </c>
      <c r="EW9" s="222">
        <v>1148841.6000000001</v>
      </c>
      <c r="EX9" s="222">
        <v>1148841.6000000001</v>
      </c>
      <c r="EY9" s="222">
        <v>1148841.6000000001</v>
      </c>
      <c r="EZ9" s="222">
        <v>1148841.6000000001</v>
      </c>
      <c r="FA9" s="222">
        <v>1152889.68</v>
      </c>
      <c r="FB9" s="222">
        <v>1160930.76</v>
      </c>
      <c r="FC9" s="222">
        <v>1167954.76</v>
      </c>
      <c r="FD9" s="222">
        <v>1177382.02</v>
      </c>
      <c r="FE9" s="222">
        <v>1187082.82</v>
      </c>
      <c r="FF9" s="222">
        <v>1197513.98</v>
      </c>
      <c r="FG9" s="222">
        <v>1207996.72</v>
      </c>
      <c r="FH9" s="222">
        <v>1217830.74</v>
      </c>
      <c r="FI9" s="222">
        <v>1226527.28</v>
      </c>
      <c r="FJ9" s="222">
        <v>1235266.82</v>
      </c>
      <c r="FK9" s="222">
        <v>1242688.92</v>
      </c>
      <c r="FL9" s="222">
        <v>1250221.6399999999</v>
      </c>
      <c r="FM9" s="222">
        <v>1258439.46</v>
      </c>
      <c r="FN9" s="222">
        <v>1266142.8</v>
      </c>
      <c r="FO9" s="222">
        <v>1273589.7</v>
      </c>
      <c r="FP9" s="222">
        <v>1282022.58</v>
      </c>
      <c r="FQ9" s="222">
        <v>1290373.68</v>
      </c>
      <c r="FR9" s="222">
        <v>1299802.3</v>
      </c>
      <c r="FS9" s="222">
        <v>1308464.04</v>
      </c>
      <c r="FT9" s="222">
        <v>1316617.3400000001</v>
      </c>
      <c r="FU9" s="222">
        <v>1325618.3799999999</v>
      </c>
      <c r="FV9" s="222">
        <v>1333088.06</v>
      </c>
      <c r="FW9" s="222">
        <v>1337787.1599999999</v>
      </c>
      <c r="FX9" s="222">
        <v>1346383.34</v>
      </c>
      <c r="FY9" s="222">
        <v>1354398.32</v>
      </c>
      <c r="FZ9" s="222">
        <v>1360649.32</v>
      </c>
      <c r="GA9" s="222">
        <v>1366447.32</v>
      </c>
      <c r="GB9" s="222">
        <v>1375232.94</v>
      </c>
      <c r="GC9" s="222">
        <v>1384013.06</v>
      </c>
      <c r="GD9" s="222">
        <v>1392579.04</v>
      </c>
      <c r="GE9" s="222">
        <v>1400707.82</v>
      </c>
      <c r="GF9" s="222">
        <v>1408537.34</v>
      </c>
      <c r="GG9" s="222">
        <v>1416988.58</v>
      </c>
      <c r="GH9" s="222">
        <v>1424881.12</v>
      </c>
      <c r="GI9" s="222">
        <v>1432937.16</v>
      </c>
      <c r="GJ9" s="222">
        <v>1441024.74</v>
      </c>
      <c r="GK9" s="222">
        <v>1448250.98</v>
      </c>
      <c r="GL9" s="222">
        <v>1454435.66</v>
      </c>
      <c r="GM9" s="222">
        <v>1462552.92</v>
      </c>
      <c r="GN9" s="222">
        <v>1470098.04</v>
      </c>
      <c r="GO9" s="222">
        <v>1477769.7</v>
      </c>
      <c r="GP9" s="222">
        <v>1486059.1</v>
      </c>
      <c r="GQ9" s="222">
        <v>1494371.08</v>
      </c>
      <c r="GR9" s="222">
        <v>1497023.92</v>
      </c>
      <c r="GS9" s="222">
        <v>1504291.38</v>
      </c>
      <c r="GT9" s="222">
        <v>1511969.3</v>
      </c>
      <c r="GU9" s="222">
        <v>1517792.22</v>
      </c>
      <c r="GV9" s="222">
        <v>1520051.38</v>
      </c>
      <c r="GW9" s="222">
        <v>1524008.8</v>
      </c>
      <c r="GX9" s="222">
        <v>1529301.58</v>
      </c>
      <c r="GY9" s="222">
        <v>1529301.58</v>
      </c>
      <c r="GZ9" s="222">
        <v>1534108.56</v>
      </c>
      <c r="HA9" s="222">
        <v>1542569.54</v>
      </c>
      <c r="HB9" s="222">
        <v>1550872.34</v>
      </c>
      <c r="HC9" s="222">
        <v>1559000.74</v>
      </c>
      <c r="HD9" s="222">
        <v>1565736.2</v>
      </c>
      <c r="HE9" s="222">
        <v>1572553.8</v>
      </c>
      <c r="HF9" s="222">
        <v>1579363.02</v>
      </c>
      <c r="HG9" s="222">
        <v>1586626.96</v>
      </c>
      <c r="HH9" s="222">
        <v>1594681.54</v>
      </c>
      <c r="HI9" s="222">
        <v>1602595.98</v>
      </c>
      <c r="HJ9" s="222">
        <v>1610021.24</v>
      </c>
      <c r="HK9" s="222">
        <v>1611226.2</v>
      </c>
      <c r="HL9" s="222">
        <v>1616889.06</v>
      </c>
      <c r="HM9" s="222">
        <v>1624019.02</v>
      </c>
      <c r="HN9" s="222">
        <v>1628508.88</v>
      </c>
      <c r="HO9" s="222">
        <v>1633469.04</v>
      </c>
      <c r="HP9" s="222">
        <v>1636879.26</v>
      </c>
      <c r="HQ9" s="222">
        <v>1645720.02</v>
      </c>
      <c r="HR9" s="222">
        <v>1653203.08</v>
      </c>
      <c r="HS9" s="222">
        <v>1659500.04</v>
      </c>
      <c r="HT9" s="222">
        <v>1659500.04</v>
      </c>
      <c r="HU9" s="222">
        <v>1659500.04</v>
      </c>
      <c r="HV9" s="222">
        <v>1659500.04</v>
      </c>
      <c r="HW9" s="222">
        <v>1665371.4</v>
      </c>
      <c r="HX9" s="222">
        <v>1670158.44</v>
      </c>
      <c r="HY9" s="222">
        <v>1670158.44</v>
      </c>
      <c r="HZ9" s="222">
        <v>1671314.5</v>
      </c>
    </row>
    <row r="10" spans="1:237" x14ac:dyDescent="0.25">
      <c r="A10" s="225">
        <f t="shared" si="4"/>
        <v>8</v>
      </c>
      <c r="B10" s="226"/>
      <c r="C10" s="229"/>
      <c r="D10" s="180">
        <v>100</v>
      </c>
      <c r="E10" s="180">
        <v>100</v>
      </c>
      <c r="F10" s="180">
        <v>100</v>
      </c>
      <c r="G10" s="180">
        <v>100</v>
      </c>
      <c r="H10" s="180">
        <v>100</v>
      </c>
      <c r="I10" s="180">
        <v>100</v>
      </c>
      <c r="J10" s="222">
        <v>100</v>
      </c>
      <c r="K10" s="222">
        <v>100</v>
      </c>
      <c r="L10" s="229">
        <v>100</v>
      </c>
      <c r="M10" s="222">
        <v>100</v>
      </c>
      <c r="N10" s="222">
        <v>100</v>
      </c>
      <c r="O10" s="222">
        <v>100</v>
      </c>
      <c r="P10" s="222">
        <v>100</v>
      </c>
      <c r="Q10" s="222">
        <v>100</v>
      </c>
      <c r="R10" s="222">
        <v>100</v>
      </c>
      <c r="S10" s="222">
        <v>100</v>
      </c>
      <c r="T10" s="222">
        <v>100</v>
      </c>
      <c r="U10" s="222">
        <v>100</v>
      </c>
      <c r="V10" s="222">
        <v>100</v>
      </c>
      <c r="W10" s="222">
        <v>100</v>
      </c>
      <c r="X10" s="222">
        <v>100</v>
      </c>
      <c r="Y10" s="222">
        <v>100</v>
      </c>
      <c r="Z10" s="222">
        <v>100</v>
      </c>
      <c r="AA10" s="222">
        <v>100</v>
      </c>
      <c r="AB10" s="222">
        <v>100</v>
      </c>
      <c r="AC10" s="222">
        <v>100</v>
      </c>
      <c r="AD10" s="222">
        <v>100</v>
      </c>
      <c r="AE10" s="222">
        <v>100</v>
      </c>
      <c r="AF10" s="222">
        <v>100</v>
      </c>
      <c r="AG10" s="222">
        <v>100</v>
      </c>
      <c r="AH10" s="222">
        <v>100</v>
      </c>
      <c r="AI10" s="222">
        <v>100</v>
      </c>
      <c r="AJ10" s="222">
        <v>100</v>
      </c>
      <c r="AK10" s="222">
        <v>100</v>
      </c>
      <c r="AL10" s="222">
        <v>100</v>
      </c>
      <c r="AM10" s="222">
        <v>100</v>
      </c>
      <c r="AN10" s="222">
        <v>100</v>
      </c>
      <c r="AO10" s="222">
        <v>100</v>
      </c>
      <c r="AP10" s="222">
        <v>100</v>
      </c>
      <c r="AQ10" s="222">
        <v>100</v>
      </c>
      <c r="AR10" s="222">
        <v>100</v>
      </c>
      <c r="AS10" s="222">
        <v>100</v>
      </c>
      <c r="AT10" s="222">
        <v>100</v>
      </c>
      <c r="AU10" s="222">
        <v>100</v>
      </c>
      <c r="AV10" s="222">
        <v>100</v>
      </c>
      <c r="AW10" s="222">
        <v>100</v>
      </c>
      <c r="AX10" s="222">
        <v>100</v>
      </c>
      <c r="AY10" s="222">
        <v>100</v>
      </c>
      <c r="AZ10" s="222">
        <v>100</v>
      </c>
      <c r="BA10" s="222">
        <v>100</v>
      </c>
      <c r="BB10" s="222">
        <v>100</v>
      </c>
      <c r="BC10" s="222">
        <v>100</v>
      </c>
      <c r="BD10" s="222">
        <v>100</v>
      </c>
      <c r="BE10" s="222">
        <v>100</v>
      </c>
      <c r="BF10" s="222">
        <v>100</v>
      </c>
      <c r="BG10" s="222">
        <v>100</v>
      </c>
      <c r="BH10" s="222">
        <v>100</v>
      </c>
      <c r="BI10" s="222">
        <v>100</v>
      </c>
      <c r="BJ10" s="222">
        <v>100</v>
      </c>
      <c r="BK10" s="222">
        <v>100</v>
      </c>
      <c r="BL10" s="222">
        <v>100</v>
      </c>
      <c r="BM10" s="222">
        <v>100</v>
      </c>
      <c r="BN10" s="222">
        <v>100</v>
      </c>
      <c r="BO10" s="222">
        <v>100</v>
      </c>
      <c r="BP10" s="222">
        <v>100</v>
      </c>
      <c r="BQ10" s="222">
        <v>100</v>
      </c>
      <c r="BR10" s="222">
        <v>100</v>
      </c>
      <c r="BS10" s="222">
        <v>100</v>
      </c>
      <c r="BT10" s="222">
        <v>100</v>
      </c>
      <c r="BU10" s="222">
        <v>100</v>
      </c>
      <c r="BV10" s="222">
        <v>100</v>
      </c>
      <c r="BW10" s="222">
        <v>100</v>
      </c>
      <c r="BX10" s="222">
        <v>100</v>
      </c>
      <c r="BY10" s="222">
        <v>100</v>
      </c>
      <c r="BZ10" s="222">
        <v>100</v>
      </c>
      <c r="CA10" s="222">
        <v>100</v>
      </c>
      <c r="CB10" s="222">
        <v>100</v>
      </c>
      <c r="CC10" s="222">
        <v>100</v>
      </c>
      <c r="CD10" s="222">
        <v>100</v>
      </c>
      <c r="CE10" s="222">
        <v>100</v>
      </c>
      <c r="CF10" s="222">
        <v>100</v>
      </c>
      <c r="CG10" s="222">
        <v>100</v>
      </c>
      <c r="CH10" s="222">
        <v>100</v>
      </c>
      <c r="CI10" s="222">
        <v>100</v>
      </c>
      <c r="CJ10" s="222">
        <v>100</v>
      </c>
      <c r="CK10" s="222">
        <v>100</v>
      </c>
      <c r="CL10" s="222">
        <v>100</v>
      </c>
      <c r="CM10" s="222">
        <v>100</v>
      </c>
      <c r="CN10" s="222">
        <v>100</v>
      </c>
      <c r="CO10" s="222">
        <v>100</v>
      </c>
      <c r="CP10" s="222">
        <v>100</v>
      </c>
      <c r="CQ10" s="222">
        <v>100</v>
      </c>
      <c r="CR10" s="222">
        <v>100</v>
      </c>
      <c r="CS10" s="222">
        <v>100</v>
      </c>
      <c r="CT10" s="222">
        <v>100</v>
      </c>
      <c r="CU10" s="222">
        <v>100</v>
      </c>
      <c r="CV10" s="222">
        <v>100</v>
      </c>
      <c r="CW10" s="222">
        <v>100</v>
      </c>
      <c r="CX10" s="222">
        <v>100</v>
      </c>
      <c r="CY10" s="222">
        <v>100</v>
      </c>
      <c r="CZ10" s="222">
        <v>100</v>
      </c>
      <c r="DA10" s="222">
        <v>100</v>
      </c>
      <c r="DB10" s="222">
        <v>100</v>
      </c>
      <c r="DC10" s="222">
        <v>100</v>
      </c>
      <c r="DD10" s="222">
        <v>100</v>
      </c>
      <c r="DE10" s="222">
        <v>100</v>
      </c>
      <c r="DF10" s="222">
        <v>100</v>
      </c>
      <c r="DG10" s="222">
        <v>100</v>
      </c>
      <c r="DH10" s="222">
        <v>100</v>
      </c>
      <c r="DI10" s="222">
        <v>100</v>
      </c>
      <c r="DJ10" s="222">
        <v>100</v>
      </c>
      <c r="DK10" s="222">
        <v>100</v>
      </c>
      <c r="DL10" s="222">
        <v>100</v>
      </c>
      <c r="DM10" s="222">
        <v>100</v>
      </c>
      <c r="DN10" s="222">
        <v>99.99</v>
      </c>
      <c r="DO10" s="222">
        <v>99.97</v>
      </c>
      <c r="DP10" s="222">
        <v>99.95</v>
      </c>
      <c r="DQ10" s="222">
        <v>99.95</v>
      </c>
      <c r="DR10" s="222">
        <v>99.95</v>
      </c>
      <c r="DS10" s="222">
        <v>99.94</v>
      </c>
      <c r="DT10" s="222">
        <v>99.9</v>
      </c>
      <c r="DU10" s="222">
        <v>99.88</v>
      </c>
      <c r="DV10" s="222">
        <v>99.85</v>
      </c>
      <c r="DW10" s="222">
        <v>99.83</v>
      </c>
      <c r="DX10" s="222">
        <v>99.83</v>
      </c>
      <c r="DY10" s="222">
        <v>99.81</v>
      </c>
      <c r="DZ10" s="222">
        <v>99.8</v>
      </c>
      <c r="EA10" s="222">
        <v>99.78</v>
      </c>
      <c r="EB10" s="222">
        <v>99.76</v>
      </c>
      <c r="EC10" s="222">
        <v>99.74</v>
      </c>
      <c r="ED10" s="222">
        <v>99.74</v>
      </c>
      <c r="EE10" s="222">
        <v>99.72</v>
      </c>
      <c r="EF10" s="222">
        <v>99.71</v>
      </c>
      <c r="EG10" s="222">
        <v>99.7</v>
      </c>
      <c r="EH10" s="222">
        <v>99.71</v>
      </c>
      <c r="EI10" s="222">
        <v>99.71</v>
      </c>
      <c r="EJ10" s="222">
        <v>99.71</v>
      </c>
      <c r="EK10" s="222">
        <v>99.71</v>
      </c>
      <c r="EL10" s="222">
        <v>99.72</v>
      </c>
      <c r="EM10" s="222">
        <v>99.72</v>
      </c>
      <c r="EN10" s="222">
        <v>99.72</v>
      </c>
      <c r="EO10" s="222">
        <v>99.72</v>
      </c>
      <c r="EP10" s="222">
        <v>99.72</v>
      </c>
      <c r="EQ10" s="222">
        <v>99.73</v>
      </c>
      <c r="ER10" s="222">
        <v>99.73</v>
      </c>
      <c r="ES10" s="222">
        <v>99.73</v>
      </c>
      <c r="ET10" s="222">
        <v>99.73</v>
      </c>
      <c r="EU10" s="222">
        <v>99.73</v>
      </c>
      <c r="EV10" s="222">
        <v>99.73</v>
      </c>
      <c r="EW10" s="222">
        <v>99.74</v>
      </c>
      <c r="EX10" s="222">
        <v>99.74</v>
      </c>
      <c r="EY10" s="222">
        <v>99.74</v>
      </c>
      <c r="EZ10" s="222">
        <v>99.74</v>
      </c>
      <c r="FA10" s="222">
        <v>99.74</v>
      </c>
      <c r="FB10" s="222">
        <v>99.74</v>
      </c>
      <c r="FC10" s="222">
        <v>99.74</v>
      </c>
      <c r="FD10" s="222">
        <v>99.74</v>
      </c>
      <c r="FE10" s="222">
        <v>99.74</v>
      </c>
      <c r="FF10" s="222">
        <v>99.75</v>
      </c>
      <c r="FG10" s="222">
        <v>99.75</v>
      </c>
      <c r="FH10" s="222">
        <v>99.75</v>
      </c>
      <c r="FI10" s="222">
        <v>99.75</v>
      </c>
      <c r="FJ10" s="222">
        <v>99.75</v>
      </c>
      <c r="FK10" s="222">
        <v>99.76</v>
      </c>
      <c r="FL10" s="222">
        <v>99.76</v>
      </c>
      <c r="FM10" s="222">
        <v>99.76</v>
      </c>
      <c r="FN10" s="222">
        <v>99.76</v>
      </c>
      <c r="FO10" s="222">
        <v>99.76</v>
      </c>
      <c r="FP10" s="222">
        <v>99.76</v>
      </c>
      <c r="FQ10" s="222">
        <v>99.76</v>
      </c>
      <c r="FR10" s="222">
        <v>99.77</v>
      </c>
      <c r="FS10" s="222">
        <v>99.77</v>
      </c>
      <c r="FT10" s="222">
        <v>99.77</v>
      </c>
      <c r="FU10" s="222">
        <v>99.77</v>
      </c>
      <c r="FV10" s="222">
        <v>99.77</v>
      </c>
      <c r="FW10" s="222">
        <v>99.77</v>
      </c>
      <c r="FX10" s="222">
        <v>99.77</v>
      </c>
      <c r="FY10" s="222">
        <v>99.78</v>
      </c>
      <c r="FZ10" s="222">
        <v>99.78</v>
      </c>
      <c r="GA10" s="222">
        <v>99.78</v>
      </c>
      <c r="GB10" s="222">
        <v>99.78</v>
      </c>
      <c r="GC10" s="222">
        <v>99.78</v>
      </c>
      <c r="GD10" s="222">
        <v>99.78</v>
      </c>
      <c r="GE10" s="222">
        <v>99.78</v>
      </c>
      <c r="GF10" s="222">
        <v>99.78</v>
      </c>
      <c r="GG10" s="222">
        <v>99.79</v>
      </c>
      <c r="GH10" s="222">
        <v>99.79</v>
      </c>
      <c r="GI10" s="222">
        <v>99.79</v>
      </c>
      <c r="GJ10" s="222">
        <v>99.79</v>
      </c>
      <c r="GK10" s="222">
        <v>99.79</v>
      </c>
      <c r="GL10" s="222">
        <v>99.79</v>
      </c>
      <c r="GM10" s="222">
        <v>99.79</v>
      </c>
      <c r="GN10" s="222">
        <v>99.79</v>
      </c>
      <c r="GO10" s="222">
        <v>99.79</v>
      </c>
      <c r="GP10" s="222">
        <v>99.8</v>
      </c>
      <c r="GQ10" s="222">
        <v>99.8</v>
      </c>
      <c r="GR10" s="222">
        <v>99.8</v>
      </c>
      <c r="GS10" s="222">
        <v>99.8</v>
      </c>
      <c r="GT10" s="222">
        <v>99.8</v>
      </c>
      <c r="GU10" s="222">
        <v>99.8</v>
      </c>
      <c r="GV10" s="222">
        <v>99.8</v>
      </c>
      <c r="GW10" s="222">
        <v>99.8</v>
      </c>
      <c r="GX10" s="222">
        <v>99.8</v>
      </c>
      <c r="GY10" s="222">
        <v>99.8</v>
      </c>
      <c r="GZ10" s="222">
        <v>99.8</v>
      </c>
      <c r="HA10" s="222">
        <v>99.8</v>
      </c>
      <c r="HB10" s="222">
        <v>99.8</v>
      </c>
      <c r="HC10" s="222">
        <v>99.8</v>
      </c>
      <c r="HD10" s="222">
        <v>99.81</v>
      </c>
      <c r="HE10" s="222">
        <v>99.81</v>
      </c>
      <c r="HF10" s="222">
        <v>99.81</v>
      </c>
      <c r="HG10" s="222">
        <v>99.81</v>
      </c>
      <c r="HH10" s="222">
        <v>99.81</v>
      </c>
      <c r="HI10" s="222">
        <v>99.81</v>
      </c>
      <c r="HJ10" s="222">
        <v>99.81</v>
      </c>
      <c r="HK10" s="222">
        <v>99.81</v>
      </c>
      <c r="HL10" s="222">
        <v>99.81</v>
      </c>
      <c r="HM10" s="222">
        <v>99.81</v>
      </c>
      <c r="HN10" s="222">
        <v>99.81</v>
      </c>
      <c r="HO10" s="222">
        <v>99.81</v>
      </c>
      <c r="HP10" s="222">
        <v>99.81</v>
      </c>
      <c r="HQ10" s="222">
        <v>99.82</v>
      </c>
      <c r="HR10" s="222">
        <v>99.82</v>
      </c>
      <c r="HS10" s="222">
        <v>99.82</v>
      </c>
      <c r="HT10" s="222">
        <v>99.82</v>
      </c>
      <c r="HU10" s="222">
        <v>99.82</v>
      </c>
      <c r="HV10" s="222">
        <v>99.82</v>
      </c>
      <c r="HW10" s="222">
        <v>99.82</v>
      </c>
      <c r="HX10" s="222">
        <v>99.82</v>
      </c>
      <c r="HY10" s="222">
        <v>99.82</v>
      </c>
      <c r="HZ10" s="222">
        <v>99.82</v>
      </c>
    </row>
    <row r="11" spans="1:237" x14ac:dyDescent="0.25">
      <c r="A11" s="225">
        <f t="shared" si="4"/>
        <v>9</v>
      </c>
      <c r="B11" s="226"/>
      <c r="C11" s="229"/>
      <c r="D11" s="180"/>
      <c r="E11" s="180"/>
      <c r="F11" s="180"/>
      <c r="G11" s="180"/>
      <c r="H11" s="180"/>
      <c r="I11" s="180"/>
      <c r="L11" s="229"/>
      <c r="DN11" s="222">
        <v>0.01</v>
      </c>
      <c r="DO11" s="222">
        <v>0.03</v>
      </c>
      <c r="DP11" s="222">
        <v>0.05</v>
      </c>
      <c r="DQ11" s="222">
        <v>0.05</v>
      </c>
      <c r="DR11" s="222">
        <v>0.05</v>
      </c>
      <c r="DS11" s="222">
        <v>0.06</v>
      </c>
      <c r="DT11" s="222">
        <v>0.1</v>
      </c>
      <c r="DU11" s="222">
        <v>0.12</v>
      </c>
      <c r="DV11" s="222">
        <v>0.15</v>
      </c>
      <c r="DW11" s="222">
        <v>0.17</v>
      </c>
      <c r="DX11" s="222">
        <v>0.17</v>
      </c>
      <c r="DY11" s="222">
        <v>0.19</v>
      </c>
      <c r="DZ11" s="222">
        <v>0.2</v>
      </c>
      <c r="EA11" s="222">
        <v>0.22</v>
      </c>
      <c r="EB11" s="222">
        <v>0.24</v>
      </c>
      <c r="EC11" s="222">
        <v>0.26</v>
      </c>
      <c r="ED11" s="222">
        <v>0.26</v>
      </c>
      <c r="EE11" s="222">
        <v>0.28000000000000003</v>
      </c>
      <c r="EF11" s="222">
        <v>0.28999999999999998</v>
      </c>
      <c r="EG11" s="222">
        <v>0.3</v>
      </c>
      <c r="EH11" s="222">
        <v>0.28999999999999998</v>
      </c>
      <c r="EI11" s="222">
        <v>0.28999999999999998</v>
      </c>
      <c r="EJ11" s="222">
        <v>0.28999999999999998</v>
      </c>
      <c r="EK11" s="222">
        <v>0.28999999999999998</v>
      </c>
      <c r="EL11" s="222">
        <v>0.28000000000000003</v>
      </c>
      <c r="EM11" s="222">
        <v>0.28000000000000003</v>
      </c>
      <c r="EN11" s="222">
        <v>0.28000000000000003</v>
      </c>
      <c r="EO11" s="222">
        <v>0.28000000000000003</v>
      </c>
      <c r="EP11" s="222">
        <v>0.28000000000000003</v>
      </c>
      <c r="EQ11" s="222">
        <v>0.27</v>
      </c>
      <c r="ER11" s="222">
        <v>0.27</v>
      </c>
      <c r="ES11" s="222">
        <v>0.27</v>
      </c>
      <c r="ET11" s="222">
        <v>0.27</v>
      </c>
      <c r="EU11" s="222">
        <v>0.27</v>
      </c>
      <c r="EV11" s="222">
        <v>0.27</v>
      </c>
      <c r="EW11" s="222">
        <v>0.26</v>
      </c>
      <c r="EX11" s="222">
        <v>0.26</v>
      </c>
      <c r="EY11" s="222">
        <v>0.26</v>
      </c>
      <c r="EZ11" s="222">
        <v>0.26</v>
      </c>
      <c r="FA11" s="222">
        <v>0.26</v>
      </c>
      <c r="FB11" s="222">
        <v>0.26</v>
      </c>
      <c r="FC11" s="222">
        <v>0.26</v>
      </c>
      <c r="FD11" s="222">
        <v>0.26</v>
      </c>
      <c r="FE11" s="222">
        <v>0.26</v>
      </c>
      <c r="FF11" s="222">
        <v>0.25</v>
      </c>
      <c r="FG11" s="222">
        <v>0.25</v>
      </c>
      <c r="FH11" s="222">
        <v>0.25</v>
      </c>
      <c r="FI11" s="222">
        <v>0.25</v>
      </c>
      <c r="FJ11" s="222">
        <v>0.25</v>
      </c>
      <c r="FK11" s="222">
        <v>0.24</v>
      </c>
      <c r="FL11" s="222">
        <v>0.24</v>
      </c>
      <c r="FM11" s="222">
        <v>0.24</v>
      </c>
      <c r="FN11" s="222">
        <v>0.24</v>
      </c>
      <c r="FO11" s="222">
        <v>0.24</v>
      </c>
      <c r="FP11" s="222">
        <v>0.24</v>
      </c>
      <c r="FQ11" s="222">
        <v>0.24</v>
      </c>
      <c r="FR11" s="222">
        <v>0.23</v>
      </c>
      <c r="FS11" s="222">
        <v>0.23</v>
      </c>
      <c r="FT11" s="222">
        <v>0.23</v>
      </c>
      <c r="FU11" s="222">
        <v>0.23</v>
      </c>
      <c r="FV11" s="222">
        <v>0.23</v>
      </c>
      <c r="FW11" s="222">
        <v>0.23</v>
      </c>
      <c r="FX11" s="222">
        <v>0.23</v>
      </c>
      <c r="FY11" s="222">
        <v>0.22</v>
      </c>
      <c r="FZ11" s="222">
        <v>0.22</v>
      </c>
      <c r="GA11" s="222">
        <v>0.22</v>
      </c>
      <c r="GB11" s="222">
        <v>0.22</v>
      </c>
      <c r="GC11" s="222">
        <v>0.22</v>
      </c>
      <c r="GD11" s="222">
        <v>0.22</v>
      </c>
      <c r="GE11" s="222">
        <v>0.22</v>
      </c>
      <c r="GF11" s="222">
        <v>0.22</v>
      </c>
      <c r="GG11" s="222">
        <v>0.21</v>
      </c>
      <c r="GH11" s="222">
        <v>0.21</v>
      </c>
      <c r="GI11" s="222">
        <v>0.21</v>
      </c>
      <c r="GJ11" s="222">
        <v>0.21</v>
      </c>
      <c r="GK11" s="222">
        <v>0.21</v>
      </c>
      <c r="GL11" s="222">
        <v>0.21</v>
      </c>
      <c r="GM11" s="222">
        <v>0.21</v>
      </c>
      <c r="GN11" s="222">
        <v>0.21</v>
      </c>
      <c r="GO11" s="222">
        <v>0.21</v>
      </c>
      <c r="GP11" s="222">
        <v>0.2</v>
      </c>
      <c r="GQ11" s="222">
        <v>0.2</v>
      </c>
      <c r="GR11" s="222">
        <v>0.2</v>
      </c>
      <c r="GS11" s="222">
        <v>0.2</v>
      </c>
      <c r="GT11" s="222">
        <v>0.2</v>
      </c>
      <c r="GU11" s="222">
        <v>0.2</v>
      </c>
      <c r="GV11" s="222">
        <v>0.2</v>
      </c>
      <c r="GW11" s="222">
        <v>0.2</v>
      </c>
      <c r="GX11" s="222">
        <v>0.2</v>
      </c>
      <c r="GY11" s="222">
        <v>0.2</v>
      </c>
      <c r="GZ11" s="222">
        <v>0.2</v>
      </c>
      <c r="HA11" s="222">
        <v>0.2</v>
      </c>
      <c r="HB11" s="222">
        <v>0.2</v>
      </c>
      <c r="HC11" s="222">
        <v>0.2</v>
      </c>
      <c r="HD11" s="222">
        <v>0.19</v>
      </c>
      <c r="HE11" s="222">
        <v>0.19</v>
      </c>
      <c r="HF11" s="222">
        <v>0.19</v>
      </c>
      <c r="HG11" s="222">
        <v>0.19</v>
      </c>
      <c r="HH11" s="222">
        <v>0.19</v>
      </c>
      <c r="HI11" s="222">
        <v>0.19</v>
      </c>
      <c r="HJ11" s="222">
        <v>0.19</v>
      </c>
      <c r="HK11" s="222">
        <v>0.19</v>
      </c>
      <c r="HL11" s="222">
        <v>0.19</v>
      </c>
      <c r="HM11" s="222">
        <v>0.19</v>
      </c>
      <c r="HN11" s="222">
        <v>0.19</v>
      </c>
      <c r="HO11" s="222">
        <v>0.19</v>
      </c>
      <c r="HP11" s="222">
        <v>0.19</v>
      </c>
      <c r="HQ11" s="222">
        <v>0.18</v>
      </c>
      <c r="HR11" s="222">
        <v>0.18</v>
      </c>
      <c r="HS11" s="222">
        <v>0.18</v>
      </c>
      <c r="HT11" s="222">
        <v>0.18</v>
      </c>
      <c r="HU11" s="222">
        <v>0.18</v>
      </c>
      <c r="HV11" s="222">
        <v>0.18</v>
      </c>
      <c r="HW11" s="222">
        <v>0.18</v>
      </c>
      <c r="HX11" s="222">
        <v>0.18</v>
      </c>
      <c r="HY11" s="222">
        <v>0.18</v>
      </c>
      <c r="HZ11" s="222">
        <v>0.18</v>
      </c>
    </row>
    <row r="12" spans="1:237" customFormat="1" x14ac:dyDescent="0.25">
      <c r="A12" s="225">
        <f t="shared" si="4"/>
        <v>10</v>
      </c>
      <c r="B12" s="350"/>
      <c r="C12" s="229"/>
      <c r="D12" s="180"/>
      <c r="E12" s="180"/>
      <c r="F12" s="180"/>
      <c r="G12" s="180"/>
      <c r="H12" s="180"/>
      <c r="I12" s="180"/>
      <c r="J12" s="222"/>
      <c r="K12" s="222"/>
      <c r="L12" s="229"/>
      <c r="M12" s="222"/>
      <c r="N12" s="222"/>
      <c r="O12" s="222"/>
      <c r="P12" s="222"/>
      <c r="Q12" s="222"/>
      <c r="R12" s="222"/>
      <c r="S12" s="222"/>
      <c r="T12" s="222"/>
      <c r="U12" s="222"/>
      <c r="V12" s="222"/>
      <c r="W12" s="222"/>
      <c r="X12" s="222"/>
      <c r="Y12" s="222"/>
      <c r="Z12" s="222"/>
      <c r="AA12" s="222"/>
      <c r="AB12" s="222"/>
      <c r="AC12" s="222"/>
    </row>
    <row r="13" spans="1:237" x14ac:dyDescent="0.25">
      <c r="A13" s="225">
        <f t="shared" si="4"/>
        <v>11</v>
      </c>
      <c r="B13" s="226"/>
      <c r="C13" s="229"/>
      <c r="D13" s="492">
        <v>1</v>
      </c>
      <c r="E13" s="492">
        <v>2</v>
      </c>
      <c r="F13" s="492">
        <v>3</v>
      </c>
      <c r="G13" s="492">
        <v>4</v>
      </c>
      <c r="H13" s="492">
        <v>5</v>
      </c>
      <c r="I13" s="492">
        <v>6</v>
      </c>
      <c r="J13" s="492">
        <v>7</v>
      </c>
      <c r="K13" s="492">
        <v>8</v>
      </c>
      <c r="L13" s="492">
        <v>9</v>
      </c>
      <c r="M13" s="492">
        <v>10</v>
      </c>
      <c r="N13" s="492">
        <v>11</v>
      </c>
      <c r="O13" s="492">
        <v>12</v>
      </c>
      <c r="P13" s="492">
        <v>13</v>
      </c>
      <c r="Q13" s="492">
        <v>14</v>
      </c>
      <c r="R13" s="492">
        <v>15</v>
      </c>
      <c r="S13" s="492">
        <v>16</v>
      </c>
      <c r="T13" s="492">
        <v>17</v>
      </c>
      <c r="U13" s="492">
        <v>18</v>
      </c>
      <c r="V13" s="492">
        <v>19</v>
      </c>
      <c r="W13" s="492">
        <v>20</v>
      </c>
      <c r="X13" s="492">
        <v>21</v>
      </c>
      <c r="Y13" s="492">
        <v>22</v>
      </c>
      <c r="Z13" s="492">
        <v>23</v>
      </c>
      <c r="AA13" s="492">
        <v>24</v>
      </c>
      <c r="AB13" s="492">
        <v>25</v>
      </c>
      <c r="AC13" s="492">
        <v>26</v>
      </c>
      <c r="AD13" s="492">
        <v>27</v>
      </c>
      <c r="AE13" s="492">
        <v>28</v>
      </c>
      <c r="AF13" s="492">
        <v>29</v>
      </c>
      <c r="AG13" s="492">
        <v>30</v>
      </c>
      <c r="AH13" s="222">
        <v>31</v>
      </c>
      <c r="AI13" s="222">
        <v>32</v>
      </c>
      <c r="AJ13" s="222">
        <v>33</v>
      </c>
      <c r="AK13" s="222">
        <v>34</v>
      </c>
      <c r="AL13" s="222">
        <v>35</v>
      </c>
      <c r="AM13" s="222">
        <v>36</v>
      </c>
      <c r="AN13" s="222">
        <v>37</v>
      </c>
      <c r="AO13" s="222">
        <v>38</v>
      </c>
      <c r="AP13" s="222">
        <v>39</v>
      </c>
      <c r="AQ13" s="222">
        <v>40</v>
      </c>
      <c r="AR13" s="222">
        <v>41</v>
      </c>
      <c r="AS13" s="222">
        <v>42</v>
      </c>
      <c r="AT13" s="222">
        <v>43</v>
      </c>
      <c r="AU13" s="222">
        <v>44</v>
      </c>
      <c r="AV13" s="222">
        <v>45</v>
      </c>
      <c r="AW13" s="222">
        <v>46</v>
      </c>
      <c r="AX13" s="222">
        <v>47</v>
      </c>
      <c r="AY13" s="222">
        <v>48</v>
      </c>
      <c r="AZ13" s="222">
        <v>49</v>
      </c>
      <c r="BA13" s="222">
        <v>50</v>
      </c>
      <c r="BB13" s="222">
        <v>51</v>
      </c>
      <c r="BC13" s="222">
        <v>52</v>
      </c>
      <c r="BD13" s="222">
        <v>53</v>
      </c>
      <c r="BE13" s="222">
        <v>54</v>
      </c>
      <c r="BF13" s="222">
        <v>55</v>
      </c>
      <c r="BG13" s="222">
        <v>56</v>
      </c>
      <c r="BH13" s="222">
        <v>57</v>
      </c>
      <c r="BI13" s="222">
        <v>58</v>
      </c>
      <c r="BJ13" s="222">
        <v>59</v>
      </c>
      <c r="BK13" s="222">
        <v>60</v>
      </c>
      <c r="BL13" s="222">
        <v>61</v>
      </c>
      <c r="BM13" s="222">
        <v>62</v>
      </c>
      <c r="BN13" s="222">
        <v>63</v>
      </c>
      <c r="BO13" s="222">
        <v>64</v>
      </c>
      <c r="BP13" s="222">
        <v>65</v>
      </c>
      <c r="BQ13" s="222">
        <v>66</v>
      </c>
      <c r="BR13" s="222">
        <v>67</v>
      </c>
      <c r="BS13" s="222">
        <v>68</v>
      </c>
      <c r="BT13" s="222">
        <v>69</v>
      </c>
      <c r="BU13" s="222">
        <v>70</v>
      </c>
      <c r="BV13" s="222">
        <v>71</v>
      </c>
      <c r="BW13" s="222">
        <v>72</v>
      </c>
      <c r="BX13" s="222">
        <v>73</v>
      </c>
      <c r="BY13" s="222">
        <v>74</v>
      </c>
      <c r="BZ13" s="222">
        <v>75</v>
      </c>
      <c r="CA13" s="222">
        <v>76</v>
      </c>
      <c r="CB13" s="222">
        <v>77</v>
      </c>
      <c r="CC13" s="222">
        <v>78</v>
      </c>
      <c r="CD13" s="222">
        <v>79</v>
      </c>
      <c r="CE13" s="222">
        <v>80</v>
      </c>
      <c r="CF13" s="222">
        <v>81</v>
      </c>
      <c r="CG13" s="222">
        <v>82</v>
      </c>
      <c r="CH13" s="222">
        <v>83</v>
      </c>
      <c r="CI13" s="222">
        <v>84</v>
      </c>
      <c r="CJ13" s="222">
        <v>85</v>
      </c>
      <c r="CK13" s="222">
        <v>86</v>
      </c>
      <c r="CL13" s="222">
        <v>87</v>
      </c>
      <c r="CM13" s="222">
        <v>88</v>
      </c>
      <c r="CN13" s="222">
        <v>89</v>
      </c>
      <c r="CO13" s="222">
        <v>90</v>
      </c>
      <c r="CP13" s="222">
        <v>91</v>
      </c>
      <c r="CQ13" s="222">
        <v>92</v>
      </c>
      <c r="CR13" s="222">
        <v>93</v>
      </c>
      <c r="CS13" s="222">
        <v>94</v>
      </c>
      <c r="CT13" s="222">
        <v>95</v>
      </c>
      <c r="CU13" s="222">
        <v>96</v>
      </c>
      <c r="CV13" s="222">
        <v>97</v>
      </c>
      <c r="CW13" s="222">
        <v>98</v>
      </c>
      <c r="CX13" s="222">
        <v>99</v>
      </c>
      <c r="CY13" s="222">
        <v>100</v>
      </c>
      <c r="CZ13" s="222">
        <v>101</v>
      </c>
      <c r="DA13" s="222">
        <v>102</v>
      </c>
      <c r="DB13" s="222">
        <v>103</v>
      </c>
      <c r="DC13" s="222">
        <v>104</v>
      </c>
      <c r="DD13" s="222">
        <v>105</v>
      </c>
      <c r="DE13" s="222">
        <v>106</v>
      </c>
      <c r="DF13" s="222">
        <v>107</v>
      </c>
      <c r="DG13" s="222">
        <v>108</v>
      </c>
      <c r="DH13" s="222">
        <v>109</v>
      </c>
      <c r="DI13" s="222">
        <v>110</v>
      </c>
      <c r="DJ13" s="222">
        <v>111</v>
      </c>
      <c r="DK13" s="222">
        <v>112</v>
      </c>
      <c r="DL13" s="222">
        <v>113</v>
      </c>
      <c r="DM13" s="222">
        <v>114</v>
      </c>
      <c r="DN13" s="222">
        <v>115</v>
      </c>
      <c r="DO13" s="222">
        <v>116</v>
      </c>
      <c r="DP13" s="222">
        <v>117</v>
      </c>
      <c r="DQ13" s="222">
        <v>118</v>
      </c>
      <c r="DR13" s="222">
        <v>119</v>
      </c>
      <c r="DS13" s="222">
        <v>120</v>
      </c>
      <c r="DT13" s="222">
        <v>121</v>
      </c>
      <c r="DU13" s="222">
        <v>122</v>
      </c>
      <c r="DV13" s="222">
        <v>123</v>
      </c>
      <c r="DW13" s="222">
        <v>124</v>
      </c>
      <c r="DX13" s="222">
        <v>125</v>
      </c>
      <c r="DY13" s="222">
        <v>126</v>
      </c>
      <c r="DZ13" s="222">
        <v>127</v>
      </c>
      <c r="EA13" s="222">
        <v>128</v>
      </c>
      <c r="EB13" s="222">
        <v>129</v>
      </c>
      <c r="EC13" s="222">
        <v>130</v>
      </c>
      <c r="ED13" s="222">
        <v>131</v>
      </c>
      <c r="EE13" s="222">
        <v>132</v>
      </c>
      <c r="EF13" s="222">
        <v>133</v>
      </c>
      <c r="EG13" s="222">
        <v>134</v>
      </c>
      <c r="EH13" s="222">
        <v>135</v>
      </c>
      <c r="EI13" s="222">
        <v>136</v>
      </c>
      <c r="EJ13" s="222">
        <v>137</v>
      </c>
      <c r="EK13" s="222">
        <v>138</v>
      </c>
      <c r="EL13" s="222">
        <v>139</v>
      </c>
      <c r="EM13" s="222">
        <v>140</v>
      </c>
      <c r="EN13" s="222">
        <v>141</v>
      </c>
      <c r="EO13" s="222">
        <v>142</v>
      </c>
      <c r="EP13" s="222">
        <v>143</v>
      </c>
      <c r="EQ13" s="222">
        <v>144</v>
      </c>
      <c r="ER13" s="222">
        <v>145</v>
      </c>
      <c r="ES13" s="222">
        <v>146</v>
      </c>
      <c r="ET13" s="222">
        <v>147</v>
      </c>
      <c r="EU13" s="222">
        <v>148</v>
      </c>
      <c r="EV13" s="222">
        <v>149</v>
      </c>
      <c r="EW13" s="222">
        <v>150</v>
      </c>
      <c r="EX13" s="222">
        <v>151</v>
      </c>
      <c r="EY13" s="222">
        <v>152</v>
      </c>
      <c r="EZ13" s="222">
        <v>153</v>
      </c>
      <c r="FA13" s="222">
        <v>154</v>
      </c>
      <c r="FB13" s="222">
        <v>155</v>
      </c>
      <c r="FC13" s="222">
        <v>156</v>
      </c>
      <c r="FD13" s="222">
        <v>157</v>
      </c>
      <c r="FE13" s="222">
        <v>158</v>
      </c>
      <c r="FF13" s="222">
        <v>159</v>
      </c>
      <c r="FG13" s="222">
        <v>160</v>
      </c>
      <c r="FH13" s="222">
        <v>161</v>
      </c>
      <c r="FI13" s="222">
        <v>162</v>
      </c>
      <c r="FJ13" s="222">
        <v>163</v>
      </c>
      <c r="FK13" s="222">
        <v>164</v>
      </c>
      <c r="FL13" s="222">
        <v>165</v>
      </c>
      <c r="FM13" s="222">
        <v>166</v>
      </c>
      <c r="FN13" s="222">
        <v>167</v>
      </c>
      <c r="FO13" s="222">
        <v>168</v>
      </c>
      <c r="FP13" s="222">
        <v>169</v>
      </c>
      <c r="FQ13" s="222">
        <v>170</v>
      </c>
      <c r="FR13" s="222">
        <v>171</v>
      </c>
      <c r="FS13" s="222">
        <v>172</v>
      </c>
      <c r="FT13" s="222">
        <v>173</v>
      </c>
      <c r="FU13" s="222">
        <v>174</v>
      </c>
      <c r="FV13" s="222">
        <v>175</v>
      </c>
      <c r="FW13" s="222">
        <v>176</v>
      </c>
      <c r="FX13" s="222">
        <v>177</v>
      </c>
      <c r="FY13" s="222">
        <v>178</v>
      </c>
      <c r="FZ13" s="222">
        <v>179</v>
      </c>
      <c r="GA13" s="222">
        <v>180</v>
      </c>
      <c r="GB13" s="222">
        <v>181</v>
      </c>
      <c r="GC13" s="222">
        <v>182</v>
      </c>
      <c r="GD13" s="222">
        <v>183</v>
      </c>
      <c r="GE13" s="222">
        <v>184</v>
      </c>
      <c r="GF13" s="222">
        <v>185</v>
      </c>
      <c r="GG13" s="222">
        <v>186</v>
      </c>
      <c r="GH13" s="222">
        <v>187</v>
      </c>
      <c r="GI13" s="222">
        <v>188</v>
      </c>
      <c r="GJ13" s="222">
        <v>189</v>
      </c>
      <c r="GK13" s="222">
        <v>190</v>
      </c>
      <c r="GL13" s="222">
        <v>191</v>
      </c>
      <c r="GM13" s="222">
        <v>192</v>
      </c>
      <c r="GN13" s="222">
        <v>193</v>
      </c>
      <c r="GO13" s="222">
        <v>194</v>
      </c>
      <c r="GP13" s="222">
        <v>195</v>
      </c>
      <c r="GQ13" s="222">
        <v>196</v>
      </c>
      <c r="GR13" s="222">
        <v>197</v>
      </c>
      <c r="GS13" s="222">
        <v>198</v>
      </c>
      <c r="GT13" s="222">
        <v>199</v>
      </c>
      <c r="GU13" s="222">
        <v>200</v>
      </c>
      <c r="GV13" s="222">
        <v>201</v>
      </c>
      <c r="GW13" s="222">
        <v>202</v>
      </c>
      <c r="GX13" s="222">
        <v>203</v>
      </c>
      <c r="GY13" s="222">
        <v>204</v>
      </c>
      <c r="GZ13" s="222">
        <v>205</v>
      </c>
      <c r="HA13" s="222">
        <v>206</v>
      </c>
      <c r="HB13" s="222">
        <v>207</v>
      </c>
      <c r="HC13" s="222">
        <v>208</v>
      </c>
      <c r="HD13" s="222">
        <v>209</v>
      </c>
      <c r="HE13" s="222">
        <v>210</v>
      </c>
      <c r="HF13" s="222">
        <v>211</v>
      </c>
      <c r="HG13" s="222">
        <v>212</v>
      </c>
      <c r="HH13" s="222">
        <v>213</v>
      </c>
      <c r="HI13" s="222">
        <v>214</v>
      </c>
      <c r="HJ13" s="222">
        <v>215</v>
      </c>
      <c r="HK13" s="222">
        <v>216</v>
      </c>
      <c r="HL13" s="222">
        <v>217</v>
      </c>
      <c r="HM13" s="222">
        <v>218</v>
      </c>
      <c r="HN13" s="222">
        <v>219</v>
      </c>
      <c r="HO13" s="222">
        <v>220</v>
      </c>
      <c r="HP13" s="222">
        <v>221</v>
      </c>
      <c r="HQ13" s="222">
        <v>222</v>
      </c>
      <c r="HR13" s="222">
        <v>223</v>
      </c>
      <c r="HS13" s="222">
        <v>224</v>
      </c>
      <c r="HT13" s="222">
        <v>225</v>
      </c>
      <c r="HU13" s="222">
        <v>226</v>
      </c>
      <c r="HV13" s="222">
        <v>227</v>
      </c>
      <c r="HW13" s="222">
        <v>228</v>
      </c>
      <c r="HX13" s="222">
        <v>229</v>
      </c>
      <c r="HY13" s="222">
        <v>230</v>
      </c>
      <c r="HZ13" s="222">
        <v>231</v>
      </c>
    </row>
    <row r="14" spans="1:237" x14ac:dyDescent="0.25">
      <c r="A14" s="225">
        <f t="shared" si="4"/>
        <v>12</v>
      </c>
      <c r="B14" s="226"/>
      <c r="C14" s="229"/>
      <c r="D14" s="180">
        <v>0.7</v>
      </c>
      <c r="E14" s="180">
        <v>1.49</v>
      </c>
      <c r="F14" s="180">
        <v>2.21</v>
      </c>
      <c r="G14" s="180">
        <v>3.15</v>
      </c>
      <c r="H14" s="180">
        <v>4.1500000000000004</v>
      </c>
      <c r="I14" s="180">
        <v>5.15</v>
      </c>
      <c r="J14" s="222">
        <v>6.15</v>
      </c>
      <c r="K14" s="222">
        <v>6.43</v>
      </c>
      <c r="L14" s="229">
        <v>7.32</v>
      </c>
      <c r="M14" s="222">
        <v>8.2899999999999991</v>
      </c>
      <c r="N14" s="222">
        <v>9.0500000000000007</v>
      </c>
      <c r="O14" s="222">
        <v>10.050000000000001</v>
      </c>
      <c r="P14" s="222">
        <v>11</v>
      </c>
      <c r="Q14" s="222">
        <v>11.95</v>
      </c>
      <c r="R14" s="222">
        <v>12.91</v>
      </c>
      <c r="S14" s="222">
        <v>13.85</v>
      </c>
      <c r="T14" s="222">
        <v>14.69</v>
      </c>
      <c r="U14" s="222">
        <v>15.58</v>
      </c>
      <c r="V14" s="222">
        <v>16.579999999999998</v>
      </c>
      <c r="W14" s="222">
        <v>17.36</v>
      </c>
      <c r="X14" s="222">
        <v>17.36</v>
      </c>
      <c r="Y14" s="222">
        <v>17.66</v>
      </c>
      <c r="Z14" s="222">
        <v>18.14</v>
      </c>
      <c r="AA14" s="222">
        <v>19.14</v>
      </c>
      <c r="AB14" s="222">
        <v>20.14</v>
      </c>
      <c r="AC14" s="222">
        <v>20.89</v>
      </c>
      <c r="AD14" s="222">
        <v>21.39</v>
      </c>
      <c r="AE14" s="222">
        <v>21.39</v>
      </c>
      <c r="AF14" s="222">
        <v>21.39</v>
      </c>
      <c r="AG14" s="222">
        <v>21.93</v>
      </c>
      <c r="AH14" s="222">
        <v>22.84</v>
      </c>
      <c r="AI14" s="222">
        <v>23.84</v>
      </c>
      <c r="AJ14" s="222">
        <v>24.78</v>
      </c>
      <c r="AK14" s="222">
        <v>25.78</v>
      </c>
      <c r="AL14" s="222">
        <v>26.78</v>
      </c>
      <c r="AM14" s="222">
        <v>27.78</v>
      </c>
      <c r="AN14" s="222">
        <v>28.73</v>
      </c>
      <c r="AO14" s="222">
        <v>29.73</v>
      </c>
      <c r="AP14" s="222">
        <v>30.73</v>
      </c>
      <c r="AQ14" s="222">
        <v>31.73</v>
      </c>
      <c r="AR14" s="222">
        <v>32.729999999999997</v>
      </c>
      <c r="AS14" s="222">
        <v>33.729999999999997</v>
      </c>
      <c r="AT14" s="222">
        <v>34.729999999999997</v>
      </c>
      <c r="AU14" s="222">
        <v>35.72</v>
      </c>
      <c r="AV14" s="222">
        <v>36.14</v>
      </c>
      <c r="AW14" s="222">
        <v>36.68</v>
      </c>
      <c r="AX14" s="222">
        <v>37.67</v>
      </c>
      <c r="AY14" s="222">
        <v>38.229999999999997</v>
      </c>
      <c r="AZ14" s="222">
        <v>38.229999999999997</v>
      </c>
      <c r="BA14" s="222">
        <v>38.229999999999997</v>
      </c>
      <c r="BB14" s="222">
        <v>38.229999999999997</v>
      </c>
      <c r="BC14" s="222">
        <v>38.58</v>
      </c>
      <c r="BD14" s="222">
        <v>39.119999999999997</v>
      </c>
      <c r="BE14" s="222">
        <v>39.979999999999997</v>
      </c>
      <c r="BF14" s="222">
        <v>40.86</v>
      </c>
      <c r="BG14" s="222">
        <v>41.78</v>
      </c>
      <c r="BH14" s="222">
        <v>42.74</v>
      </c>
      <c r="BI14" s="222">
        <v>43.65</v>
      </c>
      <c r="BJ14" s="222">
        <v>44.49</v>
      </c>
      <c r="BK14" s="222">
        <v>45.28</v>
      </c>
      <c r="BL14" s="222">
        <v>46.1</v>
      </c>
      <c r="BM14" s="222">
        <v>47.05</v>
      </c>
      <c r="BN14" s="222">
        <v>47.65</v>
      </c>
      <c r="BO14" s="222">
        <v>48.59</v>
      </c>
      <c r="BP14" s="222">
        <v>49.56</v>
      </c>
      <c r="BQ14" s="222">
        <v>50.48</v>
      </c>
      <c r="BR14" s="222">
        <v>51.46</v>
      </c>
      <c r="BS14" s="222">
        <v>52.4</v>
      </c>
      <c r="BT14" s="222">
        <v>53.39</v>
      </c>
      <c r="BU14" s="222">
        <v>54.38</v>
      </c>
      <c r="BV14" s="222">
        <v>55.38</v>
      </c>
      <c r="BW14" s="222">
        <v>56.34</v>
      </c>
      <c r="BX14" s="222">
        <v>57.3</v>
      </c>
      <c r="BY14" s="222">
        <v>58.25</v>
      </c>
      <c r="BZ14" s="222">
        <v>59.11</v>
      </c>
      <c r="CA14" s="222">
        <v>59.82</v>
      </c>
      <c r="CB14" s="222">
        <v>60.17</v>
      </c>
      <c r="CC14" s="222">
        <v>61.08</v>
      </c>
      <c r="CD14" s="222">
        <v>61.64</v>
      </c>
      <c r="CE14" s="222">
        <v>62.6</v>
      </c>
      <c r="CF14" s="222">
        <v>63.6</v>
      </c>
      <c r="CG14" s="222">
        <v>64.599999999999994</v>
      </c>
      <c r="CH14" s="222">
        <v>65.59</v>
      </c>
      <c r="CI14" s="222">
        <v>66.59</v>
      </c>
      <c r="CJ14" s="222">
        <v>66.849999999999994</v>
      </c>
      <c r="CK14" s="222">
        <v>66.849999999999994</v>
      </c>
      <c r="CL14" s="222">
        <v>66.849999999999994</v>
      </c>
      <c r="CM14" s="222">
        <v>67.34</v>
      </c>
      <c r="CN14" s="222">
        <v>68.34</v>
      </c>
      <c r="CO14" s="222">
        <v>69.319999999999993</v>
      </c>
      <c r="CP14" s="222">
        <v>70.319999999999993</v>
      </c>
      <c r="CQ14" s="222">
        <v>71.319999999999993</v>
      </c>
      <c r="CR14" s="222">
        <v>72.319999999999993</v>
      </c>
      <c r="CS14" s="222">
        <v>73.27</v>
      </c>
      <c r="CT14" s="222">
        <v>74.27</v>
      </c>
      <c r="CU14" s="222">
        <v>75.27</v>
      </c>
      <c r="CV14" s="222">
        <v>76.150000000000006</v>
      </c>
      <c r="CW14" s="222">
        <v>77.12</v>
      </c>
      <c r="CX14" s="222">
        <v>78.11</v>
      </c>
      <c r="CY14" s="222">
        <v>79.06</v>
      </c>
      <c r="CZ14" s="222">
        <v>80.03</v>
      </c>
      <c r="DA14" s="222">
        <v>80.88</v>
      </c>
      <c r="DB14" s="222">
        <v>81.849999999999994</v>
      </c>
      <c r="DC14" s="222">
        <v>82.84</v>
      </c>
      <c r="DD14" s="222">
        <v>83.83</v>
      </c>
      <c r="DE14" s="222">
        <v>84.83</v>
      </c>
      <c r="DF14" s="222">
        <v>85.83</v>
      </c>
      <c r="DG14" s="222">
        <v>86.82</v>
      </c>
      <c r="DH14" s="222">
        <v>87.82</v>
      </c>
      <c r="DI14" s="222">
        <v>88.79</v>
      </c>
      <c r="DJ14" s="222">
        <v>89.78</v>
      </c>
      <c r="DK14" s="222">
        <v>90.76</v>
      </c>
      <c r="DL14" s="222">
        <v>91.76</v>
      </c>
      <c r="DM14" s="222">
        <v>92.76</v>
      </c>
      <c r="DN14" s="222">
        <v>93.76</v>
      </c>
      <c r="DO14" s="222">
        <v>94.7</v>
      </c>
      <c r="DP14" s="222">
        <v>95.66</v>
      </c>
      <c r="DQ14" s="222">
        <v>96.64</v>
      </c>
      <c r="DR14" s="222">
        <v>97.62</v>
      </c>
      <c r="DS14" s="222">
        <v>98.6</v>
      </c>
      <c r="DT14" s="222">
        <v>99.57</v>
      </c>
      <c r="DU14" s="222">
        <v>100.51</v>
      </c>
      <c r="DV14" s="222">
        <v>101.51</v>
      </c>
      <c r="DW14" s="222">
        <v>102.51</v>
      </c>
      <c r="DX14" s="222">
        <v>103.51</v>
      </c>
      <c r="DY14" s="222">
        <v>104.5</v>
      </c>
      <c r="DZ14" s="222">
        <v>105.5</v>
      </c>
      <c r="EA14" s="222">
        <v>106.21</v>
      </c>
      <c r="EB14" s="222">
        <v>107.21</v>
      </c>
      <c r="EC14" s="222">
        <v>108.19</v>
      </c>
      <c r="ED14" s="222">
        <v>109.19</v>
      </c>
      <c r="EE14" s="222">
        <v>110.17</v>
      </c>
      <c r="EF14" s="222">
        <v>111.16</v>
      </c>
      <c r="EG14" s="222">
        <v>112.16</v>
      </c>
      <c r="EH14" s="222">
        <v>113.13</v>
      </c>
      <c r="EI14" s="222">
        <v>113.8</v>
      </c>
      <c r="EJ14" s="222">
        <v>114.69</v>
      </c>
      <c r="EK14" s="222">
        <v>115.68</v>
      </c>
      <c r="EL14" s="222">
        <v>116.68</v>
      </c>
      <c r="EM14" s="222">
        <v>117.66</v>
      </c>
      <c r="EN14" s="222">
        <v>118.33</v>
      </c>
      <c r="EO14" s="222">
        <v>119.29</v>
      </c>
      <c r="EP14" s="222">
        <v>120.24</v>
      </c>
      <c r="EQ14" s="222">
        <v>121.16</v>
      </c>
      <c r="ER14" s="222">
        <v>122.11</v>
      </c>
      <c r="ES14" s="222">
        <v>123.09</v>
      </c>
      <c r="ET14" s="222">
        <v>124.09</v>
      </c>
      <c r="EU14" s="222">
        <v>124.66</v>
      </c>
      <c r="EV14" s="222">
        <v>125.19</v>
      </c>
      <c r="EW14" s="222">
        <v>125.19</v>
      </c>
      <c r="EX14" s="222">
        <v>125.19</v>
      </c>
      <c r="EY14" s="222">
        <v>125.19</v>
      </c>
      <c r="EZ14" s="222">
        <v>125.19</v>
      </c>
      <c r="FA14" s="222">
        <v>125.73</v>
      </c>
      <c r="FB14" s="222">
        <v>126.71</v>
      </c>
      <c r="FC14" s="222">
        <v>127.61</v>
      </c>
      <c r="FD14" s="222">
        <v>128.6</v>
      </c>
      <c r="FE14" s="222">
        <v>129.59</v>
      </c>
      <c r="FF14" s="222">
        <v>130.57</v>
      </c>
      <c r="FG14" s="222">
        <v>131.57</v>
      </c>
      <c r="FH14" s="222">
        <v>132.57</v>
      </c>
      <c r="FI14" s="222">
        <v>133.57</v>
      </c>
      <c r="FJ14" s="222">
        <v>134.56</v>
      </c>
      <c r="FK14" s="222">
        <v>135.46</v>
      </c>
      <c r="FL14" s="222">
        <v>136.4</v>
      </c>
      <c r="FM14" s="222">
        <v>137.35</v>
      </c>
      <c r="FN14" s="222">
        <v>138.33000000000001</v>
      </c>
      <c r="FO14" s="222">
        <v>139.29</v>
      </c>
      <c r="FP14" s="222">
        <v>140.22999999999999</v>
      </c>
      <c r="FQ14" s="222">
        <v>141.19</v>
      </c>
      <c r="FR14" s="222">
        <v>142.18</v>
      </c>
      <c r="FS14" s="222">
        <v>143.15</v>
      </c>
      <c r="FT14" s="222">
        <v>144.12</v>
      </c>
      <c r="FU14" s="222">
        <v>145.12</v>
      </c>
      <c r="FV14" s="222">
        <v>146.04</v>
      </c>
      <c r="FW14" s="222">
        <v>146.58000000000001</v>
      </c>
      <c r="FX14" s="222">
        <v>147.58000000000001</v>
      </c>
      <c r="FY14" s="222">
        <v>148.5</v>
      </c>
      <c r="FZ14" s="222">
        <v>149.30000000000001</v>
      </c>
      <c r="GA14" s="222">
        <v>150</v>
      </c>
      <c r="GB14" s="222">
        <v>150.99</v>
      </c>
      <c r="GC14" s="222">
        <v>151.99</v>
      </c>
      <c r="GD14" s="222">
        <v>152.96</v>
      </c>
      <c r="GE14" s="222">
        <v>153.94</v>
      </c>
      <c r="GF14" s="222">
        <v>154.93</v>
      </c>
      <c r="GG14" s="222">
        <v>155.88999999999999</v>
      </c>
      <c r="GH14" s="222">
        <v>156.87</v>
      </c>
      <c r="GI14" s="222">
        <v>157.87</v>
      </c>
      <c r="GJ14" s="222">
        <v>158.86000000000001</v>
      </c>
      <c r="GK14" s="222">
        <v>159.86000000000001</v>
      </c>
      <c r="GL14" s="222">
        <v>160.66999999999999</v>
      </c>
      <c r="GM14" s="222">
        <v>161.65</v>
      </c>
      <c r="GN14" s="222">
        <v>162.62</v>
      </c>
      <c r="GO14" s="222">
        <v>163.58000000000001</v>
      </c>
      <c r="GP14" s="222">
        <v>164.56</v>
      </c>
      <c r="GQ14" s="222">
        <v>165.54</v>
      </c>
      <c r="GR14" s="222">
        <v>165.88</v>
      </c>
      <c r="GS14" s="222">
        <v>166.79</v>
      </c>
      <c r="GT14" s="222">
        <v>167.75</v>
      </c>
      <c r="GU14" s="222">
        <v>168.53</v>
      </c>
      <c r="GV14" s="222">
        <v>168.85</v>
      </c>
      <c r="GW14" s="222">
        <v>169.39</v>
      </c>
      <c r="GX14" s="222">
        <v>170.12</v>
      </c>
      <c r="GY14" s="222">
        <v>170.12</v>
      </c>
      <c r="GZ14" s="222">
        <v>170.76</v>
      </c>
      <c r="HA14" s="222">
        <v>171.73</v>
      </c>
      <c r="HB14" s="222">
        <v>172.7</v>
      </c>
      <c r="HC14" s="222">
        <v>173.67</v>
      </c>
      <c r="HD14" s="222">
        <v>174.58</v>
      </c>
      <c r="HE14" s="222">
        <v>175.41</v>
      </c>
      <c r="HF14" s="222">
        <v>176.34</v>
      </c>
      <c r="HG14" s="222">
        <v>177.31</v>
      </c>
      <c r="HH14" s="222">
        <v>178.31</v>
      </c>
      <c r="HI14" s="222">
        <v>179.28</v>
      </c>
      <c r="HJ14" s="222">
        <v>180.15</v>
      </c>
      <c r="HK14" s="222">
        <v>180.31</v>
      </c>
      <c r="HL14" s="222">
        <v>181.04</v>
      </c>
      <c r="HM14" s="222">
        <v>182</v>
      </c>
      <c r="HN14" s="222">
        <v>182.63</v>
      </c>
      <c r="HO14" s="222">
        <v>183.29</v>
      </c>
      <c r="HP14" s="222">
        <v>183.71</v>
      </c>
      <c r="HQ14" s="222">
        <v>184.71</v>
      </c>
      <c r="HR14" s="222">
        <v>185.67</v>
      </c>
      <c r="HS14" s="222">
        <v>186.57</v>
      </c>
      <c r="HT14" s="222">
        <v>186.57</v>
      </c>
      <c r="HU14" s="222">
        <v>186.57</v>
      </c>
      <c r="HV14" s="222">
        <v>186.57</v>
      </c>
      <c r="HW14" s="222">
        <v>187.28</v>
      </c>
      <c r="HX14" s="222">
        <v>187.96</v>
      </c>
      <c r="HY14" s="222">
        <v>187.96</v>
      </c>
      <c r="HZ14" s="222">
        <v>188.17</v>
      </c>
    </row>
    <row r="15" spans="1:237" x14ac:dyDescent="0.25">
      <c r="A15" s="225">
        <f t="shared" si="4"/>
        <v>13</v>
      </c>
      <c r="B15" s="226"/>
      <c r="C15" s="229"/>
      <c r="D15" s="347">
        <v>0.69652777777777775</v>
      </c>
      <c r="E15" s="347">
        <v>1.4895833333333333</v>
      </c>
      <c r="F15" s="347">
        <v>2.2111111111111112</v>
      </c>
      <c r="G15" s="347">
        <v>3.1534722222222222</v>
      </c>
      <c r="H15" s="347">
        <v>4.1534722222222227</v>
      </c>
      <c r="I15" s="347">
        <v>5.1534722222222227</v>
      </c>
      <c r="J15" s="348">
        <v>6.1534722222222227</v>
      </c>
      <c r="K15" s="348">
        <v>6.4319444444444445</v>
      </c>
      <c r="L15" s="349">
        <v>7.3201388888888888</v>
      </c>
      <c r="M15" s="348">
        <v>8.2868055555555546</v>
      </c>
      <c r="N15" s="348">
        <v>9.0472222222222225</v>
      </c>
      <c r="O15" s="348">
        <v>10.047222222222222</v>
      </c>
      <c r="P15" s="348">
        <v>11.00138888888889</v>
      </c>
      <c r="Q15" s="348">
        <v>11.949305555555556</v>
      </c>
      <c r="R15" s="348">
        <v>12.90763888888889</v>
      </c>
      <c r="S15" s="348">
        <v>13.848611111111111</v>
      </c>
      <c r="T15" s="348">
        <v>14.688194444444443</v>
      </c>
      <c r="U15" s="348">
        <v>15.582638888888889</v>
      </c>
      <c r="V15" s="348">
        <v>16.582638888888891</v>
      </c>
      <c r="W15" s="348">
        <v>17.359027777777779</v>
      </c>
      <c r="X15" s="348">
        <v>17.359027777777779</v>
      </c>
      <c r="Y15" s="348">
        <v>17.660416666666666</v>
      </c>
      <c r="Z15" s="348">
        <v>18.136111111111109</v>
      </c>
      <c r="AA15" s="348">
        <v>19.136111111111109</v>
      </c>
      <c r="AB15" s="348">
        <v>20.136111111111109</v>
      </c>
      <c r="AC15" s="348">
        <v>20.893055555555556</v>
      </c>
      <c r="AD15" s="348">
        <v>21.386111111111109</v>
      </c>
      <c r="AE15" s="348">
        <v>21.386111111111109</v>
      </c>
      <c r="AF15" s="348">
        <v>21.386111111111109</v>
      </c>
      <c r="AG15" s="348">
        <v>21.927777777777777</v>
      </c>
      <c r="AH15" s="222">
        <v>22.838194444444444</v>
      </c>
      <c r="AI15" s="222">
        <v>23.838194444444444</v>
      </c>
      <c r="AJ15" s="222">
        <v>24.78125</v>
      </c>
      <c r="AK15" s="222">
        <v>25.78125</v>
      </c>
      <c r="AL15" s="222">
        <v>26.78125</v>
      </c>
      <c r="AM15" s="222">
        <v>27.78125</v>
      </c>
      <c r="AN15" s="222">
        <v>28.729861111111109</v>
      </c>
      <c r="AO15" s="222">
        <v>29.729861111111109</v>
      </c>
      <c r="AP15" s="222">
        <v>30.729861111111109</v>
      </c>
      <c r="AQ15" s="222">
        <v>31.729861111111109</v>
      </c>
      <c r="AR15" s="222">
        <v>32.729861111111113</v>
      </c>
      <c r="AS15" s="222">
        <v>33.729861111111113</v>
      </c>
      <c r="AT15" s="222">
        <v>34.729861111111113</v>
      </c>
      <c r="AU15" s="222">
        <v>35.72291666666667</v>
      </c>
      <c r="AV15" s="222">
        <v>36.138888888888893</v>
      </c>
      <c r="AW15" s="222">
        <v>36.680555555555557</v>
      </c>
      <c r="AX15" s="222">
        <v>37.665277777777781</v>
      </c>
      <c r="AY15" s="222">
        <v>38.234027777777776</v>
      </c>
      <c r="AZ15" s="222">
        <v>38.234027777777776</v>
      </c>
      <c r="BA15" s="222">
        <v>38.234027777777776</v>
      </c>
      <c r="BB15" s="222">
        <v>38.234027777777776</v>
      </c>
      <c r="BC15" s="222">
        <v>38.578472222222224</v>
      </c>
      <c r="BD15" s="222">
        <v>39.116666666666667</v>
      </c>
      <c r="BE15" s="222">
        <v>39.975000000000001</v>
      </c>
      <c r="BF15" s="222">
        <v>40.863888888888887</v>
      </c>
      <c r="BG15" s="222">
        <v>41.784722222222221</v>
      </c>
      <c r="BH15" s="222">
        <v>42.740277777777777</v>
      </c>
      <c r="BI15" s="222">
        <v>43.653472222222227</v>
      </c>
      <c r="BJ15" s="222">
        <v>44.492361111111109</v>
      </c>
      <c r="BK15" s="222">
        <v>45.280555555555559</v>
      </c>
      <c r="BL15" s="222">
        <v>46.098611111111104</v>
      </c>
      <c r="BM15" s="222">
        <v>47.052777777777777</v>
      </c>
      <c r="BN15" s="222">
        <v>47.648611111111109</v>
      </c>
      <c r="BO15" s="222">
        <v>48.590972222222227</v>
      </c>
      <c r="BP15" s="222">
        <v>49.554861111111109</v>
      </c>
      <c r="BQ15" s="222">
        <v>50.481249999999996</v>
      </c>
      <c r="BR15" s="222">
        <v>51.46180555555555</v>
      </c>
      <c r="BS15" s="222">
        <v>52.402777777777779</v>
      </c>
      <c r="BT15" s="222">
        <v>53.390972222222224</v>
      </c>
      <c r="BU15" s="222">
        <v>54.384027777777781</v>
      </c>
      <c r="BV15" s="222">
        <v>55.384027777777781</v>
      </c>
      <c r="BW15" s="222">
        <v>56.33680555555555</v>
      </c>
      <c r="BX15" s="222">
        <v>57.300694444444446</v>
      </c>
      <c r="BY15" s="222">
        <v>58.245138888888896</v>
      </c>
      <c r="BZ15" s="222">
        <v>59.106944444444444</v>
      </c>
      <c r="CA15" s="222">
        <v>59.821527777777781</v>
      </c>
      <c r="CB15" s="222">
        <v>60.165972222222223</v>
      </c>
      <c r="CC15" s="222">
        <v>61.076388888888886</v>
      </c>
      <c r="CD15" s="222">
        <v>61.638888888888886</v>
      </c>
      <c r="CE15" s="222">
        <v>62.601388888888891</v>
      </c>
      <c r="CF15" s="222">
        <v>63.596527777777773</v>
      </c>
      <c r="CG15" s="222">
        <v>64.59652777777778</v>
      </c>
      <c r="CH15" s="222">
        <v>65.587499999999991</v>
      </c>
      <c r="CI15" s="222">
        <v>66.587499999999991</v>
      </c>
      <c r="CJ15" s="222">
        <v>66.847916666666663</v>
      </c>
      <c r="CK15" s="222">
        <v>66.847916666666663</v>
      </c>
      <c r="CL15" s="222">
        <v>66.847916666666663</v>
      </c>
      <c r="CM15" s="222">
        <v>67.34375</v>
      </c>
      <c r="CN15" s="222">
        <v>68.33541666666666</v>
      </c>
      <c r="CO15" s="222">
        <v>69.324305555555554</v>
      </c>
      <c r="CP15" s="222">
        <v>70.324305555555554</v>
      </c>
      <c r="CQ15" s="222">
        <v>71.324305555555554</v>
      </c>
      <c r="CR15" s="222">
        <v>72.324305555555554</v>
      </c>
      <c r="CS15" s="222">
        <v>73.270833333333329</v>
      </c>
      <c r="CT15" s="222">
        <v>74.270833333333329</v>
      </c>
      <c r="CU15" s="222">
        <v>75.270833333333329</v>
      </c>
      <c r="CV15" s="222">
        <v>76.15347222222222</v>
      </c>
      <c r="CW15" s="222">
        <v>77.12222222222222</v>
      </c>
      <c r="CX15" s="222">
        <v>78.108333333333334</v>
      </c>
      <c r="CY15" s="222">
        <v>79.064583333333331</v>
      </c>
      <c r="CZ15" s="222">
        <v>80.029166666666669</v>
      </c>
      <c r="DA15" s="222">
        <v>80.884722222222223</v>
      </c>
      <c r="DB15" s="222">
        <v>81.845138888888883</v>
      </c>
      <c r="DC15" s="222">
        <v>82.83819444444444</v>
      </c>
      <c r="DD15" s="222">
        <v>83.830555555555563</v>
      </c>
      <c r="DE15" s="222">
        <v>84.830555555555563</v>
      </c>
      <c r="DF15" s="222">
        <v>85.830555555555563</v>
      </c>
      <c r="DG15" s="222">
        <v>86.82361111111112</v>
      </c>
      <c r="DH15" s="222">
        <v>87.816666666666663</v>
      </c>
      <c r="DI15" s="222">
        <v>88.786805555555546</v>
      </c>
      <c r="DJ15" s="222">
        <v>89.775694444444454</v>
      </c>
      <c r="DK15" s="222">
        <v>90.759722222222209</v>
      </c>
      <c r="DL15" s="222">
        <v>91.759722222222209</v>
      </c>
      <c r="DM15" s="222">
        <v>92.755555555555546</v>
      </c>
      <c r="DN15" s="222">
        <v>93.755555555555546</v>
      </c>
      <c r="DO15" s="222">
        <v>94.703472222222217</v>
      </c>
      <c r="DP15" s="222">
        <v>95.663194444444443</v>
      </c>
      <c r="DQ15" s="222">
        <v>96.6423611111111</v>
      </c>
      <c r="DR15" s="222">
        <v>97.621527777777771</v>
      </c>
      <c r="DS15" s="222">
        <v>98.59652777777778</v>
      </c>
      <c r="DT15" s="222">
        <v>99.568750000000009</v>
      </c>
      <c r="DU15" s="222">
        <v>100.5138888888889</v>
      </c>
      <c r="DV15" s="222">
        <v>101.5138888888889</v>
      </c>
      <c r="DW15" s="222">
        <v>102.5138888888889</v>
      </c>
      <c r="DX15" s="222">
        <v>103.5138888888889</v>
      </c>
      <c r="DY15" s="222">
        <v>104.49861111111112</v>
      </c>
      <c r="DZ15" s="222">
        <v>105.49861111111112</v>
      </c>
      <c r="EA15" s="222">
        <v>106.20694444444445</v>
      </c>
      <c r="EB15" s="222">
        <v>107.20694444444445</v>
      </c>
      <c r="EC15" s="222">
        <v>108.19305555555555</v>
      </c>
      <c r="ED15" s="222">
        <v>109.19305555555555</v>
      </c>
      <c r="EE15" s="222">
        <v>110.17222222222222</v>
      </c>
      <c r="EF15" s="222">
        <v>111.15694444444445</v>
      </c>
      <c r="EG15" s="222">
        <v>112.15694444444445</v>
      </c>
      <c r="EH15" s="222">
        <v>113.12847222222223</v>
      </c>
      <c r="EI15" s="222">
        <v>113.79652777777778</v>
      </c>
      <c r="EJ15" s="222">
        <v>114.69097222222223</v>
      </c>
      <c r="EK15" s="222">
        <v>115.675</v>
      </c>
      <c r="EL15" s="222">
        <v>116.675</v>
      </c>
      <c r="EM15" s="222">
        <v>117.65763888888888</v>
      </c>
      <c r="EN15" s="222">
        <v>118.33333333333333</v>
      </c>
      <c r="EO15" s="222">
        <v>119.28819444444444</v>
      </c>
      <c r="EP15" s="222">
        <v>120.2361111111111</v>
      </c>
      <c r="EQ15" s="222">
        <v>121.16111111111111</v>
      </c>
      <c r="ER15" s="222">
        <v>122.11180555555556</v>
      </c>
      <c r="ES15" s="222">
        <v>123.09305555555555</v>
      </c>
      <c r="ET15" s="222">
        <v>124.09305555555555</v>
      </c>
      <c r="EU15" s="222">
        <v>124.66111111111111</v>
      </c>
      <c r="EV15" s="222">
        <v>125.18541666666665</v>
      </c>
      <c r="EW15" s="222">
        <v>125.18541666666665</v>
      </c>
      <c r="EX15" s="222">
        <v>125.18541666666665</v>
      </c>
      <c r="EY15" s="222">
        <v>125.18541666666665</v>
      </c>
      <c r="EZ15" s="222">
        <v>125.18541666666665</v>
      </c>
      <c r="FA15" s="222">
        <v>125.72777777777777</v>
      </c>
      <c r="FB15" s="222">
        <v>126.71458333333334</v>
      </c>
      <c r="FC15" s="222">
        <v>127.61180555555556</v>
      </c>
      <c r="FD15" s="222">
        <v>128.6</v>
      </c>
      <c r="FE15" s="222">
        <v>129.58958333333334</v>
      </c>
      <c r="FF15" s="222">
        <v>130.56597222222223</v>
      </c>
      <c r="FG15" s="222">
        <v>131.56597222222223</v>
      </c>
      <c r="FH15" s="222">
        <v>132.56597222222223</v>
      </c>
      <c r="FI15" s="222">
        <v>133.56597222222223</v>
      </c>
      <c r="FJ15" s="222">
        <v>134.55902777777777</v>
      </c>
      <c r="FK15" s="222">
        <v>135.46180555555557</v>
      </c>
      <c r="FL15" s="222">
        <v>136.4</v>
      </c>
      <c r="FM15" s="222">
        <v>137.34652777777777</v>
      </c>
      <c r="FN15" s="222">
        <v>138.32916666666668</v>
      </c>
      <c r="FO15" s="222">
        <v>139.28541666666666</v>
      </c>
      <c r="FP15" s="222">
        <v>140.23125000000002</v>
      </c>
      <c r="FQ15" s="222">
        <v>141.18958333333333</v>
      </c>
      <c r="FR15" s="222">
        <v>142.18263888888887</v>
      </c>
      <c r="FS15" s="222">
        <v>143.14722222222221</v>
      </c>
      <c r="FT15" s="222">
        <v>144.12222222222223</v>
      </c>
      <c r="FU15" s="222">
        <v>145.12222222222223</v>
      </c>
      <c r="FV15" s="222">
        <v>146.04305555555555</v>
      </c>
      <c r="FW15" s="222">
        <v>146.57777777777778</v>
      </c>
      <c r="FX15" s="222">
        <v>147.57777777777778</v>
      </c>
      <c r="FY15" s="222">
        <v>148.5013888888889</v>
      </c>
      <c r="FZ15" s="222">
        <v>149.30069444444445</v>
      </c>
      <c r="GA15" s="222">
        <v>150.00416666666666</v>
      </c>
      <c r="GB15" s="222">
        <v>150.99027777777778</v>
      </c>
      <c r="GC15" s="222">
        <v>151.99027777777778</v>
      </c>
      <c r="GD15" s="222">
        <v>152.95555555555555</v>
      </c>
      <c r="GE15" s="222">
        <v>153.93472222222223</v>
      </c>
      <c r="GF15" s="222">
        <v>154.92847222222221</v>
      </c>
      <c r="GG15" s="222">
        <v>155.89027777777778</v>
      </c>
      <c r="GH15" s="222">
        <v>156.87152777777777</v>
      </c>
      <c r="GI15" s="222">
        <v>157.87152777777777</v>
      </c>
      <c r="GJ15" s="222">
        <v>158.86458333333334</v>
      </c>
      <c r="GK15" s="222">
        <v>159.86458333333334</v>
      </c>
      <c r="GL15" s="222">
        <v>160.67361111111111</v>
      </c>
      <c r="GM15" s="222">
        <v>161.64930555555557</v>
      </c>
      <c r="GN15" s="222">
        <v>162.61805555555557</v>
      </c>
      <c r="GO15" s="222">
        <v>163.57777777777778</v>
      </c>
      <c r="GP15" s="222">
        <v>164.55902777777777</v>
      </c>
      <c r="GQ15" s="222">
        <v>165.53819444444443</v>
      </c>
      <c r="GR15" s="222">
        <v>165.88194444444443</v>
      </c>
      <c r="GS15" s="222">
        <v>166.78888888888889</v>
      </c>
      <c r="GT15" s="222">
        <v>167.75069444444446</v>
      </c>
      <c r="GU15" s="222">
        <v>168.52777777777777</v>
      </c>
      <c r="GV15" s="222">
        <v>168.84930555555556</v>
      </c>
      <c r="GW15" s="222">
        <v>169.39097222222222</v>
      </c>
      <c r="GX15" s="222">
        <v>170.11736111111111</v>
      </c>
      <c r="GY15" s="222">
        <v>170.11736111111111</v>
      </c>
      <c r="GZ15" s="222">
        <v>170.76319444444445</v>
      </c>
      <c r="HA15" s="222">
        <v>171.72986111111109</v>
      </c>
      <c r="HB15" s="222">
        <v>172.69722222222222</v>
      </c>
      <c r="HC15" s="222">
        <v>173.66944444444445</v>
      </c>
      <c r="HD15" s="222">
        <v>174.57777777777778</v>
      </c>
      <c r="HE15" s="222">
        <v>175.4097222222222</v>
      </c>
      <c r="HF15" s="222">
        <v>176.34444444444443</v>
      </c>
      <c r="HG15" s="222">
        <v>177.31319444444443</v>
      </c>
      <c r="HH15" s="222">
        <v>178.31319444444443</v>
      </c>
      <c r="HI15" s="222">
        <v>179.2826388888889</v>
      </c>
      <c r="HJ15" s="222">
        <v>180.1527777777778</v>
      </c>
      <c r="HK15" s="222">
        <v>180.3090277777778</v>
      </c>
      <c r="HL15" s="222">
        <v>181.03819444444446</v>
      </c>
      <c r="HM15" s="222">
        <v>181.9965277777778</v>
      </c>
      <c r="HN15" s="222">
        <v>182.63194444444446</v>
      </c>
      <c r="HO15" s="222">
        <v>183.2847222222222</v>
      </c>
      <c r="HP15" s="222">
        <v>183.70694444444442</v>
      </c>
      <c r="HQ15" s="222">
        <v>184.70694444444442</v>
      </c>
      <c r="HR15" s="222">
        <v>185.67430555555555</v>
      </c>
      <c r="HS15" s="222">
        <v>186.57013888888889</v>
      </c>
      <c r="HT15" s="222">
        <v>186.57013888888889</v>
      </c>
      <c r="HU15" s="222">
        <v>186.57013888888889</v>
      </c>
      <c r="HV15" s="222">
        <v>186.57013888888889</v>
      </c>
      <c r="HW15" s="222">
        <v>187.28194444444443</v>
      </c>
      <c r="HX15" s="222">
        <v>187.96180555555554</v>
      </c>
      <c r="HY15" s="222">
        <v>187.96180555555554</v>
      </c>
      <c r="HZ15" s="222">
        <v>188.16736111111109</v>
      </c>
    </row>
    <row r="16" spans="1:237" x14ac:dyDescent="0.25">
      <c r="A16" s="225">
        <f t="shared" si="4"/>
        <v>14</v>
      </c>
      <c r="B16" s="226"/>
      <c r="C16" s="229"/>
      <c r="D16" s="347">
        <v>0.3034722222222222</v>
      </c>
      <c r="E16" s="347">
        <v>0.51041666666666663</v>
      </c>
      <c r="F16" s="347">
        <v>0.78888888888888886</v>
      </c>
      <c r="G16" s="347">
        <v>0.84652777777777777</v>
      </c>
      <c r="H16" s="347">
        <v>0.84652777777777777</v>
      </c>
      <c r="I16" s="347">
        <v>0.84652777777777777</v>
      </c>
      <c r="J16" s="348">
        <v>0.84652777777777777</v>
      </c>
      <c r="K16" s="348">
        <v>1.5680555555555555</v>
      </c>
      <c r="L16" s="349">
        <v>1.6798611111111112</v>
      </c>
      <c r="M16" s="348">
        <v>1.7131944444444445</v>
      </c>
      <c r="N16" s="348">
        <v>1.9527777777777777</v>
      </c>
      <c r="O16" s="348">
        <v>1.9527777777777777</v>
      </c>
      <c r="P16" s="348">
        <v>1.9986111111111111</v>
      </c>
      <c r="Q16" s="348">
        <v>2.0506944444444444</v>
      </c>
      <c r="R16" s="348">
        <v>2.0923611111111113</v>
      </c>
      <c r="S16" s="348">
        <v>2.151388888888889</v>
      </c>
      <c r="T16" s="348">
        <v>2.3118055555555554</v>
      </c>
      <c r="U16" s="348">
        <v>2.4173611111111111</v>
      </c>
      <c r="V16" s="348">
        <v>2.4173611111111111</v>
      </c>
      <c r="W16" s="348">
        <v>2.6409722222222221</v>
      </c>
      <c r="X16" s="348">
        <v>3.6409722222222225</v>
      </c>
      <c r="Y16" s="348">
        <v>4.3395833333333336</v>
      </c>
      <c r="Z16" s="348">
        <v>4.8638888888888889</v>
      </c>
      <c r="AA16" s="348">
        <v>4.8638888888888889</v>
      </c>
      <c r="AB16" s="348">
        <v>4.8638888888888889</v>
      </c>
      <c r="AC16" s="348">
        <v>5.1069444444444443</v>
      </c>
      <c r="AD16" s="348">
        <v>5.613888888888888</v>
      </c>
      <c r="AE16" s="348">
        <v>6.613888888888888</v>
      </c>
      <c r="AF16" s="348">
        <v>7.613888888888888</v>
      </c>
      <c r="AG16" s="348">
        <v>8.0722222222222211</v>
      </c>
      <c r="AH16" s="245">
        <v>8.1618055555555546</v>
      </c>
      <c r="AI16" s="222">
        <v>8.1618055555555546</v>
      </c>
      <c r="AJ16" s="222">
        <v>8.21875</v>
      </c>
      <c r="AK16" s="222">
        <v>8.21875</v>
      </c>
      <c r="AL16" s="222">
        <v>8.21875</v>
      </c>
      <c r="AM16" s="222">
        <v>8.21875</v>
      </c>
      <c r="AN16" s="222">
        <v>8.2701388888888889</v>
      </c>
      <c r="AO16" s="222">
        <v>8.2701388888888889</v>
      </c>
      <c r="AP16" s="222">
        <v>8.2701388888888889</v>
      </c>
      <c r="AQ16" s="222">
        <v>8.2701388888888889</v>
      </c>
      <c r="AR16" s="222">
        <v>8.2701388888888889</v>
      </c>
      <c r="AS16" s="222">
        <v>8.2701388888888889</v>
      </c>
      <c r="AT16" s="222">
        <v>8.2701388888888889</v>
      </c>
      <c r="AU16" s="222">
        <v>8.2770833333333336</v>
      </c>
      <c r="AV16" s="222">
        <v>8.8611111111111107</v>
      </c>
      <c r="AW16" s="222">
        <v>9.3194444444444446</v>
      </c>
      <c r="AX16" s="222">
        <v>9.3347222222222221</v>
      </c>
      <c r="AY16" s="222">
        <v>9.7659722222222225</v>
      </c>
      <c r="AZ16" s="222">
        <v>10.765972222222222</v>
      </c>
      <c r="BA16" s="222">
        <v>11.765972222222222</v>
      </c>
      <c r="BB16" s="222">
        <v>12.765972222222222</v>
      </c>
      <c r="BC16" s="222">
        <v>13.421527777777778</v>
      </c>
      <c r="BD16" s="222">
        <v>13.883333333333333</v>
      </c>
      <c r="BE16" s="222">
        <v>14.025</v>
      </c>
      <c r="BF16" s="222">
        <v>14.136111111111111</v>
      </c>
      <c r="BG16" s="222">
        <v>14.215277777777779</v>
      </c>
      <c r="BH16" s="222">
        <v>14.259722222222223</v>
      </c>
      <c r="BI16" s="222">
        <v>14.346527777777778</v>
      </c>
      <c r="BJ16" s="222">
        <v>14.50763888888889</v>
      </c>
      <c r="BK16" s="222">
        <v>14.719444444444443</v>
      </c>
      <c r="BL16" s="222">
        <v>14.901388888888889</v>
      </c>
      <c r="BM16" s="222">
        <v>14.947222222222223</v>
      </c>
      <c r="BN16" s="222">
        <v>15.35138888888889</v>
      </c>
      <c r="BO16" s="222">
        <v>15.409027777777778</v>
      </c>
      <c r="BP16" s="222">
        <v>15.44513888888889</v>
      </c>
      <c r="BQ16" s="222">
        <v>15.518749999999999</v>
      </c>
      <c r="BR16" s="222">
        <v>15.538194444444445</v>
      </c>
      <c r="BS16" s="222">
        <v>15.597222222222221</v>
      </c>
      <c r="BT16" s="222">
        <v>15.609027777777778</v>
      </c>
      <c r="BU16" s="222">
        <v>15.615972222222224</v>
      </c>
      <c r="BV16" s="222">
        <v>15.615972222222224</v>
      </c>
      <c r="BW16" s="222">
        <v>15.663194444444445</v>
      </c>
      <c r="BX16" s="222">
        <v>15.699305555555556</v>
      </c>
      <c r="BY16" s="222">
        <v>15.754861111111111</v>
      </c>
      <c r="BZ16" s="222">
        <v>15.893055555555556</v>
      </c>
      <c r="CA16" s="222">
        <v>16.178472222222222</v>
      </c>
      <c r="CB16" s="222">
        <v>16.834027777777777</v>
      </c>
      <c r="CC16" s="222">
        <v>16.923611111111111</v>
      </c>
      <c r="CD16" s="222">
        <v>17.361111111111111</v>
      </c>
      <c r="CE16" s="222">
        <v>17.398611111111112</v>
      </c>
      <c r="CF16" s="222">
        <v>17.403472222222224</v>
      </c>
      <c r="CG16" s="222">
        <v>17.403472222222224</v>
      </c>
      <c r="CH16" s="222">
        <v>17.412499999999998</v>
      </c>
      <c r="CI16" s="222">
        <v>17.412499999999998</v>
      </c>
      <c r="CJ16" s="222">
        <v>18.152083333333334</v>
      </c>
      <c r="CK16" s="222">
        <v>19.152083333333334</v>
      </c>
      <c r="CL16" s="222">
        <v>20.152083333333334</v>
      </c>
      <c r="CM16" s="222">
        <v>20.65625</v>
      </c>
      <c r="CN16" s="222">
        <v>20.664583333333333</v>
      </c>
      <c r="CO16" s="222">
        <v>20.675694444444442</v>
      </c>
      <c r="CP16" s="222">
        <v>20.675694444444442</v>
      </c>
      <c r="CQ16" s="222">
        <v>20.675694444444442</v>
      </c>
      <c r="CR16" s="222">
        <v>20.675694444444442</v>
      </c>
      <c r="CS16" s="222">
        <v>20.729166666666668</v>
      </c>
      <c r="CT16" s="222">
        <v>20.729166666666668</v>
      </c>
      <c r="CU16" s="222">
        <v>20.729166666666668</v>
      </c>
      <c r="CV16" s="222">
        <v>20.846527777777776</v>
      </c>
      <c r="CW16" s="222">
        <v>20.877777777777776</v>
      </c>
      <c r="CX16" s="222">
        <v>20.891666666666666</v>
      </c>
      <c r="CY16" s="222">
        <v>20.935416666666665</v>
      </c>
      <c r="CZ16" s="222">
        <v>20.970833333333335</v>
      </c>
      <c r="DA16" s="222">
        <v>21.115277777777777</v>
      </c>
      <c r="DB16" s="222">
        <v>21.15486111111111</v>
      </c>
      <c r="DC16" s="222">
        <v>21.161805555555556</v>
      </c>
      <c r="DD16" s="222">
        <v>21.169444444444444</v>
      </c>
      <c r="DE16" s="222">
        <v>21.169444444444444</v>
      </c>
      <c r="DF16" s="222">
        <v>21.169444444444444</v>
      </c>
      <c r="DG16" s="222">
        <v>21.176388888888891</v>
      </c>
      <c r="DH16" s="222">
        <v>21.183333333333334</v>
      </c>
      <c r="DI16" s="222">
        <v>21.213194444444444</v>
      </c>
      <c r="DJ16" s="222">
        <v>21.224305555555556</v>
      </c>
      <c r="DK16" s="222">
        <v>21.240277777777777</v>
      </c>
      <c r="DL16" s="222">
        <v>21.240277777777777</v>
      </c>
      <c r="DM16" s="222">
        <v>21.244444444444444</v>
      </c>
      <c r="DN16" s="222">
        <v>21.244444444444444</v>
      </c>
      <c r="DO16" s="222">
        <v>21.296527777777779</v>
      </c>
      <c r="DP16" s="222">
        <v>21.336805555555557</v>
      </c>
      <c r="DQ16" s="222">
        <v>21.357638888888889</v>
      </c>
      <c r="DR16" s="222">
        <v>21.378472222222225</v>
      </c>
      <c r="DS16" s="222">
        <v>21.40347222222222</v>
      </c>
      <c r="DT16" s="222">
        <v>21.431250000000002</v>
      </c>
      <c r="DU16" s="222">
        <v>21.486111111111111</v>
      </c>
      <c r="DV16" s="222">
        <v>21.486111111111111</v>
      </c>
      <c r="DW16" s="222">
        <v>21.486111111111111</v>
      </c>
      <c r="DX16" s="222">
        <v>21.486111111111111</v>
      </c>
      <c r="DY16" s="222">
        <v>21.501388888888886</v>
      </c>
      <c r="DZ16" s="222">
        <v>21.501388888888886</v>
      </c>
      <c r="EA16" s="222">
        <v>21.793055555555554</v>
      </c>
      <c r="EB16" s="222">
        <v>21.793055555555554</v>
      </c>
      <c r="EC16" s="222">
        <v>21.806944444444444</v>
      </c>
      <c r="ED16" s="222">
        <v>21.806944444444444</v>
      </c>
      <c r="EE16" s="222">
        <v>21.827777777777779</v>
      </c>
      <c r="EF16" s="222">
        <v>21.843055555555555</v>
      </c>
      <c r="EG16" s="222">
        <v>21.843055555555555</v>
      </c>
      <c r="EH16" s="222">
        <v>21.871527777777775</v>
      </c>
      <c r="EI16" s="222">
        <v>22.203472222222221</v>
      </c>
      <c r="EJ16" s="222">
        <v>22.309027777777775</v>
      </c>
      <c r="EK16" s="222">
        <v>22.324999999999999</v>
      </c>
      <c r="EL16" s="222">
        <v>22.324999999999999</v>
      </c>
      <c r="EM16" s="222">
        <v>22.342361111111114</v>
      </c>
      <c r="EN16" s="222">
        <v>22.666666666666668</v>
      </c>
      <c r="EO16" s="222">
        <v>22.711805555555557</v>
      </c>
      <c r="EP16" s="222">
        <v>22.763888888888889</v>
      </c>
      <c r="EQ16" s="222">
        <v>22.838888888888889</v>
      </c>
      <c r="ER16" s="222">
        <v>22.888194444444448</v>
      </c>
      <c r="ES16" s="222">
        <v>22.906944444444445</v>
      </c>
      <c r="ET16" s="222">
        <v>22.906944444444445</v>
      </c>
      <c r="EU16" s="222">
        <v>23.338888888888889</v>
      </c>
      <c r="EV16" s="222">
        <v>23.814583333333331</v>
      </c>
      <c r="EW16" s="222">
        <v>24.814583333333331</v>
      </c>
      <c r="EX16" s="222">
        <v>25.814583333333331</v>
      </c>
      <c r="EY16" s="222">
        <v>26.814583333333331</v>
      </c>
      <c r="EZ16" s="222">
        <v>27.814583333333331</v>
      </c>
      <c r="FA16" s="222">
        <v>28.272222222222222</v>
      </c>
      <c r="FB16" s="222">
        <v>28.285416666666666</v>
      </c>
      <c r="FC16" s="222">
        <v>28.388194444444448</v>
      </c>
      <c r="FD16" s="222">
        <v>28.400000000000002</v>
      </c>
      <c r="FE16" s="222">
        <v>28.410416666666666</v>
      </c>
      <c r="FF16" s="222">
        <v>28.434027777777775</v>
      </c>
      <c r="FG16" s="222">
        <v>28.434027777777775</v>
      </c>
      <c r="FH16" s="222">
        <v>28.434027777777775</v>
      </c>
      <c r="FI16" s="222">
        <v>28.434027777777775</v>
      </c>
      <c r="FJ16" s="222">
        <v>28.440972222222225</v>
      </c>
      <c r="FK16" s="222">
        <v>28.538194444444443</v>
      </c>
      <c r="FL16" s="222">
        <v>28.599999999999998</v>
      </c>
      <c r="FM16" s="222">
        <v>28.65347222222222</v>
      </c>
      <c r="FN16" s="222">
        <v>28.670833333333334</v>
      </c>
      <c r="FO16" s="222">
        <v>28.714583333333334</v>
      </c>
      <c r="FP16" s="222">
        <v>28.768750000000001</v>
      </c>
      <c r="FQ16" s="222">
        <v>28.810416666666669</v>
      </c>
      <c r="FR16" s="222">
        <v>28.817361111111111</v>
      </c>
      <c r="FS16" s="222">
        <v>28.852777777777778</v>
      </c>
      <c r="FT16" s="222">
        <v>28.87777777777778</v>
      </c>
      <c r="FU16" s="222">
        <v>28.87777777777778</v>
      </c>
      <c r="FV16" s="222">
        <v>28.956944444444446</v>
      </c>
      <c r="FW16" s="222">
        <v>29.422222222222221</v>
      </c>
      <c r="FX16" s="222">
        <v>29.422222222222221</v>
      </c>
      <c r="FY16" s="222">
        <v>29.498611111111114</v>
      </c>
      <c r="FZ16" s="222">
        <v>29.699305555555554</v>
      </c>
      <c r="GA16" s="222">
        <v>29.995833333333334</v>
      </c>
      <c r="GB16" s="222">
        <v>30.009722222222223</v>
      </c>
      <c r="GC16" s="222">
        <v>30.009722222222223</v>
      </c>
      <c r="GD16" s="222">
        <v>30.044444444444448</v>
      </c>
      <c r="GE16" s="222">
        <v>30.06527777777778</v>
      </c>
      <c r="GF16" s="222">
        <v>30.071527777777778</v>
      </c>
      <c r="GG16" s="222">
        <v>30.109722222222221</v>
      </c>
      <c r="GH16" s="222">
        <v>30.128472222222225</v>
      </c>
      <c r="GI16" s="222">
        <v>30.128472222222225</v>
      </c>
      <c r="GJ16" s="222">
        <v>30.135416666666668</v>
      </c>
      <c r="GK16" s="222">
        <v>30.135416666666668</v>
      </c>
      <c r="GL16" s="222">
        <v>30.326388888888889</v>
      </c>
      <c r="GM16" s="222">
        <v>30.350694444444443</v>
      </c>
      <c r="GN16" s="222">
        <v>30.381944444444443</v>
      </c>
      <c r="GO16" s="222">
        <v>30.422222222222221</v>
      </c>
      <c r="GP16" s="222">
        <v>30.440972222222225</v>
      </c>
      <c r="GQ16" s="222">
        <v>30.461805555555557</v>
      </c>
      <c r="GR16" s="222">
        <v>31.118055555555557</v>
      </c>
      <c r="GS16" s="222">
        <v>31.211111111111112</v>
      </c>
      <c r="GT16" s="222">
        <v>31.249305555555555</v>
      </c>
      <c r="GU16" s="222">
        <v>31.472222222222225</v>
      </c>
      <c r="GV16" s="222">
        <v>32.150694444444447</v>
      </c>
      <c r="GW16" s="222">
        <v>32.609027777777776</v>
      </c>
      <c r="GX16" s="222">
        <v>32.882638888888884</v>
      </c>
      <c r="GY16" s="222">
        <v>33.882638888888884</v>
      </c>
      <c r="GZ16" s="222">
        <v>34.236805555555556</v>
      </c>
      <c r="HA16" s="222">
        <v>34.270138888888887</v>
      </c>
      <c r="HB16" s="222">
        <v>34.302777777777777</v>
      </c>
      <c r="HC16" s="222">
        <v>34.330555555555556</v>
      </c>
      <c r="HD16" s="222">
        <v>34.422222222222224</v>
      </c>
      <c r="HE16" s="222">
        <v>34.590277777777779</v>
      </c>
      <c r="HF16" s="222">
        <v>34.655555555555559</v>
      </c>
      <c r="HG16" s="222">
        <v>34.686805555555559</v>
      </c>
      <c r="HH16" s="222">
        <v>34.686805555555559</v>
      </c>
      <c r="HI16" s="222">
        <v>34.71736111111111</v>
      </c>
      <c r="HJ16" s="222">
        <v>34.847222222222221</v>
      </c>
      <c r="HK16" s="222">
        <v>35.690972222222221</v>
      </c>
      <c r="HL16" s="222">
        <v>35.961805555555557</v>
      </c>
      <c r="HM16" s="222">
        <v>36.003472222222221</v>
      </c>
      <c r="HN16" s="222">
        <v>36.368055555555557</v>
      </c>
      <c r="HO16" s="222">
        <v>36.715277777777779</v>
      </c>
      <c r="HP16" s="222">
        <v>37.293055555555554</v>
      </c>
      <c r="HQ16" s="222">
        <v>37.293055555555554</v>
      </c>
      <c r="HR16" s="222">
        <v>37.325694444444444</v>
      </c>
      <c r="HS16" s="222">
        <v>37.429861111111116</v>
      </c>
      <c r="HT16" s="222">
        <v>38.429861111111116</v>
      </c>
      <c r="HU16" s="222">
        <v>39.429861111111116</v>
      </c>
      <c r="HV16" s="222">
        <v>40.429861111111116</v>
      </c>
      <c r="HW16" s="222">
        <v>40.718055555555559</v>
      </c>
      <c r="HX16" s="222">
        <v>41.038194444444443</v>
      </c>
      <c r="HY16" s="222">
        <v>42.038194444444443</v>
      </c>
      <c r="HZ16" s="222">
        <v>42.832638888888887</v>
      </c>
    </row>
    <row r="17" spans="1:237" x14ac:dyDescent="0.25">
      <c r="A17" s="225">
        <f>A16+1</f>
        <v>15</v>
      </c>
      <c r="B17" s="226"/>
      <c r="C17" s="229"/>
      <c r="D17" s="180">
        <v>69.67</v>
      </c>
      <c r="E17" s="180">
        <v>74.48</v>
      </c>
      <c r="F17" s="180">
        <v>73.709999999999994</v>
      </c>
      <c r="G17" s="180">
        <v>78.84</v>
      </c>
      <c r="H17" s="180">
        <v>83.08</v>
      </c>
      <c r="I17" s="180">
        <v>85.9</v>
      </c>
      <c r="J17" s="222">
        <v>87.91</v>
      </c>
      <c r="K17" s="222">
        <v>80.400000000000006</v>
      </c>
      <c r="L17" s="229">
        <v>81.34</v>
      </c>
      <c r="M17" s="222">
        <v>82.87</v>
      </c>
      <c r="N17" s="222">
        <v>82.25</v>
      </c>
      <c r="O17" s="222">
        <v>83.73</v>
      </c>
      <c r="P17" s="222">
        <v>84.63</v>
      </c>
      <c r="Q17" s="222">
        <v>85.35</v>
      </c>
      <c r="R17" s="222">
        <v>86.05</v>
      </c>
      <c r="S17" s="222">
        <v>86.55</v>
      </c>
      <c r="T17" s="222">
        <v>86.4</v>
      </c>
      <c r="U17" s="222">
        <v>86.57</v>
      </c>
      <c r="V17" s="222">
        <v>87.28</v>
      </c>
      <c r="W17" s="222">
        <v>86.8</v>
      </c>
      <c r="X17" s="222">
        <v>82.66</v>
      </c>
      <c r="Y17" s="222">
        <v>80.27</v>
      </c>
      <c r="Z17" s="222">
        <v>78.849999999999994</v>
      </c>
      <c r="AA17" s="222">
        <v>79.73</v>
      </c>
      <c r="AB17" s="222">
        <v>80.55</v>
      </c>
      <c r="AC17" s="222">
        <v>80.36</v>
      </c>
      <c r="AD17" s="222">
        <v>79.209999999999994</v>
      </c>
      <c r="AE17" s="222">
        <v>76.38</v>
      </c>
      <c r="AF17" s="222">
        <v>73.75</v>
      </c>
      <c r="AG17" s="222">
        <v>73.09</v>
      </c>
      <c r="AH17" s="222">
        <v>73.67</v>
      </c>
      <c r="AI17" s="222">
        <v>74.489999999999995</v>
      </c>
      <c r="AJ17" s="222">
        <v>75.09</v>
      </c>
      <c r="AK17" s="222">
        <v>75.83</v>
      </c>
      <c r="AL17" s="222">
        <v>76.52</v>
      </c>
      <c r="AM17" s="222">
        <v>77.17</v>
      </c>
      <c r="AN17" s="222">
        <v>77.650000000000006</v>
      </c>
      <c r="AO17" s="222">
        <v>78.239999999999995</v>
      </c>
      <c r="AP17" s="222">
        <v>78.790000000000006</v>
      </c>
      <c r="AQ17" s="222">
        <v>79.33</v>
      </c>
      <c r="AR17" s="222">
        <v>79.83</v>
      </c>
      <c r="AS17" s="222">
        <v>80.31</v>
      </c>
      <c r="AT17" s="222">
        <v>80.77</v>
      </c>
      <c r="AU17" s="222">
        <v>81.19</v>
      </c>
      <c r="AV17" s="222">
        <v>80.31</v>
      </c>
      <c r="AW17" s="222">
        <v>79.739999999999995</v>
      </c>
      <c r="AX17" s="222">
        <v>80.14</v>
      </c>
      <c r="AY17" s="222">
        <v>79.650000000000006</v>
      </c>
      <c r="AZ17" s="222">
        <v>78.03</v>
      </c>
      <c r="BA17" s="222">
        <v>76.47</v>
      </c>
      <c r="BB17" s="222">
        <v>74.97</v>
      </c>
      <c r="BC17" s="222">
        <v>74.19</v>
      </c>
      <c r="BD17" s="222">
        <v>73.81</v>
      </c>
      <c r="BE17" s="222">
        <v>74.03</v>
      </c>
      <c r="BF17" s="222">
        <v>74.3</v>
      </c>
      <c r="BG17" s="222">
        <v>74.62</v>
      </c>
      <c r="BH17" s="222">
        <v>74.98</v>
      </c>
      <c r="BI17" s="222">
        <v>75.27</v>
      </c>
      <c r="BJ17" s="222">
        <v>75.41</v>
      </c>
      <c r="BK17" s="222">
        <v>75.47</v>
      </c>
      <c r="BL17" s="222">
        <v>75.569999999999993</v>
      </c>
      <c r="BM17" s="222">
        <v>75.89</v>
      </c>
      <c r="BN17" s="222">
        <v>75.63</v>
      </c>
      <c r="BO17" s="222">
        <v>75.92</v>
      </c>
      <c r="BP17" s="222">
        <v>76.239999999999995</v>
      </c>
      <c r="BQ17" s="222">
        <v>76.489999999999995</v>
      </c>
      <c r="BR17" s="222">
        <v>76.81</v>
      </c>
      <c r="BS17" s="222">
        <v>77.06</v>
      </c>
      <c r="BT17" s="222">
        <v>77.38</v>
      </c>
      <c r="BU17" s="222">
        <v>77.69</v>
      </c>
      <c r="BV17" s="222">
        <v>78.010000000000005</v>
      </c>
      <c r="BW17" s="222">
        <v>78.25</v>
      </c>
      <c r="BX17" s="222">
        <v>78.489999999999995</v>
      </c>
      <c r="BY17" s="222">
        <v>78.709999999999994</v>
      </c>
      <c r="BZ17" s="222">
        <v>78.81</v>
      </c>
      <c r="CA17" s="222">
        <v>78.709999999999994</v>
      </c>
      <c r="CB17" s="222">
        <v>78.14</v>
      </c>
      <c r="CC17" s="222">
        <v>78.3</v>
      </c>
      <c r="CD17" s="222">
        <v>78.02</v>
      </c>
      <c r="CE17" s="222">
        <v>78.25</v>
      </c>
      <c r="CF17" s="222">
        <v>78.510000000000005</v>
      </c>
      <c r="CG17" s="222">
        <v>78.78</v>
      </c>
      <c r="CH17" s="222">
        <v>79.02</v>
      </c>
      <c r="CI17" s="222">
        <v>79.27</v>
      </c>
      <c r="CJ17" s="222">
        <v>78.64</v>
      </c>
      <c r="CK17" s="222">
        <v>77.73</v>
      </c>
      <c r="CL17" s="222">
        <v>76.84</v>
      </c>
      <c r="CM17" s="222">
        <v>76.53</v>
      </c>
      <c r="CN17" s="222">
        <v>76.78</v>
      </c>
      <c r="CO17" s="222">
        <v>77.03</v>
      </c>
      <c r="CP17" s="222">
        <v>77.28</v>
      </c>
      <c r="CQ17" s="222">
        <v>77.53</v>
      </c>
      <c r="CR17" s="222">
        <v>77.77</v>
      </c>
      <c r="CS17" s="222">
        <v>77.95</v>
      </c>
      <c r="CT17" s="222">
        <v>78.180000000000007</v>
      </c>
      <c r="CU17" s="222">
        <v>78.41</v>
      </c>
      <c r="CV17" s="222">
        <v>78.510000000000005</v>
      </c>
      <c r="CW17" s="222">
        <v>78.7</v>
      </c>
      <c r="CX17" s="222">
        <v>78.900000000000006</v>
      </c>
      <c r="CY17" s="222">
        <v>79.06</v>
      </c>
      <c r="CZ17" s="222">
        <v>79.239999999999995</v>
      </c>
      <c r="DA17" s="222">
        <v>79.3</v>
      </c>
      <c r="DB17" s="222">
        <v>79.459999999999994</v>
      </c>
      <c r="DC17" s="222">
        <v>79.650000000000006</v>
      </c>
      <c r="DD17" s="222">
        <v>79.84</v>
      </c>
      <c r="DE17" s="222">
        <v>80.03</v>
      </c>
      <c r="DF17" s="222">
        <v>80.22</v>
      </c>
      <c r="DG17" s="222">
        <v>80.39</v>
      </c>
      <c r="DH17" s="222">
        <v>80.569999999999993</v>
      </c>
      <c r="DI17" s="222">
        <v>80.72</v>
      </c>
      <c r="DJ17" s="222">
        <v>80.88</v>
      </c>
      <c r="DK17" s="222">
        <v>81.040000000000006</v>
      </c>
      <c r="DL17" s="222">
        <v>81.2</v>
      </c>
      <c r="DM17" s="222">
        <v>81.36</v>
      </c>
      <c r="DN17" s="222">
        <v>81.53</v>
      </c>
      <c r="DO17" s="222">
        <v>81.64</v>
      </c>
      <c r="DP17" s="222">
        <v>81.760000000000005</v>
      </c>
      <c r="DQ17" s="222">
        <v>81.900000000000006</v>
      </c>
      <c r="DR17" s="222">
        <v>82.04</v>
      </c>
      <c r="DS17" s="222">
        <v>82.16</v>
      </c>
      <c r="DT17" s="222">
        <v>82.29</v>
      </c>
      <c r="DU17" s="222">
        <v>82.39</v>
      </c>
      <c r="DV17" s="222">
        <v>82.53</v>
      </c>
      <c r="DW17" s="222">
        <v>82.67</v>
      </c>
      <c r="DX17" s="222">
        <v>82.81</v>
      </c>
      <c r="DY17" s="222">
        <v>82.94</v>
      </c>
      <c r="DZ17" s="222">
        <v>83.07</v>
      </c>
      <c r="EA17" s="222">
        <v>82.97</v>
      </c>
      <c r="EB17" s="222">
        <v>83.11</v>
      </c>
      <c r="EC17" s="222">
        <v>83.23</v>
      </c>
      <c r="ED17" s="222">
        <v>83.35</v>
      </c>
      <c r="EE17" s="222">
        <v>83.46</v>
      </c>
      <c r="EF17" s="222">
        <v>83.58</v>
      </c>
      <c r="EG17" s="222">
        <v>83.7</v>
      </c>
      <c r="EH17" s="222">
        <v>83.8</v>
      </c>
      <c r="EI17" s="222">
        <v>83.67</v>
      </c>
      <c r="EJ17" s="222">
        <v>83.72</v>
      </c>
      <c r="EK17" s="222">
        <v>83.82</v>
      </c>
      <c r="EL17" s="222">
        <v>83.94</v>
      </c>
      <c r="EM17" s="222">
        <v>84.04</v>
      </c>
      <c r="EN17" s="222">
        <v>83.92</v>
      </c>
      <c r="EO17" s="222">
        <v>84.01</v>
      </c>
      <c r="EP17" s="222">
        <v>84.08</v>
      </c>
      <c r="EQ17" s="222">
        <v>84.14</v>
      </c>
      <c r="ER17" s="222">
        <v>84.22</v>
      </c>
      <c r="ES17" s="222">
        <v>84.31</v>
      </c>
      <c r="ET17" s="222">
        <v>84.42</v>
      </c>
      <c r="EU17" s="222">
        <v>84.23</v>
      </c>
      <c r="EV17" s="222">
        <v>84.02</v>
      </c>
      <c r="EW17" s="222">
        <v>83.46</v>
      </c>
      <c r="EX17" s="222">
        <v>82.9</v>
      </c>
      <c r="EY17" s="222">
        <v>82.36</v>
      </c>
      <c r="EZ17" s="222">
        <v>81.819999999999993</v>
      </c>
      <c r="FA17" s="222">
        <v>81.64</v>
      </c>
      <c r="FB17" s="222">
        <v>81.75</v>
      </c>
      <c r="FC17" s="222">
        <v>81.8</v>
      </c>
      <c r="FD17" s="222">
        <v>81.91</v>
      </c>
      <c r="FE17" s="222">
        <v>82.02</v>
      </c>
      <c r="FF17" s="222">
        <v>82.12</v>
      </c>
      <c r="FG17" s="222">
        <v>82.23</v>
      </c>
      <c r="FH17" s="222">
        <v>82.34</v>
      </c>
      <c r="FI17" s="222">
        <v>82.45</v>
      </c>
      <c r="FJ17" s="222">
        <v>82.55</v>
      </c>
      <c r="FK17" s="222">
        <v>82.6</v>
      </c>
      <c r="FL17" s="222">
        <v>82.67</v>
      </c>
      <c r="FM17" s="222">
        <v>82.74</v>
      </c>
      <c r="FN17" s="222">
        <v>82.83</v>
      </c>
      <c r="FO17" s="222">
        <v>82.91</v>
      </c>
      <c r="FP17" s="222">
        <v>82.98</v>
      </c>
      <c r="FQ17" s="222">
        <v>83.05</v>
      </c>
      <c r="FR17" s="222">
        <v>83.15</v>
      </c>
      <c r="FS17" s="222">
        <v>83.23</v>
      </c>
      <c r="FT17" s="222">
        <v>83.31</v>
      </c>
      <c r="FU17" s="222">
        <v>83.4</v>
      </c>
      <c r="FV17" s="222">
        <v>83.45</v>
      </c>
      <c r="FW17" s="222">
        <v>83.28</v>
      </c>
      <c r="FX17" s="222">
        <v>83.38</v>
      </c>
      <c r="FY17" s="222">
        <v>83.43</v>
      </c>
      <c r="FZ17" s="222">
        <v>83.41</v>
      </c>
      <c r="GA17" s="222">
        <v>83.34</v>
      </c>
      <c r="GB17" s="222">
        <v>83.42</v>
      </c>
      <c r="GC17" s="222">
        <v>83.51</v>
      </c>
      <c r="GD17" s="222">
        <v>83.58</v>
      </c>
      <c r="GE17" s="222">
        <v>83.66</v>
      </c>
      <c r="GF17" s="222">
        <v>83.75</v>
      </c>
      <c r="GG17" s="222">
        <v>83.81</v>
      </c>
      <c r="GH17" s="222">
        <v>83.89</v>
      </c>
      <c r="GI17" s="222">
        <v>83.97</v>
      </c>
      <c r="GJ17" s="222">
        <v>84.06</v>
      </c>
      <c r="GK17" s="222">
        <v>84.14</v>
      </c>
      <c r="GL17" s="222">
        <v>84.12</v>
      </c>
      <c r="GM17" s="222">
        <v>84.19</v>
      </c>
      <c r="GN17" s="222">
        <v>84.26</v>
      </c>
      <c r="GO17" s="222">
        <v>84.32</v>
      </c>
      <c r="GP17" s="222">
        <v>84.39</v>
      </c>
      <c r="GQ17" s="222">
        <v>84.46</v>
      </c>
      <c r="GR17" s="222">
        <v>84.2</v>
      </c>
      <c r="GS17" s="222">
        <v>84.24</v>
      </c>
      <c r="GT17" s="222">
        <v>84.3</v>
      </c>
      <c r="GU17" s="222">
        <v>84.26</v>
      </c>
      <c r="GV17" s="222">
        <v>84</v>
      </c>
      <c r="GW17" s="222">
        <v>83.86</v>
      </c>
      <c r="GX17" s="222">
        <v>83.8</v>
      </c>
      <c r="GY17" s="222">
        <v>83.39</v>
      </c>
      <c r="GZ17" s="222">
        <v>83.3</v>
      </c>
      <c r="HA17" s="222">
        <v>83.36</v>
      </c>
      <c r="HB17" s="222">
        <v>83.43</v>
      </c>
      <c r="HC17" s="222">
        <v>83.49</v>
      </c>
      <c r="HD17" s="222">
        <v>83.53</v>
      </c>
      <c r="HE17" s="222">
        <v>83.53</v>
      </c>
      <c r="HF17" s="222">
        <v>83.58</v>
      </c>
      <c r="HG17" s="222">
        <v>83.64</v>
      </c>
      <c r="HH17" s="222">
        <v>83.71</v>
      </c>
      <c r="HI17" s="222">
        <v>83.78</v>
      </c>
      <c r="HJ17" s="222">
        <v>83.79</v>
      </c>
      <c r="HK17" s="222">
        <v>83.48</v>
      </c>
      <c r="HL17" s="222">
        <v>83.43</v>
      </c>
      <c r="HM17" s="222">
        <v>83.48</v>
      </c>
      <c r="HN17" s="222">
        <v>83.39</v>
      </c>
      <c r="HO17" s="222">
        <v>83.31</v>
      </c>
      <c r="HP17" s="222">
        <v>83.13</v>
      </c>
      <c r="HQ17" s="222">
        <v>83.2</v>
      </c>
      <c r="HR17" s="222">
        <v>83.26</v>
      </c>
      <c r="HS17" s="222">
        <v>83.29</v>
      </c>
      <c r="HT17" s="222">
        <v>82.92</v>
      </c>
      <c r="HU17" s="222">
        <v>82.55</v>
      </c>
      <c r="HV17" s="222">
        <v>82.19</v>
      </c>
      <c r="HW17" s="222">
        <v>82.14</v>
      </c>
      <c r="HX17" s="222">
        <v>82.08</v>
      </c>
      <c r="HY17" s="222">
        <v>81.72</v>
      </c>
      <c r="HZ17" s="222">
        <v>81.459999999999994</v>
      </c>
    </row>
    <row r="18" spans="1:237" x14ac:dyDescent="0.25">
      <c r="A18" s="225">
        <f t="shared" si="4"/>
        <v>16</v>
      </c>
      <c r="B18" s="226"/>
      <c r="C18" s="229"/>
      <c r="D18" s="180">
        <v>100</v>
      </c>
      <c r="E18" s="180">
        <v>100</v>
      </c>
      <c r="F18" s="180">
        <v>100</v>
      </c>
      <c r="G18" s="180">
        <v>100</v>
      </c>
      <c r="H18" s="180">
        <v>100</v>
      </c>
      <c r="I18" s="180">
        <v>100</v>
      </c>
      <c r="J18" s="222">
        <v>100</v>
      </c>
      <c r="K18" s="222">
        <v>100</v>
      </c>
      <c r="L18" s="229">
        <v>100</v>
      </c>
      <c r="M18" s="222">
        <v>99.81</v>
      </c>
      <c r="N18" s="222">
        <v>99.82</v>
      </c>
      <c r="O18" s="222">
        <v>99.84</v>
      </c>
      <c r="P18" s="222">
        <v>99.5</v>
      </c>
      <c r="Q18" s="222">
        <v>99.16</v>
      </c>
      <c r="R18" s="222">
        <v>98.98</v>
      </c>
      <c r="S18" s="222">
        <v>99.04</v>
      </c>
      <c r="T18" s="222">
        <v>99.1</v>
      </c>
      <c r="U18" s="222">
        <v>99.15</v>
      </c>
      <c r="V18" s="222">
        <v>99.19</v>
      </c>
      <c r="W18" s="222">
        <v>99.23</v>
      </c>
      <c r="X18" s="222">
        <v>99.27</v>
      </c>
      <c r="Y18" s="222">
        <v>99.3</v>
      </c>
      <c r="Z18" s="222">
        <v>99.33</v>
      </c>
      <c r="AA18" s="222">
        <v>99.36</v>
      </c>
      <c r="AB18" s="222">
        <v>99.39</v>
      </c>
      <c r="AC18" s="222">
        <v>99.41</v>
      </c>
      <c r="AD18" s="222">
        <v>99.43</v>
      </c>
      <c r="AE18" s="222">
        <v>99.45</v>
      </c>
      <c r="AF18" s="222">
        <v>99.47</v>
      </c>
      <c r="AG18" s="222">
        <v>99.49</v>
      </c>
      <c r="AH18" s="222">
        <v>99.22</v>
      </c>
      <c r="AI18" s="222">
        <v>99.24</v>
      </c>
      <c r="AJ18" s="222">
        <v>99.26</v>
      </c>
      <c r="AK18" s="222">
        <v>99.29</v>
      </c>
      <c r="AL18" s="222">
        <v>99.31</v>
      </c>
      <c r="AM18" s="222">
        <v>99.32</v>
      </c>
      <c r="AN18" s="222">
        <v>99.25</v>
      </c>
      <c r="AO18" s="222">
        <v>99.27</v>
      </c>
      <c r="AP18" s="222">
        <v>99.29</v>
      </c>
      <c r="AQ18" s="222">
        <v>99.31</v>
      </c>
      <c r="AR18" s="222">
        <v>99.32</v>
      </c>
      <c r="AS18" s="222">
        <v>99.34</v>
      </c>
      <c r="AT18" s="222">
        <v>99.35</v>
      </c>
      <c r="AU18" s="222">
        <v>99.37</v>
      </c>
      <c r="AV18" s="222">
        <v>99.38</v>
      </c>
      <c r="AW18" s="222">
        <v>99.4</v>
      </c>
      <c r="AX18" s="222">
        <v>99.41</v>
      </c>
      <c r="AY18" s="222">
        <v>99.42</v>
      </c>
      <c r="AZ18" s="222">
        <v>99.43</v>
      </c>
      <c r="BA18" s="222">
        <v>99.44</v>
      </c>
      <c r="BB18" s="222">
        <v>99.46</v>
      </c>
      <c r="BC18" s="222">
        <v>99.47</v>
      </c>
      <c r="BD18" s="222">
        <v>99.48</v>
      </c>
      <c r="BE18" s="222">
        <v>99.49</v>
      </c>
      <c r="BF18" s="222">
        <v>99.29</v>
      </c>
      <c r="BG18" s="222">
        <v>99.16</v>
      </c>
      <c r="BH18" s="222">
        <v>99.1</v>
      </c>
      <c r="BI18" s="222">
        <v>98.97</v>
      </c>
      <c r="BJ18" s="222">
        <v>98.74</v>
      </c>
      <c r="BK18" s="222">
        <v>98.41</v>
      </c>
      <c r="BL18" s="222">
        <v>98.13</v>
      </c>
      <c r="BM18" s="222">
        <v>98.09</v>
      </c>
      <c r="BN18" s="222">
        <v>98.08</v>
      </c>
      <c r="BO18" s="222">
        <v>98.02</v>
      </c>
      <c r="BP18" s="222">
        <v>97.99</v>
      </c>
      <c r="BQ18" s="222">
        <v>97.93</v>
      </c>
      <c r="BR18" s="222">
        <v>97.94</v>
      </c>
      <c r="BS18" s="222">
        <v>97.88</v>
      </c>
      <c r="BT18" s="222">
        <v>97.91</v>
      </c>
      <c r="BU18" s="222">
        <v>97.94</v>
      </c>
      <c r="BV18" s="222">
        <v>97.97</v>
      </c>
      <c r="BW18" s="222">
        <v>97.93</v>
      </c>
      <c r="BX18" s="222">
        <v>97.91</v>
      </c>
      <c r="BY18" s="222">
        <v>97.89</v>
      </c>
      <c r="BZ18" s="222">
        <v>97.84</v>
      </c>
      <c r="CA18" s="222">
        <v>97.86</v>
      </c>
      <c r="CB18" s="222">
        <v>97.89</v>
      </c>
      <c r="CC18" s="222">
        <v>97.92</v>
      </c>
      <c r="CD18" s="222">
        <v>97.94</v>
      </c>
      <c r="CE18" s="222">
        <v>97.92</v>
      </c>
      <c r="CF18" s="222">
        <v>97.94</v>
      </c>
      <c r="CG18" s="222">
        <v>97.97</v>
      </c>
      <c r="CH18" s="222">
        <v>97.98</v>
      </c>
      <c r="CI18" s="222">
        <v>98.01</v>
      </c>
      <c r="CJ18" s="222">
        <v>98.03</v>
      </c>
      <c r="CK18" s="222">
        <v>98.05</v>
      </c>
      <c r="CL18" s="222">
        <v>98.07</v>
      </c>
      <c r="CM18" s="222">
        <v>98.1</v>
      </c>
      <c r="CN18" s="222">
        <v>98.12</v>
      </c>
      <c r="CO18" s="222">
        <v>98.13</v>
      </c>
      <c r="CP18" s="222">
        <v>98.15</v>
      </c>
      <c r="CQ18" s="222">
        <v>98.17</v>
      </c>
      <c r="CR18" s="222">
        <v>98.19</v>
      </c>
      <c r="CS18" s="222">
        <v>98.21</v>
      </c>
      <c r="CT18" s="222">
        <v>98.23</v>
      </c>
      <c r="CU18" s="222">
        <v>98.24</v>
      </c>
      <c r="CV18" s="222">
        <v>98.25</v>
      </c>
      <c r="CW18" s="222">
        <v>98.24</v>
      </c>
      <c r="CX18" s="222">
        <v>98.26</v>
      </c>
      <c r="CY18" s="222">
        <v>98.25</v>
      </c>
      <c r="CZ18" s="222">
        <v>98.24</v>
      </c>
      <c r="DA18" s="222">
        <v>98.11</v>
      </c>
      <c r="DB18" s="222">
        <v>98.09</v>
      </c>
      <c r="DC18" s="222">
        <v>98.1</v>
      </c>
      <c r="DD18" s="222">
        <v>98.12</v>
      </c>
      <c r="DE18" s="222">
        <v>98.14</v>
      </c>
      <c r="DF18" s="222">
        <v>98.16</v>
      </c>
      <c r="DG18" s="222">
        <v>98.17</v>
      </c>
      <c r="DH18" s="222">
        <v>98.19</v>
      </c>
      <c r="DI18" s="222">
        <v>98.21</v>
      </c>
      <c r="DJ18" s="222">
        <v>98.21</v>
      </c>
      <c r="DK18" s="222">
        <v>98.22</v>
      </c>
      <c r="DL18" s="222">
        <v>98.23</v>
      </c>
      <c r="DM18" s="222">
        <v>98.25</v>
      </c>
      <c r="DN18" s="222">
        <v>98.26</v>
      </c>
      <c r="DO18" s="222">
        <v>98.24</v>
      </c>
      <c r="DP18" s="222">
        <v>98.22</v>
      </c>
      <c r="DQ18" s="222">
        <v>98.22</v>
      </c>
      <c r="DR18" s="222">
        <v>98.22</v>
      </c>
      <c r="DS18" s="222">
        <v>98.21</v>
      </c>
      <c r="DT18" s="222">
        <v>98.23</v>
      </c>
      <c r="DU18" s="222">
        <v>98.2</v>
      </c>
      <c r="DV18" s="222">
        <v>98.21</v>
      </c>
      <c r="DW18" s="222">
        <v>98.22</v>
      </c>
      <c r="DX18" s="222">
        <v>98.24</v>
      </c>
      <c r="DY18" s="222">
        <v>98.24</v>
      </c>
      <c r="DZ18" s="222">
        <v>98.25</v>
      </c>
      <c r="EA18" s="222">
        <v>98.27</v>
      </c>
      <c r="EB18" s="222">
        <v>98.28</v>
      </c>
      <c r="EC18" s="222">
        <v>98.29</v>
      </c>
      <c r="ED18" s="222">
        <v>98.31</v>
      </c>
      <c r="EE18" s="222">
        <v>98.3</v>
      </c>
      <c r="EF18" s="222">
        <v>98.32</v>
      </c>
      <c r="EG18" s="222">
        <v>98.33</v>
      </c>
      <c r="EH18" s="222">
        <v>98.34</v>
      </c>
      <c r="EI18" s="222">
        <v>98.24</v>
      </c>
      <c r="EJ18" s="222">
        <v>98.18</v>
      </c>
      <c r="EK18" s="222">
        <v>98.18</v>
      </c>
      <c r="EL18" s="222">
        <v>98.19</v>
      </c>
      <c r="EM18" s="222">
        <v>98.19</v>
      </c>
      <c r="EN18" s="222">
        <v>98.17</v>
      </c>
      <c r="EO18" s="222">
        <v>98.17</v>
      </c>
      <c r="EP18" s="222">
        <v>98.15</v>
      </c>
      <c r="EQ18" s="222">
        <v>98.11</v>
      </c>
      <c r="ER18" s="222">
        <v>98.1</v>
      </c>
      <c r="ES18" s="222">
        <v>98.12</v>
      </c>
      <c r="ET18" s="222">
        <v>98.13</v>
      </c>
      <c r="EU18" s="222">
        <v>98.14</v>
      </c>
      <c r="EV18" s="222">
        <v>98.16</v>
      </c>
      <c r="EW18" s="222">
        <v>98.17</v>
      </c>
      <c r="EX18" s="222">
        <v>98.18</v>
      </c>
      <c r="EY18" s="222">
        <v>98.19</v>
      </c>
      <c r="EZ18" s="222">
        <v>98.2</v>
      </c>
      <c r="FA18" s="222">
        <v>98.22</v>
      </c>
      <c r="FB18" s="222">
        <v>98.22</v>
      </c>
      <c r="FC18" s="222">
        <v>98.16</v>
      </c>
      <c r="FD18" s="222">
        <v>98.17</v>
      </c>
      <c r="FE18" s="222">
        <v>98.18</v>
      </c>
      <c r="FF18" s="222">
        <v>98.18</v>
      </c>
      <c r="FG18" s="222">
        <v>98.19</v>
      </c>
      <c r="FH18" s="222">
        <v>98.2</v>
      </c>
      <c r="FI18" s="222">
        <v>98.21</v>
      </c>
      <c r="FJ18" s="222">
        <v>98.22</v>
      </c>
      <c r="FK18" s="222">
        <v>98.18</v>
      </c>
      <c r="FL18" s="222">
        <v>98.16</v>
      </c>
      <c r="FM18" s="222">
        <v>98.17</v>
      </c>
      <c r="FN18" s="222">
        <v>98.18</v>
      </c>
      <c r="FO18" s="222">
        <v>98.16</v>
      </c>
      <c r="FP18" s="222">
        <v>98.16</v>
      </c>
      <c r="FQ18" s="222">
        <v>98.15</v>
      </c>
      <c r="FR18" s="222">
        <v>98.15</v>
      </c>
      <c r="FS18" s="222">
        <v>98.16</v>
      </c>
      <c r="FT18" s="222">
        <v>98.18</v>
      </c>
      <c r="FU18" s="222">
        <v>98.19</v>
      </c>
      <c r="FV18" s="222">
        <v>98.15</v>
      </c>
      <c r="FW18" s="222">
        <v>98.15</v>
      </c>
      <c r="FX18" s="222">
        <v>98.16</v>
      </c>
      <c r="FY18" s="222">
        <v>98.14</v>
      </c>
      <c r="FZ18" s="222">
        <v>98.13</v>
      </c>
      <c r="GA18" s="222">
        <v>98.13</v>
      </c>
      <c r="GB18" s="222">
        <v>98.14</v>
      </c>
      <c r="GC18" s="222">
        <v>98.15</v>
      </c>
      <c r="GD18" s="222">
        <v>98.14</v>
      </c>
      <c r="GE18" s="222">
        <v>98.15</v>
      </c>
      <c r="GF18" s="222">
        <v>98.16</v>
      </c>
      <c r="GG18" s="222">
        <v>98.16</v>
      </c>
      <c r="GH18" s="222">
        <v>98.16</v>
      </c>
      <c r="GI18" s="222">
        <v>98.17</v>
      </c>
      <c r="GJ18" s="222">
        <v>98.18</v>
      </c>
      <c r="GK18" s="222">
        <v>98.19</v>
      </c>
      <c r="GL18" s="222">
        <v>98.17</v>
      </c>
      <c r="GM18" s="222">
        <v>98.17</v>
      </c>
      <c r="GN18" s="222">
        <v>98.18</v>
      </c>
      <c r="GO18" s="222">
        <v>98.16</v>
      </c>
      <c r="GP18" s="222">
        <v>98.17</v>
      </c>
      <c r="GQ18" s="222">
        <v>98.17</v>
      </c>
      <c r="GR18" s="222">
        <v>98.17</v>
      </c>
      <c r="GS18" s="222">
        <v>98.16</v>
      </c>
      <c r="GT18" s="222">
        <v>98.15</v>
      </c>
      <c r="GU18" s="222">
        <v>98.15</v>
      </c>
      <c r="GV18" s="222">
        <v>98.16</v>
      </c>
      <c r="GW18" s="222">
        <v>98.17</v>
      </c>
      <c r="GX18" s="222">
        <v>98.18</v>
      </c>
      <c r="GY18" s="222">
        <v>98.19</v>
      </c>
      <c r="GZ18" s="222">
        <v>98.2</v>
      </c>
      <c r="HA18" s="222">
        <v>98.19</v>
      </c>
      <c r="HB18" s="222">
        <v>98.19</v>
      </c>
      <c r="HC18" s="222">
        <v>98.18</v>
      </c>
      <c r="HD18" s="222">
        <v>98.16</v>
      </c>
      <c r="HE18" s="222">
        <v>98.1</v>
      </c>
      <c r="HF18" s="222">
        <v>98.08</v>
      </c>
      <c r="HG18" s="222">
        <v>98.08</v>
      </c>
      <c r="HH18" s="222">
        <v>98.09</v>
      </c>
      <c r="HI18" s="222">
        <v>98.1</v>
      </c>
      <c r="HJ18" s="222">
        <v>98.09</v>
      </c>
      <c r="HK18" s="222">
        <v>98.1</v>
      </c>
      <c r="HL18" s="222">
        <v>98.11</v>
      </c>
      <c r="HM18" s="222">
        <v>98.11</v>
      </c>
      <c r="HN18" s="222">
        <v>98.12</v>
      </c>
      <c r="HO18" s="222">
        <v>98.13</v>
      </c>
      <c r="HP18" s="222">
        <v>98.14</v>
      </c>
      <c r="HQ18" s="222">
        <v>98.15</v>
      </c>
      <c r="HR18" s="222">
        <v>98.16</v>
      </c>
      <c r="HS18" s="222">
        <v>98.12</v>
      </c>
      <c r="HT18" s="222">
        <v>98.13</v>
      </c>
      <c r="HU18" s="222">
        <v>98.14</v>
      </c>
      <c r="HV18" s="222">
        <v>98.15</v>
      </c>
      <c r="HW18" s="222">
        <v>98.16</v>
      </c>
      <c r="HX18" s="222">
        <v>98.12</v>
      </c>
      <c r="HY18" s="222">
        <v>98.13</v>
      </c>
      <c r="HZ18" s="222">
        <v>98.13</v>
      </c>
    </row>
    <row r="19" spans="1:237" x14ac:dyDescent="0.25">
      <c r="A19" s="225">
        <f t="shared" si="4"/>
        <v>17</v>
      </c>
      <c r="B19" s="226"/>
      <c r="C19" s="229"/>
      <c r="D19" s="180">
        <v>69.67</v>
      </c>
      <c r="E19" s="180">
        <v>74.48</v>
      </c>
      <c r="F19" s="180">
        <v>73.709999999999994</v>
      </c>
      <c r="G19" s="180">
        <v>78.84</v>
      </c>
      <c r="H19" s="180">
        <v>83.08</v>
      </c>
      <c r="I19" s="180">
        <v>85.9</v>
      </c>
      <c r="J19" s="222">
        <v>87.91</v>
      </c>
      <c r="K19" s="222">
        <v>80.400000000000006</v>
      </c>
      <c r="L19" s="229">
        <v>81.34</v>
      </c>
      <c r="M19" s="222">
        <v>83.07</v>
      </c>
      <c r="N19" s="222">
        <v>82.43</v>
      </c>
      <c r="O19" s="222">
        <v>83.89</v>
      </c>
      <c r="P19" s="222">
        <v>85.13</v>
      </c>
      <c r="Q19" s="222">
        <v>86.19</v>
      </c>
      <c r="R19" s="222">
        <v>87.08</v>
      </c>
      <c r="S19" s="222">
        <v>87.51</v>
      </c>
      <c r="T19" s="222">
        <v>87.3</v>
      </c>
      <c r="U19" s="222">
        <v>87.42</v>
      </c>
      <c r="V19" s="222">
        <v>88.09</v>
      </c>
      <c r="W19" s="222">
        <v>88.31</v>
      </c>
      <c r="X19" s="222">
        <v>88.86</v>
      </c>
      <c r="Y19" s="222">
        <v>89.37</v>
      </c>
      <c r="Z19" s="222">
        <v>89.45</v>
      </c>
      <c r="AA19" s="222">
        <v>89.89</v>
      </c>
      <c r="AB19" s="222">
        <v>90.3</v>
      </c>
      <c r="AC19" s="222">
        <v>89.74</v>
      </c>
      <c r="AD19" s="222">
        <v>90.12</v>
      </c>
      <c r="AE19" s="222">
        <v>90.47</v>
      </c>
      <c r="AF19" s="222">
        <v>90.8</v>
      </c>
      <c r="AG19" s="222">
        <v>91.1</v>
      </c>
      <c r="AH19" s="222">
        <v>91.39</v>
      </c>
      <c r="AI19" s="222">
        <v>91.66</v>
      </c>
      <c r="AJ19" s="222">
        <v>91.74</v>
      </c>
      <c r="AK19" s="222">
        <v>91.98</v>
      </c>
      <c r="AL19" s="222">
        <v>92.21</v>
      </c>
      <c r="AM19" s="222">
        <v>92.43</v>
      </c>
      <c r="AN19" s="222">
        <v>92.59</v>
      </c>
      <c r="AO19" s="222">
        <v>92.78</v>
      </c>
      <c r="AP19" s="222">
        <v>92.97</v>
      </c>
      <c r="AQ19" s="222">
        <v>93.14</v>
      </c>
      <c r="AR19" s="222">
        <v>93.31</v>
      </c>
      <c r="AS19" s="222">
        <v>93.47</v>
      </c>
      <c r="AT19" s="222">
        <v>93.62</v>
      </c>
      <c r="AU19" s="222">
        <v>93.75</v>
      </c>
      <c r="AV19" s="222">
        <v>93.89</v>
      </c>
      <c r="AW19" s="222">
        <v>94.06</v>
      </c>
      <c r="AX19" s="222">
        <v>94.18</v>
      </c>
      <c r="AY19" s="222">
        <v>94.29</v>
      </c>
      <c r="AZ19" s="222">
        <v>94.41</v>
      </c>
      <c r="BA19" s="222">
        <v>94.52</v>
      </c>
      <c r="BB19" s="222">
        <v>94.63</v>
      </c>
      <c r="BC19" s="222">
        <v>94.73</v>
      </c>
      <c r="BD19" s="222">
        <v>94.83</v>
      </c>
      <c r="BE19" s="222">
        <v>94.93</v>
      </c>
      <c r="BF19" s="222">
        <v>95.02</v>
      </c>
      <c r="BG19" s="222">
        <v>95.11</v>
      </c>
      <c r="BH19" s="222">
        <v>95.19</v>
      </c>
      <c r="BI19" s="222">
        <v>95.27</v>
      </c>
      <c r="BJ19" s="222">
        <v>95.33</v>
      </c>
      <c r="BK19" s="222">
        <v>95.41</v>
      </c>
      <c r="BL19" s="222">
        <v>95.48</v>
      </c>
      <c r="BM19" s="222">
        <v>95.56</v>
      </c>
      <c r="BN19" s="222">
        <v>95.03</v>
      </c>
      <c r="BO19" s="222">
        <v>95.1</v>
      </c>
      <c r="BP19" s="222">
        <v>95.18</v>
      </c>
      <c r="BQ19" s="222">
        <v>95.23</v>
      </c>
      <c r="BR19" s="222">
        <v>95.3</v>
      </c>
      <c r="BS19" s="222">
        <v>95.37</v>
      </c>
      <c r="BT19" s="222">
        <v>95.42</v>
      </c>
      <c r="BU19" s="222">
        <v>95.48</v>
      </c>
      <c r="BV19" s="222">
        <v>95.54</v>
      </c>
      <c r="BW19" s="222">
        <v>95.6</v>
      </c>
      <c r="BX19" s="222">
        <v>95.66</v>
      </c>
      <c r="BY19" s="222">
        <v>95.7</v>
      </c>
      <c r="BZ19" s="222">
        <v>95.65</v>
      </c>
      <c r="CA19" s="222">
        <v>95.33</v>
      </c>
      <c r="CB19" s="222">
        <v>94.54</v>
      </c>
      <c r="CC19" s="222">
        <v>94.61</v>
      </c>
      <c r="CD19" s="222">
        <v>94.68</v>
      </c>
      <c r="CE19" s="222">
        <v>94.75</v>
      </c>
      <c r="CF19" s="222">
        <v>94.81</v>
      </c>
      <c r="CG19" s="222">
        <v>94.87</v>
      </c>
      <c r="CH19" s="222">
        <v>94.94</v>
      </c>
      <c r="CI19" s="222">
        <v>95</v>
      </c>
      <c r="CJ19" s="222">
        <v>95.05</v>
      </c>
      <c r="CK19" s="222">
        <v>95.11</v>
      </c>
      <c r="CL19" s="222">
        <v>95.17</v>
      </c>
      <c r="CM19" s="222">
        <v>95.21</v>
      </c>
      <c r="CN19" s="222">
        <v>95.25</v>
      </c>
      <c r="CO19" s="222">
        <v>95.31</v>
      </c>
      <c r="CP19" s="222">
        <v>95.36</v>
      </c>
      <c r="CQ19" s="222">
        <v>95.41</v>
      </c>
      <c r="CR19" s="222">
        <v>95.46</v>
      </c>
      <c r="CS19" s="222">
        <v>95.45</v>
      </c>
      <c r="CT19" s="222">
        <v>95.5</v>
      </c>
      <c r="CU19" s="222">
        <v>95.54</v>
      </c>
      <c r="CV19" s="222">
        <v>95.48</v>
      </c>
      <c r="CW19" s="222">
        <v>95.52</v>
      </c>
      <c r="CX19" s="222">
        <v>95.56</v>
      </c>
      <c r="CY19" s="222">
        <v>95.58</v>
      </c>
      <c r="CZ19" s="222">
        <v>95.62</v>
      </c>
      <c r="DA19" s="222">
        <v>95.66</v>
      </c>
      <c r="DB19" s="222">
        <v>95.7</v>
      </c>
      <c r="DC19" s="222">
        <v>95.75</v>
      </c>
      <c r="DD19" s="222">
        <v>95.78</v>
      </c>
      <c r="DE19" s="222">
        <v>95.82</v>
      </c>
      <c r="DF19" s="222">
        <v>95.86</v>
      </c>
      <c r="DG19" s="222">
        <v>95.89</v>
      </c>
      <c r="DH19" s="222">
        <v>95.92</v>
      </c>
      <c r="DI19" s="222">
        <v>95.93</v>
      </c>
      <c r="DJ19" s="222">
        <v>95.97</v>
      </c>
      <c r="DK19" s="222">
        <v>96</v>
      </c>
      <c r="DL19" s="222">
        <v>96.04</v>
      </c>
      <c r="DM19" s="222">
        <v>96.07</v>
      </c>
      <c r="DN19" s="222">
        <v>96.1</v>
      </c>
      <c r="DO19" s="222">
        <v>96.13</v>
      </c>
      <c r="DP19" s="222">
        <v>96.16</v>
      </c>
      <c r="DQ19" s="222">
        <v>96.19</v>
      </c>
      <c r="DR19" s="222">
        <v>96.23</v>
      </c>
      <c r="DS19" s="222">
        <v>96.26</v>
      </c>
      <c r="DT19" s="222">
        <v>96.27</v>
      </c>
      <c r="DU19" s="222">
        <v>96.3</v>
      </c>
      <c r="DV19" s="222">
        <v>96.33</v>
      </c>
      <c r="DW19" s="222">
        <v>96.36</v>
      </c>
      <c r="DX19" s="222">
        <v>96.38</v>
      </c>
      <c r="DY19" s="222">
        <v>96.41</v>
      </c>
      <c r="DZ19" s="222">
        <v>96.44</v>
      </c>
      <c r="EA19" s="222">
        <v>96.24</v>
      </c>
      <c r="EB19" s="222">
        <v>96.27</v>
      </c>
      <c r="EC19" s="222">
        <v>96.29</v>
      </c>
      <c r="ED19" s="222">
        <v>96.32</v>
      </c>
      <c r="EE19" s="222">
        <v>96.35</v>
      </c>
      <c r="EF19" s="222">
        <v>96.36</v>
      </c>
      <c r="EG19" s="222">
        <v>96.39</v>
      </c>
      <c r="EH19" s="222">
        <v>96.42</v>
      </c>
      <c r="EI19" s="222">
        <v>96.42</v>
      </c>
      <c r="EJ19" s="222">
        <v>96.44</v>
      </c>
      <c r="EK19" s="222">
        <v>96.46</v>
      </c>
      <c r="EL19" s="222">
        <v>96.49</v>
      </c>
      <c r="EM19" s="222">
        <v>96.51</v>
      </c>
      <c r="EN19" s="222">
        <v>96.34</v>
      </c>
      <c r="EO19" s="222">
        <v>96.35</v>
      </c>
      <c r="EP19" s="222">
        <v>96.38</v>
      </c>
      <c r="EQ19" s="222">
        <v>96.4</v>
      </c>
      <c r="ER19" s="222">
        <v>96.41</v>
      </c>
      <c r="ES19" s="222">
        <v>96.42</v>
      </c>
      <c r="ET19" s="222">
        <v>96.44</v>
      </c>
      <c r="EU19" s="222">
        <v>96.44</v>
      </c>
      <c r="EV19" s="222">
        <v>96.47</v>
      </c>
      <c r="EW19" s="222">
        <v>96.49</v>
      </c>
      <c r="EX19" s="222">
        <v>96.51</v>
      </c>
      <c r="EY19" s="222">
        <v>96.54</v>
      </c>
      <c r="EZ19" s="222">
        <v>96.56</v>
      </c>
      <c r="FA19" s="222">
        <v>96.57</v>
      </c>
      <c r="FB19" s="222">
        <v>96.59</v>
      </c>
      <c r="FC19" s="222">
        <v>96.61</v>
      </c>
      <c r="FD19" s="222">
        <v>96.63</v>
      </c>
      <c r="FE19" s="222">
        <v>96.65</v>
      </c>
      <c r="FF19" s="222">
        <v>96.67</v>
      </c>
      <c r="FG19" s="222">
        <v>96.69</v>
      </c>
      <c r="FH19" s="222">
        <v>96.71</v>
      </c>
      <c r="FI19" s="222">
        <v>96.73</v>
      </c>
      <c r="FJ19" s="222">
        <v>96.74</v>
      </c>
      <c r="FK19" s="222">
        <v>96.75</v>
      </c>
      <c r="FL19" s="222">
        <v>96.77</v>
      </c>
      <c r="FM19" s="222">
        <v>96.79</v>
      </c>
      <c r="FN19" s="222">
        <v>96.8</v>
      </c>
      <c r="FO19" s="222">
        <v>96.82</v>
      </c>
      <c r="FP19" s="222">
        <v>96.82</v>
      </c>
      <c r="FQ19" s="222">
        <v>96.84</v>
      </c>
      <c r="FR19" s="222">
        <v>96.86</v>
      </c>
      <c r="FS19" s="222">
        <v>96.88</v>
      </c>
      <c r="FT19" s="222">
        <v>96.88</v>
      </c>
      <c r="FU19" s="222">
        <v>96.9</v>
      </c>
      <c r="FV19" s="222">
        <v>96.92</v>
      </c>
      <c r="FW19" s="222">
        <v>96.68</v>
      </c>
      <c r="FX19" s="222">
        <v>96.7</v>
      </c>
      <c r="FY19" s="222">
        <v>96.71</v>
      </c>
      <c r="FZ19" s="222">
        <v>96.72</v>
      </c>
      <c r="GA19" s="222">
        <v>96.73</v>
      </c>
      <c r="GB19" s="222">
        <v>96.74</v>
      </c>
      <c r="GC19" s="222">
        <v>96.76</v>
      </c>
      <c r="GD19" s="222">
        <v>96.77</v>
      </c>
      <c r="GE19" s="222">
        <v>96.78</v>
      </c>
      <c r="GF19" s="222">
        <v>96.79</v>
      </c>
      <c r="GG19" s="222">
        <v>96.81</v>
      </c>
      <c r="GH19" s="222">
        <v>96.82</v>
      </c>
      <c r="GI19" s="222">
        <v>96.84</v>
      </c>
      <c r="GJ19" s="222">
        <v>96.85</v>
      </c>
      <c r="GK19" s="222">
        <v>96.87</v>
      </c>
      <c r="GL19" s="222">
        <v>96.88</v>
      </c>
      <c r="GM19" s="222">
        <v>96.9</v>
      </c>
      <c r="GN19" s="222">
        <v>96.9</v>
      </c>
      <c r="GO19" s="222">
        <v>96.91</v>
      </c>
      <c r="GP19" s="222">
        <v>96.92</v>
      </c>
      <c r="GQ19" s="222">
        <v>96.94</v>
      </c>
      <c r="GR19" s="222">
        <v>96.65</v>
      </c>
      <c r="GS19" s="222">
        <v>96.64</v>
      </c>
      <c r="GT19" s="222">
        <v>96.65</v>
      </c>
      <c r="GU19" s="222">
        <v>96.67</v>
      </c>
      <c r="GV19" s="222">
        <v>96.69</v>
      </c>
      <c r="GW19" s="222">
        <v>96.7</v>
      </c>
      <c r="GX19" s="222">
        <v>96.72</v>
      </c>
      <c r="GY19" s="222">
        <v>96.74</v>
      </c>
      <c r="GZ19" s="222">
        <v>96.75</v>
      </c>
      <c r="HA19" s="222">
        <v>96.77</v>
      </c>
      <c r="HB19" s="222">
        <v>96.78</v>
      </c>
      <c r="HC19" s="222">
        <v>96.79</v>
      </c>
      <c r="HD19" s="222">
        <v>96.8</v>
      </c>
      <c r="HE19" s="222">
        <v>96.8</v>
      </c>
      <c r="HF19" s="222">
        <v>96.81</v>
      </c>
      <c r="HG19" s="222">
        <v>96.82</v>
      </c>
      <c r="HH19" s="222">
        <v>96.84</v>
      </c>
      <c r="HI19" s="222">
        <v>96.85</v>
      </c>
      <c r="HJ19" s="222">
        <v>96.86</v>
      </c>
      <c r="HK19" s="222">
        <v>96.87</v>
      </c>
      <c r="HL19" s="222">
        <v>96.88</v>
      </c>
      <c r="HM19" s="222">
        <v>96.9</v>
      </c>
      <c r="HN19" s="222">
        <v>96.91</v>
      </c>
      <c r="HO19" s="222">
        <v>96.92</v>
      </c>
      <c r="HP19" s="222">
        <v>96.82</v>
      </c>
      <c r="HQ19" s="222">
        <v>96.84</v>
      </c>
      <c r="HR19" s="222">
        <v>96.85</v>
      </c>
      <c r="HS19" s="222">
        <v>96.86</v>
      </c>
      <c r="HT19" s="222">
        <v>96.88</v>
      </c>
      <c r="HU19" s="222">
        <v>96.89</v>
      </c>
      <c r="HV19" s="222">
        <v>96.9</v>
      </c>
      <c r="HW19" s="222">
        <v>96.92</v>
      </c>
      <c r="HX19" s="222">
        <v>96.93</v>
      </c>
      <c r="HY19" s="222">
        <v>96.94</v>
      </c>
      <c r="HZ19" s="222">
        <v>96.96</v>
      </c>
    </row>
    <row r="20" spans="1:237" x14ac:dyDescent="0.25">
      <c r="A20" s="225">
        <f t="shared" si="4"/>
        <v>18</v>
      </c>
      <c r="B20" s="226"/>
      <c r="C20" s="229"/>
      <c r="D20" s="180">
        <v>3036.04</v>
      </c>
      <c r="E20" s="180">
        <v>6740.02</v>
      </c>
      <c r="F20" s="180">
        <v>11126.64</v>
      </c>
      <c r="G20" s="180">
        <v>17366.78</v>
      </c>
      <c r="H20" s="180">
        <v>25424.66</v>
      </c>
      <c r="I20" s="180">
        <v>31668.959999999999</v>
      </c>
      <c r="J20" s="222">
        <v>38076.559999999998</v>
      </c>
      <c r="K20" s="222">
        <v>40526.42</v>
      </c>
      <c r="L20" s="229">
        <v>47828.639999999999</v>
      </c>
      <c r="M20" s="222">
        <v>55543.38</v>
      </c>
      <c r="N20" s="222">
        <v>61855.14</v>
      </c>
      <c r="O20" s="245">
        <v>70478.44</v>
      </c>
      <c r="P20" s="222">
        <v>78312.56</v>
      </c>
      <c r="Q20" s="222">
        <v>84963.04</v>
      </c>
      <c r="R20" s="222">
        <v>91464.28</v>
      </c>
      <c r="S20" s="222">
        <v>98223.26</v>
      </c>
      <c r="T20" s="222">
        <v>104921.16</v>
      </c>
      <c r="U20" s="222">
        <v>113613.4</v>
      </c>
      <c r="V20" s="222">
        <v>123359.86</v>
      </c>
      <c r="W20" s="222">
        <v>130773.52</v>
      </c>
      <c r="X20" s="222">
        <v>130773.52</v>
      </c>
      <c r="Y20" s="222">
        <v>132274.78</v>
      </c>
      <c r="Z20" s="222">
        <v>135434.38</v>
      </c>
      <c r="AA20" s="222">
        <v>145490.04</v>
      </c>
      <c r="AB20" s="222">
        <v>155508.06</v>
      </c>
      <c r="AC20" s="222">
        <v>162829.44</v>
      </c>
      <c r="AD20" s="222">
        <v>166181.57999999999</v>
      </c>
      <c r="AE20" s="222">
        <v>166181.57999999999</v>
      </c>
      <c r="AF20" s="222">
        <v>166181.57999999999</v>
      </c>
      <c r="AG20" s="222">
        <v>169044.88</v>
      </c>
      <c r="AH20" s="222">
        <v>176093.66</v>
      </c>
      <c r="AI20" s="222">
        <v>185366.26</v>
      </c>
      <c r="AJ20" s="222">
        <v>195235.72</v>
      </c>
      <c r="AK20" s="222">
        <v>204776.4</v>
      </c>
      <c r="AL20" s="222">
        <v>212988.5</v>
      </c>
      <c r="AM20" s="222">
        <v>222018.06</v>
      </c>
      <c r="AN20" s="222">
        <v>231088.74</v>
      </c>
      <c r="AO20" s="222">
        <v>240370.06</v>
      </c>
      <c r="AP20" s="222">
        <v>250064.66</v>
      </c>
      <c r="AQ20" s="222">
        <v>258879.8</v>
      </c>
      <c r="AR20" s="222">
        <v>268690.08</v>
      </c>
      <c r="AS20" s="222">
        <v>277407.40000000002</v>
      </c>
      <c r="AT20" s="222">
        <v>286725.02</v>
      </c>
      <c r="AU20" s="222">
        <v>296600.56</v>
      </c>
      <c r="AV20" s="222">
        <v>300031.08</v>
      </c>
      <c r="AW20" s="222">
        <v>305028.82</v>
      </c>
      <c r="AX20" s="222">
        <v>313840.32</v>
      </c>
      <c r="AY20" s="222">
        <v>318377.52</v>
      </c>
      <c r="AZ20" s="222">
        <v>318377.52</v>
      </c>
      <c r="BA20" s="222">
        <v>318377.52</v>
      </c>
      <c r="BB20" s="222">
        <v>318377.52</v>
      </c>
      <c r="BC20" s="222">
        <v>320842.38</v>
      </c>
      <c r="BD20" s="222">
        <v>325048.06</v>
      </c>
      <c r="BE20" s="222">
        <v>332059.88</v>
      </c>
      <c r="BF20" s="222">
        <v>338669.34</v>
      </c>
      <c r="BG20" s="222">
        <v>344918.76</v>
      </c>
      <c r="BH20" s="222">
        <v>352708.82</v>
      </c>
      <c r="BI20" s="222">
        <v>360767.42</v>
      </c>
      <c r="BJ20" s="222">
        <v>368129.86</v>
      </c>
      <c r="BK20" s="222">
        <v>374628.9</v>
      </c>
      <c r="BL20" s="222">
        <v>380628.47999999998</v>
      </c>
      <c r="BM20" s="222">
        <v>388676.56</v>
      </c>
      <c r="BN20" s="222">
        <v>393374.28</v>
      </c>
      <c r="BO20" s="222">
        <v>401367.02</v>
      </c>
      <c r="BP20" s="222">
        <v>408586.04</v>
      </c>
      <c r="BQ20" s="222">
        <v>415976.98</v>
      </c>
      <c r="BR20" s="222">
        <v>424246.58</v>
      </c>
      <c r="BS20" s="222">
        <v>432764.38</v>
      </c>
      <c r="BT20" s="222">
        <v>442457</v>
      </c>
      <c r="BU20" s="222">
        <v>451955.9</v>
      </c>
      <c r="BV20" s="222">
        <v>461827.46</v>
      </c>
      <c r="BW20" s="222">
        <v>471622.64</v>
      </c>
      <c r="BX20" s="222">
        <v>481673.44</v>
      </c>
      <c r="BY20" s="222">
        <v>492310.82</v>
      </c>
      <c r="BZ20" s="222">
        <v>501861.42</v>
      </c>
      <c r="CA20" s="222">
        <v>508989.5</v>
      </c>
      <c r="CB20" s="222">
        <v>512604.44</v>
      </c>
      <c r="CC20" s="222">
        <v>522623.96</v>
      </c>
      <c r="CD20" s="222">
        <v>528220.36</v>
      </c>
      <c r="CE20" s="222">
        <v>538910.98</v>
      </c>
      <c r="CF20" s="222">
        <v>550033.76</v>
      </c>
      <c r="CG20" s="222">
        <v>558976.66</v>
      </c>
      <c r="CH20" s="222">
        <v>567813.14</v>
      </c>
      <c r="CI20" s="222">
        <v>577673.62</v>
      </c>
      <c r="CJ20" s="222">
        <v>579929.07999999996</v>
      </c>
      <c r="CK20" s="222">
        <v>579929.07999999996</v>
      </c>
      <c r="CL20" s="222">
        <v>579929.07999999996</v>
      </c>
      <c r="CM20" s="222">
        <v>583704.57999999996</v>
      </c>
      <c r="CN20" s="222">
        <v>592851.22</v>
      </c>
      <c r="CO20" s="222">
        <v>602425.1</v>
      </c>
      <c r="CP20" s="222">
        <v>611644.34</v>
      </c>
      <c r="CQ20" s="222">
        <v>621225.52</v>
      </c>
      <c r="CR20" s="222">
        <v>631774.24</v>
      </c>
      <c r="CS20" s="222">
        <v>641180.34</v>
      </c>
      <c r="CT20" s="222">
        <v>651905.24</v>
      </c>
      <c r="CU20" s="222">
        <v>661556.1</v>
      </c>
      <c r="CV20" s="222">
        <v>670583</v>
      </c>
      <c r="CW20" s="222">
        <v>679663.98</v>
      </c>
      <c r="CX20" s="222">
        <v>689633.4</v>
      </c>
      <c r="CY20" s="222">
        <v>700492.6</v>
      </c>
      <c r="CZ20" s="222">
        <v>709987.34</v>
      </c>
      <c r="DA20" s="222">
        <v>717747.18</v>
      </c>
      <c r="DB20" s="222">
        <v>726738.56</v>
      </c>
      <c r="DC20" s="222">
        <v>736468.86</v>
      </c>
      <c r="DD20" s="222">
        <v>746631.94</v>
      </c>
      <c r="DE20" s="222">
        <v>756324.98</v>
      </c>
      <c r="DF20" s="222">
        <v>767426.96</v>
      </c>
      <c r="DG20" s="222">
        <v>778028.06</v>
      </c>
      <c r="DH20" s="222">
        <v>789022.98</v>
      </c>
      <c r="DI20" s="222">
        <v>798933.04</v>
      </c>
      <c r="DJ20" s="222">
        <v>809568.5</v>
      </c>
      <c r="DK20" s="222">
        <v>819948.72</v>
      </c>
      <c r="DL20" s="222">
        <v>830982.98</v>
      </c>
      <c r="DM20" s="222">
        <v>841523.1</v>
      </c>
      <c r="DN20" s="222">
        <v>851513.24</v>
      </c>
      <c r="DO20" s="222">
        <v>860875.68</v>
      </c>
      <c r="DP20" s="222">
        <v>870172.04</v>
      </c>
      <c r="DQ20" s="222">
        <v>879811.56</v>
      </c>
      <c r="DR20" s="222">
        <v>887902.22</v>
      </c>
      <c r="DS20" s="222">
        <v>897259.12</v>
      </c>
      <c r="DT20" s="222">
        <v>906596.02</v>
      </c>
      <c r="DU20" s="222">
        <v>915434.3</v>
      </c>
      <c r="DV20" s="222">
        <v>924993.56</v>
      </c>
      <c r="DW20" s="222">
        <v>934922.62</v>
      </c>
      <c r="DX20" s="222">
        <v>945625.12</v>
      </c>
      <c r="DY20" s="222">
        <v>955121.02</v>
      </c>
      <c r="DZ20" s="222">
        <v>965096.94</v>
      </c>
      <c r="EA20" s="222">
        <v>971399.98</v>
      </c>
      <c r="EB20" s="222">
        <v>981952.16</v>
      </c>
      <c r="EC20" s="222">
        <v>991745.8</v>
      </c>
      <c r="ED20" s="222">
        <v>1002144.56</v>
      </c>
      <c r="EE20" s="222">
        <v>1011060.76</v>
      </c>
      <c r="EF20" s="222">
        <v>1021114.56</v>
      </c>
      <c r="EG20" s="222">
        <v>1030543.34</v>
      </c>
      <c r="EH20" s="222">
        <v>1039115.58</v>
      </c>
      <c r="EI20" s="222">
        <v>1044670.9</v>
      </c>
      <c r="EJ20" s="222">
        <v>1052828.56</v>
      </c>
      <c r="EK20" s="222">
        <v>1062210.8400000001</v>
      </c>
      <c r="EL20" s="222">
        <v>1072050.72</v>
      </c>
      <c r="EM20" s="222">
        <v>1081110.48</v>
      </c>
      <c r="EN20" s="222">
        <v>1087527.58</v>
      </c>
      <c r="EO20" s="222">
        <v>1096879.6000000001</v>
      </c>
      <c r="EP20" s="222">
        <v>1105526.8400000001</v>
      </c>
      <c r="EQ20" s="222">
        <v>1114068.54</v>
      </c>
      <c r="ER20" s="222">
        <v>1122999.6399999999</v>
      </c>
      <c r="ES20" s="222">
        <v>1132619.92</v>
      </c>
      <c r="ET20" s="222">
        <v>1141337.3400000001</v>
      </c>
      <c r="EU20" s="222">
        <v>1145251.3400000001</v>
      </c>
      <c r="EV20" s="222">
        <v>1148647.22</v>
      </c>
      <c r="EW20" s="222">
        <v>1148647.22</v>
      </c>
      <c r="EX20" s="222">
        <v>1148647.22</v>
      </c>
      <c r="EY20" s="222">
        <v>1148647.22</v>
      </c>
      <c r="EZ20" s="222">
        <v>1148647.22</v>
      </c>
      <c r="FA20" s="222">
        <v>1152889.68</v>
      </c>
      <c r="FB20" s="222">
        <v>1160930.76</v>
      </c>
      <c r="FC20" s="222">
        <v>1167954.76</v>
      </c>
      <c r="FD20" s="222">
        <v>1177382.02</v>
      </c>
      <c r="FE20" s="222">
        <v>1187082.82</v>
      </c>
      <c r="FF20" s="222">
        <v>1197513.98</v>
      </c>
      <c r="FG20" s="222">
        <v>1207996.72</v>
      </c>
      <c r="FH20" s="222">
        <v>1217830.74</v>
      </c>
      <c r="FI20" s="222">
        <v>1226527.28</v>
      </c>
      <c r="FJ20" s="222">
        <v>1235266.82</v>
      </c>
      <c r="FK20" s="222">
        <v>1242688.92</v>
      </c>
      <c r="FL20" s="222">
        <v>1250221.6399999999</v>
      </c>
      <c r="FM20" s="222">
        <v>1258439.46</v>
      </c>
      <c r="FN20" s="222">
        <v>1266142.8</v>
      </c>
      <c r="FO20" s="222">
        <v>1273589.7</v>
      </c>
      <c r="FP20" s="222">
        <v>1282022.58</v>
      </c>
      <c r="FQ20" s="222">
        <v>1290373.68</v>
      </c>
      <c r="FR20" s="222">
        <v>1299802.3</v>
      </c>
      <c r="FS20" s="222">
        <v>1308464.04</v>
      </c>
      <c r="FT20" s="222">
        <v>1316617.3400000001</v>
      </c>
      <c r="FU20" s="222">
        <v>1325618.3799999999</v>
      </c>
      <c r="FV20" s="222">
        <v>1333088.06</v>
      </c>
      <c r="FW20" s="222">
        <v>1337787.1599999999</v>
      </c>
      <c r="FX20" s="222">
        <v>1346383.34</v>
      </c>
      <c r="FY20" s="222">
        <v>1354398.32</v>
      </c>
      <c r="FZ20" s="222">
        <v>1360649.32</v>
      </c>
      <c r="GA20" s="222">
        <v>1366447.32</v>
      </c>
      <c r="GB20" s="222">
        <v>1375232.94</v>
      </c>
      <c r="GC20" s="222">
        <v>1384013.06</v>
      </c>
      <c r="GD20" s="222">
        <v>1392579.04</v>
      </c>
      <c r="GE20" s="222">
        <v>1400707.82</v>
      </c>
      <c r="GF20" s="222">
        <v>1408537.34</v>
      </c>
      <c r="GG20" s="222">
        <v>1416988.58</v>
      </c>
      <c r="GH20" s="222">
        <v>1424881.12</v>
      </c>
      <c r="GI20" s="222">
        <v>1432937.16</v>
      </c>
      <c r="GJ20" s="222">
        <v>1441024.74</v>
      </c>
      <c r="GK20" s="222">
        <v>1448250.98</v>
      </c>
      <c r="GL20" s="222">
        <v>1454435.66</v>
      </c>
      <c r="GM20" s="222">
        <v>1462552.92</v>
      </c>
      <c r="GN20" s="222">
        <v>1470098.04</v>
      </c>
      <c r="GO20" s="222">
        <v>1477769.7</v>
      </c>
      <c r="GP20" s="222">
        <v>1486059.1</v>
      </c>
      <c r="GQ20" s="222">
        <v>1494371.08</v>
      </c>
      <c r="GR20" s="222">
        <v>1497023.92</v>
      </c>
      <c r="GS20" s="222">
        <v>1504291.38</v>
      </c>
      <c r="GT20" s="222">
        <v>1511969.3</v>
      </c>
      <c r="GU20" s="222">
        <v>1517792.22</v>
      </c>
      <c r="GV20" s="222">
        <v>1520051.38</v>
      </c>
      <c r="GW20" s="222">
        <v>1524008.8</v>
      </c>
      <c r="GX20" s="222">
        <v>1529301.58</v>
      </c>
      <c r="GY20" s="222">
        <v>1529301.58</v>
      </c>
      <c r="GZ20" s="222">
        <v>1534108.56</v>
      </c>
      <c r="HA20" s="222">
        <v>1542569.54</v>
      </c>
      <c r="HB20" s="222">
        <v>1550872.34</v>
      </c>
      <c r="HC20" s="222">
        <v>1559000.74</v>
      </c>
      <c r="HD20" s="222">
        <v>1565736.2</v>
      </c>
      <c r="HE20" s="222">
        <v>1572553.8</v>
      </c>
      <c r="HF20" s="222">
        <v>1579363.02</v>
      </c>
      <c r="HG20" s="222">
        <v>1586626.96</v>
      </c>
      <c r="HH20" s="222">
        <v>1594681.54</v>
      </c>
      <c r="HI20" s="222">
        <v>1602595.98</v>
      </c>
      <c r="HJ20" s="222">
        <v>1610021.24</v>
      </c>
      <c r="HK20" s="222">
        <v>1611226.2</v>
      </c>
      <c r="HL20" s="222">
        <v>1616889.06</v>
      </c>
      <c r="HM20" s="222">
        <v>1624019.02</v>
      </c>
      <c r="HN20" s="222">
        <v>1628508.88</v>
      </c>
      <c r="HO20" s="222">
        <v>1633469.04</v>
      </c>
      <c r="HP20" s="222">
        <v>1636879.26</v>
      </c>
      <c r="HQ20" s="222">
        <v>1645720.02</v>
      </c>
      <c r="HR20" s="222">
        <v>1653203.08</v>
      </c>
      <c r="HS20" s="222">
        <v>1659500.04</v>
      </c>
      <c r="HT20" s="222">
        <v>1659500.04</v>
      </c>
      <c r="HU20" s="222">
        <v>1659500.04</v>
      </c>
      <c r="HV20" s="222">
        <v>1659500.04</v>
      </c>
      <c r="HW20" s="222">
        <v>1665371.4</v>
      </c>
      <c r="HX20" s="222">
        <v>1670158.44</v>
      </c>
      <c r="HY20" s="222">
        <v>1670158.44</v>
      </c>
      <c r="HZ20" s="245">
        <v>1671314.5</v>
      </c>
    </row>
    <row r="21" spans="1:237" x14ac:dyDescent="0.25">
      <c r="A21" s="225">
        <f t="shared" si="4"/>
        <v>19</v>
      </c>
      <c r="B21" s="226"/>
      <c r="C21" s="229"/>
      <c r="D21" s="180">
        <v>3036.04</v>
      </c>
      <c r="E21" s="180">
        <v>6740.02</v>
      </c>
      <c r="F21" s="180">
        <v>11126.64</v>
      </c>
      <c r="G21" s="180">
        <v>17366.78</v>
      </c>
      <c r="H21" s="180">
        <v>25424.66</v>
      </c>
      <c r="I21" s="180">
        <v>31668.959999999999</v>
      </c>
      <c r="J21" s="222">
        <v>38076.559999999998</v>
      </c>
      <c r="K21" s="222">
        <v>40526.42</v>
      </c>
      <c r="L21" s="229">
        <v>47828.639999999999</v>
      </c>
      <c r="M21" s="222">
        <v>55543.38</v>
      </c>
      <c r="N21" s="222">
        <v>61855.14</v>
      </c>
      <c r="O21" s="245">
        <v>70478.44</v>
      </c>
      <c r="P21" s="222">
        <v>78312.56</v>
      </c>
      <c r="Q21" s="222">
        <v>84963.04</v>
      </c>
      <c r="R21" s="222">
        <v>91464.28</v>
      </c>
      <c r="S21" s="222">
        <v>98223.26</v>
      </c>
      <c r="T21" s="222">
        <v>104921.16</v>
      </c>
      <c r="U21" s="222">
        <v>113613.4</v>
      </c>
      <c r="V21" s="222">
        <v>123359.86</v>
      </c>
      <c r="W21" s="222">
        <v>130773.52</v>
      </c>
      <c r="X21" s="222">
        <v>130773.52</v>
      </c>
      <c r="Y21" s="222">
        <v>132274.78</v>
      </c>
      <c r="Z21" s="222">
        <v>135434.38</v>
      </c>
      <c r="AA21" s="222">
        <v>145490.04</v>
      </c>
      <c r="AB21" s="222">
        <v>155508.06</v>
      </c>
      <c r="AC21" s="222">
        <v>162829.44</v>
      </c>
      <c r="AD21" s="222">
        <v>166181.57999999999</v>
      </c>
      <c r="AE21" s="222">
        <v>166181.57999999999</v>
      </c>
      <c r="AF21" s="222">
        <v>166181.57999999999</v>
      </c>
      <c r="AG21" s="222">
        <v>169044.88</v>
      </c>
      <c r="AH21" s="222">
        <v>176093.66</v>
      </c>
      <c r="AI21" s="222">
        <v>185366.26</v>
      </c>
      <c r="AJ21" s="222">
        <v>195235.72</v>
      </c>
      <c r="AK21" s="222">
        <v>204776.4</v>
      </c>
      <c r="AL21" s="222">
        <v>212988.5</v>
      </c>
      <c r="AM21" s="222">
        <v>222018.06</v>
      </c>
      <c r="AN21" s="222">
        <v>231088.74</v>
      </c>
      <c r="AO21" s="222">
        <v>240370.06</v>
      </c>
      <c r="AP21" s="222">
        <v>250064.66</v>
      </c>
      <c r="AQ21" s="222">
        <v>258879.8</v>
      </c>
      <c r="AR21" s="222">
        <v>268690.08</v>
      </c>
      <c r="AS21" s="222">
        <v>277407.40000000002</v>
      </c>
      <c r="AT21" s="222">
        <v>286725.02</v>
      </c>
      <c r="AU21" s="222">
        <v>296600.56</v>
      </c>
      <c r="AV21" s="222">
        <v>300031.08</v>
      </c>
      <c r="AW21" s="222">
        <v>305028.82</v>
      </c>
      <c r="AX21" s="222">
        <v>313840.32</v>
      </c>
      <c r="AY21" s="222">
        <v>318377.52</v>
      </c>
      <c r="AZ21" s="222">
        <v>318377.52</v>
      </c>
      <c r="BA21" s="222">
        <v>318377.52</v>
      </c>
      <c r="BB21" s="222">
        <v>318377.52</v>
      </c>
      <c r="BC21" s="222">
        <v>320842.38</v>
      </c>
      <c r="BD21" s="222">
        <v>325048.06</v>
      </c>
      <c r="BE21" s="222">
        <v>332059.88</v>
      </c>
      <c r="BF21" s="222">
        <v>338669.34</v>
      </c>
      <c r="BG21" s="222">
        <v>344918.76</v>
      </c>
      <c r="BH21" s="222">
        <v>352708.82</v>
      </c>
      <c r="BI21" s="222">
        <v>360767.42</v>
      </c>
      <c r="BJ21" s="222">
        <v>368129.86</v>
      </c>
      <c r="BK21" s="222">
        <v>374628.9</v>
      </c>
      <c r="BL21" s="222">
        <v>380628.47999999998</v>
      </c>
      <c r="BM21" s="222">
        <v>388676.56</v>
      </c>
      <c r="BN21" s="222">
        <v>393374.28</v>
      </c>
      <c r="BO21" s="222">
        <v>401367.02</v>
      </c>
      <c r="BP21" s="222">
        <v>408586.04</v>
      </c>
      <c r="BQ21" s="222">
        <v>415976.98</v>
      </c>
      <c r="BR21" s="222">
        <v>424246.58</v>
      </c>
      <c r="BS21" s="222">
        <v>432764.38</v>
      </c>
      <c r="BT21" s="222">
        <v>442457</v>
      </c>
      <c r="BU21" s="222">
        <v>451955.9</v>
      </c>
      <c r="BV21" s="222">
        <v>461827.46</v>
      </c>
      <c r="BW21" s="222">
        <v>471622.64</v>
      </c>
      <c r="BX21" s="222">
        <v>481673.44</v>
      </c>
      <c r="BY21" s="222">
        <v>492310.82</v>
      </c>
      <c r="BZ21" s="222">
        <v>501861.42</v>
      </c>
      <c r="CA21" s="222">
        <v>508989.5</v>
      </c>
      <c r="CB21" s="222">
        <v>512604.44</v>
      </c>
      <c r="CC21" s="222">
        <v>522623.96</v>
      </c>
      <c r="CD21" s="222">
        <v>528220.36</v>
      </c>
      <c r="CE21" s="222">
        <v>538910.98</v>
      </c>
      <c r="CF21" s="222">
        <v>550033.76</v>
      </c>
      <c r="CG21" s="222">
        <v>558976.66</v>
      </c>
      <c r="CH21" s="222">
        <v>567813.14</v>
      </c>
      <c r="CI21" s="222">
        <v>577673.62</v>
      </c>
      <c r="CJ21" s="222">
        <v>579929.07999999996</v>
      </c>
      <c r="CK21" s="222">
        <v>579929.07999999996</v>
      </c>
      <c r="CL21" s="222">
        <v>579929.07999999996</v>
      </c>
      <c r="CM21" s="222">
        <v>583704.57999999996</v>
      </c>
      <c r="CN21" s="222">
        <v>592851.22</v>
      </c>
      <c r="CO21" s="222">
        <v>602425.1</v>
      </c>
      <c r="CP21" s="222">
        <v>611644.34</v>
      </c>
      <c r="CQ21" s="222">
        <v>621225.52</v>
      </c>
      <c r="CR21" s="222">
        <v>631774.24</v>
      </c>
      <c r="CS21" s="222">
        <v>641180.34</v>
      </c>
      <c r="CT21" s="222">
        <v>651905.24</v>
      </c>
      <c r="CU21" s="222">
        <v>661556.1</v>
      </c>
      <c r="CV21" s="222">
        <v>670583</v>
      </c>
      <c r="CW21" s="222">
        <v>679663.98</v>
      </c>
      <c r="CX21" s="222">
        <v>689633.4</v>
      </c>
      <c r="CY21" s="222">
        <v>700492.6</v>
      </c>
      <c r="CZ21" s="222">
        <v>709987.34</v>
      </c>
      <c r="DA21" s="222">
        <v>717747.18</v>
      </c>
      <c r="DB21" s="222">
        <v>726738.56</v>
      </c>
      <c r="DC21" s="222">
        <v>736468.86</v>
      </c>
      <c r="DD21" s="222">
        <v>746631.94</v>
      </c>
      <c r="DE21" s="222">
        <v>756324.98</v>
      </c>
      <c r="DF21" s="222">
        <v>767426.96</v>
      </c>
      <c r="DG21" s="222">
        <v>778028.06</v>
      </c>
      <c r="DH21" s="222">
        <v>789022.98</v>
      </c>
      <c r="DI21" s="222">
        <v>798933.04</v>
      </c>
      <c r="DJ21" s="222">
        <v>809568.5</v>
      </c>
      <c r="DK21" s="222">
        <v>819948.72</v>
      </c>
      <c r="DL21" s="222">
        <v>830982.98</v>
      </c>
      <c r="DM21" s="222">
        <v>841523.1</v>
      </c>
      <c r="DN21" s="222">
        <v>851513.24</v>
      </c>
      <c r="DO21" s="222">
        <v>860875.68</v>
      </c>
      <c r="DP21" s="222">
        <v>870172.04</v>
      </c>
      <c r="DQ21" s="222">
        <v>879811.56</v>
      </c>
      <c r="DR21" s="222">
        <v>887902.22</v>
      </c>
      <c r="DS21" s="222">
        <v>897259.12</v>
      </c>
      <c r="DT21" s="222">
        <v>906596.02</v>
      </c>
      <c r="DU21" s="222">
        <v>915434.3</v>
      </c>
      <c r="DV21" s="222">
        <v>924993.56</v>
      </c>
      <c r="DW21" s="222">
        <v>934922.62</v>
      </c>
      <c r="DX21" s="222">
        <v>945625.12</v>
      </c>
      <c r="DY21" s="222">
        <v>955121.02</v>
      </c>
      <c r="DZ21" s="222">
        <v>965096.94</v>
      </c>
      <c r="EA21" s="222">
        <v>971399.98</v>
      </c>
      <c r="EB21" s="222">
        <v>981952.16</v>
      </c>
      <c r="EC21" s="222">
        <v>991745.8</v>
      </c>
      <c r="ED21" s="222">
        <v>1002144.56</v>
      </c>
      <c r="EE21" s="222">
        <v>1011060.76</v>
      </c>
      <c r="EF21" s="222">
        <v>1021114.56</v>
      </c>
      <c r="EG21" s="222">
        <v>1030543.34</v>
      </c>
      <c r="EH21" s="222">
        <v>1039115.58</v>
      </c>
      <c r="EI21" s="222">
        <v>1044670.9</v>
      </c>
      <c r="EJ21" s="222">
        <v>1052828.56</v>
      </c>
      <c r="EK21" s="222">
        <v>1062210.8400000001</v>
      </c>
      <c r="EL21" s="222">
        <v>1072050.72</v>
      </c>
      <c r="EM21" s="222">
        <v>1081110.48</v>
      </c>
      <c r="EN21" s="222">
        <v>1087527.58</v>
      </c>
      <c r="EO21" s="222">
        <v>1096879.6000000001</v>
      </c>
      <c r="EP21" s="222">
        <v>1105526.8400000001</v>
      </c>
      <c r="EQ21" s="222">
        <v>1114068.54</v>
      </c>
      <c r="ER21" s="222">
        <v>1122999.6399999999</v>
      </c>
      <c r="ES21" s="222">
        <v>1132619.92</v>
      </c>
      <c r="ET21" s="222">
        <v>1141337.3400000001</v>
      </c>
      <c r="EU21" s="222">
        <v>1145251.3400000001</v>
      </c>
      <c r="EV21" s="222">
        <v>1148647.22</v>
      </c>
      <c r="EW21" s="222">
        <v>1148647.22</v>
      </c>
      <c r="EX21" s="222">
        <v>1148647.22</v>
      </c>
      <c r="EY21" s="222">
        <v>1148647.22</v>
      </c>
      <c r="EZ21" s="222">
        <v>1148647.22</v>
      </c>
      <c r="FA21" s="222">
        <v>1152889.68</v>
      </c>
      <c r="FB21" s="222">
        <v>1160930.76</v>
      </c>
      <c r="FC21" s="222">
        <v>1167954.76</v>
      </c>
      <c r="FD21" s="222">
        <v>1177382.02</v>
      </c>
      <c r="FE21" s="222">
        <v>1187082.82</v>
      </c>
      <c r="FF21" s="222">
        <v>1197513.98</v>
      </c>
      <c r="FG21" s="222">
        <v>1207996.72</v>
      </c>
      <c r="FH21" s="222">
        <v>1217830.74</v>
      </c>
      <c r="FI21" s="222">
        <v>1226527.28</v>
      </c>
      <c r="FJ21" s="222">
        <v>1235266.82</v>
      </c>
      <c r="FK21" s="222">
        <v>1242688.92</v>
      </c>
      <c r="FL21" s="222">
        <v>1250221.6399999999</v>
      </c>
      <c r="FM21" s="222">
        <v>1258439.46</v>
      </c>
      <c r="FN21" s="222">
        <v>1266142.8</v>
      </c>
      <c r="FO21" s="222">
        <v>1273589.7</v>
      </c>
      <c r="FP21" s="222">
        <v>1282022.58</v>
      </c>
      <c r="FQ21" s="222">
        <v>1290373.68</v>
      </c>
      <c r="FR21" s="222">
        <v>1299802.3</v>
      </c>
      <c r="FS21" s="222">
        <v>1308464.04</v>
      </c>
      <c r="FT21" s="222">
        <v>1316617.3400000001</v>
      </c>
      <c r="FU21" s="222">
        <v>1325618.3799999999</v>
      </c>
      <c r="FV21" s="222">
        <v>1333088.06</v>
      </c>
      <c r="FW21" s="222">
        <v>1337787.1599999999</v>
      </c>
      <c r="FX21" s="222">
        <v>1346383.34</v>
      </c>
      <c r="FY21" s="222">
        <v>1354398.32</v>
      </c>
      <c r="FZ21" s="222">
        <v>1360649.32</v>
      </c>
      <c r="GA21" s="222">
        <v>1366447.32</v>
      </c>
      <c r="GB21" s="222">
        <v>1375232.94</v>
      </c>
      <c r="GC21" s="222">
        <v>1384013.06</v>
      </c>
      <c r="GD21" s="222">
        <v>1392579.04</v>
      </c>
      <c r="GE21" s="222">
        <v>1400707.82</v>
      </c>
      <c r="GF21" s="222">
        <v>1408537.34</v>
      </c>
      <c r="GG21" s="222">
        <v>1416988.58</v>
      </c>
      <c r="GH21" s="222">
        <v>1424881.12</v>
      </c>
      <c r="GI21" s="222">
        <v>1432937.16</v>
      </c>
      <c r="GJ21" s="222">
        <v>1441024.74</v>
      </c>
      <c r="GK21" s="222">
        <v>1448250.98</v>
      </c>
      <c r="GL21" s="222">
        <v>1454435.66</v>
      </c>
      <c r="GM21" s="222">
        <v>1462552.92</v>
      </c>
      <c r="GN21" s="222">
        <v>1470098.04</v>
      </c>
      <c r="GO21" s="222">
        <v>1477769.7</v>
      </c>
      <c r="GP21" s="222">
        <v>1486059.1</v>
      </c>
      <c r="GQ21" s="222">
        <v>1494371.08</v>
      </c>
      <c r="GR21" s="222">
        <v>1497023.92</v>
      </c>
      <c r="GS21" s="222">
        <v>1504291.38</v>
      </c>
      <c r="GT21" s="222">
        <v>1511969.3</v>
      </c>
      <c r="GU21" s="222">
        <v>1517792.22</v>
      </c>
      <c r="GV21" s="222">
        <v>1520051.38</v>
      </c>
      <c r="GW21" s="222">
        <v>1524008.8</v>
      </c>
      <c r="GX21" s="222">
        <v>1529301.58</v>
      </c>
      <c r="GY21" s="222">
        <v>1529301.58</v>
      </c>
      <c r="GZ21" s="222">
        <v>1534108.56</v>
      </c>
      <c r="HA21" s="222">
        <v>1542569.54</v>
      </c>
      <c r="HB21" s="222">
        <v>1550872.34</v>
      </c>
      <c r="HC21" s="222">
        <v>1559000.74</v>
      </c>
      <c r="HD21" s="222">
        <v>1565736.2</v>
      </c>
      <c r="HE21" s="222">
        <v>1572553.8</v>
      </c>
      <c r="HF21" s="222">
        <v>1579363.02</v>
      </c>
      <c r="HG21" s="222">
        <v>1586626.96</v>
      </c>
      <c r="HH21" s="222">
        <v>1594681.54</v>
      </c>
      <c r="HI21" s="222">
        <v>1602595.98</v>
      </c>
      <c r="HJ21" s="222">
        <v>1610021.24</v>
      </c>
      <c r="HK21" s="222">
        <v>1611226.2</v>
      </c>
      <c r="HL21" s="222">
        <v>1616889.06</v>
      </c>
      <c r="HM21" s="222">
        <v>1624019.02</v>
      </c>
      <c r="HN21" s="222">
        <v>1628508.88</v>
      </c>
      <c r="HO21" s="222">
        <v>1633469.04</v>
      </c>
      <c r="HP21" s="222">
        <v>1636879.26</v>
      </c>
      <c r="HQ21" s="222">
        <v>1645720.02</v>
      </c>
      <c r="HR21" s="222">
        <v>1653203.08</v>
      </c>
      <c r="HS21" s="222">
        <v>1659500.04</v>
      </c>
      <c r="HT21" s="222">
        <v>1659500.04</v>
      </c>
      <c r="HU21" s="222">
        <v>1659500.04</v>
      </c>
      <c r="HV21" s="222">
        <v>1659500.04</v>
      </c>
      <c r="HW21" s="222">
        <v>1665371.4</v>
      </c>
      <c r="HX21" s="222">
        <v>1670158.44</v>
      </c>
      <c r="HY21" s="222">
        <v>1670158.44</v>
      </c>
      <c r="HZ21" s="245">
        <v>1671314.5</v>
      </c>
    </row>
    <row r="22" spans="1:237" x14ac:dyDescent="0.25">
      <c r="A22" s="225">
        <f t="shared" si="4"/>
        <v>20</v>
      </c>
      <c r="B22" s="226"/>
      <c r="C22" s="229"/>
      <c r="D22" s="180">
        <v>3036</v>
      </c>
      <c r="E22" s="180">
        <v>3370</v>
      </c>
      <c r="F22" s="180">
        <v>3709</v>
      </c>
      <c r="G22" s="180">
        <v>4342</v>
      </c>
      <c r="H22" s="180">
        <v>5085</v>
      </c>
      <c r="I22" s="180">
        <v>5278</v>
      </c>
      <c r="J22" s="222">
        <v>5440</v>
      </c>
      <c r="K22" s="222">
        <v>5066</v>
      </c>
      <c r="L22" s="229">
        <v>5314</v>
      </c>
      <c r="M22" s="222">
        <v>5554</v>
      </c>
      <c r="N22" s="222">
        <v>5623</v>
      </c>
      <c r="O22" s="222">
        <v>5873</v>
      </c>
      <c r="P22" s="222">
        <v>6024</v>
      </c>
      <c r="Q22" s="222">
        <v>6069</v>
      </c>
      <c r="R22" s="222">
        <v>6098</v>
      </c>
      <c r="S22" s="222">
        <v>6139</v>
      </c>
      <c r="T22" s="222">
        <v>6172</v>
      </c>
      <c r="U22" s="222">
        <v>6312</v>
      </c>
      <c r="V22" s="222">
        <v>6493</v>
      </c>
      <c r="W22" s="222">
        <v>6539</v>
      </c>
      <c r="X22" s="222">
        <v>6227</v>
      </c>
      <c r="Y22" s="222">
        <v>6012</v>
      </c>
      <c r="Z22" s="222">
        <v>5888</v>
      </c>
      <c r="AA22" s="222">
        <v>6062</v>
      </c>
      <c r="AB22" s="222">
        <v>6220</v>
      </c>
      <c r="AC22" s="222">
        <v>6263</v>
      </c>
      <c r="AD22" s="222">
        <v>6155</v>
      </c>
      <c r="AE22" s="222">
        <v>5935</v>
      </c>
      <c r="AF22" s="222">
        <v>5730</v>
      </c>
      <c r="AG22" s="222">
        <v>5635</v>
      </c>
      <c r="AH22" s="222">
        <v>5680</v>
      </c>
      <c r="AI22" s="222">
        <v>5793</v>
      </c>
      <c r="AJ22" s="222">
        <v>5916</v>
      </c>
      <c r="AK22" s="222">
        <v>6023</v>
      </c>
      <c r="AL22" s="222">
        <v>6085</v>
      </c>
      <c r="AM22" s="222">
        <v>6167</v>
      </c>
      <c r="AN22" s="222">
        <v>6246</v>
      </c>
      <c r="AO22" s="222">
        <v>6326</v>
      </c>
      <c r="AP22" s="222">
        <v>6412</v>
      </c>
      <c r="AQ22" s="222">
        <v>6472</v>
      </c>
      <c r="AR22" s="222">
        <v>6553</v>
      </c>
      <c r="AS22" s="222">
        <v>6605</v>
      </c>
      <c r="AT22" s="222">
        <v>6668</v>
      </c>
      <c r="AU22" s="222">
        <v>6741</v>
      </c>
      <c r="AV22" s="222">
        <v>6667</v>
      </c>
      <c r="AW22" s="222">
        <v>6631</v>
      </c>
      <c r="AX22" s="222">
        <v>6677</v>
      </c>
      <c r="AY22" s="222">
        <v>6633</v>
      </c>
      <c r="AZ22" s="222">
        <v>6498</v>
      </c>
      <c r="BA22" s="222">
        <v>6368</v>
      </c>
      <c r="BB22" s="222">
        <v>6243</v>
      </c>
      <c r="BC22" s="222">
        <v>6170</v>
      </c>
      <c r="BD22" s="222">
        <v>6133</v>
      </c>
      <c r="BE22" s="222">
        <v>6149</v>
      </c>
      <c r="BF22" s="222">
        <v>6158</v>
      </c>
      <c r="BG22" s="222">
        <v>6159</v>
      </c>
      <c r="BH22" s="222">
        <v>6188</v>
      </c>
      <c r="BI22" s="222">
        <v>6220</v>
      </c>
      <c r="BJ22" s="222">
        <v>6239</v>
      </c>
      <c r="BK22" s="222">
        <v>6244</v>
      </c>
      <c r="BL22" s="222">
        <v>6240</v>
      </c>
      <c r="BM22" s="222">
        <v>6269</v>
      </c>
      <c r="BN22" s="222">
        <v>6244</v>
      </c>
      <c r="BO22" s="222">
        <v>6271</v>
      </c>
      <c r="BP22" s="222">
        <v>6286</v>
      </c>
      <c r="BQ22" s="222">
        <v>6303</v>
      </c>
      <c r="BR22" s="222">
        <v>6332</v>
      </c>
      <c r="BS22" s="222">
        <v>6364</v>
      </c>
      <c r="BT22" s="222">
        <v>6412</v>
      </c>
      <c r="BU22" s="222">
        <v>6457</v>
      </c>
      <c r="BV22" s="222">
        <v>6505</v>
      </c>
      <c r="BW22" s="222">
        <v>6550</v>
      </c>
      <c r="BX22" s="222">
        <v>6598</v>
      </c>
      <c r="BY22" s="222">
        <v>6653</v>
      </c>
      <c r="BZ22" s="222">
        <v>6691</v>
      </c>
      <c r="CA22" s="222">
        <v>6697</v>
      </c>
      <c r="CB22" s="222">
        <v>6657</v>
      </c>
      <c r="CC22" s="222">
        <v>6700</v>
      </c>
      <c r="CD22" s="222">
        <v>6686</v>
      </c>
      <c r="CE22" s="222">
        <v>6736</v>
      </c>
      <c r="CF22" s="222">
        <v>6791</v>
      </c>
      <c r="CG22" s="222">
        <v>6817</v>
      </c>
      <c r="CH22" s="222">
        <v>6841</v>
      </c>
      <c r="CI22" s="222">
        <v>6877</v>
      </c>
      <c r="CJ22" s="222">
        <v>6823</v>
      </c>
      <c r="CK22" s="222">
        <v>6743</v>
      </c>
      <c r="CL22" s="222">
        <v>6666</v>
      </c>
      <c r="CM22" s="222">
        <v>6633</v>
      </c>
      <c r="CN22" s="222">
        <v>6661</v>
      </c>
      <c r="CO22" s="222">
        <v>6694</v>
      </c>
      <c r="CP22" s="222">
        <v>6721</v>
      </c>
      <c r="CQ22" s="222">
        <v>6752</v>
      </c>
      <c r="CR22" s="222">
        <v>6793</v>
      </c>
      <c r="CS22" s="222">
        <v>6821</v>
      </c>
      <c r="CT22" s="222">
        <v>6862</v>
      </c>
      <c r="CU22" s="222">
        <v>6891</v>
      </c>
      <c r="CV22" s="222">
        <v>6913</v>
      </c>
      <c r="CW22" s="222">
        <v>6935</v>
      </c>
      <c r="CX22" s="222">
        <v>6966</v>
      </c>
      <c r="CY22" s="222">
        <v>7005</v>
      </c>
      <c r="CZ22" s="222">
        <v>7030</v>
      </c>
      <c r="DA22" s="222">
        <v>7037</v>
      </c>
      <c r="DB22" s="222">
        <v>7056</v>
      </c>
      <c r="DC22" s="222">
        <v>7081</v>
      </c>
      <c r="DD22" s="222">
        <v>7111</v>
      </c>
      <c r="DE22" s="222">
        <v>7135</v>
      </c>
      <c r="DF22" s="222">
        <v>7172</v>
      </c>
      <c r="DG22" s="222">
        <v>7204</v>
      </c>
      <c r="DH22" s="222">
        <v>7239</v>
      </c>
      <c r="DI22" s="222">
        <v>7263</v>
      </c>
      <c r="DJ22" s="222">
        <v>7293</v>
      </c>
      <c r="DK22" s="222">
        <v>7321</v>
      </c>
      <c r="DL22" s="222">
        <v>7354</v>
      </c>
      <c r="DM22" s="222">
        <v>7382</v>
      </c>
      <c r="DN22" s="222">
        <v>7404</v>
      </c>
      <c r="DO22" s="222">
        <v>7421</v>
      </c>
      <c r="DP22" s="222">
        <v>7437</v>
      </c>
      <c r="DQ22" s="222">
        <v>7456</v>
      </c>
      <c r="DR22" s="222">
        <v>7461</v>
      </c>
      <c r="DS22" s="222">
        <v>7477</v>
      </c>
      <c r="DT22" s="222">
        <v>7493</v>
      </c>
      <c r="DU22" s="222">
        <v>7504</v>
      </c>
      <c r="DV22" s="222">
        <v>7520</v>
      </c>
      <c r="DW22" s="222">
        <v>7540</v>
      </c>
      <c r="DX22" s="222">
        <v>7565</v>
      </c>
      <c r="DY22" s="222">
        <v>7580</v>
      </c>
      <c r="DZ22" s="222">
        <v>7599</v>
      </c>
      <c r="EA22" s="222">
        <v>7589</v>
      </c>
      <c r="EB22" s="222">
        <v>7612</v>
      </c>
      <c r="EC22" s="222">
        <v>7629</v>
      </c>
      <c r="ED22" s="222">
        <v>7650</v>
      </c>
      <c r="EE22" s="222">
        <v>7660</v>
      </c>
      <c r="EF22" s="222">
        <v>7678</v>
      </c>
      <c r="EG22" s="222">
        <v>7691</v>
      </c>
      <c r="EH22" s="222">
        <v>7697</v>
      </c>
      <c r="EI22" s="222">
        <v>7681</v>
      </c>
      <c r="EJ22" s="222">
        <v>7685</v>
      </c>
      <c r="EK22" s="222">
        <v>7697</v>
      </c>
      <c r="EL22" s="222">
        <v>7713</v>
      </c>
      <c r="EM22" s="222">
        <v>7722</v>
      </c>
      <c r="EN22" s="222">
        <v>7713</v>
      </c>
      <c r="EO22" s="222">
        <v>7725</v>
      </c>
      <c r="EP22" s="222">
        <v>7731</v>
      </c>
      <c r="EQ22" s="222">
        <v>7737</v>
      </c>
      <c r="ER22" s="222">
        <v>7745</v>
      </c>
      <c r="ES22" s="222">
        <v>7758</v>
      </c>
      <c r="ET22" s="222">
        <v>7764</v>
      </c>
      <c r="EU22" s="222">
        <v>7738</v>
      </c>
      <c r="EV22" s="222">
        <v>7709</v>
      </c>
      <c r="EW22" s="222">
        <v>7658</v>
      </c>
      <c r="EX22" s="222">
        <v>7607</v>
      </c>
      <c r="EY22" s="222">
        <v>7557</v>
      </c>
      <c r="EZ22" s="222">
        <v>7507</v>
      </c>
      <c r="FA22" s="222">
        <v>7486</v>
      </c>
      <c r="FB22" s="222">
        <v>7490</v>
      </c>
      <c r="FC22" s="222">
        <v>7487</v>
      </c>
      <c r="FD22" s="222">
        <v>7499</v>
      </c>
      <c r="FE22" s="222">
        <v>7513</v>
      </c>
      <c r="FF22" s="222">
        <v>7532</v>
      </c>
      <c r="FG22" s="222">
        <v>7550</v>
      </c>
      <c r="FH22" s="222">
        <v>7564</v>
      </c>
      <c r="FI22" s="222">
        <v>7571</v>
      </c>
      <c r="FJ22" s="222">
        <v>7578</v>
      </c>
      <c r="FK22" s="222">
        <v>7577</v>
      </c>
      <c r="FL22" s="222">
        <v>7577</v>
      </c>
      <c r="FM22" s="222">
        <v>7581</v>
      </c>
      <c r="FN22" s="222">
        <v>7582</v>
      </c>
      <c r="FO22" s="222">
        <v>7581</v>
      </c>
      <c r="FP22" s="222">
        <v>7586</v>
      </c>
      <c r="FQ22" s="222">
        <v>7590</v>
      </c>
      <c r="FR22" s="222">
        <v>7601</v>
      </c>
      <c r="FS22" s="222">
        <v>7607</v>
      </c>
      <c r="FT22" s="222">
        <v>7611</v>
      </c>
      <c r="FU22" s="222">
        <v>7618</v>
      </c>
      <c r="FV22" s="222">
        <v>7618</v>
      </c>
      <c r="FW22" s="222">
        <v>7601</v>
      </c>
      <c r="FX22" s="222">
        <v>7607</v>
      </c>
      <c r="FY22" s="222">
        <v>7609</v>
      </c>
      <c r="FZ22" s="222">
        <v>7601</v>
      </c>
      <c r="GA22" s="222">
        <v>7591</v>
      </c>
      <c r="GB22" s="222">
        <v>7598</v>
      </c>
      <c r="GC22" s="222">
        <v>7604</v>
      </c>
      <c r="GD22" s="222">
        <v>7610</v>
      </c>
      <c r="GE22" s="222">
        <v>7613</v>
      </c>
      <c r="GF22" s="222">
        <v>7614</v>
      </c>
      <c r="GG22" s="222">
        <v>7618</v>
      </c>
      <c r="GH22" s="222">
        <v>7620</v>
      </c>
      <c r="GI22" s="222">
        <v>7622</v>
      </c>
      <c r="GJ22" s="222">
        <v>7624</v>
      </c>
      <c r="GK22" s="222">
        <v>7622</v>
      </c>
      <c r="GL22" s="222">
        <v>7615</v>
      </c>
      <c r="GM22" s="222">
        <v>7617</v>
      </c>
      <c r="GN22" s="222">
        <v>7617</v>
      </c>
      <c r="GO22" s="222">
        <v>7617</v>
      </c>
      <c r="GP22" s="222">
        <v>7621</v>
      </c>
      <c r="GQ22" s="222">
        <v>7624</v>
      </c>
      <c r="GR22" s="222">
        <v>7599</v>
      </c>
      <c r="GS22" s="222">
        <v>7597</v>
      </c>
      <c r="GT22" s="222">
        <v>7598</v>
      </c>
      <c r="GU22" s="222">
        <v>7589</v>
      </c>
      <c r="GV22" s="222">
        <v>7562</v>
      </c>
      <c r="GW22" s="222">
        <v>7545</v>
      </c>
      <c r="GX22" s="222">
        <v>7534</v>
      </c>
      <c r="GY22" s="222">
        <v>7497</v>
      </c>
      <c r="GZ22" s="222">
        <v>7483</v>
      </c>
      <c r="HA22" s="222">
        <v>7488</v>
      </c>
      <c r="HB22" s="222">
        <v>7492</v>
      </c>
      <c r="HC22" s="222">
        <v>7495</v>
      </c>
      <c r="HD22" s="222">
        <v>7492</v>
      </c>
      <c r="HE22" s="222">
        <v>7488</v>
      </c>
      <c r="HF22" s="222">
        <v>7485</v>
      </c>
      <c r="HG22" s="222">
        <v>7484</v>
      </c>
      <c r="HH22" s="222">
        <v>7487</v>
      </c>
      <c r="HI22" s="222">
        <v>7489</v>
      </c>
      <c r="HJ22" s="222">
        <v>7488</v>
      </c>
      <c r="HK22" s="222">
        <v>7459</v>
      </c>
      <c r="HL22" s="222">
        <v>7451</v>
      </c>
      <c r="HM22" s="222">
        <v>7450</v>
      </c>
      <c r="HN22" s="222">
        <v>7436</v>
      </c>
      <c r="HO22" s="222">
        <v>7425</v>
      </c>
      <c r="HP22" s="222">
        <v>7407</v>
      </c>
      <c r="HQ22" s="222">
        <v>7413</v>
      </c>
      <c r="HR22" s="222">
        <v>7413</v>
      </c>
      <c r="HS22" s="222">
        <v>7408</v>
      </c>
      <c r="HT22" s="222">
        <v>7376</v>
      </c>
      <c r="HU22" s="222">
        <v>7343</v>
      </c>
      <c r="HV22" s="222">
        <v>7311</v>
      </c>
      <c r="HW22" s="222">
        <v>7304</v>
      </c>
      <c r="HX22" s="222">
        <v>7293</v>
      </c>
      <c r="HY22" s="222">
        <v>7262</v>
      </c>
      <c r="HZ22" s="222">
        <v>7235</v>
      </c>
    </row>
    <row r="23" spans="1:237" x14ac:dyDescent="0.25">
      <c r="A23" s="225">
        <f t="shared" si="4"/>
        <v>21</v>
      </c>
      <c r="B23" s="226"/>
      <c r="C23" s="229"/>
      <c r="D23" s="180">
        <v>4358</v>
      </c>
      <c r="E23" s="180">
        <v>4525</v>
      </c>
      <c r="F23" s="180">
        <v>5032</v>
      </c>
      <c r="G23" s="180">
        <v>5507</v>
      </c>
      <c r="H23" s="180">
        <v>6121</v>
      </c>
      <c r="I23" s="180">
        <v>6145</v>
      </c>
      <c r="J23" s="222">
        <v>6187</v>
      </c>
      <c r="K23" s="222">
        <v>6301</v>
      </c>
      <c r="L23" s="229">
        <v>6534</v>
      </c>
      <c r="M23" s="222">
        <v>6702</v>
      </c>
      <c r="N23" s="222">
        <v>6837</v>
      </c>
      <c r="O23" s="222">
        <v>7014</v>
      </c>
      <c r="P23" s="222">
        <v>7118</v>
      </c>
      <c r="Q23" s="222">
        <v>7110</v>
      </c>
      <c r="R23" s="222">
        <v>7086</v>
      </c>
      <c r="S23" s="222">
        <v>7092</v>
      </c>
      <c r="T23" s="222">
        <v>7143</v>
      </c>
      <c r="U23" s="222">
        <v>7291</v>
      </c>
      <c r="V23" s="222">
        <v>7439</v>
      </c>
      <c r="W23" s="222">
        <v>7533</v>
      </c>
      <c r="X23" s="222">
        <v>7533</v>
      </c>
      <c r="Y23" s="222">
        <v>7490</v>
      </c>
      <c r="Z23" s="222">
        <v>7468</v>
      </c>
      <c r="AA23" s="222">
        <v>7603</v>
      </c>
      <c r="AB23" s="222">
        <v>7723</v>
      </c>
      <c r="AC23" s="222">
        <v>7793</v>
      </c>
      <c r="AD23" s="222">
        <v>7770</v>
      </c>
      <c r="AE23" s="222">
        <v>7770</v>
      </c>
      <c r="AF23" s="222">
        <v>7770</v>
      </c>
      <c r="AG23" s="222">
        <v>7709</v>
      </c>
      <c r="AH23" s="222">
        <v>7710</v>
      </c>
      <c r="AI23" s="222">
        <v>7776</v>
      </c>
      <c r="AJ23" s="222">
        <v>7878</v>
      </c>
      <c r="AK23" s="222">
        <v>7943</v>
      </c>
      <c r="AL23" s="222">
        <v>7953</v>
      </c>
      <c r="AM23" s="222">
        <v>7992</v>
      </c>
      <c r="AN23" s="222">
        <v>8043</v>
      </c>
      <c r="AO23" s="222">
        <v>8085</v>
      </c>
      <c r="AP23" s="222">
        <v>8137</v>
      </c>
      <c r="AQ23" s="222">
        <v>8159</v>
      </c>
      <c r="AR23" s="222">
        <v>8209</v>
      </c>
      <c r="AS23" s="222">
        <v>8224</v>
      </c>
      <c r="AT23" s="222">
        <v>8256</v>
      </c>
      <c r="AU23" s="222">
        <v>8303</v>
      </c>
      <c r="AV23" s="222">
        <v>8302</v>
      </c>
      <c r="AW23" s="222">
        <v>8316</v>
      </c>
      <c r="AX23" s="222">
        <v>8332</v>
      </c>
      <c r="AY23" s="222">
        <v>8327</v>
      </c>
      <c r="AZ23" s="222">
        <v>8327</v>
      </c>
      <c r="BA23" s="222">
        <v>8327</v>
      </c>
      <c r="BB23" s="222">
        <v>8327</v>
      </c>
      <c r="BC23" s="222">
        <v>8317</v>
      </c>
      <c r="BD23" s="222">
        <v>8310</v>
      </c>
      <c r="BE23" s="222">
        <v>8307</v>
      </c>
      <c r="BF23" s="222">
        <v>8288</v>
      </c>
      <c r="BG23" s="222">
        <v>8255</v>
      </c>
      <c r="BH23" s="222">
        <v>8252</v>
      </c>
      <c r="BI23" s="222">
        <v>8264</v>
      </c>
      <c r="BJ23" s="222">
        <v>8274</v>
      </c>
      <c r="BK23" s="222">
        <v>8274</v>
      </c>
      <c r="BL23" s="222">
        <v>8257</v>
      </c>
      <c r="BM23" s="222">
        <v>8260</v>
      </c>
      <c r="BN23" s="222">
        <v>8256</v>
      </c>
      <c r="BO23" s="222">
        <v>8260</v>
      </c>
      <c r="BP23" s="222">
        <v>8245</v>
      </c>
      <c r="BQ23" s="222">
        <v>8240</v>
      </c>
      <c r="BR23" s="222">
        <v>8244</v>
      </c>
      <c r="BS23" s="222">
        <v>8258</v>
      </c>
      <c r="BT23" s="222">
        <v>8287</v>
      </c>
      <c r="BU23" s="222">
        <v>8310</v>
      </c>
      <c r="BV23" s="222">
        <v>8339</v>
      </c>
      <c r="BW23" s="222">
        <v>8371</v>
      </c>
      <c r="BX23" s="222">
        <v>8406</v>
      </c>
      <c r="BY23" s="222">
        <v>8452</v>
      </c>
      <c r="BZ23" s="222">
        <v>8491</v>
      </c>
      <c r="CA23" s="222">
        <v>8508</v>
      </c>
      <c r="CB23" s="222">
        <v>8520</v>
      </c>
      <c r="CC23" s="222">
        <v>8557</v>
      </c>
      <c r="CD23" s="222">
        <v>8569</v>
      </c>
      <c r="CE23" s="222">
        <v>8609</v>
      </c>
      <c r="CF23" s="222">
        <v>8649</v>
      </c>
      <c r="CG23" s="222">
        <v>8653</v>
      </c>
      <c r="CH23" s="222">
        <v>8657</v>
      </c>
      <c r="CI23" s="222">
        <v>8676</v>
      </c>
      <c r="CJ23" s="222">
        <v>8675</v>
      </c>
      <c r="CK23" s="222">
        <v>8675</v>
      </c>
      <c r="CL23" s="222">
        <v>8675</v>
      </c>
      <c r="CM23" s="222">
        <v>8668</v>
      </c>
      <c r="CN23" s="222">
        <v>8676</v>
      </c>
      <c r="CO23" s="222">
        <v>8690</v>
      </c>
      <c r="CP23" s="222">
        <v>8698</v>
      </c>
      <c r="CQ23" s="222">
        <v>8710</v>
      </c>
      <c r="CR23" s="222">
        <v>8735</v>
      </c>
      <c r="CS23" s="222">
        <v>8751</v>
      </c>
      <c r="CT23" s="222">
        <v>8778</v>
      </c>
      <c r="CU23" s="222">
        <v>8789</v>
      </c>
      <c r="CV23" s="222">
        <v>8806</v>
      </c>
      <c r="CW23" s="222">
        <v>8813</v>
      </c>
      <c r="CX23" s="222">
        <v>8829</v>
      </c>
      <c r="CY23" s="222">
        <v>8860</v>
      </c>
      <c r="CZ23" s="222">
        <v>8872</v>
      </c>
      <c r="DA23" s="222">
        <v>8874</v>
      </c>
      <c r="DB23" s="222">
        <v>8880</v>
      </c>
      <c r="DC23" s="222">
        <v>8891</v>
      </c>
      <c r="DD23" s="222">
        <v>8906</v>
      </c>
      <c r="DE23" s="222">
        <v>8916</v>
      </c>
      <c r="DF23" s="222">
        <v>8941</v>
      </c>
      <c r="DG23" s="222">
        <v>8961</v>
      </c>
      <c r="DH23" s="222">
        <v>8985</v>
      </c>
      <c r="DI23" s="222">
        <v>8998</v>
      </c>
      <c r="DJ23" s="222">
        <v>9018</v>
      </c>
      <c r="DK23" s="222">
        <v>9034</v>
      </c>
      <c r="DL23" s="222">
        <v>9056</v>
      </c>
      <c r="DM23" s="222">
        <v>9072</v>
      </c>
      <c r="DN23" s="222">
        <v>9082</v>
      </c>
      <c r="DO23" s="222">
        <v>9090</v>
      </c>
      <c r="DP23" s="222">
        <v>9096</v>
      </c>
      <c r="DQ23" s="222">
        <v>9104</v>
      </c>
      <c r="DR23" s="222">
        <v>9095</v>
      </c>
      <c r="DS23" s="222">
        <v>9100</v>
      </c>
      <c r="DT23" s="222">
        <v>9105</v>
      </c>
      <c r="DU23" s="222">
        <v>9108</v>
      </c>
      <c r="DV23" s="222">
        <v>9112</v>
      </c>
      <c r="DW23" s="222">
        <v>9120</v>
      </c>
      <c r="DX23" s="222">
        <v>9135</v>
      </c>
      <c r="DY23" s="222">
        <v>9140</v>
      </c>
      <c r="DZ23" s="222">
        <v>9148</v>
      </c>
      <c r="EA23" s="222">
        <v>9146</v>
      </c>
      <c r="EB23" s="222">
        <v>9159</v>
      </c>
      <c r="EC23" s="222">
        <v>9166</v>
      </c>
      <c r="ED23" s="222">
        <v>9178</v>
      </c>
      <c r="EE23" s="222">
        <v>9177</v>
      </c>
      <c r="EF23" s="222">
        <v>9186</v>
      </c>
      <c r="EG23" s="222">
        <v>9188</v>
      </c>
      <c r="EH23" s="222">
        <v>9185</v>
      </c>
      <c r="EI23" s="222">
        <v>9180</v>
      </c>
      <c r="EJ23" s="222">
        <v>9180</v>
      </c>
      <c r="EK23" s="222">
        <v>9183</v>
      </c>
      <c r="EL23" s="222">
        <v>9188</v>
      </c>
      <c r="EM23" s="222">
        <v>9189</v>
      </c>
      <c r="EN23" s="222">
        <v>9190</v>
      </c>
      <c r="EO23" s="222">
        <v>9195</v>
      </c>
      <c r="EP23" s="222">
        <v>9195</v>
      </c>
      <c r="EQ23" s="222">
        <v>9195</v>
      </c>
      <c r="ER23" s="222">
        <v>9197</v>
      </c>
      <c r="ES23" s="222">
        <v>9201</v>
      </c>
      <c r="ET23" s="222">
        <v>9198</v>
      </c>
      <c r="EU23" s="222">
        <v>9187</v>
      </c>
      <c r="EV23" s="222">
        <v>9176</v>
      </c>
      <c r="EW23" s="222">
        <v>9176</v>
      </c>
      <c r="EX23" s="222">
        <v>9176</v>
      </c>
      <c r="EY23" s="222">
        <v>9176</v>
      </c>
      <c r="EZ23" s="222">
        <v>9176</v>
      </c>
      <c r="FA23" s="222">
        <v>9170</v>
      </c>
      <c r="FB23" s="222">
        <v>9162</v>
      </c>
      <c r="FC23" s="222">
        <v>9152</v>
      </c>
      <c r="FD23" s="222">
        <v>9155</v>
      </c>
      <c r="FE23" s="222">
        <v>9160</v>
      </c>
      <c r="FF23" s="222">
        <v>9172</v>
      </c>
      <c r="FG23" s="222">
        <v>9182</v>
      </c>
      <c r="FH23" s="222">
        <v>9187</v>
      </c>
      <c r="FI23" s="222">
        <v>9183</v>
      </c>
      <c r="FJ23" s="222">
        <v>9180</v>
      </c>
      <c r="FK23" s="222">
        <v>9174</v>
      </c>
      <c r="FL23" s="222">
        <v>9166</v>
      </c>
      <c r="FM23" s="222">
        <v>9162</v>
      </c>
      <c r="FN23" s="222">
        <v>9153</v>
      </c>
      <c r="FO23" s="222">
        <v>9144</v>
      </c>
      <c r="FP23" s="222">
        <v>9142</v>
      </c>
      <c r="FQ23" s="222">
        <v>9139</v>
      </c>
      <c r="FR23" s="222">
        <v>9142</v>
      </c>
      <c r="FS23" s="222">
        <v>9141</v>
      </c>
      <c r="FT23" s="222">
        <v>9135</v>
      </c>
      <c r="FU23" s="222">
        <v>9134</v>
      </c>
      <c r="FV23" s="222">
        <v>9128</v>
      </c>
      <c r="FW23" s="222">
        <v>9127</v>
      </c>
      <c r="FX23" s="222">
        <v>9123</v>
      </c>
      <c r="FY23" s="222">
        <v>9120</v>
      </c>
      <c r="FZ23" s="222">
        <v>9114</v>
      </c>
      <c r="GA23" s="222">
        <v>9109</v>
      </c>
      <c r="GB23" s="222">
        <v>9108</v>
      </c>
      <c r="GC23" s="222">
        <v>9106</v>
      </c>
      <c r="GD23" s="222">
        <v>9104</v>
      </c>
      <c r="GE23" s="222">
        <v>9099</v>
      </c>
      <c r="GF23" s="222">
        <v>9091</v>
      </c>
      <c r="GG23" s="222">
        <v>9090</v>
      </c>
      <c r="GH23" s="222">
        <v>9083</v>
      </c>
      <c r="GI23" s="222">
        <v>9077</v>
      </c>
      <c r="GJ23" s="222">
        <v>9071</v>
      </c>
      <c r="GK23" s="222">
        <v>9059</v>
      </c>
      <c r="GL23" s="222">
        <v>9052</v>
      </c>
      <c r="GM23" s="222">
        <v>9048</v>
      </c>
      <c r="GN23" s="222">
        <v>9040</v>
      </c>
      <c r="GO23" s="222">
        <v>9034</v>
      </c>
      <c r="GP23" s="222">
        <v>9030</v>
      </c>
      <c r="GQ23" s="222">
        <v>9027</v>
      </c>
      <c r="GR23" s="222">
        <v>9025</v>
      </c>
      <c r="GS23" s="222">
        <v>9019</v>
      </c>
      <c r="GT23" s="222">
        <v>9013</v>
      </c>
      <c r="GU23" s="222">
        <v>9006</v>
      </c>
      <c r="GV23" s="222">
        <v>9002</v>
      </c>
      <c r="GW23" s="222">
        <v>8997</v>
      </c>
      <c r="GX23" s="222">
        <v>8990</v>
      </c>
      <c r="GY23" s="222">
        <v>8990</v>
      </c>
      <c r="GZ23" s="222">
        <v>8984</v>
      </c>
      <c r="HA23" s="222">
        <v>8982</v>
      </c>
      <c r="HB23" s="222">
        <v>8980</v>
      </c>
      <c r="HC23" s="222">
        <v>8977</v>
      </c>
      <c r="HD23" s="222">
        <v>8969</v>
      </c>
      <c r="HE23" s="222">
        <v>8965</v>
      </c>
      <c r="HF23" s="222">
        <v>8956</v>
      </c>
      <c r="HG23" s="222">
        <v>8948</v>
      </c>
      <c r="HH23" s="222">
        <v>8943</v>
      </c>
      <c r="HI23" s="222">
        <v>8939</v>
      </c>
      <c r="HJ23" s="222">
        <v>8937</v>
      </c>
      <c r="HK23" s="222">
        <v>8936</v>
      </c>
      <c r="HL23" s="222">
        <v>8931</v>
      </c>
      <c r="HM23" s="222">
        <v>8923</v>
      </c>
      <c r="HN23" s="222">
        <v>8917</v>
      </c>
      <c r="HO23" s="222">
        <v>8912</v>
      </c>
      <c r="HP23" s="222">
        <v>8910</v>
      </c>
      <c r="HQ23" s="222">
        <v>8910</v>
      </c>
      <c r="HR23" s="222">
        <v>8904</v>
      </c>
      <c r="HS23" s="222">
        <v>8895</v>
      </c>
      <c r="HT23" s="222">
        <v>8895</v>
      </c>
      <c r="HU23" s="222">
        <v>8895</v>
      </c>
      <c r="HV23" s="222">
        <v>8895</v>
      </c>
      <c r="HW23" s="222">
        <v>8892</v>
      </c>
      <c r="HX23" s="222">
        <v>8886</v>
      </c>
      <c r="HY23" s="222">
        <v>8886</v>
      </c>
      <c r="HZ23" s="222">
        <v>8882</v>
      </c>
    </row>
    <row r="24" spans="1:237" x14ac:dyDescent="0.25">
      <c r="A24" s="225">
        <f t="shared" si="4"/>
        <v>22</v>
      </c>
      <c r="B24" s="226"/>
      <c r="C24" s="229"/>
      <c r="D24" s="180">
        <v>181.58</v>
      </c>
      <c r="E24" s="180">
        <v>188.53</v>
      </c>
      <c r="F24" s="180">
        <v>209.66</v>
      </c>
      <c r="G24" s="180">
        <v>229.45</v>
      </c>
      <c r="H24" s="180">
        <v>255.04</v>
      </c>
      <c r="I24" s="180">
        <v>256.02999999999997</v>
      </c>
      <c r="J24" s="222">
        <v>257.81</v>
      </c>
      <c r="K24" s="222">
        <v>262.54000000000002</v>
      </c>
      <c r="L24" s="229">
        <v>272.23</v>
      </c>
      <c r="M24" s="222">
        <v>279.27</v>
      </c>
      <c r="N24" s="222">
        <v>284.86</v>
      </c>
      <c r="O24" s="222">
        <v>292.27</v>
      </c>
      <c r="P24" s="222">
        <v>296.58999999999997</v>
      </c>
      <c r="Q24" s="222">
        <v>296.26</v>
      </c>
      <c r="R24" s="222">
        <v>295.25</v>
      </c>
      <c r="S24" s="222">
        <v>295.52</v>
      </c>
      <c r="T24" s="222">
        <v>297.63</v>
      </c>
      <c r="U24" s="222">
        <v>303.79000000000002</v>
      </c>
      <c r="V24" s="222">
        <v>309.95999999999998</v>
      </c>
      <c r="W24" s="222">
        <v>313.89</v>
      </c>
      <c r="X24" s="222">
        <v>313.89</v>
      </c>
      <c r="Y24" s="222">
        <v>312.08</v>
      </c>
      <c r="Z24" s="222">
        <v>311.14999999999998</v>
      </c>
      <c r="AA24" s="222">
        <v>316.79000000000002</v>
      </c>
      <c r="AB24" s="222">
        <v>321.77999999999997</v>
      </c>
      <c r="AC24" s="222">
        <v>324.72000000000003</v>
      </c>
      <c r="AD24" s="222">
        <v>323.77</v>
      </c>
      <c r="AE24" s="222">
        <v>323.77</v>
      </c>
      <c r="AF24" s="222">
        <v>323.77</v>
      </c>
      <c r="AG24" s="222">
        <v>321.20999999999998</v>
      </c>
      <c r="AH24" s="222">
        <v>321.27</v>
      </c>
      <c r="AI24" s="222">
        <v>324</v>
      </c>
      <c r="AJ24" s="222">
        <v>328.27</v>
      </c>
      <c r="AK24" s="222">
        <v>330.95</v>
      </c>
      <c r="AL24" s="222">
        <v>331.37</v>
      </c>
      <c r="AM24" s="222">
        <v>332.99</v>
      </c>
      <c r="AN24" s="222">
        <v>335.14</v>
      </c>
      <c r="AO24" s="222">
        <v>336.88</v>
      </c>
      <c r="AP24" s="222">
        <v>339.06</v>
      </c>
      <c r="AQ24" s="222">
        <v>339.95</v>
      </c>
      <c r="AR24" s="222">
        <v>342.05</v>
      </c>
      <c r="AS24" s="222">
        <v>342.68</v>
      </c>
      <c r="AT24" s="222">
        <v>343.99</v>
      </c>
      <c r="AU24" s="222">
        <v>345.95</v>
      </c>
      <c r="AV24" s="222">
        <v>345.92</v>
      </c>
      <c r="AW24" s="222">
        <v>346.49</v>
      </c>
      <c r="AX24" s="222">
        <v>347.18</v>
      </c>
      <c r="AY24" s="222">
        <v>346.96</v>
      </c>
      <c r="AZ24" s="222">
        <v>346.96</v>
      </c>
      <c r="BA24" s="222">
        <v>346.96</v>
      </c>
      <c r="BB24" s="222">
        <v>346.96</v>
      </c>
      <c r="BC24" s="222">
        <v>346.53</v>
      </c>
      <c r="BD24" s="222">
        <v>346.24</v>
      </c>
      <c r="BE24" s="222">
        <v>346.11</v>
      </c>
      <c r="BF24" s="222">
        <v>345.32</v>
      </c>
      <c r="BG24" s="222">
        <v>343.95</v>
      </c>
      <c r="BH24" s="222">
        <v>343.85</v>
      </c>
      <c r="BI24" s="222">
        <v>344.35</v>
      </c>
      <c r="BJ24" s="222">
        <v>344.75</v>
      </c>
      <c r="BK24" s="222">
        <v>344.73</v>
      </c>
      <c r="BL24" s="222">
        <v>344.03</v>
      </c>
      <c r="BM24" s="222">
        <v>344.18</v>
      </c>
      <c r="BN24" s="222">
        <v>343.99</v>
      </c>
      <c r="BO24" s="222">
        <v>344.17</v>
      </c>
      <c r="BP24" s="222">
        <v>343.55</v>
      </c>
      <c r="BQ24" s="222">
        <v>343.34</v>
      </c>
      <c r="BR24" s="222">
        <v>343.5</v>
      </c>
      <c r="BS24" s="222">
        <v>344.1</v>
      </c>
      <c r="BT24" s="222">
        <v>345.29</v>
      </c>
      <c r="BU24" s="222">
        <v>346.27</v>
      </c>
      <c r="BV24" s="222">
        <v>347.44</v>
      </c>
      <c r="BW24" s="222">
        <v>348.81</v>
      </c>
      <c r="BX24" s="222">
        <v>350.25</v>
      </c>
      <c r="BY24" s="222">
        <v>352.18</v>
      </c>
      <c r="BZ24" s="222">
        <v>353.78</v>
      </c>
      <c r="CA24" s="222">
        <v>354.52</v>
      </c>
      <c r="CB24" s="222">
        <v>354.99</v>
      </c>
      <c r="CC24" s="222">
        <v>356.54</v>
      </c>
      <c r="CD24" s="222">
        <v>357.06</v>
      </c>
      <c r="CE24" s="222">
        <v>358.69</v>
      </c>
      <c r="CF24" s="222">
        <v>360.37</v>
      </c>
      <c r="CG24" s="222">
        <v>360.56</v>
      </c>
      <c r="CH24" s="222">
        <v>360.72</v>
      </c>
      <c r="CI24" s="222">
        <v>361.48</v>
      </c>
      <c r="CJ24" s="222">
        <v>361.47</v>
      </c>
      <c r="CK24" s="222">
        <v>361.47</v>
      </c>
      <c r="CL24" s="222">
        <v>361.47</v>
      </c>
      <c r="CM24" s="222">
        <v>361.15</v>
      </c>
      <c r="CN24" s="222">
        <v>361.48</v>
      </c>
      <c r="CO24" s="222">
        <v>362.08</v>
      </c>
      <c r="CP24" s="222">
        <v>362.4</v>
      </c>
      <c r="CQ24" s="222">
        <v>362.91</v>
      </c>
      <c r="CR24" s="222">
        <v>363.97</v>
      </c>
      <c r="CS24" s="222">
        <v>364.62</v>
      </c>
      <c r="CT24" s="222">
        <v>365.73</v>
      </c>
      <c r="CU24" s="222">
        <v>366.21</v>
      </c>
      <c r="CV24" s="222">
        <v>366.9</v>
      </c>
      <c r="CW24" s="222">
        <v>367.2</v>
      </c>
      <c r="CX24" s="222">
        <v>367.88</v>
      </c>
      <c r="CY24" s="222">
        <v>369.16</v>
      </c>
      <c r="CZ24" s="222">
        <v>369.65</v>
      </c>
      <c r="DA24" s="222">
        <v>369.74</v>
      </c>
      <c r="DB24" s="222">
        <v>369.98</v>
      </c>
      <c r="DC24" s="222">
        <v>370.44</v>
      </c>
      <c r="DD24" s="222">
        <v>371.1</v>
      </c>
      <c r="DE24" s="222">
        <v>371.49</v>
      </c>
      <c r="DF24" s="222">
        <v>372.55</v>
      </c>
      <c r="DG24" s="222">
        <v>373.38</v>
      </c>
      <c r="DH24" s="222">
        <v>374.37</v>
      </c>
      <c r="DI24" s="222">
        <v>374.93</v>
      </c>
      <c r="DJ24" s="222">
        <v>375.74</v>
      </c>
      <c r="DK24" s="222">
        <v>376.43</v>
      </c>
      <c r="DL24" s="222">
        <v>377.34</v>
      </c>
      <c r="DM24" s="222">
        <v>378.02</v>
      </c>
      <c r="DN24" s="222">
        <v>378.43</v>
      </c>
      <c r="DO24" s="222">
        <v>378.76</v>
      </c>
      <c r="DP24" s="222">
        <v>379.01</v>
      </c>
      <c r="DQ24" s="222">
        <v>379.32</v>
      </c>
      <c r="DR24" s="222">
        <v>378.97</v>
      </c>
      <c r="DS24" s="222">
        <v>379.18</v>
      </c>
      <c r="DT24" s="222">
        <v>379.38</v>
      </c>
      <c r="DU24" s="222">
        <v>379.48</v>
      </c>
      <c r="DV24" s="222">
        <v>379.67</v>
      </c>
      <c r="DW24" s="222">
        <v>380</v>
      </c>
      <c r="DX24" s="222">
        <v>380.64</v>
      </c>
      <c r="DY24" s="222">
        <v>380.84</v>
      </c>
      <c r="DZ24" s="222">
        <v>381.17</v>
      </c>
      <c r="EA24" s="222">
        <v>381.1</v>
      </c>
      <c r="EB24" s="222">
        <v>381.64</v>
      </c>
      <c r="EC24" s="222">
        <v>381.93</v>
      </c>
      <c r="ED24" s="222">
        <v>382.4</v>
      </c>
      <c r="EE24" s="222">
        <v>382.38</v>
      </c>
      <c r="EF24" s="222">
        <v>382.76</v>
      </c>
      <c r="EG24" s="222">
        <v>382.85</v>
      </c>
      <c r="EH24" s="222">
        <v>382.72</v>
      </c>
      <c r="EI24" s="222">
        <v>382.51</v>
      </c>
      <c r="EJ24" s="222">
        <v>382.49</v>
      </c>
      <c r="EK24" s="222">
        <v>382.61</v>
      </c>
      <c r="EL24" s="222">
        <v>382.85</v>
      </c>
      <c r="EM24" s="222">
        <v>382.86</v>
      </c>
      <c r="EN24" s="222">
        <v>382.93</v>
      </c>
      <c r="EO24" s="222">
        <v>383.13</v>
      </c>
      <c r="EP24" s="222">
        <v>383.11</v>
      </c>
      <c r="EQ24" s="222">
        <v>383.12</v>
      </c>
      <c r="ER24" s="222">
        <v>383.19</v>
      </c>
      <c r="ES24" s="222">
        <v>383.39</v>
      </c>
      <c r="ET24" s="222">
        <v>383.23</v>
      </c>
      <c r="EU24" s="222">
        <v>382.79</v>
      </c>
      <c r="EV24" s="222">
        <v>382.32</v>
      </c>
      <c r="EW24" s="222">
        <v>382.32</v>
      </c>
      <c r="EX24" s="222">
        <v>382.32</v>
      </c>
      <c r="EY24" s="222">
        <v>382.32</v>
      </c>
      <c r="EZ24" s="222">
        <v>382.32</v>
      </c>
      <c r="FA24" s="222">
        <v>382.07</v>
      </c>
      <c r="FB24" s="222">
        <v>381.74</v>
      </c>
      <c r="FC24" s="222">
        <v>381.35</v>
      </c>
      <c r="FD24" s="222">
        <v>381.47</v>
      </c>
      <c r="FE24" s="222">
        <v>381.68</v>
      </c>
      <c r="FF24" s="222">
        <v>382.16</v>
      </c>
      <c r="FG24" s="222">
        <v>382.57</v>
      </c>
      <c r="FH24" s="222">
        <v>382.78</v>
      </c>
      <c r="FI24" s="222">
        <v>382.62</v>
      </c>
      <c r="FJ24" s="222">
        <v>382.51</v>
      </c>
      <c r="FK24" s="222">
        <v>382.24</v>
      </c>
      <c r="FL24" s="222">
        <v>381.91</v>
      </c>
      <c r="FM24" s="222">
        <v>381.77</v>
      </c>
      <c r="FN24" s="222">
        <v>381.38</v>
      </c>
      <c r="FO24" s="222">
        <v>380.99</v>
      </c>
      <c r="FP24" s="222">
        <v>380.93</v>
      </c>
      <c r="FQ24" s="222">
        <v>380.8</v>
      </c>
      <c r="FR24" s="222">
        <v>380.91</v>
      </c>
      <c r="FS24" s="222">
        <v>380.86</v>
      </c>
      <c r="FT24" s="222">
        <v>380.64</v>
      </c>
      <c r="FU24" s="222">
        <v>380.6</v>
      </c>
      <c r="FV24" s="222">
        <v>380.34</v>
      </c>
      <c r="FW24" s="222">
        <v>380.28</v>
      </c>
      <c r="FX24" s="222">
        <v>380.13</v>
      </c>
      <c r="FY24" s="222">
        <v>380.02</v>
      </c>
      <c r="FZ24" s="222">
        <v>379.73</v>
      </c>
      <c r="GA24" s="222">
        <v>379.56</v>
      </c>
      <c r="GB24" s="222">
        <v>379.5</v>
      </c>
      <c r="GC24" s="222">
        <v>379.41</v>
      </c>
      <c r="GD24" s="222">
        <v>379.35</v>
      </c>
      <c r="GE24" s="222">
        <v>379.14</v>
      </c>
      <c r="GF24" s="222">
        <v>378.81</v>
      </c>
      <c r="GG24" s="222">
        <v>378.74</v>
      </c>
      <c r="GH24" s="222">
        <v>378.46</v>
      </c>
      <c r="GI24" s="222">
        <v>378.19</v>
      </c>
      <c r="GJ24" s="222">
        <v>377.95</v>
      </c>
      <c r="GK24" s="222">
        <v>377.47</v>
      </c>
      <c r="GL24" s="222">
        <v>377.17</v>
      </c>
      <c r="GM24" s="222">
        <v>376.99</v>
      </c>
      <c r="GN24" s="222">
        <v>376.67</v>
      </c>
      <c r="GO24" s="222">
        <v>376.42</v>
      </c>
      <c r="GP24" s="222">
        <v>376.27</v>
      </c>
      <c r="GQ24" s="222">
        <v>376.14</v>
      </c>
      <c r="GR24" s="222">
        <v>376.03</v>
      </c>
      <c r="GS24" s="222">
        <v>375.8</v>
      </c>
      <c r="GT24" s="222">
        <v>375.55</v>
      </c>
      <c r="GU24" s="222">
        <v>375.26</v>
      </c>
      <c r="GV24" s="222">
        <v>375.1</v>
      </c>
      <c r="GW24" s="222">
        <v>374.87</v>
      </c>
      <c r="GX24" s="222">
        <v>374.57</v>
      </c>
      <c r="GY24" s="222">
        <v>374.57</v>
      </c>
      <c r="GZ24" s="222">
        <v>374.33</v>
      </c>
      <c r="HA24" s="222">
        <v>374.27</v>
      </c>
      <c r="HB24" s="222">
        <v>374.18</v>
      </c>
      <c r="HC24" s="222">
        <v>374.04</v>
      </c>
      <c r="HD24" s="222">
        <v>373.7</v>
      </c>
      <c r="HE24" s="222">
        <v>373.54</v>
      </c>
      <c r="HF24" s="222">
        <v>373.17</v>
      </c>
      <c r="HG24" s="222">
        <v>372.84</v>
      </c>
      <c r="HH24" s="222">
        <v>372.63</v>
      </c>
      <c r="HI24" s="222">
        <v>372.46</v>
      </c>
      <c r="HJ24" s="222">
        <v>372.37</v>
      </c>
      <c r="HK24" s="222">
        <v>372.33</v>
      </c>
      <c r="HL24" s="222">
        <v>372.13</v>
      </c>
      <c r="HM24" s="222">
        <v>371.81</v>
      </c>
      <c r="HN24" s="222">
        <v>371.54</v>
      </c>
      <c r="HO24" s="222">
        <v>371.34</v>
      </c>
      <c r="HP24" s="222">
        <v>371.26</v>
      </c>
      <c r="HQ24" s="222">
        <v>371.25</v>
      </c>
      <c r="HR24" s="222">
        <v>370.99</v>
      </c>
      <c r="HS24" s="222">
        <v>370.62</v>
      </c>
      <c r="HT24" s="222">
        <v>370.62</v>
      </c>
      <c r="HU24" s="222">
        <v>370.62</v>
      </c>
      <c r="HV24" s="222">
        <v>370.62</v>
      </c>
      <c r="HW24" s="222">
        <v>370.51</v>
      </c>
      <c r="HX24" s="222">
        <v>370.23</v>
      </c>
      <c r="HY24" s="222">
        <v>370.23</v>
      </c>
      <c r="HZ24" s="222">
        <v>370.09</v>
      </c>
    </row>
    <row r="25" spans="1:237" x14ac:dyDescent="0.25">
      <c r="A25" s="225">
        <f t="shared" si="4"/>
        <v>23</v>
      </c>
      <c r="B25" s="226"/>
      <c r="C25" s="229"/>
      <c r="D25" s="180">
        <v>97.93</v>
      </c>
      <c r="E25" s="180">
        <v>98.29</v>
      </c>
      <c r="F25" s="180">
        <v>98.1</v>
      </c>
      <c r="G25" s="180">
        <v>98.05</v>
      </c>
      <c r="H25" s="180">
        <v>97.97</v>
      </c>
      <c r="I25" s="180">
        <v>97.9</v>
      </c>
      <c r="J25" s="222">
        <v>97.96</v>
      </c>
      <c r="K25" s="222">
        <v>97.95</v>
      </c>
      <c r="L25" s="229">
        <v>97.92</v>
      </c>
      <c r="M25" s="222">
        <v>97.97</v>
      </c>
      <c r="N25" s="222">
        <v>97.97</v>
      </c>
      <c r="O25" s="222">
        <v>97.92</v>
      </c>
      <c r="P25" s="222">
        <v>97.93</v>
      </c>
      <c r="Q25" s="222">
        <v>97.96</v>
      </c>
      <c r="R25" s="222">
        <v>97.96</v>
      </c>
      <c r="S25" s="222">
        <v>97.96</v>
      </c>
      <c r="T25" s="222">
        <v>97.95</v>
      </c>
      <c r="U25" s="222">
        <v>97.87</v>
      </c>
      <c r="V25" s="222">
        <v>97.88</v>
      </c>
      <c r="W25" s="222">
        <v>97.86</v>
      </c>
      <c r="X25" s="222">
        <v>97.86</v>
      </c>
      <c r="Y25" s="222">
        <v>97.84</v>
      </c>
      <c r="Z25" s="222">
        <v>97.8</v>
      </c>
      <c r="AA25" s="222">
        <v>97.81</v>
      </c>
      <c r="AB25" s="222">
        <v>97.81</v>
      </c>
      <c r="AC25" s="222">
        <v>97.84</v>
      </c>
      <c r="AD25" s="222">
        <v>97.84</v>
      </c>
      <c r="AE25" s="222">
        <v>97.84</v>
      </c>
      <c r="AF25" s="222">
        <v>97.84</v>
      </c>
      <c r="AG25" s="222">
        <v>97.84</v>
      </c>
      <c r="AH25" s="222">
        <v>97.89</v>
      </c>
      <c r="AI25" s="222">
        <v>97.91</v>
      </c>
      <c r="AJ25" s="222">
        <v>97.89</v>
      </c>
      <c r="AK25" s="222">
        <v>97.9</v>
      </c>
      <c r="AL25" s="222">
        <v>97.91</v>
      </c>
      <c r="AM25" s="222">
        <v>97.9</v>
      </c>
      <c r="AN25" s="222">
        <v>97.88</v>
      </c>
      <c r="AO25" s="222">
        <v>97.89</v>
      </c>
      <c r="AP25" s="222">
        <v>97.89</v>
      </c>
      <c r="AQ25" s="222">
        <v>97.91</v>
      </c>
      <c r="AR25" s="222">
        <v>97.89</v>
      </c>
      <c r="AS25" s="222">
        <v>97.87</v>
      </c>
      <c r="AT25" s="222">
        <v>97.86</v>
      </c>
      <c r="AU25" s="222">
        <v>97.86</v>
      </c>
      <c r="AV25" s="222">
        <v>97.84</v>
      </c>
      <c r="AW25" s="222">
        <v>97.82</v>
      </c>
      <c r="AX25" s="222">
        <v>97.82</v>
      </c>
      <c r="AY25" s="222">
        <v>97.82</v>
      </c>
      <c r="AZ25" s="222">
        <v>97.82</v>
      </c>
      <c r="BA25" s="222">
        <v>97.82</v>
      </c>
      <c r="BB25" s="222">
        <v>97.82</v>
      </c>
      <c r="BC25" s="222">
        <v>97.84</v>
      </c>
      <c r="BD25" s="222">
        <v>97.82</v>
      </c>
      <c r="BE25" s="222">
        <v>97.84</v>
      </c>
      <c r="BF25" s="222">
        <v>97.86</v>
      </c>
      <c r="BG25" s="222">
        <v>97.86</v>
      </c>
      <c r="BH25" s="222">
        <v>97.88</v>
      </c>
      <c r="BI25" s="222">
        <v>97.88</v>
      </c>
      <c r="BJ25" s="222">
        <v>97.89</v>
      </c>
      <c r="BK25" s="222">
        <v>97.89</v>
      </c>
      <c r="BL25" s="222">
        <v>97.91</v>
      </c>
      <c r="BM25" s="222">
        <v>97.91</v>
      </c>
      <c r="BN25" s="222">
        <v>97.91</v>
      </c>
      <c r="BO25" s="222">
        <v>97.9</v>
      </c>
      <c r="BP25" s="222">
        <v>97.92</v>
      </c>
      <c r="BQ25" s="222">
        <v>97.92</v>
      </c>
      <c r="BR25" s="222">
        <v>97.91</v>
      </c>
      <c r="BS25" s="222">
        <v>97.93</v>
      </c>
      <c r="BT25" s="222">
        <v>97.93</v>
      </c>
      <c r="BU25" s="222">
        <v>97.92</v>
      </c>
      <c r="BV25" s="222">
        <v>97.9</v>
      </c>
      <c r="BW25" s="222">
        <v>97.89</v>
      </c>
      <c r="BX25" s="222">
        <v>97.89</v>
      </c>
      <c r="BY25" s="222">
        <v>97.89</v>
      </c>
      <c r="BZ25" s="222">
        <v>97.88</v>
      </c>
      <c r="CA25" s="222">
        <v>97.86</v>
      </c>
      <c r="CB25" s="222">
        <v>97.86</v>
      </c>
      <c r="CC25" s="222">
        <v>97.85</v>
      </c>
      <c r="CD25" s="222">
        <v>97.83</v>
      </c>
      <c r="CE25" s="222">
        <v>97.85</v>
      </c>
      <c r="CF25" s="222">
        <v>97.83</v>
      </c>
      <c r="CG25" s="222">
        <v>97.85</v>
      </c>
      <c r="CH25" s="222">
        <v>97.85</v>
      </c>
      <c r="CI25" s="222">
        <v>97.83</v>
      </c>
      <c r="CJ25" s="222">
        <v>97.82</v>
      </c>
      <c r="CK25" s="222">
        <v>97.82</v>
      </c>
      <c r="CL25" s="222">
        <v>97.82</v>
      </c>
      <c r="CM25" s="222">
        <v>97.83</v>
      </c>
      <c r="CN25" s="222">
        <v>97.83</v>
      </c>
      <c r="CO25" s="222">
        <v>97.83</v>
      </c>
      <c r="CP25" s="222">
        <v>97.83</v>
      </c>
      <c r="CQ25" s="222">
        <v>97.83</v>
      </c>
      <c r="CR25" s="222">
        <v>97.83</v>
      </c>
      <c r="CS25" s="222">
        <v>97.83</v>
      </c>
      <c r="CT25" s="222">
        <v>97.83</v>
      </c>
      <c r="CU25" s="222">
        <v>97.83</v>
      </c>
      <c r="CV25" s="222">
        <v>97.83</v>
      </c>
      <c r="CW25" s="222">
        <v>97.83</v>
      </c>
      <c r="CX25" s="222">
        <v>97.85</v>
      </c>
      <c r="CY25" s="222">
        <v>97.82</v>
      </c>
      <c r="CZ25" s="222">
        <v>97.84</v>
      </c>
      <c r="DA25" s="222">
        <v>97.84</v>
      </c>
      <c r="DB25" s="222">
        <v>97.85</v>
      </c>
      <c r="DC25" s="222">
        <v>97.85</v>
      </c>
      <c r="DD25" s="222">
        <v>97.85</v>
      </c>
      <c r="DE25" s="222">
        <v>97.85</v>
      </c>
      <c r="DF25" s="222">
        <v>97.85</v>
      </c>
      <c r="DG25" s="222">
        <v>97.85</v>
      </c>
      <c r="DH25" s="222">
        <v>97.85</v>
      </c>
      <c r="DI25" s="222">
        <v>97.83</v>
      </c>
      <c r="DJ25" s="222">
        <v>97.83</v>
      </c>
      <c r="DK25" s="222">
        <v>97.83</v>
      </c>
      <c r="DL25" s="222">
        <v>97.84</v>
      </c>
      <c r="DM25" s="222">
        <v>97.84</v>
      </c>
      <c r="DN25" s="222">
        <v>97.84</v>
      </c>
      <c r="DO25" s="222">
        <v>97.84</v>
      </c>
      <c r="DP25" s="222">
        <v>97.84</v>
      </c>
      <c r="DQ25" s="222">
        <v>97.84</v>
      </c>
      <c r="DR25" s="222">
        <v>97.84</v>
      </c>
      <c r="DS25" s="222">
        <v>97.84</v>
      </c>
      <c r="DT25" s="222">
        <v>97.84</v>
      </c>
      <c r="DU25" s="222">
        <v>97.84</v>
      </c>
      <c r="DV25" s="222">
        <v>97.84</v>
      </c>
      <c r="DW25" s="222">
        <v>97.84</v>
      </c>
      <c r="DX25" s="222">
        <v>97.84</v>
      </c>
      <c r="DY25" s="222">
        <v>97.84</v>
      </c>
      <c r="DZ25" s="222">
        <v>97.84</v>
      </c>
      <c r="EA25" s="222">
        <v>97.82</v>
      </c>
      <c r="EB25" s="222">
        <v>97.82</v>
      </c>
      <c r="EC25" s="222">
        <v>97.82</v>
      </c>
      <c r="ED25" s="222">
        <v>97.82</v>
      </c>
      <c r="EE25" s="222">
        <v>97.82</v>
      </c>
      <c r="EF25" s="222">
        <v>97.83</v>
      </c>
      <c r="EG25" s="222">
        <v>97.83</v>
      </c>
      <c r="EH25" s="222">
        <v>97.83</v>
      </c>
      <c r="EI25" s="222">
        <v>97.83</v>
      </c>
      <c r="EJ25" s="222">
        <v>97.82</v>
      </c>
      <c r="EK25" s="222">
        <v>97.83</v>
      </c>
      <c r="EL25" s="222">
        <v>97.83</v>
      </c>
      <c r="EM25" s="222">
        <v>97.83</v>
      </c>
      <c r="EN25" s="222">
        <v>97.81</v>
      </c>
      <c r="EO25" s="222">
        <v>97.81</v>
      </c>
      <c r="EP25" s="222">
        <v>97.81</v>
      </c>
      <c r="EQ25" s="222">
        <v>97.81</v>
      </c>
      <c r="ER25" s="222">
        <v>97.83</v>
      </c>
      <c r="ES25" s="222">
        <v>97.83</v>
      </c>
      <c r="ET25" s="222">
        <v>97.8</v>
      </c>
      <c r="EU25" s="222">
        <v>97.8</v>
      </c>
      <c r="EV25" s="222">
        <v>97.8</v>
      </c>
      <c r="EW25" s="222">
        <v>97.8</v>
      </c>
      <c r="EX25" s="222">
        <v>97.8</v>
      </c>
      <c r="EY25" s="222">
        <v>97.8</v>
      </c>
      <c r="EZ25" s="222">
        <v>97.8</v>
      </c>
      <c r="FA25" s="222">
        <v>97.8</v>
      </c>
      <c r="FB25" s="222">
        <v>97.82</v>
      </c>
      <c r="FC25" s="222">
        <v>97.82</v>
      </c>
      <c r="FD25" s="222">
        <v>97.82</v>
      </c>
      <c r="FE25" s="222">
        <v>97.82</v>
      </c>
      <c r="FF25" s="222">
        <v>97.82</v>
      </c>
      <c r="FG25" s="222">
        <v>97.8</v>
      </c>
      <c r="FH25" s="222">
        <v>97.8</v>
      </c>
      <c r="FI25" s="222">
        <v>97.8</v>
      </c>
      <c r="FJ25" s="222">
        <v>97.8</v>
      </c>
      <c r="FK25" s="222">
        <v>97.8</v>
      </c>
      <c r="FL25" s="222">
        <v>97.8</v>
      </c>
      <c r="FM25" s="222">
        <v>97.8</v>
      </c>
      <c r="FN25" s="222">
        <v>97.8</v>
      </c>
      <c r="FO25" s="222">
        <v>97.8</v>
      </c>
      <c r="FP25" s="222">
        <v>97.8</v>
      </c>
      <c r="FQ25" s="222">
        <v>97.8</v>
      </c>
      <c r="FR25" s="222">
        <v>97.8</v>
      </c>
      <c r="FS25" s="222">
        <v>97.8</v>
      </c>
      <c r="FT25" s="222">
        <v>97.8</v>
      </c>
      <c r="FU25" s="222">
        <v>97.8</v>
      </c>
      <c r="FV25" s="222">
        <v>97.8</v>
      </c>
      <c r="FW25" s="222">
        <v>97.8</v>
      </c>
      <c r="FX25" s="222">
        <v>97.8</v>
      </c>
      <c r="FY25" s="222">
        <v>97.8</v>
      </c>
      <c r="FZ25" s="222">
        <v>97.8</v>
      </c>
      <c r="GA25" s="222">
        <v>97.8</v>
      </c>
      <c r="GB25" s="222">
        <v>97.8</v>
      </c>
      <c r="GC25" s="222">
        <v>97.8</v>
      </c>
      <c r="GD25" s="222">
        <v>97.8</v>
      </c>
      <c r="GE25" s="222">
        <v>97.8</v>
      </c>
      <c r="GF25" s="222">
        <v>97.78</v>
      </c>
      <c r="GG25" s="222">
        <v>97.78</v>
      </c>
      <c r="GH25" s="222">
        <v>97.79</v>
      </c>
      <c r="GI25" s="222">
        <v>97.78</v>
      </c>
      <c r="GJ25" s="222">
        <v>97.78</v>
      </c>
      <c r="GK25" s="222">
        <v>97.78</v>
      </c>
      <c r="GL25" s="222">
        <v>97.78</v>
      </c>
      <c r="GM25" s="222">
        <v>97.78</v>
      </c>
      <c r="GN25" s="222">
        <v>97.78</v>
      </c>
      <c r="GO25" s="222">
        <v>97.78</v>
      </c>
      <c r="GP25" s="222">
        <v>97.78</v>
      </c>
      <c r="GQ25" s="222">
        <v>97.78</v>
      </c>
      <c r="GR25" s="222">
        <v>97.78</v>
      </c>
      <c r="GS25" s="222">
        <v>97.78</v>
      </c>
      <c r="GT25" s="222">
        <v>97.77</v>
      </c>
      <c r="GU25" s="222">
        <v>97.77</v>
      </c>
      <c r="GV25" s="222">
        <v>97.77</v>
      </c>
      <c r="GW25" s="222">
        <v>97.77</v>
      </c>
      <c r="GX25" s="222">
        <v>97.77</v>
      </c>
      <c r="GY25" s="222">
        <v>97.77</v>
      </c>
      <c r="GZ25" s="222">
        <v>97.77</v>
      </c>
      <c r="HA25" s="222">
        <v>97.77</v>
      </c>
      <c r="HB25" s="222">
        <v>97.77</v>
      </c>
      <c r="HC25" s="222">
        <v>97.77</v>
      </c>
      <c r="HD25" s="222">
        <v>97.77</v>
      </c>
      <c r="HE25" s="222">
        <v>97.77</v>
      </c>
      <c r="HF25" s="222">
        <v>97.77</v>
      </c>
      <c r="HG25" s="222">
        <v>97.77</v>
      </c>
      <c r="HH25" s="222">
        <v>97.79</v>
      </c>
      <c r="HI25" s="222">
        <v>97.79</v>
      </c>
      <c r="HJ25" s="222">
        <v>97.78</v>
      </c>
      <c r="HK25" s="222">
        <v>97.78</v>
      </c>
      <c r="HL25" s="222">
        <v>97.78</v>
      </c>
      <c r="HM25" s="222">
        <v>97.78</v>
      </c>
      <c r="HN25" s="222">
        <v>97.78</v>
      </c>
      <c r="HO25" s="222">
        <v>97.78</v>
      </c>
      <c r="HP25" s="222">
        <v>97.78</v>
      </c>
      <c r="HQ25" s="222">
        <v>97.78</v>
      </c>
      <c r="HR25" s="222">
        <v>97.78</v>
      </c>
      <c r="HS25" s="222">
        <v>97.78</v>
      </c>
      <c r="HT25" s="222">
        <v>97.78</v>
      </c>
      <c r="HU25" s="222">
        <v>97.78</v>
      </c>
      <c r="HV25" s="222">
        <v>97.78</v>
      </c>
      <c r="HW25" s="222">
        <v>97.77</v>
      </c>
      <c r="HX25" s="222">
        <v>97.77</v>
      </c>
      <c r="HY25" s="222">
        <v>97.77</v>
      </c>
      <c r="HZ25" s="222">
        <v>97.77</v>
      </c>
    </row>
    <row r="26" spans="1:237" x14ac:dyDescent="0.25">
      <c r="A26" s="225">
        <f t="shared" si="4"/>
        <v>24</v>
      </c>
      <c r="B26" s="226"/>
      <c r="C26" s="229"/>
      <c r="D26" s="180">
        <v>97.76</v>
      </c>
      <c r="E26" s="180">
        <v>98.12</v>
      </c>
      <c r="F26" s="180">
        <v>97.92</v>
      </c>
      <c r="G26" s="180">
        <v>97.85</v>
      </c>
      <c r="H26" s="180">
        <v>97.76</v>
      </c>
      <c r="I26" s="180">
        <v>97.69</v>
      </c>
      <c r="J26" s="222">
        <v>97.76</v>
      </c>
      <c r="K26" s="222">
        <v>97.75</v>
      </c>
      <c r="L26" s="229">
        <v>97.72</v>
      </c>
      <c r="M26" s="222">
        <v>97.78</v>
      </c>
      <c r="N26" s="222">
        <v>97.78</v>
      </c>
      <c r="O26" s="222">
        <v>97.73</v>
      </c>
      <c r="P26" s="222">
        <v>97.74</v>
      </c>
      <c r="Q26" s="222">
        <v>97.77</v>
      </c>
      <c r="R26" s="222">
        <v>97.78</v>
      </c>
      <c r="S26" s="222">
        <v>97.79</v>
      </c>
      <c r="T26" s="222">
        <v>97.78</v>
      </c>
      <c r="U26" s="222">
        <v>97.7</v>
      </c>
      <c r="V26" s="222">
        <v>97.71</v>
      </c>
      <c r="W26" s="222">
        <v>97.7</v>
      </c>
      <c r="X26" s="222">
        <v>97.7</v>
      </c>
      <c r="Y26" s="222">
        <v>97.68</v>
      </c>
      <c r="Z26" s="222">
        <v>97.63</v>
      </c>
      <c r="AA26" s="222">
        <v>97.65</v>
      </c>
      <c r="AB26" s="222">
        <v>97.65</v>
      </c>
      <c r="AC26" s="222">
        <v>97.68</v>
      </c>
      <c r="AD26" s="222">
        <v>97.68</v>
      </c>
      <c r="AE26" s="222">
        <v>97.68</v>
      </c>
      <c r="AF26" s="222">
        <v>97.68</v>
      </c>
      <c r="AG26" s="222">
        <v>97.69</v>
      </c>
      <c r="AH26" s="222">
        <v>97.74</v>
      </c>
      <c r="AI26" s="222">
        <v>97.77</v>
      </c>
      <c r="AJ26" s="222">
        <v>97.75</v>
      </c>
      <c r="AK26" s="222">
        <v>97.76</v>
      </c>
      <c r="AL26" s="222">
        <v>97.77</v>
      </c>
      <c r="AM26" s="222">
        <v>97.76</v>
      </c>
      <c r="AN26" s="222">
        <v>97.74</v>
      </c>
      <c r="AO26" s="222">
        <v>97.75</v>
      </c>
      <c r="AP26" s="222">
        <v>97.75</v>
      </c>
      <c r="AQ26" s="222">
        <v>97.77</v>
      </c>
      <c r="AR26" s="222">
        <v>97.76</v>
      </c>
      <c r="AS26" s="222">
        <v>97.74</v>
      </c>
      <c r="AT26" s="222">
        <v>97.73</v>
      </c>
      <c r="AU26" s="222">
        <v>97.73</v>
      </c>
      <c r="AV26" s="222">
        <v>97.71</v>
      </c>
      <c r="AW26" s="222">
        <v>97.69</v>
      </c>
      <c r="AX26" s="222">
        <v>97.69</v>
      </c>
      <c r="AY26" s="222">
        <v>97.69</v>
      </c>
      <c r="AZ26" s="222">
        <v>97.69</v>
      </c>
      <c r="BA26" s="222">
        <v>97.69</v>
      </c>
      <c r="BB26" s="222">
        <v>97.69</v>
      </c>
      <c r="BC26" s="222">
        <v>97.71</v>
      </c>
      <c r="BD26" s="222">
        <v>97.69</v>
      </c>
      <c r="BE26" s="222">
        <v>97.71</v>
      </c>
      <c r="BF26" s="222">
        <v>97.73</v>
      </c>
      <c r="BG26" s="222">
        <v>97.74</v>
      </c>
      <c r="BH26" s="222">
        <v>97.76</v>
      </c>
      <c r="BI26" s="222">
        <v>97.76</v>
      </c>
      <c r="BJ26" s="222">
        <v>97.77</v>
      </c>
      <c r="BK26" s="222">
        <v>97.77</v>
      </c>
      <c r="BL26" s="222">
        <v>97.8</v>
      </c>
      <c r="BM26" s="222">
        <v>97.8</v>
      </c>
      <c r="BN26" s="222">
        <v>97.8</v>
      </c>
      <c r="BO26" s="222">
        <v>97.79</v>
      </c>
      <c r="BP26" s="222">
        <v>97.81</v>
      </c>
      <c r="BQ26" s="222">
        <v>97.81</v>
      </c>
      <c r="BR26" s="222">
        <v>97.8</v>
      </c>
      <c r="BS26" s="222">
        <v>97.82</v>
      </c>
      <c r="BT26" s="222">
        <v>97.82</v>
      </c>
      <c r="BU26" s="222">
        <v>97.81</v>
      </c>
      <c r="BV26" s="222">
        <v>97.79</v>
      </c>
      <c r="BW26" s="222">
        <v>97.78</v>
      </c>
      <c r="BX26" s="222">
        <v>97.78</v>
      </c>
      <c r="BY26" s="222">
        <v>97.77</v>
      </c>
      <c r="BZ26" s="222">
        <v>97.76</v>
      </c>
      <c r="CA26" s="222">
        <v>97.74</v>
      </c>
      <c r="CB26" s="222">
        <v>97.74</v>
      </c>
      <c r="CC26" s="222">
        <v>97.73</v>
      </c>
      <c r="CD26" s="222">
        <v>97.71</v>
      </c>
      <c r="CE26" s="222">
        <v>97.73</v>
      </c>
      <c r="CF26" s="222">
        <v>97.71</v>
      </c>
      <c r="CG26" s="222">
        <v>97.73</v>
      </c>
      <c r="CH26" s="222">
        <v>97.74</v>
      </c>
      <c r="CI26" s="222">
        <v>97.72</v>
      </c>
      <c r="CJ26" s="222">
        <v>97.71</v>
      </c>
      <c r="CK26" s="222">
        <v>97.71</v>
      </c>
      <c r="CL26" s="222">
        <v>97.71</v>
      </c>
      <c r="CM26" s="222">
        <v>97.72</v>
      </c>
      <c r="CN26" s="222">
        <v>97.72</v>
      </c>
      <c r="CO26" s="222">
        <v>97.72</v>
      </c>
      <c r="CP26" s="222">
        <v>97.72</v>
      </c>
      <c r="CQ26" s="222">
        <v>97.72</v>
      </c>
      <c r="CR26" s="222">
        <v>97.73</v>
      </c>
      <c r="CS26" s="222">
        <v>97.73</v>
      </c>
      <c r="CT26" s="222">
        <v>97.73</v>
      </c>
      <c r="CU26" s="222">
        <v>97.73</v>
      </c>
      <c r="CV26" s="222">
        <v>97.73</v>
      </c>
      <c r="CW26" s="222">
        <v>97.73</v>
      </c>
      <c r="CX26" s="222">
        <v>97.75</v>
      </c>
      <c r="CY26" s="222">
        <v>97.72</v>
      </c>
      <c r="CZ26" s="222">
        <v>97.74</v>
      </c>
      <c r="DA26" s="222">
        <v>97.74</v>
      </c>
      <c r="DB26" s="222">
        <v>97.75</v>
      </c>
      <c r="DC26" s="222">
        <v>97.75</v>
      </c>
      <c r="DD26" s="222">
        <v>97.75</v>
      </c>
      <c r="DE26" s="222">
        <v>97.76</v>
      </c>
      <c r="DF26" s="222">
        <v>97.76</v>
      </c>
      <c r="DG26" s="222">
        <v>97.76</v>
      </c>
      <c r="DH26" s="222">
        <v>97.76</v>
      </c>
      <c r="DI26" s="222">
        <v>97.74</v>
      </c>
      <c r="DJ26" s="222">
        <v>97.74</v>
      </c>
      <c r="DK26" s="222">
        <v>97.74</v>
      </c>
      <c r="DL26" s="222">
        <v>97.75</v>
      </c>
      <c r="DM26" s="222">
        <v>97.75</v>
      </c>
      <c r="DN26" s="222">
        <v>97.75</v>
      </c>
      <c r="DO26" s="222">
        <v>97.75</v>
      </c>
      <c r="DP26" s="222">
        <v>97.75</v>
      </c>
      <c r="DQ26" s="222">
        <v>97.76</v>
      </c>
      <c r="DR26" s="222">
        <v>97.76</v>
      </c>
      <c r="DS26" s="222">
        <v>97.76</v>
      </c>
      <c r="DT26" s="222">
        <v>97.76</v>
      </c>
      <c r="DU26" s="222">
        <v>97.76</v>
      </c>
      <c r="DV26" s="222">
        <v>97.76</v>
      </c>
      <c r="DW26" s="222">
        <v>97.76</v>
      </c>
      <c r="DX26" s="222">
        <v>97.76</v>
      </c>
      <c r="DY26" s="222">
        <v>97.76</v>
      </c>
      <c r="DZ26" s="222">
        <v>97.76</v>
      </c>
      <c r="EA26" s="222">
        <v>97.74</v>
      </c>
      <c r="EB26" s="222">
        <v>97.74</v>
      </c>
      <c r="EC26" s="222">
        <v>97.74</v>
      </c>
      <c r="ED26" s="222">
        <v>97.74</v>
      </c>
      <c r="EE26" s="222">
        <v>97.74</v>
      </c>
      <c r="EF26" s="222">
        <v>97.75</v>
      </c>
      <c r="EG26" s="222">
        <v>97.75</v>
      </c>
      <c r="EH26" s="222">
        <v>97.76</v>
      </c>
      <c r="EI26" s="222">
        <v>97.76</v>
      </c>
      <c r="EJ26" s="222">
        <v>97.75</v>
      </c>
      <c r="EK26" s="222">
        <v>97.76</v>
      </c>
      <c r="EL26" s="222">
        <v>97.76</v>
      </c>
      <c r="EM26" s="222">
        <v>97.76</v>
      </c>
      <c r="EN26" s="222">
        <v>97.74</v>
      </c>
      <c r="EO26" s="222">
        <v>97.74</v>
      </c>
      <c r="EP26" s="222">
        <v>97.74</v>
      </c>
      <c r="EQ26" s="222">
        <v>97.74</v>
      </c>
      <c r="ER26" s="222">
        <v>97.76</v>
      </c>
      <c r="ES26" s="222">
        <v>97.77</v>
      </c>
      <c r="ET26" s="222">
        <v>97.74</v>
      </c>
      <c r="EU26" s="222">
        <v>97.74</v>
      </c>
      <c r="EV26" s="222">
        <v>97.74</v>
      </c>
      <c r="EW26" s="222">
        <v>97.74</v>
      </c>
      <c r="EX26" s="222">
        <v>97.74</v>
      </c>
      <c r="EY26" s="222">
        <v>97.74</v>
      </c>
      <c r="EZ26" s="222">
        <v>97.74</v>
      </c>
      <c r="FA26" s="222">
        <v>97.74</v>
      </c>
      <c r="FB26" s="222">
        <v>97.76</v>
      </c>
      <c r="FC26" s="222">
        <v>97.76</v>
      </c>
      <c r="FD26" s="222">
        <v>97.76</v>
      </c>
      <c r="FE26" s="222">
        <v>97.77</v>
      </c>
      <c r="FF26" s="222">
        <v>97.77</v>
      </c>
      <c r="FG26" s="222">
        <v>97.75</v>
      </c>
      <c r="FH26" s="222">
        <v>97.75</v>
      </c>
      <c r="FI26" s="222">
        <v>97.75</v>
      </c>
      <c r="FJ26" s="222">
        <v>97.75</v>
      </c>
      <c r="FK26" s="222">
        <v>97.76</v>
      </c>
      <c r="FL26" s="222">
        <v>97.76</v>
      </c>
      <c r="FM26" s="222">
        <v>97.76</v>
      </c>
      <c r="FN26" s="222">
        <v>97.76</v>
      </c>
      <c r="FO26" s="222">
        <v>97.76</v>
      </c>
      <c r="FP26" s="222">
        <v>97.76</v>
      </c>
      <c r="FQ26" s="222">
        <v>97.76</v>
      </c>
      <c r="FR26" s="222">
        <v>97.76</v>
      </c>
      <c r="FS26" s="222">
        <v>97.76</v>
      </c>
      <c r="FT26" s="222">
        <v>97.77</v>
      </c>
      <c r="FU26" s="222">
        <v>97.77</v>
      </c>
      <c r="FV26" s="222">
        <v>97.77</v>
      </c>
      <c r="FW26" s="222">
        <v>97.77</v>
      </c>
      <c r="FX26" s="222">
        <v>97.77</v>
      </c>
      <c r="FY26" s="222">
        <v>97.77</v>
      </c>
      <c r="FZ26" s="222">
        <v>97.77</v>
      </c>
      <c r="GA26" s="222">
        <v>97.77</v>
      </c>
      <c r="GB26" s="222">
        <v>97.77</v>
      </c>
      <c r="GC26" s="222">
        <v>97.77</v>
      </c>
      <c r="GD26" s="222">
        <v>97.77</v>
      </c>
      <c r="GE26" s="222">
        <v>97.77</v>
      </c>
      <c r="GF26" s="222">
        <v>97.75</v>
      </c>
      <c r="GG26" s="222">
        <v>97.75</v>
      </c>
      <c r="GH26" s="222">
        <v>97.76</v>
      </c>
      <c r="GI26" s="222">
        <v>97.76</v>
      </c>
      <c r="GJ26" s="222">
        <v>97.76</v>
      </c>
      <c r="GK26" s="222">
        <v>97.76</v>
      </c>
      <c r="GL26" s="222">
        <v>97.76</v>
      </c>
      <c r="GM26" s="222">
        <v>97.76</v>
      </c>
      <c r="GN26" s="222">
        <v>97.76</v>
      </c>
      <c r="GO26" s="222">
        <v>97.76</v>
      </c>
      <c r="GP26" s="222">
        <v>97.76</v>
      </c>
      <c r="GQ26" s="222">
        <v>97.76</v>
      </c>
      <c r="GR26" s="222">
        <v>97.76</v>
      </c>
      <c r="GS26" s="222">
        <v>97.76</v>
      </c>
      <c r="GT26" s="222">
        <v>97.76</v>
      </c>
      <c r="GU26" s="222">
        <v>97.76</v>
      </c>
      <c r="GV26" s="222">
        <v>97.76</v>
      </c>
      <c r="GW26" s="222">
        <v>97.76</v>
      </c>
      <c r="GX26" s="222">
        <v>97.76</v>
      </c>
      <c r="GY26" s="222">
        <v>97.76</v>
      </c>
      <c r="GZ26" s="222">
        <v>97.76</v>
      </c>
      <c r="HA26" s="222">
        <v>97.76</v>
      </c>
      <c r="HB26" s="222">
        <v>97.76</v>
      </c>
      <c r="HC26" s="222">
        <v>97.76</v>
      </c>
      <c r="HD26" s="222">
        <v>97.76</v>
      </c>
      <c r="HE26" s="222">
        <v>97.76</v>
      </c>
      <c r="HF26" s="222">
        <v>97.77</v>
      </c>
      <c r="HG26" s="222">
        <v>97.77</v>
      </c>
      <c r="HH26" s="222">
        <v>97.79</v>
      </c>
      <c r="HI26" s="222">
        <v>97.79</v>
      </c>
      <c r="HJ26" s="222">
        <v>97.78</v>
      </c>
      <c r="HK26" s="222">
        <v>97.78</v>
      </c>
      <c r="HL26" s="222">
        <v>97.78</v>
      </c>
      <c r="HM26" s="222">
        <v>97.78</v>
      </c>
      <c r="HN26" s="222">
        <v>97.78</v>
      </c>
      <c r="HO26" s="222">
        <v>97.78</v>
      </c>
      <c r="HP26" s="222">
        <v>97.78</v>
      </c>
      <c r="HQ26" s="222">
        <v>97.78</v>
      </c>
      <c r="HR26" s="222">
        <v>97.78</v>
      </c>
      <c r="HS26" s="222">
        <v>97.78</v>
      </c>
      <c r="HT26" s="222">
        <v>97.78</v>
      </c>
      <c r="HU26" s="222">
        <v>97.78</v>
      </c>
      <c r="HV26" s="222">
        <v>97.78</v>
      </c>
      <c r="HW26" s="222">
        <v>97.77</v>
      </c>
      <c r="HX26" s="222">
        <v>97.77</v>
      </c>
      <c r="HY26" s="222">
        <v>97.77</v>
      </c>
      <c r="HZ26" s="222">
        <v>97.77</v>
      </c>
    </row>
    <row r="27" spans="1:237" x14ac:dyDescent="0.25">
      <c r="A27" s="225">
        <f t="shared" si="4"/>
        <v>25</v>
      </c>
      <c r="B27" s="226"/>
      <c r="C27" s="229"/>
      <c r="D27" s="180">
        <v>46.72</v>
      </c>
      <c r="E27" s="180">
        <v>54.43</v>
      </c>
      <c r="F27" s="180">
        <v>45.28</v>
      </c>
      <c r="G27" s="180">
        <v>43.98</v>
      </c>
      <c r="H27" s="180">
        <v>48.76</v>
      </c>
      <c r="I27" s="180">
        <v>49.64</v>
      </c>
      <c r="J27" s="222">
        <v>51.09</v>
      </c>
      <c r="K27" s="222">
        <v>47.58</v>
      </c>
      <c r="L27" s="229">
        <v>46.78</v>
      </c>
      <c r="M27" s="222">
        <v>46.2</v>
      </c>
      <c r="N27" s="222">
        <v>46.3</v>
      </c>
      <c r="O27" s="222">
        <v>45.88</v>
      </c>
      <c r="P27" s="222">
        <v>45.98</v>
      </c>
      <c r="Q27" s="222">
        <v>46.36</v>
      </c>
      <c r="R27" s="222">
        <v>46.57</v>
      </c>
      <c r="S27" s="222">
        <v>47.18</v>
      </c>
      <c r="T27" s="222">
        <v>46.51</v>
      </c>
      <c r="U27" s="222">
        <v>45.58</v>
      </c>
      <c r="V27" s="222">
        <v>46.24</v>
      </c>
      <c r="W27" s="222">
        <v>46.66</v>
      </c>
      <c r="X27" s="222">
        <v>46.24</v>
      </c>
      <c r="Y27" s="222">
        <v>46.1</v>
      </c>
      <c r="Z27" s="222">
        <v>45.88</v>
      </c>
      <c r="AA27" s="222">
        <v>46.45</v>
      </c>
      <c r="AB27" s="222">
        <v>47.08</v>
      </c>
      <c r="AC27" s="222">
        <v>46.91</v>
      </c>
      <c r="AD27" s="222">
        <v>47.32</v>
      </c>
      <c r="AE27" s="222">
        <v>47.11</v>
      </c>
      <c r="AF27" s="222">
        <v>47</v>
      </c>
      <c r="AG27" s="222">
        <v>47.29</v>
      </c>
      <c r="AH27" s="222">
        <v>47.5</v>
      </c>
      <c r="AI27" s="222">
        <v>47.91</v>
      </c>
      <c r="AJ27" s="222">
        <v>47.88</v>
      </c>
      <c r="AK27" s="222">
        <v>48.1</v>
      </c>
      <c r="AL27" s="222">
        <v>47.99</v>
      </c>
      <c r="AM27" s="222">
        <v>48.24</v>
      </c>
      <c r="AN27" s="222">
        <v>48.45</v>
      </c>
      <c r="AO27" s="222">
        <v>48.54</v>
      </c>
      <c r="AP27" s="222">
        <v>48.5</v>
      </c>
      <c r="AQ27" s="222">
        <v>48.41</v>
      </c>
      <c r="AR27" s="222">
        <v>48.26</v>
      </c>
      <c r="AS27" s="222">
        <v>48.24</v>
      </c>
      <c r="AT27" s="222">
        <v>48.49</v>
      </c>
      <c r="AU27" s="222">
        <v>48.41</v>
      </c>
      <c r="AV27" s="222">
        <v>48.05</v>
      </c>
      <c r="AW27" s="222">
        <v>47.83</v>
      </c>
      <c r="AX27" s="222">
        <v>48.06</v>
      </c>
      <c r="AY27" s="222">
        <v>48.4</v>
      </c>
      <c r="AZ27" s="222">
        <v>48.72</v>
      </c>
      <c r="BA27" s="222">
        <v>48.82</v>
      </c>
      <c r="BB27" s="222">
        <v>49.04</v>
      </c>
      <c r="BC27" s="222">
        <v>49.02</v>
      </c>
      <c r="BD27" s="222">
        <v>49.14</v>
      </c>
      <c r="BE27" s="222">
        <v>49.48</v>
      </c>
      <c r="BF27" s="222">
        <v>49.93</v>
      </c>
      <c r="BG27" s="222">
        <v>49.77</v>
      </c>
      <c r="BH27" s="222">
        <v>49.98</v>
      </c>
      <c r="BI27" s="222">
        <v>50.23</v>
      </c>
      <c r="BJ27" s="222">
        <v>50.52</v>
      </c>
      <c r="BK27" s="222">
        <v>50.31</v>
      </c>
      <c r="BL27" s="222">
        <v>50.26</v>
      </c>
      <c r="BM27" s="222">
        <v>50.33</v>
      </c>
      <c r="BN27" s="222">
        <v>50.29</v>
      </c>
      <c r="BO27" s="222">
        <v>50.32</v>
      </c>
      <c r="BP27" s="222">
        <v>51.68</v>
      </c>
      <c r="BQ27" s="222">
        <v>51.44</v>
      </c>
      <c r="BR27" s="222">
        <v>51.4</v>
      </c>
      <c r="BS27" s="222">
        <v>51.63</v>
      </c>
      <c r="BT27" s="222">
        <v>51.55</v>
      </c>
      <c r="BU27" s="222">
        <v>51.74</v>
      </c>
      <c r="BV27" s="222">
        <v>51.67</v>
      </c>
      <c r="BW27" s="222">
        <v>51.77</v>
      </c>
      <c r="BX27" s="222">
        <v>51.51</v>
      </c>
      <c r="BY27" s="222">
        <v>51.27</v>
      </c>
      <c r="BZ27" s="222">
        <v>51.21</v>
      </c>
      <c r="CA27" s="222">
        <v>51.3</v>
      </c>
      <c r="CB27" s="222">
        <v>51.16</v>
      </c>
      <c r="CC27" s="222">
        <v>51.07</v>
      </c>
      <c r="CD27" s="222">
        <v>50.8</v>
      </c>
      <c r="CE27" s="222">
        <v>50.72</v>
      </c>
      <c r="CF27" s="222">
        <v>50.53</v>
      </c>
      <c r="CG27" s="222">
        <v>50.28</v>
      </c>
      <c r="CH27" s="222">
        <v>50.21</v>
      </c>
      <c r="CI27" s="222">
        <v>50.19</v>
      </c>
      <c r="CJ27" s="222">
        <v>50.09</v>
      </c>
      <c r="CK27" s="222">
        <v>50.09</v>
      </c>
      <c r="CL27" s="222">
        <v>49.98</v>
      </c>
      <c r="CM27" s="222">
        <v>50.05</v>
      </c>
      <c r="CN27" s="222">
        <v>50.36</v>
      </c>
      <c r="CO27" s="222">
        <v>50.19</v>
      </c>
      <c r="CP27" s="222">
        <v>50.25</v>
      </c>
      <c r="CQ27" s="222">
        <v>50.24</v>
      </c>
      <c r="CR27" s="222">
        <v>50.15</v>
      </c>
      <c r="CS27" s="222">
        <v>50.25</v>
      </c>
      <c r="CT27" s="222">
        <v>50.2</v>
      </c>
      <c r="CU27" s="222">
        <v>50.14</v>
      </c>
      <c r="CV27" s="222">
        <v>50.04</v>
      </c>
      <c r="CW27" s="222">
        <v>49.95</v>
      </c>
      <c r="CX27" s="222">
        <v>49.95</v>
      </c>
      <c r="CY27" s="222">
        <v>50.05</v>
      </c>
      <c r="CZ27" s="222">
        <v>49.88</v>
      </c>
      <c r="DA27" s="222">
        <v>49.96</v>
      </c>
      <c r="DB27" s="222">
        <v>49.77</v>
      </c>
      <c r="DC27" s="222">
        <v>49.8</v>
      </c>
      <c r="DD27" s="222">
        <v>49.61</v>
      </c>
      <c r="DE27" s="222">
        <v>49.79</v>
      </c>
      <c r="DF27" s="222">
        <v>49.6</v>
      </c>
      <c r="DG27" s="222">
        <v>49.59</v>
      </c>
      <c r="DH27" s="222">
        <v>49.64</v>
      </c>
      <c r="DI27" s="222">
        <v>49.72</v>
      </c>
      <c r="DJ27" s="222">
        <v>49.71</v>
      </c>
      <c r="DK27" s="222">
        <v>49.8</v>
      </c>
      <c r="DL27" s="222">
        <v>49.67</v>
      </c>
      <c r="DM27" s="222">
        <v>49.75</v>
      </c>
      <c r="DN27" s="222">
        <v>49.59</v>
      </c>
      <c r="DO27" s="222">
        <v>49.6</v>
      </c>
      <c r="DP27" s="222">
        <v>49.5</v>
      </c>
      <c r="DQ27" s="222">
        <v>49.51</v>
      </c>
      <c r="DR27" s="222">
        <v>49.41</v>
      </c>
      <c r="DS27" s="222">
        <v>49.44</v>
      </c>
      <c r="DT27" s="222">
        <v>49.34</v>
      </c>
      <c r="DU27" s="222">
        <v>49.33</v>
      </c>
      <c r="DV27" s="222">
        <v>49.42</v>
      </c>
      <c r="DW27" s="222">
        <v>49.5</v>
      </c>
      <c r="DX27" s="222">
        <v>49.41</v>
      </c>
      <c r="DY27" s="222">
        <v>49.55</v>
      </c>
      <c r="DZ27" s="222">
        <v>49.52</v>
      </c>
      <c r="EA27" s="222">
        <v>49.42</v>
      </c>
      <c r="EB27" s="222">
        <v>49.32</v>
      </c>
      <c r="EC27" s="222">
        <v>49.4</v>
      </c>
      <c r="ED27" s="222">
        <v>49.49</v>
      </c>
      <c r="EE27" s="222">
        <v>49.49</v>
      </c>
      <c r="EF27" s="222">
        <v>49.39</v>
      </c>
      <c r="EG27" s="222">
        <v>49.27</v>
      </c>
      <c r="EH27" s="222">
        <v>49.29</v>
      </c>
      <c r="EI27" s="222">
        <v>49.2</v>
      </c>
      <c r="EJ27" s="222">
        <v>49.21</v>
      </c>
      <c r="EK27" s="222">
        <v>49.28</v>
      </c>
      <c r="EL27" s="222">
        <v>49.27</v>
      </c>
      <c r="EM27" s="222">
        <v>49.18</v>
      </c>
      <c r="EN27" s="222">
        <v>49.14</v>
      </c>
      <c r="EO27" s="222">
        <v>49.14</v>
      </c>
      <c r="EP27" s="222">
        <v>49.22</v>
      </c>
      <c r="EQ27" s="222">
        <v>49.21</v>
      </c>
      <c r="ER27" s="222">
        <v>49.32</v>
      </c>
      <c r="ES27" s="222">
        <v>49.35</v>
      </c>
      <c r="ET27" s="222">
        <v>49.38</v>
      </c>
      <c r="EU27" s="222">
        <v>49.28</v>
      </c>
      <c r="EV27" s="222">
        <v>49.4</v>
      </c>
      <c r="EW27" s="222">
        <v>49.4</v>
      </c>
      <c r="EX27" s="222">
        <v>49.5</v>
      </c>
      <c r="EY27" s="222">
        <v>49.5</v>
      </c>
      <c r="EZ27" s="222">
        <v>49.6</v>
      </c>
      <c r="FA27" s="222">
        <v>49.58</v>
      </c>
      <c r="FB27" s="222">
        <v>49.6</v>
      </c>
      <c r="FC27" s="222">
        <v>49.68</v>
      </c>
      <c r="FD27" s="222">
        <v>49.7</v>
      </c>
      <c r="FE27" s="222">
        <v>49.61</v>
      </c>
      <c r="FF27" s="222">
        <v>49.81</v>
      </c>
      <c r="FG27" s="222">
        <v>49.88</v>
      </c>
      <c r="FH27" s="222">
        <v>49.79</v>
      </c>
      <c r="FI27" s="222">
        <v>49.77</v>
      </c>
      <c r="FJ27" s="222">
        <v>49.85</v>
      </c>
      <c r="FK27" s="222">
        <v>49.77</v>
      </c>
      <c r="FL27" s="222">
        <v>49.85</v>
      </c>
      <c r="FM27" s="222">
        <v>49.85</v>
      </c>
      <c r="FN27" s="222">
        <v>49.96</v>
      </c>
      <c r="FO27" s="222">
        <v>49.98</v>
      </c>
      <c r="FP27" s="222">
        <v>50.06</v>
      </c>
      <c r="FQ27" s="222">
        <v>50.08</v>
      </c>
      <c r="FR27" s="222">
        <v>49.97</v>
      </c>
      <c r="FS27" s="222">
        <v>49.97</v>
      </c>
      <c r="FT27" s="222">
        <v>50</v>
      </c>
      <c r="FU27" s="222">
        <v>49.9</v>
      </c>
      <c r="FV27" s="222">
        <v>49.97</v>
      </c>
      <c r="FW27" s="222">
        <v>49.87</v>
      </c>
      <c r="FX27" s="222">
        <v>49.95</v>
      </c>
      <c r="FY27" s="222">
        <v>49.87</v>
      </c>
      <c r="FZ27" s="222">
        <v>49.95</v>
      </c>
      <c r="GA27" s="222">
        <v>49.83</v>
      </c>
      <c r="GB27" s="222">
        <v>49.92</v>
      </c>
      <c r="GC27" s="222">
        <v>49.92</v>
      </c>
      <c r="GD27" s="222">
        <v>49.92</v>
      </c>
      <c r="GE27" s="222">
        <v>49.83</v>
      </c>
      <c r="GF27" s="222">
        <v>49.91</v>
      </c>
      <c r="GG27" s="222">
        <v>49.91</v>
      </c>
      <c r="GH27" s="222">
        <v>49.89</v>
      </c>
      <c r="GI27" s="222">
        <v>50</v>
      </c>
      <c r="GJ27" s="222">
        <v>50.08</v>
      </c>
      <c r="GK27" s="222">
        <v>50.16</v>
      </c>
      <c r="GL27" s="222">
        <v>50.16</v>
      </c>
      <c r="GM27" s="222">
        <v>50.17</v>
      </c>
      <c r="GN27" s="222">
        <v>50.19</v>
      </c>
      <c r="GO27" s="222">
        <v>50.2</v>
      </c>
      <c r="GP27" s="222">
        <v>50.3</v>
      </c>
      <c r="GQ27" s="222">
        <v>50.23</v>
      </c>
      <c r="GR27" s="222">
        <v>50.33</v>
      </c>
      <c r="GS27" s="222">
        <v>50.35</v>
      </c>
      <c r="GT27" s="222">
        <v>50.25</v>
      </c>
      <c r="GU27" s="222">
        <v>50.34</v>
      </c>
      <c r="GV27" s="222">
        <v>50.28</v>
      </c>
      <c r="GW27" s="222">
        <v>50.28</v>
      </c>
      <c r="GX27" s="222">
        <v>50.3</v>
      </c>
      <c r="GY27" s="222">
        <v>50.3</v>
      </c>
      <c r="GZ27" s="222">
        <v>50.38</v>
      </c>
      <c r="HA27" s="222">
        <v>50.41</v>
      </c>
      <c r="HB27" s="222">
        <v>50.41</v>
      </c>
      <c r="HC27" s="222">
        <v>50.51</v>
      </c>
      <c r="HD27" s="222">
        <v>50.51</v>
      </c>
      <c r="HE27" s="222">
        <v>50.54</v>
      </c>
      <c r="HF27" s="222">
        <v>50.66</v>
      </c>
      <c r="HG27" s="222">
        <v>50.66</v>
      </c>
      <c r="HH27" s="222">
        <v>50.69</v>
      </c>
      <c r="HI27" s="222">
        <v>50.7</v>
      </c>
      <c r="HJ27" s="222">
        <v>50.71</v>
      </c>
      <c r="HK27" s="222">
        <v>50.82</v>
      </c>
      <c r="HL27" s="222">
        <v>50.83</v>
      </c>
      <c r="HM27" s="222">
        <v>50.77</v>
      </c>
      <c r="HN27" s="222">
        <v>50.77</v>
      </c>
      <c r="HO27" s="222">
        <v>50.69</v>
      </c>
      <c r="HP27" s="222">
        <v>50.7</v>
      </c>
      <c r="HQ27" s="222">
        <v>50.73</v>
      </c>
      <c r="HR27" s="222">
        <v>50.74</v>
      </c>
      <c r="HS27" s="222">
        <v>50.92</v>
      </c>
      <c r="HT27" s="222">
        <v>50.82</v>
      </c>
      <c r="HU27" s="222">
        <v>50.92</v>
      </c>
      <c r="HV27" s="222">
        <v>51.12</v>
      </c>
      <c r="HW27" s="222">
        <v>51.05</v>
      </c>
      <c r="HX27" s="222">
        <v>51.05</v>
      </c>
      <c r="HY27" s="222">
        <v>51.15</v>
      </c>
      <c r="HZ27" s="222">
        <v>51.16</v>
      </c>
    </row>
    <row r="28" spans="1:237" x14ac:dyDescent="0.25">
      <c r="A28" s="225">
        <f t="shared" si="4"/>
        <v>26</v>
      </c>
      <c r="B28" s="226"/>
      <c r="C28" s="229"/>
      <c r="D28" s="180">
        <v>400</v>
      </c>
      <c r="E28" s="180">
        <v>472.89</v>
      </c>
      <c r="F28" s="180">
        <v>393.06</v>
      </c>
      <c r="G28" s="180">
        <v>383.1</v>
      </c>
      <c r="H28" s="180">
        <v>424.74</v>
      </c>
      <c r="I28" s="180">
        <v>431.28</v>
      </c>
      <c r="J28" s="222">
        <v>443.49</v>
      </c>
      <c r="K28" s="222">
        <v>413.38</v>
      </c>
      <c r="L28" s="229">
        <v>405.37</v>
      </c>
      <c r="M28" s="222">
        <v>400.35</v>
      </c>
      <c r="N28" s="222">
        <v>400.87</v>
      </c>
      <c r="O28" s="222">
        <v>396.54</v>
      </c>
      <c r="P28" s="222">
        <v>397.41</v>
      </c>
      <c r="Q28" s="222">
        <v>400.35</v>
      </c>
      <c r="R28" s="222">
        <v>401.12</v>
      </c>
      <c r="S28" s="222">
        <v>405.33</v>
      </c>
      <c r="T28" s="222">
        <v>398.89</v>
      </c>
      <c r="U28" s="222">
        <v>390.57</v>
      </c>
      <c r="V28" s="222">
        <v>395.21</v>
      </c>
      <c r="W28" s="222">
        <v>398.12</v>
      </c>
      <c r="X28" s="222">
        <v>394.54</v>
      </c>
      <c r="Y28" s="222">
        <v>393.34</v>
      </c>
      <c r="Z28" s="222">
        <v>391.13</v>
      </c>
      <c r="AA28" s="222">
        <v>395.66</v>
      </c>
      <c r="AB28" s="222">
        <v>401.02</v>
      </c>
      <c r="AC28" s="222">
        <v>399.23</v>
      </c>
      <c r="AD28" s="222">
        <v>402.38</v>
      </c>
      <c r="AE28" s="222">
        <v>400.6</v>
      </c>
      <c r="AF28" s="222">
        <v>399.66</v>
      </c>
      <c r="AG28" s="222">
        <v>401.78</v>
      </c>
      <c r="AH28" s="222">
        <v>403.23</v>
      </c>
      <c r="AI28" s="222">
        <v>406.02</v>
      </c>
      <c r="AJ28" s="222">
        <v>405.42</v>
      </c>
      <c r="AK28" s="222">
        <v>407.28</v>
      </c>
      <c r="AL28" s="222">
        <v>406.01</v>
      </c>
      <c r="AM28" s="222">
        <v>408.12</v>
      </c>
      <c r="AN28" s="222">
        <v>410.25</v>
      </c>
      <c r="AO28" s="222">
        <v>410.66</v>
      </c>
      <c r="AP28" s="222">
        <v>410.32</v>
      </c>
      <c r="AQ28" s="222">
        <v>409.21</v>
      </c>
      <c r="AR28" s="222">
        <v>407.26</v>
      </c>
      <c r="AS28" s="222">
        <v>406.4</v>
      </c>
      <c r="AT28" s="222">
        <v>408.51</v>
      </c>
      <c r="AU28" s="222">
        <v>407.49</v>
      </c>
      <c r="AV28" s="222">
        <v>404.8</v>
      </c>
      <c r="AW28" s="222">
        <v>402.61</v>
      </c>
      <c r="AX28" s="222">
        <v>404.55</v>
      </c>
      <c r="AY28" s="222">
        <v>407.06</v>
      </c>
      <c r="AZ28" s="222">
        <v>409.76</v>
      </c>
      <c r="BA28" s="222">
        <v>410.6</v>
      </c>
      <c r="BB28" s="222">
        <v>412.45</v>
      </c>
      <c r="BC28" s="222">
        <v>412.28</v>
      </c>
      <c r="BD28" s="222">
        <v>413.29</v>
      </c>
      <c r="BE28" s="222">
        <v>416.15</v>
      </c>
      <c r="BF28" s="222">
        <v>419.93</v>
      </c>
      <c r="BG28" s="222">
        <v>418.24</v>
      </c>
      <c r="BH28" s="222">
        <v>419.65</v>
      </c>
      <c r="BI28" s="222">
        <v>421.75</v>
      </c>
      <c r="BJ28" s="222">
        <v>423.83</v>
      </c>
      <c r="BK28" s="222">
        <v>421.71</v>
      </c>
      <c r="BL28" s="222">
        <v>421.29</v>
      </c>
      <c r="BM28" s="222">
        <v>421.52</v>
      </c>
      <c r="BN28" s="222">
        <v>421.19</v>
      </c>
      <c r="BO28" s="222">
        <v>421.44</v>
      </c>
      <c r="BP28" s="222">
        <v>432.83</v>
      </c>
      <c r="BQ28" s="222">
        <v>430.46</v>
      </c>
      <c r="BR28" s="222">
        <v>430.13</v>
      </c>
      <c r="BS28" s="222">
        <v>432.05</v>
      </c>
      <c r="BT28" s="222">
        <v>431.38</v>
      </c>
      <c r="BU28" s="222">
        <v>432.97</v>
      </c>
      <c r="BV28" s="222">
        <v>432.38</v>
      </c>
      <c r="BW28" s="222">
        <v>433.22</v>
      </c>
      <c r="BX28" s="222">
        <v>431.05</v>
      </c>
      <c r="BY28" s="222">
        <v>429.76</v>
      </c>
      <c r="BZ28" s="222">
        <v>429.25</v>
      </c>
      <c r="CA28" s="222">
        <v>430.37</v>
      </c>
      <c r="CB28" s="222">
        <v>429.19</v>
      </c>
      <c r="CC28" s="222">
        <v>428.44</v>
      </c>
      <c r="CD28" s="222">
        <v>425.82</v>
      </c>
      <c r="CE28" s="222">
        <v>425.15</v>
      </c>
      <c r="CF28" s="222">
        <v>423.55</v>
      </c>
      <c r="CG28" s="222">
        <v>421.46</v>
      </c>
      <c r="CH28" s="222">
        <v>420.17</v>
      </c>
      <c r="CI28" s="222">
        <v>419.65</v>
      </c>
      <c r="CJ28" s="222">
        <v>418.81</v>
      </c>
      <c r="CK28" s="222">
        <v>418.81</v>
      </c>
      <c r="CL28" s="222">
        <v>417.89</v>
      </c>
      <c r="CM28" s="222">
        <v>418.48</v>
      </c>
      <c r="CN28" s="222">
        <v>420.72</v>
      </c>
      <c r="CO28" s="222">
        <v>418.95</v>
      </c>
      <c r="CP28" s="222">
        <v>419.1</v>
      </c>
      <c r="CQ28" s="222">
        <v>419.02</v>
      </c>
      <c r="CR28" s="222">
        <v>417.92</v>
      </c>
      <c r="CS28" s="222">
        <v>418.75</v>
      </c>
      <c r="CT28" s="222">
        <v>418.33</v>
      </c>
      <c r="CU28" s="222">
        <v>417.83</v>
      </c>
      <c r="CV28" s="222">
        <v>417</v>
      </c>
      <c r="CW28" s="222">
        <v>416.25</v>
      </c>
      <c r="CX28" s="222">
        <v>415.9</v>
      </c>
      <c r="CY28" s="222">
        <v>416.74</v>
      </c>
      <c r="CZ28" s="222">
        <v>414.98</v>
      </c>
      <c r="DA28" s="222">
        <v>415.64</v>
      </c>
      <c r="DB28" s="222">
        <v>414.06</v>
      </c>
      <c r="DC28" s="222">
        <v>413.97</v>
      </c>
      <c r="DD28" s="222">
        <v>412.39</v>
      </c>
      <c r="DE28" s="222">
        <v>413.54</v>
      </c>
      <c r="DF28" s="222">
        <v>411.96</v>
      </c>
      <c r="DG28" s="222">
        <v>411.88</v>
      </c>
      <c r="DH28" s="222">
        <v>412.29</v>
      </c>
      <c r="DI28" s="222">
        <v>412.61</v>
      </c>
      <c r="DJ28" s="222">
        <v>412.53</v>
      </c>
      <c r="DK28" s="222">
        <v>412.94</v>
      </c>
      <c r="DL28" s="222">
        <v>411.86</v>
      </c>
      <c r="DM28" s="222">
        <v>412.52</v>
      </c>
      <c r="DN28" s="222">
        <v>410.85</v>
      </c>
      <c r="DO28" s="222">
        <v>410.6</v>
      </c>
      <c r="DP28" s="222">
        <v>409.77</v>
      </c>
      <c r="DQ28" s="222">
        <v>409.51</v>
      </c>
      <c r="DR28" s="222">
        <v>408.68</v>
      </c>
      <c r="DS28" s="222">
        <v>408.6</v>
      </c>
      <c r="DT28" s="222">
        <v>407.77</v>
      </c>
      <c r="DU28" s="222">
        <v>407.69</v>
      </c>
      <c r="DV28" s="222">
        <v>408.43</v>
      </c>
      <c r="DW28" s="222">
        <v>408.75</v>
      </c>
      <c r="DX28" s="222">
        <v>408.01</v>
      </c>
      <c r="DY28" s="222">
        <v>409.17</v>
      </c>
      <c r="DZ28" s="222">
        <v>408.92</v>
      </c>
      <c r="EA28" s="222">
        <v>407.76</v>
      </c>
      <c r="EB28" s="222">
        <v>406.93</v>
      </c>
      <c r="EC28" s="222">
        <v>407.59</v>
      </c>
      <c r="ED28" s="222">
        <v>408.33</v>
      </c>
      <c r="EE28" s="222">
        <v>408</v>
      </c>
      <c r="EF28" s="222">
        <v>407.17</v>
      </c>
      <c r="EG28" s="222">
        <v>406.18</v>
      </c>
      <c r="EH28" s="222">
        <v>406.01</v>
      </c>
      <c r="EI28" s="222">
        <v>405.27</v>
      </c>
      <c r="EJ28" s="222">
        <v>405.02</v>
      </c>
      <c r="EK28" s="222">
        <v>405.6</v>
      </c>
      <c r="EL28" s="222">
        <v>405.18</v>
      </c>
      <c r="EM28" s="222">
        <v>404.11</v>
      </c>
      <c r="EN28" s="222">
        <v>403.78</v>
      </c>
      <c r="EO28" s="222">
        <v>403.78</v>
      </c>
      <c r="EP28" s="222">
        <v>404.44</v>
      </c>
      <c r="EQ28" s="222">
        <v>404.35</v>
      </c>
      <c r="ER28" s="222">
        <v>404.93</v>
      </c>
      <c r="ES28" s="222">
        <v>404.84</v>
      </c>
      <c r="ET28" s="222">
        <v>404.75</v>
      </c>
      <c r="EU28" s="222">
        <v>403.93</v>
      </c>
      <c r="EV28" s="222">
        <v>404.59</v>
      </c>
      <c r="EW28" s="222">
        <v>404.59</v>
      </c>
      <c r="EX28" s="222">
        <v>405.41</v>
      </c>
      <c r="EY28" s="222">
        <v>405.41</v>
      </c>
      <c r="EZ28" s="222">
        <v>406.22</v>
      </c>
      <c r="FA28" s="222">
        <v>406.06</v>
      </c>
      <c r="FB28" s="222">
        <v>406.22</v>
      </c>
      <c r="FC28" s="222">
        <v>406.55</v>
      </c>
      <c r="FD28" s="222">
        <v>406.38</v>
      </c>
      <c r="FE28" s="222">
        <v>405.31</v>
      </c>
      <c r="FF28" s="222">
        <v>406.61</v>
      </c>
      <c r="FG28" s="222">
        <v>406.85</v>
      </c>
      <c r="FH28" s="222">
        <v>406.12</v>
      </c>
      <c r="FI28" s="222">
        <v>405.62</v>
      </c>
      <c r="FJ28" s="222">
        <v>405.94</v>
      </c>
      <c r="FK28" s="222">
        <v>404.96</v>
      </c>
      <c r="FL28" s="222">
        <v>405.61</v>
      </c>
      <c r="FM28" s="222">
        <v>405.28</v>
      </c>
      <c r="FN28" s="222">
        <v>406.18</v>
      </c>
      <c r="FO28" s="222">
        <v>406.01</v>
      </c>
      <c r="FP28" s="222">
        <v>406.66</v>
      </c>
      <c r="FQ28" s="222">
        <v>406.49</v>
      </c>
      <c r="FR28" s="222">
        <v>405.6</v>
      </c>
      <c r="FS28" s="222">
        <v>405.6</v>
      </c>
      <c r="FT28" s="222">
        <v>405.52</v>
      </c>
      <c r="FU28" s="222">
        <v>404.7</v>
      </c>
      <c r="FV28" s="222">
        <v>405.27</v>
      </c>
      <c r="FW28" s="222">
        <v>404.46</v>
      </c>
      <c r="FX28" s="222">
        <v>405.11</v>
      </c>
      <c r="FY28" s="222">
        <v>404.46</v>
      </c>
      <c r="FZ28" s="222">
        <v>404.78</v>
      </c>
      <c r="GA28" s="222">
        <v>403.81</v>
      </c>
      <c r="GB28" s="222">
        <v>404.54</v>
      </c>
      <c r="GC28" s="222">
        <v>404.21</v>
      </c>
      <c r="GD28" s="222">
        <v>404.21</v>
      </c>
      <c r="GE28" s="222">
        <v>403.16</v>
      </c>
      <c r="GF28" s="222">
        <v>403.8</v>
      </c>
      <c r="GG28" s="222">
        <v>403.48</v>
      </c>
      <c r="GH28" s="222">
        <v>403.31</v>
      </c>
      <c r="GI28" s="222">
        <v>403.88</v>
      </c>
      <c r="GJ28" s="222">
        <v>404.2</v>
      </c>
      <c r="GK28" s="222">
        <v>404.52</v>
      </c>
      <c r="GL28" s="222">
        <v>404.52</v>
      </c>
      <c r="GM28" s="222">
        <v>404.27</v>
      </c>
      <c r="GN28" s="222">
        <v>404.43</v>
      </c>
      <c r="GO28" s="222">
        <v>404.51</v>
      </c>
      <c r="GP28" s="222">
        <v>405.32</v>
      </c>
      <c r="GQ28" s="222">
        <v>404.43</v>
      </c>
      <c r="GR28" s="222">
        <v>405.23</v>
      </c>
      <c r="GS28" s="222">
        <v>405.39</v>
      </c>
      <c r="GT28" s="222">
        <v>404.26</v>
      </c>
      <c r="GU28" s="222">
        <v>404.99</v>
      </c>
      <c r="GV28" s="222">
        <v>404.51</v>
      </c>
      <c r="GW28" s="222">
        <v>404.18</v>
      </c>
      <c r="GX28" s="222">
        <v>404.34</v>
      </c>
      <c r="GY28" s="222">
        <v>404.34</v>
      </c>
      <c r="GZ28" s="222">
        <v>404.66</v>
      </c>
      <c r="HA28" s="222">
        <v>404.9</v>
      </c>
      <c r="HB28" s="222">
        <v>404.57</v>
      </c>
      <c r="HC28" s="222">
        <v>405.38</v>
      </c>
      <c r="HD28" s="222">
        <v>405.05</v>
      </c>
      <c r="HE28" s="222">
        <v>405.29</v>
      </c>
      <c r="HF28" s="222">
        <v>405.93</v>
      </c>
      <c r="HG28" s="222">
        <v>405.93</v>
      </c>
      <c r="HH28" s="222">
        <v>405.84</v>
      </c>
      <c r="HI28" s="222">
        <v>405.92</v>
      </c>
      <c r="HJ28" s="222">
        <v>405.68</v>
      </c>
      <c r="HK28" s="222">
        <v>406.56</v>
      </c>
      <c r="HL28" s="222">
        <v>406.64</v>
      </c>
      <c r="HM28" s="222">
        <v>406.16</v>
      </c>
      <c r="HN28" s="222">
        <v>405.84</v>
      </c>
      <c r="HO28" s="222">
        <v>405.2</v>
      </c>
      <c r="HP28" s="222">
        <v>405.28</v>
      </c>
      <c r="HQ28" s="222">
        <v>405.52</v>
      </c>
      <c r="HR28" s="222">
        <v>405.27</v>
      </c>
      <c r="HS28" s="222">
        <v>406.71</v>
      </c>
      <c r="HT28" s="222">
        <v>405.91</v>
      </c>
      <c r="HU28" s="222">
        <v>406.71</v>
      </c>
      <c r="HV28" s="222">
        <v>408.31</v>
      </c>
      <c r="HW28" s="222">
        <v>407.75</v>
      </c>
      <c r="HX28" s="222">
        <v>407.75</v>
      </c>
      <c r="HY28" s="222">
        <v>408.55</v>
      </c>
      <c r="HZ28" s="222">
        <v>408.63</v>
      </c>
    </row>
    <row r="29" spans="1:237" s="227" customFormat="1" x14ac:dyDescent="0.25">
      <c r="A29" s="225">
        <f t="shared" si="4"/>
        <v>27</v>
      </c>
      <c r="B29" s="350"/>
      <c r="C29" s="229"/>
      <c r="D29" s="180"/>
      <c r="E29" s="180"/>
      <c r="F29" s="180"/>
      <c r="G29" s="180"/>
      <c r="H29" s="180"/>
      <c r="I29" s="180"/>
      <c r="J29" s="222"/>
      <c r="K29" s="222"/>
      <c r="L29" s="229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IA29"/>
      <c r="IB29"/>
      <c r="IC29"/>
    </row>
    <row r="30" spans="1:237" x14ac:dyDescent="0.25">
      <c r="A30" s="225">
        <f t="shared" si="4"/>
        <v>28</v>
      </c>
      <c r="B30" s="226"/>
      <c r="C30" s="229"/>
      <c r="D30" s="180">
        <v>16.02</v>
      </c>
      <c r="E30" s="180">
        <v>16.350000000000001</v>
      </c>
      <c r="F30" s="180">
        <v>16.2</v>
      </c>
      <c r="G30" s="180">
        <v>16.2</v>
      </c>
      <c r="H30" s="180">
        <v>16.23</v>
      </c>
      <c r="I30" s="180">
        <v>16.39</v>
      </c>
      <c r="J30" s="222">
        <v>16.53</v>
      </c>
      <c r="K30" s="222">
        <v>16.57</v>
      </c>
      <c r="L30" s="229">
        <v>16.64</v>
      </c>
      <c r="M30" s="222">
        <v>16.63</v>
      </c>
      <c r="N30" s="222">
        <v>16.62</v>
      </c>
      <c r="O30" s="222">
        <v>16.68</v>
      </c>
      <c r="P30" s="222">
        <v>16.72</v>
      </c>
      <c r="Q30" s="222">
        <v>16.77</v>
      </c>
      <c r="R30" s="222">
        <v>16.809999999999999</v>
      </c>
      <c r="S30" s="222">
        <v>16.829999999999998</v>
      </c>
      <c r="T30" s="222">
        <v>16.89</v>
      </c>
      <c r="U30" s="222">
        <v>16.98</v>
      </c>
      <c r="V30" s="222">
        <v>17.09</v>
      </c>
      <c r="W30" s="222">
        <v>17.18</v>
      </c>
      <c r="X30" s="222">
        <v>17.18</v>
      </c>
      <c r="Y30" s="222">
        <v>17.18</v>
      </c>
      <c r="Z30" s="222">
        <v>17.190000000000001</v>
      </c>
      <c r="AA30" s="222">
        <v>17.22</v>
      </c>
      <c r="AB30" s="222">
        <v>17.25</v>
      </c>
      <c r="AC30" s="222">
        <v>17.3</v>
      </c>
      <c r="AD30" s="222">
        <v>17.32</v>
      </c>
      <c r="AE30" s="222">
        <v>17.32</v>
      </c>
      <c r="AF30" s="222">
        <v>17.32</v>
      </c>
      <c r="AG30" s="222">
        <v>17.34</v>
      </c>
      <c r="AH30" s="222">
        <v>17.37</v>
      </c>
      <c r="AI30" s="222">
        <v>17.41</v>
      </c>
      <c r="AJ30" s="222">
        <v>17.47</v>
      </c>
      <c r="AK30" s="222">
        <v>17.54</v>
      </c>
      <c r="AL30" s="222">
        <v>17.579999999999998</v>
      </c>
      <c r="AM30" s="222">
        <v>17.63</v>
      </c>
      <c r="AN30" s="222">
        <v>17.66</v>
      </c>
      <c r="AO30" s="222">
        <v>17.7</v>
      </c>
      <c r="AP30" s="222">
        <v>17.739999999999998</v>
      </c>
      <c r="AQ30" s="222">
        <v>17.760000000000002</v>
      </c>
      <c r="AR30" s="222">
        <v>17.809999999999999</v>
      </c>
      <c r="AS30" s="222">
        <v>17.850000000000001</v>
      </c>
      <c r="AT30" s="222">
        <v>17.88</v>
      </c>
      <c r="AU30" s="222">
        <v>17.91</v>
      </c>
      <c r="AV30" s="222">
        <v>17.91</v>
      </c>
      <c r="AW30" s="222">
        <v>17.91</v>
      </c>
      <c r="AX30" s="222">
        <v>17.91</v>
      </c>
      <c r="AY30" s="222">
        <v>17.920000000000002</v>
      </c>
      <c r="AZ30" s="222">
        <v>17.920000000000002</v>
      </c>
      <c r="BA30" s="222">
        <v>17.920000000000002</v>
      </c>
      <c r="BB30" s="222">
        <v>17.920000000000002</v>
      </c>
      <c r="BC30" s="222">
        <v>17.91</v>
      </c>
      <c r="BD30" s="222">
        <v>17.899999999999999</v>
      </c>
      <c r="BE30" s="222">
        <v>17.899999999999999</v>
      </c>
      <c r="BF30" s="222">
        <v>17.899999999999999</v>
      </c>
      <c r="BG30" s="222">
        <v>17.91</v>
      </c>
      <c r="BH30" s="222">
        <v>17.93</v>
      </c>
      <c r="BI30" s="222">
        <v>17.93</v>
      </c>
      <c r="BJ30" s="222">
        <v>17.940000000000001</v>
      </c>
      <c r="BK30" s="222">
        <v>17.95</v>
      </c>
      <c r="BL30" s="222">
        <v>17.940000000000001</v>
      </c>
      <c r="BM30" s="222">
        <v>17.95</v>
      </c>
      <c r="BN30" s="222">
        <v>17.96</v>
      </c>
      <c r="BO30" s="222">
        <v>17.96</v>
      </c>
      <c r="BP30" s="222">
        <v>17.95</v>
      </c>
      <c r="BQ30" s="222">
        <v>17.940000000000001</v>
      </c>
      <c r="BR30" s="222">
        <v>17.93</v>
      </c>
      <c r="BS30" s="222">
        <v>17.93</v>
      </c>
      <c r="BT30" s="222">
        <v>17.93</v>
      </c>
      <c r="BU30" s="222">
        <v>17.940000000000001</v>
      </c>
      <c r="BV30" s="222">
        <v>17.95</v>
      </c>
      <c r="BW30" s="222">
        <v>17.940000000000001</v>
      </c>
      <c r="BX30" s="222">
        <v>17.920000000000002</v>
      </c>
      <c r="BY30" s="222">
        <v>17.899999999999999</v>
      </c>
      <c r="BZ30" s="222">
        <v>17.89</v>
      </c>
      <c r="CA30" s="222">
        <v>17.88</v>
      </c>
      <c r="CB30" s="222">
        <v>17.88</v>
      </c>
      <c r="CC30" s="222">
        <v>17.87</v>
      </c>
      <c r="CD30" s="222">
        <v>17.87</v>
      </c>
      <c r="CE30" s="222">
        <v>17.87</v>
      </c>
      <c r="CF30" s="222">
        <v>17.87</v>
      </c>
      <c r="CG30" s="222">
        <v>17.87</v>
      </c>
      <c r="CH30" s="222">
        <v>17.87</v>
      </c>
      <c r="CI30" s="222">
        <v>17.87</v>
      </c>
      <c r="CJ30" s="222">
        <v>17.87</v>
      </c>
      <c r="CK30" s="222">
        <v>17.87</v>
      </c>
      <c r="CL30" s="222">
        <v>17.87</v>
      </c>
      <c r="CM30" s="222">
        <v>17.88</v>
      </c>
      <c r="CN30" s="222">
        <v>17.899999999999999</v>
      </c>
      <c r="CO30" s="222">
        <v>17.920000000000002</v>
      </c>
      <c r="CP30" s="222">
        <v>17.940000000000001</v>
      </c>
      <c r="CQ30" s="222">
        <v>17.96</v>
      </c>
      <c r="CR30" s="222">
        <v>17.96</v>
      </c>
      <c r="CS30" s="222">
        <v>17.96</v>
      </c>
      <c r="CT30" s="222">
        <v>17.95</v>
      </c>
      <c r="CU30" s="222">
        <v>17.95</v>
      </c>
      <c r="CV30" s="222">
        <v>17.940000000000001</v>
      </c>
      <c r="CW30" s="222">
        <v>17.940000000000001</v>
      </c>
      <c r="CX30" s="222">
        <v>17.95</v>
      </c>
      <c r="CY30" s="222">
        <v>17.95</v>
      </c>
      <c r="CZ30" s="222">
        <v>17.95</v>
      </c>
      <c r="DA30" s="222">
        <v>17.96</v>
      </c>
      <c r="DB30" s="222">
        <v>17.97</v>
      </c>
      <c r="DC30" s="222">
        <v>17.989999999999998</v>
      </c>
      <c r="DD30" s="222">
        <v>18</v>
      </c>
      <c r="DE30" s="222">
        <v>18.010000000000002</v>
      </c>
      <c r="DF30" s="222">
        <v>18.02</v>
      </c>
      <c r="DG30" s="222">
        <v>18.04</v>
      </c>
      <c r="DH30" s="222">
        <v>18.059999999999999</v>
      </c>
      <c r="DI30" s="222">
        <v>18.07</v>
      </c>
      <c r="DJ30" s="222">
        <v>18.09</v>
      </c>
      <c r="DK30" s="222">
        <v>18.100000000000001</v>
      </c>
      <c r="DL30" s="222">
        <v>18.12</v>
      </c>
      <c r="DM30" s="222">
        <v>18.14</v>
      </c>
      <c r="DN30" s="222">
        <v>18.149999999999999</v>
      </c>
      <c r="DO30" s="222">
        <v>18.16</v>
      </c>
      <c r="DP30" s="222">
        <v>18.170000000000002</v>
      </c>
      <c r="DQ30" s="222">
        <v>18.18</v>
      </c>
      <c r="DR30" s="222">
        <v>18.190000000000001</v>
      </c>
      <c r="DS30" s="222">
        <v>18.190000000000001</v>
      </c>
      <c r="DT30" s="222">
        <v>18.2</v>
      </c>
      <c r="DU30" s="222">
        <v>18.21</v>
      </c>
      <c r="DV30" s="222">
        <v>18.22</v>
      </c>
      <c r="DW30" s="222">
        <v>18.23</v>
      </c>
      <c r="DX30" s="222">
        <v>18.25</v>
      </c>
      <c r="DY30" s="222">
        <v>18.260000000000002</v>
      </c>
      <c r="DZ30" s="222">
        <v>18.27</v>
      </c>
      <c r="EA30" s="222">
        <v>18.27</v>
      </c>
      <c r="EB30" s="222">
        <v>18.28</v>
      </c>
      <c r="EC30" s="222">
        <v>18.29</v>
      </c>
      <c r="ED30" s="222">
        <v>18.309999999999999</v>
      </c>
      <c r="EE30" s="222">
        <v>18.32</v>
      </c>
      <c r="EF30" s="222">
        <v>18.329999999999998</v>
      </c>
      <c r="EG30" s="222">
        <v>18.34</v>
      </c>
      <c r="EH30" s="222">
        <v>18.34</v>
      </c>
      <c r="EI30" s="222">
        <v>18.350000000000001</v>
      </c>
      <c r="EJ30" s="222">
        <v>18.36</v>
      </c>
      <c r="EK30" s="222">
        <v>18.37</v>
      </c>
      <c r="EL30" s="222">
        <v>18.39</v>
      </c>
      <c r="EM30" s="222">
        <v>18.399999999999999</v>
      </c>
      <c r="EN30" s="222">
        <v>18.399999999999999</v>
      </c>
      <c r="EO30" s="222">
        <v>18.41</v>
      </c>
      <c r="EP30" s="222">
        <v>18.41</v>
      </c>
      <c r="EQ30" s="222">
        <v>18.420000000000002</v>
      </c>
      <c r="ER30" s="222">
        <v>18.43</v>
      </c>
      <c r="ES30" s="222">
        <v>18.440000000000001</v>
      </c>
      <c r="ET30" s="222">
        <v>18.45</v>
      </c>
      <c r="EU30" s="222">
        <v>18.45</v>
      </c>
      <c r="EV30" s="222">
        <v>18.46</v>
      </c>
      <c r="EW30" s="222">
        <v>18.46</v>
      </c>
      <c r="EX30" s="222">
        <v>18.46</v>
      </c>
      <c r="EY30" s="222">
        <v>18.46</v>
      </c>
      <c r="EZ30" s="222">
        <v>18.46</v>
      </c>
      <c r="FA30" s="222">
        <v>18.46</v>
      </c>
      <c r="FB30" s="222">
        <v>18.47</v>
      </c>
      <c r="FC30" s="222">
        <v>18.47</v>
      </c>
      <c r="FD30" s="222">
        <v>18.47</v>
      </c>
      <c r="FE30" s="222">
        <v>18.48</v>
      </c>
      <c r="FF30" s="222">
        <v>18.48</v>
      </c>
      <c r="FG30" s="222">
        <v>18.489999999999998</v>
      </c>
      <c r="FH30" s="222">
        <v>18.5</v>
      </c>
      <c r="FI30" s="222">
        <v>18.510000000000002</v>
      </c>
      <c r="FJ30" s="222">
        <v>18.52</v>
      </c>
      <c r="FK30" s="222">
        <v>18.53</v>
      </c>
      <c r="FL30" s="222">
        <v>18.54</v>
      </c>
      <c r="FM30" s="222">
        <v>18.55</v>
      </c>
      <c r="FN30" s="222">
        <v>18.55</v>
      </c>
      <c r="FO30" s="222">
        <v>18.559999999999999</v>
      </c>
      <c r="FP30" s="222">
        <v>18.559999999999999</v>
      </c>
      <c r="FQ30" s="222">
        <v>18.559999999999999</v>
      </c>
      <c r="FR30" s="222">
        <v>18.57</v>
      </c>
      <c r="FS30" s="222">
        <v>18.579999999999998</v>
      </c>
      <c r="FT30" s="222">
        <v>18.579999999999998</v>
      </c>
      <c r="FU30" s="222">
        <v>18.59</v>
      </c>
      <c r="FV30" s="222">
        <v>18.59</v>
      </c>
      <c r="FW30" s="222">
        <v>18.600000000000001</v>
      </c>
      <c r="FX30" s="222">
        <v>18.600000000000001</v>
      </c>
      <c r="FY30" s="222">
        <v>18.61</v>
      </c>
      <c r="FZ30" s="222">
        <v>18.62</v>
      </c>
      <c r="GA30" s="222">
        <v>18.62</v>
      </c>
      <c r="GB30" s="222">
        <v>18.62</v>
      </c>
      <c r="GC30" s="222">
        <v>18.63</v>
      </c>
      <c r="GD30" s="222">
        <v>18.64</v>
      </c>
      <c r="GE30" s="222">
        <v>18.649999999999999</v>
      </c>
      <c r="GF30" s="222">
        <v>18.66</v>
      </c>
      <c r="GG30" s="222">
        <v>18.670000000000002</v>
      </c>
      <c r="GH30" s="222">
        <v>18.68</v>
      </c>
      <c r="GI30" s="222">
        <v>18.7</v>
      </c>
      <c r="GJ30" s="222">
        <v>18.72</v>
      </c>
      <c r="GK30" s="222">
        <v>18.73</v>
      </c>
      <c r="GL30" s="222">
        <v>18.739999999999998</v>
      </c>
      <c r="GM30" s="222">
        <v>18.739999999999998</v>
      </c>
      <c r="GN30" s="222">
        <v>18.739999999999998</v>
      </c>
      <c r="GO30" s="222">
        <v>18.75</v>
      </c>
      <c r="GP30" s="222">
        <v>18.75</v>
      </c>
      <c r="GQ30" s="222">
        <v>18.760000000000002</v>
      </c>
      <c r="GR30" s="222">
        <v>18.760000000000002</v>
      </c>
      <c r="GS30" s="222">
        <v>18.77</v>
      </c>
      <c r="GT30" s="222">
        <v>18.77</v>
      </c>
      <c r="GU30" s="222">
        <v>18.78</v>
      </c>
      <c r="GV30" s="222">
        <v>18.78</v>
      </c>
      <c r="GW30" s="222">
        <v>18.78</v>
      </c>
      <c r="GX30" s="222">
        <v>18.79</v>
      </c>
      <c r="GY30" s="222">
        <v>18.79</v>
      </c>
      <c r="GZ30" s="222">
        <v>18.79</v>
      </c>
      <c r="HA30" s="222">
        <v>18.79</v>
      </c>
      <c r="HB30" s="222">
        <v>18.8</v>
      </c>
      <c r="HC30" s="222">
        <v>18.8</v>
      </c>
      <c r="HD30" s="222">
        <v>18.8</v>
      </c>
      <c r="HE30" s="222">
        <v>18.8</v>
      </c>
      <c r="HF30" s="222">
        <v>18.809999999999999</v>
      </c>
      <c r="HG30" s="222">
        <v>18.809999999999999</v>
      </c>
      <c r="HH30" s="222">
        <v>18.82</v>
      </c>
      <c r="HI30" s="222">
        <v>18.82</v>
      </c>
      <c r="HJ30" s="222">
        <v>18.82</v>
      </c>
      <c r="HK30" s="222">
        <v>18.82</v>
      </c>
      <c r="HL30" s="222">
        <v>18.82</v>
      </c>
      <c r="HM30" s="222">
        <v>18.82</v>
      </c>
      <c r="HN30" s="222">
        <v>18.82</v>
      </c>
      <c r="HO30" s="222">
        <v>18.82</v>
      </c>
      <c r="HP30" s="222">
        <v>18.82</v>
      </c>
      <c r="HQ30" s="222">
        <v>18.809999999999999</v>
      </c>
      <c r="HR30" s="222">
        <v>18.809999999999999</v>
      </c>
      <c r="HS30" s="222">
        <v>18.809999999999999</v>
      </c>
      <c r="HT30" s="222">
        <v>18.809999999999999</v>
      </c>
      <c r="HU30" s="222">
        <v>18.809999999999999</v>
      </c>
      <c r="HV30" s="222">
        <v>18.809999999999999</v>
      </c>
      <c r="HW30" s="222">
        <v>18.809999999999999</v>
      </c>
      <c r="HX30" s="222">
        <v>18.8</v>
      </c>
      <c r="HY30" s="222">
        <v>18.8</v>
      </c>
      <c r="HZ30" s="222">
        <v>18.8</v>
      </c>
    </row>
    <row r="31" spans="1:237" x14ac:dyDescent="0.25">
      <c r="A31" s="225">
        <f t="shared" si="4"/>
        <v>29</v>
      </c>
      <c r="B31" s="226"/>
      <c r="C31" s="229"/>
      <c r="D31" s="180">
        <v>11.010300000000001</v>
      </c>
      <c r="E31" s="180">
        <v>11.409700000000001</v>
      </c>
      <c r="F31" s="180">
        <v>11.360300000000001</v>
      </c>
      <c r="G31" s="180">
        <v>11.391400000000001</v>
      </c>
      <c r="H31" s="180">
        <v>11.436400000000001</v>
      </c>
      <c r="I31" s="180">
        <v>11.5878</v>
      </c>
      <c r="J31" s="222">
        <v>11.726000000000001</v>
      </c>
      <c r="K31" s="222">
        <v>11.743499999999999</v>
      </c>
      <c r="L31" s="229">
        <v>11.7918</v>
      </c>
      <c r="M31" s="222">
        <v>11.8032</v>
      </c>
      <c r="N31" s="222">
        <v>11.802199999999999</v>
      </c>
      <c r="O31" s="222">
        <v>11.8751</v>
      </c>
      <c r="P31" s="222">
        <v>11.9322</v>
      </c>
      <c r="Q31" s="222">
        <v>11.9938</v>
      </c>
      <c r="R31" s="222">
        <v>12.0228</v>
      </c>
      <c r="S31" s="222">
        <v>12.0465</v>
      </c>
      <c r="T31" s="222">
        <v>12.104699999999999</v>
      </c>
      <c r="U31" s="222">
        <v>12.19</v>
      </c>
      <c r="V31" s="222">
        <v>12.3025</v>
      </c>
      <c r="W31" s="222">
        <v>12.3796</v>
      </c>
      <c r="X31" s="222">
        <v>12.3796</v>
      </c>
      <c r="Y31" s="222">
        <v>12.384600000000001</v>
      </c>
      <c r="Z31" s="222">
        <v>12.3888</v>
      </c>
      <c r="AA31" s="222">
        <v>12.4201</v>
      </c>
      <c r="AB31" s="222">
        <v>12.4603</v>
      </c>
      <c r="AC31" s="222">
        <v>12.503399999999999</v>
      </c>
      <c r="AD31" s="222">
        <v>12.5307</v>
      </c>
      <c r="AE31" s="222">
        <v>12.5307</v>
      </c>
      <c r="AF31" s="222">
        <v>12.5307</v>
      </c>
      <c r="AG31" s="222">
        <v>12.5443</v>
      </c>
      <c r="AH31" s="222">
        <v>12.576599999999999</v>
      </c>
      <c r="AI31" s="222">
        <v>12.626300000000001</v>
      </c>
      <c r="AJ31" s="222">
        <v>12.680099999999999</v>
      </c>
      <c r="AK31" s="222">
        <v>12.751899999999999</v>
      </c>
      <c r="AL31" s="222">
        <v>12.801299999999999</v>
      </c>
      <c r="AM31" s="222">
        <v>12.86</v>
      </c>
      <c r="AN31" s="222">
        <v>12.898999999999999</v>
      </c>
      <c r="AO31" s="222">
        <v>12.9482</v>
      </c>
      <c r="AP31" s="222">
        <v>12.9842</v>
      </c>
      <c r="AQ31" s="222">
        <v>13.0037</v>
      </c>
      <c r="AR31" s="222">
        <v>13.0518</v>
      </c>
      <c r="AS31" s="222">
        <v>13.0901</v>
      </c>
      <c r="AT31" s="222">
        <v>13.119</v>
      </c>
      <c r="AU31" s="222">
        <v>13.146800000000001</v>
      </c>
      <c r="AV31" s="222">
        <v>13.148199999999999</v>
      </c>
      <c r="AW31" s="222">
        <v>13.151999999999999</v>
      </c>
      <c r="AX31" s="222">
        <v>13.159000000000001</v>
      </c>
      <c r="AY31" s="222">
        <v>13.161300000000001</v>
      </c>
      <c r="AZ31" s="222">
        <v>13.161300000000001</v>
      </c>
      <c r="BA31" s="222">
        <v>13.161300000000001</v>
      </c>
      <c r="BB31" s="222">
        <v>13.161300000000001</v>
      </c>
      <c r="BC31" s="222">
        <v>13.156599999999999</v>
      </c>
      <c r="BD31" s="222">
        <v>13.152799999999999</v>
      </c>
      <c r="BE31" s="222">
        <v>13.1539</v>
      </c>
      <c r="BF31" s="222">
        <v>13.162699999999999</v>
      </c>
      <c r="BG31" s="222">
        <v>13.1668</v>
      </c>
      <c r="BH31" s="222">
        <v>13.1828</v>
      </c>
      <c r="BI31" s="222">
        <v>13.1907</v>
      </c>
      <c r="BJ31" s="222">
        <v>13.200699999999999</v>
      </c>
      <c r="BK31" s="222">
        <v>13.2014</v>
      </c>
      <c r="BL31" s="222">
        <v>13.200699999999999</v>
      </c>
      <c r="BM31" s="222">
        <v>13.2082</v>
      </c>
      <c r="BN31" s="222">
        <v>13.2126</v>
      </c>
      <c r="BO31" s="222">
        <v>13.2163</v>
      </c>
      <c r="BP31" s="222">
        <v>13.214600000000001</v>
      </c>
      <c r="BQ31" s="222">
        <v>13.2014</v>
      </c>
      <c r="BR31" s="222">
        <v>13.196899999999999</v>
      </c>
      <c r="BS31" s="222">
        <v>13.1998</v>
      </c>
      <c r="BT31" s="222">
        <v>13.1996</v>
      </c>
      <c r="BU31" s="222">
        <v>13.2013</v>
      </c>
      <c r="BV31" s="222">
        <v>13.2089</v>
      </c>
      <c r="BW31" s="222">
        <v>13.2037</v>
      </c>
      <c r="BX31" s="222">
        <v>13.189399999999999</v>
      </c>
      <c r="BY31" s="222">
        <v>13.174899999999999</v>
      </c>
      <c r="BZ31" s="222">
        <v>13.164099999999999</v>
      </c>
      <c r="CA31" s="222">
        <v>13.158099999999999</v>
      </c>
      <c r="CB31" s="222">
        <v>13.1601</v>
      </c>
      <c r="CC31" s="222">
        <v>13.155799999999999</v>
      </c>
      <c r="CD31" s="222">
        <v>13.1532</v>
      </c>
      <c r="CE31" s="222">
        <v>13.148999999999999</v>
      </c>
      <c r="CF31" s="222">
        <v>13.1534</v>
      </c>
      <c r="CG31" s="222">
        <v>13.1518</v>
      </c>
      <c r="CH31" s="222">
        <v>13.155900000000001</v>
      </c>
      <c r="CI31" s="222">
        <v>13.1594</v>
      </c>
      <c r="CJ31" s="222">
        <v>13.1593</v>
      </c>
      <c r="CK31" s="222">
        <v>13.1593</v>
      </c>
      <c r="CL31" s="222">
        <v>13.1593</v>
      </c>
      <c r="CM31" s="222">
        <v>13.169</v>
      </c>
      <c r="CN31" s="222">
        <v>13.188599999999999</v>
      </c>
      <c r="CO31" s="222">
        <v>13.206799999999999</v>
      </c>
      <c r="CP31" s="222">
        <v>13.2271</v>
      </c>
      <c r="CQ31" s="222">
        <v>13.244899999999999</v>
      </c>
      <c r="CR31" s="222">
        <v>13.2478</v>
      </c>
      <c r="CS31" s="222">
        <v>13.2486</v>
      </c>
      <c r="CT31" s="222">
        <v>13.243600000000001</v>
      </c>
      <c r="CU31" s="222">
        <v>13.239599999999999</v>
      </c>
      <c r="CV31" s="222">
        <v>13.237299999999999</v>
      </c>
      <c r="CW31" s="222">
        <v>13.2333</v>
      </c>
      <c r="CX31" s="222">
        <v>13.2348</v>
      </c>
      <c r="CY31" s="222">
        <v>13.235799999999999</v>
      </c>
      <c r="CZ31" s="222">
        <v>13.2403</v>
      </c>
      <c r="DA31" s="222">
        <v>13.2498</v>
      </c>
      <c r="DB31" s="222">
        <v>13.259399999999999</v>
      </c>
      <c r="DC31" s="222">
        <v>13.268000000000001</v>
      </c>
      <c r="DD31" s="222">
        <v>13.2783</v>
      </c>
      <c r="DE31" s="222">
        <v>13.2904</v>
      </c>
      <c r="DF31" s="222">
        <v>13.297499999999999</v>
      </c>
      <c r="DG31" s="222">
        <v>13.3162</v>
      </c>
      <c r="DH31" s="222">
        <v>13.332100000000001</v>
      </c>
      <c r="DI31" s="222">
        <v>13.3429</v>
      </c>
      <c r="DJ31" s="222">
        <v>13.3582</v>
      </c>
      <c r="DK31" s="222">
        <v>13.3742</v>
      </c>
      <c r="DL31" s="222">
        <v>13.393700000000001</v>
      </c>
      <c r="DM31" s="222">
        <v>13.406000000000001</v>
      </c>
      <c r="DN31" s="222">
        <v>13.4171</v>
      </c>
      <c r="DO31" s="222">
        <v>13.425599999999999</v>
      </c>
      <c r="DP31" s="222">
        <v>13.433</v>
      </c>
      <c r="DQ31" s="222">
        <v>13.4429</v>
      </c>
      <c r="DR31" s="222">
        <v>13.448</v>
      </c>
      <c r="DS31" s="222">
        <v>13.4526</v>
      </c>
      <c r="DT31" s="222">
        <v>13.4565</v>
      </c>
      <c r="DU31" s="222">
        <v>13.4612</v>
      </c>
      <c r="DV31" s="222">
        <v>13.473000000000001</v>
      </c>
      <c r="DW31" s="222">
        <v>13.482200000000001</v>
      </c>
      <c r="DX31" s="222">
        <v>13.4932</v>
      </c>
      <c r="DY31" s="222">
        <v>13.502800000000001</v>
      </c>
      <c r="DZ31" s="222">
        <v>13.508900000000001</v>
      </c>
      <c r="EA31" s="222">
        <v>13.511200000000001</v>
      </c>
      <c r="EB31" s="222">
        <v>13.5161</v>
      </c>
      <c r="EC31" s="222">
        <v>13.523400000000001</v>
      </c>
      <c r="ED31" s="222">
        <v>13.5318</v>
      </c>
      <c r="EE31" s="222">
        <v>13.5406</v>
      </c>
      <c r="EF31" s="222">
        <v>13.5467</v>
      </c>
      <c r="EG31" s="222">
        <v>13.55</v>
      </c>
      <c r="EH31" s="222">
        <v>13.554500000000001</v>
      </c>
      <c r="EI31" s="222">
        <v>13.555099999999999</v>
      </c>
      <c r="EJ31" s="222">
        <v>13.561500000000001</v>
      </c>
      <c r="EK31" s="222">
        <v>13.572100000000001</v>
      </c>
      <c r="EL31" s="222">
        <v>13.583399999999999</v>
      </c>
      <c r="EM31" s="222">
        <v>13.588699999999999</v>
      </c>
      <c r="EN31" s="222">
        <v>13.5915</v>
      </c>
      <c r="EO31" s="222">
        <v>13.5951</v>
      </c>
      <c r="EP31" s="222">
        <v>13.597200000000001</v>
      </c>
      <c r="EQ31" s="222">
        <v>13.603400000000001</v>
      </c>
      <c r="ER31" s="222">
        <v>13.609</v>
      </c>
      <c r="ES31" s="222">
        <v>13.613</v>
      </c>
      <c r="ET31" s="222">
        <v>13.615600000000001</v>
      </c>
      <c r="EU31" s="222">
        <v>13.6175</v>
      </c>
      <c r="EV31" s="222">
        <v>13.617599999999999</v>
      </c>
      <c r="EW31" s="222">
        <v>13.617599999999999</v>
      </c>
      <c r="EX31" s="222">
        <v>13.617599999999999</v>
      </c>
      <c r="EY31" s="222">
        <v>13.617599999999999</v>
      </c>
      <c r="EZ31" s="222">
        <v>13.617599999999999</v>
      </c>
      <c r="FA31" s="222">
        <v>13.618399999999999</v>
      </c>
      <c r="FB31" s="222">
        <v>13.6242</v>
      </c>
      <c r="FC31" s="222">
        <v>13.626799999999999</v>
      </c>
      <c r="FD31" s="222">
        <v>13.625299999999999</v>
      </c>
      <c r="FE31" s="222">
        <v>13.6244</v>
      </c>
      <c r="FF31" s="222">
        <v>13.623799999999999</v>
      </c>
      <c r="FG31" s="222">
        <v>13.629099999999999</v>
      </c>
      <c r="FH31" s="222">
        <v>13.6351</v>
      </c>
      <c r="FI31" s="222">
        <v>13.642799999999999</v>
      </c>
      <c r="FJ31" s="222">
        <v>13.649800000000001</v>
      </c>
      <c r="FK31" s="222">
        <v>13.655799999999999</v>
      </c>
      <c r="FL31" s="222">
        <v>13.659800000000001</v>
      </c>
      <c r="FM31" s="222">
        <v>13.6652</v>
      </c>
      <c r="FN31" s="222">
        <v>13.6699</v>
      </c>
      <c r="FO31" s="222">
        <v>13.671200000000001</v>
      </c>
      <c r="FP31" s="222">
        <v>13.671900000000001</v>
      </c>
      <c r="FQ31" s="222">
        <v>13.675700000000001</v>
      </c>
      <c r="FR31" s="222">
        <v>13.680099999999999</v>
      </c>
      <c r="FS31" s="222">
        <v>13.686299999999999</v>
      </c>
      <c r="FT31" s="222">
        <v>13.6907</v>
      </c>
      <c r="FU31" s="222">
        <v>13.696999999999999</v>
      </c>
      <c r="FV31" s="222">
        <v>13.701499999999999</v>
      </c>
      <c r="FW31" s="222">
        <v>13.703200000000001</v>
      </c>
      <c r="FX31" s="222">
        <v>13.7089</v>
      </c>
      <c r="FY31" s="222">
        <v>13.7143</v>
      </c>
      <c r="FZ31" s="222">
        <v>13.716699999999999</v>
      </c>
      <c r="GA31" s="222">
        <v>13.717700000000001</v>
      </c>
      <c r="GB31" s="222">
        <v>13.720499999999999</v>
      </c>
      <c r="GC31" s="222">
        <v>13.725899999999999</v>
      </c>
      <c r="GD31" s="222">
        <v>13.7317</v>
      </c>
      <c r="GE31" s="222">
        <v>13.7393</v>
      </c>
      <c r="GF31" s="222">
        <v>13.7476</v>
      </c>
      <c r="GG31" s="222">
        <v>13.7555</v>
      </c>
      <c r="GH31" s="222">
        <v>13.763</v>
      </c>
      <c r="GI31" s="222">
        <v>13.7721</v>
      </c>
      <c r="GJ31" s="222">
        <v>13.7807</v>
      </c>
      <c r="GK31" s="222">
        <v>13.7879</v>
      </c>
      <c r="GL31" s="222">
        <v>13.791399999999999</v>
      </c>
      <c r="GM31" s="222">
        <v>13.7925</v>
      </c>
      <c r="GN31" s="222">
        <v>13.7928</v>
      </c>
      <c r="GO31" s="222">
        <v>13.797000000000001</v>
      </c>
      <c r="GP31" s="222">
        <v>13.8024</v>
      </c>
      <c r="GQ31" s="222">
        <v>13.807</v>
      </c>
      <c r="GR31" s="222">
        <v>13.807499999999999</v>
      </c>
      <c r="GS31" s="222">
        <v>13.8089</v>
      </c>
      <c r="GT31" s="222">
        <v>13.811400000000001</v>
      </c>
      <c r="GU31" s="222">
        <v>13.8148</v>
      </c>
      <c r="GV31" s="222">
        <v>13.8141</v>
      </c>
      <c r="GW31" s="222">
        <v>13.816000000000001</v>
      </c>
      <c r="GX31" s="222">
        <v>13.8187</v>
      </c>
      <c r="GY31" s="222">
        <v>13.8187</v>
      </c>
      <c r="GZ31" s="222">
        <v>13.8208</v>
      </c>
      <c r="HA31" s="222">
        <v>13.8217</v>
      </c>
      <c r="HB31" s="222">
        <v>13.823</v>
      </c>
      <c r="HC31" s="222">
        <v>13.823399999999999</v>
      </c>
      <c r="HD31" s="222">
        <v>13.823</v>
      </c>
      <c r="HE31" s="222">
        <v>13.8231</v>
      </c>
      <c r="HF31" s="222">
        <v>13.8269</v>
      </c>
      <c r="HG31" s="222">
        <v>13.832100000000001</v>
      </c>
      <c r="HH31" s="222">
        <v>13.836399999999999</v>
      </c>
      <c r="HI31" s="222">
        <v>13.8371</v>
      </c>
      <c r="HJ31" s="222">
        <v>13.835699999999999</v>
      </c>
      <c r="HK31" s="222">
        <v>13.8346</v>
      </c>
      <c r="HL31" s="222">
        <v>13.832000000000001</v>
      </c>
      <c r="HM31" s="222">
        <v>13.828799999999999</v>
      </c>
      <c r="HN31" s="222">
        <v>13.8277</v>
      </c>
      <c r="HO31" s="222">
        <v>13.8262</v>
      </c>
      <c r="HP31" s="222">
        <v>13.823700000000001</v>
      </c>
      <c r="HQ31" s="222">
        <v>13.8207</v>
      </c>
      <c r="HR31" s="222">
        <v>13.8177</v>
      </c>
      <c r="HS31" s="222">
        <v>13.816700000000001</v>
      </c>
      <c r="HT31" s="222">
        <v>13.816700000000001</v>
      </c>
      <c r="HU31" s="222">
        <v>13.816700000000001</v>
      </c>
      <c r="HV31" s="222">
        <v>13.816700000000001</v>
      </c>
      <c r="HW31" s="222">
        <v>13.8132</v>
      </c>
      <c r="HX31" s="222">
        <v>13.8096</v>
      </c>
      <c r="HY31" s="222">
        <v>13.8096</v>
      </c>
      <c r="HZ31" s="222">
        <v>13.808400000000001</v>
      </c>
    </row>
    <row r="32" spans="1:237" x14ac:dyDescent="0.25">
      <c r="A32" s="225">
        <f t="shared" si="4"/>
        <v>30</v>
      </c>
      <c r="B32" s="226"/>
      <c r="C32" s="229"/>
      <c r="D32" s="180">
        <v>80.709999999999994</v>
      </c>
      <c r="E32" s="180">
        <v>81.69</v>
      </c>
      <c r="F32" s="180">
        <v>82.12</v>
      </c>
      <c r="G32" s="180">
        <v>82.29</v>
      </c>
      <c r="H32" s="180">
        <v>82.49</v>
      </c>
      <c r="I32" s="180">
        <v>82.79</v>
      </c>
      <c r="J32" s="222">
        <v>83.03</v>
      </c>
      <c r="K32" s="222">
        <v>82.97</v>
      </c>
      <c r="L32" s="229">
        <v>83.02</v>
      </c>
      <c r="M32" s="222">
        <v>83.12</v>
      </c>
      <c r="N32" s="222">
        <v>83.17</v>
      </c>
      <c r="O32" s="222">
        <v>83.42</v>
      </c>
      <c r="P32" s="222">
        <v>83.62</v>
      </c>
      <c r="Q32" s="222">
        <v>83.81</v>
      </c>
      <c r="R32" s="222">
        <v>83.89</v>
      </c>
      <c r="S32" s="222">
        <v>83.98</v>
      </c>
      <c r="T32" s="222">
        <v>84.13</v>
      </c>
      <c r="U32" s="222">
        <v>84.28</v>
      </c>
      <c r="V32" s="222">
        <v>84.5</v>
      </c>
      <c r="W32" s="222">
        <v>84.64</v>
      </c>
      <c r="X32" s="222">
        <v>84.64</v>
      </c>
      <c r="Y32" s="222">
        <v>84.65</v>
      </c>
      <c r="Z32" s="222">
        <v>84.67</v>
      </c>
      <c r="AA32" s="222">
        <v>84.76</v>
      </c>
      <c r="AB32" s="222">
        <v>84.85</v>
      </c>
      <c r="AC32" s="222">
        <v>84.95</v>
      </c>
      <c r="AD32" s="222">
        <v>85.01</v>
      </c>
      <c r="AE32" s="222">
        <v>85.01</v>
      </c>
      <c r="AF32" s="222">
        <v>85.01</v>
      </c>
      <c r="AG32" s="222">
        <v>85.03</v>
      </c>
      <c r="AH32" s="222">
        <v>85.12</v>
      </c>
      <c r="AI32" s="222">
        <v>85.28</v>
      </c>
      <c r="AJ32" s="222">
        <v>85.37</v>
      </c>
      <c r="AK32" s="222">
        <v>85.51</v>
      </c>
      <c r="AL32" s="222">
        <v>85.65</v>
      </c>
      <c r="AM32" s="222">
        <v>85.81</v>
      </c>
      <c r="AN32" s="222">
        <v>85.9</v>
      </c>
      <c r="AO32" s="222">
        <v>86.01</v>
      </c>
      <c r="AP32" s="222">
        <v>86.09</v>
      </c>
      <c r="AQ32" s="222">
        <v>86.14</v>
      </c>
      <c r="AR32" s="222">
        <v>86.24</v>
      </c>
      <c r="AS32" s="222">
        <v>86.31</v>
      </c>
      <c r="AT32" s="222">
        <v>86.36</v>
      </c>
      <c r="AU32" s="222">
        <v>86.42</v>
      </c>
      <c r="AV32" s="222">
        <v>86.44</v>
      </c>
      <c r="AW32" s="222">
        <v>86.47</v>
      </c>
      <c r="AX32" s="222">
        <v>86.5</v>
      </c>
      <c r="AY32" s="222">
        <v>86.51</v>
      </c>
      <c r="AZ32" s="222">
        <v>86.51</v>
      </c>
      <c r="BA32" s="222">
        <v>86.51</v>
      </c>
      <c r="BB32" s="222">
        <v>86.51</v>
      </c>
      <c r="BC32" s="222">
        <v>86.51</v>
      </c>
      <c r="BD32" s="222">
        <v>86.52</v>
      </c>
      <c r="BE32" s="222">
        <v>86.55</v>
      </c>
      <c r="BF32" s="222">
        <v>86.59</v>
      </c>
      <c r="BG32" s="222">
        <v>86.61</v>
      </c>
      <c r="BH32" s="222">
        <v>86.64</v>
      </c>
      <c r="BI32" s="222">
        <v>86.66</v>
      </c>
      <c r="BJ32" s="222">
        <v>86.69</v>
      </c>
      <c r="BK32" s="222">
        <v>86.7</v>
      </c>
      <c r="BL32" s="222">
        <v>86.71</v>
      </c>
      <c r="BM32" s="222">
        <v>86.73</v>
      </c>
      <c r="BN32" s="222">
        <v>86.75</v>
      </c>
      <c r="BO32" s="222">
        <v>86.77</v>
      </c>
      <c r="BP32" s="222">
        <v>86.78</v>
      </c>
      <c r="BQ32" s="222">
        <v>86.77</v>
      </c>
      <c r="BR32" s="222">
        <v>86.77</v>
      </c>
      <c r="BS32" s="222">
        <v>86.78</v>
      </c>
      <c r="BT32" s="222">
        <v>86.79</v>
      </c>
      <c r="BU32" s="222">
        <v>86.78</v>
      </c>
      <c r="BV32" s="222">
        <v>86.8</v>
      </c>
      <c r="BW32" s="222">
        <v>86.8</v>
      </c>
      <c r="BX32" s="222">
        <v>86.77</v>
      </c>
      <c r="BY32" s="222">
        <v>86.76</v>
      </c>
      <c r="BZ32" s="222">
        <v>86.75</v>
      </c>
      <c r="CA32" s="222">
        <v>86.76</v>
      </c>
      <c r="CB32" s="222">
        <v>86.76</v>
      </c>
      <c r="CC32" s="222">
        <v>86.76</v>
      </c>
      <c r="CD32" s="222">
        <v>86.76</v>
      </c>
      <c r="CE32" s="222">
        <v>86.76</v>
      </c>
      <c r="CF32" s="222">
        <v>86.77</v>
      </c>
      <c r="CG32" s="222">
        <v>86.78</v>
      </c>
      <c r="CH32" s="222">
        <v>86.82</v>
      </c>
      <c r="CI32" s="222">
        <v>86.84</v>
      </c>
      <c r="CJ32" s="222">
        <v>86.85</v>
      </c>
      <c r="CK32" s="222">
        <v>86.85</v>
      </c>
      <c r="CL32" s="222">
        <v>86.85</v>
      </c>
      <c r="CM32" s="222">
        <v>86.87</v>
      </c>
      <c r="CN32" s="222">
        <v>86.92</v>
      </c>
      <c r="CO32" s="222">
        <v>86.96</v>
      </c>
      <c r="CP32" s="222">
        <v>87.01</v>
      </c>
      <c r="CQ32" s="222">
        <v>87.03</v>
      </c>
      <c r="CR32" s="222">
        <v>87.04</v>
      </c>
      <c r="CS32" s="222">
        <v>87.06</v>
      </c>
      <c r="CT32" s="222">
        <v>87.07</v>
      </c>
      <c r="CU32" s="222">
        <v>87.07</v>
      </c>
      <c r="CV32" s="222">
        <v>87.07</v>
      </c>
      <c r="CW32" s="222">
        <v>87.07</v>
      </c>
      <c r="CX32" s="222">
        <v>87.06</v>
      </c>
      <c r="CY32" s="222">
        <v>87.07</v>
      </c>
      <c r="CZ32" s="222">
        <v>87.07</v>
      </c>
      <c r="DA32" s="222">
        <v>87.09</v>
      </c>
      <c r="DB32" s="222">
        <v>87.11</v>
      </c>
      <c r="DC32" s="222">
        <v>87.12</v>
      </c>
      <c r="DD32" s="222">
        <v>87.14</v>
      </c>
      <c r="DE32" s="222">
        <v>87.16</v>
      </c>
      <c r="DF32" s="222">
        <v>87.17</v>
      </c>
      <c r="DG32" s="222">
        <v>87.2</v>
      </c>
      <c r="DH32" s="222">
        <v>87.22</v>
      </c>
      <c r="DI32" s="222">
        <v>87.24</v>
      </c>
      <c r="DJ32" s="222">
        <v>87.26</v>
      </c>
      <c r="DK32" s="222">
        <v>87.29</v>
      </c>
      <c r="DL32" s="222">
        <v>87.32</v>
      </c>
      <c r="DM32" s="222">
        <v>87.34</v>
      </c>
      <c r="DN32" s="222">
        <v>87.35</v>
      </c>
      <c r="DO32" s="222">
        <v>87.37</v>
      </c>
      <c r="DP32" s="222">
        <v>87.38</v>
      </c>
      <c r="DQ32" s="222">
        <v>87.4</v>
      </c>
      <c r="DR32" s="222">
        <v>87.41</v>
      </c>
      <c r="DS32" s="222">
        <v>87.42</v>
      </c>
      <c r="DT32" s="222">
        <v>87.42</v>
      </c>
      <c r="DU32" s="222">
        <v>87.42</v>
      </c>
      <c r="DV32" s="222">
        <v>87.43</v>
      </c>
      <c r="DW32" s="222">
        <v>87.44</v>
      </c>
      <c r="DX32" s="222">
        <v>87.45</v>
      </c>
      <c r="DY32" s="222">
        <v>87.46</v>
      </c>
      <c r="DZ32" s="222">
        <v>87.45</v>
      </c>
      <c r="EA32" s="222">
        <v>87.45</v>
      </c>
      <c r="EB32" s="222">
        <v>87.44</v>
      </c>
      <c r="EC32" s="222">
        <v>87.44</v>
      </c>
      <c r="ED32" s="222">
        <v>87.45</v>
      </c>
      <c r="EE32" s="222">
        <v>87.45</v>
      </c>
      <c r="EF32" s="222">
        <v>87.44</v>
      </c>
      <c r="EG32" s="222">
        <v>87.44</v>
      </c>
      <c r="EH32" s="222">
        <v>87.44</v>
      </c>
      <c r="EI32" s="222">
        <v>87.44</v>
      </c>
      <c r="EJ32" s="222">
        <v>87.44</v>
      </c>
      <c r="EK32" s="222">
        <v>87.44</v>
      </c>
      <c r="EL32" s="222">
        <v>87.44</v>
      </c>
      <c r="EM32" s="222">
        <v>87.44</v>
      </c>
      <c r="EN32" s="222">
        <v>87.44</v>
      </c>
      <c r="EO32" s="222">
        <v>87.44</v>
      </c>
      <c r="EP32" s="222">
        <v>87.43</v>
      </c>
      <c r="EQ32" s="222">
        <v>87.43</v>
      </c>
      <c r="ER32" s="222">
        <v>87.43</v>
      </c>
      <c r="ES32" s="222">
        <v>87.43</v>
      </c>
      <c r="ET32" s="222">
        <v>87.42</v>
      </c>
      <c r="EU32" s="222">
        <v>87.42</v>
      </c>
      <c r="EV32" s="222">
        <v>87.42</v>
      </c>
      <c r="EW32" s="222">
        <v>87.42</v>
      </c>
      <c r="EX32" s="222">
        <v>87.42</v>
      </c>
      <c r="EY32" s="222">
        <v>87.42</v>
      </c>
      <c r="EZ32" s="222">
        <v>87.42</v>
      </c>
      <c r="FA32" s="222">
        <v>87.42</v>
      </c>
      <c r="FB32" s="222">
        <v>87.42</v>
      </c>
      <c r="FC32" s="222">
        <v>87.43</v>
      </c>
      <c r="FD32" s="222">
        <v>87.42</v>
      </c>
      <c r="FE32" s="222">
        <v>87.42</v>
      </c>
      <c r="FF32" s="222">
        <v>87.42</v>
      </c>
      <c r="FG32" s="222">
        <v>87.42</v>
      </c>
      <c r="FH32" s="222">
        <v>87.42</v>
      </c>
      <c r="FI32" s="222">
        <v>87.43</v>
      </c>
      <c r="FJ32" s="222">
        <v>87.43</v>
      </c>
      <c r="FK32" s="222">
        <v>87.44</v>
      </c>
      <c r="FL32" s="222">
        <v>87.44</v>
      </c>
      <c r="FM32" s="222">
        <v>87.44</v>
      </c>
      <c r="FN32" s="222">
        <v>87.45</v>
      </c>
      <c r="FO32" s="222">
        <v>87.45</v>
      </c>
      <c r="FP32" s="222">
        <v>87.46</v>
      </c>
      <c r="FQ32" s="222">
        <v>87.47</v>
      </c>
      <c r="FR32" s="222">
        <v>87.47</v>
      </c>
      <c r="FS32" s="222">
        <v>87.48</v>
      </c>
      <c r="FT32" s="222">
        <v>87.49</v>
      </c>
      <c r="FU32" s="222">
        <v>87.5</v>
      </c>
      <c r="FV32" s="222">
        <v>87.5</v>
      </c>
      <c r="FW32" s="222">
        <v>87.5</v>
      </c>
      <c r="FX32" s="222">
        <v>87.5</v>
      </c>
      <c r="FY32" s="222">
        <v>87.51</v>
      </c>
      <c r="FZ32" s="222">
        <v>87.51</v>
      </c>
      <c r="GA32" s="222">
        <v>87.51</v>
      </c>
      <c r="GB32" s="222">
        <v>87.51</v>
      </c>
      <c r="GC32" s="222">
        <v>87.52</v>
      </c>
      <c r="GD32" s="222">
        <v>87.53</v>
      </c>
      <c r="GE32" s="222">
        <v>87.54</v>
      </c>
      <c r="GF32" s="222">
        <v>87.55</v>
      </c>
      <c r="GG32" s="222">
        <v>87.55</v>
      </c>
      <c r="GH32" s="222">
        <v>87.55</v>
      </c>
      <c r="GI32" s="222">
        <v>87.55</v>
      </c>
      <c r="GJ32" s="222">
        <v>87.54</v>
      </c>
      <c r="GK32" s="222">
        <v>87.53</v>
      </c>
      <c r="GL32" s="222">
        <v>87.53</v>
      </c>
      <c r="GM32" s="222">
        <v>87.52</v>
      </c>
      <c r="GN32" s="222">
        <v>87.52</v>
      </c>
      <c r="GO32" s="222">
        <v>87.53</v>
      </c>
      <c r="GP32" s="222">
        <v>87.53</v>
      </c>
      <c r="GQ32" s="222">
        <v>87.53</v>
      </c>
      <c r="GR32" s="222">
        <v>87.54</v>
      </c>
      <c r="GS32" s="222">
        <v>87.53</v>
      </c>
      <c r="GT32" s="222">
        <v>87.53</v>
      </c>
      <c r="GU32" s="222">
        <v>87.53</v>
      </c>
      <c r="GV32" s="222">
        <v>87.53</v>
      </c>
      <c r="GW32" s="222">
        <v>87.53</v>
      </c>
      <c r="GX32" s="222">
        <v>87.54</v>
      </c>
      <c r="GY32" s="222">
        <v>87.54</v>
      </c>
      <c r="GZ32" s="222">
        <v>87.54</v>
      </c>
      <c r="HA32" s="222">
        <v>87.54</v>
      </c>
      <c r="HB32" s="222">
        <v>87.54</v>
      </c>
      <c r="HC32" s="222">
        <v>87.54</v>
      </c>
      <c r="HD32" s="222">
        <v>87.54</v>
      </c>
      <c r="HE32" s="222">
        <v>87.55</v>
      </c>
      <c r="HF32" s="222">
        <v>87.55</v>
      </c>
      <c r="HG32" s="222">
        <v>87.56</v>
      </c>
      <c r="HH32" s="222">
        <v>87.56</v>
      </c>
      <c r="HI32" s="222">
        <v>87.56</v>
      </c>
      <c r="HJ32" s="222">
        <v>87.56</v>
      </c>
      <c r="HK32" s="222">
        <v>87.55</v>
      </c>
      <c r="HL32" s="222">
        <v>87.55</v>
      </c>
      <c r="HM32" s="222">
        <v>87.54</v>
      </c>
      <c r="HN32" s="222">
        <v>87.54</v>
      </c>
      <c r="HO32" s="222">
        <v>87.54</v>
      </c>
      <c r="HP32" s="222">
        <v>87.53</v>
      </c>
      <c r="HQ32" s="222">
        <v>87.53</v>
      </c>
      <c r="HR32" s="222">
        <v>87.52</v>
      </c>
      <c r="HS32" s="222">
        <v>87.52</v>
      </c>
      <c r="HT32" s="222">
        <v>87.52</v>
      </c>
      <c r="HU32" s="222">
        <v>87.52</v>
      </c>
      <c r="HV32" s="222">
        <v>87.52</v>
      </c>
      <c r="HW32" s="222">
        <v>87.52</v>
      </c>
      <c r="HX32" s="222">
        <v>87.51</v>
      </c>
      <c r="HY32" s="222">
        <v>87.51</v>
      </c>
      <c r="HZ32" s="222">
        <v>87.51</v>
      </c>
    </row>
    <row r="33" spans="1:237" x14ac:dyDescent="0.25">
      <c r="A33" s="225">
        <f t="shared" si="4"/>
        <v>31</v>
      </c>
      <c r="B33" s="226"/>
      <c r="C33" s="229"/>
      <c r="D33" s="180">
        <v>11.68</v>
      </c>
      <c r="E33" s="180">
        <v>11.51</v>
      </c>
      <c r="F33" s="180">
        <v>11.52</v>
      </c>
      <c r="G33" s="180">
        <v>11.48</v>
      </c>
      <c r="H33" s="180">
        <v>11.48</v>
      </c>
      <c r="I33" s="180">
        <v>11.51</v>
      </c>
      <c r="J33" s="222">
        <v>11.52</v>
      </c>
      <c r="K33" s="222">
        <v>11.51</v>
      </c>
      <c r="L33" s="229">
        <v>11.54</v>
      </c>
      <c r="M33" s="222">
        <v>11.54</v>
      </c>
      <c r="N33" s="222">
        <v>11.55</v>
      </c>
      <c r="O33" s="222">
        <v>11.57</v>
      </c>
      <c r="P33" s="222">
        <v>11.57</v>
      </c>
      <c r="Q33" s="222">
        <v>11.58</v>
      </c>
      <c r="R33" s="222">
        <v>11.61</v>
      </c>
      <c r="S33" s="222">
        <v>11.64</v>
      </c>
      <c r="T33" s="222">
        <v>11.66</v>
      </c>
      <c r="U33" s="222">
        <v>11.67</v>
      </c>
      <c r="V33" s="222">
        <v>11.7</v>
      </c>
      <c r="W33" s="222">
        <v>11.72</v>
      </c>
      <c r="X33" s="222">
        <v>11.72</v>
      </c>
      <c r="Y33" s="222">
        <v>11.72</v>
      </c>
      <c r="Z33" s="222">
        <v>11.73</v>
      </c>
      <c r="AA33" s="222">
        <v>11.74</v>
      </c>
      <c r="AB33" s="222">
        <v>11.74</v>
      </c>
      <c r="AC33" s="222">
        <v>11.75</v>
      </c>
      <c r="AD33" s="222">
        <v>11.76</v>
      </c>
      <c r="AE33" s="222">
        <v>11.76</v>
      </c>
      <c r="AF33" s="222">
        <v>11.76</v>
      </c>
      <c r="AG33" s="222">
        <v>11.77</v>
      </c>
      <c r="AH33" s="222">
        <v>11.78</v>
      </c>
      <c r="AI33" s="222">
        <v>11.8</v>
      </c>
      <c r="AJ33" s="222">
        <v>11.81</v>
      </c>
      <c r="AK33" s="222">
        <v>11.81</v>
      </c>
      <c r="AL33" s="222">
        <v>11.82</v>
      </c>
      <c r="AM33" s="222">
        <v>11.82</v>
      </c>
      <c r="AN33" s="222">
        <v>11.81</v>
      </c>
      <c r="AO33" s="222">
        <v>11.82</v>
      </c>
      <c r="AP33" s="222">
        <v>11.82</v>
      </c>
      <c r="AQ33" s="222">
        <v>11.83</v>
      </c>
      <c r="AR33" s="222">
        <v>11.85</v>
      </c>
      <c r="AS33" s="222">
        <v>11.87</v>
      </c>
      <c r="AT33" s="222">
        <v>11.87</v>
      </c>
      <c r="AU33" s="222">
        <v>11.88</v>
      </c>
      <c r="AV33" s="222">
        <v>11.87</v>
      </c>
      <c r="AW33" s="222">
        <v>11.88</v>
      </c>
      <c r="AX33" s="222">
        <v>11.88</v>
      </c>
      <c r="AY33" s="222">
        <v>11.89</v>
      </c>
      <c r="AZ33" s="222">
        <v>11.89</v>
      </c>
      <c r="BA33" s="222">
        <v>11.89</v>
      </c>
      <c r="BB33" s="222">
        <v>11.89</v>
      </c>
      <c r="BC33" s="222">
        <v>11.89</v>
      </c>
      <c r="BD33" s="222">
        <v>11.89</v>
      </c>
      <c r="BE33" s="222">
        <v>11.89</v>
      </c>
      <c r="BF33" s="222">
        <v>11.89</v>
      </c>
      <c r="BG33" s="222">
        <v>11.9</v>
      </c>
      <c r="BH33" s="222">
        <v>11.91</v>
      </c>
      <c r="BI33" s="222">
        <v>11.91</v>
      </c>
      <c r="BJ33" s="222">
        <v>11.92</v>
      </c>
      <c r="BK33" s="222">
        <v>11.93</v>
      </c>
      <c r="BL33" s="222">
        <v>11.93</v>
      </c>
      <c r="BM33" s="222">
        <v>11.94</v>
      </c>
      <c r="BN33" s="222">
        <v>11.94</v>
      </c>
      <c r="BO33" s="222">
        <v>11.94</v>
      </c>
      <c r="BP33" s="222">
        <v>11.94</v>
      </c>
      <c r="BQ33" s="222">
        <v>11.95</v>
      </c>
      <c r="BR33" s="222">
        <v>11.95</v>
      </c>
      <c r="BS33" s="222">
        <v>11.95</v>
      </c>
      <c r="BT33" s="222">
        <v>11.95</v>
      </c>
      <c r="BU33" s="222">
        <v>11.95</v>
      </c>
      <c r="BV33" s="222">
        <v>11.95</v>
      </c>
      <c r="BW33" s="222">
        <v>11.95</v>
      </c>
      <c r="BX33" s="222">
        <v>11.95</v>
      </c>
      <c r="BY33" s="222">
        <v>11.93</v>
      </c>
      <c r="BZ33" s="222">
        <v>11.93</v>
      </c>
      <c r="CA33" s="222">
        <v>11.92</v>
      </c>
      <c r="CB33" s="222">
        <v>11.92</v>
      </c>
      <c r="CC33" s="222">
        <v>11.92</v>
      </c>
      <c r="CD33" s="222">
        <v>11.93</v>
      </c>
      <c r="CE33" s="222">
        <v>11.93</v>
      </c>
      <c r="CF33" s="222">
        <v>11.93</v>
      </c>
      <c r="CG33" s="222">
        <v>11.93</v>
      </c>
      <c r="CH33" s="222">
        <v>11.95</v>
      </c>
      <c r="CI33" s="222">
        <v>11.96</v>
      </c>
      <c r="CJ33" s="222">
        <v>11.96</v>
      </c>
      <c r="CK33" s="222">
        <v>11.96</v>
      </c>
      <c r="CL33" s="222">
        <v>11.96</v>
      </c>
      <c r="CM33" s="222">
        <v>11.96</v>
      </c>
      <c r="CN33" s="222">
        <v>11.97</v>
      </c>
      <c r="CO33" s="222">
        <v>11.98</v>
      </c>
      <c r="CP33" s="222">
        <v>11.99</v>
      </c>
      <c r="CQ33" s="222">
        <v>11.99</v>
      </c>
      <c r="CR33" s="222">
        <v>12</v>
      </c>
      <c r="CS33" s="222">
        <v>12</v>
      </c>
      <c r="CT33" s="222">
        <v>12</v>
      </c>
      <c r="CU33" s="222">
        <v>12</v>
      </c>
      <c r="CV33" s="222">
        <v>12</v>
      </c>
      <c r="CW33" s="222">
        <v>12</v>
      </c>
      <c r="CX33" s="222">
        <v>12.01</v>
      </c>
      <c r="CY33" s="222">
        <v>12.01</v>
      </c>
      <c r="CZ33" s="222">
        <v>12.02</v>
      </c>
      <c r="DA33" s="222">
        <v>12.02</v>
      </c>
      <c r="DB33" s="222">
        <v>12.02</v>
      </c>
      <c r="DC33" s="222">
        <v>12.03</v>
      </c>
      <c r="DD33" s="222">
        <v>12.03</v>
      </c>
      <c r="DE33" s="222">
        <v>12.04</v>
      </c>
      <c r="DF33" s="222">
        <v>12.04</v>
      </c>
      <c r="DG33" s="222">
        <v>12.04</v>
      </c>
      <c r="DH33" s="222">
        <v>12.04</v>
      </c>
      <c r="DI33" s="222">
        <v>12.05</v>
      </c>
      <c r="DJ33" s="222">
        <v>12.05</v>
      </c>
      <c r="DK33" s="222">
        <v>12.06</v>
      </c>
      <c r="DL33" s="222">
        <v>12.06</v>
      </c>
      <c r="DM33" s="222">
        <v>12.06</v>
      </c>
      <c r="DN33" s="222">
        <v>12.07</v>
      </c>
      <c r="DO33" s="222">
        <v>12.08</v>
      </c>
      <c r="DP33" s="222">
        <v>12.08</v>
      </c>
      <c r="DQ33" s="222">
        <v>12.09</v>
      </c>
      <c r="DR33" s="222">
        <v>12.09</v>
      </c>
      <c r="DS33" s="222">
        <v>12.1</v>
      </c>
      <c r="DT33" s="222">
        <v>12.1</v>
      </c>
      <c r="DU33" s="222">
        <v>12.1</v>
      </c>
      <c r="DV33" s="222">
        <v>12.1</v>
      </c>
      <c r="DW33" s="222">
        <v>12.11</v>
      </c>
      <c r="DX33" s="222">
        <v>12.11</v>
      </c>
      <c r="DY33" s="222">
        <v>12.11</v>
      </c>
      <c r="DZ33" s="222">
        <v>12.11</v>
      </c>
      <c r="EA33" s="222">
        <v>12.12</v>
      </c>
      <c r="EB33" s="222">
        <v>12.12</v>
      </c>
      <c r="EC33" s="222">
        <v>12.12</v>
      </c>
      <c r="ED33" s="222">
        <v>12.12</v>
      </c>
      <c r="EE33" s="222">
        <v>12.13</v>
      </c>
      <c r="EF33" s="222">
        <v>12.13</v>
      </c>
      <c r="EG33" s="222">
        <v>12.13</v>
      </c>
      <c r="EH33" s="222">
        <v>12.14</v>
      </c>
      <c r="EI33" s="222">
        <v>12.14</v>
      </c>
      <c r="EJ33" s="222">
        <v>12.15</v>
      </c>
      <c r="EK33" s="222">
        <v>12.15</v>
      </c>
      <c r="EL33" s="222">
        <v>12.16</v>
      </c>
      <c r="EM33" s="222">
        <v>12.17</v>
      </c>
      <c r="EN33" s="222">
        <v>12.17</v>
      </c>
      <c r="EO33" s="222">
        <v>12.17</v>
      </c>
      <c r="EP33" s="222">
        <v>12.17</v>
      </c>
      <c r="EQ33" s="222">
        <v>12.17</v>
      </c>
      <c r="ER33" s="222">
        <v>12.18</v>
      </c>
      <c r="ES33" s="222">
        <v>12.19</v>
      </c>
      <c r="ET33" s="222">
        <v>12.2</v>
      </c>
      <c r="EU33" s="222">
        <v>12.2</v>
      </c>
      <c r="EV33" s="222">
        <v>12.21</v>
      </c>
      <c r="EW33" s="222">
        <v>12.21</v>
      </c>
      <c r="EX33" s="222">
        <v>12.21</v>
      </c>
      <c r="EY33" s="222">
        <v>12.21</v>
      </c>
      <c r="EZ33" s="222">
        <v>12.21</v>
      </c>
      <c r="FA33" s="222">
        <v>12.21</v>
      </c>
      <c r="FB33" s="222">
        <v>12.21</v>
      </c>
      <c r="FC33" s="222">
        <v>12.22</v>
      </c>
      <c r="FD33" s="222">
        <v>12.23</v>
      </c>
      <c r="FE33" s="222">
        <v>12.24</v>
      </c>
      <c r="FF33" s="222">
        <v>12.25</v>
      </c>
      <c r="FG33" s="222">
        <v>12.26</v>
      </c>
      <c r="FH33" s="222">
        <v>12.26</v>
      </c>
      <c r="FI33" s="222">
        <v>12.27</v>
      </c>
      <c r="FJ33" s="222">
        <v>12.28</v>
      </c>
      <c r="FK33" s="222">
        <v>12.29</v>
      </c>
      <c r="FL33" s="222">
        <v>12.29</v>
      </c>
      <c r="FM33" s="222">
        <v>12.3</v>
      </c>
      <c r="FN33" s="222">
        <v>12.3</v>
      </c>
      <c r="FO33" s="222">
        <v>12.31</v>
      </c>
      <c r="FP33" s="222">
        <v>12.31</v>
      </c>
      <c r="FQ33" s="222">
        <v>12.32</v>
      </c>
      <c r="FR33" s="222">
        <v>12.32</v>
      </c>
      <c r="FS33" s="222">
        <v>12.32</v>
      </c>
      <c r="FT33" s="222">
        <v>12.33</v>
      </c>
      <c r="FU33" s="222">
        <v>12.33</v>
      </c>
      <c r="FV33" s="222">
        <v>12.33</v>
      </c>
      <c r="FW33" s="222">
        <v>12.33</v>
      </c>
      <c r="FX33" s="222">
        <v>12.33</v>
      </c>
      <c r="FY33" s="222">
        <v>12.33</v>
      </c>
      <c r="FZ33" s="222">
        <v>12.34</v>
      </c>
      <c r="GA33" s="222">
        <v>12.34</v>
      </c>
      <c r="GB33" s="222">
        <v>12.34</v>
      </c>
      <c r="GC33" s="222">
        <v>12.35</v>
      </c>
      <c r="GD33" s="222">
        <v>12.35</v>
      </c>
      <c r="GE33" s="222">
        <v>12.36</v>
      </c>
      <c r="GF33" s="222">
        <v>12.36</v>
      </c>
      <c r="GG33" s="222">
        <v>12.37</v>
      </c>
      <c r="GH33" s="222">
        <v>12.37</v>
      </c>
      <c r="GI33" s="222">
        <v>12.38</v>
      </c>
      <c r="GJ33" s="222">
        <v>12.39</v>
      </c>
      <c r="GK33" s="222">
        <v>12.4</v>
      </c>
      <c r="GL33" s="222">
        <v>12.4</v>
      </c>
      <c r="GM33" s="222">
        <v>12.41</v>
      </c>
      <c r="GN33" s="222">
        <v>12.41</v>
      </c>
      <c r="GO33" s="222">
        <v>12.41</v>
      </c>
      <c r="GP33" s="222">
        <v>12.41</v>
      </c>
      <c r="GQ33" s="222">
        <v>12.42</v>
      </c>
      <c r="GR33" s="222">
        <v>12.42</v>
      </c>
      <c r="GS33" s="222">
        <v>12.42</v>
      </c>
      <c r="GT33" s="222">
        <v>12.43</v>
      </c>
      <c r="GU33" s="222">
        <v>12.43</v>
      </c>
      <c r="GV33" s="222">
        <v>12.43</v>
      </c>
      <c r="GW33" s="222">
        <v>12.44</v>
      </c>
      <c r="GX33" s="222">
        <v>12.44</v>
      </c>
      <c r="GY33" s="222">
        <v>12.44</v>
      </c>
      <c r="GZ33" s="222">
        <v>12.45</v>
      </c>
      <c r="HA33" s="222">
        <v>12.45</v>
      </c>
      <c r="HB33" s="222">
        <v>12.46</v>
      </c>
      <c r="HC33" s="222">
        <v>12.46</v>
      </c>
      <c r="HD33" s="222">
        <v>12.47</v>
      </c>
      <c r="HE33" s="222">
        <v>12.47</v>
      </c>
      <c r="HF33" s="222">
        <v>12.48</v>
      </c>
      <c r="HG33" s="222">
        <v>12.48</v>
      </c>
      <c r="HH33" s="222">
        <v>12.49</v>
      </c>
      <c r="HI33" s="222">
        <v>12.49</v>
      </c>
      <c r="HJ33" s="222">
        <v>12.5</v>
      </c>
      <c r="HK33" s="222">
        <v>12.5</v>
      </c>
      <c r="HL33" s="222">
        <v>12.5</v>
      </c>
      <c r="HM33" s="222">
        <v>12.5</v>
      </c>
      <c r="HN33" s="222">
        <v>12.51</v>
      </c>
      <c r="HO33" s="222">
        <v>12.51</v>
      </c>
      <c r="HP33" s="222">
        <v>12.51</v>
      </c>
      <c r="HQ33" s="222">
        <v>12.51</v>
      </c>
      <c r="HR33" s="222">
        <v>12.52</v>
      </c>
      <c r="HS33" s="222">
        <v>12.52</v>
      </c>
      <c r="HT33" s="222">
        <v>12.52</v>
      </c>
      <c r="HU33" s="222">
        <v>12.52</v>
      </c>
      <c r="HV33" s="222">
        <v>12.52</v>
      </c>
      <c r="HW33" s="222">
        <v>12.52</v>
      </c>
      <c r="HX33" s="222">
        <v>12.52</v>
      </c>
      <c r="HY33" s="222">
        <v>12.52</v>
      </c>
      <c r="HZ33" s="222">
        <v>12.52</v>
      </c>
    </row>
    <row r="34" spans="1:237" x14ac:dyDescent="0.25">
      <c r="A34" s="225">
        <f t="shared" si="4"/>
        <v>32</v>
      </c>
      <c r="B34" s="226"/>
      <c r="C34" s="229"/>
      <c r="D34" s="180">
        <v>0.77</v>
      </c>
      <c r="E34" s="180">
        <v>0.73150000000000004</v>
      </c>
      <c r="F34" s="180">
        <v>0.71519999999999995</v>
      </c>
      <c r="G34" s="180">
        <v>0.7097</v>
      </c>
      <c r="H34" s="180">
        <v>0.70030000000000003</v>
      </c>
      <c r="I34" s="180">
        <v>0.69040000000000001</v>
      </c>
      <c r="J34" s="222">
        <v>0.68189999999999995</v>
      </c>
      <c r="K34" s="222">
        <v>0.68359999999999999</v>
      </c>
      <c r="L34" s="229">
        <v>0.68</v>
      </c>
      <c r="M34" s="222">
        <v>0.67720000000000002</v>
      </c>
      <c r="N34" s="222">
        <v>0.67549999999999999</v>
      </c>
      <c r="O34" s="222">
        <v>0.66749999999999998</v>
      </c>
      <c r="P34" s="222">
        <v>0.66169999999999995</v>
      </c>
      <c r="Q34" s="222">
        <v>0.65610000000000002</v>
      </c>
      <c r="R34" s="222">
        <v>0.65349999999999997</v>
      </c>
      <c r="S34" s="222">
        <v>0.6512</v>
      </c>
      <c r="T34" s="222">
        <v>0.64670000000000005</v>
      </c>
      <c r="U34" s="222">
        <v>0.64229999999999998</v>
      </c>
      <c r="V34" s="222">
        <v>0.63580000000000003</v>
      </c>
      <c r="W34" s="222">
        <v>0.63149999999999995</v>
      </c>
      <c r="X34" s="222">
        <v>0.63149999999999995</v>
      </c>
      <c r="Y34" s="222">
        <v>0.63119999999999998</v>
      </c>
      <c r="Z34" s="222">
        <v>0.63039999999999996</v>
      </c>
      <c r="AA34" s="222">
        <v>0.62770000000000004</v>
      </c>
      <c r="AB34" s="222">
        <v>0.62519999999999998</v>
      </c>
      <c r="AC34" s="222">
        <v>0.62229999999999996</v>
      </c>
      <c r="AD34" s="222">
        <v>0.62019999999999997</v>
      </c>
      <c r="AE34" s="222">
        <v>0.62019999999999997</v>
      </c>
      <c r="AF34" s="222">
        <v>0.62019999999999997</v>
      </c>
      <c r="AG34" s="222">
        <v>0.61950000000000005</v>
      </c>
      <c r="AH34" s="222">
        <v>0.61680000000000001</v>
      </c>
      <c r="AI34" s="222">
        <v>0.6119</v>
      </c>
      <c r="AJ34" s="222">
        <v>0.60929999999999995</v>
      </c>
      <c r="AK34" s="222">
        <v>0.60509999999999997</v>
      </c>
      <c r="AL34" s="222">
        <v>0.60109999999999997</v>
      </c>
      <c r="AM34" s="222">
        <v>0.59619999999999995</v>
      </c>
      <c r="AN34" s="222">
        <v>0.59360000000000002</v>
      </c>
      <c r="AO34" s="222">
        <v>0.59030000000000005</v>
      </c>
      <c r="AP34" s="222">
        <v>0.58799999999999997</v>
      </c>
      <c r="AQ34" s="222">
        <v>0.5867</v>
      </c>
      <c r="AR34" s="222">
        <v>0.58350000000000002</v>
      </c>
      <c r="AS34" s="222">
        <v>0.58089999999999997</v>
      </c>
      <c r="AT34" s="222">
        <v>0.57930000000000004</v>
      </c>
      <c r="AU34" s="222">
        <v>0.5776</v>
      </c>
      <c r="AV34" s="222">
        <v>0.57699999999999996</v>
      </c>
      <c r="AW34" s="222">
        <v>0.57599999999999996</v>
      </c>
      <c r="AX34" s="222">
        <v>0.57499999999999996</v>
      </c>
      <c r="AY34" s="222">
        <v>0.57450000000000001</v>
      </c>
      <c r="AZ34" s="222">
        <v>0.57450000000000001</v>
      </c>
      <c r="BA34" s="222">
        <v>0.57450000000000001</v>
      </c>
      <c r="BB34" s="222">
        <v>0.57450000000000001</v>
      </c>
      <c r="BC34" s="222">
        <v>0.5746</v>
      </c>
      <c r="BD34" s="222">
        <v>0.57420000000000004</v>
      </c>
      <c r="BE34" s="222">
        <v>0.57330000000000003</v>
      </c>
      <c r="BF34" s="222">
        <v>0.57210000000000005</v>
      </c>
      <c r="BG34" s="222">
        <v>0.57150000000000001</v>
      </c>
      <c r="BH34" s="222">
        <v>0.5706</v>
      </c>
      <c r="BI34" s="222">
        <v>0.56989999999999996</v>
      </c>
      <c r="BJ34" s="222">
        <v>0.56889999999999996</v>
      </c>
      <c r="BK34" s="222">
        <v>0.56869999999999998</v>
      </c>
      <c r="BL34" s="222">
        <v>0.56830000000000003</v>
      </c>
      <c r="BM34" s="222">
        <v>0.56769999999999998</v>
      </c>
      <c r="BN34" s="222">
        <v>0.56710000000000005</v>
      </c>
      <c r="BO34" s="222">
        <v>0.56640000000000001</v>
      </c>
      <c r="BP34" s="222">
        <v>0.56610000000000005</v>
      </c>
      <c r="BQ34" s="222">
        <v>0.56630000000000003</v>
      </c>
      <c r="BR34" s="222">
        <v>0.56620000000000004</v>
      </c>
      <c r="BS34" s="222">
        <v>0.56589999999999996</v>
      </c>
      <c r="BT34" s="222">
        <v>0.56599999999999995</v>
      </c>
      <c r="BU34" s="222">
        <v>0.56610000000000005</v>
      </c>
      <c r="BV34" s="222">
        <v>0.5655</v>
      </c>
      <c r="BW34" s="222">
        <v>0.56579999999999997</v>
      </c>
      <c r="BX34" s="222">
        <v>0.56669999999999998</v>
      </c>
      <c r="BY34" s="222">
        <v>0.56720000000000004</v>
      </c>
      <c r="BZ34" s="222">
        <v>0.5675</v>
      </c>
      <c r="CA34" s="222">
        <v>0.56740000000000002</v>
      </c>
      <c r="CB34" s="222">
        <v>0.56720000000000004</v>
      </c>
      <c r="CC34" s="222">
        <v>0.56740000000000002</v>
      </c>
      <c r="CD34" s="222">
        <v>0.56740000000000002</v>
      </c>
      <c r="CE34" s="222">
        <v>0.56740000000000002</v>
      </c>
      <c r="CF34" s="222">
        <v>0.56730000000000003</v>
      </c>
      <c r="CG34" s="222">
        <v>0.56679999999999997</v>
      </c>
      <c r="CH34" s="222">
        <v>0.56559999999999999</v>
      </c>
      <c r="CI34" s="222">
        <v>0.56479999999999997</v>
      </c>
      <c r="CJ34" s="222">
        <v>0.56459999999999999</v>
      </c>
      <c r="CK34" s="222">
        <v>0.56459999999999999</v>
      </c>
      <c r="CL34" s="222">
        <v>0.56459999999999999</v>
      </c>
      <c r="CM34" s="222">
        <v>0.56399999999999995</v>
      </c>
      <c r="CN34" s="222">
        <v>0.5625</v>
      </c>
      <c r="CO34" s="222">
        <v>0.56120000000000003</v>
      </c>
      <c r="CP34" s="222">
        <v>0.55979999999999996</v>
      </c>
      <c r="CQ34" s="222">
        <v>0.55910000000000004</v>
      </c>
      <c r="CR34" s="222">
        <v>0.55869999999999997</v>
      </c>
      <c r="CS34" s="222">
        <v>0.55830000000000002</v>
      </c>
      <c r="CT34" s="222">
        <v>0.55800000000000005</v>
      </c>
      <c r="CU34" s="222">
        <v>0.55800000000000005</v>
      </c>
      <c r="CV34" s="222">
        <v>0.55810000000000004</v>
      </c>
      <c r="CW34" s="222">
        <v>0.55840000000000001</v>
      </c>
      <c r="CX34" s="222">
        <v>0.55840000000000001</v>
      </c>
      <c r="CY34" s="222">
        <v>0.55840000000000001</v>
      </c>
      <c r="CZ34" s="222">
        <v>0.55820000000000003</v>
      </c>
      <c r="DA34" s="222">
        <v>0.5575</v>
      </c>
      <c r="DB34" s="222">
        <v>0.55689999999999995</v>
      </c>
      <c r="DC34" s="222">
        <v>0.55669999999999997</v>
      </c>
      <c r="DD34" s="222">
        <v>0.55600000000000005</v>
      </c>
      <c r="DE34" s="222">
        <v>0.55520000000000003</v>
      </c>
      <c r="DF34" s="222">
        <v>0.55489999999999995</v>
      </c>
      <c r="DG34" s="222">
        <v>0.55410000000000004</v>
      </c>
      <c r="DH34" s="222">
        <v>0.5534</v>
      </c>
      <c r="DI34" s="222">
        <v>0.55279999999999996</v>
      </c>
      <c r="DJ34" s="222">
        <v>0.55210000000000004</v>
      </c>
      <c r="DK34" s="222">
        <v>0.55130000000000001</v>
      </c>
      <c r="DL34" s="222">
        <v>0.55049999999999999</v>
      </c>
      <c r="DM34" s="222">
        <v>0.54990000000000006</v>
      </c>
      <c r="DN34" s="222">
        <v>0.5494</v>
      </c>
      <c r="DO34" s="222">
        <v>0.54890000000000005</v>
      </c>
      <c r="DP34" s="222">
        <v>0.54849999999999999</v>
      </c>
      <c r="DQ34" s="222">
        <v>0.54779999999999995</v>
      </c>
      <c r="DR34" s="222">
        <v>0.54749999999999999</v>
      </c>
      <c r="DS34" s="222">
        <v>0.54720000000000002</v>
      </c>
      <c r="DT34" s="222">
        <v>0.54700000000000004</v>
      </c>
      <c r="DU34" s="222">
        <v>0.54690000000000005</v>
      </c>
      <c r="DV34" s="222">
        <v>0.54649999999999999</v>
      </c>
      <c r="DW34" s="222">
        <v>0.54630000000000001</v>
      </c>
      <c r="DX34" s="222">
        <v>0.54590000000000005</v>
      </c>
      <c r="DY34" s="222">
        <v>0.54569999999999996</v>
      </c>
      <c r="DZ34" s="222">
        <v>0.54579999999999995</v>
      </c>
      <c r="EA34" s="222">
        <v>0.54590000000000005</v>
      </c>
      <c r="EB34" s="222">
        <v>0.54600000000000004</v>
      </c>
      <c r="EC34" s="222">
        <v>0.54590000000000005</v>
      </c>
      <c r="ED34" s="222">
        <v>0.54569999999999996</v>
      </c>
      <c r="EE34" s="222">
        <v>0.54569999999999996</v>
      </c>
      <c r="EF34" s="222">
        <v>0.54590000000000005</v>
      </c>
      <c r="EG34" s="222">
        <v>0.54579999999999995</v>
      </c>
      <c r="EH34" s="222">
        <v>0.54569999999999996</v>
      </c>
      <c r="EI34" s="222">
        <v>0.54569999999999996</v>
      </c>
      <c r="EJ34" s="222">
        <v>0.54559999999999997</v>
      </c>
      <c r="EK34" s="222">
        <v>0.54549999999999998</v>
      </c>
      <c r="EL34" s="222">
        <v>0.54530000000000001</v>
      </c>
      <c r="EM34" s="222">
        <v>0.54530000000000001</v>
      </c>
      <c r="EN34" s="222">
        <v>0.54530000000000001</v>
      </c>
      <c r="EO34" s="222">
        <v>0.5454</v>
      </c>
      <c r="EP34" s="222">
        <v>0.54549999999999998</v>
      </c>
      <c r="EQ34" s="222">
        <v>0.5454</v>
      </c>
      <c r="ER34" s="222">
        <v>0.5454</v>
      </c>
      <c r="ES34" s="222">
        <v>0.5454</v>
      </c>
      <c r="ET34" s="222">
        <v>0.5454</v>
      </c>
      <c r="EU34" s="222">
        <v>0.5454</v>
      </c>
      <c r="EV34" s="222">
        <v>0.5454</v>
      </c>
      <c r="EW34" s="222">
        <v>0.5454</v>
      </c>
      <c r="EX34" s="222">
        <v>0.5454</v>
      </c>
      <c r="EY34" s="222">
        <v>0.5454</v>
      </c>
      <c r="EZ34" s="222">
        <v>0.5454</v>
      </c>
      <c r="FA34" s="222">
        <v>0.54530000000000001</v>
      </c>
      <c r="FB34" s="222">
        <v>0.54510000000000003</v>
      </c>
      <c r="FC34" s="222">
        <v>0.54500000000000004</v>
      </c>
      <c r="FD34" s="222">
        <v>0.54510000000000003</v>
      </c>
      <c r="FE34" s="222">
        <v>0.54500000000000004</v>
      </c>
      <c r="FF34" s="222">
        <v>0.54500000000000004</v>
      </c>
      <c r="FG34" s="222">
        <v>0.54490000000000005</v>
      </c>
      <c r="FH34" s="222">
        <v>0.54469999999999996</v>
      </c>
      <c r="FI34" s="222">
        <v>0.54449999999999998</v>
      </c>
      <c r="FJ34" s="222">
        <v>0.54430000000000001</v>
      </c>
      <c r="FK34" s="222">
        <v>0.54400000000000004</v>
      </c>
      <c r="FL34" s="222">
        <v>0.54390000000000005</v>
      </c>
      <c r="FM34" s="222">
        <v>0.54369999999999996</v>
      </c>
      <c r="FN34" s="222">
        <v>0.54339999999999999</v>
      </c>
      <c r="FO34" s="222">
        <v>0.54330000000000001</v>
      </c>
      <c r="FP34" s="222">
        <v>0.54320000000000002</v>
      </c>
      <c r="FQ34" s="222">
        <v>0.54279999999999995</v>
      </c>
      <c r="FR34" s="222">
        <v>0.54249999999999998</v>
      </c>
      <c r="FS34" s="222">
        <v>0.54220000000000002</v>
      </c>
      <c r="FT34" s="222">
        <v>0.54200000000000004</v>
      </c>
      <c r="FU34" s="222">
        <v>0.54169999999999996</v>
      </c>
      <c r="FV34" s="222">
        <v>0.54159999999999997</v>
      </c>
      <c r="FW34" s="222">
        <v>0.54159999999999997</v>
      </c>
      <c r="FX34" s="222">
        <v>0.54139999999999999</v>
      </c>
      <c r="FY34" s="222">
        <v>0.5413</v>
      </c>
      <c r="FZ34" s="222">
        <v>0.54120000000000001</v>
      </c>
      <c r="GA34" s="222">
        <v>0.54100000000000004</v>
      </c>
      <c r="GB34" s="222">
        <v>0.54100000000000004</v>
      </c>
      <c r="GC34" s="222">
        <v>0.54069999999999996</v>
      </c>
      <c r="GD34" s="222">
        <v>0.54039999999999999</v>
      </c>
      <c r="GE34" s="222">
        <v>0.54020000000000001</v>
      </c>
      <c r="GF34" s="222">
        <v>0.53990000000000005</v>
      </c>
      <c r="GG34" s="222">
        <v>0.53969999999999996</v>
      </c>
      <c r="GH34" s="222">
        <v>0.53969999999999996</v>
      </c>
      <c r="GI34" s="222">
        <v>0.53959999999999997</v>
      </c>
      <c r="GJ34" s="222">
        <v>0.53979999999999995</v>
      </c>
      <c r="GK34" s="222">
        <v>0.54</v>
      </c>
      <c r="GL34" s="222">
        <v>0.54</v>
      </c>
      <c r="GM34" s="222">
        <v>0.54</v>
      </c>
      <c r="GN34" s="222">
        <v>0.54010000000000002</v>
      </c>
      <c r="GO34" s="222">
        <v>0.53990000000000005</v>
      </c>
      <c r="GP34" s="222">
        <v>0.53979999999999995</v>
      </c>
      <c r="GQ34" s="222">
        <v>0.53959999999999997</v>
      </c>
      <c r="GR34" s="222">
        <v>0.53959999999999997</v>
      </c>
      <c r="GS34" s="222">
        <v>0.53959999999999997</v>
      </c>
      <c r="GT34" s="222">
        <v>0.53959999999999997</v>
      </c>
      <c r="GU34" s="222">
        <v>0.53949999999999998</v>
      </c>
      <c r="GV34" s="222">
        <v>0.53949999999999998</v>
      </c>
      <c r="GW34" s="222">
        <v>0.53939999999999999</v>
      </c>
      <c r="GX34" s="222">
        <v>0.5393</v>
      </c>
      <c r="GY34" s="222">
        <v>0.5393</v>
      </c>
      <c r="GZ34" s="222">
        <v>0.53920000000000001</v>
      </c>
      <c r="HA34" s="222">
        <v>0.53910000000000002</v>
      </c>
      <c r="HB34" s="222">
        <v>0.53900000000000003</v>
      </c>
      <c r="HC34" s="222">
        <v>0.53890000000000005</v>
      </c>
      <c r="HD34" s="222">
        <v>0.53879999999999995</v>
      </c>
      <c r="HE34" s="222">
        <v>0.53869999999999996</v>
      </c>
      <c r="HF34" s="222">
        <v>0.53839999999999999</v>
      </c>
      <c r="HG34" s="222">
        <v>0.53820000000000001</v>
      </c>
      <c r="HH34" s="222">
        <v>0.53800000000000003</v>
      </c>
      <c r="HI34" s="222">
        <v>0.53810000000000002</v>
      </c>
      <c r="HJ34" s="222">
        <v>0.53820000000000001</v>
      </c>
      <c r="HK34" s="222">
        <v>0.53820000000000001</v>
      </c>
      <c r="HL34" s="222">
        <v>0.53839999999999999</v>
      </c>
      <c r="HM34" s="222">
        <v>0.53849999999999998</v>
      </c>
      <c r="HN34" s="222">
        <v>0.53849999999999998</v>
      </c>
      <c r="HO34" s="222">
        <v>0.53849999999999998</v>
      </c>
      <c r="HP34" s="222">
        <v>0.53859999999999997</v>
      </c>
      <c r="HQ34" s="222">
        <v>0.53869999999999996</v>
      </c>
      <c r="HR34" s="222">
        <v>0.53890000000000005</v>
      </c>
      <c r="HS34" s="222">
        <v>0.53890000000000005</v>
      </c>
      <c r="HT34" s="222">
        <v>0.53890000000000005</v>
      </c>
      <c r="HU34" s="222">
        <v>0.53890000000000005</v>
      </c>
      <c r="HV34" s="222">
        <v>0.53890000000000005</v>
      </c>
      <c r="HW34" s="222">
        <v>0.53910000000000002</v>
      </c>
      <c r="HX34" s="222">
        <v>0.53920000000000001</v>
      </c>
      <c r="HY34" s="222">
        <v>0.53920000000000001</v>
      </c>
      <c r="HZ34" s="222">
        <v>0.53920000000000001</v>
      </c>
    </row>
    <row r="35" spans="1:237" x14ac:dyDescent="0.25">
      <c r="A35" s="225">
        <f t="shared" si="4"/>
        <v>33</v>
      </c>
      <c r="B35" s="226"/>
      <c r="C35" s="229"/>
      <c r="D35" s="180">
        <v>123.6</v>
      </c>
      <c r="E35" s="180">
        <v>127.4</v>
      </c>
      <c r="F35" s="180">
        <v>126.8</v>
      </c>
      <c r="G35" s="180">
        <v>127</v>
      </c>
      <c r="H35" s="180">
        <v>127.4</v>
      </c>
      <c r="I35" s="180">
        <v>128.9</v>
      </c>
      <c r="J35" s="222">
        <v>130.30000000000001</v>
      </c>
      <c r="K35" s="222">
        <v>130.5</v>
      </c>
      <c r="L35" s="229">
        <v>130.9</v>
      </c>
      <c r="M35" s="222">
        <v>131</v>
      </c>
      <c r="N35" s="222">
        <v>131</v>
      </c>
      <c r="O35" s="222">
        <v>131.69999999999999</v>
      </c>
      <c r="P35" s="222">
        <v>132.19999999999999</v>
      </c>
      <c r="Q35" s="222">
        <v>132.80000000000001</v>
      </c>
      <c r="R35" s="222">
        <v>133.1</v>
      </c>
      <c r="S35" s="222">
        <v>133.30000000000001</v>
      </c>
      <c r="T35" s="222">
        <v>133.9</v>
      </c>
      <c r="U35" s="222">
        <v>134.69999999999999</v>
      </c>
      <c r="V35" s="222">
        <v>135.9</v>
      </c>
      <c r="W35" s="222">
        <v>136.6</v>
      </c>
      <c r="X35" s="222">
        <v>136.6</v>
      </c>
      <c r="Y35" s="222">
        <v>136.69999999999999</v>
      </c>
      <c r="Z35" s="222">
        <v>136.69999999999999</v>
      </c>
      <c r="AA35" s="222">
        <v>137</v>
      </c>
      <c r="AB35" s="222">
        <v>137.4</v>
      </c>
      <c r="AC35" s="222">
        <v>137.80000000000001</v>
      </c>
      <c r="AD35" s="222">
        <v>138.1</v>
      </c>
      <c r="AE35" s="222">
        <v>138.1</v>
      </c>
      <c r="AF35" s="222">
        <v>138.1</v>
      </c>
      <c r="AG35" s="222">
        <v>138.19999999999999</v>
      </c>
      <c r="AH35" s="222">
        <v>138.6</v>
      </c>
      <c r="AI35" s="222">
        <v>139</v>
      </c>
      <c r="AJ35" s="222">
        <v>139.6</v>
      </c>
      <c r="AK35" s="222">
        <v>140.30000000000001</v>
      </c>
      <c r="AL35" s="222">
        <v>140.80000000000001</v>
      </c>
      <c r="AM35" s="222">
        <v>141.30000000000001</v>
      </c>
      <c r="AN35" s="222">
        <v>141.69999999999999</v>
      </c>
      <c r="AO35" s="222">
        <v>142.19999999999999</v>
      </c>
      <c r="AP35" s="222">
        <v>142.6</v>
      </c>
      <c r="AQ35" s="222">
        <v>142.69999999999999</v>
      </c>
      <c r="AR35" s="222">
        <v>143.19999999999999</v>
      </c>
      <c r="AS35" s="222">
        <v>143.6</v>
      </c>
      <c r="AT35" s="222">
        <v>143.9</v>
      </c>
      <c r="AU35" s="222">
        <v>144.19999999999999</v>
      </c>
      <c r="AV35" s="222">
        <v>144.19999999999999</v>
      </c>
      <c r="AW35" s="222">
        <v>144.19999999999999</v>
      </c>
      <c r="AX35" s="222">
        <v>144.30000000000001</v>
      </c>
      <c r="AY35" s="222">
        <v>144.30000000000001</v>
      </c>
      <c r="AZ35" s="222">
        <v>144.30000000000001</v>
      </c>
      <c r="BA35" s="222">
        <v>144.30000000000001</v>
      </c>
      <c r="BB35" s="222">
        <v>144.30000000000001</v>
      </c>
      <c r="BC35" s="222">
        <v>144.19999999999999</v>
      </c>
      <c r="BD35" s="222">
        <v>144.19999999999999</v>
      </c>
      <c r="BE35" s="222">
        <v>144.19999999999999</v>
      </c>
      <c r="BF35" s="222">
        <v>144.30000000000001</v>
      </c>
      <c r="BG35" s="222">
        <v>144.30000000000001</v>
      </c>
      <c r="BH35" s="222">
        <v>144.5</v>
      </c>
      <c r="BI35" s="222">
        <v>144.5</v>
      </c>
      <c r="BJ35" s="222">
        <v>144.6</v>
      </c>
      <c r="BK35" s="222">
        <v>144.6</v>
      </c>
      <c r="BL35" s="222">
        <v>144.6</v>
      </c>
      <c r="BM35" s="222">
        <v>144.69999999999999</v>
      </c>
      <c r="BN35" s="222">
        <v>144.69999999999999</v>
      </c>
      <c r="BO35" s="222">
        <v>144.80000000000001</v>
      </c>
      <c r="BP35" s="222">
        <v>144.80000000000001</v>
      </c>
      <c r="BQ35" s="222">
        <v>144.6</v>
      </c>
      <c r="BR35" s="222">
        <v>144.6</v>
      </c>
      <c r="BS35" s="222">
        <v>144.6</v>
      </c>
      <c r="BT35" s="222">
        <v>144.6</v>
      </c>
      <c r="BU35" s="222">
        <v>144.6</v>
      </c>
      <c r="BV35" s="222">
        <v>144.69999999999999</v>
      </c>
      <c r="BW35" s="222">
        <v>144.6</v>
      </c>
      <c r="BX35" s="222">
        <v>144.5</v>
      </c>
      <c r="BY35" s="222">
        <v>144.4</v>
      </c>
      <c r="BZ35" s="222">
        <v>144.19999999999999</v>
      </c>
      <c r="CA35" s="222">
        <v>144.19999999999999</v>
      </c>
      <c r="CB35" s="222">
        <v>144.19999999999999</v>
      </c>
      <c r="CC35" s="222">
        <v>144.19999999999999</v>
      </c>
      <c r="CD35" s="222">
        <v>144.1</v>
      </c>
      <c r="CE35" s="222">
        <v>144.1</v>
      </c>
      <c r="CF35" s="222">
        <v>144.1</v>
      </c>
      <c r="CG35" s="222">
        <v>144.1</v>
      </c>
      <c r="CH35" s="222">
        <v>144.1</v>
      </c>
      <c r="CI35" s="222">
        <v>144.19999999999999</v>
      </c>
      <c r="CJ35" s="222">
        <v>144.19999999999999</v>
      </c>
      <c r="CK35" s="222">
        <v>144.19999999999999</v>
      </c>
      <c r="CL35" s="222">
        <v>144.19999999999999</v>
      </c>
      <c r="CM35" s="222">
        <v>144.30000000000001</v>
      </c>
      <c r="CN35" s="222">
        <v>144.5</v>
      </c>
      <c r="CO35" s="222">
        <v>144.6</v>
      </c>
      <c r="CP35" s="222">
        <v>144.80000000000001</v>
      </c>
      <c r="CQ35" s="222">
        <v>145</v>
      </c>
      <c r="CR35" s="222">
        <v>145</v>
      </c>
      <c r="CS35" s="222">
        <v>145</v>
      </c>
      <c r="CT35" s="222">
        <v>145</v>
      </c>
      <c r="CU35" s="222">
        <v>144.9</v>
      </c>
      <c r="CV35" s="222">
        <v>144.9</v>
      </c>
      <c r="CW35" s="222">
        <v>144.9</v>
      </c>
      <c r="CX35" s="222">
        <v>144.9</v>
      </c>
      <c r="CY35" s="222">
        <v>144.9</v>
      </c>
      <c r="CZ35" s="222">
        <v>145</v>
      </c>
      <c r="DA35" s="222">
        <v>145</v>
      </c>
      <c r="DB35" s="222">
        <v>145.1</v>
      </c>
      <c r="DC35" s="222">
        <v>145.19999999999999</v>
      </c>
      <c r="DD35" s="222">
        <v>145.30000000000001</v>
      </c>
      <c r="DE35" s="222">
        <v>145.5</v>
      </c>
      <c r="DF35" s="222">
        <v>145.5</v>
      </c>
      <c r="DG35" s="222">
        <v>145.69999999999999</v>
      </c>
      <c r="DH35" s="222">
        <v>145.9</v>
      </c>
      <c r="DI35" s="222">
        <v>146</v>
      </c>
      <c r="DJ35" s="222">
        <v>146.1</v>
      </c>
      <c r="DK35" s="222">
        <v>146.30000000000001</v>
      </c>
      <c r="DL35" s="222">
        <v>146.5</v>
      </c>
      <c r="DM35" s="222">
        <v>146.6</v>
      </c>
      <c r="DN35" s="222">
        <v>146.69999999999999</v>
      </c>
      <c r="DO35" s="222">
        <v>146.80000000000001</v>
      </c>
      <c r="DP35" s="222">
        <v>146.9</v>
      </c>
      <c r="DQ35" s="222">
        <v>147</v>
      </c>
      <c r="DR35" s="222">
        <v>147</v>
      </c>
      <c r="DS35" s="222">
        <v>147.1</v>
      </c>
      <c r="DT35" s="222">
        <v>147.1</v>
      </c>
      <c r="DU35" s="222">
        <v>147.19999999999999</v>
      </c>
      <c r="DV35" s="222">
        <v>147.30000000000001</v>
      </c>
      <c r="DW35" s="222">
        <v>147.4</v>
      </c>
      <c r="DX35" s="222">
        <v>147.5</v>
      </c>
      <c r="DY35" s="222">
        <v>147.6</v>
      </c>
      <c r="DZ35" s="222">
        <v>147.69999999999999</v>
      </c>
      <c r="EA35" s="222">
        <v>147.69999999999999</v>
      </c>
      <c r="EB35" s="222">
        <v>147.69999999999999</v>
      </c>
      <c r="EC35" s="222">
        <v>147.80000000000001</v>
      </c>
      <c r="ED35" s="222">
        <v>147.9</v>
      </c>
      <c r="EE35" s="222">
        <v>148</v>
      </c>
      <c r="EF35" s="222">
        <v>148.1</v>
      </c>
      <c r="EG35" s="222">
        <v>148.1</v>
      </c>
      <c r="EH35" s="222">
        <v>148.1</v>
      </c>
      <c r="EI35" s="222">
        <v>148.1</v>
      </c>
      <c r="EJ35" s="222">
        <v>148.19999999999999</v>
      </c>
      <c r="EK35" s="222">
        <v>148.30000000000001</v>
      </c>
      <c r="EL35" s="222">
        <v>148.4</v>
      </c>
      <c r="EM35" s="222">
        <v>148.5</v>
      </c>
      <c r="EN35" s="222">
        <v>148.5</v>
      </c>
      <c r="EO35" s="222">
        <v>148.6</v>
      </c>
      <c r="EP35" s="222">
        <v>148.6</v>
      </c>
      <c r="EQ35" s="222">
        <v>148.6</v>
      </c>
      <c r="ER35" s="222">
        <v>148.69999999999999</v>
      </c>
      <c r="ES35" s="222">
        <v>148.69999999999999</v>
      </c>
      <c r="ET35" s="222">
        <v>148.80000000000001</v>
      </c>
      <c r="EU35" s="222">
        <v>148.80000000000001</v>
      </c>
      <c r="EV35" s="222">
        <v>148.80000000000001</v>
      </c>
      <c r="EW35" s="222">
        <v>148.80000000000001</v>
      </c>
      <c r="EX35" s="222">
        <v>148.80000000000001</v>
      </c>
      <c r="EY35" s="222">
        <v>148.80000000000001</v>
      </c>
      <c r="EZ35" s="222">
        <v>148.80000000000001</v>
      </c>
      <c r="FA35" s="222">
        <v>148.80000000000001</v>
      </c>
      <c r="FB35" s="222">
        <v>148.9</v>
      </c>
      <c r="FC35" s="222">
        <v>148.9</v>
      </c>
      <c r="FD35" s="222">
        <v>148.9</v>
      </c>
      <c r="FE35" s="222">
        <v>148.9</v>
      </c>
      <c r="FF35" s="222">
        <v>148.9</v>
      </c>
      <c r="FG35" s="222">
        <v>148.9</v>
      </c>
      <c r="FH35" s="222">
        <v>149</v>
      </c>
      <c r="FI35" s="222">
        <v>149.1</v>
      </c>
      <c r="FJ35" s="222">
        <v>149.1</v>
      </c>
      <c r="FK35" s="222">
        <v>149.19999999999999</v>
      </c>
      <c r="FL35" s="222">
        <v>149.19999999999999</v>
      </c>
      <c r="FM35" s="222">
        <v>149.30000000000001</v>
      </c>
      <c r="FN35" s="222">
        <v>149.30000000000001</v>
      </c>
      <c r="FO35" s="222">
        <v>149.30000000000001</v>
      </c>
      <c r="FP35" s="222">
        <v>149.30000000000001</v>
      </c>
      <c r="FQ35" s="222">
        <v>149.4</v>
      </c>
      <c r="FR35" s="222">
        <v>149.4</v>
      </c>
      <c r="FS35" s="222">
        <v>149.5</v>
      </c>
      <c r="FT35" s="222">
        <v>149.5</v>
      </c>
      <c r="FU35" s="222">
        <v>149.6</v>
      </c>
      <c r="FV35" s="222">
        <v>149.6</v>
      </c>
      <c r="FW35" s="222">
        <v>149.69999999999999</v>
      </c>
      <c r="FX35" s="222">
        <v>149.69999999999999</v>
      </c>
      <c r="FY35" s="222">
        <v>149.80000000000001</v>
      </c>
      <c r="FZ35" s="222">
        <v>149.80000000000001</v>
      </c>
      <c r="GA35" s="222">
        <v>149.80000000000001</v>
      </c>
      <c r="GB35" s="222">
        <v>149.80000000000001</v>
      </c>
      <c r="GC35" s="222">
        <v>149.9</v>
      </c>
      <c r="GD35" s="222">
        <v>149.9</v>
      </c>
      <c r="GE35" s="222">
        <v>150</v>
      </c>
      <c r="GF35" s="222">
        <v>150.1</v>
      </c>
      <c r="GG35" s="222">
        <v>150.19999999999999</v>
      </c>
      <c r="GH35" s="222">
        <v>150.30000000000001</v>
      </c>
      <c r="GI35" s="222">
        <v>150.4</v>
      </c>
      <c r="GJ35" s="222">
        <v>150.5</v>
      </c>
      <c r="GK35" s="222">
        <v>150.5</v>
      </c>
      <c r="GL35" s="222">
        <v>150.6</v>
      </c>
      <c r="GM35" s="222">
        <v>150.6</v>
      </c>
      <c r="GN35" s="222">
        <v>150.6</v>
      </c>
      <c r="GO35" s="222">
        <v>150.6</v>
      </c>
      <c r="GP35" s="222">
        <v>150.69999999999999</v>
      </c>
      <c r="GQ35" s="222">
        <v>150.69999999999999</v>
      </c>
      <c r="GR35" s="222">
        <v>150.69999999999999</v>
      </c>
      <c r="GS35" s="222">
        <v>150.80000000000001</v>
      </c>
      <c r="GT35" s="222">
        <v>150.80000000000001</v>
      </c>
      <c r="GU35" s="222">
        <v>150.80000000000001</v>
      </c>
      <c r="GV35" s="222">
        <v>150.80000000000001</v>
      </c>
      <c r="GW35" s="222">
        <v>150.80000000000001</v>
      </c>
      <c r="GX35" s="222">
        <v>150.9</v>
      </c>
      <c r="GY35" s="222">
        <v>150.9</v>
      </c>
      <c r="GZ35" s="222">
        <v>150.9</v>
      </c>
      <c r="HA35" s="222">
        <v>150.9</v>
      </c>
      <c r="HB35" s="222">
        <v>150.9</v>
      </c>
      <c r="HC35" s="222">
        <v>150.9</v>
      </c>
      <c r="HD35" s="222">
        <v>150.9</v>
      </c>
      <c r="HE35" s="222">
        <v>150.9</v>
      </c>
      <c r="HF35" s="222">
        <v>150.9</v>
      </c>
      <c r="HG35" s="222">
        <v>151</v>
      </c>
      <c r="HH35" s="222">
        <v>151</v>
      </c>
      <c r="HI35" s="222">
        <v>151</v>
      </c>
      <c r="HJ35" s="222">
        <v>151</v>
      </c>
      <c r="HK35" s="222">
        <v>151</v>
      </c>
      <c r="HL35" s="222">
        <v>151</v>
      </c>
      <c r="HM35" s="222">
        <v>151</v>
      </c>
      <c r="HN35" s="222">
        <v>150.9</v>
      </c>
      <c r="HO35" s="222">
        <v>150.9</v>
      </c>
      <c r="HP35" s="222">
        <v>150.9</v>
      </c>
      <c r="HQ35" s="222">
        <v>150.9</v>
      </c>
      <c r="HR35" s="222">
        <v>150.80000000000001</v>
      </c>
      <c r="HS35" s="222">
        <v>150.80000000000001</v>
      </c>
      <c r="HT35" s="222">
        <v>150.80000000000001</v>
      </c>
      <c r="HU35" s="222">
        <v>150.80000000000001</v>
      </c>
      <c r="HV35" s="222">
        <v>150.80000000000001</v>
      </c>
      <c r="HW35" s="222">
        <v>150.80000000000001</v>
      </c>
      <c r="HX35" s="222">
        <v>150.80000000000001</v>
      </c>
      <c r="HY35" s="222">
        <v>150.80000000000001</v>
      </c>
      <c r="HZ35" s="222">
        <v>150.69999999999999</v>
      </c>
    </row>
    <row r="36" spans="1:237" x14ac:dyDescent="0.25">
      <c r="A36" s="225">
        <f t="shared" si="4"/>
        <v>34</v>
      </c>
      <c r="B36" s="226"/>
      <c r="C36" s="229"/>
      <c r="D36" s="180">
        <v>111.46</v>
      </c>
      <c r="E36" s="180">
        <v>115.4717</v>
      </c>
      <c r="F36" s="180">
        <v>114.70229999999999</v>
      </c>
      <c r="G36" s="180">
        <v>114.9889</v>
      </c>
      <c r="H36" s="180">
        <v>115.3506</v>
      </c>
      <c r="I36" s="180">
        <v>116.7602</v>
      </c>
      <c r="J36" s="222">
        <v>118.0021</v>
      </c>
      <c r="K36" s="222">
        <v>118.193</v>
      </c>
      <c r="L36" s="229">
        <v>118.646</v>
      </c>
      <c r="M36" s="222">
        <v>118.7077</v>
      </c>
      <c r="N36" s="222">
        <v>118.67019999999999</v>
      </c>
      <c r="O36" s="222">
        <v>119.277</v>
      </c>
      <c r="P36" s="222">
        <v>119.7655</v>
      </c>
      <c r="Q36" s="222">
        <v>120.28319999999999</v>
      </c>
      <c r="R36" s="222">
        <v>120.51049999999999</v>
      </c>
      <c r="S36" s="222">
        <v>120.699</v>
      </c>
      <c r="T36" s="222">
        <v>121.2046</v>
      </c>
      <c r="U36" s="222">
        <v>121.9663</v>
      </c>
      <c r="V36" s="222">
        <v>122.98180000000001</v>
      </c>
      <c r="W36" s="222">
        <v>123.6722</v>
      </c>
      <c r="X36" s="222">
        <v>123.6722</v>
      </c>
      <c r="Y36" s="222">
        <v>123.7187</v>
      </c>
      <c r="Z36" s="222">
        <v>123.7701</v>
      </c>
      <c r="AA36" s="222">
        <v>124.0431</v>
      </c>
      <c r="AB36" s="222">
        <v>124.39790000000001</v>
      </c>
      <c r="AC36" s="222">
        <v>124.7765</v>
      </c>
      <c r="AD36" s="222">
        <v>125.0108</v>
      </c>
      <c r="AE36" s="222">
        <v>125.0108</v>
      </c>
      <c r="AF36" s="222">
        <v>125.0108</v>
      </c>
      <c r="AG36" s="222">
        <v>125.13160000000001</v>
      </c>
      <c r="AH36" s="222">
        <v>125.41289999999999</v>
      </c>
      <c r="AI36" s="222">
        <v>125.83750000000001</v>
      </c>
      <c r="AJ36" s="222">
        <v>126.31529999999999</v>
      </c>
      <c r="AK36" s="222">
        <v>126.9645</v>
      </c>
      <c r="AL36" s="222">
        <v>127.3939</v>
      </c>
      <c r="AM36" s="222">
        <v>127.9066</v>
      </c>
      <c r="AN36" s="222">
        <v>128.25559999999999</v>
      </c>
      <c r="AO36" s="222">
        <v>128.69450000000001</v>
      </c>
      <c r="AP36" s="222">
        <v>129.00790000000001</v>
      </c>
      <c r="AQ36" s="222">
        <v>129.19049999999999</v>
      </c>
      <c r="AR36" s="222">
        <v>129.62200000000001</v>
      </c>
      <c r="AS36" s="222">
        <v>129.96549999999999</v>
      </c>
      <c r="AT36" s="222">
        <v>130.22559999999999</v>
      </c>
      <c r="AU36" s="222">
        <v>130.4744</v>
      </c>
      <c r="AV36" s="222">
        <v>130.4838</v>
      </c>
      <c r="AW36" s="222">
        <v>130.51320000000001</v>
      </c>
      <c r="AX36" s="222">
        <v>130.56950000000001</v>
      </c>
      <c r="AY36" s="222">
        <v>130.5864</v>
      </c>
      <c r="AZ36" s="222">
        <v>130.5864</v>
      </c>
      <c r="BA36" s="222">
        <v>130.5864</v>
      </c>
      <c r="BB36" s="222">
        <v>130.5864</v>
      </c>
      <c r="BC36" s="222">
        <v>130.54079999999999</v>
      </c>
      <c r="BD36" s="222">
        <v>130.50069999999999</v>
      </c>
      <c r="BE36" s="222">
        <v>130.5018</v>
      </c>
      <c r="BF36" s="222">
        <v>130.57470000000001</v>
      </c>
      <c r="BG36" s="222">
        <v>130.608</v>
      </c>
      <c r="BH36" s="222">
        <v>130.75069999999999</v>
      </c>
      <c r="BI36" s="222">
        <v>130.8192</v>
      </c>
      <c r="BJ36" s="222">
        <v>130.90309999999999</v>
      </c>
      <c r="BK36" s="222">
        <v>130.9042</v>
      </c>
      <c r="BL36" s="222">
        <v>130.89500000000001</v>
      </c>
      <c r="BM36" s="222">
        <v>130.96010000000001</v>
      </c>
      <c r="BN36" s="222">
        <v>130.99680000000001</v>
      </c>
      <c r="BO36" s="222">
        <v>131.02889999999999</v>
      </c>
      <c r="BP36" s="222">
        <v>131.012</v>
      </c>
      <c r="BQ36" s="222">
        <v>130.88829999999999</v>
      </c>
      <c r="BR36" s="222">
        <v>130.8468</v>
      </c>
      <c r="BS36" s="222">
        <v>130.8724</v>
      </c>
      <c r="BT36" s="222">
        <v>130.8665</v>
      </c>
      <c r="BU36" s="222">
        <v>130.88380000000001</v>
      </c>
      <c r="BV36" s="222">
        <v>130.947</v>
      </c>
      <c r="BW36" s="222">
        <v>130.8964</v>
      </c>
      <c r="BX36" s="222">
        <v>130.76910000000001</v>
      </c>
      <c r="BY36" s="222">
        <v>130.6361</v>
      </c>
      <c r="BZ36" s="222">
        <v>130.5351</v>
      </c>
      <c r="CA36" s="222">
        <v>130.47999999999999</v>
      </c>
      <c r="CB36" s="222">
        <v>130.49510000000001</v>
      </c>
      <c r="CC36" s="222">
        <v>130.4589</v>
      </c>
      <c r="CD36" s="222">
        <v>130.4306</v>
      </c>
      <c r="CE36" s="222">
        <v>130.39359999999999</v>
      </c>
      <c r="CF36" s="222">
        <v>130.4375</v>
      </c>
      <c r="CG36" s="222">
        <v>130.40369999999999</v>
      </c>
      <c r="CH36" s="222">
        <v>130.43180000000001</v>
      </c>
      <c r="CI36" s="222">
        <v>130.45910000000001</v>
      </c>
      <c r="CJ36" s="222">
        <v>130.45590000000001</v>
      </c>
      <c r="CK36" s="222">
        <v>130.45590000000001</v>
      </c>
      <c r="CL36" s="222">
        <v>130.45590000000001</v>
      </c>
      <c r="CM36" s="222">
        <v>130.5419</v>
      </c>
      <c r="CN36" s="222">
        <v>130.71510000000001</v>
      </c>
      <c r="CO36" s="222">
        <v>130.87459999999999</v>
      </c>
      <c r="CP36" s="222">
        <v>131.0565</v>
      </c>
      <c r="CQ36" s="222">
        <v>131.2183</v>
      </c>
      <c r="CR36" s="222">
        <v>131.24340000000001</v>
      </c>
      <c r="CS36" s="222">
        <v>131.2482</v>
      </c>
      <c r="CT36" s="222">
        <v>131.1985</v>
      </c>
      <c r="CU36" s="222">
        <v>131.15969999999999</v>
      </c>
      <c r="CV36" s="222">
        <v>131.1352</v>
      </c>
      <c r="CW36" s="222">
        <v>131.09639999999999</v>
      </c>
      <c r="CX36" s="222">
        <v>131.1129</v>
      </c>
      <c r="CY36" s="222">
        <v>131.12029999999999</v>
      </c>
      <c r="CZ36" s="222">
        <v>131.16130000000001</v>
      </c>
      <c r="DA36" s="222">
        <v>131.2526</v>
      </c>
      <c r="DB36" s="222">
        <v>131.33869999999999</v>
      </c>
      <c r="DC36" s="222">
        <v>131.4128</v>
      </c>
      <c r="DD36" s="222">
        <v>131.50550000000001</v>
      </c>
      <c r="DE36" s="222">
        <v>131.61449999999999</v>
      </c>
      <c r="DF36" s="222">
        <v>131.67949999999999</v>
      </c>
      <c r="DG36" s="222">
        <v>131.8502</v>
      </c>
      <c r="DH36" s="222">
        <v>131.99359999999999</v>
      </c>
      <c r="DI36" s="222">
        <v>132.0916</v>
      </c>
      <c r="DJ36" s="222">
        <v>132.2294</v>
      </c>
      <c r="DK36" s="222">
        <v>132.3742</v>
      </c>
      <c r="DL36" s="222">
        <v>132.5523</v>
      </c>
      <c r="DM36" s="222">
        <v>132.66380000000001</v>
      </c>
      <c r="DN36" s="222">
        <v>132.76400000000001</v>
      </c>
      <c r="DO36" s="222">
        <v>132.8408</v>
      </c>
      <c r="DP36" s="222">
        <v>132.90860000000001</v>
      </c>
      <c r="DQ36" s="222">
        <v>132.99879999999999</v>
      </c>
      <c r="DR36" s="222">
        <v>133.04599999999999</v>
      </c>
      <c r="DS36" s="222">
        <v>133.0865</v>
      </c>
      <c r="DT36" s="222">
        <v>133.1217</v>
      </c>
      <c r="DU36" s="222">
        <v>133.166</v>
      </c>
      <c r="DV36" s="222">
        <v>133.2713</v>
      </c>
      <c r="DW36" s="222">
        <v>133.357</v>
      </c>
      <c r="DX36" s="222">
        <v>133.45939999999999</v>
      </c>
      <c r="DY36" s="222">
        <v>133.54929999999999</v>
      </c>
      <c r="DZ36" s="222">
        <v>133.60820000000001</v>
      </c>
      <c r="EA36" s="222">
        <v>133.631</v>
      </c>
      <c r="EB36" s="222">
        <v>133.67859999999999</v>
      </c>
      <c r="EC36" s="222">
        <v>133.74639999999999</v>
      </c>
      <c r="ED36" s="222">
        <v>133.8263</v>
      </c>
      <c r="EE36" s="222">
        <v>133.9091</v>
      </c>
      <c r="EF36" s="222">
        <v>133.96979999999999</v>
      </c>
      <c r="EG36" s="222">
        <v>134.00229999999999</v>
      </c>
      <c r="EH36" s="222">
        <v>134.04320000000001</v>
      </c>
      <c r="EI36" s="222">
        <v>134.04810000000001</v>
      </c>
      <c r="EJ36" s="222">
        <v>134.1079</v>
      </c>
      <c r="EK36" s="222">
        <v>134.2064</v>
      </c>
      <c r="EL36" s="222">
        <v>134.3135</v>
      </c>
      <c r="EM36" s="222">
        <v>134.364</v>
      </c>
      <c r="EN36" s="222">
        <v>134.39080000000001</v>
      </c>
      <c r="EO36" s="222">
        <v>134.4255</v>
      </c>
      <c r="EP36" s="222">
        <v>134.44919999999999</v>
      </c>
      <c r="EQ36" s="222">
        <v>134.5068</v>
      </c>
      <c r="ER36" s="222">
        <v>134.56</v>
      </c>
      <c r="ES36" s="222">
        <v>134.5975</v>
      </c>
      <c r="ET36" s="222">
        <v>134.6216</v>
      </c>
      <c r="EU36" s="222">
        <v>134.6397</v>
      </c>
      <c r="EV36" s="222">
        <v>134.64070000000001</v>
      </c>
      <c r="EW36" s="222">
        <v>134.64070000000001</v>
      </c>
      <c r="EX36" s="222">
        <v>134.64070000000001</v>
      </c>
      <c r="EY36" s="222">
        <v>134.64070000000001</v>
      </c>
      <c r="EZ36" s="222">
        <v>134.64070000000001</v>
      </c>
      <c r="FA36" s="222">
        <v>134.6508</v>
      </c>
      <c r="FB36" s="222">
        <v>134.7046</v>
      </c>
      <c r="FC36" s="222">
        <v>134.72749999999999</v>
      </c>
      <c r="FD36" s="222">
        <v>134.71520000000001</v>
      </c>
      <c r="FE36" s="222">
        <v>134.70509999999999</v>
      </c>
      <c r="FF36" s="222">
        <v>134.69829999999999</v>
      </c>
      <c r="FG36" s="222">
        <v>134.74789999999999</v>
      </c>
      <c r="FH36" s="222">
        <v>134.80250000000001</v>
      </c>
      <c r="FI36" s="222">
        <v>134.87370000000001</v>
      </c>
      <c r="FJ36" s="222">
        <v>134.93870000000001</v>
      </c>
      <c r="FK36" s="222">
        <v>134.99440000000001</v>
      </c>
      <c r="FL36" s="222">
        <v>135.0318</v>
      </c>
      <c r="FM36" s="222">
        <v>135.08099999999999</v>
      </c>
      <c r="FN36" s="222">
        <v>135.12379999999999</v>
      </c>
      <c r="FO36" s="222">
        <v>135.1343</v>
      </c>
      <c r="FP36" s="222">
        <v>135.14109999999999</v>
      </c>
      <c r="FQ36" s="222">
        <v>135.17269999999999</v>
      </c>
      <c r="FR36" s="222">
        <v>135.2124</v>
      </c>
      <c r="FS36" s="222">
        <v>135.26859999999999</v>
      </c>
      <c r="FT36" s="222">
        <v>135.3083</v>
      </c>
      <c r="FU36" s="222">
        <v>135.3665</v>
      </c>
      <c r="FV36" s="222">
        <v>135.4083</v>
      </c>
      <c r="FW36" s="222">
        <v>135.42349999999999</v>
      </c>
      <c r="FX36" s="222">
        <v>135.47550000000001</v>
      </c>
      <c r="FY36" s="222">
        <v>135.52680000000001</v>
      </c>
      <c r="FZ36" s="222">
        <v>135.5488</v>
      </c>
      <c r="GA36" s="222">
        <v>135.55779999999999</v>
      </c>
      <c r="GB36" s="222">
        <v>135.58340000000001</v>
      </c>
      <c r="GC36" s="222">
        <v>135.63249999999999</v>
      </c>
      <c r="GD36" s="222">
        <v>135.68530000000001</v>
      </c>
      <c r="GE36" s="222">
        <v>135.7551</v>
      </c>
      <c r="GF36" s="222">
        <v>135.8314</v>
      </c>
      <c r="GG36" s="222">
        <v>135.9051</v>
      </c>
      <c r="GH36" s="222">
        <v>135.97790000000001</v>
      </c>
      <c r="GI36" s="222">
        <v>136.06370000000001</v>
      </c>
      <c r="GJ36" s="222">
        <v>136.14699999999999</v>
      </c>
      <c r="GK36" s="222">
        <v>136.21680000000001</v>
      </c>
      <c r="GL36" s="222">
        <v>136.2492</v>
      </c>
      <c r="GM36" s="222">
        <v>136.26079999999999</v>
      </c>
      <c r="GN36" s="222">
        <v>136.2637</v>
      </c>
      <c r="GO36" s="222">
        <v>136.3023</v>
      </c>
      <c r="GP36" s="222">
        <v>136.3511</v>
      </c>
      <c r="GQ36" s="222">
        <v>136.39410000000001</v>
      </c>
      <c r="GR36" s="222">
        <v>136.39859999999999</v>
      </c>
      <c r="GS36" s="222">
        <v>136.41210000000001</v>
      </c>
      <c r="GT36" s="222">
        <v>136.43600000000001</v>
      </c>
      <c r="GU36" s="222">
        <v>136.46870000000001</v>
      </c>
      <c r="GV36" s="222">
        <v>136.4606</v>
      </c>
      <c r="GW36" s="222">
        <v>136.4778</v>
      </c>
      <c r="GX36" s="222">
        <v>136.5034</v>
      </c>
      <c r="GY36" s="222">
        <v>136.5034</v>
      </c>
      <c r="GZ36" s="222">
        <v>136.52260000000001</v>
      </c>
      <c r="HA36" s="222">
        <v>136.5307</v>
      </c>
      <c r="HB36" s="222">
        <v>136.54140000000001</v>
      </c>
      <c r="HC36" s="222">
        <v>136.5454</v>
      </c>
      <c r="HD36" s="222">
        <v>136.54159999999999</v>
      </c>
      <c r="HE36" s="222">
        <v>136.54159999999999</v>
      </c>
      <c r="HF36" s="222">
        <v>136.57560000000001</v>
      </c>
      <c r="HG36" s="222">
        <v>136.62309999999999</v>
      </c>
      <c r="HH36" s="222">
        <v>136.66300000000001</v>
      </c>
      <c r="HI36" s="222">
        <v>136.6712</v>
      </c>
      <c r="HJ36" s="222">
        <v>136.65719999999999</v>
      </c>
      <c r="HK36" s="222">
        <v>136.6473</v>
      </c>
      <c r="HL36" s="222">
        <v>136.62360000000001</v>
      </c>
      <c r="HM36" s="222">
        <v>136.5943</v>
      </c>
      <c r="HN36" s="222">
        <v>136.58359999999999</v>
      </c>
      <c r="HO36" s="222">
        <v>136.5694</v>
      </c>
      <c r="HP36" s="222">
        <v>136.54689999999999</v>
      </c>
      <c r="HQ36" s="222">
        <v>136.51779999999999</v>
      </c>
      <c r="HR36" s="222">
        <v>136.49029999999999</v>
      </c>
      <c r="HS36" s="222">
        <v>136.47929999999999</v>
      </c>
      <c r="HT36" s="222">
        <v>136.47929999999999</v>
      </c>
      <c r="HU36" s="222">
        <v>136.47929999999999</v>
      </c>
      <c r="HV36" s="222">
        <v>136.47929999999999</v>
      </c>
      <c r="HW36" s="222">
        <v>136.44730000000001</v>
      </c>
      <c r="HX36" s="222">
        <v>136.4136</v>
      </c>
      <c r="HY36" s="222">
        <v>136.4136</v>
      </c>
      <c r="HZ36" s="222">
        <v>136.4023</v>
      </c>
    </row>
    <row r="37" spans="1:237" x14ac:dyDescent="0.25">
      <c r="A37" s="225">
        <f t="shared" si="4"/>
        <v>35</v>
      </c>
      <c r="B37" s="226"/>
      <c r="C37" s="229"/>
      <c r="D37" s="180"/>
      <c r="E37" s="180">
        <v>1096</v>
      </c>
      <c r="F37" s="180">
        <v>804</v>
      </c>
      <c r="G37" s="180">
        <v>749</v>
      </c>
      <c r="H37" s="180">
        <v>749</v>
      </c>
      <c r="I37" s="180">
        <v>678</v>
      </c>
      <c r="J37" s="222">
        <v>691</v>
      </c>
      <c r="K37" s="222">
        <v>666</v>
      </c>
      <c r="L37" s="229">
        <v>643</v>
      </c>
      <c r="M37" s="222">
        <v>628</v>
      </c>
      <c r="N37" s="222">
        <v>621</v>
      </c>
      <c r="O37" s="222">
        <v>618</v>
      </c>
      <c r="P37" s="222">
        <v>603</v>
      </c>
      <c r="Q37" s="222">
        <v>602</v>
      </c>
      <c r="R37" s="222">
        <v>603</v>
      </c>
      <c r="S37" s="222">
        <v>603</v>
      </c>
      <c r="T37" s="222">
        <v>615</v>
      </c>
      <c r="U37" s="222">
        <v>612</v>
      </c>
      <c r="V37" s="222">
        <v>608</v>
      </c>
      <c r="W37" s="222">
        <v>616</v>
      </c>
      <c r="X37" s="222">
        <v>616</v>
      </c>
      <c r="Y37" s="222">
        <v>716</v>
      </c>
      <c r="Z37" s="222">
        <v>719</v>
      </c>
      <c r="AA37" s="222">
        <v>717</v>
      </c>
      <c r="AB37" s="222">
        <v>725</v>
      </c>
      <c r="AC37" s="222">
        <v>726</v>
      </c>
      <c r="AD37" s="222">
        <v>726</v>
      </c>
      <c r="AE37" s="222">
        <v>726</v>
      </c>
      <c r="AF37" s="222">
        <v>726</v>
      </c>
      <c r="AG37" s="222">
        <v>734</v>
      </c>
      <c r="AH37" s="222">
        <v>728</v>
      </c>
      <c r="AI37" s="222">
        <v>741</v>
      </c>
      <c r="AJ37" s="222">
        <v>737</v>
      </c>
      <c r="AK37" s="222">
        <v>730</v>
      </c>
      <c r="AL37" s="222">
        <v>727</v>
      </c>
      <c r="AM37" s="222">
        <v>734</v>
      </c>
      <c r="AN37" s="222">
        <v>732</v>
      </c>
      <c r="AO37" s="222">
        <v>731</v>
      </c>
      <c r="AP37" s="222">
        <v>729</v>
      </c>
      <c r="AQ37" s="222">
        <v>729</v>
      </c>
      <c r="AR37" s="222">
        <v>721</v>
      </c>
      <c r="AS37" s="222">
        <v>720</v>
      </c>
      <c r="AT37" s="222">
        <v>717</v>
      </c>
      <c r="AU37" s="222">
        <v>714</v>
      </c>
      <c r="AV37" s="222">
        <v>717</v>
      </c>
      <c r="AW37" s="222">
        <v>719</v>
      </c>
      <c r="AX37" s="222">
        <v>720</v>
      </c>
      <c r="AY37" s="222">
        <v>718</v>
      </c>
      <c r="AZ37" s="222">
        <v>718</v>
      </c>
      <c r="BA37" s="222">
        <v>718</v>
      </c>
      <c r="BB37" s="222">
        <v>718</v>
      </c>
      <c r="BC37" s="222">
        <v>759</v>
      </c>
      <c r="BD37" s="222">
        <v>754</v>
      </c>
      <c r="BE37" s="222">
        <v>752</v>
      </c>
      <c r="BF37" s="222">
        <v>754</v>
      </c>
      <c r="BG37" s="222">
        <v>756</v>
      </c>
      <c r="BH37" s="222">
        <v>758</v>
      </c>
      <c r="BI37" s="222">
        <v>759</v>
      </c>
      <c r="BJ37" s="222">
        <v>758</v>
      </c>
      <c r="BK37" s="222">
        <v>758</v>
      </c>
      <c r="BL37" s="222">
        <v>758</v>
      </c>
      <c r="BM37" s="222">
        <v>756</v>
      </c>
      <c r="BN37" s="222">
        <v>757</v>
      </c>
      <c r="BO37" s="222">
        <v>755</v>
      </c>
      <c r="BP37" s="222">
        <v>752</v>
      </c>
      <c r="BQ37" s="222">
        <v>753</v>
      </c>
      <c r="BR37" s="222">
        <v>760</v>
      </c>
      <c r="BS37" s="222">
        <v>759</v>
      </c>
      <c r="BT37" s="222">
        <v>758</v>
      </c>
      <c r="BU37" s="222">
        <v>756</v>
      </c>
      <c r="BV37" s="222">
        <v>753</v>
      </c>
      <c r="BW37" s="222">
        <v>754</v>
      </c>
      <c r="BX37" s="222">
        <v>753</v>
      </c>
      <c r="BY37" s="222">
        <v>758</v>
      </c>
      <c r="BZ37" s="222">
        <v>756</v>
      </c>
      <c r="CA37" s="222">
        <v>756</v>
      </c>
      <c r="CB37" s="222">
        <v>756</v>
      </c>
      <c r="CC37" s="222">
        <v>758</v>
      </c>
      <c r="CD37" s="222">
        <v>755</v>
      </c>
      <c r="CE37" s="222">
        <v>755</v>
      </c>
      <c r="CF37" s="222">
        <v>755</v>
      </c>
      <c r="CG37" s="222">
        <v>756</v>
      </c>
      <c r="CH37" s="222">
        <v>757</v>
      </c>
      <c r="CI37" s="222">
        <v>756</v>
      </c>
      <c r="CJ37" s="222">
        <v>754</v>
      </c>
      <c r="CK37" s="222">
        <v>754</v>
      </c>
      <c r="CL37" s="222">
        <v>754</v>
      </c>
      <c r="CM37" s="222">
        <v>752</v>
      </c>
      <c r="CN37" s="222">
        <v>751</v>
      </c>
      <c r="CO37" s="222">
        <v>750</v>
      </c>
      <c r="CP37" s="222">
        <v>748</v>
      </c>
      <c r="CQ37" s="222">
        <v>745</v>
      </c>
      <c r="CR37" s="222">
        <v>750</v>
      </c>
      <c r="CS37" s="222">
        <v>748</v>
      </c>
      <c r="CT37" s="222">
        <v>747</v>
      </c>
      <c r="CU37" s="222">
        <v>748</v>
      </c>
      <c r="CV37" s="222">
        <v>749</v>
      </c>
      <c r="CW37" s="222">
        <v>750</v>
      </c>
      <c r="CX37" s="222">
        <v>749</v>
      </c>
      <c r="CY37" s="222">
        <v>749</v>
      </c>
      <c r="CZ37" s="222">
        <v>750</v>
      </c>
      <c r="DA37" s="222">
        <v>749</v>
      </c>
      <c r="DB37" s="222">
        <v>748</v>
      </c>
      <c r="DC37" s="222">
        <v>747</v>
      </c>
      <c r="DD37" s="222">
        <v>747</v>
      </c>
      <c r="DE37" s="222">
        <v>747</v>
      </c>
      <c r="DF37" s="222">
        <v>745</v>
      </c>
      <c r="DG37" s="222">
        <v>746</v>
      </c>
      <c r="DH37" s="222">
        <v>745</v>
      </c>
      <c r="DI37" s="222">
        <v>746</v>
      </c>
      <c r="DJ37" s="222">
        <v>747</v>
      </c>
      <c r="DK37" s="222">
        <v>747</v>
      </c>
      <c r="DL37" s="222">
        <v>749</v>
      </c>
      <c r="DM37" s="222">
        <v>748</v>
      </c>
      <c r="DN37" s="222">
        <v>749</v>
      </c>
      <c r="DO37" s="222">
        <v>749</v>
      </c>
      <c r="DP37" s="222">
        <v>751</v>
      </c>
      <c r="DQ37" s="222">
        <v>752</v>
      </c>
      <c r="DR37" s="222">
        <v>750</v>
      </c>
      <c r="DS37" s="222">
        <v>749</v>
      </c>
      <c r="DT37" s="222">
        <v>750</v>
      </c>
      <c r="DU37" s="222">
        <v>751</v>
      </c>
      <c r="DV37" s="222">
        <v>752</v>
      </c>
      <c r="DW37" s="222">
        <v>752</v>
      </c>
      <c r="DX37" s="222">
        <v>753</v>
      </c>
      <c r="DY37" s="222">
        <v>754</v>
      </c>
      <c r="DZ37" s="222">
        <v>752</v>
      </c>
      <c r="EA37" s="222">
        <v>752</v>
      </c>
      <c r="EB37" s="222">
        <v>750</v>
      </c>
      <c r="EC37" s="222">
        <v>750</v>
      </c>
      <c r="ED37" s="222">
        <v>750</v>
      </c>
      <c r="EE37" s="222">
        <v>749</v>
      </c>
      <c r="EF37" s="222">
        <v>750</v>
      </c>
      <c r="EG37" s="222">
        <v>749</v>
      </c>
      <c r="EH37" s="222">
        <v>748</v>
      </c>
      <c r="EI37" s="222">
        <v>749</v>
      </c>
      <c r="EJ37" s="222">
        <v>750</v>
      </c>
      <c r="EK37" s="222">
        <v>751</v>
      </c>
      <c r="EL37" s="222">
        <v>751</v>
      </c>
      <c r="EM37" s="222">
        <v>751</v>
      </c>
      <c r="EN37" s="222">
        <v>753</v>
      </c>
      <c r="EO37" s="222">
        <v>756</v>
      </c>
      <c r="EP37" s="222">
        <v>760</v>
      </c>
      <c r="EQ37" s="222">
        <v>762</v>
      </c>
      <c r="ER37" s="222">
        <v>762</v>
      </c>
      <c r="ES37" s="222">
        <v>762</v>
      </c>
      <c r="ET37" s="222">
        <v>762</v>
      </c>
      <c r="EU37" s="222">
        <v>761</v>
      </c>
      <c r="EV37" s="222">
        <v>761</v>
      </c>
      <c r="EW37" s="222">
        <v>761</v>
      </c>
      <c r="EX37" s="222">
        <v>761</v>
      </c>
      <c r="EY37" s="222">
        <v>761</v>
      </c>
      <c r="EZ37" s="222">
        <v>761</v>
      </c>
      <c r="FA37" s="222">
        <v>799</v>
      </c>
      <c r="FB37" s="222">
        <v>799</v>
      </c>
      <c r="FC37" s="222">
        <v>804</v>
      </c>
      <c r="FD37" s="222">
        <v>807</v>
      </c>
      <c r="FE37" s="222">
        <v>810</v>
      </c>
      <c r="FF37" s="222">
        <v>811</v>
      </c>
      <c r="FG37" s="222">
        <v>812</v>
      </c>
      <c r="FH37" s="222">
        <v>813</v>
      </c>
      <c r="FI37" s="222">
        <v>814</v>
      </c>
      <c r="FJ37" s="222">
        <v>815</v>
      </c>
      <c r="FK37" s="222">
        <v>818</v>
      </c>
      <c r="FL37" s="222">
        <v>818</v>
      </c>
      <c r="FM37" s="222">
        <v>817</v>
      </c>
      <c r="FN37" s="222">
        <v>820</v>
      </c>
      <c r="FO37" s="222">
        <v>821</v>
      </c>
      <c r="FP37" s="222">
        <v>822</v>
      </c>
      <c r="FQ37" s="222">
        <v>823</v>
      </c>
      <c r="FR37" s="222">
        <v>822</v>
      </c>
      <c r="FS37" s="222">
        <v>823</v>
      </c>
      <c r="FT37" s="222">
        <v>823</v>
      </c>
      <c r="FU37" s="222">
        <v>824</v>
      </c>
      <c r="FV37" s="222">
        <v>826</v>
      </c>
      <c r="FW37" s="222">
        <v>828</v>
      </c>
      <c r="FX37" s="222">
        <v>830</v>
      </c>
      <c r="FY37" s="222">
        <v>832</v>
      </c>
      <c r="FZ37" s="222">
        <v>838</v>
      </c>
      <c r="GA37" s="222">
        <v>841</v>
      </c>
      <c r="GB37" s="222">
        <v>842</v>
      </c>
      <c r="GC37" s="222">
        <v>842</v>
      </c>
      <c r="GD37" s="222">
        <v>841</v>
      </c>
      <c r="GE37" s="222">
        <v>841</v>
      </c>
      <c r="GF37" s="222">
        <v>841</v>
      </c>
      <c r="GG37" s="222">
        <v>844</v>
      </c>
      <c r="GH37" s="222">
        <v>844</v>
      </c>
      <c r="GI37" s="222">
        <v>846</v>
      </c>
      <c r="GJ37" s="222">
        <v>847</v>
      </c>
      <c r="GK37" s="222">
        <v>847</v>
      </c>
      <c r="GL37" s="222">
        <v>848</v>
      </c>
      <c r="GM37" s="222">
        <v>849</v>
      </c>
      <c r="GN37" s="222">
        <v>849</v>
      </c>
      <c r="GO37" s="222">
        <v>850</v>
      </c>
      <c r="GP37" s="222">
        <v>851</v>
      </c>
      <c r="GQ37" s="222">
        <v>852</v>
      </c>
      <c r="GR37" s="222">
        <v>852</v>
      </c>
      <c r="GS37" s="222">
        <v>854</v>
      </c>
      <c r="GT37" s="222">
        <v>860</v>
      </c>
      <c r="GU37" s="222">
        <v>867</v>
      </c>
      <c r="GV37" s="222">
        <v>868</v>
      </c>
      <c r="GW37" s="222">
        <v>870</v>
      </c>
      <c r="GX37" s="222">
        <v>870</v>
      </c>
      <c r="GY37" s="222">
        <v>870</v>
      </c>
      <c r="GZ37" s="222">
        <v>871</v>
      </c>
      <c r="HA37" s="222">
        <v>874</v>
      </c>
      <c r="HB37" s="222">
        <v>873</v>
      </c>
      <c r="HC37" s="222">
        <v>880</v>
      </c>
      <c r="HD37" s="222">
        <v>881</v>
      </c>
      <c r="HE37" s="222">
        <v>882</v>
      </c>
      <c r="HF37" s="222">
        <v>883</v>
      </c>
      <c r="HG37" s="222">
        <v>884</v>
      </c>
      <c r="HH37" s="222">
        <v>886</v>
      </c>
      <c r="HI37" s="222">
        <v>890</v>
      </c>
      <c r="HJ37" s="222">
        <v>893</v>
      </c>
      <c r="HK37" s="222">
        <v>900</v>
      </c>
      <c r="HL37" s="222">
        <v>901</v>
      </c>
      <c r="HM37" s="222">
        <v>903</v>
      </c>
      <c r="HN37" s="222">
        <v>904</v>
      </c>
      <c r="HO37" s="222">
        <v>909</v>
      </c>
      <c r="HP37" s="222">
        <v>916</v>
      </c>
      <c r="HQ37" s="222">
        <v>919</v>
      </c>
      <c r="HR37" s="222">
        <v>920</v>
      </c>
      <c r="HS37" s="222">
        <v>924</v>
      </c>
      <c r="HT37" s="222">
        <v>924</v>
      </c>
      <c r="HU37" s="222">
        <v>924</v>
      </c>
      <c r="HV37" s="222">
        <v>924</v>
      </c>
      <c r="HW37" s="222">
        <v>929</v>
      </c>
      <c r="HX37" s="222">
        <v>929</v>
      </c>
      <c r="HY37" s="222">
        <v>930</v>
      </c>
      <c r="HZ37" s="222">
        <v>933</v>
      </c>
    </row>
    <row r="38" spans="1:237" x14ac:dyDescent="0.25">
      <c r="A38" s="225">
        <f t="shared" si="4"/>
        <v>36</v>
      </c>
      <c r="B38" s="226"/>
      <c r="C38" s="229"/>
      <c r="D38" s="180">
        <v>14.64</v>
      </c>
      <c r="E38" s="180">
        <v>13.36</v>
      </c>
      <c r="F38" s="180">
        <v>11.98</v>
      </c>
      <c r="G38" s="180">
        <v>11.13</v>
      </c>
      <c r="H38" s="180">
        <v>11.55</v>
      </c>
      <c r="I38" s="180">
        <v>11.5</v>
      </c>
      <c r="J38" s="222">
        <v>11.37</v>
      </c>
      <c r="K38" s="222">
        <v>11.35</v>
      </c>
      <c r="L38" s="229">
        <v>11.26</v>
      </c>
      <c r="M38" s="222">
        <v>11.32</v>
      </c>
      <c r="N38" s="222">
        <v>11.63</v>
      </c>
      <c r="O38" s="222">
        <v>11.53</v>
      </c>
      <c r="P38" s="222">
        <v>11.4</v>
      </c>
      <c r="Q38" s="222">
        <v>11.45</v>
      </c>
      <c r="R38" s="222">
        <v>11.56</v>
      </c>
      <c r="S38" s="222">
        <v>11.51</v>
      </c>
      <c r="T38" s="222">
        <v>11.5</v>
      </c>
      <c r="U38" s="222">
        <v>11.35</v>
      </c>
      <c r="V38" s="222">
        <v>11.21</v>
      </c>
      <c r="W38" s="222">
        <v>11.2</v>
      </c>
      <c r="X38" s="222">
        <v>11.2</v>
      </c>
      <c r="Y38" s="222">
        <v>11.17</v>
      </c>
      <c r="Z38" s="222">
        <v>11.17</v>
      </c>
      <c r="AA38" s="222">
        <v>11.07</v>
      </c>
      <c r="AB38" s="222">
        <v>10.96</v>
      </c>
      <c r="AC38" s="222">
        <v>10.9</v>
      </c>
      <c r="AD38" s="222">
        <v>10.92</v>
      </c>
      <c r="AE38" s="222">
        <v>10.92</v>
      </c>
      <c r="AF38" s="222">
        <v>10.92</v>
      </c>
      <c r="AG38" s="222">
        <v>10.9</v>
      </c>
      <c r="AH38" s="222">
        <v>10.86</v>
      </c>
      <c r="AI38" s="222">
        <v>10.83</v>
      </c>
      <c r="AJ38" s="222">
        <v>10.83</v>
      </c>
      <c r="AK38" s="222">
        <v>10.77</v>
      </c>
      <c r="AL38" s="222">
        <v>10.74</v>
      </c>
      <c r="AM38" s="222">
        <v>10.65</v>
      </c>
      <c r="AN38" s="222">
        <v>10.57</v>
      </c>
      <c r="AO38" s="222">
        <v>10.56</v>
      </c>
      <c r="AP38" s="222">
        <v>10.53</v>
      </c>
      <c r="AQ38" s="222">
        <v>10.47</v>
      </c>
      <c r="AR38" s="222">
        <v>10.44</v>
      </c>
      <c r="AS38" s="222">
        <v>10.42</v>
      </c>
      <c r="AT38" s="222">
        <v>10.39</v>
      </c>
      <c r="AU38" s="222">
        <v>10.32</v>
      </c>
      <c r="AV38" s="222">
        <v>10.33</v>
      </c>
      <c r="AW38" s="222">
        <v>10.32</v>
      </c>
      <c r="AX38" s="222">
        <v>10.33</v>
      </c>
      <c r="AY38" s="222">
        <v>10.33</v>
      </c>
      <c r="AZ38" s="222">
        <v>10.33</v>
      </c>
      <c r="BA38" s="222">
        <v>10.33</v>
      </c>
      <c r="BB38" s="222">
        <v>10.33</v>
      </c>
      <c r="BC38" s="222">
        <v>10.32</v>
      </c>
      <c r="BD38" s="222">
        <v>10.32</v>
      </c>
      <c r="BE38" s="222">
        <v>10.34</v>
      </c>
      <c r="BF38" s="222">
        <v>10.29</v>
      </c>
      <c r="BG38" s="222">
        <v>10.26</v>
      </c>
      <c r="BH38" s="222">
        <v>10.23</v>
      </c>
      <c r="BI38" s="222">
        <v>10.23</v>
      </c>
      <c r="BJ38" s="222">
        <v>10.220000000000001</v>
      </c>
      <c r="BK38" s="222">
        <v>10.23</v>
      </c>
      <c r="BL38" s="222">
        <v>10.25</v>
      </c>
      <c r="BM38" s="222">
        <v>10.29</v>
      </c>
      <c r="BN38" s="222">
        <v>10.33</v>
      </c>
      <c r="BO38" s="222">
        <v>10.32</v>
      </c>
      <c r="BP38" s="222">
        <v>10.3</v>
      </c>
      <c r="BQ38" s="222">
        <v>10.31</v>
      </c>
      <c r="BR38" s="222">
        <v>10.34</v>
      </c>
      <c r="BS38" s="222">
        <v>10.39</v>
      </c>
      <c r="BT38" s="222">
        <v>10.41</v>
      </c>
      <c r="BU38" s="222">
        <v>10.42</v>
      </c>
      <c r="BV38" s="222">
        <v>10.41</v>
      </c>
      <c r="BW38" s="222">
        <v>10.45</v>
      </c>
      <c r="BX38" s="222">
        <v>10.46</v>
      </c>
      <c r="BY38" s="222">
        <v>10.44</v>
      </c>
      <c r="BZ38" s="222">
        <v>10.42</v>
      </c>
      <c r="CA38" s="222">
        <v>10.4</v>
      </c>
      <c r="CB38" s="222">
        <v>10.4</v>
      </c>
      <c r="CC38" s="222">
        <v>10.37</v>
      </c>
      <c r="CD38" s="222">
        <v>10.38</v>
      </c>
      <c r="CE38" s="222">
        <v>10.41</v>
      </c>
      <c r="CF38" s="222">
        <v>10.41</v>
      </c>
      <c r="CG38" s="222">
        <v>10.44</v>
      </c>
      <c r="CH38" s="222">
        <v>10.45</v>
      </c>
      <c r="CI38" s="222">
        <v>10.49</v>
      </c>
      <c r="CJ38" s="222">
        <v>10.49</v>
      </c>
      <c r="CK38" s="222">
        <v>10.49</v>
      </c>
      <c r="CL38" s="222">
        <v>10.49</v>
      </c>
      <c r="CM38" s="222">
        <v>10.49</v>
      </c>
      <c r="CN38" s="222">
        <v>10.45</v>
      </c>
      <c r="CO38" s="222">
        <v>10.44</v>
      </c>
      <c r="CP38" s="222">
        <v>10.42</v>
      </c>
      <c r="CQ38" s="222">
        <v>10.42</v>
      </c>
      <c r="CR38" s="222">
        <v>10.42</v>
      </c>
      <c r="CS38" s="222">
        <v>10.43</v>
      </c>
      <c r="CT38" s="222">
        <v>10.42</v>
      </c>
      <c r="CU38" s="222">
        <v>10.42</v>
      </c>
      <c r="CV38" s="222">
        <v>10.41</v>
      </c>
      <c r="CW38" s="222">
        <v>10.43</v>
      </c>
      <c r="CX38" s="222">
        <v>10.43</v>
      </c>
      <c r="CY38" s="222">
        <v>10.44</v>
      </c>
      <c r="CZ38" s="222">
        <v>10.41</v>
      </c>
      <c r="DA38" s="222">
        <v>10.45</v>
      </c>
      <c r="DB38" s="222">
        <v>10.52</v>
      </c>
      <c r="DC38" s="222">
        <v>10.54</v>
      </c>
      <c r="DD38" s="222">
        <v>10.56</v>
      </c>
      <c r="DE38" s="222">
        <v>10.57</v>
      </c>
      <c r="DF38" s="222">
        <v>10.52</v>
      </c>
      <c r="DG38" s="222">
        <v>10.52</v>
      </c>
      <c r="DH38" s="222">
        <v>10.53</v>
      </c>
      <c r="DI38" s="222">
        <v>10.52</v>
      </c>
      <c r="DJ38" s="222">
        <v>10.53</v>
      </c>
      <c r="DK38" s="222">
        <v>10.53</v>
      </c>
      <c r="DL38" s="222">
        <v>10.5</v>
      </c>
      <c r="DM38" s="222">
        <v>10.48</v>
      </c>
      <c r="DN38" s="222">
        <v>10.47</v>
      </c>
      <c r="DO38" s="222">
        <v>10.47</v>
      </c>
      <c r="DP38" s="222">
        <v>10.47</v>
      </c>
      <c r="DQ38" s="222">
        <v>10.45</v>
      </c>
      <c r="DR38" s="222">
        <v>10.45</v>
      </c>
      <c r="DS38" s="222">
        <v>10.46</v>
      </c>
      <c r="DT38" s="222">
        <v>10.45</v>
      </c>
      <c r="DU38" s="222">
        <v>10.44</v>
      </c>
      <c r="DV38" s="222">
        <v>10.42</v>
      </c>
      <c r="DW38" s="222">
        <v>10.39</v>
      </c>
      <c r="DX38" s="222">
        <v>10.4</v>
      </c>
      <c r="DY38" s="222">
        <v>10.39</v>
      </c>
      <c r="DZ38" s="222">
        <v>10.4</v>
      </c>
      <c r="EA38" s="222">
        <v>10.4</v>
      </c>
      <c r="EB38" s="222">
        <v>10.41</v>
      </c>
      <c r="EC38" s="222">
        <v>10.41</v>
      </c>
      <c r="ED38" s="222">
        <v>10.41</v>
      </c>
      <c r="EE38" s="222">
        <v>10.38</v>
      </c>
      <c r="EF38" s="222">
        <v>10.38</v>
      </c>
      <c r="EG38" s="222">
        <v>10.36</v>
      </c>
      <c r="EH38" s="222">
        <v>10.35</v>
      </c>
      <c r="EI38" s="222">
        <v>10.36</v>
      </c>
      <c r="EJ38" s="222">
        <v>10.38</v>
      </c>
      <c r="EK38" s="222">
        <v>10.38</v>
      </c>
      <c r="EL38" s="222">
        <v>10.36</v>
      </c>
      <c r="EM38" s="222">
        <v>10.36</v>
      </c>
      <c r="EN38" s="222">
        <v>10.37</v>
      </c>
      <c r="EO38" s="222">
        <v>10.38</v>
      </c>
      <c r="EP38" s="222">
        <v>10.39</v>
      </c>
      <c r="EQ38" s="222">
        <v>10.39</v>
      </c>
      <c r="ER38" s="222">
        <v>10.39</v>
      </c>
      <c r="ES38" s="222">
        <v>10.39</v>
      </c>
      <c r="ET38" s="222">
        <v>10.42</v>
      </c>
      <c r="EU38" s="222">
        <v>10.42</v>
      </c>
      <c r="EV38" s="222">
        <v>10.44</v>
      </c>
      <c r="EW38" s="222">
        <v>10.44</v>
      </c>
      <c r="EX38" s="222">
        <v>10.44</v>
      </c>
      <c r="EY38" s="222">
        <v>10.44</v>
      </c>
      <c r="EZ38" s="222">
        <v>10.44</v>
      </c>
      <c r="FA38" s="222">
        <v>10.44</v>
      </c>
      <c r="FB38" s="222">
        <v>10.43</v>
      </c>
      <c r="FC38" s="222">
        <v>10.44</v>
      </c>
      <c r="FD38" s="222">
        <v>10.42</v>
      </c>
      <c r="FE38" s="222">
        <v>10.41</v>
      </c>
      <c r="FF38" s="222">
        <v>10.4</v>
      </c>
      <c r="FG38" s="222">
        <v>10.38</v>
      </c>
      <c r="FH38" s="222">
        <v>10.36</v>
      </c>
      <c r="FI38" s="222">
        <v>10.34</v>
      </c>
      <c r="FJ38" s="222">
        <v>10.33</v>
      </c>
      <c r="FK38" s="222">
        <v>10.32</v>
      </c>
      <c r="FL38" s="222">
        <v>10.31</v>
      </c>
      <c r="FM38" s="222">
        <v>10.31</v>
      </c>
      <c r="FN38" s="222">
        <v>10.32</v>
      </c>
      <c r="FO38" s="222">
        <v>10.34</v>
      </c>
      <c r="FP38" s="222">
        <v>10.34</v>
      </c>
      <c r="FQ38" s="222">
        <v>10.35</v>
      </c>
      <c r="FR38" s="222">
        <v>10.35</v>
      </c>
      <c r="FS38" s="222">
        <v>10.36</v>
      </c>
      <c r="FT38" s="222">
        <v>10.36</v>
      </c>
      <c r="FU38" s="222">
        <v>10.37</v>
      </c>
      <c r="FV38" s="222">
        <v>10.37</v>
      </c>
      <c r="FW38" s="222">
        <v>10.38</v>
      </c>
      <c r="FX38" s="222">
        <v>10.38</v>
      </c>
      <c r="FY38" s="222">
        <v>10.38</v>
      </c>
      <c r="FZ38" s="222">
        <v>10.4</v>
      </c>
      <c r="GA38" s="222">
        <v>10.39</v>
      </c>
      <c r="GB38" s="222">
        <v>10.38</v>
      </c>
      <c r="GC38" s="222">
        <v>10.38</v>
      </c>
      <c r="GD38" s="222">
        <v>10.38</v>
      </c>
      <c r="GE38" s="222">
        <v>10.38</v>
      </c>
      <c r="GF38" s="222">
        <v>10.38</v>
      </c>
      <c r="GG38" s="222">
        <v>10.36</v>
      </c>
      <c r="GH38" s="222">
        <v>10.35</v>
      </c>
      <c r="GI38" s="222">
        <v>10.34</v>
      </c>
      <c r="GJ38" s="222">
        <v>10.32</v>
      </c>
      <c r="GK38" s="222">
        <v>10.3</v>
      </c>
      <c r="GL38" s="222">
        <v>10.3</v>
      </c>
      <c r="GM38" s="222">
        <v>10.3</v>
      </c>
      <c r="GN38" s="222">
        <v>10.31</v>
      </c>
      <c r="GO38" s="222">
        <v>10.31</v>
      </c>
      <c r="GP38" s="222">
        <v>10.31</v>
      </c>
      <c r="GQ38" s="222">
        <v>10.31</v>
      </c>
      <c r="GR38" s="222">
        <v>10.31</v>
      </c>
      <c r="GS38" s="222">
        <v>10.32</v>
      </c>
      <c r="GT38" s="222">
        <v>10.32</v>
      </c>
      <c r="GU38" s="222">
        <v>10.32</v>
      </c>
      <c r="GV38" s="222">
        <v>10.33</v>
      </c>
      <c r="GW38" s="222">
        <v>10.34</v>
      </c>
      <c r="GX38" s="222">
        <v>10.35</v>
      </c>
      <c r="GY38" s="222">
        <v>10.35</v>
      </c>
      <c r="GZ38" s="222">
        <v>10.36</v>
      </c>
      <c r="HA38" s="222">
        <v>10.37</v>
      </c>
      <c r="HB38" s="222">
        <v>10.37</v>
      </c>
      <c r="HC38" s="222">
        <v>10.37</v>
      </c>
      <c r="HD38" s="222">
        <v>10.38</v>
      </c>
      <c r="HE38" s="222">
        <v>10.39</v>
      </c>
      <c r="HF38" s="222">
        <v>10.4</v>
      </c>
      <c r="HG38" s="222">
        <v>10.4</v>
      </c>
      <c r="HH38" s="222">
        <v>10.4</v>
      </c>
      <c r="HI38" s="222">
        <v>10.41</v>
      </c>
      <c r="HJ38" s="222">
        <v>10.43</v>
      </c>
      <c r="HK38" s="222">
        <v>10.43</v>
      </c>
      <c r="HL38" s="222">
        <v>10.44</v>
      </c>
      <c r="HM38" s="222">
        <v>10.45</v>
      </c>
      <c r="HN38" s="222">
        <v>10.45</v>
      </c>
      <c r="HO38" s="222">
        <v>10.46</v>
      </c>
      <c r="HP38" s="222">
        <v>10.46</v>
      </c>
      <c r="HQ38" s="222">
        <v>10.46</v>
      </c>
      <c r="HR38" s="222">
        <v>10.47</v>
      </c>
      <c r="HS38" s="222">
        <v>10.48</v>
      </c>
      <c r="HT38" s="222">
        <v>10.48</v>
      </c>
      <c r="HU38" s="222">
        <v>10.48</v>
      </c>
      <c r="HV38" s="222">
        <v>10.48</v>
      </c>
      <c r="HW38" s="222">
        <v>10.48</v>
      </c>
      <c r="HX38" s="222">
        <v>10.49</v>
      </c>
      <c r="HY38" s="222">
        <v>10.49</v>
      </c>
      <c r="HZ38" s="222">
        <v>10.49</v>
      </c>
    </row>
    <row r="39" spans="1:237" x14ac:dyDescent="0.25">
      <c r="A39" s="225">
        <f t="shared" si="4"/>
        <v>37</v>
      </c>
      <c r="B39" s="226"/>
      <c r="C39" s="229"/>
      <c r="D39" s="180">
        <v>0.87</v>
      </c>
      <c r="E39" s="180">
        <v>0.77</v>
      </c>
      <c r="F39" s="180">
        <v>1</v>
      </c>
      <c r="G39" s="180">
        <v>0.93</v>
      </c>
      <c r="H39" s="180">
        <v>0.86</v>
      </c>
      <c r="I39" s="180">
        <v>0.86</v>
      </c>
      <c r="J39" s="222">
        <v>0.91</v>
      </c>
      <c r="K39" s="222">
        <v>0.9</v>
      </c>
      <c r="L39" s="229">
        <v>0.95</v>
      </c>
      <c r="M39" s="222">
        <v>1</v>
      </c>
      <c r="N39" s="222">
        <v>1.03</v>
      </c>
      <c r="O39" s="222">
        <v>1.08</v>
      </c>
      <c r="P39" s="222">
        <v>1.08</v>
      </c>
      <c r="Q39" s="222">
        <v>1.08</v>
      </c>
      <c r="R39" s="222">
        <v>1.1000000000000001</v>
      </c>
      <c r="S39" s="222">
        <v>1.08</v>
      </c>
      <c r="T39" s="222">
        <v>1.07</v>
      </c>
      <c r="U39" s="222">
        <v>1.03</v>
      </c>
      <c r="V39" s="222">
        <v>1.01</v>
      </c>
      <c r="W39" s="222">
        <v>1.01</v>
      </c>
      <c r="X39" s="222">
        <v>1.01</v>
      </c>
      <c r="Y39" s="222">
        <v>1.02</v>
      </c>
      <c r="Z39" s="222">
        <v>1.01</v>
      </c>
      <c r="AA39" s="222">
        <v>1</v>
      </c>
      <c r="AB39" s="222">
        <v>1</v>
      </c>
      <c r="AC39" s="222">
        <v>1</v>
      </c>
      <c r="AD39" s="222">
        <v>1</v>
      </c>
      <c r="AE39" s="222">
        <v>1</v>
      </c>
      <c r="AF39" s="222">
        <v>1</v>
      </c>
      <c r="AG39" s="222">
        <v>1</v>
      </c>
      <c r="AH39" s="222">
        <v>1.01</v>
      </c>
      <c r="AI39" s="222">
        <v>1.01</v>
      </c>
      <c r="AJ39" s="222">
        <v>1</v>
      </c>
      <c r="AK39" s="222">
        <v>1</v>
      </c>
      <c r="AL39" s="222">
        <v>1</v>
      </c>
      <c r="AM39" s="222">
        <v>0.99</v>
      </c>
      <c r="AN39" s="222">
        <v>1</v>
      </c>
      <c r="AO39" s="222">
        <v>0.99</v>
      </c>
      <c r="AP39" s="222">
        <v>0.99</v>
      </c>
      <c r="AQ39" s="222">
        <v>0.98</v>
      </c>
      <c r="AR39" s="222">
        <v>0.97</v>
      </c>
      <c r="AS39" s="222">
        <v>0.97</v>
      </c>
      <c r="AT39" s="222">
        <v>0.96</v>
      </c>
      <c r="AU39" s="222">
        <v>0.96</v>
      </c>
      <c r="AV39" s="222">
        <v>0.97</v>
      </c>
      <c r="AW39" s="222">
        <v>0.97</v>
      </c>
      <c r="AX39" s="222">
        <v>0.98</v>
      </c>
      <c r="AY39" s="222">
        <v>0.98</v>
      </c>
      <c r="AZ39" s="222">
        <v>0.98</v>
      </c>
      <c r="BA39" s="222">
        <v>0.98</v>
      </c>
      <c r="BB39" s="222">
        <v>0.98</v>
      </c>
      <c r="BC39" s="222">
        <v>0.99</v>
      </c>
      <c r="BD39" s="222">
        <v>0.99</v>
      </c>
      <c r="BE39" s="222">
        <v>0.99</v>
      </c>
      <c r="BF39" s="222">
        <v>0.99</v>
      </c>
      <c r="BG39" s="222">
        <v>0.99</v>
      </c>
      <c r="BH39" s="222">
        <v>0.99</v>
      </c>
      <c r="BI39" s="222">
        <v>0.98</v>
      </c>
      <c r="BJ39" s="222">
        <v>0.98</v>
      </c>
      <c r="BK39" s="222">
        <v>0.99</v>
      </c>
      <c r="BL39" s="222">
        <v>0.99</v>
      </c>
      <c r="BM39" s="222">
        <v>0.99</v>
      </c>
      <c r="BN39" s="222">
        <v>1</v>
      </c>
      <c r="BO39" s="222">
        <v>1</v>
      </c>
      <c r="BP39" s="222">
        <v>1</v>
      </c>
      <c r="BQ39" s="222">
        <v>0.99</v>
      </c>
      <c r="BR39" s="222">
        <v>0.99</v>
      </c>
      <c r="BS39" s="222">
        <v>0.99</v>
      </c>
      <c r="BT39" s="222">
        <v>0.98</v>
      </c>
      <c r="BU39" s="222">
        <v>0.98</v>
      </c>
      <c r="BV39" s="222">
        <v>0.97</v>
      </c>
      <c r="BW39" s="222">
        <v>0.97</v>
      </c>
      <c r="BX39" s="222">
        <v>0.97</v>
      </c>
      <c r="BY39" s="222">
        <v>0.96</v>
      </c>
      <c r="BZ39" s="222">
        <v>0.95</v>
      </c>
      <c r="CA39" s="222">
        <v>0.95</v>
      </c>
      <c r="CB39" s="222">
        <v>0.95</v>
      </c>
      <c r="CC39" s="222">
        <v>0.95</v>
      </c>
      <c r="CD39" s="222">
        <v>0.96</v>
      </c>
      <c r="CE39" s="222">
        <v>0.97</v>
      </c>
      <c r="CF39" s="222">
        <v>0.97</v>
      </c>
      <c r="CG39" s="222">
        <v>0.98</v>
      </c>
      <c r="CH39" s="222">
        <v>1</v>
      </c>
      <c r="CI39" s="222">
        <v>1</v>
      </c>
      <c r="CJ39" s="222">
        <v>1</v>
      </c>
      <c r="CK39" s="222">
        <v>1</v>
      </c>
      <c r="CL39" s="222">
        <v>1</v>
      </c>
      <c r="CM39" s="222">
        <v>1</v>
      </c>
      <c r="CN39" s="222">
        <v>1</v>
      </c>
      <c r="CO39" s="222">
        <v>1</v>
      </c>
      <c r="CP39" s="222">
        <v>1</v>
      </c>
      <c r="CQ39" s="222">
        <v>0.99</v>
      </c>
      <c r="CR39" s="222">
        <v>0.99</v>
      </c>
      <c r="CS39" s="222">
        <v>0.99</v>
      </c>
      <c r="CT39" s="222">
        <v>0.99</v>
      </c>
      <c r="CU39" s="222">
        <v>0.99</v>
      </c>
      <c r="CV39" s="222">
        <v>0.98</v>
      </c>
      <c r="CW39" s="222">
        <v>0.98</v>
      </c>
      <c r="CX39" s="222">
        <v>0.98</v>
      </c>
      <c r="CY39" s="222">
        <v>0.98</v>
      </c>
      <c r="CZ39" s="222">
        <v>0.98</v>
      </c>
      <c r="DA39" s="222">
        <v>0.98</v>
      </c>
      <c r="DB39" s="222">
        <v>0.98</v>
      </c>
      <c r="DC39" s="222">
        <v>0.98</v>
      </c>
      <c r="DD39" s="222">
        <v>0.98</v>
      </c>
      <c r="DE39" s="222">
        <v>0.99</v>
      </c>
      <c r="DF39" s="222">
        <v>0.98</v>
      </c>
      <c r="DG39" s="222">
        <v>0.98</v>
      </c>
      <c r="DH39" s="222">
        <v>0.98</v>
      </c>
      <c r="DI39" s="222">
        <v>0.98</v>
      </c>
      <c r="DJ39" s="222">
        <v>0.98</v>
      </c>
      <c r="DK39" s="222">
        <v>0.97</v>
      </c>
      <c r="DL39" s="222">
        <v>0.97</v>
      </c>
      <c r="DM39" s="222">
        <v>0.96</v>
      </c>
      <c r="DN39" s="222">
        <v>0.96</v>
      </c>
      <c r="DO39" s="222">
        <v>0.95</v>
      </c>
      <c r="DP39" s="222">
        <v>0.95</v>
      </c>
      <c r="DQ39" s="222">
        <v>0.95</v>
      </c>
      <c r="DR39" s="222">
        <v>0.94</v>
      </c>
      <c r="DS39" s="222">
        <v>0.94</v>
      </c>
      <c r="DT39" s="222">
        <v>0.94</v>
      </c>
      <c r="DU39" s="222">
        <v>0.93</v>
      </c>
      <c r="DV39" s="222">
        <v>0.93</v>
      </c>
      <c r="DW39" s="222">
        <v>0.93</v>
      </c>
      <c r="DX39" s="222">
        <v>0.92</v>
      </c>
      <c r="DY39" s="222">
        <v>0.92</v>
      </c>
      <c r="DZ39" s="222">
        <v>0.91</v>
      </c>
      <c r="EA39" s="222">
        <v>0.91</v>
      </c>
      <c r="EB39" s="222">
        <v>0.9</v>
      </c>
      <c r="EC39" s="222">
        <v>0.9</v>
      </c>
      <c r="ED39" s="222">
        <v>0.89</v>
      </c>
      <c r="EE39" s="222">
        <v>0.89</v>
      </c>
      <c r="EF39" s="222">
        <v>0.89</v>
      </c>
      <c r="EG39" s="222">
        <v>0.88</v>
      </c>
      <c r="EH39" s="222">
        <v>0.88</v>
      </c>
      <c r="EI39" s="222">
        <v>0.88</v>
      </c>
      <c r="EJ39" s="222">
        <v>0.89</v>
      </c>
      <c r="EK39" s="222">
        <v>0.89</v>
      </c>
      <c r="EL39" s="222">
        <v>0.89</v>
      </c>
      <c r="EM39" s="222">
        <v>0.89</v>
      </c>
      <c r="EN39" s="222">
        <v>0.88</v>
      </c>
      <c r="EO39" s="222">
        <v>0.88</v>
      </c>
      <c r="EP39" s="222">
        <v>0.88</v>
      </c>
      <c r="EQ39" s="222">
        <v>0.88</v>
      </c>
      <c r="ER39" s="222">
        <v>0.88</v>
      </c>
      <c r="ES39" s="222">
        <v>0.88</v>
      </c>
      <c r="ET39" s="222">
        <v>0.87</v>
      </c>
      <c r="EU39" s="222">
        <v>0.87</v>
      </c>
      <c r="EV39" s="222">
        <v>0.88</v>
      </c>
      <c r="EW39" s="222">
        <v>0.88</v>
      </c>
      <c r="EX39" s="222">
        <v>0.88</v>
      </c>
      <c r="EY39" s="222">
        <v>0.88</v>
      </c>
      <c r="EZ39" s="222">
        <v>0.88</v>
      </c>
      <c r="FA39" s="222">
        <v>0.88</v>
      </c>
      <c r="FB39" s="222">
        <v>0.88</v>
      </c>
      <c r="FC39" s="222">
        <v>0.89</v>
      </c>
      <c r="FD39" s="222">
        <v>0.89</v>
      </c>
      <c r="FE39" s="222">
        <v>0.89</v>
      </c>
      <c r="FF39" s="222">
        <v>0.9</v>
      </c>
      <c r="FG39" s="222">
        <v>0.9</v>
      </c>
      <c r="FH39" s="222">
        <v>0.9</v>
      </c>
      <c r="FI39" s="222">
        <v>0.9</v>
      </c>
      <c r="FJ39" s="222">
        <v>0.9</v>
      </c>
      <c r="FK39" s="222">
        <v>0.9</v>
      </c>
      <c r="FL39" s="222">
        <v>0.9</v>
      </c>
      <c r="FM39" s="222">
        <v>0.9</v>
      </c>
      <c r="FN39" s="222">
        <v>0.9</v>
      </c>
      <c r="FO39" s="222">
        <v>0.9</v>
      </c>
      <c r="FP39" s="222">
        <v>0.9</v>
      </c>
      <c r="FQ39" s="222">
        <v>0.9</v>
      </c>
      <c r="FR39" s="222">
        <v>0.91</v>
      </c>
      <c r="FS39" s="222">
        <v>0.9</v>
      </c>
      <c r="FT39" s="222">
        <v>0.91</v>
      </c>
      <c r="FU39" s="222">
        <v>0.9</v>
      </c>
      <c r="FV39" s="222">
        <v>0.9</v>
      </c>
      <c r="FW39" s="222">
        <v>0.9</v>
      </c>
      <c r="FX39" s="222">
        <v>0.9</v>
      </c>
      <c r="FY39" s="222">
        <v>0.9</v>
      </c>
      <c r="FZ39" s="222">
        <v>0.9</v>
      </c>
      <c r="GA39" s="222">
        <v>0.9</v>
      </c>
      <c r="GB39" s="222">
        <v>0.91</v>
      </c>
      <c r="GC39" s="222">
        <v>0.91</v>
      </c>
      <c r="GD39" s="222">
        <v>0.91</v>
      </c>
      <c r="GE39" s="222">
        <v>0.91</v>
      </c>
      <c r="GF39" s="222">
        <v>0.91</v>
      </c>
      <c r="GG39" s="222">
        <v>0.91</v>
      </c>
      <c r="GH39" s="222">
        <v>0.91</v>
      </c>
      <c r="GI39" s="222">
        <v>0.91</v>
      </c>
      <c r="GJ39" s="222">
        <v>0.91</v>
      </c>
      <c r="GK39" s="222">
        <v>0.91</v>
      </c>
      <c r="GL39" s="222">
        <v>0.91</v>
      </c>
      <c r="GM39" s="222">
        <v>0.91</v>
      </c>
      <c r="GN39" s="222">
        <v>0.91</v>
      </c>
      <c r="GO39" s="222">
        <v>0.91</v>
      </c>
      <c r="GP39" s="222">
        <v>0.91</v>
      </c>
      <c r="GQ39" s="222">
        <v>0.91</v>
      </c>
      <c r="GR39" s="222">
        <v>0.91</v>
      </c>
      <c r="GS39" s="222">
        <v>0.92</v>
      </c>
      <c r="GT39" s="222">
        <v>0.92</v>
      </c>
      <c r="GU39" s="222">
        <v>0.92</v>
      </c>
      <c r="GV39" s="222">
        <v>0.92</v>
      </c>
      <c r="GW39" s="222">
        <v>0.92</v>
      </c>
      <c r="GX39" s="222">
        <v>0.92</v>
      </c>
      <c r="GY39" s="222">
        <v>0.92</v>
      </c>
      <c r="GZ39" s="222">
        <v>0.92</v>
      </c>
      <c r="HA39" s="222">
        <v>0.93</v>
      </c>
      <c r="HB39" s="222">
        <v>0.93</v>
      </c>
      <c r="HC39" s="222">
        <v>0.93</v>
      </c>
      <c r="HD39" s="222">
        <v>0.93</v>
      </c>
      <c r="HE39" s="222">
        <v>0.94</v>
      </c>
      <c r="HF39" s="222">
        <v>0.94</v>
      </c>
      <c r="HG39" s="222">
        <v>0.94</v>
      </c>
      <c r="HH39" s="222">
        <v>0.94</v>
      </c>
      <c r="HI39" s="222">
        <v>0.94</v>
      </c>
      <c r="HJ39" s="222">
        <v>0.94</v>
      </c>
      <c r="HK39" s="222">
        <v>0.94</v>
      </c>
      <c r="HL39" s="222">
        <v>0.94</v>
      </c>
      <c r="HM39" s="222">
        <v>0.94</v>
      </c>
      <c r="HN39" s="222">
        <v>0.94</v>
      </c>
      <c r="HO39" s="222">
        <v>0.94</v>
      </c>
      <c r="HP39" s="222">
        <v>0.94</v>
      </c>
      <c r="HQ39" s="222">
        <v>0.94</v>
      </c>
      <c r="HR39" s="222">
        <v>0.94</v>
      </c>
      <c r="HS39" s="222">
        <v>0.94</v>
      </c>
      <c r="HT39" s="222">
        <v>0.94</v>
      </c>
      <c r="HU39" s="222">
        <v>0.94</v>
      </c>
      <c r="HV39" s="222">
        <v>0.94</v>
      </c>
      <c r="HW39" s="222">
        <v>0.94</v>
      </c>
      <c r="HX39" s="222">
        <v>0.94</v>
      </c>
      <c r="HY39" s="222">
        <v>0.94</v>
      </c>
      <c r="HZ39" s="222">
        <v>0.94</v>
      </c>
    </row>
    <row r="40" spans="1:237" x14ac:dyDescent="0.25">
      <c r="A40" s="225">
        <f t="shared" si="4"/>
        <v>38</v>
      </c>
      <c r="B40" s="226"/>
      <c r="C40" s="229"/>
      <c r="D40" s="180">
        <v>2</v>
      </c>
      <c r="E40" s="180">
        <v>2</v>
      </c>
      <c r="F40" s="180">
        <v>2</v>
      </c>
      <c r="G40" s="180">
        <v>2</v>
      </c>
      <c r="H40" s="180">
        <v>2</v>
      </c>
      <c r="I40" s="180">
        <v>2</v>
      </c>
      <c r="J40" s="222">
        <v>2</v>
      </c>
      <c r="K40" s="222">
        <v>2</v>
      </c>
      <c r="L40" s="229">
        <v>2</v>
      </c>
      <c r="M40" s="222">
        <v>2</v>
      </c>
      <c r="N40" s="222">
        <v>2</v>
      </c>
      <c r="O40" s="222">
        <v>2</v>
      </c>
      <c r="P40" s="222">
        <v>2</v>
      </c>
      <c r="Q40" s="222">
        <v>2</v>
      </c>
      <c r="R40" s="222">
        <v>2</v>
      </c>
      <c r="S40" s="222">
        <v>2</v>
      </c>
      <c r="T40" s="222">
        <v>2</v>
      </c>
      <c r="U40" s="222">
        <v>2</v>
      </c>
      <c r="V40" s="222">
        <v>2</v>
      </c>
      <c r="W40" s="222">
        <v>2</v>
      </c>
      <c r="X40" s="222">
        <v>2</v>
      </c>
      <c r="Y40" s="222">
        <v>2</v>
      </c>
      <c r="Z40" s="222">
        <v>2</v>
      </c>
      <c r="AA40" s="222">
        <v>2</v>
      </c>
      <c r="AB40" s="222">
        <v>2</v>
      </c>
      <c r="AC40" s="222">
        <v>2</v>
      </c>
      <c r="AD40" s="222">
        <v>2</v>
      </c>
      <c r="AE40" s="222">
        <v>2</v>
      </c>
      <c r="AF40" s="222">
        <v>2</v>
      </c>
      <c r="AG40" s="222">
        <v>2</v>
      </c>
      <c r="AH40" s="222">
        <v>2</v>
      </c>
      <c r="AI40" s="222">
        <v>2</v>
      </c>
      <c r="AJ40" s="222">
        <v>2</v>
      </c>
      <c r="AK40" s="222">
        <v>2</v>
      </c>
      <c r="AL40" s="222">
        <v>2</v>
      </c>
      <c r="AM40" s="222">
        <v>2</v>
      </c>
      <c r="AN40" s="222">
        <v>2</v>
      </c>
      <c r="AO40" s="222">
        <v>2</v>
      </c>
      <c r="AP40" s="222">
        <v>2</v>
      </c>
      <c r="AQ40" s="222">
        <v>2</v>
      </c>
      <c r="AR40" s="222">
        <v>2</v>
      </c>
      <c r="AS40" s="222">
        <v>2</v>
      </c>
      <c r="AT40" s="222">
        <v>2.0099999999999998</v>
      </c>
      <c r="AU40" s="222">
        <v>2.21</v>
      </c>
      <c r="AV40" s="222">
        <v>2.34</v>
      </c>
      <c r="AW40" s="222">
        <v>2.76</v>
      </c>
      <c r="AX40" s="222">
        <v>3.1</v>
      </c>
      <c r="AY40" s="222">
        <v>3.09</v>
      </c>
      <c r="AZ40" s="222">
        <v>3.09</v>
      </c>
      <c r="BA40" s="222">
        <v>3.09</v>
      </c>
      <c r="BB40" s="222">
        <v>3.09</v>
      </c>
      <c r="BC40" s="222">
        <v>3.08</v>
      </c>
      <c r="BD40" s="222">
        <v>3.06</v>
      </c>
      <c r="BE40" s="222">
        <v>3.04</v>
      </c>
      <c r="BF40" s="222">
        <v>3.02</v>
      </c>
      <c r="BG40" s="222">
        <v>3</v>
      </c>
      <c r="BH40" s="222">
        <v>2.98</v>
      </c>
      <c r="BI40" s="222">
        <v>2.96</v>
      </c>
      <c r="BJ40" s="222">
        <v>2.94</v>
      </c>
      <c r="BK40" s="222">
        <v>2.92</v>
      </c>
      <c r="BL40" s="222">
        <v>2.91</v>
      </c>
      <c r="BM40" s="222">
        <v>2.89</v>
      </c>
      <c r="BN40" s="222">
        <v>2.88</v>
      </c>
      <c r="BO40" s="222">
        <v>2.86</v>
      </c>
      <c r="BP40" s="222">
        <v>2.85</v>
      </c>
      <c r="BQ40" s="222">
        <v>2.83</v>
      </c>
      <c r="BR40" s="222">
        <v>2.82</v>
      </c>
      <c r="BS40" s="222">
        <v>2.8</v>
      </c>
      <c r="BT40" s="222">
        <v>2.78</v>
      </c>
      <c r="BU40" s="222">
        <v>2.77</v>
      </c>
      <c r="BV40" s="222">
        <v>2.75</v>
      </c>
      <c r="BW40" s="222">
        <v>2.73</v>
      </c>
      <c r="BX40" s="222">
        <v>2.72</v>
      </c>
      <c r="BY40" s="222">
        <v>2.7</v>
      </c>
      <c r="BZ40" s="222">
        <v>2.69</v>
      </c>
      <c r="CA40" s="222">
        <v>2.68</v>
      </c>
      <c r="CB40" s="222">
        <v>2.67</v>
      </c>
      <c r="CC40" s="222">
        <v>2.66</v>
      </c>
      <c r="CD40" s="222">
        <v>2.65</v>
      </c>
      <c r="CE40" s="222">
        <v>2.64</v>
      </c>
      <c r="CF40" s="222">
        <v>2.63</v>
      </c>
      <c r="CG40" s="222">
        <v>2.62</v>
      </c>
      <c r="CH40" s="222">
        <v>2.61</v>
      </c>
      <c r="CI40" s="222">
        <v>2.6</v>
      </c>
      <c r="CJ40" s="222">
        <v>2.6</v>
      </c>
      <c r="CK40" s="222">
        <v>2.6</v>
      </c>
      <c r="CL40" s="222">
        <v>2.6</v>
      </c>
      <c r="CM40" s="222">
        <v>2.59</v>
      </c>
      <c r="CN40" s="222">
        <v>2.58</v>
      </c>
      <c r="CO40" s="222">
        <v>2.57</v>
      </c>
      <c r="CP40" s="222">
        <v>2.57</v>
      </c>
      <c r="CQ40" s="222">
        <v>2.56</v>
      </c>
      <c r="CR40" s="222">
        <v>2.5499999999999998</v>
      </c>
      <c r="CS40" s="222">
        <v>2.54</v>
      </c>
      <c r="CT40" s="222">
        <v>2.54</v>
      </c>
      <c r="CU40" s="222">
        <v>2.5299999999999998</v>
      </c>
      <c r="CV40" s="222">
        <v>2.5299999999999998</v>
      </c>
      <c r="CW40" s="222">
        <v>2.52</v>
      </c>
      <c r="CX40" s="222">
        <v>2.5099999999999998</v>
      </c>
      <c r="CY40" s="222">
        <v>2.5</v>
      </c>
      <c r="CZ40" s="222">
        <v>2.5</v>
      </c>
      <c r="DA40" s="222">
        <v>2.4900000000000002</v>
      </c>
      <c r="DB40" s="222">
        <v>2.4900000000000002</v>
      </c>
      <c r="DC40" s="222">
        <v>2.48</v>
      </c>
      <c r="DD40" s="222">
        <v>2.48</v>
      </c>
      <c r="DE40" s="222">
        <v>2.48</v>
      </c>
      <c r="DF40" s="222">
        <v>2.5099999999999998</v>
      </c>
      <c r="DG40" s="222">
        <v>2.56</v>
      </c>
      <c r="DH40" s="222">
        <v>2.5499999999999998</v>
      </c>
      <c r="DI40" s="222">
        <v>2.57</v>
      </c>
      <c r="DJ40" s="222">
        <v>2.61</v>
      </c>
      <c r="DK40" s="222">
        <v>2.67</v>
      </c>
      <c r="DL40" s="222">
        <v>2.66</v>
      </c>
      <c r="DM40" s="222">
        <v>2.65</v>
      </c>
      <c r="DN40" s="222">
        <v>2.65</v>
      </c>
      <c r="DO40" s="222">
        <v>2.65</v>
      </c>
      <c r="DP40" s="222">
        <v>2.67</v>
      </c>
      <c r="DQ40" s="222">
        <v>2.76</v>
      </c>
      <c r="DR40" s="222">
        <v>2.89</v>
      </c>
      <c r="DS40" s="222">
        <v>2.89</v>
      </c>
      <c r="DT40" s="222">
        <v>2.93</v>
      </c>
      <c r="DU40" s="222">
        <v>3</v>
      </c>
      <c r="DV40" s="222">
        <v>3.18</v>
      </c>
      <c r="DW40" s="222">
        <v>3.26</v>
      </c>
      <c r="DX40" s="222">
        <v>3.25</v>
      </c>
      <c r="DY40" s="222">
        <v>3.24</v>
      </c>
      <c r="DZ40" s="222">
        <v>3.23</v>
      </c>
      <c r="EA40" s="222">
        <v>3.23</v>
      </c>
      <c r="EB40" s="222">
        <v>3.22</v>
      </c>
      <c r="EC40" s="222">
        <v>3.22</v>
      </c>
      <c r="ED40" s="222">
        <v>3.21</v>
      </c>
      <c r="EE40" s="222">
        <v>3.22</v>
      </c>
      <c r="EF40" s="222">
        <v>3.22</v>
      </c>
      <c r="EG40" s="222">
        <v>3.22</v>
      </c>
      <c r="EH40" s="222">
        <v>3.21</v>
      </c>
      <c r="EI40" s="222">
        <v>3.25</v>
      </c>
      <c r="EJ40" s="222">
        <v>3.29</v>
      </c>
      <c r="EK40" s="222">
        <v>3.32</v>
      </c>
      <c r="EL40" s="222">
        <v>3.43</v>
      </c>
      <c r="EM40" s="222">
        <v>3.5</v>
      </c>
      <c r="EN40" s="222">
        <v>3.49</v>
      </c>
      <c r="EO40" s="222">
        <v>3.47</v>
      </c>
      <c r="EP40" s="222">
        <v>3.46</v>
      </c>
      <c r="EQ40" s="222">
        <v>3.45</v>
      </c>
      <c r="ER40" s="222">
        <v>3.44</v>
      </c>
      <c r="ES40" s="222">
        <v>3.43</v>
      </c>
      <c r="ET40" s="222">
        <v>3.42</v>
      </c>
      <c r="EU40" s="222">
        <v>3.41</v>
      </c>
      <c r="EV40" s="222">
        <v>3.41</v>
      </c>
      <c r="EW40" s="222">
        <v>3.41</v>
      </c>
      <c r="EX40" s="222">
        <v>3.41</v>
      </c>
      <c r="EY40" s="222">
        <v>3.41</v>
      </c>
      <c r="EZ40" s="222">
        <v>3.41</v>
      </c>
      <c r="FA40" s="222">
        <v>3.4</v>
      </c>
      <c r="FB40" s="222">
        <v>3.39</v>
      </c>
      <c r="FC40" s="222">
        <v>3.38</v>
      </c>
      <c r="FD40" s="222">
        <v>3.39</v>
      </c>
      <c r="FE40" s="222">
        <v>3.46</v>
      </c>
      <c r="FF40" s="222">
        <v>3.61</v>
      </c>
      <c r="FG40" s="222">
        <v>3.77</v>
      </c>
      <c r="FH40" s="222">
        <v>3.93</v>
      </c>
      <c r="FI40" s="222">
        <v>4.09</v>
      </c>
      <c r="FJ40" s="222">
        <v>4.24</v>
      </c>
      <c r="FK40" s="222">
        <v>4.2300000000000004</v>
      </c>
      <c r="FL40" s="222">
        <v>4.22</v>
      </c>
      <c r="FM40" s="222">
        <v>4.22</v>
      </c>
      <c r="FN40" s="222">
        <v>4.2300000000000004</v>
      </c>
      <c r="FO40" s="222">
        <v>4.26</v>
      </c>
      <c r="FP40" s="222">
        <v>4.25</v>
      </c>
      <c r="FQ40" s="222">
        <v>4.2300000000000004</v>
      </c>
      <c r="FR40" s="222">
        <v>4.22</v>
      </c>
      <c r="FS40" s="222">
        <v>4.2</v>
      </c>
      <c r="FT40" s="222">
        <v>4.1900000000000004</v>
      </c>
      <c r="FU40" s="222">
        <v>4.18</v>
      </c>
      <c r="FV40" s="222">
        <v>4.16</v>
      </c>
      <c r="FW40" s="222">
        <v>4.16</v>
      </c>
      <c r="FX40" s="222">
        <v>4.1399999999999997</v>
      </c>
      <c r="FY40" s="222">
        <v>4.13</v>
      </c>
      <c r="FZ40" s="222">
        <v>4.12</v>
      </c>
      <c r="GA40" s="222">
        <v>4.21</v>
      </c>
      <c r="GB40" s="222">
        <v>4.4000000000000004</v>
      </c>
      <c r="GC40" s="222">
        <v>4.42</v>
      </c>
      <c r="GD40" s="222">
        <v>4.41</v>
      </c>
      <c r="GE40" s="222">
        <v>4.3899999999999997</v>
      </c>
      <c r="GF40" s="222">
        <v>4.38</v>
      </c>
      <c r="GG40" s="222">
        <v>4.3899999999999997</v>
      </c>
      <c r="GH40" s="222">
        <v>4.51</v>
      </c>
      <c r="GI40" s="222">
        <v>4.72</v>
      </c>
      <c r="GJ40" s="222">
        <v>5</v>
      </c>
      <c r="GK40" s="222">
        <v>5.29</v>
      </c>
      <c r="GL40" s="222">
        <v>5.29</v>
      </c>
      <c r="GM40" s="222">
        <v>5.29</v>
      </c>
      <c r="GN40" s="222">
        <v>5.28</v>
      </c>
      <c r="GO40" s="222">
        <v>5.27</v>
      </c>
      <c r="GP40" s="222">
        <v>5.25</v>
      </c>
      <c r="GQ40" s="222">
        <v>5.23</v>
      </c>
      <c r="GR40" s="222">
        <v>5.24</v>
      </c>
      <c r="GS40" s="222">
        <v>5.29</v>
      </c>
      <c r="GT40" s="222">
        <v>5.34</v>
      </c>
      <c r="GU40" s="222">
        <v>5.43</v>
      </c>
      <c r="GV40" s="222">
        <v>5.44</v>
      </c>
      <c r="GW40" s="222">
        <v>5.43</v>
      </c>
      <c r="GX40" s="222">
        <v>5.41</v>
      </c>
      <c r="GY40" s="222">
        <v>5.41</v>
      </c>
      <c r="GZ40" s="222">
        <v>5.4</v>
      </c>
      <c r="HA40" s="222">
        <v>5.39</v>
      </c>
      <c r="HB40" s="222">
        <v>5.37</v>
      </c>
      <c r="HC40" s="222">
        <v>5.35</v>
      </c>
      <c r="HD40" s="222">
        <v>5.34</v>
      </c>
      <c r="HE40" s="222">
        <v>5.32</v>
      </c>
      <c r="HF40" s="222">
        <v>5.31</v>
      </c>
      <c r="HG40" s="222">
        <v>5.29</v>
      </c>
      <c r="HH40" s="222">
        <v>5.27</v>
      </c>
      <c r="HI40" s="222">
        <v>5.26</v>
      </c>
      <c r="HJ40" s="222">
        <v>5.24</v>
      </c>
      <c r="HK40" s="222">
        <v>5.24</v>
      </c>
      <c r="HL40" s="222">
        <v>5.23</v>
      </c>
      <c r="HM40" s="222">
        <v>5.22</v>
      </c>
      <c r="HN40" s="222">
        <v>5.21</v>
      </c>
      <c r="HO40" s="222">
        <v>5.2</v>
      </c>
      <c r="HP40" s="222">
        <v>5.19</v>
      </c>
      <c r="HQ40" s="222">
        <v>5.17</v>
      </c>
      <c r="HR40" s="222">
        <v>5.16</v>
      </c>
      <c r="HS40" s="222">
        <v>5.15</v>
      </c>
      <c r="HT40" s="222">
        <v>5.15</v>
      </c>
      <c r="HU40" s="222">
        <v>5.15</v>
      </c>
      <c r="HV40" s="222">
        <v>5.15</v>
      </c>
      <c r="HW40" s="222">
        <v>5.14</v>
      </c>
      <c r="HX40" s="222">
        <v>5.13</v>
      </c>
      <c r="HY40" s="222">
        <v>5.13</v>
      </c>
      <c r="HZ40" s="222">
        <v>5.12</v>
      </c>
    </row>
    <row r="41" spans="1:237" x14ac:dyDescent="0.25">
      <c r="A41" s="225">
        <f t="shared" si="4"/>
        <v>39</v>
      </c>
      <c r="B41" s="226"/>
      <c r="C41" s="229"/>
      <c r="D41" s="180">
        <v>0</v>
      </c>
      <c r="E41" s="180">
        <v>0</v>
      </c>
      <c r="F41" s="180">
        <v>0</v>
      </c>
      <c r="G41" s="180">
        <v>0</v>
      </c>
      <c r="H41" s="180">
        <v>0</v>
      </c>
      <c r="I41" s="180">
        <v>0</v>
      </c>
      <c r="J41" s="222">
        <v>0</v>
      </c>
      <c r="K41" s="222">
        <v>0</v>
      </c>
      <c r="L41" s="229">
        <v>0</v>
      </c>
      <c r="M41" s="222">
        <v>0</v>
      </c>
      <c r="N41" s="222">
        <v>0</v>
      </c>
      <c r="O41" s="222">
        <v>0</v>
      </c>
      <c r="P41" s="222">
        <v>0</v>
      </c>
      <c r="Q41" s="222">
        <v>0</v>
      </c>
      <c r="R41" s="222">
        <v>0</v>
      </c>
      <c r="S41" s="222">
        <v>0</v>
      </c>
      <c r="T41" s="222">
        <v>0</v>
      </c>
      <c r="U41" s="222">
        <v>0</v>
      </c>
      <c r="V41" s="222">
        <v>0</v>
      </c>
      <c r="W41" s="222">
        <v>0</v>
      </c>
      <c r="X41" s="222">
        <v>0</v>
      </c>
      <c r="Y41" s="222">
        <v>0</v>
      </c>
      <c r="Z41" s="222">
        <v>0</v>
      </c>
      <c r="AA41" s="222">
        <v>0</v>
      </c>
      <c r="AB41" s="222">
        <v>0</v>
      </c>
      <c r="AC41" s="222">
        <v>0</v>
      </c>
      <c r="AD41" s="222">
        <v>0</v>
      </c>
      <c r="AE41" s="222">
        <v>0</v>
      </c>
      <c r="AF41" s="222">
        <v>0</v>
      </c>
      <c r="AG41" s="222">
        <v>0</v>
      </c>
      <c r="AH41" s="222">
        <v>0</v>
      </c>
      <c r="AI41" s="222">
        <v>0</v>
      </c>
      <c r="AJ41" s="222">
        <v>0</v>
      </c>
      <c r="AK41" s="222">
        <v>0</v>
      </c>
      <c r="AL41" s="222">
        <v>0</v>
      </c>
      <c r="AM41" s="222">
        <v>0</v>
      </c>
      <c r="AN41" s="222">
        <v>0</v>
      </c>
      <c r="AO41" s="222">
        <v>0</v>
      </c>
      <c r="AP41" s="222">
        <v>0</v>
      </c>
      <c r="AQ41" s="222">
        <v>0</v>
      </c>
      <c r="AR41" s="222">
        <v>0</v>
      </c>
      <c r="AS41" s="222">
        <v>0</v>
      </c>
      <c r="AT41" s="222">
        <v>6.93</v>
      </c>
      <c r="AU41" s="222">
        <v>14.38</v>
      </c>
      <c r="AV41" s="222">
        <v>17.41</v>
      </c>
      <c r="AW41" s="222">
        <v>23.77</v>
      </c>
      <c r="AX41" s="222">
        <v>34.06</v>
      </c>
      <c r="AY41" s="222">
        <v>34.06</v>
      </c>
      <c r="AZ41" s="222">
        <v>34.06</v>
      </c>
      <c r="BA41" s="222">
        <v>34.06</v>
      </c>
      <c r="BB41" s="222">
        <v>34.06</v>
      </c>
      <c r="BC41" s="222">
        <v>34.06</v>
      </c>
      <c r="BD41" s="222">
        <v>34.06</v>
      </c>
      <c r="BE41" s="222">
        <v>34.06</v>
      </c>
      <c r="BF41" s="222">
        <v>34.06</v>
      </c>
      <c r="BG41" s="222">
        <v>34.06</v>
      </c>
      <c r="BH41" s="222">
        <v>34.06</v>
      </c>
      <c r="BI41" s="222">
        <v>34.06</v>
      </c>
      <c r="BJ41" s="222">
        <v>34.06</v>
      </c>
      <c r="BK41" s="222">
        <v>34.06</v>
      </c>
      <c r="BL41" s="222">
        <v>34.06</v>
      </c>
      <c r="BM41" s="222">
        <v>34.06</v>
      </c>
      <c r="BN41" s="222">
        <v>34.06</v>
      </c>
      <c r="BO41" s="222">
        <v>34.06</v>
      </c>
      <c r="BP41" s="222">
        <v>34.06</v>
      </c>
      <c r="BQ41" s="222">
        <v>34.06</v>
      </c>
      <c r="BR41" s="222">
        <v>34.06</v>
      </c>
      <c r="BS41" s="222">
        <v>34.06</v>
      </c>
      <c r="BT41" s="222">
        <v>34.06</v>
      </c>
      <c r="BU41" s="222">
        <v>34.06</v>
      </c>
      <c r="BV41" s="222">
        <v>34.06</v>
      </c>
      <c r="BW41" s="222">
        <v>34.06</v>
      </c>
      <c r="BX41" s="222">
        <v>34.06</v>
      </c>
      <c r="BY41" s="222">
        <v>34.06</v>
      </c>
      <c r="BZ41" s="222">
        <v>34.06</v>
      </c>
      <c r="CA41" s="222">
        <v>34.06</v>
      </c>
      <c r="CB41" s="222">
        <v>34.06</v>
      </c>
      <c r="CC41" s="222">
        <v>34.06</v>
      </c>
      <c r="CD41" s="222">
        <v>34.06</v>
      </c>
      <c r="CE41" s="222">
        <v>34.06</v>
      </c>
      <c r="CF41" s="222">
        <v>34.06</v>
      </c>
      <c r="CG41" s="222">
        <v>34.06</v>
      </c>
      <c r="CH41" s="222">
        <v>34.06</v>
      </c>
      <c r="CI41" s="222">
        <v>34.06</v>
      </c>
      <c r="CJ41" s="222">
        <v>34.06</v>
      </c>
      <c r="CK41" s="222">
        <v>34.06</v>
      </c>
      <c r="CL41" s="222">
        <v>34.06</v>
      </c>
      <c r="CM41" s="222">
        <v>34.06</v>
      </c>
      <c r="CN41" s="222">
        <v>34.06</v>
      </c>
      <c r="CO41" s="222">
        <v>34.06</v>
      </c>
      <c r="CP41" s="222">
        <v>34.06</v>
      </c>
      <c r="CQ41" s="222">
        <v>34.06</v>
      </c>
      <c r="CR41" s="222">
        <v>34.06</v>
      </c>
      <c r="CS41" s="222">
        <v>34.06</v>
      </c>
      <c r="CT41" s="222">
        <v>28.36</v>
      </c>
      <c r="CU41" s="222">
        <v>26.36</v>
      </c>
      <c r="CV41" s="222">
        <v>26.36</v>
      </c>
      <c r="CW41" s="222">
        <v>26.36</v>
      </c>
      <c r="CX41" s="222">
        <v>26.36</v>
      </c>
      <c r="CY41" s="222">
        <v>26.36</v>
      </c>
      <c r="CZ41" s="222">
        <v>26.36</v>
      </c>
      <c r="DA41" s="222">
        <v>26.36</v>
      </c>
      <c r="DB41" s="222">
        <v>23.3</v>
      </c>
      <c r="DC41" s="222">
        <v>23.3</v>
      </c>
      <c r="DD41" s="222">
        <v>22.2</v>
      </c>
      <c r="DE41" s="222">
        <v>20.95</v>
      </c>
      <c r="DF41" s="222">
        <v>21.22</v>
      </c>
      <c r="DG41" s="222">
        <v>24.09</v>
      </c>
      <c r="DH41" s="222">
        <v>22.44</v>
      </c>
      <c r="DI41" s="222">
        <v>21.86</v>
      </c>
      <c r="DJ41" s="222">
        <v>21.71</v>
      </c>
      <c r="DK41" s="222">
        <v>23.06</v>
      </c>
      <c r="DL41" s="222">
        <v>23.06</v>
      </c>
      <c r="DM41" s="222">
        <v>23.06</v>
      </c>
      <c r="DN41" s="222">
        <v>22.15</v>
      </c>
      <c r="DO41" s="222">
        <v>22.85</v>
      </c>
      <c r="DP41" s="222">
        <v>24.13</v>
      </c>
      <c r="DQ41" s="222">
        <v>25.76</v>
      </c>
      <c r="DR41" s="222">
        <v>27.89</v>
      </c>
      <c r="DS41" s="222">
        <v>28.73</v>
      </c>
      <c r="DT41" s="222">
        <v>29.2</v>
      </c>
      <c r="DU41" s="222">
        <v>30.37</v>
      </c>
      <c r="DV41" s="222">
        <v>32.49</v>
      </c>
      <c r="DW41" s="222">
        <v>35.200000000000003</v>
      </c>
      <c r="DX41" s="222">
        <v>35.200000000000003</v>
      </c>
      <c r="DY41" s="222">
        <v>34.520000000000003</v>
      </c>
      <c r="DZ41" s="222">
        <v>34.729999999999997</v>
      </c>
      <c r="EA41" s="222">
        <v>34.51</v>
      </c>
      <c r="EB41" s="222">
        <v>34.31</v>
      </c>
      <c r="EC41" s="222">
        <v>34.86</v>
      </c>
      <c r="ED41" s="222">
        <v>35.82</v>
      </c>
      <c r="EE41" s="222">
        <v>37.770000000000003</v>
      </c>
      <c r="EF41" s="222">
        <v>39.51</v>
      </c>
      <c r="EG41" s="222">
        <v>41.16</v>
      </c>
      <c r="EH41" s="222">
        <v>40.46</v>
      </c>
      <c r="EI41" s="222">
        <v>40.25</v>
      </c>
      <c r="EJ41" s="222">
        <v>39.880000000000003</v>
      </c>
      <c r="EK41" s="222">
        <v>39.57</v>
      </c>
      <c r="EL41" s="222">
        <v>39.909999999999997</v>
      </c>
      <c r="EM41" s="222">
        <v>40.630000000000003</v>
      </c>
      <c r="EN41" s="222">
        <v>40.630000000000003</v>
      </c>
      <c r="EO41" s="222">
        <v>40.630000000000003</v>
      </c>
      <c r="EP41" s="222">
        <v>40.630000000000003</v>
      </c>
      <c r="EQ41" s="222">
        <v>40.630000000000003</v>
      </c>
      <c r="ER41" s="222">
        <v>40.630000000000003</v>
      </c>
      <c r="ES41" s="222">
        <v>40.630000000000003</v>
      </c>
      <c r="ET41" s="222">
        <v>40.630000000000003</v>
      </c>
      <c r="EU41" s="222">
        <v>40.630000000000003</v>
      </c>
      <c r="EV41" s="222">
        <v>40.630000000000003</v>
      </c>
      <c r="EW41" s="222">
        <v>40.630000000000003</v>
      </c>
      <c r="EX41" s="222">
        <v>40.630000000000003</v>
      </c>
      <c r="EY41" s="222">
        <v>40.630000000000003</v>
      </c>
      <c r="EZ41" s="222">
        <v>40.630000000000003</v>
      </c>
      <c r="FA41" s="222">
        <v>40.630000000000003</v>
      </c>
      <c r="FB41" s="222">
        <v>40.630000000000003</v>
      </c>
      <c r="FC41" s="222">
        <v>40.630000000000003</v>
      </c>
      <c r="FD41" s="222">
        <v>40.090000000000003</v>
      </c>
      <c r="FE41" s="222">
        <v>40.15</v>
      </c>
      <c r="FF41" s="222">
        <v>40.15</v>
      </c>
      <c r="FG41" s="222">
        <v>40.36</v>
      </c>
      <c r="FH41" s="222">
        <v>41.21</v>
      </c>
      <c r="FI41" s="222">
        <v>42.46</v>
      </c>
      <c r="FJ41" s="222">
        <v>44.09</v>
      </c>
      <c r="FK41" s="222">
        <v>44.09</v>
      </c>
      <c r="FL41" s="222">
        <v>43.67</v>
      </c>
      <c r="FM41" s="222">
        <v>43.78</v>
      </c>
      <c r="FN41" s="222">
        <v>44.2</v>
      </c>
      <c r="FO41" s="222">
        <v>44.83</v>
      </c>
      <c r="FP41" s="222">
        <v>45.85</v>
      </c>
      <c r="FQ41" s="222">
        <v>45.85</v>
      </c>
      <c r="FR41" s="222">
        <v>45.85</v>
      </c>
      <c r="FS41" s="222">
        <v>45.85</v>
      </c>
      <c r="FT41" s="222">
        <v>45.85</v>
      </c>
      <c r="FU41" s="222">
        <v>45.85</v>
      </c>
      <c r="FV41" s="222">
        <v>45.85</v>
      </c>
      <c r="FW41" s="222">
        <v>45.85</v>
      </c>
      <c r="FX41" s="222">
        <v>45.85</v>
      </c>
      <c r="FY41" s="222">
        <v>45.85</v>
      </c>
      <c r="FZ41" s="222">
        <v>45.47</v>
      </c>
      <c r="GA41" s="222">
        <v>45.33</v>
      </c>
      <c r="GB41" s="222">
        <v>45.52</v>
      </c>
      <c r="GC41" s="222">
        <v>45.97</v>
      </c>
      <c r="GD41" s="222">
        <v>45.97</v>
      </c>
      <c r="GE41" s="222">
        <v>45.97</v>
      </c>
      <c r="GF41" s="222">
        <v>45.97</v>
      </c>
      <c r="GG41" s="222">
        <v>45.51</v>
      </c>
      <c r="GH41" s="222">
        <v>45.33</v>
      </c>
      <c r="GI41" s="222">
        <v>45.48</v>
      </c>
      <c r="GJ41" s="222">
        <v>45.79</v>
      </c>
      <c r="GK41" s="222">
        <v>46.16</v>
      </c>
      <c r="GL41" s="222">
        <v>45.95</v>
      </c>
      <c r="GM41" s="222">
        <v>45.65</v>
      </c>
      <c r="GN41" s="222">
        <v>45.6</v>
      </c>
      <c r="GO41" s="222">
        <v>45.6</v>
      </c>
      <c r="GP41" s="222">
        <v>45.6</v>
      </c>
      <c r="GQ41" s="222">
        <v>45.6</v>
      </c>
      <c r="GR41" s="222">
        <v>45.55</v>
      </c>
      <c r="GS41" s="222">
        <v>45.65</v>
      </c>
      <c r="GT41" s="222">
        <v>46.11</v>
      </c>
      <c r="GU41" s="222">
        <v>46.68</v>
      </c>
      <c r="GV41" s="222">
        <v>46.95</v>
      </c>
      <c r="GW41" s="222">
        <v>46.95</v>
      </c>
      <c r="GX41" s="222">
        <v>46.95</v>
      </c>
      <c r="GY41" s="222">
        <v>46.95</v>
      </c>
      <c r="GZ41" s="222">
        <v>46.95</v>
      </c>
      <c r="HA41" s="222">
        <v>46.95</v>
      </c>
      <c r="HB41" s="222">
        <v>46.95</v>
      </c>
      <c r="HC41" s="222">
        <v>46.95</v>
      </c>
      <c r="HD41" s="222">
        <v>46.95</v>
      </c>
      <c r="HE41" s="222">
        <v>46.95</v>
      </c>
      <c r="HF41" s="222">
        <v>46.95</v>
      </c>
      <c r="HG41" s="222">
        <v>46.95</v>
      </c>
      <c r="HH41" s="222">
        <v>46.95</v>
      </c>
      <c r="HI41" s="222">
        <v>46.95</v>
      </c>
      <c r="HJ41" s="222">
        <v>46.95</v>
      </c>
      <c r="HK41" s="222">
        <v>46.95</v>
      </c>
      <c r="HL41" s="222">
        <v>46.95</v>
      </c>
      <c r="HM41" s="222">
        <v>46.95</v>
      </c>
      <c r="HN41" s="222">
        <v>46.95</v>
      </c>
      <c r="HO41" s="222">
        <v>46.95</v>
      </c>
      <c r="HP41" s="222">
        <v>46.95</v>
      </c>
      <c r="HQ41" s="222">
        <v>46.95</v>
      </c>
      <c r="HR41" s="222">
        <v>46.95</v>
      </c>
      <c r="HS41" s="222">
        <v>46.95</v>
      </c>
      <c r="HT41" s="222">
        <v>46.95</v>
      </c>
      <c r="HU41" s="222">
        <v>46.95</v>
      </c>
      <c r="HV41" s="222">
        <v>46.95</v>
      </c>
      <c r="HW41" s="222">
        <v>46.95</v>
      </c>
      <c r="HX41" s="222">
        <v>46.95</v>
      </c>
      <c r="HY41" s="222">
        <v>46.95</v>
      </c>
      <c r="HZ41" s="222">
        <v>46.95</v>
      </c>
    </row>
    <row r="42" spans="1:237" s="227" customFormat="1" x14ac:dyDescent="0.25">
      <c r="A42" s="225">
        <f t="shared" si="4"/>
        <v>40</v>
      </c>
      <c r="B42" s="350"/>
      <c r="C42" s="229"/>
      <c r="D42" s="180"/>
      <c r="E42" s="180"/>
      <c r="F42" s="180"/>
      <c r="G42" s="180"/>
      <c r="H42" s="180"/>
      <c r="I42" s="180"/>
      <c r="J42" s="222"/>
      <c r="K42" s="222"/>
      <c r="L42" s="229"/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IA42"/>
      <c r="IB42"/>
      <c r="IC42"/>
    </row>
    <row r="43" spans="1:237" x14ac:dyDescent="0.25">
      <c r="A43" s="225">
        <f t="shared" si="4"/>
        <v>41</v>
      </c>
      <c r="B43" s="226"/>
      <c r="C43" s="229"/>
      <c r="D43" s="180"/>
      <c r="E43" s="180"/>
      <c r="F43" s="180"/>
      <c r="G43" s="180"/>
      <c r="H43" s="180"/>
      <c r="I43" s="180"/>
      <c r="L43" s="229"/>
      <c r="R43" s="222">
        <v>304979</v>
      </c>
      <c r="S43" s="222">
        <v>700153</v>
      </c>
      <c r="T43" s="222">
        <v>1157302</v>
      </c>
      <c r="U43" s="222">
        <v>1630474</v>
      </c>
      <c r="V43" s="222">
        <v>2138352</v>
      </c>
      <c r="W43" s="222">
        <v>2719785</v>
      </c>
      <c r="X43" s="222">
        <v>2719785</v>
      </c>
      <c r="Y43" s="222">
        <v>2750659</v>
      </c>
      <c r="Z43" s="222">
        <v>3095058</v>
      </c>
      <c r="AA43" s="222">
        <v>3095058</v>
      </c>
      <c r="AB43" s="222">
        <v>3502502</v>
      </c>
      <c r="AC43" s="222">
        <v>4035597</v>
      </c>
      <c r="AD43" s="222">
        <v>4391539</v>
      </c>
      <c r="AE43" s="222">
        <v>4391539</v>
      </c>
      <c r="AF43" s="222">
        <v>4391539</v>
      </c>
      <c r="AG43" s="222">
        <v>4565279</v>
      </c>
      <c r="AH43" s="222">
        <v>4565279</v>
      </c>
      <c r="AI43" s="222">
        <v>4800180</v>
      </c>
      <c r="AJ43" s="222">
        <v>5352484</v>
      </c>
      <c r="AK43" s="222">
        <v>5901615</v>
      </c>
      <c r="AL43" s="222">
        <v>6439650</v>
      </c>
      <c r="AM43" s="222">
        <v>6984219</v>
      </c>
      <c r="AN43" s="222">
        <v>7531492</v>
      </c>
      <c r="AO43" s="222">
        <v>8064748</v>
      </c>
      <c r="AP43" s="222">
        <v>8601253</v>
      </c>
      <c r="AQ43" s="222">
        <v>9143825</v>
      </c>
      <c r="AR43" s="222">
        <v>9677542</v>
      </c>
      <c r="AS43" s="222">
        <v>10216248</v>
      </c>
      <c r="AT43" s="222">
        <v>10745909</v>
      </c>
      <c r="AU43" s="222">
        <v>11290909</v>
      </c>
      <c r="AV43" s="222">
        <v>11587838</v>
      </c>
      <c r="AW43" s="222">
        <v>11587838</v>
      </c>
      <c r="AX43" s="222">
        <v>11981289</v>
      </c>
      <c r="AY43" s="222">
        <v>12448919</v>
      </c>
      <c r="AZ43" s="222">
        <v>12448919</v>
      </c>
      <c r="BA43" s="222">
        <v>12448919</v>
      </c>
      <c r="BB43" s="222">
        <v>12448919</v>
      </c>
      <c r="BC43" s="222">
        <v>12448919</v>
      </c>
      <c r="BD43" s="222">
        <v>12448919</v>
      </c>
      <c r="BE43" s="222">
        <v>12448919</v>
      </c>
      <c r="BF43" s="222">
        <v>12448919</v>
      </c>
      <c r="BG43" s="222">
        <v>12448919</v>
      </c>
      <c r="BH43" s="222">
        <v>12448919</v>
      </c>
      <c r="BI43" s="222">
        <v>12448919</v>
      </c>
      <c r="BJ43" s="222">
        <v>12990369</v>
      </c>
      <c r="BK43" s="222">
        <v>13425190</v>
      </c>
      <c r="BL43" s="222">
        <v>13912012</v>
      </c>
      <c r="BM43" s="222">
        <v>14432627</v>
      </c>
      <c r="BN43" s="222">
        <v>14853965</v>
      </c>
      <c r="BO43" s="222">
        <v>15001044</v>
      </c>
      <c r="BP43" s="222">
        <v>15001044</v>
      </c>
      <c r="BQ43" s="222">
        <v>15001044</v>
      </c>
      <c r="BR43" s="222">
        <v>15001044</v>
      </c>
      <c r="BS43" s="222">
        <v>15001044</v>
      </c>
      <c r="BT43" s="222">
        <v>15001044</v>
      </c>
      <c r="BU43" s="222">
        <v>15001044</v>
      </c>
      <c r="BV43" s="222">
        <v>15001044</v>
      </c>
      <c r="BW43" s="222">
        <v>15398984</v>
      </c>
      <c r="BX43" s="222">
        <v>15902703</v>
      </c>
      <c r="BY43" s="222">
        <v>16438465</v>
      </c>
      <c r="BZ43" s="222">
        <v>16924517</v>
      </c>
      <c r="CA43" s="222">
        <v>16924517</v>
      </c>
      <c r="CB43" s="222">
        <v>16924517</v>
      </c>
      <c r="CC43" s="222">
        <v>16924517</v>
      </c>
      <c r="CD43" s="222">
        <v>16924517</v>
      </c>
      <c r="CE43" s="222">
        <v>16924517</v>
      </c>
      <c r="CF43" s="222">
        <v>17426466</v>
      </c>
      <c r="CG43" s="222">
        <v>17916918</v>
      </c>
      <c r="CH43" s="222">
        <v>18460814</v>
      </c>
      <c r="CI43" s="222">
        <v>19001055</v>
      </c>
      <c r="CJ43" s="222">
        <v>19316761</v>
      </c>
      <c r="CK43" s="222">
        <v>19316761</v>
      </c>
      <c r="CL43" s="222">
        <v>19316761</v>
      </c>
      <c r="CM43" s="222">
        <v>19316761</v>
      </c>
      <c r="CN43" s="222">
        <v>19316761</v>
      </c>
      <c r="CO43" s="222">
        <v>19316761</v>
      </c>
      <c r="CP43" s="222">
        <v>19316761</v>
      </c>
      <c r="CQ43" s="222">
        <v>19556529</v>
      </c>
      <c r="CR43" s="222">
        <v>20110246</v>
      </c>
      <c r="CS43" s="222">
        <v>20638416</v>
      </c>
      <c r="CT43" s="222">
        <v>21144270</v>
      </c>
      <c r="CU43" s="222">
        <v>21665165</v>
      </c>
      <c r="CV43" s="222">
        <v>22178347</v>
      </c>
      <c r="CW43" s="222">
        <v>22691319</v>
      </c>
      <c r="CX43" s="222">
        <v>23213522</v>
      </c>
      <c r="CY43" s="222">
        <v>23602934</v>
      </c>
      <c r="CZ43" s="222">
        <v>24142597</v>
      </c>
      <c r="DA43" s="222">
        <v>24661505</v>
      </c>
      <c r="DB43" s="222">
        <v>25170660</v>
      </c>
      <c r="DC43" s="222">
        <v>25701209</v>
      </c>
      <c r="DD43" s="222">
        <v>26198221</v>
      </c>
      <c r="DE43" s="222">
        <v>26229952</v>
      </c>
      <c r="DF43" s="222">
        <v>26229952</v>
      </c>
      <c r="DG43" s="222">
        <v>26585234</v>
      </c>
      <c r="DH43" s="222">
        <v>27093707</v>
      </c>
      <c r="DI43" s="222">
        <v>27523563</v>
      </c>
      <c r="DJ43" s="222">
        <v>28052589</v>
      </c>
      <c r="DK43" s="222">
        <v>28553746</v>
      </c>
      <c r="DL43" s="222">
        <v>29100904</v>
      </c>
      <c r="DM43" s="222">
        <v>29596368</v>
      </c>
      <c r="DN43" s="222">
        <v>30119468</v>
      </c>
      <c r="DO43" s="222">
        <v>30604633</v>
      </c>
      <c r="DP43" s="222">
        <v>31140797</v>
      </c>
      <c r="DQ43" s="222">
        <v>31667817</v>
      </c>
      <c r="DR43" s="222">
        <v>32170743</v>
      </c>
      <c r="DS43" s="222">
        <v>32673526</v>
      </c>
      <c r="DT43" s="222">
        <v>33174957</v>
      </c>
      <c r="DU43" s="222">
        <v>33668060</v>
      </c>
      <c r="DV43" s="222">
        <v>34188178</v>
      </c>
      <c r="DW43" s="222">
        <v>34696325</v>
      </c>
      <c r="DX43" s="222">
        <v>35188917</v>
      </c>
      <c r="DY43" s="222">
        <v>35715604</v>
      </c>
      <c r="DZ43" s="222">
        <v>36247851</v>
      </c>
      <c r="EA43" s="222">
        <v>36247851</v>
      </c>
      <c r="EB43" s="222">
        <v>36734266</v>
      </c>
      <c r="EC43" s="222">
        <v>37264068</v>
      </c>
      <c r="ED43" s="222">
        <v>37746015</v>
      </c>
      <c r="EE43" s="222">
        <v>38239330</v>
      </c>
      <c r="EF43" s="222">
        <v>38791344</v>
      </c>
      <c r="EG43" s="222">
        <v>39325430</v>
      </c>
      <c r="EH43" s="222">
        <v>39841566</v>
      </c>
      <c r="EI43" s="222">
        <v>40374581</v>
      </c>
      <c r="EJ43" s="222">
        <v>40834718</v>
      </c>
      <c r="EK43" s="222">
        <v>41389370</v>
      </c>
      <c r="EL43" s="222">
        <v>41946111</v>
      </c>
      <c r="EM43" s="222">
        <v>42414122</v>
      </c>
      <c r="EN43" s="222">
        <v>42414122</v>
      </c>
      <c r="EO43" s="222">
        <v>42920696</v>
      </c>
      <c r="EP43" s="222">
        <v>43415131</v>
      </c>
      <c r="EQ43" s="222">
        <v>43907689</v>
      </c>
      <c r="ER43" s="222">
        <v>44434202</v>
      </c>
      <c r="ES43" s="222">
        <v>44950018</v>
      </c>
      <c r="ET43" s="222">
        <v>45476264</v>
      </c>
      <c r="EU43" s="222">
        <v>45943006</v>
      </c>
      <c r="EV43" s="222">
        <v>45977106</v>
      </c>
      <c r="EW43" s="222">
        <v>45977106</v>
      </c>
      <c r="EX43" s="222">
        <v>45977106</v>
      </c>
      <c r="EY43" s="222">
        <v>45977106</v>
      </c>
      <c r="EZ43" s="222">
        <v>45977106</v>
      </c>
      <c r="FA43" s="222">
        <v>45977106</v>
      </c>
      <c r="FB43" s="222">
        <v>45977106</v>
      </c>
      <c r="FC43" s="222">
        <v>46275198</v>
      </c>
      <c r="FD43" s="222">
        <v>46807300</v>
      </c>
      <c r="FE43" s="222">
        <v>47332648</v>
      </c>
      <c r="FF43" s="222">
        <v>47853324</v>
      </c>
      <c r="FG43" s="222">
        <v>48337523</v>
      </c>
      <c r="FH43" s="222">
        <v>48808665</v>
      </c>
      <c r="FI43" s="222">
        <v>49324072</v>
      </c>
      <c r="FJ43" s="222">
        <v>49862523</v>
      </c>
      <c r="FK43" s="222">
        <v>50395326</v>
      </c>
      <c r="FL43" s="222">
        <v>50944024</v>
      </c>
      <c r="FM43" s="222">
        <v>51418569</v>
      </c>
      <c r="FN43" s="222">
        <v>51957411</v>
      </c>
      <c r="FO43" s="222">
        <v>52434630</v>
      </c>
      <c r="FP43" s="222">
        <v>52963842</v>
      </c>
      <c r="FQ43" s="222">
        <v>53495395</v>
      </c>
      <c r="FR43" s="222">
        <v>54005508</v>
      </c>
      <c r="FS43" s="222">
        <v>54535841</v>
      </c>
      <c r="FT43" s="222">
        <v>55071488</v>
      </c>
      <c r="FU43" s="222">
        <v>55608187</v>
      </c>
      <c r="FV43" s="222">
        <v>56133362</v>
      </c>
      <c r="FW43" s="222">
        <v>56282282</v>
      </c>
      <c r="FX43" s="222">
        <v>56637042</v>
      </c>
      <c r="FY43" s="222">
        <v>57167943</v>
      </c>
      <c r="FZ43" s="222">
        <v>57691987</v>
      </c>
      <c r="GA43" s="222">
        <v>57858835</v>
      </c>
      <c r="GB43" s="222">
        <v>58246860</v>
      </c>
      <c r="GC43" s="222">
        <v>58796156</v>
      </c>
      <c r="GD43" s="222">
        <v>59342209</v>
      </c>
      <c r="GE43" s="222">
        <v>59872748</v>
      </c>
      <c r="GF43" s="222">
        <v>60379604</v>
      </c>
      <c r="GG43" s="222">
        <v>60902234</v>
      </c>
      <c r="GH43" s="222">
        <v>61406917</v>
      </c>
      <c r="GI43" s="222">
        <v>61901836</v>
      </c>
      <c r="GJ43" s="222">
        <v>61939007</v>
      </c>
      <c r="GK43" s="222">
        <v>62240222</v>
      </c>
      <c r="GL43" s="222">
        <v>62768502</v>
      </c>
      <c r="GM43" s="222">
        <v>63306915</v>
      </c>
      <c r="GN43" s="222">
        <v>63807778</v>
      </c>
      <c r="GO43" s="222">
        <v>64314237</v>
      </c>
      <c r="GP43" s="222">
        <v>64816757</v>
      </c>
      <c r="GQ43" s="222">
        <v>65348227</v>
      </c>
      <c r="GR43" s="222">
        <v>65389350</v>
      </c>
      <c r="GS43" s="222">
        <v>65389350</v>
      </c>
      <c r="GT43" s="222">
        <v>65762857</v>
      </c>
      <c r="GU43" s="222">
        <v>66266218</v>
      </c>
      <c r="GV43" s="222">
        <v>66295040</v>
      </c>
      <c r="GW43" s="222">
        <v>66295040</v>
      </c>
      <c r="GX43" s="222">
        <v>66659088</v>
      </c>
      <c r="GY43" s="222">
        <v>66659088</v>
      </c>
      <c r="GZ43" s="222">
        <v>66659088</v>
      </c>
      <c r="HA43" s="222">
        <v>67190655</v>
      </c>
      <c r="HB43" s="222">
        <v>67787364</v>
      </c>
      <c r="HC43" s="222">
        <v>68360874</v>
      </c>
      <c r="HD43" s="222">
        <v>68909650</v>
      </c>
      <c r="HE43" s="222">
        <v>69461934</v>
      </c>
      <c r="HF43" s="222">
        <v>70033782</v>
      </c>
      <c r="HG43" s="222">
        <v>70590662</v>
      </c>
      <c r="HH43" s="222">
        <v>71161145</v>
      </c>
      <c r="HI43" s="222">
        <v>71714698</v>
      </c>
      <c r="HJ43" s="222">
        <v>71878698</v>
      </c>
      <c r="HK43" s="222">
        <v>71878698</v>
      </c>
      <c r="HL43" s="222">
        <v>71878698</v>
      </c>
      <c r="HM43" s="222">
        <v>71878698</v>
      </c>
      <c r="HN43" s="222">
        <v>71878698</v>
      </c>
      <c r="HO43" s="222">
        <v>71878698</v>
      </c>
      <c r="HP43" s="222">
        <v>71878698</v>
      </c>
      <c r="HQ43" s="222">
        <v>71878698</v>
      </c>
      <c r="HR43" s="222">
        <v>71878698</v>
      </c>
      <c r="HS43" s="222">
        <v>72110598</v>
      </c>
      <c r="HT43" s="222">
        <v>72110598</v>
      </c>
      <c r="HU43" s="222">
        <v>72110598</v>
      </c>
      <c r="HV43" s="222">
        <v>72110598</v>
      </c>
      <c r="HW43" s="222">
        <v>72110598</v>
      </c>
      <c r="HX43" s="222">
        <v>72110598</v>
      </c>
      <c r="HY43" s="222">
        <v>72110598</v>
      </c>
      <c r="HZ43" s="222">
        <v>72320016</v>
      </c>
    </row>
    <row r="44" spans="1:237" x14ac:dyDescent="0.25">
      <c r="A44" s="225">
        <f t="shared" si="4"/>
        <v>42</v>
      </c>
      <c r="B44" s="226"/>
      <c r="C44" s="229"/>
      <c r="D44" s="180">
        <v>0</v>
      </c>
      <c r="E44" s="180">
        <v>0</v>
      </c>
      <c r="F44" s="180">
        <v>0</v>
      </c>
      <c r="G44" s="180">
        <v>0</v>
      </c>
      <c r="H44" s="180">
        <v>0</v>
      </c>
      <c r="I44" s="180">
        <v>0</v>
      </c>
      <c r="J44" s="222">
        <v>0</v>
      </c>
      <c r="K44" s="222">
        <v>0</v>
      </c>
      <c r="L44" s="229">
        <v>0</v>
      </c>
      <c r="M44" s="222">
        <v>0</v>
      </c>
      <c r="N44" s="222">
        <v>0</v>
      </c>
      <c r="O44" s="222">
        <v>0</v>
      </c>
      <c r="P44" s="222">
        <v>0</v>
      </c>
      <c r="Q44" s="222">
        <v>0</v>
      </c>
      <c r="R44" s="222">
        <v>303689</v>
      </c>
      <c r="S44" s="222">
        <v>697191</v>
      </c>
      <c r="T44" s="222">
        <v>1152406</v>
      </c>
      <c r="U44" s="222">
        <v>1623576</v>
      </c>
      <c r="V44" s="222">
        <v>2129306</v>
      </c>
      <c r="W44" s="222">
        <v>2708280</v>
      </c>
      <c r="X44" s="222">
        <v>2708280</v>
      </c>
      <c r="Y44" s="222">
        <v>2739023</v>
      </c>
      <c r="Z44" s="222">
        <v>3081965</v>
      </c>
      <c r="AA44" s="222">
        <v>3081965</v>
      </c>
      <c r="AB44" s="222">
        <v>3487686</v>
      </c>
      <c r="AC44" s="222">
        <v>4018526</v>
      </c>
      <c r="AD44" s="222">
        <v>4372962</v>
      </c>
      <c r="AE44" s="222">
        <v>4372962</v>
      </c>
      <c r="AF44" s="222">
        <v>4372962</v>
      </c>
      <c r="AG44" s="222">
        <v>4545967</v>
      </c>
      <c r="AH44" s="222">
        <v>4545967</v>
      </c>
      <c r="AI44" s="222">
        <v>4779874</v>
      </c>
      <c r="AJ44" s="222">
        <v>5329842</v>
      </c>
      <c r="AK44" s="222">
        <v>5876650</v>
      </c>
      <c r="AL44" s="222">
        <v>6412409</v>
      </c>
      <c r="AM44" s="222">
        <v>6954674</v>
      </c>
      <c r="AN44" s="222">
        <v>7499632</v>
      </c>
      <c r="AO44" s="222">
        <v>8030632</v>
      </c>
      <c r="AP44" s="222">
        <v>8564868</v>
      </c>
      <c r="AQ44" s="222">
        <v>9105145</v>
      </c>
      <c r="AR44" s="222">
        <v>9636604</v>
      </c>
      <c r="AS44" s="222">
        <v>10173031</v>
      </c>
      <c r="AT44" s="222">
        <v>10700452</v>
      </c>
      <c r="AU44" s="222">
        <v>11243147</v>
      </c>
      <c r="AV44" s="222">
        <v>11538820</v>
      </c>
      <c r="AW44" s="222">
        <v>11538820</v>
      </c>
      <c r="AX44" s="222">
        <v>11930607</v>
      </c>
      <c r="AY44" s="222">
        <v>12396259</v>
      </c>
      <c r="AZ44" s="222">
        <v>12396259</v>
      </c>
      <c r="BA44" s="222">
        <v>12396259</v>
      </c>
      <c r="BB44" s="222">
        <v>12396259</v>
      </c>
      <c r="BC44" s="222">
        <v>12396259</v>
      </c>
      <c r="BD44" s="222">
        <v>12396259</v>
      </c>
      <c r="BE44" s="222">
        <v>12396259</v>
      </c>
      <c r="BF44" s="222">
        <v>12396259</v>
      </c>
      <c r="BG44" s="222">
        <v>12396259</v>
      </c>
      <c r="BH44" s="222">
        <v>12396259</v>
      </c>
      <c r="BI44" s="222">
        <v>12396259</v>
      </c>
      <c r="BJ44" s="222">
        <v>12935419</v>
      </c>
      <c r="BK44" s="222">
        <v>13368401</v>
      </c>
      <c r="BL44" s="222">
        <v>13853164</v>
      </c>
      <c r="BM44" s="222">
        <v>14371577</v>
      </c>
      <c r="BN44" s="222">
        <v>14791133</v>
      </c>
      <c r="BO44" s="222">
        <v>14937590</v>
      </c>
      <c r="BP44" s="222">
        <v>14937590</v>
      </c>
      <c r="BQ44" s="222">
        <v>14937590</v>
      </c>
      <c r="BR44" s="222">
        <v>14937590</v>
      </c>
      <c r="BS44" s="222">
        <v>14937590</v>
      </c>
      <c r="BT44" s="222">
        <v>14937590</v>
      </c>
      <c r="BU44" s="222">
        <v>14937590</v>
      </c>
      <c r="BV44" s="222">
        <v>14937590</v>
      </c>
      <c r="BW44" s="222">
        <v>15333847</v>
      </c>
      <c r="BX44" s="222">
        <v>15835435</v>
      </c>
      <c r="BY44" s="222">
        <v>16368931</v>
      </c>
      <c r="BZ44" s="222">
        <v>16852927</v>
      </c>
      <c r="CA44" s="222">
        <v>16852927</v>
      </c>
      <c r="CB44" s="222">
        <v>16852927</v>
      </c>
      <c r="CC44" s="222">
        <v>16852927</v>
      </c>
      <c r="CD44" s="222">
        <v>16852927</v>
      </c>
      <c r="CE44" s="222">
        <v>16852927</v>
      </c>
      <c r="CF44" s="222">
        <v>17352753</v>
      </c>
      <c r="CG44" s="222">
        <v>17841130</v>
      </c>
      <c r="CH44" s="222">
        <v>18382725</v>
      </c>
      <c r="CI44" s="222">
        <v>18920681</v>
      </c>
      <c r="CJ44" s="222">
        <v>19235052</v>
      </c>
      <c r="CK44" s="222">
        <v>19235052</v>
      </c>
      <c r="CL44" s="222">
        <v>19235052</v>
      </c>
      <c r="CM44" s="222">
        <v>19235052</v>
      </c>
      <c r="CN44" s="222">
        <v>19235052</v>
      </c>
      <c r="CO44" s="222">
        <v>19235052</v>
      </c>
      <c r="CP44" s="222">
        <v>19235052</v>
      </c>
      <c r="CQ44" s="222">
        <v>19473806</v>
      </c>
      <c r="CR44" s="222">
        <v>20025181</v>
      </c>
      <c r="CS44" s="222">
        <v>20551117</v>
      </c>
      <c r="CT44" s="222">
        <v>21054831</v>
      </c>
      <c r="CU44" s="222">
        <v>21573523</v>
      </c>
      <c r="CV44" s="222">
        <v>22084534</v>
      </c>
      <c r="CW44" s="222">
        <v>22595336</v>
      </c>
      <c r="CX44" s="222">
        <v>23115330</v>
      </c>
      <c r="CY44" s="222">
        <v>23503095</v>
      </c>
      <c r="CZ44" s="222">
        <v>24040475</v>
      </c>
      <c r="DA44" s="222">
        <v>24557188</v>
      </c>
      <c r="DB44" s="222">
        <v>25064189</v>
      </c>
      <c r="DC44" s="222">
        <v>25592494</v>
      </c>
      <c r="DD44" s="222">
        <v>26087404</v>
      </c>
      <c r="DE44" s="222">
        <v>26119001</v>
      </c>
      <c r="DF44" s="222">
        <v>26119001</v>
      </c>
      <c r="DG44" s="222">
        <v>26472780</v>
      </c>
      <c r="DH44" s="222">
        <v>26979102</v>
      </c>
      <c r="DI44" s="222">
        <v>27407140</v>
      </c>
      <c r="DJ44" s="222">
        <v>27933928</v>
      </c>
      <c r="DK44" s="222">
        <v>28432965</v>
      </c>
      <c r="DL44" s="222">
        <v>28977809</v>
      </c>
      <c r="DM44" s="222">
        <v>29471177</v>
      </c>
      <c r="DN44" s="222">
        <v>29992064</v>
      </c>
      <c r="DO44" s="222">
        <v>30475177</v>
      </c>
      <c r="DP44" s="222">
        <v>31009073</v>
      </c>
      <c r="DQ44" s="222">
        <v>31533864</v>
      </c>
      <c r="DR44" s="222">
        <v>32034663</v>
      </c>
      <c r="DS44" s="222">
        <v>32535319</v>
      </c>
      <c r="DT44" s="222">
        <v>33034629</v>
      </c>
      <c r="DU44" s="222">
        <v>33525646</v>
      </c>
      <c r="DV44" s="222">
        <v>34043564</v>
      </c>
      <c r="DW44" s="222">
        <v>34549562</v>
      </c>
      <c r="DX44" s="222">
        <v>35040070</v>
      </c>
      <c r="DY44" s="222">
        <v>35564529</v>
      </c>
      <c r="DZ44" s="222">
        <v>36094525</v>
      </c>
      <c r="EA44" s="222">
        <v>36094525</v>
      </c>
      <c r="EB44" s="222">
        <v>36578882</v>
      </c>
      <c r="EC44" s="222">
        <v>37106443</v>
      </c>
      <c r="ED44" s="222">
        <v>37586351</v>
      </c>
      <c r="EE44" s="222">
        <v>38077579</v>
      </c>
      <c r="EF44" s="222">
        <v>38627258</v>
      </c>
      <c r="EG44" s="222">
        <v>39159085</v>
      </c>
      <c r="EH44" s="222">
        <v>39673038</v>
      </c>
      <c r="EI44" s="222">
        <v>40203798</v>
      </c>
      <c r="EJ44" s="222">
        <v>40661989</v>
      </c>
      <c r="EK44" s="222">
        <v>41214295</v>
      </c>
      <c r="EL44" s="222">
        <v>41768681</v>
      </c>
      <c r="EM44" s="222">
        <v>42234712</v>
      </c>
      <c r="EN44" s="222">
        <v>42234712</v>
      </c>
      <c r="EO44" s="222">
        <v>42739143</v>
      </c>
      <c r="EP44" s="222">
        <v>43231487</v>
      </c>
      <c r="EQ44" s="222">
        <v>43721961</v>
      </c>
      <c r="ER44" s="222">
        <v>44246247</v>
      </c>
      <c r="ES44" s="222">
        <v>44759881</v>
      </c>
      <c r="ET44" s="222">
        <v>45283901</v>
      </c>
      <c r="EU44" s="222">
        <v>45748669</v>
      </c>
      <c r="EV44" s="222">
        <v>45782625</v>
      </c>
      <c r="EW44" s="222">
        <v>45782625</v>
      </c>
      <c r="EX44" s="222">
        <v>45782625</v>
      </c>
      <c r="EY44" s="222">
        <v>45782625</v>
      </c>
      <c r="EZ44" s="222">
        <v>45782625</v>
      </c>
      <c r="FA44" s="222">
        <v>45782625</v>
      </c>
      <c r="FB44" s="222">
        <v>45782625</v>
      </c>
      <c r="FC44" s="222">
        <v>46079456</v>
      </c>
      <c r="FD44" s="222">
        <v>46609307</v>
      </c>
      <c r="FE44" s="222">
        <v>47132433</v>
      </c>
      <c r="FF44" s="222">
        <v>47650907</v>
      </c>
      <c r="FG44" s="222">
        <v>48133058</v>
      </c>
      <c r="FH44" s="222">
        <v>48602207</v>
      </c>
      <c r="FI44" s="222">
        <v>49115434</v>
      </c>
      <c r="FJ44" s="222">
        <v>49651607</v>
      </c>
      <c r="FK44" s="222">
        <v>50182156</v>
      </c>
      <c r="FL44" s="222">
        <v>50728533</v>
      </c>
      <c r="FM44" s="222">
        <v>51201071</v>
      </c>
      <c r="FN44" s="222">
        <v>51737634</v>
      </c>
      <c r="FO44" s="222">
        <v>52212834</v>
      </c>
      <c r="FP44" s="222">
        <v>52739807</v>
      </c>
      <c r="FQ44" s="222">
        <v>53269112</v>
      </c>
      <c r="FR44" s="222">
        <v>53777067</v>
      </c>
      <c r="FS44" s="222">
        <v>54305157</v>
      </c>
      <c r="FT44" s="222">
        <v>54838538</v>
      </c>
      <c r="FU44" s="222">
        <v>55372967</v>
      </c>
      <c r="FV44" s="222">
        <v>55895921</v>
      </c>
      <c r="FW44" s="222">
        <v>56044211</v>
      </c>
      <c r="FX44" s="222">
        <v>56397470</v>
      </c>
      <c r="FY44" s="222">
        <v>56926125</v>
      </c>
      <c r="FZ44" s="222">
        <v>57447952</v>
      </c>
      <c r="GA44" s="222">
        <v>57614094</v>
      </c>
      <c r="GB44" s="222">
        <v>58000478</v>
      </c>
      <c r="GC44" s="222">
        <v>58547450</v>
      </c>
      <c r="GD44" s="222">
        <v>59091193</v>
      </c>
      <c r="GE44" s="222">
        <v>59619488</v>
      </c>
      <c r="GF44" s="222">
        <v>60124200</v>
      </c>
      <c r="GG44" s="222">
        <v>60644619</v>
      </c>
      <c r="GH44" s="222">
        <v>61147167</v>
      </c>
      <c r="GI44" s="222">
        <v>61639992</v>
      </c>
      <c r="GJ44" s="222">
        <v>61677006</v>
      </c>
      <c r="GK44" s="222">
        <v>61976947</v>
      </c>
      <c r="GL44" s="222">
        <v>62502992</v>
      </c>
      <c r="GM44" s="222">
        <v>63039128</v>
      </c>
      <c r="GN44" s="222">
        <v>63537872</v>
      </c>
      <c r="GO44" s="222">
        <v>64042189</v>
      </c>
      <c r="GP44" s="222">
        <v>64542583</v>
      </c>
      <c r="GQ44" s="222">
        <v>65071805</v>
      </c>
      <c r="GR44" s="222">
        <v>65112754</v>
      </c>
      <c r="GS44" s="222">
        <v>65112754</v>
      </c>
      <c r="GT44" s="222">
        <v>65484681</v>
      </c>
      <c r="GU44" s="222">
        <v>65985913</v>
      </c>
      <c r="GV44" s="222">
        <v>66014613</v>
      </c>
      <c r="GW44" s="222">
        <v>66014613</v>
      </c>
      <c r="GX44" s="222">
        <v>66377121</v>
      </c>
      <c r="GY44" s="222">
        <v>66377121</v>
      </c>
      <c r="GZ44" s="222">
        <v>66377121</v>
      </c>
      <c r="HA44" s="222">
        <v>66906439</v>
      </c>
      <c r="HB44" s="222">
        <v>67500624</v>
      </c>
      <c r="HC44" s="222">
        <v>68071708</v>
      </c>
      <c r="HD44" s="222">
        <v>68618163</v>
      </c>
      <c r="HE44" s="222">
        <v>69168111</v>
      </c>
      <c r="HF44" s="222">
        <v>69737540</v>
      </c>
      <c r="HG44" s="222">
        <v>70292064</v>
      </c>
      <c r="HH44" s="222">
        <v>70860134</v>
      </c>
      <c r="HI44" s="222">
        <v>71411345</v>
      </c>
      <c r="HJ44" s="222">
        <v>71574651</v>
      </c>
      <c r="HK44" s="222">
        <v>71574651</v>
      </c>
      <c r="HL44" s="222">
        <v>71574651</v>
      </c>
      <c r="HM44" s="222">
        <v>71574651</v>
      </c>
      <c r="HN44" s="222">
        <v>71574651</v>
      </c>
      <c r="HO44" s="222">
        <v>71574651</v>
      </c>
      <c r="HP44" s="222">
        <v>71574651</v>
      </c>
      <c r="HQ44" s="222">
        <v>71574651</v>
      </c>
      <c r="HR44" s="222">
        <v>71574651</v>
      </c>
      <c r="HS44" s="222">
        <v>71805570</v>
      </c>
      <c r="HT44" s="222">
        <v>71805570</v>
      </c>
      <c r="HU44" s="222">
        <v>71805570</v>
      </c>
      <c r="HV44" s="222">
        <v>71805570</v>
      </c>
      <c r="HW44" s="222">
        <v>71805570</v>
      </c>
      <c r="HX44" s="222">
        <v>71805570</v>
      </c>
      <c r="HY44" s="222">
        <v>71805570</v>
      </c>
      <c r="HZ44" s="222">
        <v>72014102</v>
      </c>
    </row>
    <row r="45" spans="1:237" x14ac:dyDescent="0.25">
      <c r="A45" s="225">
        <f t="shared" si="4"/>
        <v>43</v>
      </c>
      <c r="B45" s="226"/>
      <c r="C45" s="229"/>
      <c r="D45" s="180"/>
      <c r="E45" s="180">
        <v>206424</v>
      </c>
      <c r="F45" s="180">
        <v>469662</v>
      </c>
      <c r="G45" s="180">
        <v>847462</v>
      </c>
      <c r="H45" s="180">
        <v>1427443</v>
      </c>
      <c r="I45" s="180">
        <v>1992579</v>
      </c>
      <c r="J45" s="222">
        <v>2459030</v>
      </c>
      <c r="K45" s="222">
        <v>2566306</v>
      </c>
      <c r="L45" s="229">
        <v>3099205</v>
      </c>
      <c r="M45" s="222">
        <v>3704769</v>
      </c>
      <c r="N45" s="222">
        <v>4176090</v>
      </c>
      <c r="O45" s="222">
        <v>4786146</v>
      </c>
      <c r="P45" s="222">
        <v>5460817</v>
      </c>
      <c r="Q45" s="222">
        <v>6032512</v>
      </c>
      <c r="R45" s="222">
        <v>6214769</v>
      </c>
      <c r="S45" s="222">
        <v>6293818</v>
      </c>
      <c r="T45" s="222">
        <v>6349157</v>
      </c>
      <c r="U45" s="222">
        <v>6392323</v>
      </c>
      <c r="V45" s="222">
        <v>6629340</v>
      </c>
      <c r="W45" s="222">
        <v>6833489</v>
      </c>
      <c r="X45" s="222">
        <v>6833489</v>
      </c>
      <c r="Y45" s="222">
        <v>6833489</v>
      </c>
      <c r="Z45" s="222">
        <v>6952071</v>
      </c>
      <c r="AA45" s="222">
        <v>7452794</v>
      </c>
      <c r="AB45" s="222">
        <v>7891044</v>
      </c>
      <c r="AC45" s="222">
        <v>7988124</v>
      </c>
      <c r="AD45" s="228">
        <v>8043704</v>
      </c>
      <c r="AE45" s="222">
        <v>8043704</v>
      </c>
      <c r="AF45" s="222">
        <v>8043704</v>
      </c>
      <c r="AG45" s="222">
        <v>8114879</v>
      </c>
      <c r="AH45" s="222">
        <v>8576491</v>
      </c>
      <c r="AI45" s="222">
        <v>9041190</v>
      </c>
      <c r="AJ45" s="222">
        <v>9287017</v>
      </c>
      <c r="AK45" s="222">
        <v>9547537</v>
      </c>
      <c r="AL45" s="222">
        <v>9801646</v>
      </c>
      <c r="AM45" s="222">
        <v>10076594</v>
      </c>
      <c r="AN45" s="222">
        <v>10322451</v>
      </c>
      <c r="AO45" s="222">
        <v>10580187</v>
      </c>
      <c r="AP45" s="222">
        <v>10885431</v>
      </c>
      <c r="AQ45" s="222">
        <v>11087852</v>
      </c>
      <c r="AR45" s="222">
        <v>11335152</v>
      </c>
      <c r="AS45" s="222">
        <v>11583770</v>
      </c>
      <c r="AT45" s="222">
        <v>11831228</v>
      </c>
      <c r="AU45" s="222">
        <v>12127428</v>
      </c>
      <c r="AV45" s="222">
        <v>12181529</v>
      </c>
      <c r="AW45" s="222">
        <v>12473003</v>
      </c>
      <c r="AX45" s="222">
        <v>12789634</v>
      </c>
      <c r="AY45" s="222">
        <v>12838332</v>
      </c>
      <c r="AZ45" s="222">
        <v>12838332</v>
      </c>
      <c r="BA45" s="222">
        <v>12838332</v>
      </c>
      <c r="BB45" s="222">
        <v>12838332</v>
      </c>
      <c r="BC45" s="222">
        <v>12885504</v>
      </c>
      <c r="BD45" s="222">
        <v>13112867</v>
      </c>
      <c r="BE45" s="222">
        <v>13617757</v>
      </c>
      <c r="BF45" s="222">
        <v>14171561</v>
      </c>
      <c r="BG45" s="222">
        <v>14756109</v>
      </c>
      <c r="BH45" s="222">
        <v>15303273</v>
      </c>
      <c r="BI45" s="222">
        <v>16028316</v>
      </c>
      <c r="BJ45" s="222">
        <v>16276342</v>
      </c>
      <c r="BK45" s="222">
        <v>16418183</v>
      </c>
      <c r="BL45" s="222">
        <v>16418183</v>
      </c>
      <c r="BM45" s="222">
        <v>16566658</v>
      </c>
      <c r="BN45" s="222">
        <v>16669092</v>
      </c>
      <c r="BO45" s="222">
        <v>17083190</v>
      </c>
      <c r="BP45" s="222">
        <v>17700445</v>
      </c>
      <c r="BQ45" s="222">
        <v>18327229</v>
      </c>
      <c r="BR45" s="222">
        <v>18969316</v>
      </c>
      <c r="BS45" s="222">
        <v>19615004</v>
      </c>
      <c r="BT45" s="222">
        <v>20469399</v>
      </c>
      <c r="BU45" s="222">
        <v>21285188</v>
      </c>
      <c r="BV45" s="222">
        <v>22163360</v>
      </c>
      <c r="BW45" s="222">
        <v>22526633</v>
      </c>
      <c r="BX45" s="222">
        <v>22842852</v>
      </c>
      <c r="BY45" s="222">
        <v>23044143</v>
      </c>
      <c r="BZ45" s="222">
        <v>23326578</v>
      </c>
      <c r="CA45" s="222">
        <v>23885219</v>
      </c>
      <c r="CB45" s="222">
        <v>24189407</v>
      </c>
      <c r="CC45" s="222">
        <v>24920429</v>
      </c>
      <c r="CD45" s="222">
        <v>25345526</v>
      </c>
      <c r="CE45" s="222">
        <v>26169079</v>
      </c>
      <c r="CF45" s="222">
        <v>26508559</v>
      </c>
      <c r="CG45" s="222">
        <v>26881699</v>
      </c>
      <c r="CH45" s="222">
        <v>26984729</v>
      </c>
      <c r="CI45" s="222">
        <v>27235556</v>
      </c>
      <c r="CJ45" s="222">
        <v>27292558</v>
      </c>
      <c r="CK45" s="222">
        <v>27292558</v>
      </c>
      <c r="CL45" s="222">
        <v>27292558</v>
      </c>
      <c r="CM45" s="222">
        <v>27326970</v>
      </c>
      <c r="CN45" s="222">
        <v>28080922</v>
      </c>
      <c r="CO45" s="222">
        <v>28916788</v>
      </c>
      <c r="CP45" s="222">
        <v>29921171</v>
      </c>
      <c r="CQ45" s="222">
        <v>30426937</v>
      </c>
      <c r="CR45" s="222">
        <v>30767957</v>
      </c>
      <c r="CS45" s="222">
        <v>31142403</v>
      </c>
      <c r="CT45" s="222">
        <v>31348133</v>
      </c>
      <c r="CU45" s="222">
        <v>31668799</v>
      </c>
      <c r="CV45" s="222">
        <v>31856947</v>
      </c>
      <c r="CW45" s="222">
        <v>32126285</v>
      </c>
      <c r="CX45" s="222">
        <v>32364534</v>
      </c>
      <c r="CY45" s="222">
        <v>32773995</v>
      </c>
      <c r="CZ45" s="222">
        <v>33183057</v>
      </c>
      <c r="DA45" s="222">
        <v>33320149</v>
      </c>
      <c r="DB45" s="222">
        <v>33575027</v>
      </c>
      <c r="DC45" s="222">
        <v>33914619</v>
      </c>
      <c r="DD45" s="222">
        <v>34250827</v>
      </c>
      <c r="DE45" s="222">
        <v>34976966</v>
      </c>
      <c r="DF45" s="222">
        <v>35945280</v>
      </c>
      <c r="DG45" s="222">
        <v>36552531</v>
      </c>
      <c r="DH45" s="222">
        <v>36989034</v>
      </c>
      <c r="DI45" s="222">
        <v>37462062</v>
      </c>
      <c r="DJ45" s="222">
        <v>37914105</v>
      </c>
      <c r="DK45" s="222">
        <v>38292480</v>
      </c>
      <c r="DL45" s="222">
        <v>38644205</v>
      </c>
      <c r="DM45" s="222">
        <v>39071679</v>
      </c>
      <c r="DN45" s="222">
        <v>39477241</v>
      </c>
      <c r="DO45" s="222">
        <v>39793093</v>
      </c>
      <c r="DP45" s="222">
        <v>40067963</v>
      </c>
      <c r="DQ45" s="222">
        <v>40358119</v>
      </c>
      <c r="DR45" s="222">
        <v>40544986</v>
      </c>
      <c r="DS45" s="222">
        <v>40781868</v>
      </c>
      <c r="DT45" s="222">
        <v>41127920</v>
      </c>
      <c r="DU45" s="222">
        <v>41489980</v>
      </c>
      <c r="DV45" s="222">
        <v>41808886</v>
      </c>
      <c r="DW45" s="222">
        <v>42177382</v>
      </c>
      <c r="DX45" s="222">
        <v>42596826</v>
      </c>
      <c r="DY45" s="222">
        <v>42937134</v>
      </c>
      <c r="DZ45" s="222">
        <v>43225638</v>
      </c>
      <c r="EA45" s="222">
        <v>43825626</v>
      </c>
      <c r="EB45" s="222">
        <v>44163900</v>
      </c>
      <c r="EC45" s="222">
        <v>44504094</v>
      </c>
      <c r="ED45" s="222">
        <v>44922060</v>
      </c>
      <c r="EE45" s="222">
        <v>45312967</v>
      </c>
      <c r="EF45" s="222">
        <v>45603127</v>
      </c>
      <c r="EG45" s="222">
        <v>45961237</v>
      </c>
      <c r="EH45" s="222">
        <v>46099381</v>
      </c>
      <c r="EI45" s="222">
        <v>46153606</v>
      </c>
      <c r="EJ45" s="222">
        <v>46257808</v>
      </c>
      <c r="EK45" s="222">
        <v>46594845</v>
      </c>
      <c r="EL45" s="222">
        <v>46966010</v>
      </c>
      <c r="EM45" s="222">
        <v>47309202</v>
      </c>
      <c r="EN45" s="222">
        <v>47894384</v>
      </c>
      <c r="EO45" s="222">
        <v>48138294</v>
      </c>
      <c r="EP45" s="222">
        <v>48389153</v>
      </c>
      <c r="EQ45" s="222">
        <v>48587673</v>
      </c>
      <c r="ER45" s="222">
        <v>48852208</v>
      </c>
      <c r="ES45" s="222">
        <v>49188177</v>
      </c>
      <c r="ET45" s="222">
        <v>49403597</v>
      </c>
      <c r="EU45" s="222">
        <v>49455215</v>
      </c>
      <c r="EV45" s="222">
        <v>49543715</v>
      </c>
      <c r="EW45" s="222">
        <v>49543715</v>
      </c>
      <c r="EX45" s="222">
        <v>49543715</v>
      </c>
      <c r="EY45" s="222">
        <v>49543715</v>
      </c>
      <c r="EZ45" s="222">
        <v>49543715</v>
      </c>
      <c r="FA45" s="222">
        <v>49643715</v>
      </c>
      <c r="FB45" s="222">
        <v>50490430</v>
      </c>
      <c r="FC45" s="222">
        <v>50893336</v>
      </c>
      <c r="FD45" s="222">
        <v>51003527</v>
      </c>
      <c r="FE45" s="222">
        <v>51310421</v>
      </c>
      <c r="FF45" s="222">
        <v>51603443</v>
      </c>
      <c r="FG45" s="222">
        <v>51934333</v>
      </c>
      <c r="FH45" s="222">
        <v>52349782</v>
      </c>
      <c r="FI45" s="222">
        <v>52735323</v>
      </c>
      <c r="FJ45" s="222">
        <v>52971648</v>
      </c>
      <c r="FK45" s="222">
        <v>53099275</v>
      </c>
      <c r="FL45" s="222">
        <v>53197960</v>
      </c>
      <c r="FM45" s="222">
        <v>53385661</v>
      </c>
      <c r="FN45" s="222">
        <v>53707592</v>
      </c>
      <c r="FO45" s="222">
        <v>53838432</v>
      </c>
      <c r="FP45" s="222">
        <v>53985349</v>
      </c>
      <c r="FQ45" s="222">
        <v>54238717</v>
      </c>
      <c r="FR45" s="222">
        <v>54427285</v>
      </c>
      <c r="FS45" s="222">
        <v>54701895</v>
      </c>
      <c r="FT45" s="222">
        <v>54829900</v>
      </c>
      <c r="FU45" s="222">
        <v>55109555</v>
      </c>
      <c r="FV45" s="222">
        <v>55310914</v>
      </c>
      <c r="FW45" s="222">
        <v>55614255</v>
      </c>
      <c r="FX45" s="222">
        <v>55840779</v>
      </c>
      <c r="FY45" s="222">
        <v>56047056</v>
      </c>
      <c r="FZ45" s="222">
        <v>56250456</v>
      </c>
      <c r="GA45" s="222">
        <v>56456811</v>
      </c>
      <c r="GB45" s="222">
        <v>56818754</v>
      </c>
      <c r="GC45" s="222">
        <v>57029585</v>
      </c>
      <c r="GD45" s="222">
        <v>57195841</v>
      </c>
      <c r="GE45" s="222">
        <v>57422595</v>
      </c>
      <c r="GF45" s="222">
        <v>57665175</v>
      </c>
      <c r="GG45" s="222">
        <v>57849334</v>
      </c>
      <c r="GH45" s="222">
        <v>58000471</v>
      </c>
      <c r="GI45" s="222">
        <v>58182129</v>
      </c>
      <c r="GJ45" s="222">
        <v>59042785</v>
      </c>
      <c r="GK45" s="222">
        <v>59509637</v>
      </c>
      <c r="GL45" s="222">
        <v>59611184</v>
      </c>
      <c r="GM45" s="222">
        <v>59770025</v>
      </c>
      <c r="GN45" s="222">
        <v>59966749</v>
      </c>
      <c r="GO45" s="222">
        <v>60105526</v>
      </c>
      <c r="GP45" s="222">
        <v>60314861</v>
      </c>
      <c r="GQ45" s="222">
        <v>60539534</v>
      </c>
      <c r="GR45" s="222">
        <v>60739238</v>
      </c>
      <c r="GS45" s="222">
        <v>61395676</v>
      </c>
      <c r="GT45" s="222">
        <v>61643550</v>
      </c>
      <c r="GU45" s="222">
        <v>61816139</v>
      </c>
      <c r="GV45" s="222">
        <v>62077107</v>
      </c>
      <c r="GW45" s="222">
        <v>62246679</v>
      </c>
      <c r="GX45" s="222">
        <v>62503873</v>
      </c>
      <c r="GY45" s="222">
        <v>62503873</v>
      </c>
      <c r="GZ45" s="222">
        <v>62671557</v>
      </c>
      <c r="HA45" s="222">
        <v>62868095</v>
      </c>
      <c r="HB45" s="222">
        <v>63095304</v>
      </c>
      <c r="HC45" s="222">
        <v>63208773</v>
      </c>
      <c r="HD45" s="222">
        <v>63322841</v>
      </c>
      <c r="HE45" s="222">
        <v>63322841</v>
      </c>
      <c r="HF45" s="222">
        <v>63322841</v>
      </c>
      <c r="HG45" s="222">
        <v>63451157</v>
      </c>
      <c r="HH45" s="222">
        <v>63557357</v>
      </c>
      <c r="HI45" s="222">
        <v>63688014</v>
      </c>
      <c r="HJ45" s="222">
        <v>64153414</v>
      </c>
      <c r="HK45" s="222">
        <v>64390557</v>
      </c>
      <c r="HL45" s="222">
        <v>64764012</v>
      </c>
      <c r="HM45" s="222">
        <v>65362919</v>
      </c>
      <c r="HN45" s="222">
        <v>65801802</v>
      </c>
      <c r="HO45" s="222">
        <v>66188046</v>
      </c>
      <c r="HP45" s="222">
        <v>66404742</v>
      </c>
      <c r="HQ45" s="222">
        <v>67168563</v>
      </c>
      <c r="HR45" s="222">
        <v>67829679</v>
      </c>
      <c r="HS45" s="222">
        <v>68108679</v>
      </c>
      <c r="HT45" s="222">
        <v>68108679</v>
      </c>
      <c r="HU45" s="222">
        <v>68108679</v>
      </c>
      <c r="HV45" s="222">
        <v>68108679</v>
      </c>
      <c r="HW45" s="222">
        <v>68379748</v>
      </c>
      <c r="HX45" s="222">
        <v>68894471</v>
      </c>
      <c r="HY45" s="222">
        <v>68894471</v>
      </c>
      <c r="HZ45" s="222">
        <v>69180220</v>
      </c>
    </row>
    <row r="46" spans="1:237" x14ac:dyDescent="0.25">
      <c r="A46" s="225">
        <f t="shared" si="4"/>
        <v>44</v>
      </c>
      <c r="B46" s="226"/>
      <c r="C46" s="229"/>
      <c r="D46" s="180">
        <v>0</v>
      </c>
      <c r="E46" s="180">
        <v>197275</v>
      </c>
      <c r="F46" s="180">
        <v>448846</v>
      </c>
      <c r="G46" s="180">
        <v>809902</v>
      </c>
      <c r="H46" s="180">
        <v>1364178</v>
      </c>
      <c r="I46" s="180">
        <v>1904267</v>
      </c>
      <c r="J46" s="222">
        <v>2350045</v>
      </c>
      <c r="K46" s="222">
        <v>2452567</v>
      </c>
      <c r="L46" s="229">
        <v>2961848</v>
      </c>
      <c r="M46" s="222">
        <v>3540573</v>
      </c>
      <c r="N46" s="222">
        <v>3991005</v>
      </c>
      <c r="O46" s="222">
        <v>4574023</v>
      </c>
      <c r="P46" s="222">
        <v>5218793</v>
      </c>
      <c r="Q46" s="222">
        <v>5765150</v>
      </c>
      <c r="R46" s="222">
        <v>5939329</v>
      </c>
      <c r="S46" s="222">
        <v>6014875</v>
      </c>
      <c r="T46" s="222">
        <v>6067761</v>
      </c>
      <c r="U46" s="222">
        <v>6109014</v>
      </c>
      <c r="V46" s="222">
        <v>6335526</v>
      </c>
      <c r="W46" s="222">
        <v>6530627</v>
      </c>
      <c r="X46" s="222">
        <v>6530627</v>
      </c>
      <c r="Y46" s="222">
        <v>6530627</v>
      </c>
      <c r="Z46" s="222">
        <v>6643953</v>
      </c>
      <c r="AA46" s="222">
        <v>7122484</v>
      </c>
      <c r="AB46" s="222">
        <v>7541311</v>
      </c>
      <c r="AC46" s="222">
        <v>7634088</v>
      </c>
      <c r="AD46" s="222">
        <v>7687205</v>
      </c>
      <c r="AE46" s="222">
        <v>7687205</v>
      </c>
      <c r="AF46" s="222">
        <v>7687205</v>
      </c>
      <c r="AG46" s="222">
        <v>7755226</v>
      </c>
      <c r="AH46" s="222">
        <v>8196379</v>
      </c>
      <c r="AI46" s="222">
        <v>8640483</v>
      </c>
      <c r="AJ46" s="222">
        <v>8875415</v>
      </c>
      <c r="AK46" s="222">
        <v>9124389</v>
      </c>
      <c r="AL46" s="222">
        <v>9367236</v>
      </c>
      <c r="AM46" s="222">
        <v>9629998</v>
      </c>
      <c r="AN46" s="222">
        <v>9864959</v>
      </c>
      <c r="AO46" s="222">
        <v>10111272</v>
      </c>
      <c r="AP46" s="222">
        <v>10402988</v>
      </c>
      <c r="AQ46" s="222">
        <v>10596438</v>
      </c>
      <c r="AR46" s="222">
        <v>10832778</v>
      </c>
      <c r="AS46" s="222">
        <v>11070377</v>
      </c>
      <c r="AT46" s="222">
        <v>11306868</v>
      </c>
      <c r="AU46" s="222">
        <v>11589940</v>
      </c>
      <c r="AV46" s="222">
        <v>11641643</v>
      </c>
      <c r="AW46" s="222">
        <v>11920199</v>
      </c>
      <c r="AX46" s="222">
        <v>12222797</v>
      </c>
      <c r="AY46" s="222">
        <v>12269337</v>
      </c>
      <c r="AZ46" s="222">
        <v>12269337</v>
      </c>
      <c r="BA46" s="222">
        <v>12269337</v>
      </c>
      <c r="BB46" s="222">
        <v>12269337</v>
      </c>
      <c r="BC46" s="222">
        <v>12314418</v>
      </c>
      <c r="BD46" s="222">
        <v>12531704</v>
      </c>
      <c r="BE46" s="222">
        <v>13014217</v>
      </c>
      <c r="BF46" s="222">
        <v>13543476</v>
      </c>
      <c r="BG46" s="222">
        <v>14102117</v>
      </c>
      <c r="BH46" s="222">
        <v>14625031</v>
      </c>
      <c r="BI46" s="222">
        <v>15317940</v>
      </c>
      <c r="BJ46" s="222">
        <v>15554973</v>
      </c>
      <c r="BK46" s="222">
        <v>15690528</v>
      </c>
      <c r="BL46" s="222">
        <v>15690528</v>
      </c>
      <c r="BM46" s="222">
        <v>15832423</v>
      </c>
      <c r="BN46" s="222">
        <v>15930317</v>
      </c>
      <c r="BO46" s="222">
        <v>16326062</v>
      </c>
      <c r="BP46" s="222">
        <v>16915960</v>
      </c>
      <c r="BQ46" s="222">
        <v>17514965</v>
      </c>
      <c r="BR46" s="222">
        <v>18128595</v>
      </c>
      <c r="BS46" s="222">
        <v>18745666</v>
      </c>
      <c r="BT46" s="222">
        <v>19562194</v>
      </c>
      <c r="BU46" s="222">
        <v>20341827</v>
      </c>
      <c r="BV46" s="222">
        <v>21181078</v>
      </c>
      <c r="BW46" s="222">
        <v>21528251</v>
      </c>
      <c r="BX46" s="222">
        <v>21830455</v>
      </c>
      <c r="BY46" s="222">
        <v>22022825</v>
      </c>
      <c r="BZ46" s="222">
        <v>22292742</v>
      </c>
      <c r="CA46" s="222">
        <v>22826624</v>
      </c>
      <c r="CB46" s="222">
        <v>23117330</v>
      </c>
      <c r="CC46" s="222">
        <v>23815953</v>
      </c>
      <c r="CD46" s="222">
        <v>24222210</v>
      </c>
      <c r="CE46" s="222">
        <v>25009263</v>
      </c>
      <c r="CF46" s="222">
        <v>25333697</v>
      </c>
      <c r="CG46" s="222">
        <v>25690299</v>
      </c>
      <c r="CH46" s="222">
        <v>25788763</v>
      </c>
      <c r="CI46" s="222">
        <v>26028473</v>
      </c>
      <c r="CJ46" s="222">
        <v>26082949</v>
      </c>
      <c r="CK46" s="222">
        <v>26082949</v>
      </c>
      <c r="CL46" s="222">
        <v>26082949</v>
      </c>
      <c r="CM46" s="222">
        <v>26115836</v>
      </c>
      <c r="CN46" s="222">
        <v>26836373</v>
      </c>
      <c r="CO46" s="222">
        <v>27635193</v>
      </c>
      <c r="CP46" s="222">
        <v>28595062</v>
      </c>
      <c r="CQ46" s="222">
        <v>29078412</v>
      </c>
      <c r="CR46" s="222">
        <v>29404318</v>
      </c>
      <c r="CS46" s="222">
        <v>29762169</v>
      </c>
      <c r="CT46" s="222">
        <v>29958781</v>
      </c>
      <c r="CU46" s="222">
        <v>30265235</v>
      </c>
      <c r="CV46" s="222">
        <v>30445044</v>
      </c>
      <c r="CW46" s="222">
        <v>30702445</v>
      </c>
      <c r="CX46" s="222">
        <v>30930135</v>
      </c>
      <c r="CY46" s="222">
        <v>31321449</v>
      </c>
      <c r="CZ46" s="222">
        <v>31712381</v>
      </c>
      <c r="DA46" s="222">
        <v>31843397</v>
      </c>
      <c r="DB46" s="222">
        <v>32086979</v>
      </c>
      <c r="DC46" s="222">
        <v>32411520</v>
      </c>
      <c r="DD46" s="222">
        <v>32732827</v>
      </c>
      <c r="DE46" s="222">
        <v>33426784</v>
      </c>
      <c r="DF46" s="222">
        <v>34352182</v>
      </c>
      <c r="DG46" s="222">
        <v>34932520</v>
      </c>
      <c r="DH46" s="222">
        <v>35349677</v>
      </c>
      <c r="DI46" s="222">
        <v>35801740</v>
      </c>
      <c r="DJ46" s="222">
        <v>36233748</v>
      </c>
      <c r="DK46" s="222">
        <v>36595353</v>
      </c>
      <c r="DL46" s="222">
        <v>36931490</v>
      </c>
      <c r="DM46" s="222">
        <v>37340018</v>
      </c>
      <c r="DN46" s="222">
        <v>37727605</v>
      </c>
      <c r="DO46" s="222">
        <v>38029458</v>
      </c>
      <c r="DP46" s="222">
        <v>38292146</v>
      </c>
      <c r="DQ46" s="222">
        <v>38569442</v>
      </c>
      <c r="DR46" s="222">
        <v>38748027</v>
      </c>
      <c r="DS46" s="222">
        <v>38974410</v>
      </c>
      <c r="DT46" s="222">
        <v>39305125</v>
      </c>
      <c r="DU46" s="222">
        <v>39651139</v>
      </c>
      <c r="DV46" s="222">
        <v>39955911</v>
      </c>
      <c r="DW46" s="222">
        <v>40308075</v>
      </c>
      <c r="DX46" s="222">
        <v>40708929</v>
      </c>
      <c r="DY46" s="222">
        <v>41034155</v>
      </c>
      <c r="DZ46" s="222">
        <v>41309873</v>
      </c>
      <c r="EA46" s="222">
        <v>41883270</v>
      </c>
      <c r="EB46" s="222">
        <v>42206552</v>
      </c>
      <c r="EC46" s="222">
        <v>42531669</v>
      </c>
      <c r="ED46" s="222">
        <v>42931111</v>
      </c>
      <c r="EE46" s="222">
        <v>43304693</v>
      </c>
      <c r="EF46" s="222">
        <v>43581993</v>
      </c>
      <c r="EG46" s="222">
        <v>43924232</v>
      </c>
      <c r="EH46" s="222">
        <v>44056253</v>
      </c>
      <c r="EI46" s="222">
        <v>44108075</v>
      </c>
      <c r="EJ46" s="222">
        <v>44207659</v>
      </c>
      <c r="EK46" s="222">
        <v>44529759</v>
      </c>
      <c r="EL46" s="222">
        <v>44884474</v>
      </c>
      <c r="EM46" s="222">
        <v>45212456</v>
      </c>
      <c r="EN46" s="222">
        <v>45771703</v>
      </c>
      <c r="EO46" s="222">
        <v>46004803</v>
      </c>
      <c r="EP46" s="222">
        <v>46244544</v>
      </c>
      <c r="EQ46" s="222">
        <v>46434266</v>
      </c>
      <c r="ER46" s="222">
        <v>46687077</v>
      </c>
      <c r="ES46" s="222">
        <v>47008156</v>
      </c>
      <c r="ET46" s="222">
        <v>47214029</v>
      </c>
      <c r="EU46" s="222">
        <v>47263359</v>
      </c>
      <c r="EV46" s="222">
        <v>47347937</v>
      </c>
      <c r="EW46" s="222">
        <v>47347937</v>
      </c>
      <c r="EX46" s="222">
        <v>47347937</v>
      </c>
      <c r="EY46" s="222">
        <v>47347937</v>
      </c>
      <c r="EZ46" s="222">
        <v>47347937</v>
      </c>
      <c r="FA46" s="222">
        <v>47443505</v>
      </c>
      <c r="FB46" s="222">
        <v>48252694</v>
      </c>
      <c r="FC46" s="222">
        <v>48637743</v>
      </c>
      <c r="FD46" s="222">
        <v>48743050</v>
      </c>
      <c r="FE46" s="222">
        <v>49036342</v>
      </c>
      <c r="FF46" s="222">
        <v>49316377</v>
      </c>
      <c r="FG46" s="222">
        <v>49632602</v>
      </c>
      <c r="FH46" s="222">
        <v>50029638</v>
      </c>
      <c r="FI46" s="222">
        <v>50398092</v>
      </c>
      <c r="FJ46" s="222">
        <v>50623943</v>
      </c>
      <c r="FK46" s="222">
        <v>50745914</v>
      </c>
      <c r="FL46" s="222">
        <v>50840225</v>
      </c>
      <c r="FM46" s="222">
        <v>51019607</v>
      </c>
      <c r="FN46" s="222">
        <v>51327270</v>
      </c>
      <c r="FO46" s="222">
        <v>51452311</v>
      </c>
      <c r="FP46" s="222">
        <v>51592717</v>
      </c>
      <c r="FQ46" s="222">
        <v>51834856</v>
      </c>
      <c r="FR46" s="222">
        <v>52015067</v>
      </c>
      <c r="FS46" s="222">
        <v>52277506</v>
      </c>
      <c r="FT46" s="222">
        <v>52399838</v>
      </c>
      <c r="FU46" s="222">
        <v>52667099</v>
      </c>
      <c r="FV46" s="222">
        <v>52859534</v>
      </c>
      <c r="FW46" s="222">
        <v>53149431</v>
      </c>
      <c r="FX46" s="222">
        <v>53365915</v>
      </c>
      <c r="FY46" s="222">
        <v>53563050</v>
      </c>
      <c r="FZ46" s="222">
        <v>53757435</v>
      </c>
      <c r="GA46" s="222">
        <v>53954644</v>
      </c>
      <c r="GB46" s="222">
        <v>54300546</v>
      </c>
      <c r="GC46" s="222">
        <v>54502033</v>
      </c>
      <c r="GD46" s="222">
        <v>54660921</v>
      </c>
      <c r="GE46" s="222">
        <v>54877625</v>
      </c>
      <c r="GF46" s="222">
        <v>55109454</v>
      </c>
      <c r="GG46" s="222">
        <v>55285451</v>
      </c>
      <c r="GH46" s="222">
        <v>55429890</v>
      </c>
      <c r="GI46" s="222">
        <v>55603497</v>
      </c>
      <c r="GJ46" s="222">
        <v>56426009</v>
      </c>
      <c r="GK46" s="222">
        <v>56872170</v>
      </c>
      <c r="GL46" s="222">
        <v>56969216</v>
      </c>
      <c r="GM46" s="222">
        <v>57121017</v>
      </c>
      <c r="GN46" s="222">
        <v>57309022</v>
      </c>
      <c r="GO46" s="222">
        <v>57441648</v>
      </c>
      <c r="GP46" s="222">
        <v>57641705</v>
      </c>
      <c r="GQ46" s="222">
        <v>57856420</v>
      </c>
      <c r="GR46" s="222">
        <v>58047273</v>
      </c>
      <c r="GS46" s="222">
        <v>58674618</v>
      </c>
      <c r="GT46" s="222">
        <v>58911506</v>
      </c>
      <c r="GU46" s="222">
        <v>59076446</v>
      </c>
      <c r="GV46" s="222">
        <v>59325848</v>
      </c>
      <c r="GW46" s="222">
        <v>59487905</v>
      </c>
      <c r="GX46" s="222">
        <v>59733700</v>
      </c>
      <c r="GY46" s="222">
        <v>59733700</v>
      </c>
      <c r="GZ46" s="222">
        <v>59893952</v>
      </c>
      <c r="HA46" s="222">
        <v>60081779</v>
      </c>
      <c r="HB46" s="222">
        <v>60298918</v>
      </c>
      <c r="HC46" s="222">
        <v>60407358</v>
      </c>
      <c r="HD46" s="222">
        <v>60516371</v>
      </c>
      <c r="HE46" s="222">
        <v>60516371</v>
      </c>
      <c r="HF46" s="222">
        <v>60516371</v>
      </c>
      <c r="HG46" s="222">
        <v>60639000</v>
      </c>
      <c r="HH46" s="222">
        <v>60740493</v>
      </c>
      <c r="HI46" s="222">
        <v>60865359</v>
      </c>
      <c r="HJ46" s="222">
        <v>61310132</v>
      </c>
      <c r="HK46" s="222">
        <v>61536765</v>
      </c>
      <c r="HL46" s="222">
        <v>61893668</v>
      </c>
      <c r="HM46" s="222">
        <v>62466031</v>
      </c>
      <c r="HN46" s="222">
        <v>62885463</v>
      </c>
      <c r="HO46" s="222">
        <v>63254589</v>
      </c>
      <c r="HP46" s="222">
        <v>63461681</v>
      </c>
      <c r="HQ46" s="222">
        <v>64191649</v>
      </c>
      <c r="HR46" s="222">
        <v>64823464</v>
      </c>
      <c r="HS46" s="222">
        <v>65090099</v>
      </c>
      <c r="HT46" s="222">
        <v>65090099</v>
      </c>
      <c r="HU46" s="222">
        <v>65090099</v>
      </c>
      <c r="HV46" s="222">
        <v>65090099</v>
      </c>
      <c r="HW46" s="222">
        <v>65349154</v>
      </c>
      <c r="HX46" s="222">
        <v>65841064</v>
      </c>
      <c r="HY46" s="222">
        <v>65841064</v>
      </c>
      <c r="HZ46" s="222">
        <v>66114149</v>
      </c>
    </row>
    <row r="47" spans="1:237" x14ac:dyDescent="0.25">
      <c r="A47" s="225">
        <f t="shared" si="4"/>
        <v>45</v>
      </c>
      <c r="B47" s="226"/>
      <c r="C47" s="229"/>
      <c r="D47" s="246">
        <v>97054</v>
      </c>
      <c r="E47" s="246">
        <v>140364</v>
      </c>
      <c r="F47" s="246">
        <v>168480</v>
      </c>
      <c r="G47" s="1304">
        <v>221537</v>
      </c>
      <c r="H47" s="246">
        <v>226172</v>
      </c>
      <c r="I47" s="246">
        <v>144359</v>
      </c>
      <c r="J47" s="246">
        <v>173294</v>
      </c>
      <c r="K47" s="246">
        <v>230776</v>
      </c>
      <c r="L47" s="246">
        <v>228021</v>
      </c>
      <c r="M47" s="246">
        <v>214670</v>
      </c>
      <c r="N47" s="246">
        <v>205902</v>
      </c>
      <c r="O47" s="246">
        <v>270064</v>
      </c>
      <c r="P47" s="246">
        <v>223991</v>
      </c>
      <c r="Q47" s="246">
        <v>196745</v>
      </c>
      <c r="R47" s="246">
        <v>212852</v>
      </c>
      <c r="S47" s="246">
        <v>253636</v>
      </c>
      <c r="T47" s="246">
        <v>274305</v>
      </c>
      <c r="U47" s="246">
        <v>474595</v>
      </c>
      <c r="V47" s="246">
        <v>554165</v>
      </c>
      <c r="W47" s="246">
        <v>389686</v>
      </c>
      <c r="X47" s="246">
        <v>389686</v>
      </c>
      <c r="Y47" s="246">
        <v>438879</v>
      </c>
      <c r="Z47" s="246">
        <v>162187</v>
      </c>
      <c r="AA47" s="246">
        <v>333996</v>
      </c>
      <c r="AB47" s="246">
        <v>289669</v>
      </c>
      <c r="AC47" s="246">
        <v>265521</v>
      </c>
      <c r="AD47" s="246">
        <v>137580</v>
      </c>
      <c r="AE47" s="246">
        <v>137580</v>
      </c>
      <c r="AF47" s="246">
        <v>137580</v>
      </c>
      <c r="AG47" s="246">
        <v>95146</v>
      </c>
      <c r="AH47" s="246">
        <v>215237</v>
      </c>
      <c r="AI47" s="246">
        <v>294325</v>
      </c>
      <c r="AJ47" s="246">
        <v>333568</v>
      </c>
      <c r="AK47" s="246">
        <v>360632</v>
      </c>
      <c r="AL47" s="246">
        <v>279877</v>
      </c>
      <c r="AM47" s="246">
        <v>260320</v>
      </c>
      <c r="AN47" s="246">
        <v>251663</v>
      </c>
      <c r="AO47" s="246">
        <v>267015</v>
      </c>
      <c r="AP47" s="246">
        <v>258958</v>
      </c>
      <c r="AQ47" s="246">
        <v>259274</v>
      </c>
      <c r="AR47" s="246">
        <v>325264</v>
      </c>
      <c r="AS47" s="246">
        <v>301386</v>
      </c>
      <c r="AT47" s="246">
        <v>326437</v>
      </c>
      <c r="AU47" s="246">
        <v>326742</v>
      </c>
      <c r="AV47" s="246">
        <v>251460</v>
      </c>
      <c r="AW47" s="246">
        <v>329696</v>
      </c>
      <c r="AX47" s="246">
        <v>348331</v>
      </c>
      <c r="AY47" s="246">
        <v>196288</v>
      </c>
      <c r="AZ47" s="246">
        <v>196288</v>
      </c>
      <c r="BA47" s="246">
        <v>196288</v>
      </c>
      <c r="BB47" s="246">
        <v>196288</v>
      </c>
      <c r="BC47" s="246">
        <v>315837</v>
      </c>
      <c r="BD47" s="246">
        <v>389758</v>
      </c>
      <c r="BE47" s="246">
        <v>453210</v>
      </c>
      <c r="BF47" s="246">
        <v>465226</v>
      </c>
      <c r="BG47" s="246">
        <v>420340</v>
      </c>
      <c r="BH47" s="246">
        <v>556133</v>
      </c>
      <c r="BI47" s="246">
        <v>528880</v>
      </c>
      <c r="BJ47" s="246">
        <v>368842</v>
      </c>
      <c r="BK47" s="246">
        <v>335216</v>
      </c>
      <c r="BL47" s="246">
        <v>339496</v>
      </c>
      <c r="BM47" s="246">
        <v>355638</v>
      </c>
      <c r="BN47" s="246">
        <v>214517</v>
      </c>
      <c r="BO47" s="246">
        <v>292389</v>
      </c>
      <c r="BP47" s="246">
        <v>282596</v>
      </c>
      <c r="BQ47" s="246">
        <v>254816</v>
      </c>
      <c r="BR47" s="246">
        <v>288512</v>
      </c>
      <c r="BS47" s="246">
        <v>363915</v>
      </c>
      <c r="BT47" s="246">
        <v>335851</v>
      </c>
      <c r="BU47" s="246">
        <v>335743</v>
      </c>
      <c r="BV47" s="246">
        <v>303136</v>
      </c>
      <c r="BW47" s="246">
        <v>343702</v>
      </c>
      <c r="BX47" s="246">
        <v>320921</v>
      </c>
      <c r="BY47" s="246">
        <v>412606</v>
      </c>
      <c r="BZ47" s="246">
        <v>389164</v>
      </c>
      <c r="CA47" s="246">
        <v>349701</v>
      </c>
      <c r="CB47" s="246">
        <v>324235</v>
      </c>
      <c r="CC47" s="246">
        <v>391451</v>
      </c>
      <c r="CD47" s="246">
        <v>398040</v>
      </c>
      <c r="CE47" s="246">
        <v>434002</v>
      </c>
      <c r="CF47" s="246">
        <v>505582</v>
      </c>
      <c r="CG47" s="246">
        <v>366755</v>
      </c>
      <c r="CH47" s="246">
        <v>437369</v>
      </c>
      <c r="CI47" s="246">
        <v>452111</v>
      </c>
      <c r="CJ47" s="246">
        <v>262268</v>
      </c>
      <c r="CK47" s="246">
        <v>262268</v>
      </c>
      <c r="CL47" s="246">
        <v>262268</v>
      </c>
      <c r="CM47" s="246">
        <v>475663</v>
      </c>
      <c r="CN47" s="246">
        <v>335838</v>
      </c>
      <c r="CO47" s="246">
        <v>373080</v>
      </c>
      <c r="CP47" s="246">
        <v>237465</v>
      </c>
      <c r="CQ47" s="246">
        <v>369504</v>
      </c>
      <c r="CR47" s="246">
        <v>365661</v>
      </c>
      <c r="CS47" s="246">
        <v>258058</v>
      </c>
      <c r="CT47" s="246">
        <v>399004</v>
      </c>
      <c r="CU47" s="246">
        <v>342556</v>
      </c>
      <c r="CV47" s="246">
        <v>362785</v>
      </c>
      <c r="CW47" s="246">
        <v>323461</v>
      </c>
      <c r="CX47" s="246">
        <v>379317</v>
      </c>
      <c r="CY47" s="246">
        <v>456802</v>
      </c>
      <c r="CZ47" s="246">
        <v>308604</v>
      </c>
      <c r="DA47" s="246">
        <v>331382</v>
      </c>
      <c r="DB47" s="246">
        <v>354240</v>
      </c>
      <c r="DC47" s="246">
        <v>338630</v>
      </c>
      <c r="DD47" s="246">
        <v>400318</v>
      </c>
      <c r="DE47" s="246">
        <v>493060</v>
      </c>
      <c r="DF47" s="246">
        <v>486306</v>
      </c>
      <c r="DG47" s="246">
        <v>490804</v>
      </c>
      <c r="DH47" s="246">
        <v>498160</v>
      </c>
      <c r="DI47" s="246">
        <v>481190</v>
      </c>
      <c r="DJ47" s="246">
        <v>464740</v>
      </c>
      <c r="DK47" s="246">
        <v>511522</v>
      </c>
      <c r="DL47" s="246">
        <v>598570</v>
      </c>
      <c r="DM47" s="246">
        <v>580015</v>
      </c>
      <c r="DN47" s="246">
        <v>510028</v>
      </c>
      <c r="DO47" s="246">
        <v>503555</v>
      </c>
      <c r="DP47" s="246">
        <v>485239</v>
      </c>
      <c r="DQ47" s="246">
        <v>510190</v>
      </c>
      <c r="DR47" s="246">
        <v>510767</v>
      </c>
      <c r="DS47" s="246">
        <v>560931</v>
      </c>
      <c r="DT47" s="246">
        <v>507504</v>
      </c>
      <c r="DU47" s="246">
        <v>414244</v>
      </c>
      <c r="DV47" s="246">
        <v>437886</v>
      </c>
      <c r="DW47" s="246">
        <v>449826</v>
      </c>
      <c r="DX47" s="246">
        <v>493209</v>
      </c>
      <c r="DY47" s="246">
        <v>444638</v>
      </c>
      <c r="DZ47" s="246">
        <v>448603</v>
      </c>
      <c r="EA47" s="246">
        <v>380847</v>
      </c>
      <c r="EB47" s="246">
        <v>435879</v>
      </c>
      <c r="EC47" s="246">
        <v>431177</v>
      </c>
      <c r="ED47" s="246">
        <v>471005</v>
      </c>
      <c r="EE47" s="246">
        <v>398320</v>
      </c>
      <c r="EF47" s="246">
        <v>439081</v>
      </c>
      <c r="EG47" s="246">
        <v>367688</v>
      </c>
      <c r="EH47" s="246">
        <v>430885</v>
      </c>
      <c r="EI47" s="246">
        <v>315043</v>
      </c>
      <c r="EJ47" s="246">
        <v>440941</v>
      </c>
      <c r="EK47" s="246">
        <v>409564</v>
      </c>
      <c r="EL47" s="246">
        <v>394161</v>
      </c>
      <c r="EM47" s="246">
        <v>390487</v>
      </c>
      <c r="EN47" s="246">
        <v>359565</v>
      </c>
      <c r="EO47" s="246">
        <v>391110</v>
      </c>
      <c r="EP47" s="246">
        <v>376451</v>
      </c>
      <c r="EQ47" s="246">
        <v>451254</v>
      </c>
      <c r="ER47" s="246">
        <v>445154</v>
      </c>
      <c r="ES47" s="246">
        <v>430543</v>
      </c>
      <c r="ET47" s="246">
        <v>423018</v>
      </c>
      <c r="EU47" s="246">
        <v>245188</v>
      </c>
      <c r="EV47" s="246">
        <v>330372</v>
      </c>
      <c r="EW47" s="246">
        <v>330372</v>
      </c>
      <c r="EX47" s="246">
        <v>330372</v>
      </c>
      <c r="EY47" s="246">
        <v>330372</v>
      </c>
      <c r="EZ47" s="246">
        <v>330372</v>
      </c>
      <c r="FA47" s="246">
        <v>497214</v>
      </c>
      <c r="FB47" s="246">
        <v>321235</v>
      </c>
      <c r="FC47" s="246">
        <v>242622</v>
      </c>
      <c r="FD47" s="246">
        <v>379250</v>
      </c>
      <c r="FE47" s="246">
        <v>372299</v>
      </c>
      <c r="FF47" s="246">
        <v>450900</v>
      </c>
      <c r="FG47" s="246">
        <v>532655</v>
      </c>
      <c r="FH47" s="246">
        <v>499989</v>
      </c>
      <c r="FI47" s="246">
        <v>392255</v>
      </c>
      <c r="FJ47" s="246">
        <v>393965</v>
      </c>
      <c r="FK47" s="246">
        <v>396028</v>
      </c>
      <c r="FL47" s="246">
        <v>394494</v>
      </c>
      <c r="FM47" s="246">
        <v>458527</v>
      </c>
      <c r="FN47" s="246">
        <v>290006</v>
      </c>
      <c r="FO47" s="246">
        <v>317396</v>
      </c>
      <c r="FP47" s="246">
        <v>356226</v>
      </c>
      <c r="FQ47" s="246">
        <v>309295</v>
      </c>
      <c r="FR47" s="246">
        <v>443154</v>
      </c>
      <c r="FS47" s="246">
        <v>410946</v>
      </c>
      <c r="FT47" s="246">
        <v>442195</v>
      </c>
      <c r="FU47" s="246">
        <v>431798</v>
      </c>
      <c r="FV47" s="246">
        <v>372856</v>
      </c>
      <c r="FW47" s="246">
        <v>321383</v>
      </c>
      <c r="FX47" s="246">
        <v>483224</v>
      </c>
      <c r="FY47" s="246">
        <v>464573</v>
      </c>
      <c r="FZ47" s="246">
        <v>288798</v>
      </c>
      <c r="GA47" s="246">
        <v>390837</v>
      </c>
      <c r="GB47" s="246">
        <v>405050</v>
      </c>
      <c r="GC47" s="246">
        <v>423069</v>
      </c>
      <c r="GD47" s="246">
        <v>476864</v>
      </c>
      <c r="GE47" s="246">
        <v>477838</v>
      </c>
      <c r="GF47" s="246">
        <v>453215</v>
      </c>
      <c r="GG47" s="246">
        <v>505265</v>
      </c>
      <c r="GH47" s="246">
        <v>492573</v>
      </c>
      <c r="GI47" s="246">
        <v>560054</v>
      </c>
      <c r="GJ47" s="246">
        <v>443674</v>
      </c>
      <c r="GK47" s="246">
        <v>362179</v>
      </c>
      <c r="GL47" s="246">
        <v>289928</v>
      </c>
      <c r="GM47" s="246">
        <v>292709</v>
      </c>
      <c r="GN47" s="246">
        <v>251148</v>
      </c>
      <c r="GO47" s="246">
        <v>299290</v>
      </c>
      <c r="GP47" s="246">
        <v>343808</v>
      </c>
      <c r="GQ47" s="246">
        <v>349968</v>
      </c>
      <c r="GR47" s="246">
        <v>344551</v>
      </c>
      <c r="GS47" s="246">
        <v>340072</v>
      </c>
      <c r="GT47" s="246">
        <v>396160</v>
      </c>
      <c r="GU47" s="246">
        <v>249202</v>
      </c>
      <c r="GV47" s="246">
        <v>155333</v>
      </c>
      <c r="GW47" s="246">
        <v>342161</v>
      </c>
      <c r="GX47" s="246">
        <v>207351</v>
      </c>
      <c r="GY47" s="246">
        <v>207351</v>
      </c>
      <c r="GZ47" s="246">
        <v>393352</v>
      </c>
      <c r="HA47" s="246">
        <v>389427</v>
      </c>
      <c r="HB47" s="246">
        <v>290089</v>
      </c>
      <c r="HC47" s="246">
        <v>300670</v>
      </c>
      <c r="HD47" s="246">
        <v>217409</v>
      </c>
      <c r="HE47" s="246">
        <v>250376</v>
      </c>
      <c r="HF47" s="246">
        <v>298065</v>
      </c>
      <c r="HG47" s="246">
        <v>286774</v>
      </c>
      <c r="HH47" s="246">
        <v>343540</v>
      </c>
      <c r="HI47" s="246">
        <v>350682</v>
      </c>
      <c r="HJ47" s="246">
        <v>363427</v>
      </c>
      <c r="HK47" s="246">
        <v>228568</v>
      </c>
      <c r="HL47" s="246">
        <v>306823</v>
      </c>
      <c r="HM47" s="246">
        <v>311365</v>
      </c>
      <c r="HN47" s="246">
        <v>264672</v>
      </c>
      <c r="HO47" s="246">
        <v>302932</v>
      </c>
      <c r="HP47" s="246">
        <v>362919</v>
      </c>
      <c r="HQ47" s="246">
        <v>357191</v>
      </c>
      <c r="HR47" s="246">
        <v>337370</v>
      </c>
      <c r="HS47" s="246">
        <v>367363</v>
      </c>
      <c r="HT47" s="246">
        <v>367363</v>
      </c>
      <c r="HU47" s="246">
        <v>367363</v>
      </c>
      <c r="HV47" s="246">
        <v>367363</v>
      </c>
      <c r="HW47" s="246">
        <v>457038</v>
      </c>
      <c r="HX47" s="246">
        <v>250755</v>
      </c>
      <c r="HY47" s="246">
        <v>250755</v>
      </c>
      <c r="HZ47" s="246">
        <v>0</v>
      </c>
    </row>
    <row r="48" spans="1:237" x14ac:dyDescent="0.25">
      <c r="A48" s="225">
        <f t="shared" si="4"/>
        <v>46</v>
      </c>
      <c r="B48" s="226"/>
      <c r="C48" s="229"/>
      <c r="D48" s="180"/>
      <c r="E48" s="180"/>
      <c r="F48" s="180"/>
      <c r="G48" s="180"/>
      <c r="H48" s="180"/>
      <c r="I48" s="180"/>
      <c r="L48" s="229"/>
    </row>
    <row r="49" spans="1:237" x14ac:dyDescent="0.25">
      <c r="A49" s="225">
        <f t="shared" si="4"/>
        <v>47</v>
      </c>
      <c r="B49" s="226"/>
      <c r="C49" s="229"/>
      <c r="D49" s="180">
        <v>353670</v>
      </c>
      <c r="E49" s="180">
        <v>1225769</v>
      </c>
      <c r="F49" s="180">
        <v>1799037</v>
      </c>
      <c r="G49" s="180">
        <v>2038981</v>
      </c>
      <c r="H49" s="180">
        <v>2038981</v>
      </c>
      <c r="I49" s="180">
        <v>2038981</v>
      </c>
      <c r="J49" s="222">
        <v>2172245</v>
      </c>
      <c r="K49" s="222">
        <v>2172245</v>
      </c>
      <c r="L49" s="229">
        <v>2525108</v>
      </c>
      <c r="M49" s="222">
        <v>3137465</v>
      </c>
      <c r="N49" s="222">
        <v>3137465</v>
      </c>
      <c r="O49" s="222">
        <v>3137465</v>
      </c>
      <c r="P49" s="222">
        <v>3137465</v>
      </c>
      <c r="Q49" s="222">
        <v>3330121</v>
      </c>
      <c r="R49" s="222">
        <v>3751257</v>
      </c>
      <c r="S49" s="222">
        <v>3937211</v>
      </c>
      <c r="T49" s="222">
        <v>4023711</v>
      </c>
      <c r="U49" s="222">
        <v>4023711</v>
      </c>
      <c r="V49" s="222">
        <v>4023711</v>
      </c>
      <c r="W49" s="222">
        <v>4023711</v>
      </c>
      <c r="X49" s="222">
        <v>4595658</v>
      </c>
      <c r="Y49" s="222">
        <v>4990442</v>
      </c>
      <c r="Z49" s="222">
        <v>5498814</v>
      </c>
      <c r="AA49" s="222">
        <v>5810495</v>
      </c>
      <c r="AB49" s="222">
        <v>5982096</v>
      </c>
      <c r="AC49" s="222">
        <v>5982096</v>
      </c>
      <c r="AD49" s="222">
        <v>5982096</v>
      </c>
      <c r="AE49" s="222">
        <v>6380442</v>
      </c>
      <c r="AF49" s="222">
        <v>6804020</v>
      </c>
      <c r="AG49" s="222">
        <v>7460363</v>
      </c>
      <c r="AH49" s="222">
        <v>7950414</v>
      </c>
      <c r="AI49" s="222">
        <v>8096942</v>
      </c>
      <c r="AJ49" s="222">
        <v>8096942</v>
      </c>
      <c r="AK49" s="222">
        <v>8096942</v>
      </c>
      <c r="AL49" s="222">
        <v>8403541</v>
      </c>
      <c r="AM49" s="222">
        <v>8888015</v>
      </c>
      <c r="AN49" s="222">
        <v>9188185</v>
      </c>
      <c r="AO49" s="222">
        <v>9632426</v>
      </c>
      <c r="AP49" s="222">
        <v>9859954</v>
      </c>
      <c r="AQ49" s="222">
        <v>9859954</v>
      </c>
      <c r="AR49" s="222">
        <v>9859954</v>
      </c>
      <c r="AS49" s="222">
        <v>10162395</v>
      </c>
      <c r="AT49" s="222">
        <v>10678145</v>
      </c>
      <c r="AU49" s="222">
        <v>11109044</v>
      </c>
      <c r="AV49" s="222">
        <v>11481951</v>
      </c>
      <c r="AW49" s="222">
        <v>11952909</v>
      </c>
      <c r="AX49" s="222">
        <v>11952909</v>
      </c>
      <c r="AY49" s="222">
        <v>11952909</v>
      </c>
      <c r="AZ49" s="222">
        <v>12341673</v>
      </c>
      <c r="BA49" s="222">
        <v>13032713</v>
      </c>
      <c r="BB49" s="222">
        <v>13459623</v>
      </c>
      <c r="BC49" s="222">
        <v>13459623</v>
      </c>
      <c r="BD49" s="222">
        <v>13879296</v>
      </c>
      <c r="BE49" s="222">
        <v>13879296</v>
      </c>
      <c r="BF49" s="222">
        <v>13879296</v>
      </c>
      <c r="BG49" s="222">
        <v>13921896</v>
      </c>
      <c r="BH49" s="222">
        <v>14313290</v>
      </c>
      <c r="BI49" s="222">
        <v>14615585</v>
      </c>
      <c r="BJ49" s="222">
        <v>14963450</v>
      </c>
      <c r="BK49" s="222">
        <v>15284693</v>
      </c>
      <c r="BL49" s="222">
        <v>15284693</v>
      </c>
      <c r="BM49" s="222">
        <v>15284693</v>
      </c>
      <c r="BN49" s="222">
        <v>15567917</v>
      </c>
      <c r="BO49" s="222">
        <v>16203567</v>
      </c>
      <c r="BP49" s="222">
        <v>16614842</v>
      </c>
      <c r="BQ49" s="222">
        <v>16876525</v>
      </c>
      <c r="BR49" s="222">
        <v>17140835</v>
      </c>
      <c r="BS49" s="222">
        <v>17140835</v>
      </c>
      <c r="BT49" s="222">
        <v>17140835</v>
      </c>
      <c r="BU49" s="222">
        <v>17447264</v>
      </c>
      <c r="BV49" s="222">
        <v>17883428</v>
      </c>
      <c r="BW49" s="222">
        <v>18011654</v>
      </c>
      <c r="BX49" s="222">
        <v>18372760</v>
      </c>
      <c r="BY49" s="222">
        <v>18372760</v>
      </c>
      <c r="BZ49" s="222">
        <v>18372760</v>
      </c>
      <c r="CA49" s="222">
        <v>18372760</v>
      </c>
      <c r="CB49" s="222">
        <v>18591315</v>
      </c>
      <c r="CC49" s="222">
        <v>18938781</v>
      </c>
      <c r="CD49" s="222">
        <v>19189315</v>
      </c>
      <c r="CE49" s="222">
        <v>19805859</v>
      </c>
      <c r="CF49" s="222">
        <v>20531592</v>
      </c>
      <c r="CG49" s="222">
        <v>21325368</v>
      </c>
      <c r="CH49" s="222">
        <v>21325368</v>
      </c>
      <c r="CI49" s="222">
        <v>21925943</v>
      </c>
      <c r="CJ49" s="222">
        <v>22343184</v>
      </c>
      <c r="CK49" s="222">
        <v>23381421</v>
      </c>
      <c r="CL49" s="222">
        <v>23381421</v>
      </c>
      <c r="CM49" s="222">
        <v>24111554</v>
      </c>
      <c r="CN49" s="222">
        <v>24111554</v>
      </c>
      <c r="CO49" s="222">
        <v>24111554</v>
      </c>
      <c r="CP49" s="222">
        <v>24371928</v>
      </c>
      <c r="CQ49" s="222">
        <v>24664921</v>
      </c>
      <c r="CR49" s="222">
        <v>25223723</v>
      </c>
      <c r="CS49" s="222">
        <v>25941562</v>
      </c>
      <c r="CT49" s="222">
        <v>26001699</v>
      </c>
      <c r="CU49" s="222">
        <v>26001699</v>
      </c>
      <c r="CV49" s="222">
        <v>26001699</v>
      </c>
      <c r="CW49" s="222">
        <v>26045457</v>
      </c>
      <c r="CX49" s="222">
        <v>26433616</v>
      </c>
      <c r="CY49" s="222">
        <v>26776134</v>
      </c>
      <c r="CZ49" s="222">
        <v>26819039</v>
      </c>
      <c r="DA49" s="222">
        <v>27018808</v>
      </c>
      <c r="DB49" s="222">
        <v>27018808</v>
      </c>
      <c r="DC49" s="222">
        <v>27018808</v>
      </c>
      <c r="DD49" s="222">
        <v>27132889</v>
      </c>
      <c r="DE49" s="222">
        <v>27323127</v>
      </c>
      <c r="DF49" s="222">
        <v>27486862</v>
      </c>
      <c r="DG49" s="222">
        <v>27530550</v>
      </c>
      <c r="DH49" s="222">
        <v>27658867</v>
      </c>
      <c r="DI49" s="222">
        <v>27658867</v>
      </c>
      <c r="DJ49" s="222">
        <v>27658867</v>
      </c>
      <c r="DK49" s="222">
        <v>27999024</v>
      </c>
      <c r="DL49" s="222">
        <v>28678668</v>
      </c>
      <c r="DM49" s="222">
        <v>29150385</v>
      </c>
      <c r="DN49" s="222">
        <v>29377857</v>
      </c>
      <c r="DO49" s="222">
        <v>29435219</v>
      </c>
      <c r="DP49" s="222">
        <v>29435219</v>
      </c>
      <c r="DQ49" s="222">
        <v>29435219</v>
      </c>
      <c r="DR49" s="222">
        <v>29465021</v>
      </c>
      <c r="DS49" s="222">
        <v>29551140</v>
      </c>
      <c r="DT49" s="222">
        <v>29905818</v>
      </c>
      <c r="DU49" s="222">
        <v>30313742</v>
      </c>
      <c r="DV49" s="222">
        <v>30491360</v>
      </c>
      <c r="DW49" s="222">
        <v>30491360</v>
      </c>
      <c r="DX49" s="222">
        <v>30491360</v>
      </c>
      <c r="DY49" s="222">
        <v>30569817</v>
      </c>
      <c r="DZ49" s="222">
        <v>30865800</v>
      </c>
      <c r="EA49" s="222">
        <v>31171511</v>
      </c>
      <c r="EB49" s="222">
        <v>31548353</v>
      </c>
      <c r="EC49" s="222">
        <v>31548353</v>
      </c>
      <c r="ED49" s="222">
        <v>31548353</v>
      </c>
      <c r="EE49" s="222">
        <v>31548353</v>
      </c>
      <c r="EF49" s="222">
        <v>31720885</v>
      </c>
      <c r="EG49" s="222">
        <v>32011820</v>
      </c>
      <c r="EH49" s="222">
        <v>32513743</v>
      </c>
      <c r="EI49" s="222">
        <v>32634018</v>
      </c>
      <c r="EJ49" s="222">
        <v>33081161</v>
      </c>
      <c r="EK49" s="222">
        <v>33081161</v>
      </c>
      <c r="EL49" s="222">
        <v>33081161</v>
      </c>
      <c r="EM49" s="222">
        <v>33411772</v>
      </c>
      <c r="EN49" s="222">
        <v>33684292</v>
      </c>
      <c r="EO49" s="222">
        <v>34190083</v>
      </c>
      <c r="EP49" s="222">
        <v>34669963</v>
      </c>
      <c r="EQ49" s="222">
        <v>34869054</v>
      </c>
      <c r="ER49" s="222">
        <v>34869054</v>
      </c>
      <c r="ES49" s="222">
        <v>34869054</v>
      </c>
      <c r="ET49" s="222">
        <v>34869054</v>
      </c>
      <c r="EU49" s="222">
        <v>35515716</v>
      </c>
      <c r="EV49" s="222">
        <v>35804711</v>
      </c>
      <c r="EW49" s="222">
        <v>36249313</v>
      </c>
      <c r="EX49" s="222">
        <v>36512092</v>
      </c>
      <c r="EY49" s="222">
        <v>36512092</v>
      </c>
      <c r="EZ49" s="222">
        <v>36512092</v>
      </c>
      <c r="FA49" s="222">
        <v>36668086</v>
      </c>
      <c r="FB49" s="222">
        <v>36774664</v>
      </c>
      <c r="FC49" s="222">
        <v>37105964</v>
      </c>
      <c r="FD49" s="222">
        <v>37620828</v>
      </c>
      <c r="FE49" s="222">
        <v>38098763</v>
      </c>
      <c r="FF49" s="222">
        <v>38098763</v>
      </c>
      <c r="FG49" s="222">
        <v>38098763</v>
      </c>
      <c r="FH49" s="222">
        <v>38483334</v>
      </c>
      <c r="FI49" s="222">
        <v>38547828</v>
      </c>
      <c r="FJ49" s="222">
        <v>38803309</v>
      </c>
      <c r="FK49" s="222">
        <v>38982379</v>
      </c>
      <c r="FL49" s="222">
        <v>38982379</v>
      </c>
      <c r="FM49" s="222">
        <v>38982379</v>
      </c>
      <c r="FN49" s="222">
        <v>38982379</v>
      </c>
      <c r="FO49" s="222">
        <v>39156975</v>
      </c>
      <c r="FP49" s="222">
        <v>39410306</v>
      </c>
      <c r="FQ49" s="222">
        <v>39684807</v>
      </c>
      <c r="FR49" s="222">
        <v>39863916</v>
      </c>
      <c r="FS49" s="222">
        <v>40308592</v>
      </c>
      <c r="FT49" s="222">
        <v>40308592</v>
      </c>
      <c r="FU49" s="222">
        <v>40308592</v>
      </c>
      <c r="FV49" s="222">
        <v>40441515</v>
      </c>
      <c r="FW49" s="222">
        <v>40783057</v>
      </c>
      <c r="FX49" s="222">
        <v>41311217</v>
      </c>
      <c r="FY49" s="222">
        <v>41826778</v>
      </c>
      <c r="FZ49" s="222">
        <v>41910832</v>
      </c>
      <c r="GA49" s="222">
        <v>41910832</v>
      </c>
      <c r="GB49" s="222">
        <v>41910832</v>
      </c>
      <c r="GC49" s="222">
        <v>41910832</v>
      </c>
      <c r="GD49" s="222">
        <v>42025669</v>
      </c>
      <c r="GE49" s="222">
        <v>42469134</v>
      </c>
      <c r="GF49" s="222">
        <v>42917343</v>
      </c>
      <c r="GG49" s="222">
        <v>42960907</v>
      </c>
      <c r="GH49" s="222">
        <v>42960907</v>
      </c>
      <c r="GI49" s="222">
        <v>42960907</v>
      </c>
      <c r="GJ49" s="222">
        <v>43176506</v>
      </c>
      <c r="GK49" s="222">
        <v>43715166</v>
      </c>
      <c r="GL49" s="222">
        <v>44217927</v>
      </c>
      <c r="GM49" s="222">
        <v>44394096</v>
      </c>
      <c r="GN49" s="222">
        <v>44690454</v>
      </c>
      <c r="GO49" s="222">
        <v>44690454</v>
      </c>
      <c r="GP49" s="222">
        <v>44690454</v>
      </c>
      <c r="GQ49" s="222">
        <v>45138335</v>
      </c>
      <c r="GR49" s="222">
        <v>45889050</v>
      </c>
      <c r="GS49" s="222">
        <v>46584636</v>
      </c>
      <c r="GT49" s="222">
        <v>46788125</v>
      </c>
      <c r="GU49" s="222">
        <v>47031825</v>
      </c>
      <c r="GV49" s="222">
        <v>47031825</v>
      </c>
      <c r="GW49" s="222">
        <v>47031825</v>
      </c>
      <c r="GX49" s="222">
        <v>47031825</v>
      </c>
      <c r="GY49" s="222">
        <v>47434236</v>
      </c>
      <c r="GZ49" s="222">
        <v>48099554</v>
      </c>
      <c r="HA49" s="222">
        <v>48619677</v>
      </c>
      <c r="HB49" s="222">
        <v>49069199</v>
      </c>
      <c r="HC49" s="222">
        <v>49230746</v>
      </c>
      <c r="HD49" s="222">
        <v>49230746</v>
      </c>
      <c r="HE49" s="222">
        <v>49450713</v>
      </c>
      <c r="HF49" s="222">
        <v>50019888</v>
      </c>
      <c r="HG49" s="222">
        <v>50423046</v>
      </c>
      <c r="HH49" s="222">
        <v>50630498</v>
      </c>
      <c r="HI49" s="222">
        <v>50992008</v>
      </c>
      <c r="HJ49" s="222">
        <v>50992008</v>
      </c>
      <c r="HK49" s="222">
        <v>50992008</v>
      </c>
      <c r="HL49" s="222">
        <v>51035476</v>
      </c>
      <c r="HM49" s="222">
        <v>51065311</v>
      </c>
      <c r="HN49" s="222">
        <v>51497763</v>
      </c>
      <c r="HO49" s="222">
        <v>52040499</v>
      </c>
      <c r="HP49" s="222">
        <v>52040499</v>
      </c>
      <c r="HQ49" s="222">
        <v>52040499</v>
      </c>
      <c r="HR49" s="222">
        <v>52040499</v>
      </c>
      <c r="HS49" s="222">
        <v>52389529</v>
      </c>
      <c r="HT49" s="222">
        <v>52882543</v>
      </c>
      <c r="HU49" s="222">
        <v>53818037</v>
      </c>
      <c r="HV49" s="222">
        <v>54276147</v>
      </c>
      <c r="HW49" s="222">
        <v>54358351</v>
      </c>
      <c r="HX49" s="222">
        <v>54358351</v>
      </c>
      <c r="HY49" s="222">
        <v>57268916</v>
      </c>
      <c r="HZ49" s="222">
        <v>57589344</v>
      </c>
    </row>
    <row r="50" spans="1:237" x14ac:dyDescent="0.25">
      <c r="A50" s="225">
        <f t="shared" si="4"/>
        <v>48</v>
      </c>
      <c r="B50" s="226"/>
      <c r="C50" s="229"/>
      <c r="D50" s="180">
        <v>85622</v>
      </c>
      <c r="E50" s="180">
        <v>90462</v>
      </c>
      <c r="F50" s="180">
        <v>90462</v>
      </c>
      <c r="G50" s="180">
        <v>193573</v>
      </c>
      <c r="H50" s="180">
        <v>193573</v>
      </c>
      <c r="I50" s="180">
        <v>193573</v>
      </c>
      <c r="J50" s="222">
        <v>575542</v>
      </c>
      <c r="K50" s="222">
        <v>575542</v>
      </c>
      <c r="L50" s="229">
        <v>977770</v>
      </c>
      <c r="M50" s="222">
        <v>1309880</v>
      </c>
      <c r="N50" s="222">
        <v>1309880</v>
      </c>
      <c r="O50" s="222">
        <v>1309880</v>
      </c>
      <c r="P50" s="222">
        <v>1309880</v>
      </c>
      <c r="Q50" s="222">
        <v>1396167</v>
      </c>
      <c r="R50" s="222">
        <v>1698020</v>
      </c>
      <c r="S50" s="222">
        <v>1698020</v>
      </c>
      <c r="T50" s="222">
        <v>1784358</v>
      </c>
      <c r="U50" s="222">
        <v>1784358</v>
      </c>
      <c r="V50" s="222">
        <v>1784358</v>
      </c>
      <c r="W50" s="222">
        <v>1784358</v>
      </c>
      <c r="X50" s="222">
        <v>1831890</v>
      </c>
      <c r="Y50" s="222">
        <v>1846785</v>
      </c>
      <c r="Z50" s="222">
        <v>1935152</v>
      </c>
      <c r="AA50" s="222">
        <v>1980939</v>
      </c>
      <c r="AB50" s="222">
        <v>2022687</v>
      </c>
      <c r="AC50" s="222">
        <v>2022687</v>
      </c>
      <c r="AD50" s="222">
        <v>2022687</v>
      </c>
      <c r="AE50" s="222">
        <v>2364512</v>
      </c>
      <c r="AF50" s="222">
        <v>2902664</v>
      </c>
      <c r="AG50" s="222">
        <v>3425207</v>
      </c>
      <c r="AH50" s="222">
        <v>3635966</v>
      </c>
      <c r="AI50" s="222">
        <v>3981442</v>
      </c>
      <c r="AJ50" s="222">
        <v>3981442</v>
      </c>
      <c r="AK50" s="222">
        <v>3981442</v>
      </c>
      <c r="AL50" s="222">
        <v>4492804</v>
      </c>
      <c r="AM50" s="222">
        <v>4727735</v>
      </c>
      <c r="AN50" s="222">
        <v>4940923</v>
      </c>
      <c r="AO50" s="222">
        <v>5107189</v>
      </c>
      <c r="AP50" s="222">
        <v>5107189</v>
      </c>
      <c r="AQ50" s="222">
        <v>5107189</v>
      </c>
      <c r="AR50" s="222">
        <v>5107189</v>
      </c>
      <c r="AS50" s="222">
        <v>5496031</v>
      </c>
      <c r="AT50" s="222">
        <v>5911766</v>
      </c>
      <c r="AU50" s="222">
        <v>6027109</v>
      </c>
      <c r="AV50" s="222">
        <v>6256882</v>
      </c>
      <c r="AW50" s="222">
        <v>6714348</v>
      </c>
      <c r="AX50" s="222">
        <v>6714348</v>
      </c>
      <c r="AY50" s="222">
        <v>6714348</v>
      </c>
      <c r="AZ50" s="222">
        <v>7206347</v>
      </c>
      <c r="BA50" s="222">
        <v>7767764</v>
      </c>
      <c r="BB50" s="222">
        <v>8128394</v>
      </c>
      <c r="BC50" s="222">
        <v>8128394</v>
      </c>
      <c r="BD50" s="222">
        <v>8735124</v>
      </c>
      <c r="BE50" s="222">
        <v>8735124</v>
      </c>
      <c r="BF50" s="222">
        <v>8735124</v>
      </c>
      <c r="BG50" s="222">
        <v>9182728</v>
      </c>
      <c r="BH50" s="222">
        <v>9725813</v>
      </c>
      <c r="BI50" s="222">
        <v>9967577</v>
      </c>
      <c r="BJ50" s="222">
        <v>10571290</v>
      </c>
      <c r="BK50" s="222">
        <v>10987239</v>
      </c>
      <c r="BL50" s="222">
        <v>10987239</v>
      </c>
      <c r="BM50" s="222">
        <v>10987239</v>
      </c>
      <c r="BN50" s="222">
        <v>11357104</v>
      </c>
      <c r="BO50" s="222">
        <v>11805484</v>
      </c>
      <c r="BP50" s="222">
        <v>12436392</v>
      </c>
      <c r="BQ50" s="222">
        <v>12734784</v>
      </c>
      <c r="BR50" s="222">
        <v>12739796</v>
      </c>
      <c r="BS50" s="222">
        <v>12739796</v>
      </c>
      <c r="BT50" s="222">
        <v>12739796</v>
      </c>
      <c r="BU50" s="222">
        <v>12842242</v>
      </c>
      <c r="BV50" s="222">
        <v>12842242</v>
      </c>
      <c r="BW50" s="222">
        <v>12955467</v>
      </c>
      <c r="BX50" s="222">
        <v>12955467</v>
      </c>
      <c r="BY50" s="222">
        <v>13035105</v>
      </c>
      <c r="BZ50" s="222">
        <v>13035105</v>
      </c>
      <c r="CA50" s="222">
        <v>13035105</v>
      </c>
      <c r="CB50" s="222">
        <v>13202544</v>
      </c>
      <c r="CC50" s="222">
        <v>13319158</v>
      </c>
      <c r="CD50" s="222">
        <v>13467632</v>
      </c>
      <c r="CE50" s="222">
        <v>13927964</v>
      </c>
      <c r="CF50" s="222">
        <v>14018470</v>
      </c>
      <c r="CG50" s="222">
        <v>14145528</v>
      </c>
      <c r="CH50" s="222">
        <v>14145528</v>
      </c>
      <c r="CI50" s="222">
        <v>14596467</v>
      </c>
      <c r="CJ50" s="222">
        <v>15092085</v>
      </c>
      <c r="CK50" s="222">
        <v>15474292</v>
      </c>
      <c r="CL50" s="222">
        <v>15474292</v>
      </c>
      <c r="CM50" s="222">
        <v>15862460</v>
      </c>
      <c r="CN50" s="222">
        <v>15862460</v>
      </c>
      <c r="CO50" s="222">
        <v>15862460</v>
      </c>
      <c r="CP50" s="222">
        <v>16180485</v>
      </c>
      <c r="CQ50" s="222">
        <v>16693683</v>
      </c>
      <c r="CR50" s="222">
        <v>17082935</v>
      </c>
      <c r="CS50" s="222">
        <v>17489486</v>
      </c>
      <c r="CT50" s="222">
        <v>18114857</v>
      </c>
      <c r="CU50" s="222">
        <v>18114857</v>
      </c>
      <c r="CV50" s="222">
        <v>18114857</v>
      </c>
      <c r="CW50" s="222">
        <v>18295028</v>
      </c>
      <c r="CX50" s="222">
        <v>18635283</v>
      </c>
      <c r="CY50" s="222">
        <v>18768725</v>
      </c>
      <c r="CZ50" s="222">
        <v>19236007</v>
      </c>
      <c r="DA50" s="222">
        <v>19358367</v>
      </c>
      <c r="DB50" s="222">
        <v>19358367</v>
      </c>
      <c r="DC50" s="222">
        <v>19358367</v>
      </c>
      <c r="DD50" s="222">
        <v>19647107</v>
      </c>
      <c r="DE50" s="222">
        <v>20076983</v>
      </c>
      <c r="DF50" s="222">
        <v>20179460</v>
      </c>
      <c r="DG50" s="222">
        <v>20222224</v>
      </c>
      <c r="DH50" s="222">
        <v>20416020</v>
      </c>
      <c r="DI50" s="222">
        <v>20416020</v>
      </c>
      <c r="DJ50" s="222">
        <v>20416020</v>
      </c>
      <c r="DK50" s="222">
        <v>20455800</v>
      </c>
      <c r="DL50" s="222">
        <v>20497548</v>
      </c>
      <c r="DM50" s="222">
        <v>20585925</v>
      </c>
      <c r="DN50" s="222">
        <v>20671431</v>
      </c>
      <c r="DO50" s="222">
        <v>20889209</v>
      </c>
      <c r="DP50" s="222">
        <v>20889209</v>
      </c>
      <c r="DQ50" s="222">
        <v>20889209</v>
      </c>
      <c r="DR50" s="222">
        <v>21222520</v>
      </c>
      <c r="DS50" s="222">
        <v>21682800</v>
      </c>
      <c r="DT50" s="222">
        <v>21855742</v>
      </c>
      <c r="DU50" s="222">
        <v>22289040</v>
      </c>
      <c r="DV50" s="222">
        <v>22765923</v>
      </c>
      <c r="DW50" s="222">
        <v>22765923</v>
      </c>
      <c r="DX50" s="222">
        <v>22765923</v>
      </c>
      <c r="DY50" s="222">
        <v>23269721</v>
      </c>
      <c r="DZ50" s="222">
        <v>23516186</v>
      </c>
      <c r="EA50" s="222">
        <v>23629487</v>
      </c>
      <c r="EB50" s="222">
        <v>23861323</v>
      </c>
      <c r="EC50" s="222">
        <v>23896071</v>
      </c>
      <c r="ED50" s="222">
        <v>23896071</v>
      </c>
      <c r="EE50" s="222">
        <v>23896071</v>
      </c>
      <c r="EF50" s="222">
        <v>23997546</v>
      </c>
      <c r="EG50" s="222">
        <v>24239117</v>
      </c>
      <c r="EH50" s="222">
        <v>24547326</v>
      </c>
      <c r="EI50" s="222">
        <v>24765264</v>
      </c>
      <c r="EJ50" s="222">
        <v>24842826</v>
      </c>
      <c r="EK50" s="222">
        <v>24842826</v>
      </c>
      <c r="EL50" s="222">
        <v>24842826</v>
      </c>
      <c r="EM50" s="222">
        <v>25137170</v>
      </c>
      <c r="EN50" s="222">
        <v>25336103</v>
      </c>
      <c r="EO50" s="222">
        <v>25550158</v>
      </c>
      <c r="EP50" s="222">
        <v>25865877</v>
      </c>
      <c r="EQ50" s="222">
        <v>26369221</v>
      </c>
      <c r="ER50" s="222">
        <v>26369221</v>
      </c>
      <c r="ES50" s="222">
        <v>26369221</v>
      </c>
      <c r="ET50" s="222">
        <v>26369221</v>
      </c>
      <c r="EU50" s="222">
        <v>26697300</v>
      </c>
      <c r="EV50" s="222">
        <v>26942530</v>
      </c>
      <c r="EW50" s="222">
        <v>27474615</v>
      </c>
      <c r="EX50" s="222">
        <v>28264256</v>
      </c>
      <c r="EY50" s="222">
        <v>28264256</v>
      </c>
      <c r="EZ50" s="222">
        <v>28264256</v>
      </c>
      <c r="FA50" s="222">
        <v>28651727</v>
      </c>
      <c r="FB50" s="222">
        <v>29028174</v>
      </c>
      <c r="FC50" s="222">
        <v>29310480</v>
      </c>
      <c r="FD50" s="222">
        <v>29508727</v>
      </c>
      <c r="FE50" s="222">
        <v>29848287</v>
      </c>
      <c r="FF50" s="222">
        <v>29848287</v>
      </c>
      <c r="FG50" s="222">
        <v>29848287</v>
      </c>
      <c r="FH50" s="222">
        <v>30081920</v>
      </c>
      <c r="FI50" s="222">
        <v>30411937</v>
      </c>
      <c r="FJ50" s="222">
        <v>30528003</v>
      </c>
      <c r="FK50" s="222">
        <v>30857145</v>
      </c>
      <c r="FL50" s="222">
        <v>30857145</v>
      </c>
      <c r="FM50" s="222">
        <v>30857145</v>
      </c>
      <c r="FN50" s="222">
        <v>30857145</v>
      </c>
      <c r="FO50" s="222">
        <v>30975148</v>
      </c>
      <c r="FP50" s="222">
        <v>31036628</v>
      </c>
      <c r="FQ50" s="222">
        <v>31036628</v>
      </c>
      <c r="FR50" s="222">
        <v>31079202</v>
      </c>
      <c r="FS50" s="222">
        <v>31084164</v>
      </c>
      <c r="FT50" s="222">
        <v>31084164</v>
      </c>
      <c r="FU50" s="222">
        <v>31084164</v>
      </c>
      <c r="FV50" s="222">
        <v>31084164</v>
      </c>
      <c r="FW50" s="222">
        <v>31089201</v>
      </c>
      <c r="FX50" s="222">
        <v>31192205</v>
      </c>
      <c r="FY50" s="222">
        <v>31349762</v>
      </c>
      <c r="FZ50" s="222">
        <v>31696432</v>
      </c>
      <c r="GA50" s="222">
        <v>31696432</v>
      </c>
      <c r="GB50" s="222">
        <v>31696432</v>
      </c>
      <c r="GC50" s="222">
        <v>31696432</v>
      </c>
      <c r="GD50" s="222">
        <v>31971940</v>
      </c>
      <c r="GE50" s="222">
        <v>32399098</v>
      </c>
      <c r="GF50" s="222">
        <v>32810682</v>
      </c>
      <c r="GG50" s="222">
        <v>33095037</v>
      </c>
      <c r="GH50" s="222">
        <v>33095037</v>
      </c>
      <c r="GI50" s="222">
        <v>33095037</v>
      </c>
      <c r="GJ50" s="222">
        <v>33154413</v>
      </c>
      <c r="GK50" s="222">
        <v>33159499</v>
      </c>
      <c r="GL50" s="222">
        <v>33449568</v>
      </c>
      <c r="GM50" s="222">
        <v>33640544</v>
      </c>
      <c r="GN50" s="222">
        <v>34145402</v>
      </c>
      <c r="GO50" s="222">
        <v>34145402</v>
      </c>
      <c r="GP50" s="222">
        <v>34145402</v>
      </c>
      <c r="GQ50" s="222">
        <v>34472131</v>
      </c>
      <c r="GR50" s="222">
        <v>34739692</v>
      </c>
      <c r="GS50" s="222">
        <v>34954532</v>
      </c>
      <c r="GT50" s="222">
        <v>35100388</v>
      </c>
      <c r="GU50" s="222">
        <v>35206925</v>
      </c>
      <c r="GV50" s="222">
        <v>35206925</v>
      </c>
      <c r="GW50" s="222">
        <v>35206925</v>
      </c>
      <c r="GX50" s="222">
        <v>35206925</v>
      </c>
      <c r="GY50" s="222">
        <v>35241617</v>
      </c>
      <c r="GZ50" s="222">
        <v>35271320</v>
      </c>
      <c r="HA50" s="222">
        <v>35471919</v>
      </c>
      <c r="HB50" s="222">
        <v>36070203</v>
      </c>
      <c r="HC50" s="222">
        <v>37262906</v>
      </c>
      <c r="HD50" s="222">
        <v>37262906</v>
      </c>
      <c r="HE50" s="222">
        <v>37929149</v>
      </c>
      <c r="HF50" s="222">
        <v>38399870</v>
      </c>
      <c r="HG50" s="222">
        <v>38941133</v>
      </c>
      <c r="HH50" s="222">
        <v>39547082</v>
      </c>
      <c r="HI50" s="222">
        <v>39914977</v>
      </c>
      <c r="HJ50" s="222">
        <v>39914977</v>
      </c>
      <c r="HK50" s="222">
        <v>39914977</v>
      </c>
      <c r="HL50" s="222">
        <v>40247355</v>
      </c>
      <c r="HM50" s="222">
        <v>40534979</v>
      </c>
      <c r="HN50" s="222">
        <v>40696233</v>
      </c>
      <c r="HO50" s="222">
        <v>41058664</v>
      </c>
      <c r="HP50" s="222">
        <v>41058664</v>
      </c>
      <c r="HQ50" s="222">
        <v>41058664</v>
      </c>
      <c r="HR50" s="222">
        <v>41058664</v>
      </c>
      <c r="HS50" s="222">
        <v>41365311</v>
      </c>
      <c r="HT50" s="222">
        <v>41631727</v>
      </c>
      <c r="HU50" s="222">
        <v>41839937</v>
      </c>
      <c r="HV50" s="222">
        <v>42192330</v>
      </c>
      <c r="HW50" s="222">
        <v>42429935</v>
      </c>
      <c r="HX50" s="222">
        <v>42429935</v>
      </c>
      <c r="HY50" s="222">
        <v>43666487</v>
      </c>
      <c r="HZ50" s="222">
        <v>43938004</v>
      </c>
    </row>
    <row r="51" spans="1:237" x14ac:dyDescent="0.25">
      <c r="A51" s="225">
        <f t="shared" si="4"/>
        <v>49</v>
      </c>
      <c r="B51" s="226"/>
      <c r="C51" s="229"/>
      <c r="D51" s="180"/>
      <c r="E51" s="180"/>
      <c r="F51" s="180"/>
      <c r="G51" s="180"/>
      <c r="H51" s="180"/>
      <c r="I51" s="180"/>
      <c r="L51" s="229"/>
    </row>
    <row r="52" spans="1:237" x14ac:dyDescent="0.25">
      <c r="A52" s="225">
        <f t="shared" si="4"/>
        <v>50</v>
      </c>
      <c r="B52" s="226"/>
      <c r="C52" s="229"/>
      <c r="D52" s="180"/>
      <c r="E52" s="180"/>
      <c r="F52" s="180"/>
      <c r="G52" s="180"/>
      <c r="H52" s="180"/>
      <c r="I52" s="180"/>
      <c r="L52" s="229"/>
    </row>
    <row r="53" spans="1:237" x14ac:dyDescent="0.25">
      <c r="A53" s="225">
        <f t="shared" si="4"/>
        <v>51</v>
      </c>
      <c r="B53" s="226"/>
      <c r="C53" s="229"/>
      <c r="D53" s="180">
        <v>0</v>
      </c>
      <c r="E53" s="180">
        <v>0</v>
      </c>
      <c r="F53" s="180">
        <v>0</v>
      </c>
      <c r="G53" s="180">
        <v>0</v>
      </c>
      <c r="H53" s="180">
        <v>0</v>
      </c>
      <c r="I53" s="180">
        <v>0</v>
      </c>
      <c r="J53" s="222">
        <v>0</v>
      </c>
      <c r="K53" s="222">
        <v>0</v>
      </c>
      <c r="L53" s="229">
        <v>0</v>
      </c>
      <c r="M53" s="222">
        <v>0</v>
      </c>
      <c r="N53" s="222">
        <v>0</v>
      </c>
      <c r="O53" s="222">
        <v>0</v>
      </c>
      <c r="P53" s="222">
        <v>0</v>
      </c>
      <c r="Q53" s="222">
        <v>0</v>
      </c>
      <c r="R53" s="222">
        <v>327.10899999999998</v>
      </c>
      <c r="S53" s="222">
        <v>752.78599999999994</v>
      </c>
      <c r="T53" s="222">
        <v>1244.8420000000001</v>
      </c>
      <c r="U53" s="222">
        <v>1754.9559999999999</v>
      </c>
      <c r="V53" s="222">
        <v>2301.5259999999998</v>
      </c>
      <c r="W53" s="222">
        <v>2925.6880000000001</v>
      </c>
      <c r="X53" s="222">
        <v>2925.6880000000001</v>
      </c>
      <c r="Y53" s="222">
        <v>2958.723</v>
      </c>
      <c r="Z53" s="222">
        <v>3324.6280000000002</v>
      </c>
      <c r="AA53" s="222">
        <v>3324.6280000000002</v>
      </c>
      <c r="AB53" s="222">
        <v>3324.6280000000002</v>
      </c>
      <c r="AC53" s="222">
        <v>3896.0770000000002</v>
      </c>
      <c r="AD53" s="222">
        <v>4269.4830000000002</v>
      </c>
      <c r="AE53" s="222">
        <v>4642.8890000000001</v>
      </c>
      <c r="AF53" s="222">
        <v>4642.8890000000001</v>
      </c>
      <c r="AG53" s="222">
        <v>4829.3599999999997</v>
      </c>
      <c r="AH53" s="222">
        <v>4829.3599999999997</v>
      </c>
      <c r="AI53" s="222">
        <v>5081.6139999999996</v>
      </c>
      <c r="AJ53" s="222">
        <v>5676.2579999999998</v>
      </c>
      <c r="AK53" s="222">
        <v>6267.3180000000002</v>
      </c>
      <c r="AL53" s="222">
        <v>6844.29</v>
      </c>
      <c r="AM53" s="222">
        <v>7429.1779999999999</v>
      </c>
      <c r="AN53" s="222">
        <v>8013.509</v>
      </c>
      <c r="AO53" s="222">
        <v>8584.9770000000008</v>
      </c>
      <c r="AP53" s="222">
        <v>9163.8009999999995</v>
      </c>
      <c r="AQ53" s="222">
        <v>9747.7309999999998</v>
      </c>
      <c r="AR53" s="222">
        <v>10321.186</v>
      </c>
      <c r="AS53" s="222">
        <v>10898.71</v>
      </c>
      <c r="AT53" s="222">
        <v>11468.645</v>
      </c>
      <c r="AU53" s="222">
        <v>12054.848</v>
      </c>
      <c r="AV53" s="222">
        <v>12395.647999999999</v>
      </c>
      <c r="AW53" s="222">
        <v>12395.647999999999</v>
      </c>
      <c r="AX53" s="222">
        <v>12817.856</v>
      </c>
      <c r="AY53" s="222">
        <v>13320.439</v>
      </c>
      <c r="AZ53" s="222">
        <v>13320.439</v>
      </c>
      <c r="BA53" s="222">
        <v>13320.439</v>
      </c>
      <c r="BB53" s="222">
        <v>13320.439</v>
      </c>
      <c r="BC53" s="222">
        <v>13320.439</v>
      </c>
      <c r="BD53" s="222">
        <v>13320.439</v>
      </c>
      <c r="BE53" s="222">
        <v>13320.439</v>
      </c>
      <c r="BF53" s="222">
        <v>13320.439</v>
      </c>
      <c r="BG53" s="222">
        <v>13320.439</v>
      </c>
      <c r="BH53" s="222">
        <v>13320.439</v>
      </c>
      <c r="BI53" s="222">
        <v>13320.439</v>
      </c>
      <c r="BJ53" s="222">
        <v>13902.661</v>
      </c>
      <c r="BK53" s="222">
        <v>14371.775</v>
      </c>
      <c r="BL53" s="222">
        <v>14892.674000000001</v>
      </c>
      <c r="BM53" s="222">
        <v>15452.592000000001</v>
      </c>
      <c r="BN53" s="222">
        <v>15904.522000000001</v>
      </c>
      <c r="BO53" s="222">
        <v>16062.873</v>
      </c>
      <c r="BP53" s="222">
        <v>16062.873</v>
      </c>
      <c r="BQ53" s="222">
        <v>16062.873</v>
      </c>
      <c r="BR53" s="222">
        <v>16062.873</v>
      </c>
      <c r="BS53" s="222">
        <v>16062.873</v>
      </c>
      <c r="BT53" s="222">
        <v>16062.873</v>
      </c>
      <c r="BU53" s="222">
        <v>16062.873</v>
      </c>
      <c r="BV53" s="222">
        <v>16062.873</v>
      </c>
      <c r="BW53" s="222">
        <v>16490.530999999999</v>
      </c>
      <c r="BX53" s="222">
        <v>17033.644</v>
      </c>
      <c r="BY53" s="222">
        <v>17610.600999999999</v>
      </c>
      <c r="BZ53" s="222">
        <v>18134.413</v>
      </c>
      <c r="CA53" s="222">
        <v>18134.413</v>
      </c>
      <c r="CB53" s="222">
        <v>18134.413</v>
      </c>
      <c r="CC53" s="222">
        <v>18134.413</v>
      </c>
      <c r="CD53" s="222">
        <v>18134.413</v>
      </c>
      <c r="CE53" s="222">
        <v>18134.413</v>
      </c>
      <c r="CF53" s="222">
        <v>18674.431</v>
      </c>
      <c r="CG53" s="222">
        <v>19200.59</v>
      </c>
      <c r="CH53" s="222">
        <v>19786.091</v>
      </c>
      <c r="CI53" s="222">
        <v>20365.878000000001</v>
      </c>
      <c r="CJ53" s="222">
        <v>20705.691999999999</v>
      </c>
      <c r="CK53" s="222">
        <v>20705.691999999999</v>
      </c>
      <c r="CL53" s="222">
        <v>20705.691999999999</v>
      </c>
      <c r="CM53" s="222">
        <v>20705.691999999999</v>
      </c>
      <c r="CN53" s="222">
        <v>20705.691999999999</v>
      </c>
      <c r="CO53" s="222">
        <v>20705.691999999999</v>
      </c>
      <c r="CP53" s="222">
        <v>20705.691999999999</v>
      </c>
      <c r="CQ53" s="222">
        <v>20963.098999999998</v>
      </c>
      <c r="CR53" s="222">
        <v>21559.675999999999</v>
      </c>
      <c r="CS53" s="222">
        <v>22127.781999999999</v>
      </c>
      <c r="CT53" s="222">
        <v>22714.162</v>
      </c>
      <c r="CU53" s="222">
        <v>23275.58</v>
      </c>
      <c r="CV53" s="222">
        <v>23827.654999999999</v>
      </c>
      <c r="CW53" s="222">
        <v>24379.817999999999</v>
      </c>
      <c r="CX53" s="222">
        <v>24942.460999999999</v>
      </c>
      <c r="CY53" s="222">
        <v>25361.151000000002</v>
      </c>
      <c r="CZ53" s="222">
        <v>25942.903999999999</v>
      </c>
      <c r="DA53" s="222">
        <v>26501.663</v>
      </c>
      <c r="DB53" s="222">
        <v>27049.841</v>
      </c>
      <c r="DC53" s="222">
        <v>27620.397000000001</v>
      </c>
      <c r="DD53" s="222">
        <v>28156.223000000002</v>
      </c>
      <c r="DE53" s="222">
        <v>28190.415000000001</v>
      </c>
      <c r="DF53" s="222">
        <v>28190.415000000001</v>
      </c>
      <c r="DG53" s="222">
        <v>28572.556</v>
      </c>
      <c r="DH53" s="222">
        <v>29120.347000000002</v>
      </c>
      <c r="DI53" s="222">
        <v>29582.591</v>
      </c>
      <c r="DJ53" s="222">
        <v>30151.685000000001</v>
      </c>
      <c r="DK53" s="222">
        <v>30690.901999999998</v>
      </c>
      <c r="DL53" s="222">
        <v>31279.183000000001</v>
      </c>
      <c r="DM53" s="222">
        <v>31812.656999999999</v>
      </c>
      <c r="DN53" s="222">
        <v>32375.413</v>
      </c>
      <c r="DO53" s="222">
        <v>32897.79</v>
      </c>
      <c r="DP53" s="222">
        <v>33475.377</v>
      </c>
      <c r="DQ53" s="222">
        <v>34042.711000000003</v>
      </c>
      <c r="DR53" s="222">
        <v>34583.088000000003</v>
      </c>
      <c r="DS53" s="222">
        <v>35124.809000000001</v>
      </c>
      <c r="DT53" s="222">
        <v>35665.841</v>
      </c>
      <c r="DU53" s="222">
        <v>36196.972999999998</v>
      </c>
      <c r="DV53" s="222">
        <v>36756.625999999997</v>
      </c>
      <c r="DW53" s="222">
        <v>37304.027000000002</v>
      </c>
      <c r="DX53" s="222">
        <v>37834.915000000001</v>
      </c>
      <c r="DY53" s="222">
        <v>38402.027999999998</v>
      </c>
      <c r="DZ53" s="222">
        <v>38973.866999999998</v>
      </c>
      <c r="EA53" s="222">
        <v>38973.866999999998</v>
      </c>
      <c r="EB53" s="222">
        <v>39495.714</v>
      </c>
      <c r="EC53" s="222">
        <v>40065.821000000004</v>
      </c>
      <c r="ED53" s="222">
        <v>40584.879999999997</v>
      </c>
      <c r="EE53" s="222">
        <v>41116.063000000002</v>
      </c>
      <c r="EF53" s="222">
        <v>41709.707000000002</v>
      </c>
      <c r="EG53" s="222">
        <v>42284.442999999999</v>
      </c>
      <c r="EH53" s="222">
        <v>42839.366999999998</v>
      </c>
      <c r="EI53" s="222">
        <v>43412.733</v>
      </c>
      <c r="EJ53" s="222">
        <v>43905.712</v>
      </c>
      <c r="EK53" s="222">
        <v>44502.082999999999</v>
      </c>
      <c r="EL53" s="222">
        <v>45061.525000000001</v>
      </c>
      <c r="EM53" s="222">
        <v>45565.245999999999</v>
      </c>
      <c r="EN53" s="222">
        <v>45565.245999999999</v>
      </c>
      <c r="EO53" s="222">
        <v>46110.135000000002</v>
      </c>
      <c r="EP53" s="222">
        <v>46641.781000000003</v>
      </c>
      <c r="EQ53" s="222">
        <v>47171.79</v>
      </c>
      <c r="ER53" s="222">
        <v>47738.002999999997</v>
      </c>
      <c r="ES53" s="222">
        <v>48293.815000000002</v>
      </c>
      <c r="ET53" s="222">
        <v>48860.989000000001</v>
      </c>
      <c r="EU53" s="222">
        <v>49364.061000000002</v>
      </c>
      <c r="EV53" s="222">
        <v>49400.548000000003</v>
      </c>
      <c r="EW53" s="222">
        <v>49400.548000000003</v>
      </c>
      <c r="EX53" s="222">
        <v>49400.548000000003</v>
      </c>
      <c r="EY53" s="222">
        <v>49400.548000000003</v>
      </c>
      <c r="EZ53" s="222">
        <v>49400.548000000003</v>
      </c>
      <c r="FA53" s="222">
        <v>49400.548000000003</v>
      </c>
      <c r="FB53" s="222">
        <v>49400.548000000003</v>
      </c>
      <c r="FC53" s="222">
        <v>49719.69</v>
      </c>
      <c r="FD53" s="222">
        <v>50291.040999999997</v>
      </c>
      <c r="FE53" s="222">
        <v>50855.078999999998</v>
      </c>
      <c r="FF53" s="222">
        <v>51414.925999999999</v>
      </c>
      <c r="FG53" s="222">
        <v>51936.108999999997</v>
      </c>
      <c r="FH53" s="222">
        <v>52443.182000000001</v>
      </c>
      <c r="FI53" s="222">
        <v>52998.06</v>
      </c>
      <c r="FJ53" s="222">
        <v>53576.525000000001</v>
      </c>
      <c r="FK53" s="222">
        <v>54149.786</v>
      </c>
      <c r="FL53" s="222">
        <v>54740.194000000003</v>
      </c>
      <c r="FM53" s="222">
        <v>55247.775999999998</v>
      </c>
      <c r="FN53" s="222">
        <v>55827.622000000003</v>
      </c>
      <c r="FO53" s="222">
        <v>56338.794999999998</v>
      </c>
      <c r="FP53" s="222">
        <v>56906.277999999998</v>
      </c>
      <c r="FQ53" s="222">
        <v>57477.027999999998</v>
      </c>
      <c r="FR53" s="222">
        <v>58023.911</v>
      </c>
      <c r="FS53" s="222">
        <v>58594.946000000004</v>
      </c>
      <c r="FT53" s="222">
        <v>59169.917000000001</v>
      </c>
      <c r="FU53" s="222">
        <v>59746.135999999999</v>
      </c>
      <c r="FV53" s="222">
        <v>60311.02</v>
      </c>
      <c r="FW53" s="222">
        <v>60470.285000000003</v>
      </c>
      <c r="FX53" s="222">
        <v>60850.807000000001</v>
      </c>
      <c r="FY53" s="222">
        <v>61419.925999999999</v>
      </c>
      <c r="FZ53" s="222">
        <v>61982.544999999998</v>
      </c>
      <c r="GA53" s="222">
        <v>62160.103000000003</v>
      </c>
      <c r="GB53" s="222">
        <v>62574.974000000002</v>
      </c>
      <c r="GC53" s="222">
        <v>63162.175999999999</v>
      </c>
      <c r="GD53" s="222">
        <v>63709.716</v>
      </c>
      <c r="GE53" s="222">
        <v>64279.928999999996</v>
      </c>
      <c r="GF53" s="222">
        <v>64824.843999999997</v>
      </c>
      <c r="GG53" s="222">
        <v>65386.798999999999</v>
      </c>
      <c r="GH53" s="222">
        <v>65928.671000000002</v>
      </c>
      <c r="GI53" s="222">
        <v>66458.395000000004</v>
      </c>
      <c r="GJ53" s="222">
        <v>66497.485199999996</v>
      </c>
      <c r="GK53" s="222">
        <v>66821.020199999999</v>
      </c>
      <c r="GL53" s="222">
        <v>67389.2592</v>
      </c>
      <c r="GM53" s="222">
        <v>67964.595199999996</v>
      </c>
      <c r="GN53" s="222">
        <v>68503.528200000001</v>
      </c>
      <c r="GO53" s="222">
        <v>69048.124200000006</v>
      </c>
      <c r="GP53" s="222">
        <v>69586.261199999994</v>
      </c>
      <c r="GQ53" s="222">
        <v>70157.866200000004</v>
      </c>
      <c r="GR53" s="222">
        <v>70201.935200000007</v>
      </c>
      <c r="GS53" s="222">
        <v>70201.935200000007</v>
      </c>
      <c r="GT53" s="222">
        <v>70602.401199999993</v>
      </c>
      <c r="GU53" s="222">
        <v>71184.8122</v>
      </c>
      <c r="GV53" s="222">
        <v>71215.6492</v>
      </c>
      <c r="GW53" s="222">
        <v>71215.6492</v>
      </c>
      <c r="GX53" s="222">
        <v>71605.431200000006</v>
      </c>
      <c r="GY53" s="222">
        <v>71605.431200000006</v>
      </c>
      <c r="GZ53" s="222">
        <v>71605.431200000006</v>
      </c>
      <c r="HA53" s="222">
        <v>72175.382199999993</v>
      </c>
      <c r="HB53" s="222">
        <v>72814.912200000006</v>
      </c>
      <c r="HC53" s="222">
        <v>73430.493199999997</v>
      </c>
      <c r="HD53" s="222">
        <v>74019.920199999993</v>
      </c>
      <c r="HE53" s="222">
        <v>74613.512199999997</v>
      </c>
      <c r="HF53" s="222">
        <v>75227.742199999993</v>
      </c>
      <c r="HG53" s="222">
        <v>75825.622199999998</v>
      </c>
      <c r="HH53" s="222">
        <v>76435.288199999995</v>
      </c>
      <c r="HI53" s="222">
        <v>77030.5622</v>
      </c>
      <c r="HJ53" s="222">
        <v>77206.401199999993</v>
      </c>
      <c r="HK53" s="222">
        <v>77206.401199999993</v>
      </c>
      <c r="HL53" s="222">
        <v>77206.401199999993</v>
      </c>
      <c r="HM53" s="222">
        <v>77206.401199999993</v>
      </c>
      <c r="HN53" s="222">
        <v>77206.401199999993</v>
      </c>
      <c r="HO53" s="222">
        <v>77206.401199999993</v>
      </c>
      <c r="HP53" s="222">
        <v>77206.401199999993</v>
      </c>
      <c r="HQ53" s="222">
        <v>77206.401199999993</v>
      </c>
      <c r="HR53" s="222">
        <v>77206.401199999993</v>
      </c>
      <c r="HS53" s="222">
        <v>77455.407200000001</v>
      </c>
      <c r="HT53" s="222">
        <v>77455.407200000001</v>
      </c>
      <c r="HU53" s="222">
        <v>77455.407200000001</v>
      </c>
      <c r="HV53" s="222">
        <v>77455.407200000001</v>
      </c>
      <c r="HW53" s="222">
        <v>77455.407200000001</v>
      </c>
      <c r="HX53" s="222">
        <v>77455.407200000001</v>
      </c>
      <c r="HY53" s="222">
        <v>77455.407200000001</v>
      </c>
      <c r="HZ53" s="222">
        <v>77678.779200000004</v>
      </c>
    </row>
    <row r="54" spans="1:237" s="227" customFormat="1" x14ac:dyDescent="0.25">
      <c r="A54" s="225">
        <f t="shared" si="4"/>
        <v>52</v>
      </c>
      <c r="B54" s="350"/>
      <c r="C54" s="229"/>
      <c r="D54" s="180"/>
      <c r="E54" s="180"/>
      <c r="F54" s="180"/>
      <c r="G54" s="180"/>
      <c r="H54" s="180"/>
      <c r="I54" s="180"/>
      <c r="J54" s="222"/>
      <c r="K54" s="222"/>
      <c r="L54" s="229"/>
      <c r="M54" s="222"/>
      <c r="N54" s="222"/>
      <c r="O54" s="222"/>
      <c r="P54" s="222"/>
      <c r="Q54" s="222"/>
      <c r="R54" s="222"/>
      <c r="S54" s="222"/>
      <c r="T54" s="222"/>
      <c r="U54" s="222"/>
      <c r="V54" s="222"/>
      <c r="W54" s="222"/>
      <c r="X54" s="222"/>
      <c r="Y54" s="222"/>
      <c r="Z54" s="222"/>
      <c r="AA54" s="222"/>
      <c r="AB54" s="222"/>
      <c r="AC54" s="222"/>
      <c r="IA54"/>
      <c r="IB54"/>
      <c r="IC54"/>
    </row>
    <row r="55" spans="1:237" x14ac:dyDescent="0.25">
      <c r="A55" s="225">
        <f t="shared" si="4"/>
        <v>53</v>
      </c>
      <c r="B55" s="226"/>
      <c r="C55" s="229"/>
      <c r="D55" s="180"/>
      <c r="E55" s="180"/>
      <c r="F55" s="180"/>
      <c r="G55" s="180"/>
      <c r="H55" s="180"/>
      <c r="I55" s="180"/>
      <c r="L55" s="229"/>
      <c r="S55" s="222">
        <v>62.06</v>
      </c>
      <c r="T55" s="222">
        <v>318.39999999999998</v>
      </c>
      <c r="U55" s="222">
        <v>318.39999999999998</v>
      </c>
      <c r="V55" s="222">
        <v>695.54</v>
      </c>
      <c r="W55" s="222">
        <v>726.84</v>
      </c>
      <c r="X55" s="222">
        <v>726.84</v>
      </c>
      <c r="Y55" s="222">
        <v>1084.06</v>
      </c>
      <c r="Z55" s="222">
        <v>1084.06</v>
      </c>
      <c r="AA55" s="222">
        <v>1523.96</v>
      </c>
      <c r="AB55" s="222">
        <v>1990.42</v>
      </c>
      <c r="AC55" s="222">
        <v>2139.56</v>
      </c>
      <c r="AD55" s="222">
        <v>2242.3000000000002</v>
      </c>
      <c r="AE55" s="222">
        <v>2242.3000000000002</v>
      </c>
      <c r="AF55" s="222">
        <v>2466.1799999999998</v>
      </c>
      <c r="AG55" s="222">
        <v>2466.1799999999998</v>
      </c>
      <c r="AH55" s="222">
        <v>2864.74</v>
      </c>
      <c r="AI55" s="222">
        <v>3335.58</v>
      </c>
      <c r="AJ55" s="222">
        <v>3567.04</v>
      </c>
      <c r="AK55" s="222">
        <v>3779.34</v>
      </c>
      <c r="AL55" s="222">
        <v>4058.18</v>
      </c>
      <c r="AM55" s="222">
        <v>4134.22</v>
      </c>
      <c r="AN55" s="222">
        <v>4686.3599999999997</v>
      </c>
      <c r="AO55" s="222">
        <v>4899.2</v>
      </c>
      <c r="AP55" s="222">
        <v>5160.96</v>
      </c>
      <c r="AQ55" s="222">
        <v>5160.96</v>
      </c>
      <c r="AR55" s="222">
        <v>5160.96</v>
      </c>
      <c r="AS55" s="222">
        <v>5160.96</v>
      </c>
      <c r="AT55" s="222">
        <v>5160.96</v>
      </c>
      <c r="AU55" s="222">
        <v>5160.96</v>
      </c>
      <c r="AV55" s="222">
        <v>5160.96</v>
      </c>
      <c r="AW55" s="222">
        <v>5160.96</v>
      </c>
      <c r="AX55" s="222">
        <v>5160.96</v>
      </c>
      <c r="AY55" s="222">
        <v>5160.96</v>
      </c>
      <c r="AZ55" s="222">
        <v>5160.96</v>
      </c>
      <c r="BA55" s="222">
        <v>5160.96</v>
      </c>
      <c r="BB55" s="222">
        <v>5160.96</v>
      </c>
      <c r="BC55" s="222">
        <v>5160.96</v>
      </c>
      <c r="BD55" s="222">
        <v>5399.86</v>
      </c>
      <c r="BE55" s="222">
        <v>5763.92</v>
      </c>
      <c r="BF55" s="222">
        <v>6170.44</v>
      </c>
      <c r="BG55" s="222">
        <v>6763.28</v>
      </c>
      <c r="BH55" s="222">
        <v>7200.3</v>
      </c>
      <c r="BI55" s="222">
        <v>7793.6</v>
      </c>
      <c r="BJ55" s="222">
        <v>8225.2199999999993</v>
      </c>
      <c r="BK55" s="222">
        <v>8655.52</v>
      </c>
      <c r="BL55" s="222">
        <v>9064.58</v>
      </c>
      <c r="BM55" s="222">
        <v>9379.16</v>
      </c>
      <c r="BN55" s="222">
        <v>9866.74</v>
      </c>
      <c r="BO55" s="222">
        <v>10372.02</v>
      </c>
      <c r="BP55" s="222">
        <v>11004.34</v>
      </c>
      <c r="BQ55" s="222">
        <v>11608.98</v>
      </c>
      <c r="BR55" s="222">
        <v>12023.04</v>
      </c>
      <c r="BS55" s="222">
        <v>12455.9</v>
      </c>
      <c r="BT55" s="222">
        <v>12840.78</v>
      </c>
      <c r="BU55" s="222">
        <v>13386.08</v>
      </c>
      <c r="BV55" s="222">
        <v>14175.04</v>
      </c>
      <c r="BW55" s="222">
        <v>14787.56</v>
      </c>
      <c r="BX55" s="222">
        <v>15515.86</v>
      </c>
      <c r="BY55" s="222">
        <v>16152.8</v>
      </c>
      <c r="BZ55" s="222">
        <v>16787.38</v>
      </c>
      <c r="CA55" s="222">
        <v>17286.099999999999</v>
      </c>
      <c r="CB55" s="222">
        <v>17297.54</v>
      </c>
      <c r="CC55" s="222">
        <v>17309.14</v>
      </c>
      <c r="CD55" s="222">
        <v>17309.14</v>
      </c>
      <c r="CE55" s="222">
        <v>17309.14</v>
      </c>
      <c r="CF55" s="222">
        <v>17621.16</v>
      </c>
      <c r="CG55" s="222">
        <v>17666.66</v>
      </c>
      <c r="CH55" s="222">
        <v>17666.66</v>
      </c>
      <c r="CI55" s="222">
        <v>18289.32</v>
      </c>
      <c r="CJ55" s="222">
        <v>18289.32</v>
      </c>
      <c r="CK55" s="222">
        <v>18289.32</v>
      </c>
      <c r="CL55" s="222">
        <v>18289.32</v>
      </c>
      <c r="CM55" s="222">
        <v>18780.400000000001</v>
      </c>
      <c r="CN55" s="222">
        <v>19591.3</v>
      </c>
      <c r="CO55" s="222">
        <v>20062.04</v>
      </c>
      <c r="CP55" s="222">
        <v>21045</v>
      </c>
      <c r="CQ55" s="222">
        <v>22198.78</v>
      </c>
      <c r="CR55" s="222">
        <v>23236.400000000001</v>
      </c>
      <c r="CS55" s="222">
        <v>24083.84</v>
      </c>
      <c r="CT55" s="222">
        <v>25052.560000000001</v>
      </c>
      <c r="CU55" s="222">
        <v>26157.46</v>
      </c>
      <c r="CV55" s="222">
        <v>26881.24</v>
      </c>
      <c r="CW55" s="222">
        <v>27865.3</v>
      </c>
      <c r="CX55" s="222">
        <v>28856.1</v>
      </c>
      <c r="CY55" s="222">
        <v>29749.24</v>
      </c>
      <c r="CZ55" s="222">
        <v>30744.18</v>
      </c>
      <c r="DA55" s="222">
        <v>31697.94</v>
      </c>
      <c r="DB55" s="222">
        <v>32694.639999999999</v>
      </c>
      <c r="DC55" s="222">
        <v>33540.660000000003</v>
      </c>
      <c r="DD55" s="222">
        <v>34702.800000000003</v>
      </c>
      <c r="DE55" s="222">
        <v>35699.980000000003</v>
      </c>
      <c r="DF55" s="222">
        <v>36490.28</v>
      </c>
      <c r="DG55" s="222">
        <v>37513</v>
      </c>
      <c r="DH55" s="222">
        <v>38076.1</v>
      </c>
      <c r="DI55" s="222">
        <v>38758.42</v>
      </c>
      <c r="DJ55" s="222">
        <v>39337.9</v>
      </c>
      <c r="DK55" s="222">
        <v>39948.54</v>
      </c>
      <c r="DL55" s="222">
        <v>40680.620000000003</v>
      </c>
      <c r="DM55" s="222">
        <v>41314.54</v>
      </c>
      <c r="DN55" s="222">
        <v>42058.879999999997</v>
      </c>
      <c r="DO55" s="222">
        <v>42664.52</v>
      </c>
      <c r="DP55" s="222">
        <v>43495.98</v>
      </c>
      <c r="DQ55" s="222">
        <v>43976.24</v>
      </c>
      <c r="DR55" s="222">
        <v>44693.26</v>
      </c>
      <c r="DS55" s="222">
        <v>45528.66</v>
      </c>
      <c r="DT55" s="222">
        <v>46256.18</v>
      </c>
      <c r="DU55" s="222">
        <v>47009.48</v>
      </c>
      <c r="DV55" s="222">
        <v>47642.74</v>
      </c>
      <c r="DW55" s="222">
        <v>48184.58</v>
      </c>
      <c r="DX55" s="222">
        <v>48595</v>
      </c>
      <c r="DY55" s="222">
        <v>49288.959999999999</v>
      </c>
      <c r="DZ55" s="222">
        <v>50090.62</v>
      </c>
      <c r="EA55" s="222">
        <v>50784.46</v>
      </c>
      <c r="EB55" s="222">
        <v>51540.4</v>
      </c>
      <c r="EC55" s="222">
        <v>52449.599999999999</v>
      </c>
      <c r="ED55" s="222">
        <v>53186.16</v>
      </c>
      <c r="EE55" s="222">
        <v>53952.4</v>
      </c>
      <c r="EF55" s="222">
        <v>54935.16</v>
      </c>
      <c r="EG55" s="222">
        <v>55212.639999999999</v>
      </c>
      <c r="EH55" s="222">
        <v>55253.7</v>
      </c>
      <c r="EI55" s="222">
        <v>55253.7</v>
      </c>
      <c r="EJ55" s="222">
        <v>55258.28</v>
      </c>
      <c r="EK55" s="222">
        <v>55258.28</v>
      </c>
      <c r="EL55" s="222">
        <v>55258.28</v>
      </c>
      <c r="EM55" s="222">
        <v>55258.28</v>
      </c>
      <c r="EN55" s="222">
        <v>55258.28</v>
      </c>
      <c r="EO55" s="222">
        <v>55274.34</v>
      </c>
      <c r="EP55" s="222">
        <v>55282.16</v>
      </c>
      <c r="EQ55" s="222">
        <v>55296.959999999999</v>
      </c>
      <c r="ER55" s="222">
        <v>55296.959999999999</v>
      </c>
      <c r="ES55" s="222">
        <v>55296.959999999999</v>
      </c>
      <c r="ET55" s="222">
        <v>55296.959999999999</v>
      </c>
      <c r="EU55" s="222">
        <v>55296.959999999999</v>
      </c>
      <c r="EV55" s="222">
        <v>55296.959999999999</v>
      </c>
      <c r="EW55" s="222">
        <v>55296.959999999999</v>
      </c>
      <c r="EX55" s="222">
        <v>55296.959999999999</v>
      </c>
      <c r="EY55" s="222">
        <v>55296.959999999999</v>
      </c>
      <c r="EZ55" s="222">
        <v>55296.959999999999</v>
      </c>
      <c r="FA55" s="222">
        <v>55296.959999999999</v>
      </c>
      <c r="FB55" s="222">
        <v>55296.959999999999</v>
      </c>
      <c r="FC55" s="222">
        <v>55296.959999999999</v>
      </c>
      <c r="FD55" s="222">
        <v>55328.34</v>
      </c>
      <c r="FE55" s="222">
        <v>55328.34</v>
      </c>
      <c r="FF55" s="222">
        <v>55328.34</v>
      </c>
      <c r="FG55" s="222">
        <v>55328.34</v>
      </c>
      <c r="FH55" s="222">
        <v>55328.34</v>
      </c>
      <c r="FI55" s="222">
        <v>55333.48</v>
      </c>
      <c r="FJ55" s="222">
        <v>55333.48</v>
      </c>
      <c r="FK55" s="222">
        <v>55333.48</v>
      </c>
      <c r="FL55" s="222">
        <v>55337.919999999998</v>
      </c>
      <c r="FM55" s="222">
        <v>55337.919999999998</v>
      </c>
      <c r="FN55" s="222">
        <v>55337.919999999998</v>
      </c>
      <c r="FO55" s="222">
        <v>55337.919999999998</v>
      </c>
      <c r="FP55" s="222">
        <v>55337.919999999998</v>
      </c>
      <c r="FQ55" s="222">
        <v>55343.06</v>
      </c>
      <c r="FR55" s="222">
        <v>55343.06</v>
      </c>
      <c r="FS55" s="222">
        <v>55343.06</v>
      </c>
      <c r="FT55" s="222">
        <v>55343.06</v>
      </c>
      <c r="FU55" s="222">
        <v>55343.06</v>
      </c>
      <c r="FV55" s="222">
        <v>55353.38</v>
      </c>
      <c r="FW55" s="222">
        <v>55353.38</v>
      </c>
      <c r="FX55" s="222">
        <v>55353.38</v>
      </c>
      <c r="FY55" s="222">
        <v>55353.38</v>
      </c>
      <c r="FZ55" s="222">
        <v>55353.38</v>
      </c>
      <c r="GA55" s="222">
        <v>55353.38</v>
      </c>
      <c r="GB55" s="222">
        <v>55353.38</v>
      </c>
      <c r="GC55" s="222">
        <v>55353.38</v>
      </c>
      <c r="GD55" s="222">
        <v>55353.38</v>
      </c>
      <c r="GE55" s="222">
        <v>55353.38</v>
      </c>
      <c r="GF55" s="222">
        <v>55353.38</v>
      </c>
      <c r="GG55" s="222">
        <v>55353.38</v>
      </c>
      <c r="GH55" s="222">
        <v>55353.38</v>
      </c>
      <c r="GI55" s="222">
        <v>55353.38</v>
      </c>
      <c r="GJ55" s="222">
        <v>55353.38</v>
      </c>
      <c r="GK55" s="222">
        <v>55353.38</v>
      </c>
      <c r="GL55" s="222">
        <v>55353.38</v>
      </c>
      <c r="GM55" s="222">
        <v>55353.38</v>
      </c>
      <c r="GN55" s="222">
        <v>55353.38</v>
      </c>
      <c r="GO55" s="222">
        <v>55353.38</v>
      </c>
      <c r="GP55" s="222">
        <v>55353.38</v>
      </c>
      <c r="GQ55" s="222">
        <v>55353.38</v>
      </c>
      <c r="GR55" s="222">
        <v>55353.38</v>
      </c>
      <c r="GS55" s="222">
        <v>55353.38</v>
      </c>
      <c r="GT55" s="222">
        <v>55353.38</v>
      </c>
      <c r="GU55" s="222">
        <v>55353.38</v>
      </c>
      <c r="GV55" s="222">
        <v>55353.38</v>
      </c>
      <c r="GW55" s="222">
        <v>55353.38</v>
      </c>
      <c r="GX55" s="222">
        <v>55353.38</v>
      </c>
      <c r="GY55" s="222">
        <v>55353.38</v>
      </c>
      <c r="GZ55" s="222">
        <v>55353.38</v>
      </c>
      <c r="HA55" s="222">
        <v>55353.38</v>
      </c>
      <c r="HB55" s="222">
        <v>55353.38</v>
      </c>
      <c r="HC55" s="222">
        <v>55353.38</v>
      </c>
      <c r="HD55" s="222">
        <v>55353.38</v>
      </c>
      <c r="HE55" s="222">
        <v>55353.38</v>
      </c>
      <c r="HF55" s="222">
        <v>55353.38</v>
      </c>
      <c r="HG55" s="222">
        <v>55353.38</v>
      </c>
      <c r="HH55" s="222">
        <v>55353.38</v>
      </c>
      <c r="HI55" s="222">
        <v>55353.38</v>
      </c>
      <c r="HJ55" s="222">
        <v>55353.38</v>
      </c>
      <c r="HK55" s="222">
        <v>55353.38</v>
      </c>
      <c r="HL55" s="222">
        <v>55353.38</v>
      </c>
      <c r="HM55" s="222">
        <v>55353.38</v>
      </c>
      <c r="HN55" s="222">
        <v>55353.38</v>
      </c>
      <c r="HO55" s="222">
        <v>55353.38</v>
      </c>
      <c r="HP55" s="222">
        <v>55353.38</v>
      </c>
      <c r="HQ55" s="222">
        <v>55353.38</v>
      </c>
      <c r="HR55" s="222">
        <v>55353.38</v>
      </c>
      <c r="HS55" s="222">
        <v>55357.2</v>
      </c>
      <c r="HT55" s="222">
        <v>55357.2</v>
      </c>
      <c r="HU55" s="222">
        <v>55357.2</v>
      </c>
      <c r="HV55" s="222">
        <v>55357.2</v>
      </c>
      <c r="HW55" s="222">
        <v>55357.2</v>
      </c>
      <c r="HX55" s="222">
        <v>55357.2</v>
      </c>
      <c r="HY55" s="222">
        <v>55357.2</v>
      </c>
      <c r="HZ55" s="222">
        <v>55357.2</v>
      </c>
    </row>
    <row r="56" spans="1:237" x14ac:dyDescent="0.25">
      <c r="A56" s="225">
        <f t="shared" si="4"/>
        <v>54</v>
      </c>
      <c r="B56" s="226"/>
      <c r="C56" s="229"/>
      <c r="D56" s="180"/>
      <c r="E56" s="180"/>
      <c r="F56" s="180"/>
      <c r="G56" s="180"/>
      <c r="H56" s="180"/>
      <c r="I56" s="180"/>
      <c r="L56" s="229"/>
      <c r="CA56" s="222">
        <v>23.12</v>
      </c>
      <c r="CB56" s="222">
        <v>23.12</v>
      </c>
      <c r="CC56" s="222">
        <v>23.12</v>
      </c>
      <c r="CD56" s="222">
        <v>23.12</v>
      </c>
      <c r="CE56" s="222">
        <v>23.12</v>
      </c>
      <c r="CF56" s="222">
        <v>23.12</v>
      </c>
      <c r="CG56" s="222">
        <v>23.12</v>
      </c>
      <c r="CH56" s="222">
        <v>23.12</v>
      </c>
      <c r="CI56" s="222">
        <v>23.12</v>
      </c>
      <c r="CJ56" s="222">
        <v>23.12</v>
      </c>
      <c r="CK56" s="222">
        <v>23.12</v>
      </c>
      <c r="CL56" s="222">
        <v>48.22</v>
      </c>
      <c r="CM56" s="222">
        <v>48.22</v>
      </c>
      <c r="CN56" s="222">
        <v>48.22</v>
      </c>
      <c r="CO56" s="222">
        <v>48.22</v>
      </c>
      <c r="CP56" s="222">
        <v>48.22</v>
      </c>
      <c r="CQ56" s="222">
        <v>48.22</v>
      </c>
      <c r="CR56" s="222">
        <v>48.22</v>
      </c>
      <c r="CS56" s="222">
        <v>48.22</v>
      </c>
      <c r="CT56" s="222">
        <v>48.22</v>
      </c>
      <c r="CU56" s="222">
        <v>48.22</v>
      </c>
      <c r="CV56" s="222">
        <v>48.22</v>
      </c>
      <c r="CW56" s="222">
        <v>48.22</v>
      </c>
      <c r="CX56" s="222">
        <v>48.22</v>
      </c>
      <c r="CY56" s="222">
        <v>48.22</v>
      </c>
      <c r="CZ56" s="222">
        <v>48.22</v>
      </c>
      <c r="DA56" s="222">
        <v>48.22</v>
      </c>
      <c r="DB56" s="222">
        <v>48.22</v>
      </c>
      <c r="DC56" s="222">
        <v>48.22</v>
      </c>
      <c r="DD56" s="222">
        <v>48.22</v>
      </c>
      <c r="DE56" s="222">
        <v>48.22</v>
      </c>
      <c r="DF56" s="222">
        <v>48.22</v>
      </c>
      <c r="DG56" s="222">
        <v>48.22</v>
      </c>
      <c r="DH56" s="222">
        <v>48.22</v>
      </c>
      <c r="DI56" s="222">
        <v>48.22</v>
      </c>
      <c r="DJ56" s="222">
        <v>48.22</v>
      </c>
      <c r="DK56" s="222">
        <v>48.22</v>
      </c>
      <c r="DL56" s="222">
        <v>48.22</v>
      </c>
      <c r="DM56" s="222">
        <v>48.22</v>
      </c>
      <c r="DN56" s="222">
        <v>48.22</v>
      </c>
      <c r="DO56" s="222">
        <v>48.22</v>
      </c>
      <c r="DP56" s="222">
        <v>48.22</v>
      </c>
      <c r="DQ56" s="222">
        <v>48.22</v>
      </c>
      <c r="DR56" s="222">
        <v>48.22</v>
      </c>
      <c r="DS56" s="222">
        <v>48.22</v>
      </c>
      <c r="DT56" s="222">
        <v>48.22</v>
      </c>
      <c r="DU56" s="222">
        <v>48.22</v>
      </c>
      <c r="DV56" s="222">
        <v>48.22</v>
      </c>
      <c r="DW56" s="222">
        <v>48.22</v>
      </c>
      <c r="DX56" s="222">
        <v>48.22</v>
      </c>
      <c r="DY56" s="222">
        <v>48.22</v>
      </c>
      <c r="DZ56" s="222">
        <v>48.22</v>
      </c>
      <c r="EA56" s="222">
        <v>48.22</v>
      </c>
      <c r="EB56" s="222">
        <v>48.22</v>
      </c>
      <c r="EC56" s="222">
        <v>48.22</v>
      </c>
      <c r="ED56" s="222">
        <v>48.22</v>
      </c>
      <c r="EE56" s="222">
        <v>48.22</v>
      </c>
      <c r="EF56" s="222">
        <v>48.22</v>
      </c>
      <c r="EG56" s="222">
        <v>48.22</v>
      </c>
      <c r="EH56" s="222">
        <v>48.22</v>
      </c>
      <c r="EI56" s="222">
        <v>48.22</v>
      </c>
      <c r="EJ56" s="222">
        <v>48.22</v>
      </c>
      <c r="EK56" s="222">
        <v>48.22</v>
      </c>
      <c r="EL56" s="222">
        <v>48.22</v>
      </c>
      <c r="EM56" s="222">
        <v>48.22</v>
      </c>
      <c r="EN56" s="222">
        <v>48.22</v>
      </c>
      <c r="EO56" s="222">
        <v>48.22</v>
      </c>
      <c r="EP56" s="222">
        <v>48.22</v>
      </c>
      <c r="EQ56" s="222">
        <v>48.22</v>
      </c>
      <c r="ER56" s="222">
        <v>48.22</v>
      </c>
      <c r="ES56" s="222">
        <v>48.22</v>
      </c>
      <c r="ET56" s="222">
        <v>48.22</v>
      </c>
      <c r="EU56" s="222">
        <v>48.22</v>
      </c>
      <c r="EV56" s="222">
        <v>48.22</v>
      </c>
      <c r="EW56" s="222">
        <v>48.22</v>
      </c>
      <c r="EX56" s="222">
        <v>48.22</v>
      </c>
      <c r="EY56" s="222">
        <v>48.22</v>
      </c>
      <c r="EZ56" s="222">
        <v>48.22</v>
      </c>
      <c r="FA56" s="222">
        <v>48.22</v>
      </c>
      <c r="FB56" s="222">
        <v>48.22</v>
      </c>
      <c r="FC56" s="222">
        <v>48.22</v>
      </c>
      <c r="FD56" s="222">
        <v>48.22</v>
      </c>
      <c r="FE56" s="222">
        <v>48.22</v>
      </c>
      <c r="FF56" s="222">
        <v>48.22</v>
      </c>
      <c r="FG56" s="222">
        <v>48.22</v>
      </c>
      <c r="FH56" s="222">
        <v>48.22</v>
      </c>
      <c r="FI56" s="222">
        <v>48.22</v>
      </c>
      <c r="FJ56" s="222">
        <v>48.22</v>
      </c>
      <c r="FK56" s="222">
        <v>48.22</v>
      </c>
      <c r="FL56" s="222">
        <v>48.22</v>
      </c>
      <c r="FM56" s="222">
        <v>48.22</v>
      </c>
      <c r="FN56" s="222">
        <v>48.22</v>
      </c>
      <c r="FO56" s="222">
        <v>48.22</v>
      </c>
      <c r="FP56" s="222">
        <v>48.22</v>
      </c>
      <c r="FQ56" s="222">
        <v>48.22</v>
      </c>
      <c r="FR56" s="222">
        <v>48.22</v>
      </c>
      <c r="FS56" s="222">
        <v>48.22</v>
      </c>
      <c r="FT56" s="222">
        <v>48.22</v>
      </c>
      <c r="FU56" s="222">
        <v>48.22</v>
      </c>
      <c r="FV56" s="222">
        <v>48.22</v>
      </c>
      <c r="FW56" s="222">
        <v>48.22</v>
      </c>
      <c r="FX56" s="222">
        <v>48.22</v>
      </c>
      <c r="FY56" s="222">
        <v>48.22</v>
      </c>
      <c r="FZ56" s="222">
        <v>48.22</v>
      </c>
      <c r="GA56" s="222">
        <v>48.22</v>
      </c>
      <c r="GB56" s="222">
        <v>48.22</v>
      </c>
      <c r="GC56" s="222">
        <v>48.22</v>
      </c>
      <c r="GD56" s="222">
        <v>48.22</v>
      </c>
      <c r="GE56" s="222">
        <v>48.22</v>
      </c>
      <c r="GF56" s="222">
        <v>48.22</v>
      </c>
      <c r="GG56" s="222">
        <v>48.22</v>
      </c>
      <c r="GH56" s="222">
        <v>48.22</v>
      </c>
      <c r="GI56" s="222">
        <v>48.22</v>
      </c>
      <c r="GJ56" s="222">
        <v>48.22</v>
      </c>
      <c r="GK56" s="222">
        <v>48.22</v>
      </c>
      <c r="GL56" s="222">
        <v>48.22</v>
      </c>
      <c r="GM56" s="222">
        <v>48.22</v>
      </c>
      <c r="GN56" s="222">
        <v>48.22</v>
      </c>
      <c r="GO56" s="222">
        <v>48.22</v>
      </c>
      <c r="GP56" s="222">
        <v>48.22</v>
      </c>
      <c r="GQ56" s="222">
        <v>48.22</v>
      </c>
      <c r="GR56" s="222">
        <v>48.22</v>
      </c>
      <c r="GS56" s="222">
        <v>48.22</v>
      </c>
      <c r="GT56" s="222">
        <v>48.22</v>
      </c>
      <c r="GU56" s="222">
        <v>48.22</v>
      </c>
      <c r="GV56" s="222">
        <v>48.22</v>
      </c>
      <c r="GW56" s="222">
        <v>48.22</v>
      </c>
      <c r="GX56" s="222">
        <v>48.22</v>
      </c>
      <c r="GY56" s="222">
        <v>48.22</v>
      </c>
      <c r="GZ56" s="222">
        <v>48.22</v>
      </c>
      <c r="HA56" s="222">
        <v>48.22</v>
      </c>
      <c r="HB56" s="222">
        <v>48.22</v>
      </c>
      <c r="HC56" s="222">
        <v>48.22</v>
      </c>
      <c r="HD56" s="222">
        <v>48.22</v>
      </c>
      <c r="HE56" s="222">
        <v>48.22</v>
      </c>
      <c r="HF56" s="222">
        <v>48.22</v>
      </c>
      <c r="HG56" s="222">
        <v>48.22</v>
      </c>
      <c r="HH56" s="222">
        <v>48.22</v>
      </c>
      <c r="HI56" s="222">
        <v>48.22</v>
      </c>
      <c r="HJ56" s="222">
        <v>48.22</v>
      </c>
      <c r="HK56" s="222">
        <v>48.22</v>
      </c>
      <c r="HL56" s="222">
        <v>48.22</v>
      </c>
      <c r="HM56" s="222">
        <v>48.22</v>
      </c>
      <c r="HN56" s="222">
        <v>48.22</v>
      </c>
      <c r="HO56" s="222">
        <v>48.22</v>
      </c>
      <c r="HP56" s="222">
        <v>48.22</v>
      </c>
      <c r="HQ56" s="222">
        <v>48.22</v>
      </c>
      <c r="HR56" s="222">
        <v>48.22</v>
      </c>
      <c r="HS56" s="222">
        <v>48.22</v>
      </c>
      <c r="HT56" s="222">
        <v>48.22</v>
      </c>
      <c r="HU56" s="222">
        <v>48.22</v>
      </c>
      <c r="HV56" s="222">
        <v>48.22</v>
      </c>
      <c r="HW56" s="222">
        <v>48.22</v>
      </c>
      <c r="HX56" s="222">
        <v>48.22</v>
      </c>
      <c r="HY56" s="222">
        <v>48.22</v>
      </c>
      <c r="HZ56" s="222">
        <v>181.68</v>
      </c>
    </row>
    <row r="57" spans="1:237" x14ac:dyDescent="0.25">
      <c r="A57" s="225">
        <f t="shared" si="4"/>
        <v>55</v>
      </c>
      <c r="B57" s="226"/>
      <c r="C57" s="229"/>
      <c r="D57" s="180"/>
      <c r="E57" s="180"/>
      <c r="F57" s="180"/>
      <c r="G57" s="180"/>
      <c r="H57" s="180"/>
      <c r="I57" s="180"/>
      <c r="L57" s="229"/>
      <c r="HZ57" s="222">
        <v>93.84</v>
      </c>
    </row>
    <row r="58" spans="1:237" x14ac:dyDescent="0.25">
      <c r="A58" s="225">
        <f t="shared" si="4"/>
        <v>56</v>
      </c>
      <c r="B58" s="226"/>
      <c r="C58" s="229"/>
      <c r="D58" s="180">
        <v>2.56</v>
      </c>
      <c r="E58" s="180">
        <v>68.2</v>
      </c>
      <c r="F58" s="180">
        <v>153.91999999999999</v>
      </c>
      <c r="G58" s="180">
        <v>218.58</v>
      </c>
      <c r="H58" s="180">
        <v>279.68</v>
      </c>
      <c r="I58" s="180">
        <v>343.72</v>
      </c>
      <c r="J58" s="222">
        <v>413.82</v>
      </c>
      <c r="K58" s="222">
        <v>457.94</v>
      </c>
      <c r="L58" s="229">
        <v>589.78</v>
      </c>
      <c r="M58" s="222">
        <v>722.82</v>
      </c>
      <c r="N58" s="222">
        <v>821.08</v>
      </c>
      <c r="O58" s="222">
        <v>943.88</v>
      </c>
      <c r="P58" s="222">
        <v>1045.22</v>
      </c>
      <c r="Q58" s="222">
        <v>1166.8399999999999</v>
      </c>
      <c r="R58" s="222">
        <v>1295.5999999999999</v>
      </c>
      <c r="S58" s="222">
        <v>1396.12</v>
      </c>
      <c r="T58" s="222">
        <v>1480</v>
      </c>
      <c r="U58" s="222">
        <v>1562.34</v>
      </c>
      <c r="V58" s="222">
        <v>1651.9</v>
      </c>
      <c r="W58" s="222">
        <v>1718.28</v>
      </c>
      <c r="X58" s="222">
        <v>1773.76</v>
      </c>
      <c r="Y58" s="222">
        <v>1792.48</v>
      </c>
      <c r="Z58" s="222">
        <v>1832.94</v>
      </c>
      <c r="AA58" s="222">
        <v>1926.36</v>
      </c>
      <c r="AB58" s="222">
        <v>2036.78</v>
      </c>
      <c r="AC58" s="222">
        <v>2133.2399999999998</v>
      </c>
      <c r="AD58" s="222">
        <v>2222.2600000000002</v>
      </c>
      <c r="AE58" s="222">
        <v>2233</v>
      </c>
      <c r="AF58" s="222">
        <v>2233</v>
      </c>
      <c r="AG58" s="222">
        <v>2264.56</v>
      </c>
      <c r="AH58" s="222">
        <v>2351.98</v>
      </c>
      <c r="AI58" s="222">
        <v>2456.94</v>
      </c>
      <c r="AJ58" s="222">
        <v>2570.56</v>
      </c>
      <c r="AK58" s="222">
        <v>2670.42</v>
      </c>
      <c r="AL58" s="222">
        <v>2778.28</v>
      </c>
      <c r="AM58" s="222">
        <v>2890.66</v>
      </c>
      <c r="AN58" s="222">
        <v>3003.26</v>
      </c>
      <c r="AO58" s="222">
        <v>3114.76</v>
      </c>
      <c r="AP58" s="222">
        <v>3213.08</v>
      </c>
      <c r="AQ58" s="222">
        <v>3322.54</v>
      </c>
      <c r="AR58" s="222">
        <v>3432.24</v>
      </c>
      <c r="AS58" s="222">
        <v>3529.36</v>
      </c>
      <c r="AT58" s="222">
        <v>3625.08</v>
      </c>
      <c r="AU58" s="222">
        <v>3771.28</v>
      </c>
      <c r="AV58" s="222">
        <v>3874.94</v>
      </c>
      <c r="AW58" s="222">
        <v>3928.12</v>
      </c>
      <c r="AX58" s="222">
        <v>4064.88</v>
      </c>
      <c r="AY58" s="222">
        <v>4180.1000000000004</v>
      </c>
      <c r="AZ58" s="222">
        <v>4222.74</v>
      </c>
      <c r="BA58" s="222">
        <v>4239.8999999999996</v>
      </c>
      <c r="BB58" s="222">
        <v>4261.38</v>
      </c>
      <c r="BC58" s="222">
        <v>4320.3</v>
      </c>
      <c r="BD58" s="222">
        <v>4386.8999999999996</v>
      </c>
      <c r="BE58" s="222">
        <v>4482.1400000000003</v>
      </c>
      <c r="BF58" s="222">
        <v>4572.24</v>
      </c>
      <c r="BG58" s="222">
        <v>4670.3</v>
      </c>
      <c r="BH58" s="222">
        <v>4761.96</v>
      </c>
      <c r="BI58" s="222">
        <v>4846.22</v>
      </c>
      <c r="BJ58" s="222">
        <v>4940.8999999999996</v>
      </c>
      <c r="BK58" s="222">
        <v>5038.46</v>
      </c>
      <c r="BL58" s="222">
        <v>5126.16</v>
      </c>
      <c r="BM58" s="222">
        <v>5213.1000000000004</v>
      </c>
      <c r="BN58" s="222">
        <v>5308.78</v>
      </c>
      <c r="BO58" s="222">
        <v>5447.34</v>
      </c>
      <c r="BP58" s="222">
        <v>5559.88</v>
      </c>
      <c r="BQ58" s="222">
        <v>5662.02</v>
      </c>
      <c r="BR58" s="222">
        <v>5770.62</v>
      </c>
      <c r="BS58" s="222">
        <v>5873.08</v>
      </c>
      <c r="BT58" s="222">
        <v>5992.94</v>
      </c>
      <c r="BU58" s="222">
        <v>6110.8</v>
      </c>
      <c r="BV58" s="222">
        <v>6239.72</v>
      </c>
      <c r="BW58" s="222">
        <v>6378</v>
      </c>
      <c r="BX58" s="222">
        <v>6501.26</v>
      </c>
      <c r="BY58" s="222">
        <v>6623.18</v>
      </c>
      <c r="BZ58" s="222">
        <v>6744.44</v>
      </c>
      <c r="CA58" s="222">
        <v>6862.62</v>
      </c>
      <c r="CB58" s="222">
        <v>6934.72</v>
      </c>
      <c r="CC58" s="222">
        <v>7054.76</v>
      </c>
      <c r="CD58" s="222">
        <v>7152.76</v>
      </c>
      <c r="CE58" s="222">
        <v>7277.24</v>
      </c>
      <c r="CF58" s="222">
        <v>7403.58</v>
      </c>
      <c r="CG58" s="222">
        <v>7541.38</v>
      </c>
      <c r="CH58" s="222">
        <v>7698.32</v>
      </c>
      <c r="CI58" s="222">
        <v>7822.36</v>
      </c>
      <c r="CJ58" s="222">
        <v>7912.14</v>
      </c>
      <c r="CK58" s="222">
        <v>7940.7</v>
      </c>
      <c r="CL58" s="222">
        <v>7940.7</v>
      </c>
      <c r="CM58" s="222">
        <v>7994.68</v>
      </c>
      <c r="CN58" s="222">
        <v>8105.38</v>
      </c>
      <c r="CO58" s="222">
        <v>8198.68</v>
      </c>
      <c r="CP58" s="222">
        <v>8308.68</v>
      </c>
      <c r="CQ58" s="222">
        <v>8404.2999999999993</v>
      </c>
      <c r="CR58" s="222">
        <v>8535.4599999999991</v>
      </c>
      <c r="CS58" s="222">
        <v>8677.2999999999993</v>
      </c>
      <c r="CT58" s="222">
        <v>8793.68</v>
      </c>
      <c r="CU58" s="222">
        <v>8912.82</v>
      </c>
      <c r="CV58" s="222">
        <v>9017.86</v>
      </c>
      <c r="CW58" s="222">
        <v>9121.7999999999993</v>
      </c>
      <c r="CX58" s="222">
        <v>9266.36</v>
      </c>
      <c r="CY58" s="222">
        <v>9412.44</v>
      </c>
      <c r="CZ58" s="222">
        <v>9557.2999999999993</v>
      </c>
      <c r="DA58" s="222">
        <v>9671.44</v>
      </c>
      <c r="DB58" s="222">
        <v>9784.44</v>
      </c>
      <c r="DC58" s="222">
        <v>9903.4</v>
      </c>
      <c r="DD58" s="222">
        <v>10045.18</v>
      </c>
      <c r="DE58" s="222">
        <v>10169.82</v>
      </c>
      <c r="DF58" s="222">
        <v>10280.74</v>
      </c>
      <c r="DG58" s="222">
        <v>10403.86</v>
      </c>
      <c r="DH58" s="222">
        <v>10512.6</v>
      </c>
      <c r="DI58" s="222">
        <v>10647.1</v>
      </c>
      <c r="DJ58" s="222">
        <v>10780.38</v>
      </c>
      <c r="DK58" s="222">
        <v>10899.22</v>
      </c>
      <c r="DL58" s="222">
        <v>11006.84</v>
      </c>
      <c r="DM58" s="222">
        <v>11114.32</v>
      </c>
      <c r="DN58" s="222">
        <v>11206.98</v>
      </c>
      <c r="DO58" s="222">
        <v>11301.7</v>
      </c>
      <c r="DP58" s="222">
        <v>11419.08</v>
      </c>
      <c r="DQ58" s="222">
        <v>11544.02</v>
      </c>
      <c r="DR58" s="222">
        <v>11643.44</v>
      </c>
      <c r="DS58" s="222">
        <v>11749.4</v>
      </c>
      <c r="DT58" s="222">
        <v>11862.94</v>
      </c>
      <c r="DU58" s="222">
        <v>11967.54</v>
      </c>
      <c r="DV58" s="222">
        <v>12078.28</v>
      </c>
      <c r="DW58" s="222">
        <v>12164.62</v>
      </c>
      <c r="DX58" s="222">
        <v>12258.4</v>
      </c>
      <c r="DY58" s="222">
        <v>12350.7</v>
      </c>
      <c r="DZ58" s="222">
        <v>12442.92</v>
      </c>
      <c r="EA58" s="222">
        <v>12516.76</v>
      </c>
      <c r="EB58" s="222">
        <v>12609.74</v>
      </c>
      <c r="EC58" s="222">
        <v>12702.46</v>
      </c>
      <c r="ED58" s="222">
        <v>12802.4</v>
      </c>
      <c r="EE58" s="222">
        <v>12876.62</v>
      </c>
      <c r="EF58" s="222">
        <v>12955.16</v>
      </c>
      <c r="EG58" s="222">
        <v>13033.6</v>
      </c>
      <c r="EH58" s="222">
        <v>13129.9</v>
      </c>
      <c r="EI58" s="222">
        <v>13209.22</v>
      </c>
      <c r="EJ58" s="222">
        <v>13311.34</v>
      </c>
      <c r="EK58" s="222">
        <v>13433.92</v>
      </c>
      <c r="EL58" s="222">
        <v>13513.12</v>
      </c>
      <c r="EM58" s="222">
        <v>13626.14</v>
      </c>
      <c r="EN58" s="222">
        <v>13736.66</v>
      </c>
      <c r="EO58" s="222">
        <v>13843.62</v>
      </c>
      <c r="EP58" s="222">
        <v>13951.28</v>
      </c>
      <c r="EQ58" s="222">
        <v>14024.12</v>
      </c>
      <c r="ER58" s="222">
        <v>14122.12</v>
      </c>
      <c r="ES58" s="222">
        <v>14222.5</v>
      </c>
      <c r="ET58" s="222">
        <v>14303.14</v>
      </c>
      <c r="EU58" s="222">
        <v>14383.66</v>
      </c>
      <c r="EV58" s="222">
        <v>14424.76</v>
      </c>
      <c r="EW58" s="222">
        <v>14463.98</v>
      </c>
      <c r="EX58" s="222">
        <v>14463.98</v>
      </c>
      <c r="EY58" s="222">
        <v>14463.98</v>
      </c>
      <c r="EZ58" s="222">
        <v>14463.98</v>
      </c>
      <c r="FA58" s="222">
        <v>14495.66</v>
      </c>
      <c r="FB58" s="222">
        <v>14630.68</v>
      </c>
      <c r="FC58" s="222">
        <v>14768.02</v>
      </c>
      <c r="FD58" s="222">
        <v>14876.82</v>
      </c>
      <c r="FE58" s="222">
        <v>15022.12</v>
      </c>
      <c r="FF58" s="222">
        <v>15178.18</v>
      </c>
      <c r="FG58" s="222">
        <v>15366.96</v>
      </c>
      <c r="FH58" s="222">
        <v>15526.68</v>
      </c>
      <c r="FI58" s="222">
        <v>15643.5</v>
      </c>
      <c r="FJ58" s="222">
        <v>15783.16</v>
      </c>
      <c r="FK58" s="222">
        <v>15879.4</v>
      </c>
      <c r="FL58" s="222">
        <v>15964.08</v>
      </c>
      <c r="FM58" s="222">
        <v>16079.7</v>
      </c>
      <c r="FN58" s="222">
        <v>16214.46</v>
      </c>
      <c r="FO58" s="222">
        <v>16315.06</v>
      </c>
      <c r="FP58" s="222">
        <v>16418.98</v>
      </c>
      <c r="FQ58" s="222">
        <v>16511.419999999998</v>
      </c>
      <c r="FR58" s="222">
        <v>16608.22</v>
      </c>
      <c r="FS58" s="222">
        <v>16701.12</v>
      </c>
      <c r="FT58" s="222">
        <v>16792.060000000001</v>
      </c>
      <c r="FU58" s="222">
        <v>16882.080000000002</v>
      </c>
      <c r="FV58" s="222">
        <v>16962.22</v>
      </c>
      <c r="FW58" s="222">
        <v>17033.740000000002</v>
      </c>
      <c r="FX58" s="222">
        <v>17128.7</v>
      </c>
      <c r="FY58" s="222">
        <v>17243.400000000001</v>
      </c>
      <c r="FZ58" s="222">
        <v>17344.5</v>
      </c>
      <c r="GA58" s="222">
        <v>17443.8</v>
      </c>
      <c r="GB58" s="222">
        <v>17578.419999999998</v>
      </c>
      <c r="GC58" s="222">
        <v>17688.919999999998</v>
      </c>
      <c r="GD58" s="222">
        <v>17772.78</v>
      </c>
      <c r="GE58" s="222">
        <v>17867.3</v>
      </c>
      <c r="GF58" s="222">
        <v>17959.82</v>
      </c>
      <c r="GG58" s="222">
        <v>18060.52</v>
      </c>
      <c r="GH58" s="222">
        <v>18163.400000000001</v>
      </c>
      <c r="GI58" s="222">
        <v>18246.66</v>
      </c>
      <c r="GJ58" s="222">
        <v>18343.88</v>
      </c>
      <c r="GK58" s="222">
        <v>18441.36</v>
      </c>
      <c r="GL58" s="222">
        <v>18540.48</v>
      </c>
      <c r="GM58" s="222">
        <v>18696.580000000002</v>
      </c>
      <c r="GN58" s="222">
        <v>18844.439999999999</v>
      </c>
      <c r="GO58" s="222">
        <v>18974.580000000002</v>
      </c>
      <c r="GP58" s="222">
        <v>19102.12</v>
      </c>
      <c r="GQ58" s="222">
        <v>19237.38</v>
      </c>
      <c r="GR58" s="222">
        <v>19309.68</v>
      </c>
      <c r="GS58" s="222">
        <v>19351.560000000001</v>
      </c>
      <c r="GT58" s="222">
        <v>19431.419999999998</v>
      </c>
      <c r="GU58" s="222">
        <v>19520.919999999998</v>
      </c>
      <c r="GV58" s="222">
        <v>19586.8</v>
      </c>
      <c r="GW58" s="222">
        <v>19637.22</v>
      </c>
      <c r="GX58" s="222">
        <v>19754.3</v>
      </c>
      <c r="GY58" s="222">
        <v>19799.7</v>
      </c>
      <c r="GZ58" s="222">
        <v>19855.14</v>
      </c>
      <c r="HA58" s="222">
        <v>19981.240000000002</v>
      </c>
      <c r="HB58" s="222">
        <v>20105.900000000001</v>
      </c>
      <c r="HC58" s="222">
        <v>20228.66</v>
      </c>
      <c r="HD58" s="222">
        <v>20358.52</v>
      </c>
      <c r="HE58" s="222">
        <v>20502.3</v>
      </c>
      <c r="HF58" s="222">
        <v>20601.8</v>
      </c>
      <c r="HG58" s="222">
        <v>20718.82</v>
      </c>
      <c r="HH58" s="222">
        <v>20853.740000000002</v>
      </c>
      <c r="HI58" s="222">
        <v>20959.080000000002</v>
      </c>
      <c r="HJ58" s="222">
        <v>21044.46</v>
      </c>
      <c r="HK58" s="222">
        <v>21104.6</v>
      </c>
      <c r="HL58" s="222">
        <v>21169.66</v>
      </c>
      <c r="HM58" s="222">
        <v>21261.16</v>
      </c>
      <c r="HN58" s="222">
        <v>21360.3</v>
      </c>
      <c r="HO58" s="222">
        <v>21466.98</v>
      </c>
      <c r="HP58" s="222">
        <v>21501.7</v>
      </c>
      <c r="HQ58" s="222">
        <v>21627.72</v>
      </c>
      <c r="HR58" s="222">
        <v>21741.02</v>
      </c>
      <c r="HS58" s="222">
        <v>21845.82</v>
      </c>
      <c r="HT58" s="222">
        <v>21921.72</v>
      </c>
      <c r="HU58" s="222">
        <v>21948.94</v>
      </c>
      <c r="HV58" s="222">
        <v>21982.720000000001</v>
      </c>
      <c r="HW58" s="222">
        <v>22056.34</v>
      </c>
      <c r="HX58" s="222">
        <v>22149.56</v>
      </c>
      <c r="HY58" s="222">
        <v>22183.360000000001</v>
      </c>
      <c r="HZ58" s="222">
        <v>22228.02</v>
      </c>
    </row>
    <row r="59" spans="1:237" x14ac:dyDescent="0.25">
      <c r="A59" s="225">
        <f t="shared" si="4"/>
        <v>57</v>
      </c>
      <c r="B59" s="226"/>
      <c r="C59" s="229"/>
      <c r="D59" s="180">
        <v>0</v>
      </c>
      <c r="E59" s="180">
        <v>16.989999999999998</v>
      </c>
      <c r="F59" s="180">
        <v>17.32</v>
      </c>
      <c r="G59" s="180">
        <v>16.61</v>
      </c>
      <c r="H59" s="180">
        <v>15.18</v>
      </c>
      <c r="I59" s="180">
        <v>14.82</v>
      </c>
      <c r="J59" s="222">
        <v>14.2</v>
      </c>
      <c r="K59" s="222">
        <v>14.13</v>
      </c>
      <c r="L59" s="229">
        <v>13.93</v>
      </c>
      <c r="M59" s="222">
        <v>13.51</v>
      </c>
      <c r="N59" s="222">
        <v>13.16</v>
      </c>
      <c r="O59" s="222">
        <v>13.08</v>
      </c>
      <c r="P59" s="222">
        <v>12.74</v>
      </c>
      <c r="Q59" s="222">
        <v>12.68</v>
      </c>
      <c r="R59" s="222">
        <v>12.64</v>
      </c>
      <c r="S59" s="222">
        <v>12.61</v>
      </c>
      <c r="T59" s="222">
        <v>12.5</v>
      </c>
      <c r="U59" s="222">
        <v>12.39</v>
      </c>
      <c r="V59" s="222">
        <v>12.16</v>
      </c>
      <c r="W59" s="222">
        <v>12.05</v>
      </c>
      <c r="X59" s="222">
        <v>12.07</v>
      </c>
      <c r="Y59" s="222">
        <v>12.19</v>
      </c>
      <c r="Z59" s="222">
        <v>12.4</v>
      </c>
      <c r="AA59" s="222">
        <v>12.55</v>
      </c>
      <c r="AB59" s="222">
        <v>12.4</v>
      </c>
      <c r="AC59" s="222">
        <v>12.33</v>
      </c>
      <c r="AD59" s="222">
        <v>12.28</v>
      </c>
      <c r="AE59" s="222">
        <v>12.28</v>
      </c>
      <c r="AF59" s="222">
        <v>12.28</v>
      </c>
      <c r="AG59" s="222">
        <v>12.33</v>
      </c>
      <c r="AH59" s="222">
        <v>12.44</v>
      </c>
      <c r="AI59" s="222">
        <v>12.39</v>
      </c>
      <c r="AJ59" s="222">
        <v>12.26</v>
      </c>
      <c r="AK59" s="222">
        <v>12.16</v>
      </c>
      <c r="AL59" s="222">
        <v>12.07</v>
      </c>
      <c r="AM59" s="222">
        <v>11.97</v>
      </c>
      <c r="AN59" s="222">
        <v>11.87</v>
      </c>
      <c r="AO59" s="222">
        <v>11.79</v>
      </c>
      <c r="AP59" s="222">
        <v>11.72</v>
      </c>
      <c r="AQ59" s="222">
        <v>11.67</v>
      </c>
      <c r="AR59" s="222">
        <v>11.64</v>
      </c>
      <c r="AS59" s="222">
        <v>11.63</v>
      </c>
      <c r="AT59" s="222">
        <v>11.63</v>
      </c>
      <c r="AU59" s="222">
        <v>11.59</v>
      </c>
      <c r="AV59" s="222">
        <v>11.63</v>
      </c>
      <c r="AW59" s="222">
        <v>11.67</v>
      </c>
      <c r="AX59" s="222">
        <v>11.67</v>
      </c>
      <c r="AY59" s="222">
        <v>11.69</v>
      </c>
      <c r="AZ59" s="222">
        <v>11.69</v>
      </c>
      <c r="BA59" s="222">
        <v>11.69</v>
      </c>
      <c r="BB59" s="222">
        <v>11.69</v>
      </c>
      <c r="BC59" s="222">
        <v>11.72</v>
      </c>
      <c r="BD59" s="222">
        <v>11.8</v>
      </c>
      <c r="BE59" s="222">
        <v>11.87</v>
      </c>
      <c r="BF59" s="222">
        <v>11.87</v>
      </c>
      <c r="BG59" s="222">
        <v>11.87</v>
      </c>
      <c r="BH59" s="222">
        <v>11.85</v>
      </c>
      <c r="BI59" s="222">
        <v>11.84</v>
      </c>
      <c r="BJ59" s="222">
        <v>11.82</v>
      </c>
      <c r="BK59" s="222">
        <v>11.8</v>
      </c>
      <c r="BL59" s="222">
        <v>11.8</v>
      </c>
      <c r="BM59" s="222">
        <v>11.79</v>
      </c>
      <c r="BN59" s="222">
        <v>11.79</v>
      </c>
      <c r="BO59" s="222">
        <v>11.8</v>
      </c>
      <c r="BP59" s="222">
        <v>11.8</v>
      </c>
      <c r="BQ59" s="222">
        <v>11.79</v>
      </c>
      <c r="BR59" s="222">
        <v>11.77</v>
      </c>
      <c r="BS59" s="222">
        <v>11.76</v>
      </c>
      <c r="BT59" s="222">
        <v>11.76</v>
      </c>
      <c r="BU59" s="222">
        <v>11.76</v>
      </c>
      <c r="BV59" s="222">
        <v>11.76</v>
      </c>
      <c r="BW59" s="222">
        <v>11.74</v>
      </c>
      <c r="BX59" s="222">
        <v>11.72</v>
      </c>
      <c r="BY59" s="222">
        <v>11.71</v>
      </c>
      <c r="BZ59" s="222">
        <v>11.71</v>
      </c>
      <c r="CA59" s="222">
        <v>11.72</v>
      </c>
      <c r="CB59" s="222">
        <v>11.74</v>
      </c>
      <c r="CC59" s="222">
        <v>11.74</v>
      </c>
      <c r="CD59" s="222">
        <v>11.76</v>
      </c>
      <c r="CE59" s="222">
        <v>11.76</v>
      </c>
      <c r="CF59" s="222">
        <v>11.72</v>
      </c>
      <c r="CG59" s="222">
        <v>11.71</v>
      </c>
      <c r="CH59" s="222">
        <v>11.69</v>
      </c>
      <c r="CI59" s="222">
        <v>11.69</v>
      </c>
      <c r="CJ59" s="222">
        <v>11.69</v>
      </c>
      <c r="CK59" s="222">
        <v>11.69</v>
      </c>
      <c r="CL59" s="222">
        <v>11.69</v>
      </c>
      <c r="CM59" s="222">
        <v>11.71</v>
      </c>
      <c r="CN59" s="222">
        <v>11.71</v>
      </c>
      <c r="CO59" s="222">
        <v>11.67</v>
      </c>
      <c r="CP59" s="222">
        <v>11.66</v>
      </c>
      <c r="CQ59" s="222">
        <v>11.64</v>
      </c>
      <c r="CR59" s="222">
        <v>11.61</v>
      </c>
      <c r="CS59" s="222">
        <v>11.59</v>
      </c>
      <c r="CT59" s="222">
        <v>11.56</v>
      </c>
      <c r="CU59" s="222">
        <v>11.55</v>
      </c>
      <c r="CV59" s="222">
        <v>11.55</v>
      </c>
      <c r="CW59" s="222">
        <v>11.53</v>
      </c>
      <c r="CX59" s="222">
        <v>11.52</v>
      </c>
      <c r="CY59" s="222">
        <v>11.5</v>
      </c>
      <c r="CZ59" s="222">
        <v>11.47</v>
      </c>
      <c r="DA59" s="222">
        <v>11.47</v>
      </c>
      <c r="DB59" s="222">
        <v>11.45</v>
      </c>
      <c r="DC59" s="222">
        <v>11.44</v>
      </c>
      <c r="DD59" s="222">
        <v>11.42</v>
      </c>
      <c r="DE59" s="222">
        <v>11.39</v>
      </c>
      <c r="DF59" s="222">
        <v>11.38</v>
      </c>
      <c r="DG59" s="222">
        <v>11.35</v>
      </c>
      <c r="DH59" s="222">
        <v>11.32</v>
      </c>
      <c r="DI59" s="222">
        <v>11.29</v>
      </c>
      <c r="DJ59" s="222">
        <v>11.27</v>
      </c>
      <c r="DK59" s="222">
        <v>11.25</v>
      </c>
      <c r="DL59" s="222">
        <v>11.24</v>
      </c>
      <c r="DM59" s="222">
        <v>11.22</v>
      </c>
      <c r="DN59" s="222">
        <v>11.21</v>
      </c>
      <c r="DO59" s="222">
        <v>11.21</v>
      </c>
      <c r="DP59" s="222">
        <v>11.2</v>
      </c>
      <c r="DQ59" s="222">
        <v>11.2</v>
      </c>
      <c r="DR59" s="222">
        <v>11.18</v>
      </c>
      <c r="DS59" s="222">
        <v>11.17</v>
      </c>
      <c r="DT59" s="222">
        <v>11.15</v>
      </c>
      <c r="DU59" s="222">
        <v>11.15</v>
      </c>
      <c r="DV59" s="222">
        <v>11.15</v>
      </c>
      <c r="DW59" s="222">
        <v>11.14</v>
      </c>
      <c r="DX59" s="222">
        <v>11.12</v>
      </c>
      <c r="DY59" s="222">
        <v>11.11</v>
      </c>
      <c r="DZ59" s="222">
        <v>11.09</v>
      </c>
      <c r="EA59" s="222">
        <v>11.09</v>
      </c>
      <c r="EB59" s="222">
        <v>11.09</v>
      </c>
      <c r="EC59" s="222">
        <v>11.08</v>
      </c>
      <c r="ED59" s="222">
        <v>11.06</v>
      </c>
      <c r="EE59" s="222">
        <v>11.03</v>
      </c>
      <c r="EF59" s="222">
        <v>11.02</v>
      </c>
      <c r="EG59" s="222">
        <v>11</v>
      </c>
      <c r="EH59" s="222">
        <v>10.99</v>
      </c>
      <c r="EI59" s="222">
        <v>10.99</v>
      </c>
      <c r="EJ59" s="222">
        <v>11</v>
      </c>
      <c r="EK59" s="222">
        <v>10.99</v>
      </c>
      <c r="EL59" s="222">
        <v>10.96</v>
      </c>
      <c r="EM59" s="222">
        <v>10.95</v>
      </c>
      <c r="EN59" s="222">
        <v>10.95</v>
      </c>
      <c r="EO59" s="222">
        <v>10.93</v>
      </c>
      <c r="EP59" s="222">
        <v>10.93</v>
      </c>
      <c r="EQ59" s="222">
        <v>10.92</v>
      </c>
      <c r="ER59" s="222">
        <v>10.92</v>
      </c>
      <c r="ES59" s="222">
        <v>10.9</v>
      </c>
      <c r="ET59" s="222">
        <v>10.9</v>
      </c>
      <c r="EU59" s="222">
        <v>10.9</v>
      </c>
      <c r="EV59" s="222">
        <v>10.9</v>
      </c>
      <c r="EW59" s="222">
        <v>10.9</v>
      </c>
      <c r="EX59" s="222">
        <v>10.9</v>
      </c>
      <c r="EY59" s="222">
        <v>10.9</v>
      </c>
      <c r="EZ59" s="222">
        <v>10.9</v>
      </c>
      <c r="FA59" s="222">
        <v>10.92</v>
      </c>
      <c r="FB59" s="222">
        <v>10.93</v>
      </c>
      <c r="FC59" s="222">
        <v>10.93</v>
      </c>
      <c r="FD59" s="222">
        <v>10.93</v>
      </c>
      <c r="FE59" s="222">
        <v>10.93</v>
      </c>
      <c r="FF59" s="222">
        <v>10.92</v>
      </c>
      <c r="FG59" s="222">
        <v>10.92</v>
      </c>
      <c r="FH59" s="222">
        <v>10.92</v>
      </c>
      <c r="FI59" s="222">
        <v>10.9</v>
      </c>
      <c r="FJ59" s="222">
        <v>10.89</v>
      </c>
      <c r="FK59" s="222">
        <v>10.89</v>
      </c>
      <c r="FL59" s="222">
        <v>10.89</v>
      </c>
      <c r="FM59" s="222">
        <v>10.89</v>
      </c>
      <c r="FN59" s="222">
        <v>10.88</v>
      </c>
      <c r="FO59" s="222">
        <v>10.89</v>
      </c>
      <c r="FP59" s="222">
        <v>10.89</v>
      </c>
      <c r="FQ59" s="222">
        <v>10.89</v>
      </c>
      <c r="FR59" s="222">
        <v>10.89</v>
      </c>
      <c r="FS59" s="222">
        <v>10.88</v>
      </c>
      <c r="FT59" s="222">
        <v>10.88</v>
      </c>
      <c r="FU59" s="222">
        <v>10.88</v>
      </c>
      <c r="FV59" s="222">
        <v>10.88</v>
      </c>
      <c r="FW59" s="222">
        <v>10.88</v>
      </c>
      <c r="FX59" s="222">
        <v>10.88</v>
      </c>
      <c r="FY59" s="222">
        <v>10.88</v>
      </c>
      <c r="FZ59" s="222">
        <v>10.86</v>
      </c>
      <c r="GA59" s="222">
        <v>10.88</v>
      </c>
      <c r="GB59" s="222">
        <v>10.88</v>
      </c>
      <c r="GC59" s="222">
        <v>10.86</v>
      </c>
      <c r="GD59" s="222">
        <v>10.86</v>
      </c>
      <c r="GE59" s="222">
        <v>10.85</v>
      </c>
      <c r="GF59" s="222">
        <v>10.85</v>
      </c>
      <c r="GG59" s="222">
        <v>10.85</v>
      </c>
      <c r="GH59" s="222">
        <v>10.85</v>
      </c>
      <c r="GI59" s="222">
        <v>10.83</v>
      </c>
      <c r="GJ59" s="222">
        <v>10.82</v>
      </c>
      <c r="GK59" s="222">
        <v>10.81</v>
      </c>
      <c r="GL59" s="222">
        <v>10.81</v>
      </c>
      <c r="GM59" s="222">
        <v>10.81</v>
      </c>
      <c r="GN59" s="222">
        <v>10.81</v>
      </c>
      <c r="GO59" s="222">
        <v>10.82</v>
      </c>
      <c r="GP59" s="222">
        <v>10.82</v>
      </c>
      <c r="GQ59" s="222">
        <v>10.82</v>
      </c>
      <c r="GR59" s="222">
        <v>10.82</v>
      </c>
      <c r="GS59" s="222">
        <v>10.83</v>
      </c>
      <c r="GT59" s="222">
        <v>10.83</v>
      </c>
      <c r="GU59" s="222">
        <v>10.83</v>
      </c>
      <c r="GV59" s="222">
        <v>10.83</v>
      </c>
      <c r="GW59" s="222">
        <v>10.83</v>
      </c>
      <c r="GX59" s="222">
        <v>10.85</v>
      </c>
      <c r="GY59" s="222">
        <v>10.85</v>
      </c>
      <c r="GZ59" s="222">
        <v>10.86</v>
      </c>
      <c r="HA59" s="222">
        <v>10.86</v>
      </c>
      <c r="HB59" s="222">
        <v>10.86</v>
      </c>
      <c r="HC59" s="222">
        <v>10.85</v>
      </c>
      <c r="HD59" s="222">
        <v>10.85</v>
      </c>
      <c r="HE59" s="222">
        <v>10.85</v>
      </c>
      <c r="HF59" s="222">
        <v>10.85</v>
      </c>
      <c r="HG59" s="222">
        <v>10.85</v>
      </c>
      <c r="HH59" s="222">
        <v>10.85</v>
      </c>
      <c r="HI59" s="222">
        <v>10.85</v>
      </c>
      <c r="HJ59" s="222">
        <v>10.85</v>
      </c>
      <c r="HK59" s="222">
        <v>10.86</v>
      </c>
      <c r="HL59" s="222">
        <v>10.86</v>
      </c>
      <c r="HM59" s="222">
        <v>10.88</v>
      </c>
      <c r="HN59" s="222">
        <v>10.88</v>
      </c>
      <c r="HO59" s="222">
        <v>10.88</v>
      </c>
      <c r="HP59" s="222">
        <v>10.89</v>
      </c>
      <c r="HQ59" s="222">
        <v>10.89</v>
      </c>
      <c r="HR59" s="222">
        <v>10.89</v>
      </c>
      <c r="HS59" s="222">
        <v>10.89</v>
      </c>
      <c r="HT59" s="222">
        <v>10.89</v>
      </c>
      <c r="HU59" s="222">
        <v>10.89</v>
      </c>
      <c r="HV59" s="222">
        <v>10.89</v>
      </c>
      <c r="HW59" s="222">
        <v>10.9</v>
      </c>
      <c r="HX59" s="222">
        <v>10.9</v>
      </c>
      <c r="HY59" s="222">
        <v>10.9</v>
      </c>
      <c r="HZ59" s="222">
        <v>10.9</v>
      </c>
    </row>
    <row r="60" spans="1:237" x14ac:dyDescent="0.25">
      <c r="A60" s="225">
        <f t="shared" si="4"/>
        <v>58</v>
      </c>
      <c r="B60" s="226"/>
      <c r="C60" s="229"/>
      <c r="D60" s="180">
        <v>0</v>
      </c>
      <c r="E60" s="180">
        <v>0</v>
      </c>
      <c r="F60" s="180">
        <v>6.09</v>
      </c>
      <c r="G60" s="180">
        <v>3.37</v>
      </c>
      <c r="H60" s="180">
        <v>7.13</v>
      </c>
      <c r="I60" s="180">
        <v>8.7200000000000006</v>
      </c>
      <c r="J60" s="222">
        <v>9.69</v>
      </c>
      <c r="K60" s="222">
        <v>10.1</v>
      </c>
      <c r="L60" s="229">
        <v>8.36</v>
      </c>
      <c r="M60" s="222">
        <v>8.83</v>
      </c>
      <c r="N60" s="222">
        <v>9.39</v>
      </c>
      <c r="O60" s="222">
        <v>9.4</v>
      </c>
      <c r="P60" s="222">
        <v>9.5500000000000007</v>
      </c>
      <c r="Q60" s="222">
        <v>9.9</v>
      </c>
      <c r="R60" s="222">
        <v>10.08</v>
      </c>
      <c r="S60" s="222">
        <v>10.58</v>
      </c>
      <c r="T60" s="222">
        <v>10.66</v>
      </c>
      <c r="U60" s="222">
        <v>10.77</v>
      </c>
      <c r="V60" s="222">
        <v>10.75</v>
      </c>
      <c r="W60" s="222">
        <v>10.69</v>
      </c>
      <c r="X60" s="222">
        <v>10.69</v>
      </c>
      <c r="Y60" s="222">
        <v>10.89</v>
      </c>
      <c r="Z60" s="222">
        <v>10.78</v>
      </c>
      <c r="AA60" s="222">
        <v>11.07</v>
      </c>
      <c r="AB60" s="222">
        <v>11.07</v>
      </c>
      <c r="AC60" s="222">
        <v>11.04</v>
      </c>
      <c r="AD60" s="222">
        <v>11.27</v>
      </c>
      <c r="AE60" s="222">
        <v>11.27</v>
      </c>
      <c r="AF60" s="222">
        <v>11.27</v>
      </c>
      <c r="AG60" s="222">
        <v>11.26</v>
      </c>
      <c r="AH60" s="222">
        <v>11.61</v>
      </c>
      <c r="AI60" s="222">
        <v>11.6</v>
      </c>
      <c r="AJ60" s="222">
        <v>11.53</v>
      </c>
      <c r="AK60" s="222">
        <v>11.47</v>
      </c>
      <c r="AL60" s="222">
        <v>11.42</v>
      </c>
      <c r="AM60" s="222">
        <v>11.34</v>
      </c>
      <c r="AN60" s="222">
        <v>11.17</v>
      </c>
      <c r="AO60" s="222">
        <v>10.99</v>
      </c>
      <c r="AP60" s="222">
        <v>10.86</v>
      </c>
      <c r="AQ60" s="222">
        <v>10.81</v>
      </c>
      <c r="AR60" s="222">
        <v>10.74</v>
      </c>
      <c r="AS60" s="222">
        <v>10.71</v>
      </c>
      <c r="AT60" s="222">
        <v>11.02</v>
      </c>
      <c r="AU60" s="222">
        <v>10.95</v>
      </c>
      <c r="AV60" s="222">
        <v>11.06</v>
      </c>
      <c r="AW60" s="222">
        <v>11.18</v>
      </c>
      <c r="AX60" s="222">
        <v>11.2</v>
      </c>
      <c r="AY60" s="222">
        <v>11.27</v>
      </c>
      <c r="AZ60" s="222">
        <v>11.27</v>
      </c>
      <c r="BA60" s="222">
        <v>11.27</v>
      </c>
      <c r="BB60" s="222">
        <v>11.27</v>
      </c>
      <c r="BC60" s="222">
        <v>11.27</v>
      </c>
      <c r="BD60" s="222">
        <v>11.42</v>
      </c>
      <c r="BE60" s="222">
        <v>11.41</v>
      </c>
      <c r="BF60" s="222">
        <v>11.39</v>
      </c>
      <c r="BG60" s="222">
        <v>11.33</v>
      </c>
      <c r="BH60" s="222">
        <v>11.28</v>
      </c>
      <c r="BI60" s="222">
        <v>11.19</v>
      </c>
      <c r="BJ60" s="222">
        <v>11.06</v>
      </c>
      <c r="BK60" s="222">
        <v>11.02</v>
      </c>
      <c r="BL60" s="222">
        <v>11.01</v>
      </c>
      <c r="BM60" s="222">
        <v>10.93</v>
      </c>
      <c r="BN60" s="222">
        <v>10.91</v>
      </c>
      <c r="BO60" s="222">
        <v>10.87</v>
      </c>
      <c r="BP60" s="222">
        <v>10.67</v>
      </c>
      <c r="BQ60" s="222">
        <v>10.63</v>
      </c>
      <c r="BR60" s="222">
        <v>10.59</v>
      </c>
      <c r="BS60" s="222">
        <v>10.55</v>
      </c>
      <c r="BT60" s="222">
        <v>10.45</v>
      </c>
      <c r="BU60" s="222">
        <v>10.37</v>
      </c>
      <c r="BV60" s="222">
        <v>10.27</v>
      </c>
      <c r="BW60" s="222">
        <v>10.199999999999999</v>
      </c>
      <c r="BX60" s="222">
        <v>10.119999999999999</v>
      </c>
      <c r="BY60" s="222">
        <v>10.06</v>
      </c>
      <c r="BZ60" s="222">
        <v>9.98</v>
      </c>
      <c r="CA60" s="222">
        <v>9.9600000000000009</v>
      </c>
      <c r="CB60" s="222">
        <v>9.9600000000000009</v>
      </c>
      <c r="CC60" s="222">
        <v>10</v>
      </c>
      <c r="CD60" s="222">
        <v>9.99</v>
      </c>
      <c r="CE60" s="222">
        <v>9.81</v>
      </c>
      <c r="CF60" s="222">
        <v>9.74</v>
      </c>
      <c r="CG60" s="222">
        <v>9.67</v>
      </c>
      <c r="CH60" s="222">
        <v>9.64</v>
      </c>
      <c r="CI60" s="222">
        <v>9.58</v>
      </c>
      <c r="CJ60" s="222">
        <v>9.6199999999999992</v>
      </c>
      <c r="CK60" s="222">
        <v>9.6199999999999992</v>
      </c>
      <c r="CL60" s="222">
        <v>9.6199999999999992</v>
      </c>
      <c r="CM60" s="222">
        <v>9.68</v>
      </c>
      <c r="CN60" s="222">
        <v>9.64</v>
      </c>
      <c r="CO60" s="222">
        <v>9.59</v>
      </c>
      <c r="CP60" s="222">
        <v>9.5</v>
      </c>
      <c r="CQ60" s="222">
        <v>9.4600000000000009</v>
      </c>
      <c r="CR60" s="222">
        <v>9.39</v>
      </c>
      <c r="CS60" s="222">
        <v>9.33</v>
      </c>
      <c r="CT60" s="222">
        <v>9.3000000000000007</v>
      </c>
      <c r="CU60" s="222">
        <v>9.25</v>
      </c>
      <c r="CV60" s="222">
        <v>9.2200000000000006</v>
      </c>
      <c r="CW60" s="222">
        <v>9.19</v>
      </c>
      <c r="CX60" s="222">
        <v>9.15</v>
      </c>
      <c r="CY60" s="222">
        <v>9.11</v>
      </c>
      <c r="CZ60" s="222">
        <v>9.0500000000000007</v>
      </c>
      <c r="DA60" s="222">
        <v>9.0399999999999991</v>
      </c>
      <c r="DB60" s="222">
        <v>9</v>
      </c>
      <c r="DC60" s="222">
        <v>8.9600000000000009</v>
      </c>
      <c r="DD60" s="222">
        <v>8.92</v>
      </c>
      <c r="DE60" s="222">
        <v>8.89</v>
      </c>
      <c r="DF60" s="222">
        <v>8.84</v>
      </c>
      <c r="DG60" s="222">
        <v>8.7899999999999991</v>
      </c>
      <c r="DH60" s="222">
        <v>8.74</v>
      </c>
      <c r="DI60" s="222">
        <v>8.6999999999999993</v>
      </c>
      <c r="DJ60" s="222">
        <v>8.65</v>
      </c>
      <c r="DK60" s="222">
        <v>8.61</v>
      </c>
      <c r="DL60" s="222">
        <v>8.57</v>
      </c>
      <c r="DM60" s="222">
        <v>8.5299999999999994</v>
      </c>
      <c r="DN60" s="222">
        <v>8.49</v>
      </c>
      <c r="DO60" s="222">
        <v>8.4600000000000009</v>
      </c>
      <c r="DP60" s="222">
        <v>8.44</v>
      </c>
      <c r="DQ60" s="222">
        <v>8.42</v>
      </c>
      <c r="DR60" s="222">
        <v>8.41</v>
      </c>
      <c r="DS60" s="222">
        <v>8.4</v>
      </c>
      <c r="DT60" s="222">
        <v>8.3800000000000008</v>
      </c>
      <c r="DU60" s="222">
        <v>8.42</v>
      </c>
      <c r="DV60" s="222">
        <v>8.4</v>
      </c>
      <c r="DW60" s="222">
        <v>8.3699999999999992</v>
      </c>
      <c r="DX60" s="222">
        <v>8.34</v>
      </c>
      <c r="DY60" s="222">
        <v>8.32</v>
      </c>
      <c r="DZ60" s="222">
        <v>8.2899999999999991</v>
      </c>
      <c r="EA60" s="222">
        <v>8.3000000000000007</v>
      </c>
      <c r="EB60" s="222">
        <v>8.2799999999999994</v>
      </c>
      <c r="EC60" s="222">
        <v>8.25</v>
      </c>
      <c r="ED60" s="222">
        <v>8.2200000000000006</v>
      </c>
      <c r="EE60" s="222">
        <v>8.1999999999999993</v>
      </c>
      <c r="EF60" s="222">
        <v>8.18</v>
      </c>
      <c r="EG60" s="222">
        <v>8.16</v>
      </c>
      <c r="EH60" s="222">
        <v>8.14</v>
      </c>
      <c r="EI60" s="222">
        <v>8.1999999999999993</v>
      </c>
      <c r="EJ60" s="222">
        <v>8.2100000000000009</v>
      </c>
      <c r="EK60" s="222">
        <v>8.18</v>
      </c>
      <c r="EL60" s="222">
        <v>8.16</v>
      </c>
      <c r="EM60" s="222">
        <v>8.14</v>
      </c>
      <c r="EN60" s="222">
        <v>8.1199999999999992</v>
      </c>
      <c r="EO60" s="222">
        <v>8.1199999999999992</v>
      </c>
      <c r="EP60" s="222">
        <v>8.11</v>
      </c>
      <c r="EQ60" s="222">
        <v>8.1</v>
      </c>
      <c r="ER60" s="222">
        <v>8.09</v>
      </c>
      <c r="ES60" s="222">
        <v>8.06</v>
      </c>
      <c r="ET60" s="222">
        <v>8.0399999999999991</v>
      </c>
      <c r="EU60" s="222">
        <v>8.0500000000000007</v>
      </c>
      <c r="EV60" s="222">
        <v>8.06</v>
      </c>
      <c r="EW60" s="222">
        <v>8.06</v>
      </c>
      <c r="EX60" s="222">
        <v>8.06</v>
      </c>
      <c r="EY60" s="222">
        <v>8.06</v>
      </c>
      <c r="EZ60" s="222">
        <v>8.06</v>
      </c>
      <c r="FA60" s="222">
        <v>8.07</v>
      </c>
      <c r="FB60" s="222">
        <v>8.1</v>
      </c>
      <c r="FC60" s="222">
        <v>8.11</v>
      </c>
      <c r="FD60" s="222">
        <v>8.09</v>
      </c>
      <c r="FE60" s="222">
        <v>8.09</v>
      </c>
      <c r="FF60" s="222">
        <v>8.09</v>
      </c>
      <c r="FG60" s="222">
        <v>8.08</v>
      </c>
      <c r="FH60" s="222">
        <v>8.06</v>
      </c>
      <c r="FI60" s="222">
        <v>8.0500000000000007</v>
      </c>
      <c r="FJ60" s="222">
        <v>8.0299999999999994</v>
      </c>
      <c r="FK60" s="222">
        <v>8.02</v>
      </c>
      <c r="FL60" s="222">
        <v>8.02</v>
      </c>
      <c r="FM60" s="222">
        <v>8.01</v>
      </c>
      <c r="FN60" s="222">
        <v>8.0299999999999994</v>
      </c>
      <c r="FO60" s="222">
        <v>8.02</v>
      </c>
      <c r="FP60" s="222">
        <v>8.01</v>
      </c>
      <c r="FQ60" s="222">
        <v>8</v>
      </c>
      <c r="FR60" s="222">
        <v>7.99</v>
      </c>
      <c r="FS60" s="222">
        <v>7.99</v>
      </c>
      <c r="FT60" s="222">
        <v>7.98</v>
      </c>
      <c r="FU60" s="222">
        <v>8.01</v>
      </c>
      <c r="FV60" s="222">
        <v>8</v>
      </c>
      <c r="FW60" s="222">
        <v>8.01</v>
      </c>
      <c r="FX60" s="222">
        <v>8.01</v>
      </c>
      <c r="FY60" s="222">
        <v>8</v>
      </c>
      <c r="FZ60" s="222">
        <v>7.97</v>
      </c>
      <c r="GA60" s="222">
        <v>7.98</v>
      </c>
      <c r="GB60" s="222">
        <v>7.97</v>
      </c>
      <c r="GC60" s="222">
        <v>7.96</v>
      </c>
      <c r="GD60" s="222">
        <v>7.95</v>
      </c>
      <c r="GE60" s="222">
        <v>7.94</v>
      </c>
      <c r="GF60" s="222">
        <v>7.93</v>
      </c>
      <c r="GG60" s="222">
        <v>7.92</v>
      </c>
      <c r="GH60" s="222">
        <v>7.91</v>
      </c>
      <c r="GI60" s="222">
        <v>7.9</v>
      </c>
      <c r="GJ60" s="222">
        <v>7.88</v>
      </c>
      <c r="GK60" s="222">
        <v>7.87</v>
      </c>
      <c r="GL60" s="222">
        <v>7.86</v>
      </c>
      <c r="GM60" s="222">
        <v>7.85</v>
      </c>
      <c r="GN60" s="222">
        <v>7.85</v>
      </c>
      <c r="GO60" s="222">
        <v>7.84</v>
      </c>
      <c r="GP60" s="222">
        <v>7.83</v>
      </c>
      <c r="GQ60" s="222">
        <v>7.82</v>
      </c>
      <c r="GR60" s="222">
        <v>7.83</v>
      </c>
      <c r="GS60" s="222">
        <v>7.83</v>
      </c>
      <c r="GT60" s="222">
        <v>7.82</v>
      </c>
      <c r="GU60" s="222">
        <v>7.82</v>
      </c>
      <c r="GV60" s="222">
        <v>7.84</v>
      </c>
      <c r="GW60" s="222">
        <v>7.86</v>
      </c>
      <c r="GX60" s="222">
        <v>7.85</v>
      </c>
      <c r="GY60" s="222">
        <v>7.85</v>
      </c>
      <c r="GZ60" s="222">
        <v>7.85</v>
      </c>
      <c r="HA60" s="222">
        <v>7.85</v>
      </c>
      <c r="HB60" s="222">
        <v>7.83</v>
      </c>
      <c r="HC60" s="222">
        <v>7.83</v>
      </c>
      <c r="HD60" s="222">
        <v>7.82</v>
      </c>
      <c r="HE60" s="222">
        <v>7.82</v>
      </c>
      <c r="HF60" s="222">
        <v>7.82</v>
      </c>
      <c r="HG60" s="222">
        <v>7.81</v>
      </c>
      <c r="HH60" s="222">
        <v>7.81</v>
      </c>
      <c r="HI60" s="222">
        <v>7.8</v>
      </c>
      <c r="HJ60" s="222">
        <v>7.79</v>
      </c>
      <c r="HK60" s="222">
        <v>7.8</v>
      </c>
      <c r="HL60" s="222">
        <v>7.81</v>
      </c>
      <c r="HM60" s="222">
        <v>7.81</v>
      </c>
      <c r="HN60" s="222">
        <v>7.82</v>
      </c>
      <c r="HO60" s="222">
        <v>7.82</v>
      </c>
      <c r="HP60" s="222">
        <v>7.82</v>
      </c>
      <c r="HQ60" s="222">
        <v>7.82</v>
      </c>
      <c r="HR60" s="222">
        <v>7.82</v>
      </c>
      <c r="HS60" s="222">
        <v>7.81</v>
      </c>
      <c r="HT60" s="222">
        <v>7.81</v>
      </c>
      <c r="HU60" s="222">
        <v>7.81</v>
      </c>
      <c r="HV60" s="222">
        <v>7.81</v>
      </c>
      <c r="HW60" s="222">
        <v>7.81</v>
      </c>
      <c r="HX60" s="222">
        <v>7.82</v>
      </c>
      <c r="HY60" s="222">
        <v>7.82</v>
      </c>
      <c r="HZ60" s="222">
        <v>7.82</v>
      </c>
    </row>
    <row r="61" spans="1:237" s="227" customFormat="1" x14ac:dyDescent="0.25">
      <c r="A61" s="225">
        <f t="shared" si="4"/>
        <v>59</v>
      </c>
      <c r="B61" s="350"/>
      <c r="C61" s="229"/>
      <c r="D61" s="180"/>
      <c r="E61" s="180"/>
      <c r="F61" s="180"/>
      <c r="G61" s="180"/>
      <c r="H61" s="180"/>
      <c r="I61" s="180"/>
      <c r="J61" s="222"/>
      <c r="K61" s="222"/>
      <c r="L61" s="229"/>
      <c r="M61" s="222"/>
      <c r="N61" s="222"/>
      <c r="O61" s="222"/>
      <c r="P61" s="222"/>
      <c r="Q61" s="222"/>
      <c r="R61" s="222"/>
      <c r="S61" s="222"/>
      <c r="T61" s="222"/>
      <c r="U61" s="222"/>
      <c r="V61" s="222"/>
      <c r="W61" s="222"/>
      <c r="X61" s="222"/>
      <c r="Y61" s="222"/>
      <c r="Z61" s="222"/>
      <c r="AA61" s="222"/>
      <c r="AB61" s="222"/>
      <c r="AC61" s="222"/>
      <c r="IA61"/>
      <c r="IB61"/>
      <c r="IC61"/>
    </row>
    <row r="62" spans="1:237" x14ac:dyDescent="0.25">
      <c r="A62" s="225">
        <f t="shared" si="4"/>
        <v>60</v>
      </c>
      <c r="B62" s="226"/>
      <c r="C62" s="229"/>
      <c r="D62" s="180">
        <v>39.94</v>
      </c>
      <c r="E62" s="180">
        <v>60.72</v>
      </c>
      <c r="F62" s="180">
        <v>67.569999999999993</v>
      </c>
      <c r="G62" s="180">
        <v>72.22</v>
      </c>
      <c r="H62" s="180">
        <v>75.819999999999993</v>
      </c>
      <c r="I62" s="180">
        <v>77.5</v>
      </c>
      <c r="J62" s="222">
        <v>78.540000000000006</v>
      </c>
      <c r="K62" s="222">
        <v>78.349999999999994</v>
      </c>
      <c r="L62" s="229">
        <v>78.680000000000007</v>
      </c>
      <c r="M62" s="222">
        <v>79.7</v>
      </c>
      <c r="N62" s="222">
        <v>79.98</v>
      </c>
      <c r="O62" s="222">
        <v>80.59</v>
      </c>
      <c r="P62" s="222">
        <v>81.19</v>
      </c>
      <c r="Q62" s="222">
        <v>81.599999999999994</v>
      </c>
      <c r="R62" s="222">
        <v>81.89</v>
      </c>
      <c r="S62" s="222">
        <v>82.16</v>
      </c>
      <c r="T62" s="222">
        <v>82.38</v>
      </c>
      <c r="U62" s="222">
        <v>82.82</v>
      </c>
      <c r="V62" s="222">
        <v>83.08</v>
      </c>
      <c r="W62" s="222">
        <v>83.24</v>
      </c>
      <c r="X62" s="222">
        <v>83.24</v>
      </c>
      <c r="Y62" s="222">
        <v>82.92</v>
      </c>
      <c r="Z62" s="222">
        <v>82.48</v>
      </c>
      <c r="AA62" s="222">
        <v>81.650000000000006</v>
      </c>
      <c r="AB62" s="222">
        <v>81.81</v>
      </c>
      <c r="AC62" s="222">
        <v>82.03</v>
      </c>
      <c r="AD62" s="222">
        <v>82.08</v>
      </c>
      <c r="AE62" s="222">
        <v>82.08</v>
      </c>
      <c r="AF62" s="222">
        <v>82.08</v>
      </c>
      <c r="AG62" s="222">
        <v>81.94</v>
      </c>
      <c r="AH62" s="222">
        <v>81.99</v>
      </c>
      <c r="AI62" s="222">
        <v>82.2</v>
      </c>
      <c r="AJ62" s="222">
        <v>82.38</v>
      </c>
      <c r="AK62" s="222">
        <v>82.57</v>
      </c>
      <c r="AL62" s="222">
        <v>82.7</v>
      </c>
      <c r="AM62" s="222">
        <v>82.92</v>
      </c>
      <c r="AN62" s="222">
        <v>83.08</v>
      </c>
      <c r="AO62" s="222">
        <v>83.17</v>
      </c>
      <c r="AP62" s="222">
        <v>83.26</v>
      </c>
      <c r="AQ62" s="222">
        <v>83.44</v>
      </c>
      <c r="AR62" s="222">
        <v>83.46</v>
      </c>
      <c r="AS62" s="222">
        <v>83.52</v>
      </c>
      <c r="AT62" s="222">
        <v>83.59</v>
      </c>
      <c r="AU62" s="222">
        <v>83.62</v>
      </c>
      <c r="AV62" s="222">
        <v>83.64</v>
      </c>
      <c r="AW62" s="222">
        <v>83.52</v>
      </c>
      <c r="AX62" s="222">
        <v>83.55</v>
      </c>
      <c r="AY62" s="222">
        <v>83.57</v>
      </c>
      <c r="AZ62" s="222">
        <v>83.57</v>
      </c>
      <c r="BA62" s="222">
        <v>83.57</v>
      </c>
      <c r="BB62" s="222">
        <v>83.57</v>
      </c>
      <c r="BC62" s="222">
        <v>83.54</v>
      </c>
      <c r="BD62" s="222">
        <v>83.41</v>
      </c>
      <c r="BE62" s="222">
        <v>83.41</v>
      </c>
      <c r="BF62" s="222">
        <v>83.44</v>
      </c>
      <c r="BG62" s="222">
        <v>83.52</v>
      </c>
      <c r="BH62" s="222">
        <v>83.56</v>
      </c>
      <c r="BI62" s="222">
        <v>83.66</v>
      </c>
      <c r="BJ62" s="222">
        <v>83.72</v>
      </c>
      <c r="BK62" s="222">
        <v>83.79</v>
      </c>
      <c r="BL62" s="222">
        <v>83.85</v>
      </c>
      <c r="BM62" s="222">
        <v>83.91</v>
      </c>
      <c r="BN62" s="222">
        <v>83.93</v>
      </c>
      <c r="BO62" s="222">
        <v>83.85</v>
      </c>
      <c r="BP62" s="222">
        <v>83.88</v>
      </c>
      <c r="BQ62" s="222">
        <v>83.97</v>
      </c>
      <c r="BR62" s="222">
        <v>83.96</v>
      </c>
      <c r="BS62" s="222">
        <v>84.02</v>
      </c>
      <c r="BT62" s="222">
        <v>84.08</v>
      </c>
      <c r="BU62" s="222">
        <v>84.16</v>
      </c>
      <c r="BV62" s="222">
        <v>84.17</v>
      </c>
      <c r="BW62" s="222">
        <v>84.25</v>
      </c>
      <c r="BX62" s="222">
        <v>84.28</v>
      </c>
      <c r="BY62" s="222">
        <v>84.29</v>
      </c>
      <c r="BZ62" s="222">
        <v>84.36</v>
      </c>
      <c r="CA62" s="222">
        <v>84.26</v>
      </c>
      <c r="CB62" s="222">
        <v>84.22</v>
      </c>
      <c r="CC62" s="222">
        <v>84.18</v>
      </c>
      <c r="CD62" s="222">
        <v>84.18</v>
      </c>
      <c r="CE62" s="222">
        <v>84.15</v>
      </c>
      <c r="CF62" s="222">
        <v>84.19</v>
      </c>
      <c r="CG62" s="222">
        <v>84.2</v>
      </c>
      <c r="CH62" s="222">
        <v>84.23</v>
      </c>
      <c r="CI62" s="222">
        <v>84.2</v>
      </c>
      <c r="CJ62" s="222">
        <v>84.21</v>
      </c>
      <c r="CK62" s="222">
        <v>84.21</v>
      </c>
      <c r="CL62" s="222">
        <v>84.25</v>
      </c>
      <c r="CM62" s="222">
        <v>84.1</v>
      </c>
      <c r="CN62" s="222">
        <v>83.73</v>
      </c>
      <c r="CO62" s="222">
        <v>83.83</v>
      </c>
      <c r="CP62" s="222">
        <v>83.88</v>
      </c>
      <c r="CQ62" s="222">
        <v>83.94</v>
      </c>
      <c r="CR62" s="222">
        <v>84.01</v>
      </c>
      <c r="CS62" s="222">
        <v>84.07</v>
      </c>
      <c r="CT62" s="222">
        <v>84.06</v>
      </c>
      <c r="CU62" s="222">
        <v>84.13</v>
      </c>
      <c r="CV62" s="222">
        <v>84.13</v>
      </c>
      <c r="CW62" s="222">
        <v>84.15</v>
      </c>
      <c r="CX62" s="222">
        <v>84.17</v>
      </c>
      <c r="CY62" s="222">
        <v>84.17</v>
      </c>
      <c r="CZ62" s="222">
        <v>84.16</v>
      </c>
      <c r="DA62" s="222">
        <v>84.24</v>
      </c>
      <c r="DB62" s="222">
        <v>84.28</v>
      </c>
      <c r="DC62" s="222">
        <v>84.31</v>
      </c>
      <c r="DD62" s="222">
        <v>84.36</v>
      </c>
      <c r="DE62" s="222">
        <v>84.31</v>
      </c>
      <c r="DF62" s="222">
        <v>84.36</v>
      </c>
      <c r="DG62" s="222">
        <v>84.38</v>
      </c>
      <c r="DH62" s="222">
        <v>84.34</v>
      </c>
      <c r="DI62" s="222">
        <v>84.38</v>
      </c>
      <c r="DJ62" s="222">
        <v>84.44</v>
      </c>
      <c r="DK62" s="222">
        <v>84.43</v>
      </c>
      <c r="DL62" s="222">
        <v>84.42</v>
      </c>
      <c r="DM62" s="222">
        <v>84.41</v>
      </c>
      <c r="DN62" s="222">
        <v>84.4</v>
      </c>
      <c r="DO62" s="222">
        <v>84.38</v>
      </c>
      <c r="DP62" s="222">
        <v>84.36</v>
      </c>
      <c r="DQ62" s="222">
        <v>84.36</v>
      </c>
      <c r="DR62" s="222">
        <v>84.4</v>
      </c>
      <c r="DS62" s="222">
        <v>84.37</v>
      </c>
      <c r="DT62" s="222">
        <v>84.4</v>
      </c>
      <c r="DU62" s="222">
        <v>84.38</v>
      </c>
      <c r="DV62" s="222">
        <v>84.41</v>
      </c>
      <c r="DW62" s="222">
        <v>84.44</v>
      </c>
      <c r="DX62" s="222">
        <v>84.46</v>
      </c>
      <c r="DY62" s="222">
        <v>84.44</v>
      </c>
      <c r="DZ62" s="222">
        <v>84.39</v>
      </c>
      <c r="EA62" s="222">
        <v>84.38</v>
      </c>
      <c r="EB62" s="222">
        <v>84.4</v>
      </c>
      <c r="EC62" s="222">
        <v>84.4</v>
      </c>
      <c r="ED62" s="222">
        <v>84.43</v>
      </c>
      <c r="EE62" s="222">
        <v>84.44</v>
      </c>
      <c r="EF62" s="222">
        <v>84.44</v>
      </c>
      <c r="EG62" s="222">
        <v>84.48</v>
      </c>
      <c r="EH62" s="222">
        <v>84.49</v>
      </c>
      <c r="EI62" s="222">
        <v>84.51</v>
      </c>
      <c r="EJ62" s="222">
        <v>84.48</v>
      </c>
      <c r="EK62" s="222">
        <v>84.5</v>
      </c>
      <c r="EL62" s="222">
        <v>84.54</v>
      </c>
      <c r="EM62" s="222">
        <v>84.53</v>
      </c>
      <c r="EN62" s="222">
        <v>84.54</v>
      </c>
      <c r="EO62" s="222">
        <v>84.49</v>
      </c>
      <c r="EP62" s="222">
        <v>84.5</v>
      </c>
      <c r="EQ62" s="222">
        <v>84.56</v>
      </c>
      <c r="ER62" s="222">
        <v>84.54</v>
      </c>
      <c r="ES62" s="222">
        <v>84.58</v>
      </c>
      <c r="ET62" s="222">
        <v>84.53</v>
      </c>
      <c r="EU62" s="222">
        <v>84.55</v>
      </c>
      <c r="EV62" s="222">
        <v>84.48</v>
      </c>
      <c r="EW62" s="222">
        <v>84.48</v>
      </c>
      <c r="EX62" s="222">
        <v>84.48</v>
      </c>
      <c r="EY62" s="222">
        <v>84.48</v>
      </c>
      <c r="EZ62" s="222">
        <v>84.48</v>
      </c>
      <c r="FA62" s="222">
        <v>84.41</v>
      </c>
      <c r="FB62" s="222">
        <v>84.33</v>
      </c>
      <c r="FC62" s="222">
        <v>84.36</v>
      </c>
      <c r="FD62" s="222">
        <v>84.36</v>
      </c>
      <c r="FE62" s="222">
        <v>84.38</v>
      </c>
      <c r="FF62" s="222">
        <v>84.41</v>
      </c>
      <c r="FG62" s="222">
        <v>84.43</v>
      </c>
      <c r="FH62" s="222">
        <v>84.4</v>
      </c>
      <c r="FI62" s="222">
        <v>84.4</v>
      </c>
      <c r="FJ62" s="222">
        <v>84.44</v>
      </c>
      <c r="FK62" s="222">
        <v>84.43</v>
      </c>
      <c r="FL62" s="222">
        <v>84.45</v>
      </c>
      <c r="FM62" s="222">
        <v>84.43</v>
      </c>
      <c r="FN62" s="222">
        <v>84.47</v>
      </c>
      <c r="FO62" s="222">
        <v>84.48</v>
      </c>
      <c r="FP62" s="222">
        <v>84.5</v>
      </c>
      <c r="FQ62" s="222">
        <v>84.47</v>
      </c>
      <c r="FR62" s="222">
        <v>84.52</v>
      </c>
      <c r="FS62" s="222">
        <v>84.5</v>
      </c>
      <c r="FT62" s="222">
        <v>84.51</v>
      </c>
      <c r="FU62" s="222">
        <v>84.5</v>
      </c>
      <c r="FV62" s="222">
        <v>84.54</v>
      </c>
      <c r="FW62" s="222">
        <v>84.48</v>
      </c>
      <c r="FX62" s="222">
        <v>84.5</v>
      </c>
      <c r="FY62" s="222">
        <v>84.48</v>
      </c>
      <c r="FZ62" s="222">
        <v>84.5</v>
      </c>
      <c r="GA62" s="222">
        <v>84.5</v>
      </c>
      <c r="GB62" s="222">
        <v>84.52</v>
      </c>
      <c r="GC62" s="222">
        <v>84.5</v>
      </c>
      <c r="GD62" s="222">
        <v>84.54</v>
      </c>
      <c r="GE62" s="222">
        <v>84.54</v>
      </c>
      <c r="GF62" s="222">
        <v>84.53</v>
      </c>
      <c r="GG62" s="222">
        <v>84.51</v>
      </c>
      <c r="GH62" s="222">
        <v>84.45</v>
      </c>
      <c r="GI62" s="222">
        <v>84.44</v>
      </c>
      <c r="GJ62" s="222">
        <v>84.44</v>
      </c>
      <c r="GK62" s="222">
        <v>84.49</v>
      </c>
      <c r="GL62" s="222">
        <v>84.46</v>
      </c>
      <c r="GM62" s="222">
        <v>84.48</v>
      </c>
      <c r="GN62" s="222">
        <v>84.5</v>
      </c>
      <c r="GO62" s="222">
        <v>84.53</v>
      </c>
      <c r="GP62" s="222">
        <v>84.52</v>
      </c>
      <c r="GQ62" s="222">
        <v>84.56</v>
      </c>
      <c r="GR62" s="222">
        <v>84.57</v>
      </c>
      <c r="GS62" s="222">
        <v>84.53</v>
      </c>
      <c r="GT62" s="222">
        <v>84.55</v>
      </c>
      <c r="GU62" s="222">
        <v>84.58</v>
      </c>
      <c r="GV62" s="222">
        <v>84.57</v>
      </c>
      <c r="GW62" s="222">
        <v>84.59</v>
      </c>
      <c r="GX62" s="222">
        <v>84.56</v>
      </c>
      <c r="GY62" s="222">
        <v>84.56</v>
      </c>
      <c r="GZ62" s="222">
        <v>84.52</v>
      </c>
      <c r="HA62" s="222">
        <v>84.53</v>
      </c>
      <c r="HB62" s="222">
        <v>84.55</v>
      </c>
      <c r="HC62" s="222">
        <v>84.56</v>
      </c>
      <c r="HD62" s="222">
        <v>84.57</v>
      </c>
      <c r="HE62" s="222">
        <v>84.59</v>
      </c>
      <c r="HF62" s="222">
        <v>84.62</v>
      </c>
      <c r="HG62" s="222">
        <v>84.61</v>
      </c>
      <c r="HH62" s="222">
        <v>84.64</v>
      </c>
      <c r="HI62" s="222">
        <v>84.66</v>
      </c>
      <c r="HJ62" s="222">
        <v>84.67</v>
      </c>
      <c r="HK62" s="222">
        <v>84.66</v>
      </c>
      <c r="HL62" s="222">
        <v>84.64</v>
      </c>
      <c r="HM62" s="222">
        <v>84.63</v>
      </c>
      <c r="HN62" s="222">
        <v>84.69</v>
      </c>
      <c r="HO62" s="222">
        <v>84.69</v>
      </c>
      <c r="HP62" s="222">
        <v>84.68</v>
      </c>
      <c r="HQ62" s="222">
        <v>84.67</v>
      </c>
      <c r="HR62" s="222">
        <v>84.72</v>
      </c>
      <c r="HS62" s="222">
        <v>84.73</v>
      </c>
      <c r="HT62" s="222">
        <v>84.73</v>
      </c>
      <c r="HU62" s="222">
        <v>84.73</v>
      </c>
      <c r="HV62" s="222">
        <v>84.73</v>
      </c>
      <c r="HW62" s="222">
        <v>84.64</v>
      </c>
      <c r="HX62" s="222">
        <v>84.58</v>
      </c>
      <c r="HY62" s="222">
        <v>84.58</v>
      </c>
      <c r="HZ62" s="222">
        <v>84.8</v>
      </c>
    </row>
    <row r="63" spans="1:237" x14ac:dyDescent="0.25">
      <c r="A63" s="225">
        <f t="shared" si="4"/>
        <v>61</v>
      </c>
      <c r="B63" s="226"/>
      <c r="C63" s="229"/>
      <c r="D63" s="180">
        <v>45.55</v>
      </c>
      <c r="E63" s="180">
        <v>69.25</v>
      </c>
      <c r="F63" s="180">
        <v>77.06</v>
      </c>
      <c r="G63" s="180">
        <v>82.37</v>
      </c>
      <c r="H63" s="180">
        <v>86.47</v>
      </c>
      <c r="I63" s="180">
        <v>88.39</v>
      </c>
      <c r="J63" s="222">
        <v>89.58</v>
      </c>
      <c r="K63" s="222">
        <v>89.36</v>
      </c>
      <c r="L63" s="229">
        <v>89.74</v>
      </c>
      <c r="M63" s="222">
        <v>90.9</v>
      </c>
      <c r="N63" s="222">
        <v>91.22</v>
      </c>
      <c r="O63" s="222">
        <v>91.91</v>
      </c>
      <c r="P63" s="222">
        <v>92.6</v>
      </c>
      <c r="Q63" s="222">
        <v>93.07</v>
      </c>
      <c r="R63" s="222">
        <v>93.4</v>
      </c>
      <c r="S63" s="222">
        <v>93.7</v>
      </c>
      <c r="T63" s="222">
        <v>93.96</v>
      </c>
      <c r="U63" s="222">
        <v>94.46</v>
      </c>
      <c r="V63" s="222">
        <v>94.75</v>
      </c>
      <c r="W63" s="222">
        <v>94.94</v>
      </c>
      <c r="X63" s="222">
        <v>94.94</v>
      </c>
      <c r="Y63" s="222">
        <v>94.57</v>
      </c>
      <c r="Z63" s="222">
        <v>94.07</v>
      </c>
      <c r="AA63" s="222">
        <v>93.12</v>
      </c>
      <c r="AB63" s="222">
        <v>93.31</v>
      </c>
      <c r="AC63" s="222">
        <v>93.56</v>
      </c>
      <c r="AD63" s="222">
        <v>93.61</v>
      </c>
      <c r="AE63" s="222">
        <v>93.61</v>
      </c>
      <c r="AF63" s="222">
        <v>93.61</v>
      </c>
      <c r="AG63" s="222">
        <v>93.45</v>
      </c>
      <c r="AH63" s="222">
        <v>93.51</v>
      </c>
      <c r="AI63" s="222">
        <v>93.75</v>
      </c>
      <c r="AJ63" s="222">
        <v>93.96</v>
      </c>
      <c r="AK63" s="222">
        <v>94.17</v>
      </c>
      <c r="AL63" s="222">
        <v>94.32</v>
      </c>
      <c r="AM63" s="222">
        <v>94.57</v>
      </c>
      <c r="AN63" s="222">
        <v>94.75</v>
      </c>
      <c r="AO63" s="222">
        <v>94.86</v>
      </c>
      <c r="AP63" s="222">
        <v>94.96</v>
      </c>
      <c r="AQ63" s="222">
        <v>95.16</v>
      </c>
      <c r="AR63" s="222">
        <v>95.19</v>
      </c>
      <c r="AS63" s="222">
        <v>95.26</v>
      </c>
      <c r="AT63" s="222">
        <v>95.34</v>
      </c>
      <c r="AU63" s="222">
        <v>95.37</v>
      </c>
      <c r="AV63" s="222">
        <v>95.39</v>
      </c>
      <c r="AW63" s="222">
        <v>95.26</v>
      </c>
      <c r="AX63" s="222">
        <v>95.29</v>
      </c>
      <c r="AY63" s="222">
        <v>95.31</v>
      </c>
      <c r="AZ63" s="222">
        <v>95.31</v>
      </c>
      <c r="BA63" s="222">
        <v>95.31</v>
      </c>
      <c r="BB63" s="222">
        <v>95.31</v>
      </c>
      <c r="BC63" s="222">
        <v>95.28</v>
      </c>
      <c r="BD63" s="222">
        <v>95.13</v>
      </c>
      <c r="BE63" s="222">
        <v>95.13</v>
      </c>
      <c r="BF63" s="222">
        <v>95.16</v>
      </c>
      <c r="BG63" s="222">
        <v>95.26</v>
      </c>
      <c r="BH63" s="222">
        <v>95.3</v>
      </c>
      <c r="BI63" s="222">
        <v>95.42</v>
      </c>
      <c r="BJ63" s="222">
        <v>95.48</v>
      </c>
      <c r="BK63" s="222">
        <v>95.56</v>
      </c>
      <c r="BL63" s="222">
        <v>95.63</v>
      </c>
      <c r="BM63" s="222">
        <v>95.7</v>
      </c>
      <c r="BN63" s="222">
        <v>95.72</v>
      </c>
      <c r="BO63" s="222">
        <v>95.63</v>
      </c>
      <c r="BP63" s="222">
        <v>95.67</v>
      </c>
      <c r="BQ63" s="222">
        <v>95.77</v>
      </c>
      <c r="BR63" s="222">
        <v>95.76</v>
      </c>
      <c r="BS63" s="222">
        <v>95.83</v>
      </c>
      <c r="BT63" s="222">
        <v>95.89</v>
      </c>
      <c r="BU63" s="222">
        <v>95.99</v>
      </c>
      <c r="BV63" s="222">
        <v>96</v>
      </c>
      <c r="BW63" s="222">
        <v>96.09</v>
      </c>
      <c r="BX63" s="222">
        <v>96.12</v>
      </c>
      <c r="BY63" s="222">
        <v>96.13</v>
      </c>
      <c r="BZ63" s="222">
        <v>96.21</v>
      </c>
      <c r="CA63" s="222">
        <v>96.1</v>
      </c>
      <c r="CB63" s="222">
        <v>96.05</v>
      </c>
      <c r="CC63" s="222">
        <v>96.01</v>
      </c>
      <c r="CD63" s="222">
        <v>96.01</v>
      </c>
      <c r="CE63" s="222">
        <v>95.97</v>
      </c>
      <c r="CF63" s="222">
        <v>96.02</v>
      </c>
      <c r="CG63" s="222">
        <v>96.03</v>
      </c>
      <c r="CH63" s="222">
        <v>96.07</v>
      </c>
      <c r="CI63" s="222">
        <v>96.03</v>
      </c>
      <c r="CJ63" s="222">
        <v>96.04</v>
      </c>
      <c r="CK63" s="222">
        <v>96.04</v>
      </c>
      <c r="CL63" s="222">
        <v>96.09</v>
      </c>
      <c r="CM63" s="222">
        <v>95.92</v>
      </c>
      <c r="CN63" s="222">
        <v>95.49</v>
      </c>
      <c r="CO63" s="222">
        <v>95.61</v>
      </c>
      <c r="CP63" s="222">
        <v>95.67</v>
      </c>
      <c r="CQ63" s="222">
        <v>95.73</v>
      </c>
      <c r="CR63" s="222">
        <v>95.81</v>
      </c>
      <c r="CS63" s="222">
        <v>95.88</v>
      </c>
      <c r="CT63" s="222">
        <v>95.87</v>
      </c>
      <c r="CU63" s="222">
        <v>95.95</v>
      </c>
      <c r="CV63" s="222">
        <v>95.95</v>
      </c>
      <c r="CW63" s="222">
        <v>95.97</v>
      </c>
      <c r="CX63" s="222">
        <v>96</v>
      </c>
      <c r="CY63" s="222">
        <v>96</v>
      </c>
      <c r="CZ63" s="222">
        <v>95.99</v>
      </c>
      <c r="DA63" s="222">
        <v>96.08</v>
      </c>
      <c r="DB63" s="222">
        <v>96.12</v>
      </c>
      <c r="DC63" s="222">
        <v>96.16</v>
      </c>
      <c r="DD63" s="222">
        <v>96.21</v>
      </c>
      <c r="DE63" s="222">
        <v>96.16</v>
      </c>
      <c r="DF63" s="222">
        <v>96.21</v>
      </c>
      <c r="DG63" s="222">
        <v>96.24</v>
      </c>
      <c r="DH63" s="222">
        <v>96.19</v>
      </c>
      <c r="DI63" s="222">
        <v>96.24</v>
      </c>
      <c r="DJ63" s="222">
        <v>96.3</v>
      </c>
      <c r="DK63" s="222">
        <v>96.29</v>
      </c>
      <c r="DL63" s="222">
        <v>96.28</v>
      </c>
      <c r="DM63" s="222">
        <v>96.27</v>
      </c>
      <c r="DN63" s="222">
        <v>96.26</v>
      </c>
      <c r="DO63" s="222">
        <v>96.24</v>
      </c>
      <c r="DP63" s="222">
        <v>96.21</v>
      </c>
      <c r="DQ63" s="222">
        <v>96.21</v>
      </c>
      <c r="DR63" s="222">
        <v>96.26</v>
      </c>
      <c r="DS63" s="222">
        <v>96.22</v>
      </c>
      <c r="DT63" s="222">
        <v>96.26</v>
      </c>
      <c r="DU63" s="222">
        <v>96.24</v>
      </c>
      <c r="DV63" s="222">
        <v>96.27</v>
      </c>
      <c r="DW63" s="222">
        <v>96.3</v>
      </c>
      <c r="DX63" s="222">
        <v>96.33</v>
      </c>
      <c r="DY63" s="222">
        <v>96.3</v>
      </c>
      <c r="DZ63" s="222">
        <v>96.25</v>
      </c>
      <c r="EA63" s="222">
        <v>96.24</v>
      </c>
      <c r="EB63" s="222">
        <v>96.26</v>
      </c>
      <c r="EC63" s="222">
        <v>96.26</v>
      </c>
      <c r="ED63" s="222">
        <v>96.29</v>
      </c>
      <c r="EE63" s="222">
        <v>96.3</v>
      </c>
      <c r="EF63" s="222">
        <v>96.3</v>
      </c>
      <c r="EG63" s="222">
        <v>96.35</v>
      </c>
      <c r="EH63" s="222">
        <v>96.36</v>
      </c>
      <c r="EI63" s="222">
        <v>96.38</v>
      </c>
      <c r="EJ63" s="222">
        <v>96.35</v>
      </c>
      <c r="EK63" s="222">
        <v>96.37</v>
      </c>
      <c r="EL63" s="222">
        <v>96.42</v>
      </c>
      <c r="EM63" s="222">
        <v>96.41</v>
      </c>
      <c r="EN63" s="222">
        <v>96.42</v>
      </c>
      <c r="EO63" s="222">
        <v>96.36</v>
      </c>
      <c r="EP63" s="222">
        <v>96.37</v>
      </c>
      <c r="EQ63" s="222">
        <v>96.44</v>
      </c>
      <c r="ER63" s="222">
        <v>96.42</v>
      </c>
      <c r="ES63" s="222">
        <v>96.46</v>
      </c>
      <c r="ET63" s="222">
        <v>96.41</v>
      </c>
      <c r="EU63" s="222">
        <v>96.43</v>
      </c>
      <c r="EV63" s="222">
        <v>96.35</v>
      </c>
      <c r="EW63" s="222">
        <v>96.35</v>
      </c>
      <c r="EX63" s="222">
        <v>96.35</v>
      </c>
      <c r="EY63" s="222">
        <v>96.35</v>
      </c>
      <c r="EZ63" s="222">
        <v>96.35</v>
      </c>
      <c r="FA63" s="222">
        <v>96.27</v>
      </c>
      <c r="FB63" s="222">
        <v>96.18</v>
      </c>
      <c r="FC63" s="222">
        <v>96.21</v>
      </c>
      <c r="FD63" s="222">
        <v>96.21</v>
      </c>
      <c r="FE63" s="222">
        <v>96.24</v>
      </c>
      <c r="FF63" s="222">
        <v>96.27</v>
      </c>
      <c r="FG63" s="222">
        <v>96.29</v>
      </c>
      <c r="FH63" s="222">
        <v>96.26</v>
      </c>
      <c r="FI63" s="222">
        <v>96.26</v>
      </c>
      <c r="FJ63" s="222">
        <v>96.3</v>
      </c>
      <c r="FK63" s="222">
        <v>96.29</v>
      </c>
      <c r="FL63" s="222">
        <v>96.32</v>
      </c>
      <c r="FM63" s="222">
        <v>96.29</v>
      </c>
      <c r="FN63" s="222">
        <v>96.34</v>
      </c>
      <c r="FO63" s="222">
        <v>96.35</v>
      </c>
      <c r="FP63" s="222">
        <v>96.37</v>
      </c>
      <c r="FQ63" s="222">
        <v>96.34</v>
      </c>
      <c r="FR63" s="222">
        <v>96.4</v>
      </c>
      <c r="FS63" s="222">
        <v>96.37</v>
      </c>
      <c r="FT63" s="222">
        <v>96.38</v>
      </c>
      <c r="FU63" s="222">
        <v>96.37</v>
      </c>
      <c r="FV63" s="222">
        <v>96.42</v>
      </c>
      <c r="FW63" s="222">
        <v>96.35</v>
      </c>
      <c r="FX63" s="222">
        <v>96.37</v>
      </c>
      <c r="FY63" s="222">
        <v>96.35</v>
      </c>
      <c r="FZ63" s="222">
        <v>96.37</v>
      </c>
      <c r="GA63" s="222">
        <v>96.37</v>
      </c>
      <c r="GB63" s="222">
        <v>96.4</v>
      </c>
      <c r="GC63" s="222">
        <v>96.37</v>
      </c>
      <c r="GD63" s="222">
        <v>96.42</v>
      </c>
      <c r="GE63" s="222">
        <v>96.42</v>
      </c>
      <c r="GF63" s="222">
        <v>96.41</v>
      </c>
      <c r="GG63" s="222">
        <v>96.38</v>
      </c>
      <c r="GH63" s="222">
        <v>96.32</v>
      </c>
      <c r="GI63" s="222">
        <v>96.3</v>
      </c>
      <c r="GJ63" s="222">
        <v>96.3</v>
      </c>
      <c r="GK63" s="222">
        <v>96.36</v>
      </c>
      <c r="GL63" s="222">
        <v>96.33</v>
      </c>
      <c r="GM63" s="222">
        <v>96.35</v>
      </c>
      <c r="GN63" s="222">
        <v>96.37</v>
      </c>
      <c r="GO63" s="222">
        <v>96.41</v>
      </c>
      <c r="GP63" s="222">
        <v>96.4</v>
      </c>
      <c r="GQ63" s="222">
        <v>96.44</v>
      </c>
      <c r="GR63" s="222">
        <v>96.45</v>
      </c>
      <c r="GS63" s="222">
        <v>96.41</v>
      </c>
      <c r="GT63" s="222">
        <v>96.43</v>
      </c>
      <c r="GU63" s="222">
        <v>96.46</v>
      </c>
      <c r="GV63" s="222">
        <v>96.45</v>
      </c>
      <c r="GW63" s="222">
        <v>96.48</v>
      </c>
      <c r="GX63" s="222">
        <v>96.44</v>
      </c>
      <c r="GY63" s="222">
        <v>96.44</v>
      </c>
      <c r="GZ63" s="222">
        <v>96.4</v>
      </c>
      <c r="HA63" s="222">
        <v>96.41</v>
      </c>
      <c r="HB63" s="222">
        <v>96.43</v>
      </c>
      <c r="HC63" s="222">
        <v>96.44</v>
      </c>
      <c r="HD63" s="222">
        <v>96.45</v>
      </c>
      <c r="HE63" s="222">
        <v>96.48</v>
      </c>
      <c r="HF63" s="222">
        <v>96.51</v>
      </c>
      <c r="HG63" s="222">
        <v>96.5</v>
      </c>
      <c r="HH63" s="222">
        <v>96.53</v>
      </c>
      <c r="HI63" s="222">
        <v>96.56</v>
      </c>
      <c r="HJ63" s="222">
        <v>96.57</v>
      </c>
      <c r="HK63" s="222">
        <v>96.56</v>
      </c>
      <c r="HL63" s="222">
        <v>96.53</v>
      </c>
      <c r="HM63" s="222">
        <v>96.52</v>
      </c>
      <c r="HN63" s="222">
        <v>96.59</v>
      </c>
      <c r="HO63" s="222">
        <v>96.59</v>
      </c>
      <c r="HP63" s="222">
        <v>96.58</v>
      </c>
      <c r="HQ63" s="222">
        <v>96.57</v>
      </c>
      <c r="HR63" s="222">
        <v>96.62</v>
      </c>
      <c r="HS63" s="222">
        <v>96.64</v>
      </c>
      <c r="HT63" s="222">
        <v>96.64</v>
      </c>
      <c r="HU63" s="222">
        <v>96.64</v>
      </c>
      <c r="HV63" s="222">
        <v>96.64</v>
      </c>
      <c r="HW63" s="222">
        <v>96.53</v>
      </c>
      <c r="HX63" s="222">
        <v>96.46</v>
      </c>
      <c r="HY63" s="222">
        <v>96.46</v>
      </c>
      <c r="HZ63" s="222">
        <v>96.72</v>
      </c>
    </row>
    <row r="64" spans="1:237" x14ac:dyDescent="0.25">
      <c r="A64" s="225">
        <f t="shared" si="4"/>
        <v>62</v>
      </c>
      <c r="B64" s="226"/>
      <c r="C64" s="229"/>
      <c r="D64" s="180">
        <v>87.68</v>
      </c>
      <c r="E64" s="180">
        <v>87.68</v>
      </c>
      <c r="F64" s="180">
        <v>87.68</v>
      </c>
      <c r="G64" s="180">
        <v>87.68</v>
      </c>
      <c r="H64" s="180">
        <v>87.68</v>
      </c>
      <c r="I64" s="180">
        <v>87.68</v>
      </c>
      <c r="J64" s="222">
        <v>87.68</v>
      </c>
      <c r="K64" s="222">
        <v>87.68</v>
      </c>
      <c r="L64" s="229">
        <v>87.68</v>
      </c>
      <c r="M64" s="222">
        <v>87.68</v>
      </c>
      <c r="N64" s="222">
        <v>87.68</v>
      </c>
      <c r="O64" s="222">
        <v>87.68</v>
      </c>
      <c r="P64" s="222">
        <v>87.68</v>
      </c>
      <c r="Q64" s="222">
        <v>87.68</v>
      </c>
      <c r="R64" s="222">
        <v>87.68</v>
      </c>
      <c r="S64" s="222">
        <v>87.68</v>
      </c>
      <c r="T64" s="222">
        <v>87.68</v>
      </c>
      <c r="U64" s="222">
        <v>87.68</v>
      </c>
      <c r="V64" s="222">
        <v>87.68</v>
      </c>
      <c r="W64" s="222">
        <v>87.68</v>
      </c>
      <c r="X64" s="222">
        <v>87.68</v>
      </c>
      <c r="Y64" s="222">
        <v>87.68</v>
      </c>
      <c r="Z64" s="222">
        <v>87.68</v>
      </c>
      <c r="AA64" s="222">
        <v>87.68</v>
      </c>
      <c r="AB64" s="222">
        <v>87.68</v>
      </c>
      <c r="AC64" s="222">
        <v>87.68</v>
      </c>
      <c r="AD64" s="222">
        <v>87.68</v>
      </c>
      <c r="AE64" s="222">
        <v>87.68</v>
      </c>
      <c r="AF64" s="222">
        <v>87.68</v>
      </c>
      <c r="AG64" s="222">
        <v>87.68</v>
      </c>
      <c r="AH64" s="222">
        <v>87.68</v>
      </c>
      <c r="AI64" s="222">
        <v>87.68</v>
      </c>
      <c r="AJ64" s="222">
        <v>87.68</v>
      </c>
      <c r="AK64" s="222">
        <v>87.68</v>
      </c>
      <c r="AL64" s="222">
        <v>87.68</v>
      </c>
      <c r="AM64" s="222">
        <v>87.68</v>
      </c>
      <c r="AN64" s="222">
        <v>87.68</v>
      </c>
      <c r="AO64" s="222">
        <v>87.68</v>
      </c>
      <c r="AP64" s="222">
        <v>87.68</v>
      </c>
      <c r="AQ64" s="222">
        <v>87.68</v>
      </c>
      <c r="AR64" s="222">
        <v>87.68</v>
      </c>
      <c r="AS64" s="222">
        <v>87.68</v>
      </c>
      <c r="AT64" s="222">
        <v>87.68</v>
      </c>
      <c r="AU64" s="222">
        <v>87.68</v>
      </c>
      <c r="AV64" s="222">
        <v>87.68</v>
      </c>
      <c r="AW64" s="222">
        <v>87.68</v>
      </c>
      <c r="AX64" s="222">
        <v>87.68</v>
      </c>
      <c r="AY64" s="222">
        <v>87.68</v>
      </c>
      <c r="AZ64" s="222">
        <v>87.68</v>
      </c>
      <c r="BA64" s="222">
        <v>87.68</v>
      </c>
      <c r="BB64" s="222">
        <v>87.68</v>
      </c>
      <c r="BC64" s="222">
        <v>87.68</v>
      </c>
      <c r="BD64" s="222">
        <v>87.68</v>
      </c>
      <c r="BE64" s="222">
        <v>87.68</v>
      </c>
      <c r="BF64" s="222">
        <v>87.68</v>
      </c>
      <c r="BG64" s="222">
        <v>87.68</v>
      </c>
      <c r="BH64" s="222">
        <v>87.68</v>
      </c>
      <c r="BI64" s="222">
        <v>87.68</v>
      </c>
      <c r="BJ64" s="222">
        <v>87.68</v>
      </c>
      <c r="BK64" s="222">
        <v>87.68</v>
      </c>
      <c r="BL64" s="222">
        <v>87.68</v>
      </c>
      <c r="BM64" s="222">
        <v>87.68</v>
      </c>
      <c r="BN64" s="222">
        <v>87.68</v>
      </c>
      <c r="BO64" s="222">
        <v>87.68</v>
      </c>
      <c r="BP64" s="222">
        <v>87.68</v>
      </c>
      <c r="BQ64" s="222">
        <v>87.68</v>
      </c>
      <c r="BR64" s="222">
        <v>87.68</v>
      </c>
      <c r="BS64" s="222">
        <v>87.68</v>
      </c>
      <c r="BT64" s="222">
        <v>87.68</v>
      </c>
      <c r="BU64" s="222">
        <v>87.68</v>
      </c>
      <c r="BV64" s="222">
        <v>87.68</v>
      </c>
      <c r="BW64" s="222">
        <v>87.68</v>
      </c>
      <c r="BX64" s="222">
        <v>87.68</v>
      </c>
      <c r="BY64" s="222">
        <v>87.68</v>
      </c>
      <c r="BZ64" s="222">
        <v>87.68</v>
      </c>
      <c r="CA64" s="222">
        <v>87.68</v>
      </c>
      <c r="CB64" s="222">
        <v>87.68</v>
      </c>
      <c r="CC64" s="222">
        <v>87.68</v>
      </c>
      <c r="CD64" s="222">
        <v>87.68</v>
      </c>
      <c r="CE64" s="222">
        <v>87.68</v>
      </c>
      <c r="CF64" s="222">
        <v>87.68</v>
      </c>
      <c r="CG64" s="222">
        <v>87.68</v>
      </c>
      <c r="CH64" s="222">
        <v>87.68</v>
      </c>
      <c r="CI64" s="222">
        <v>87.68</v>
      </c>
      <c r="CJ64" s="222">
        <v>87.68</v>
      </c>
      <c r="CK64" s="222">
        <v>87.68</v>
      </c>
      <c r="CL64" s="222">
        <v>87.68</v>
      </c>
      <c r="CM64" s="222">
        <v>87.68</v>
      </c>
      <c r="CN64" s="222">
        <v>87.68</v>
      </c>
      <c r="CO64" s="222">
        <v>87.68</v>
      </c>
      <c r="CP64" s="222">
        <v>87.68</v>
      </c>
      <c r="CQ64" s="222">
        <v>87.68</v>
      </c>
      <c r="CR64" s="222">
        <v>87.68</v>
      </c>
      <c r="CS64" s="222">
        <v>87.68</v>
      </c>
      <c r="CT64" s="222">
        <v>87.68</v>
      </c>
      <c r="CU64" s="222">
        <v>87.68</v>
      </c>
      <c r="CV64" s="222">
        <v>87.68</v>
      </c>
      <c r="CW64" s="222">
        <v>87.68</v>
      </c>
      <c r="CX64" s="222">
        <v>87.68</v>
      </c>
      <c r="CY64" s="222">
        <v>87.68</v>
      </c>
      <c r="CZ64" s="222">
        <v>87.68</v>
      </c>
      <c r="DA64" s="222">
        <v>87.68</v>
      </c>
      <c r="DB64" s="222">
        <v>87.68</v>
      </c>
      <c r="DC64" s="222">
        <v>87.68</v>
      </c>
      <c r="DD64" s="222">
        <v>87.68</v>
      </c>
      <c r="DE64" s="222">
        <v>87.68</v>
      </c>
      <c r="DF64" s="222">
        <v>87.68</v>
      </c>
      <c r="DG64" s="222">
        <v>87.68</v>
      </c>
      <c r="DH64" s="222">
        <v>87.68</v>
      </c>
      <c r="DI64" s="222">
        <v>87.68</v>
      </c>
      <c r="DJ64" s="222">
        <v>87.68</v>
      </c>
      <c r="DK64" s="222">
        <v>87.68</v>
      </c>
      <c r="DL64" s="222">
        <v>87.68</v>
      </c>
      <c r="DM64" s="222">
        <v>87.68</v>
      </c>
      <c r="DN64" s="222">
        <v>87.68</v>
      </c>
      <c r="DO64" s="222">
        <v>87.68</v>
      </c>
      <c r="DP64" s="222">
        <v>87.68</v>
      </c>
      <c r="DQ64" s="222">
        <v>87.68</v>
      </c>
      <c r="DR64" s="222">
        <v>87.68</v>
      </c>
      <c r="DS64" s="222">
        <v>87.68</v>
      </c>
      <c r="DT64" s="222">
        <v>87.68</v>
      </c>
      <c r="DU64" s="222">
        <v>87.68</v>
      </c>
      <c r="DV64" s="222">
        <v>87.68</v>
      </c>
      <c r="DW64" s="222">
        <v>87.68</v>
      </c>
      <c r="DX64" s="222">
        <v>87.68</v>
      </c>
      <c r="DY64" s="222">
        <v>87.68</v>
      </c>
      <c r="DZ64" s="222">
        <v>87.68</v>
      </c>
      <c r="EA64" s="222">
        <v>87.68</v>
      </c>
      <c r="EB64" s="222">
        <v>87.68</v>
      </c>
      <c r="EC64" s="222">
        <v>87.68</v>
      </c>
      <c r="ED64" s="222">
        <v>87.68</v>
      </c>
      <c r="EE64" s="222">
        <v>87.68</v>
      </c>
      <c r="EF64" s="222">
        <v>87.68</v>
      </c>
      <c r="EG64" s="222">
        <v>87.68</v>
      </c>
      <c r="EH64" s="222">
        <v>87.68</v>
      </c>
      <c r="EI64" s="222">
        <v>87.68</v>
      </c>
      <c r="EJ64" s="222">
        <v>87.68</v>
      </c>
      <c r="EK64" s="222">
        <v>87.68</v>
      </c>
      <c r="EL64" s="222">
        <v>87.68</v>
      </c>
      <c r="EM64" s="222">
        <v>87.68</v>
      </c>
      <c r="EN64" s="222">
        <v>87.68</v>
      </c>
      <c r="EO64" s="222">
        <v>87.68</v>
      </c>
      <c r="EP64" s="222">
        <v>87.68</v>
      </c>
      <c r="EQ64" s="222">
        <v>87.68</v>
      </c>
      <c r="ER64" s="222">
        <v>87.68</v>
      </c>
      <c r="ES64" s="222">
        <v>87.68</v>
      </c>
      <c r="ET64" s="222">
        <v>87.68</v>
      </c>
      <c r="EU64" s="222">
        <v>87.68</v>
      </c>
      <c r="EV64" s="222">
        <v>87.68</v>
      </c>
      <c r="EW64" s="222">
        <v>87.68</v>
      </c>
      <c r="EX64" s="222">
        <v>87.68</v>
      </c>
      <c r="EY64" s="222">
        <v>87.68</v>
      </c>
      <c r="EZ64" s="222">
        <v>87.68</v>
      </c>
      <c r="FA64" s="222">
        <v>87.68</v>
      </c>
      <c r="FB64" s="222">
        <v>87.68</v>
      </c>
      <c r="FC64" s="222">
        <v>87.68</v>
      </c>
      <c r="FD64" s="222">
        <v>87.68</v>
      </c>
      <c r="FE64" s="222">
        <v>87.68</v>
      </c>
      <c r="FF64" s="222">
        <v>87.68</v>
      </c>
      <c r="FG64" s="222">
        <v>87.68</v>
      </c>
      <c r="FH64" s="222">
        <v>87.68</v>
      </c>
      <c r="FI64" s="222">
        <v>87.68</v>
      </c>
      <c r="FJ64" s="222">
        <v>87.68</v>
      </c>
      <c r="FK64" s="222">
        <v>87.68</v>
      </c>
      <c r="FL64" s="222">
        <v>87.68</v>
      </c>
      <c r="FM64" s="222">
        <v>87.68</v>
      </c>
      <c r="FN64" s="222">
        <v>87.68</v>
      </c>
      <c r="FO64" s="222">
        <v>87.68</v>
      </c>
      <c r="FP64" s="222">
        <v>87.68</v>
      </c>
      <c r="FQ64" s="222">
        <v>87.68</v>
      </c>
      <c r="FR64" s="222">
        <v>87.68</v>
      </c>
      <c r="FS64" s="222">
        <v>87.68</v>
      </c>
      <c r="FT64" s="222">
        <v>87.68</v>
      </c>
      <c r="FU64" s="222">
        <v>87.68</v>
      </c>
      <c r="FV64" s="222">
        <v>87.68</v>
      </c>
      <c r="FW64" s="222">
        <v>87.68</v>
      </c>
      <c r="FX64" s="222">
        <v>87.68</v>
      </c>
      <c r="FY64" s="222">
        <v>87.68</v>
      </c>
      <c r="FZ64" s="222">
        <v>87.68</v>
      </c>
      <c r="GA64" s="222">
        <v>87.68</v>
      </c>
      <c r="GB64" s="222">
        <v>87.68</v>
      </c>
      <c r="GC64" s="222">
        <v>87.68</v>
      </c>
      <c r="GD64" s="222">
        <v>87.68</v>
      </c>
      <c r="GE64" s="222">
        <v>87.68</v>
      </c>
      <c r="GF64" s="222">
        <v>87.68</v>
      </c>
      <c r="GG64" s="222">
        <v>87.68</v>
      </c>
      <c r="GH64" s="222">
        <v>87.68</v>
      </c>
      <c r="GI64" s="222">
        <v>87.68</v>
      </c>
      <c r="GJ64" s="222">
        <v>87.68</v>
      </c>
      <c r="GK64" s="222">
        <v>87.68</v>
      </c>
      <c r="GL64" s="222">
        <v>87.68</v>
      </c>
      <c r="GM64" s="222">
        <v>87.68</v>
      </c>
      <c r="GN64" s="222">
        <v>87.68</v>
      </c>
      <c r="GO64" s="222">
        <v>87.68</v>
      </c>
      <c r="GP64" s="222">
        <v>87.68</v>
      </c>
      <c r="GQ64" s="222">
        <v>87.68</v>
      </c>
      <c r="GR64" s="222">
        <v>87.68</v>
      </c>
      <c r="GS64" s="222">
        <v>87.68</v>
      </c>
      <c r="GT64" s="222">
        <v>87.68</v>
      </c>
      <c r="GU64" s="222">
        <v>87.68</v>
      </c>
      <c r="GV64" s="222">
        <v>87.68</v>
      </c>
      <c r="GW64" s="222">
        <v>87.68</v>
      </c>
      <c r="GX64" s="222">
        <v>87.68</v>
      </c>
      <c r="GY64" s="222">
        <v>87.68</v>
      </c>
      <c r="GZ64" s="222">
        <v>87.68</v>
      </c>
      <c r="HA64" s="222">
        <v>87.68</v>
      </c>
      <c r="HB64" s="222">
        <v>87.68</v>
      </c>
      <c r="HC64" s="222">
        <v>87.68</v>
      </c>
      <c r="HD64" s="222">
        <v>87.68</v>
      </c>
      <c r="HE64" s="222">
        <v>87.68</v>
      </c>
      <c r="HF64" s="222">
        <v>87.68</v>
      </c>
      <c r="HG64" s="222">
        <v>87.68</v>
      </c>
      <c r="HH64" s="222">
        <v>87.68</v>
      </c>
      <c r="HI64" s="222">
        <v>87.68</v>
      </c>
      <c r="HJ64" s="222">
        <v>87.68</v>
      </c>
      <c r="HK64" s="222">
        <v>87.68</v>
      </c>
      <c r="HL64" s="222">
        <v>87.68</v>
      </c>
      <c r="HM64" s="222">
        <v>87.68</v>
      </c>
      <c r="HN64" s="222">
        <v>87.68</v>
      </c>
      <c r="HO64" s="222">
        <v>87.68</v>
      </c>
      <c r="HP64" s="222">
        <v>87.68</v>
      </c>
      <c r="HQ64" s="222">
        <v>87.68</v>
      </c>
      <c r="HR64" s="222">
        <v>87.68</v>
      </c>
      <c r="HS64" s="222">
        <v>87.68</v>
      </c>
      <c r="HT64" s="222">
        <v>87.68</v>
      </c>
      <c r="HU64" s="222">
        <v>87.68</v>
      </c>
      <c r="HV64" s="222">
        <v>87.68</v>
      </c>
      <c r="HW64" s="222">
        <v>87.68</v>
      </c>
      <c r="HX64" s="222">
        <v>87.68</v>
      </c>
      <c r="HY64" s="222">
        <v>87.68</v>
      </c>
      <c r="HZ64" s="222">
        <v>87.68</v>
      </c>
    </row>
    <row r="65" spans="1:237" x14ac:dyDescent="0.25">
      <c r="A65" s="225">
        <f t="shared" si="4"/>
        <v>63</v>
      </c>
      <c r="B65" s="226"/>
      <c r="C65" s="229"/>
      <c r="D65" s="180">
        <v>49.4</v>
      </c>
      <c r="E65" s="180">
        <v>77.400000000000006</v>
      </c>
      <c r="F65" s="180">
        <v>85.7</v>
      </c>
      <c r="G65" s="180">
        <v>91.7</v>
      </c>
      <c r="H65" s="180">
        <v>96.6</v>
      </c>
      <c r="I65" s="180">
        <v>99.9</v>
      </c>
      <c r="J65" s="222">
        <v>102.3</v>
      </c>
      <c r="K65" s="222">
        <v>102.3</v>
      </c>
      <c r="L65" s="229">
        <v>103</v>
      </c>
      <c r="M65" s="222">
        <v>104.4</v>
      </c>
      <c r="N65" s="222">
        <v>104.8</v>
      </c>
      <c r="O65" s="222">
        <v>106.1</v>
      </c>
      <c r="P65" s="222">
        <v>107.3</v>
      </c>
      <c r="Q65" s="222">
        <v>108.4</v>
      </c>
      <c r="R65" s="222">
        <v>109</v>
      </c>
      <c r="S65" s="222">
        <v>109.5</v>
      </c>
      <c r="T65" s="222">
        <v>110.3</v>
      </c>
      <c r="U65" s="222">
        <v>111.6</v>
      </c>
      <c r="V65" s="222">
        <v>112.9</v>
      </c>
      <c r="W65" s="222">
        <v>113.7</v>
      </c>
      <c r="X65" s="222">
        <v>113.7</v>
      </c>
      <c r="Y65" s="222">
        <v>113.4</v>
      </c>
      <c r="Z65" s="222">
        <v>112.8</v>
      </c>
      <c r="AA65" s="222">
        <v>111.9</v>
      </c>
      <c r="AB65" s="222">
        <v>112.4</v>
      </c>
      <c r="AC65" s="222">
        <v>113</v>
      </c>
      <c r="AD65" s="222">
        <v>113.4</v>
      </c>
      <c r="AE65" s="222">
        <v>113.4</v>
      </c>
      <c r="AF65" s="222">
        <v>113.4</v>
      </c>
      <c r="AG65" s="222">
        <v>113.3</v>
      </c>
      <c r="AH65" s="222">
        <v>113.6</v>
      </c>
      <c r="AI65" s="222">
        <v>114.3</v>
      </c>
      <c r="AJ65" s="222">
        <v>115</v>
      </c>
      <c r="AK65" s="222">
        <v>115.9</v>
      </c>
      <c r="AL65" s="222">
        <v>116.4</v>
      </c>
      <c r="AM65" s="222">
        <v>117.2</v>
      </c>
      <c r="AN65" s="222">
        <v>117.7</v>
      </c>
      <c r="AO65" s="222">
        <v>118.3</v>
      </c>
      <c r="AP65" s="222">
        <v>118.7</v>
      </c>
      <c r="AQ65" s="222">
        <v>119.1</v>
      </c>
      <c r="AR65" s="222">
        <v>119.5</v>
      </c>
      <c r="AS65" s="222">
        <v>119.9</v>
      </c>
      <c r="AT65" s="222">
        <v>120.3</v>
      </c>
      <c r="AU65" s="222">
        <v>120.6</v>
      </c>
      <c r="AV65" s="222">
        <v>120.6</v>
      </c>
      <c r="AW65" s="222">
        <v>120.4</v>
      </c>
      <c r="AX65" s="222">
        <v>120.6</v>
      </c>
      <c r="AY65" s="222">
        <v>120.6</v>
      </c>
      <c r="AZ65" s="222">
        <v>120.6</v>
      </c>
      <c r="BA65" s="222">
        <v>120.6</v>
      </c>
      <c r="BB65" s="222">
        <v>120.6</v>
      </c>
      <c r="BC65" s="222">
        <v>120.5</v>
      </c>
      <c r="BD65" s="222">
        <v>120.3</v>
      </c>
      <c r="BE65" s="222">
        <v>120.3</v>
      </c>
      <c r="BF65" s="222">
        <v>120.4</v>
      </c>
      <c r="BG65" s="222">
        <v>120.5</v>
      </c>
      <c r="BH65" s="222">
        <v>120.8</v>
      </c>
      <c r="BI65" s="222">
        <v>120.9</v>
      </c>
      <c r="BJ65" s="222">
        <v>121.1</v>
      </c>
      <c r="BK65" s="222">
        <v>121.2</v>
      </c>
      <c r="BL65" s="222">
        <v>121.3</v>
      </c>
      <c r="BM65" s="222">
        <v>121.4</v>
      </c>
      <c r="BN65" s="222">
        <v>121.5</v>
      </c>
      <c r="BO65" s="222">
        <v>121.4</v>
      </c>
      <c r="BP65" s="222">
        <v>121.5</v>
      </c>
      <c r="BQ65" s="222">
        <v>121.4</v>
      </c>
      <c r="BR65" s="222">
        <v>121.4</v>
      </c>
      <c r="BS65" s="222">
        <v>121.5</v>
      </c>
      <c r="BT65" s="222">
        <v>121.6</v>
      </c>
      <c r="BU65" s="222">
        <v>121.7</v>
      </c>
      <c r="BV65" s="222">
        <v>121.8</v>
      </c>
      <c r="BW65" s="222">
        <v>121.8</v>
      </c>
      <c r="BX65" s="222">
        <v>121.8</v>
      </c>
      <c r="BY65" s="222">
        <v>121.7</v>
      </c>
      <c r="BZ65" s="222">
        <v>121.7</v>
      </c>
      <c r="CA65" s="222">
        <v>121.5</v>
      </c>
      <c r="CB65" s="222">
        <v>121.5</v>
      </c>
      <c r="CC65" s="222">
        <v>121.4</v>
      </c>
      <c r="CD65" s="222">
        <v>121.3</v>
      </c>
      <c r="CE65" s="222">
        <v>121.3</v>
      </c>
      <c r="CF65" s="222">
        <v>121.3</v>
      </c>
      <c r="CG65" s="222">
        <v>121.3</v>
      </c>
      <c r="CH65" s="222">
        <v>121.4</v>
      </c>
      <c r="CI65" s="222">
        <v>121.4</v>
      </c>
      <c r="CJ65" s="222">
        <v>121.4</v>
      </c>
      <c r="CK65" s="222">
        <v>121.4</v>
      </c>
      <c r="CL65" s="222">
        <v>121.5</v>
      </c>
      <c r="CM65" s="222">
        <v>121.4</v>
      </c>
      <c r="CN65" s="222">
        <v>121</v>
      </c>
      <c r="CO65" s="222">
        <v>121.2</v>
      </c>
      <c r="CP65" s="222">
        <v>121.5</v>
      </c>
      <c r="CQ65" s="222">
        <v>121.7</v>
      </c>
      <c r="CR65" s="222">
        <v>121.8</v>
      </c>
      <c r="CS65" s="222">
        <v>121.9</v>
      </c>
      <c r="CT65" s="222">
        <v>121.9</v>
      </c>
      <c r="CU65" s="222">
        <v>121.9</v>
      </c>
      <c r="CV65" s="222">
        <v>121.9</v>
      </c>
      <c r="CW65" s="222">
        <v>121.9</v>
      </c>
      <c r="CX65" s="222">
        <v>122</v>
      </c>
      <c r="CY65" s="222">
        <v>122</v>
      </c>
      <c r="CZ65" s="222">
        <v>122</v>
      </c>
      <c r="DA65" s="222">
        <v>122.2</v>
      </c>
      <c r="DB65" s="222">
        <v>122.3</v>
      </c>
      <c r="DC65" s="222">
        <v>122.4</v>
      </c>
      <c r="DD65" s="222">
        <v>122.6</v>
      </c>
      <c r="DE65" s="222">
        <v>122.7</v>
      </c>
      <c r="DF65" s="222">
        <v>122.8</v>
      </c>
      <c r="DG65" s="222">
        <v>122.9</v>
      </c>
      <c r="DH65" s="222">
        <v>123.1</v>
      </c>
      <c r="DI65" s="222">
        <v>123.2</v>
      </c>
      <c r="DJ65" s="222">
        <v>123.4</v>
      </c>
      <c r="DK65" s="222">
        <v>123.5</v>
      </c>
      <c r="DL65" s="222">
        <v>123.7</v>
      </c>
      <c r="DM65" s="222">
        <v>123.8</v>
      </c>
      <c r="DN65" s="222">
        <v>123.8</v>
      </c>
      <c r="DO65" s="222">
        <v>123.9</v>
      </c>
      <c r="DP65" s="222">
        <v>123.9</v>
      </c>
      <c r="DQ65" s="222">
        <v>124</v>
      </c>
      <c r="DR65" s="222">
        <v>124.1</v>
      </c>
      <c r="DS65" s="222">
        <v>124.1</v>
      </c>
      <c r="DT65" s="222">
        <v>124.2</v>
      </c>
      <c r="DU65" s="222">
        <v>124.2</v>
      </c>
      <c r="DV65" s="222">
        <v>124.4</v>
      </c>
      <c r="DW65" s="222">
        <v>124.5</v>
      </c>
      <c r="DX65" s="222">
        <v>124.6</v>
      </c>
      <c r="DY65" s="222">
        <v>124.6</v>
      </c>
      <c r="DZ65" s="222">
        <v>124.7</v>
      </c>
      <c r="EA65" s="222">
        <v>124.6</v>
      </c>
      <c r="EB65" s="222">
        <v>124.7</v>
      </c>
      <c r="EC65" s="222">
        <v>124.8</v>
      </c>
      <c r="ED65" s="222">
        <v>124.9</v>
      </c>
      <c r="EE65" s="222">
        <v>125</v>
      </c>
      <c r="EF65" s="222">
        <v>125.1</v>
      </c>
      <c r="EG65" s="222">
        <v>125.1</v>
      </c>
      <c r="EH65" s="222">
        <v>125.1</v>
      </c>
      <c r="EI65" s="222">
        <v>125.2</v>
      </c>
      <c r="EJ65" s="222">
        <v>125.2</v>
      </c>
      <c r="EK65" s="222">
        <v>125.3</v>
      </c>
      <c r="EL65" s="222">
        <v>125.5</v>
      </c>
      <c r="EM65" s="222">
        <v>125.5</v>
      </c>
      <c r="EN65" s="222">
        <v>125.5</v>
      </c>
      <c r="EO65" s="222">
        <v>125.6</v>
      </c>
      <c r="EP65" s="222">
        <v>125.6</v>
      </c>
      <c r="EQ65" s="222">
        <v>125.7</v>
      </c>
      <c r="ER65" s="222">
        <v>125.7</v>
      </c>
      <c r="ES65" s="222">
        <v>125.8</v>
      </c>
      <c r="ET65" s="222">
        <v>125.8</v>
      </c>
      <c r="EU65" s="222">
        <v>125.8</v>
      </c>
      <c r="EV65" s="222">
        <v>125.7</v>
      </c>
      <c r="EW65" s="222">
        <v>125.7</v>
      </c>
      <c r="EX65" s="222">
        <v>125.7</v>
      </c>
      <c r="EY65" s="222">
        <v>125.7</v>
      </c>
      <c r="EZ65" s="222">
        <v>125.7</v>
      </c>
      <c r="FA65" s="222">
        <v>125.6</v>
      </c>
      <c r="FB65" s="222">
        <v>125.6</v>
      </c>
      <c r="FC65" s="222">
        <v>125.6</v>
      </c>
      <c r="FD65" s="222">
        <v>125.6</v>
      </c>
      <c r="FE65" s="222">
        <v>125.7</v>
      </c>
      <c r="FF65" s="222">
        <v>125.7</v>
      </c>
      <c r="FG65" s="222">
        <v>125.7</v>
      </c>
      <c r="FH65" s="222">
        <v>125.8</v>
      </c>
      <c r="FI65" s="222">
        <v>125.8</v>
      </c>
      <c r="FJ65" s="222">
        <v>125.9</v>
      </c>
      <c r="FK65" s="222">
        <v>126</v>
      </c>
      <c r="FL65" s="222">
        <v>126</v>
      </c>
      <c r="FM65" s="222">
        <v>126.1</v>
      </c>
      <c r="FN65" s="222">
        <v>126.1</v>
      </c>
      <c r="FO65" s="222">
        <v>126.1</v>
      </c>
      <c r="FP65" s="222">
        <v>126.2</v>
      </c>
      <c r="FQ65" s="222">
        <v>126.2</v>
      </c>
      <c r="FR65" s="222">
        <v>126.3</v>
      </c>
      <c r="FS65" s="222">
        <v>126.3</v>
      </c>
      <c r="FT65" s="222">
        <v>126.4</v>
      </c>
      <c r="FU65" s="222">
        <v>126.4</v>
      </c>
      <c r="FV65" s="222">
        <v>126.5</v>
      </c>
      <c r="FW65" s="222">
        <v>126.5</v>
      </c>
      <c r="FX65" s="222">
        <v>126.5</v>
      </c>
      <c r="FY65" s="222">
        <v>126.6</v>
      </c>
      <c r="FZ65" s="222">
        <v>126.6</v>
      </c>
      <c r="GA65" s="222">
        <v>126.6</v>
      </c>
      <c r="GB65" s="222">
        <v>126.6</v>
      </c>
      <c r="GC65" s="222">
        <v>126.7</v>
      </c>
      <c r="GD65" s="222">
        <v>126.7</v>
      </c>
      <c r="GE65" s="222">
        <v>126.8</v>
      </c>
      <c r="GF65" s="222">
        <v>126.9</v>
      </c>
      <c r="GG65" s="222">
        <v>126.9</v>
      </c>
      <c r="GH65" s="222">
        <v>126.9</v>
      </c>
      <c r="GI65" s="222">
        <v>127</v>
      </c>
      <c r="GJ65" s="222">
        <v>127.1</v>
      </c>
      <c r="GK65" s="222">
        <v>127.2</v>
      </c>
      <c r="GL65" s="222">
        <v>127.2</v>
      </c>
      <c r="GM65" s="222">
        <v>127.2</v>
      </c>
      <c r="GN65" s="222">
        <v>127.3</v>
      </c>
      <c r="GO65" s="222">
        <v>127.3</v>
      </c>
      <c r="GP65" s="222">
        <v>127.4</v>
      </c>
      <c r="GQ65" s="222">
        <v>127.4</v>
      </c>
      <c r="GR65" s="222">
        <v>127.5</v>
      </c>
      <c r="GS65" s="222">
        <v>127.5</v>
      </c>
      <c r="GT65" s="222">
        <v>127.5</v>
      </c>
      <c r="GU65" s="222">
        <v>127.6</v>
      </c>
      <c r="GV65" s="222">
        <v>127.5</v>
      </c>
      <c r="GW65" s="222">
        <v>127.6</v>
      </c>
      <c r="GX65" s="222">
        <v>127.6</v>
      </c>
      <c r="GY65" s="222">
        <v>127.6</v>
      </c>
      <c r="GZ65" s="222">
        <v>127.6</v>
      </c>
      <c r="HA65" s="222">
        <v>127.6</v>
      </c>
      <c r="HB65" s="222">
        <v>127.6</v>
      </c>
      <c r="HC65" s="222">
        <v>127.6</v>
      </c>
      <c r="HD65" s="222">
        <v>127.6</v>
      </c>
      <c r="HE65" s="222">
        <v>127.6</v>
      </c>
      <c r="HF65" s="222">
        <v>127.7</v>
      </c>
      <c r="HG65" s="222">
        <v>127.8</v>
      </c>
      <c r="HH65" s="222">
        <v>127.8</v>
      </c>
      <c r="HI65" s="222">
        <v>127.9</v>
      </c>
      <c r="HJ65" s="222">
        <v>127.9</v>
      </c>
      <c r="HK65" s="222">
        <v>127.8</v>
      </c>
      <c r="HL65" s="222">
        <v>127.8</v>
      </c>
      <c r="HM65" s="222">
        <v>127.8</v>
      </c>
      <c r="HN65" s="222">
        <v>127.8</v>
      </c>
      <c r="HO65" s="222">
        <v>127.8</v>
      </c>
      <c r="HP65" s="222">
        <v>127.8</v>
      </c>
      <c r="HQ65" s="222">
        <v>127.8</v>
      </c>
      <c r="HR65" s="222">
        <v>127.8</v>
      </c>
      <c r="HS65" s="222">
        <v>127.8</v>
      </c>
      <c r="HT65" s="222">
        <v>127.8</v>
      </c>
      <c r="HU65" s="222">
        <v>127.8</v>
      </c>
      <c r="HV65" s="222">
        <v>127.8</v>
      </c>
      <c r="HW65" s="222">
        <v>127.7</v>
      </c>
      <c r="HX65" s="222">
        <v>127.6</v>
      </c>
      <c r="HY65" s="222">
        <v>127.6</v>
      </c>
      <c r="HZ65" s="222">
        <v>127.8</v>
      </c>
    </row>
    <row r="66" spans="1:237" x14ac:dyDescent="0.25">
      <c r="A66" s="225">
        <f t="shared" si="4"/>
        <v>64</v>
      </c>
      <c r="B66" s="226"/>
      <c r="C66" s="229"/>
      <c r="D66" s="180">
        <v>0</v>
      </c>
      <c r="E66" s="180">
        <v>0.92</v>
      </c>
      <c r="F66" s="180">
        <v>1.27</v>
      </c>
      <c r="G66" s="180">
        <v>1.46</v>
      </c>
      <c r="H66" s="180">
        <v>1.68</v>
      </c>
      <c r="I66" s="180">
        <v>1.89</v>
      </c>
      <c r="J66" s="222">
        <v>1.94</v>
      </c>
      <c r="K66" s="222">
        <v>1.9</v>
      </c>
      <c r="L66" s="229">
        <v>1.94</v>
      </c>
      <c r="M66" s="222">
        <v>2</v>
      </c>
      <c r="N66" s="222">
        <v>2.0299999999999998</v>
      </c>
      <c r="O66" s="222">
        <v>2.04</v>
      </c>
      <c r="P66" s="222">
        <v>2.09</v>
      </c>
      <c r="Q66" s="222">
        <v>2.13</v>
      </c>
      <c r="R66" s="222">
        <v>2.15</v>
      </c>
      <c r="S66" s="222">
        <v>2.15</v>
      </c>
      <c r="T66" s="222">
        <v>2.17</v>
      </c>
      <c r="U66" s="222">
        <v>2.15</v>
      </c>
      <c r="V66" s="222">
        <v>2.17</v>
      </c>
      <c r="W66" s="222">
        <v>2.2400000000000002</v>
      </c>
      <c r="X66" s="222">
        <v>2.2400000000000002</v>
      </c>
      <c r="Y66" s="222">
        <v>2.2200000000000002</v>
      </c>
      <c r="Z66" s="222">
        <v>2.2799999999999998</v>
      </c>
      <c r="AA66" s="222">
        <v>2.23</v>
      </c>
      <c r="AB66" s="222">
        <v>2.25</v>
      </c>
      <c r="AC66" s="222">
        <v>2.27</v>
      </c>
      <c r="AD66" s="222">
        <v>2.31</v>
      </c>
      <c r="AE66" s="222">
        <v>2.31</v>
      </c>
      <c r="AF66" s="222">
        <v>2.31</v>
      </c>
      <c r="AG66" s="222">
        <v>2.3199999999999998</v>
      </c>
      <c r="AH66" s="222">
        <v>2.2999999999999998</v>
      </c>
      <c r="AI66" s="222">
        <v>2.2999999999999998</v>
      </c>
      <c r="AJ66" s="222">
        <v>2.3199999999999998</v>
      </c>
      <c r="AK66" s="222">
        <v>2.33</v>
      </c>
      <c r="AL66" s="222">
        <v>2.36</v>
      </c>
      <c r="AM66" s="222">
        <v>2.38</v>
      </c>
      <c r="AN66" s="222">
        <v>2.4</v>
      </c>
      <c r="AO66" s="222">
        <v>2.41</v>
      </c>
      <c r="AP66" s="222">
        <v>2.42</v>
      </c>
      <c r="AQ66" s="222">
        <v>2.4300000000000002</v>
      </c>
      <c r="AR66" s="222">
        <v>2.4300000000000002</v>
      </c>
      <c r="AS66" s="222">
        <v>2.4500000000000002</v>
      </c>
      <c r="AT66" s="222">
        <v>2.4500000000000002</v>
      </c>
      <c r="AU66" s="222">
        <v>2.46</v>
      </c>
      <c r="AV66" s="222">
        <v>2.4700000000000002</v>
      </c>
      <c r="AW66" s="222">
        <v>2.46</v>
      </c>
      <c r="AX66" s="222">
        <v>2.46</v>
      </c>
      <c r="AY66" s="222">
        <v>2.48</v>
      </c>
      <c r="AZ66" s="222">
        <v>2.48</v>
      </c>
      <c r="BA66" s="222">
        <v>2.48</v>
      </c>
      <c r="BB66" s="222">
        <v>2.48</v>
      </c>
      <c r="BC66" s="222">
        <v>2.46</v>
      </c>
      <c r="BD66" s="222">
        <v>2.4500000000000002</v>
      </c>
      <c r="BE66" s="222">
        <v>2.44</v>
      </c>
      <c r="BF66" s="222">
        <v>2.4500000000000002</v>
      </c>
      <c r="BG66" s="222">
        <v>2.4500000000000002</v>
      </c>
      <c r="BH66" s="222">
        <v>2.4500000000000002</v>
      </c>
      <c r="BI66" s="222">
        <v>2.4500000000000002</v>
      </c>
      <c r="BJ66" s="222">
        <v>2.4700000000000002</v>
      </c>
      <c r="BK66" s="222">
        <v>2.48</v>
      </c>
      <c r="BL66" s="222">
        <v>2.48</v>
      </c>
      <c r="BM66" s="222">
        <v>2.48</v>
      </c>
      <c r="BN66" s="222">
        <v>2.4900000000000002</v>
      </c>
      <c r="BO66" s="222">
        <v>2.4900000000000002</v>
      </c>
      <c r="BP66" s="222">
        <v>2.4900000000000002</v>
      </c>
      <c r="BQ66" s="222">
        <v>2.4900000000000002</v>
      </c>
      <c r="BR66" s="222">
        <v>2.4900000000000002</v>
      </c>
      <c r="BS66" s="222">
        <v>2.48</v>
      </c>
      <c r="BT66" s="222">
        <v>2.4900000000000002</v>
      </c>
      <c r="BU66" s="222">
        <v>2.4900000000000002</v>
      </c>
      <c r="BV66" s="222">
        <v>2.4900000000000002</v>
      </c>
      <c r="BW66" s="222">
        <v>2.4900000000000002</v>
      </c>
      <c r="BX66" s="222">
        <v>2.4900000000000002</v>
      </c>
      <c r="BY66" s="222">
        <v>2.4900000000000002</v>
      </c>
      <c r="BZ66" s="222">
        <v>2.4900000000000002</v>
      </c>
      <c r="CA66" s="222">
        <v>2.4900000000000002</v>
      </c>
      <c r="CB66" s="222">
        <v>2.4900000000000002</v>
      </c>
      <c r="CC66" s="222">
        <v>2.48</v>
      </c>
      <c r="CD66" s="222">
        <v>2.48</v>
      </c>
      <c r="CE66" s="222">
        <v>2.4700000000000002</v>
      </c>
      <c r="CF66" s="222">
        <v>2.4700000000000002</v>
      </c>
      <c r="CG66" s="222">
        <v>2.48</v>
      </c>
      <c r="CH66" s="222">
        <v>2.48</v>
      </c>
      <c r="CI66" s="222">
        <v>2.48</v>
      </c>
      <c r="CJ66" s="222">
        <v>2.4900000000000002</v>
      </c>
      <c r="CK66" s="222">
        <v>2.4900000000000002</v>
      </c>
      <c r="CL66" s="222">
        <v>2.4900000000000002</v>
      </c>
      <c r="CM66" s="222">
        <v>2.48</v>
      </c>
      <c r="CN66" s="222">
        <v>2.48</v>
      </c>
      <c r="CO66" s="222">
        <v>2.48</v>
      </c>
      <c r="CP66" s="222">
        <v>2.4900000000000002</v>
      </c>
      <c r="CQ66" s="222">
        <v>2.4900000000000002</v>
      </c>
      <c r="CR66" s="222">
        <v>2.4900000000000002</v>
      </c>
      <c r="CS66" s="222">
        <v>2.5</v>
      </c>
      <c r="CT66" s="222">
        <v>2.4900000000000002</v>
      </c>
      <c r="CU66" s="222">
        <v>2.5</v>
      </c>
      <c r="CV66" s="222">
        <v>2.5</v>
      </c>
      <c r="CW66" s="222">
        <v>2.5</v>
      </c>
      <c r="CX66" s="222">
        <v>2.5</v>
      </c>
      <c r="CY66" s="222">
        <v>2.5</v>
      </c>
      <c r="CZ66" s="222">
        <v>2.5</v>
      </c>
      <c r="DA66" s="222">
        <v>2.5099999999999998</v>
      </c>
      <c r="DB66" s="222">
        <v>2.5099999999999998</v>
      </c>
      <c r="DC66" s="222">
        <v>2.5099999999999998</v>
      </c>
      <c r="DD66" s="222">
        <v>2.5099999999999998</v>
      </c>
      <c r="DE66" s="222">
        <v>2.5099999999999998</v>
      </c>
      <c r="DF66" s="222">
        <v>2.5099999999999998</v>
      </c>
      <c r="DG66" s="222">
        <v>2.52</v>
      </c>
      <c r="DH66" s="222">
        <v>2.52</v>
      </c>
      <c r="DI66" s="222">
        <v>2.52</v>
      </c>
      <c r="DJ66" s="222">
        <v>2.5299999999999998</v>
      </c>
      <c r="DK66" s="222">
        <v>2.5299999999999998</v>
      </c>
      <c r="DL66" s="222">
        <v>2.5299999999999998</v>
      </c>
      <c r="DM66" s="222">
        <v>2.5299999999999998</v>
      </c>
      <c r="DN66" s="222">
        <v>2.54</v>
      </c>
      <c r="DO66" s="222">
        <v>2.54</v>
      </c>
      <c r="DP66" s="222">
        <v>2.54</v>
      </c>
      <c r="DQ66" s="222">
        <v>2.54</v>
      </c>
      <c r="DR66" s="222">
        <v>2.54</v>
      </c>
      <c r="DS66" s="222">
        <v>2.54</v>
      </c>
      <c r="DT66" s="222">
        <v>2.5499999999999998</v>
      </c>
      <c r="DU66" s="222">
        <v>2.5499999999999998</v>
      </c>
      <c r="DV66" s="222">
        <v>2.5499999999999998</v>
      </c>
      <c r="DW66" s="222">
        <v>2.56</v>
      </c>
      <c r="DX66" s="222">
        <v>2.56</v>
      </c>
      <c r="DY66" s="222">
        <v>2.56</v>
      </c>
      <c r="DZ66" s="222">
        <v>2.56</v>
      </c>
      <c r="EA66" s="222">
        <v>2.56</v>
      </c>
      <c r="EB66" s="222">
        <v>2.56</v>
      </c>
      <c r="EC66" s="222">
        <v>2.56</v>
      </c>
      <c r="ED66" s="222">
        <v>2.57</v>
      </c>
      <c r="EE66" s="222">
        <v>2.57</v>
      </c>
      <c r="EF66" s="222">
        <v>2.57</v>
      </c>
      <c r="EG66" s="222">
        <v>2.57</v>
      </c>
      <c r="EH66" s="222">
        <v>2.57</v>
      </c>
      <c r="EI66" s="222">
        <v>2.58</v>
      </c>
      <c r="EJ66" s="222">
        <v>2.57</v>
      </c>
      <c r="EK66" s="222">
        <v>2.58</v>
      </c>
      <c r="EL66" s="222">
        <v>2.58</v>
      </c>
      <c r="EM66" s="222">
        <v>2.58</v>
      </c>
      <c r="EN66" s="222">
        <v>2.58</v>
      </c>
      <c r="EO66" s="222">
        <v>2.58</v>
      </c>
      <c r="EP66" s="222">
        <v>2.59</v>
      </c>
      <c r="EQ66" s="222">
        <v>2.59</v>
      </c>
      <c r="ER66" s="222">
        <v>2.59</v>
      </c>
      <c r="ES66" s="222">
        <v>2.59</v>
      </c>
      <c r="ET66" s="222">
        <v>2.59</v>
      </c>
      <c r="EU66" s="222">
        <v>2.6</v>
      </c>
      <c r="EV66" s="222">
        <v>2.59</v>
      </c>
      <c r="EW66" s="222">
        <v>2.59</v>
      </c>
      <c r="EX66" s="222">
        <v>2.59</v>
      </c>
      <c r="EY66" s="222">
        <v>2.59</v>
      </c>
      <c r="EZ66" s="222">
        <v>2.59</v>
      </c>
      <c r="FA66" s="222">
        <v>2.58</v>
      </c>
      <c r="FB66" s="222">
        <v>2.59</v>
      </c>
      <c r="FC66" s="222">
        <v>2.59</v>
      </c>
      <c r="FD66" s="222">
        <v>2.59</v>
      </c>
      <c r="FE66" s="222">
        <v>2.59</v>
      </c>
      <c r="FF66" s="222">
        <v>2.59</v>
      </c>
      <c r="FG66" s="222">
        <v>2.59</v>
      </c>
      <c r="FH66" s="222">
        <v>2.59</v>
      </c>
      <c r="FI66" s="222">
        <v>2.59</v>
      </c>
      <c r="FJ66" s="222">
        <v>2.59</v>
      </c>
      <c r="FK66" s="222">
        <v>2.6</v>
      </c>
      <c r="FL66" s="222">
        <v>2.6</v>
      </c>
      <c r="FM66" s="222">
        <v>2.6</v>
      </c>
      <c r="FN66" s="222">
        <v>2.6</v>
      </c>
      <c r="FO66" s="222">
        <v>2.6</v>
      </c>
      <c r="FP66" s="222">
        <v>2.6</v>
      </c>
      <c r="FQ66" s="222">
        <v>2.6</v>
      </c>
      <c r="FR66" s="222">
        <v>2.6</v>
      </c>
      <c r="FS66" s="222">
        <v>2.6</v>
      </c>
      <c r="FT66" s="222">
        <v>2.6</v>
      </c>
      <c r="FU66" s="222">
        <v>2.61</v>
      </c>
      <c r="FV66" s="222">
        <v>2.61</v>
      </c>
      <c r="FW66" s="222">
        <v>2.61</v>
      </c>
      <c r="FX66" s="222">
        <v>2.61</v>
      </c>
      <c r="FY66" s="222">
        <v>2.61</v>
      </c>
      <c r="FZ66" s="222">
        <v>2.61</v>
      </c>
      <c r="GA66" s="222">
        <v>2.61</v>
      </c>
      <c r="GB66" s="222">
        <v>2.61</v>
      </c>
      <c r="GC66" s="222">
        <v>2.61</v>
      </c>
      <c r="GD66" s="222">
        <v>2.61</v>
      </c>
      <c r="GE66" s="222">
        <v>2.61</v>
      </c>
      <c r="GF66" s="222">
        <v>2.62</v>
      </c>
      <c r="GG66" s="222">
        <v>2.62</v>
      </c>
      <c r="GH66" s="222">
        <v>2.62</v>
      </c>
      <c r="GI66" s="222">
        <v>2.62</v>
      </c>
      <c r="GJ66" s="222">
        <v>2.62</v>
      </c>
      <c r="GK66" s="222">
        <v>2.63</v>
      </c>
      <c r="GL66" s="222">
        <v>2.63</v>
      </c>
      <c r="GM66" s="222">
        <v>2.63</v>
      </c>
      <c r="GN66" s="222">
        <v>2.63</v>
      </c>
      <c r="GO66" s="222">
        <v>2.63</v>
      </c>
      <c r="GP66" s="222">
        <v>2.63</v>
      </c>
      <c r="GQ66" s="222">
        <v>2.63</v>
      </c>
      <c r="GR66" s="222">
        <v>2.63</v>
      </c>
      <c r="GS66" s="222">
        <v>2.63</v>
      </c>
      <c r="GT66" s="222">
        <v>2.63</v>
      </c>
      <c r="GU66" s="222">
        <v>2.64</v>
      </c>
      <c r="GV66" s="222">
        <v>2.64</v>
      </c>
      <c r="GW66" s="222">
        <v>2.63</v>
      </c>
      <c r="GX66" s="222">
        <v>2.64</v>
      </c>
      <c r="GY66" s="222">
        <v>2.64</v>
      </c>
      <c r="GZ66" s="222">
        <v>2.63</v>
      </c>
      <c r="HA66" s="222">
        <v>2.63</v>
      </c>
      <c r="HB66" s="222">
        <v>2.64</v>
      </c>
      <c r="HC66" s="222">
        <v>2.64</v>
      </c>
      <c r="HD66" s="222">
        <v>2.64</v>
      </c>
      <c r="HE66" s="222">
        <v>2.64</v>
      </c>
      <c r="HF66" s="222">
        <v>2.64</v>
      </c>
      <c r="HG66" s="222">
        <v>2.64</v>
      </c>
      <c r="HH66" s="222">
        <v>2.64</v>
      </c>
      <c r="HI66" s="222">
        <v>2.64</v>
      </c>
      <c r="HJ66" s="222">
        <v>2.64</v>
      </c>
      <c r="HK66" s="222">
        <v>2.64</v>
      </c>
      <c r="HL66" s="222">
        <v>2.64</v>
      </c>
      <c r="HM66" s="222">
        <v>2.64</v>
      </c>
      <c r="HN66" s="222">
        <v>2.64</v>
      </c>
      <c r="HO66" s="222">
        <v>2.64</v>
      </c>
      <c r="HP66" s="222">
        <v>2.64</v>
      </c>
      <c r="HQ66" s="222">
        <v>2.64</v>
      </c>
      <c r="HR66" s="222">
        <v>2.64</v>
      </c>
      <c r="HS66" s="222">
        <v>2.64</v>
      </c>
      <c r="HT66" s="222">
        <v>2.64</v>
      </c>
      <c r="HU66" s="222">
        <v>2.64</v>
      </c>
      <c r="HV66" s="222">
        <v>2.64</v>
      </c>
      <c r="HW66" s="222">
        <v>2.63</v>
      </c>
      <c r="HX66" s="222">
        <v>2.64</v>
      </c>
      <c r="HY66" s="222">
        <v>2.64</v>
      </c>
      <c r="HZ66" s="222">
        <v>2.64</v>
      </c>
    </row>
    <row r="67" spans="1:237" x14ac:dyDescent="0.25">
      <c r="A67" s="225">
        <f t="shared" si="4"/>
        <v>65</v>
      </c>
      <c r="B67" s="226"/>
      <c r="C67" s="229"/>
      <c r="D67" s="180">
        <v>47.1</v>
      </c>
      <c r="E67" s="180">
        <v>73.900000000000006</v>
      </c>
      <c r="F67" s="180">
        <v>81.8</v>
      </c>
      <c r="G67" s="180">
        <v>87.6</v>
      </c>
      <c r="H67" s="180">
        <v>92.2</v>
      </c>
      <c r="I67" s="180">
        <v>95.4</v>
      </c>
      <c r="J67" s="222">
        <v>97.7</v>
      </c>
      <c r="K67" s="222">
        <v>97.6</v>
      </c>
      <c r="L67" s="229">
        <v>98.3</v>
      </c>
      <c r="M67" s="222">
        <v>99.7</v>
      </c>
      <c r="N67" s="222">
        <v>100</v>
      </c>
      <c r="O67" s="222">
        <v>101.3</v>
      </c>
      <c r="P67" s="222">
        <v>102.5</v>
      </c>
      <c r="Q67" s="222">
        <v>103.5</v>
      </c>
      <c r="R67" s="222">
        <v>104.1</v>
      </c>
      <c r="S67" s="222">
        <v>104.6</v>
      </c>
      <c r="T67" s="222">
        <v>105.3</v>
      </c>
      <c r="U67" s="222">
        <v>106.5</v>
      </c>
      <c r="V67" s="222">
        <v>107.8</v>
      </c>
      <c r="W67" s="222">
        <v>108.6</v>
      </c>
      <c r="X67" s="222">
        <v>108.6</v>
      </c>
      <c r="Y67" s="222">
        <v>108.2</v>
      </c>
      <c r="Z67" s="222">
        <v>107.6</v>
      </c>
      <c r="AA67" s="222">
        <v>106.8</v>
      </c>
      <c r="AB67" s="222">
        <v>107.3</v>
      </c>
      <c r="AC67" s="222">
        <v>107.9</v>
      </c>
      <c r="AD67" s="222">
        <v>108.2</v>
      </c>
      <c r="AE67" s="222">
        <v>108.2</v>
      </c>
      <c r="AF67" s="222">
        <v>108.2</v>
      </c>
      <c r="AG67" s="222">
        <v>108.1</v>
      </c>
      <c r="AH67" s="222">
        <v>108.5</v>
      </c>
      <c r="AI67" s="222">
        <v>109.1</v>
      </c>
      <c r="AJ67" s="222">
        <v>109.8</v>
      </c>
      <c r="AK67" s="222">
        <v>110.6</v>
      </c>
      <c r="AL67" s="222">
        <v>111.2</v>
      </c>
      <c r="AM67" s="222">
        <v>111.9</v>
      </c>
      <c r="AN67" s="222">
        <v>112.4</v>
      </c>
      <c r="AO67" s="222">
        <v>112.9</v>
      </c>
      <c r="AP67" s="222">
        <v>113.4</v>
      </c>
      <c r="AQ67" s="222">
        <v>113.7</v>
      </c>
      <c r="AR67" s="222">
        <v>114.1</v>
      </c>
      <c r="AS67" s="222">
        <v>114.5</v>
      </c>
      <c r="AT67" s="222">
        <v>114.8</v>
      </c>
      <c r="AU67" s="222">
        <v>115.1</v>
      </c>
      <c r="AV67" s="222">
        <v>115.1</v>
      </c>
      <c r="AW67" s="222">
        <v>115</v>
      </c>
      <c r="AX67" s="222">
        <v>115.1</v>
      </c>
      <c r="AY67" s="222">
        <v>115.1</v>
      </c>
      <c r="AZ67" s="222">
        <v>115.1</v>
      </c>
      <c r="BA67" s="222">
        <v>115.1</v>
      </c>
      <c r="BB67" s="222">
        <v>115.1</v>
      </c>
      <c r="BC67" s="222">
        <v>115</v>
      </c>
      <c r="BD67" s="222">
        <v>114.8</v>
      </c>
      <c r="BE67" s="222">
        <v>114.8</v>
      </c>
      <c r="BF67" s="222">
        <v>115</v>
      </c>
      <c r="BG67" s="222">
        <v>115.1</v>
      </c>
      <c r="BH67" s="222">
        <v>115.3</v>
      </c>
      <c r="BI67" s="222">
        <v>115.4</v>
      </c>
      <c r="BJ67" s="222">
        <v>115.6</v>
      </c>
      <c r="BK67" s="222">
        <v>115.7</v>
      </c>
      <c r="BL67" s="222">
        <v>115.8</v>
      </c>
      <c r="BM67" s="222">
        <v>115.9</v>
      </c>
      <c r="BN67" s="222">
        <v>115.9</v>
      </c>
      <c r="BO67" s="222">
        <v>115.9</v>
      </c>
      <c r="BP67" s="222">
        <v>116</v>
      </c>
      <c r="BQ67" s="222">
        <v>115.9</v>
      </c>
      <c r="BR67" s="222">
        <v>115.9</v>
      </c>
      <c r="BS67" s="222">
        <v>116</v>
      </c>
      <c r="BT67" s="222">
        <v>116.1</v>
      </c>
      <c r="BU67" s="222">
        <v>116.2</v>
      </c>
      <c r="BV67" s="222">
        <v>116.3</v>
      </c>
      <c r="BW67" s="222">
        <v>116.3</v>
      </c>
      <c r="BX67" s="222">
        <v>116.3</v>
      </c>
      <c r="BY67" s="222">
        <v>116.2</v>
      </c>
      <c r="BZ67" s="222">
        <v>116.1</v>
      </c>
      <c r="CA67" s="222">
        <v>116</v>
      </c>
      <c r="CB67" s="222">
        <v>116</v>
      </c>
      <c r="CC67" s="222">
        <v>115.9</v>
      </c>
      <c r="CD67" s="222">
        <v>115.8</v>
      </c>
      <c r="CE67" s="222">
        <v>115.8</v>
      </c>
      <c r="CF67" s="222">
        <v>115.8</v>
      </c>
      <c r="CG67" s="222">
        <v>115.8</v>
      </c>
      <c r="CH67" s="222">
        <v>115.9</v>
      </c>
      <c r="CI67" s="222">
        <v>115.9</v>
      </c>
      <c r="CJ67" s="222">
        <v>115.9</v>
      </c>
      <c r="CK67" s="222">
        <v>115.9</v>
      </c>
      <c r="CL67" s="222">
        <v>116</v>
      </c>
      <c r="CM67" s="222">
        <v>115.9</v>
      </c>
      <c r="CN67" s="222">
        <v>115.5</v>
      </c>
      <c r="CO67" s="222">
        <v>115.7</v>
      </c>
      <c r="CP67" s="222">
        <v>116</v>
      </c>
      <c r="CQ67" s="222">
        <v>116.2</v>
      </c>
      <c r="CR67" s="222">
        <v>116.3</v>
      </c>
      <c r="CS67" s="222">
        <v>116.4</v>
      </c>
      <c r="CT67" s="222">
        <v>116.4</v>
      </c>
      <c r="CU67" s="222">
        <v>116.4</v>
      </c>
      <c r="CV67" s="222">
        <v>116.4</v>
      </c>
      <c r="CW67" s="222">
        <v>116.4</v>
      </c>
      <c r="CX67" s="222">
        <v>116.4</v>
      </c>
      <c r="CY67" s="222">
        <v>116.4</v>
      </c>
      <c r="CZ67" s="222">
        <v>116.5</v>
      </c>
      <c r="DA67" s="222">
        <v>116.6</v>
      </c>
      <c r="DB67" s="222">
        <v>116.7</v>
      </c>
      <c r="DC67" s="222">
        <v>116.9</v>
      </c>
      <c r="DD67" s="222">
        <v>117</v>
      </c>
      <c r="DE67" s="222">
        <v>117.1</v>
      </c>
      <c r="DF67" s="222">
        <v>117.2</v>
      </c>
      <c r="DG67" s="222">
        <v>117.4</v>
      </c>
      <c r="DH67" s="222">
        <v>117.5</v>
      </c>
      <c r="DI67" s="222">
        <v>117.6</v>
      </c>
      <c r="DJ67" s="222">
        <v>117.8</v>
      </c>
      <c r="DK67" s="222">
        <v>117.9</v>
      </c>
      <c r="DL67" s="222">
        <v>118.1</v>
      </c>
      <c r="DM67" s="222">
        <v>118.1</v>
      </c>
      <c r="DN67" s="222">
        <v>118.2</v>
      </c>
      <c r="DO67" s="222">
        <v>118.3</v>
      </c>
      <c r="DP67" s="222">
        <v>118.3</v>
      </c>
      <c r="DQ67" s="222">
        <v>118.4</v>
      </c>
      <c r="DR67" s="222">
        <v>118.5</v>
      </c>
      <c r="DS67" s="222">
        <v>118.5</v>
      </c>
      <c r="DT67" s="222">
        <v>118.5</v>
      </c>
      <c r="DU67" s="222">
        <v>118.6</v>
      </c>
      <c r="DV67" s="222">
        <v>118.7</v>
      </c>
      <c r="DW67" s="222">
        <v>118.8</v>
      </c>
      <c r="DX67" s="222">
        <v>118.9</v>
      </c>
      <c r="DY67" s="222">
        <v>119</v>
      </c>
      <c r="DZ67" s="222">
        <v>119</v>
      </c>
      <c r="EA67" s="222">
        <v>119</v>
      </c>
      <c r="EB67" s="222">
        <v>119</v>
      </c>
      <c r="EC67" s="222">
        <v>119.1</v>
      </c>
      <c r="ED67" s="222">
        <v>119.2</v>
      </c>
      <c r="EE67" s="222">
        <v>119.3</v>
      </c>
      <c r="EF67" s="222">
        <v>119.4</v>
      </c>
      <c r="EG67" s="222">
        <v>119.5</v>
      </c>
      <c r="EH67" s="222">
        <v>119.5</v>
      </c>
      <c r="EI67" s="222">
        <v>119.5</v>
      </c>
      <c r="EJ67" s="222">
        <v>119.5</v>
      </c>
      <c r="EK67" s="222">
        <v>119.6</v>
      </c>
      <c r="EL67" s="222">
        <v>119.8</v>
      </c>
      <c r="EM67" s="222">
        <v>119.8</v>
      </c>
      <c r="EN67" s="222">
        <v>119.9</v>
      </c>
      <c r="EO67" s="222">
        <v>119.9</v>
      </c>
      <c r="EP67" s="222">
        <v>119.9</v>
      </c>
      <c r="EQ67" s="222">
        <v>120</v>
      </c>
      <c r="ER67" s="222">
        <v>120</v>
      </c>
      <c r="ES67" s="222">
        <v>120.1</v>
      </c>
      <c r="ET67" s="222">
        <v>120.1</v>
      </c>
      <c r="EU67" s="222">
        <v>120.1</v>
      </c>
      <c r="EV67" s="222">
        <v>120</v>
      </c>
      <c r="EW67" s="222">
        <v>120</v>
      </c>
      <c r="EX67" s="222">
        <v>120</v>
      </c>
      <c r="EY67" s="222">
        <v>120</v>
      </c>
      <c r="EZ67" s="222">
        <v>120</v>
      </c>
      <c r="FA67" s="222">
        <v>119.9</v>
      </c>
      <c r="FB67" s="222">
        <v>119.9</v>
      </c>
      <c r="FC67" s="222">
        <v>119.9</v>
      </c>
      <c r="FD67" s="222">
        <v>119.9</v>
      </c>
      <c r="FE67" s="222">
        <v>120</v>
      </c>
      <c r="FF67" s="222">
        <v>120</v>
      </c>
      <c r="FG67" s="222">
        <v>120</v>
      </c>
      <c r="FH67" s="222">
        <v>120.1</v>
      </c>
      <c r="FI67" s="222">
        <v>120.1</v>
      </c>
      <c r="FJ67" s="222">
        <v>120.2</v>
      </c>
      <c r="FK67" s="222">
        <v>120.3</v>
      </c>
      <c r="FL67" s="222">
        <v>120.3</v>
      </c>
      <c r="FM67" s="222">
        <v>120.3</v>
      </c>
      <c r="FN67" s="222">
        <v>120.4</v>
      </c>
      <c r="FO67" s="222">
        <v>120.4</v>
      </c>
      <c r="FP67" s="222">
        <v>120.4</v>
      </c>
      <c r="FQ67" s="222">
        <v>120.5</v>
      </c>
      <c r="FR67" s="222">
        <v>120.5</v>
      </c>
      <c r="FS67" s="222">
        <v>120.6</v>
      </c>
      <c r="FT67" s="222">
        <v>120.6</v>
      </c>
      <c r="FU67" s="222">
        <v>120.7</v>
      </c>
      <c r="FV67" s="222">
        <v>120.7</v>
      </c>
      <c r="FW67" s="222">
        <v>120.7</v>
      </c>
      <c r="FX67" s="222">
        <v>120.8</v>
      </c>
      <c r="FY67" s="222">
        <v>120.8</v>
      </c>
      <c r="FZ67" s="222">
        <v>120.9</v>
      </c>
      <c r="GA67" s="222">
        <v>120.8</v>
      </c>
      <c r="GB67" s="222">
        <v>120.9</v>
      </c>
      <c r="GC67" s="222">
        <v>120.9</v>
      </c>
      <c r="GD67" s="222">
        <v>121</v>
      </c>
      <c r="GE67" s="222">
        <v>121.1</v>
      </c>
      <c r="GF67" s="222">
        <v>121.1</v>
      </c>
      <c r="GG67" s="222">
        <v>121.2</v>
      </c>
      <c r="GH67" s="222">
        <v>121.2</v>
      </c>
      <c r="GI67" s="222">
        <v>121.3</v>
      </c>
      <c r="GJ67" s="222">
        <v>121.3</v>
      </c>
      <c r="GK67" s="222">
        <v>121.4</v>
      </c>
      <c r="GL67" s="222">
        <v>121.4</v>
      </c>
      <c r="GM67" s="222">
        <v>121.5</v>
      </c>
      <c r="GN67" s="222">
        <v>121.5</v>
      </c>
      <c r="GO67" s="222">
        <v>121.5</v>
      </c>
      <c r="GP67" s="222">
        <v>121.6</v>
      </c>
      <c r="GQ67" s="222">
        <v>121.7</v>
      </c>
      <c r="GR67" s="222">
        <v>121.7</v>
      </c>
      <c r="GS67" s="222">
        <v>121.7</v>
      </c>
      <c r="GT67" s="222">
        <v>121.7</v>
      </c>
      <c r="GU67" s="222">
        <v>121.8</v>
      </c>
      <c r="GV67" s="222">
        <v>121.8</v>
      </c>
      <c r="GW67" s="222">
        <v>121.8</v>
      </c>
      <c r="GX67" s="222">
        <v>121.8</v>
      </c>
      <c r="GY67" s="222">
        <v>121.8</v>
      </c>
      <c r="GZ67" s="222">
        <v>121.8</v>
      </c>
      <c r="HA67" s="222">
        <v>121.8</v>
      </c>
      <c r="HB67" s="222">
        <v>121.8</v>
      </c>
      <c r="HC67" s="222">
        <v>121.8</v>
      </c>
      <c r="HD67" s="222">
        <v>121.8</v>
      </c>
      <c r="HE67" s="222">
        <v>121.9</v>
      </c>
      <c r="HF67" s="222">
        <v>121.9</v>
      </c>
      <c r="HG67" s="222">
        <v>122</v>
      </c>
      <c r="HH67" s="222">
        <v>122</v>
      </c>
      <c r="HI67" s="222">
        <v>122.1</v>
      </c>
      <c r="HJ67" s="222">
        <v>122.1</v>
      </c>
      <c r="HK67" s="222">
        <v>122.1</v>
      </c>
      <c r="HL67" s="222">
        <v>122</v>
      </c>
      <c r="HM67" s="222">
        <v>122</v>
      </c>
      <c r="HN67" s="222">
        <v>122</v>
      </c>
      <c r="HO67" s="222">
        <v>122</v>
      </c>
      <c r="HP67" s="222">
        <v>122</v>
      </c>
      <c r="HQ67" s="222">
        <v>122</v>
      </c>
      <c r="HR67" s="222">
        <v>122</v>
      </c>
      <c r="HS67" s="222">
        <v>122</v>
      </c>
      <c r="HT67" s="222">
        <v>122</v>
      </c>
      <c r="HU67" s="222">
        <v>122</v>
      </c>
      <c r="HV67" s="222">
        <v>122</v>
      </c>
      <c r="HW67" s="222">
        <v>121.9</v>
      </c>
      <c r="HX67" s="222">
        <v>121.8</v>
      </c>
      <c r="HY67" s="222">
        <v>121.8</v>
      </c>
      <c r="HZ67" s="222">
        <v>122</v>
      </c>
    </row>
    <row r="68" spans="1:237" x14ac:dyDescent="0.25">
      <c r="A68" s="225">
        <f t="shared" si="4"/>
        <v>66</v>
      </c>
      <c r="B68" s="226"/>
      <c r="C68" s="229"/>
      <c r="D68" s="180">
        <v>45.5</v>
      </c>
      <c r="E68" s="180">
        <v>71.3</v>
      </c>
      <c r="F68" s="180">
        <v>78.900000000000006</v>
      </c>
      <c r="G68" s="180">
        <v>84.5</v>
      </c>
      <c r="H68" s="180">
        <v>89</v>
      </c>
      <c r="I68" s="180">
        <v>92</v>
      </c>
      <c r="J68" s="222">
        <v>94.3</v>
      </c>
      <c r="K68" s="222">
        <v>94.2</v>
      </c>
      <c r="L68" s="229">
        <v>94.9</v>
      </c>
      <c r="M68" s="222">
        <v>96.2</v>
      </c>
      <c r="N68" s="222">
        <v>96.5</v>
      </c>
      <c r="O68" s="222">
        <v>97.8</v>
      </c>
      <c r="P68" s="222">
        <v>98.9</v>
      </c>
      <c r="Q68" s="222">
        <v>99.8</v>
      </c>
      <c r="R68" s="222">
        <v>100.4</v>
      </c>
      <c r="S68" s="222">
        <v>100.9</v>
      </c>
      <c r="T68" s="222">
        <v>101.6</v>
      </c>
      <c r="U68" s="222">
        <v>102.8</v>
      </c>
      <c r="V68" s="222">
        <v>104</v>
      </c>
      <c r="W68" s="222">
        <v>104.7</v>
      </c>
      <c r="X68" s="222">
        <v>104.7</v>
      </c>
      <c r="Y68" s="222">
        <v>104.4</v>
      </c>
      <c r="Z68" s="222">
        <v>103.8</v>
      </c>
      <c r="AA68" s="222">
        <v>103</v>
      </c>
      <c r="AB68" s="222">
        <v>103.5</v>
      </c>
      <c r="AC68" s="222">
        <v>104.1</v>
      </c>
      <c r="AD68" s="222">
        <v>104.4</v>
      </c>
      <c r="AE68" s="222">
        <v>104.4</v>
      </c>
      <c r="AF68" s="222">
        <v>104.4</v>
      </c>
      <c r="AG68" s="222">
        <v>104.3</v>
      </c>
      <c r="AH68" s="222">
        <v>104.7</v>
      </c>
      <c r="AI68" s="222">
        <v>105.2</v>
      </c>
      <c r="AJ68" s="222">
        <v>105.9</v>
      </c>
      <c r="AK68" s="222">
        <v>106.7</v>
      </c>
      <c r="AL68" s="222">
        <v>107.3</v>
      </c>
      <c r="AM68" s="222">
        <v>107.9</v>
      </c>
      <c r="AN68" s="222">
        <v>108.4</v>
      </c>
      <c r="AO68" s="222">
        <v>108.9</v>
      </c>
      <c r="AP68" s="222">
        <v>109.4</v>
      </c>
      <c r="AQ68" s="222">
        <v>109.7</v>
      </c>
      <c r="AR68" s="222">
        <v>110.1</v>
      </c>
      <c r="AS68" s="222">
        <v>110.5</v>
      </c>
      <c r="AT68" s="222">
        <v>110.8</v>
      </c>
      <c r="AU68" s="222">
        <v>111.1</v>
      </c>
      <c r="AV68" s="222">
        <v>111.1</v>
      </c>
      <c r="AW68" s="222">
        <v>110.9</v>
      </c>
      <c r="AX68" s="222">
        <v>111</v>
      </c>
      <c r="AY68" s="222">
        <v>111.1</v>
      </c>
      <c r="AZ68" s="222">
        <v>111.1</v>
      </c>
      <c r="BA68" s="222">
        <v>111.1</v>
      </c>
      <c r="BB68" s="222">
        <v>111.1</v>
      </c>
      <c r="BC68" s="222">
        <v>111</v>
      </c>
      <c r="BD68" s="222">
        <v>110.8</v>
      </c>
      <c r="BE68" s="222">
        <v>110.8</v>
      </c>
      <c r="BF68" s="222">
        <v>110.9</v>
      </c>
      <c r="BG68" s="222">
        <v>111</v>
      </c>
      <c r="BH68" s="222">
        <v>111.2</v>
      </c>
      <c r="BI68" s="222">
        <v>111.4</v>
      </c>
      <c r="BJ68" s="222">
        <v>111.5</v>
      </c>
      <c r="BK68" s="222">
        <v>111.6</v>
      </c>
      <c r="BL68" s="222">
        <v>111.7</v>
      </c>
      <c r="BM68" s="222">
        <v>111.8</v>
      </c>
      <c r="BN68" s="222">
        <v>111.9</v>
      </c>
      <c r="BO68" s="222">
        <v>111.8</v>
      </c>
      <c r="BP68" s="222">
        <v>111.9</v>
      </c>
      <c r="BQ68" s="222">
        <v>111.8</v>
      </c>
      <c r="BR68" s="222">
        <v>111.8</v>
      </c>
      <c r="BS68" s="222">
        <v>111.9</v>
      </c>
      <c r="BT68" s="222">
        <v>112</v>
      </c>
      <c r="BU68" s="222">
        <v>112.1</v>
      </c>
      <c r="BV68" s="222">
        <v>112.2</v>
      </c>
      <c r="BW68" s="222">
        <v>112.2</v>
      </c>
      <c r="BX68" s="222">
        <v>112.2</v>
      </c>
      <c r="BY68" s="222">
        <v>112.1</v>
      </c>
      <c r="BZ68" s="222">
        <v>112.1</v>
      </c>
      <c r="CA68" s="222">
        <v>111.9</v>
      </c>
      <c r="CB68" s="222">
        <v>111.9</v>
      </c>
      <c r="CC68" s="222">
        <v>111.8</v>
      </c>
      <c r="CD68" s="222">
        <v>111.7</v>
      </c>
      <c r="CE68" s="222">
        <v>111.7</v>
      </c>
      <c r="CF68" s="222">
        <v>111.7</v>
      </c>
      <c r="CG68" s="222">
        <v>111.8</v>
      </c>
      <c r="CH68" s="222">
        <v>111.8</v>
      </c>
      <c r="CI68" s="222">
        <v>111.8</v>
      </c>
      <c r="CJ68" s="222">
        <v>111.8</v>
      </c>
      <c r="CK68" s="222">
        <v>111.8</v>
      </c>
      <c r="CL68" s="222">
        <v>111.9</v>
      </c>
      <c r="CM68" s="222">
        <v>111.8</v>
      </c>
      <c r="CN68" s="222">
        <v>111.4</v>
      </c>
      <c r="CO68" s="222">
        <v>111.6</v>
      </c>
      <c r="CP68" s="222">
        <v>111.9</v>
      </c>
      <c r="CQ68" s="222">
        <v>112.1</v>
      </c>
      <c r="CR68" s="222">
        <v>112.2</v>
      </c>
      <c r="CS68" s="222">
        <v>112.3</v>
      </c>
      <c r="CT68" s="222">
        <v>112.3</v>
      </c>
      <c r="CU68" s="222">
        <v>112.3</v>
      </c>
      <c r="CV68" s="222">
        <v>112.3</v>
      </c>
      <c r="CW68" s="222">
        <v>112.3</v>
      </c>
      <c r="CX68" s="222">
        <v>112.3</v>
      </c>
      <c r="CY68" s="222">
        <v>112.3</v>
      </c>
      <c r="CZ68" s="222">
        <v>112.4</v>
      </c>
      <c r="DA68" s="222">
        <v>112.5</v>
      </c>
      <c r="DB68" s="222">
        <v>112.6</v>
      </c>
      <c r="DC68" s="222">
        <v>112.8</v>
      </c>
      <c r="DD68" s="222">
        <v>112.9</v>
      </c>
      <c r="DE68" s="222">
        <v>113</v>
      </c>
      <c r="DF68" s="222">
        <v>113.1</v>
      </c>
      <c r="DG68" s="222">
        <v>113.2</v>
      </c>
      <c r="DH68" s="222">
        <v>113.3</v>
      </c>
      <c r="DI68" s="222">
        <v>113.5</v>
      </c>
      <c r="DJ68" s="222">
        <v>113.6</v>
      </c>
      <c r="DK68" s="222">
        <v>113.8</v>
      </c>
      <c r="DL68" s="222">
        <v>113.9</v>
      </c>
      <c r="DM68" s="222">
        <v>114</v>
      </c>
      <c r="DN68" s="222">
        <v>114</v>
      </c>
      <c r="DO68" s="222">
        <v>114.1</v>
      </c>
      <c r="DP68" s="222">
        <v>114.1</v>
      </c>
      <c r="DQ68" s="222">
        <v>114.2</v>
      </c>
      <c r="DR68" s="222">
        <v>114.3</v>
      </c>
      <c r="DS68" s="222">
        <v>114.3</v>
      </c>
      <c r="DT68" s="222">
        <v>114.4</v>
      </c>
      <c r="DU68" s="222">
        <v>114.4</v>
      </c>
      <c r="DV68" s="222">
        <v>114.5</v>
      </c>
      <c r="DW68" s="222">
        <v>114.6</v>
      </c>
      <c r="DX68" s="222">
        <v>114.7</v>
      </c>
      <c r="DY68" s="222">
        <v>114.8</v>
      </c>
      <c r="DZ68" s="222">
        <v>114.8</v>
      </c>
      <c r="EA68" s="222">
        <v>114.8</v>
      </c>
      <c r="EB68" s="222">
        <v>114.8</v>
      </c>
      <c r="EC68" s="222">
        <v>114.9</v>
      </c>
      <c r="ED68" s="222">
        <v>115</v>
      </c>
      <c r="EE68" s="222">
        <v>115.1</v>
      </c>
      <c r="EF68" s="222">
        <v>115.2</v>
      </c>
      <c r="EG68" s="222">
        <v>115.2</v>
      </c>
      <c r="EH68" s="222">
        <v>115.3</v>
      </c>
      <c r="EI68" s="222">
        <v>115.3</v>
      </c>
      <c r="EJ68" s="222">
        <v>115.3</v>
      </c>
      <c r="EK68" s="222">
        <v>115.4</v>
      </c>
      <c r="EL68" s="222">
        <v>115.5</v>
      </c>
      <c r="EM68" s="222">
        <v>115.6</v>
      </c>
      <c r="EN68" s="222">
        <v>115.6</v>
      </c>
      <c r="EO68" s="222">
        <v>115.6</v>
      </c>
      <c r="EP68" s="222">
        <v>115.7</v>
      </c>
      <c r="EQ68" s="222">
        <v>115.7</v>
      </c>
      <c r="ER68" s="222">
        <v>115.8</v>
      </c>
      <c r="ES68" s="222">
        <v>115.8</v>
      </c>
      <c r="ET68" s="222">
        <v>115.9</v>
      </c>
      <c r="EU68" s="222">
        <v>115.9</v>
      </c>
      <c r="EV68" s="222">
        <v>115.8</v>
      </c>
      <c r="EW68" s="222">
        <v>115.8</v>
      </c>
      <c r="EX68" s="222">
        <v>115.8</v>
      </c>
      <c r="EY68" s="222">
        <v>115.8</v>
      </c>
      <c r="EZ68" s="222">
        <v>115.8</v>
      </c>
      <c r="FA68" s="222">
        <v>115.7</v>
      </c>
      <c r="FB68" s="222">
        <v>115.7</v>
      </c>
      <c r="FC68" s="222">
        <v>115.7</v>
      </c>
      <c r="FD68" s="222">
        <v>115.7</v>
      </c>
      <c r="FE68" s="222">
        <v>115.7</v>
      </c>
      <c r="FF68" s="222">
        <v>115.8</v>
      </c>
      <c r="FG68" s="222">
        <v>115.8</v>
      </c>
      <c r="FH68" s="222">
        <v>115.8</v>
      </c>
      <c r="FI68" s="222">
        <v>115.9</v>
      </c>
      <c r="FJ68" s="222">
        <v>116</v>
      </c>
      <c r="FK68" s="222">
        <v>116</v>
      </c>
      <c r="FL68" s="222">
        <v>116.1</v>
      </c>
      <c r="FM68" s="222">
        <v>116.1</v>
      </c>
      <c r="FN68" s="222">
        <v>116.2</v>
      </c>
      <c r="FO68" s="222">
        <v>116.2</v>
      </c>
      <c r="FP68" s="222">
        <v>116.2</v>
      </c>
      <c r="FQ68" s="222">
        <v>116.2</v>
      </c>
      <c r="FR68" s="222">
        <v>116.3</v>
      </c>
      <c r="FS68" s="222">
        <v>116.4</v>
      </c>
      <c r="FT68" s="222">
        <v>116.4</v>
      </c>
      <c r="FU68" s="222">
        <v>116.4</v>
      </c>
      <c r="FV68" s="222">
        <v>116.5</v>
      </c>
      <c r="FW68" s="222">
        <v>116.5</v>
      </c>
      <c r="FX68" s="222">
        <v>116.5</v>
      </c>
      <c r="FY68" s="222">
        <v>116.6</v>
      </c>
      <c r="FZ68" s="222">
        <v>116.6</v>
      </c>
      <c r="GA68" s="222">
        <v>116.6</v>
      </c>
      <c r="GB68" s="222">
        <v>116.6</v>
      </c>
      <c r="GC68" s="222">
        <v>116.7</v>
      </c>
      <c r="GD68" s="222">
        <v>116.7</v>
      </c>
      <c r="GE68" s="222">
        <v>116.8</v>
      </c>
      <c r="GF68" s="222">
        <v>116.9</v>
      </c>
      <c r="GG68" s="222">
        <v>116.9</v>
      </c>
      <c r="GH68" s="222">
        <v>116.9</v>
      </c>
      <c r="GI68" s="222">
        <v>117</v>
      </c>
      <c r="GJ68" s="222">
        <v>117.1</v>
      </c>
      <c r="GK68" s="222">
        <v>117.1</v>
      </c>
      <c r="GL68" s="222">
        <v>117.2</v>
      </c>
      <c r="GM68" s="222">
        <v>117.2</v>
      </c>
      <c r="GN68" s="222">
        <v>117.2</v>
      </c>
      <c r="GO68" s="222">
        <v>117.3</v>
      </c>
      <c r="GP68" s="222">
        <v>117.3</v>
      </c>
      <c r="GQ68" s="222">
        <v>117.4</v>
      </c>
      <c r="GR68" s="222">
        <v>117.4</v>
      </c>
      <c r="GS68" s="222">
        <v>117.4</v>
      </c>
      <c r="GT68" s="222">
        <v>117.4</v>
      </c>
      <c r="GU68" s="222">
        <v>117.5</v>
      </c>
      <c r="GV68" s="222">
        <v>117.5</v>
      </c>
      <c r="GW68" s="222">
        <v>117.5</v>
      </c>
      <c r="GX68" s="222">
        <v>117.5</v>
      </c>
      <c r="GY68" s="222">
        <v>117.5</v>
      </c>
      <c r="GZ68" s="222">
        <v>117.5</v>
      </c>
      <c r="HA68" s="222">
        <v>117.5</v>
      </c>
      <c r="HB68" s="222">
        <v>117.5</v>
      </c>
      <c r="HC68" s="222">
        <v>117.5</v>
      </c>
      <c r="HD68" s="222">
        <v>117.5</v>
      </c>
      <c r="HE68" s="222">
        <v>117.6</v>
      </c>
      <c r="HF68" s="222">
        <v>117.6</v>
      </c>
      <c r="HG68" s="222">
        <v>117.7</v>
      </c>
      <c r="HH68" s="222">
        <v>117.7</v>
      </c>
      <c r="HI68" s="222">
        <v>117.8</v>
      </c>
      <c r="HJ68" s="222">
        <v>117.8</v>
      </c>
      <c r="HK68" s="222">
        <v>117.7</v>
      </c>
      <c r="HL68" s="222">
        <v>117.7</v>
      </c>
      <c r="HM68" s="222">
        <v>117.7</v>
      </c>
      <c r="HN68" s="222">
        <v>117.7</v>
      </c>
      <c r="HO68" s="222">
        <v>117.7</v>
      </c>
      <c r="HP68" s="222">
        <v>117.7</v>
      </c>
      <c r="HQ68" s="222">
        <v>117.7</v>
      </c>
      <c r="HR68" s="222">
        <v>117.7</v>
      </c>
      <c r="HS68" s="222">
        <v>117.7</v>
      </c>
      <c r="HT68" s="222">
        <v>117.7</v>
      </c>
      <c r="HU68" s="222">
        <v>117.7</v>
      </c>
      <c r="HV68" s="222">
        <v>117.7</v>
      </c>
      <c r="HW68" s="222">
        <v>117.6</v>
      </c>
      <c r="HX68" s="222">
        <v>117.5</v>
      </c>
      <c r="HY68" s="222">
        <v>117.5</v>
      </c>
      <c r="HZ68" s="222">
        <v>117.7</v>
      </c>
    </row>
    <row r="69" spans="1:237" x14ac:dyDescent="0.25">
      <c r="A69" s="225">
        <f t="shared" ref="A69:A132" si="5">A68+1</f>
        <v>67</v>
      </c>
      <c r="B69" s="226"/>
      <c r="C69" s="229"/>
      <c r="D69" s="180">
        <v>32</v>
      </c>
      <c r="E69" s="180">
        <v>50.1</v>
      </c>
      <c r="F69" s="180">
        <v>55.5</v>
      </c>
      <c r="G69" s="180">
        <v>59.4</v>
      </c>
      <c r="H69" s="180">
        <v>62.6</v>
      </c>
      <c r="I69" s="180">
        <v>64.7</v>
      </c>
      <c r="J69" s="222">
        <v>66.3</v>
      </c>
      <c r="K69" s="222">
        <v>66.2</v>
      </c>
      <c r="L69" s="229">
        <v>66.7</v>
      </c>
      <c r="M69" s="222">
        <v>67.599999999999994</v>
      </c>
      <c r="N69" s="222">
        <v>67.900000000000006</v>
      </c>
      <c r="O69" s="222">
        <v>68.7</v>
      </c>
      <c r="P69" s="222">
        <v>69.5</v>
      </c>
      <c r="Q69" s="222">
        <v>70.2</v>
      </c>
      <c r="R69" s="222">
        <v>70.599999999999994</v>
      </c>
      <c r="S69" s="222">
        <v>70.900000000000006</v>
      </c>
      <c r="T69" s="222">
        <v>71.5</v>
      </c>
      <c r="U69" s="222">
        <v>72.3</v>
      </c>
      <c r="V69" s="222">
        <v>73.2</v>
      </c>
      <c r="W69" s="222">
        <v>73.7</v>
      </c>
      <c r="X69" s="222">
        <v>73.7</v>
      </c>
      <c r="Y69" s="222">
        <v>73.5</v>
      </c>
      <c r="Z69" s="222">
        <v>73.099999999999994</v>
      </c>
      <c r="AA69" s="222">
        <v>72.5</v>
      </c>
      <c r="AB69" s="222">
        <v>72.900000000000006</v>
      </c>
      <c r="AC69" s="222">
        <v>73.3</v>
      </c>
      <c r="AD69" s="222">
        <v>73.5</v>
      </c>
      <c r="AE69" s="222">
        <v>73.5</v>
      </c>
      <c r="AF69" s="222">
        <v>73.5</v>
      </c>
      <c r="AG69" s="222">
        <v>73.400000000000006</v>
      </c>
      <c r="AH69" s="222">
        <v>73.7</v>
      </c>
      <c r="AI69" s="222">
        <v>74.099999999999994</v>
      </c>
      <c r="AJ69" s="222">
        <v>74.599999999999994</v>
      </c>
      <c r="AK69" s="222">
        <v>75.099999999999994</v>
      </c>
      <c r="AL69" s="222">
        <v>75.5</v>
      </c>
      <c r="AM69" s="222">
        <v>76</v>
      </c>
      <c r="AN69" s="222">
        <v>76.400000000000006</v>
      </c>
      <c r="AO69" s="222">
        <v>76.7</v>
      </c>
      <c r="AP69" s="222">
        <v>77</v>
      </c>
      <c r="AQ69" s="222">
        <v>77.3</v>
      </c>
      <c r="AR69" s="222">
        <v>77.5</v>
      </c>
      <c r="AS69" s="222">
        <v>77.8</v>
      </c>
      <c r="AT69" s="222">
        <v>78.099999999999994</v>
      </c>
      <c r="AU69" s="222">
        <v>78.2</v>
      </c>
      <c r="AV69" s="222">
        <v>78.3</v>
      </c>
      <c r="AW69" s="222">
        <v>78.099999999999994</v>
      </c>
      <c r="AX69" s="222">
        <v>78.2</v>
      </c>
      <c r="AY69" s="222">
        <v>78.3</v>
      </c>
      <c r="AZ69" s="222">
        <v>78.3</v>
      </c>
      <c r="BA69" s="222">
        <v>78.3</v>
      </c>
      <c r="BB69" s="222">
        <v>78.3</v>
      </c>
      <c r="BC69" s="222">
        <v>78.2</v>
      </c>
      <c r="BD69" s="222">
        <v>78.099999999999994</v>
      </c>
      <c r="BE69" s="222">
        <v>78</v>
      </c>
      <c r="BF69" s="222">
        <v>78.099999999999994</v>
      </c>
      <c r="BG69" s="222">
        <v>78.2</v>
      </c>
      <c r="BH69" s="222">
        <v>78.3</v>
      </c>
      <c r="BI69" s="222">
        <v>78.400000000000006</v>
      </c>
      <c r="BJ69" s="222">
        <v>78.5</v>
      </c>
      <c r="BK69" s="222">
        <v>78.599999999999994</v>
      </c>
      <c r="BL69" s="222">
        <v>78.7</v>
      </c>
      <c r="BM69" s="222">
        <v>78.8</v>
      </c>
      <c r="BN69" s="222">
        <v>78.8</v>
      </c>
      <c r="BO69" s="222">
        <v>78.8</v>
      </c>
      <c r="BP69" s="222">
        <v>78.8</v>
      </c>
      <c r="BQ69" s="222">
        <v>78.8</v>
      </c>
      <c r="BR69" s="222">
        <v>78.8</v>
      </c>
      <c r="BS69" s="222">
        <v>78.8</v>
      </c>
      <c r="BT69" s="222">
        <v>78.900000000000006</v>
      </c>
      <c r="BU69" s="222">
        <v>78.900000000000006</v>
      </c>
      <c r="BV69" s="222">
        <v>79</v>
      </c>
      <c r="BW69" s="222">
        <v>79</v>
      </c>
      <c r="BX69" s="222">
        <v>79</v>
      </c>
      <c r="BY69" s="222">
        <v>79</v>
      </c>
      <c r="BZ69" s="222">
        <v>78.900000000000006</v>
      </c>
      <c r="CA69" s="222">
        <v>78.8</v>
      </c>
      <c r="CB69" s="222">
        <v>78.7</v>
      </c>
      <c r="CC69" s="222">
        <v>78.7</v>
      </c>
      <c r="CD69" s="222">
        <v>78.7</v>
      </c>
      <c r="CE69" s="222">
        <v>78.599999999999994</v>
      </c>
      <c r="CF69" s="222">
        <v>78.7</v>
      </c>
      <c r="CG69" s="222">
        <v>78.7</v>
      </c>
      <c r="CH69" s="222">
        <v>78.7</v>
      </c>
      <c r="CI69" s="222">
        <v>78.7</v>
      </c>
      <c r="CJ69" s="222">
        <v>78.7</v>
      </c>
      <c r="CK69" s="222">
        <v>78.7</v>
      </c>
      <c r="CL69" s="222">
        <v>78.7</v>
      </c>
      <c r="CM69" s="222">
        <v>78.599999999999994</v>
      </c>
      <c r="CN69" s="222">
        <v>78.400000000000006</v>
      </c>
      <c r="CO69" s="222">
        <v>78.599999999999994</v>
      </c>
      <c r="CP69" s="222">
        <v>78.7</v>
      </c>
      <c r="CQ69" s="222">
        <v>78.900000000000006</v>
      </c>
      <c r="CR69" s="222">
        <v>79</v>
      </c>
      <c r="CS69" s="222">
        <v>79</v>
      </c>
      <c r="CT69" s="222">
        <v>79</v>
      </c>
      <c r="CU69" s="222">
        <v>79</v>
      </c>
      <c r="CV69" s="222">
        <v>79</v>
      </c>
      <c r="CW69" s="222">
        <v>79</v>
      </c>
      <c r="CX69" s="222">
        <v>79.099999999999994</v>
      </c>
      <c r="CY69" s="222">
        <v>79.099999999999994</v>
      </c>
      <c r="CZ69" s="222">
        <v>79.099999999999994</v>
      </c>
      <c r="DA69" s="222">
        <v>79.2</v>
      </c>
      <c r="DB69" s="222">
        <v>79.3</v>
      </c>
      <c r="DC69" s="222">
        <v>79.400000000000006</v>
      </c>
      <c r="DD69" s="222">
        <v>79.5</v>
      </c>
      <c r="DE69" s="222">
        <v>79.5</v>
      </c>
      <c r="DF69" s="222">
        <v>79.599999999999994</v>
      </c>
      <c r="DG69" s="222">
        <v>79.7</v>
      </c>
      <c r="DH69" s="222">
        <v>79.8</v>
      </c>
      <c r="DI69" s="222">
        <v>79.900000000000006</v>
      </c>
      <c r="DJ69" s="222">
        <v>80</v>
      </c>
      <c r="DK69" s="222">
        <v>80.099999999999994</v>
      </c>
      <c r="DL69" s="222">
        <v>80.2</v>
      </c>
      <c r="DM69" s="222">
        <v>80.2</v>
      </c>
      <c r="DN69" s="222">
        <v>80.3</v>
      </c>
      <c r="DO69" s="222">
        <v>80.3</v>
      </c>
      <c r="DP69" s="222">
        <v>80.3</v>
      </c>
      <c r="DQ69" s="222">
        <v>80.400000000000006</v>
      </c>
      <c r="DR69" s="222">
        <v>80.400000000000006</v>
      </c>
      <c r="DS69" s="222">
        <v>80.5</v>
      </c>
      <c r="DT69" s="222">
        <v>80.5</v>
      </c>
      <c r="DU69" s="222">
        <v>80.5</v>
      </c>
      <c r="DV69" s="222">
        <v>80.599999999999994</v>
      </c>
      <c r="DW69" s="222">
        <v>80.7</v>
      </c>
      <c r="DX69" s="222">
        <v>80.8</v>
      </c>
      <c r="DY69" s="222">
        <v>80.8</v>
      </c>
      <c r="DZ69" s="222">
        <v>80.8</v>
      </c>
      <c r="EA69" s="222">
        <v>80.8</v>
      </c>
      <c r="EB69" s="222">
        <v>80.8</v>
      </c>
      <c r="EC69" s="222">
        <v>80.900000000000006</v>
      </c>
      <c r="ED69" s="222">
        <v>81</v>
      </c>
      <c r="EE69" s="222">
        <v>81</v>
      </c>
      <c r="EF69" s="222">
        <v>81.099999999999994</v>
      </c>
      <c r="EG69" s="222">
        <v>81.099999999999994</v>
      </c>
      <c r="EH69" s="222">
        <v>81.2</v>
      </c>
      <c r="EI69" s="222">
        <v>81.2</v>
      </c>
      <c r="EJ69" s="222">
        <v>81.2</v>
      </c>
      <c r="EK69" s="222">
        <v>81.3</v>
      </c>
      <c r="EL69" s="222">
        <v>81.400000000000006</v>
      </c>
      <c r="EM69" s="222">
        <v>81.400000000000006</v>
      </c>
      <c r="EN69" s="222">
        <v>81.400000000000006</v>
      </c>
      <c r="EO69" s="222">
        <v>81.400000000000006</v>
      </c>
      <c r="EP69" s="222">
        <v>81.400000000000006</v>
      </c>
      <c r="EQ69" s="222">
        <v>81.5</v>
      </c>
      <c r="ER69" s="222">
        <v>81.5</v>
      </c>
      <c r="ES69" s="222">
        <v>81.599999999999994</v>
      </c>
      <c r="ET69" s="222">
        <v>81.599999999999994</v>
      </c>
      <c r="EU69" s="222">
        <v>81.599999999999994</v>
      </c>
      <c r="EV69" s="222">
        <v>81.5</v>
      </c>
      <c r="EW69" s="222">
        <v>81.5</v>
      </c>
      <c r="EX69" s="222">
        <v>81.5</v>
      </c>
      <c r="EY69" s="222">
        <v>81.5</v>
      </c>
      <c r="EZ69" s="222">
        <v>81.5</v>
      </c>
      <c r="FA69" s="222">
        <v>81.5</v>
      </c>
      <c r="FB69" s="222">
        <v>81.400000000000006</v>
      </c>
      <c r="FC69" s="222">
        <v>81.5</v>
      </c>
      <c r="FD69" s="222">
        <v>81.5</v>
      </c>
      <c r="FE69" s="222">
        <v>81.5</v>
      </c>
      <c r="FF69" s="222">
        <v>81.5</v>
      </c>
      <c r="FG69" s="222">
        <v>81.5</v>
      </c>
      <c r="FH69" s="222">
        <v>81.599999999999994</v>
      </c>
      <c r="FI69" s="222">
        <v>81.599999999999994</v>
      </c>
      <c r="FJ69" s="222">
        <v>81.7</v>
      </c>
      <c r="FK69" s="222">
        <v>81.7</v>
      </c>
      <c r="FL69" s="222">
        <v>81.7</v>
      </c>
      <c r="FM69" s="222">
        <v>81.8</v>
      </c>
      <c r="FN69" s="222">
        <v>81.8</v>
      </c>
      <c r="FO69" s="222">
        <v>81.8</v>
      </c>
      <c r="FP69" s="222">
        <v>81.8</v>
      </c>
      <c r="FQ69" s="222">
        <v>81.900000000000006</v>
      </c>
      <c r="FR69" s="222">
        <v>81.900000000000006</v>
      </c>
      <c r="FS69" s="222">
        <v>81.900000000000006</v>
      </c>
      <c r="FT69" s="222">
        <v>82</v>
      </c>
      <c r="FU69" s="222">
        <v>82</v>
      </c>
      <c r="FV69" s="222">
        <v>82</v>
      </c>
      <c r="FW69" s="222">
        <v>82</v>
      </c>
      <c r="FX69" s="222">
        <v>82.1</v>
      </c>
      <c r="FY69" s="222">
        <v>82.1</v>
      </c>
      <c r="FZ69" s="222">
        <v>82.1</v>
      </c>
      <c r="GA69" s="222">
        <v>82.1</v>
      </c>
      <c r="GB69" s="222">
        <v>82.1</v>
      </c>
      <c r="GC69" s="222">
        <v>82.2</v>
      </c>
      <c r="GD69" s="222">
        <v>82.2</v>
      </c>
      <c r="GE69" s="222">
        <v>82.3</v>
      </c>
      <c r="GF69" s="222">
        <v>82.3</v>
      </c>
      <c r="GG69" s="222">
        <v>82.4</v>
      </c>
      <c r="GH69" s="222">
        <v>82.3</v>
      </c>
      <c r="GI69" s="222">
        <v>82.4</v>
      </c>
      <c r="GJ69" s="222">
        <v>82.4</v>
      </c>
      <c r="GK69" s="222">
        <v>82.5</v>
      </c>
      <c r="GL69" s="222">
        <v>82.5</v>
      </c>
      <c r="GM69" s="222">
        <v>82.5</v>
      </c>
      <c r="GN69" s="222">
        <v>82.6</v>
      </c>
      <c r="GO69" s="222">
        <v>82.6</v>
      </c>
      <c r="GP69" s="222">
        <v>82.6</v>
      </c>
      <c r="GQ69" s="222">
        <v>82.7</v>
      </c>
      <c r="GR69" s="222">
        <v>82.7</v>
      </c>
      <c r="GS69" s="222">
        <v>82.7</v>
      </c>
      <c r="GT69" s="222">
        <v>82.7</v>
      </c>
      <c r="GU69" s="222">
        <v>82.7</v>
      </c>
      <c r="GV69" s="222">
        <v>82.7</v>
      </c>
      <c r="GW69" s="222">
        <v>82.8</v>
      </c>
      <c r="GX69" s="222">
        <v>82.8</v>
      </c>
      <c r="GY69" s="222">
        <v>82.8</v>
      </c>
      <c r="GZ69" s="222">
        <v>82.7</v>
      </c>
      <c r="HA69" s="222">
        <v>82.8</v>
      </c>
      <c r="HB69" s="222">
        <v>82.8</v>
      </c>
      <c r="HC69" s="222">
        <v>82.8</v>
      </c>
      <c r="HD69" s="222">
        <v>82.8</v>
      </c>
      <c r="HE69" s="222">
        <v>82.8</v>
      </c>
      <c r="HF69" s="222">
        <v>82.8</v>
      </c>
      <c r="HG69" s="222">
        <v>82.9</v>
      </c>
      <c r="HH69" s="222">
        <v>82.9</v>
      </c>
      <c r="HI69" s="222">
        <v>82.9</v>
      </c>
      <c r="HJ69" s="222">
        <v>83</v>
      </c>
      <c r="HK69" s="222">
        <v>82.9</v>
      </c>
      <c r="HL69" s="222">
        <v>82.9</v>
      </c>
      <c r="HM69" s="222">
        <v>82.9</v>
      </c>
      <c r="HN69" s="222">
        <v>82.9</v>
      </c>
      <c r="HO69" s="222">
        <v>82.9</v>
      </c>
      <c r="HP69" s="222">
        <v>82.9</v>
      </c>
      <c r="HQ69" s="222">
        <v>82.9</v>
      </c>
      <c r="HR69" s="222">
        <v>82.9</v>
      </c>
      <c r="HS69" s="222">
        <v>82.9</v>
      </c>
      <c r="HT69" s="222">
        <v>82.9</v>
      </c>
      <c r="HU69" s="222">
        <v>82.9</v>
      </c>
      <c r="HV69" s="222">
        <v>82.9</v>
      </c>
      <c r="HW69" s="222">
        <v>82.8</v>
      </c>
      <c r="HX69" s="222">
        <v>82.7</v>
      </c>
      <c r="HY69" s="222">
        <v>82.7</v>
      </c>
      <c r="HZ69" s="222">
        <v>82.8</v>
      </c>
    </row>
    <row r="70" spans="1:237" x14ac:dyDescent="0.25">
      <c r="A70" s="225">
        <f t="shared" si="5"/>
        <v>68</v>
      </c>
      <c r="B70" s="226"/>
      <c r="C70" s="229"/>
      <c r="D70" s="180">
        <v>0</v>
      </c>
      <c r="E70" s="180">
        <v>30.6</v>
      </c>
      <c r="F70" s="180">
        <v>42.2</v>
      </c>
      <c r="G70" s="180">
        <v>48.8</v>
      </c>
      <c r="H70" s="180">
        <v>56.1</v>
      </c>
      <c r="I70" s="180">
        <v>62.9</v>
      </c>
      <c r="J70" s="222">
        <v>64.599999999999994</v>
      </c>
      <c r="K70" s="222">
        <v>63.3</v>
      </c>
      <c r="L70" s="229">
        <v>64.8</v>
      </c>
      <c r="M70" s="222">
        <v>66.7</v>
      </c>
      <c r="N70" s="222">
        <v>67.5</v>
      </c>
      <c r="O70" s="222">
        <v>67.900000000000006</v>
      </c>
      <c r="P70" s="222">
        <v>69.7</v>
      </c>
      <c r="Q70" s="222">
        <v>71</v>
      </c>
      <c r="R70" s="222">
        <v>71.400000000000006</v>
      </c>
      <c r="S70" s="222">
        <v>71.5</v>
      </c>
      <c r="T70" s="222">
        <v>72.099999999999994</v>
      </c>
      <c r="U70" s="222">
        <v>71.3</v>
      </c>
      <c r="V70" s="222">
        <v>71.900000000000006</v>
      </c>
      <c r="W70" s="222">
        <v>74</v>
      </c>
      <c r="X70" s="222">
        <v>74</v>
      </c>
      <c r="Y70" s="222">
        <v>73.400000000000006</v>
      </c>
      <c r="Z70" s="222">
        <v>75.2</v>
      </c>
      <c r="AA70" s="222">
        <v>73.5</v>
      </c>
      <c r="AB70" s="222">
        <v>74.3</v>
      </c>
      <c r="AC70" s="222">
        <v>75</v>
      </c>
      <c r="AD70" s="222">
        <v>76.099999999999994</v>
      </c>
      <c r="AE70" s="222">
        <v>76.099999999999994</v>
      </c>
      <c r="AF70" s="222">
        <v>76.099999999999994</v>
      </c>
      <c r="AG70" s="222">
        <v>76.3</v>
      </c>
      <c r="AH70" s="222">
        <v>75.8</v>
      </c>
      <c r="AI70" s="222">
        <v>75.900000000000006</v>
      </c>
      <c r="AJ70" s="222">
        <v>76.3</v>
      </c>
      <c r="AK70" s="222">
        <v>76.8</v>
      </c>
      <c r="AL70" s="222">
        <v>77.7</v>
      </c>
      <c r="AM70" s="222">
        <v>78.3</v>
      </c>
      <c r="AN70" s="222">
        <v>78.8</v>
      </c>
      <c r="AO70" s="222">
        <v>79.099999999999994</v>
      </c>
      <c r="AP70" s="222">
        <v>79.5</v>
      </c>
      <c r="AQ70" s="222">
        <v>79.8</v>
      </c>
      <c r="AR70" s="222">
        <v>79.900000000000006</v>
      </c>
      <c r="AS70" s="222">
        <v>80.3</v>
      </c>
      <c r="AT70" s="222">
        <v>80.5</v>
      </c>
      <c r="AU70" s="222">
        <v>80.8</v>
      </c>
      <c r="AV70" s="222">
        <v>81.099999999999994</v>
      </c>
      <c r="AW70" s="222">
        <v>80.7</v>
      </c>
      <c r="AX70" s="222">
        <v>80.7</v>
      </c>
      <c r="AY70" s="222">
        <v>81.3</v>
      </c>
      <c r="AZ70" s="222">
        <v>81.3</v>
      </c>
      <c r="BA70" s="222">
        <v>81.3</v>
      </c>
      <c r="BB70" s="222">
        <v>81.3</v>
      </c>
      <c r="BC70" s="222">
        <v>80.8</v>
      </c>
      <c r="BD70" s="222">
        <v>80.400000000000006</v>
      </c>
      <c r="BE70" s="222">
        <v>80.3</v>
      </c>
      <c r="BF70" s="222">
        <v>80.3</v>
      </c>
      <c r="BG70" s="222">
        <v>80.599999999999994</v>
      </c>
      <c r="BH70" s="222">
        <v>80.3</v>
      </c>
      <c r="BI70" s="222">
        <v>80.599999999999994</v>
      </c>
      <c r="BJ70" s="222">
        <v>81.2</v>
      </c>
      <c r="BK70" s="222">
        <v>81.3</v>
      </c>
      <c r="BL70" s="222">
        <v>81.400000000000006</v>
      </c>
      <c r="BM70" s="222">
        <v>81.5</v>
      </c>
      <c r="BN70" s="222">
        <v>81.900000000000006</v>
      </c>
      <c r="BO70" s="222">
        <v>81.7</v>
      </c>
      <c r="BP70" s="222">
        <v>81.8</v>
      </c>
      <c r="BQ70" s="222">
        <v>81.8</v>
      </c>
      <c r="BR70" s="222">
        <v>81.7</v>
      </c>
      <c r="BS70" s="222">
        <v>81.599999999999994</v>
      </c>
      <c r="BT70" s="222">
        <v>81.8</v>
      </c>
      <c r="BU70" s="222">
        <v>81.900000000000006</v>
      </c>
      <c r="BV70" s="222">
        <v>82</v>
      </c>
      <c r="BW70" s="222">
        <v>82</v>
      </c>
      <c r="BX70" s="222">
        <v>82</v>
      </c>
      <c r="BY70" s="222">
        <v>81.8</v>
      </c>
      <c r="BZ70" s="222">
        <v>81.8</v>
      </c>
      <c r="CA70" s="222">
        <v>81.8</v>
      </c>
      <c r="CB70" s="222">
        <v>81.8</v>
      </c>
      <c r="CC70" s="222">
        <v>81.599999999999994</v>
      </c>
      <c r="CD70" s="222">
        <v>81.5</v>
      </c>
      <c r="CE70" s="222">
        <v>81.5</v>
      </c>
      <c r="CF70" s="222">
        <v>81.400000000000006</v>
      </c>
      <c r="CG70" s="222">
        <v>81.7</v>
      </c>
      <c r="CH70" s="222">
        <v>81.599999999999994</v>
      </c>
      <c r="CI70" s="222">
        <v>81.599999999999994</v>
      </c>
      <c r="CJ70" s="222">
        <v>81.900000000000006</v>
      </c>
      <c r="CK70" s="222">
        <v>81.900000000000006</v>
      </c>
      <c r="CL70" s="222">
        <v>81.900000000000006</v>
      </c>
      <c r="CM70" s="222">
        <v>81.5</v>
      </c>
      <c r="CN70" s="222">
        <v>81.5</v>
      </c>
      <c r="CO70" s="222">
        <v>81.599999999999994</v>
      </c>
      <c r="CP70" s="222">
        <v>82</v>
      </c>
      <c r="CQ70" s="222">
        <v>81.900000000000006</v>
      </c>
      <c r="CR70" s="222">
        <v>82</v>
      </c>
      <c r="CS70" s="222">
        <v>82.3</v>
      </c>
      <c r="CT70" s="222">
        <v>82.1</v>
      </c>
      <c r="CU70" s="222">
        <v>82.2</v>
      </c>
      <c r="CV70" s="222">
        <v>82.1</v>
      </c>
      <c r="CW70" s="222">
        <v>82.2</v>
      </c>
      <c r="CX70" s="222">
        <v>82.2</v>
      </c>
      <c r="CY70" s="222">
        <v>82.1</v>
      </c>
      <c r="CZ70" s="222">
        <v>82.4</v>
      </c>
      <c r="DA70" s="222">
        <v>82.4</v>
      </c>
      <c r="DB70" s="222">
        <v>82.5</v>
      </c>
      <c r="DC70" s="222">
        <v>82.6</v>
      </c>
      <c r="DD70" s="222">
        <v>82.6</v>
      </c>
      <c r="DE70" s="222">
        <v>82.6</v>
      </c>
      <c r="DF70" s="222">
        <v>82.6</v>
      </c>
      <c r="DG70" s="222">
        <v>82.8</v>
      </c>
      <c r="DH70" s="222">
        <v>82.9</v>
      </c>
      <c r="DI70" s="222">
        <v>83</v>
      </c>
      <c r="DJ70" s="222">
        <v>83.1</v>
      </c>
      <c r="DK70" s="222">
        <v>83.2</v>
      </c>
      <c r="DL70" s="222">
        <v>83.2</v>
      </c>
      <c r="DM70" s="222">
        <v>83.3</v>
      </c>
      <c r="DN70" s="222">
        <v>83.4</v>
      </c>
      <c r="DO70" s="222">
        <v>83.5</v>
      </c>
      <c r="DP70" s="222">
        <v>83.5</v>
      </c>
      <c r="DQ70" s="222">
        <v>83.6</v>
      </c>
      <c r="DR70" s="222">
        <v>83.6</v>
      </c>
      <c r="DS70" s="222">
        <v>83.6</v>
      </c>
      <c r="DT70" s="222">
        <v>83.7</v>
      </c>
      <c r="DU70" s="222">
        <v>83.9</v>
      </c>
      <c r="DV70" s="222">
        <v>83.9</v>
      </c>
      <c r="DW70" s="222">
        <v>84</v>
      </c>
      <c r="DX70" s="222">
        <v>84</v>
      </c>
      <c r="DY70" s="222">
        <v>84.1</v>
      </c>
      <c r="DZ70" s="222">
        <v>84.1</v>
      </c>
      <c r="EA70" s="222">
        <v>84.2</v>
      </c>
      <c r="EB70" s="222">
        <v>84.2</v>
      </c>
      <c r="EC70" s="222">
        <v>84.2</v>
      </c>
      <c r="ED70" s="222">
        <v>84.3</v>
      </c>
      <c r="EE70" s="222">
        <v>84.4</v>
      </c>
      <c r="EF70" s="222">
        <v>84.5</v>
      </c>
      <c r="EG70" s="222">
        <v>84.6</v>
      </c>
      <c r="EH70" s="222">
        <v>84.5</v>
      </c>
      <c r="EI70" s="222">
        <v>84.7</v>
      </c>
      <c r="EJ70" s="222">
        <v>84.6</v>
      </c>
      <c r="EK70" s="222">
        <v>84.7</v>
      </c>
      <c r="EL70" s="222">
        <v>84.8</v>
      </c>
      <c r="EM70" s="222">
        <v>84.9</v>
      </c>
      <c r="EN70" s="222">
        <v>84.9</v>
      </c>
      <c r="EO70" s="222">
        <v>84.9</v>
      </c>
      <c r="EP70" s="222">
        <v>84.9</v>
      </c>
      <c r="EQ70" s="222">
        <v>84.9</v>
      </c>
      <c r="ER70" s="222">
        <v>85</v>
      </c>
      <c r="ES70" s="222">
        <v>85</v>
      </c>
      <c r="ET70" s="222">
        <v>85</v>
      </c>
      <c r="EU70" s="222">
        <v>85.2</v>
      </c>
      <c r="EV70" s="222">
        <v>85.1</v>
      </c>
      <c r="EW70" s="222">
        <v>85.1</v>
      </c>
      <c r="EX70" s="222">
        <v>85.1</v>
      </c>
      <c r="EY70" s="222">
        <v>85.1</v>
      </c>
      <c r="EZ70" s="222">
        <v>85.1</v>
      </c>
      <c r="FA70" s="222">
        <v>84.9</v>
      </c>
      <c r="FB70" s="222">
        <v>85</v>
      </c>
      <c r="FC70" s="222">
        <v>85.1</v>
      </c>
      <c r="FD70" s="222">
        <v>85</v>
      </c>
      <c r="FE70" s="222">
        <v>85</v>
      </c>
      <c r="FF70" s="222">
        <v>85</v>
      </c>
      <c r="FG70" s="222">
        <v>84.9</v>
      </c>
      <c r="FH70" s="222">
        <v>85</v>
      </c>
      <c r="FI70" s="222">
        <v>85.1</v>
      </c>
      <c r="FJ70" s="222">
        <v>85.2</v>
      </c>
      <c r="FK70" s="222">
        <v>85.2</v>
      </c>
      <c r="FL70" s="222">
        <v>85.2</v>
      </c>
      <c r="FM70" s="222">
        <v>85.2</v>
      </c>
      <c r="FN70" s="222">
        <v>85.4</v>
      </c>
      <c r="FO70" s="222">
        <v>85.4</v>
      </c>
      <c r="FP70" s="222">
        <v>85.4</v>
      </c>
      <c r="FQ70" s="222">
        <v>85.4</v>
      </c>
      <c r="FR70" s="222">
        <v>85.4</v>
      </c>
      <c r="FS70" s="222">
        <v>85.5</v>
      </c>
      <c r="FT70" s="222">
        <v>85.4</v>
      </c>
      <c r="FU70" s="222">
        <v>85.5</v>
      </c>
      <c r="FV70" s="222">
        <v>85.6</v>
      </c>
      <c r="FW70" s="222">
        <v>85.6</v>
      </c>
      <c r="FX70" s="222">
        <v>85.5</v>
      </c>
      <c r="FY70" s="222">
        <v>85.6</v>
      </c>
      <c r="FZ70" s="222">
        <v>85.7</v>
      </c>
      <c r="GA70" s="222">
        <v>85.7</v>
      </c>
      <c r="GB70" s="222">
        <v>85.7</v>
      </c>
      <c r="GC70" s="222">
        <v>85.7</v>
      </c>
      <c r="GD70" s="222">
        <v>85.7</v>
      </c>
      <c r="GE70" s="222">
        <v>85.8</v>
      </c>
      <c r="GF70" s="222">
        <v>85.8</v>
      </c>
      <c r="GG70" s="222">
        <v>85.8</v>
      </c>
      <c r="GH70" s="222">
        <v>85.8</v>
      </c>
      <c r="GI70" s="222">
        <v>85.8</v>
      </c>
      <c r="GJ70" s="222">
        <v>86</v>
      </c>
      <c r="GK70" s="222">
        <v>86.1</v>
      </c>
      <c r="GL70" s="222">
        <v>86.2</v>
      </c>
      <c r="GM70" s="222">
        <v>86.2</v>
      </c>
      <c r="GN70" s="222">
        <v>86.2</v>
      </c>
      <c r="GO70" s="222">
        <v>86.2</v>
      </c>
      <c r="GP70" s="222">
        <v>86.3</v>
      </c>
      <c r="GQ70" s="222">
        <v>86.3</v>
      </c>
      <c r="GR70" s="222">
        <v>86.3</v>
      </c>
      <c r="GS70" s="222">
        <v>86.3</v>
      </c>
      <c r="GT70" s="222">
        <v>86.3</v>
      </c>
      <c r="GU70" s="222">
        <v>86.4</v>
      </c>
      <c r="GV70" s="222">
        <v>86.5</v>
      </c>
      <c r="GW70" s="222">
        <v>86.4</v>
      </c>
      <c r="GX70" s="222">
        <v>86.5</v>
      </c>
      <c r="GY70" s="222">
        <v>86.5</v>
      </c>
      <c r="GZ70" s="222">
        <v>86.4</v>
      </c>
      <c r="HA70" s="222">
        <v>86.4</v>
      </c>
      <c r="HB70" s="222">
        <v>86.5</v>
      </c>
      <c r="HC70" s="222">
        <v>86.5</v>
      </c>
      <c r="HD70" s="222">
        <v>86.5</v>
      </c>
      <c r="HE70" s="222">
        <v>86.5</v>
      </c>
      <c r="HF70" s="222">
        <v>86.5</v>
      </c>
      <c r="HG70" s="222">
        <v>86.6</v>
      </c>
      <c r="HH70" s="222">
        <v>86.6</v>
      </c>
      <c r="HI70" s="222">
        <v>86.6</v>
      </c>
      <c r="HJ70" s="222">
        <v>86.6</v>
      </c>
      <c r="HK70" s="222">
        <v>86.7</v>
      </c>
      <c r="HL70" s="222">
        <v>86.6</v>
      </c>
      <c r="HM70" s="222">
        <v>86.6</v>
      </c>
      <c r="HN70" s="222">
        <v>86.6</v>
      </c>
      <c r="HO70" s="222">
        <v>86.6</v>
      </c>
      <c r="HP70" s="222">
        <v>86.6</v>
      </c>
      <c r="HQ70" s="222">
        <v>86.6</v>
      </c>
      <c r="HR70" s="222">
        <v>86.6</v>
      </c>
      <c r="HS70" s="222">
        <v>86.5</v>
      </c>
      <c r="HT70" s="222">
        <v>86.5</v>
      </c>
      <c r="HU70" s="222">
        <v>86.5</v>
      </c>
      <c r="HV70" s="222">
        <v>86.5</v>
      </c>
      <c r="HW70" s="222">
        <v>86.4</v>
      </c>
      <c r="HX70" s="222">
        <v>86.5</v>
      </c>
      <c r="HY70" s="222">
        <v>86.5</v>
      </c>
      <c r="HZ70" s="222">
        <v>86.7</v>
      </c>
    </row>
    <row r="71" spans="1:237" x14ac:dyDescent="0.25">
      <c r="A71" s="225">
        <f t="shared" si="5"/>
        <v>69</v>
      </c>
      <c r="B71" s="226"/>
      <c r="C71" s="229"/>
      <c r="D71" s="180">
        <v>98.79</v>
      </c>
      <c r="E71" s="180">
        <v>83.52</v>
      </c>
      <c r="F71" s="180">
        <v>82.3</v>
      </c>
      <c r="G71" s="180">
        <v>82.69</v>
      </c>
      <c r="H71" s="180">
        <v>84.77</v>
      </c>
      <c r="I71" s="180">
        <v>85.31</v>
      </c>
      <c r="J71" s="222">
        <v>85.84</v>
      </c>
      <c r="K71" s="222">
        <v>86.35</v>
      </c>
      <c r="L71" s="229">
        <v>86.46</v>
      </c>
      <c r="M71" s="222">
        <v>86.8</v>
      </c>
      <c r="N71" s="222">
        <v>87.01</v>
      </c>
      <c r="O71" s="222">
        <v>87.37</v>
      </c>
      <c r="P71" s="222">
        <v>87.74</v>
      </c>
      <c r="Q71" s="222">
        <v>88.21</v>
      </c>
      <c r="R71" s="222">
        <v>88.36</v>
      </c>
      <c r="S71" s="222">
        <v>88.38</v>
      </c>
      <c r="T71" s="222">
        <v>88.49</v>
      </c>
      <c r="U71" s="222">
        <v>88.79</v>
      </c>
      <c r="V71" s="222">
        <v>89.1</v>
      </c>
      <c r="W71" s="222">
        <v>89.08</v>
      </c>
      <c r="X71" s="222">
        <v>89.16</v>
      </c>
      <c r="Y71" s="222">
        <v>88.74</v>
      </c>
      <c r="Z71" s="222">
        <v>88.17</v>
      </c>
      <c r="AA71" s="222">
        <v>87.89</v>
      </c>
      <c r="AB71" s="222">
        <v>87.83</v>
      </c>
      <c r="AC71" s="222">
        <v>88.01</v>
      </c>
      <c r="AD71" s="222">
        <v>88.17</v>
      </c>
      <c r="AE71" s="222">
        <v>88.17</v>
      </c>
      <c r="AF71" s="222">
        <v>88.17</v>
      </c>
      <c r="AG71" s="222">
        <v>88.08</v>
      </c>
      <c r="AH71" s="222">
        <v>88.1</v>
      </c>
      <c r="AI71" s="222">
        <v>88.21</v>
      </c>
      <c r="AJ71" s="222">
        <v>88.3</v>
      </c>
      <c r="AK71" s="222">
        <v>88.42</v>
      </c>
      <c r="AL71" s="222">
        <v>88.61</v>
      </c>
      <c r="AM71" s="222">
        <v>88.73</v>
      </c>
      <c r="AN71" s="222">
        <v>88.86</v>
      </c>
      <c r="AO71" s="222">
        <v>88.94</v>
      </c>
      <c r="AP71" s="222">
        <v>89</v>
      </c>
      <c r="AQ71" s="222">
        <v>89.03</v>
      </c>
      <c r="AR71" s="222">
        <v>89.08</v>
      </c>
      <c r="AS71" s="222">
        <v>89.17</v>
      </c>
      <c r="AT71" s="222">
        <v>89.25</v>
      </c>
      <c r="AU71" s="222">
        <v>89.26</v>
      </c>
      <c r="AV71" s="222">
        <v>89.34</v>
      </c>
      <c r="AW71" s="222">
        <v>89.31</v>
      </c>
      <c r="AX71" s="222">
        <v>89.36</v>
      </c>
      <c r="AY71" s="222">
        <v>89.44</v>
      </c>
      <c r="AZ71" s="222">
        <v>89.44</v>
      </c>
      <c r="BA71" s="222">
        <v>89.44</v>
      </c>
      <c r="BB71" s="222">
        <v>89.44</v>
      </c>
      <c r="BC71" s="222">
        <v>89.39</v>
      </c>
      <c r="BD71" s="222">
        <v>89.36</v>
      </c>
      <c r="BE71" s="222">
        <v>89.32</v>
      </c>
      <c r="BF71" s="222">
        <v>89.34</v>
      </c>
      <c r="BG71" s="222">
        <v>89.33</v>
      </c>
      <c r="BH71" s="222">
        <v>89.39</v>
      </c>
      <c r="BI71" s="222">
        <v>89.52</v>
      </c>
      <c r="BJ71" s="222">
        <v>89.48</v>
      </c>
      <c r="BK71" s="222">
        <v>89.52</v>
      </c>
      <c r="BL71" s="222">
        <v>89.54</v>
      </c>
      <c r="BM71" s="222">
        <v>89.63</v>
      </c>
      <c r="BN71" s="222">
        <v>89.68</v>
      </c>
      <c r="BO71" s="222">
        <v>89.64</v>
      </c>
      <c r="BP71" s="222">
        <v>89.6</v>
      </c>
      <c r="BQ71" s="222">
        <v>89.69</v>
      </c>
      <c r="BR71" s="222">
        <v>89.64</v>
      </c>
      <c r="BS71" s="222">
        <v>89.67</v>
      </c>
      <c r="BT71" s="222">
        <v>89.67</v>
      </c>
      <c r="BU71" s="222">
        <v>89.67</v>
      </c>
      <c r="BV71" s="222">
        <v>89.62</v>
      </c>
      <c r="BW71" s="222">
        <v>89.66</v>
      </c>
      <c r="BX71" s="222">
        <v>89.67</v>
      </c>
      <c r="BY71" s="222">
        <v>89.66</v>
      </c>
      <c r="BZ71" s="222">
        <v>89.68</v>
      </c>
      <c r="CA71" s="222">
        <v>89.61</v>
      </c>
      <c r="CB71" s="222">
        <v>89.59</v>
      </c>
      <c r="CC71" s="222">
        <v>89.46</v>
      </c>
      <c r="CD71" s="222">
        <v>89.44</v>
      </c>
      <c r="CE71" s="222">
        <v>89.44</v>
      </c>
      <c r="CF71" s="222">
        <v>89.49</v>
      </c>
      <c r="CG71" s="222">
        <v>89.45</v>
      </c>
      <c r="CH71" s="222">
        <v>89.41</v>
      </c>
      <c r="CI71" s="222">
        <v>89.42</v>
      </c>
      <c r="CJ71" s="222">
        <v>89.44</v>
      </c>
      <c r="CK71" s="222">
        <v>89.44</v>
      </c>
      <c r="CL71" s="222">
        <v>89.44</v>
      </c>
      <c r="CM71" s="222">
        <v>89.43</v>
      </c>
      <c r="CN71" s="222">
        <v>89.42</v>
      </c>
      <c r="CO71" s="222">
        <v>89.51</v>
      </c>
      <c r="CP71" s="222">
        <v>89.52</v>
      </c>
      <c r="CQ71" s="222">
        <v>89.53</v>
      </c>
      <c r="CR71" s="222">
        <v>89.52</v>
      </c>
      <c r="CS71" s="222">
        <v>89.59</v>
      </c>
      <c r="CT71" s="222">
        <v>89.55</v>
      </c>
      <c r="CU71" s="222">
        <v>89.58</v>
      </c>
      <c r="CV71" s="222">
        <v>89.53</v>
      </c>
      <c r="CW71" s="222">
        <v>89.55</v>
      </c>
      <c r="CX71" s="222">
        <v>89.52</v>
      </c>
      <c r="CY71" s="222">
        <v>89.54</v>
      </c>
      <c r="CZ71" s="222">
        <v>89.55</v>
      </c>
      <c r="DA71" s="222">
        <v>89.57</v>
      </c>
      <c r="DB71" s="222">
        <v>89.58</v>
      </c>
      <c r="DC71" s="222">
        <v>89.59</v>
      </c>
      <c r="DD71" s="222">
        <v>89.56</v>
      </c>
      <c r="DE71" s="222">
        <v>89.51</v>
      </c>
      <c r="DF71" s="222">
        <v>89.47</v>
      </c>
      <c r="DG71" s="222">
        <v>89.49</v>
      </c>
      <c r="DH71" s="222">
        <v>89.45</v>
      </c>
      <c r="DI71" s="222">
        <v>89.51</v>
      </c>
      <c r="DJ71" s="222">
        <v>89.47</v>
      </c>
      <c r="DK71" s="222">
        <v>89.54</v>
      </c>
      <c r="DL71" s="222">
        <v>89.49</v>
      </c>
      <c r="DM71" s="222">
        <v>89.5</v>
      </c>
      <c r="DN71" s="222">
        <v>89.47</v>
      </c>
      <c r="DO71" s="222">
        <v>89.46</v>
      </c>
      <c r="DP71" s="222">
        <v>89.41</v>
      </c>
      <c r="DQ71" s="222">
        <v>89.35</v>
      </c>
      <c r="DR71" s="222">
        <v>89.36</v>
      </c>
      <c r="DS71" s="222">
        <v>89.36</v>
      </c>
      <c r="DT71" s="222">
        <v>89.36</v>
      </c>
      <c r="DU71" s="222">
        <v>89.37</v>
      </c>
      <c r="DV71" s="222">
        <v>89.37</v>
      </c>
      <c r="DW71" s="222">
        <v>89.39</v>
      </c>
      <c r="DX71" s="222">
        <v>89.39</v>
      </c>
      <c r="DY71" s="222">
        <v>89.4</v>
      </c>
      <c r="DZ71" s="222">
        <v>89.39</v>
      </c>
      <c r="EA71" s="222">
        <v>89.36</v>
      </c>
      <c r="EB71" s="222">
        <v>89.36</v>
      </c>
      <c r="EC71" s="222">
        <v>89.36</v>
      </c>
      <c r="ED71" s="222">
        <v>89.37</v>
      </c>
      <c r="EE71" s="222">
        <v>89.39</v>
      </c>
      <c r="EF71" s="222">
        <v>89.4</v>
      </c>
      <c r="EG71" s="222">
        <v>89.4</v>
      </c>
      <c r="EH71" s="222">
        <v>89.42</v>
      </c>
      <c r="EI71" s="222">
        <v>89.43</v>
      </c>
      <c r="EJ71" s="222">
        <v>89.42</v>
      </c>
      <c r="EK71" s="222">
        <v>89.43</v>
      </c>
      <c r="EL71" s="222">
        <v>89.43</v>
      </c>
      <c r="EM71" s="222">
        <v>89.49</v>
      </c>
      <c r="EN71" s="222">
        <v>89.49</v>
      </c>
      <c r="EO71" s="222">
        <v>89.46</v>
      </c>
      <c r="EP71" s="222">
        <v>89.46</v>
      </c>
      <c r="EQ71" s="222">
        <v>89.46</v>
      </c>
      <c r="ER71" s="222">
        <v>89.48</v>
      </c>
      <c r="ES71" s="222">
        <v>89.47</v>
      </c>
      <c r="ET71" s="222">
        <v>89.43</v>
      </c>
      <c r="EU71" s="222">
        <v>89.48</v>
      </c>
      <c r="EV71" s="222">
        <v>89.44</v>
      </c>
      <c r="EW71" s="222">
        <v>89.44</v>
      </c>
      <c r="EX71" s="222">
        <v>89.44</v>
      </c>
      <c r="EY71" s="222">
        <v>89.48</v>
      </c>
      <c r="EZ71" s="222">
        <v>89.48</v>
      </c>
      <c r="FA71" s="222">
        <v>89.5</v>
      </c>
      <c r="FB71" s="222">
        <v>89.56</v>
      </c>
      <c r="FC71" s="222">
        <v>89.54</v>
      </c>
      <c r="FD71" s="222">
        <v>89.54</v>
      </c>
      <c r="FE71" s="222">
        <v>89.55</v>
      </c>
      <c r="FF71" s="222">
        <v>89.55</v>
      </c>
      <c r="FG71" s="222">
        <v>89.56</v>
      </c>
      <c r="FH71" s="222">
        <v>89.56</v>
      </c>
      <c r="FI71" s="222">
        <v>89.57</v>
      </c>
      <c r="FJ71" s="222">
        <v>89.59</v>
      </c>
      <c r="FK71" s="222">
        <v>89.58</v>
      </c>
      <c r="FL71" s="222">
        <v>89.58</v>
      </c>
      <c r="FM71" s="222">
        <v>89.59</v>
      </c>
      <c r="FN71" s="222">
        <v>89.59</v>
      </c>
      <c r="FO71" s="222">
        <v>89.59</v>
      </c>
      <c r="FP71" s="222">
        <v>89.58</v>
      </c>
      <c r="FQ71" s="222">
        <v>89.59</v>
      </c>
      <c r="FR71" s="222">
        <v>89.59</v>
      </c>
      <c r="FS71" s="222">
        <v>89.6</v>
      </c>
      <c r="FT71" s="222">
        <v>89.61</v>
      </c>
      <c r="FU71" s="222">
        <v>89.56</v>
      </c>
      <c r="FV71" s="222">
        <v>89.57</v>
      </c>
      <c r="FW71" s="222">
        <v>89.6</v>
      </c>
      <c r="FX71" s="222">
        <v>89.6</v>
      </c>
      <c r="FY71" s="222">
        <v>89.62</v>
      </c>
      <c r="FZ71" s="222">
        <v>89.63</v>
      </c>
      <c r="GA71" s="222">
        <v>89.57</v>
      </c>
      <c r="GB71" s="222">
        <v>89.57</v>
      </c>
      <c r="GC71" s="222">
        <v>89.58</v>
      </c>
      <c r="GD71" s="222">
        <v>89.59</v>
      </c>
      <c r="GE71" s="222">
        <v>89.59</v>
      </c>
      <c r="GF71" s="222">
        <v>89.6</v>
      </c>
      <c r="GG71" s="222">
        <v>89.59</v>
      </c>
      <c r="GH71" s="222">
        <v>89.6</v>
      </c>
      <c r="GI71" s="222">
        <v>89.57</v>
      </c>
      <c r="GJ71" s="222">
        <v>89.51</v>
      </c>
      <c r="GK71" s="222">
        <v>89.5</v>
      </c>
      <c r="GL71" s="222">
        <v>89.51</v>
      </c>
      <c r="GM71" s="222">
        <v>89.5</v>
      </c>
      <c r="GN71" s="222">
        <v>89.6</v>
      </c>
      <c r="GO71" s="222">
        <v>89.6</v>
      </c>
      <c r="GP71" s="222">
        <v>89.6</v>
      </c>
      <c r="GQ71" s="222">
        <v>89.6</v>
      </c>
      <c r="GR71" s="222">
        <v>89.6</v>
      </c>
      <c r="GS71" s="222">
        <v>89.59</v>
      </c>
      <c r="GT71" s="222">
        <v>89.59</v>
      </c>
      <c r="GU71" s="222">
        <v>89.59</v>
      </c>
      <c r="GV71" s="222">
        <v>89.58</v>
      </c>
      <c r="GW71" s="222">
        <v>89.63</v>
      </c>
      <c r="GX71" s="222">
        <v>89.62</v>
      </c>
      <c r="GY71" s="222">
        <v>89.62</v>
      </c>
      <c r="GZ71" s="222">
        <v>89.61</v>
      </c>
      <c r="HA71" s="222">
        <v>89.59</v>
      </c>
      <c r="HB71" s="222">
        <v>89.61</v>
      </c>
      <c r="HC71" s="222">
        <v>89.66</v>
      </c>
      <c r="HD71" s="222">
        <v>89.67</v>
      </c>
      <c r="HE71" s="222">
        <v>89.67</v>
      </c>
      <c r="HF71" s="222">
        <v>89.68</v>
      </c>
      <c r="HG71" s="222">
        <v>89.68</v>
      </c>
      <c r="HH71" s="222">
        <v>89.69</v>
      </c>
      <c r="HI71" s="222">
        <v>89.7</v>
      </c>
      <c r="HJ71" s="222">
        <v>89.69</v>
      </c>
      <c r="HK71" s="222">
        <v>89.69</v>
      </c>
      <c r="HL71" s="222">
        <v>89.68</v>
      </c>
      <c r="HM71" s="222">
        <v>89.67</v>
      </c>
      <c r="HN71" s="222">
        <v>89.66</v>
      </c>
      <c r="HO71" s="222">
        <v>89.66</v>
      </c>
      <c r="HP71" s="222">
        <v>89.7</v>
      </c>
      <c r="HQ71" s="222">
        <v>89.69</v>
      </c>
      <c r="HR71" s="222">
        <v>89.69</v>
      </c>
      <c r="HS71" s="222">
        <v>89.69</v>
      </c>
      <c r="HT71" s="222">
        <v>89.69</v>
      </c>
      <c r="HU71" s="222">
        <v>89.69</v>
      </c>
      <c r="HV71" s="222">
        <v>89.69</v>
      </c>
      <c r="HW71" s="222">
        <v>89.7</v>
      </c>
      <c r="HX71" s="222">
        <v>89.65</v>
      </c>
      <c r="HY71" s="222">
        <v>89.65</v>
      </c>
      <c r="HZ71" s="222">
        <v>89.64</v>
      </c>
    </row>
    <row r="72" spans="1:237" x14ac:dyDescent="0.25">
      <c r="A72" s="225">
        <f t="shared" si="5"/>
        <v>70</v>
      </c>
      <c r="B72" s="226"/>
      <c r="C72" s="229"/>
      <c r="D72" s="180">
        <v>0</v>
      </c>
      <c r="E72" s="180">
        <v>0</v>
      </c>
      <c r="F72" s="180">
        <v>0</v>
      </c>
      <c r="G72" s="180">
        <v>0</v>
      </c>
      <c r="H72" s="180">
        <v>0.04</v>
      </c>
      <c r="I72" s="180">
        <v>7.0000000000000007E-2</v>
      </c>
      <c r="J72" s="222">
        <v>0.09</v>
      </c>
      <c r="K72" s="222">
        <v>0.08</v>
      </c>
      <c r="L72" s="229">
        <v>0.09</v>
      </c>
      <c r="M72" s="222">
        <v>0.35</v>
      </c>
      <c r="N72" s="222">
        <v>0.37</v>
      </c>
      <c r="O72" s="222">
        <v>0.35</v>
      </c>
      <c r="P72" s="222">
        <v>0.34</v>
      </c>
      <c r="Q72" s="222">
        <v>0.33</v>
      </c>
      <c r="R72" s="222">
        <v>0.31</v>
      </c>
      <c r="S72" s="222">
        <v>0.72</v>
      </c>
      <c r="T72" s="222">
        <v>0.72</v>
      </c>
      <c r="U72" s="222">
        <v>0.83</v>
      </c>
      <c r="V72" s="222">
        <v>0.84</v>
      </c>
      <c r="W72" s="222">
        <v>0.83</v>
      </c>
      <c r="X72" s="222">
        <v>0.79</v>
      </c>
      <c r="Y72" s="222">
        <v>0.76</v>
      </c>
      <c r="Z72" s="222">
        <v>0.73</v>
      </c>
      <c r="AA72" s="222">
        <v>0.7</v>
      </c>
      <c r="AB72" s="222">
        <v>0.68</v>
      </c>
      <c r="AC72" s="222">
        <v>0.8</v>
      </c>
      <c r="AD72" s="222">
        <v>0.83</v>
      </c>
      <c r="AE72" s="222">
        <v>0.8</v>
      </c>
      <c r="AF72" s="222">
        <v>0.77</v>
      </c>
      <c r="AG72" s="222">
        <v>0.75</v>
      </c>
      <c r="AH72" s="222">
        <v>0.73</v>
      </c>
      <c r="AI72" s="222">
        <v>0.71</v>
      </c>
      <c r="AJ72" s="222">
        <v>0.73</v>
      </c>
      <c r="AK72" s="222">
        <v>0.73</v>
      </c>
      <c r="AL72" s="222">
        <v>0.73</v>
      </c>
      <c r="AM72" s="222">
        <v>0.72</v>
      </c>
      <c r="AN72" s="222">
        <v>0.72</v>
      </c>
      <c r="AO72" s="222">
        <v>0.71</v>
      </c>
      <c r="AP72" s="222">
        <v>0.7</v>
      </c>
      <c r="AQ72" s="222">
        <v>0.7</v>
      </c>
      <c r="AR72" s="222">
        <v>0.7</v>
      </c>
      <c r="AS72" s="222">
        <v>0.7</v>
      </c>
      <c r="AT72" s="222">
        <v>0.7</v>
      </c>
      <c r="AU72" s="222">
        <v>0.69</v>
      </c>
      <c r="AV72" s="222">
        <v>0.71</v>
      </c>
      <c r="AW72" s="222">
        <v>0.69</v>
      </c>
      <c r="AX72" s="222">
        <v>0.69</v>
      </c>
      <c r="AY72" s="222">
        <v>0.73</v>
      </c>
      <c r="AZ72" s="222">
        <v>0.72</v>
      </c>
      <c r="BA72" s="222">
        <v>0.7</v>
      </c>
      <c r="BB72" s="222">
        <v>0.69</v>
      </c>
      <c r="BC72" s="222">
        <v>0.68</v>
      </c>
      <c r="BD72" s="222">
        <v>0.66</v>
      </c>
      <c r="BE72" s="222">
        <v>0.65</v>
      </c>
      <c r="BF72" s="222">
        <v>0.64</v>
      </c>
      <c r="BG72" s="222">
        <v>0.63</v>
      </c>
      <c r="BH72" s="222">
        <v>0.62</v>
      </c>
      <c r="BI72" s="222">
        <v>0.61</v>
      </c>
      <c r="BJ72" s="222">
        <v>0.61</v>
      </c>
      <c r="BK72" s="222">
        <v>0.61</v>
      </c>
      <c r="BL72" s="222">
        <v>0.6</v>
      </c>
      <c r="BM72" s="222">
        <v>0.61</v>
      </c>
      <c r="BN72" s="222">
        <v>0.62</v>
      </c>
      <c r="BO72" s="222">
        <v>0.61</v>
      </c>
      <c r="BP72" s="222">
        <v>0.61</v>
      </c>
      <c r="BQ72" s="222">
        <v>0.6</v>
      </c>
      <c r="BR72" s="222">
        <v>0.59</v>
      </c>
      <c r="BS72" s="222">
        <v>0.59</v>
      </c>
      <c r="BT72" s="222">
        <v>0.57999999999999996</v>
      </c>
      <c r="BU72" s="222">
        <v>0.57999999999999996</v>
      </c>
      <c r="BV72" s="222">
        <v>0.56999999999999995</v>
      </c>
      <c r="BW72" s="222">
        <v>0.56999999999999995</v>
      </c>
      <c r="BX72" s="222">
        <v>0.56999999999999995</v>
      </c>
      <c r="BY72" s="222">
        <v>0.57999999999999996</v>
      </c>
      <c r="BZ72" s="222">
        <v>0.57999999999999996</v>
      </c>
      <c r="CA72" s="222">
        <v>0.56999999999999995</v>
      </c>
      <c r="CB72" s="222">
        <v>0.56000000000000005</v>
      </c>
      <c r="CC72" s="222">
        <v>0.56000000000000005</v>
      </c>
      <c r="CD72" s="222">
        <v>0.55000000000000004</v>
      </c>
      <c r="CE72" s="222">
        <v>0.55000000000000004</v>
      </c>
      <c r="CF72" s="222">
        <v>0.55000000000000004</v>
      </c>
      <c r="CG72" s="222">
        <v>0.55000000000000004</v>
      </c>
      <c r="CH72" s="222">
        <v>0.56000000000000005</v>
      </c>
      <c r="CI72" s="222">
        <v>0.56000000000000005</v>
      </c>
      <c r="CJ72" s="222">
        <v>0.56999999999999995</v>
      </c>
      <c r="CK72" s="222">
        <v>0.56000000000000005</v>
      </c>
      <c r="CL72" s="222">
        <v>0.56000000000000005</v>
      </c>
      <c r="CM72" s="222">
        <v>0.55000000000000004</v>
      </c>
      <c r="CN72" s="222">
        <v>0.54</v>
      </c>
      <c r="CO72" s="222">
        <v>0.54</v>
      </c>
      <c r="CP72" s="222">
        <v>0.54</v>
      </c>
      <c r="CQ72" s="222">
        <v>0.53</v>
      </c>
      <c r="CR72" s="222">
        <v>0.54</v>
      </c>
      <c r="CS72" s="222">
        <v>0.54</v>
      </c>
      <c r="CT72" s="222">
        <v>0.54</v>
      </c>
      <c r="CU72" s="222">
        <v>0.54</v>
      </c>
      <c r="CV72" s="222">
        <v>0.54</v>
      </c>
      <c r="CW72" s="222">
        <v>0.54</v>
      </c>
      <c r="CX72" s="222">
        <v>0.54</v>
      </c>
      <c r="CY72" s="222">
        <v>0.54</v>
      </c>
      <c r="CZ72" s="222">
        <v>0.54</v>
      </c>
      <c r="DA72" s="222">
        <v>0.54</v>
      </c>
      <c r="DB72" s="222">
        <v>0.54</v>
      </c>
      <c r="DC72" s="222">
        <v>0.54</v>
      </c>
      <c r="DD72" s="222">
        <v>0.54</v>
      </c>
      <c r="DE72" s="222">
        <v>0.54</v>
      </c>
      <c r="DF72" s="222">
        <v>0.54</v>
      </c>
      <c r="DG72" s="222">
        <v>0.53</v>
      </c>
      <c r="DH72" s="222">
        <v>0.53</v>
      </c>
      <c r="DI72" s="222">
        <v>0.53</v>
      </c>
      <c r="DJ72" s="222">
        <v>0.53</v>
      </c>
      <c r="DK72" s="222">
        <v>0.53</v>
      </c>
      <c r="DL72" s="222">
        <v>0.53</v>
      </c>
      <c r="DM72" s="222">
        <v>0.52</v>
      </c>
      <c r="DN72" s="222">
        <v>0.52</v>
      </c>
      <c r="DO72" s="222">
        <v>0.52</v>
      </c>
      <c r="DP72" s="222">
        <v>0.52</v>
      </c>
      <c r="DQ72" s="222">
        <v>0.52</v>
      </c>
      <c r="DR72" s="222">
        <v>0.52</v>
      </c>
      <c r="DS72" s="222">
        <v>0.52</v>
      </c>
      <c r="DT72" s="222">
        <v>0.52</v>
      </c>
      <c r="DU72" s="222">
        <v>0.52</v>
      </c>
      <c r="DV72" s="222">
        <v>0.52</v>
      </c>
      <c r="DW72" s="222">
        <v>0.52</v>
      </c>
      <c r="DX72" s="222">
        <v>0.52</v>
      </c>
      <c r="DY72" s="222">
        <v>0.52</v>
      </c>
      <c r="DZ72" s="222">
        <v>0.52</v>
      </c>
      <c r="EA72" s="222">
        <v>0.52</v>
      </c>
      <c r="EB72" s="222">
        <v>0.51</v>
      </c>
      <c r="EC72" s="222">
        <v>0.51</v>
      </c>
      <c r="ED72" s="222">
        <v>0.51</v>
      </c>
      <c r="EE72" s="222">
        <v>0.51</v>
      </c>
      <c r="EF72" s="222">
        <v>0.51</v>
      </c>
      <c r="EG72" s="222">
        <v>0.51</v>
      </c>
      <c r="EH72" s="222">
        <v>0.51</v>
      </c>
      <c r="EI72" s="222">
        <v>0.52</v>
      </c>
      <c r="EJ72" s="222">
        <v>0.52</v>
      </c>
      <c r="EK72" s="222">
        <v>0.52</v>
      </c>
      <c r="EL72" s="222">
        <v>0.52</v>
      </c>
      <c r="EM72" s="222">
        <v>0.52</v>
      </c>
      <c r="EN72" s="222">
        <v>0.52</v>
      </c>
      <c r="EO72" s="222">
        <v>0.52</v>
      </c>
      <c r="EP72" s="222">
        <v>0.52</v>
      </c>
      <c r="EQ72" s="222">
        <v>0.52</v>
      </c>
      <c r="ER72" s="222">
        <v>0.52</v>
      </c>
      <c r="ES72" s="222">
        <v>0.52</v>
      </c>
      <c r="ET72" s="222">
        <v>0.52</v>
      </c>
      <c r="EU72" s="222">
        <v>0.53</v>
      </c>
      <c r="EV72" s="222">
        <v>0.53</v>
      </c>
      <c r="EW72" s="222">
        <v>0.53</v>
      </c>
      <c r="EX72" s="222">
        <v>0.53</v>
      </c>
      <c r="EY72" s="222">
        <v>0.52</v>
      </c>
      <c r="EZ72" s="222">
        <v>0.52</v>
      </c>
      <c r="FA72" s="222">
        <v>0.52</v>
      </c>
      <c r="FB72" s="222">
        <v>0.51</v>
      </c>
      <c r="FC72" s="222">
        <v>0.51</v>
      </c>
      <c r="FD72" s="222">
        <v>0.51</v>
      </c>
      <c r="FE72" s="222">
        <v>0.51</v>
      </c>
      <c r="FF72" s="222">
        <v>0.51</v>
      </c>
      <c r="FG72" s="222">
        <v>0.51</v>
      </c>
      <c r="FH72" s="222">
        <v>0.51</v>
      </c>
      <c r="FI72" s="222">
        <v>0.51</v>
      </c>
      <c r="FJ72" s="222">
        <v>0.51</v>
      </c>
      <c r="FK72" s="222">
        <v>0.51</v>
      </c>
      <c r="FL72" s="222">
        <v>0.51</v>
      </c>
      <c r="FM72" s="222">
        <v>0.51</v>
      </c>
      <c r="FN72" s="222">
        <v>0.51</v>
      </c>
      <c r="FO72" s="222">
        <v>0.51</v>
      </c>
      <c r="FP72" s="222">
        <v>0.51</v>
      </c>
      <c r="FQ72" s="222">
        <v>0.51</v>
      </c>
      <c r="FR72" s="222">
        <v>0.51</v>
      </c>
      <c r="FS72" s="222">
        <v>0.51</v>
      </c>
      <c r="FT72" s="222">
        <v>0.52</v>
      </c>
      <c r="FU72" s="222">
        <v>0.52</v>
      </c>
      <c r="FV72" s="222">
        <v>0.52</v>
      </c>
      <c r="FW72" s="222">
        <v>0.51</v>
      </c>
      <c r="FX72" s="222">
        <v>0.51</v>
      </c>
      <c r="FY72" s="222">
        <v>0.51</v>
      </c>
      <c r="FZ72" s="222">
        <v>0.52</v>
      </c>
      <c r="GA72" s="222">
        <v>0.51</v>
      </c>
      <c r="GB72" s="222">
        <v>0.51</v>
      </c>
      <c r="GC72" s="222">
        <v>0.51</v>
      </c>
      <c r="GD72" s="222">
        <v>0.52</v>
      </c>
      <c r="GE72" s="222">
        <v>0.52</v>
      </c>
      <c r="GF72" s="222">
        <v>0.52</v>
      </c>
      <c r="GG72" s="222">
        <v>0.52</v>
      </c>
      <c r="GH72" s="222">
        <v>0.52</v>
      </c>
      <c r="GI72" s="222">
        <v>0.52</v>
      </c>
      <c r="GJ72" s="222">
        <v>0.52</v>
      </c>
      <c r="GK72" s="222">
        <v>0.52</v>
      </c>
      <c r="GL72" s="222">
        <v>0.53</v>
      </c>
      <c r="GM72" s="222">
        <v>0.53</v>
      </c>
      <c r="GN72" s="222">
        <v>0.53</v>
      </c>
      <c r="GO72" s="222">
        <v>0.53</v>
      </c>
      <c r="GP72" s="222">
        <v>0.53</v>
      </c>
      <c r="GQ72" s="222">
        <v>0.53</v>
      </c>
      <c r="GR72" s="222">
        <v>0.53</v>
      </c>
      <c r="GS72" s="222">
        <v>0.53</v>
      </c>
      <c r="GT72" s="222">
        <v>0.53</v>
      </c>
      <c r="GU72" s="222">
        <v>0.53</v>
      </c>
      <c r="GV72" s="222">
        <v>0.53</v>
      </c>
      <c r="GW72" s="222">
        <v>0.53</v>
      </c>
      <c r="GX72" s="222">
        <v>0.53</v>
      </c>
      <c r="GY72" s="222">
        <v>0.52</v>
      </c>
      <c r="GZ72" s="222">
        <v>0.52</v>
      </c>
      <c r="HA72" s="222">
        <v>0.52</v>
      </c>
      <c r="HB72" s="222">
        <v>0.52</v>
      </c>
      <c r="HC72" s="222">
        <v>0.53</v>
      </c>
      <c r="HD72" s="222">
        <v>0.53</v>
      </c>
      <c r="HE72" s="222">
        <v>0.53</v>
      </c>
      <c r="HF72" s="222">
        <v>0.53</v>
      </c>
      <c r="HG72" s="222">
        <v>0.53</v>
      </c>
      <c r="HH72" s="222">
        <v>0.54</v>
      </c>
      <c r="HI72" s="222">
        <v>0.54</v>
      </c>
      <c r="HJ72" s="222">
        <v>0.54</v>
      </c>
      <c r="HK72" s="222">
        <v>0.54</v>
      </c>
      <c r="HL72" s="222">
        <v>0.53</v>
      </c>
      <c r="HM72" s="222">
        <v>0.53</v>
      </c>
      <c r="HN72" s="222">
        <v>0.53</v>
      </c>
      <c r="HO72" s="222">
        <v>0.53</v>
      </c>
      <c r="HP72" s="222">
        <v>0.53</v>
      </c>
      <c r="HQ72" s="222">
        <v>0.53</v>
      </c>
      <c r="HR72" s="222">
        <v>0.52</v>
      </c>
      <c r="HS72" s="222">
        <v>0.52</v>
      </c>
      <c r="HT72" s="222">
        <v>0.52</v>
      </c>
      <c r="HU72" s="222">
        <v>0.52</v>
      </c>
      <c r="HV72" s="222">
        <v>0.52</v>
      </c>
      <c r="HW72" s="222">
        <v>0.52</v>
      </c>
      <c r="HX72" s="222">
        <v>0.51</v>
      </c>
      <c r="HY72" s="222">
        <v>0.51</v>
      </c>
      <c r="HZ72" s="222">
        <v>0.51</v>
      </c>
    </row>
    <row r="73" spans="1:237" x14ac:dyDescent="0.25">
      <c r="A73" s="225">
        <f t="shared" si="5"/>
        <v>71</v>
      </c>
      <c r="B73" s="226"/>
      <c r="C73" s="229"/>
      <c r="D73" s="180"/>
      <c r="E73" s="180">
        <v>99.98</v>
      </c>
      <c r="F73" s="180">
        <v>99.49</v>
      </c>
      <c r="G73" s="180">
        <v>99.76</v>
      </c>
      <c r="H73" s="180">
        <v>99.41</v>
      </c>
      <c r="I73" s="180">
        <v>99.35</v>
      </c>
      <c r="J73" s="222">
        <v>99.37</v>
      </c>
      <c r="K73" s="222">
        <v>99.43</v>
      </c>
      <c r="L73" s="229">
        <v>99.42</v>
      </c>
      <c r="M73" s="222">
        <v>99.41</v>
      </c>
      <c r="N73" s="222">
        <v>99.41</v>
      </c>
      <c r="O73" s="222">
        <v>99.4</v>
      </c>
      <c r="P73" s="222">
        <v>99.39</v>
      </c>
      <c r="Q73" s="222">
        <v>99.39</v>
      </c>
      <c r="R73" s="222">
        <v>99.41</v>
      </c>
      <c r="S73" s="222">
        <v>99.39</v>
      </c>
      <c r="T73" s="222">
        <v>99.41</v>
      </c>
      <c r="U73" s="222">
        <v>99.43</v>
      </c>
      <c r="V73" s="222">
        <v>99.44</v>
      </c>
      <c r="W73" s="222">
        <v>99.44</v>
      </c>
      <c r="X73" s="222">
        <v>99.44</v>
      </c>
      <c r="Y73" s="222">
        <v>99.45</v>
      </c>
      <c r="Z73" s="222">
        <v>99.45</v>
      </c>
      <c r="AA73" s="222">
        <v>99.45</v>
      </c>
      <c r="AB73" s="222">
        <v>99.46</v>
      </c>
      <c r="AC73" s="222">
        <v>99.42</v>
      </c>
      <c r="AD73" s="222">
        <v>99.41</v>
      </c>
      <c r="AE73" s="222">
        <v>99.41</v>
      </c>
      <c r="AF73" s="222">
        <v>99.41</v>
      </c>
      <c r="AG73" s="222">
        <v>99.41</v>
      </c>
      <c r="AH73" s="222">
        <v>99.41</v>
      </c>
      <c r="AI73" s="222">
        <v>99.42</v>
      </c>
      <c r="AJ73" s="222">
        <v>99.43</v>
      </c>
      <c r="AK73" s="222">
        <v>99.42</v>
      </c>
      <c r="AL73" s="222">
        <v>99.41</v>
      </c>
      <c r="AM73" s="222">
        <v>99.42</v>
      </c>
      <c r="AN73" s="222">
        <v>99.42</v>
      </c>
      <c r="AO73" s="222">
        <v>99.44</v>
      </c>
      <c r="AP73" s="222">
        <v>99.44</v>
      </c>
      <c r="AQ73" s="222">
        <v>99.45</v>
      </c>
      <c r="AR73" s="222">
        <v>99.46</v>
      </c>
      <c r="AS73" s="222">
        <v>99.46</v>
      </c>
      <c r="AT73" s="222">
        <v>99.45</v>
      </c>
      <c r="AU73" s="222">
        <v>99.46</v>
      </c>
      <c r="AV73" s="222">
        <v>99.43</v>
      </c>
      <c r="AW73" s="222">
        <v>99.43</v>
      </c>
      <c r="AX73" s="222">
        <v>99.42</v>
      </c>
      <c r="AY73" s="222">
        <v>99.41</v>
      </c>
      <c r="AZ73" s="222">
        <v>99.41</v>
      </c>
      <c r="BA73" s="222">
        <v>99.41</v>
      </c>
      <c r="BB73" s="222">
        <v>99.41</v>
      </c>
      <c r="BC73" s="222">
        <v>99.42</v>
      </c>
      <c r="BD73" s="222">
        <v>99.41</v>
      </c>
      <c r="BE73" s="222">
        <v>99.4</v>
      </c>
      <c r="BF73" s="222">
        <v>99.4</v>
      </c>
      <c r="BG73" s="222">
        <v>99.41</v>
      </c>
      <c r="BH73" s="222">
        <v>99.42</v>
      </c>
      <c r="BI73" s="222">
        <v>99.43</v>
      </c>
      <c r="BJ73" s="222">
        <v>99.43</v>
      </c>
      <c r="BK73" s="222">
        <v>99.44</v>
      </c>
      <c r="BL73" s="222">
        <v>99.44</v>
      </c>
      <c r="BM73" s="222">
        <v>99.45</v>
      </c>
      <c r="BN73" s="222">
        <v>99.46</v>
      </c>
      <c r="BO73" s="222">
        <v>99.46</v>
      </c>
      <c r="BP73" s="222">
        <v>99.47</v>
      </c>
      <c r="BQ73" s="222">
        <v>99.47</v>
      </c>
      <c r="BR73" s="222">
        <v>99.48</v>
      </c>
      <c r="BS73" s="222">
        <v>99.48</v>
      </c>
      <c r="BT73" s="222">
        <v>99.49</v>
      </c>
      <c r="BU73" s="222">
        <v>99.5</v>
      </c>
      <c r="BV73" s="222">
        <v>99.5</v>
      </c>
      <c r="BW73" s="222">
        <v>99.51</v>
      </c>
      <c r="BX73" s="222">
        <v>99.51</v>
      </c>
      <c r="BY73" s="222">
        <v>99.52</v>
      </c>
      <c r="BZ73" s="222">
        <v>99.53</v>
      </c>
      <c r="CA73" s="222">
        <v>99.53</v>
      </c>
      <c r="CB73" s="222">
        <v>99.53</v>
      </c>
      <c r="CC73" s="222">
        <v>99.54</v>
      </c>
      <c r="CD73" s="222">
        <v>99.53</v>
      </c>
      <c r="CE73" s="222">
        <v>99.54</v>
      </c>
      <c r="CF73" s="222">
        <v>99.54</v>
      </c>
      <c r="CG73" s="222">
        <v>99.54</v>
      </c>
      <c r="CH73" s="222">
        <v>99.54</v>
      </c>
      <c r="CI73" s="222">
        <v>99.55</v>
      </c>
      <c r="CJ73" s="222">
        <v>99.55</v>
      </c>
      <c r="CK73" s="222">
        <v>99.55</v>
      </c>
      <c r="CL73" s="222">
        <v>99.55</v>
      </c>
      <c r="CM73" s="222">
        <v>99.55</v>
      </c>
      <c r="CN73" s="222">
        <v>99.54</v>
      </c>
      <c r="CO73" s="222">
        <v>99.55</v>
      </c>
      <c r="CP73" s="222">
        <v>99.55</v>
      </c>
      <c r="CQ73" s="222">
        <v>99.56</v>
      </c>
      <c r="CR73" s="222">
        <v>99.56</v>
      </c>
      <c r="CS73" s="222">
        <v>99.57</v>
      </c>
      <c r="CT73" s="222">
        <v>99.57</v>
      </c>
      <c r="CU73" s="222">
        <v>99.57</v>
      </c>
      <c r="CV73" s="222">
        <v>99.58</v>
      </c>
      <c r="CW73" s="222">
        <v>99.58</v>
      </c>
      <c r="CX73" s="222">
        <v>99.58</v>
      </c>
      <c r="CY73" s="222">
        <v>99.58</v>
      </c>
      <c r="CZ73" s="222">
        <v>99.58</v>
      </c>
      <c r="DA73" s="222">
        <v>99.59</v>
      </c>
      <c r="DB73" s="222">
        <v>99.59</v>
      </c>
      <c r="DC73" s="222">
        <v>99.59</v>
      </c>
      <c r="DD73" s="222">
        <v>99.6</v>
      </c>
      <c r="DE73" s="222">
        <v>99.59</v>
      </c>
      <c r="DF73" s="222">
        <v>99.6</v>
      </c>
      <c r="DG73" s="222">
        <v>99.6</v>
      </c>
      <c r="DH73" s="222">
        <v>99.6</v>
      </c>
      <c r="DI73" s="222">
        <v>99.61</v>
      </c>
      <c r="DJ73" s="222">
        <v>99.61</v>
      </c>
      <c r="DK73" s="222">
        <v>99.61</v>
      </c>
      <c r="DL73" s="222">
        <v>99.61</v>
      </c>
      <c r="DM73" s="222">
        <v>99.61</v>
      </c>
      <c r="DN73" s="222">
        <v>99.61</v>
      </c>
      <c r="DO73" s="222">
        <v>99.62</v>
      </c>
      <c r="DP73" s="222">
        <v>99.62</v>
      </c>
      <c r="DQ73" s="222">
        <v>99.62</v>
      </c>
      <c r="DR73" s="222">
        <v>99.62</v>
      </c>
      <c r="DS73" s="222">
        <v>99.62</v>
      </c>
      <c r="DT73" s="222">
        <v>99.62</v>
      </c>
      <c r="DU73" s="222">
        <v>99.62</v>
      </c>
      <c r="DV73" s="222">
        <v>99.63</v>
      </c>
      <c r="DW73" s="222">
        <v>99.63</v>
      </c>
      <c r="DX73" s="222">
        <v>99.63</v>
      </c>
      <c r="DY73" s="222">
        <v>99.64</v>
      </c>
      <c r="DZ73" s="222">
        <v>99.64</v>
      </c>
      <c r="EA73" s="222">
        <v>99.64</v>
      </c>
      <c r="EB73" s="222">
        <v>99.64</v>
      </c>
      <c r="EC73" s="222">
        <v>99.64</v>
      </c>
      <c r="ED73" s="222">
        <v>99.64</v>
      </c>
      <c r="EE73" s="222">
        <v>99.65</v>
      </c>
      <c r="EF73" s="222">
        <v>99.65</v>
      </c>
      <c r="EG73" s="222">
        <v>99.65</v>
      </c>
      <c r="EH73" s="222">
        <v>99.65</v>
      </c>
      <c r="EI73" s="222">
        <v>99.65</v>
      </c>
      <c r="EJ73" s="222">
        <v>99.65</v>
      </c>
      <c r="EK73" s="222">
        <v>99.66</v>
      </c>
      <c r="EL73" s="222">
        <v>99.66</v>
      </c>
      <c r="EM73" s="222">
        <v>99.66</v>
      </c>
      <c r="EN73" s="222">
        <v>99.66</v>
      </c>
      <c r="EO73" s="222">
        <v>99.66</v>
      </c>
      <c r="EP73" s="222">
        <v>99.66</v>
      </c>
      <c r="EQ73" s="222">
        <v>99.67</v>
      </c>
      <c r="ER73" s="222">
        <v>99.67</v>
      </c>
      <c r="ES73" s="222">
        <v>99.67</v>
      </c>
      <c r="ET73" s="222">
        <v>99.67</v>
      </c>
      <c r="EU73" s="222">
        <v>99.67</v>
      </c>
      <c r="EV73" s="222">
        <v>99.67</v>
      </c>
      <c r="EW73" s="222">
        <v>99.67</v>
      </c>
      <c r="EX73" s="222">
        <v>99.67</v>
      </c>
      <c r="EY73" s="222">
        <v>99.67</v>
      </c>
      <c r="EZ73" s="222">
        <v>99.67</v>
      </c>
      <c r="FA73" s="222">
        <v>99.67</v>
      </c>
      <c r="FB73" s="222">
        <v>99.66</v>
      </c>
      <c r="FC73" s="222">
        <v>99.66</v>
      </c>
      <c r="FD73" s="222">
        <v>99.66</v>
      </c>
      <c r="FE73" s="222">
        <v>99.66</v>
      </c>
      <c r="FF73" s="222">
        <v>99.67</v>
      </c>
      <c r="FG73" s="222">
        <v>99.67</v>
      </c>
      <c r="FH73" s="222">
        <v>99.67</v>
      </c>
      <c r="FI73" s="222">
        <v>99.66</v>
      </c>
      <c r="FJ73" s="222">
        <v>99.67</v>
      </c>
      <c r="FK73" s="222">
        <v>99.67</v>
      </c>
      <c r="FL73" s="222">
        <v>99.67</v>
      </c>
      <c r="FM73" s="222">
        <v>99.67</v>
      </c>
      <c r="FN73" s="222">
        <v>99.67</v>
      </c>
      <c r="FO73" s="222">
        <v>99.67</v>
      </c>
      <c r="FP73" s="222">
        <v>99.67</v>
      </c>
      <c r="FQ73" s="222">
        <v>99.67</v>
      </c>
      <c r="FR73" s="222">
        <v>99.67</v>
      </c>
      <c r="FS73" s="222">
        <v>99.68</v>
      </c>
      <c r="FT73" s="222">
        <v>99.68</v>
      </c>
      <c r="FU73" s="222">
        <v>99.68</v>
      </c>
      <c r="FV73" s="222">
        <v>99.68</v>
      </c>
      <c r="FW73" s="222">
        <v>99.68</v>
      </c>
      <c r="FX73" s="222">
        <v>99.68</v>
      </c>
      <c r="FY73" s="222">
        <v>99.68</v>
      </c>
      <c r="FZ73" s="222">
        <v>99.68</v>
      </c>
      <c r="GA73" s="222">
        <v>99.68</v>
      </c>
      <c r="GB73" s="222">
        <v>99.68</v>
      </c>
      <c r="GC73" s="222">
        <v>99.69</v>
      </c>
      <c r="GD73" s="222">
        <v>99.69</v>
      </c>
      <c r="GE73" s="222">
        <v>99.69</v>
      </c>
      <c r="GF73" s="222">
        <v>99.69</v>
      </c>
      <c r="GG73" s="222">
        <v>99.69</v>
      </c>
      <c r="GH73" s="222">
        <v>99.69</v>
      </c>
      <c r="GI73" s="222">
        <v>99.69</v>
      </c>
      <c r="GJ73" s="222">
        <v>99.69</v>
      </c>
      <c r="GK73" s="222">
        <v>99.69</v>
      </c>
      <c r="GL73" s="222">
        <v>99.7</v>
      </c>
      <c r="GM73" s="222">
        <v>99.7</v>
      </c>
      <c r="GN73" s="222">
        <v>99.7</v>
      </c>
      <c r="GO73" s="222">
        <v>99.7</v>
      </c>
      <c r="GP73" s="222">
        <v>99.7</v>
      </c>
      <c r="GQ73" s="222">
        <v>99.7</v>
      </c>
      <c r="GR73" s="222">
        <v>99.7</v>
      </c>
      <c r="GS73" s="222">
        <v>99.7</v>
      </c>
      <c r="GT73" s="222">
        <v>99.7</v>
      </c>
      <c r="GU73" s="222">
        <v>99.7</v>
      </c>
      <c r="GV73" s="222">
        <v>99.7</v>
      </c>
      <c r="GW73" s="222">
        <v>99.7</v>
      </c>
      <c r="GX73" s="222">
        <v>99.7</v>
      </c>
      <c r="GY73" s="222">
        <v>99.7</v>
      </c>
      <c r="GZ73" s="222">
        <v>99.7</v>
      </c>
      <c r="HA73" s="222">
        <v>99.7</v>
      </c>
      <c r="HB73" s="222">
        <v>99.7</v>
      </c>
      <c r="HC73" s="222">
        <v>99.7</v>
      </c>
      <c r="HD73" s="222">
        <v>99.7</v>
      </c>
      <c r="HE73" s="222">
        <v>99.71</v>
      </c>
      <c r="HF73" s="222">
        <v>99.71</v>
      </c>
      <c r="HG73" s="222">
        <v>99.71</v>
      </c>
      <c r="HH73" s="222">
        <v>99.71</v>
      </c>
      <c r="HI73" s="222">
        <v>99.71</v>
      </c>
      <c r="HJ73" s="222">
        <v>99.71</v>
      </c>
      <c r="HK73" s="222">
        <v>99.71</v>
      </c>
      <c r="HL73" s="222">
        <v>99.71</v>
      </c>
      <c r="HM73" s="222">
        <v>99.71</v>
      </c>
      <c r="HN73" s="222">
        <v>99.71</v>
      </c>
      <c r="HO73" s="222">
        <v>99.71</v>
      </c>
      <c r="HP73" s="222">
        <v>99.71</v>
      </c>
      <c r="HQ73" s="222">
        <v>99.71</v>
      </c>
      <c r="HR73" s="222">
        <v>99.71</v>
      </c>
      <c r="HS73" s="222">
        <v>99.71</v>
      </c>
      <c r="HT73" s="222">
        <v>99.71</v>
      </c>
      <c r="HU73" s="222">
        <v>99.71</v>
      </c>
      <c r="HV73" s="222">
        <v>99.71</v>
      </c>
      <c r="HW73" s="222">
        <v>99.71</v>
      </c>
      <c r="HX73" s="222">
        <v>99.71</v>
      </c>
      <c r="HY73" s="222">
        <v>99.71</v>
      </c>
      <c r="HZ73" s="222">
        <v>99.71</v>
      </c>
    </row>
    <row r="74" spans="1:237" s="227" customFormat="1" x14ac:dyDescent="0.25">
      <c r="A74" s="225">
        <f t="shared" si="5"/>
        <v>72</v>
      </c>
      <c r="B74" s="350"/>
      <c r="C74" s="229"/>
      <c r="D74" s="180"/>
      <c r="E74" s="180"/>
      <c r="F74" s="180"/>
      <c r="G74" s="180"/>
      <c r="H74" s="180"/>
      <c r="I74" s="180"/>
      <c r="J74" s="222"/>
      <c r="K74" s="222"/>
      <c r="L74" s="229"/>
      <c r="M74" s="222"/>
      <c r="N74" s="222"/>
      <c r="O74" s="222"/>
      <c r="P74" s="222"/>
      <c r="Q74" s="222"/>
      <c r="R74" s="222"/>
      <c r="S74" s="222"/>
      <c r="T74" s="222"/>
      <c r="U74" s="222"/>
      <c r="V74" s="222"/>
      <c r="W74" s="222"/>
      <c r="X74" s="222"/>
      <c r="Y74" s="222"/>
      <c r="Z74" s="222"/>
      <c r="AA74" s="222"/>
      <c r="AB74" s="222"/>
      <c r="AC74" s="222"/>
      <c r="IA74"/>
      <c r="IB74"/>
      <c r="IC74"/>
    </row>
    <row r="75" spans="1:237" x14ac:dyDescent="0.25">
      <c r="A75" s="225">
        <f t="shared" si="5"/>
        <v>73</v>
      </c>
      <c r="B75" s="226"/>
      <c r="C75" s="229"/>
      <c r="D75" s="180">
        <v>100</v>
      </c>
      <c r="E75" s="180">
        <v>100</v>
      </c>
      <c r="F75" s="180">
        <v>100</v>
      </c>
      <c r="G75" s="180">
        <v>100</v>
      </c>
      <c r="H75" s="180">
        <v>100</v>
      </c>
      <c r="I75" s="180">
        <v>100</v>
      </c>
      <c r="J75" s="222">
        <v>100</v>
      </c>
      <c r="K75" s="222">
        <v>100</v>
      </c>
      <c r="L75" s="229">
        <v>100</v>
      </c>
      <c r="M75" s="222">
        <v>100</v>
      </c>
      <c r="N75" s="222">
        <v>100</v>
      </c>
      <c r="O75" s="222">
        <v>100</v>
      </c>
      <c r="P75" s="222">
        <v>100</v>
      </c>
      <c r="Q75" s="222">
        <v>100</v>
      </c>
      <c r="R75" s="222">
        <v>100</v>
      </c>
      <c r="S75" s="222">
        <v>100</v>
      </c>
      <c r="T75" s="222">
        <v>100</v>
      </c>
      <c r="U75" s="222">
        <v>100</v>
      </c>
      <c r="V75" s="222">
        <v>100</v>
      </c>
      <c r="W75" s="222">
        <v>100</v>
      </c>
      <c r="X75" s="222">
        <v>100</v>
      </c>
      <c r="Y75" s="222">
        <v>100</v>
      </c>
      <c r="Z75" s="222">
        <v>100</v>
      </c>
      <c r="AA75" s="222">
        <v>100</v>
      </c>
      <c r="AB75" s="222">
        <v>100</v>
      </c>
      <c r="AC75" s="222">
        <v>100</v>
      </c>
      <c r="AD75" s="222">
        <v>100</v>
      </c>
      <c r="AE75" s="222">
        <v>100</v>
      </c>
      <c r="AF75" s="222">
        <v>100</v>
      </c>
      <c r="AG75" s="222">
        <v>100</v>
      </c>
      <c r="AH75" s="222">
        <v>100</v>
      </c>
      <c r="AI75" s="222">
        <v>100</v>
      </c>
      <c r="AJ75" s="222">
        <v>100</v>
      </c>
      <c r="AK75" s="222">
        <v>100</v>
      </c>
      <c r="AL75" s="222">
        <v>100</v>
      </c>
      <c r="AM75" s="222">
        <v>100</v>
      </c>
      <c r="AN75" s="222">
        <v>100</v>
      </c>
      <c r="AO75" s="222">
        <v>100</v>
      </c>
      <c r="AP75" s="222">
        <v>100</v>
      </c>
      <c r="AQ75" s="222">
        <v>100</v>
      </c>
      <c r="AR75" s="222">
        <v>100</v>
      </c>
      <c r="AS75" s="222">
        <v>100</v>
      </c>
      <c r="AT75" s="222">
        <v>100</v>
      </c>
      <c r="AU75" s="222">
        <v>100</v>
      </c>
      <c r="AV75" s="222">
        <v>100</v>
      </c>
      <c r="AW75" s="222">
        <v>100</v>
      </c>
      <c r="AX75" s="222">
        <v>100</v>
      </c>
      <c r="AY75" s="222">
        <v>100</v>
      </c>
      <c r="AZ75" s="222">
        <v>100</v>
      </c>
      <c r="BA75" s="222">
        <v>100</v>
      </c>
      <c r="BB75" s="222">
        <v>100</v>
      </c>
      <c r="BC75" s="222">
        <v>100</v>
      </c>
      <c r="BD75" s="222">
        <v>100</v>
      </c>
      <c r="BE75" s="222">
        <v>100</v>
      </c>
      <c r="BF75" s="222">
        <v>100</v>
      </c>
      <c r="BG75" s="222">
        <v>100</v>
      </c>
      <c r="BH75" s="222">
        <v>100</v>
      </c>
      <c r="BI75" s="222">
        <v>100</v>
      </c>
      <c r="BJ75" s="222">
        <v>100</v>
      </c>
      <c r="BK75" s="222">
        <v>100</v>
      </c>
      <c r="BL75" s="222">
        <v>100</v>
      </c>
      <c r="BM75" s="222">
        <v>100</v>
      </c>
      <c r="BN75" s="222">
        <v>100</v>
      </c>
      <c r="BO75" s="222">
        <v>100</v>
      </c>
      <c r="BP75" s="222">
        <v>100</v>
      </c>
      <c r="BQ75" s="222">
        <v>100</v>
      </c>
      <c r="BR75" s="222">
        <v>100</v>
      </c>
      <c r="BS75" s="222">
        <v>100</v>
      </c>
      <c r="BT75" s="222">
        <v>100</v>
      </c>
      <c r="BU75" s="222">
        <v>100</v>
      </c>
      <c r="BV75" s="222">
        <v>100</v>
      </c>
      <c r="BW75" s="222">
        <v>100</v>
      </c>
      <c r="BX75" s="222">
        <v>100</v>
      </c>
      <c r="BY75" s="222">
        <v>100</v>
      </c>
      <c r="BZ75" s="222">
        <v>100</v>
      </c>
      <c r="CA75" s="222">
        <v>100</v>
      </c>
      <c r="CB75" s="222">
        <v>100</v>
      </c>
      <c r="CC75" s="222">
        <v>100</v>
      </c>
      <c r="CD75" s="222">
        <v>100</v>
      </c>
      <c r="CE75" s="222">
        <v>100</v>
      </c>
      <c r="CF75" s="222">
        <v>100</v>
      </c>
      <c r="CG75" s="222">
        <v>100</v>
      </c>
      <c r="CH75" s="222">
        <v>100</v>
      </c>
      <c r="CI75" s="222">
        <v>100</v>
      </c>
      <c r="CJ75" s="222">
        <v>100</v>
      </c>
      <c r="CK75" s="222">
        <v>100</v>
      </c>
      <c r="CL75" s="222">
        <v>100</v>
      </c>
      <c r="CM75" s="222">
        <v>100</v>
      </c>
      <c r="CN75" s="222">
        <v>100</v>
      </c>
      <c r="CO75" s="222">
        <v>100</v>
      </c>
      <c r="CP75" s="222">
        <v>100</v>
      </c>
      <c r="CQ75" s="222">
        <v>100</v>
      </c>
      <c r="CR75" s="222">
        <v>100</v>
      </c>
      <c r="CS75" s="222">
        <v>100</v>
      </c>
      <c r="CT75" s="222">
        <v>100</v>
      </c>
      <c r="CU75" s="222">
        <v>100</v>
      </c>
      <c r="CV75" s="222">
        <v>100</v>
      </c>
      <c r="CW75" s="222">
        <v>100</v>
      </c>
      <c r="CX75" s="222">
        <v>100</v>
      </c>
      <c r="CY75" s="222">
        <v>100</v>
      </c>
      <c r="CZ75" s="222">
        <v>100</v>
      </c>
      <c r="DA75" s="222">
        <v>100</v>
      </c>
      <c r="DB75" s="222">
        <v>100</v>
      </c>
      <c r="DC75" s="222">
        <v>100</v>
      </c>
      <c r="DD75" s="222">
        <v>100</v>
      </c>
      <c r="DE75" s="222">
        <v>100</v>
      </c>
      <c r="DF75" s="222">
        <v>100</v>
      </c>
      <c r="DG75" s="222">
        <v>100</v>
      </c>
      <c r="DH75" s="222">
        <v>100</v>
      </c>
      <c r="DI75" s="222">
        <v>100</v>
      </c>
      <c r="DJ75" s="222">
        <v>100</v>
      </c>
      <c r="DK75" s="222">
        <v>100</v>
      </c>
      <c r="DL75" s="222">
        <v>100</v>
      </c>
      <c r="DM75" s="222">
        <v>100</v>
      </c>
      <c r="DN75" s="222">
        <v>100</v>
      </c>
      <c r="DO75" s="222">
        <v>100</v>
      </c>
      <c r="DP75" s="222">
        <v>100</v>
      </c>
      <c r="DQ75" s="222">
        <v>100</v>
      </c>
      <c r="DR75" s="222">
        <v>100</v>
      </c>
      <c r="DS75" s="222">
        <v>100</v>
      </c>
      <c r="DT75" s="222">
        <v>100</v>
      </c>
      <c r="DU75" s="222">
        <v>100</v>
      </c>
      <c r="DV75" s="222">
        <v>100</v>
      </c>
      <c r="DW75" s="222">
        <v>100</v>
      </c>
      <c r="DX75" s="222">
        <v>100</v>
      </c>
      <c r="DY75" s="222">
        <v>100</v>
      </c>
      <c r="DZ75" s="222">
        <v>100</v>
      </c>
      <c r="EA75" s="222">
        <v>100</v>
      </c>
      <c r="EB75" s="222">
        <v>100</v>
      </c>
      <c r="EC75" s="222">
        <v>100</v>
      </c>
      <c r="ED75" s="222">
        <v>100</v>
      </c>
      <c r="EE75" s="222">
        <v>100</v>
      </c>
      <c r="EF75" s="222">
        <v>100</v>
      </c>
      <c r="EG75" s="222">
        <v>100</v>
      </c>
      <c r="EH75" s="222">
        <v>100</v>
      </c>
      <c r="EI75" s="222">
        <v>100</v>
      </c>
      <c r="EJ75" s="222">
        <v>100</v>
      </c>
      <c r="EK75" s="222">
        <v>100</v>
      </c>
      <c r="EL75" s="222">
        <v>100</v>
      </c>
      <c r="EM75" s="222">
        <v>100</v>
      </c>
      <c r="EN75" s="222">
        <v>100</v>
      </c>
      <c r="EO75" s="222">
        <v>100</v>
      </c>
      <c r="EP75" s="222">
        <v>100</v>
      </c>
      <c r="EQ75" s="222">
        <v>100</v>
      </c>
      <c r="ER75" s="222">
        <v>100</v>
      </c>
      <c r="ES75" s="222">
        <v>100</v>
      </c>
      <c r="ET75" s="222">
        <v>100</v>
      </c>
      <c r="EU75" s="222">
        <v>100</v>
      </c>
      <c r="EV75" s="222">
        <v>100</v>
      </c>
      <c r="EW75" s="222">
        <v>100</v>
      </c>
      <c r="EX75" s="222">
        <v>100</v>
      </c>
      <c r="EY75" s="222">
        <v>100</v>
      </c>
      <c r="EZ75" s="222">
        <v>100</v>
      </c>
      <c r="FA75" s="222">
        <v>100</v>
      </c>
      <c r="FB75" s="222">
        <v>100</v>
      </c>
      <c r="FC75" s="222">
        <v>100</v>
      </c>
      <c r="FD75" s="222">
        <v>100</v>
      </c>
      <c r="FE75" s="222">
        <v>100</v>
      </c>
      <c r="FF75" s="222">
        <v>100</v>
      </c>
      <c r="FG75" s="222">
        <v>100</v>
      </c>
      <c r="FH75" s="222">
        <v>100</v>
      </c>
      <c r="FI75" s="222">
        <v>100</v>
      </c>
      <c r="FJ75" s="222">
        <v>100</v>
      </c>
      <c r="FK75" s="222">
        <v>100</v>
      </c>
      <c r="FL75" s="222">
        <v>100</v>
      </c>
      <c r="FM75" s="222">
        <v>100</v>
      </c>
      <c r="FN75" s="222">
        <v>100</v>
      </c>
      <c r="FO75" s="222">
        <v>100</v>
      </c>
      <c r="FP75" s="222">
        <v>100</v>
      </c>
      <c r="FQ75" s="222">
        <v>100</v>
      </c>
      <c r="FR75" s="222">
        <v>100</v>
      </c>
      <c r="FS75" s="222">
        <v>100</v>
      </c>
      <c r="FT75" s="222">
        <v>100</v>
      </c>
      <c r="FU75" s="222">
        <v>100</v>
      </c>
      <c r="FV75" s="222">
        <v>100</v>
      </c>
      <c r="FW75" s="222">
        <v>100</v>
      </c>
      <c r="FX75" s="222">
        <v>100</v>
      </c>
      <c r="FY75" s="222">
        <v>100</v>
      </c>
      <c r="FZ75" s="222">
        <v>100</v>
      </c>
      <c r="GA75" s="222">
        <v>100</v>
      </c>
      <c r="GB75" s="222">
        <v>100</v>
      </c>
      <c r="GC75" s="222">
        <v>100</v>
      </c>
      <c r="GD75" s="222">
        <v>100</v>
      </c>
      <c r="GE75" s="222">
        <v>100</v>
      </c>
      <c r="GF75" s="222">
        <v>100</v>
      </c>
      <c r="GG75" s="222">
        <v>100</v>
      </c>
      <c r="GH75" s="222">
        <v>100</v>
      </c>
      <c r="GI75" s="222">
        <v>100</v>
      </c>
      <c r="GJ75" s="222">
        <v>100</v>
      </c>
      <c r="GK75" s="222">
        <v>100</v>
      </c>
      <c r="GL75" s="222">
        <v>100</v>
      </c>
      <c r="GM75" s="222">
        <v>100</v>
      </c>
      <c r="GN75" s="222">
        <v>100</v>
      </c>
      <c r="GO75" s="222">
        <v>100</v>
      </c>
      <c r="GP75" s="222">
        <v>100</v>
      </c>
      <c r="GQ75" s="222">
        <v>100</v>
      </c>
      <c r="GR75" s="222">
        <v>100</v>
      </c>
      <c r="GS75" s="222">
        <v>100</v>
      </c>
      <c r="GT75" s="222">
        <v>100</v>
      </c>
      <c r="GU75" s="222">
        <v>100</v>
      </c>
      <c r="GV75" s="222">
        <v>100</v>
      </c>
      <c r="GW75" s="222">
        <v>100</v>
      </c>
      <c r="GX75" s="222">
        <v>100</v>
      </c>
      <c r="GY75" s="222">
        <v>100</v>
      </c>
      <c r="GZ75" s="222">
        <v>100</v>
      </c>
      <c r="HA75" s="222">
        <v>100</v>
      </c>
      <c r="HB75" s="222">
        <v>100</v>
      </c>
      <c r="HC75" s="222">
        <v>100</v>
      </c>
      <c r="HD75" s="222">
        <v>100</v>
      </c>
      <c r="HE75" s="222">
        <v>100</v>
      </c>
      <c r="HF75" s="222">
        <v>100</v>
      </c>
      <c r="HG75" s="222">
        <v>100</v>
      </c>
      <c r="HH75" s="222">
        <v>100</v>
      </c>
      <c r="HI75" s="222">
        <v>100</v>
      </c>
      <c r="HJ75" s="222">
        <v>100</v>
      </c>
      <c r="HK75" s="222">
        <v>100</v>
      </c>
      <c r="HL75" s="222">
        <v>100</v>
      </c>
      <c r="HM75" s="222">
        <v>100</v>
      </c>
      <c r="HN75" s="222">
        <v>100</v>
      </c>
      <c r="HO75" s="222">
        <v>100</v>
      </c>
      <c r="HP75" s="222">
        <v>100</v>
      </c>
      <c r="HQ75" s="222">
        <v>100</v>
      </c>
      <c r="HR75" s="222">
        <v>100</v>
      </c>
      <c r="HS75" s="222">
        <v>100</v>
      </c>
      <c r="HT75" s="222">
        <v>100</v>
      </c>
      <c r="HU75" s="222">
        <v>100</v>
      </c>
      <c r="HV75" s="222">
        <v>100</v>
      </c>
      <c r="HW75" s="222">
        <v>100</v>
      </c>
      <c r="HX75" s="222">
        <v>100</v>
      </c>
      <c r="HY75" s="222">
        <v>100</v>
      </c>
      <c r="HZ75" s="222">
        <v>100</v>
      </c>
    </row>
    <row r="76" spans="1:237" x14ac:dyDescent="0.25">
      <c r="A76" s="225">
        <f t="shared" si="5"/>
        <v>74</v>
      </c>
      <c r="B76" s="226"/>
      <c r="C76" s="229"/>
      <c r="D76" s="180">
        <v>2.0710000000000002</v>
      </c>
      <c r="E76" s="180">
        <v>1.7090000000000001</v>
      </c>
      <c r="F76" s="180">
        <v>1.899</v>
      </c>
      <c r="G76" s="180">
        <v>1.9530000000000001</v>
      </c>
      <c r="H76" s="180">
        <v>2.0329999999999999</v>
      </c>
      <c r="I76" s="180">
        <v>2.1059999999999999</v>
      </c>
      <c r="J76" s="222">
        <v>2.0350000000000001</v>
      </c>
      <c r="K76" s="222">
        <v>2.044</v>
      </c>
      <c r="L76" s="229">
        <v>2.0779999999999998</v>
      </c>
      <c r="M76" s="222">
        <v>2.0339999999999998</v>
      </c>
      <c r="N76" s="222">
        <v>2.0339999999999998</v>
      </c>
      <c r="O76" s="222">
        <v>2.0840000000000001</v>
      </c>
      <c r="P76" s="222">
        <v>2.0649999999999999</v>
      </c>
      <c r="Q76" s="222">
        <v>2.0339999999999998</v>
      </c>
      <c r="R76" s="222">
        <v>2.0379999999999998</v>
      </c>
      <c r="S76" s="222">
        <v>2.0339999999999998</v>
      </c>
      <c r="T76" s="222">
        <v>2.0529999999999999</v>
      </c>
      <c r="U76" s="222">
        <v>2.1280000000000001</v>
      </c>
      <c r="V76" s="222">
        <v>2.117</v>
      </c>
      <c r="W76" s="222">
        <v>2.141</v>
      </c>
      <c r="X76" s="222">
        <v>2.141</v>
      </c>
      <c r="Y76" s="222">
        <v>2.16</v>
      </c>
      <c r="Z76" s="222">
        <v>2.2000000000000002</v>
      </c>
      <c r="AA76" s="222">
        <v>2.194</v>
      </c>
      <c r="AB76" s="222">
        <v>2.1869999999999998</v>
      </c>
      <c r="AC76" s="222">
        <v>2.1589999999999998</v>
      </c>
      <c r="AD76" s="222">
        <v>2.1629999999999998</v>
      </c>
      <c r="AE76" s="222">
        <v>2.1629999999999998</v>
      </c>
      <c r="AF76" s="222">
        <v>2.1629999999999998</v>
      </c>
      <c r="AG76" s="222">
        <v>2.161</v>
      </c>
      <c r="AH76" s="222">
        <v>2.1160000000000001</v>
      </c>
      <c r="AI76" s="222">
        <v>2.0870000000000002</v>
      </c>
      <c r="AJ76" s="222">
        <v>2.1070000000000002</v>
      </c>
      <c r="AK76" s="222">
        <v>2.0950000000000002</v>
      </c>
      <c r="AL76" s="222">
        <v>2.0870000000000002</v>
      </c>
      <c r="AM76" s="222">
        <v>2.105</v>
      </c>
      <c r="AN76" s="222">
        <v>2.1179999999999999</v>
      </c>
      <c r="AO76" s="222">
        <v>2.11</v>
      </c>
      <c r="AP76" s="222">
        <v>2.1040000000000001</v>
      </c>
      <c r="AQ76" s="222">
        <v>2.09</v>
      </c>
      <c r="AR76" s="222">
        <v>2.11</v>
      </c>
      <c r="AS76" s="222">
        <v>2.1230000000000002</v>
      </c>
      <c r="AT76" s="222">
        <v>2.1379999999999999</v>
      </c>
      <c r="AU76" s="222">
        <v>2.1419999999999999</v>
      </c>
      <c r="AV76" s="222">
        <v>2.161</v>
      </c>
      <c r="AW76" s="222">
        <v>2.1800000000000002</v>
      </c>
      <c r="AX76" s="222">
        <v>2.1789999999999998</v>
      </c>
      <c r="AY76" s="222">
        <v>2.1789999999999998</v>
      </c>
      <c r="AZ76" s="222">
        <v>2.1789999999999998</v>
      </c>
      <c r="BA76" s="222">
        <v>2.1789999999999998</v>
      </c>
      <c r="BB76" s="222">
        <v>2.1789999999999998</v>
      </c>
      <c r="BC76" s="222">
        <v>2.16</v>
      </c>
      <c r="BD76" s="222">
        <v>2.1800000000000002</v>
      </c>
      <c r="BE76" s="222">
        <v>2.16</v>
      </c>
      <c r="BF76" s="222">
        <v>2.1389999999999998</v>
      </c>
      <c r="BG76" s="222">
        <v>2.1389999999999998</v>
      </c>
      <c r="BH76" s="222">
        <v>2.117</v>
      </c>
      <c r="BI76" s="222">
        <v>2.1160000000000001</v>
      </c>
      <c r="BJ76" s="222">
        <v>2.1139999999999999</v>
      </c>
      <c r="BK76" s="222">
        <v>2.1139999999999999</v>
      </c>
      <c r="BL76" s="222">
        <v>2.0939999999999999</v>
      </c>
      <c r="BM76" s="222">
        <v>2.093</v>
      </c>
      <c r="BN76" s="222">
        <v>2.093</v>
      </c>
      <c r="BO76" s="222">
        <v>2.0920000000000001</v>
      </c>
      <c r="BP76" s="222">
        <v>2.081</v>
      </c>
      <c r="BQ76" s="222">
        <v>2.0830000000000002</v>
      </c>
      <c r="BR76" s="222">
        <v>2.0840000000000001</v>
      </c>
      <c r="BS76" s="222">
        <v>2.0720000000000001</v>
      </c>
      <c r="BT76" s="222">
        <v>2.0720000000000001</v>
      </c>
      <c r="BU76" s="222">
        <v>2.08</v>
      </c>
      <c r="BV76" s="222">
        <v>2.0979999999999999</v>
      </c>
      <c r="BW76" s="222">
        <v>2.1070000000000002</v>
      </c>
      <c r="BX76" s="222">
        <v>2.109</v>
      </c>
      <c r="BY76" s="222">
        <v>2.1120000000000001</v>
      </c>
      <c r="BZ76" s="222">
        <v>2.113</v>
      </c>
      <c r="CA76" s="222">
        <v>2.1419999999999999</v>
      </c>
      <c r="CB76" s="222">
        <v>2.1419999999999999</v>
      </c>
      <c r="CC76" s="222">
        <v>2.1509999999999998</v>
      </c>
      <c r="CD76" s="222">
        <v>2.1709999999999998</v>
      </c>
      <c r="CE76" s="222">
        <v>2.1520000000000001</v>
      </c>
      <c r="CF76" s="222">
        <v>2.1709999999999998</v>
      </c>
      <c r="CG76" s="222">
        <v>2.1520000000000001</v>
      </c>
      <c r="CH76" s="222">
        <v>2.1509999999999998</v>
      </c>
      <c r="CI76" s="222">
        <v>2.1779999999999999</v>
      </c>
      <c r="CJ76" s="222">
        <v>2.1779999999999999</v>
      </c>
      <c r="CK76" s="222">
        <v>2.1779999999999999</v>
      </c>
      <c r="CL76" s="222">
        <v>2.1779999999999999</v>
      </c>
      <c r="CM76" s="222">
        <v>2.177</v>
      </c>
      <c r="CN76" s="222">
        <v>2.1739999999999999</v>
      </c>
      <c r="CO76" s="222">
        <v>2.1709999999999998</v>
      </c>
      <c r="CP76" s="222">
        <v>2.1760000000000002</v>
      </c>
      <c r="CQ76" s="222">
        <v>2.173</v>
      </c>
      <c r="CR76" s="222">
        <v>2.1720000000000002</v>
      </c>
      <c r="CS76" s="222">
        <v>2.1720000000000002</v>
      </c>
      <c r="CT76" s="222">
        <v>2.173</v>
      </c>
      <c r="CU76" s="222">
        <v>2.173</v>
      </c>
      <c r="CV76" s="222">
        <v>2.1739999999999999</v>
      </c>
      <c r="CW76" s="222">
        <v>2.1749999999999998</v>
      </c>
      <c r="CX76" s="222">
        <v>2.1539999999999999</v>
      </c>
      <c r="CY76" s="222">
        <v>2.1739999999999999</v>
      </c>
      <c r="CZ76" s="222">
        <v>2.153</v>
      </c>
      <c r="DA76" s="222">
        <v>2.1520000000000001</v>
      </c>
      <c r="DB76" s="222">
        <v>2.15</v>
      </c>
      <c r="DC76" s="222">
        <v>2.157</v>
      </c>
      <c r="DD76" s="222">
        <v>2.1549999999999998</v>
      </c>
      <c r="DE76" s="222">
        <v>2.153</v>
      </c>
      <c r="DF76" s="222">
        <v>2.1520000000000001</v>
      </c>
      <c r="DG76" s="222">
        <v>2.149</v>
      </c>
      <c r="DH76" s="222">
        <v>2.1469999999999998</v>
      </c>
      <c r="DI76" s="222">
        <v>2.165</v>
      </c>
      <c r="DJ76" s="222">
        <v>2.1619999999999999</v>
      </c>
      <c r="DK76" s="222">
        <v>2.1680000000000001</v>
      </c>
      <c r="DL76" s="222">
        <v>2.165</v>
      </c>
      <c r="DM76" s="222">
        <v>2.1629999999999998</v>
      </c>
      <c r="DN76" s="222">
        <v>2.161</v>
      </c>
      <c r="DO76" s="222">
        <v>2.16</v>
      </c>
      <c r="DP76" s="222">
        <v>2.1579999999999999</v>
      </c>
      <c r="DQ76" s="222">
        <v>2.157</v>
      </c>
      <c r="DR76" s="222">
        <v>2.1560000000000001</v>
      </c>
      <c r="DS76" s="222">
        <v>2.1629999999999998</v>
      </c>
      <c r="DT76" s="222">
        <v>2.1629999999999998</v>
      </c>
      <c r="DU76" s="222">
        <v>2.1619999999999999</v>
      </c>
      <c r="DV76" s="222">
        <v>2.16</v>
      </c>
      <c r="DW76" s="222">
        <v>2.1589999999999998</v>
      </c>
      <c r="DX76" s="222">
        <v>2.157</v>
      </c>
      <c r="DY76" s="222">
        <v>2.1549999999999998</v>
      </c>
      <c r="DZ76" s="222">
        <v>2.1539999999999999</v>
      </c>
      <c r="EA76" s="222">
        <v>2.1819999999999999</v>
      </c>
      <c r="EB76" s="222">
        <v>2.181</v>
      </c>
      <c r="EC76" s="222">
        <v>2.1800000000000002</v>
      </c>
      <c r="ED76" s="222">
        <v>2.1789999999999998</v>
      </c>
      <c r="EE76" s="222">
        <v>2.177</v>
      </c>
      <c r="EF76" s="222">
        <v>2.1760000000000002</v>
      </c>
      <c r="EG76" s="222">
        <v>2.1760000000000002</v>
      </c>
      <c r="EH76" s="222">
        <v>2.1749999999999998</v>
      </c>
      <c r="EI76" s="222">
        <v>2.1749999999999998</v>
      </c>
      <c r="EJ76" s="222">
        <v>2.1739999999999999</v>
      </c>
      <c r="EK76" s="222">
        <v>2.1720000000000002</v>
      </c>
      <c r="EL76" s="222">
        <v>2.17</v>
      </c>
      <c r="EM76" s="222">
        <v>2.1779999999999999</v>
      </c>
      <c r="EN76" s="222">
        <v>2.1970000000000001</v>
      </c>
      <c r="EO76" s="222">
        <v>2.1960000000000002</v>
      </c>
      <c r="EP76" s="222">
        <v>2.1960000000000002</v>
      </c>
      <c r="EQ76" s="222">
        <v>2.1869999999999998</v>
      </c>
      <c r="ER76" s="222">
        <v>2.1739999999999999</v>
      </c>
      <c r="ES76" s="222">
        <v>2.1739999999999999</v>
      </c>
      <c r="ET76" s="222">
        <v>2.1930000000000001</v>
      </c>
      <c r="EU76" s="222">
        <v>2.1930000000000001</v>
      </c>
      <c r="EV76" s="222">
        <v>2.2010000000000001</v>
      </c>
      <c r="EW76" s="222">
        <v>2.2010000000000001</v>
      </c>
      <c r="EX76" s="222">
        <v>2.2010000000000001</v>
      </c>
      <c r="EY76" s="222">
        <v>2.2010000000000001</v>
      </c>
      <c r="EZ76" s="222">
        <v>2.2010000000000001</v>
      </c>
      <c r="FA76" s="222">
        <v>2.2010000000000001</v>
      </c>
      <c r="FB76" s="222">
        <v>2.1720000000000002</v>
      </c>
      <c r="FC76" s="222">
        <v>2.1800000000000002</v>
      </c>
      <c r="FD76" s="222">
        <v>2.1800000000000002</v>
      </c>
      <c r="FE76" s="222">
        <v>2.1800000000000002</v>
      </c>
      <c r="FF76" s="222">
        <v>2.1800000000000002</v>
      </c>
      <c r="FG76" s="222">
        <v>2.2069999999999999</v>
      </c>
      <c r="FH76" s="222">
        <v>2.206</v>
      </c>
      <c r="FI76" s="222">
        <v>2.2050000000000001</v>
      </c>
      <c r="FJ76" s="222">
        <v>2.2040000000000002</v>
      </c>
      <c r="FK76" s="222">
        <v>2.2029999999999998</v>
      </c>
      <c r="FL76" s="222">
        <v>2.202</v>
      </c>
      <c r="FM76" s="222">
        <v>2.2010000000000001</v>
      </c>
      <c r="FN76" s="222">
        <v>2.2000000000000002</v>
      </c>
      <c r="FO76" s="222">
        <v>2.2000000000000002</v>
      </c>
      <c r="FP76" s="222">
        <v>2.2000000000000002</v>
      </c>
      <c r="FQ76" s="222">
        <v>2.2080000000000002</v>
      </c>
      <c r="FR76" s="222">
        <v>2.1989999999999998</v>
      </c>
      <c r="FS76" s="222">
        <v>2.198</v>
      </c>
      <c r="FT76" s="222">
        <v>2.2050000000000001</v>
      </c>
      <c r="FU76" s="222">
        <v>2.2040000000000002</v>
      </c>
      <c r="FV76" s="222">
        <v>2.1949999999999998</v>
      </c>
      <c r="FW76" s="222">
        <v>2.1949999999999998</v>
      </c>
      <c r="FX76" s="222">
        <v>2.194</v>
      </c>
      <c r="FY76" s="222">
        <v>2.1930000000000001</v>
      </c>
      <c r="FZ76" s="222">
        <v>2.2010000000000001</v>
      </c>
      <c r="GA76" s="222">
        <v>2.2010000000000001</v>
      </c>
      <c r="GB76" s="222">
        <v>2.2000000000000002</v>
      </c>
      <c r="GC76" s="222">
        <v>2.2000000000000002</v>
      </c>
      <c r="GD76" s="222">
        <v>2.1989999999999998</v>
      </c>
      <c r="GE76" s="222">
        <v>2.1970000000000001</v>
      </c>
      <c r="GF76" s="222">
        <v>2.2160000000000002</v>
      </c>
      <c r="GG76" s="222">
        <v>2.2149999999999999</v>
      </c>
      <c r="GH76" s="222">
        <v>2.2130000000000001</v>
      </c>
      <c r="GI76" s="222">
        <v>2.2120000000000002</v>
      </c>
      <c r="GJ76" s="222">
        <v>2.2189999999999999</v>
      </c>
      <c r="GK76" s="222">
        <v>2.218</v>
      </c>
      <c r="GL76" s="222">
        <v>2.2170000000000001</v>
      </c>
      <c r="GM76" s="222">
        <v>2.2170000000000001</v>
      </c>
      <c r="GN76" s="222">
        <v>2.2170000000000001</v>
      </c>
      <c r="GO76" s="222">
        <v>2.2240000000000002</v>
      </c>
      <c r="GP76" s="222">
        <v>2.2229999999999999</v>
      </c>
      <c r="GQ76" s="222">
        <v>2.2229999999999999</v>
      </c>
      <c r="GR76" s="222">
        <v>2.2229999999999999</v>
      </c>
      <c r="GS76" s="222">
        <v>2.222</v>
      </c>
      <c r="GT76" s="222">
        <v>2.222</v>
      </c>
      <c r="GU76" s="222">
        <v>2.2210000000000001</v>
      </c>
      <c r="GV76" s="222">
        <v>2.2210000000000001</v>
      </c>
      <c r="GW76" s="222">
        <v>2.2290000000000001</v>
      </c>
      <c r="GX76" s="222">
        <v>2.2290000000000001</v>
      </c>
      <c r="GY76" s="222">
        <v>2.2290000000000001</v>
      </c>
      <c r="GZ76" s="222">
        <v>2.2290000000000001</v>
      </c>
      <c r="HA76" s="222">
        <v>2.2280000000000002</v>
      </c>
      <c r="HB76" s="222">
        <v>2.2280000000000002</v>
      </c>
      <c r="HC76" s="222">
        <v>2.2280000000000002</v>
      </c>
      <c r="HD76" s="222">
        <v>2.2280000000000002</v>
      </c>
      <c r="HE76" s="222">
        <v>2.2280000000000002</v>
      </c>
      <c r="HF76" s="222">
        <v>2.2360000000000002</v>
      </c>
      <c r="HG76" s="222">
        <v>2.2349999999999999</v>
      </c>
      <c r="HH76" s="222">
        <v>2.214</v>
      </c>
      <c r="HI76" s="222">
        <v>2.214</v>
      </c>
      <c r="HJ76" s="222">
        <v>2.214</v>
      </c>
      <c r="HK76" s="222">
        <v>2.214</v>
      </c>
      <c r="HL76" s="222">
        <v>2.2149999999999999</v>
      </c>
      <c r="HM76" s="222">
        <v>2.2149999999999999</v>
      </c>
      <c r="HN76" s="222">
        <v>2.2160000000000002</v>
      </c>
      <c r="HO76" s="222">
        <v>2.2240000000000002</v>
      </c>
      <c r="HP76" s="222">
        <v>2.2240000000000002</v>
      </c>
      <c r="HQ76" s="222">
        <v>2.2250000000000001</v>
      </c>
      <c r="HR76" s="222">
        <v>2.2250000000000001</v>
      </c>
      <c r="HS76" s="222">
        <v>2.2250000000000001</v>
      </c>
      <c r="HT76" s="222">
        <v>2.2250000000000001</v>
      </c>
      <c r="HU76" s="222">
        <v>2.2250000000000001</v>
      </c>
      <c r="HV76" s="222">
        <v>2.2250000000000001</v>
      </c>
      <c r="HW76" s="222">
        <v>2.226</v>
      </c>
      <c r="HX76" s="222">
        <v>2.226</v>
      </c>
      <c r="HY76" s="222">
        <v>2.226</v>
      </c>
      <c r="HZ76" s="222">
        <v>2.2269999999999999</v>
      </c>
    </row>
    <row r="77" spans="1:237" x14ac:dyDescent="0.25">
      <c r="A77" s="225">
        <f t="shared" si="5"/>
        <v>75</v>
      </c>
      <c r="B77" s="226"/>
      <c r="C77" s="229"/>
      <c r="D77" s="180">
        <v>0</v>
      </c>
      <c r="E77" s="180">
        <v>0</v>
      </c>
      <c r="F77" s="180">
        <v>6.0000000000000001E-3</v>
      </c>
      <c r="G77" s="180">
        <v>1.0999999999999999E-2</v>
      </c>
      <c r="H77" s="180">
        <v>1.4E-2</v>
      </c>
      <c r="I77" s="180">
        <v>1.7999999999999999E-2</v>
      </c>
      <c r="J77" s="222">
        <v>1.7999999999999999E-2</v>
      </c>
      <c r="K77" s="222">
        <v>1.7000000000000001E-2</v>
      </c>
      <c r="L77" s="229">
        <v>1.7000000000000001E-2</v>
      </c>
      <c r="M77" s="222">
        <v>1.6E-2</v>
      </c>
      <c r="N77" s="222">
        <v>1.4E-2</v>
      </c>
      <c r="O77" s="222">
        <v>1.4999999999999999E-2</v>
      </c>
      <c r="P77" s="222">
        <v>1.4E-2</v>
      </c>
      <c r="Q77" s="222">
        <v>1.4E-2</v>
      </c>
      <c r="R77" s="222">
        <v>1.4E-2</v>
      </c>
      <c r="S77" s="222">
        <v>1.4E-2</v>
      </c>
      <c r="T77" s="222">
        <v>1.4999999999999999E-2</v>
      </c>
      <c r="U77" s="222">
        <v>1.6E-2</v>
      </c>
      <c r="V77" s="222">
        <v>1.6E-2</v>
      </c>
      <c r="W77" s="222">
        <v>1.7999999999999999E-2</v>
      </c>
      <c r="X77" s="222">
        <v>1.7999999999999999E-2</v>
      </c>
      <c r="Y77" s="222">
        <v>1.7999999999999999E-2</v>
      </c>
      <c r="Z77" s="222">
        <v>1.7000000000000001E-2</v>
      </c>
      <c r="AA77" s="222">
        <v>1.7999999999999999E-2</v>
      </c>
      <c r="AB77" s="222">
        <v>1.7000000000000001E-2</v>
      </c>
      <c r="AC77" s="222">
        <v>1.7000000000000001E-2</v>
      </c>
      <c r="AD77" s="222">
        <v>1.7000000000000001E-2</v>
      </c>
      <c r="AE77" s="222">
        <v>1.7000000000000001E-2</v>
      </c>
      <c r="AF77" s="222">
        <v>1.7000000000000001E-2</v>
      </c>
      <c r="AG77" s="222">
        <v>1.7000000000000001E-2</v>
      </c>
      <c r="AH77" s="222">
        <v>1.7000000000000001E-2</v>
      </c>
      <c r="AI77" s="222">
        <v>1.7000000000000001E-2</v>
      </c>
      <c r="AJ77" s="222">
        <v>1.7000000000000001E-2</v>
      </c>
      <c r="AK77" s="222">
        <v>1.7999999999999999E-2</v>
      </c>
      <c r="AL77" s="222">
        <v>1.7000000000000001E-2</v>
      </c>
      <c r="AM77" s="222">
        <v>1.7999999999999999E-2</v>
      </c>
      <c r="AN77" s="222">
        <v>1.9E-2</v>
      </c>
      <c r="AO77" s="222">
        <v>1.7999999999999999E-2</v>
      </c>
      <c r="AP77" s="222">
        <v>1.7999999999999999E-2</v>
      </c>
      <c r="AQ77" s="222">
        <v>1.7999999999999999E-2</v>
      </c>
      <c r="AR77" s="222">
        <v>1.7999999999999999E-2</v>
      </c>
      <c r="AS77" s="222">
        <v>1.9E-2</v>
      </c>
      <c r="AT77" s="222">
        <v>1.9E-2</v>
      </c>
      <c r="AU77" s="222">
        <v>1.9E-2</v>
      </c>
      <c r="AV77" s="222">
        <v>1.9E-2</v>
      </c>
      <c r="AW77" s="222">
        <v>1.9E-2</v>
      </c>
      <c r="AX77" s="222">
        <v>1.9E-2</v>
      </c>
      <c r="AY77" s="222">
        <v>1.9E-2</v>
      </c>
      <c r="AZ77" s="222">
        <v>1.9E-2</v>
      </c>
      <c r="BA77" s="222">
        <v>1.9E-2</v>
      </c>
      <c r="BB77" s="222">
        <v>1.9E-2</v>
      </c>
      <c r="BC77" s="222">
        <v>1.9E-2</v>
      </c>
      <c r="BD77" s="222">
        <v>1.9E-2</v>
      </c>
      <c r="BE77" s="222">
        <v>1.9E-2</v>
      </c>
      <c r="BF77" s="222">
        <v>1.9E-2</v>
      </c>
      <c r="BG77" s="222">
        <v>1.9E-2</v>
      </c>
      <c r="BH77" s="222">
        <v>1.7999999999999999E-2</v>
      </c>
      <c r="BI77" s="222">
        <v>1.7999999999999999E-2</v>
      </c>
      <c r="BJ77" s="222">
        <v>1.7999999999999999E-2</v>
      </c>
      <c r="BK77" s="222">
        <v>1.7999999999999999E-2</v>
      </c>
      <c r="BL77" s="222">
        <v>1.7999999999999999E-2</v>
      </c>
      <c r="BM77" s="222">
        <v>1.9E-2</v>
      </c>
      <c r="BN77" s="222">
        <v>1.9E-2</v>
      </c>
      <c r="BO77" s="222">
        <v>1.7999999999999999E-2</v>
      </c>
      <c r="BP77" s="222">
        <v>1.7999999999999999E-2</v>
      </c>
      <c r="BQ77" s="222">
        <v>1.7999999999999999E-2</v>
      </c>
      <c r="BR77" s="222">
        <v>1.7999999999999999E-2</v>
      </c>
      <c r="BS77" s="222">
        <v>1.7999999999999999E-2</v>
      </c>
      <c r="BT77" s="222">
        <v>1.7999999999999999E-2</v>
      </c>
      <c r="BU77" s="222">
        <v>1.7999999999999999E-2</v>
      </c>
      <c r="BV77" s="222">
        <v>1.7999999999999999E-2</v>
      </c>
      <c r="BW77" s="222">
        <v>1.7999999999999999E-2</v>
      </c>
      <c r="BX77" s="222">
        <v>1.7999999999999999E-2</v>
      </c>
      <c r="BY77" s="222">
        <v>1.7999999999999999E-2</v>
      </c>
      <c r="BZ77" s="222">
        <v>1.7999999999999999E-2</v>
      </c>
      <c r="CA77" s="222">
        <v>1.7999999999999999E-2</v>
      </c>
      <c r="CB77" s="222">
        <v>1.7999999999999999E-2</v>
      </c>
      <c r="CC77" s="222">
        <v>1.7999999999999999E-2</v>
      </c>
      <c r="CD77" s="222">
        <v>1.7999999999999999E-2</v>
      </c>
      <c r="CE77" s="222">
        <v>1.7999999999999999E-2</v>
      </c>
      <c r="CF77" s="222">
        <v>1.7999999999999999E-2</v>
      </c>
      <c r="CG77" s="222">
        <v>1.7000000000000001E-2</v>
      </c>
      <c r="CH77" s="222">
        <v>1.7000000000000001E-2</v>
      </c>
      <c r="CI77" s="222">
        <v>1.7999999999999999E-2</v>
      </c>
      <c r="CJ77" s="222">
        <v>1.7000000000000001E-2</v>
      </c>
      <c r="CK77" s="222">
        <v>1.7000000000000001E-2</v>
      </c>
      <c r="CL77" s="222">
        <v>1.7000000000000001E-2</v>
      </c>
      <c r="CM77" s="222">
        <v>1.7000000000000001E-2</v>
      </c>
      <c r="CN77" s="222">
        <v>1.7000000000000001E-2</v>
      </c>
      <c r="CO77" s="222">
        <v>1.7000000000000001E-2</v>
      </c>
      <c r="CP77" s="222">
        <v>1.7000000000000001E-2</v>
      </c>
      <c r="CQ77" s="222">
        <v>1.7000000000000001E-2</v>
      </c>
      <c r="CR77" s="222">
        <v>1.7000000000000001E-2</v>
      </c>
      <c r="CS77" s="222">
        <v>1.7000000000000001E-2</v>
      </c>
      <c r="CT77" s="222">
        <v>1.7000000000000001E-2</v>
      </c>
      <c r="CU77" s="222">
        <v>1.7000000000000001E-2</v>
      </c>
      <c r="CV77" s="222">
        <v>1.7000000000000001E-2</v>
      </c>
      <c r="CW77" s="222">
        <v>1.7000000000000001E-2</v>
      </c>
      <c r="CX77" s="222">
        <v>1.7000000000000001E-2</v>
      </c>
      <c r="CY77" s="222">
        <v>1.7000000000000001E-2</v>
      </c>
      <c r="CZ77" s="222">
        <v>1.7000000000000001E-2</v>
      </c>
      <c r="DA77" s="222">
        <v>1.6E-2</v>
      </c>
      <c r="DB77" s="222">
        <v>1.6E-2</v>
      </c>
      <c r="DC77" s="222">
        <v>1.7000000000000001E-2</v>
      </c>
      <c r="DD77" s="222">
        <v>1.6E-2</v>
      </c>
      <c r="DE77" s="222">
        <v>1.6E-2</v>
      </c>
      <c r="DF77" s="222">
        <v>1.6E-2</v>
      </c>
      <c r="DG77" s="222">
        <v>1.6E-2</v>
      </c>
      <c r="DH77" s="222">
        <v>1.6E-2</v>
      </c>
      <c r="DI77" s="222">
        <v>1.6E-2</v>
      </c>
      <c r="DJ77" s="222">
        <v>1.6E-2</v>
      </c>
      <c r="DK77" s="222">
        <v>1.6E-2</v>
      </c>
      <c r="DL77" s="222">
        <v>1.6E-2</v>
      </c>
      <c r="DM77" s="222">
        <v>1.6E-2</v>
      </c>
      <c r="DN77" s="222">
        <v>1.6E-2</v>
      </c>
      <c r="DO77" s="222">
        <v>1.6E-2</v>
      </c>
      <c r="DP77" s="222">
        <v>1.6E-2</v>
      </c>
      <c r="DQ77" s="222">
        <v>1.6E-2</v>
      </c>
      <c r="DR77" s="222">
        <v>1.6E-2</v>
      </c>
      <c r="DS77" s="222">
        <v>1.6E-2</v>
      </c>
      <c r="DT77" s="222">
        <v>1.6E-2</v>
      </c>
      <c r="DU77" s="222">
        <v>1.6E-2</v>
      </c>
      <c r="DV77" s="222">
        <v>1.6E-2</v>
      </c>
      <c r="DW77" s="222">
        <v>1.6E-2</v>
      </c>
      <c r="DX77" s="222">
        <v>1.6E-2</v>
      </c>
      <c r="DY77" s="222">
        <v>1.6E-2</v>
      </c>
      <c r="DZ77" s="222">
        <v>1.6E-2</v>
      </c>
      <c r="EA77" s="222">
        <v>1.6E-2</v>
      </c>
      <c r="EB77" s="222">
        <v>1.6E-2</v>
      </c>
      <c r="EC77" s="222">
        <v>1.6E-2</v>
      </c>
      <c r="ED77" s="222">
        <v>1.6E-2</v>
      </c>
      <c r="EE77" s="222">
        <v>1.6E-2</v>
      </c>
      <c r="EF77" s="222">
        <v>1.6E-2</v>
      </c>
      <c r="EG77" s="222">
        <v>1.6E-2</v>
      </c>
      <c r="EH77" s="222">
        <v>1.6E-2</v>
      </c>
      <c r="EI77" s="222">
        <v>1.6E-2</v>
      </c>
      <c r="EJ77" s="222">
        <v>1.6E-2</v>
      </c>
      <c r="EK77" s="222">
        <v>1.6E-2</v>
      </c>
      <c r="EL77" s="222">
        <v>1.6E-2</v>
      </c>
      <c r="EM77" s="222">
        <v>1.6E-2</v>
      </c>
      <c r="EN77" s="222">
        <v>1.4999999999999999E-2</v>
      </c>
      <c r="EO77" s="222">
        <v>1.6E-2</v>
      </c>
      <c r="EP77" s="222">
        <v>1.6E-2</v>
      </c>
      <c r="EQ77" s="222">
        <v>1.4999999999999999E-2</v>
      </c>
      <c r="ER77" s="222">
        <v>1.4999999999999999E-2</v>
      </c>
      <c r="ES77" s="222">
        <v>1.4999999999999999E-2</v>
      </c>
      <c r="ET77" s="222">
        <v>1.4999999999999999E-2</v>
      </c>
      <c r="EU77" s="222">
        <v>1.6E-2</v>
      </c>
      <c r="EV77" s="222">
        <v>1.6E-2</v>
      </c>
      <c r="EW77" s="222">
        <v>1.6E-2</v>
      </c>
      <c r="EX77" s="222">
        <v>1.6E-2</v>
      </c>
      <c r="EY77" s="222">
        <v>1.6E-2</v>
      </c>
      <c r="EZ77" s="222">
        <v>1.6E-2</v>
      </c>
      <c r="FA77" s="222">
        <v>1.4999999999999999E-2</v>
      </c>
      <c r="FB77" s="222">
        <v>1.6E-2</v>
      </c>
      <c r="FC77" s="222">
        <v>1.4999999999999999E-2</v>
      </c>
      <c r="FD77" s="222">
        <v>1.6E-2</v>
      </c>
      <c r="FE77" s="222">
        <v>1.4999999999999999E-2</v>
      </c>
      <c r="FF77" s="222">
        <v>1.6E-2</v>
      </c>
      <c r="FG77" s="222">
        <v>1.6E-2</v>
      </c>
      <c r="FH77" s="222">
        <v>1.6E-2</v>
      </c>
      <c r="FI77" s="222">
        <v>1.6E-2</v>
      </c>
      <c r="FJ77" s="222">
        <v>1.6E-2</v>
      </c>
      <c r="FK77" s="222">
        <v>1.6E-2</v>
      </c>
      <c r="FL77" s="222">
        <v>1.6E-2</v>
      </c>
      <c r="FM77" s="222">
        <v>1.4999999999999999E-2</v>
      </c>
      <c r="FN77" s="222">
        <v>1.6E-2</v>
      </c>
      <c r="FO77" s="222">
        <v>1.6E-2</v>
      </c>
      <c r="FP77" s="222">
        <v>1.6E-2</v>
      </c>
      <c r="FQ77" s="222">
        <v>1.4999999999999999E-2</v>
      </c>
      <c r="FR77" s="222">
        <v>1.4999999999999999E-2</v>
      </c>
      <c r="FS77" s="222">
        <v>1.4999999999999999E-2</v>
      </c>
      <c r="FT77" s="222">
        <v>1.4999999999999999E-2</v>
      </c>
      <c r="FU77" s="222">
        <v>1.4999999999999999E-2</v>
      </c>
      <c r="FV77" s="222">
        <v>1.4999999999999999E-2</v>
      </c>
      <c r="FW77" s="222">
        <v>1.4999999999999999E-2</v>
      </c>
      <c r="FX77" s="222">
        <v>1.4999999999999999E-2</v>
      </c>
      <c r="FY77" s="222">
        <v>1.4999999999999999E-2</v>
      </c>
      <c r="FZ77" s="222">
        <v>1.4999999999999999E-2</v>
      </c>
      <c r="GA77" s="222">
        <v>1.4999999999999999E-2</v>
      </c>
      <c r="GB77" s="222">
        <v>1.4999999999999999E-2</v>
      </c>
      <c r="GC77" s="222">
        <v>1.4999999999999999E-2</v>
      </c>
      <c r="GD77" s="222">
        <v>1.4999999999999999E-2</v>
      </c>
      <c r="GE77" s="222">
        <v>1.4999999999999999E-2</v>
      </c>
      <c r="GF77" s="222">
        <v>1.4999999999999999E-2</v>
      </c>
      <c r="GG77" s="222">
        <v>1.4999999999999999E-2</v>
      </c>
      <c r="GH77" s="222">
        <v>1.4999999999999999E-2</v>
      </c>
      <c r="GI77" s="222">
        <v>1.4999999999999999E-2</v>
      </c>
      <c r="GJ77" s="222">
        <v>1.4999999999999999E-2</v>
      </c>
      <c r="GK77" s="222">
        <v>1.4999999999999999E-2</v>
      </c>
      <c r="GL77" s="222">
        <v>1.4999999999999999E-2</v>
      </c>
      <c r="GM77" s="222">
        <v>1.4999999999999999E-2</v>
      </c>
      <c r="GN77" s="222">
        <v>1.4999999999999999E-2</v>
      </c>
      <c r="GO77" s="222">
        <v>1.4999999999999999E-2</v>
      </c>
      <c r="GP77" s="222">
        <v>1.4999999999999999E-2</v>
      </c>
      <c r="GQ77" s="222">
        <v>1.4999999999999999E-2</v>
      </c>
      <c r="GR77" s="222">
        <v>1.4999999999999999E-2</v>
      </c>
      <c r="GS77" s="222">
        <v>1.4999999999999999E-2</v>
      </c>
      <c r="GT77" s="222">
        <v>1.4999999999999999E-2</v>
      </c>
      <c r="GU77" s="222">
        <v>1.4999999999999999E-2</v>
      </c>
      <c r="GV77" s="222">
        <v>1.4999999999999999E-2</v>
      </c>
      <c r="GW77" s="222">
        <v>1.4999999999999999E-2</v>
      </c>
      <c r="GX77" s="222">
        <v>1.4999999999999999E-2</v>
      </c>
      <c r="GY77" s="222">
        <v>1.4999999999999999E-2</v>
      </c>
      <c r="GZ77" s="222">
        <v>1.4999999999999999E-2</v>
      </c>
      <c r="HA77" s="222">
        <v>1.4999999999999999E-2</v>
      </c>
      <c r="HB77" s="222">
        <v>1.4999999999999999E-2</v>
      </c>
      <c r="HC77" s="222">
        <v>1.4999999999999999E-2</v>
      </c>
      <c r="HD77" s="222">
        <v>1.4999999999999999E-2</v>
      </c>
      <c r="HE77" s="222">
        <v>1.4999999999999999E-2</v>
      </c>
      <c r="HF77" s="222">
        <v>1.4999999999999999E-2</v>
      </c>
      <c r="HG77" s="222">
        <v>1.4E-2</v>
      </c>
      <c r="HH77" s="222">
        <v>1.4999999999999999E-2</v>
      </c>
      <c r="HI77" s="222">
        <v>1.4E-2</v>
      </c>
      <c r="HJ77" s="222">
        <v>1.4E-2</v>
      </c>
      <c r="HK77" s="222">
        <v>1.4999999999999999E-2</v>
      </c>
      <c r="HL77" s="222">
        <v>1.4999999999999999E-2</v>
      </c>
      <c r="HM77" s="222">
        <v>1.4E-2</v>
      </c>
      <c r="HN77" s="222">
        <v>1.4E-2</v>
      </c>
      <c r="HO77" s="222">
        <v>1.4E-2</v>
      </c>
      <c r="HP77" s="222">
        <v>1.4E-2</v>
      </c>
      <c r="HQ77" s="222">
        <v>1.4999999999999999E-2</v>
      </c>
      <c r="HR77" s="222">
        <v>1.4999999999999999E-2</v>
      </c>
      <c r="HS77" s="222">
        <v>1.4999999999999999E-2</v>
      </c>
      <c r="HT77" s="222">
        <v>1.4999999999999999E-2</v>
      </c>
      <c r="HU77" s="222">
        <v>1.4999999999999999E-2</v>
      </c>
      <c r="HV77" s="222">
        <v>1.4999999999999999E-2</v>
      </c>
      <c r="HW77" s="222">
        <v>1.4E-2</v>
      </c>
      <c r="HX77" s="222">
        <v>1.4E-2</v>
      </c>
      <c r="HY77" s="222">
        <v>1.4E-2</v>
      </c>
      <c r="HZ77" s="222">
        <v>1.4E-2</v>
      </c>
    </row>
    <row r="78" spans="1:237" x14ac:dyDescent="0.25">
      <c r="A78" s="225">
        <f t="shared" si="5"/>
        <v>76</v>
      </c>
      <c r="B78" s="226"/>
      <c r="C78" s="229"/>
      <c r="D78" s="180">
        <v>0.48899999999999999</v>
      </c>
      <c r="E78" s="180">
        <v>11.981</v>
      </c>
      <c r="F78" s="180">
        <v>14.613</v>
      </c>
      <c r="G78" s="180">
        <v>15.153</v>
      </c>
      <c r="H78" s="180">
        <v>13.704000000000001</v>
      </c>
      <c r="I78" s="180">
        <v>13.433999999999999</v>
      </c>
      <c r="J78" s="222">
        <v>13.042999999999999</v>
      </c>
      <c r="K78" s="222">
        <v>12.461</v>
      </c>
      <c r="L78" s="229">
        <v>12.393000000000001</v>
      </c>
      <c r="M78" s="222">
        <v>12.191000000000001</v>
      </c>
      <c r="N78" s="222">
        <v>12.013999999999999</v>
      </c>
      <c r="O78" s="222">
        <v>11.724</v>
      </c>
      <c r="P78" s="222">
        <v>11.414</v>
      </c>
      <c r="Q78" s="222">
        <v>10.973000000000001</v>
      </c>
      <c r="R78" s="222">
        <v>10.856999999999999</v>
      </c>
      <c r="S78" s="222">
        <v>10.872</v>
      </c>
      <c r="T78" s="222">
        <v>10.788</v>
      </c>
      <c r="U78" s="222">
        <v>10.522</v>
      </c>
      <c r="V78" s="222">
        <v>10.234999999999999</v>
      </c>
      <c r="W78" s="222">
        <v>10.272</v>
      </c>
      <c r="X78" s="222">
        <v>10.188000000000001</v>
      </c>
      <c r="Y78" s="222">
        <v>10.593999999999999</v>
      </c>
      <c r="Z78" s="222">
        <v>11.143000000000001</v>
      </c>
      <c r="AA78" s="222">
        <v>11.324999999999999</v>
      </c>
      <c r="AB78" s="222">
        <v>11.412000000000001</v>
      </c>
      <c r="AC78" s="222">
        <v>11.254</v>
      </c>
      <c r="AD78" s="222">
        <v>11.095000000000001</v>
      </c>
      <c r="AE78" s="222">
        <v>11.095000000000001</v>
      </c>
      <c r="AF78" s="222">
        <v>11.095000000000001</v>
      </c>
      <c r="AG78" s="222">
        <v>11.17</v>
      </c>
      <c r="AH78" s="222">
        <v>11.161</v>
      </c>
      <c r="AI78" s="222">
        <v>11.066000000000001</v>
      </c>
      <c r="AJ78" s="222">
        <v>10.999000000000001</v>
      </c>
      <c r="AK78" s="222">
        <v>10.898</v>
      </c>
      <c r="AL78" s="222">
        <v>10.715</v>
      </c>
      <c r="AM78" s="222">
        <v>10.611000000000001</v>
      </c>
      <c r="AN78" s="222">
        <v>10.494999999999999</v>
      </c>
      <c r="AO78" s="222">
        <v>10.422000000000001</v>
      </c>
      <c r="AP78" s="222">
        <v>10.372999999999999</v>
      </c>
      <c r="AQ78" s="222">
        <v>10.356</v>
      </c>
      <c r="AR78" s="222">
        <v>10.307</v>
      </c>
      <c r="AS78" s="222">
        <v>10.220000000000001</v>
      </c>
      <c r="AT78" s="222">
        <v>10.147</v>
      </c>
      <c r="AU78" s="222">
        <v>10.141</v>
      </c>
      <c r="AV78" s="222">
        <v>10.061</v>
      </c>
      <c r="AW78" s="222">
        <v>10.076000000000001</v>
      </c>
      <c r="AX78" s="222">
        <v>10.029999999999999</v>
      </c>
      <c r="AY78" s="222">
        <v>9.9480000000000004</v>
      </c>
      <c r="AZ78" s="222">
        <v>9.9480000000000004</v>
      </c>
      <c r="BA78" s="222">
        <v>9.9480000000000004</v>
      </c>
      <c r="BB78" s="222">
        <v>9.9480000000000004</v>
      </c>
      <c r="BC78" s="222">
        <v>9.9930000000000003</v>
      </c>
      <c r="BD78" s="222">
        <v>10.013999999999999</v>
      </c>
      <c r="BE78" s="222">
        <v>10.055999999999999</v>
      </c>
      <c r="BF78" s="222">
        <v>10.039</v>
      </c>
      <c r="BG78" s="222">
        <v>10.055</v>
      </c>
      <c r="BH78" s="222">
        <v>9.9979999999999993</v>
      </c>
      <c r="BI78" s="222">
        <v>9.8670000000000009</v>
      </c>
      <c r="BJ78" s="222">
        <v>9.9160000000000004</v>
      </c>
      <c r="BK78" s="222">
        <v>9.8819999999999997</v>
      </c>
      <c r="BL78" s="222">
        <v>9.8670000000000009</v>
      </c>
      <c r="BM78" s="222">
        <v>9.7810000000000006</v>
      </c>
      <c r="BN78" s="222">
        <v>9.7279999999999998</v>
      </c>
      <c r="BO78" s="222">
        <v>9.766</v>
      </c>
      <c r="BP78" s="222">
        <v>9.8119999999999994</v>
      </c>
      <c r="BQ78" s="222">
        <v>9.7219999999999995</v>
      </c>
      <c r="BR78" s="222">
        <v>9.7759999999999998</v>
      </c>
      <c r="BS78" s="222">
        <v>9.7479999999999993</v>
      </c>
      <c r="BT78" s="222">
        <v>9.7550000000000008</v>
      </c>
      <c r="BU78" s="222">
        <v>9.7609999999999992</v>
      </c>
      <c r="BV78" s="222">
        <v>9.8149999999999995</v>
      </c>
      <c r="BW78" s="222">
        <v>9.7789999999999999</v>
      </c>
      <c r="BX78" s="222">
        <v>9.7750000000000004</v>
      </c>
      <c r="BY78" s="222">
        <v>9.7899999999999991</v>
      </c>
      <c r="BZ78" s="222">
        <v>9.77</v>
      </c>
      <c r="CA78" s="222">
        <v>9.8320000000000007</v>
      </c>
      <c r="CB78" s="222">
        <v>9.8460000000000001</v>
      </c>
      <c r="CC78" s="222">
        <v>9.9809999999999999</v>
      </c>
      <c r="CD78" s="222">
        <v>9.9979999999999993</v>
      </c>
      <c r="CE78" s="222">
        <v>9.9960000000000004</v>
      </c>
      <c r="CF78" s="222">
        <v>9.9450000000000003</v>
      </c>
      <c r="CG78" s="222">
        <v>9.99</v>
      </c>
      <c r="CH78" s="222">
        <v>10.032999999999999</v>
      </c>
      <c r="CI78" s="222">
        <v>10.023999999999999</v>
      </c>
      <c r="CJ78" s="222">
        <v>10.004</v>
      </c>
      <c r="CK78" s="222">
        <v>10.004</v>
      </c>
      <c r="CL78" s="222">
        <v>10.004</v>
      </c>
      <c r="CM78" s="222">
        <v>9.9969999999999999</v>
      </c>
      <c r="CN78" s="222">
        <v>9.9649999999999999</v>
      </c>
      <c r="CO78" s="222">
        <v>9.8759999999999994</v>
      </c>
      <c r="CP78" s="222">
        <v>9.8719999999999999</v>
      </c>
      <c r="CQ78" s="222">
        <v>9.8689999999999998</v>
      </c>
      <c r="CR78" s="222">
        <v>9.8859999999999992</v>
      </c>
      <c r="CS78" s="222">
        <v>9.8179999999999996</v>
      </c>
      <c r="CT78" s="222">
        <v>9.8629999999999995</v>
      </c>
      <c r="CU78" s="222">
        <v>9.8350000000000009</v>
      </c>
      <c r="CV78" s="222">
        <v>9.8889999999999993</v>
      </c>
      <c r="CW78" s="222">
        <v>9.8729999999999993</v>
      </c>
      <c r="CX78" s="222">
        <v>9.907</v>
      </c>
      <c r="CY78" s="222">
        <v>9.8849999999999998</v>
      </c>
      <c r="CZ78" s="222">
        <v>9.8759999999999994</v>
      </c>
      <c r="DA78" s="222">
        <v>9.859</v>
      </c>
      <c r="DB78" s="222">
        <v>9.8529999999999998</v>
      </c>
      <c r="DC78" s="222">
        <v>9.8469999999999995</v>
      </c>
      <c r="DD78" s="222">
        <v>9.8840000000000003</v>
      </c>
      <c r="DE78" s="222">
        <v>9.9369999999999994</v>
      </c>
      <c r="DF78" s="222">
        <v>9.98</v>
      </c>
      <c r="DG78" s="222">
        <v>9.9610000000000003</v>
      </c>
      <c r="DH78" s="222">
        <v>10.000999999999999</v>
      </c>
      <c r="DI78" s="222">
        <v>9.9410000000000007</v>
      </c>
      <c r="DJ78" s="222">
        <v>9.9879999999999995</v>
      </c>
      <c r="DK78" s="222">
        <v>9.9139999999999997</v>
      </c>
      <c r="DL78" s="222">
        <v>9.9670000000000005</v>
      </c>
      <c r="DM78" s="222">
        <v>9.9540000000000006</v>
      </c>
      <c r="DN78" s="222">
        <v>9.9830000000000005</v>
      </c>
      <c r="DO78" s="222">
        <v>9.9920000000000009</v>
      </c>
      <c r="DP78" s="222">
        <v>10.045</v>
      </c>
      <c r="DQ78" s="222">
        <v>10.109</v>
      </c>
      <c r="DR78" s="222">
        <v>10.1</v>
      </c>
      <c r="DS78" s="222">
        <v>10.1</v>
      </c>
      <c r="DT78" s="222">
        <v>10.101000000000001</v>
      </c>
      <c r="DU78" s="222">
        <v>10.092000000000001</v>
      </c>
      <c r="DV78" s="222">
        <v>10.093999999999999</v>
      </c>
      <c r="DW78" s="222">
        <v>10.076000000000001</v>
      </c>
      <c r="DX78" s="222">
        <v>10.077</v>
      </c>
      <c r="DY78" s="222">
        <v>10.064</v>
      </c>
      <c r="DZ78" s="222">
        <v>10.071</v>
      </c>
      <c r="EA78" s="222">
        <v>10.101000000000001</v>
      </c>
      <c r="EB78" s="222">
        <v>10.098000000000001</v>
      </c>
      <c r="EC78" s="222">
        <v>10.1</v>
      </c>
      <c r="ED78" s="222">
        <v>10.093999999999999</v>
      </c>
      <c r="EE78" s="222">
        <v>10.074999999999999</v>
      </c>
      <c r="EF78" s="222">
        <v>10.066000000000001</v>
      </c>
      <c r="EG78" s="222">
        <v>10.068</v>
      </c>
      <c r="EH78" s="222">
        <v>10.045</v>
      </c>
      <c r="EI78" s="222">
        <v>10.037000000000001</v>
      </c>
      <c r="EJ78" s="222">
        <v>10.045</v>
      </c>
      <c r="EK78" s="222">
        <v>10.037000000000001</v>
      </c>
      <c r="EL78" s="222">
        <v>10.039999999999999</v>
      </c>
      <c r="EM78" s="222">
        <v>9.9779999999999998</v>
      </c>
      <c r="EN78" s="222">
        <v>9.9770000000000003</v>
      </c>
      <c r="EO78" s="222">
        <v>10.007</v>
      </c>
      <c r="EP78" s="222">
        <v>10.007</v>
      </c>
      <c r="EQ78" s="222">
        <v>10.01</v>
      </c>
      <c r="ER78" s="222">
        <v>9.9890000000000008</v>
      </c>
      <c r="ES78" s="222">
        <v>10.000999999999999</v>
      </c>
      <c r="ET78" s="222">
        <v>10.042999999999999</v>
      </c>
      <c r="EU78" s="222">
        <v>9.99</v>
      </c>
      <c r="EV78" s="222">
        <v>10.025</v>
      </c>
      <c r="EW78" s="222">
        <v>10.025</v>
      </c>
      <c r="EX78" s="222">
        <v>10.025</v>
      </c>
      <c r="EY78" s="222">
        <v>9.9819999999999993</v>
      </c>
      <c r="EZ78" s="222">
        <v>9.9819999999999993</v>
      </c>
      <c r="FA78" s="222">
        <v>9.952</v>
      </c>
      <c r="FB78" s="222">
        <v>9.8829999999999991</v>
      </c>
      <c r="FC78" s="222">
        <v>9.9060000000000006</v>
      </c>
      <c r="FD78" s="222">
        <v>9.907</v>
      </c>
      <c r="FE78" s="222">
        <v>9.8989999999999991</v>
      </c>
      <c r="FF78" s="222">
        <v>9.9030000000000005</v>
      </c>
      <c r="FG78" s="222">
        <v>9.891</v>
      </c>
      <c r="FH78" s="222">
        <v>9.89</v>
      </c>
      <c r="FI78" s="222">
        <v>9.8810000000000002</v>
      </c>
      <c r="FJ78" s="222">
        <v>9.86</v>
      </c>
      <c r="FK78" s="222">
        <v>9.8719999999999999</v>
      </c>
      <c r="FL78" s="222">
        <v>9.8710000000000004</v>
      </c>
      <c r="FM78" s="222">
        <v>9.8620000000000001</v>
      </c>
      <c r="FN78" s="222">
        <v>9.8629999999999995</v>
      </c>
      <c r="FO78" s="222">
        <v>9.8640000000000008</v>
      </c>
      <c r="FP78" s="222">
        <v>9.8759999999999994</v>
      </c>
      <c r="FQ78" s="222">
        <v>9.8670000000000009</v>
      </c>
      <c r="FR78" s="222">
        <v>9.8689999999999998</v>
      </c>
      <c r="FS78" s="222">
        <v>9.8580000000000005</v>
      </c>
      <c r="FT78" s="222">
        <v>9.8469999999999995</v>
      </c>
      <c r="FU78" s="222">
        <v>9.9009999999999998</v>
      </c>
      <c r="FV78" s="222">
        <v>9.891</v>
      </c>
      <c r="FW78" s="222">
        <v>9.8580000000000005</v>
      </c>
      <c r="FX78" s="222">
        <v>9.8569999999999993</v>
      </c>
      <c r="FY78" s="222">
        <v>9.8360000000000003</v>
      </c>
      <c r="FZ78" s="222">
        <v>9.827</v>
      </c>
      <c r="GA78" s="222">
        <v>9.8889999999999993</v>
      </c>
      <c r="GB78" s="222">
        <v>9.8889999999999993</v>
      </c>
      <c r="GC78" s="222">
        <v>9.8789999999999996</v>
      </c>
      <c r="GD78" s="222">
        <v>9.8689999999999998</v>
      </c>
      <c r="GE78" s="222">
        <v>9.8710000000000004</v>
      </c>
      <c r="GF78" s="222">
        <v>9.8610000000000007</v>
      </c>
      <c r="GG78" s="222">
        <v>9.8699999999999992</v>
      </c>
      <c r="GH78" s="222">
        <v>9.8529999999999998</v>
      </c>
      <c r="GI78" s="222">
        <v>9.8849999999999998</v>
      </c>
      <c r="GJ78" s="222">
        <v>9.9489999999999998</v>
      </c>
      <c r="GK78" s="222">
        <v>9.9600000000000009</v>
      </c>
      <c r="GL78" s="222">
        <v>9.9499999999999993</v>
      </c>
      <c r="GM78" s="222">
        <v>9.9619999999999997</v>
      </c>
      <c r="GN78" s="222">
        <v>9.8569999999999993</v>
      </c>
      <c r="GO78" s="222">
        <v>9.859</v>
      </c>
      <c r="GP78" s="222">
        <v>9.86</v>
      </c>
      <c r="GQ78" s="222">
        <v>9.8620000000000001</v>
      </c>
      <c r="GR78" s="222">
        <v>9.8629999999999995</v>
      </c>
      <c r="GS78" s="222">
        <v>9.8740000000000006</v>
      </c>
      <c r="GT78" s="222">
        <v>9.875</v>
      </c>
      <c r="GU78" s="222">
        <v>9.875</v>
      </c>
      <c r="GV78" s="222">
        <v>9.8859999999999992</v>
      </c>
      <c r="GW78" s="222">
        <v>9.8339999999999996</v>
      </c>
      <c r="GX78" s="222">
        <v>9.8450000000000006</v>
      </c>
      <c r="GY78" s="222">
        <v>9.8450000000000006</v>
      </c>
      <c r="GZ78" s="222">
        <v>9.85</v>
      </c>
      <c r="HA78" s="222">
        <v>9.8719999999999999</v>
      </c>
      <c r="HB78" s="222">
        <v>9.8520000000000003</v>
      </c>
      <c r="HC78" s="222">
        <v>9.8010000000000002</v>
      </c>
      <c r="HD78" s="222">
        <v>9.7919999999999998</v>
      </c>
      <c r="HE78" s="222">
        <v>9.7929999999999993</v>
      </c>
      <c r="HF78" s="222">
        <v>9.7840000000000007</v>
      </c>
      <c r="HG78" s="222">
        <v>9.7859999999999996</v>
      </c>
      <c r="HH78" s="222">
        <v>9.7769999999999992</v>
      </c>
      <c r="HI78" s="222">
        <v>9.7680000000000007</v>
      </c>
      <c r="HJ78" s="222">
        <v>9.7789999999999999</v>
      </c>
      <c r="HK78" s="222">
        <v>9.7799999999999994</v>
      </c>
      <c r="HL78" s="222">
        <v>9.7889999999999997</v>
      </c>
      <c r="HM78" s="222">
        <v>9.8010000000000002</v>
      </c>
      <c r="HN78" s="222">
        <v>9.8119999999999994</v>
      </c>
      <c r="HO78" s="222">
        <v>9.8130000000000006</v>
      </c>
      <c r="HP78" s="222">
        <v>9.7710000000000008</v>
      </c>
      <c r="HQ78" s="222">
        <v>9.7829999999999995</v>
      </c>
      <c r="HR78" s="222">
        <v>9.7840000000000007</v>
      </c>
      <c r="HS78" s="222">
        <v>9.7859999999999996</v>
      </c>
      <c r="HT78" s="222">
        <v>9.7859999999999996</v>
      </c>
      <c r="HU78" s="222">
        <v>9.7859999999999996</v>
      </c>
      <c r="HV78" s="222">
        <v>9.7859999999999996</v>
      </c>
      <c r="HW78" s="222">
        <v>9.7680000000000007</v>
      </c>
      <c r="HX78" s="222">
        <v>9.8149999999999995</v>
      </c>
      <c r="HY78" s="222">
        <v>9.8149999999999995</v>
      </c>
      <c r="HZ78" s="222">
        <v>9.8360000000000003</v>
      </c>
    </row>
    <row r="79" spans="1:237" x14ac:dyDescent="0.25">
      <c r="A79" s="225">
        <f t="shared" si="5"/>
        <v>77</v>
      </c>
      <c r="B79" s="226"/>
      <c r="C79" s="229"/>
      <c r="D79" s="180">
        <v>0</v>
      </c>
      <c r="E79" s="180">
        <v>1.4999999999999999E-2</v>
      </c>
      <c r="F79" s="180">
        <v>0.34799999999999998</v>
      </c>
      <c r="G79" s="180">
        <v>0.17499999999999999</v>
      </c>
      <c r="H79" s="180">
        <v>0.44800000000000001</v>
      </c>
      <c r="I79" s="180">
        <v>0.50700000000000001</v>
      </c>
      <c r="J79" s="222">
        <v>0.49399999999999999</v>
      </c>
      <c r="K79" s="222">
        <v>0.44600000000000001</v>
      </c>
      <c r="L79" s="229">
        <v>0.46100000000000002</v>
      </c>
      <c r="M79" s="222">
        <v>0.46899999999999997</v>
      </c>
      <c r="N79" s="222">
        <v>0.47499999999999998</v>
      </c>
      <c r="O79" s="222">
        <v>0.48899999999999999</v>
      </c>
      <c r="P79" s="222">
        <v>0.5</v>
      </c>
      <c r="Q79" s="222">
        <v>0.501</v>
      </c>
      <c r="R79" s="222">
        <v>0.48899999999999999</v>
      </c>
      <c r="S79" s="222">
        <v>0.501</v>
      </c>
      <c r="T79" s="222">
        <v>0.48599999999999999</v>
      </c>
      <c r="U79" s="222">
        <v>0.47199999999999998</v>
      </c>
      <c r="V79" s="222">
        <v>0.46800000000000003</v>
      </c>
      <c r="W79" s="222">
        <v>0.46800000000000003</v>
      </c>
      <c r="X79" s="222">
        <v>0.46899999999999997</v>
      </c>
      <c r="Y79" s="222">
        <v>0.45600000000000002</v>
      </c>
      <c r="Z79" s="222">
        <v>0.46</v>
      </c>
      <c r="AA79" s="222">
        <v>0.44900000000000001</v>
      </c>
      <c r="AB79" s="222">
        <v>0.44600000000000001</v>
      </c>
      <c r="AC79" s="222">
        <v>0.47599999999999998</v>
      </c>
      <c r="AD79" s="222">
        <v>0.48499999999999999</v>
      </c>
      <c r="AE79" s="222">
        <v>0.48499999999999999</v>
      </c>
      <c r="AF79" s="222">
        <v>0.48499999999999999</v>
      </c>
      <c r="AG79" s="222">
        <v>0.48399999999999999</v>
      </c>
      <c r="AH79" s="222">
        <v>0.48799999999999999</v>
      </c>
      <c r="AI79" s="222">
        <v>0.47799999999999998</v>
      </c>
      <c r="AJ79" s="222">
        <v>0.47399999999999998</v>
      </c>
      <c r="AK79" s="222">
        <v>0.48399999999999999</v>
      </c>
      <c r="AL79" s="222">
        <v>0.48899999999999999</v>
      </c>
      <c r="AM79" s="222">
        <v>0.48199999999999998</v>
      </c>
      <c r="AN79" s="222">
        <v>0.48499999999999999</v>
      </c>
      <c r="AO79" s="222">
        <v>0.47299999999999998</v>
      </c>
      <c r="AP79" s="222">
        <v>0.47</v>
      </c>
      <c r="AQ79" s="222">
        <v>0.46</v>
      </c>
      <c r="AR79" s="222">
        <v>0.45500000000000002</v>
      </c>
      <c r="AS79" s="222">
        <v>0.45100000000000001</v>
      </c>
      <c r="AT79" s="222">
        <v>0.46100000000000002</v>
      </c>
      <c r="AU79" s="222">
        <v>0.45400000000000001</v>
      </c>
      <c r="AV79" s="222">
        <v>0.47699999999999998</v>
      </c>
      <c r="AW79" s="222">
        <v>0.48</v>
      </c>
      <c r="AX79" s="222">
        <v>0.48599999999999999</v>
      </c>
      <c r="AY79" s="222">
        <v>0.49399999999999999</v>
      </c>
      <c r="AZ79" s="222">
        <v>0.49399999999999999</v>
      </c>
      <c r="BA79" s="222">
        <v>0.49399999999999999</v>
      </c>
      <c r="BB79" s="222">
        <v>0.49399999999999999</v>
      </c>
      <c r="BC79" s="222">
        <v>0.48899999999999999</v>
      </c>
      <c r="BD79" s="222">
        <v>0.499</v>
      </c>
      <c r="BE79" s="222">
        <v>0.505</v>
      </c>
      <c r="BF79" s="222">
        <v>0.503</v>
      </c>
      <c r="BG79" s="222">
        <v>0.495</v>
      </c>
      <c r="BH79" s="222">
        <v>0.48699999999999999</v>
      </c>
      <c r="BI79" s="222">
        <v>0.48399999999999999</v>
      </c>
      <c r="BJ79" s="222">
        <v>0.47699999999999998</v>
      </c>
      <c r="BK79" s="222">
        <v>0.47299999999999998</v>
      </c>
      <c r="BL79" s="222">
        <v>0.46899999999999997</v>
      </c>
      <c r="BM79" s="222">
        <v>0.46100000000000002</v>
      </c>
      <c r="BN79" s="222">
        <v>0.45800000000000002</v>
      </c>
      <c r="BO79" s="222">
        <v>0.45900000000000002</v>
      </c>
      <c r="BP79" s="222">
        <v>0.45100000000000001</v>
      </c>
      <c r="BQ79" s="222">
        <v>0.44600000000000001</v>
      </c>
      <c r="BR79" s="222">
        <v>0.441</v>
      </c>
      <c r="BS79" s="222">
        <v>0.437</v>
      </c>
      <c r="BT79" s="222">
        <v>0.43099999999999999</v>
      </c>
      <c r="BU79" s="222">
        <v>0.42499999999999999</v>
      </c>
      <c r="BV79" s="222">
        <v>0.42</v>
      </c>
      <c r="BW79" s="222">
        <v>0.41699999999999998</v>
      </c>
      <c r="BX79" s="222">
        <v>0.41399999999999998</v>
      </c>
      <c r="BY79" s="222">
        <v>0.40799999999999997</v>
      </c>
      <c r="BZ79" s="222">
        <v>0.40300000000000002</v>
      </c>
      <c r="CA79" s="222">
        <v>0.39900000000000002</v>
      </c>
      <c r="CB79" s="222">
        <v>0.39600000000000002</v>
      </c>
      <c r="CC79" s="222">
        <v>0.39400000000000002</v>
      </c>
      <c r="CD79" s="222">
        <v>0.39800000000000002</v>
      </c>
      <c r="CE79" s="222">
        <v>0.39300000000000002</v>
      </c>
      <c r="CF79" s="222">
        <v>0.38900000000000001</v>
      </c>
      <c r="CG79" s="222">
        <v>0.38900000000000001</v>
      </c>
      <c r="CH79" s="222">
        <v>0.38600000000000001</v>
      </c>
      <c r="CI79" s="222">
        <v>0.38</v>
      </c>
      <c r="CJ79" s="222">
        <v>0.38100000000000001</v>
      </c>
      <c r="CK79" s="222">
        <v>0.38100000000000001</v>
      </c>
      <c r="CL79" s="222">
        <v>0.38100000000000001</v>
      </c>
      <c r="CM79" s="222">
        <v>0.38</v>
      </c>
      <c r="CN79" s="222">
        <v>0.38500000000000001</v>
      </c>
      <c r="CO79" s="222">
        <v>0.38100000000000001</v>
      </c>
      <c r="CP79" s="222">
        <v>0.378</v>
      </c>
      <c r="CQ79" s="222">
        <v>0.374</v>
      </c>
      <c r="CR79" s="222">
        <v>0.37</v>
      </c>
      <c r="CS79" s="222">
        <v>0.36699999999999999</v>
      </c>
      <c r="CT79" s="222">
        <v>0.36399999999999999</v>
      </c>
      <c r="CU79" s="222">
        <v>0.36199999999999999</v>
      </c>
      <c r="CV79" s="222">
        <v>0.35899999999999999</v>
      </c>
      <c r="CW79" s="222">
        <v>0.35799999999999998</v>
      </c>
      <c r="CX79" s="222">
        <v>0.35499999999999998</v>
      </c>
      <c r="CY79" s="222">
        <v>0.35399999999999998</v>
      </c>
      <c r="CZ79" s="222">
        <v>0.35199999999999998</v>
      </c>
      <c r="DA79" s="222">
        <v>0.35</v>
      </c>
      <c r="DB79" s="222">
        <v>0.34799999999999998</v>
      </c>
      <c r="DC79" s="222">
        <v>0.34599999999999997</v>
      </c>
      <c r="DD79" s="222">
        <v>0.34200000000000003</v>
      </c>
      <c r="DE79" s="222">
        <v>0.34499999999999997</v>
      </c>
      <c r="DF79" s="222">
        <v>0.34300000000000003</v>
      </c>
      <c r="DG79" s="222">
        <v>0.34100000000000003</v>
      </c>
      <c r="DH79" s="222">
        <v>0.33700000000000002</v>
      </c>
      <c r="DI79" s="222">
        <v>0.33500000000000002</v>
      </c>
      <c r="DJ79" s="222">
        <v>0.33300000000000002</v>
      </c>
      <c r="DK79" s="222">
        <v>0.33100000000000002</v>
      </c>
      <c r="DL79" s="222">
        <v>0.33</v>
      </c>
      <c r="DM79" s="222">
        <v>0.32900000000000001</v>
      </c>
      <c r="DN79" s="222">
        <v>0.32800000000000001</v>
      </c>
      <c r="DO79" s="222">
        <v>0.32600000000000001</v>
      </c>
      <c r="DP79" s="222">
        <v>0.32500000000000001</v>
      </c>
      <c r="DQ79" s="222">
        <v>0.32200000000000001</v>
      </c>
      <c r="DR79" s="222">
        <v>0.32</v>
      </c>
      <c r="DS79" s="222">
        <v>0.32</v>
      </c>
      <c r="DT79" s="222">
        <v>0.318</v>
      </c>
      <c r="DU79" s="222">
        <v>0.32</v>
      </c>
      <c r="DV79" s="222">
        <v>0.317</v>
      </c>
      <c r="DW79" s="222">
        <v>0.315</v>
      </c>
      <c r="DX79" s="222">
        <v>0.313</v>
      </c>
      <c r="DY79" s="222">
        <v>0.309</v>
      </c>
      <c r="DZ79" s="222">
        <v>0.31</v>
      </c>
      <c r="EA79" s="222">
        <v>0.309</v>
      </c>
      <c r="EB79" s="222">
        <v>0.307</v>
      </c>
      <c r="EC79" s="222">
        <v>0.30499999999999999</v>
      </c>
      <c r="ED79" s="222">
        <v>0.30299999999999999</v>
      </c>
      <c r="EE79" s="222">
        <v>0.3</v>
      </c>
      <c r="EF79" s="222">
        <v>0.3</v>
      </c>
      <c r="EG79" s="222">
        <v>0.29599999999999999</v>
      </c>
      <c r="EH79" s="222">
        <v>0.29399999999999998</v>
      </c>
      <c r="EI79" s="222">
        <v>0.29599999999999999</v>
      </c>
      <c r="EJ79" s="222">
        <v>0.29399999999999998</v>
      </c>
      <c r="EK79" s="222">
        <v>0.29199999999999998</v>
      </c>
      <c r="EL79" s="222">
        <v>0.28999999999999998</v>
      </c>
      <c r="EM79" s="222">
        <v>0.28899999999999998</v>
      </c>
      <c r="EN79" s="222">
        <v>0.28799999999999998</v>
      </c>
      <c r="EO79" s="222">
        <v>0.28699999999999998</v>
      </c>
      <c r="EP79" s="222">
        <v>0.28599999999999998</v>
      </c>
      <c r="EQ79" s="222">
        <v>0.28399999999999997</v>
      </c>
      <c r="ER79" s="222">
        <v>0.28299999999999997</v>
      </c>
      <c r="ES79" s="222">
        <v>0.28000000000000003</v>
      </c>
      <c r="ET79" s="222">
        <v>0.27800000000000002</v>
      </c>
      <c r="EU79" s="222">
        <v>0.27800000000000002</v>
      </c>
      <c r="EV79" s="222">
        <v>0.27800000000000002</v>
      </c>
      <c r="EW79" s="222">
        <v>0.27800000000000002</v>
      </c>
      <c r="EX79" s="222">
        <v>0.27800000000000002</v>
      </c>
      <c r="EY79" s="222">
        <v>0.27800000000000002</v>
      </c>
      <c r="EZ79" s="222">
        <v>0.27800000000000002</v>
      </c>
      <c r="FA79" s="222">
        <v>0.28199999999999997</v>
      </c>
      <c r="FB79" s="222">
        <v>0.28499999999999998</v>
      </c>
      <c r="FC79" s="222">
        <v>0.28699999999999998</v>
      </c>
      <c r="FD79" s="222">
        <v>0.28499999999999998</v>
      </c>
      <c r="FE79" s="222">
        <v>0.28399999999999997</v>
      </c>
      <c r="FF79" s="222">
        <v>0.28399999999999997</v>
      </c>
      <c r="FG79" s="222">
        <v>0.28199999999999997</v>
      </c>
      <c r="FH79" s="222">
        <v>0.28100000000000003</v>
      </c>
      <c r="FI79" s="222">
        <v>0.28399999999999997</v>
      </c>
      <c r="FJ79" s="222">
        <v>0.28299999999999997</v>
      </c>
      <c r="FK79" s="222">
        <v>0.28199999999999997</v>
      </c>
      <c r="FL79" s="222">
        <v>0.28000000000000003</v>
      </c>
      <c r="FM79" s="222">
        <v>0.28000000000000003</v>
      </c>
      <c r="FN79" s="222">
        <v>0.28000000000000003</v>
      </c>
      <c r="FO79" s="222">
        <v>0.27900000000000003</v>
      </c>
      <c r="FP79" s="222">
        <v>0.27800000000000002</v>
      </c>
      <c r="FQ79" s="222">
        <v>0.27800000000000002</v>
      </c>
      <c r="FR79" s="222">
        <v>0.27600000000000002</v>
      </c>
      <c r="FS79" s="222">
        <v>0.27300000000000002</v>
      </c>
      <c r="FT79" s="222">
        <v>0.27200000000000002</v>
      </c>
      <c r="FU79" s="222">
        <v>0.27300000000000002</v>
      </c>
      <c r="FV79" s="222">
        <v>0.27200000000000002</v>
      </c>
      <c r="FW79" s="222">
        <v>0.27200000000000002</v>
      </c>
      <c r="FX79" s="222">
        <v>0.27100000000000002</v>
      </c>
      <c r="FY79" s="222">
        <v>0.27</v>
      </c>
      <c r="FZ79" s="222">
        <v>0.26900000000000002</v>
      </c>
      <c r="GA79" s="222">
        <v>0.26900000000000002</v>
      </c>
      <c r="GB79" s="222">
        <v>0.26800000000000002</v>
      </c>
      <c r="GC79" s="222">
        <v>0.26700000000000002</v>
      </c>
      <c r="GD79" s="222">
        <v>0.26600000000000001</v>
      </c>
      <c r="GE79" s="222">
        <v>0.26500000000000001</v>
      </c>
      <c r="GF79" s="222">
        <v>0.26500000000000001</v>
      </c>
      <c r="GG79" s="222">
        <v>0.26400000000000001</v>
      </c>
      <c r="GH79" s="222">
        <v>0.26300000000000001</v>
      </c>
      <c r="GI79" s="222">
        <v>0.26200000000000001</v>
      </c>
      <c r="GJ79" s="222">
        <v>0.26200000000000001</v>
      </c>
      <c r="GK79" s="222">
        <v>0.26100000000000001</v>
      </c>
      <c r="GL79" s="222">
        <v>0.25900000000000001</v>
      </c>
      <c r="GM79" s="222">
        <v>0.25800000000000001</v>
      </c>
      <c r="GN79" s="222">
        <v>0.25700000000000001</v>
      </c>
      <c r="GO79" s="222">
        <v>0.25600000000000001</v>
      </c>
      <c r="GP79" s="222">
        <v>0.25600000000000001</v>
      </c>
      <c r="GQ79" s="222">
        <v>0.255</v>
      </c>
      <c r="GR79" s="222">
        <v>0.255</v>
      </c>
      <c r="GS79" s="222">
        <v>0.255</v>
      </c>
      <c r="GT79" s="222">
        <v>0.254</v>
      </c>
      <c r="GU79" s="222">
        <v>0.254</v>
      </c>
      <c r="GV79" s="222">
        <v>0.254</v>
      </c>
      <c r="GW79" s="222">
        <v>0.253</v>
      </c>
      <c r="GX79" s="222">
        <v>0.253</v>
      </c>
      <c r="GY79" s="222">
        <v>0.253</v>
      </c>
      <c r="GZ79" s="222">
        <v>0.252</v>
      </c>
      <c r="HA79" s="222">
        <v>0.254</v>
      </c>
      <c r="HB79" s="222">
        <v>0.253</v>
      </c>
      <c r="HC79" s="222">
        <v>0.252</v>
      </c>
      <c r="HD79" s="222">
        <v>0.251</v>
      </c>
      <c r="HE79" s="222">
        <v>0.249</v>
      </c>
      <c r="HF79" s="222">
        <v>0.248</v>
      </c>
      <c r="HG79" s="222">
        <v>0.25</v>
      </c>
      <c r="HH79" s="222">
        <v>0.249</v>
      </c>
      <c r="HI79" s="222">
        <v>0.246</v>
      </c>
      <c r="HJ79" s="222">
        <v>0.245</v>
      </c>
      <c r="HK79" s="222">
        <v>0.246</v>
      </c>
      <c r="HL79" s="222">
        <v>0.246</v>
      </c>
      <c r="HM79" s="222">
        <v>0.246</v>
      </c>
      <c r="HN79" s="222">
        <v>0.247</v>
      </c>
      <c r="HO79" s="222">
        <v>0.246</v>
      </c>
      <c r="HP79" s="222">
        <v>0.246</v>
      </c>
      <c r="HQ79" s="222">
        <v>0.246</v>
      </c>
      <c r="HR79" s="222">
        <v>0.246</v>
      </c>
      <c r="HS79" s="222">
        <v>0.246</v>
      </c>
      <c r="HT79" s="222">
        <v>0.246</v>
      </c>
      <c r="HU79" s="222">
        <v>0.246</v>
      </c>
      <c r="HV79" s="222">
        <v>0.246</v>
      </c>
      <c r="HW79" s="222">
        <v>0.246</v>
      </c>
      <c r="HX79" s="222">
        <v>0.246</v>
      </c>
      <c r="HY79" s="222">
        <v>0.246</v>
      </c>
      <c r="HZ79" s="222">
        <v>0.246</v>
      </c>
    </row>
    <row r="80" spans="1:237" x14ac:dyDescent="0.25">
      <c r="A80" s="225">
        <f t="shared" si="5"/>
        <v>78</v>
      </c>
      <c r="B80" s="226"/>
      <c r="C80" s="229"/>
      <c r="D80" s="180">
        <v>57.496000000000002</v>
      </c>
      <c r="E80" s="180">
        <v>25.553999999999998</v>
      </c>
      <c r="F80" s="180">
        <v>15.574999999999999</v>
      </c>
      <c r="G80" s="180">
        <v>10.49</v>
      </c>
      <c r="H80" s="180">
        <v>7.9880000000000004</v>
      </c>
      <c r="I80" s="180">
        <v>6.4480000000000004</v>
      </c>
      <c r="J80" s="222">
        <v>5.8869999999999996</v>
      </c>
      <c r="K80" s="222">
        <v>6.6959999999999997</v>
      </c>
      <c r="L80" s="229">
        <v>6.3769999999999998</v>
      </c>
      <c r="M80" s="222">
        <v>5.5960000000000001</v>
      </c>
      <c r="N80" s="222">
        <v>5.4870000000000001</v>
      </c>
      <c r="O80" s="222">
        <v>5.1079999999999997</v>
      </c>
      <c r="P80" s="222">
        <v>4.8250000000000002</v>
      </c>
      <c r="Q80" s="222">
        <v>4.8849999999999998</v>
      </c>
      <c r="R80" s="222">
        <v>4.702</v>
      </c>
      <c r="S80" s="222">
        <v>4.3920000000000003</v>
      </c>
      <c r="T80" s="222">
        <v>4.2359999999999998</v>
      </c>
      <c r="U80" s="222">
        <v>3.98</v>
      </c>
      <c r="V80" s="222">
        <v>4.0170000000000003</v>
      </c>
      <c r="W80" s="222">
        <v>3.7730000000000001</v>
      </c>
      <c r="X80" s="222">
        <v>3.8559999999999999</v>
      </c>
      <c r="Y80" s="222">
        <v>3.7719999999999998</v>
      </c>
      <c r="Z80" s="222">
        <v>3.6019999999999999</v>
      </c>
      <c r="AA80" s="222">
        <v>4.2729999999999997</v>
      </c>
      <c r="AB80" s="222">
        <v>4.0350000000000001</v>
      </c>
      <c r="AC80" s="222">
        <v>3.956</v>
      </c>
      <c r="AD80" s="222">
        <v>4.0460000000000003</v>
      </c>
      <c r="AE80" s="222">
        <v>4.0460000000000003</v>
      </c>
      <c r="AF80" s="222">
        <v>4.0460000000000003</v>
      </c>
      <c r="AG80" s="222">
        <v>4.1029999999999998</v>
      </c>
      <c r="AH80" s="222">
        <v>4.1260000000000003</v>
      </c>
      <c r="AI80" s="222">
        <v>4.0389999999999997</v>
      </c>
      <c r="AJ80" s="222">
        <v>3.9119999999999999</v>
      </c>
      <c r="AK80" s="222">
        <v>3.8140000000000001</v>
      </c>
      <c r="AL80" s="222">
        <v>3.8690000000000002</v>
      </c>
      <c r="AM80" s="222">
        <v>3.726</v>
      </c>
      <c r="AN80" s="222">
        <v>3.665</v>
      </c>
      <c r="AO80" s="222">
        <v>3.6629999999999998</v>
      </c>
      <c r="AP80" s="222">
        <v>3.629</v>
      </c>
      <c r="AQ80" s="222">
        <v>3.4790000000000001</v>
      </c>
      <c r="AR80" s="222">
        <v>3.4950000000000001</v>
      </c>
      <c r="AS80" s="222">
        <v>3.5110000000000001</v>
      </c>
      <c r="AT80" s="222">
        <v>3.488</v>
      </c>
      <c r="AU80" s="222">
        <v>3.4670000000000001</v>
      </c>
      <c r="AV80" s="222">
        <v>3.4849999999999999</v>
      </c>
      <c r="AW80" s="222">
        <v>3.5659999999999998</v>
      </c>
      <c r="AX80" s="222">
        <v>3.58</v>
      </c>
      <c r="AY80" s="222">
        <v>3.6280000000000001</v>
      </c>
      <c r="AZ80" s="222">
        <v>3.6280000000000001</v>
      </c>
      <c r="BA80" s="222">
        <v>3.6280000000000001</v>
      </c>
      <c r="BB80" s="222">
        <v>3.6280000000000001</v>
      </c>
      <c r="BC80" s="222">
        <v>3.6379999999999999</v>
      </c>
      <c r="BD80" s="222">
        <v>3.7149999999999999</v>
      </c>
      <c r="BE80" s="222">
        <v>3.69</v>
      </c>
      <c r="BF80" s="222">
        <v>3.71</v>
      </c>
      <c r="BG80" s="222">
        <v>3.6190000000000002</v>
      </c>
      <c r="BH80" s="222">
        <v>3.6760000000000002</v>
      </c>
      <c r="BI80" s="222">
        <v>3.7010000000000001</v>
      </c>
      <c r="BJ80" s="222">
        <v>3.6</v>
      </c>
      <c r="BK80" s="222">
        <v>3.5640000000000001</v>
      </c>
      <c r="BL80" s="222">
        <v>3.548</v>
      </c>
      <c r="BM80" s="222">
        <v>3.5790000000000002</v>
      </c>
      <c r="BN80" s="222">
        <v>3.609</v>
      </c>
      <c r="BO80" s="222">
        <v>3.6619999999999999</v>
      </c>
      <c r="BP80" s="222">
        <v>3.6070000000000002</v>
      </c>
      <c r="BQ80" s="222">
        <v>3.6059999999999999</v>
      </c>
      <c r="BR80" s="222">
        <v>3.5710000000000002</v>
      </c>
      <c r="BS80" s="222">
        <v>3.5590000000000002</v>
      </c>
      <c r="BT80" s="222">
        <v>3.4990000000000001</v>
      </c>
      <c r="BU80" s="222">
        <v>3.4180000000000001</v>
      </c>
      <c r="BV80" s="222">
        <v>3.3479999999999999</v>
      </c>
      <c r="BW80" s="222">
        <v>3.2879999999999998</v>
      </c>
      <c r="BX80" s="222">
        <v>3.2629999999999999</v>
      </c>
      <c r="BY80" s="222">
        <v>3.2440000000000002</v>
      </c>
      <c r="BZ80" s="222">
        <v>3.1859999999999999</v>
      </c>
      <c r="CA80" s="222">
        <v>3.2490000000000001</v>
      </c>
      <c r="CB80" s="222">
        <v>3.2770000000000001</v>
      </c>
      <c r="CC80" s="222">
        <v>3.1880000000000002</v>
      </c>
      <c r="CD80" s="222">
        <v>3.1360000000000001</v>
      </c>
      <c r="CE80" s="222">
        <v>3.2029999999999998</v>
      </c>
      <c r="CF80" s="222">
        <v>3.1869999999999998</v>
      </c>
      <c r="CG80" s="222">
        <v>3.1560000000000001</v>
      </c>
      <c r="CH80" s="222">
        <v>3.0790000000000002</v>
      </c>
      <c r="CI80" s="222">
        <v>3.097</v>
      </c>
      <c r="CJ80" s="222">
        <v>3.1120000000000001</v>
      </c>
      <c r="CK80" s="222">
        <v>3.1120000000000001</v>
      </c>
      <c r="CL80" s="222">
        <v>3.1120000000000001</v>
      </c>
      <c r="CM80" s="222">
        <v>3.274</v>
      </c>
      <c r="CN80" s="222">
        <v>3.6709999999999998</v>
      </c>
      <c r="CO80" s="222">
        <v>3.6659999999999999</v>
      </c>
      <c r="CP80" s="222">
        <v>3.61</v>
      </c>
      <c r="CQ80" s="222">
        <v>3.5640000000000001</v>
      </c>
      <c r="CR80" s="222">
        <v>3.476</v>
      </c>
      <c r="CS80" s="222">
        <v>3.4860000000000002</v>
      </c>
      <c r="CT80" s="222">
        <v>3.456</v>
      </c>
      <c r="CU80" s="222">
        <v>3.407</v>
      </c>
      <c r="CV80" s="222">
        <v>3.3580000000000001</v>
      </c>
      <c r="CW80" s="222">
        <v>3.3580000000000001</v>
      </c>
      <c r="CX80" s="222">
        <v>3.319</v>
      </c>
      <c r="CY80" s="222">
        <v>3.32</v>
      </c>
      <c r="CZ80" s="222">
        <v>3.3679999999999999</v>
      </c>
      <c r="DA80" s="222">
        <v>3.2919999999999998</v>
      </c>
      <c r="DB80" s="222">
        <v>3.2669999999999999</v>
      </c>
      <c r="DC80" s="222">
        <v>3.2290000000000001</v>
      </c>
      <c r="DD80" s="222">
        <v>3.1509999999999998</v>
      </c>
      <c r="DE80" s="222">
        <v>3.1549999999999998</v>
      </c>
      <c r="DF80" s="222">
        <v>3.0569999999999999</v>
      </c>
      <c r="DG80" s="222">
        <v>3.0670000000000002</v>
      </c>
      <c r="DH80" s="222">
        <v>3.0779999999999998</v>
      </c>
      <c r="DI80" s="222">
        <v>3.08</v>
      </c>
      <c r="DJ80" s="222">
        <v>2.9660000000000002</v>
      </c>
      <c r="DK80" s="222">
        <v>3.0529999999999999</v>
      </c>
      <c r="DL80" s="222">
        <v>3.0110000000000001</v>
      </c>
      <c r="DM80" s="222">
        <v>3.0310000000000001</v>
      </c>
      <c r="DN80" s="222">
        <v>3.012</v>
      </c>
      <c r="DO80" s="222">
        <v>3.0310000000000001</v>
      </c>
      <c r="DP80" s="222">
        <v>2.9990000000000001</v>
      </c>
      <c r="DQ80" s="222">
        <v>2.9319999999999999</v>
      </c>
      <c r="DR80" s="222">
        <v>2.9020000000000001</v>
      </c>
      <c r="DS80" s="222">
        <v>2.9260000000000002</v>
      </c>
      <c r="DT80" s="222">
        <v>2.891</v>
      </c>
      <c r="DU80" s="222">
        <v>2.9239999999999999</v>
      </c>
      <c r="DV80" s="222">
        <v>2.8919999999999999</v>
      </c>
      <c r="DW80" s="222">
        <v>2.8919999999999999</v>
      </c>
      <c r="DX80" s="222">
        <v>2.8690000000000002</v>
      </c>
      <c r="DY80" s="222">
        <v>2.9060000000000001</v>
      </c>
      <c r="DZ80" s="222">
        <v>2.9529999999999998</v>
      </c>
      <c r="EA80" s="222">
        <v>2.8980000000000001</v>
      </c>
      <c r="EB80" s="222">
        <v>2.8860000000000001</v>
      </c>
      <c r="EC80" s="222">
        <v>2.8849999999999998</v>
      </c>
      <c r="ED80" s="222">
        <v>2.87</v>
      </c>
      <c r="EE80" s="222">
        <v>2.8769999999999998</v>
      </c>
      <c r="EF80" s="222">
        <v>2.891</v>
      </c>
      <c r="EG80" s="222">
        <v>2.8479999999999999</v>
      </c>
      <c r="EH80" s="222">
        <v>2.8530000000000002</v>
      </c>
      <c r="EI80" s="222">
        <v>2.8420000000000001</v>
      </c>
      <c r="EJ80" s="222">
        <v>2.8730000000000002</v>
      </c>
      <c r="EK80" s="222">
        <v>2.86</v>
      </c>
      <c r="EL80" s="222">
        <v>2.8220000000000001</v>
      </c>
      <c r="EM80" s="222">
        <v>2.8849999999999998</v>
      </c>
      <c r="EN80" s="222">
        <v>2.86</v>
      </c>
      <c r="EO80" s="222">
        <v>2.8849999999999998</v>
      </c>
      <c r="EP80" s="222">
        <v>2.87</v>
      </c>
      <c r="EQ80" s="222">
        <v>2.8140000000000001</v>
      </c>
      <c r="ER80" s="222">
        <v>2.8679999999999999</v>
      </c>
      <c r="ES80" s="222">
        <v>2.8220000000000001</v>
      </c>
      <c r="ET80" s="222">
        <v>2.8140000000000001</v>
      </c>
      <c r="EU80" s="222">
        <v>2.847</v>
      </c>
      <c r="EV80" s="222">
        <v>2.871</v>
      </c>
      <c r="EW80" s="222">
        <v>2.871</v>
      </c>
      <c r="EX80" s="222">
        <v>2.871</v>
      </c>
      <c r="EY80" s="222">
        <v>2.9140000000000001</v>
      </c>
      <c r="EZ80" s="222">
        <v>2.9140000000000001</v>
      </c>
      <c r="FA80" s="222">
        <v>3.0139999999999998</v>
      </c>
      <c r="FB80" s="222">
        <v>3.19</v>
      </c>
      <c r="FC80" s="222">
        <v>3.1259999999999999</v>
      </c>
      <c r="FD80" s="222">
        <v>3.1219999999999999</v>
      </c>
      <c r="FE80" s="222">
        <v>3.113</v>
      </c>
      <c r="FF80" s="222">
        <v>3.0859999999999999</v>
      </c>
      <c r="FG80" s="222">
        <v>3.0419999999999998</v>
      </c>
      <c r="FH80" s="222">
        <v>3.077</v>
      </c>
      <c r="FI80" s="222">
        <v>3.0859999999999999</v>
      </c>
      <c r="FJ80" s="222">
        <v>3.0579999999999998</v>
      </c>
      <c r="FK80" s="222">
        <v>3.0670000000000002</v>
      </c>
      <c r="FL80" s="222">
        <v>3.0449999999999999</v>
      </c>
      <c r="FM80" s="222">
        <v>3.0779999999999998</v>
      </c>
      <c r="FN80" s="222">
        <v>3.0329999999999999</v>
      </c>
      <c r="FO80" s="222">
        <v>3.016</v>
      </c>
      <c r="FP80" s="222">
        <v>2.9889999999999999</v>
      </c>
      <c r="FQ80" s="222">
        <v>3.02</v>
      </c>
      <c r="FR80" s="222">
        <v>2.9820000000000002</v>
      </c>
      <c r="FS80" s="222">
        <v>3.0169999999999999</v>
      </c>
      <c r="FT80" s="222">
        <v>3.0009999999999999</v>
      </c>
      <c r="FU80" s="222">
        <v>2.9649999999999999</v>
      </c>
      <c r="FV80" s="222">
        <v>2.944</v>
      </c>
      <c r="FW80" s="222">
        <v>3.04</v>
      </c>
      <c r="FX80" s="222">
        <v>3.016</v>
      </c>
      <c r="FY80" s="222">
        <v>3.06</v>
      </c>
      <c r="FZ80" s="222">
        <v>3.0379999999999998</v>
      </c>
      <c r="GA80" s="222">
        <v>2.9830000000000001</v>
      </c>
      <c r="GB80" s="222">
        <v>2.9609999999999999</v>
      </c>
      <c r="GC80" s="222">
        <v>2.9990000000000001</v>
      </c>
      <c r="GD80" s="222">
        <v>2.964</v>
      </c>
      <c r="GE80" s="222">
        <v>2.9649999999999999</v>
      </c>
      <c r="GF80" s="222">
        <v>2.964</v>
      </c>
      <c r="GG80" s="222">
        <v>2.9740000000000002</v>
      </c>
      <c r="GH80" s="222">
        <v>3.0619999999999998</v>
      </c>
      <c r="GI80" s="222">
        <v>3.0369999999999999</v>
      </c>
      <c r="GJ80" s="222">
        <v>2.9689999999999999</v>
      </c>
      <c r="GK80" s="222">
        <v>2.9020000000000001</v>
      </c>
      <c r="GL80" s="222">
        <v>2.9470000000000001</v>
      </c>
      <c r="GM80" s="222">
        <v>2.919</v>
      </c>
      <c r="GN80" s="222">
        <v>3.0070000000000001</v>
      </c>
      <c r="GO80" s="222">
        <v>2.9569999999999999</v>
      </c>
      <c r="GP80" s="222">
        <v>2.9750000000000001</v>
      </c>
      <c r="GQ80" s="222">
        <v>2.9239999999999999</v>
      </c>
      <c r="GR80" s="222">
        <v>2.919</v>
      </c>
      <c r="GS80" s="222">
        <v>2.9569999999999999</v>
      </c>
      <c r="GT80" s="222">
        <v>2.9340000000000002</v>
      </c>
      <c r="GU80" s="222">
        <v>2.9039999999999999</v>
      </c>
      <c r="GV80" s="222">
        <v>2.8959999999999999</v>
      </c>
      <c r="GW80" s="222">
        <v>2.9249999999999998</v>
      </c>
      <c r="GX80" s="222">
        <v>2.9529999999999998</v>
      </c>
      <c r="GY80" s="222">
        <v>2.9529999999999998</v>
      </c>
      <c r="GZ80" s="222">
        <v>2.9809999999999999</v>
      </c>
      <c r="HA80" s="222">
        <v>2.9470000000000001</v>
      </c>
      <c r="HB80" s="222">
        <v>2.948</v>
      </c>
      <c r="HC80" s="222">
        <v>2.988</v>
      </c>
      <c r="HD80" s="222">
        <v>2.9870000000000001</v>
      </c>
      <c r="HE80" s="222">
        <v>2.9740000000000002</v>
      </c>
      <c r="HF80" s="222">
        <v>2.9369999999999998</v>
      </c>
      <c r="HG80" s="222">
        <v>2.952</v>
      </c>
      <c r="HH80" s="222">
        <v>2.9390000000000001</v>
      </c>
      <c r="HI80" s="222">
        <v>2.9319999999999999</v>
      </c>
      <c r="HJ80" s="222">
        <v>2.9180000000000001</v>
      </c>
      <c r="HK80" s="222">
        <v>2.923</v>
      </c>
      <c r="HL80" s="222">
        <v>2.9380000000000002</v>
      </c>
      <c r="HM80" s="222">
        <v>2.9380000000000002</v>
      </c>
      <c r="HN80" s="222">
        <v>2.86</v>
      </c>
      <c r="HO80" s="222">
        <v>2.8559999999999999</v>
      </c>
      <c r="HP80" s="222">
        <v>2.91</v>
      </c>
      <c r="HQ80" s="222">
        <v>2.9060000000000001</v>
      </c>
      <c r="HR80" s="222">
        <v>2.847</v>
      </c>
      <c r="HS80" s="222">
        <v>2.8420000000000001</v>
      </c>
      <c r="HT80" s="222">
        <v>2.8420000000000001</v>
      </c>
      <c r="HU80" s="222">
        <v>2.8420000000000001</v>
      </c>
      <c r="HV80" s="222">
        <v>2.8420000000000001</v>
      </c>
      <c r="HW80" s="222">
        <v>2.948</v>
      </c>
      <c r="HX80" s="222">
        <v>2.9710000000000001</v>
      </c>
      <c r="HY80" s="222">
        <v>2.9710000000000001</v>
      </c>
      <c r="HZ80" s="222">
        <v>2.7949999999999999</v>
      </c>
    </row>
    <row r="81" spans="1:237" x14ac:dyDescent="0.25">
      <c r="A81" s="225">
        <f t="shared" si="5"/>
        <v>79</v>
      </c>
      <c r="B81" s="226"/>
      <c r="C81" s="229"/>
      <c r="D81" s="180">
        <v>39.94</v>
      </c>
      <c r="E81" s="180">
        <v>60.7</v>
      </c>
      <c r="F81" s="180">
        <v>67.599999999999994</v>
      </c>
      <c r="G81" s="180">
        <v>72.209999999999994</v>
      </c>
      <c r="H81" s="180">
        <v>75.83</v>
      </c>
      <c r="I81" s="180">
        <v>77.510000000000005</v>
      </c>
      <c r="J81" s="222">
        <v>78.569999999999993</v>
      </c>
      <c r="K81" s="222">
        <v>78.38</v>
      </c>
      <c r="L81" s="229">
        <v>78.67</v>
      </c>
      <c r="M81" s="222">
        <v>79.69</v>
      </c>
      <c r="N81" s="222">
        <v>80</v>
      </c>
      <c r="O81" s="222">
        <v>80.62</v>
      </c>
      <c r="P81" s="222">
        <v>81.180000000000007</v>
      </c>
      <c r="Q81" s="222">
        <v>81.599999999999994</v>
      </c>
      <c r="R81" s="222">
        <v>81.91</v>
      </c>
      <c r="S81" s="222">
        <v>82.15</v>
      </c>
      <c r="T81" s="222">
        <v>82.4</v>
      </c>
      <c r="U81" s="222">
        <v>82.8</v>
      </c>
      <c r="V81" s="222">
        <v>83.11</v>
      </c>
      <c r="W81" s="222">
        <v>83.23</v>
      </c>
      <c r="X81" s="222">
        <v>83.23</v>
      </c>
      <c r="Y81" s="222">
        <v>82.94</v>
      </c>
      <c r="Z81" s="222">
        <v>82.48</v>
      </c>
      <c r="AA81" s="222">
        <v>81.650000000000006</v>
      </c>
      <c r="AB81" s="222">
        <v>81.8</v>
      </c>
      <c r="AC81" s="222">
        <v>82.01</v>
      </c>
      <c r="AD81" s="222">
        <v>82.08</v>
      </c>
      <c r="AE81" s="222">
        <v>82.08</v>
      </c>
      <c r="AF81" s="222">
        <v>82.08</v>
      </c>
      <c r="AG81" s="222">
        <v>81.93</v>
      </c>
      <c r="AH81" s="222">
        <v>82.02</v>
      </c>
      <c r="AI81" s="222">
        <v>82.19</v>
      </c>
      <c r="AJ81" s="222">
        <v>82.41</v>
      </c>
      <c r="AK81" s="222">
        <v>82.59</v>
      </c>
      <c r="AL81" s="222">
        <v>82.73</v>
      </c>
      <c r="AM81" s="222">
        <v>82.91</v>
      </c>
      <c r="AN81" s="222">
        <v>83.08</v>
      </c>
      <c r="AO81" s="222">
        <v>83.18</v>
      </c>
      <c r="AP81" s="222">
        <v>83.3</v>
      </c>
      <c r="AQ81" s="222">
        <v>83.42</v>
      </c>
      <c r="AR81" s="222">
        <v>83.46</v>
      </c>
      <c r="AS81" s="222">
        <v>83.53</v>
      </c>
      <c r="AT81" s="222">
        <v>83.61</v>
      </c>
      <c r="AU81" s="222">
        <v>83.65</v>
      </c>
      <c r="AV81" s="222">
        <v>83.66</v>
      </c>
      <c r="AW81" s="222">
        <v>83.53</v>
      </c>
      <c r="AX81" s="222">
        <v>83.58</v>
      </c>
      <c r="AY81" s="222">
        <v>83.59</v>
      </c>
      <c r="AZ81" s="222">
        <v>83.59</v>
      </c>
      <c r="BA81" s="222">
        <v>83.59</v>
      </c>
      <c r="BB81" s="222">
        <v>83.59</v>
      </c>
      <c r="BC81" s="222">
        <v>83.52</v>
      </c>
      <c r="BD81" s="222">
        <v>83.43</v>
      </c>
      <c r="BE81" s="222">
        <v>83.43</v>
      </c>
      <c r="BF81" s="222">
        <v>83.46</v>
      </c>
      <c r="BG81" s="222">
        <v>83.52</v>
      </c>
      <c r="BH81" s="222">
        <v>83.59</v>
      </c>
      <c r="BI81" s="222">
        <v>83.65</v>
      </c>
      <c r="BJ81" s="222">
        <v>83.71</v>
      </c>
      <c r="BK81" s="222">
        <v>83.78</v>
      </c>
      <c r="BL81" s="222">
        <v>83.83</v>
      </c>
      <c r="BM81" s="222">
        <v>83.91</v>
      </c>
      <c r="BN81" s="222">
        <v>83.91</v>
      </c>
      <c r="BO81" s="222">
        <v>83.87</v>
      </c>
      <c r="BP81" s="222">
        <v>83.91</v>
      </c>
      <c r="BQ81" s="222">
        <v>83.97</v>
      </c>
      <c r="BR81" s="222">
        <v>83.99</v>
      </c>
      <c r="BS81" s="222">
        <v>84.03</v>
      </c>
      <c r="BT81" s="222">
        <v>84.09</v>
      </c>
      <c r="BU81" s="222">
        <v>84.15</v>
      </c>
      <c r="BV81" s="222">
        <v>84.18</v>
      </c>
      <c r="BW81" s="222">
        <v>84.23</v>
      </c>
      <c r="BX81" s="222">
        <v>84.29</v>
      </c>
      <c r="BY81" s="222">
        <v>84.33</v>
      </c>
      <c r="BZ81" s="222">
        <v>84.35</v>
      </c>
      <c r="CA81" s="222">
        <v>84.28</v>
      </c>
      <c r="CB81" s="222">
        <v>84.23</v>
      </c>
      <c r="CC81" s="222">
        <v>84.21</v>
      </c>
      <c r="CD81" s="222">
        <v>84.17</v>
      </c>
      <c r="CE81" s="222">
        <v>84.17</v>
      </c>
      <c r="CF81" s="222">
        <v>84.18</v>
      </c>
      <c r="CG81" s="222">
        <v>84.2</v>
      </c>
      <c r="CH81" s="222">
        <v>84.22</v>
      </c>
      <c r="CI81" s="222">
        <v>84.23</v>
      </c>
      <c r="CJ81" s="222">
        <v>84.23</v>
      </c>
      <c r="CK81" s="222">
        <v>84.23</v>
      </c>
      <c r="CL81" s="222">
        <v>84.27</v>
      </c>
      <c r="CM81" s="222">
        <v>84.13</v>
      </c>
      <c r="CN81" s="222">
        <v>83.77</v>
      </c>
      <c r="CO81" s="222">
        <v>83.81</v>
      </c>
      <c r="CP81" s="222">
        <v>83.87</v>
      </c>
      <c r="CQ81" s="222">
        <v>83.94</v>
      </c>
      <c r="CR81" s="222">
        <v>84</v>
      </c>
      <c r="CS81" s="222">
        <v>84.05</v>
      </c>
      <c r="CT81" s="222">
        <v>84.08</v>
      </c>
      <c r="CU81" s="222">
        <v>84.11</v>
      </c>
      <c r="CV81" s="222">
        <v>84.12</v>
      </c>
      <c r="CW81" s="222">
        <v>84.16</v>
      </c>
      <c r="CX81" s="222">
        <v>84.18</v>
      </c>
      <c r="CY81" s="222">
        <v>84.17</v>
      </c>
      <c r="CZ81" s="222">
        <v>84.19</v>
      </c>
      <c r="DA81" s="222">
        <v>84.22</v>
      </c>
      <c r="DB81" s="222">
        <v>84.26</v>
      </c>
      <c r="DC81" s="222">
        <v>84.3</v>
      </c>
      <c r="DD81" s="222">
        <v>84.35</v>
      </c>
      <c r="DE81" s="222">
        <v>84.35</v>
      </c>
      <c r="DF81" s="222">
        <v>84.36</v>
      </c>
      <c r="DG81" s="222">
        <v>84.38</v>
      </c>
      <c r="DH81" s="222">
        <v>84.36</v>
      </c>
      <c r="DI81" s="222">
        <v>84.39</v>
      </c>
      <c r="DJ81" s="222">
        <v>84.43</v>
      </c>
      <c r="DK81" s="222">
        <v>84.44</v>
      </c>
      <c r="DL81" s="222">
        <v>84.43</v>
      </c>
      <c r="DM81" s="222">
        <v>84.41</v>
      </c>
      <c r="DN81" s="222">
        <v>84.39</v>
      </c>
      <c r="DO81" s="222">
        <v>84.38</v>
      </c>
      <c r="DP81" s="222">
        <v>84.37</v>
      </c>
      <c r="DQ81" s="222">
        <v>84.38</v>
      </c>
      <c r="DR81" s="222">
        <v>84.39</v>
      </c>
      <c r="DS81" s="222">
        <v>84.39</v>
      </c>
      <c r="DT81" s="222">
        <v>84.4</v>
      </c>
      <c r="DU81" s="222">
        <v>84.41</v>
      </c>
      <c r="DV81" s="222">
        <v>84.43</v>
      </c>
      <c r="DW81" s="222">
        <v>84.45</v>
      </c>
      <c r="DX81" s="222">
        <v>84.47</v>
      </c>
      <c r="DY81" s="222">
        <v>84.45</v>
      </c>
      <c r="DZ81" s="222">
        <v>84.42</v>
      </c>
      <c r="EA81" s="222">
        <v>84.4</v>
      </c>
      <c r="EB81" s="222">
        <v>84.38</v>
      </c>
      <c r="EC81" s="222">
        <v>84.4</v>
      </c>
      <c r="ED81" s="222">
        <v>84.43</v>
      </c>
      <c r="EE81" s="222">
        <v>84.45</v>
      </c>
      <c r="EF81" s="222">
        <v>84.47</v>
      </c>
      <c r="EG81" s="222">
        <v>84.49</v>
      </c>
      <c r="EH81" s="222">
        <v>84.48</v>
      </c>
      <c r="EI81" s="222">
        <v>84.49</v>
      </c>
      <c r="EJ81" s="222">
        <v>84.48</v>
      </c>
      <c r="EK81" s="222">
        <v>84.5</v>
      </c>
      <c r="EL81" s="222">
        <v>84.52</v>
      </c>
      <c r="EM81" s="222">
        <v>84.54</v>
      </c>
      <c r="EN81" s="222">
        <v>84.53</v>
      </c>
      <c r="EO81" s="222">
        <v>84.52</v>
      </c>
      <c r="EP81" s="222">
        <v>84.52</v>
      </c>
      <c r="EQ81" s="222">
        <v>84.54</v>
      </c>
      <c r="ER81" s="222">
        <v>84.55</v>
      </c>
      <c r="ES81" s="222">
        <v>84.56</v>
      </c>
      <c r="ET81" s="222">
        <v>84.55</v>
      </c>
      <c r="EU81" s="222">
        <v>84.56</v>
      </c>
      <c r="EV81" s="222">
        <v>84.49</v>
      </c>
      <c r="EW81" s="222">
        <v>84.49</v>
      </c>
      <c r="EX81" s="222">
        <v>84.49</v>
      </c>
      <c r="EY81" s="222">
        <v>84.49</v>
      </c>
      <c r="EZ81" s="222">
        <v>84.49</v>
      </c>
      <c r="FA81" s="222">
        <v>84.41</v>
      </c>
      <c r="FB81" s="222">
        <v>84.36</v>
      </c>
      <c r="FC81" s="222">
        <v>84.37</v>
      </c>
      <c r="FD81" s="222">
        <v>84.38</v>
      </c>
      <c r="FE81" s="222">
        <v>84.41</v>
      </c>
      <c r="FF81" s="222">
        <v>84.44</v>
      </c>
      <c r="FG81" s="222">
        <v>84.43</v>
      </c>
      <c r="FH81" s="222">
        <v>84.42</v>
      </c>
      <c r="FI81" s="222">
        <v>84.43</v>
      </c>
      <c r="FJ81" s="222">
        <v>84.43</v>
      </c>
      <c r="FK81" s="222">
        <v>84.44</v>
      </c>
      <c r="FL81" s="222">
        <v>84.44</v>
      </c>
      <c r="FM81" s="222">
        <v>84.44</v>
      </c>
      <c r="FN81" s="222">
        <v>84.46</v>
      </c>
      <c r="FO81" s="222">
        <v>84.47</v>
      </c>
      <c r="FP81" s="222">
        <v>84.48</v>
      </c>
      <c r="FQ81" s="222">
        <v>84.49</v>
      </c>
      <c r="FR81" s="222">
        <v>84.51</v>
      </c>
      <c r="FS81" s="222">
        <v>84.51</v>
      </c>
      <c r="FT81" s="222">
        <v>84.5</v>
      </c>
      <c r="FU81" s="222">
        <v>84.51</v>
      </c>
      <c r="FV81" s="222">
        <v>84.52</v>
      </c>
      <c r="FW81" s="222">
        <v>84.51</v>
      </c>
      <c r="FX81" s="222">
        <v>84.5</v>
      </c>
      <c r="FY81" s="222">
        <v>84.5</v>
      </c>
      <c r="FZ81" s="222">
        <v>84.51</v>
      </c>
      <c r="GA81" s="222">
        <v>84.5</v>
      </c>
      <c r="GB81" s="222">
        <v>84.5</v>
      </c>
      <c r="GC81" s="222">
        <v>84.51</v>
      </c>
      <c r="GD81" s="222">
        <v>84.51</v>
      </c>
      <c r="GE81" s="222">
        <v>84.53</v>
      </c>
      <c r="GF81" s="222">
        <v>84.53</v>
      </c>
      <c r="GG81" s="222">
        <v>84.52</v>
      </c>
      <c r="GH81" s="222">
        <v>84.47</v>
      </c>
      <c r="GI81" s="222">
        <v>84.47</v>
      </c>
      <c r="GJ81" s="222">
        <v>84.47</v>
      </c>
      <c r="GK81" s="222">
        <v>84.48</v>
      </c>
      <c r="GL81" s="222">
        <v>84.49</v>
      </c>
      <c r="GM81" s="222">
        <v>84.49</v>
      </c>
      <c r="GN81" s="222">
        <v>84.51</v>
      </c>
      <c r="GO81" s="222">
        <v>84.52</v>
      </c>
      <c r="GP81" s="222">
        <v>84.53</v>
      </c>
      <c r="GQ81" s="222">
        <v>84.55</v>
      </c>
      <c r="GR81" s="222">
        <v>84.55</v>
      </c>
      <c r="GS81" s="222">
        <v>84.56</v>
      </c>
      <c r="GT81" s="222">
        <v>84.57</v>
      </c>
      <c r="GU81" s="222">
        <v>84.57</v>
      </c>
      <c r="GV81" s="222">
        <v>84.58</v>
      </c>
      <c r="GW81" s="222">
        <v>84.58</v>
      </c>
      <c r="GX81" s="222">
        <v>84.59</v>
      </c>
      <c r="GY81" s="222">
        <v>84.59</v>
      </c>
      <c r="GZ81" s="222">
        <v>84.54</v>
      </c>
      <c r="HA81" s="222">
        <v>84.55</v>
      </c>
      <c r="HB81" s="222">
        <v>84.56</v>
      </c>
      <c r="HC81" s="222">
        <v>84.57</v>
      </c>
      <c r="HD81" s="222">
        <v>84.58</v>
      </c>
      <c r="HE81" s="222">
        <v>84.6</v>
      </c>
      <c r="HF81" s="222">
        <v>84.61</v>
      </c>
      <c r="HG81" s="222">
        <v>84.62</v>
      </c>
      <c r="HH81" s="222">
        <v>84.64</v>
      </c>
      <c r="HI81" s="222">
        <v>84.65</v>
      </c>
      <c r="HJ81" s="222">
        <v>84.66</v>
      </c>
      <c r="HK81" s="222">
        <v>84.66</v>
      </c>
      <c r="HL81" s="222">
        <v>84.66</v>
      </c>
      <c r="HM81" s="222">
        <v>84.67</v>
      </c>
      <c r="HN81" s="222">
        <v>84.67</v>
      </c>
      <c r="HO81" s="222">
        <v>84.68</v>
      </c>
      <c r="HP81" s="222">
        <v>84.68</v>
      </c>
      <c r="HQ81" s="222">
        <v>84.7</v>
      </c>
      <c r="HR81" s="222">
        <v>84.71</v>
      </c>
      <c r="HS81" s="222">
        <v>84.72</v>
      </c>
      <c r="HT81" s="222">
        <v>84.72</v>
      </c>
      <c r="HU81" s="222">
        <v>84.72</v>
      </c>
      <c r="HV81" s="222">
        <v>84.72</v>
      </c>
      <c r="HW81" s="222">
        <v>84.65</v>
      </c>
      <c r="HX81" s="222">
        <v>84.61</v>
      </c>
      <c r="HY81" s="222">
        <v>84.61</v>
      </c>
      <c r="HZ81" s="222">
        <v>84.77</v>
      </c>
    </row>
    <row r="82" spans="1:237" x14ac:dyDescent="0.25">
      <c r="A82" s="225">
        <f t="shared" si="5"/>
        <v>80</v>
      </c>
      <c r="B82" s="226"/>
      <c r="C82" s="229"/>
      <c r="D82" s="180">
        <v>60.06</v>
      </c>
      <c r="E82" s="180">
        <v>39.270000000000003</v>
      </c>
      <c r="F82" s="180">
        <v>32.42</v>
      </c>
      <c r="G82" s="180">
        <v>27.78</v>
      </c>
      <c r="H82" s="180">
        <v>24.17</v>
      </c>
      <c r="I82" s="180">
        <v>22.49</v>
      </c>
      <c r="J82" s="222">
        <v>21.45</v>
      </c>
      <c r="K82" s="222">
        <v>21.64</v>
      </c>
      <c r="L82" s="229">
        <v>21.31</v>
      </c>
      <c r="M82" s="222">
        <v>20.29</v>
      </c>
      <c r="N82" s="222">
        <v>20.010000000000002</v>
      </c>
      <c r="O82" s="222">
        <v>19.399999999999999</v>
      </c>
      <c r="P82" s="222">
        <v>18.809999999999999</v>
      </c>
      <c r="Q82" s="222">
        <v>18.399999999999999</v>
      </c>
      <c r="R82" s="222">
        <v>18.079999999999998</v>
      </c>
      <c r="S82" s="222">
        <v>17.8</v>
      </c>
      <c r="T82" s="222">
        <v>17.559999999999999</v>
      </c>
      <c r="U82" s="222">
        <v>17.11</v>
      </c>
      <c r="V82" s="222">
        <v>16.829999999999998</v>
      </c>
      <c r="W82" s="222">
        <v>16.66</v>
      </c>
      <c r="X82" s="222">
        <v>16.66</v>
      </c>
      <c r="Y82" s="222">
        <v>16.98</v>
      </c>
      <c r="Z82" s="222">
        <v>17.41</v>
      </c>
      <c r="AA82" s="222">
        <v>18.239999999999998</v>
      </c>
      <c r="AB82" s="222">
        <v>18.079999999999998</v>
      </c>
      <c r="AC82" s="222">
        <v>17.850000000000001</v>
      </c>
      <c r="AD82" s="222">
        <v>17.79</v>
      </c>
      <c r="AE82" s="222">
        <v>17.79</v>
      </c>
      <c r="AF82" s="222">
        <v>17.79</v>
      </c>
      <c r="AG82" s="222">
        <v>17.920000000000002</v>
      </c>
      <c r="AH82" s="222">
        <v>17.88</v>
      </c>
      <c r="AI82" s="222">
        <v>17.670000000000002</v>
      </c>
      <c r="AJ82" s="222">
        <v>17.489999999999998</v>
      </c>
      <c r="AK82" s="222">
        <v>17.29</v>
      </c>
      <c r="AL82" s="222">
        <v>17.149999999999999</v>
      </c>
      <c r="AM82" s="222">
        <v>16.93</v>
      </c>
      <c r="AN82" s="222">
        <v>16.760000000000002</v>
      </c>
      <c r="AO82" s="222">
        <v>16.670000000000002</v>
      </c>
      <c r="AP82" s="222">
        <v>16.57</v>
      </c>
      <c r="AQ82" s="222">
        <v>16.39</v>
      </c>
      <c r="AR82" s="222">
        <v>16.37</v>
      </c>
      <c r="AS82" s="222">
        <v>16.3</v>
      </c>
      <c r="AT82" s="222">
        <v>16.23</v>
      </c>
      <c r="AU82" s="222">
        <v>16.2</v>
      </c>
      <c r="AV82" s="222">
        <v>16.18</v>
      </c>
      <c r="AW82" s="222">
        <v>16.3</v>
      </c>
      <c r="AX82" s="222">
        <v>16.27</v>
      </c>
      <c r="AY82" s="222">
        <v>16.25</v>
      </c>
      <c r="AZ82" s="222">
        <v>16.25</v>
      </c>
      <c r="BA82" s="222">
        <v>16.25</v>
      </c>
      <c r="BB82" s="222">
        <v>16.25</v>
      </c>
      <c r="BC82" s="222">
        <v>16.28</v>
      </c>
      <c r="BD82" s="222">
        <v>16.41</v>
      </c>
      <c r="BE82" s="222">
        <v>16.41</v>
      </c>
      <c r="BF82" s="222">
        <v>16.39</v>
      </c>
      <c r="BG82" s="222">
        <v>16.309999999999999</v>
      </c>
      <c r="BH82" s="222">
        <v>16.27</v>
      </c>
      <c r="BI82" s="222">
        <v>16.170000000000002</v>
      </c>
      <c r="BJ82" s="222">
        <v>16.11</v>
      </c>
      <c r="BK82" s="222">
        <v>16.04</v>
      </c>
      <c r="BL82" s="222">
        <v>15.98</v>
      </c>
      <c r="BM82" s="222">
        <v>15.92</v>
      </c>
      <c r="BN82" s="222">
        <v>15.89</v>
      </c>
      <c r="BO82" s="222">
        <v>15.98</v>
      </c>
      <c r="BP82" s="222">
        <v>15.95</v>
      </c>
      <c r="BQ82" s="222">
        <v>15.86</v>
      </c>
      <c r="BR82" s="222">
        <v>15.87</v>
      </c>
      <c r="BS82" s="222">
        <v>15.82</v>
      </c>
      <c r="BT82" s="222">
        <v>15.76</v>
      </c>
      <c r="BU82" s="222">
        <v>15.69</v>
      </c>
      <c r="BV82" s="222">
        <v>15.68</v>
      </c>
      <c r="BW82" s="222">
        <v>15.6</v>
      </c>
      <c r="BX82" s="222">
        <v>15.56</v>
      </c>
      <c r="BY82" s="222">
        <v>15.55</v>
      </c>
      <c r="BZ82" s="222">
        <v>15.48</v>
      </c>
      <c r="CA82" s="222">
        <v>15.62</v>
      </c>
      <c r="CB82" s="222">
        <v>15.66</v>
      </c>
      <c r="CC82" s="222">
        <v>15.71</v>
      </c>
      <c r="CD82" s="222">
        <v>15.71</v>
      </c>
      <c r="CE82" s="222">
        <v>15.74</v>
      </c>
      <c r="CF82" s="222">
        <v>15.7</v>
      </c>
      <c r="CG82" s="222">
        <v>15.69</v>
      </c>
      <c r="CH82" s="222">
        <v>15.65</v>
      </c>
      <c r="CI82" s="222">
        <v>15.68</v>
      </c>
      <c r="CJ82" s="222">
        <v>15.67</v>
      </c>
      <c r="CK82" s="222">
        <v>15.67</v>
      </c>
      <c r="CL82" s="222">
        <v>15.67</v>
      </c>
      <c r="CM82" s="222">
        <v>15.82</v>
      </c>
      <c r="CN82" s="222">
        <v>16.190000000000001</v>
      </c>
      <c r="CO82" s="222">
        <v>16.100000000000001</v>
      </c>
      <c r="CP82" s="222">
        <v>16.04</v>
      </c>
      <c r="CQ82" s="222">
        <v>15.98</v>
      </c>
      <c r="CR82" s="222">
        <v>15.91</v>
      </c>
      <c r="CS82" s="222">
        <v>15.85</v>
      </c>
      <c r="CT82" s="222">
        <v>15.85</v>
      </c>
      <c r="CU82" s="222">
        <v>15.78</v>
      </c>
      <c r="CV82" s="222">
        <v>15.78</v>
      </c>
      <c r="CW82" s="222">
        <v>15.76</v>
      </c>
      <c r="CX82" s="222">
        <v>15.73</v>
      </c>
      <c r="CY82" s="222">
        <v>15.73</v>
      </c>
      <c r="CZ82" s="222">
        <v>15.74</v>
      </c>
      <c r="DA82" s="222">
        <v>15.66</v>
      </c>
      <c r="DB82" s="222">
        <v>15.62</v>
      </c>
      <c r="DC82" s="222">
        <v>15.58</v>
      </c>
      <c r="DD82" s="222">
        <v>15.54</v>
      </c>
      <c r="DE82" s="222">
        <v>15.58</v>
      </c>
      <c r="DF82" s="222">
        <v>15.53</v>
      </c>
      <c r="DG82" s="222">
        <v>15.52</v>
      </c>
      <c r="DH82" s="222">
        <v>15.56</v>
      </c>
      <c r="DI82" s="222">
        <v>15.52</v>
      </c>
      <c r="DJ82" s="222">
        <v>15.45</v>
      </c>
      <c r="DK82" s="222">
        <v>15.47</v>
      </c>
      <c r="DL82" s="222">
        <v>15.47</v>
      </c>
      <c r="DM82" s="222">
        <v>15.48</v>
      </c>
      <c r="DN82" s="222">
        <v>15.49</v>
      </c>
      <c r="DO82" s="222">
        <v>15.51</v>
      </c>
      <c r="DP82" s="222">
        <v>15.53</v>
      </c>
      <c r="DQ82" s="222">
        <v>15.52</v>
      </c>
      <c r="DR82" s="222">
        <v>15.48</v>
      </c>
      <c r="DS82" s="222">
        <v>15.51</v>
      </c>
      <c r="DT82" s="222">
        <v>15.48</v>
      </c>
      <c r="DU82" s="222">
        <v>15.49</v>
      </c>
      <c r="DV82" s="222">
        <v>15.46</v>
      </c>
      <c r="DW82" s="222">
        <v>15.44</v>
      </c>
      <c r="DX82" s="222">
        <v>15.42</v>
      </c>
      <c r="DY82" s="222">
        <v>15.43</v>
      </c>
      <c r="DZ82" s="222">
        <v>15.48</v>
      </c>
      <c r="EA82" s="222">
        <v>15.49</v>
      </c>
      <c r="EB82" s="222">
        <v>15.48</v>
      </c>
      <c r="EC82" s="222">
        <v>15.47</v>
      </c>
      <c r="ED82" s="222">
        <v>15.44</v>
      </c>
      <c r="EE82" s="222">
        <v>15.43</v>
      </c>
      <c r="EF82" s="222">
        <v>15.43</v>
      </c>
      <c r="EG82" s="222">
        <v>15.39</v>
      </c>
      <c r="EH82" s="222">
        <v>15.37</v>
      </c>
      <c r="EI82" s="222">
        <v>15.35</v>
      </c>
      <c r="EJ82" s="222">
        <v>15.39</v>
      </c>
      <c r="EK82" s="222">
        <v>15.36</v>
      </c>
      <c r="EL82" s="222">
        <v>15.33</v>
      </c>
      <c r="EM82" s="222">
        <v>15.33</v>
      </c>
      <c r="EN82" s="222">
        <v>15.32</v>
      </c>
      <c r="EO82" s="222">
        <v>15.37</v>
      </c>
      <c r="EP82" s="222">
        <v>15.36</v>
      </c>
      <c r="EQ82" s="222">
        <v>15.3</v>
      </c>
      <c r="ER82" s="222">
        <v>15.32</v>
      </c>
      <c r="ES82" s="222">
        <v>15.28</v>
      </c>
      <c r="ET82" s="222">
        <v>15.33</v>
      </c>
      <c r="EU82" s="222">
        <v>15.31</v>
      </c>
      <c r="EV82" s="222">
        <v>15.37</v>
      </c>
      <c r="EW82" s="222">
        <v>15.37</v>
      </c>
      <c r="EX82" s="222">
        <v>15.37</v>
      </c>
      <c r="EY82" s="222">
        <v>15.37</v>
      </c>
      <c r="EZ82" s="222">
        <v>15.37</v>
      </c>
      <c r="FA82" s="222">
        <v>15.45</v>
      </c>
      <c r="FB82" s="222">
        <v>15.53</v>
      </c>
      <c r="FC82" s="222">
        <v>15.5</v>
      </c>
      <c r="FD82" s="222">
        <v>15.49</v>
      </c>
      <c r="FE82" s="222">
        <v>15.47</v>
      </c>
      <c r="FF82" s="222">
        <v>15.45</v>
      </c>
      <c r="FG82" s="222">
        <v>15.42</v>
      </c>
      <c r="FH82" s="222">
        <v>15.45</v>
      </c>
      <c r="FI82" s="222">
        <v>15.45</v>
      </c>
      <c r="FJ82" s="222">
        <v>15.41</v>
      </c>
      <c r="FK82" s="222">
        <v>15.42</v>
      </c>
      <c r="FL82" s="222">
        <v>15.4</v>
      </c>
      <c r="FM82" s="222">
        <v>15.42</v>
      </c>
      <c r="FN82" s="222">
        <v>15.38</v>
      </c>
      <c r="FO82" s="222">
        <v>15.36</v>
      </c>
      <c r="FP82" s="222">
        <v>15.35</v>
      </c>
      <c r="FQ82" s="222">
        <v>15.37</v>
      </c>
      <c r="FR82" s="222">
        <v>15.33</v>
      </c>
      <c r="FS82" s="222">
        <v>15.35</v>
      </c>
      <c r="FT82" s="222">
        <v>15.33</v>
      </c>
      <c r="FU82" s="222">
        <v>15.34</v>
      </c>
      <c r="FV82" s="222">
        <v>15.31</v>
      </c>
      <c r="FW82" s="222">
        <v>15.36</v>
      </c>
      <c r="FX82" s="222">
        <v>15.34</v>
      </c>
      <c r="FY82" s="222">
        <v>15.36</v>
      </c>
      <c r="FZ82" s="222">
        <v>15.33</v>
      </c>
      <c r="GA82" s="222">
        <v>15.34</v>
      </c>
      <c r="GB82" s="222">
        <v>15.32</v>
      </c>
      <c r="GC82" s="222">
        <v>15.34</v>
      </c>
      <c r="GD82" s="222">
        <v>15.3</v>
      </c>
      <c r="GE82" s="222">
        <v>15.3</v>
      </c>
      <c r="GF82" s="222">
        <v>15.31</v>
      </c>
      <c r="GG82" s="222">
        <v>15.32</v>
      </c>
      <c r="GH82" s="222">
        <v>15.39</v>
      </c>
      <c r="GI82" s="222">
        <v>15.39</v>
      </c>
      <c r="GJ82" s="222">
        <v>15.39</v>
      </c>
      <c r="GK82" s="222">
        <v>15.34</v>
      </c>
      <c r="GL82" s="222">
        <v>15.37</v>
      </c>
      <c r="GM82" s="222">
        <v>15.35</v>
      </c>
      <c r="GN82" s="222">
        <v>15.34</v>
      </c>
      <c r="GO82" s="222">
        <v>15.3</v>
      </c>
      <c r="GP82" s="222">
        <v>15.31</v>
      </c>
      <c r="GQ82" s="222">
        <v>15.27</v>
      </c>
      <c r="GR82" s="222">
        <v>15.26</v>
      </c>
      <c r="GS82" s="222">
        <v>15.3</v>
      </c>
      <c r="GT82" s="222">
        <v>15.28</v>
      </c>
      <c r="GU82" s="222">
        <v>15.26</v>
      </c>
      <c r="GV82" s="222">
        <v>15.26</v>
      </c>
      <c r="GW82" s="222">
        <v>15.24</v>
      </c>
      <c r="GX82" s="222">
        <v>15.27</v>
      </c>
      <c r="GY82" s="222">
        <v>15.27</v>
      </c>
      <c r="GZ82" s="222">
        <v>15.31</v>
      </c>
      <c r="HA82" s="222">
        <v>15.3</v>
      </c>
      <c r="HB82" s="222">
        <v>15.28</v>
      </c>
      <c r="HC82" s="222">
        <v>15.27</v>
      </c>
      <c r="HD82" s="222">
        <v>15.26</v>
      </c>
      <c r="HE82" s="222">
        <v>15.24</v>
      </c>
      <c r="HF82" s="222">
        <v>15.21</v>
      </c>
      <c r="HG82" s="222">
        <v>15.22</v>
      </c>
      <c r="HH82" s="222">
        <v>15.18</v>
      </c>
      <c r="HI82" s="222">
        <v>15.16</v>
      </c>
      <c r="HJ82" s="222">
        <v>15.16</v>
      </c>
      <c r="HK82" s="222">
        <v>15.16</v>
      </c>
      <c r="HL82" s="222">
        <v>15.19</v>
      </c>
      <c r="HM82" s="222">
        <v>15.2</v>
      </c>
      <c r="HN82" s="222">
        <v>15.14</v>
      </c>
      <c r="HO82" s="222">
        <v>15.14</v>
      </c>
      <c r="HP82" s="222">
        <v>15.15</v>
      </c>
      <c r="HQ82" s="222">
        <v>15.16</v>
      </c>
      <c r="HR82" s="222">
        <v>15.11</v>
      </c>
      <c r="HS82" s="222">
        <v>15.1</v>
      </c>
      <c r="HT82" s="222">
        <v>15.1</v>
      </c>
      <c r="HU82" s="222">
        <v>15.1</v>
      </c>
      <c r="HV82" s="222">
        <v>15.1</v>
      </c>
      <c r="HW82" s="222">
        <v>15.19</v>
      </c>
      <c r="HX82" s="222">
        <v>15.25</v>
      </c>
      <c r="HY82" s="222">
        <v>15.25</v>
      </c>
      <c r="HZ82" s="222">
        <v>15.11</v>
      </c>
    </row>
    <row r="83" spans="1:237" s="227" customFormat="1" x14ac:dyDescent="0.25">
      <c r="A83" s="225">
        <f t="shared" si="5"/>
        <v>81</v>
      </c>
      <c r="B83" s="350"/>
      <c r="C83" s="229"/>
      <c r="D83" s="180"/>
      <c r="E83" s="180"/>
      <c r="F83" s="180"/>
      <c r="G83" s="180"/>
      <c r="H83" s="180"/>
      <c r="I83" s="180"/>
      <c r="J83" s="222"/>
      <c r="K83" s="222"/>
      <c r="L83" s="229"/>
      <c r="M83" s="222"/>
      <c r="N83" s="222"/>
      <c r="O83" s="222"/>
      <c r="P83" s="222"/>
      <c r="Q83" s="222"/>
      <c r="R83" s="222"/>
      <c r="S83" s="222"/>
      <c r="T83" s="222"/>
      <c r="U83" s="222"/>
      <c r="V83" s="222"/>
      <c r="W83" s="222"/>
      <c r="X83" s="222"/>
      <c r="Y83" s="222"/>
      <c r="Z83" s="222"/>
      <c r="AA83" s="222"/>
      <c r="AB83" s="222"/>
      <c r="AC83" s="222"/>
      <c r="IA83"/>
      <c r="IB83"/>
      <c r="IC83"/>
    </row>
    <row r="84" spans="1:237" x14ac:dyDescent="0.25">
      <c r="A84" s="225">
        <f t="shared" si="5"/>
        <v>82</v>
      </c>
      <c r="B84" s="226"/>
      <c r="C84" s="229"/>
      <c r="D84" s="180">
        <v>786.33399999999995</v>
      </c>
      <c r="E84" s="180">
        <v>1685.0050000000001</v>
      </c>
      <c r="F84" s="180">
        <v>2792.7869999999998</v>
      </c>
      <c r="G84" s="180">
        <v>4341.6949999999997</v>
      </c>
      <c r="H84" s="180">
        <v>6356.165</v>
      </c>
      <c r="I84" s="180">
        <v>7885.5709999999999</v>
      </c>
      <c r="J84" s="222">
        <v>9366.8340000000007</v>
      </c>
      <c r="K84" s="222">
        <v>9928.973</v>
      </c>
      <c r="L84" s="229">
        <v>11718.017</v>
      </c>
      <c r="M84" s="222">
        <v>13608.128000000001</v>
      </c>
      <c r="N84" s="222">
        <v>15154.509</v>
      </c>
      <c r="O84" s="222">
        <v>17267.218000000001</v>
      </c>
      <c r="P84" s="222">
        <v>19108.264999999999</v>
      </c>
      <c r="Q84" s="222">
        <v>20730.982</v>
      </c>
      <c r="R84" s="222">
        <v>22408.749</v>
      </c>
      <c r="S84" s="222">
        <v>24064.699000000001</v>
      </c>
      <c r="T84" s="222">
        <v>25810.605</v>
      </c>
      <c r="U84" s="222">
        <v>28062.51</v>
      </c>
      <c r="V84" s="222">
        <v>30593.244999999999</v>
      </c>
      <c r="W84" s="222">
        <v>32693.38</v>
      </c>
      <c r="X84" s="222">
        <v>32693.38</v>
      </c>
      <c r="Y84" s="222">
        <v>33068.695</v>
      </c>
      <c r="Z84" s="222">
        <v>33858.595000000001</v>
      </c>
      <c r="AA84" s="222">
        <v>36372.51</v>
      </c>
      <c r="AB84" s="222">
        <v>38877.014999999999</v>
      </c>
      <c r="AC84" s="222">
        <v>40707.360000000001</v>
      </c>
      <c r="AD84" s="222">
        <v>41711.576999999997</v>
      </c>
      <c r="AE84" s="222">
        <v>41711.576999999997</v>
      </c>
      <c r="AF84" s="222">
        <v>41711.576999999997</v>
      </c>
      <c r="AG84" s="222">
        <v>42430.264999999999</v>
      </c>
      <c r="AH84" s="222">
        <v>44199.508999999998</v>
      </c>
      <c r="AI84" s="222">
        <v>46526.930999999997</v>
      </c>
      <c r="AJ84" s="222">
        <v>49199.400999999998</v>
      </c>
      <c r="AK84" s="222">
        <v>51603.652999999998</v>
      </c>
      <c r="AL84" s="222">
        <v>53673.101999999999</v>
      </c>
      <c r="AM84" s="222">
        <v>56170.569000000003</v>
      </c>
      <c r="AN84" s="222">
        <v>58465.451000000001</v>
      </c>
      <c r="AO84" s="222">
        <v>60813.625</v>
      </c>
      <c r="AP84" s="222">
        <v>63266.358999999997</v>
      </c>
      <c r="AQ84" s="222">
        <v>65755.468999999997</v>
      </c>
      <c r="AR84" s="222">
        <v>68515.97</v>
      </c>
      <c r="AS84" s="222">
        <v>70738.887000000002</v>
      </c>
      <c r="AT84" s="222">
        <v>73114.880000000005</v>
      </c>
      <c r="AU84" s="222">
        <v>75929.743000000002</v>
      </c>
      <c r="AV84" s="222">
        <v>76807.956000000006</v>
      </c>
      <c r="AW84" s="222">
        <v>78087.377999999997</v>
      </c>
      <c r="AX84" s="222">
        <v>80343.122000000003</v>
      </c>
      <c r="AY84" s="222">
        <v>81504.645000000004</v>
      </c>
      <c r="AZ84" s="222">
        <v>81504.645000000004</v>
      </c>
      <c r="BA84" s="222">
        <v>81504.645000000004</v>
      </c>
      <c r="BB84" s="222">
        <v>81504.645000000004</v>
      </c>
      <c r="BC84" s="222">
        <v>82135.649000000005</v>
      </c>
      <c r="BD84" s="222">
        <v>83212.303</v>
      </c>
      <c r="BE84" s="222">
        <v>85007.328999999998</v>
      </c>
      <c r="BF84" s="222">
        <v>86699.350999999995</v>
      </c>
      <c r="BG84" s="222">
        <v>88299.202999999994</v>
      </c>
      <c r="BH84" s="222">
        <v>90293.457999999999</v>
      </c>
      <c r="BI84" s="222">
        <v>92356.46</v>
      </c>
      <c r="BJ84" s="222">
        <v>94241.244000000006</v>
      </c>
      <c r="BK84" s="222">
        <v>95904.998000000007</v>
      </c>
      <c r="BL84" s="222">
        <v>97440.891000000003</v>
      </c>
      <c r="BM84" s="222">
        <v>99501.198999999993</v>
      </c>
      <c r="BN84" s="222">
        <v>100703.81600000001</v>
      </c>
      <c r="BO84" s="222">
        <v>102749.95699999999</v>
      </c>
      <c r="BP84" s="222">
        <v>105006.61199999999</v>
      </c>
      <c r="BQ84" s="222">
        <v>106906.084</v>
      </c>
      <c r="BR84" s="222">
        <v>109031.371</v>
      </c>
      <c r="BS84" s="222">
        <v>111653.21</v>
      </c>
      <c r="BT84" s="222">
        <v>114153.906</v>
      </c>
      <c r="BU84" s="222">
        <v>117056.57799999999</v>
      </c>
      <c r="BV84" s="222">
        <v>119613.31200000001</v>
      </c>
      <c r="BW84" s="222">
        <v>122621.886</v>
      </c>
      <c r="BX84" s="222">
        <v>125235.094</v>
      </c>
      <c r="BY84" s="222">
        <v>128000.81299999999</v>
      </c>
      <c r="BZ84" s="222">
        <v>130483.969</v>
      </c>
      <c r="CA84" s="222">
        <v>132846.26</v>
      </c>
      <c r="CB84" s="222">
        <v>133789.75899999999</v>
      </c>
      <c r="CC84" s="222">
        <v>136927.478</v>
      </c>
      <c r="CD84" s="222">
        <v>138393.734</v>
      </c>
      <c r="CE84" s="222">
        <v>141194.677</v>
      </c>
      <c r="CF84" s="222">
        <v>144108.845</v>
      </c>
      <c r="CG84" s="222">
        <v>146451.88500000001</v>
      </c>
      <c r="CH84" s="222">
        <v>148767.04300000001</v>
      </c>
      <c r="CI84" s="222">
        <v>151928.16200000001</v>
      </c>
      <c r="CJ84" s="222">
        <v>152521.348</v>
      </c>
      <c r="CK84" s="222">
        <v>152521.348</v>
      </c>
      <c r="CL84" s="222">
        <v>152521.348</v>
      </c>
      <c r="CM84" s="222">
        <v>153514.30499999999</v>
      </c>
      <c r="CN84" s="222">
        <v>155919.87100000001</v>
      </c>
      <c r="CO84" s="222">
        <v>158437.80100000001</v>
      </c>
      <c r="CP84" s="222">
        <v>161474.106</v>
      </c>
      <c r="CQ84" s="222">
        <v>164003.53700000001</v>
      </c>
      <c r="CR84" s="222">
        <v>166788.399</v>
      </c>
      <c r="CS84" s="222">
        <v>169271.61</v>
      </c>
      <c r="CT84" s="222">
        <v>172102.98300000001</v>
      </c>
      <c r="CU84" s="222">
        <v>174650.81</v>
      </c>
      <c r="CV84" s="222">
        <v>177033.91200000001</v>
      </c>
      <c r="CW84" s="222">
        <v>179431.291</v>
      </c>
      <c r="CX84" s="222">
        <v>182063.21799999999</v>
      </c>
      <c r="CY84" s="222">
        <v>184930.046</v>
      </c>
      <c r="CZ84" s="222">
        <v>187436.658</v>
      </c>
      <c r="DA84" s="222">
        <v>189485.25599999999</v>
      </c>
      <c r="DB84" s="222">
        <v>191858.98</v>
      </c>
      <c r="DC84" s="222">
        <v>195164.24799999999</v>
      </c>
      <c r="DD84" s="222">
        <v>197857.46400000001</v>
      </c>
      <c r="DE84" s="222">
        <v>200426.12</v>
      </c>
      <c r="DF84" s="222">
        <v>203368.144</v>
      </c>
      <c r="DG84" s="222">
        <v>206177.43599999999</v>
      </c>
      <c r="DH84" s="222">
        <v>209091.09</v>
      </c>
      <c r="DI84" s="222">
        <v>211717.25599999999</v>
      </c>
      <c r="DJ84" s="222">
        <v>214535.65299999999</v>
      </c>
      <c r="DK84" s="222">
        <v>218106.36</v>
      </c>
      <c r="DL84" s="222">
        <v>221041.473</v>
      </c>
      <c r="DM84" s="222">
        <v>223845.14499999999</v>
      </c>
      <c r="DN84" s="222">
        <v>226502.522</v>
      </c>
      <c r="DO84" s="222">
        <v>228992.93100000001</v>
      </c>
      <c r="DP84" s="222">
        <v>231465.76300000001</v>
      </c>
      <c r="DQ84" s="222">
        <v>234029.875</v>
      </c>
      <c r="DR84" s="222">
        <v>236181.99100000001</v>
      </c>
      <c r="DS84" s="222">
        <v>239568.185</v>
      </c>
      <c r="DT84" s="222">
        <v>242061.13699999999</v>
      </c>
      <c r="DU84" s="222">
        <v>244420.95800000001</v>
      </c>
      <c r="DV84" s="222">
        <v>246973.28099999999</v>
      </c>
      <c r="DW84" s="222">
        <v>249624.34</v>
      </c>
      <c r="DX84" s="222">
        <v>252481.90700000001</v>
      </c>
      <c r="DY84" s="222">
        <v>255017.31200000001</v>
      </c>
      <c r="DZ84" s="222">
        <v>257680.883</v>
      </c>
      <c r="EA84" s="222">
        <v>260335.19500000001</v>
      </c>
      <c r="EB84" s="222">
        <v>263163.179</v>
      </c>
      <c r="EC84" s="222">
        <v>265787.87400000001</v>
      </c>
      <c r="ED84" s="222">
        <v>268574.74200000003</v>
      </c>
      <c r="EE84" s="222">
        <v>270964.28399999999</v>
      </c>
      <c r="EF84" s="222">
        <v>273658.70199999999</v>
      </c>
      <c r="EG84" s="222">
        <v>276185.61499999999</v>
      </c>
      <c r="EH84" s="222">
        <v>278482.97499999998</v>
      </c>
      <c r="EI84" s="222">
        <v>279971.80099999998</v>
      </c>
      <c r="EJ84" s="222">
        <v>282158.054</v>
      </c>
      <c r="EK84" s="222">
        <v>284672.505</v>
      </c>
      <c r="EL84" s="222">
        <v>287309.59299999999</v>
      </c>
      <c r="EM84" s="222">
        <v>290818.71899999998</v>
      </c>
      <c r="EN84" s="222">
        <v>292544.91899999999</v>
      </c>
      <c r="EO84" s="222">
        <v>295060.61200000002</v>
      </c>
      <c r="EP84" s="222">
        <v>297386.71999999997</v>
      </c>
      <c r="EQ84" s="222">
        <v>298570.36900000001</v>
      </c>
      <c r="ER84" s="222">
        <v>302086.90299999999</v>
      </c>
      <c r="ES84" s="222">
        <v>304674.75799999997</v>
      </c>
      <c r="ET84" s="222">
        <v>307019.74400000001</v>
      </c>
      <c r="EU84" s="222">
        <v>308072.61</v>
      </c>
      <c r="EV84" s="222">
        <v>310134.74900000001</v>
      </c>
      <c r="EW84" s="222">
        <v>310134.74900000001</v>
      </c>
      <c r="EX84" s="222">
        <v>310134.74900000001</v>
      </c>
      <c r="EY84" s="222">
        <v>310134.74900000001</v>
      </c>
      <c r="EZ84" s="222">
        <v>310134.74900000001</v>
      </c>
      <c r="FA84" s="222">
        <v>311280.21399999998</v>
      </c>
      <c r="FB84" s="222">
        <v>312290.37400000001</v>
      </c>
      <c r="FC84" s="222">
        <v>315347.78499999997</v>
      </c>
      <c r="FD84" s="222">
        <v>317893.14500000002</v>
      </c>
      <c r="FE84" s="222">
        <v>320512.36099999998</v>
      </c>
      <c r="FF84" s="222">
        <v>323328.77500000002</v>
      </c>
      <c r="FG84" s="222">
        <v>327367.11099999998</v>
      </c>
      <c r="FH84" s="222">
        <v>330032.13099999999</v>
      </c>
      <c r="FI84" s="222">
        <v>332388.89299999998</v>
      </c>
      <c r="FJ84" s="222">
        <v>334757.30800000002</v>
      </c>
      <c r="FK84" s="222">
        <v>336768.69699999999</v>
      </c>
      <c r="FL84" s="222">
        <v>338810.06400000001</v>
      </c>
      <c r="FM84" s="222">
        <v>341037.09399999998</v>
      </c>
      <c r="FN84" s="222">
        <v>343124.69900000002</v>
      </c>
      <c r="FO84" s="222">
        <v>345142.80900000001</v>
      </c>
      <c r="FP84" s="222">
        <v>347428.11900000001</v>
      </c>
      <c r="FQ84" s="222">
        <v>350981.641</v>
      </c>
      <c r="FR84" s="222">
        <v>352246.42300000001</v>
      </c>
      <c r="FS84" s="222">
        <v>354593.755</v>
      </c>
      <c r="FT84" s="222">
        <v>358119.91600000003</v>
      </c>
      <c r="FU84" s="222">
        <v>360568.19900000002</v>
      </c>
      <c r="FV84" s="222">
        <v>361266.864</v>
      </c>
      <c r="FW84" s="222">
        <v>362540.32</v>
      </c>
      <c r="FX84" s="222">
        <v>364869.88500000001</v>
      </c>
      <c r="FY84" s="222">
        <v>367041.94500000001</v>
      </c>
      <c r="FZ84" s="222">
        <v>370096.61499999999</v>
      </c>
      <c r="GA84" s="222">
        <v>371673.67099999997</v>
      </c>
      <c r="GB84" s="222">
        <v>374063.35999999999</v>
      </c>
      <c r="GC84" s="222">
        <v>376451.55200000003</v>
      </c>
      <c r="GD84" s="222">
        <v>378781.49900000001</v>
      </c>
      <c r="GE84" s="222">
        <v>380992.527</v>
      </c>
      <c r="GF84" s="222">
        <v>383122.15600000002</v>
      </c>
      <c r="GG84" s="222">
        <v>385420.89399999997</v>
      </c>
      <c r="GH84" s="222">
        <v>387567.66499999998</v>
      </c>
      <c r="GI84" s="222">
        <v>389758.908</v>
      </c>
      <c r="GJ84" s="222">
        <v>393399.75400000002</v>
      </c>
      <c r="GK84" s="222">
        <v>395372.51799999998</v>
      </c>
      <c r="GL84" s="222">
        <v>397060.935</v>
      </c>
      <c r="GM84" s="222">
        <v>399276.94699999999</v>
      </c>
      <c r="GN84" s="222">
        <v>401336.76500000001</v>
      </c>
      <c r="GO84" s="222">
        <v>404908.89799999999</v>
      </c>
      <c r="GP84" s="222">
        <v>407180.19300000003</v>
      </c>
      <c r="GQ84" s="222">
        <v>409457.67599999998</v>
      </c>
      <c r="GR84" s="222">
        <v>410184.554</v>
      </c>
      <c r="GS84" s="222">
        <v>412175.83799999999</v>
      </c>
      <c r="GT84" s="222">
        <v>414279.58799999999</v>
      </c>
      <c r="GU84" s="222">
        <v>415875.06800000003</v>
      </c>
      <c r="GV84" s="222">
        <v>416494.07799999998</v>
      </c>
      <c r="GW84" s="222">
        <v>419102.42</v>
      </c>
      <c r="GX84" s="222">
        <v>420557.935</v>
      </c>
      <c r="GY84" s="222">
        <v>420557.935</v>
      </c>
      <c r="GZ84" s="222">
        <v>421879.85399999999</v>
      </c>
      <c r="HA84" s="222">
        <v>424206.62400000001</v>
      </c>
      <c r="HB84" s="222">
        <v>426489.89399999997</v>
      </c>
      <c r="HC84" s="222">
        <v>428725.20400000003</v>
      </c>
      <c r="HD84" s="222">
        <v>430577.45500000002</v>
      </c>
      <c r="HE84" s="222">
        <v>432452.29499999998</v>
      </c>
      <c r="HF84" s="222">
        <v>435904.19400000002</v>
      </c>
      <c r="HG84" s="222">
        <v>437909.04100000003</v>
      </c>
      <c r="HH84" s="222">
        <v>440132.10499999998</v>
      </c>
      <c r="HI84" s="222">
        <v>442316.49</v>
      </c>
      <c r="HJ84" s="222">
        <v>444365.86200000002</v>
      </c>
      <c r="HK84" s="222">
        <v>444698.43099999998</v>
      </c>
      <c r="HL84" s="222">
        <v>446261.38099999999</v>
      </c>
      <c r="HM84" s="222">
        <v>448229.25</v>
      </c>
      <c r="HN84" s="222">
        <v>449468.451</v>
      </c>
      <c r="HO84" s="222">
        <v>452470.924</v>
      </c>
      <c r="HP84" s="222">
        <v>453415.55499999999</v>
      </c>
      <c r="HQ84" s="222">
        <v>455864.446</v>
      </c>
      <c r="HR84" s="222">
        <v>457937.25300000003</v>
      </c>
      <c r="HS84" s="222">
        <v>459681.511</v>
      </c>
      <c r="HT84" s="222">
        <v>459681.511</v>
      </c>
      <c r="HU84" s="222">
        <v>459681.511</v>
      </c>
      <c r="HV84" s="222">
        <v>459681.511</v>
      </c>
      <c r="HW84" s="222">
        <v>461307.87800000003</v>
      </c>
      <c r="HX84" s="222">
        <v>462633.88799999998</v>
      </c>
      <c r="HY84" s="222">
        <v>462633.88799999998</v>
      </c>
      <c r="HZ84" s="222">
        <v>462954.11700000003</v>
      </c>
    </row>
    <row r="85" spans="1:237" x14ac:dyDescent="0.25">
      <c r="A85" s="225">
        <f t="shared" si="5"/>
        <v>83</v>
      </c>
      <c r="B85" s="226"/>
      <c r="C85" s="229"/>
      <c r="D85" s="180">
        <v>0.88</v>
      </c>
      <c r="E85" s="180">
        <v>0.78</v>
      </c>
      <c r="F85" s="180">
        <v>0.86</v>
      </c>
      <c r="G85" s="180">
        <v>0.89</v>
      </c>
      <c r="H85" s="180">
        <v>0.93</v>
      </c>
      <c r="I85" s="180">
        <v>0.98</v>
      </c>
      <c r="J85" s="222">
        <v>0.97</v>
      </c>
      <c r="K85" s="222">
        <v>0.98</v>
      </c>
      <c r="L85" s="229">
        <v>1</v>
      </c>
      <c r="M85" s="222">
        <v>0.98</v>
      </c>
      <c r="N85" s="222">
        <v>0.98</v>
      </c>
      <c r="O85" s="222">
        <v>1.01</v>
      </c>
      <c r="P85" s="222">
        <v>1.01</v>
      </c>
      <c r="Q85" s="222">
        <v>1</v>
      </c>
      <c r="R85" s="222">
        <v>1</v>
      </c>
      <c r="S85" s="222">
        <v>1</v>
      </c>
      <c r="T85" s="222">
        <v>1.01</v>
      </c>
      <c r="U85" s="222">
        <v>1.05</v>
      </c>
      <c r="V85" s="222">
        <v>1.05</v>
      </c>
      <c r="W85" s="222">
        <v>1.06</v>
      </c>
      <c r="X85" s="222">
        <v>1.06</v>
      </c>
      <c r="Y85" s="222">
        <v>1.07</v>
      </c>
      <c r="Z85" s="222">
        <v>1.0900000000000001</v>
      </c>
      <c r="AA85" s="222">
        <v>1.0900000000000001</v>
      </c>
      <c r="AB85" s="222">
        <v>1.0900000000000001</v>
      </c>
      <c r="AC85" s="222">
        <v>1.08</v>
      </c>
      <c r="AD85" s="222">
        <v>1.08</v>
      </c>
      <c r="AE85" s="222">
        <v>1.08</v>
      </c>
      <c r="AF85" s="222">
        <v>1.08</v>
      </c>
      <c r="AG85" s="222">
        <v>1.08</v>
      </c>
      <c r="AH85" s="222">
        <v>1.06</v>
      </c>
      <c r="AI85" s="222">
        <v>1.05</v>
      </c>
      <c r="AJ85" s="222">
        <v>1.06</v>
      </c>
      <c r="AK85" s="222">
        <v>1.06</v>
      </c>
      <c r="AL85" s="222">
        <v>1.06</v>
      </c>
      <c r="AM85" s="222">
        <v>1.07</v>
      </c>
      <c r="AN85" s="222">
        <v>1.08</v>
      </c>
      <c r="AO85" s="222">
        <v>1.08</v>
      </c>
      <c r="AP85" s="222">
        <v>1.08</v>
      </c>
      <c r="AQ85" s="222">
        <v>1.07</v>
      </c>
      <c r="AR85" s="222">
        <v>1.08</v>
      </c>
      <c r="AS85" s="222">
        <v>1.0900000000000001</v>
      </c>
      <c r="AT85" s="222">
        <v>1.1000000000000001</v>
      </c>
      <c r="AU85" s="222">
        <v>1.1000000000000001</v>
      </c>
      <c r="AV85" s="222">
        <v>1.1100000000000001</v>
      </c>
      <c r="AW85" s="222">
        <v>1.1200000000000001</v>
      </c>
      <c r="AX85" s="222">
        <v>1.1200000000000001</v>
      </c>
      <c r="AY85" s="222">
        <v>1.1200000000000001</v>
      </c>
      <c r="AZ85" s="222">
        <v>1.1200000000000001</v>
      </c>
      <c r="BA85" s="222">
        <v>1.1200000000000001</v>
      </c>
      <c r="BB85" s="222">
        <v>1.1200000000000001</v>
      </c>
      <c r="BC85" s="222">
        <v>1.1100000000000001</v>
      </c>
      <c r="BD85" s="222">
        <v>1.1200000000000001</v>
      </c>
      <c r="BE85" s="222">
        <v>1.1100000000000001</v>
      </c>
      <c r="BF85" s="222">
        <v>1.1000000000000001</v>
      </c>
      <c r="BG85" s="222">
        <v>1.1000000000000001</v>
      </c>
      <c r="BH85" s="222">
        <v>1.0900000000000001</v>
      </c>
      <c r="BI85" s="222">
        <v>1.0900000000000001</v>
      </c>
      <c r="BJ85" s="222">
        <v>1.0900000000000001</v>
      </c>
      <c r="BK85" s="222">
        <v>1.0900000000000001</v>
      </c>
      <c r="BL85" s="222">
        <v>1.08</v>
      </c>
      <c r="BM85" s="222">
        <v>1.08</v>
      </c>
      <c r="BN85" s="222">
        <v>1.08</v>
      </c>
      <c r="BO85" s="222">
        <v>1.08</v>
      </c>
      <c r="BP85" s="222">
        <v>1.07</v>
      </c>
      <c r="BQ85" s="222">
        <v>1.07</v>
      </c>
      <c r="BR85" s="222">
        <v>1.07</v>
      </c>
      <c r="BS85" s="222">
        <v>1.06</v>
      </c>
      <c r="BT85" s="222">
        <v>1.06</v>
      </c>
      <c r="BU85" s="222">
        <v>1.06</v>
      </c>
      <c r="BV85" s="222">
        <v>1.07</v>
      </c>
      <c r="BW85" s="222">
        <v>1.07</v>
      </c>
      <c r="BX85" s="222">
        <v>1.07</v>
      </c>
      <c r="BY85" s="222">
        <v>1.07</v>
      </c>
      <c r="BZ85" s="222">
        <v>1.07</v>
      </c>
      <c r="CA85" s="222">
        <v>1.08</v>
      </c>
      <c r="CB85" s="222">
        <v>1.08</v>
      </c>
      <c r="CC85" s="222">
        <v>1.08</v>
      </c>
      <c r="CD85" s="222">
        <v>1.0900000000000001</v>
      </c>
      <c r="CE85" s="222">
        <v>1.08</v>
      </c>
      <c r="CF85" s="222">
        <v>1.0900000000000001</v>
      </c>
      <c r="CG85" s="222">
        <v>1.08</v>
      </c>
      <c r="CH85" s="222">
        <v>1.08</v>
      </c>
      <c r="CI85" s="222">
        <v>1.0900000000000001</v>
      </c>
      <c r="CJ85" s="222">
        <v>1.0900000000000001</v>
      </c>
      <c r="CK85" s="222">
        <v>1.0900000000000001</v>
      </c>
      <c r="CL85" s="222">
        <v>1.0900000000000001</v>
      </c>
      <c r="CM85" s="222">
        <v>1.0900000000000001</v>
      </c>
      <c r="CN85" s="222">
        <v>1.0900000000000001</v>
      </c>
      <c r="CO85" s="222">
        <v>1.0900000000000001</v>
      </c>
      <c r="CP85" s="222">
        <v>1.0900000000000001</v>
      </c>
      <c r="CQ85" s="222">
        <v>1.0900000000000001</v>
      </c>
      <c r="CR85" s="222">
        <v>1.0900000000000001</v>
      </c>
      <c r="CS85" s="222">
        <v>1.0900000000000001</v>
      </c>
      <c r="CT85" s="222">
        <v>1.0900000000000001</v>
      </c>
      <c r="CU85" s="222">
        <v>1.0900000000000001</v>
      </c>
      <c r="CV85" s="222">
        <v>1.0900000000000001</v>
      </c>
      <c r="CW85" s="222">
        <v>1.0900000000000001</v>
      </c>
      <c r="CX85" s="222">
        <v>1.08</v>
      </c>
      <c r="CY85" s="222">
        <v>1.0900000000000001</v>
      </c>
      <c r="CZ85" s="222">
        <v>1.08</v>
      </c>
      <c r="DA85" s="222">
        <v>1.08</v>
      </c>
      <c r="DB85" s="222">
        <v>1.08</v>
      </c>
      <c r="DC85" s="222">
        <v>1.08</v>
      </c>
      <c r="DD85" s="222">
        <v>1.08</v>
      </c>
      <c r="DE85" s="222">
        <v>1.08</v>
      </c>
      <c r="DF85" s="222">
        <v>1.08</v>
      </c>
      <c r="DG85" s="222">
        <v>1.08</v>
      </c>
      <c r="DH85" s="222">
        <v>1.08</v>
      </c>
      <c r="DI85" s="222">
        <v>1.0900000000000001</v>
      </c>
      <c r="DJ85" s="222">
        <v>1.0900000000000001</v>
      </c>
      <c r="DK85" s="222">
        <v>1.0900000000000001</v>
      </c>
      <c r="DL85" s="222">
        <v>1.0900000000000001</v>
      </c>
      <c r="DM85" s="222">
        <v>1.0900000000000001</v>
      </c>
      <c r="DN85" s="222">
        <v>1.0900000000000001</v>
      </c>
      <c r="DO85" s="222">
        <v>1.0900000000000001</v>
      </c>
      <c r="DP85" s="222">
        <v>1.0900000000000001</v>
      </c>
      <c r="DQ85" s="222">
        <v>1.0900000000000001</v>
      </c>
      <c r="DR85" s="222">
        <v>1.0900000000000001</v>
      </c>
      <c r="DS85" s="222">
        <v>1.0900000000000001</v>
      </c>
      <c r="DT85" s="222">
        <v>1.0900000000000001</v>
      </c>
      <c r="DU85" s="222">
        <v>1.0900000000000001</v>
      </c>
      <c r="DV85" s="222">
        <v>1.0900000000000001</v>
      </c>
      <c r="DW85" s="222">
        <v>1.0900000000000001</v>
      </c>
      <c r="DX85" s="222">
        <v>1.0900000000000001</v>
      </c>
      <c r="DY85" s="222">
        <v>1.0900000000000001</v>
      </c>
      <c r="DZ85" s="222">
        <v>1.0900000000000001</v>
      </c>
      <c r="EA85" s="222">
        <v>1.1000000000000001</v>
      </c>
      <c r="EB85" s="222">
        <v>1.1000000000000001</v>
      </c>
      <c r="EC85" s="222">
        <v>1.1000000000000001</v>
      </c>
      <c r="ED85" s="222">
        <v>1.1000000000000001</v>
      </c>
      <c r="EE85" s="222">
        <v>1.1000000000000001</v>
      </c>
      <c r="EF85" s="222">
        <v>1.1000000000000001</v>
      </c>
      <c r="EG85" s="222">
        <v>1.1000000000000001</v>
      </c>
      <c r="EH85" s="222">
        <v>1.1000000000000001</v>
      </c>
      <c r="EI85" s="222">
        <v>1.1000000000000001</v>
      </c>
      <c r="EJ85" s="222">
        <v>1.1000000000000001</v>
      </c>
      <c r="EK85" s="222">
        <v>1.1000000000000001</v>
      </c>
      <c r="EL85" s="222">
        <v>1.1000000000000001</v>
      </c>
      <c r="EM85" s="222">
        <v>1.1000000000000001</v>
      </c>
      <c r="EN85" s="222">
        <v>1.1100000000000001</v>
      </c>
      <c r="EO85" s="222">
        <v>1.1100000000000001</v>
      </c>
      <c r="EP85" s="222">
        <v>1.1100000000000001</v>
      </c>
      <c r="EQ85" s="222">
        <v>1.1100000000000001</v>
      </c>
      <c r="ER85" s="222">
        <v>1.1000000000000001</v>
      </c>
      <c r="ES85" s="222">
        <v>1.1000000000000001</v>
      </c>
      <c r="ET85" s="222">
        <v>1.1100000000000001</v>
      </c>
      <c r="EU85" s="222">
        <v>1.1100000000000001</v>
      </c>
      <c r="EV85" s="222">
        <v>1.1100000000000001</v>
      </c>
      <c r="EW85" s="222">
        <v>1.1100000000000001</v>
      </c>
      <c r="EX85" s="222">
        <v>1.1100000000000001</v>
      </c>
      <c r="EY85" s="222">
        <v>1.1100000000000001</v>
      </c>
      <c r="EZ85" s="222">
        <v>1.1100000000000001</v>
      </c>
      <c r="FA85" s="222">
        <v>1.1100000000000001</v>
      </c>
      <c r="FB85" s="222">
        <v>1.1000000000000001</v>
      </c>
      <c r="FC85" s="222">
        <v>1.1000000000000001</v>
      </c>
      <c r="FD85" s="222">
        <v>1.1000000000000001</v>
      </c>
      <c r="FE85" s="222">
        <v>1.1000000000000001</v>
      </c>
      <c r="FF85" s="222">
        <v>1.1000000000000001</v>
      </c>
      <c r="FG85" s="222">
        <v>1.1100000000000001</v>
      </c>
      <c r="FH85" s="222">
        <v>1.1100000000000001</v>
      </c>
      <c r="FI85" s="222">
        <v>1.1100000000000001</v>
      </c>
      <c r="FJ85" s="222">
        <v>1.1100000000000001</v>
      </c>
      <c r="FK85" s="222">
        <v>1.1100000000000001</v>
      </c>
      <c r="FL85" s="222">
        <v>1.1100000000000001</v>
      </c>
      <c r="FM85" s="222">
        <v>1.1100000000000001</v>
      </c>
      <c r="FN85" s="222">
        <v>1.1100000000000001</v>
      </c>
      <c r="FO85" s="222">
        <v>1.1100000000000001</v>
      </c>
      <c r="FP85" s="222">
        <v>1.1100000000000001</v>
      </c>
      <c r="FQ85" s="222">
        <v>1.1100000000000001</v>
      </c>
      <c r="FR85" s="222">
        <v>1.1100000000000001</v>
      </c>
      <c r="FS85" s="222">
        <v>1.1100000000000001</v>
      </c>
      <c r="FT85" s="222">
        <v>1.1100000000000001</v>
      </c>
      <c r="FU85" s="222">
        <v>1.1100000000000001</v>
      </c>
      <c r="FV85" s="222">
        <v>1.1100000000000001</v>
      </c>
      <c r="FW85" s="222">
        <v>1.1100000000000001</v>
      </c>
      <c r="FX85" s="222">
        <v>1.1100000000000001</v>
      </c>
      <c r="FY85" s="222">
        <v>1.1100000000000001</v>
      </c>
      <c r="FZ85" s="222">
        <v>1.1100000000000001</v>
      </c>
      <c r="GA85" s="222">
        <v>1.1100000000000001</v>
      </c>
      <c r="GB85" s="222">
        <v>1.1100000000000001</v>
      </c>
      <c r="GC85" s="222">
        <v>1.1100000000000001</v>
      </c>
      <c r="GD85" s="222">
        <v>1.1100000000000001</v>
      </c>
      <c r="GE85" s="222">
        <v>1.1100000000000001</v>
      </c>
      <c r="GF85" s="222">
        <v>1.1200000000000001</v>
      </c>
      <c r="GG85" s="222">
        <v>1.1200000000000001</v>
      </c>
      <c r="GH85" s="222">
        <v>1.1200000000000001</v>
      </c>
      <c r="GI85" s="222">
        <v>1.1200000000000001</v>
      </c>
      <c r="GJ85" s="222">
        <v>1.1200000000000001</v>
      </c>
      <c r="GK85" s="222">
        <v>1.1200000000000001</v>
      </c>
      <c r="GL85" s="222">
        <v>1.1200000000000001</v>
      </c>
      <c r="GM85" s="222">
        <v>1.1200000000000001</v>
      </c>
      <c r="GN85" s="222">
        <v>1.1200000000000001</v>
      </c>
      <c r="GO85" s="222">
        <v>1.1200000000000001</v>
      </c>
      <c r="GP85" s="222">
        <v>1.1200000000000001</v>
      </c>
      <c r="GQ85" s="222">
        <v>1.1200000000000001</v>
      </c>
      <c r="GR85" s="222">
        <v>1.1200000000000001</v>
      </c>
      <c r="GS85" s="222">
        <v>1.1200000000000001</v>
      </c>
      <c r="GT85" s="222">
        <v>1.1200000000000001</v>
      </c>
      <c r="GU85" s="222">
        <v>1.1200000000000001</v>
      </c>
      <c r="GV85" s="222">
        <v>1.1200000000000001</v>
      </c>
      <c r="GW85" s="222">
        <v>1.1200000000000001</v>
      </c>
      <c r="GX85" s="222">
        <v>1.1200000000000001</v>
      </c>
      <c r="GY85" s="222">
        <v>1.1200000000000001</v>
      </c>
      <c r="GZ85" s="222">
        <v>1.1200000000000001</v>
      </c>
      <c r="HA85" s="222">
        <v>1.1200000000000001</v>
      </c>
      <c r="HB85" s="222">
        <v>1.1200000000000001</v>
      </c>
      <c r="HC85" s="222">
        <v>1.1200000000000001</v>
      </c>
      <c r="HD85" s="222">
        <v>1.1200000000000001</v>
      </c>
      <c r="HE85" s="222">
        <v>1.1200000000000001</v>
      </c>
      <c r="HF85" s="222">
        <v>1.1200000000000001</v>
      </c>
      <c r="HG85" s="222">
        <v>1.1200000000000001</v>
      </c>
      <c r="HH85" s="222">
        <v>1.1100000000000001</v>
      </c>
      <c r="HI85" s="222">
        <v>1.1100000000000001</v>
      </c>
      <c r="HJ85" s="222">
        <v>1.1100000000000001</v>
      </c>
      <c r="HK85" s="222">
        <v>1.1100000000000001</v>
      </c>
      <c r="HL85" s="222">
        <v>1.1100000000000001</v>
      </c>
      <c r="HM85" s="222">
        <v>1.1100000000000001</v>
      </c>
      <c r="HN85" s="222">
        <v>1.1100000000000001</v>
      </c>
      <c r="HO85" s="222">
        <v>1.1100000000000001</v>
      </c>
      <c r="HP85" s="222">
        <v>1.1100000000000001</v>
      </c>
      <c r="HQ85" s="222">
        <v>1.1100000000000001</v>
      </c>
      <c r="HR85" s="222">
        <v>1.1100000000000001</v>
      </c>
      <c r="HS85" s="222">
        <v>1.1100000000000001</v>
      </c>
      <c r="HT85" s="222">
        <v>1.1100000000000001</v>
      </c>
      <c r="HU85" s="222">
        <v>1.1100000000000001</v>
      </c>
      <c r="HV85" s="222">
        <v>1.1100000000000001</v>
      </c>
      <c r="HW85" s="222">
        <v>1.1100000000000001</v>
      </c>
      <c r="HX85" s="222">
        <v>1.1100000000000001</v>
      </c>
      <c r="HY85" s="222">
        <v>1.1100000000000001</v>
      </c>
      <c r="HZ85" s="222">
        <v>1.1100000000000001</v>
      </c>
    </row>
    <row r="86" spans="1:237" x14ac:dyDescent="0.25">
      <c r="A86" s="225">
        <f t="shared" si="5"/>
        <v>84</v>
      </c>
      <c r="B86" s="226"/>
      <c r="C86" s="229"/>
      <c r="D86" s="180">
        <v>45.09</v>
      </c>
      <c r="E86" s="180">
        <v>46</v>
      </c>
      <c r="F86" s="180">
        <v>45.89</v>
      </c>
      <c r="G86" s="180">
        <v>45.93</v>
      </c>
      <c r="H86" s="180">
        <v>45.93</v>
      </c>
      <c r="I86" s="180">
        <v>46.25</v>
      </c>
      <c r="J86" s="222">
        <v>46.8</v>
      </c>
      <c r="K86" s="222">
        <v>46.94</v>
      </c>
      <c r="L86" s="229">
        <v>47.13</v>
      </c>
      <c r="M86" s="222">
        <v>47.19</v>
      </c>
      <c r="N86" s="222">
        <v>47.17</v>
      </c>
      <c r="O86" s="222">
        <v>47.21</v>
      </c>
      <c r="P86" s="222">
        <v>47.37</v>
      </c>
      <c r="Q86" s="222">
        <v>47.39</v>
      </c>
      <c r="R86" s="222">
        <v>47.45</v>
      </c>
      <c r="S86" s="222">
        <v>47.43</v>
      </c>
      <c r="T86" s="222">
        <v>47.4</v>
      </c>
      <c r="U86" s="222">
        <v>47.25</v>
      </c>
      <c r="V86" s="222">
        <v>47.11</v>
      </c>
      <c r="W86" s="222">
        <v>46.95</v>
      </c>
      <c r="X86" s="222">
        <v>46.95</v>
      </c>
      <c r="Y86" s="222">
        <v>46.96</v>
      </c>
      <c r="Z86" s="222">
        <v>46.99</v>
      </c>
      <c r="AA86" s="222">
        <v>46.96</v>
      </c>
      <c r="AB86" s="222">
        <v>46.94</v>
      </c>
      <c r="AC86" s="222">
        <v>46.93</v>
      </c>
      <c r="AD86" s="222">
        <v>46.91</v>
      </c>
      <c r="AE86" s="222">
        <v>46.91</v>
      </c>
      <c r="AF86" s="222">
        <v>46.91</v>
      </c>
      <c r="AG86" s="222">
        <v>46.92</v>
      </c>
      <c r="AH86" s="222">
        <v>46.97</v>
      </c>
      <c r="AI86" s="222">
        <v>46.93</v>
      </c>
      <c r="AJ86" s="222">
        <v>46.89</v>
      </c>
      <c r="AK86" s="222">
        <v>46.83</v>
      </c>
      <c r="AL86" s="222">
        <v>46.83</v>
      </c>
      <c r="AM86" s="222">
        <v>46.79</v>
      </c>
      <c r="AN86" s="222">
        <v>46.72</v>
      </c>
      <c r="AO86" s="222">
        <v>46.71</v>
      </c>
      <c r="AP86" s="222">
        <v>46.65</v>
      </c>
      <c r="AQ86" s="222">
        <v>46.61</v>
      </c>
      <c r="AR86" s="222">
        <v>46.56</v>
      </c>
      <c r="AS86" s="222">
        <v>46.51</v>
      </c>
      <c r="AT86" s="222">
        <v>46.47</v>
      </c>
      <c r="AU86" s="222">
        <v>46.43</v>
      </c>
      <c r="AV86" s="222">
        <v>46.43</v>
      </c>
      <c r="AW86" s="222">
        <v>46.42</v>
      </c>
      <c r="AX86" s="222">
        <v>46.41</v>
      </c>
      <c r="AY86" s="222">
        <v>46.39</v>
      </c>
      <c r="AZ86" s="222">
        <v>46.39</v>
      </c>
      <c r="BA86" s="222">
        <v>46.39</v>
      </c>
      <c r="BB86" s="222">
        <v>46.39</v>
      </c>
      <c r="BC86" s="222">
        <v>46.41</v>
      </c>
      <c r="BD86" s="222">
        <v>46.42</v>
      </c>
      <c r="BE86" s="222">
        <v>46.43</v>
      </c>
      <c r="BF86" s="222">
        <v>46.45</v>
      </c>
      <c r="BG86" s="222">
        <v>46.47</v>
      </c>
      <c r="BH86" s="222">
        <v>46.5</v>
      </c>
      <c r="BI86" s="222">
        <v>46.52</v>
      </c>
      <c r="BJ86" s="222">
        <v>46.55</v>
      </c>
      <c r="BK86" s="222">
        <v>46.61</v>
      </c>
      <c r="BL86" s="222">
        <v>46.64</v>
      </c>
      <c r="BM86" s="222">
        <v>46.66</v>
      </c>
      <c r="BN86" s="222">
        <v>46.69</v>
      </c>
      <c r="BO86" s="222">
        <v>46.57</v>
      </c>
      <c r="BP86" s="222">
        <v>46.51</v>
      </c>
      <c r="BQ86" s="222">
        <v>46.49</v>
      </c>
      <c r="BR86" s="222">
        <v>46.44</v>
      </c>
      <c r="BS86" s="222">
        <v>46.38</v>
      </c>
      <c r="BT86" s="222">
        <v>46.29</v>
      </c>
      <c r="BU86" s="222">
        <v>46.2</v>
      </c>
      <c r="BV86" s="222">
        <v>46.09</v>
      </c>
      <c r="BW86" s="222">
        <v>45.99</v>
      </c>
      <c r="BX86" s="222">
        <v>45.94</v>
      </c>
      <c r="BY86" s="222">
        <v>45.88</v>
      </c>
      <c r="BZ86" s="222">
        <v>45.82</v>
      </c>
      <c r="CA86" s="222">
        <v>45.71</v>
      </c>
      <c r="CB86" s="222">
        <v>45.65</v>
      </c>
      <c r="CC86" s="222">
        <v>45.58</v>
      </c>
      <c r="CD86" s="222">
        <v>45.58</v>
      </c>
      <c r="CE86" s="222">
        <v>45.56</v>
      </c>
      <c r="CF86" s="222">
        <v>45.54</v>
      </c>
      <c r="CG86" s="222">
        <v>45.55</v>
      </c>
      <c r="CH86" s="222">
        <v>45.56</v>
      </c>
      <c r="CI86" s="222">
        <v>45.55</v>
      </c>
      <c r="CJ86" s="222">
        <v>45.54</v>
      </c>
      <c r="CK86" s="222">
        <v>45.54</v>
      </c>
      <c r="CL86" s="222">
        <v>45.54</v>
      </c>
      <c r="CM86" s="222">
        <v>45.55</v>
      </c>
      <c r="CN86" s="222">
        <v>45.52</v>
      </c>
      <c r="CO86" s="222">
        <v>45.51</v>
      </c>
      <c r="CP86" s="222">
        <v>45.5</v>
      </c>
      <c r="CQ86" s="222">
        <v>45.5</v>
      </c>
      <c r="CR86" s="222">
        <v>45.5</v>
      </c>
      <c r="CS86" s="222">
        <v>45.48</v>
      </c>
      <c r="CT86" s="222">
        <v>45.48</v>
      </c>
      <c r="CU86" s="222">
        <v>45.48</v>
      </c>
      <c r="CV86" s="222">
        <v>45.48</v>
      </c>
      <c r="CW86" s="222">
        <v>45.49</v>
      </c>
      <c r="CX86" s="222">
        <v>45.49</v>
      </c>
      <c r="CY86" s="222">
        <v>45.46</v>
      </c>
      <c r="CZ86" s="222">
        <v>45.46</v>
      </c>
      <c r="DA86" s="222">
        <v>45.46</v>
      </c>
      <c r="DB86" s="222">
        <v>45.46</v>
      </c>
      <c r="DC86" s="222">
        <v>45.45</v>
      </c>
      <c r="DD86" s="222">
        <v>45.45</v>
      </c>
      <c r="DE86" s="222">
        <v>45.44</v>
      </c>
      <c r="DF86" s="222">
        <v>45.43</v>
      </c>
      <c r="DG86" s="222">
        <v>45.43</v>
      </c>
      <c r="DH86" s="222">
        <v>45.41</v>
      </c>
      <c r="DI86" s="222">
        <v>45.41</v>
      </c>
      <c r="DJ86" s="222">
        <v>45.4</v>
      </c>
      <c r="DK86" s="222">
        <v>45.39</v>
      </c>
      <c r="DL86" s="222">
        <v>45.4</v>
      </c>
      <c r="DM86" s="222">
        <v>45.39</v>
      </c>
      <c r="DN86" s="222">
        <v>45.39</v>
      </c>
      <c r="DO86" s="222">
        <v>45.38</v>
      </c>
      <c r="DP86" s="222">
        <v>45.39</v>
      </c>
      <c r="DQ86" s="222">
        <v>45.39</v>
      </c>
      <c r="DR86" s="222">
        <v>45.38</v>
      </c>
      <c r="DS86" s="222">
        <v>45.36</v>
      </c>
      <c r="DT86" s="222">
        <v>45.34</v>
      </c>
      <c r="DU86" s="222">
        <v>45.33</v>
      </c>
      <c r="DV86" s="222">
        <v>45.33</v>
      </c>
      <c r="DW86" s="222">
        <v>45.32</v>
      </c>
      <c r="DX86" s="222">
        <v>45.31</v>
      </c>
      <c r="DY86" s="222">
        <v>45.31</v>
      </c>
      <c r="DZ86" s="222">
        <v>45.31</v>
      </c>
      <c r="EA86" s="222">
        <v>45.3</v>
      </c>
      <c r="EB86" s="222">
        <v>45.3</v>
      </c>
      <c r="EC86" s="222">
        <v>45.3</v>
      </c>
      <c r="ED86" s="222">
        <v>45.29</v>
      </c>
      <c r="EE86" s="222">
        <v>45.3</v>
      </c>
      <c r="EF86" s="222">
        <v>45.3</v>
      </c>
      <c r="EG86" s="222">
        <v>45.3</v>
      </c>
      <c r="EH86" s="222">
        <v>45.3</v>
      </c>
      <c r="EI86" s="222">
        <v>45.3</v>
      </c>
      <c r="EJ86" s="222">
        <v>45.3</v>
      </c>
      <c r="EK86" s="222">
        <v>45.29</v>
      </c>
      <c r="EL86" s="222">
        <v>45.3</v>
      </c>
      <c r="EM86" s="222">
        <v>45.31</v>
      </c>
      <c r="EN86" s="222">
        <v>45.32</v>
      </c>
      <c r="EO86" s="222">
        <v>45.31</v>
      </c>
      <c r="EP86" s="222">
        <v>45.32</v>
      </c>
      <c r="EQ86" s="222">
        <v>45.33</v>
      </c>
      <c r="ER86" s="222">
        <v>45.34</v>
      </c>
      <c r="ES86" s="222">
        <v>45.32</v>
      </c>
      <c r="ET86" s="222">
        <v>45.3</v>
      </c>
      <c r="EU86" s="222">
        <v>45.3</v>
      </c>
      <c r="EV86" s="222">
        <v>45.3</v>
      </c>
      <c r="EW86" s="222">
        <v>45.3</v>
      </c>
      <c r="EX86" s="222">
        <v>45.3</v>
      </c>
      <c r="EY86" s="222">
        <v>45.3</v>
      </c>
      <c r="EZ86" s="222">
        <v>45.3</v>
      </c>
      <c r="FA86" s="222">
        <v>45.3</v>
      </c>
      <c r="FB86" s="222">
        <v>45.31</v>
      </c>
      <c r="FC86" s="222">
        <v>45.31</v>
      </c>
      <c r="FD86" s="222">
        <v>45.31</v>
      </c>
      <c r="FE86" s="222">
        <v>45.31</v>
      </c>
      <c r="FF86" s="222">
        <v>45.32</v>
      </c>
      <c r="FG86" s="222">
        <v>45.32</v>
      </c>
      <c r="FH86" s="222">
        <v>45.32</v>
      </c>
      <c r="FI86" s="222">
        <v>45.33</v>
      </c>
      <c r="FJ86" s="222">
        <v>45.33</v>
      </c>
      <c r="FK86" s="222">
        <v>45.33</v>
      </c>
      <c r="FL86" s="222">
        <v>45.35</v>
      </c>
      <c r="FM86" s="222">
        <v>45.35</v>
      </c>
      <c r="FN86" s="222">
        <v>45.36</v>
      </c>
      <c r="FO86" s="222">
        <v>45.37</v>
      </c>
      <c r="FP86" s="222">
        <v>45.37</v>
      </c>
      <c r="FQ86" s="222">
        <v>45.37</v>
      </c>
      <c r="FR86" s="222">
        <v>45.39</v>
      </c>
      <c r="FS86" s="222">
        <v>45.4</v>
      </c>
      <c r="FT86" s="222">
        <v>45.41</v>
      </c>
      <c r="FU86" s="222">
        <v>45.41</v>
      </c>
      <c r="FV86" s="222">
        <v>45.43</v>
      </c>
      <c r="FW86" s="222">
        <v>45.43</v>
      </c>
      <c r="FX86" s="222">
        <v>45.43</v>
      </c>
      <c r="FY86" s="222">
        <v>45.44</v>
      </c>
      <c r="FZ86" s="222">
        <v>45.44</v>
      </c>
      <c r="GA86" s="222">
        <v>45.44</v>
      </c>
      <c r="GB86" s="222">
        <v>45.43</v>
      </c>
      <c r="GC86" s="222">
        <v>45.42</v>
      </c>
      <c r="GD86" s="222">
        <v>45.43</v>
      </c>
      <c r="GE86" s="222">
        <v>45.44</v>
      </c>
      <c r="GF86" s="222">
        <v>45.44</v>
      </c>
      <c r="GG86" s="222">
        <v>45.45</v>
      </c>
      <c r="GH86" s="222">
        <v>45.45</v>
      </c>
      <c r="GI86" s="222">
        <v>45.44</v>
      </c>
      <c r="GJ86" s="222">
        <v>45.44</v>
      </c>
      <c r="GK86" s="222">
        <v>45.43</v>
      </c>
      <c r="GL86" s="222">
        <v>45.43</v>
      </c>
      <c r="GM86" s="222">
        <v>45.41</v>
      </c>
      <c r="GN86" s="222">
        <v>45.4</v>
      </c>
      <c r="GO86" s="222">
        <v>45.37</v>
      </c>
      <c r="GP86" s="222">
        <v>45.34</v>
      </c>
      <c r="GQ86" s="222">
        <v>45.31</v>
      </c>
      <c r="GR86" s="222">
        <v>45.3</v>
      </c>
      <c r="GS86" s="222">
        <v>45.29</v>
      </c>
      <c r="GT86" s="222">
        <v>45.29</v>
      </c>
      <c r="GU86" s="222">
        <v>45.29</v>
      </c>
      <c r="GV86" s="222">
        <v>45.29</v>
      </c>
      <c r="GW86" s="222">
        <v>45.29</v>
      </c>
      <c r="GX86" s="222">
        <v>45.29</v>
      </c>
      <c r="GY86" s="222">
        <v>45.29</v>
      </c>
      <c r="GZ86" s="222">
        <v>45.29</v>
      </c>
      <c r="HA86" s="222">
        <v>45.28</v>
      </c>
      <c r="HB86" s="222">
        <v>45.28</v>
      </c>
      <c r="HC86" s="222">
        <v>45.29</v>
      </c>
      <c r="HD86" s="222">
        <v>45.29</v>
      </c>
      <c r="HE86" s="222">
        <v>45.29</v>
      </c>
      <c r="HF86" s="222">
        <v>45.29</v>
      </c>
      <c r="HG86" s="222">
        <v>45.28</v>
      </c>
      <c r="HH86" s="222">
        <v>45.28</v>
      </c>
      <c r="HI86" s="222">
        <v>45.27</v>
      </c>
      <c r="HJ86" s="222">
        <v>45.26</v>
      </c>
      <c r="HK86" s="222">
        <v>45.26</v>
      </c>
      <c r="HL86" s="222">
        <v>45.25</v>
      </c>
      <c r="HM86" s="222">
        <v>45.25</v>
      </c>
      <c r="HN86" s="222">
        <v>45.25</v>
      </c>
      <c r="HO86" s="222">
        <v>45.24</v>
      </c>
      <c r="HP86" s="222">
        <v>45.23</v>
      </c>
      <c r="HQ86" s="222">
        <v>45.22</v>
      </c>
      <c r="HR86" s="222">
        <v>45.21</v>
      </c>
      <c r="HS86" s="222">
        <v>45.21</v>
      </c>
      <c r="HT86" s="222">
        <v>45.21</v>
      </c>
      <c r="HU86" s="222">
        <v>45.21</v>
      </c>
      <c r="HV86" s="222">
        <v>45.21</v>
      </c>
      <c r="HW86" s="222">
        <v>45.19</v>
      </c>
      <c r="HX86" s="222">
        <v>45.19</v>
      </c>
      <c r="HY86" s="222">
        <v>45.19</v>
      </c>
      <c r="HZ86" s="222">
        <v>45.18</v>
      </c>
    </row>
    <row r="87" spans="1:237" x14ac:dyDescent="0.25">
      <c r="A87" s="225">
        <f t="shared" si="5"/>
        <v>85</v>
      </c>
      <c r="B87" s="226"/>
      <c r="C87" s="229"/>
      <c r="D87" s="180">
        <v>53.51</v>
      </c>
      <c r="E87" s="180">
        <v>52.63</v>
      </c>
      <c r="F87" s="180">
        <v>52.56</v>
      </c>
      <c r="G87" s="180">
        <v>52.51</v>
      </c>
      <c r="H87" s="180">
        <v>52.52</v>
      </c>
      <c r="I87" s="180">
        <v>52.18</v>
      </c>
      <c r="J87" s="222">
        <v>51.69</v>
      </c>
      <c r="K87" s="222">
        <v>51.54</v>
      </c>
      <c r="L87" s="229">
        <v>51.33</v>
      </c>
      <c r="M87" s="222">
        <v>51.29</v>
      </c>
      <c r="N87" s="222">
        <v>51.31</v>
      </c>
      <c r="O87" s="222">
        <v>51.25</v>
      </c>
      <c r="P87" s="222">
        <v>51.09</v>
      </c>
      <c r="Q87" s="222">
        <v>51.09</v>
      </c>
      <c r="R87" s="222">
        <v>51.02</v>
      </c>
      <c r="S87" s="222">
        <v>51.05</v>
      </c>
      <c r="T87" s="222">
        <v>51.09</v>
      </c>
      <c r="U87" s="222">
        <v>51.21</v>
      </c>
      <c r="V87" s="222">
        <v>51.36</v>
      </c>
      <c r="W87" s="222">
        <v>51.51</v>
      </c>
      <c r="X87" s="222">
        <v>51.51</v>
      </c>
      <c r="Y87" s="222">
        <v>51.49</v>
      </c>
      <c r="Z87" s="222">
        <v>51.46</v>
      </c>
      <c r="AA87" s="222">
        <v>51.48</v>
      </c>
      <c r="AB87" s="222">
        <v>51.5</v>
      </c>
      <c r="AC87" s="222">
        <v>51.51</v>
      </c>
      <c r="AD87" s="222">
        <v>51.53</v>
      </c>
      <c r="AE87" s="222">
        <v>51.53</v>
      </c>
      <c r="AF87" s="222">
        <v>51.53</v>
      </c>
      <c r="AG87" s="222">
        <v>51.53</v>
      </c>
      <c r="AH87" s="222">
        <v>51.49</v>
      </c>
      <c r="AI87" s="222">
        <v>51.54</v>
      </c>
      <c r="AJ87" s="222">
        <v>51.58</v>
      </c>
      <c r="AK87" s="222">
        <v>51.63</v>
      </c>
      <c r="AL87" s="222">
        <v>51.62</v>
      </c>
      <c r="AM87" s="222">
        <v>51.65</v>
      </c>
      <c r="AN87" s="222">
        <v>51.71</v>
      </c>
      <c r="AO87" s="222">
        <v>51.73</v>
      </c>
      <c r="AP87" s="222">
        <v>51.78</v>
      </c>
      <c r="AQ87" s="222">
        <v>51.82</v>
      </c>
      <c r="AR87" s="222">
        <v>51.87</v>
      </c>
      <c r="AS87" s="222">
        <v>51.92</v>
      </c>
      <c r="AT87" s="222">
        <v>51.96</v>
      </c>
      <c r="AU87" s="222">
        <v>51.99</v>
      </c>
      <c r="AV87" s="222">
        <v>51.99</v>
      </c>
      <c r="AW87" s="222">
        <v>51.99</v>
      </c>
      <c r="AX87" s="222">
        <v>52.01</v>
      </c>
      <c r="AY87" s="222">
        <v>52.02</v>
      </c>
      <c r="AZ87" s="222">
        <v>52.02</v>
      </c>
      <c r="BA87" s="222">
        <v>52.02</v>
      </c>
      <c r="BB87" s="222">
        <v>52.02</v>
      </c>
      <c r="BC87" s="222">
        <v>52.01</v>
      </c>
      <c r="BD87" s="222">
        <v>52</v>
      </c>
      <c r="BE87" s="222">
        <v>52</v>
      </c>
      <c r="BF87" s="222">
        <v>51.98</v>
      </c>
      <c r="BG87" s="222">
        <v>51.97</v>
      </c>
      <c r="BH87" s="222">
        <v>51.95</v>
      </c>
      <c r="BI87" s="222">
        <v>51.93</v>
      </c>
      <c r="BJ87" s="222">
        <v>51.91</v>
      </c>
      <c r="BK87" s="222">
        <v>51.85</v>
      </c>
      <c r="BL87" s="222">
        <v>51.82</v>
      </c>
      <c r="BM87" s="222">
        <v>51.81</v>
      </c>
      <c r="BN87" s="222">
        <v>51.8</v>
      </c>
      <c r="BO87" s="222">
        <v>51.92</v>
      </c>
      <c r="BP87" s="222">
        <v>51.98</v>
      </c>
      <c r="BQ87" s="222">
        <v>52.01</v>
      </c>
      <c r="BR87" s="222">
        <v>52.06</v>
      </c>
      <c r="BS87" s="222">
        <v>52.13</v>
      </c>
      <c r="BT87" s="222">
        <v>52.22</v>
      </c>
      <c r="BU87" s="222">
        <v>52.3</v>
      </c>
      <c r="BV87" s="222">
        <v>52.41</v>
      </c>
      <c r="BW87" s="222">
        <v>52.49</v>
      </c>
      <c r="BX87" s="222">
        <v>52.54</v>
      </c>
      <c r="BY87" s="222">
        <v>52.6</v>
      </c>
      <c r="BZ87" s="222">
        <v>52.65</v>
      </c>
      <c r="CA87" s="222">
        <v>52.76</v>
      </c>
      <c r="CB87" s="222">
        <v>52.81</v>
      </c>
      <c r="CC87" s="222">
        <v>52.89</v>
      </c>
      <c r="CD87" s="222">
        <v>52.89</v>
      </c>
      <c r="CE87" s="222">
        <v>52.91</v>
      </c>
      <c r="CF87" s="222">
        <v>52.92</v>
      </c>
      <c r="CG87" s="222">
        <v>52.92</v>
      </c>
      <c r="CH87" s="222">
        <v>52.91</v>
      </c>
      <c r="CI87" s="222">
        <v>52.9</v>
      </c>
      <c r="CJ87" s="222">
        <v>52.91</v>
      </c>
      <c r="CK87" s="222">
        <v>52.91</v>
      </c>
      <c r="CL87" s="222">
        <v>52.91</v>
      </c>
      <c r="CM87" s="222">
        <v>52.91</v>
      </c>
      <c r="CN87" s="222">
        <v>52.94</v>
      </c>
      <c r="CO87" s="222">
        <v>52.95</v>
      </c>
      <c r="CP87" s="222">
        <v>52.94</v>
      </c>
      <c r="CQ87" s="222">
        <v>52.95</v>
      </c>
      <c r="CR87" s="222">
        <v>52.95</v>
      </c>
      <c r="CS87" s="222">
        <v>52.96</v>
      </c>
      <c r="CT87" s="222">
        <v>52.96</v>
      </c>
      <c r="CU87" s="222">
        <v>52.96</v>
      </c>
      <c r="CV87" s="222">
        <v>52.97</v>
      </c>
      <c r="CW87" s="222">
        <v>52.95</v>
      </c>
      <c r="CX87" s="222">
        <v>52.95</v>
      </c>
      <c r="CY87" s="222">
        <v>52.98</v>
      </c>
      <c r="CZ87" s="222">
        <v>52.98</v>
      </c>
      <c r="DA87" s="222">
        <v>52.98</v>
      </c>
      <c r="DB87" s="222">
        <v>52.98</v>
      </c>
      <c r="DC87" s="222">
        <v>52.98</v>
      </c>
      <c r="DD87" s="222">
        <v>52.98</v>
      </c>
      <c r="DE87" s="222">
        <v>52.99</v>
      </c>
      <c r="DF87" s="222">
        <v>53</v>
      </c>
      <c r="DG87" s="222">
        <v>53</v>
      </c>
      <c r="DH87" s="222">
        <v>53.01</v>
      </c>
      <c r="DI87" s="222">
        <v>53.01</v>
      </c>
      <c r="DJ87" s="222">
        <v>53.03</v>
      </c>
      <c r="DK87" s="222">
        <v>53.04</v>
      </c>
      <c r="DL87" s="222">
        <v>53.03</v>
      </c>
      <c r="DM87" s="222">
        <v>53.03</v>
      </c>
      <c r="DN87" s="222">
        <v>53.03</v>
      </c>
      <c r="DO87" s="222">
        <v>53.04</v>
      </c>
      <c r="DP87" s="222">
        <v>53.03</v>
      </c>
      <c r="DQ87" s="222">
        <v>53.03</v>
      </c>
      <c r="DR87" s="222">
        <v>53.04</v>
      </c>
      <c r="DS87" s="222">
        <v>53.06</v>
      </c>
      <c r="DT87" s="222">
        <v>53.08</v>
      </c>
      <c r="DU87" s="222">
        <v>53.09</v>
      </c>
      <c r="DV87" s="222">
        <v>53.09</v>
      </c>
      <c r="DW87" s="222">
        <v>53.1</v>
      </c>
      <c r="DX87" s="222">
        <v>53.11</v>
      </c>
      <c r="DY87" s="222">
        <v>53.1</v>
      </c>
      <c r="DZ87" s="222">
        <v>53.11</v>
      </c>
      <c r="EA87" s="222">
        <v>53.1</v>
      </c>
      <c r="EB87" s="222">
        <v>53.1</v>
      </c>
      <c r="EC87" s="222">
        <v>53.1</v>
      </c>
      <c r="ED87" s="222">
        <v>53.11</v>
      </c>
      <c r="EE87" s="222">
        <v>53.11</v>
      </c>
      <c r="EF87" s="222">
        <v>53.11</v>
      </c>
      <c r="EG87" s="222">
        <v>53.1</v>
      </c>
      <c r="EH87" s="222">
        <v>53.1</v>
      </c>
      <c r="EI87" s="222">
        <v>53.1</v>
      </c>
      <c r="EJ87" s="222">
        <v>53.1</v>
      </c>
      <c r="EK87" s="222">
        <v>53.11</v>
      </c>
      <c r="EL87" s="222">
        <v>53.1</v>
      </c>
      <c r="EM87" s="222">
        <v>53.09</v>
      </c>
      <c r="EN87" s="222">
        <v>53.08</v>
      </c>
      <c r="EO87" s="222">
        <v>53.08</v>
      </c>
      <c r="EP87" s="222">
        <v>53.07</v>
      </c>
      <c r="EQ87" s="222">
        <v>53.07</v>
      </c>
      <c r="ER87" s="222">
        <v>53.06</v>
      </c>
      <c r="ES87" s="222">
        <v>53.08</v>
      </c>
      <c r="ET87" s="222">
        <v>53.1</v>
      </c>
      <c r="EU87" s="222">
        <v>53.1</v>
      </c>
      <c r="EV87" s="222">
        <v>53.1</v>
      </c>
      <c r="EW87" s="222">
        <v>53.1</v>
      </c>
      <c r="EX87" s="222">
        <v>53.1</v>
      </c>
      <c r="EY87" s="222">
        <v>53.1</v>
      </c>
      <c r="EZ87" s="222">
        <v>53.1</v>
      </c>
      <c r="FA87" s="222">
        <v>53.1</v>
      </c>
      <c r="FB87" s="222">
        <v>53.09</v>
      </c>
      <c r="FC87" s="222">
        <v>53.09</v>
      </c>
      <c r="FD87" s="222">
        <v>53.09</v>
      </c>
      <c r="FE87" s="222">
        <v>53.09</v>
      </c>
      <c r="FF87" s="222">
        <v>53.08</v>
      </c>
      <c r="FG87" s="222">
        <v>53.08</v>
      </c>
      <c r="FH87" s="222">
        <v>53.07</v>
      </c>
      <c r="FI87" s="222">
        <v>53.07</v>
      </c>
      <c r="FJ87" s="222">
        <v>53.06</v>
      </c>
      <c r="FK87" s="222">
        <v>53.06</v>
      </c>
      <c r="FL87" s="222">
        <v>53.04</v>
      </c>
      <c r="FM87" s="222">
        <v>53.04</v>
      </c>
      <c r="FN87" s="222">
        <v>53.03</v>
      </c>
      <c r="FO87" s="222">
        <v>53.03</v>
      </c>
      <c r="FP87" s="222">
        <v>53.03</v>
      </c>
      <c r="FQ87" s="222">
        <v>53.02</v>
      </c>
      <c r="FR87" s="222">
        <v>53.01</v>
      </c>
      <c r="FS87" s="222">
        <v>53</v>
      </c>
      <c r="FT87" s="222">
        <v>52.99</v>
      </c>
      <c r="FU87" s="222">
        <v>52.98</v>
      </c>
      <c r="FV87" s="222">
        <v>52.97</v>
      </c>
      <c r="FW87" s="222">
        <v>52.97</v>
      </c>
      <c r="FX87" s="222">
        <v>52.97</v>
      </c>
      <c r="FY87" s="222">
        <v>52.96</v>
      </c>
      <c r="FZ87" s="222">
        <v>52.95</v>
      </c>
      <c r="GA87" s="222">
        <v>52.95</v>
      </c>
      <c r="GB87" s="222">
        <v>52.96</v>
      </c>
      <c r="GC87" s="222">
        <v>52.97</v>
      </c>
      <c r="GD87" s="222">
        <v>52.96</v>
      </c>
      <c r="GE87" s="222">
        <v>52.96</v>
      </c>
      <c r="GF87" s="222">
        <v>52.95</v>
      </c>
      <c r="GG87" s="222">
        <v>52.94</v>
      </c>
      <c r="GH87" s="222">
        <v>52.94</v>
      </c>
      <c r="GI87" s="222">
        <v>52.94</v>
      </c>
      <c r="GJ87" s="222">
        <v>52.95</v>
      </c>
      <c r="GK87" s="222">
        <v>52.95</v>
      </c>
      <c r="GL87" s="222">
        <v>52.95</v>
      </c>
      <c r="GM87" s="222">
        <v>52.97</v>
      </c>
      <c r="GN87" s="222">
        <v>52.99</v>
      </c>
      <c r="GO87" s="222">
        <v>53.01</v>
      </c>
      <c r="GP87" s="222">
        <v>53.04</v>
      </c>
      <c r="GQ87" s="222">
        <v>53.07</v>
      </c>
      <c r="GR87" s="222">
        <v>53.08</v>
      </c>
      <c r="GS87" s="222">
        <v>53.09</v>
      </c>
      <c r="GT87" s="222">
        <v>53.09</v>
      </c>
      <c r="GU87" s="222">
        <v>53.09</v>
      </c>
      <c r="GV87" s="222">
        <v>53.1</v>
      </c>
      <c r="GW87" s="222">
        <v>53.1</v>
      </c>
      <c r="GX87" s="222">
        <v>53.1</v>
      </c>
      <c r="GY87" s="222">
        <v>53.1</v>
      </c>
      <c r="GZ87" s="222">
        <v>53.1</v>
      </c>
      <c r="HA87" s="222">
        <v>53.11</v>
      </c>
      <c r="HB87" s="222">
        <v>53.1</v>
      </c>
      <c r="HC87" s="222">
        <v>53.1</v>
      </c>
      <c r="HD87" s="222">
        <v>53.1</v>
      </c>
      <c r="HE87" s="222">
        <v>53.1</v>
      </c>
      <c r="HF87" s="222">
        <v>53.1</v>
      </c>
      <c r="HG87" s="222">
        <v>53.11</v>
      </c>
      <c r="HH87" s="222">
        <v>53.12</v>
      </c>
      <c r="HI87" s="222">
        <v>53.12</v>
      </c>
      <c r="HJ87" s="222">
        <v>53.13</v>
      </c>
      <c r="HK87" s="222">
        <v>53.14</v>
      </c>
      <c r="HL87" s="222">
        <v>53.14</v>
      </c>
      <c r="HM87" s="222">
        <v>53.15</v>
      </c>
      <c r="HN87" s="222">
        <v>53.15</v>
      </c>
      <c r="HO87" s="222">
        <v>53.15</v>
      </c>
      <c r="HP87" s="222">
        <v>53.16</v>
      </c>
      <c r="HQ87" s="222">
        <v>53.18</v>
      </c>
      <c r="HR87" s="222">
        <v>53.19</v>
      </c>
      <c r="HS87" s="222">
        <v>53.19</v>
      </c>
      <c r="HT87" s="222">
        <v>53.19</v>
      </c>
      <c r="HU87" s="222">
        <v>53.19</v>
      </c>
      <c r="HV87" s="222">
        <v>53.19</v>
      </c>
      <c r="HW87" s="222">
        <v>53.2</v>
      </c>
      <c r="HX87" s="222">
        <v>53.21</v>
      </c>
      <c r="HY87" s="222">
        <v>53.21</v>
      </c>
      <c r="HZ87" s="222">
        <v>53.21</v>
      </c>
    </row>
    <row r="88" spans="1:237" x14ac:dyDescent="0.25">
      <c r="A88" s="225">
        <f t="shared" si="5"/>
        <v>86</v>
      </c>
      <c r="B88" s="226"/>
      <c r="C88" s="229"/>
      <c r="D88" s="180">
        <v>259</v>
      </c>
      <c r="E88" s="180">
        <v>250</v>
      </c>
      <c r="F88" s="180">
        <v>251</v>
      </c>
      <c r="G88" s="180">
        <v>250</v>
      </c>
      <c r="H88" s="180">
        <v>250</v>
      </c>
      <c r="I88" s="180">
        <v>249</v>
      </c>
      <c r="J88" s="222">
        <v>246</v>
      </c>
      <c r="K88" s="222">
        <v>245</v>
      </c>
      <c r="L88" s="229">
        <v>245</v>
      </c>
      <c r="M88" s="222">
        <v>245</v>
      </c>
      <c r="N88" s="222">
        <v>245</v>
      </c>
      <c r="O88" s="222">
        <v>245</v>
      </c>
      <c r="P88" s="222">
        <v>244</v>
      </c>
      <c r="Q88" s="222">
        <v>244</v>
      </c>
      <c r="R88" s="222">
        <v>245</v>
      </c>
      <c r="S88" s="222">
        <v>245</v>
      </c>
      <c r="T88" s="222">
        <v>246</v>
      </c>
      <c r="U88" s="222">
        <v>247</v>
      </c>
      <c r="V88" s="222">
        <v>248</v>
      </c>
      <c r="W88" s="222">
        <v>250</v>
      </c>
      <c r="X88" s="222">
        <v>250</v>
      </c>
      <c r="Y88" s="222">
        <v>250</v>
      </c>
      <c r="Z88" s="222">
        <v>250</v>
      </c>
      <c r="AA88" s="222">
        <v>250</v>
      </c>
      <c r="AB88" s="222">
        <v>250</v>
      </c>
      <c r="AC88" s="222">
        <v>250</v>
      </c>
      <c r="AD88" s="222">
        <v>251</v>
      </c>
      <c r="AE88" s="222">
        <v>251</v>
      </c>
      <c r="AF88" s="222">
        <v>251</v>
      </c>
      <c r="AG88" s="222">
        <v>251</v>
      </c>
      <c r="AH88" s="222">
        <v>251</v>
      </c>
      <c r="AI88" s="222">
        <v>251</v>
      </c>
      <c r="AJ88" s="222">
        <v>252</v>
      </c>
      <c r="AK88" s="222">
        <v>252</v>
      </c>
      <c r="AL88" s="222">
        <v>252</v>
      </c>
      <c r="AM88" s="222">
        <v>253</v>
      </c>
      <c r="AN88" s="222">
        <v>253</v>
      </c>
      <c r="AO88" s="222">
        <v>253</v>
      </c>
      <c r="AP88" s="222">
        <v>253</v>
      </c>
      <c r="AQ88" s="222">
        <v>254</v>
      </c>
      <c r="AR88" s="222">
        <v>255</v>
      </c>
      <c r="AS88" s="222">
        <v>255</v>
      </c>
      <c r="AT88" s="222">
        <v>255</v>
      </c>
      <c r="AU88" s="222">
        <v>256</v>
      </c>
      <c r="AV88" s="222">
        <v>256</v>
      </c>
      <c r="AW88" s="222">
        <v>256</v>
      </c>
      <c r="AX88" s="222">
        <v>256</v>
      </c>
      <c r="AY88" s="222">
        <v>256</v>
      </c>
      <c r="AZ88" s="222">
        <v>256</v>
      </c>
      <c r="BA88" s="222">
        <v>256</v>
      </c>
      <c r="BB88" s="222">
        <v>256</v>
      </c>
      <c r="BC88" s="222">
        <v>256</v>
      </c>
      <c r="BD88" s="222">
        <v>256</v>
      </c>
      <c r="BE88" s="222">
        <v>256</v>
      </c>
      <c r="BF88" s="222">
        <v>256</v>
      </c>
      <c r="BG88" s="222">
        <v>256</v>
      </c>
      <c r="BH88" s="222">
        <v>256</v>
      </c>
      <c r="BI88" s="222">
        <v>256</v>
      </c>
      <c r="BJ88" s="222">
        <v>256</v>
      </c>
      <c r="BK88" s="222">
        <v>256</v>
      </c>
      <c r="BL88" s="222">
        <v>256</v>
      </c>
      <c r="BM88" s="222">
        <v>256</v>
      </c>
      <c r="BN88" s="222">
        <v>256</v>
      </c>
      <c r="BO88" s="222">
        <v>256</v>
      </c>
      <c r="BP88" s="222">
        <v>257</v>
      </c>
      <c r="BQ88" s="222">
        <v>257</v>
      </c>
      <c r="BR88" s="222">
        <v>257</v>
      </c>
      <c r="BS88" s="222">
        <v>258</v>
      </c>
      <c r="BT88" s="222">
        <v>258</v>
      </c>
      <c r="BU88" s="222">
        <v>259</v>
      </c>
      <c r="BV88" s="222">
        <v>259</v>
      </c>
      <c r="BW88" s="222">
        <v>260</v>
      </c>
      <c r="BX88" s="222">
        <v>260</v>
      </c>
      <c r="BY88" s="222">
        <v>260</v>
      </c>
      <c r="BZ88" s="222">
        <v>260</v>
      </c>
      <c r="CA88" s="222">
        <v>261</v>
      </c>
      <c r="CB88" s="222">
        <v>261</v>
      </c>
      <c r="CC88" s="222">
        <v>262</v>
      </c>
      <c r="CD88" s="222">
        <v>262</v>
      </c>
      <c r="CE88" s="222">
        <v>262</v>
      </c>
      <c r="CF88" s="222">
        <v>262</v>
      </c>
      <c r="CG88" s="222">
        <v>262</v>
      </c>
      <c r="CH88" s="222">
        <v>262</v>
      </c>
      <c r="CI88" s="222">
        <v>263</v>
      </c>
      <c r="CJ88" s="222">
        <v>263</v>
      </c>
      <c r="CK88" s="222">
        <v>263</v>
      </c>
      <c r="CL88" s="222">
        <v>263</v>
      </c>
      <c r="CM88" s="222">
        <v>263</v>
      </c>
      <c r="CN88" s="222">
        <v>263</v>
      </c>
      <c r="CO88" s="222">
        <v>263</v>
      </c>
      <c r="CP88" s="222">
        <v>264</v>
      </c>
      <c r="CQ88" s="222">
        <v>264</v>
      </c>
      <c r="CR88" s="222">
        <v>264</v>
      </c>
      <c r="CS88" s="222">
        <v>264</v>
      </c>
      <c r="CT88" s="222">
        <v>264</v>
      </c>
      <c r="CU88" s="222">
        <v>264</v>
      </c>
      <c r="CV88" s="222">
        <v>264</v>
      </c>
      <c r="CW88" s="222">
        <v>264</v>
      </c>
      <c r="CX88" s="222">
        <v>264</v>
      </c>
      <c r="CY88" s="222">
        <v>264</v>
      </c>
      <c r="CZ88" s="222">
        <v>264</v>
      </c>
      <c r="DA88" s="222">
        <v>264</v>
      </c>
      <c r="DB88" s="222">
        <v>264</v>
      </c>
      <c r="DC88" s="222">
        <v>265</v>
      </c>
      <c r="DD88" s="222">
        <v>265</v>
      </c>
      <c r="DE88" s="222">
        <v>265</v>
      </c>
      <c r="DF88" s="222">
        <v>265</v>
      </c>
      <c r="DG88" s="222">
        <v>265</v>
      </c>
      <c r="DH88" s="222">
        <v>265</v>
      </c>
      <c r="DI88" s="222">
        <v>265</v>
      </c>
      <c r="DJ88" s="222">
        <v>265</v>
      </c>
      <c r="DK88" s="222">
        <v>266</v>
      </c>
      <c r="DL88" s="222">
        <v>266</v>
      </c>
      <c r="DM88" s="222">
        <v>266</v>
      </c>
      <c r="DN88" s="222">
        <v>266</v>
      </c>
      <c r="DO88" s="222">
        <v>266</v>
      </c>
      <c r="DP88" s="222">
        <v>266</v>
      </c>
      <c r="DQ88" s="222">
        <v>266</v>
      </c>
      <c r="DR88" s="222">
        <v>266</v>
      </c>
      <c r="DS88" s="222">
        <v>267</v>
      </c>
      <c r="DT88" s="222">
        <v>267</v>
      </c>
      <c r="DU88" s="222">
        <v>267</v>
      </c>
      <c r="DV88" s="222">
        <v>267</v>
      </c>
      <c r="DW88" s="222">
        <v>267</v>
      </c>
      <c r="DX88" s="222">
        <v>267</v>
      </c>
      <c r="DY88" s="222">
        <v>267</v>
      </c>
      <c r="DZ88" s="222">
        <v>267</v>
      </c>
      <c r="EA88" s="222">
        <v>268</v>
      </c>
      <c r="EB88" s="222">
        <v>268</v>
      </c>
      <c r="EC88" s="222">
        <v>268</v>
      </c>
      <c r="ED88" s="222">
        <v>268</v>
      </c>
      <c r="EE88" s="222">
        <v>268</v>
      </c>
      <c r="EF88" s="222">
        <v>268</v>
      </c>
      <c r="EG88" s="222">
        <v>268</v>
      </c>
      <c r="EH88" s="222">
        <v>268</v>
      </c>
      <c r="EI88" s="222">
        <v>268</v>
      </c>
      <c r="EJ88" s="222">
        <v>268</v>
      </c>
      <c r="EK88" s="222">
        <v>268</v>
      </c>
      <c r="EL88" s="222">
        <v>268</v>
      </c>
      <c r="EM88" s="222">
        <v>269</v>
      </c>
      <c r="EN88" s="222">
        <v>269</v>
      </c>
      <c r="EO88" s="222">
        <v>269</v>
      </c>
      <c r="EP88" s="222">
        <v>269</v>
      </c>
      <c r="EQ88" s="222">
        <v>268</v>
      </c>
      <c r="ER88" s="222">
        <v>269</v>
      </c>
      <c r="ES88" s="222">
        <v>269</v>
      </c>
      <c r="ET88" s="222">
        <v>269</v>
      </c>
      <c r="EU88" s="222">
        <v>269</v>
      </c>
      <c r="EV88" s="222">
        <v>270</v>
      </c>
      <c r="EW88" s="222">
        <v>270</v>
      </c>
      <c r="EX88" s="222">
        <v>270</v>
      </c>
      <c r="EY88" s="222">
        <v>270</v>
      </c>
      <c r="EZ88" s="222">
        <v>270</v>
      </c>
      <c r="FA88" s="222">
        <v>270</v>
      </c>
      <c r="FB88" s="222">
        <v>269</v>
      </c>
      <c r="FC88" s="222">
        <v>270</v>
      </c>
      <c r="FD88" s="222">
        <v>270</v>
      </c>
      <c r="FE88" s="222">
        <v>270</v>
      </c>
      <c r="FF88" s="222">
        <v>270</v>
      </c>
      <c r="FG88" s="222">
        <v>271</v>
      </c>
      <c r="FH88" s="222">
        <v>271</v>
      </c>
      <c r="FI88" s="222">
        <v>271</v>
      </c>
      <c r="FJ88" s="222">
        <v>271</v>
      </c>
      <c r="FK88" s="222">
        <v>271</v>
      </c>
      <c r="FL88" s="222">
        <v>271</v>
      </c>
      <c r="FM88" s="222">
        <v>271</v>
      </c>
      <c r="FN88" s="222">
        <v>271</v>
      </c>
      <c r="FO88" s="222">
        <v>271</v>
      </c>
      <c r="FP88" s="222">
        <v>271</v>
      </c>
      <c r="FQ88" s="222">
        <v>272</v>
      </c>
      <c r="FR88" s="222">
        <v>271</v>
      </c>
      <c r="FS88" s="222">
        <v>271</v>
      </c>
      <c r="FT88" s="222">
        <v>272</v>
      </c>
      <c r="FU88" s="222">
        <v>272</v>
      </c>
      <c r="FV88" s="222">
        <v>271</v>
      </c>
      <c r="FW88" s="222">
        <v>271</v>
      </c>
      <c r="FX88" s="222">
        <v>271</v>
      </c>
      <c r="FY88" s="222">
        <v>271</v>
      </c>
      <c r="FZ88" s="222">
        <v>272</v>
      </c>
      <c r="GA88" s="222">
        <v>272</v>
      </c>
      <c r="GB88" s="222">
        <v>272</v>
      </c>
      <c r="GC88" s="222">
        <v>272</v>
      </c>
      <c r="GD88" s="222">
        <v>272</v>
      </c>
      <c r="GE88" s="222">
        <v>272</v>
      </c>
      <c r="GF88" s="222">
        <v>272</v>
      </c>
      <c r="GG88" s="222">
        <v>272</v>
      </c>
      <c r="GH88" s="222">
        <v>272</v>
      </c>
      <c r="GI88" s="222">
        <v>272</v>
      </c>
      <c r="GJ88" s="222">
        <v>273</v>
      </c>
      <c r="GK88" s="222">
        <v>273</v>
      </c>
      <c r="GL88" s="222">
        <v>273</v>
      </c>
      <c r="GM88" s="222">
        <v>273</v>
      </c>
      <c r="GN88" s="222">
        <v>273</v>
      </c>
      <c r="GO88" s="222">
        <v>274</v>
      </c>
      <c r="GP88" s="222">
        <v>274</v>
      </c>
      <c r="GQ88" s="222">
        <v>274</v>
      </c>
      <c r="GR88" s="222">
        <v>274</v>
      </c>
      <c r="GS88" s="222">
        <v>274</v>
      </c>
      <c r="GT88" s="222">
        <v>274</v>
      </c>
      <c r="GU88" s="222">
        <v>274</v>
      </c>
      <c r="GV88" s="222">
        <v>274</v>
      </c>
      <c r="GW88" s="222">
        <v>275</v>
      </c>
      <c r="GX88" s="222">
        <v>275</v>
      </c>
      <c r="GY88" s="222">
        <v>275</v>
      </c>
      <c r="GZ88" s="222">
        <v>275</v>
      </c>
      <c r="HA88" s="222">
        <v>275</v>
      </c>
      <c r="HB88" s="222">
        <v>275</v>
      </c>
      <c r="HC88" s="222">
        <v>275</v>
      </c>
      <c r="HD88" s="222">
        <v>275</v>
      </c>
      <c r="HE88" s="222">
        <v>275</v>
      </c>
      <c r="HF88" s="222">
        <v>276</v>
      </c>
      <c r="HG88" s="222">
        <v>276</v>
      </c>
      <c r="HH88" s="222">
        <v>276</v>
      </c>
      <c r="HI88" s="222">
        <v>276</v>
      </c>
      <c r="HJ88" s="222">
        <v>276</v>
      </c>
      <c r="HK88" s="222">
        <v>276</v>
      </c>
      <c r="HL88" s="222">
        <v>276</v>
      </c>
      <c r="HM88" s="222">
        <v>276</v>
      </c>
      <c r="HN88" s="222">
        <v>276</v>
      </c>
      <c r="HO88" s="222">
        <v>277</v>
      </c>
      <c r="HP88" s="222">
        <v>277</v>
      </c>
      <c r="HQ88" s="222">
        <v>277</v>
      </c>
      <c r="HR88" s="222">
        <v>277</v>
      </c>
      <c r="HS88" s="222">
        <v>277</v>
      </c>
      <c r="HT88" s="222">
        <v>277</v>
      </c>
      <c r="HU88" s="222">
        <v>277</v>
      </c>
      <c r="HV88" s="222">
        <v>277</v>
      </c>
      <c r="HW88" s="222">
        <v>277</v>
      </c>
      <c r="HX88" s="222">
        <v>277</v>
      </c>
      <c r="HY88" s="222">
        <v>277</v>
      </c>
      <c r="HZ88" s="222">
        <v>277</v>
      </c>
    </row>
    <row r="89" spans="1:237" x14ac:dyDescent="0.25">
      <c r="A89" s="225">
        <f t="shared" si="5"/>
        <v>87</v>
      </c>
      <c r="B89" s="226"/>
      <c r="C89" s="229"/>
      <c r="D89" s="180">
        <v>25.9</v>
      </c>
      <c r="E89" s="180">
        <v>25.07</v>
      </c>
      <c r="F89" s="180">
        <v>25.12</v>
      </c>
      <c r="G89" s="180">
        <v>25.02</v>
      </c>
      <c r="H89" s="180">
        <v>25.01</v>
      </c>
      <c r="I89" s="180">
        <v>24.93</v>
      </c>
      <c r="J89" s="222">
        <v>24.69</v>
      </c>
      <c r="K89" s="222">
        <v>24.51</v>
      </c>
      <c r="L89" s="229">
        <v>24.5</v>
      </c>
      <c r="M89" s="222">
        <v>24.48</v>
      </c>
      <c r="N89" s="222">
        <v>24.51</v>
      </c>
      <c r="O89" s="222">
        <v>24.53</v>
      </c>
      <c r="P89" s="222">
        <v>24.47</v>
      </c>
      <c r="Q89" s="222">
        <v>24.48</v>
      </c>
      <c r="R89" s="222">
        <v>24.51</v>
      </c>
      <c r="S89" s="222">
        <v>24.58</v>
      </c>
      <c r="T89" s="222">
        <v>24.64</v>
      </c>
      <c r="U89" s="222">
        <v>24.71</v>
      </c>
      <c r="V89" s="222">
        <v>24.82</v>
      </c>
      <c r="W89" s="222">
        <v>24.94</v>
      </c>
      <c r="X89" s="222">
        <v>24.94</v>
      </c>
      <c r="Y89" s="222">
        <v>24.93</v>
      </c>
      <c r="Z89" s="222">
        <v>24.92</v>
      </c>
      <c r="AA89" s="222">
        <v>24.95</v>
      </c>
      <c r="AB89" s="222">
        <v>24.96</v>
      </c>
      <c r="AC89" s="222">
        <v>24.98</v>
      </c>
      <c r="AD89" s="222">
        <v>25.03</v>
      </c>
      <c r="AE89" s="222">
        <v>25.03</v>
      </c>
      <c r="AF89" s="222">
        <v>25.03</v>
      </c>
      <c r="AG89" s="222">
        <v>25.04</v>
      </c>
      <c r="AH89" s="222">
        <v>25.04</v>
      </c>
      <c r="AI89" s="222">
        <v>25.1</v>
      </c>
      <c r="AJ89" s="222">
        <v>25.14</v>
      </c>
      <c r="AK89" s="222">
        <v>25.16</v>
      </c>
      <c r="AL89" s="222">
        <v>25.18</v>
      </c>
      <c r="AM89" s="222">
        <v>25.2</v>
      </c>
      <c r="AN89" s="222">
        <v>25.21</v>
      </c>
      <c r="AO89" s="222">
        <v>25.24</v>
      </c>
      <c r="AP89" s="222">
        <v>25.26</v>
      </c>
      <c r="AQ89" s="222">
        <v>25.3</v>
      </c>
      <c r="AR89" s="222">
        <v>25.37</v>
      </c>
      <c r="AS89" s="222">
        <v>25.43</v>
      </c>
      <c r="AT89" s="222">
        <v>25.46</v>
      </c>
      <c r="AU89" s="222">
        <v>25.49</v>
      </c>
      <c r="AV89" s="222">
        <v>25.47</v>
      </c>
      <c r="AW89" s="222">
        <v>25.5</v>
      </c>
      <c r="AX89" s="222">
        <v>25.52</v>
      </c>
      <c r="AY89" s="222">
        <v>25.55</v>
      </c>
      <c r="AZ89" s="222">
        <v>25.55</v>
      </c>
      <c r="BA89" s="222">
        <v>25.55</v>
      </c>
      <c r="BB89" s="222">
        <v>25.55</v>
      </c>
      <c r="BC89" s="222">
        <v>25.53</v>
      </c>
      <c r="BD89" s="222">
        <v>25.52</v>
      </c>
      <c r="BE89" s="222">
        <v>25.52</v>
      </c>
      <c r="BF89" s="222">
        <v>25.5</v>
      </c>
      <c r="BG89" s="222">
        <v>25.51</v>
      </c>
      <c r="BH89" s="222">
        <v>25.53</v>
      </c>
      <c r="BI89" s="222">
        <v>25.52</v>
      </c>
      <c r="BJ89" s="222">
        <v>25.53</v>
      </c>
      <c r="BK89" s="222">
        <v>25.51</v>
      </c>
      <c r="BL89" s="222">
        <v>25.5</v>
      </c>
      <c r="BM89" s="222">
        <v>25.51</v>
      </c>
      <c r="BN89" s="222">
        <v>25.49</v>
      </c>
      <c r="BO89" s="222">
        <v>25.55</v>
      </c>
      <c r="BP89" s="222">
        <v>25.58</v>
      </c>
      <c r="BQ89" s="222">
        <v>25.62</v>
      </c>
      <c r="BR89" s="222">
        <v>25.63</v>
      </c>
      <c r="BS89" s="222">
        <v>25.67</v>
      </c>
      <c r="BT89" s="222">
        <v>25.7</v>
      </c>
      <c r="BU89" s="222">
        <v>25.74</v>
      </c>
      <c r="BV89" s="222">
        <v>25.79</v>
      </c>
      <c r="BW89" s="222">
        <v>25.83</v>
      </c>
      <c r="BX89" s="222">
        <v>25.85</v>
      </c>
      <c r="BY89" s="222">
        <v>25.83</v>
      </c>
      <c r="BZ89" s="222">
        <v>25.86</v>
      </c>
      <c r="CA89" s="222">
        <v>25.91</v>
      </c>
      <c r="CB89" s="222">
        <v>25.97</v>
      </c>
      <c r="CC89" s="222">
        <v>26</v>
      </c>
      <c r="CD89" s="222">
        <v>26.03</v>
      </c>
      <c r="CE89" s="222">
        <v>26.04</v>
      </c>
      <c r="CF89" s="222">
        <v>26.04</v>
      </c>
      <c r="CG89" s="222">
        <v>26.05</v>
      </c>
      <c r="CH89" s="222">
        <v>26.09</v>
      </c>
      <c r="CI89" s="222">
        <v>26.11</v>
      </c>
      <c r="CJ89" s="222">
        <v>26.12</v>
      </c>
      <c r="CK89" s="222">
        <v>26.12</v>
      </c>
      <c r="CL89" s="222">
        <v>26.12</v>
      </c>
      <c r="CM89" s="222">
        <v>26.12</v>
      </c>
      <c r="CN89" s="222">
        <v>26.16</v>
      </c>
      <c r="CO89" s="222">
        <v>26.19</v>
      </c>
      <c r="CP89" s="222">
        <v>26.21</v>
      </c>
      <c r="CQ89" s="222">
        <v>26.22</v>
      </c>
      <c r="CR89" s="222">
        <v>26.24</v>
      </c>
      <c r="CS89" s="222">
        <v>26.25</v>
      </c>
      <c r="CT89" s="222">
        <v>26.25</v>
      </c>
      <c r="CU89" s="222">
        <v>26.25</v>
      </c>
      <c r="CV89" s="222">
        <v>26.25</v>
      </c>
      <c r="CW89" s="222">
        <v>26.25</v>
      </c>
      <c r="CX89" s="222">
        <v>26.27</v>
      </c>
      <c r="CY89" s="222">
        <v>26.29</v>
      </c>
      <c r="CZ89" s="222">
        <v>26.31</v>
      </c>
      <c r="DA89" s="222">
        <v>26.31</v>
      </c>
      <c r="DB89" s="222">
        <v>26.31</v>
      </c>
      <c r="DC89" s="222">
        <v>26.34</v>
      </c>
      <c r="DD89" s="222">
        <v>26.34</v>
      </c>
      <c r="DE89" s="222">
        <v>26.37</v>
      </c>
      <c r="DF89" s="222">
        <v>26.37</v>
      </c>
      <c r="DG89" s="222">
        <v>26.38</v>
      </c>
      <c r="DH89" s="222">
        <v>26.39</v>
      </c>
      <c r="DI89" s="222">
        <v>26.41</v>
      </c>
      <c r="DJ89" s="222">
        <v>26.42</v>
      </c>
      <c r="DK89" s="222">
        <v>26.45</v>
      </c>
      <c r="DL89" s="222">
        <v>26.44</v>
      </c>
      <c r="DM89" s="222">
        <v>26.44</v>
      </c>
      <c r="DN89" s="222">
        <v>26.47</v>
      </c>
      <c r="DO89" s="222">
        <v>26.5</v>
      </c>
      <c r="DP89" s="222">
        <v>26.49</v>
      </c>
      <c r="DQ89" s="222">
        <v>26.52</v>
      </c>
      <c r="DR89" s="222">
        <v>26.52</v>
      </c>
      <c r="DS89" s="222">
        <v>26.56</v>
      </c>
      <c r="DT89" s="222">
        <v>26.56</v>
      </c>
      <c r="DU89" s="222">
        <v>26.57</v>
      </c>
      <c r="DV89" s="222">
        <v>26.58</v>
      </c>
      <c r="DW89" s="222">
        <v>26.6</v>
      </c>
      <c r="DX89" s="222">
        <v>26.61</v>
      </c>
      <c r="DY89" s="222">
        <v>26.61</v>
      </c>
      <c r="DZ89" s="222">
        <v>26.61</v>
      </c>
      <c r="EA89" s="222">
        <v>26.64</v>
      </c>
      <c r="EB89" s="222">
        <v>26.64</v>
      </c>
      <c r="EC89" s="222">
        <v>26.64</v>
      </c>
      <c r="ED89" s="222">
        <v>26.65</v>
      </c>
      <c r="EE89" s="222">
        <v>26.67</v>
      </c>
      <c r="EF89" s="222">
        <v>26.67</v>
      </c>
      <c r="EG89" s="222">
        <v>26.67</v>
      </c>
      <c r="EH89" s="222">
        <v>26.69</v>
      </c>
      <c r="EI89" s="222">
        <v>26.69</v>
      </c>
      <c r="EJ89" s="222">
        <v>26.72</v>
      </c>
      <c r="EK89" s="222">
        <v>26.72</v>
      </c>
      <c r="EL89" s="222">
        <v>26.74</v>
      </c>
      <c r="EM89" s="222">
        <v>26.75</v>
      </c>
      <c r="EN89" s="222">
        <v>26.75</v>
      </c>
      <c r="EO89" s="222">
        <v>26.75</v>
      </c>
      <c r="EP89" s="222">
        <v>26.75</v>
      </c>
      <c r="EQ89" s="222">
        <v>26.75</v>
      </c>
      <c r="ER89" s="222">
        <v>26.76</v>
      </c>
      <c r="ES89" s="222">
        <v>26.8</v>
      </c>
      <c r="ET89" s="222">
        <v>26.83</v>
      </c>
      <c r="EU89" s="222">
        <v>26.83</v>
      </c>
      <c r="EV89" s="222">
        <v>26.85</v>
      </c>
      <c r="EW89" s="222">
        <v>26.85</v>
      </c>
      <c r="EX89" s="222">
        <v>26.85</v>
      </c>
      <c r="EY89" s="222">
        <v>26.85</v>
      </c>
      <c r="EZ89" s="222">
        <v>26.85</v>
      </c>
      <c r="FA89" s="222">
        <v>26.85</v>
      </c>
      <c r="FB89" s="222">
        <v>26.87</v>
      </c>
      <c r="FC89" s="222">
        <v>26.87</v>
      </c>
      <c r="FD89" s="222">
        <v>26.89</v>
      </c>
      <c r="FE89" s="222">
        <v>26.91</v>
      </c>
      <c r="FF89" s="222">
        <v>26.95</v>
      </c>
      <c r="FG89" s="222">
        <v>26.96</v>
      </c>
      <c r="FH89" s="222">
        <v>26.97</v>
      </c>
      <c r="FI89" s="222">
        <v>26.97</v>
      </c>
      <c r="FJ89" s="222">
        <v>26.99</v>
      </c>
      <c r="FK89" s="222">
        <v>27.01</v>
      </c>
      <c r="FL89" s="222">
        <v>27.01</v>
      </c>
      <c r="FM89" s="222">
        <v>27.03</v>
      </c>
      <c r="FN89" s="222">
        <v>27.02</v>
      </c>
      <c r="FO89" s="222">
        <v>27.04</v>
      </c>
      <c r="FP89" s="222">
        <v>27.04</v>
      </c>
      <c r="FQ89" s="222">
        <v>27.06</v>
      </c>
      <c r="FR89" s="222">
        <v>27.05</v>
      </c>
      <c r="FS89" s="222">
        <v>27.05</v>
      </c>
      <c r="FT89" s="222">
        <v>27.06</v>
      </c>
      <c r="FU89" s="222">
        <v>27.06</v>
      </c>
      <c r="FV89" s="222">
        <v>27.05</v>
      </c>
      <c r="FW89" s="222">
        <v>27.05</v>
      </c>
      <c r="FX89" s="222">
        <v>27.05</v>
      </c>
      <c r="FY89" s="222">
        <v>27.07</v>
      </c>
      <c r="FZ89" s="222">
        <v>27.07</v>
      </c>
      <c r="GA89" s="222">
        <v>27.07</v>
      </c>
      <c r="GB89" s="222">
        <v>27.08</v>
      </c>
      <c r="GC89" s="222">
        <v>27.1</v>
      </c>
      <c r="GD89" s="222">
        <v>27.1</v>
      </c>
      <c r="GE89" s="222">
        <v>27.12</v>
      </c>
      <c r="GF89" s="222">
        <v>27.11</v>
      </c>
      <c r="GG89" s="222">
        <v>27.13</v>
      </c>
      <c r="GH89" s="222">
        <v>27.13</v>
      </c>
      <c r="GI89" s="222">
        <v>27.16</v>
      </c>
      <c r="GJ89" s="222">
        <v>27.18</v>
      </c>
      <c r="GK89" s="222">
        <v>27.21</v>
      </c>
      <c r="GL89" s="222">
        <v>27.21</v>
      </c>
      <c r="GM89" s="222">
        <v>27.24</v>
      </c>
      <c r="GN89" s="222">
        <v>27.26</v>
      </c>
      <c r="GO89" s="222">
        <v>27.27</v>
      </c>
      <c r="GP89" s="222">
        <v>27.29</v>
      </c>
      <c r="GQ89" s="222">
        <v>27.33</v>
      </c>
      <c r="GR89" s="222">
        <v>27.35</v>
      </c>
      <c r="GS89" s="222">
        <v>27.38</v>
      </c>
      <c r="GT89" s="222">
        <v>27.38</v>
      </c>
      <c r="GU89" s="222">
        <v>27.38</v>
      </c>
      <c r="GV89" s="222">
        <v>27.41</v>
      </c>
      <c r="GW89" s="222">
        <v>27.41</v>
      </c>
      <c r="GX89" s="222">
        <v>27.43</v>
      </c>
      <c r="GY89" s="222">
        <v>27.43</v>
      </c>
      <c r="GZ89" s="222">
        <v>27.43</v>
      </c>
      <c r="HA89" s="222">
        <v>27.46</v>
      </c>
      <c r="HB89" s="222">
        <v>27.46</v>
      </c>
      <c r="HC89" s="222">
        <v>27.47</v>
      </c>
      <c r="HD89" s="222">
        <v>27.47</v>
      </c>
      <c r="HE89" s="222">
        <v>27.47</v>
      </c>
      <c r="HF89" s="222">
        <v>27.5</v>
      </c>
      <c r="HG89" s="222">
        <v>27.5</v>
      </c>
      <c r="HH89" s="222">
        <v>27.53</v>
      </c>
      <c r="HI89" s="222">
        <v>27.54</v>
      </c>
      <c r="HJ89" s="222">
        <v>27.56</v>
      </c>
      <c r="HK89" s="222">
        <v>27.57</v>
      </c>
      <c r="HL89" s="222">
        <v>27.58</v>
      </c>
      <c r="HM89" s="222">
        <v>27.6</v>
      </c>
      <c r="HN89" s="222">
        <v>27.6</v>
      </c>
      <c r="HO89" s="222">
        <v>27.6</v>
      </c>
      <c r="HP89" s="222">
        <v>27.62</v>
      </c>
      <c r="HQ89" s="222">
        <v>27.65</v>
      </c>
      <c r="HR89" s="222">
        <v>27.66</v>
      </c>
      <c r="HS89" s="222">
        <v>27.66</v>
      </c>
      <c r="HT89" s="222">
        <v>27.66</v>
      </c>
      <c r="HU89" s="222">
        <v>27.66</v>
      </c>
      <c r="HV89" s="222">
        <v>27.66</v>
      </c>
      <c r="HW89" s="222">
        <v>27.67</v>
      </c>
      <c r="HX89" s="222">
        <v>27.67</v>
      </c>
      <c r="HY89" s="222">
        <v>27.67</v>
      </c>
      <c r="HZ89" s="222">
        <v>27.68</v>
      </c>
    </row>
    <row r="90" spans="1:237" x14ac:dyDescent="0.25">
      <c r="A90" s="225">
        <f t="shared" si="5"/>
        <v>88</v>
      </c>
      <c r="B90" s="226"/>
      <c r="C90" s="229"/>
      <c r="D90" s="180">
        <v>2.2799999999999998</v>
      </c>
      <c r="E90" s="180">
        <v>1.95</v>
      </c>
      <c r="F90" s="180">
        <v>2.16</v>
      </c>
      <c r="G90" s="180">
        <v>2.23</v>
      </c>
      <c r="H90" s="180">
        <v>2.33</v>
      </c>
      <c r="I90" s="180">
        <v>2.44</v>
      </c>
      <c r="J90" s="222">
        <v>2.39</v>
      </c>
      <c r="K90" s="222">
        <v>2.4</v>
      </c>
      <c r="L90" s="229">
        <v>2.4500000000000002</v>
      </c>
      <c r="M90" s="222">
        <v>2.4</v>
      </c>
      <c r="N90" s="222">
        <v>2.4</v>
      </c>
      <c r="O90" s="222">
        <v>2.4700000000000002</v>
      </c>
      <c r="P90" s="222">
        <v>2.46</v>
      </c>
      <c r="Q90" s="222">
        <v>2.44</v>
      </c>
      <c r="R90" s="222">
        <v>2.4500000000000002</v>
      </c>
      <c r="S90" s="222">
        <v>2.4500000000000002</v>
      </c>
      <c r="T90" s="222">
        <v>2.48</v>
      </c>
      <c r="U90" s="222">
        <v>2.59</v>
      </c>
      <c r="V90" s="222">
        <v>2.6</v>
      </c>
      <c r="W90" s="222">
        <v>2.65</v>
      </c>
      <c r="X90" s="222">
        <v>2.65</v>
      </c>
      <c r="Y90" s="222">
        <v>2.68</v>
      </c>
      <c r="Z90" s="222">
        <v>2.73</v>
      </c>
      <c r="AA90" s="222">
        <v>2.73</v>
      </c>
      <c r="AB90" s="222">
        <v>2.73</v>
      </c>
      <c r="AC90" s="222">
        <v>2.7</v>
      </c>
      <c r="AD90" s="222">
        <v>2.71</v>
      </c>
      <c r="AE90" s="222">
        <v>2.71</v>
      </c>
      <c r="AF90" s="222">
        <v>2.71</v>
      </c>
      <c r="AG90" s="222">
        <v>2.71</v>
      </c>
      <c r="AH90" s="222">
        <v>2.66</v>
      </c>
      <c r="AI90" s="222">
        <v>2.64</v>
      </c>
      <c r="AJ90" s="222">
        <v>2.67</v>
      </c>
      <c r="AK90" s="222">
        <v>2.67</v>
      </c>
      <c r="AL90" s="222">
        <v>2.67</v>
      </c>
      <c r="AM90" s="222">
        <v>2.71</v>
      </c>
      <c r="AN90" s="222">
        <v>2.73</v>
      </c>
      <c r="AO90" s="222">
        <v>2.73</v>
      </c>
      <c r="AP90" s="222">
        <v>2.73</v>
      </c>
      <c r="AQ90" s="222">
        <v>2.72</v>
      </c>
      <c r="AR90" s="222">
        <v>2.75</v>
      </c>
      <c r="AS90" s="222">
        <v>2.78</v>
      </c>
      <c r="AT90" s="222">
        <v>2.81</v>
      </c>
      <c r="AU90" s="222">
        <v>2.82</v>
      </c>
      <c r="AV90" s="222">
        <v>2.84</v>
      </c>
      <c r="AW90" s="222">
        <v>2.87</v>
      </c>
      <c r="AX90" s="222">
        <v>2.87</v>
      </c>
      <c r="AY90" s="222">
        <v>2.87</v>
      </c>
      <c r="AZ90" s="222">
        <v>2.87</v>
      </c>
      <c r="BA90" s="222">
        <v>2.87</v>
      </c>
      <c r="BB90" s="222">
        <v>2.87</v>
      </c>
      <c r="BC90" s="222">
        <v>2.84</v>
      </c>
      <c r="BD90" s="222">
        <v>2.87</v>
      </c>
      <c r="BE90" s="222">
        <v>2.84</v>
      </c>
      <c r="BF90" s="222">
        <v>2.82</v>
      </c>
      <c r="BG90" s="222">
        <v>2.82</v>
      </c>
      <c r="BH90" s="222">
        <v>2.79</v>
      </c>
      <c r="BI90" s="222">
        <v>2.79</v>
      </c>
      <c r="BJ90" s="222">
        <v>2.79</v>
      </c>
      <c r="BK90" s="222">
        <v>2.79</v>
      </c>
      <c r="BL90" s="222">
        <v>2.76</v>
      </c>
      <c r="BM90" s="222">
        <v>2.76</v>
      </c>
      <c r="BN90" s="222">
        <v>2.76</v>
      </c>
      <c r="BO90" s="222">
        <v>2.76</v>
      </c>
      <c r="BP90" s="222">
        <v>2.75</v>
      </c>
      <c r="BQ90" s="222">
        <v>2.75</v>
      </c>
      <c r="BR90" s="222">
        <v>2.75</v>
      </c>
      <c r="BS90" s="222">
        <v>2.73</v>
      </c>
      <c r="BT90" s="222">
        <v>2.73</v>
      </c>
      <c r="BU90" s="222">
        <v>2.75</v>
      </c>
      <c r="BV90" s="222">
        <v>2.77</v>
      </c>
      <c r="BW90" s="222">
        <v>2.78</v>
      </c>
      <c r="BX90" s="222">
        <v>2.78</v>
      </c>
      <c r="BY90" s="222">
        <v>2.78</v>
      </c>
      <c r="BZ90" s="222">
        <v>2.78</v>
      </c>
      <c r="CA90" s="222">
        <v>2.82</v>
      </c>
      <c r="CB90" s="222">
        <v>2.82</v>
      </c>
      <c r="CC90" s="222">
        <v>2.83</v>
      </c>
      <c r="CD90" s="222">
        <v>2.86</v>
      </c>
      <c r="CE90" s="222">
        <v>2.83</v>
      </c>
      <c r="CF90" s="222">
        <v>2.86</v>
      </c>
      <c r="CG90" s="222">
        <v>2.83</v>
      </c>
      <c r="CH90" s="222">
        <v>2.83</v>
      </c>
      <c r="CI90" s="222">
        <v>2.87</v>
      </c>
      <c r="CJ90" s="222">
        <v>2.87</v>
      </c>
      <c r="CK90" s="222">
        <v>2.87</v>
      </c>
      <c r="CL90" s="222">
        <v>2.87</v>
      </c>
      <c r="CM90" s="222">
        <v>2.87</v>
      </c>
      <c r="CN90" s="222">
        <v>2.87</v>
      </c>
      <c r="CO90" s="222">
        <v>2.87</v>
      </c>
      <c r="CP90" s="222">
        <v>2.88</v>
      </c>
      <c r="CQ90" s="222">
        <v>2.88</v>
      </c>
      <c r="CR90" s="222">
        <v>2.88</v>
      </c>
      <c r="CS90" s="222">
        <v>2.88</v>
      </c>
      <c r="CT90" s="222">
        <v>2.88</v>
      </c>
      <c r="CU90" s="222">
        <v>2.88</v>
      </c>
      <c r="CV90" s="222">
        <v>2.88</v>
      </c>
      <c r="CW90" s="222">
        <v>2.88</v>
      </c>
      <c r="CX90" s="222">
        <v>2.85</v>
      </c>
      <c r="CY90" s="222">
        <v>2.88</v>
      </c>
      <c r="CZ90" s="222">
        <v>2.85</v>
      </c>
      <c r="DA90" s="222">
        <v>2.85</v>
      </c>
      <c r="DB90" s="222">
        <v>2.85</v>
      </c>
      <c r="DC90" s="222">
        <v>2.86</v>
      </c>
      <c r="DD90" s="222">
        <v>2.86</v>
      </c>
      <c r="DE90" s="222">
        <v>2.86</v>
      </c>
      <c r="DF90" s="222">
        <v>2.86</v>
      </c>
      <c r="DG90" s="222">
        <v>2.86</v>
      </c>
      <c r="DH90" s="222">
        <v>2.86</v>
      </c>
      <c r="DI90" s="222">
        <v>2.89</v>
      </c>
      <c r="DJ90" s="222">
        <v>2.89</v>
      </c>
      <c r="DK90" s="222">
        <v>2.9</v>
      </c>
      <c r="DL90" s="222">
        <v>2.9</v>
      </c>
      <c r="DM90" s="222">
        <v>2.9</v>
      </c>
      <c r="DN90" s="222">
        <v>2.9</v>
      </c>
      <c r="DO90" s="222">
        <v>2.9</v>
      </c>
      <c r="DP90" s="222">
        <v>2.9</v>
      </c>
      <c r="DQ90" s="222">
        <v>2.9</v>
      </c>
      <c r="DR90" s="222">
        <v>2.9</v>
      </c>
      <c r="DS90" s="222">
        <v>2.91</v>
      </c>
      <c r="DT90" s="222">
        <v>2.91</v>
      </c>
      <c r="DU90" s="222">
        <v>2.91</v>
      </c>
      <c r="DV90" s="222">
        <v>2.91</v>
      </c>
      <c r="DW90" s="222">
        <v>2.91</v>
      </c>
      <c r="DX90" s="222">
        <v>2.91</v>
      </c>
      <c r="DY90" s="222">
        <v>2.91</v>
      </c>
      <c r="DZ90" s="222">
        <v>2.91</v>
      </c>
      <c r="EA90" s="222">
        <v>2.95</v>
      </c>
      <c r="EB90" s="222">
        <v>2.95</v>
      </c>
      <c r="EC90" s="222">
        <v>2.95</v>
      </c>
      <c r="ED90" s="222">
        <v>2.95</v>
      </c>
      <c r="EE90" s="222">
        <v>2.95</v>
      </c>
      <c r="EF90" s="222">
        <v>2.95</v>
      </c>
      <c r="EG90" s="222">
        <v>2.95</v>
      </c>
      <c r="EH90" s="222">
        <v>2.95</v>
      </c>
      <c r="EI90" s="222">
        <v>2.95</v>
      </c>
      <c r="EJ90" s="222">
        <v>2.95</v>
      </c>
      <c r="EK90" s="222">
        <v>2.95</v>
      </c>
      <c r="EL90" s="222">
        <v>2.95</v>
      </c>
      <c r="EM90" s="222">
        <v>2.96</v>
      </c>
      <c r="EN90" s="222">
        <v>2.99</v>
      </c>
      <c r="EO90" s="222">
        <v>2.99</v>
      </c>
      <c r="EP90" s="222">
        <v>2.99</v>
      </c>
      <c r="EQ90" s="222">
        <v>2.97</v>
      </c>
      <c r="ER90" s="222">
        <v>2.96</v>
      </c>
      <c r="ES90" s="222">
        <v>2.96</v>
      </c>
      <c r="ET90" s="222">
        <v>2.99</v>
      </c>
      <c r="EU90" s="222">
        <v>2.99</v>
      </c>
      <c r="EV90" s="222">
        <v>3</v>
      </c>
      <c r="EW90" s="222">
        <v>3</v>
      </c>
      <c r="EX90" s="222">
        <v>3</v>
      </c>
      <c r="EY90" s="222">
        <v>3</v>
      </c>
      <c r="EZ90" s="222">
        <v>3</v>
      </c>
      <c r="FA90" s="222">
        <v>3</v>
      </c>
      <c r="FB90" s="222">
        <v>2.96</v>
      </c>
      <c r="FC90" s="222">
        <v>2.97</v>
      </c>
      <c r="FD90" s="222">
        <v>2.97</v>
      </c>
      <c r="FE90" s="222">
        <v>2.97</v>
      </c>
      <c r="FF90" s="222">
        <v>2.97</v>
      </c>
      <c r="FG90" s="222">
        <v>3.01</v>
      </c>
      <c r="FH90" s="222">
        <v>3.01</v>
      </c>
      <c r="FI90" s="222">
        <v>3.01</v>
      </c>
      <c r="FJ90" s="222">
        <v>3.01</v>
      </c>
      <c r="FK90" s="222">
        <v>3.01</v>
      </c>
      <c r="FL90" s="222">
        <v>3.01</v>
      </c>
      <c r="FM90" s="222">
        <v>3.01</v>
      </c>
      <c r="FN90" s="222">
        <v>3.01</v>
      </c>
      <c r="FO90" s="222">
        <v>3.01</v>
      </c>
      <c r="FP90" s="222">
        <v>3.01</v>
      </c>
      <c r="FQ90" s="222">
        <v>3.02</v>
      </c>
      <c r="FR90" s="222">
        <v>3.01</v>
      </c>
      <c r="FS90" s="222">
        <v>3.01</v>
      </c>
      <c r="FT90" s="222">
        <v>3.02</v>
      </c>
      <c r="FU90" s="222">
        <v>3.02</v>
      </c>
      <c r="FV90" s="222">
        <v>3.01</v>
      </c>
      <c r="FW90" s="222">
        <v>3.01</v>
      </c>
      <c r="FX90" s="222">
        <v>3.01</v>
      </c>
      <c r="FY90" s="222">
        <v>3.01</v>
      </c>
      <c r="FZ90" s="222">
        <v>3.02</v>
      </c>
      <c r="GA90" s="222">
        <v>3.02</v>
      </c>
      <c r="GB90" s="222">
        <v>3.02</v>
      </c>
      <c r="GC90" s="222">
        <v>3.02</v>
      </c>
      <c r="GD90" s="222">
        <v>3.02</v>
      </c>
      <c r="GE90" s="222">
        <v>3.02</v>
      </c>
      <c r="GF90" s="222">
        <v>3.05</v>
      </c>
      <c r="GG90" s="222">
        <v>3.05</v>
      </c>
      <c r="GH90" s="222">
        <v>3.05</v>
      </c>
      <c r="GI90" s="222">
        <v>3.05</v>
      </c>
      <c r="GJ90" s="222">
        <v>3.06</v>
      </c>
      <c r="GK90" s="222">
        <v>3.06</v>
      </c>
      <c r="GL90" s="222">
        <v>3.06</v>
      </c>
      <c r="GM90" s="222">
        <v>3.06</v>
      </c>
      <c r="GN90" s="222">
        <v>3.06</v>
      </c>
      <c r="GO90" s="222">
        <v>3.07</v>
      </c>
      <c r="GP90" s="222">
        <v>3.07</v>
      </c>
      <c r="GQ90" s="222">
        <v>3.07</v>
      </c>
      <c r="GR90" s="222">
        <v>3.07</v>
      </c>
      <c r="GS90" s="222">
        <v>3.07</v>
      </c>
      <c r="GT90" s="222">
        <v>3.07</v>
      </c>
      <c r="GU90" s="222">
        <v>3.07</v>
      </c>
      <c r="GV90" s="222">
        <v>3.07</v>
      </c>
      <c r="GW90" s="222">
        <v>3.08</v>
      </c>
      <c r="GX90" s="222">
        <v>3.08</v>
      </c>
      <c r="GY90" s="222">
        <v>3.08</v>
      </c>
      <c r="GZ90" s="222">
        <v>3.08</v>
      </c>
      <c r="HA90" s="222">
        <v>3.08</v>
      </c>
      <c r="HB90" s="222">
        <v>3.08</v>
      </c>
      <c r="HC90" s="222">
        <v>3.08</v>
      </c>
      <c r="HD90" s="222">
        <v>3.08</v>
      </c>
      <c r="HE90" s="222">
        <v>3.08</v>
      </c>
      <c r="HF90" s="222">
        <v>3.09</v>
      </c>
      <c r="HG90" s="222">
        <v>3.09</v>
      </c>
      <c r="HH90" s="222">
        <v>3.06</v>
      </c>
      <c r="HI90" s="222">
        <v>3.06</v>
      </c>
      <c r="HJ90" s="222">
        <v>3.06</v>
      </c>
      <c r="HK90" s="222">
        <v>3.06</v>
      </c>
      <c r="HL90" s="222">
        <v>3.06</v>
      </c>
      <c r="HM90" s="222">
        <v>3.06</v>
      </c>
      <c r="HN90" s="222">
        <v>3.06</v>
      </c>
      <c r="HO90" s="222">
        <v>3.07</v>
      </c>
      <c r="HP90" s="222">
        <v>3.07</v>
      </c>
      <c r="HQ90" s="222">
        <v>3.07</v>
      </c>
      <c r="HR90" s="222">
        <v>3.07</v>
      </c>
      <c r="HS90" s="222">
        <v>3.07</v>
      </c>
      <c r="HT90" s="222">
        <v>3.07</v>
      </c>
      <c r="HU90" s="222">
        <v>3.07</v>
      </c>
      <c r="HV90" s="222">
        <v>3.07</v>
      </c>
      <c r="HW90" s="222">
        <v>3.07</v>
      </c>
      <c r="HX90" s="222">
        <v>3.07</v>
      </c>
      <c r="HY90" s="222">
        <v>3.07</v>
      </c>
      <c r="HZ90" s="222">
        <v>3.07</v>
      </c>
    </row>
    <row r="91" spans="1:237" x14ac:dyDescent="0.25">
      <c r="A91" s="225">
        <f t="shared" si="5"/>
        <v>89</v>
      </c>
      <c r="B91" s="226"/>
      <c r="C91" s="229"/>
      <c r="D91" s="180">
        <v>2.0699999999999998</v>
      </c>
      <c r="E91" s="180">
        <v>1.71</v>
      </c>
      <c r="F91" s="180">
        <v>1.9</v>
      </c>
      <c r="G91" s="180">
        <v>1.96</v>
      </c>
      <c r="H91" s="180">
        <v>2.04</v>
      </c>
      <c r="I91" s="180">
        <v>2.11</v>
      </c>
      <c r="J91" s="222">
        <v>2.04</v>
      </c>
      <c r="K91" s="222">
        <v>2.04</v>
      </c>
      <c r="L91" s="229">
        <v>2.08</v>
      </c>
      <c r="M91" s="222">
        <v>2.0299999999999998</v>
      </c>
      <c r="N91" s="222">
        <v>2.0299999999999998</v>
      </c>
      <c r="O91" s="222">
        <v>2.08</v>
      </c>
      <c r="P91" s="222">
        <v>2.06</v>
      </c>
      <c r="Q91" s="222">
        <v>2.0299999999999998</v>
      </c>
      <c r="R91" s="222">
        <v>2.04</v>
      </c>
      <c r="S91" s="222">
        <v>2.0299999999999998</v>
      </c>
      <c r="T91" s="222">
        <v>2.0499999999999998</v>
      </c>
      <c r="U91" s="222">
        <v>2.12</v>
      </c>
      <c r="V91" s="222">
        <v>2.11</v>
      </c>
      <c r="W91" s="222">
        <v>2.14</v>
      </c>
      <c r="X91" s="222">
        <v>2.14</v>
      </c>
      <c r="Y91" s="222">
        <v>2.16</v>
      </c>
      <c r="Z91" s="222">
        <v>2.2000000000000002</v>
      </c>
      <c r="AA91" s="222">
        <v>2.2000000000000002</v>
      </c>
      <c r="AB91" s="222">
        <v>2.19</v>
      </c>
      <c r="AC91" s="222">
        <v>2.16</v>
      </c>
      <c r="AD91" s="222">
        <v>2.16</v>
      </c>
      <c r="AE91" s="222">
        <v>2.16</v>
      </c>
      <c r="AF91" s="222">
        <v>2.16</v>
      </c>
      <c r="AG91" s="222">
        <v>2.16</v>
      </c>
      <c r="AH91" s="222">
        <v>2.12</v>
      </c>
      <c r="AI91" s="222">
        <v>2.09</v>
      </c>
      <c r="AJ91" s="222">
        <v>2.11</v>
      </c>
      <c r="AK91" s="222">
        <v>2.09</v>
      </c>
      <c r="AL91" s="222">
        <v>2.09</v>
      </c>
      <c r="AM91" s="222">
        <v>2.11</v>
      </c>
      <c r="AN91" s="222">
        <v>2.12</v>
      </c>
      <c r="AO91" s="222">
        <v>2.11</v>
      </c>
      <c r="AP91" s="222">
        <v>2.1</v>
      </c>
      <c r="AQ91" s="222">
        <v>2.09</v>
      </c>
      <c r="AR91" s="222">
        <v>2.11</v>
      </c>
      <c r="AS91" s="222">
        <v>2.12</v>
      </c>
      <c r="AT91" s="222">
        <v>2.14</v>
      </c>
      <c r="AU91" s="222">
        <v>2.15</v>
      </c>
      <c r="AV91" s="222">
        <v>2.16</v>
      </c>
      <c r="AW91" s="222">
        <v>2.1800000000000002</v>
      </c>
      <c r="AX91" s="222">
        <v>2.1800000000000002</v>
      </c>
      <c r="AY91" s="222">
        <v>2.1800000000000002</v>
      </c>
      <c r="AZ91" s="222">
        <v>2.1800000000000002</v>
      </c>
      <c r="BA91" s="222">
        <v>2.1800000000000002</v>
      </c>
      <c r="BB91" s="222">
        <v>2.1800000000000002</v>
      </c>
      <c r="BC91" s="222">
        <v>2.16</v>
      </c>
      <c r="BD91" s="222">
        <v>2.1800000000000002</v>
      </c>
      <c r="BE91" s="222">
        <v>2.16</v>
      </c>
      <c r="BF91" s="222">
        <v>2.14</v>
      </c>
      <c r="BG91" s="222">
        <v>2.14</v>
      </c>
      <c r="BH91" s="222">
        <v>2.12</v>
      </c>
      <c r="BI91" s="222">
        <v>2.12</v>
      </c>
      <c r="BJ91" s="222">
        <v>2.11</v>
      </c>
      <c r="BK91" s="222">
        <v>2.11</v>
      </c>
      <c r="BL91" s="222">
        <v>2.09</v>
      </c>
      <c r="BM91" s="222">
        <v>2.09</v>
      </c>
      <c r="BN91" s="222">
        <v>2.09</v>
      </c>
      <c r="BO91" s="222">
        <v>2.09</v>
      </c>
      <c r="BP91" s="222">
        <v>2.08</v>
      </c>
      <c r="BQ91" s="222">
        <v>2.08</v>
      </c>
      <c r="BR91" s="222">
        <v>2.08</v>
      </c>
      <c r="BS91" s="222">
        <v>2.0699999999999998</v>
      </c>
      <c r="BT91" s="222">
        <v>2.0699999999999998</v>
      </c>
      <c r="BU91" s="222">
        <v>2.08</v>
      </c>
      <c r="BV91" s="222">
        <v>2.1</v>
      </c>
      <c r="BW91" s="222">
        <v>2.11</v>
      </c>
      <c r="BX91" s="222">
        <v>2.11</v>
      </c>
      <c r="BY91" s="222">
        <v>2.11</v>
      </c>
      <c r="BZ91" s="222">
        <v>2.11</v>
      </c>
      <c r="CA91" s="222">
        <v>2.14</v>
      </c>
      <c r="CB91" s="222">
        <v>2.14</v>
      </c>
      <c r="CC91" s="222">
        <v>2.15</v>
      </c>
      <c r="CD91" s="222">
        <v>2.17</v>
      </c>
      <c r="CE91" s="222">
        <v>2.15</v>
      </c>
      <c r="CF91" s="222">
        <v>2.17</v>
      </c>
      <c r="CG91" s="222">
        <v>2.15</v>
      </c>
      <c r="CH91" s="222">
        <v>2.15</v>
      </c>
      <c r="CI91" s="222">
        <v>2.1800000000000002</v>
      </c>
      <c r="CJ91" s="222">
        <v>2.1800000000000002</v>
      </c>
      <c r="CK91" s="222">
        <v>2.1800000000000002</v>
      </c>
      <c r="CL91" s="222">
        <v>2.1800000000000002</v>
      </c>
      <c r="CM91" s="222">
        <v>2.1800000000000002</v>
      </c>
      <c r="CN91" s="222">
        <v>2.1800000000000002</v>
      </c>
      <c r="CO91" s="222">
        <v>2.17</v>
      </c>
      <c r="CP91" s="222">
        <v>2.1800000000000002</v>
      </c>
      <c r="CQ91" s="222">
        <v>2.17</v>
      </c>
      <c r="CR91" s="222">
        <v>2.17</v>
      </c>
      <c r="CS91" s="222">
        <v>2.17</v>
      </c>
      <c r="CT91" s="222">
        <v>2.17</v>
      </c>
      <c r="CU91" s="222">
        <v>2.1800000000000002</v>
      </c>
      <c r="CV91" s="222">
        <v>2.1800000000000002</v>
      </c>
      <c r="CW91" s="222">
        <v>2.1800000000000002</v>
      </c>
      <c r="CX91" s="222">
        <v>2.15</v>
      </c>
      <c r="CY91" s="222">
        <v>2.1800000000000002</v>
      </c>
      <c r="CZ91" s="222">
        <v>2.15</v>
      </c>
      <c r="DA91" s="222">
        <v>2.15</v>
      </c>
      <c r="DB91" s="222">
        <v>2.15</v>
      </c>
      <c r="DC91" s="222">
        <v>2.16</v>
      </c>
      <c r="DD91" s="222">
        <v>2.15</v>
      </c>
      <c r="DE91" s="222">
        <v>2.15</v>
      </c>
      <c r="DF91" s="222">
        <v>2.15</v>
      </c>
      <c r="DG91" s="222">
        <v>2.15</v>
      </c>
      <c r="DH91" s="222">
        <v>2.15</v>
      </c>
      <c r="DI91" s="222">
        <v>2.17</v>
      </c>
      <c r="DJ91" s="222">
        <v>2.16</v>
      </c>
      <c r="DK91" s="222">
        <v>2.17</v>
      </c>
      <c r="DL91" s="222">
        <v>2.17</v>
      </c>
      <c r="DM91" s="222">
        <v>2.16</v>
      </c>
      <c r="DN91" s="222">
        <v>2.16</v>
      </c>
      <c r="DO91" s="222">
        <v>2.16</v>
      </c>
      <c r="DP91" s="222">
        <v>2.16</v>
      </c>
      <c r="DQ91" s="222">
        <v>2.16</v>
      </c>
      <c r="DR91" s="222">
        <v>2.16</v>
      </c>
      <c r="DS91" s="222">
        <v>2.16</v>
      </c>
      <c r="DT91" s="222">
        <v>2.16</v>
      </c>
      <c r="DU91" s="222">
        <v>2.16</v>
      </c>
      <c r="DV91" s="222">
        <v>2.16</v>
      </c>
      <c r="DW91" s="222">
        <v>2.16</v>
      </c>
      <c r="DX91" s="222">
        <v>2.16</v>
      </c>
      <c r="DY91" s="222">
        <v>2.16</v>
      </c>
      <c r="DZ91" s="222">
        <v>2.15</v>
      </c>
      <c r="EA91" s="222">
        <v>2.1800000000000002</v>
      </c>
      <c r="EB91" s="222">
        <v>2.1800000000000002</v>
      </c>
      <c r="EC91" s="222">
        <v>2.1800000000000002</v>
      </c>
      <c r="ED91" s="222">
        <v>2.1800000000000002</v>
      </c>
      <c r="EE91" s="222">
        <v>2.1800000000000002</v>
      </c>
      <c r="EF91" s="222">
        <v>2.1800000000000002</v>
      </c>
      <c r="EG91" s="222">
        <v>2.1800000000000002</v>
      </c>
      <c r="EH91" s="222">
        <v>2.1800000000000002</v>
      </c>
      <c r="EI91" s="222">
        <v>2.1800000000000002</v>
      </c>
      <c r="EJ91" s="222">
        <v>2.1800000000000002</v>
      </c>
      <c r="EK91" s="222">
        <v>2.17</v>
      </c>
      <c r="EL91" s="222">
        <v>2.17</v>
      </c>
      <c r="EM91" s="222">
        <v>2.1800000000000002</v>
      </c>
      <c r="EN91" s="222">
        <v>2.2000000000000002</v>
      </c>
      <c r="EO91" s="222">
        <v>2.2000000000000002</v>
      </c>
      <c r="EP91" s="222">
        <v>2.2000000000000002</v>
      </c>
      <c r="EQ91" s="222">
        <v>2.1800000000000002</v>
      </c>
      <c r="ER91" s="222">
        <v>2.1800000000000002</v>
      </c>
      <c r="ES91" s="222">
        <v>2.17</v>
      </c>
      <c r="ET91" s="222">
        <v>2.2000000000000002</v>
      </c>
      <c r="EU91" s="222">
        <v>2.2000000000000002</v>
      </c>
      <c r="EV91" s="222">
        <v>2.2000000000000002</v>
      </c>
      <c r="EW91" s="222">
        <v>2.2000000000000002</v>
      </c>
      <c r="EX91" s="222">
        <v>2.2000000000000002</v>
      </c>
      <c r="EY91" s="222">
        <v>2.2000000000000002</v>
      </c>
      <c r="EZ91" s="222">
        <v>2.2000000000000002</v>
      </c>
      <c r="FA91" s="222">
        <v>2.2000000000000002</v>
      </c>
      <c r="FB91" s="222">
        <v>2.17</v>
      </c>
      <c r="FC91" s="222">
        <v>2.1800000000000002</v>
      </c>
      <c r="FD91" s="222">
        <v>2.1800000000000002</v>
      </c>
      <c r="FE91" s="222">
        <v>2.1800000000000002</v>
      </c>
      <c r="FF91" s="222">
        <v>2.1800000000000002</v>
      </c>
      <c r="FG91" s="222">
        <v>2.21</v>
      </c>
      <c r="FH91" s="222">
        <v>2.21</v>
      </c>
      <c r="FI91" s="222">
        <v>2.21</v>
      </c>
      <c r="FJ91" s="222">
        <v>2.21</v>
      </c>
      <c r="FK91" s="222">
        <v>2.2000000000000002</v>
      </c>
      <c r="FL91" s="222">
        <v>2.2000000000000002</v>
      </c>
      <c r="FM91" s="222">
        <v>2.2000000000000002</v>
      </c>
      <c r="FN91" s="222">
        <v>2.2000000000000002</v>
      </c>
      <c r="FO91" s="222">
        <v>2.2000000000000002</v>
      </c>
      <c r="FP91" s="222">
        <v>2.2000000000000002</v>
      </c>
      <c r="FQ91" s="222">
        <v>2.21</v>
      </c>
      <c r="FR91" s="222">
        <v>2.2000000000000002</v>
      </c>
      <c r="FS91" s="222">
        <v>2.2000000000000002</v>
      </c>
      <c r="FT91" s="222">
        <v>2.21</v>
      </c>
      <c r="FU91" s="222">
        <v>2.2000000000000002</v>
      </c>
      <c r="FV91" s="222">
        <v>2.2000000000000002</v>
      </c>
      <c r="FW91" s="222">
        <v>2.2000000000000002</v>
      </c>
      <c r="FX91" s="222">
        <v>2.2000000000000002</v>
      </c>
      <c r="FY91" s="222">
        <v>2.19</v>
      </c>
      <c r="FZ91" s="222">
        <v>2.2000000000000002</v>
      </c>
      <c r="GA91" s="222">
        <v>2.2000000000000002</v>
      </c>
      <c r="GB91" s="222">
        <v>2.2000000000000002</v>
      </c>
      <c r="GC91" s="222">
        <v>2.2000000000000002</v>
      </c>
      <c r="GD91" s="222">
        <v>2.2000000000000002</v>
      </c>
      <c r="GE91" s="222">
        <v>2.2000000000000002</v>
      </c>
      <c r="GF91" s="222">
        <v>2.2200000000000002</v>
      </c>
      <c r="GG91" s="222">
        <v>2.2200000000000002</v>
      </c>
      <c r="GH91" s="222">
        <v>2.2200000000000002</v>
      </c>
      <c r="GI91" s="222">
        <v>2.21</v>
      </c>
      <c r="GJ91" s="222">
        <v>2.2200000000000002</v>
      </c>
      <c r="GK91" s="222">
        <v>2.2200000000000002</v>
      </c>
      <c r="GL91" s="222">
        <v>2.2200000000000002</v>
      </c>
      <c r="GM91" s="222">
        <v>2.2200000000000002</v>
      </c>
      <c r="GN91" s="222">
        <v>2.2200000000000002</v>
      </c>
      <c r="GO91" s="222">
        <v>2.23</v>
      </c>
      <c r="GP91" s="222">
        <v>2.2200000000000002</v>
      </c>
      <c r="GQ91" s="222">
        <v>2.2200000000000002</v>
      </c>
      <c r="GR91" s="222">
        <v>2.2200000000000002</v>
      </c>
      <c r="GS91" s="222">
        <v>2.2200000000000002</v>
      </c>
      <c r="GT91" s="222">
        <v>2.2200000000000002</v>
      </c>
      <c r="GU91" s="222">
        <v>2.2200000000000002</v>
      </c>
      <c r="GV91" s="222">
        <v>2.2200000000000002</v>
      </c>
      <c r="GW91" s="222">
        <v>2.23</v>
      </c>
      <c r="GX91" s="222">
        <v>2.23</v>
      </c>
      <c r="GY91" s="222">
        <v>2.23</v>
      </c>
      <c r="GZ91" s="222">
        <v>2.23</v>
      </c>
      <c r="HA91" s="222">
        <v>2.23</v>
      </c>
      <c r="HB91" s="222">
        <v>2.23</v>
      </c>
      <c r="HC91" s="222">
        <v>2.23</v>
      </c>
      <c r="HD91" s="222">
        <v>2.23</v>
      </c>
      <c r="HE91" s="222">
        <v>2.23</v>
      </c>
      <c r="HF91" s="222">
        <v>2.23</v>
      </c>
      <c r="HG91" s="222">
        <v>2.23</v>
      </c>
      <c r="HH91" s="222">
        <v>2.21</v>
      </c>
      <c r="HI91" s="222">
        <v>2.21</v>
      </c>
      <c r="HJ91" s="222">
        <v>2.21</v>
      </c>
      <c r="HK91" s="222">
        <v>2.21</v>
      </c>
      <c r="HL91" s="222">
        <v>2.21</v>
      </c>
      <c r="HM91" s="222">
        <v>2.21</v>
      </c>
      <c r="HN91" s="222">
        <v>2.21</v>
      </c>
      <c r="HO91" s="222">
        <v>2.2200000000000002</v>
      </c>
      <c r="HP91" s="222">
        <v>2.2200000000000002</v>
      </c>
      <c r="HQ91" s="222">
        <v>2.2200000000000002</v>
      </c>
      <c r="HR91" s="222">
        <v>2.2200000000000002</v>
      </c>
      <c r="HS91" s="222">
        <v>2.2200000000000002</v>
      </c>
      <c r="HT91" s="222">
        <v>2.2200000000000002</v>
      </c>
      <c r="HU91" s="222">
        <v>2.2200000000000002</v>
      </c>
      <c r="HV91" s="222">
        <v>2.2200000000000002</v>
      </c>
      <c r="HW91" s="222">
        <v>2.2200000000000002</v>
      </c>
      <c r="HX91" s="222">
        <v>2.2200000000000002</v>
      </c>
      <c r="HY91" s="222">
        <v>2.2200000000000002</v>
      </c>
      <c r="HZ91" s="222">
        <v>2.2200000000000002</v>
      </c>
    </row>
    <row r="92" spans="1:237" x14ac:dyDescent="0.25">
      <c r="A92" s="225">
        <f t="shared" si="5"/>
        <v>90</v>
      </c>
      <c r="B92" s="226"/>
      <c r="C92" s="229"/>
      <c r="D92" s="180">
        <v>0</v>
      </c>
      <c r="E92" s="180">
        <v>0</v>
      </c>
      <c r="F92" s="180">
        <v>0</v>
      </c>
      <c r="G92" s="180">
        <v>0</v>
      </c>
      <c r="H92" s="180">
        <v>0</v>
      </c>
      <c r="I92" s="180">
        <v>0</v>
      </c>
      <c r="J92" s="222">
        <v>0</v>
      </c>
      <c r="K92" s="222">
        <v>0</v>
      </c>
      <c r="L92" s="229">
        <v>0</v>
      </c>
      <c r="M92" s="222">
        <v>0</v>
      </c>
      <c r="N92" s="222">
        <v>0</v>
      </c>
      <c r="O92" s="222">
        <v>0</v>
      </c>
      <c r="P92" s="222">
        <v>0</v>
      </c>
      <c r="Q92" s="222">
        <v>0</v>
      </c>
      <c r="R92" s="222">
        <v>0</v>
      </c>
      <c r="S92" s="222">
        <v>0</v>
      </c>
      <c r="T92" s="222">
        <v>0</v>
      </c>
      <c r="U92" s="222">
        <v>0</v>
      </c>
      <c r="V92" s="222">
        <v>0</v>
      </c>
      <c r="W92" s="222">
        <v>0</v>
      </c>
      <c r="X92" s="222">
        <v>0</v>
      </c>
      <c r="Y92" s="222">
        <v>0</v>
      </c>
      <c r="Z92" s="222">
        <v>0</v>
      </c>
      <c r="AA92" s="222">
        <v>0</v>
      </c>
      <c r="AB92" s="222">
        <v>0</v>
      </c>
      <c r="AC92" s="222">
        <v>0</v>
      </c>
      <c r="AD92" s="222">
        <v>0</v>
      </c>
      <c r="AE92" s="222">
        <v>0</v>
      </c>
      <c r="AF92" s="222">
        <v>0</v>
      </c>
      <c r="AG92" s="222">
        <v>0</v>
      </c>
      <c r="AH92" s="222">
        <v>0</v>
      </c>
      <c r="AI92" s="222">
        <v>0</v>
      </c>
      <c r="AJ92" s="222">
        <v>0</v>
      </c>
      <c r="AK92" s="222">
        <v>0</v>
      </c>
      <c r="AL92" s="222">
        <v>0</v>
      </c>
      <c r="AM92" s="222">
        <v>0</v>
      </c>
      <c r="AN92" s="222">
        <v>0</v>
      </c>
      <c r="AO92" s="222">
        <v>0</v>
      </c>
      <c r="AP92" s="222">
        <v>0</v>
      </c>
      <c r="AQ92" s="222">
        <v>0</v>
      </c>
      <c r="AR92" s="222">
        <v>0</v>
      </c>
      <c r="AS92" s="222">
        <v>0</v>
      </c>
      <c r="AT92" s="222">
        <v>0</v>
      </c>
      <c r="AU92" s="222">
        <v>0</v>
      </c>
      <c r="AV92" s="222">
        <v>0</v>
      </c>
      <c r="AW92" s="222">
        <v>0</v>
      </c>
      <c r="AX92" s="222">
        <v>0</v>
      </c>
      <c r="AY92" s="222">
        <v>0</v>
      </c>
      <c r="AZ92" s="222">
        <v>0</v>
      </c>
      <c r="BA92" s="222">
        <v>0</v>
      </c>
      <c r="BB92" s="222">
        <v>0</v>
      </c>
      <c r="BC92" s="222">
        <v>0</v>
      </c>
      <c r="BD92" s="222">
        <v>0</v>
      </c>
      <c r="BE92" s="222">
        <v>0</v>
      </c>
      <c r="BF92" s="222">
        <v>0</v>
      </c>
      <c r="BG92" s="222">
        <v>0</v>
      </c>
      <c r="BH92" s="222">
        <v>0</v>
      </c>
      <c r="BI92" s="222">
        <v>0</v>
      </c>
      <c r="BJ92" s="222">
        <v>0</v>
      </c>
      <c r="BK92" s="222">
        <v>0</v>
      </c>
      <c r="BL92" s="222">
        <v>0</v>
      </c>
      <c r="BM92" s="222">
        <v>0</v>
      </c>
      <c r="BN92" s="222">
        <v>0</v>
      </c>
      <c r="BO92" s="222">
        <v>0</v>
      </c>
      <c r="BP92" s="222">
        <v>0</v>
      </c>
      <c r="BQ92" s="222">
        <v>0</v>
      </c>
      <c r="BR92" s="222">
        <v>0</v>
      </c>
      <c r="BS92" s="222">
        <v>0</v>
      </c>
      <c r="BT92" s="222">
        <v>0</v>
      </c>
      <c r="BU92" s="222">
        <v>0</v>
      </c>
      <c r="BV92" s="222">
        <v>0</v>
      </c>
      <c r="BW92" s="222">
        <v>0</v>
      </c>
      <c r="BX92" s="222">
        <v>0</v>
      </c>
      <c r="BY92" s="222">
        <v>0</v>
      </c>
      <c r="BZ92" s="222">
        <v>0</v>
      </c>
      <c r="CA92" s="222">
        <v>0</v>
      </c>
      <c r="CB92" s="222">
        <v>0</v>
      </c>
      <c r="CC92" s="222">
        <v>0</v>
      </c>
      <c r="CD92" s="222">
        <v>0</v>
      </c>
      <c r="CE92" s="222">
        <v>0</v>
      </c>
      <c r="CF92" s="222">
        <v>0</v>
      </c>
      <c r="CG92" s="222">
        <v>0</v>
      </c>
      <c r="CH92" s="222">
        <v>0</v>
      </c>
      <c r="CI92" s="222">
        <v>0</v>
      </c>
      <c r="CJ92" s="222">
        <v>0</v>
      </c>
      <c r="CK92" s="222">
        <v>0</v>
      </c>
      <c r="CL92" s="222">
        <v>0</v>
      </c>
      <c r="CM92" s="222">
        <v>0</v>
      </c>
      <c r="CN92" s="222">
        <v>0</v>
      </c>
      <c r="CO92" s="222">
        <v>0</v>
      </c>
      <c r="CP92" s="222">
        <v>0</v>
      </c>
      <c r="CQ92" s="222">
        <v>0</v>
      </c>
      <c r="CR92" s="222">
        <v>0</v>
      </c>
      <c r="CS92" s="222">
        <v>0</v>
      </c>
      <c r="CT92" s="222">
        <v>0</v>
      </c>
      <c r="CU92" s="222">
        <v>0</v>
      </c>
      <c r="CV92" s="222">
        <v>0</v>
      </c>
      <c r="CW92" s="222">
        <v>0</v>
      </c>
      <c r="CX92" s="222">
        <v>0</v>
      </c>
      <c r="CY92" s="222">
        <v>0</v>
      </c>
      <c r="CZ92" s="222">
        <v>0</v>
      </c>
      <c r="DA92" s="222">
        <v>0</v>
      </c>
      <c r="DB92" s="222">
        <v>0</v>
      </c>
      <c r="DC92" s="222">
        <v>0</v>
      </c>
      <c r="DD92" s="222">
        <v>0</v>
      </c>
      <c r="DE92" s="222">
        <v>0</v>
      </c>
      <c r="DF92" s="222">
        <v>0</v>
      </c>
      <c r="DG92" s="222">
        <v>0</v>
      </c>
      <c r="DH92" s="222">
        <v>0</v>
      </c>
      <c r="DI92" s="222">
        <v>0</v>
      </c>
      <c r="DJ92" s="222">
        <v>0</v>
      </c>
      <c r="DK92" s="222">
        <v>0</v>
      </c>
      <c r="DL92" s="222">
        <v>0</v>
      </c>
      <c r="DM92" s="222">
        <v>0</v>
      </c>
      <c r="DN92" s="222">
        <v>0</v>
      </c>
      <c r="DO92" s="222">
        <v>0</v>
      </c>
      <c r="DP92" s="222">
        <v>0</v>
      </c>
      <c r="DQ92" s="222">
        <v>0</v>
      </c>
      <c r="DR92" s="222">
        <v>0</v>
      </c>
      <c r="DS92" s="222">
        <v>0</v>
      </c>
      <c r="DT92" s="222">
        <v>0</v>
      </c>
      <c r="DU92" s="222">
        <v>0</v>
      </c>
      <c r="DV92" s="222">
        <v>0</v>
      </c>
      <c r="DW92" s="222">
        <v>0</v>
      </c>
      <c r="DX92" s="222">
        <v>0</v>
      </c>
      <c r="DY92" s="222">
        <v>0</v>
      </c>
      <c r="DZ92" s="222">
        <v>0</v>
      </c>
      <c r="EA92" s="222">
        <v>0</v>
      </c>
      <c r="EB92" s="222">
        <v>0</v>
      </c>
      <c r="EC92" s="222">
        <v>0</v>
      </c>
      <c r="ED92" s="222">
        <v>0</v>
      </c>
      <c r="EE92" s="222">
        <v>0</v>
      </c>
      <c r="EF92" s="222">
        <v>0</v>
      </c>
      <c r="EG92" s="222">
        <v>0</v>
      </c>
      <c r="EH92" s="222">
        <v>0</v>
      </c>
      <c r="EI92" s="222">
        <v>0</v>
      </c>
      <c r="EJ92" s="222">
        <v>0</v>
      </c>
      <c r="EK92" s="222">
        <v>0</v>
      </c>
      <c r="EL92" s="222">
        <v>0</v>
      </c>
      <c r="EM92" s="222">
        <v>0</v>
      </c>
      <c r="EN92" s="222">
        <v>0</v>
      </c>
      <c r="EO92" s="222">
        <v>0</v>
      </c>
      <c r="EP92" s="222">
        <v>0</v>
      </c>
      <c r="EQ92" s="222">
        <v>0</v>
      </c>
      <c r="ER92" s="222">
        <v>0</v>
      </c>
      <c r="ES92" s="222">
        <v>0</v>
      </c>
      <c r="ET92" s="222">
        <v>0</v>
      </c>
      <c r="EU92" s="222">
        <v>0</v>
      </c>
      <c r="EV92" s="222">
        <v>0</v>
      </c>
      <c r="EW92" s="222">
        <v>0</v>
      </c>
      <c r="EX92" s="222">
        <v>0</v>
      </c>
      <c r="EY92" s="222">
        <v>0</v>
      </c>
      <c r="EZ92" s="222">
        <v>0</v>
      </c>
      <c r="FA92" s="222">
        <v>0</v>
      </c>
      <c r="FB92" s="222">
        <v>0</v>
      </c>
      <c r="FC92" s="222">
        <v>0</v>
      </c>
      <c r="FD92" s="222">
        <v>0</v>
      </c>
      <c r="FE92" s="222">
        <v>0</v>
      </c>
      <c r="FF92" s="222">
        <v>0</v>
      </c>
      <c r="FG92" s="222">
        <v>0</v>
      </c>
      <c r="FH92" s="222">
        <v>0</v>
      </c>
      <c r="FI92" s="222">
        <v>0</v>
      </c>
      <c r="FJ92" s="222">
        <v>0</v>
      </c>
      <c r="FK92" s="222">
        <v>0</v>
      </c>
      <c r="FL92" s="222">
        <v>0</v>
      </c>
      <c r="FM92" s="222">
        <v>0</v>
      </c>
      <c r="FN92" s="222">
        <v>0</v>
      </c>
      <c r="FO92" s="222">
        <v>0</v>
      </c>
      <c r="FP92" s="222">
        <v>0</v>
      </c>
      <c r="FQ92" s="222">
        <v>0</v>
      </c>
      <c r="FR92" s="222">
        <v>0</v>
      </c>
      <c r="FS92" s="222">
        <v>0</v>
      </c>
      <c r="FT92" s="222">
        <v>0</v>
      </c>
      <c r="FU92" s="222">
        <v>0</v>
      </c>
      <c r="FV92" s="222">
        <v>0</v>
      </c>
      <c r="FW92" s="222">
        <v>0</v>
      </c>
      <c r="FX92" s="222">
        <v>0</v>
      </c>
      <c r="FY92" s="222">
        <v>0</v>
      </c>
      <c r="FZ92" s="222">
        <v>0</v>
      </c>
      <c r="GA92" s="222">
        <v>0</v>
      </c>
      <c r="GB92" s="222">
        <v>0</v>
      </c>
      <c r="GC92" s="222">
        <v>0</v>
      </c>
      <c r="GD92" s="222">
        <v>0</v>
      </c>
      <c r="GE92" s="222">
        <v>0</v>
      </c>
      <c r="GF92" s="222">
        <v>0</v>
      </c>
      <c r="GG92" s="222">
        <v>0</v>
      </c>
      <c r="GH92" s="222">
        <v>0</v>
      </c>
      <c r="GI92" s="222">
        <v>0</v>
      </c>
      <c r="GJ92" s="222">
        <v>0</v>
      </c>
      <c r="GK92" s="222">
        <v>0</v>
      </c>
      <c r="GL92" s="222">
        <v>0</v>
      </c>
      <c r="GM92" s="222">
        <v>0</v>
      </c>
      <c r="GN92" s="222">
        <v>0</v>
      </c>
      <c r="GO92" s="222">
        <v>0</v>
      </c>
      <c r="GP92" s="222">
        <v>0</v>
      </c>
      <c r="GQ92" s="222">
        <v>0</v>
      </c>
      <c r="GR92" s="222">
        <v>0</v>
      </c>
      <c r="GS92" s="222">
        <v>0</v>
      </c>
      <c r="GT92" s="222">
        <v>0</v>
      </c>
      <c r="GU92" s="222">
        <v>0</v>
      </c>
      <c r="GV92" s="222">
        <v>0</v>
      </c>
      <c r="GW92" s="222">
        <v>0</v>
      </c>
      <c r="GX92" s="222">
        <v>0</v>
      </c>
      <c r="GY92" s="222">
        <v>0</v>
      </c>
      <c r="GZ92" s="222">
        <v>0</v>
      </c>
      <c r="HA92" s="222">
        <v>0</v>
      </c>
      <c r="HB92" s="222">
        <v>0</v>
      </c>
      <c r="HC92" s="222">
        <v>0</v>
      </c>
      <c r="HD92" s="222">
        <v>0</v>
      </c>
      <c r="HE92" s="222">
        <v>0</v>
      </c>
      <c r="HF92" s="222">
        <v>0</v>
      </c>
      <c r="HG92" s="222">
        <v>0</v>
      </c>
      <c r="HH92" s="222">
        <v>0</v>
      </c>
      <c r="HI92" s="222">
        <v>0</v>
      </c>
      <c r="HJ92" s="222">
        <v>0</v>
      </c>
      <c r="HK92" s="222">
        <v>0</v>
      </c>
      <c r="HL92" s="222">
        <v>0</v>
      </c>
      <c r="HM92" s="222">
        <v>0</v>
      </c>
      <c r="HN92" s="222">
        <v>0</v>
      </c>
      <c r="HO92" s="222">
        <v>0</v>
      </c>
      <c r="HP92" s="222">
        <v>0</v>
      </c>
      <c r="HQ92" s="222">
        <v>0</v>
      </c>
      <c r="HR92" s="222">
        <v>0</v>
      </c>
      <c r="HS92" s="222">
        <v>0</v>
      </c>
      <c r="HT92" s="222">
        <v>0</v>
      </c>
      <c r="HU92" s="222">
        <v>0</v>
      </c>
      <c r="HV92" s="222">
        <v>0</v>
      </c>
      <c r="HW92" s="222">
        <v>0</v>
      </c>
      <c r="HX92" s="222">
        <v>0</v>
      </c>
      <c r="HY92" s="222">
        <v>0</v>
      </c>
      <c r="HZ92" s="222">
        <v>0</v>
      </c>
    </row>
    <row r="93" spans="1:237" s="227" customFormat="1" x14ac:dyDescent="0.25">
      <c r="A93" s="225">
        <f t="shared" si="5"/>
        <v>91</v>
      </c>
      <c r="B93" s="350"/>
      <c r="C93" s="229"/>
      <c r="D93" s="180"/>
      <c r="E93" s="180"/>
      <c r="F93" s="180"/>
      <c r="G93" s="180"/>
      <c r="H93" s="180"/>
      <c r="I93" s="180"/>
      <c r="J93" s="222"/>
      <c r="K93" s="222"/>
      <c r="L93" s="229"/>
      <c r="M93" s="222"/>
      <c r="N93" s="222"/>
      <c r="O93" s="222"/>
      <c r="P93" s="222"/>
      <c r="Q93" s="222"/>
      <c r="R93" s="222"/>
      <c r="S93" s="222"/>
      <c r="T93" s="222"/>
      <c r="U93" s="222"/>
      <c r="V93" s="222"/>
      <c r="W93" s="222"/>
      <c r="X93" s="222"/>
      <c r="Y93" s="222"/>
      <c r="Z93" s="222"/>
      <c r="AA93" s="222"/>
      <c r="AB93" s="222"/>
      <c r="AC93" s="222"/>
      <c r="IA93"/>
      <c r="IB93"/>
      <c r="IC93"/>
    </row>
    <row r="94" spans="1:237" x14ac:dyDescent="0.25">
      <c r="A94" s="225">
        <f t="shared" si="5"/>
        <v>92</v>
      </c>
      <c r="B94" s="226"/>
      <c r="C94" s="229"/>
      <c r="D94" s="180">
        <v>14.39</v>
      </c>
      <c r="E94" s="180">
        <v>14.69</v>
      </c>
      <c r="F94" s="180">
        <v>13.64</v>
      </c>
      <c r="G94" s="180">
        <v>13.3</v>
      </c>
      <c r="H94" s="180">
        <v>13.78</v>
      </c>
      <c r="I94" s="180">
        <v>13.81</v>
      </c>
      <c r="J94" s="222">
        <v>14.09</v>
      </c>
      <c r="K94" s="222">
        <v>14.07</v>
      </c>
      <c r="L94" s="229">
        <v>14.06</v>
      </c>
      <c r="M94" s="222">
        <v>13.98</v>
      </c>
      <c r="N94" s="222">
        <v>13.94</v>
      </c>
      <c r="O94" s="222">
        <v>13.92</v>
      </c>
      <c r="P94" s="222">
        <v>13.95</v>
      </c>
      <c r="Q94" s="222">
        <v>13.94</v>
      </c>
      <c r="R94" s="222">
        <v>13.96</v>
      </c>
      <c r="S94" s="222">
        <v>13.96</v>
      </c>
      <c r="T94" s="222">
        <v>13.98</v>
      </c>
      <c r="U94" s="222">
        <v>14</v>
      </c>
      <c r="V94" s="222">
        <v>14.1</v>
      </c>
      <c r="W94" s="222">
        <v>14.2</v>
      </c>
      <c r="X94" s="222">
        <v>14.2</v>
      </c>
      <c r="Y94" s="222">
        <v>14.2</v>
      </c>
      <c r="Z94" s="222">
        <v>14.23</v>
      </c>
      <c r="AA94" s="222">
        <v>14.28</v>
      </c>
      <c r="AB94" s="222">
        <v>14.35</v>
      </c>
      <c r="AC94" s="222">
        <v>14.4</v>
      </c>
      <c r="AD94" s="222">
        <v>14.43</v>
      </c>
      <c r="AE94" s="222">
        <v>14.43</v>
      </c>
      <c r="AF94" s="222">
        <v>14.43</v>
      </c>
      <c r="AG94" s="222">
        <v>14.45</v>
      </c>
      <c r="AH94" s="222">
        <v>14.43</v>
      </c>
      <c r="AI94" s="222">
        <v>14.48</v>
      </c>
      <c r="AJ94" s="222">
        <v>14.5</v>
      </c>
      <c r="AK94" s="222">
        <v>14.55</v>
      </c>
      <c r="AL94" s="222">
        <v>14.56</v>
      </c>
      <c r="AM94" s="222">
        <v>14.59</v>
      </c>
      <c r="AN94" s="222">
        <v>14.64</v>
      </c>
      <c r="AO94" s="222">
        <v>14.67</v>
      </c>
      <c r="AP94" s="222">
        <v>14.69</v>
      </c>
      <c r="AQ94" s="222">
        <v>14.7</v>
      </c>
      <c r="AR94" s="222">
        <v>14.7</v>
      </c>
      <c r="AS94" s="222">
        <v>14.71</v>
      </c>
      <c r="AT94" s="222">
        <v>14.76</v>
      </c>
      <c r="AU94" s="222">
        <v>14.76</v>
      </c>
      <c r="AV94" s="222">
        <v>14.76</v>
      </c>
      <c r="AW94" s="222">
        <v>14.77</v>
      </c>
      <c r="AX94" s="222">
        <v>14.81</v>
      </c>
      <c r="AY94" s="222">
        <v>14.82</v>
      </c>
      <c r="AZ94" s="222">
        <v>14.82</v>
      </c>
      <c r="BA94" s="222">
        <v>14.82</v>
      </c>
      <c r="BB94" s="222">
        <v>14.82</v>
      </c>
      <c r="BC94" s="222">
        <v>14.82</v>
      </c>
      <c r="BD94" s="222">
        <v>14.81</v>
      </c>
      <c r="BE94" s="222">
        <v>14.81</v>
      </c>
      <c r="BF94" s="222">
        <v>14.85</v>
      </c>
      <c r="BG94" s="222">
        <v>14.83</v>
      </c>
      <c r="BH94" s="222">
        <v>14.85</v>
      </c>
      <c r="BI94" s="222">
        <v>14.88</v>
      </c>
      <c r="BJ94" s="222">
        <v>14.91</v>
      </c>
      <c r="BK94" s="222">
        <v>14.9</v>
      </c>
      <c r="BL94" s="222">
        <v>14.88</v>
      </c>
      <c r="BM94" s="222">
        <v>14.9</v>
      </c>
      <c r="BN94" s="222">
        <v>14.91</v>
      </c>
      <c r="BO94" s="222">
        <v>14.92</v>
      </c>
      <c r="BP94" s="222">
        <v>15.06</v>
      </c>
      <c r="BQ94" s="222">
        <v>15.04</v>
      </c>
      <c r="BR94" s="222">
        <v>15.02</v>
      </c>
      <c r="BS94" s="222">
        <v>15.03</v>
      </c>
      <c r="BT94" s="222">
        <v>15.03</v>
      </c>
      <c r="BU94" s="222">
        <v>15.05</v>
      </c>
      <c r="BV94" s="222">
        <v>15.05</v>
      </c>
      <c r="BW94" s="222">
        <v>15.06</v>
      </c>
      <c r="BX94" s="222">
        <v>15.04</v>
      </c>
      <c r="BY94" s="222">
        <v>15.03</v>
      </c>
      <c r="BZ94" s="222">
        <v>15.02</v>
      </c>
      <c r="CA94" s="222">
        <v>15.03</v>
      </c>
      <c r="CB94" s="222">
        <v>15.02</v>
      </c>
      <c r="CC94" s="222">
        <v>15.02</v>
      </c>
      <c r="CD94" s="222">
        <v>15.01</v>
      </c>
      <c r="CE94" s="222">
        <v>15</v>
      </c>
      <c r="CF94" s="222">
        <v>14.99</v>
      </c>
      <c r="CG94" s="222">
        <v>14.96</v>
      </c>
      <c r="CH94" s="222">
        <v>14.96</v>
      </c>
      <c r="CI94" s="222">
        <v>14.97</v>
      </c>
      <c r="CJ94" s="222">
        <v>14.97</v>
      </c>
      <c r="CK94" s="222">
        <v>14.97</v>
      </c>
      <c r="CL94" s="222">
        <v>14.97</v>
      </c>
      <c r="CM94" s="222">
        <v>14.99</v>
      </c>
      <c r="CN94" s="222">
        <v>15.01</v>
      </c>
      <c r="CO94" s="222">
        <v>15</v>
      </c>
      <c r="CP94" s="222">
        <v>15.02</v>
      </c>
      <c r="CQ94" s="222">
        <v>15.03</v>
      </c>
      <c r="CR94" s="222">
        <v>15.03</v>
      </c>
      <c r="CS94" s="222">
        <v>15.04</v>
      </c>
      <c r="CT94" s="222">
        <v>15.05</v>
      </c>
      <c r="CU94" s="222">
        <v>15.04</v>
      </c>
      <c r="CV94" s="222">
        <v>15.04</v>
      </c>
      <c r="CW94" s="222">
        <v>15.03</v>
      </c>
      <c r="CX94" s="222">
        <v>15.04</v>
      </c>
      <c r="CY94" s="222">
        <v>15.05</v>
      </c>
      <c r="CZ94" s="222">
        <v>15.04</v>
      </c>
      <c r="DA94" s="222">
        <v>15.05</v>
      </c>
      <c r="DB94" s="222">
        <v>15.04</v>
      </c>
      <c r="DC94" s="222">
        <v>15.04</v>
      </c>
      <c r="DD94" s="222">
        <v>15.03</v>
      </c>
      <c r="DE94" s="222">
        <v>15.06</v>
      </c>
      <c r="DF94" s="222">
        <v>15.05</v>
      </c>
      <c r="DG94" s="222">
        <v>15.06</v>
      </c>
      <c r="DH94" s="222">
        <v>15.08</v>
      </c>
      <c r="DI94" s="222">
        <v>15.1</v>
      </c>
      <c r="DJ94" s="222">
        <v>15.11</v>
      </c>
      <c r="DK94" s="222">
        <v>15.13</v>
      </c>
      <c r="DL94" s="222">
        <v>15.14</v>
      </c>
      <c r="DM94" s="222">
        <v>15.15</v>
      </c>
      <c r="DN94" s="222">
        <v>15.14</v>
      </c>
      <c r="DO94" s="222">
        <v>15.15</v>
      </c>
      <c r="DP94" s="222">
        <v>15.14</v>
      </c>
      <c r="DQ94" s="222">
        <v>15.15</v>
      </c>
      <c r="DR94" s="222">
        <v>15.15</v>
      </c>
      <c r="DS94" s="222">
        <v>15.15</v>
      </c>
      <c r="DT94" s="222">
        <v>15.15</v>
      </c>
      <c r="DU94" s="222">
        <v>15.16</v>
      </c>
      <c r="DV94" s="222">
        <v>15.17</v>
      </c>
      <c r="DW94" s="222">
        <v>15.19</v>
      </c>
      <c r="DX94" s="222">
        <v>15.19</v>
      </c>
      <c r="DY94" s="222">
        <v>15.21</v>
      </c>
      <c r="DZ94" s="222">
        <v>15.23</v>
      </c>
      <c r="EA94" s="222">
        <v>15.23</v>
      </c>
      <c r="EB94" s="222">
        <v>15.23</v>
      </c>
      <c r="EC94" s="222">
        <v>15.24</v>
      </c>
      <c r="ED94" s="222">
        <v>15.26</v>
      </c>
      <c r="EE94" s="222">
        <v>15.27</v>
      </c>
      <c r="EF94" s="222">
        <v>15.27</v>
      </c>
      <c r="EG94" s="222">
        <v>15.27</v>
      </c>
      <c r="EH94" s="222">
        <v>15.28</v>
      </c>
      <c r="EI94" s="222">
        <v>15.27</v>
      </c>
      <c r="EJ94" s="222">
        <v>15.28</v>
      </c>
      <c r="EK94" s="222">
        <v>15.3</v>
      </c>
      <c r="EL94" s="222">
        <v>15.31</v>
      </c>
      <c r="EM94" s="222">
        <v>15.31</v>
      </c>
      <c r="EN94" s="222">
        <v>15.32</v>
      </c>
      <c r="EO94" s="222">
        <v>15.32</v>
      </c>
      <c r="EP94" s="222">
        <v>15.33</v>
      </c>
      <c r="EQ94" s="222">
        <v>15.34</v>
      </c>
      <c r="ER94" s="222">
        <v>15.35</v>
      </c>
      <c r="ES94" s="222">
        <v>15.35</v>
      </c>
      <c r="ET94" s="222">
        <v>15.35</v>
      </c>
      <c r="EU94" s="222">
        <v>15.35</v>
      </c>
      <c r="EV94" s="222">
        <v>15.35</v>
      </c>
      <c r="EW94" s="222">
        <v>15.35</v>
      </c>
      <c r="EX94" s="222">
        <v>15.35</v>
      </c>
      <c r="EY94" s="222">
        <v>15.35</v>
      </c>
      <c r="EZ94" s="222">
        <v>15.35</v>
      </c>
      <c r="FA94" s="222">
        <v>15.36</v>
      </c>
      <c r="FB94" s="222">
        <v>15.36</v>
      </c>
      <c r="FC94" s="222">
        <v>15.37</v>
      </c>
      <c r="FD94" s="222">
        <v>15.37</v>
      </c>
      <c r="FE94" s="222">
        <v>15.37</v>
      </c>
      <c r="FF94" s="222">
        <v>15.39</v>
      </c>
      <c r="FG94" s="222">
        <v>15.41</v>
      </c>
      <c r="FH94" s="222">
        <v>15.41</v>
      </c>
      <c r="FI94" s="222">
        <v>15.42</v>
      </c>
      <c r="FJ94" s="222">
        <v>15.43</v>
      </c>
      <c r="FK94" s="222">
        <v>15.43</v>
      </c>
      <c r="FL94" s="222">
        <v>15.44</v>
      </c>
      <c r="FM94" s="222">
        <v>15.45</v>
      </c>
      <c r="FN94" s="222">
        <v>15.45</v>
      </c>
      <c r="FO94" s="222">
        <v>15.45</v>
      </c>
      <c r="FP94" s="222">
        <v>15.46</v>
      </c>
      <c r="FQ94" s="222">
        <v>15.46</v>
      </c>
      <c r="FR94" s="222">
        <v>15.46</v>
      </c>
      <c r="FS94" s="222">
        <v>15.46</v>
      </c>
      <c r="FT94" s="222">
        <v>15.46</v>
      </c>
      <c r="FU94" s="222">
        <v>15.46</v>
      </c>
      <c r="FV94" s="222">
        <v>15.47</v>
      </c>
      <c r="FW94" s="222">
        <v>15.47</v>
      </c>
      <c r="FX94" s="222">
        <v>15.48</v>
      </c>
      <c r="FY94" s="222">
        <v>15.48</v>
      </c>
      <c r="FZ94" s="222">
        <v>15.49</v>
      </c>
      <c r="GA94" s="222">
        <v>15.49</v>
      </c>
      <c r="GB94" s="222">
        <v>15.5</v>
      </c>
      <c r="GC94" s="222">
        <v>15.51</v>
      </c>
      <c r="GD94" s="222">
        <v>15.51</v>
      </c>
      <c r="GE94" s="222">
        <v>15.51</v>
      </c>
      <c r="GF94" s="222">
        <v>15.52</v>
      </c>
      <c r="GG94" s="222">
        <v>15.53</v>
      </c>
      <c r="GH94" s="222">
        <v>15.54</v>
      </c>
      <c r="GI94" s="222">
        <v>15.55</v>
      </c>
      <c r="GJ94" s="222">
        <v>15.57</v>
      </c>
      <c r="GK94" s="222">
        <v>15.59</v>
      </c>
      <c r="GL94" s="222">
        <v>15.59</v>
      </c>
      <c r="GM94" s="222">
        <v>15.6</v>
      </c>
      <c r="GN94" s="222">
        <v>15.6</v>
      </c>
      <c r="GO94" s="222">
        <v>15.6</v>
      </c>
      <c r="GP94" s="222">
        <v>15.61</v>
      </c>
      <c r="GQ94" s="222">
        <v>15.61</v>
      </c>
      <c r="GR94" s="222">
        <v>15.62</v>
      </c>
      <c r="GS94" s="222">
        <v>15.62</v>
      </c>
      <c r="GT94" s="222">
        <v>15.62</v>
      </c>
      <c r="GU94" s="222">
        <v>15.63</v>
      </c>
      <c r="GV94" s="222">
        <v>15.62</v>
      </c>
      <c r="GW94" s="222">
        <v>15.62</v>
      </c>
      <c r="GX94" s="222">
        <v>15.62</v>
      </c>
      <c r="GY94" s="222">
        <v>15.62</v>
      </c>
      <c r="GZ94" s="222">
        <v>15.63</v>
      </c>
      <c r="HA94" s="222">
        <v>15.63</v>
      </c>
      <c r="HB94" s="222">
        <v>15.63</v>
      </c>
      <c r="HC94" s="222">
        <v>15.63</v>
      </c>
      <c r="HD94" s="222">
        <v>15.63</v>
      </c>
      <c r="HE94" s="222">
        <v>15.63</v>
      </c>
      <c r="HF94" s="222">
        <v>15.63</v>
      </c>
      <c r="HG94" s="222">
        <v>15.63</v>
      </c>
      <c r="HH94" s="222">
        <v>15.63</v>
      </c>
      <c r="HI94" s="222">
        <v>15.63</v>
      </c>
      <c r="HJ94" s="222">
        <v>15.63</v>
      </c>
      <c r="HK94" s="222">
        <v>15.63</v>
      </c>
      <c r="HL94" s="222">
        <v>15.63</v>
      </c>
      <c r="HM94" s="222">
        <v>15.62</v>
      </c>
      <c r="HN94" s="222">
        <v>15.62</v>
      </c>
      <c r="HO94" s="222">
        <v>15.61</v>
      </c>
      <c r="HP94" s="222">
        <v>15.61</v>
      </c>
      <c r="HQ94" s="222">
        <v>15.61</v>
      </c>
      <c r="HR94" s="222">
        <v>15.61</v>
      </c>
      <c r="HS94" s="222">
        <v>15.62</v>
      </c>
      <c r="HT94" s="222">
        <v>15.62</v>
      </c>
      <c r="HU94" s="222">
        <v>15.62</v>
      </c>
      <c r="HV94" s="222">
        <v>15.62</v>
      </c>
      <c r="HW94" s="222">
        <v>15.61</v>
      </c>
      <c r="HX94" s="222">
        <v>15.61</v>
      </c>
      <c r="HY94" s="222">
        <v>15.61</v>
      </c>
      <c r="HZ94" s="222">
        <v>15.61</v>
      </c>
    </row>
    <row r="95" spans="1:237" x14ac:dyDescent="0.25">
      <c r="A95" s="225">
        <f t="shared" si="5"/>
        <v>93</v>
      </c>
      <c r="B95" s="226"/>
      <c r="C95" s="229"/>
      <c r="D95" s="180">
        <v>12.2</v>
      </c>
      <c r="E95" s="180">
        <v>12.2</v>
      </c>
      <c r="F95" s="180">
        <v>11.13</v>
      </c>
      <c r="G95" s="180">
        <v>11.1</v>
      </c>
      <c r="H95" s="180">
        <v>11.59</v>
      </c>
      <c r="I95" s="180">
        <v>11.57</v>
      </c>
      <c r="J95" s="222">
        <v>11.79</v>
      </c>
      <c r="K95" s="222">
        <v>11.74</v>
      </c>
      <c r="L95" s="229">
        <v>11.69</v>
      </c>
      <c r="M95" s="222">
        <v>11.57</v>
      </c>
      <c r="N95" s="222">
        <v>11.51</v>
      </c>
      <c r="O95" s="222">
        <v>11.51</v>
      </c>
      <c r="P95" s="222">
        <v>11.54</v>
      </c>
      <c r="Q95" s="222">
        <v>11.56</v>
      </c>
      <c r="R95" s="222">
        <v>11.55</v>
      </c>
      <c r="S95" s="222">
        <v>11.59</v>
      </c>
      <c r="T95" s="222">
        <v>11.64</v>
      </c>
      <c r="U95" s="222">
        <v>11.65</v>
      </c>
      <c r="V95" s="222">
        <v>11.75</v>
      </c>
      <c r="W95" s="222">
        <v>11.88</v>
      </c>
      <c r="X95" s="222">
        <v>11.88</v>
      </c>
      <c r="Y95" s="222">
        <v>11.86</v>
      </c>
      <c r="Z95" s="222">
        <v>11.88</v>
      </c>
      <c r="AA95" s="222">
        <v>11.93</v>
      </c>
      <c r="AB95" s="222">
        <v>12.07</v>
      </c>
      <c r="AC95" s="222">
        <v>12.1</v>
      </c>
      <c r="AD95" s="222">
        <v>12.15</v>
      </c>
      <c r="AE95" s="222">
        <v>12.15</v>
      </c>
      <c r="AF95" s="222">
        <v>12.15</v>
      </c>
      <c r="AG95" s="222">
        <v>12.17</v>
      </c>
      <c r="AH95" s="222">
        <v>12.16</v>
      </c>
      <c r="AI95" s="222">
        <v>12.22</v>
      </c>
      <c r="AJ95" s="222">
        <v>12.24</v>
      </c>
      <c r="AK95" s="222">
        <v>12.29</v>
      </c>
      <c r="AL95" s="222">
        <v>12.32</v>
      </c>
      <c r="AM95" s="222">
        <v>12.36</v>
      </c>
      <c r="AN95" s="222">
        <v>12.41</v>
      </c>
      <c r="AO95" s="222">
        <v>12.46</v>
      </c>
      <c r="AP95" s="222">
        <v>12.48</v>
      </c>
      <c r="AQ95" s="222">
        <v>12.51</v>
      </c>
      <c r="AR95" s="222">
        <v>12.49</v>
      </c>
      <c r="AS95" s="222">
        <v>12.52</v>
      </c>
      <c r="AT95" s="222">
        <v>12.55</v>
      </c>
      <c r="AU95" s="222">
        <v>12.56</v>
      </c>
      <c r="AV95" s="222">
        <v>12.56</v>
      </c>
      <c r="AW95" s="222">
        <v>12.56</v>
      </c>
      <c r="AX95" s="222">
        <v>12.6</v>
      </c>
      <c r="AY95" s="222">
        <v>12.61</v>
      </c>
      <c r="AZ95" s="222">
        <v>12.61</v>
      </c>
      <c r="BA95" s="222">
        <v>12.61</v>
      </c>
      <c r="BB95" s="222">
        <v>12.61</v>
      </c>
      <c r="BC95" s="222">
        <v>12.61</v>
      </c>
      <c r="BD95" s="222">
        <v>12.6</v>
      </c>
      <c r="BE95" s="222">
        <v>12.61</v>
      </c>
      <c r="BF95" s="222">
        <v>12.65</v>
      </c>
      <c r="BG95" s="222">
        <v>12.63</v>
      </c>
      <c r="BH95" s="222">
        <v>12.65</v>
      </c>
      <c r="BI95" s="222">
        <v>12.69</v>
      </c>
      <c r="BJ95" s="222">
        <v>12.71</v>
      </c>
      <c r="BK95" s="222">
        <v>12.71</v>
      </c>
      <c r="BL95" s="222">
        <v>12.7</v>
      </c>
      <c r="BM95" s="222">
        <v>12.72</v>
      </c>
      <c r="BN95" s="222">
        <v>12.71</v>
      </c>
      <c r="BO95" s="222">
        <v>12.72</v>
      </c>
      <c r="BP95" s="222">
        <v>12.83</v>
      </c>
      <c r="BQ95" s="222">
        <v>12.81</v>
      </c>
      <c r="BR95" s="222">
        <v>12.78</v>
      </c>
      <c r="BS95" s="222">
        <v>12.78</v>
      </c>
      <c r="BT95" s="222">
        <v>12.76</v>
      </c>
      <c r="BU95" s="222">
        <v>12.78</v>
      </c>
      <c r="BV95" s="222">
        <v>12.78</v>
      </c>
      <c r="BW95" s="222">
        <v>12.79</v>
      </c>
      <c r="BX95" s="222">
        <v>12.77</v>
      </c>
      <c r="BY95" s="222">
        <v>12.75</v>
      </c>
      <c r="BZ95" s="222">
        <v>12.74</v>
      </c>
      <c r="CA95" s="222">
        <v>12.75</v>
      </c>
      <c r="CB95" s="222">
        <v>12.75</v>
      </c>
      <c r="CC95" s="222">
        <v>12.74</v>
      </c>
      <c r="CD95" s="222">
        <v>12.74</v>
      </c>
      <c r="CE95" s="222">
        <v>12.73</v>
      </c>
      <c r="CF95" s="222">
        <v>12.73</v>
      </c>
      <c r="CG95" s="222">
        <v>12.7</v>
      </c>
      <c r="CH95" s="222">
        <v>12.68</v>
      </c>
      <c r="CI95" s="222">
        <v>12.69</v>
      </c>
      <c r="CJ95" s="222">
        <v>12.69</v>
      </c>
      <c r="CK95" s="222">
        <v>12.69</v>
      </c>
      <c r="CL95" s="222">
        <v>12.69</v>
      </c>
      <c r="CM95" s="222">
        <v>12.71</v>
      </c>
      <c r="CN95" s="222">
        <v>12.73</v>
      </c>
      <c r="CO95" s="222">
        <v>12.72</v>
      </c>
      <c r="CP95" s="222">
        <v>12.74</v>
      </c>
      <c r="CQ95" s="222">
        <v>12.75</v>
      </c>
      <c r="CR95" s="222">
        <v>12.76</v>
      </c>
      <c r="CS95" s="222">
        <v>12.76</v>
      </c>
      <c r="CT95" s="222">
        <v>12.77</v>
      </c>
      <c r="CU95" s="222">
        <v>12.76</v>
      </c>
      <c r="CV95" s="222">
        <v>12.76</v>
      </c>
      <c r="CW95" s="222">
        <v>12.75</v>
      </c>
      <c r="CX95" s="222">
        <v>12.75</v>
      </c>
      <c r="CY95" s="222">
        <v>12.78</v>
      </c>
      <c r="CZ95" s="222">
        <v>12.77</v>
      </c>
      <c r="DA95" s="222">
        <v>12.78</v>
      </c>
      <c r="DB95" s="222">
        <v>12.78</v>
      </c>
      <c r="DC95" s="222">
        <v>12.78</v>
      </c>
      <c r="DD95" s="222">
        <v>12.77</v>
      </c>
      <c r="DE95" s="222">
        <v>12.8</v>
      </c>
      <c r="DF95" s="222">
        <v>12.79</v>
      </c>
      <c r="DG95" s="222">
        <v>12.8</v>
      </c>
      <c r="DH95" s="222">
        <v>12.82</v>
      </c>
      <c r="DI95" s="222">
        <v>12.84</v>
      </c>
      <c r="DJ95" s="222">
        <v>12.85</v>
      </c>
      <c r="DK95" s="222">
        <v>12.88</v>
      </c>
      <c r="DL95" s="222">
        <v>12.9</v>
      </c>
      <c r="DM95" s="222">
        <v>12.91</v>
      </c>
      <c r="DN95" s="222">
        <v>12.91</v>
      </c>
      <c r="DO95" s="222">
        <v>12.91</v>
      </c>
      <c r="DP95" s="222">
        <v>12.9</v>
      </c>
      <c r="DQ95" s="222">
        <v>12.91</v>
      </c>
      <c r="DR95" s="222">
        <v>12.91</v>
      </c>
      <c r="DS95" s="222">
        <v>12.93</v>
      </c>
      <c r="DT95" s="222">
        <v>12.92</v>
      </c>
      <c r="DU95" s="222">
        <v>12.93</v>
      </c>
      <c r="DV95" s="222">
        <v>12.93</v>
      </c>
      <c r="DW95" s="222">
        <v>12.95</v>
      </c>
      <c r="DX95" s="222">
        <v>12.95</v>
      </c>
      <c r="DY95" s="222">
        <v>12.97</v>
      </c>
      <c r="DZ95" s="222">
        <v>12.98</v>
      </c>
      <c r="EA95" s="222">
        <v>13</v>
      </c>
      <c r="EB95" s="222">
        <v>13</v>
      </c>
      <c r="EC95" s="222">
        <v>13.01</v>
      </c>
      <c r="ED95" s="222">
        <v>13.02</v>
      </c>
      <c r="EE95" s="222">
        <v>13.03</v>
      </c>
      <c r="EF95" s="222">
        <v>13.03</v>
      </c>
      <c r="EG95" s="222">
        <v>13.04</v>
      </c>
      <c r="EH95" s="222">
        <v>13.04</v>
      </c>
      <c r="EI95" s="222">
        <v>13.03</v>
      </c>
      <c r="EJ95" s="222">
        <v>13.04</v>
      </c>
      <c r="EK95" s="222">
        <v>13.06</v>
      </c>
      <c r="EL95" s="222">
        <v>13.07</v>
      </c>
      <c r="EM95" s="222">
        <v>13.07</v>
      </c>
      <c r="EN95" s="222">
        <v>13.08</v>
      </c>
      <c r="EO95" s="222">
        <v>13.08</v>
      </c>
      <c r="EP95" s="222">
        <v>13.09</v>
      </c>
      <c r="EQ95" s="222">
        <v>13.1</v>
      </c>
      <c r="ER95" s="222">
        <v>13.11</v>
      </c>
      <c r="ES95" s="222">
        <v>13.1</v>
      </c>
      <c r="ET95" s="222">
        <v>13.1</v>
      </c>
      <c r="EU95" s="222">
        <v>13.1</v>
      </c>
      <c r="EV95" s="222">
        <v>13.1</v>
      </c>
      <c r="EW95" s="222">
        <v>13.1</v>
      </c>
      <c r="EX95" s="222">
        <v>13.1</v>
      </c>
      <c r="EY95" s="222">
        <v>13.1</v>
      </c>
      <c r="EZ95" s="222">
        <v>13.1</v>
      </c>
      <c r="FA95" s="222">
        <v>13.1</v>
      </c>
      <c r="FB95" s="222">
        <v>13.11</v>
      </c>
      <c r="FC95" s="222">
        <v>13.11</v>
      </c>
      <c r="FD95" s="222">
        <v>13.11</v>
      </c>
      <c r="FE95" s="222">
        <v>13.11</v>
      </c>
      <c r="FF95" s="222">
        <v>13.12</v>
      </c>
      <c r="FG95" s="222">
        <v>13.14</v>
      </c>
      <c r="FH95" s="222">
        <v>13.14</v>
      </c>
      <c r="FI95" s="222">
        <v>13.15</v>
      </c>
      <c r="FJ95" s="222">
        <v>13.16</v>
      </c>
      <c r="FK95" s="222">
        <v>13.16</v>
      </c>
      <c r="FL95" s="222">
        <v>13.16</v>
      </c>
      <c r="FM95" s="222">
        <v>13.17</v>
      </c>
      <c r="FN95" s="222">
        <v>13.17</v>
      </c>
      <c r="FO95" s="222">
        <v>13.17</v>
      </c>
      <c r="FP95" s="222">
        <v>13.18</v>
      </c>
      <c r="FQ95" s="222">
        <v>13.18</v>
      </c>
      <c r="FR95" s="222">
        <v>13.18</v>
      </c>
      <c r="FS95" s="222">
        <v>13.18</v>
      </c>
      <c r="FT95" s="222">
        <v>13.18</v>
      </c>
      <c r="FU95" s="222">
        <v>13.19</v>
      </c>
      <c r="FV95" s="222">
        <v>13.2</v>
      </c>
      <c r="FW95" s="222">
        <v>13.2</v>
      </c>
      <c r="FX95" s="222">
        <v>13.2</v>
      </c>
      <c r="FY95" s="222">
        <v>13.21</v>
      </c>
      <c r="FZ95" s="222">
        <v>13.21</v>
      </c>
      <c r="GA95" s="222">
        <v>13.21</v>
      </c>
      <c r="GB95" s="222">
        <v>13.22</v>
      </c>
      <c r="GC95" s="222">
        <v>13.23</v>
      </c>
      <c r="GD95" s="222">
        <v>13.23</v>
      </c>
      <c r="GE95" s="222">
        <v>13.24</v>
      </c>
      <c r="GF95" s="222">
        <v>13.24</v>
      </c>
      <c r="GG95" s="222">
        <v>13.24</v>
      </c>
      <c r="GH95" s="222">
        <v>13.25</v>
      </c>
      <c r="GI95" s="222">
        <v>13.27</v>
      </c>
      <c r="GJ95" s="222">
        <v>13.29</v>
      </c>
      <c r="GK95" s="222">
        <v>13.3</v>
      </c>
      <c r="GL95" s="222">
        <v>13.3</v>
      </c>
      <c r="GM95" s="222">
        <v>13.31</v>
      </c>
      <c r="GN95" s="222">
        <v>13.31</v>
      </c>
      <c r="GO95" s="222">
        <v>13.31</v>
      </c>
      <c r="GP95" s="222">
        <v>13.32</v>
      </c>
      <c r="GQ95" s="222">
        <v>13.33</v>
      </c>
      <c r="GR95" s="222">
        <v>13.33</v>
      </c>
      <c r="GS95" s="222">
        <v>13.33</v>
      </c>
      <c r="GT95" s="222">
        <v>13.33</v>
      </c>
      <c r="GU95" s="222">
        <v>13.34</v>
      </c>
      <c r="GV95" s="222">
        <v>13.34</v>
      </c>
      <c r="GW95" s="222">
        <v>13.34</v>
      </c>
      <c r="GX95" s="222">
        <v>13.33</v>
      </c>
      <c r="GY95" s="222">
        <v>13.33</v>
      </c>
      <c r="GZ95" s="222">
        <v>13.34</v>
      </c>
      <c r="HA95" s="222">
        <v>13.33</v>
      </c>
      <c r="HB95" s="222">
        <v>13.33</v>
      </c>
      <c r="HC95" s="222">
        <v>13.34</v>
      </c>
      <c r="HD95" s="222">
        <v>13.34</v>
      </c>
      <c r="HE95" s="222">
        <v>13.33</v>
      </c>
      <c r="HF95" s="222">
        <v>13.34</v>
      </c>
      <c r="HG95" s="222">
        <v>13.34</v>
      </c>
      <c r="HH95" s="222">
        <v>13.34</v>
      </c>
      <c r="HI95" s="222">
        <v>13.34</v>
      </c>
      <c r="HJ95" s="222">
        <v>13.34</v>
      </c>
      <c r="HK95" s="222">
        <v>13.34</v>
      </c>
      <c r="HL95" s="222">
        <v>13.34</v>
      </c>
      <c r="HM95" s="222">
        <v>13.33</v>
      </c>
      <c r="HN95" s="222">
        <v>13.33</v>
      </c>
      <c r="HO95" s="222">
        <v>13.32</v>
      </c>
      <c r="HP95" s="222">
        <v>13.32</v>
      </c>
      <c r="HQ95" s="222">
        <v>13.32</v>
      </c>
      <c r="HR95" s="222">
        <v>13.33</v>
      </c>
      <c r="HS95" s="222">
        <v>13.33</v>
      </c>
      <c r="HT95" s="222">
        <v>13.33</v>
      </c>
      <c r="HU95" s="222">
        <v>13.33</v>
      </c>
      <c r="HV95" s="222">
        <v>13.33</v>
      </c>
      <c r="HW95" s="222">
        <v>13.32</v>
      </c>
      <c r="HX95" s="222">
        <v>13.31</v>
      </c>
      <c r="HY95" s="222">
        <v>13.31</v>
      </c>
      <c r="HZ95" s="222">
        <v>13.31</v>
      </c>
    </row>
    <row r="96" spans="1:237" x14ac:dyDescent="0.25">
      <c r="A96" s="225">
        <f t="shared" si="5"/>
        <v>94</v>
      </c>
      <c r="B96" s="226"/>
      <c r="C96" s="229"/>
      <c r="D96" s="180">
        <v>84.8</v>
      </c>
      <c r="E96" s="180">
        <v>81.260000000000005</v>
      </c>
      <c r="F96" s="180">
        <v>80.31</v>
      </c>
      <c r="G96" s="180">
        <v>82.64</v>
      </c>
      <c r="H96" s="180">
        <v>83.54</v>
      </c>
      <c r="I96" s="180">
        <v>83.25</v>
      </c>
      <c r="J96" s="222">
        <v>83.26</v>
      </c>
      <c r="K96" s="222">
        <v>83.08</v>
      </c>
      <c r="L96" s="229">
        <v>82.86</v>
      </c>
      <c r="M96" s="222">
        <v>82.5</v>
      </c>
      <c r="N96" s="222">
        <v>82.3</v>
      </c>
      <c r="O96" s="222">
        <v>82.46</v>
      </c>
      <c r="P96" s="222">
        <v>82.49</v>
      </c>
      <c r="Q96" s="222">
        <v>82.68</v>
      </c>
      <c r="R96" s="222">
        <v>82.54</v>
      </c>
      <c r="S96" s="222">
        <v>82.82</v>
      </c>
      <c r="T96" s="222">
        <v>83.09</v>
      </c>
      <c r="U96" s="222">
        <v>83.11</v>
      </c>
      <c r="V96" s="222">
        <v>83.18</v>
      </c>
      <c r="W96" s="222">
        <v>83.46</v>
      </c>
      <c r="X96" s="222">
        <v>83.46</v>
      </c>
      <c r="Y96" s="222">
        <v>83.37</v>
      </c>
      <c r="Z96" s="222">
        <v>83.35</v>
      </c>
      <c r="AA96" s="222">
        <v>83.38</v>
      </c>
      <c r="AB96" s="222">
        <v>83.91</v>
      </c>
      <c r="AC96" s="222">
        <v>83.9</v>
      </c>
      <c r="AD96" s="222">
        <v>84</v>
      </c>
      <c r="AE96" s="222">
        <v>84</v>
      </c>
      <c r="AF96" s="222">
        <v>84</v>
      </c>
      <c r="AG96" s="222">
        <v>84.02</v>
      </c>
      <c r="AH96" s="222">
        <v>84.07</v>
      </c>
      <c r="AI96" s="222">
        <v>84.19</v>
      </c>
      <c r="AJ96" s="222">
        <v>84.28</v>
      </c>
      <c r="AK96" s="222">
        <v>84.35</v>
      </c>
      <c r="AL96" s="222">
        <v>84.41</v>
      </c>
      <c r="AM96" s="222">
        <v>84.52</v>
      </c>
      <c r="AN96" s="222">
        <v>84.59</v>
      </c>
      <c r="AO96" s="222">
        <v>84.79</v>
      </c>
      <c r="AP96" s="222">
        <v>84.82</v>
      </c>
      <c r="AQ96" s="222">
        <v>84.9</v>
      </c>
      <c r="AR96" s="222">
        <v>84.86</v>
      </c>
      <c r="AS96" s="222">
        <v>84.95</v>
      </c>
      <c r="AT96" s="222">
        <v>84.89</v>
      </c>
      <c r="AU96" s="222">
        <v>84.97</v>
      </c>
      <c r="AV96" s="222">
        <v>84.97</v>
      </c>
      <c r="AW96" s="222">
        <v>84.93</v>
      </c>
      <c r="AX96" s="222">
        <v>84.95</v>
      </c>
      <c r="AY96" s="222">
        <v>84.96</v>
      </c>
      <c r="AZ96" s="222">
        <v>84.96</v>
      </c>
      <c r="BA96" s="222">
        <v>84.96</v>
      </c>
      <c r="BB96" s="222">
        <v>84.96</v>
      </c>
      <c r="BC96" s="222">
        <v>84.96</v>
      </c>
      <c r="BD96" s="222">
        <v>84.97</v>
      </c>
      <c r="BE96" s="222">
        <v>85.07</v>
      </c>
      <c r="BF96" s="222">
        <v>85.08</v>
      </c>
      <c r="BG96" s="222">
        <v>85.07</v>
      </c>
      <c r="BH96" s="222">
        <v>85.09</v>
      </c>
      <c r="BI96" s="222">
        <v>85.16</v>
      </c>
      <c r="BJ96" s="222">
        <v>85.19</v>
      </c>
      <c r="BK96" s="222">
        <v>85.22</v>
      </c>
      <c r="BL96" s="222">
        <v>85.25</v>
      </c>
      <c r="BM96" s="222">
        <v>85.26</v>
      </c>
      <c r="BN96" s="222">
        <v>85.21</v>
      </c>
      <c r="BO96" s="222">
        <v>85.16</v>
      </c>
      <c r="BP96" s="222">
        <v>85.13</v>
      </c>
      <c r="BQ96" s="222">
        <v>85.06</v>
      </c>
      <c r="BR96" s="222">
        <v>84.98</v>
      </c>
      <c r="BS96" s="222">
        <v>84.94</v>
      </c>
      <c r="BT96" s="222">
        <v>84.82</v>
      </c>
      <c r="BU96" s="222">
        <v>84.81</v>
      </c>
      <c r="BV96" s="222">
        <v>84.86</v>
      </c>
      <c r="BW96" s="222">
        <v>84.85</v>
      </c>
      <c r="BX96" s="222">
        <v>84.83</v>
      </c>
      <c r="BY96" s="222">
        <v>84.75</v>
      </c>
      <c r="BZ96" s="222">
        <v>84.74</v>
      </c>
      <c r="CA96" s="222">
        <v>84.76</v>
      </c>
      <c r="CB96" s="222">
        <v>84.77</v>
      </c>
      <c r="CC96" s="222">
        <v>84.76</v>
      </c>
      <c r="CD96" s="222">
        <v>84.77</v>
      </c>
      <c r="CE96" s="222">
        <v>84.78</v>
      </c>
      <c r="CF96" s="222">
        <v>84.84</v>
      </c>
      <c r="CG96" s="222">
        <v>84.82</v>
      </c>
      <c r="CH96" s="222">
        <v>84.66</v>
      </c>
      <c r="CI96" s="222">
        <v>84.68</v>
      </c>
      <c r="CJ96" s="222">
        <v>84.7</v>
      </c>
      <c r="CK96" s="222">
        <v>84.7</v>
      </c>
      <c r="CL96" s="222">
        <v>84.7</v>
      </c>
      <c r="CM96" s="222">
        <v>84.72</v>
      </c>
      <c r="CN96" s="222">
        <v>84.75</v>
      </c>
      <c r="CO96" s="222">
        <v>84.73</v>
      </c>
      <c r="CP96" s="222">
        <v>84.74</v>
      </c>
      <c r="CQ96" s="222">
        <v>84.77</v>
      </c>
      <c r="CR96" s="222">
        <v>84.79</v>
      </c>
      <c r="CS96" s="222">
        <v>84.79</v>
      </c>
      <c r="CT96" s="222">
        <v>84.78</v>
      </c>
      <c r="CU96" s="222">
        <v>84.77</v>
      </c>
      <c r="CV96" s="222">
        <v>84.74</v>
      </c>
      <c r="CW96" s="222">
        <v>84.72</v>
      </c>
      <c r="CX96" s="222">
        <v>84.71</v>
      </c>
      <c r="CY96" s="222">
        <v>84.8</v>
      </c>
      <c r="CZ96" s="222">
        <v>84.81</v>
      </c>
      <c r="DA96" s="222">
        <v>84.83</v>
      </c>
      <c r="DB96" s="222">
        <v>84.87</v>
      </c>
      <c r="DC96" s="222">
        <v>84.86</v>
      </c>
      <c r="DD96" s="222">
        <v>84.88</v>
      </c>
      <c r="DE96" s="222">
        <v>84.91</v>
      </c>
      <c r="DF96" s="222">
        <v>84.91</v>
      </c>
      <c r="DG96" s="222">
        <v>84.91</v>
      </c>
      <c r="DH96" s="222">
        <v>84.93</v>
      </c>
      <c r="DI96" s="222">
        <v>84.94</v>
      </c>
      <c r="DJ96" s="222">
        <v>84.99</v>
      </c>
      <c r="DK96" s="222">
        <v>85.04</v>
      </c>
      <c r="DL96" s="222">
        <v>85.07</v>
      </c>
      <c r="DM96" s="222">
        <v>85.15</v>
      </c>
      <c r="DN96" s="222">
        <v>85.14</v>
      </c>
      <c r="DO96" s="222">
        <v>85.13</v>
      </c>
      <c r="DP96" s="222">
        <v>85.12</v>
      </c>
      <c r="DQ96" s="222">
        <v>85.16</v>
      </c>
      <c r="DR96" s="222">
        <v>85.17</v>
      </c>
      <c r="DS96" s="222">
        <v>85.2</v>
      </c>
      <c r="DT96" s="222">
        <v>85.21</v>
      </c>
      <c r="DU96" s="222">
        <v>85.21</v>
      </c>
      <c r="DV96" s="222">
        <v>85.22</v>
      </c>
      <c r="DW96" s="222">
        <v>85.24</v>
      </c>
      <c r="DX96" s="222">
        <v>85.25</v>
      </c>
      <c r="DY96" s="222">
        <v>85.24</v>
      </c>
      <c r="DZ96" s="222">
        <v>85.25</v>
      </c>
      <c r="EA96" s="222">
        <v>85.27</v>
      </c>
      <c r="EB96" s="222">
        <v>85.27</v>
      </c>
      <c r="EC96" s="222">
        <v>85.28</v>
      </c>
      <c r="ED96" s="222">
        <v>85.26</v>
      </c>
      <c r="EE96" s="222">
        <v>85.27</v>
      </c>
      <c r="EF96" s="222">
        <v>85.27</v>
      </c>
      <c r="EG96" s="222">
        <v>85.28</v>
      </c>
      <c r="EH96" s="222">
        <v>85.25</v>
      </c>
      <c r="EI96" s="222">
        <v>85.25</v>
      </c>
      <c r="EJ96" s="222">
        <v>85.25</v>
      </c>
      <c r="EK96" s="222">
        <v>85.26</v>
      </c>
      <c r="EL96" s="222">
        <v>85.28</v>
      </c>
      <c r="EM96" s="222">
        <v>85.29</v>
      </c>
      <c r="EN96" s="222">
        <v>85.29</v>
      </c>
      <c r="EO96" s="222">
        <v>85.3</v>
      </c>
      <c r="EP96" s="222">
        <v>85.29</v>
      </c>
      <c r="EQ96" s="222">
        <v>85.3</v>
      </c>
      <c r="ER96" s="222">
        <v>85.31</v>
      </c>
      <c r="ES96" s="222">
        <v>85.27</v>
      </c>
      <c r="ET96" s="222">
        <v>85.26</v>
      </c>
      <c r="EU96" s="222">
        <v>85.26</v>
      </c>
      <c r="EV96" s="222">
        <v>85.25</v>
      </c>
      <c r="EW96" s="222">
        <v>85.25</v>
      </c>
      <c r="EX96" s="222">
        <v>85.25</v>
      </c>
      <c r="EY96" s="222">
        <v>85.25</v>
      </c>
      <c r="EZ96" s="222">
        <v>85.25</v>
      </c>
      <c r="FA96" s="222">
        <v>85.24</v>
      </c>
      <c r="FB96" s="222">
        <v>85.25</v>
      </c>
      <c r="FC96" s="222">
        <v>85.24</v>
      </c>
      <c r="FD96" s="222">
        <v>85.23</v>
      </c>
      <c r="FE96" s="222">
        <v>85.22</v>
      </c>
      <c r="FF96" s="222">
        <v>85.2</v>
      </c>
      <c r="FG96" s="222">
        <v>85.2</v>
      </c>
      <c r="FH96" s="222">
        <v>85.21</v>
      </c>
      <c r="FI96" s="222">
        <v>85.21</v>
      </c>
      <c r="FJ96" s="222">
        <v>85.21</v>
      </c>
      <c r="FK96" s="222">
        <v>85.21</v>
      </c>
      <c r="FL96" s="222">
        <v>85.21</v>
      </c>
      <c r="FM96" s="222">
        <v>85.2</v>
      </c>
      <c r="FN96" s="222">
        <v>85.19</v>
      </c>
      <c r="FO96" s="222">
        <v>85.18</v>
      </c>
      <c r="FP96" s="222">
        <v>85.19</v>
      </c>
      <c r="FQ96" s="222">
        <v>85.19</v>
      </c>
      <c r="FR96" s="222">
        <v>85.19</v>
      </c>
      <c r="FS96" s="222">
        <v>85.2</v>
      </c>
      <c r="FT96" s="222">
        <v>85.21</v>
      </c>
      <c r="FU96" s="222">
        <v>85.22</v>
      </c>
      <c r="FV96" s="222">
        <v>85.23</v>
      </c>
      <c r="FW96" s="222">
        <v>85.23</v>
      </c>
      <c r="FX96" s="222">
        <v>85.24</v>
      </c>
      <c r="FY96" s="222">
        <v>85.24</v>
      </c>
      <c r="FZ96" s="222">
        <v>85.24</v>
      </c>
      <c r="GA96" s="222">
        <v>85.25</v>
      </c>
      <c r="GB96" s="222">
        <v>85.24</v>
      </c>
      <c r="GC96" s="222">
        <v>85.25</v>
      </c>
      <c r="GD96" s="222">
        <v>85.24</v>
      </c>
      <c r="GE96" s="222">
        <v>85.26</v>
      </c>
      <c r="GF96" s="222">
        <v>85.25</v>
      </c>
      <c r="GG96" s="222">
        <v>85.24</v>
      </c>
      <c r="GH96" s="222">
        <v>85.25</v>
      </c>
      <c r="GI96" s="222">
        <v>85.26</v>
      </c>
      <c r="GJ96" s="222">
        <v>85.26</v>
      </c>
      <c r="GK96" s="222">
        <v>85.28</v>
      </c>
      <c r="GL96" s="222">
        <v>85.27</v>
      </c>
      <c r="GM96" s="222">
        <v>85.27</v>
      </c>
      <c r="GN96" s="222">
        <v>85.26</v>
      </c>
      <c r="GO96" s="222">
        <v>85.29</v>
      </c>
      <c r="GP96" s="222">
        <v>85.31</v>
      </c>
      <c r="GQ96" s="222">
        <v>85.32</v>
      </c>
      <c r="GR96" s="222">
        <v>85.3</v>
      </c>
      <c r="GS96" s="222">
        <v>85.3</v>
      </c>
      <c r="GT96" s="222">
        <v>85.3</v>
      </c>
      <c r="GU96" s="222">
        <v>85.31</v>
      </c>
      <c r="GV96" s="222">
        <v>85.3</v>
      </c>
      <c r="GW96" s="222">
        <v>85.3</v>
      </c>
      <c r="GX96" s="222">
        <v>85.29</v>
      </c>
      <c r="GY96" s="222">
        <v>85.29</v>
      </c>
      <c r="GZ96" s="222">
        <v>85.28</v>
      </c>
      <c r="HA96" s="222">
        <v>85.27</v>
      </c>
      <c r="HB96" s="222">
        <v>85.28</v>
      </c>
      <c r="HC96" s="222">
        <v>85.28</v>
      </c>
      <c r="HD96" s="222">
        <v>85.29</v>
      </c>
      <c r="HE96" s="222">
        <v>85.29</v>
      </c>
      <c r="HF96" s="222">
        <v>85.29</v>
      </c>
      <c r="HG96" s="222">
        <v>85.3</v>
      </c>
      <c r="HH96" s="222">
        <v>85.31</v>
      </c>
      <c r="HI96" s="222">
        <v>85.3</v>
      </c>
      <c r="HJ96" s="222">
        <v>85.31</v>
      </c>
      <c r="HK96" s="222">
        <v>85.31</v>
      </c>
      <c r="HL96" s="222">
        <v>85.3</v>
      </c>
      <c r="HM96" s="222">
        <v>85.29</v>
      </c>
      <c r="HN96" s="222">
        <v>85.28</v>
      </c>
      <c r="HO96" s="222">
        <v>85.29</v>
      </c>
      <c r="HP96" s="222">
        <v>85.28</v>
      </c>
      <c r="HQ96" s="222">
        <v>85.28</v>
      </c>
      <c r="HR96" s="222">
        <v>85.3</v>
      </c>
      <c r="HS96" s="222">
        <v>85.29</v>
      </c>
      <c r="HT96" s="222">
        <v>85.29</v>
      </c>
      <c r="HU96" s="222">
        <v>85.29</v>
      </c>
      <c r="HV96" s="222">
        <v>85.29</v>
      </c>
      <c r="HW96" s="222">
        <v>85.27</v>
      </c>
      <c r="HX96" s="222">
        <v>85.25</v>
      </c>
      <c r="HY96" s="222">
        <v>85.25</v>
      </c>
      <c r="HZ96" s="222">
        <v>85.25</v>
      </c>
    </row>
    <row r="97" spans="1:237" x14ac:dyDescent="0.25">
      <c r="A97" s="225">
        <f t="shared" si="5"/>
        <v>95</v>
      </c>
      <c r="B97" s="226"/>
      <c r="C97" s="229"/>
      <c r="D97" s="180">
        <v>0.67</v>
      </c>
      <c r="E97" s="180">
        <v>0.65</v>
      </c>
      <c r="F97" s="180">
        <v>0.57999999999999996</v>
      </c>
      <c r="G97" s="180">
        <v>0.66</v>
      </c>
      <c r="H97" s="180">
        <v>0.62</v>
      </c>
      <c r="I97" s="180">
        <v>0.62</v>
      </c>
      <c r="J97" s="222">
        <v>0.62</v>
      </c>
      <c r="K97" s="222">
        <v>0.62</v>
      </c>
      <c r="L97" s="229">
        <v>0.6</v>
      </c>
      <c r="M97" s="222">
        <v>0.57999999999999996</v>
      </c>
      <c r="N97" s="222">
        <v>0.59</v>
      </c>
      <c r="O97" s="222">
        <v>0.56999999999999995</v>
      </c>
      <c r="P97" s="222">
        <v>0.56000000000000005</v>
      </c>
      <c r="Q97" s="222">
        <v>0.56000000000000005</v>
      </c>
      <c r="R97" s="222">
        <v>0.56000000000000005</v>
      </c>
      <c r="S97" s="222">
        <v>0.55000000000000004</v>
      </c>
      <c r="T97" s="222">
        <v>0.54</v>
      </c>
      <c r="U97" s="222">
        <v>0.54</v>
      </c>
      <c r="V97" s="222">
        <v>0.54</v>
      </c>
      <c r="W97" s="222">
        <v>0.53</v>
      </c>
      <c r="X97" s="222">
        <v>0.53</v>
      </c>
      <c r="Y97" s="222">
        <v>0.54</v>
      </c>
      <c r="Z97" s="222">
        <v>0.54</v>
      </c>
      <c r="AA97" s="222">
        <v>0.54</v>
      </c>
      <c r="AB97" s="222">
        <v>0.53</v>
      </c>
      <c r="AC97" s="222">
        <v>0.53</v>
      </c>
      <c r="AD97" s="222">
        <v>0.52</v>
      </c>
      <c r="AE97" s="222">
        <v>0.52</v>
      </c>
      <c r="AF97" s="222">
        <v>0.52</v>
      </c>
      <c r="AG97" s="222">
        <v>0.52</v>
      </c>
      <c r="AH97" s="222">
        <v>0.52</v>
      </c>
      <c r="AI97" s="222">
        <v>0.51</v>
      </c>
      <c r="AJ97" s="222">
        <v>0.5</v>
      </c>
      <c r="AK97" s="222">
        <v>0.49</v>
      </c>
      <c r="AL97" s="222">
        <v>0.49</v>
      </c>
      <c r="AM97" s="222">
        <v>0.48</v>
      </c>
      <c r="AN97" s="222">
        <v>0.47</v>
      </c>
      <c r="AO97" s="222">
        <v>0.46</v>
      </c>
      <c r="AP97" s="222">
        <v>0.46</v>
      </c>
      <c r="AQ97" s="222">
        <v>0.46</v>
      </c>
      <c r="AR97" s="222">
        <v>0.45</v>
      </c>
      <c r="AS97" s="222">
        <v>0.45</v>
      </c>
      <c r="AT97" s="222">
        <v>0.45</v>
      </c>
      <c r="AU97" s="222">
        <v>0.44</v>
      </c>
      <c r="AV97" s="222">
        <v>0.44</v>
      </c>
      <c r="AW97" s="222">
        <v>0.44</v>
      </c>
      <c r="AX97" s="222">
        <v>0.44</v>
      </c>
      <c r="AY97" s="222">
        <v>0.43</v>
      </c>
      <c r="AZ97" s="222">
        <v>0.43</v>
      </c>
      <c r="BA97" s="222">
        <v>0.43</v>
      </c>
      <c r="BB97" s="222">
        <v>0.43</v>
      </c>
      <c r="BC97" s="222">
        <v>0.43</v>
      </c>
      <c r="BD97" s="222">
        <v>0.43</v>
      </c>
      <c r="BE97" s="222">
        <v>0.43</v>
      </c>
      <c r="BF97" s="222">
        <v>0.43</v>
      </c>
      <c r="BG97" s="222">
        <v>0.42</v>
      </c>
      <c r="BH97" s="222">
        <v>0.42</v>
      </c>
      <c r="BI97" s="222">
        <v>0.42</v>
      </c>
      <c r="BJ97" s="222">
        <v>0.42</v>
      </c>
      <c r="BK97" s="222">
        <v>0.42</v>
      </c>
      <c r="BL97" s="222">
        <v>0.42</v>
      </c>
      <c r="BM97" s="222">
        <v>0.41</v>
      </c>
      <c r="BN97" s="222">
        <v>0.41</v>
      </c>
      <c r="BO97" s="222">
        <v>0.41</v>
      </c>
      <c r="BP97" s="222">
        <v>0.41</v>
      </c>
      <c r="BQ97" s="222">
        <v>0.41</v>
      </c>
      <c r="BR97" s="222">
        <v>0.41</v>
      </c>
      <c r="BS97" s="222">
        <v>0.41</v>
      </c>
      <c r="BT97" s="222">
        <v>0.41</v>
      </c>
      <c r="BU97" s="222">
        <v>0.41</v>
      </c>
      <c r="BV97" s="222">
        <v>0.4</v>
      </c>
      <c r="BW97" s="222">
        <v>0.4</v>
      </c>
      <c r="BX97" s="222">
        <v>0.4</v>
      </c>
      <c r="BY97" s="222">
        <v>0.4</v>
      </c>
      <c r="BZ97" s="222">
        <v>0.39</v>
      </c>
      <c r="CA97" s="222">
        <v>0.39</v>
      </c>
      <c r="CB97" s="222">
        <v>0.39</v>
      </c>
      <c r="CC97" s="222">
        <v>0.39</v>
      </c>
      <c r="CD97" s="222">
        <v>0.39</v>
      </c>
      <c r="CE97" s="222">
        <v>0.39</v>
      </c>
      <c r="CF97" s="222">
        <v>0.38</v>
      </c>
      <c r="CG97" s="222">
        <v>0.38</v>
      </c>
      <c r="CH97" s="222">
        <v>0.38</v>
      </c>
      <c r="CI97" s="222">
        <v>0.38</v>
      </c>
      <c r="CJ97" s="222">
        <v>0.38</v>
      </c>
      <c r="CK97" s="222">
        <v>0.38</v>
      </c>
      <c r="CL97" s="222">
        <v>0.38</v>
      </c>
      <c r="CM97" s="222">
        <v>0.37</v>
      </c>
      <c r="CN97" s="222">
        <v>0.37</v>
      </c>
      <c r="CO97" s="222">
        <v>0.37</v>
      </c>
      <c r="CP97" s="222">
        <v>0.37</v>
      </c>
      <c r="CQ97" s="222">
        <v>0.37</v>
      </c>
      <c r="CR97" s="222">
        <v>0.36</v>
      </c>
      <c r="CS97" s="222">
        <v>0.36</v>
      </c>
      <c r="CT97" s="222">
        <v>0.36</v>
      </c>
      <c r="CU97" s="222">
        <v>0.36</v>
      </c>
      <c r="CV97" s="222">
        <v>0.36</v>
      </c>
      <c r="CW97" s="222">
        <v>0.36</v>
      </c>
      <c r="CX97" s="222">
        <v>0.36</v>
      </c>
      <c r="CY97" s="222">
        <v>0.36</v>
      </c>
      <c r="CZ97" s="222">
        <v>0.36</v>
      </c>
      <c r="DA97" s="222">
        <v>0.36</v>
      </c>
      <c r="DB97" s="222">
        <v>0.35</v>
      </c>
      <c r="DC97" s="222">
        <v>0.35</v>
      </c>
      <c r="DD97" s="222">
        <v>0.35</v>
      </c>
      <c r="DE97" s="222">
        <v>0.35</v>
      </c>
      <c r="DF97" s="222">
        <v>0.35</v>
      </c>
      <c r="DG97" s="222">
        <v>0.35</v>
      </c>
      <c r="DH97" s="222">
        <v>0.35</v>
      </c>
      <c r="DI97" s="222">
        <v>0.35</v>
      </c>
      <c r="DJ97" s="222">
        <v>0.35</v>
      </c>
      <c r="DK97" s="222">
        <v>0.35</v>
      </c>
      <c r="DL97" s="222">
        <v>0.35</v>
      </c>
      <c r="DM97" s="222">
        <v>0.35</v>
      </c>
      <c r="DN97" s="222">
        <v>0.35</v>
      </c>
      <c r="DO97" s="222">
        <v>0.35</v>
      </c>
      <c r="DP97" s="222">
        <v>0.35</v>
      </c>
      <c r="DQ97" s="222">
        <v>0.35</v>
      </c>
      <c r="DR97" s="222">
        <v>0.35</v>
      </c>
      <c r="DS97" s="222">
        <v>0.35</v>
      </c>
      <c r="DT97" s="222">
        <v>0.35</v>
      </c>
      <c r="DU97" s="222">
        <v>0.35</v>
      </c>
      <c r="DV97" s="222">
        <v>0.35</v>
      </c>
      <c r="DW97" s="222">
        <v>0.35</v>
      </c>
      <c r="DX97" s="222">
        <v>0.35</v>
      </c>
      <c r="DY97" s="222">
        <v>0.35</v>
      </c>
      <c r="DZ97" s="222">
        <v>0.35</v>
      </c>
      <c r="EA97" s="222">
        <v>0.35</v>
      </c>
      <c r="EB97" s="222">
        <v>0.35</v>
      </c>
      <c r="EC97" s="222">
        <v>0.35</v>
      </c>
      <c r="ED97" s="222">
        <v>0.35</v>
      </c>
      <c r="EE97" s="222">
        <v>0.35</v>
      </c>
      <c r="EF97" s="222">
        <v>0.35</v>
      </c>
      <c r="EG97" s="222">
        <v>0.35</v>
      </c>
      <c r="EH97" s="222">
        <v>0.35</v>
      </c>
      <c r="EI97" s="222">
        <v>0.35</v>
      </c>
      <c r="EJ97" s="222">
        <v>0.35</v>
      </c>
      <c r="EK97" s="222">
        <v>0.35</v>
      </c>
      <c r="EL97" s="222">
        <v>0.35</v>
      </c>
      <c r="EM97" s="222">
        <v>0.35</v>
      </c>
      <c r="EN97" s="222">
        <v>0.35</v>
      </c>
      <c r="EO97" s="222">
        <v>0.35</v>
      </c>
      <c r="EP97" s="222">
        <v>0.35</v>
      </c>
      <c r="EQ97" s="222">
        <v>0.35</v>
      </c>
      <c r="ER97" s="222">
        <v>0.35</v>
      </c>
      <c r="ES97" s="222">
        <v>0.35</v>
      </c>
      <c r="ET97" s="222">
        <v>0.35</v>
      </c>
      <c r="EU97" s="222">
        <v>0.35</v>
      </c>
      <c r="EV97" s="222">
        <v>0.35</v>
      </c>
      <c r="EW97" s="222">
        <v>0.35</v>
      </c>
      <c r="EX97" s="222">
        <v>0.35</v>
      </c>
      <c r="EY97" s="222">
        <v>0.35</v>
      </c>
      <c r="EZ97" s="222">
        <v>0.35</v>
      </c>
      <c r="FA97" s="222">
        <v>0.35</v>
      </c>
      <c r="FB97" s="222">
        <v>0.35</v>
      </c>
      <c r="FC97" s="222">
        <v>0.35</v>
      </c>
      <c r="FD97" s="222">
        <v>0.35</v>
      </c>
      <c r="FE97" s="222">
        <v>0.35</v>
      </c>
      <c r="FF97" s="222">
        <v>0.34</v>
      </c>
      <c r="FG97" s="222">
        <v>0.34</v>
      </c>
      <c r="FH97" s="222">
        <v>0.34</v>
      </c>
      <c r="FI97" s="222">
        <v>0.34</v>
      </c>
      <c r="FJ97" s="222">
        <v>0.34</v>
      </c>
      <c r="FK97" s="222">
        <v>0.34</v>
      </c>
      <c r="FL97" s="222">
        <v>0.34</v>
      </c>
      <c r="FM97" s="222">
        <v>0.34</v>
      </c>
      <c r="FN97" s="222">
        <v>0.34</v>
      </c>
      <c r="FO97" s="222">
        <v>0.34</v>
      </c>
      <c r="FP97" s="222">
        <v>0.34</v>
      </c>
      <c r="FQ97" s="222">
        <v>0.34</v>
      </c>
      <c r="FR97" s="222">
        <v>0.34</v>
      </c>
      <c r="FS97" s="222">
        <v>0.34</v>
      </c>
      <c r="FT97" s="222">
        <v>0.34</v>
      </c>
      <c r="FU97" s="222">
        <v>0.34</v>
      </c>
      <c r="FV97" s="222">
        <v>0.34</v>
      </c>
      <c r="FW97" s="222">
        <v>0.34</v>
      </c>
      <c r="FX97" s="222">
        <v>0.34</v>
      </c>
      <c r="FY97" s="222">
        <v>0.34</v>
      </c>
      <c r="FZ97" s="222">
        <v>0.34</v>
      </c>
      <c r="GA97" s="222">
        <v>0.34</v>
      </c>
      <c r="GB97" s="222">
        <v>0.34</v>
      </c>
      <c r="GC97" s="222">
        <v>0.34</v>
      </c>
      <c r="GD97" s="222">
        <v>0.34</v>
      </c>
      <c r="GE97" s="222">
        <v>0.34</v>
      </c>
      <c r="GF97" s="222">
        <v>0.34</v>
      </c>
      <c r="GG97" s="222">
        <v>0.34</v>
      </c>
      <c r="GH97" s="222">
        <v>0.34</v>
      </c>
      <c r="GI97" s="222">
        <v>0.34</v>
      </c>
      <c r="GJ97" s="222">
        <v>0.34</v>
      </c>
      <c r="GK97" s="222">
        <v>0.34</v>
      </c>
      <c r="GL97" s="222">
        <v>0.34</v>
      </c>
      <c r="GM97" s="222">
        <v>0.34</v>
      </c>
      <c r="GN97" s="222">
        <v>0.34</v>
      </c>
      <c r="GO97" s="222">
        <v>0.34</v>
      </c>
      <c r="GP97" s="222">
        <v>0.34</v>
      </c>
      <c r="GQ97" s="222">
        <v>0.34</v>
      </c>
      <c r="GR97" s="222">
        <v>0.34</v>
      </c>
      <c r="GS97" s="222">
        <v>0.34</v>
      </c>
      <c r="GT97" s="222">
        <v>0.34</v>
      </c>
      <c r="GU97" s="222">
        <v>0.34</v>
      </c>
      <c r="GV97" s="222">
        <v>0.34</v>
      </c>
      <c r="GW97" s="222">
        <v>0.34</v>
      </c>
      <c r="GX97" s="222">
        <v>0.34</v>
      </c>
      <c r="GY97" s="222">
        <v>0.34</v>
      </c>
      <c r="GZ97" s="222">
        <v>0.34</v>
      </c>
      <c r="HA97" s="222">
        <v>0.34</v>
      </c>
      <c r="HB97" s="222">
        <v>0.34</v>
      </c>
      <c r="HC97" s="222">
        <v>0.34</v>
      </c>
      <c r="HD97" s="222">
        <v>0.34</v>
      </c>
      <c r="HE97" s="222">
        <v>0.34</v>
      </c>
      <c r="HF97" s="222">
        <v>0.34</v>
      </c>
      <c r="HG97" s="222">
        <v>0.34</v>
      </c>
      <c r="HH97" s="222">
        <v>0.34</v>
      </c>
      <c r="HI97" s="222">
        <v>0.34</v>
      </c>
      <c r="HJ97" s="222">
        <v>0.34</v>
      </c>
      <c r="HK97" s="222">
        <v>0.34</v>
      </c>
      <c r="HL97" s="222">
        <v>0.34</v>
      </c>
      <c r="HM97" s="222">
        <v>0.34</v>
      </c>
      <c r="HN97" s="222">
        <v>0.34</v>
      </c>
      <c r="HO97" s="222">
        <v>0.34</v>
      </c>
      <c r="HP97" s="222">
        <v>0.34</v>
      </c>
      <c r="HQ97" s="222">
        <v>0.34</v>
      </c>
      <c r="HR97" s="222">
        <v>0.34</v>
      </c>
      <c r="HS97" s="222">
        <v>0.34</v>
      </c>
      <c r="HT97" s="222">
        <v>0.34</v>
      </c>
      <c r="HU97" s="222">
        <v>0.34</v>
      </c>
      <c r="HV97" s="222">
        <v>0.34</v>
      </c>
      <c r="HW97" s="222">
        <v>0.34</v>
      </c>
      <c r="HX97" s="222">
        <v>0.34</v>
      </c>
      <c r="HY97" s="222">
        <v>0.34</v>
      </c>
      <c r="HZ97" s="222">
        <v>0.34</v>
      </c>
    </row>
    <row r="98" spans="1:237" x14ac:dyDescent="0.25">
      <c r="A98" s="225">
        <f t="shared" si="5"/>
        <v>96</v>
      </c>
      <c r="B98" s="226"/>
      <c r="C98" s="229"/>
      <c r="D98" s="180">
        <v>13.51</v>
      </c>
      <c r="E98" s="180">
        <v>13.49</v>
      </c>
      <c r="F98" s="180">
        <v>12.3</v>
      </c>
      <c r="G98" s="180">
        <v>12.33</v>
      </c>
      <c r="H98" s="180">
        <v>12.81</v>
      </c>
      <c r="I98" s="180">
        <v>12.8</v>
      </c>
      <c r="J98" s="222">
        <v>13.02</v>
      </c>
      <c r="K98" s="222">
        <v>12.97</v>
      </c>
      <c r="L98" s="229">
        <v>12.91</v>
      </c>
      <c r="M98" s="222">
        <v>12.75</v>
      </c>
      <c r="N98" s="222">
        <v>12.7</v>
      </c>
      <c r="O98" s="222">
        <v>12.69</v>
      </c>
      <c r="P98" s="222">
        <v>12.7</v>
      </c>
      <c r="Q98" s="222">
        <v>12.72</v>
      </c>
      <c r="R98" s="222">
        <v>12.71</v>
      </c>
      <c r="S98" s="222">
        <v>12.74</v>
      </c>
      <c r="T98" s="222">
        <v>12.79</v>
      </c>
      <c r="U98" s="222">
        <v>12.8</v>
      </c>
      <c r="V98" s="222">
        <v>12.91</v>
      </c>
      <c r="W98" s="222">
        <v>13.04</v>
      </c>
      <c r="X98" s="222">
        <v>13.04</v>
      </c>
      <c r="Y98" s="222">
        <v>13.02</v>
      </c>
      <c r="Z98" s="222">
        <v>13.05</v>
      </c>
      <c r="AA98" s="222">
        <v>13.09</v>
      </c>
      <c r="AB98" s="222">
        <v>13.23</v>
      </c>
      <c r="AC98" s="222">
        <v>13.27</v>
      </c>
      <c r="AD98" s="222">
        <v>13.31</v>
      </c>
      <c r="AE98" s="222">
        <v>13.31</v>
      </c>
      <c r="AF98" s="222">
        <v>13.31</v>
      </c>
      <c r="AG98" s="222">
        <v>13.33</v>
      </c>
      <c r="AH98" s="222">
        <v>13.31</v>
      </c>
      <c r="AI98" s="222">
        <v>13.37</v>
      </c>
      <c r="AJ98" s="222">
        <v>13.39</v>
      </c>
      <c r="AK98" s="222">
        <v>13.43</v>
      </c>
      <c r="AL98" s="222">
        <v>13.45</v>
      </c>
      <c r="AM98" s="222">
        <v>13.48</v>
      </c>
      <c r="AN98" s="222">
        <v>13.53</v>
      </c>
      <c r="AO98" s="222">
        <v>13.58</v>
      </c>
      <c r="AP98" s="222">
        <v>13.6</v>
      </c>
      <c r="AQ98" s="222">
        <v>13.62</v>
      </c>
      <c r="AR98" s="222">
        <v>13.6</v>
      </c>
      <c r="AS98" s="222">
        <v>13.62</v>
      </c>
      <c r="AT98" s="222">
        <v>13.65</v>
      </c>
      <c r="AU98" s="222">
        <v>13.66</v>
      </c>
      <c r="AV98" s="222">
        <v>13.66</v>
      </c>
      <c r="AW98" s="222">
        <v>13.66</v>
      </c>
      <c r="AX98" s="222">
        <v>13.7</v>
      </c>
      <c r="AY98" s="222">
        <v>13.71</v>
      </c>
      <c r="AZ98" s="222">
        <v>13.71</v>
      </c>
      <c r="BA98" s="222">
        <v>13.71</v>
      </c>
      <c r="BB98" s="222">
        <v>13.71</v>
      </c>
      <c r="BC98" s="222">
        <v>13.7</v>
      </c>
      <c r="BD98" s="222">
        <v>13.7</v>
      </c>
      <c r="BE98" s="222">
        <v>13.7</v>
      </c>
      <c r="BF98" s="222">
        <v>13.74</v>
      </c>
      <c r="BG98" s="222">
        <v>13.72</v>
      </c>
      <c r="BH98" s="222">
        <v>13.74</v>
      </c>
      <c r="BI98" s="222">
        <v>13.77</v>
      </c>
      <c r="BJ98" s="222">
        <v>13.8</v>
      </c>
      <c r="BK98" s="222">
        <v>13.8</v>
      </c>
      <c r="BL98" s="222">
        <v>13.78</v>
      </c>
      <c r="BM98" s="222">
        <v>13.8</v>
      </c>
      <c r="BN98" s="222">
        <v>13.79</v>
      </c>
      <c r="BO98" s="222">
        <v>13.8</v>
      </c>
      <c r="BP98" s="222">
        <v>13.91</v>
      </c>
      <c r="BQ98" s="222">
        <v>13.89</v>
      </c>
      <c r="BR98" s="222">
        <v>13.86</v>
      </c>
      <c r="BS98" s="222">
        <v>13.86</v>
      </c>
      <c r="BT98" s="222">
        <v>13.84</v>
      </c>
      <c r="BU98" s="222">
        <v>13.85</v>
      </c>
      <c r="BV98" s="222">
        <v>13.86</v>
      </c>
      <c r="BW98" s="222">
        <v>13.86</v>
      </c>
      <c r="BX98" s="222">
        <v>13.84</v>
      </c>
      <c r="BY98" s="222">
        <v>13.82</v>
      </c>
      <c r="BZ98" s="222">
        <v>13.81</v>
      </c>
      <c r="CA98" s="222">
        <v>13.82</v>
      </c>
      <c r="CB98" s="222">
        <v>13.81</v>
      </c>
      <c r="CC98" s="222">
        <v>13.8</v>
      </c>
      <c r="CD98" s="222">
        <v>13.8</v>
      </c>
      <c r="CE98" s="222">
        <v>13.78</v>
      </c>
      <c r="CF98" s="222">
        <v>13.78</v>
      </c>
      <c r="CG98" s="222">
        <v>13.75</v>
      </c>
      <c r="CH98" s="222">
        <v>13.72</v>
      </c>
      <c r="CI98" s="222">
        <v>13.73</v>
      </c>
      <c r="CJ98" s="222">
        <v>13.74</v>
      </c>
      <c r="CK98" s="222">
        <v>13.74</v>
      </c>
      <c r="CL98" s="222">
        <v>13.74</v>
      </c>
      <c r="CM98" s="222">
        <v>13.75</v>
      </c>
      <c r="CN98" s="222">
        <v>13.77</v>
      </c>
      <c r="CO98" s="222">
        <v>13.76</v>
      </c>
      <c r="CP98" s="222">
        <v>13.78</v>
      </c>
      <c r="CQ98" s="222">
        <v>13.79</v>
      </c>
      <c r="CR98" s="222">
        <v>13.8</v>
      </c>
      <c r="CS98" s="222">
        <v>13.8</v>
      </c>
      <c r="CT98" s="222">
        <v>13.81</v>
      </c>
      <c r="CU98" s="222">
        <v>13.79</v>
      </c>
      <c r="CV98" s="222">
        <v>13.79</v>
      </c>
      <c r="CW98" s="222">
        <v>13.78</v>
      </c>
      <c r="CX98" s="222">
        <v>13.78</v>
      </c>
      <c r="CY98" s="222">
        <v>13.81</v>
      </c>
      <c r="CZ98" s="222">
        <v>13.8</v>
      </c>
      <c r="DA98" s="222">
        <v>13.8</v>
      </c>
      <c r="DB98" s="222">
        <v>13.81</v>
      </c>
      <c r="DC98" s="222">
        <v>13.8</v>
      </c>
      <c r="DD98" s="222">
        <v>13.8</v>
      </c>
      <c r="DE98" s="222">
        <v>13.82</v>
      </c>
      <c r="DF98" s="222">
        <v>13.82</v>
      </c>
      <c r="DG98" s="222">
        <v>13.83</v>
      </c>
      <c r="DH98" s="222">
        <v>13.85</v>
      </c>
      <c r="DI98" s="222">
        <v>13.87</v>
      </c>
      <c r="DJ98" s="222">
        <v>13.88</v>
      </c>
      <c r="DK98" s="222">
        <v>13.91</v>
      </c>
      <c r="DL98" s="222">
        <v>13.92</v>
      </c>
      <c r="DM98" s="222">
        <v>13.94</v>
      </c>
      <c r="DN98" s="222">
        <v>13.94</v>
      </c>
      <c r="DO98" s="222">
        <v>13.94</v>
      </c>
      <c r="DP98" s="222">
        <v>13.93</v>
      </c>
      <c r="DQ98" s="222">
        <v>13.94</v>
      </c>
      <c r="DR98" s="222">
        <v>13.94</v>
      </c>
      <c r="DS98" s="222">
        <v>13.95</v>
      </c>
      <c r="DT98" s="222">
        <v>13.95</v>
      </c>
      <c r="DU98" s="222">
        <v>13.96</v>
      </c>
      <c r="DV98" s="222">
        <v>13.91</v>
      </c>
      <c r="DW98" s="222">
        <v>13.93</v>
      </c>
      <c r="DX98" s="222">
        <v>13.94</v>
      </c>
      <c r="DY98" s="222">
        <v>13.95</v>
      </c>
      <c r="DZ98" s="222">
        <v>13.97</v>
      </c>
      <c r="EA98" s="222">
        <v>13.98</v>
      </c>
      <c r="EB98" s="222">
        <v>13.98</v>
      </c>
      <c r="EC98" s="222">
        <v>14</v>
      </c>
      <c r="ED98" s="222">
        <v>14.01</v>
      </c>
      <c r="EE98" s="222">
        <v>14.02</v>
      </c>
      <c r="EF98" s="222">
        <v>14.02</v>
      </c>
      <c r="EG98" s="222">
        <v>14.03</v>
      </c>
      <c r="EH98" s="222">
        <v>14.03</v>
      </c>
      <c r="EI98" s="222">
        <v>14.03</v>
      </c>
      <c r="EJ98" s="222">
        <v>14.03</v>
      </c>
      <c r="EK98" s="222">
        <v>14.05</v>
      </c>
      <c r="EL98" s="222">
        <v>14.06</v>
      </c>
      <c r="EM98" s="222">
        <v>14.07</v>
      </c>
      <c r="EN98" s="222">
        <v>14.07</v>
      </c>
      <c r="EO98" s="222">
        <v>14.08</v>
      </c>
      <c r="EP98" s="222">
        <v>14.08</v>
      </c>
      <c r="EQ98" s="222">
        <v>14.1</v>
      </c>
      <c r="ER98" s="222">
        <v>14.1</v>
      </c>
      <c r="ES98" s="222">
        <v>14.1</v>
      </c>
      <c r="ET98" s="222">
        <v>14.1</v>
      </c>
      <c r="EU98" s="222">
        <v>14.1</v>
      </c>
      <c r="EV98" s="222">
        <v>14.1</v>
      </c>
      <c r="EW98" s="222">
        <v>14.1</v>
      </c>
      <c r="EX98" s="222">
        <v>14.1</v>
      </c>
      <c r="EY98" s="222">
        <v>14.1</v>
      </c>
      <c r="EZ98" s="222">
        <v>14.1</v>
      </c>
      <c r="FA98" s="222">
        <v>14.1</v>
      </c>
      <c r="FB98" s="222">
        <v>14.11</v>
      </c>
      <c r="FC98" s="222">
        <v>14.11</v>
      </c>
      <c r="FD98" s="222">
        <v>14.11</v>
      </c>
      <c r="FE98" s="222">
        <v>14.11</v>
      </c>
      <c r="FF98" s="222">
        <v>14.12</v>
      </c>
      <c r="FG98" s="222">
        <v>14.14</v>
      </c>
      <c r="FH98" s="222">
        <v>14.14</v>
      </c>
      <c r="FI98" s="222">
        <v>14.15</v>
      </c>
      <c r="FJ98" s="222">
        <v>14.16</v>
      </c>
      <c r="FK98" s="222">
        <v>14.16</v>
      </c>
      <c r="FL98" s="222">
        <v>14.17</v>
      </c>
      <c r="FM98" s="222">
        <v>14.17</v>
      </c>
      <c r="FN98" s="222">
        <v>14.17</v>
      </c>
      <c r="FO98" s="222">
        <v>14.17</v>
      </c>
      <c r="FP98" s="222">
        <v>14.18</v>
      </c>
      <c r="FQ98" s="222">
        <v>14.18</v>
      </c>
      <c r="FR98" s="222">
        <v>14.18</v>
      </c>
      <c r="FS98" s="222">
        <v>14.18</v>
      </c>
      <c r="FT98" s="222">
        <v>14.18</v>
      </c>
      <c r="FU98" s="222">
        <v>14.19</v>
      </c>
      <c r="FV98" s="222">
        <v>14.2</v>
      </c>
      <c r="FW98" s="222">
        <v>14.2</v>
      </c>
      <c r="FX98" s="222">
        <v>14.2</v>
      </c>
      <c r="FY98" s="222">
        <v>14.21</v>
      </c>
      <c r="FZ98" s="222">
        <v>14.21</v>
      </c>
      <c r="GA98" s="222">
        <v>14.22</v>
      </c>
      <c r="GB98" s="222">
        <v>14.22</v>
      </c>
      <c r="GC98" s="222">
        <v>14.23</v>
      </c>
      <c r="GD98" s="222">
        <v>14.23</v>
      </c>
      <c r="GE98" s="222">
        <v>14.24</v>
      </c>
      <c r="GF98" s="222">
        <v>14.24</v>
      </c>
      <c r="GG98" s="222">
        <v>14.25</v>
      </c>
      <c r="GH98" s="222">
        <v>14.26</v>
      </c>
      <c r="GI98" s="222">
        <v>14.27</v>
      </c>
      <c r="GJ98" s="222">
        <v>14.3</v>
      </c>
      <c r="GK98" s="222">
        <v>14.31</v>
      </c>
      <c r="GL98" s="222">
        <v>14.31</v>
      </c>
      <c r="GM98" s="222">
        <v>14.32</v>
      </c>
      <c r="GN98" s="222">
        <v>14.32</v>
      </c>
      <c r="GO98" s="222">
        <v>14.32</v>
      </c>
      <c r="GP98" s="222">
        <v>14.34</v>
      </c>
      <c r="GQ98" s="222">
        <v>14.34</v>
      </c>
      <c r="GR98" s="222">
        <v>14.34</v>
      </c>
      <c r="GS98" s="222">
        <v>14.34</v>
      </c>
      <c r="GT98" s="222">
        <v>14.35</v>
      </c>
      <c r="GU98" s="222">
        <v>14.35</v>
      </c>
      <c r="GV98" s="222">
        <v>14.35</v>
      </c>
      <c r="GW98" s="222">
        <v>14.35</v>
      </c>
      <c r="GX98" s="222">
        <v>14.35</v>
      </c>
      <c r="GY98" s="222">
        <v>14.35</v>
      </c>
      <c r="GZ98" s="222">
        <v>14.35</v>
      </c>
      <c r="HA98" s="222">
        <v>14.35</v>
      </c>
      <c r="HB98" s="222">
        <v>14.35</v>
      </c>
      <c r="HC98" s="222">
        <v>14.35</v>
      </c>
      <c r="HD98" s="222">
        <v>14.35</v>
      </c>
      <c r="HE98" s="222">
        <v>14.35</v>
      </c>
      <c r="HF98" s="222">
        <v>14.35</v>
      </c>
      <c r="HG98" s="222">
        <v>14.35</v>
      </c>
      <c r="HH98" s="222">
        <v>14.36</v>
      </c>
      <c r="HI98" s="222">
        <v>14.36</v>
      </c>
      <c r="HJ98" s="222">
        <v>14.36</v>
      </c>
      <c r="HK98" s="222">
        <v>14.36</v>
      </c>
      <c r="HL98" s="222">
        <v>14.35</v>
      </c>
      <c r="HM98" s="222">
        <v>14.34</v>
      </c>
      <c r="HN98" s="222">
        <v>14.34</v>
      </c>
      <c r="HO98" s="222">
        <v>14.34</v>
      </c>
      <c r="HP98" s="222">
        <v>14.34</v>
      </c>
      <c r="HQ98" s="222">
        <v>14.33</v>
      </c>
      <c r="HR98" s="222">
        <v>14.34</v>
      </c>
      <c r="HS98" s="222">
        <v>14.34</v>
      </c>
      <c r="HT98" s="222">
        <v>14.34</v>
      </c>
      <c r="HU98" s="222">
        <v>14.34</v>
      </c>
      <c r="HV98" s="222">
        <v>14.34</v>
      </c>
      <c r="HW98" s="222">
        <v>14.34</v>
      </c>
      <c r="HX98" s="222">
        <v>14.33</v>
      </c>
      <c r="HY98" s="222">
        <v>14.33</v>
      </c>
      <c r="HZ98" s="222">
        <v>14.33</v>
      </c>
    </row>
    <row r="99" spans="1:237" x14ac:dyDescent="0.25">
      <c r="A99" s="225">
        <f t="shared" si="5"/>
        <v>97</v>
      </c>
      <c r="B99" s="226"/>
      <c r="C99" s="229"/>
      <c r="D99" s="180">
        <v>13.81</v>
      </c>
      <c r="E99" s="180">
        <v>11.97</v>
      </c>
      <c r="F99" s="180">
        <v>12.92</v>
      </c>
      <c r="G99" s="180">
        <v>13.76</v>
      </c>
      <c r="H99" s="180">
        <v>14.85</v>
      </c>
      <c r="I99" s="180">
        <v>14.8</v>
      </c>
      <c r="J99" s="222">
        <v>14.53</v>
      </c>
      <c r="K99" s="222">
        <v>14.85</v>
      </c>
      <c r="L99" s="229">
        <v>14.66</v>
      </c>
      <c r="M99" s="222">
        <v>14.54</v>
      </c>
      <c r="N99" s="222">
        <v>14.49</v>
      </c>
      <c r="O99" s="222">
        <v>14.35</v>
      </c>
      <c r="P99" s="222">
        <v>14.28</v>
      </c>
      <c r="Q99" s="222">
        <v>14.15</v>
      </c>
      <c r="R99" s="222">
        <v>14.26</v>
      </c>
      <c r="S99" s="222">
        <v>14.18</v>
      </c>
      <c r="T99" s="222">
        <v>14.12</v>
      </c>
      <c r="U99" s="222">
        <v>14.27</v>
      </c>
      <c r="V99" s="222">
        <v>14.03</v>
      </c>
      <c r="W99" s="222">
        <v>13.88</v>
      </c>
      <c r="X99" s="222">
        <v>13.88</v>
      </c>
      <c r="Y99" s="222">
        <v>13.9</v>
      </c>
      <c r="Z99" s="222">
        <v>13.89</v>
      </c>
      <c r="AA99" s="222">
        <v>13.89</v>
      </c>
      <c r="AB99" s="222">
        <v>13.81</v>
      </c>
      <c r="AC99" s="222">
        <v>13.74</v>
      </c>
      <c r="AD99" s="222">
        <v>13.79</v>
      </c>
      <c r="AE99" s="222">
        <v>13.79</v>
      </c>
      <c r="AF99" s="222">
        <v>13.79</v>
      </c>
      <c r="AG99" s="222">
        <v>13.77</v>
      </c>
      <c r="AH99" s="222">
        <v>13.76</v>
      </c>
      <c r="AI99" s="222">
        <v>13.74</v>
      </c>
      <c r="AJ99" s="222">
        <v>13.7</v>
      </c>
      <c r="AK99" s="222">
        <v>13.63</v>
      </c>
      <c r="AL99" s="222">
        <v>13.61</v>
      </c>
      <c r="AM99" s="222">
        <v>13.57</v>
      </c>
      <c r="AN99" s="222">
        <v>13.54</v>
      </c>
      <c r="AO99" s="222">
        <v>13.6</v>
      </c>
      <c r="AP99" s="222">
        <v>13.59</v>
      </c>
      <c r="AQ99" s="222">
        <v>13.63</v>
      </c>
      <c r="AR99" s="222">
        <v>13.74</v>
      </c>
      <c r="AS99" s="222">
        <v>13.74</v>
      </c>
      <c r="AT99" s="222">
        <v>13.77</v>
      </c>
      <c r="AU99" s="222">
        <v>13.85</v>
      </c>
      <c r="AV99" s="222">
        <v>13.86</v>
      </c>
      <c r="AW99" s="222">
        <v>13.83</v>
      </c>
      <c r="AX99" s="222">
        <v>13.74</v>
      </c>
      <c r="AY99" s="222">
        <v>13.75</v>
      </c>
      <c r="AZ99" s="222">
        <v>13.75</v>
      </c>
      <c r="BA99" s="222">
        <v>13.75</v>
      </c>
      <c r="BB99" s="222">
        <v>13.75</v>
      </c>
      <c r="BC99" s="222">
        <v>13.75</v>
      </c>
      <c r="BD99" s="222">
        <v>13.76</v>
      </c>
      <c r="BE99" s="222">
        <v>13.77</v>
      </c>
      <c r="BF99" s="222">
        <v>13.75</v>
      </c>
      <c r="BG99" s="222">
        <v>13.75</v>
      </c>
      <c r="BH99" s="222">
        <v>13.75</v>
      </c>
      <c r="BI99" s="222">
        <v>13.73</v>
      </c>
      <c r="BJ99" s="222">
        <v>13.71</v>
      </c>
      <c r="BK99" s="222">
        <v>13.7</v>
      </c>
      <c r="BL99" s="222">
        <v>13.69</v>
      </c>
      <c r="BM99" s="222">
        <v>13.65</v>
      </c>
      <c r="BN99" s="222">
        <v>13.65</v>
      </c>
      <c r="BO99" s="222">
        <v>13.58</v>
      </c>
      <c r="BP99" s="222">
        <v>13.46</v>
      </c>
      <c r="BQ99" s="222">
        <v>13.44</v>
      </c>
      <c r="BR99" s="222">
        <v>13.42</v>
      </c>
      <c r="BS99" s="222">
        <v>13.4</v>
      </c>
      <c r="BT99" s="222">
        <v>13.38</v>
      </c>
      <c r="BU99" s="222">
        <v>13.44</v>
      </c>
      <c r="BV99" s="222">
        <v>13.44</v>
      </c>
      <c r="BW99" s="222">
        <v>13.47</v>
      </c>
      <c r="BX99" s="222">
        <v>13.5</v>
      </c>
      <c r="BY99" s="222">
        <v>13.49</v>
      </c>
      <c r="BZ99" s="222">
        <v>13.47</v>
      </c>
      <c r="CA99" s="222">
        <v>13.47</v>
      </c>
      <c r="CB99" s="222">
        <v>13.48</v>
      </c>
      <c r="CC99" s="222">
        <v>13.47</v>
      </c>
      <c r="CD99" s="222">
        <v>13.46</v>
      </c>
      <c r="CE99" s="222">
        <v>13.49</v>
      </c>
      <c r="CF99" s="222">
        <v>13.48</v>
      </c>
      <c r="CG99" s="222">
        <v>13.52</v>
      </c>
      <c r="CH99" s="222">
        <v>13.51</v>
      </c>
      <c r="CI99" s="222">
        <v>13.54</v>
      </c>
      <c r="CJ99" s="222">
        <v>13.56</v>
      </c>
      <c r="CK99" s="222">
        <v>13.56</v>
      </c>
      <c r="CL99" s="222">
        <v>13.56</v>
      </c>
      <c r="CM99" s="222">
        <v>13.57</v>
      </c>
      <c r="CN99" s="222">
        <v>13.58</v>
      </c>
      <c r="CO99" s="222">
        <v>13.6</v>
      </c>
      <c r="CP99" s="222">
        <v>13.61</v>
      </c>
      <c r="CQ99" s="222">
        <v>13.71</v>
      </c>
      <c r="CR99" s="222">
        <v>13.72</v>
      </c>
      <c r="CS99" s="222">
        <v>13.72</v>
      </c>
      <c r="CT99" s="222">
        <v>13.7</v>
      </c>
      <c r="CU99" s="222">
        <v>13.7</v>
      </c>
      <c r="CV99" s="222">
        <v>13.68</v>
      </c>
      <c r="CW99" s="222">
        <v>13.67</v>
      </c>
      <c r="CX99" s="222">
        <v>13.71</v>
      </c>
      <c r="CY99" s="222">
        <v>13.73</v>
      </c>
      <c r="CZ99" s="222">
        <v>13.74</v>
      </c>
      <c r="DA99" s="222">
        <v>13.76</v>
      </c>
      <c r="DB99" s="222">
        <v>13.77</v>
      </c>
      <c r="DC99" s="222">
        <v>13.74</v>
      </c>
      <c r="DD99" s="222">
        <v>13.74</v>
      </c>
      <c r="DE99" s="222">
        <v>13.72</v>
      </c>
      <c r="DF99" s="222">
        <v>13.71</v>
      </c>
      <c r="DG99" s="222">
        <v>13.7</v>
      </c>
      <c r="DH99" s="222">
        <v>13.69</v>
      </c>
      <c r="DI99" s="222">
        <v>13.66</v>
      </c>
      <c r="DJ99" s="222">
        <v>13.66</v>
      </c>
      <c r="DK99" s="222">
        <v>13.68</v>
      </c>
      <c r="DL99" s="222">
        <v>13.69</v>
      </c>
      <c r="DM99" s="222">
        <v>13.7</v>
      </c>
      <c r="DN99" s="222">
        <v>13.69</v>
      </c>
      <c r="DO99" s="222">
        <v>13.7</v>
      </c>
      <c r="DP99" s="222">
        <v>13.71</v>
      </c>
      <c r="DQ99" s="222">
        <v>13.71</v>
      </c>
      <c r="DR99" s="222">
        <v>13.73</v>
      </c>
      <c r="DS99" s="222">
        <v>13.73</v>
      </c>
      <c r="DT99" s="222">
        <v>13.73</v>
      </c>
      <c r="DU99" s="222">
        <v>13.71</v>
      </c>
      <c r="DV99" s="222">
        <v>13.73</v>
      </c>
      <c r="DW99" s="222">
        <v>13.73</v>
      </c>
      <c r="DX99" s="222">
        <v>13.75</v>
      </c>
      <c r="DY99" s="222">
        <v>13.76</v>
      </c>
      <c r="DZ99" s="222">
        <v>13.74</v>
      </c>
      <c r="EA99" s="222">
        <v>13.75</v>
      </c>
      <c r="EB99" s="222">
        <v>13.75</v>
      </c>
      <c r="EC99" s="222">
        <v>13.75</v>
      </c>
      <c r="ED99" s="222">
        <v>13.74</v>
      </c>
      <c r="EE99" s="222">
        <v>13.74</v>
      </c>
      <c r="EF99" s="222">
        <v>13.75</v>
      </c>
      <c r="EG99" s="222">
        <v>13.75</v>
      </c>
      <c r="EH99" s="222">
        <v>13.74</v>
      </c>
      <c r="EI99" s="222">
        <v>13.74</v>
      </c>
      <c r="EJ99" s="222">
        <v>13.74</v>
      </c>
      <c r="EK99" s="222">
        <v>13.73</v>
      </c>
      <c r="EL99" s="222">
        <v>13.76</v>
      </c>
      <c r="EM99" s="222">
        <v>13.76</v>
      </c>
      <c r="EN99" s="222">
        <v>13.77</v>
      </c>
      <c r="EO99" s="222">
        <v>13.76</v>
      </c>
      <c r="EP99" s="222">
        <v>13.78</v>
      </c>
      <c r="EQ99" s="222">
        <v>13.8</v>
      </c>
      <c r="ER99" s="222">
        <v>13.79</v>
      </c>
      <c r="ES99" s="222">
        <v>13.79</v>
      </c>
      <c r="ET99" s="222">
        <v>13.81</v>
      </c>
      <c r="EU99" s="222">
        <v>13.81</v>
      </c>
      <c r="EV99" s="222">
        <v>13.81</v>
      </c>
      <c r="EW99" s="222">
        <v>13.81</v>
      </c>
      <c r="EX99" s="222">
        <v>13.81</v>
      </c>
      <c r="EY99" s="222">
        <v>13.81</v>
      </c>
      <c r="EZ99" s="222">
        <v>13.81</v>
      </c>
      <c r="FA99" s="222">
        <v>13.81</v>
      </c>
      <c r="FB99" s="222">
        <v>13.83</v>
      </c>
      <c r="FC99" s="222">
        <v>13.83</v>
      </c>
      <c r="FD99" s="222">
        <v>13.84</v>
      </c>
      <c r="FE99" s="222">
        <v>13.84</v>
      </c>
      <c r="FF99" s="222">
        <v>13.84</v>
      </c>
      <c r="FG99" s="222">
        <v>13.82</v>
      </c>
      <c r="FH99" s="222">
        <v>13.82</v>
      </c>
      <c r="FI99" s="222">
        <v>13.81</v>
      </c>
      <c r="FJ99" s="222">
        <v>13.8</v>
      </c>
      <c r="FK99" s="222">
        <v>13.8</v>
      </c>
      <c r="FL99" s="222">
        <v>13.79</v>
      </c>
      <c r="FM99" s="222">
        <v>13.78</v>
      </c>
      <c r="FN99" s="222">
        <v>13.79</v>
      </c>
      <c r="FO99" s="222">
        <v>13.8</v>
      </c>
      <c r="FP99" s="222">
        <v>13.8</v>
      </c>
      <c r="FQ99" s="222">
        <v>13.8</v>
      </c>
      <c r="FR99" s="222">
        <v>13.81</v>
      </c>
      <c r="FS99" s="222">
        <v>13.81</v>
      </c>
      <c r="FT99" s="222">
        <v>13.81</v>
      </c>
      <c r="FU99" s="222">
        <v>13.81</v>
      </c>
      <c r="FV99" s="222">
        <v>13.81</v>
      </c>
      <c r="FW99" s="222">
        <v>13.81</v>
      </c>
      <c r="FX99" s="222">
        <v>13.82</v>
      </c>
      <c r="FY99" s="222">
        <v>13.82</v>
      </c>
      <c r="FZ99" s="222">
        <v>13.83</v>
      </c>
      <c r="GA99" s="222">
        <v>13.83</v>
      </c>
      <c r="GB99" s="222">
        <v>13.83</v>
      </c>
      <c r="GC99" s="222">
        <v>13.82</v>
      </c>
      <c r="GD99" s="222">
        <v>13.82</v>
      </c>
      <c r="GE99" s="222">
        <v>13.83</v>
      </c>
      <c r="GF99" s="222">
        <v>13.82</v>
      </c>
      <c r="GG99" s="222">
        <v>13.83</v>
      </c>
      <c r="GH99" s="222">
        <v>13.83</v>
      </c>
      <c r="GI99" s="222">
        <v>13.83</v>
      </c>
      <c r="GJ99" s="222">
        <v>13.85</v>
      </c>
      <c r="GK99" s="222">
        <v>13.86</v>
      </c>
      <c r="GL99" s="222">
        <v>13.86</v>
      </c>
      <c r="GM99" s="222">
        <v>13.85</v>
      </c>
      <c r="GN99" s="222">
        <v>13.85</v>
      </c>
      <c r="GO99" s="222">
        <v>13.85</v>
      </c>
      <c r="GP99" s="222">
        <v>13.86</v>
      </c>
      <c r="GQ99" s="222">
        <v>13.85</v>
      </c>
      <c r="GR99" s="222">
        <v>13.85</v>
      </c>
      <c r="GS99" s="222">
        <v>13.86</v>
      </c>
      <c r="GT99" s="222">
        <v>13.86</v>
      </c>
      <c r="GU99" s="222">
        <v>13.87</v>
      </c>
      <c r="GV99" s="222">
        <v>13.87</v>
      </c>
      <c r="GW99" s="222">
        <v>13.87</v>
      </c>
      <c r="GX99" s="222">
        <v>13.87</v>
      </c>
      <c r="GY99" s="222">
        <v>13.87</v>
      </c>
      <c r="GZ99" s="222">
        <v>13.87</v>
      </c>
      <c r="HA99" s="222">
        <v>13.87</v>
      </c>
      <c r="HB99" s="222">
        <v>13.88</v>
      </c>
      <c r="HC99" s="222">
        <v>13.88</v>
      </c>
      <c r="HD99" s="222">
        <v>13.89</v>
      </c>
      <c r="HE99" s="222">
        <v>13.89</v>
      </c>
      <c r="HF99" s="222">
        <v>13.89</v>
      </c>
      <c r="HG99" s="222">
        <v>13.9</v>
      </c>
      <c r="HH99" s="222">
        <v>13.89</v>
      </c>
      <c r="HI99" s="222">
        <v>13.89</v>
      </c>
      <c r="HJ99" s="222">
        <v>13.89</v>
      </c>
      <c r="HK99" s="222">
        <v>13.89</v>
      </c>
      <c r="HL99" s="222">
        <v>13.89</v>
      </c>
      <c r="HM99" s="222">
        <v>13.89</v>
      </c>
      <c r="HN99" s="222">
        <v>13.89</v>
      </c>
      <c r="HO99" s="222">
        <v>13.89</v>
      </c>
      <c r="HP99" s="222">
        <v>13.9</v>
      </c>
      <c r="HQ99" s="222">
        <v>13.9</v>
      </c>
      <c r="HR99" s="222">
        <v>13.9</v>
      </c>
      <c r="HS99" s="222">
        <v>13.9</v>
      </c>
      <c r="HT99" s="222">
        <v>13.9</v>
      </c>
      <c r="HU99" s="222">
        <v>13.9</v>
      </c>
      <c r="HV99" s="222">
        <v>13.9</v>
      </c>
      <c r="HW99" s="222">
        <v>13.9</v>
      </c>
      <c r="HX99" s="222">
        <v>13.9</v>
      </c>
      <c r="HY99" s="222">
        <v>13.9</v>
      </c>
      <c r="HZ99" s="222">
        <v>13.9</v>
      </c>
    </row>
    <row r="100" spans="1:237" x14ac:dyDescent="0.25">
      <c r="A100" s="225">
        <f t="shared" si="5"/>
        <v>98</v>
      </c>
      <c r="B100" s="226"/>
      <c r="C100" s="229"/>
      <c r="D100" s="180">
        <v>71.8</v>
      </c>
      <c r="E100" s="180">
        <v>73.34</v>
      </c>
      <c r="F100" s="180">
        <v>73.430000000000007</v>
      </c>
      <c r="G100" s="180">
        <v>72.94</v>
      </c>
      <c r="H100" s="180">
        <v>71.37</v>
      </c>
      <c r="I100" s="180">
        <v>71.38</v>
      </c>
      <c r="J100" s="222">
        <v>71.37</v>
      </c>
      <c r="K100" s="222">
        <v>71.08</v>
      </c>
      <c r="L100" s="229">
        <v>71.28</v>
      </c>
      <c r="M100" s="222">
        <v>71.48</v>
      </c>
      <c r="N100" s="222">
        <v>71.569999999999993</v>
      </c>
      <c r="O100" s="222">
        <v>71.73</v>
      </c>
      <c r="P100" s="222">
        <v>71.77</v>
      </c>
      <c r="Q100" s="222">
        <v>71.91</v>
      </c>
      <c r="R100" s="222">
        <v>71.78</v>
      </c>
      <c r="S100" s="222">
        <v>71.849999999999994</v>
      </c>
      <c r="T100" s="222">
        <v>71.89</v>
      </c>
      <c r="U100" s="222">
        <v>71.73</v>
      </c>
      <c r="V100" s="222">
        <v>71.87</v>
      </c>
      <c r="W100" s="222">
        <v>71.91</v>
      </c>
      <c r="X100" s="222">
        <v>71.91</v>
      </c>
      <c r="Y100" s="222">
        <v>71.900000000000006</v>
      </c>
      <c r="Z100" s="222">
        <v>71.88</v>
      </c>
      <c r="AA100" s="222">
        <v>71.83</v>
      </c>
      <c r="AB100" s="222">
        <v>71.84</v>
      </c>
      <c r="AC100" s="222">
        <v>71.86</v>
      </c>
      <c r="AD100" s="222">
        <v>71.78</v>
      </c>
      <c r="AE100" s="222">
        <v>71.78</v>
      </c>
      <c r="AF100" s="222">
        <v>71.78</v>
      </c>
      <c r="AG100" s="222">
        <v>71.78</v>
      </c>
      <c r="AH100" s="222">
        <v>71.81</v>
      </c>
      <c r="AI100" s="222">
        <v>71.78</v>
      </c>
      <c r="AJ100" s="222">
        <v>71.8</v>
      </c>
      <c r="AK100" s="222">
        <v>71.819999999999993</v>
      </c>
      <c r="AL100" s="222">
        <v>71.83</v>
      </c>
      <c r="AM100" s="222">
        <v>71.83</v>
      </c>
      <c r="AN100" s="222">
        <v>71.81</v>
      </c>
      <c r="AO100" s="222">
        <v>71.73</v>
      </c>
      <c r="AP100" s="222">
        <v>71.709999999999994</v>
      </c>
      <c r="AQ100" s="222">
        <v>71.67</v>
      </c>
      <c r="AR100" s="222">
        <v>71.56</v>
      </c>
      <c r="AS100" s="222">
        <v>71.540000000000006</v>
      </c>
      <c r="AT100" s="222">
        <v>71.48</v>
      </c>
      <c r="AU100" s="222">
        <v>71.39</v>
      </c>
      <c r="AV100" s="222">
        <v>71.37</v>
      </c>
      <c r="AW100" s="222">
        <v>71.400000000000006</v>
      </c>
      <c r="AX100" s="222">
        <v>71.44</v>
      </c>
      <c r="AY100" s="222">
        <v>71.430000000000007</v>
      </c>
      <c r="AZ100" s="222">
        <v>71.430000000000007</v>
      </c>
      <c r="BA100" s="222">
        <v>71.430000000000007</v>
      </c>
      <c r="BB100" s="222">
        <v>71.430000000000007</v>
      </c>
      <c r="BC100" s="222">
        <v>71.430000000000007</v>
      </c>
      <c r="BD100" s="222">
        <v>71.430000000000007</v>
      </c>
      <c r="BE100" s="222">
        <v>71.42</v>
      </c>
      <c r="BF100" s="222">
        <v>71.400000000000006</v>
      </c>
      <c r="BG100" s="222">
        <v>71.42</v>
      </c>
      <c r="BH100" s="222">
        <v>71.400000000000006</v>
      </c>
      <c r="BI100" s="222">
        <v>71.39</v>
      </c>
      <c r="BJ100" s="222">
        <v>71.38</v>
      </c>
      <c r="BK100" s="222">
        <v>71.400000000000006</v>
      </c>
      <c r="BL100" s="222">
        <v>71.44</v>
      </c>
      <c r="BM100" s="222">
        <v>71.459999999999994</v>
      </c>
      <c r="BN100" s="222">
        <v>71.44</v>
      </c>
      <c r="BO100" s="222">
        <v>71.489999999999995</v>
      </c>
      <c r="BP100" s="222">
        <v>71.48</v>
      </c>
      <c r="BQ100" s="222">
        <v>71.510000000000005</v>
      </c>
      <c r="BR100" s="222">
        <v>71.56</v>
      </c>
      <c r="BS100" s="222">
        <v>71.569999999999993</v>
      </c>
      <c r="BT100" s="222">
        <v>71.59</v>
      </c>
      <c r="BU100" s="222">
        <v>71.510000000000005</v>
      </c>
      <c r="BV100" s="222">
        <v>71.510000000000005</v>
      </c>
      <c r="BW100" s="222">
        <v>71.48</v>
      </c>
      <c r="BX100" s="222">
        <v>71.459999999999994</v>
      </c>
      <c r="BY100" s="222">
        <v>71.48</v>
      </c>
      <c r="BZ100" s="222">
        <v>71.510000000000005</v>
      </c>
      <c r="CA100" s="222">
        <v>71.489999999999995</v>
      </c>
      <c r="CB100" s="222">
        <v>71.489999999999995</v>
      </c>
      <c r="CC100" s="222">
        <v>71.52</v>
      </c>
      <c r="CD100" s="222">
        <v>71.53</v>
      </c>
      <c r="CE100" s="222">
        <v>71.510000000000005</v>
      </c>
      <c r="CF100" s="222">
        <v>71.540000000000006</v>
      </c>
      <c r="CG100" s="222">
        <v>71.52</v>
      </c>
      <c r="CH100" s="222">
        <v>71.53</v>
      </c>
      <c r="CI100" s="222">
        <v>71.489999999999995</v>
      </c>
      <c r="CJ100" s="222">
        <v>71.47</v>
      </c>
      <c r="CK100" s="222">
        <v>71.47</v>
      </c>
      <c r="CL100" s="222">
        <v>71.47</v>
      </c>
      <c r="CM100" s="222">
        <v>71.44</v>
      </c>
      <c r="CN100" s="222">
        <v>71.41</v>
      </c>
      <c r="CO100" s="222">
        <v>71.400000000000006</v>
      </c>
      <c r="CP100" s="222">
        <v>71.37</v>
      </c>
      <c r="CQ100" s="222">
        <v>71.260000000000005</v>
      </c>
      <c r="CR100" s="222">
        <v>71.25</v>
      </c>
      <c r="CS100" s="222">
        <v>71.239999999999995</v>
      </c>
      <c r="CT100" s="222">
        <v>71.25</v>
      </c>
      <c r="CU100" s="222">
        <v>71.260000000000005</v>
      </c>
      <c r="CV100" s="222">
        <v>71.28</v>
      </c>
      <c r="CW100" s="222">
        <v>71.3</v>
      </c>
      <c r="CX100" s="222">
        <v>71.260000000000005</v>
      </c>
      <c r="CY100" s="222">
        <v>71.22</v>
      </c>
      <c r="CZ100" s="222">
        <v>71.22</v>
      </c>
      <c r="DA100" s="222">
        <v>71.19</v>
      </c>
      <c r="DB100" s="222">
        <v>71.19</v>
      </c>
      <c r="DC100" s="222">
        <v>71.22</v>
      </c>
      <c r="DD100" s="222">
        <v>71.23</v>
      </c>
      <c r="DE100" s="222">
        <v>71.23</v>
      </c>
      <c r="DF100" s="222">
        <v>71.239999999999995</v>
      </c>
      <c r="DG100" s="222">
        <v>71.239999999999995</v>
      </c>
      <c r="DH100" s="222">
        <v>71.23</v>
      </c>
      <c r="DI100" s="222">
        <v>71.239999999999995</v>
      </c>
      <c r="DJ100" s="222">
        <v>71.23</v>
      </c>
      <c r="DK100" s="222">
        <v>71.19</v>
      </c>
      <c r="DL100" s="222">
        <v>71.16</v>
      </c>
      <c r="DM100" s="222">
        <v>71.16</v>
      </c>
      <c r="DN100" s="222">
        <v>71.16</v>
      </c>
      <c r="DO100" s="222">
        <v>71.16</v>
      </c>
      <c r="DP100" s="222">
        <v>71.150000000000006</v>
      </c>
      <c r="DQ100" s="222">
        <v>71.150000000000006</v>
      </c>
      <c r="DR100" s="222">
        <v>71.13</v>
      </c>
      <c r="DS100" s="222">
        <v>71.12</v>
      </c>
      <c r="DT100" s="222">
        <v>71.13</v>
      </c>
      <c r="DU100" s="222">
        <v>71.14</v>
      </c>
      <c r="DV100" s="222">
        <v>71.11</v>
      </c>
      <c r="DW100" s="222">
        <v>71.09</v>
      </c>
      <c r="DX100" s="222">
        <v>71.06</v>
      </c>
      <c r="DY100" s="222">
        <v>71.040000000000006</v>
      </c>
      <c r="DZ100" s="222">
        <v>71.040000000000006</v>
      </c>
      <c r="EA100" s="222">
        <v>71.03</v>
      </c>
      <c r="EB100" s="222">
        <v>71.03</v>
      </c>
      <c r="EC100" s="222">
        <v>71.02</v>
      </c>
      <c r="ED100" s="222">
        <v>71.010000000000005</v>
      </c>
      <c r="EE100" s="222">
        <v>71</v>
      </c>
      <c r="EF100" s="222">
        <v>71</v>
      </c>
      <c r="EG100" s="222">
        <v>70.989999999999995</v>
      </c>
      <c r="EH100" s="222">
        <v>70.989999999999995</v>
      </c>
      <c r="EI100" s="222">
        <v>71</v>
      </c>
      <c r="EJ100" s="222">
        <v>70.989999999999995</v>
      </c>
      <c r="EK100" s="222">
        <v>70.97</v>
      </c>
      <c r="EL100" s="222">
        <v>70.94</v>
      </c>
      <c r="EM100" s="222">
        <v>70.94</v>
      </c>
      <c r="EN100" s="222">
        <v>70.92</v>
      </c>
      <c r="EO100" s="222">
        <v>70.92</v>
      </c>
      <c r="EP100" s="222">
        <v>70.900000000000006</v>
      </c>
      <c r="EQ100" s="222">
        <v>70.87</v>
      </c>
      <c r="ER100" s="222">
        <v>70.86</v>
      </c>
      <c r="ES100" s="222">
        <v>70.86</v>
      </c>
      <c r="ET100" s="222">
        <v>70.849999999999994</v>
      </c>
      <c r="EU100" s="222">
        <v>70.84</v>
      </c>
      <c r="EV100" s="222">
        <v>70.84</v>
      </c>
      <c r="EW100" s="222">
        <v>70.84</v>
      </c>
      <c r="EX100" s="222">
        <v>70.84</v>
      </c>
      <c r="EY100" s="222">
        <v>70.84</v>
      </c>
      <c r="EZ100" s="222">
        <v>70.84</v>
      </c>
      <c r="FA100" s="222">
        <v>70.84</v>
      </c>
      <c r="FB100" s="222">
        <v>70.819999999999993</v>
      </c>
      <c r="FC100" s="222">
        <v>70.81</v>
      </c>
      <c r="FD100" s="222">
        <v>70.8</v>
      </c>
      <c r="FE100" s="222">
        <v>70.8</v>
      </c>
      <c r="FF100" s="222">
        <v>70.790000000000006</v>
      </c>
      <c r="FG100" s="222">
        <v>70.78</v>
      </c>
      <c r="FH100" s="222">
        <v>70.78</v>
      </c>
      <c r="FI100" s="222">
        <v>70.78</v>
      </c>
      <c r="FJ100" s="222">
        <v>70.78</v>
      </c>
      <c r="FK100" s="222">
        <v>70.77</v>
      </c>
      <c r="FL100" s="222">
        <v>70.77</v>
      </c>
      <c r="FM100" s="222">
        <v>70.77</v>
      </c>
      <c r="FN100" s="222">
        <v>70.760000000000005</v>
      </c>
      <c r="FO100" s="222">
        <v>70.75</v>
      </c>
      <c r="FP100" s="222">
        <v>70.75</v>
      </c>
      <c r="FQ100" s="222">
        <v>70.75</v>
      </c>
      <c r="FR100" s="222">
        <v>70.739999999999995</v>
      </c>
      <c r="FS100" s="222">
        <v>70.73</v>
      </c>
      <c r="FT100" s="222">
        <v>70.73</v>
      </c>
      <c r="FU100" s="222">
        <v>70.73</v>
      </c>
      <c r="FV100" s="222">
        <v>70.72</v>
      </c>
      <c r="FW100" s="222">
        <v>70.72</v>
      </c>
      <c r="FX100" s="222">
        <v>70.709999999999994</v>
      </c>
      <c r="FY100" s="222">
        <v>70.7</v>
      </c>
      <c r="FZ100" s="222">
        <v>70.69</v>
      </c>
      <c r="GA100" s="222">
        <v>70.680000000000007</v>
      </c>
      <c r="GB100" s="222">
        <v>70.680000000000007</v>
      </c>
      <c r="GC100" s="222">
        <v>70.67</v>
      </c>
      <c r="GD100" s="222">
        <v>70.67</v>
      </c>
      <c r="GE100" s="222">
        <v>70.66</v>
      </c>
      <c r="GF100" s="222">
        <v>70.67</v>
      </c>
      <c r="GG100" s="222">
        <v>70.650000000000006</v>
      </c>
      <c r="GH100" s="222">
        <v>70.64</v>
      </c>
      <c r="GI100" s="222">
        <v>70.62</v>
      </c>
      <c r="GJ100" s="222">
        <v>70.58</v>
      </c>
      <c r="GK100" s="222">
        <v>70.56</v>
      </c>
      <c r="GL100" s="222">
        <v>70.55</v>
      </c>
      <c r="GM100" s="222">
        <v>70.55</v>
      </c>
      <c r="GN100" s="222">
        <v>70.55</v>
      </c>
      <c r="GO100" s="222">
        <v>70.55</v>
      </c>
      <c r="GP100" s="222">
        <v>70.540000000000006</v>
      </c>
      <c r="GQ100" s="222">
        <v>70.540000000000006</v>
      </c>
      <c r="GR100" s="222">
        <v>70.540000000000006</v>
      </c>
      <c r="GS100" s="222">
        <v>70.53</v>
      </c>
      <c r="GT100" s="222">
        <v>70.52</v>
      </c>
      <c r="GU100" s="222">
        <v>70.510000000000005</v>
      </c>
      <c r="GV100" s="222">
        <v>70.510000000000005</v>
      </c>
      <c r="GW100" s="222">
        <v>70.510000000000005</v>
      </c>
      <c r="GX100" s="222">
        <v>70.510000000000005</v>
      </c>
      <c r="GY100" s="222">
        <v>70.510000000000005</v>
      </c>
      <c r="GZ100" s="222">
        <v>70.510000000000005</v>
      </c>
      <c r="HA100" s="222">
        <v>70.510000000000005</v>
      </c>
      <c r="HB100" s="222">
        <v>70.5</v>
      </c>
      <c r="HC100" s="222">
        <v>70.489999999999995</v>
      </c>
      <c r="HD100" s="222">
        <v>70.489999999999995</v>
      </c>
      <c r="HE100" s="222">
        <v>70.489999999999995</v>
      </c>
      <c r="HF100" s="222">
        <v>70.489999999999995</v>
      </c>
      <c r="HG100" s="222">
        <v>70.48</v>
      </c>
      <c r="HH100" s="222">
        <v>70.48</v>
      </c>
      <c r="HI100" s="222">
        <v>70.489999999999995</v>
      </c>
      <c r="HJ100" s="222">
        <v>70.48</v>
      </c>
      <c r="HK100" s="222">
        <v>70.48</v>
      </c>
      <c r="HL100" s="222">
        <v>70.48</v>
      </c>
      <c r="HM100" s="222">
        <v>70.489999999999995</v>
      </c>
      <c r="HN100" s="222">
        <v>70.489999999999995</v>
      </c>
      <c r="HO100" s="222">
        <v>70.5</v>
      </c>
      <c r="HP100" s="222">
        <v>70.5</v>
      </c>
      <c r="HQ100" s="222">
        <v>70.489999999999995</v>
      </c>
      <c r="HR100" s="222">
        <v>70.489999999999995</v>
      </c>
      <c r="HS100" s="222">
        <v>70.489999999999995</v>
      </c>
      <c r="HT100" s="222">
        <v>70.489999999999995</v>
      </c>
      <c r="HU100" s="222">
        <v>70.489999999999995</v>
      </c>
      <c r="HV100" s="222">
        <v>70.489999999999995</v>
      </c>
      <c r="HW100" s="222">
        <v>70.489999999999995</v>
      </c>
      <c r="HX100" s="222">
        <v>70.5</v>
      </c>
      <c r="HY100" s="222">
        <v>70.5</v>
      </c>
      <c r="HZ100" s="222">
        <v>70.5</v>
      </c>
    </row>
    <row r="101" spans="1:237" x14ac:dyDescent="0.25">
      <c r="A101" s="225">
        <f t="shared" si="5"/>
        <v>99</v>
      </c>
      <c r="B101" s="226"/>
      <c r="C101" s="229"/>
      <c r="D101" s="180">
        <v>91.89</v>
      </c>
      <c r="E101" s="180">
        <v>91.38</v>
      </c>
      <c r="F101" s="180">
        <v>92.34</v>
      </c>
      <c r="G101" s="180">
        <v>91.76</v>
      </c>
      <c r="H101" s="180">
        <v>91.66</v>
      </c>
      <c r="I101" s="180">
        <v>91.45</v>
      </c>
      <c r="J101" s="222">
        <v>91.27</v>
      </c>
      <c r="K101" s="222">
        <v>91.2</v>
      </c>
      <c r="L101" s="229">
        <v>91.33</v>
      </c>
      <c r="M101" s="222">
        <v>91.16</v>
      </c>
      <c r="N101" s="222">
        <v>91.12</v>
      </c>
      <c r="O101" s="222">
        <v>90.94</v>
      </c>
      <c r="P101" s="222">
        <v>90.9</v>
      </c>
      <c r="Q101" s="222">
        <v>90.95</v>
      </c>
      <c r="R101" s="222">
        <v>90.98</v>
      </c>
      <c r="S101" s="222">
        <v>90.9</v>
      </c>
      <c r="T101" s="222">
        <v>90.92</v>
      </c>
      <c r="U101" s="222">
        <v>90.98</v>
      </c>
      <c r="V101" s="222">
        <v>90.93</v>
      </c>
      <c r="W101" s="222">
        <v>90.97</v>
      </c>
      <c r="X101" s="222">
        <v>90.97</v>
      </c>
      <c r="Y101" s="222">
        <v>90.96</v>
      </c>
      <c r="Z101" s="222">
        <v>90.96</v>
      </c>
      <c r="AA101" s="222">
        <v>90.92</v>
      </c>
      <c r="AB101" s="222">
        <v>90.88</v>
      </c>
      <c r="AC101" s="222">
        <v>90.78</v>
      </c>
      <c r="AD101" s="222">
        <v>90.82</v>
      </c>
      <c r="AE101" s="222">
        <v>90.82</v>
      </c>
      <c r="AF101" s="222">
        <v>90.82</v>
      </c>
      <c r="AG101" s="222">
        <v>90.85</v>
      </c>
      <c r="AH101" s="222">
        <v>90.92</v>
      </c>
      <c r="AI101" s="222">
        <v>90.86</v>
      </c>
      <c r="AJ101" s="222">
        <v>90.89</v>
      </c>
      <c r="AK101" s="222">
        <v>90.93</v>
      </c>
      <c r="AL101" s="222">
        <v>90.96</v>
      </c>
      <c r="AM101" s="222">
        <v>91</v>
      </c>
      <c r="AN101" s="222">
        <v>91.02</v>
      </c>
      <c r="AO101" s="222">
        <v>91.02</v>
      </c>
      <c r="AP101" s="222">
        <v>91.06</v>
      </c>
      <c r="AQ101" s="222">
        <v>91.05</v>
      </c>
      <c r="AR101" s="222">
        <v>91.07</v>
      </c>
      <c r="AS101" s="222">
        <v>91.09</v>
      </c>
      <c r="AT101" s="222">
        <v>91.13</v>
      </c>
      <c r="AU101" s="222">
        <v>91.11</v>
      </c>
      <c r="AV101" s="222">
        <v>91.12</v>
      </c>
      <c r="AW101" s="222">
        <v>91.12</v>
      </c>
      <c r="AX101" s="222">
        <v>91.13</v>
      </c>
      <c r="AY101" s="222">
        <v>91.11</v>
      </c>
      <c r="AZ101" s="222">
        <v>91.11</v>
      </c>
      <c r="BA101" s="222">
        <v>91.11</v>
      </c>
      <c r="BB101" s="222">
        <v>91.11</v>
      </c>
      <c r="BC101" s="222">
        <v>91.11</v>
      </c>
      <c r="BD101" s="222">
        <v>91.09</v>
      </c>
      <c r="BE101" s="222">
        <v>91.1</v>
      </c>
      <c r="BF101" s="222">
        <v>91.09</v>
      </c>
      <c r="BG101" s="222">
        <v>91.1</v>
      </c>
      <c r="BH101" s="222">
        <v>91.1</v>
      </c>
      <c r="BI101" s="222">
        <v>91.1</v>
      </c>
      <c r="BJ101" s="222">
        <v>91.08</v>
      </c>
      <c r="BK101" s="222">
        <v>91.07</v>
      </c>
      <c r="BL101" s="222">
        <v>91.08</v>
      </c>
      <c r="BM101" s="222">
        <v>91.09</v>
      </c>
      <c r="BN101" s="222">
        <v>91.09</v>
      </c>
      <c r="BO101" s="222">
        <v>91.06</v>
      </c>
      <c r="BP101" s="222">
        <v>91.08</v>
      </c>
      <c r="BQ101" s="222">
        <v>91.07</v>
      </c>
      <c r="BR101" s="222">
        <v>91.09</v>
      </c>
      <c r="BS101" s="222">
        <v>91.06</v>
      </c>
      <c r="BT101" s="222">
        <v>91.05</v>
      </c>
      <c r="BU101" s="222">
        <v>91.05</v>
      </c>
      <c r="BV101" s="222">
        <v>91.04</v>
      </c>
      <c r="BW101" s="222">
        <v>91.05</v>
      </c>
      <c r="BX101" s="222">
        <v>91.05</v>
      </c>
      <c r="BY101" s="222">
        <v>91.04</v>
      </c>
      <c r="BZ101" s="222">
        <v>91.04</v>
      </c>
      <c r="CA101" s="222">
        <v>91.04</v>
      </c>
      <c r="CB101" s="222">
        <v>91.04</v>
      </c>
      <c r="CC101" s="222">
        <v>91.01</v>
      </c>
      <c r="CD101" s="222">
        <v>90.98</v>
      </c>
      <c r="CE101" s="222">
        <v>90.98</v>
      </c>
      <c r="CF101" s="222">
        <v>90.99</v>
      </c>
      <c r="CG101" s="222">
        <v>90.97</v>
      </c>
      <c r="CH101" s="222">
        <v>90.96</v>
      </c>
      <c r="CI101" s="222">
        <v>90.97</v>
      </c>
      <c r="CJ101" s="222">
        <v>90.96</v>
      </c>
      <c r="CK101" s="222">
        <v>90.96</v>
      </c>
      <c r="CL101" s="222">
        <v>90.96</v>
      </c>
      <c r="CM101" s="222">
        <v>90.96</v>
      </c>
      <c r="CN101" s="222">
        <v>90.98</v>
      </c>
      <c r="CO101" s="222">
        <v>91</v>
      </c>
      <c r="CP101" s="222">
        <v>91.01</v>
      </c>
      <c r="CQ101" s="222">
        <v>91</v>
      </c>
      <c r="CR101" s="222">
        <v>90.97</v>
      </c>
      <c r="CS101" s="222">
        <v>90.96</v>
      </c>
      <c r="CT101" s="222">
        <v>90.96</v>
      </c>
      <c r="CU101" s="222">
        <v>90.95</v>
      </c>
      <c r="CV101" s="222">
        <v>90.94</v>
      </c>
      <c r="CW101" s="222">
        <v>90.93</v>
      </c>
      <c r="CX101" s="222">
        <v>90.93</v>
      </c>
      <c r="CY101" s="222">
        <v>90.95</v>
      </c>
      <c r="CZ101" s="222">
        <v>90.95</v>
      </c>
      <c r="DA101" s="222">
        <v>90.97</v>
      </c>
      <c r="DB101" s="222">
        <v>90.97</v>
      </c>
      <c r="DC101" s="222">
        <v>90.97</v>
      </c>
      <c r="DD101" s="222">
        <v>90.98</v>
      </c>
      <c r="DE101" s="222">
        <v>90.99</v>
      </c>
      <c r="DF101" s="222">
        <v>90.99</v>
      </c>
      <c r="DG101" s="222">
        <v>90.99</v>
      </c>
      <c r="DH101" s="222">
        <v>90.99</v>
      </c>
      <c r="DI101" s="222">
        <v>90.98</v>
      </c>
      <c r="DJ101" s="222">
        <v>90.98</v>
      </c>
      <c r="DK101" s="222">
        <v>90.99</v>
      </c>
      <c r="DL101" s="222">
        <v>91</v>
      </c>
      <c r="DM101" s="222">
        <v>91.01</v>
      </c>
      <c r="DN101" s="222">
        <v>91.02</v>
      </c>
      <c r="DO101" s="222">
        <v>91</v>
      </c>
      <c r="DP101" s="222">
        <v>91.01</v>
      </c>
      <c r="DQ101" s="222">
        <v>91.01</v>
      </c>
      <c r="DR101" s="222">
        <v>91.02</v>
      </c>
      <c r="DS101" s="222">
        <v>91.03</v>
      </c>
      <c r="DT101" s="222">
        <v>91.02</v>
      </c>
      <c r="DU101" s="222">
        <v>91.01</v>
      </c>
      <c r="DV101" s="222">
        <v>91.01</v>
      </c>
      <c r="DW101" s="222">
        <v>91.02</v>
      </c>
      <c r="DX101" s="222">
        <v>91.02</v>
      </c>
      <c r="DY101" s="222">
        <v>91</v>
      </c>
      <c r="DZ101" s="222">
        <v>90.97</v>
      </c>
      <c r="EA101" s="222">
        <v>90.97</v>
      </c>
      <c r="EB101" s="222">
        <v>90.96</v>
      </c>
      <c r="EC101" s="222">
        <v>90.96</v>
      </c>
      <c r="ED101" s="222">
        <v>90.97</v>
      </c>
      <c r="EE101" s="222">
        <v>90.96</v>
      </c>
      <c r="EF101" s="222">
        <v>90.95</v>
      </c>
      <c r="EG101" s="222">
        <v>90.97</v>
      </c>
      <c r="EH101" s="222">
        <v>90.97</v>
      </c>
      <c r="EI101" s="222">
        <v>90.97</v>
      </c>
      <c r="EJ101" s="222">
        <v>90.97</v>
      </c>
      <c r="EK101" s="222">
        <v>90.96</v>
      </c>
      <c r="EL101" s="222">
        <v>90.96</v>
      </c>
      <c r="EM101" s="222">
        <v>90.94</v>
      </c>
      <c r="EN101" s="222">
        <v>90.94</v>
      </c>
      <c r="EO101" s="222">
        <v>90.92</v>
      </c>
      <c r="EP101" s="222">
        <v>90.92</v>
      </c>
      <c r="EQ101" s="222">
        <v>90.92</v>
      </c>
      <c r="ER101" s="222">
        <v>90.92</v>
      </c>
      <c r="ES101" s="222">
        <v>90.91</v>
      </c>
      <c r="ET101" s="222">
        <v>90.91</v>
      </c>
      <c r="EU101" s="222">
        <v>90.91</v>
      </c>
      <c r="EV101" s="222">
        <v>90.91</v>
      </c>
      <c r="EW101" s="222">
        <v>90.91</v>
      </c>
      <c r="EX101" s="222">
        <v>90.91</v>
      </c>
      <c r="EY101" s="222">
        <v>90.91</v>
      </c>
      <c r="EZ101" s="222">
        <v>90.91</v>
      </c>
      <c r="FA101" s="222">
        <v>90.91</v>
      </c>
      <c r="FB101" s="222">
        <v>90.91</v>
      </c>
      <c r="FC101" s="222">
        <v>90.92</v>
      </c>
      <c r="FD101" s="222">
        <v>90.93</v>
      </c>
      <c r="FE101" s="222">
        <v>90.93</v>
      </c>
      <c r="FF101" s="222">
        <v>90.92</v>
      </c>
      <c r="FG101" s="222">
        <v>90.92</v>
      </c>
      <c r="FH101" s="222">
        <v>90.93</v>
      </c>
      <c r="FI101" s="222">
        <v>90.92</v>
      </c>
      <c r="FJ101" s="222">
        <v>90.92</v>
      </c>
      <c r="FK101" s="222">
        <v>90.92</v>
      </c>
      <c r="FL101" s="222">
        <v>90.92</v>
      </c>
      <c r="FM101" s="222">
        <v>90.93</v>
      </c>
      <c r="FN101" s="222">
        <v>90.93</v>
      </c>
      <c r="FO101" s="222">
        <v>90.93</v>
      </c>
      <c r="FP101" s="222">
        <v>90.94</v>
      </c>
      <c r="FQ101" s="222">
        <v>90.95</v>
      </c>
      <c r="FR101" s="222">
        <v>90.95</v>
      </c>
      <c r="FS101" s="222">
        <v>90.96</v>
      </c>
      <c r="FT101" s="222">
        <v>90.97</v>
      </c>
      <c r="FU101" s="222">
        <v>90.97</v>
      </c>
      <c r="FV101" s="222">
        <v>90.97</v>
      </c>
      <c r="FW101" s="222">
        <v>90.97</v>
      </c>
      <c r="FX101" s="222">
        <v>90.98</v>
      </c>
      <c r="FY101" s="222">
        <v>90.98</v>
      </c>
      <c r="FZ101" s="222">
        <v>90.98</v>
      </c>
      <c r="GA101" s="222">
        <v>90.98</v>
      </c>
      <c r="GB101" s="222">
        <v>90.99</v>
      </c>
      <c r="GC101" s="222">
        <v>90.98</v>
      </c>
      <c r="GD101" s="222">
        <v>90.98</v>
      </c>
      <c r="GE101" s="222">
        <v>90.98</v>
      </c>
      <c r="GF101" s="222">
        <v>90.98</v>
      </c>
      <c r="GG101" s="222">
        <v>90.99</v>
      </c>
      <c r="GH101" s="222">
        <v>90.99</v>
      </c>
      <c r="GI101" s="222">
        <v>91</v>
      </c>
      <c r="GJ101" s="222">
        <v>91.01</v>
      </c>
      <c r="GK101" s="222">
        <v>91.02</v>
      </c>
      <c r="GL101" s="222">
        <v>91.02</v>
      </c>
      <c r="GM101" s="222">
        <v>91.03</v>
      </c>
      <c r="GN101" s="222">
        <v>91.02</v>
      </c>
      <c r="GO101" s="222">
        <v>91.02</v>
      </c>
      <c r="GP101" s="222">
        <v>91.02</v>
      </c>
      <c r="GQ101" s="222">
        <v>91.02</v>
      </c>
      <c r="GR101" s="222">
        <v>91.02</v>
      </c>
      <c r="GS101" s="222">
        <v>91.03</v>
      </c>
      <c r="GT101" s="222">
        <v>91.03</v>
      </c>
      <c r="GU101" s="222">
        <v>91.03</v>
      </c>
      <c r="GV101" s="222">
        <v>91.03</v>
      </c>
      <c r="GW101" s="222">
        <v>91.03</v>
      </c>
      <c r="GX101" s="222">
        <v>91.03</v>
      </c>
      <c r="GY101" s="222">
        <v>91.03</v>
      </c>
      <c r="GZ101" s="222">
        <v>91.03</v>
      </c>
      <c r="HA101" s="222">
        <v>91.03</v>
      </c>
      <c r="HB101" s="222">
        <v>91.02</v>
      </c>
      <c r="HC101" s="222">
        <v>91.03</v>
      </c>
      <c r="HD101" s="222">
        <v>91.03</v>
      </c>
      <c r="HE101" s="222">
        <v>91.03</v>
      </c>
      <c r="HF101" s="222">
        <v>91.03</v>
      </c>
      <c r="HG101" s="222">
        <v>91.03</v>
      </c>
      <c r="HH101" s="222">
        <v>91.04</v>
      </c>
      <c r="HI101" s="222">
        <v>91.03</v>
      </c>
      <c r="HJ101" s="222">
        <v>91.04</v>
      </c>
      <c r="HK101" s="222">
        <v>91.04</v>
      </c>
      <c r="HL101" s="222">
        <v>91.04</v>
      </c>
      <c r="HM101" s="222">
        <v>91.05</v>
      </c>
      <c r="HN101" s="222">
        <v>91.05</v>
      </c>
      <c r="HO101" s="222">
        <v>91.04</v>
      </c>
      <c r="HP101" s="222">
        <v>91.04</v>
      </c>
      <c r="HQ101" s="222">
        <v>91.05</v>
      </c>
      <c r="HR101" s="222">
        <v>91.05</v>
      </c>
      <c r="HS101" s="222">
        <v>91.05</v>
      </c>
      <c r="HT101" s="222">
        <v>91.05</v>
      </c>
      <c r="HU101" s="222">
        <v>91.05</v>
      </c>
      <c r="HV101" s="222">
        <v>91.05</v>
      </c>
      <c r="HW101" s="222">
        <v>91.06</v>
      </c>
      <c r="HX101" s="222">
        <v>91.05</v>
      </c>
      <c r="HY101" s="222">
        <v>91.05</v>
      </c>
      <c r="HZ101" s="222">
        <v>91.05</v>
      </c>
    </row>
    <row r="102" spans="1:237" s="227" customFormat="1" x14ac:dyDescent="0.25">
      <c r="A102" s="225">
        <f t="shared" si="5"/>
        <v>100</v>
      </c>
      <c r="B102" s="350"/>
      <c r="C102" s="229"/>
      <c r="D102" s="180"/>
      <c r="E102" s="180"/>
      <c r="F102" s="180"/>
      <c r="G102" s="180"/>
      <c r="H102" s="180"/>
      <c r="I102" s="180"/>
      <c r="J102" s="222"/>
      <c r="K102" s="222"/>
      <c r="L102" s="229"/>
      <c r="M102" s="222"/>
      <c r="N102" s="222"/>
      <c r="O102" s="222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IA102"/>
      <c r="IB102"/>
      <c r="IC102"/>
    </row>
    <row r="103" spans="1:237" x14ac:dyDescent="0.25">
      <c r="A103" s="225">
        <f t="shared" si="5"/>
        <v>101</v>
      </c>
      <c r="B103" s="226"/>
      <c r="C103" s="229"/>
      <c r="D103" s="180">
        <v>2.16</v>
      </c>
      <c r="E103" s="180">
        <v>1.84</v>
      </c>
      <c r="F103" s="180">
        <v>1.95</v>
      </c>
      <c r="G103" s="180">
        <v>1.98</v>
      </c>
      <c r="H103" s="180">
        <v>2.14</v>
      </c>
      <c r="I103" s="180">
        <v>2.2200000000000002</v>
      </c>
      <c r="J103" s="222">
        <v>2.2999999999999998</v>
      </c>
      <c r="K103" s="222">
        <v>2.36</v>
      </c>
      <c r="L103" s="229">
        <v>2.42</v>
      </c>
      <c r="M103" s="222">
        <v>2.36</v>
      </c>
      <c r="N103" s="222">
        <v>2.37</v>
      </c>
      <c r="O103" s="222">
        <v>2.36</v>
      </c>
      <c r="P103" s="222">
        <v>2.36</v>
      </c>
      <c r="Q103" s="222">
        <v>2.33</v>
      </c>
      <c r="R103" s="222">
        <v>2.3199999999999998</v>
      </c>
      <c r="S103" s="222">
        <v>2.31</v>
      </c>
      <c r="T103" s="222">
        <v>2.2999999999999998</v>
      </c>
      <c r="U103" s="222">
        <v>2.33</v>
      </c>
      <c r="V103" s="222">
        <v>2.34</v>
      </c>
      <c r="W103" s="222">
        <v>2.34</v>
      </c>
      <c r="X103" s="222">
        <v>2.34</v>
      </c>
      <c r="Y103" s="222">
        <v>2.35</v>
      </c>
      <c r="Z103" s="222">
        <v>2.38</v>
      </c>
      <c r="AA103" s="222">
        <v>2.37</v>
      </c>
      <c r="AB103" s="222">
        <v>2.36</v>
      </c>
      <c r="AC103" s="222">
        <v>2.35</v>
      </c>
      <c r="AD103" s="222">
        <v>2.34</v>
      </c>
      <c r="AE103" s="222">
        <v>2.34</v>
      </c>
      <c r="AF103" s="222">
        <v>2.34</v>
      </c>
      <c r="AG103" s="222">
        <v>2.33</v>
      </c>
      <c r="AH103" s="222">
        <v>2.2999999999999998</v>
      </c>
      <c r="AI103" s="222">
        <v>2.29</v>
      </c>
      <c r="AJ103" s="222">
        <v>2.29</v>
      </c>
      <c r="AK103" s="222">
        <v>2.29</v>
      </c>
      <c r="AL103" s="222">
        <v>2.29</v>
      </c>
      <c r="AM103" s="222">
        <v>2.2799999999999998</v>
      </c>
      <c r="AN103" s="222">
        <v>2.29</v>
      </c>
      <c r="AO103" s="222">
        <v>2.2799999999999998</v>
      </c>
      <c r="AP103" s="222">
        <v>2.27</v>
      </c>
      <c r="AQ103" s="222">
        <v>2.2799999999999998</v>
      </c>
      <c r="AR103" s="222">
        <v>2.29</v>
      </c>
      <c r="AS103" s="222">
        <v>2.31</v>
      </c>
      <c r="AT103" s="222">
        <v>2.3199999999999998</v>
      </c>
      <c r="AU103" s="222">
        <v>2.33</v>
      </c>
      <c r="AV103" s="222">
        <v>2.34</v>
      </c>
      <c r="AW103" s="222">
        <v>2.36</v>
      </c>
      <c r="AX103" s="222">
        <v>2.36</v>
      </c>
      <c r="AY103" s="222">
        <v>2.35</v>
      </c>
      <c r="AZ103" s="222">
        <v>2.35</v>
      </c>
      <c r="BA103" s="222">
        <v>2.35</v>
      </c>
      <c r="BB103" s="222">
        <v>2.35</v>
      </c>
      <c r="BC103" s="222">
        <v>2.35</v>
      </c>
      <c r="BD103" s="222">
        <v>2.35</v>
      </c>
      <c r="BE103" s="222">
        <v>2.33</v>
      </c>
      <c r="BF103" s="222">
        <v>2.3199999999999998</v>
      </c>
      <c r="BG103" s="222">
        <v>2.31</v>
      </c>
      <c r="BH103" s="222">
        <v>2.2999999999999998</v>
      </c>
      <c r="BI103" s="222">
        <v>2.2999999999999998</v>
      </c>
      <c r="BJ103" s="222">
        <v>2.2999999999999998</v>
      </c>
      <c r="BK103" s="222">
        <v>2.29</v>
      </c>
      <c r="BL103" s="222">
        <v>2.29</v>
      </c>
      <c r="BM103" s="222">
        <v>2.29</v>
      </c>
      <c r="BN103" s="222">
        <v>2.29</v>
      </c>
      <c r="BO103" s="222">
        <v>2.29</v>
      </c>
      <c r="BP103" s="222">
        <v>2.2799999999999998</v>
      </c>
      <c r="BQ103" s="222">
        <v>2.2799999999999998</v>
      </c>
      <c r="BR103" s="222">
        <v>2.27</v>
      </c>
      <c r="BS103" s="222">
        <v>2.2599999999999998</v>
      </c>
      <c r="BT103" s="222">
        <v>2.25</v>
      </c>
      <c r="BU103" s="222">
        <v>2.25</v>
      </c>
      <c r="BV103" s="222">
        <v>2.2400000000000002</v>
      </c>
      <c r="BW103" s="222">
        <v>2.23</v>
      </c>
      <c r="BX103" s="222">
        <v>2.23</v>
      </c>
      <c r="BY103" s="222">
        <v>2.2400000000000002</v>
      </c>
      <c r="BZ103" s="222">
        <v>2.25</v>
      </c>
      <c r="CA103" s="222">
        <v>2.2400000000000002</v>
      </c>
      <c r="CB103" s="222">
        <v>2.25</v>
      </c>
      <c r="CC103" s="222">
        <v>2.2400000000000002</v>
      </c>
      <c r="CD103" s="222">
        <v>2.25</v>
      </c>
      <c r="CE103" s="222">
        <v>2.2599999999999998</v>
      </c>
      <c r="CF103" s="222">
        <v>2.27</v>
      </c>
      <c r="CG103" s="222">
        <v>2.27</v>
      </c>
      <c r="CH103" s="222">
        <v>2.27</v>
      </c>
      <c r="CI103" s="222">
        <v>2.2799999999999998</v>
      </c>
      <c r="CJ103" s="222">
        <v>2.2799999999999998</v>
      </c>
      <c r="CK103" s="222">
        <v>2.2799999999999998</v>
      </c>
      <c r="CL103" s="222">
        <v>2.2799999999999998</v>
      </c>
      <c r="CM103" s="222">
        <v>2.2799999999999998</v>
      </c>
      <c r="CN103" s="222">
        <v>2.27</v>
      </c>
      <c r="CO103" s="222">
        <v>2.27</v>
      </c>
      <c r="CP103" s="222">
        <v>2.2799999999999998</v>
      </c>
      <c r="CQ103" s="222">
        <v>2.2799999999999998</v>
      </c>
      <c r="CR103" s="222">
        <v>2.2799999999999998</v>
      </c>
      <c r="CS103" s="222">
        <v>2.2799999999999998</v>
      </c>
      <c r="CT103" s="222">
        <v>2.2799999999999998</v>
      </c>
      <c r="CU103" s="222">
        <v>2.29</v>
      </c>
      <c r="CV103" s="222">
        <v>2.29</v>
      </c>
      <c r="CW103" s="222">
        <v>2.29</v>
      </c>
      <c r="CX103" s="222">
        <v>2.29</v>
      </c>
      <c r="CY103" s="222">
        <v>2.2999999999999998</v>
      </c>
      <c r="CZ103" s="222">
        <v>2.2999999999999998</v>
      </c>
      <c r="DA103" s="222">
        <v>2.29</v>
      </c>
      <c r="DB103" s="222">
        <v>2.29</v>
      </c>
      <c r="DC103" s="222">
        <v>2.29</v>
      </c>
      <c r="DD103" s="222">
        <v>2.29</v>
      </c>
      <c r="DE103" s="222">
        <v>2.29</v>
      </c>
      <c r="DF103" s="222">
        <v>2.2999999999999998</v>
      </c>
      <c r="DG103" s="222">
        <v>2.2999999999999998</v>
      </c>
      <c r="DH103" s="222">
        <v>2.2999999999999998</v>
      </c>
      <c r="DI103" s="222">
        <v>2.2999999999999998</v>
      </c>
      <c r="DJ103" s="222">
        <v>2.2999999999999998</v>
      </c>
      <c r="DK103" s="222">
        <v>2.31</v>
      </c>
      <c r="DL103" s="222">
        <v>2.31</v>
      </c>
      <c r="DM103" s="222">
        <v>2.31</v>
      </c>
      <c r="DN103" s="222">
        <v>2.31</v>
      </c>
      <c r="DO103" s="222">
        <v>2.31</v>
      </c>
      <c r="DP103" s="222">
        <v>2.31</v>
      </c>
      <c r="DQ103" s="222">
        <v>2.2999999999999998</v>
      </c>
      <c r="DR103" s="222">
        <v>2.2999999999999998</v>
      </c>
      <c r="DS103" s="222">
        <v>2.2999999999999998</v>
      </c>
      <c r="DT103" s="222">
        <v>2.2999999999999998</v>
      </c>
      <c r="DU103" s="222">
        <v>2.29</v>
      </c>
      <c r="DV103" s="222">
        <v>2.29</v>
      </c>
      <c r="DW103" s="222">
        <v>2.29</v>
      </c>
      <c r="DX103" s="222">
        <v>2.2999999999999998</v>
      </c>
      <c r="DY103" s="222">
        <v>2.2999999999999998</v>
      </c>
      <c r="DZ103" s="222">
        <v>2.31</v>
      </c>
      <c r="EA103" s="222">
        <v>2.31</v>
      </c>
      <c r="EB103" s="222">
        <v>2.31</v>
      </c>
      <c r="EC103" s="222">
        <v>2.31</v>
      </c>
      <c r="ED103" s="222">
        <v>2.3199999999999998</v>
      </c>
      <c r="EE103" s="222">
        <v>2.3199999999999998</v>
      </c>
      <c r="EF103" s="222">
        <v>2.3199999999999998</v>
      </c>
      <c r="EG103" s="222">
        <v>2.3199999999999998</v>
      </c>
      <c r="EH103" s="222">
        <v>2.33</v>
      </c>
      <c r="EI103" s="222">
        <v>2.33</v>
      </c>
      <c r="EJ103" s="222">
        <v>2.34</v>
      </c>
      <c r="EK103" s="222">
        <v>2.34</v>
      </c>
      <c r="EL103" s="222">
        <v>2.35</v>
      </c>
      <c r="EM103" s="222">
        <v>2.36</v>
      </c>
      <c r="EN103" s="222">
        <v>2.37</v>
      </c>
      <c r="EO103" s="222">
        <v>2.37</v>
      </c>
      <c r="EP103" s="222">
        <v>2.37</v>
      </c>
      <c r="EQ103" s="222">
        <v>2.37</v>
      </c>
      <c r="ER103" s="222">
        <v>2.37</v>
      </c>
      <c r="ES103" s="222">
        <v>2.38</v>
      </c>
      <c r="ET103" s="222">
        <v>2.38</v>
      </c>
      <c r="EU103" s="222">
        <v>2.38</v>
      </c>
      <c r="EV103" s="222">
        <v>2.38</v>
      </c>
      <c r="EW103" s="222">
        <v>2.38</v>
      </c>
      <c r="EX103" s="222">
        <v>2.38</v>
      </c>
      <c r="EY103" s="222">
        <v>2.38</v>
      </c>
      <c r="EZ103" s="222">
        <v>2.38</v>
      </c>
      <c r="FA103" s="222">
        <v>2.38</v>
      </c>
      <c r="FB103" s="222">
        <v>2.37</v>
      </c>
      <c r="FC103" s="222">
        <v>2.37</v>
      </c>
      <c r="FD103" s="222">
        <v>2.38</v>
      </c>
      <c r="FE103" s="222">
        <v>2.39</v>
      </c>
      <c r="FF103" s="222">
        <v>2.4</v>
      </c>
      <c r="FG103" s="222">
        <v>2.4</v>
      </c>
      <c r="FH103" s="222">
        <v>2.41</v>
      </c>
      <c r="FI103" s="222">
        <v>2.42</v>
      </c>
      <c r="FJ103" s="222">
        <v>2.4300000000000002</v>
      </c>
      <c r="FK103" s="222">
        <v>2.4300000000000002</v>
      </c>
      <c r="FL103" s="222">
        <v>2.44</v>
      </c>
      <c r="FM103" s="222">
        <v>2.44</v>
      </c>
      <c r="FN103" s="222">
        <v>2.44</v>
      </c>
      <c r="FO103" s="222">
        <v>2.4300000000000002</v>
      </c>
      <c r="FP103" s="222">
        <v>2.4300000000000002</v>
      </c>
      <c r="FQ103" s="222">
        <v>2.44</v>
      </c>
      <c r="FR103" s="222">
        <v>2.44</v>
      </c>
      <c r="FS103" s="222">
        <v>2.44</v>
      </c>
      <c r="FT103" s="222">
        <v>2.44</v>
      </c>
      <c r="FU103" s="222">
        <v>2.44</v>
      </c>
      <c r="FV103" s="222">
        <v>2.44</v>
      </c>
      <c r="FW103" s="222">
        <v>2.4500000000000002</v>
      </c>
      <c r="FX103" s="222">
        <v>2.4500000000000002</v>
      </c>
      <c r="FY103" s="222">
        <v>2.4500000000000002</v>
      </c>
      <c r="FZ103" s="222">
        <v>2.4500000000000002</v>
      </c>
      <c r="GA103" s="222">
        <v>2.4500000000000002</v>
      </c>
      <c r="GB103" s="222">
        <v>2.4500000000000002</v>
      </c>
      <c r="GC103" s="222">
        <v>2.46</v>
      </c>
      <c r="GD103" s="222">
        <v>2.46</v>
      </c>
      <c r="GE103" s="222">
        <v>2.46</v>
      </c>
      <c r="GF103" s="222">
        <v>2.46</v>
      </c>
      <c r="GG103" s="222">
        <v>2.46</v>
      </c>
      <c r="GH103" s="222">
        <v>2.4700000000000002</v>
      </c>
      <c r="GI103" s="222">
        <v>2.4700000000000002</v>
      </c>
      <c r="GJ103" s="222">
        <v>2.48</v>
      </c>
      <c r="GK103" s="222">
        <v>2.48</v>
      </c>
      <c r="GL103" s="222">
        <v>2.48</v>
      </c>
      <c r="GM103" s="222">
        <v>2.48</v>
      </c>
      <c r="GN103" s="222">
        <v>2.48</v>
      </c>
      <c r="GO103" s="222">
        <v>2.4700000000000002</v>
      </c>
      <c r="GP103" s="222">
        <v>2.4700000000000002</v>
      </c>
      <c r="GQ103" s="222">
        <v>2.4700000000000002</v>
      </c>
      <c r="GR103" s="222">
        <v>2.4700000000000002</v>
      </c>
      <c r="GS103" s="222">
        <v>2.4700000000000002</v>
      </c>
      <c r="GT103" s="222">
        <v>2.4700000000000002</v>
      </c>
      <c r="GU103" s="222">
        <v>2.46</v>
      </c>
      <c r="GV103" s="222">
        <v>2.46</v>
      </c>
      <c r="GW103" s="222">
        <v>2.46</v>
      </c>
      <c r="GX103" s="222">
        <v>2.46</v>
      </c>
      <c r="GY103" s="222">
        <v>2.46</v>
      </c>
      <c r="GZ103" s="222">
        <v>2.46</v>
      </c>
      <c r="HA103" s="222">
        <v>2.46</v>
      </c>
      <c r="HB103" s="222">
        <v>2.46</v>
      </c>
      <c r="HC103" s="222">
        <v>2.46</v>
      </c>
      <c r="HD103" s="222">
        <v>2.46</v>
      </c>
      <c r="HE103" s="222">
        <v>2.4500000000000002</v>
      </c>
      <c r="HF103" s="222">
        <v>2.4500000000000002</v>
      </c>
      <c r="HG103" s="222">
        <v>2.44</v>
      </c>
      <c r="HH103" s="222">
        <v>2.44</v>
      </c>
      <c r="HI103" s="222">
        <v>2.44</v>
      </c>
      <c r="HJ103" s="222">
        <v>2.4300000000000002</v>
      </c>
      <c r="HK103" s="222">
        <v>2.4300000000000002</v>
      </c>
      <c r="HL103" s="222">
        <v>2.4300000000000002</v>
      </c>
      <c r="HM103" s="222">
        <v>2.4300000000000002</v>
      </c>
      <c r="HN103" s="222">
        <v>2.4300000000000002</v>
      </c>
      <c r="HO103" s="222">
        <v>2.4300000000000002</v>
      </c>
      <c r="HP103" s="222">
        <v>2.4300000000000002</v>
      </c>
      <c r="HQ103" s="222">
        <v>2.42</v>
      </c>
      <c r="HR103" s="222">
        <v>2.42</v>
      </c>
      <c r="HS103" s="222">
        <v>2.41</v>
      </c>
      <c r="HT103" s="222">
        <v>2.41</v>
      </c>
      <c r="HU103" s="222">
        <v>2.41</v>
      </c>
      <c r="HV103" s="222">
        <v>2.41</v>
      </c>
      <c r="HW103" s="222">
        <v>2.41</v>
      </c>
      <c r="HX103" s="222">
        <v>2.41</v>
      </c>
      <c r="HY103" s="222">
        <v>2.41</v>
      </c>
      <c r="HZ103" s="222">
        <v>2.41</v>
      </c>
    </row>
    <row r="104" spans="1:237" x14ac:dyDescent="0.25">
      <c r="A104" s="225">
        <f t="shared" si="5"/>
        <v>102</v>
      </c>
      <c r="B104" s="226"/>
      <c r="C104" s="229"/>
      <c r="D104" s="180">
        <v>1.37</v>
      </c>
      <c r="E104" s="180">
        <v>1.06</v>
      </c>
      <c r="F104" s="180">
        <v>1.0900000000000001</v>
      </c>
      <c r="G104" s="180">
        <v>1.1499999999999999</v>
      </c>
      <c r="H104" s="180">
        <v>1.32</v>
      </c>
      <c r="I104" s="180">
        <v>1.42</v>
      </c>
      <c r="J104" s="222">
        <v>1.52</v>
      </c>
      <c r="K104" s="222">
        <v>1.57</v>
      </c>
      <c r="L104" s="229">
        <v>1.61</v>
      </c>
      <c r="M104" s="222">
        <v>1.57</v>
      </c>
      <c r="N104" s="222">
        <v>1.56</v>
      </c>
      <c r="O104" s="222">
        <v>1.57</v>
      </c>
      <c r="P104" s="222">
        <v>1.58</v>
      </c>
      <c r="Q104" s="222">
        <v>1.55</v>
      </c>
      <c r="R104" s="222">
        <v>1.55</v>
      </c>
      <c r="S104" s="222">
        <v>1.54</v>
      </c>
      <c r="T104" s="222">
        <v>1.54</v>
      </c>
      <c r="U104" s="222">
        <v>1.57</v>
      </c>
      <c r="V104" s="222">
        <v>1.59</v>
      </c>
      <c r="W104" s="222">
        <v>1.59</v>
      </c>
      <c r="X104" s="222">
        <v>1.59</v>
      </c>
      <c r="Y104" s="222">
        <v>1.59</v>
      </c>
      <c r="Z104" s="222">
        <v>1.62</v>
      </c>
      <c r="AA104" s="222">
        <v>1.61</v>
      </c>
      <c r="AB104" s="222">
        <v>1.6</v>
      </c>
      <c r="AC104" s="222">
        <v>1.6</v>
      </c>
      <c r="AD104" s="222">
        <v>1.59</v>
      </c>
      <c r="AE104" s="222">
        <v>1.59</v>
      </c>
      <c r="AF104" s="222">
        <v>1.59</v>
      </c>
      <c r="AG104" s="222">
        <v>1.58</v>
      </c>
      <c r="AH104" s="222">
        <v>1.56</v>
      </c>
      <c r="AI104" s="222">
        <v>1.55</v>
      </c>
      <c r="AJ104" s="222">
        <v>1.55</v>
      </c>
      <c r="AK104" s="222">
        <v>1.54</v>
      </c>
      <c r="AL104" s="222">
        <v>1.54</v>
      </c>
      <c r="AM104" s="222">
        <v>1.54</v>
      </c>
      <c r="AN104" s="222">
        <v>1.55</v>
      </c>
      <c r="AO104" s="222">
        <v>1.54</v>
      </c>
      <c r="AP104" s="222">
        <v>1.53</v>
      </c>
      <c r="AQ104" s="222">
        <v>1.54</v>
      </c>
      <c r="AR104" s="222">
        <v>1.55</v>
      </c>
      <c r="AS104" s="222">
        <v>1.57</v>
      </c>
      <c r="AT104" s="222">
        <v>1.58</v>
      </c>
      <c r="AU104" s="222">
        <v>1.59</v>
      </c>
      <c r="AV104" s="222">
        <v>1.6</v>
      </c>
      <c r="AW104" s="222">
        <v>1.62</v>
      </c>
      <c r="AX104" s="222">
        <v>1.61</v>
      </c>
      <c r="AY104" s="222">
        <v>1.61</v>
      </c>
      <c r="AZ104" s="222">
        <v>1.61</v>
      </c>
      <c r="BA104" s="222">
        <v>1.61</v>
      </c>
      <c r="BB104" s="222">
        <v>1.61</v>
      </c>
      <c r="BC104" s="222">
        <v>1.6</v>
      </c>
      <c r="BD104" s="222">
        <v>1.6</v>
      </c>
      <c r="BE104" s="222">
        <v>1.59</v>
      </c>
      <c r="BF104" s="222">
        <v>1.58</v>
      </c>
      <c r="BG104" s="222">
        <v>1.57</v>
      </c>
      <c r="BH104" s="222">
        <v>1.57</v>
      </c>
      <c r="BI104" s="222">
        <v>1.57</v>
      </c>
      <c r="BJ104" s="222">
        <v>1.57</v>
      </c>
      <c r="BK104" s="222">
        <v>1.56</v>
      </c>
      <c r="BL104" s="222">
        <v>1.56</v>
      </c>
      <c r="BM104" s="222">
        <v>1.56</v>
      </c>
      <c r="BN104" s="222">
        <v>1.56</v>
      </c>
      <c r="BO104" s="222">
        <v>1.56</v>
      </c>
      <c r="BP104" s="222">
        <v>1.56</v>
      </c>
      <c r="BQ104" s="222">
        <v>1.55</v>
      </c>
      <c r="BR104" s="222">
        <v>1.54</v>
      </c>
      <c r="BS104" s="222">
        <v>1.53</v>
      </c>
      <c r="BT104" s="222">
        <v>1.53</v>
      </c>
      <c r="BU104" s="222">
        <v>1.52</v>
      </c>
      <c r="BV104" s="222">
        <v>1.51</v>
      </c>
      <c r="BW104" s="222">
        <v>1.51</v>
      </c>
      <c r="BX104" s="222">
        <v>1.51</v>
      </c>
      <c r="BY104" s="222">
        <v>1.51</v>
      </c>
      <c r="BZ104" s="222">
        <v>1.52</v>
      </c>
      <c r="CA104" s="222">
        <v>1.51</v>
      </c>
      <c r="CB104" s="222">
        <v>1.51</v>
      </c>
      <c r="CC104" s="222">
        <v>1.51</v>
      </c>
      <c r="CD104" s="222">
        <v>1.52</v>
      </c>
      <c r="CE104" s="222">
        <v>1.52</v>
      </c>
      <c r="CF104" s="222">
        <v>1.53</v>
      </c>
      <c r="CG104" s="222">
        <v>1.53</v>
      </c>
      <c r="CH104" s="222">
        <v>1.53</v>
      </c>
      <c r="CI104" s="222">
        <v>1.53</v>
      </c>
      <c r="CJ104" s="222">
        <v>1.53</v>
      </c>
      <c r="CK104" s="222">
        <v>1.53</v>
      </c>
      <c r="CL104" s="222">
        <v>1.53</v>
      </c>
      <c r="CM104" s="222">
        <v>1.53</v>
      </c>
      <c r="CN104" s="222">
        <v>1.52</v>
      </c>
      <c r="CO104" s="222">
        <v>1.52</v>
      </c>
      <c r="CP104" s="222">
        <v>1.52</v>
      </c>
      <c r="CQ104" s="222">
        <v>1.52</v>
      </c>
      <c r="CR104" s="222">
        <v>1.52</v>
      </c>
      <c r="CS104" s="222">
        <v>1.52</v>
      </c>
      <c r="CT104" s="222">
        <v>1.52</v>
      </c>
      <c r="CU104" s="222">
        <v>1.52</v>
      </c>
      <c r="CV104" s="222">
        <v>1.52</v>
      </c>
      <c r="CW104" s="222">
        <v>1.52</v>
      </c>
      <c r="CX104" s="222">
        <v>1.52</v>
      </c>
      <c r="CY104" s="222">
        <v>1.52</v>
      </c>
      <c r="CZ104" s="222">
        <v>1.52</v>
      </c>
      <c r="DA104" s="222">
        <v>1.52</v>
      </c>
      <c r="DB104" s="222">
        <v>1.52</v>
      </c>
      <c r="DC104" s="222">
        <v>1.52</v>
      </c>
      <c r="DD104" s="222">
        <v>1.52</v>
      </c>
      <c r="DE104" s="222">
        <v>1.52</v>
      </c>
      <c r="DF104" s="222">
        <v>1.52</v>
      </c>
      <c r="DG104" s="222">
        <v>1.53</v>
      </c>
      <c r="DH104" s="222">
        <v>1.52</v>
      </c>
      <c r="DI104" s="222">
        <v>1.53</v>
      </c>
      <c r="DJ104" s="222">
        <v>1.53</v>
      </c>
      <c r="DK104" s="222">
        <v>1.53</v>
      </c>
      <c r="DL104" s="222">
        <v>1.53</v>
      </c>
      <c r="DM104" s="222">
        <v>1.53</v>
      </c>
      <c r="DN104" s="222">
        <v>1.53</v>
      </c>
      <c r="DO104" s="222">
        <v>1.53</v>
      </c>
      <c r="DP104" s="222">
        <v>1.53</v>
      </c>
      <c r="DQ104" s="222">
        <v>1.53</v>
      </c>
      <c r="DR104" s="222">
        <v>1.52</v>
      </c>
      <c r="DS104" s="222">
        <v>1.52</v>
      </c>
      <c r="DT104" s="222">
        <v>1.52</v>
      </c>
      <c r="DU104" s="222">
        <v>1.52</v>
      </c>
      <c r="DV104" s="222">
        <v>1.52</v>
      </c>
      <c r="DW104" s="222">
        <v>1.52</v>
      </c>
      <c r="DX104" s="222">
        <v>1.52</v>
      </c>
      <c r="DY104" s="222">
        <v>1.52</v>
      </c>
      <c r="DZ104" s="222">
        <v>1.53</v>
      </c>
      <c r="EA104" s="222">
        <v>1.53</v>
      </c>
      <c r="EB104" s="222">
        <v>1.54</v>
      </c>
      <c r="EC104" s="222">
        <v>1.54</v>
      </c>
      <c r="ED104" s="222">
        <v>1.54</v>
      </c>
      <c r="EE104" s="222">
        <v>1.54</v>
      </c>
      <c r="EF104" s="222">
        <v>1.54</v>
      </c>
      <c r="EG104" s="222">
        <v>1.54</v>
      </c>
      <c r="EH104" s="222">
        <v>1.54</v>
      </c>
      <c r="EI104" s="222">
        <v>1.55</v>
      </c>
      <c r="EJ104" s="222">
        <v>1.55</v>
      </c>
      <c r="EK104" s="222">
        <v>1.56</v>
      </c>
      <c r="EL104" s="222">
        <v>1.56</v>
      </c>
      <c r="EM104" s="222">
        <v>1.57</v>
      </c>
      <c r="EN104" s="222">
        <v>1.58</v>
      </c>
      <c r="EO104" s="222">
        <v>1.58</v>
      </c>
      <c r="EP104" s="222">
        <v>1.58</v>
      </c>
      <c r="EQ104" s="222">
        <v>1.58</v>
      </c>
      <c r="ER104" s="222">
        <v>1.58</v>
      </c>
      <c r="ES104" s="222">
        <v>1.59</v>
      </c>
      <c r="ET104" s="222">
        <v>1.59</v>
      </c>
      <c r="EU104" s="222">
        <v>1.59</v>
      </c>
      <c r="EV104" s="222">
        <v>1.59</v>
      </c>
      <c r="EW104" s="222">
        <v>1.59</v>
      </c>
      <c r="EX104" s="222">
        <v>1.59</v>
      </c>
      <c r="EY104" s="222">
        <v>1.59</v>
      </c>
      <c r="EZ104" s="222">
        <v>1.59</v>
      </c>
      <c r="FA104" s="222">
        <v>1.59</v>
      </c>
      <c r="FB104" s="222">
        <v>1.58</v>
      </c>
      <c r="FC104" s="222">
        <v>1.59</v>
      </c>
      <c r="FD104" s="222">
        <v>1.59</v>
      </c>
      <c r="FE104" s="222">
        <v>1.6</v>
      </c>
      <c r="FF104" s="222">
        <v>1.6</v>
      </c>
      <c r="FG104" s="222">
        <v>1.61</v>
      </c>
      <c r="FH104" s="222">
        <v>1.62</v>
      </c>
      <c r="FI104" s="222">
        <v>1.62</v>
      </c>
      <c r="FJ104" s="222">
        <v>1.63</v>
      </c>
      <c r="FK104" s="222">
        <v>1.64</v>
      </c>
      <c r="FL104" s="222">
        <v>1.64</v>
      </c>
      <c r="FM104" s="222">
        <v>1.64</v>
      </c>
      <c r="FN104" s="222">
        <v>1.64</v>
      </c>
      <c r="FO104" s="222">
        <v>1.64</v>
      </c>
      <c r="FP104" s="222">
        <v>1.64</v>
      </c>
      <c r="FQ104" s="222">
        <v>1.64</v>
      </c>
      <c r="FR104" s="222">
        <v>1.64</v>
      </c>
      <c r="FS104" s="222">
        <v>1.64</v>
      </c>
      <c r="FT104" s="222">
        <v>1.64</v>
      </c>
      <c r="FU104" s="222">
        <v>1.65</v>
      </c>
      <c r="FV104" s="222">
        <v>1.65</v>
      </c>
      <c r="FW104" s="222">
        <v>1.65</v>
      </c>
      <c r="FX104" s="222">
        <v>1.65</v>
      </c>
      <c r="FY104" s="222">
        <v>1.65</v>
      </c>
      <c r="FZ104" s="222">
        <v>1.65</v>
      </c>
      <c r="GA104" s="222">
        <v>1.66</v>
      </c>
      <c r="GB104" s="222">
        <v>1.66</v>
      </c>
      <c r="GC104" s="222">
        <v>1.66</v>
      </c>
      <c r="GD104" s="222">
        <v>1.66</v>
      </c>
      <c r="GE104" s="222">
        <v>1.66</v>
      </c>
      <c r="GF104" s="222">
        <v>1.67</v>
      </c>
      <c r="GG104" s="222">
        <v>1.67</v>
      </c>
      <c r="GH104" s="222">
        <v>1.67</v>
      </c>
      <c r="GI104" s="222">
        <v>1.68</v>
      </c>
      <c r="GJ104" s="222">
        <v>1.68</v>
      </c>
      <c r="GK104" s="222">
        <v>1.68</v>
      </c>
      <c r="GL104" s="222">
        <v>1.68</v>
      </c>
      <c r="GM104" s="222">
        <v>1.68</v>
      </c>
      <c r="GN104" s="222">
        <v>1.68</v>
      </c>
      <c r="GO104" s="222">
        <v>1.68</v>
      </c>
      <c r="GP104" s="222">
        <v>1.68</v>
      </c>
      <c r="GQ104" s="222">
        <v>1.68</v>
      </c>
      <c r="GR104" s="222">
        <v>1.68</v>
      </c>
      <c r="GS104" s="222">
        <v>1.68</v>
      </c>
      <c r="GT104" s="222">
        <v>1.68</v>
      </c>
      <c r="GU104" s="222">
        <v>1.67</v>
      </c>
      <c r="GV104" s="222">
        <v>1.67</v>
      </c>
      <c r="GW104" s="222">
        <v>1.67</v>
      </c>
      <c r="GX104" s="222">
        <v>1.67</v>
      </c>
      <c r="GY104" s="222">
        <v>1.67</v>
      </c>
      <c r="GZ104" s="222">
        <v>1.67</v>
      </c>
      <c r="HA104" s="222">
        <v>1.67</v>
      </c>
      <c r="HB104" s="222">
        <v>1.67</v>
      </c>
      <c r="HC104" s="222">
        <v>1.67</v>
      </c>
      <c r="HD104" s="222">
        <v>1.67</v>
      </c>
      <c r="HE104" s="222">
        <v>1.67</v>
      </c>
      <c r="HF104" s="222">
        <v>1.66</v>
      </c>
      <c r="HG104" s="222">
        <v>1.66</v>
      </c>
      <c r="HH104" s="222">
        <v>1.65</v>
      </c>
      <c r="HI104" s="222">
        <v>1.65</v>
      </c>
      <c r="HJ104" s="222">
        <v>1.65</v>
      </c>
      <c r="HK104" s="222">
        <v>1.65</v>
      </c>
      <c r="HL104" s="222">
        <v>1.65</v>
      </c>
      <c r="HM104" s="222">
        <v>1.65</v>
      </c>
      <c r="HN104" s="222">
        <v>1.65</v>
      </c>
      <c r="HO104" s="222">
        <v>1.65</v>
      </c>
      <c r="HP104" s="222">
        <v>1.65</v>
      </c>
      <c r="HQ104" s="222">
        <v>1.64</v>
      </c>
      <c r="HR104" s="222">
        <v>1.64</v>
      </c>
      <c r="HS104" s="222">
        <v>1.64</v>
      </c>
      <c r="HT104" s="222">
        <v>1.64</v>
      </c>
      <c r="HU104" s="222">
        <v>1.64</v>
      </c>
      <c r="HV104" s="222">
        <v>1.64</v>
      </c>
      <c r="HW104" s="222">
        <v>1.64</v>
      </c>
      <c r="HX104" s="222">
        <v>1.63</v>
      </c>
      <c r="HY104" s="222">
        <v>1.63</v>
      </c>
      <c r="HZ104" s="222">
        <v>1.63</v>
      </c>
    </row>
    <row r="105" spans="1:237" x14ac:dyDescent="0.25">
      <c r="A105" s="225">
        <f t="shared" si="5"/>
        <v>103</v>
      </c>
      <c r="B105" s="226"/>
      <c r="C105" s="229"/>
      <c r="D105" s="180">
        <v>62.84</v>
      </c>
      <c r="E105" s="180">
        <v>56.23</v>
      </c>
      <c r="F105" s="180">
        <v>56.12</v>
      </c>
      <c r="G105" s="180">
        <v>58.22</v>
      </c>
      <c r="H105" s="180">
        <v>61.21</v>
      </c>
      <c r="I105" s="180">
        <v>63.23</v>
      </c>
      <c r="J105" s="222">
        <v>64.900000000000006</v>
      </c>
      <c r="K105" s="222">
        <v>65.319999999999993</v>
      </c>
      <c r="L105" s="229">
        <v>65.75</v>
      </c>
      <c r="M105" s="222">
        <v>65.290000000000006</v>
      </c>
      <c r="N105" s="222">
        <v>65.25</v>
      </c>
      <c r="O105" s="222">
        <v>65.84</v>
      </c>
      <c r="P105" s="222">
        <v>66.09</v>
      </c>
      <c r="Q105" s="222">
        <v>66.03</v>
      </c>
      <c r="R105" s="222">
        <v>66.09</v>
      </c>
      <c r="S105" s="222">
        <v>66.06</v>
      </c>
      <c r="T105" s="222">
        <v>66.16</v>
      </c>
      <c r="U105" s="222">
        <v>66.69</v>
      </c>
      <c r="V105" s="222">
        <v>67.010000000000005</v>
      </c>
      <c r="W105" s="222">
        <v>67.09</v>
      </c>
      <c r="X105" s="222">
        <v>67.09</v>
      </c>
      <c r="Y105" s="222">
        <v>67.099999999999994</v>
      </c>
      <c r="Z105" s="222">
        <v>67.22</v>
      </c>
      <c r="AA105" s="222">
        <v>67.34</v>
      </c>
      <c r="AB105" s="222">
        <v>67.349999999999994</v>
      </c>
      <c r="AC105" s="222">
        <v>67.45</v>
      </c>
      <c r="AD105" s="222">
        <v>67.36</v>
      </c>
      <c r="AE105" s="222">
        <v>67.36</v>
      </c>
      <c r="AF105" s="222">
        <v>67.36</v>
      </c>
      <c r="AG105" s="222">
        <v>67.27</v>
      </c>
      <c r="AH105" s="222">
        <v>67.099999999999994</v>
      </c>
      <c r="AI105" s="222">
        <v>66.89</v>
      </c>
      <c r="AJ105" s="222">
        <v>66.989999999999995</v>
      </c>
      <c r="AK105" s="222">
        <v>66.81</v>
      </c>
      <c r="AL105" s="222">
        <v>66.87</v>
      </c>
      <c r="AM105" s="222">
        <v>66.95</v>
      </c>
      <c r="AN105" s="222">
        <v>67.180000000000007</v>
      </c>
      <c r="AO105" s="222">
        <v>67.16</v>
      </c>
      <c r="AP105" s="222">
        <v>66.94</v>
      </c>
      <c r="AQ105" s="222">
        <v>66.900000000000006</v>
      </c>
      <c r="AR105" s="222">
        <v>67.06</v>
      </c>
      <c r="AS105" s="222">
        <v>67.260000000000005</v>
      </c>
      <c r="AT105" s="222">
        <v>67.36</v>
      </c>
      <c r="AU105" s="222">
        <v>67.599999999999994</v>
      </c>
      <c r="AV105" s="222">
        <v>67.7</v>
      </c>
      <c r="AW105" s="222">
        <v>67.819999999999993</v>
      </c>
      <c r="AX105" s="222">
        <v>67.69</v>
      </c>
      <c r="AY105" s="222">
        <v>67.58</v>
      </c>
      <c r="AZ105" s="222">
        <v>67.58</v>
      </c>
      <c r="BA105" s="222">
        <v>67.58</v>
      </c>
      <c r="BB105" s="222">
        <v>67.58</v>
      </c>
      <c r="BC105" s="222">
        <v>67.53</v>
      </c>
      <c r="BD105" s="222">
        <v>67.55</v>
      </c>
      <c r="BE105" s="222">
        <v>67.53</v>
      </c>
      <c r="BF105" s="222">
        <v>67.48</v>
      </c>
      <c r="BG105" s="222">
        <v>67.47</v>
      </c>
      <c r="BH105" s="222">
        <v>67.510000000000005</v>
      </c>
      <c r="BI105" s="222">
        <v>67.569999999999993</v>
      </c>
      <c r="BJ105" s="222">
        <v>67.63</v>
      </c>
      <c r="BK105" s="222">
        <v>67.62</v>
      </c>
      <c r="BL105" s="222">
        <v>67.599999999999994</v>
      </c>
      <c r="BM105" s="222">
        <v>67.64</v>
      </c>
      <c r="BN105" s="222">
        <v>67.67</v>
      </c>
      <c r="BO105" s="222">
        <v>67.63</v>
      </c>
      <c r="BP105" s="222">
        <v>67.59</v>
      </c>
      <c r="BQ105" s="222">
        <v>67.44</v>
      </c>
      <c r="BR105" s="222">
        <v>67.38</v>
      </c>
      <c r="BS105" s="222">
        <v>67.290000000000006</v>
      </c>
      <c r="BT105" s="222">
        <v>67.17</v>
      </c>
      <c r="BU105" s="222">
        <v>67.08</v>
      </c>
      <c r="BV105" s="222">
        <v>67.010000000000005</v>
      </c>
      <c r="BW105" s="222">
        <v>66.86</v>
      </c>
      <c r="BX105" s="222">
        <v>66.790000000000006</v>
      </c>
      <c r="BY105" s="222">
        <v>66.760000000000005</v>
      </c>
      <c r="BZ105" s="222">
        <v>66.790000000000006</v>
      </c>
      <c r="CA105" s="222">
        <v>66.599999999999994</v>
      </c>
      <c r="CB105" s="222">
        <v>66.64</v>
      </c>
      <c r="CC105" s="222">
        <v>66.62</v>
      </c>
      <c r="CD105" s="222">
        <v>66.64</v>
      </c>
      <c r="CE105" s="222">
        <v>66.599999999999994</v>
      </c>
      <c r="CF105" s="222">
        <v>66.63</v>
      </c>
      <c r="CG105" s="222">
        <v>66.59</v>
      </c>
      <c r="CH105" s="222">
        <v>66.52</v>
      </c>
      <c r="CI105" s="222">
        <v>66.510000000000005</v>
      </c>
      <c r="CJ105" s="222">
        <v>66.52</v>
      </c>
      <c r="CK105" s="222">
        <v>66.52</v>
      </c>
      <c r="CL105" s="222">
        <v>66.52</v>
      </c>
      <c r="CM105" s="222">
        <v>66.5</v>
      </c>
      <c r="CN105" s="222">
        <v>66.400000000000006</v>
      </c>
      <c r="CO105" s="222">
        <v>66.290000000000006</v>
      </c>
      <c r="CP105" s="222">
        <v>66.08</v>
      </c>
      <c r="CQ105" s="222">
        <v>66.040000000000006</v>
      </c>
      <c r="CR105" s="222">
        <v>65.97</v>
      </c>
      <c r="CS105" s="222">
        <v>65.930000000000007</v>
      </c>
      <c r="CT105" s="222">
        <v>65.900000000000006</v>
      </c>
      <c r="CU105" s="222">
        <v>65.94</v>
      </c>
      <c r="CV105" s="222">
        <v>65.97</v>
      </c>
      <c r="CW105" s="222">
        <v>65.900000000000006</v>
      </c>
      <c r="CX105" s="222">
        <v>65.900000000000006</v>
      </c>
      <c r="CY105" s="222">
        <v>65.89</v>
      </c>
      <c r="CZ105" s="222">
        <v>65.87</v>
      </c>
      <c r="DA105" s="222">
        <v>65.849999999999994</v>
      </c>
      <c r="DB105" s="222">
        <v>65.78</v>
      </c>
      <c r="DC105" s="222">
        <v>65.7</v>
      </c>
      <c r="DD105" s="222">
        <v>65.709999999999994</v>
      </c>
      <c r="DE105" s="222">
        <v>65.760000000000005</v>
      </c>
      <c r="DF105" s="222">
        <v>65.790000000000006</v>
      </c>
      <c r="DG105" s="222">
        <v>65.8</v>
      </c>
      <c r="DH105" s="222">
        <v>65.760000000000005</v>
      </c>
      <c r="DI105" s="222">
        <v>65.75</v>
      </c>
      <c r="DJ105" s="222">
        <v>65.739999999999995</v>
      </c>
      <c r="DK105" s="222">
        <v>65.760000000000005</v>
      </c>
      <c r="DL105" s="222">
        <v>65.77</v>
      </c>
      <c r="DM105" s="222">
        <v>65.84</v>
      </c>
      <c r="DN105" s="222">
        <v>65.83</v>
      </c>
      <c r="DO105" s="222">
        <v>65.83</v>
      </c>
      <c r="DP105" s="222">
        <v>65.77</v>
      </c>
      <c r="DQ105" s="222">
        <v>65.819999999999993</v>
      </c>
      <c r="DR105" s="222">
        <v>65.790000000000006</v>
      </c>
      <c r="DS105" s="222">
        <v>65.81</v>
      </c>
      <c r="DT105" s="222">
        <v>65.78</v>
      </c>
      <c r="DU105" s="222">
        <v>65.73</v>
      </c>
      <c r="DV105" s="222">
        <v>65.739999999999995</v>
      </c>
      <c r="DW105" s="222">
        <v>65.739999999999995</v>
      </c>
      <c r="DX105" s="222">
        <v>65.8</v>
      </c>
      <c r="DY105" s="222">
        <v>65.8</v>
      </c>
      <c r="DZ105" s="222">
        <v>65.87</v>
      </c>
      <c r="EA105" s="222">
        <v>65.900000000000006</v>
      </c>
      <c r="EB105" s="222">
        <v>65.89</v>
      </c>
      <c r="EC105" s="222">
        <v>65.900000000000006</v>
      </c>
      <c r="ED105" s="222">
        <v>65.94</v>
      </c>
      <c r="EE105" s="222">
        <v>65.92</v>
      </c>
      <c r="EF105" s="222">
        <v>65.89</v>
      </c>
      <c r="EG105" s="222">
        <v>65.89</v>
      </c>
      <c r="EH105" s="222">
        <v>65.900000000000006</v>
      </c>
      <c r="EI105" s="222">
        <v>65.94</v>
      </c>
      <c r="EJ105" s="222">
        <v>65.989999999999995</v>
      </c>
      <c r="EK105" s="222">
        <v>66.05</v>
      </c>
      <c r="EL105" s="222">
        <v>66.09</v>
      </c>
      <c r="EM105" s="222">
        <v>66.099999999999994</v>
      </c>
      <c r="EN105" s="222">
        <v>66.13</v>
      </c>
      <c r="EO105" s="222">
        <v>66.16</v>
      </c>
      <c r="EP105" s="222">
        <v>66.14</v>
      </c>
      <c r="EQ105" s="222">
        <v>66.11</v>
      </c>
      <c r="ER105" s="222">
        <v>66.150000000000006</v>
      </c>
      <c r="ES105" s="222">
        <v>66.2</v>
      </c>
      <c r="ET105" s="222">
        <v>66.239999999999995</v>
      </c>
      <c r="EU105" s="222">
        <v>66.23</v>
      </c>
      <c r="EV105" s="222">
        <v>66.23</v>
      </c>
      <c r="EW105" s="222">
        <v>66.23</v>
      </c>
      <c r="EX105" s="222">
        <v>66.23</v>
      </c>
      <c r="EY105" s="222">
        <v>66.23</v>
      </c>
      <c r="EZ105" s="222">
        <v>66.23</v>
      </c>
      <c r="FA105" s="222">
        <v>66.22</v>
      </c>
      <c r="FB105" s="222">
        <v>66.22</v>
      </c>
      <c r="FC105" s="222">
        <v>66.23</v>
      </c>
      <c r="FD105" s="222">
        <v>66.23</v>
      </c>
      <c r="FE105" s="222">
        <v>66.27</v>
      </c>
      <c r="FF105" s="222">
        <v>66.349999999999994</v>
      </c>
      <c r="FG105" s="222">
        <v>66.41</v>
      </c>
      <c r="FH105" s="222">
        <v>66.45</v>
      </c>
      <c r="FI105" s="222">
        <v>66.489999999999995</v>
      </c>
      <c r="FJ105" s="222">
        <v>66.53</v>
      </c>
      <c r="FK105" s="222">
        <v>66.56</v>
      </c>
      <c r="FL105" s="222">
        <v>66.599999999999994</v>
      </c>
      <c r="FM105" s="222">
        <v>66.64</v>
      </c>
      <c r="FN105" s="222">
        <v>66.67</v>
      </c>
      <c r="FO105" s="222">
        <v>66.69</v>
      </c>
      <c r="FP105" s="222">
        <v>66.73</v>
      </c>
      <c r="FQ105" s="222">
        <v>66.760000000000005</v>
      </c>
      <c r="FR105" s="222">
        <v>66.78</v>
      </c>
      <c r="FS105" s="222">
        <v>66.8</v>
      </c>
      <c r="FT105" s="222">
        <v>66.84</v>
      </c>
      <c r="FU105" s="222">
        <v>66.83</v>
      </c>
      <c r="FV105" s="222">
        <v>66.87</v>
      </c>
      <c r="FW105" s="222">
        <v>66.900000000000006</v>
      </c>
      <c r="FX105" s="222">
        <v>66.900000000000006</v>
      </c>
      <c r="FY105" s="222">
        <v>66.900000000000006</v>
      </c>
      <c r="FZ105" s="222">
        <v>66.92</v>
      </c>
      <c r="GA105" s="222">
        <v>66.94</v>
      </c>
      <c r="GB105" s="222">
        <v>66.94</v>
      </c>
      <c r="GC105" s="222">
        <v>66.959999999999994</v>
      </c>
      <c r="GD105" s="222">
        <v>67.02</v>
      </c>
      <c r="GE105" s="222">
        <v>67.06</v>
      </c>
      <c r="GF105" s="222">
        <v>67.11</v>
      </c>
      <c r="GG105" s="222">
        <v>67.16</v>
      </c>
      <c r="GH105" s="222">
        <v>67.180000000000007</v>
      </c>
      <c r="GI105" s="222">
        <v>67.22</v>
      </c>
      <c r="GJ105" s="222">
        <v>67.22</v>
      </c>
      <c r="GK105" s="222">
        <v>67.239999999999995</v>
      </c>
      <c r="GL105" s="222">
        <v>67.239999999999995</v>
      </c>
      <c r="GM105" s="222">
        <v>67.28</v>
      </c>
      <c r="GN105" s="222">
        <v>67.28</v>
      </c>
      <c r="GO105" s="222">
        <v>67.27</v>
      </c>
      <c r="GP105" s="222">
        <v>67.3</v>
      </c>
      <c r="GQ105" s="222">
        <v>67.319999999999993</v>
      </c>
      <c r="GR105" s="222">
        <v>67.31</v>
      </c>
      <c r="GS105" s="222">
        <v>67.31</v>
      </c>
      <c r="GT105" s="222">
        <v>67.290000000000006</v>
      </c>
      <c r="GU105" s="222">
        <v>67.25</v>
      </c>
      <c r="GV105" s="222">
        <v>67.239999999999995</v>
      </c>
      <c r="GW105" s="222">
        <v>67.260000000000005</v>
      </c>
      <c r="GX105" s="222">
        <v>67.260000000000005</v>
      </c>
      <c r="GY105" s="222">
        <v>67.260000000000005</v>
      </c>
      <c r="GZ105" s="222">
        <v>67.260000000000005</v>
      </c>
      <c r="HA105" s="222">
        <v>67.27</v>
      </c>
      <c r="HB105" s="222">
        <v>67.27</v>
      </c>
      <c r="HC105" s="222">
        <v>67.27</v>
      </c>
      <c r="HD105" s="222">
        <v>67.239999999999995</v>
      </c>
      <c r="HE105" s="222">
        <v>67.239999999999995</v>
      </c>
      <c r="HF105" s="222">
        <v>67.23</v>
      </c>
      <c r="HG105" s="222">
        <v>67.2</v>
      </c>
      <c r="HH105" s="222">
        <v>67.17</v>
      </c>
      <c r="HI105" s="222">
        <v>67.16</v>
      </c>
      <c r="HJ105" s="222">
        <v>67.14</v>
      </c>
      <c r="HK105" s="222">
        <v>67.14</v>
      </c>
      <c r="HL105" s="222">
        <v>67.14</v>
      </c>
      <c r="HM105" s="222">
        <v>67.12</v>
      </c>
      <c r="HN105" s="222">
        <v>67.11</v>
      </c>
      <c r="HO105" s="222">
        <v>67.11</v>
      </c>
      <c r="HP105" s="222">
        <v>67.12</v>
      </c>
      <c r="HQ105" s="222">
        <v>67.11</v>
      </c>
      <c r="HR105" s="222">
        <v>67.069999999999993</v>
      </c>
      <c r="HS105" s="222">
        <v>67.05</v>
      </c>
      <c r="HT105" s="222">
        <v>67.05</v>
      </c>
      <c r="HU105" s="222">
        <v>67.05</v>
      </c>
      <c r="HV105" s="222">
        <v>67.05</v>
      </c>
      <c r="HW105" s="222">
        <v>67.03</v>
      </c>
      <c r="HX105" s="222">
        <v>67</v>
      </c>
      <c r="HY105" s="222">
        <v>67</v>
      </c>
      <c r="HZ105" s="222">
        <v>67.010000000000005</v>
      </c>
    </row>
    <row r="106" spans="1:237" x14ac:dyDescent="0.25">
      <c r="A106" s="225">
        <f t="shared" si="5"/>
        <v>104</v>
      </c>
      <c r="B106" s="226"/>
      <c r="C106" s="229"/>
      <c r="D106" s="180">
        <v>120.82</v>
      </c>
      <c r="E106" s="180">
        <v>129.36000000000001</v>
      </c>
      <c r="F106" s="180">
        <v>120.16</v>
      </c>
      <c r="G106" s="180">
        <v>118.96</v>
      </c>
      <c r="H106" s="180">
        <v>123.75</v>
      </c>
      <c r="I106" s="180">
        <v>124.71</v>
      </c>
      <c r="J106" s="222">
        <v>126.4</v>
      </c>
      <c r="K106" s="222">
        <v>123.07</v>
      </c>
      <c r="L106" s="229">
        <v>122.28</v>
      </c>
      <c r="M106" s="222">
        <v>121.72</v>
      </c>
      <c r="N106" s="222">
        <v>121.79</v>
      </c>
      <c r="O106" s="222">
        <v>121.35</v>
      </c>
      <c r="P106" s="222">
        <v>121.51</v>
      </c>
      <c r="Q106" s="222">
        <v>121.88</v>
      </c>
      <c r="R106" s="222">
        <v>122.06</v>
      </c>
      <c r="S106" s="222">
        <v>122.6</v>
      </c>
      <c r="T106" s="222">
        <v>121.87</v>
      </c>
      <c r="U106" s="222">
        <v>120.87</v>
      </c>
      <c r="V106" s="222">
        <v>121.42</v>
      </c>
      <c r="W106" s="222">
        <v>121.72</v>
      </c>
      <c r="X106" s="222">
        <v>121.3</v>
      </c>
      <c r="Y106" s="222">
        <v>121.17</v>
      </c>
      <c r="Z106" s="222">
        <v>120.96</v>
      </c>
      <c r="AA106" s="222">
        <v>121.5</v>
      </c>
      <c r="AB106" s="222">
        <v>122.12</v>
      </c>
      <c r="AC106" s="222">
        <v>121.93</v>
      </c>
      <c r="AD106" s="222">
        <v>122.29</v>
      </c>
      <c r="AE106" s="222">
        <v>122.08</v>
      </c>
      <c r="AF106" s="222">
        <v>121.97</v>
      </c>
      <c r="AG106" s="222">
        <v>122.25</v>
      </c>
      <c r="AH106" s="222">
        <v>122.46</v>
      </c>
      <c r="AI106" s="222">
        <v>122.81</v>
      </c>
      <c r="AJ106" s="222">
        <v>122.74</v>
      </c>
      <c r="AK106" s="222">
        <v>122.94</v>
      </c>
      <c r="AL106" s="222">
        <v>122.81</v>
      </c>
      <c r="AM106" s="222">
        <v>123.04</v>
      </c>
      <c r="AN106" s="222">
        <v>123.24</v>
      </c>
      <c r="AO106" s="222">
        <v>123.3</v>
      </c>
      <c r="AP106" s="222">
        <v>123.24</v>
      </c>
      <c r="AQ106" s="222">
        <v>123.11</v>
      </c>
      <c r="AR106" s="222">
        <v>122.89</v>
      </c>
      <c r="AS106" s="222">
        <v>122.81</v>
      </c>
      <c r="AT106" s="222">
        <v>123.03</v>
      </c>
      <c r="AU106" s="222">
        <v>122.92</v>
      </c>
      <c r="AV106" s="222">
        <v>122.58</v>
      </c>
      <c r="AW106" s="222">
        <v>122.33</v>
      </c>
      <c r="AX106" s="222">
        <v>122.54</v>
      </c>
      <c r="AY106" s="222">
        <v>122.85</v>
      </c>
      <c r="AZ106" s="222">
        <v>123.17</v>
      </c>
      <c r="BA106" s="222">
        <v>123.27</v>
      </c>
      <c r="BB106" s="222">
        <v>123.49</v>
      </c>
      <c r="BC106" s="222">
        <v>123.49</v>
      </c>
      <c r="BD106" s="222">
        <v>123.62</v>
      </c>
      <c r="BE106" s="222">
        <v>123.96</v>
      </c>
      <c r="BF106" s="222">
        <v>124.43</v>
      </c>
      <c r="BG106" s="222">
        <v>124.26</v>
      </c>
      <c r="BH106" s="222">
        <v>124.45</v>
      </c>
      <c r="BI106" s="222">
        <v>124.71</v>
      </c>
      <c r="BJ106" s="222">
        <v>124.99</v>
      </c>
      <c r="BK106" s="222">
        <v>124.8</v>
      </c>
      <c r="BL106" s="222">
        <v>124.76</v>
      </c>
      <c r="BM106" s="222">
        <v>124.82</v>
      </c>
      <c r="BN106" s="222">
        <v>124.8</v>
      </c>
      <c r="BO106" s="222">
        <v>124.77</v>
      </c>
      <c r="BP106" s="222">
        <v>126.1</v>
      </c>
      <c r="BQ106" s="222">
        <v>125.82</v>
      </c>
      <c r="BR106" s="222">
        <v>125.77</v>
      </c>
      <c r="BS106" s="222">
        <v>125.96</v>
      </c>
      <c r="BT106" s="222">
        <v>125.85</v>
      </c>
      <c r="BU106" s="222">
        <v>126</v>
      </c>
      <c r="BV106" s="222">
        <v>125.88</v>
      </c>
      <c r="BW106" s="222">
        <v>125.94</v>
      </c>
      <c r="BX106" s="222">
        <v>125.66</v>
      </c>
      <c r="BY106" s="222">
        <v>125.44</v>
      </c>
      <c r="BZ106" s="222">
        <v>125.35</v>
      </c>
      <c r="CA106" s="222">
        <v>125.39</v>
      </c>
      <c r="CB106" s="222">
        <v>125.19</v>
      </c>
      <c r="CC106" s="222">
        <v>125.07</v>
      </c>
      <c r="CD106" s="222">
        <v>124.77</v>
      </c>
      <c r="CE106" s="222">
        <v>124.68</v>
      </c>
      <c r="CF106" s="222">
        <v>124.49</v>
      </c>
      <c r="CG106" s="222">
        <v>124.23</v>
      </c>
      <c r="CH106" s="222">
        <v>124.12</v>
      </c>
      <c r="CI106" s="222">
        <v>124.08</v>
      </c>
      <c r="CJ106" s="222">
        <v>123.97</v>
      </c>
      <c r="CK106" s="222">
        <v>123.97</v>
      </c>
      <c r="CL106" s="222">
        <v>123.86</v>
      </c>
      <c r="CM106" s="222">
        <v>123.93</v>
      </c>
      <c r="CN106" s="222">
        <v>124.2</v>
      </c>
      <c r="CO106" s="222">
        <v>124</v>
      </c>
      <c r="CP106" s="222">
        <v>124.04</v>
      </c>
      <c r="CQ106" s="222">
        <v>124.02</v>
      </c>
      <c r="CR106" s="222">
        <v>123.91</v>
      </c>
      <c r="CS106" s="222">
        <v>124</v>
      </c>
      <c r="CT106" s="222">
        <v>123.95</v>
      </c>
      <c r="CU106" s="222">
        <v>123.89</v>
      </c>
      <c r="CV106" s="222">
        <v>123.79</v>
      </c>
      <c r="CW106" s="222">
        <v>123.7</v>
      </c>
      <c r="CX106" s="222">
        <v>123.68</v>
      </c>
      <c r="CY106" s="222">
        <v>123.76</v>
      </c>
      <c r="CZ106" s="222">
        <v>123.57</v>
      </c>
      <c r="DA106" s="222">
        <v>123.65</v>
      </c>
      <c r="DB106" s="222">
        <v>123.46</v>
      </c>
      <c r="DC106" s="222">
        <v>123.46</v>
      </c>
      <c r="DD106" s="222">
        <v>123.27</v>
      </c>
      <c r="DE106" s="222">
        <v>123.42</v>
      </c>
      <c r="DF106" s="222">
        <v>123.23</v>
      </c>
      <c r="DG106" s="222">
        <v>123.21</v>
      </c>
      <c r="DH106" s="222">
        <v>123.25</v>
      </c>
      <c r="DI106" s="222">
        <v>123.31</v>
      </c>
      <c r="DJ106" s="222">
        <v>123.29</v>
      </c>
      <c r="DK106" s="222">
        <v>123.35</v>
      </c>
      <c r="DL106" s="222">
        <v>123.23</v>
      </c>
      <c r="DM106" s="222">
        <v>123.31</v>
      </c>
      <c r="DN106" s="222">
        <v>123.12</v>
      </c>
      <c r="DO106" s="222">
        <v>123.1</v>
      </c>
      <c r="DP106" s="222">
        <v>123.01</v>
      </c>
      <c r="DQ106" s="222">
        <v>122.99</v>
      </c>
      <c r="DR106" s="222">
        <v>122.89</v>
      </c>
      <c r="DS106" s="222">
        <v>122.88</v>
      </c>
      <c r="DT106" s="222">
        <v>122.78</v>
      </c>
      <c r="DU106" s="222">
        <v>122.76</v>
      </c>
      <c r="DV106" s="222">
        <v>122.84</v>
      </c>
      <c r="DW106" s="222">
        <v>122.9</v>
      </c>
      <c r="DX106" s="222">
        <v>122.8</v>
      </c>
      <c r="DY106" s="222">
        <v>122.94</v>
      </c>
      <c r="DZ106" s="222">
        <v>122.91</v>
      </c>
      <c r="EA106" s="222">
        <v>122.78</v>
      </c>
      <c r="EB106" s="222">
        <v>122.68</v>
      </c>
      <c r="EC106" s="222">
        <v>122.76</v>
      </c>
      <c r="ED106" s="222">
        <v>122.84</v>
      </c>
      <c r="EE106" s="222">
        <v>122.82</v>
      </c>
      <c r="EF106" s="222">
        <v>122.72</v>
      </c>
      <c r="EG106" s="222">
        <v>122.6</v>
      </c>
      <c r="EH106" s="222">
        <v>122.6</v>
      </c>
      <c r="EI106" s="222">
        <v>122.51</v>
      </c>
      <c r="EJ106" s="222">
        <v>122.49</v>
      </c>
      <c r="EK106" s="222">
        <v>122.56</v>
      </c>
      <c r="EL106" s="222">
        <v>122.53</v>
      </c>
      <c r="EM106" s="222">
        <v>122.43</v>
      </c>
      <c r="EN106" s="222">
        <v>122.39</v>
      </c>
      <c r="EO106" s="222">
        <v>122.39</v>
      </c>
      <c r="EP106" s="222">
        <v>122.47</v>
      </c>
      <c r="EQ106" s="222">
        <v>122.46</v>
      </c>
      <c r="ER106" s="222">
        <v>122.56</v>
      </c>
      <c r="ES106" s="222">
        <v>122.55</v>
      </c>
      <c r="ET106" s="222">
        <v>122.55</v>
      </c>
      <c r="EU106" s="222">
        <v>122.45</v>
      </c>
      <c r="EV106" s="222">
        <v>122.55</v>
      </c>
      <c r="EW106" s="222">
        <v>122.55</v>
      </c>
      <c r="EX106" s="222">
        <v>122.65</v>
      </c>
      <c r="EY106" s="222">
        <v>122.65</v>
      </c>
      <c r="EZ106" s="222">
        <v>122.75</v>
      </c>
      <c r="FA106" s="222">
        <v>122.73</v>
      </c>
      <c r="FB106" s="222">
        <v>122.73</v>
      </c>
      <c r="FC106" s="222">
        <v>122.81</v>
      </c>
      <c r="FD106" s="222">
        <v>122.81</v>
      </c>
      <c r="FE106" s="222">
        <v>122.7</v>
      </c>
      <c r="FF106" s="222">
        <v>122.86</v>
      </c>
      <c r="FG106" s="222">
        <v>122.92</v>
      </c>
      <c r="FH106" s="222">
        <v>122.82</v>
      </c>
      <c r="FI106" s="222">
        <v>122.8</v>
      </c>
      <c r="FJ106" s="222">
        <v>122.86</v>
      </c>
      <c r="FK106" s="222">
        <v>122.76</v>
      </c>
      <c r="FL106" s="222">
        <v>122.84</v>
      </c>
      <c r="FM106" s="222">
        <v>122.82</v>
      </c>
      <c r="FN106" s="222">
        <v>122.94</v>
      </c>
      <c r="FO106" s="222">
        <v>122.94</v>
      </c>
      <c r="FP106" s="222">
        <v>123.02</v>
      </c>
      <c r="FQ106" s="222">
        <v>123.02</v>
      </c>
      <c r="FR106" s="222">
        <v>122.92</v>
      </c>
      <c r="FS106" s="222">
        <v>122.92</v>
      </c>
      <c r="FT106" s="222">
        <v>122.94</v>
      </c>
      <c r="FU106" s="222">
        <v>122.84</v>
      </c>
      <c r="FV106" s="222">
        <v>122.92</v>
      </c>
      <c r="FW106" s="222">
        <v>122.82</v>
      </c>
      <c r="FX106" s="222">
        <v>122.9</v>
      </c>
      <c r="FY106" s="222">
        <v>122.8</v>
      </c>
      <c r="FZ106" s="222">
        <v>122.88</v>
      </c>
      <c r="GA106" s="222">
        <v>122.76</v>
      </c>
      <c r="GB106" s="222">
        <v>122.84</v>
      </c>
      <c r="GC106" s="222">
        <v>122.82</v>
      </c>
      <c r="GD106" s="222">
        <v>122.82</v>
      </c>
      <c r="GE106" s="222">
        <v>122.71</v>
      </c>
      <c r="GF106" s="222">
        <v>122.8</v>
      </c>
      <c r="GG106" s="222">
        <v>122.78</v>
      </c>
      <c r="GH106" s="222">
        <v>122.76</v>
      </c>
      <c r="GI106" s="222">
        <v>122.84</v>
      </c>
      <c r="GJ106" s="222">
        <v>122.9</v>
      </c>
      <c r="GK106" s="222">
        <v>122.95</v>
      </c>
      <c r="GL106" s="222">
        <v>122.95</v>
      </c>
      <c r="GM106" s="222">
        <v>122.93</v>
      </c>
      <c r="GN106" s="222">
        <v>122.93</v>
      </c>
      <c r="GO106" s="222">
        <v>122.93</v>
      </c>
      <c r="GP106" s="222">
        <v>123.01</v>
      </c>
      <c r="GQ106" s="222">
        <v>122.9</v>
      </c>
      <c r="GR106" s="222">
        <v>122.98</v>
      </c>
      <c r="GS106" s="222">
        <v>122.97</v>
      </c>
      <c r="GT106" s="222">
        <v>122.87</v>
      </c>
      <c r="GU106" s="222">
        <v>122.96</v>
      </c>
      <c r="GV106" s="222">
        <v>122.87</v>
      </c>
      <c r="GW106" s="222">
        <v>122.87</v>
      </c>
      <c r="GX106" s="222">
        <v>122.87</v>
      </c>
      <c r="GY106" s="222">
        <v>122.87</v>
      </c>
      <c r="GZ106" s="222">
        <v>122.95</v>
      </c>
      <c r="HA106" s="222">
        <v>122.95</v>
      </c>
      <c r="HB106" s="222">
        <v>122.95</v>
      </c>
      <c r="HC106" s="222">
        <v>123.04</v>
      </c>
      <c r="HD106" s="222">
        <v>123.04</v>
      </c>
      <c r="HE106" s="222">
        <v>123.07</v>
      </c>
      <c r="HF106" s="222">
        <v>123.16</v>
      </c>
      <c r="HG106" s="222">
        <v>123.16</v>
      </c>
      <c r="HH106" s="222">
        <v>123.16</v>
      </c>
      <c r="HI106" s="222">
        <v>123.16</v>
      </c>
      <c r="HJ106" s="222">
        <v>123.15</v>
      </c>
      <c r="HK106" s="222">
        <v>123.25</v>
      </c>
      <c r="HL106" s="222">
        <v>123.25</v>
      </c>
      <c r="HM106" s="222">
        <v>123.17</v>
      </c>
      <c r="HN106" s="222">
        <v>123.17</v>
      </c>
      <c r="HO106" s="222">
        <v>123.09</v>
      </c>
      <c r="HP106" s="222">
        <v>123.08</v>
      </c>
      <c r="HQ106" s="222">
        <v>123.08</v>
      </c>
      <c r="HR106" s="222">
        <v>123.08</v>
      </c>
      <c r="HS106" s="222">
        <v>123.26</v>
      </c>
      <c r="HT106" s="222">
        <v>123.16</v>
      </c>
      <c r="HU106" s="222">
        <v>123.26</v>
      </c>
      <c r="HV106" s="222">
        <v>123.46</v>
      </c>
      <c r="HW106" s="222">
        <v>123.38</v>
      </c>
      <c r="HX106" s="222">
        <v>123.38</v>
      </c>
      <c r="HY106" s="222">
        <v>123.48</v>
      </c>
      <c r="HZ106" s="222">
        <v>123.48</v>
      </c>
    </row>
    <row r="107" spans="1:237" s="227" customFormat="1" x14ac:dyDescent="0.25">
      <c r="A107" s="225">
        <f t="shared" si="5"/>
        <v>105</v>
      </c>
      <c r="B107" s="350"/>
      <c r="C107" s="229"/>
      <c r="D107" s="180"/>
      <c r="E107" s="180"/>
      <c r="F107" s="180"/>
      <c r="G107" s="180"/>
      <c r="H107" s="180"/>
      <c r="I107" s="180"/>
      <c r="J107" s="222"/>
      <c r="K107" s="222"/>
      <c r="L107" s="229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IA107"/>
      <c r="IB107"/>
      <c r="IC107"/>
    </row>
    <row r="108" spans="1:237" x14ac:dyDescent="0.25">
      <c r="A108" s="225">
        <f t="shared" si="5"/>
        <v>106</v>
      </c>
      <c r="B108" s="226"/>
      <c r="C108" s="229"/>
      <c r="D108" s="180">
        <v>82.52</v>
      </c>
      <c r="E108" s="180">
        <v>82.17</v>
      </c>
      <c r="F108" s="180">
        <v>79.040000000000006</v>
      </c>
      <c r="G108" s="180">
        <v>79.11</v>
      </c>
      <c r="H108" s="180">
        <v>79.75</v>
      </c>
      <c r="I108" s="180">
        <v>80.53</v>
      </c>
      <c r="J108" s="222">
        <v>80.91</v>
      </c>
      <c r="K108" s="222">
        <v>80.97</v>
      </c>
      <c r="L108" s="229">
        <v>80.95</v>
      </c>
      <c r="M108" s="222">
        <v>81.25</v>
      </c>
      <c r="N108" s="222">
        <v>81.3</v>
      </c>
      <c r="O108" s="222">
        <v>81.45</v>
      </c>
      <c r="P108" s="222">
        <v>81.680000000000007</v>
      </c>
      <c r="Q108" s="222">
        <v>81.849999999999994</v>
      </c>
      <c r="R108" s="222">
        <v>81.95</v>
      </c>
      <c r="S108" s="222">
        <v>82</v>
      </c>
      <c r="T108" s="222">
        <v>82.18</v>
      </c>
      <c r="U108" s="222">
        <v>82.37</v>
      </c>
      <c r="V108" s="222">
        <v>82.66</v>
      </c>
      <c r="W108" s="222">
        <v>82.81</v>
      </c>
      <c r="X108" s="222">
        <v>82.81</v>
      </c>
      <c r="Y108" s="222">
        <v>82.76</v>
      </c>
      <c r="Z108" s="222">
        <v>82.81</v>
      </c>
      <c r="AA108" s="222">
        <v>82.89</v>
      </c>
      <c r="AB108" s="222">
        <v>82.9</v>
      </c>
      <c r="AC108" s="222">
        <v>82.94</v>
      </c>
      <c r="AD108" s="222">
        <v>83.09</v>
      </c>
      <c r="AE108" s="222">
        <v>83.09</v>
      </c>
      <c r="AF108" s="222">
        <v>83.09</v>
      </c>
      <c r="AG108" s="222">
        <v>83.2</v>
      </c>
      <c r="AH108" s="222">
        <v>83.18</v>
      </c>
      <c r="AI108" s="222">
        <v>83.33</v>
      </c>
      <c r="AJ108" s="222">
        <v>83.52</v>
      </c>
      <c r="AK108" s="222">
        <v>83.59</v>
      </c>
      <c r="AL108" s="222">
        <v>83.73</v>
      </c>
      <c r="AM108" s="222">
        <v>83.84</v>
      </c>
      <c r="AN108" s="222">
        <v>83.92</v>
      </c>
      <c r="AO108" s="222">
        <v>84.01</v>
      </c>
      <c r="AP108" s="222">
        <v>84.11</v>
      </c>
      <c r="AQ108" s="222">
        <v>84.17</v>
      </c>
      <c r="AR108" s="222">
        <v>84.27</v>
      </c>
      <c r="AS108" s="222">
        <v>84.33</v>
      </c>
      <c r="AT108" s="222">
        <v>84.39</v>
      </c>
      <c r="AU108" s="222">
        <v>84.45</v>
      </c>
      <c r="AV108" s="222">
        <v>84.5</v>
      </c>
      <c r="AW108" s="222">
        <v>84.53</v>
      </c>
      <c r="AX108" s="222">
        <v>84.62</v>
      </c>
      <c r="AY108" s="222">
        <v>84.65</v>
      </c>
      <c r="AZ108" s="222">
        <v>84.65</v>
      </c>
      <c r="BA108" s="222">
        <v>84.65</v>
      </c>
      <c r="BB108" s="222">
        <v>84.65</v>
      </c>
      <c r="BC108" s="222">
        <v>84.63</v>
      </c>
      <c r="BD108" s="222">
        <v>84.66</v>
      </c>
      <c r="BE108" s="222">
        <v>84.69</v>
      </c>
      <c r="BF108" s="222">
        <v>84.72</v>
      </c>
      <c r="BG108" s="222">
        <v>84.76</v>
      </c>
      <c r="BH108" s="222">
        <v>84.79</v>
      </c>
      <c r="BI108" s="222">
        <v>84.86</v>
      </c>
      <c r="BJ108" s="222">
        <v>84.9</v>
      </c>
      <c r="BK108" s="222">
        <v>84.93</v>
      </c>
      <c r="BL108" s="222">
        <v>84.95</v>
      </c>
      <c r="BM108" s="222">
        <v>84.93</v>
      </c>
      <c r="BN108" s="222">
        <v>84.91</v>
      </c>
      <c r="BO108" s="222">
        <v>84.93</v>
      </c>
      <c r="BP108" s="222">
        <v>84.94</v>
      </c>
      <c r="BQ108" s="222">
        <v>84.94</v>
      </c>
      <c r="BR108" s="222">
        <v>84.93</v>
      </c>
      <c r="BS108" s="222">
        <v>84.97</v>
      </c>
      <c r="BT108" s="222">
        <v>84.98</v>
      </c>
      <c r="BU108" s="222">
        <v>84.98</v>
      </c>
      <c r="BV108" s="222">
        <v>85</v>
      </c>
      <c r="BW108" s="222">
        <v>84.99</v>
      </c>
      <c r="BX108" s="222">
        <v>85.01</v>
      </c>
      <c r="BY108" s="222">
        <v>85.01</v>
      </c>
      <c r="BZ108" s="222">
        <v>85.01</v>
      </c>
      <c r="CA108" s="222">
        <v>84.99</v>
      </c>
      <c r="CB108" s="222">
        <v>84.99</v>
      </c>
      <c r="CC108" s="222">
        <v>84.98</v>
      </c>
      <c r="CD108" s="222">
        <v>84.99</v>
      </c>
      <c r="CE108" s="222">
        <v>85.02</v>
      </c>
      <c r="CF108" s="222">
        <v>85.03</v>
      </c>
      <c r="CG108" s="222">
        <v>85.05</v>
      </c>
      <c r="CH108" s="222">
        <v>85.08</v>
      </c>
      <c r="CI108" s="222">
        <v>85.1</v>
      </c>
      <c r="CJ108" s="222">
        <v>85.14</v>
      </c>
      <c r="CK108" s="222">
        <v>85.14</v>
      </c>
      <c r="CL108" s="222">
        <v>85.14</v>
      </c>
      <c r="CM108" s="222">
        <v>85.21</v>
      </c>
      <c r="CN108" s="222">
        <v>85.28</v>
      </c>
      <c r="CO108" s="222">
        <v>85.33</v>
      </c>
      <c r="CP108" s="222">
        <v>85.35</v>
      </c>
      <c r="CQ108" s="222">
        <v>85.36</v>
      </c>
      <c r="CR108" s="222">
        <v>85.39</v>
      </c>
      <c r="CS108" s="222">
        <v>85.41</v>
      </c>
      <c r="CT108" s="222">
        <v>85.42</v>
      </c>
      <c r="CU108" s="222">
        <v>85.46</v>
      </c>
      <c r="CV108" s="222">
        <v>85.45</v>
      </c>
      <c r="CW108" s="222">
        <v>85.46</v>
      </c>
      <c r="CX108" s="222">
        <v>85.48</v>
      </c>
      <c r="CY108" s="222">
        <v>85.5</v>
      </c>
      <c r="CZ108" s="222">
        <v>85.51</v>
      </c>
      <c r="DA108" s="222">
        <v>85.53</v>
      </c>
      <c r="DB108" s="222">
        <v>85.53</v>
      </c>
      <c r="DC108" s="222">
        <v>85.56</v>
      </c>
      <c r="DD108" s="222">
        <v>85.57</v>
      </c>
      <c r="DE108" s="222">
        <v>85.58</v>
      </c>
      <c r="DF108" s="222">
        <v>85.59</v>
      </c>
      <c r="DG108" s="222">
        <v>85.56</v>
      </c>
      <c r="DH108" s="222">
        <v>85.56</v>
      </c>
      <c r="DI108" s="222">
        <v>85.56</v>
      </c>
      <c r="DJ108" s="222">
        <v>85.57</v>
      </c>
      <c r="DK108" s="222">
        <v>85.59</v>
      </c>
      <c r="DL108" s="222">
        <v>85.6</v>
      </c>
      <c r="DM108" s="222">
        <v>85.62</v>
      </c>
      <c r="DN108" s="222">
        <v>85.64</v>
      </c>
      <c r="DO108" s="222">
        <v>85.66</v>
      </c>
      <c r="DP108" s="222">
        <v>85.66</v>
      </c>
      <c r="DQ108" s="222">
        <v>85.68</v>
      </c>
      <c r="DR108" s="222">
        <v>85.7</v>
      </c>
      <c r="DS108" s="222">
        <v>85.71</v>
      </c>
      <c r="DT108" s="222">
        <v>85.71</v>
      </c>
      <c r="DU108" s="222">
        <v>85.73</v>
      </c>
      <c r="DV108" s="222">
        <v>85.74</v>
      </c>
      <c r="DW108" s="222">
        <v>85.75</v>
      </c>
      <c r="DX108" s="222">
        <v>85.77</v>
      </c>
      <c r="DY108" s="222">
        <v>85.78</v>
      </c>
      <c r="DZ108" s="222">
        <v>85.78</v>
      </c>
      <c r="EA108" s="222">
        <v>85.77</v>
      </c>
      <c r="EB108" s="222">
        <v>85.77</v>
      </c>
      <c r="EC108" s="222">
        <v>85.75</v>
      </c>
      <c r="ED108" s="222">
        <v>85.77</v>
      </c>
      <c r="EE108" s="222">
        <v>85.78</v>
      </c>
      <c r="EF108" s="222">
        <v>85.78</v>
      </c>
      <c r="EG108" s="222">
        <v>85.78</v>
      </c>
      <c r="EH108" s="222">
        <v>85.77</v>
      </c>
      <c r="EI108" s="222">
        <v>85.77</v>
      </c>
      <c r="EJ108" s="222">
        <v>85.79</v>
      </c>
      <c r="EK108" s="222">
        <v>85.79</v>
      </c>
      <c r="EL108" s="222">
        <v>85.79</v>
      </c>
      <c r="EM108" s="222">
        <v>85.79</v>
      </c>
      <c r="EN108" s="222">
        <v>85.78</v>
      </c>
      <c r="EO108" s="222">
        <v>85.78</v>
      </c>
      <c r="EP108" s="222">
        <v>85.78</v>
      </c>
      <c r="EQ108" s="222">
        <v>85.79</v>
      </c>
      <c r="ER108" s="222">
        <v>85.8</v>
      </c>
      <c r="ES108" s="222">
        <v>85.79</v>
      </c>
      <c r="ET108" s="222">
        <v>85.79</v>
      </c>
      <c r="EU108" s="222">
        <v>85.8</v>
      </c>
      <c r="EV108" s="222">
        <v>85.8</v>
      </c>
      <c r="EW108" s="222">
        <v>85.8</v>
      </c>
      <c r="EX108" s="222">
        <v>85.8</v>
      </c>
      <c r="EY108" s="222">
        <v>85.8</v>
      </c>
      <c r="EZ108" s="222">
        <v>85.8</v>
      </c>
      <c r="FA108" s="222">
        <v>85.81</v>
      </c>
      <c r="FB108" s="222">
        <v>85.82</v>
      </c>
      <c r="FC108" s="222">
        <v>85.83</v>
      </c>
      <c r="FD108" s="222">
        <v>85.83</v>
      </c>
      <c r="FE108" s="222">
        <v>85.83</v>
      </c>
      <c r="FF108" s="222">
        <v>85.83</v>
      </c>
      <c r="FG108" s="222">
        <v>85.84</v>
      </c>
      <c r="FH108" s="222">
        <v>85.84</v>
      </c>
      <c r="FI108" s="222">
        <v>85.85</v>
      </c>
      <c r="FJ108" s="222">
        <v>85.85</v>
      </c>
      <c r="FK108" s="222">
        <v>85.85</v>
      </c>
      <c r="FL108" s="222">
        <v>85.86</v>
      </c>
      <c r="FM108" s="222">
        <v>85.87</v>
      </c>
      <c r="FN108" s="222">
        <v>85.88</v>
      </c>
      <c r="FO108" s="222">
        <v>85.88</v>
      </c>
      <c r="FP108" s="222">
        <v>85.89</v>
      </c>
      <c r="FQ108" s="222">
        <v>85.9</v>
      </c>
      <c r="FR108" s="222">
        <v>85.91</v>
      </c>
      <c r="FS108" s="222">
        <v>85.91</v>
      </c>
      <c r="FT108" s="222">
        <v>85.92</v>
      </c>
      <c r="FU108" s="222">
        <v>85.93</v>
      </c>
      <c r="FV108" s="222">
        <v>85.93</v>
      </c>
      <c r="FW108" s="222">
        <v>85.92</v>
      </c>
      <c r="FX108" s="222">
        <v>85.93</v>
      </c>
      <c r="FY108" s="222">
        <v>85.93</v>
      </c>
      <c r="FZ108" s="222">
        <v>85.93</v>
      </c>
      <c r="GA108" s="222">
        <v>85.94</v>
      </c>
      <c r="GB108" s="222">
        <v>85.94</v>
      </c>
      <c r="GC108" s="222">
        <v>85.94</v>
      </c>
      <c r="GD108" s="222">
        <v>85.95</v>
      </c>
      <c r="GE108" s="222">
        <v>85.97</v>
      </c>
      <c r="GF108" s="222">
        <v>85.98</v>
      </c>
      <c r="GG108" s="222">
        <v>85.99</v>
      </c>
      <c r="GH108" s="222">
        <v>85.99</v>
      </c>
      <c r="GI108" s="222">
        <v>85.99</v>
      </c>
      <c r="GJ108" s="222">
        <v>85.98</v>
      </c>
      <c r="GK108" s="222">
        <v>85.97</v>
      </c>
      <c r="GL108" s="222">
        <v>85.97</v>
      </c>
      <c r="GM108" s="222">
        <v>85.97</v>
      </c>
      <c r="GN108" s="222">
        <v>85.97</v>
      </c>
      <c r="GO108" s="222">
        <v>85.98</v>
      </c>
      <c r="GP108" s="222">
        <v>85.99</v>
      </c>
      <c r="GQ108" s="222">
        <v>86</v>
      </c>
      <c r="GR108" s="222">
        <v>85.99</v>
      </c>
      <c r="GS108" s="222">
        <v>86</v>
      </c>
      <c r="GT108" s="222">
        <v>86</v>
      </c>
      <c r="GU108" s="222">
        <v>86</v>
      </c>
      <c r="GV108" s="222">
        <v>85.99</v>
      </c>
      <c r="GW108" s="222">
        <v>86</v>
      </c>
      <c r="GX108" s="222">
        <v>86</v>
      </c>
      <c r="GY108" s="222">
        <v>86</v>
      </c>
      <c r="GZ108" s="222">
        <v>86</v>
      </c>
      <c r="HA108" s="222">
        <v>86</v>
      </c>
      <c r="HB108" s="222">
        <v>86.01</v>
      </c>
      <c r="HC108" s="222">
        <v>86.02</v>
      </c>
      <c r="HD108" s="222">
        <v>86.01</v>
      </c>
      <c r="HE108" s="222">
        <v>86.02</v>
      </c>
      <c r="HF108" s="222">
        <v>86.02</v>
      </c>
      <c r="HG108" s="222">
        <v>86.02</v>
      </c>
      <c r="HH108" s="222">
        <v>86.03</v>
      </c>
      <c r="HI108" s="222">
        <v>86.04</v>
      </c>
      <c r="HJ108" s="222">
        <v>86.04</v>
      </c>
      <c r="HK108" s="222">
        <v>86.03</v>
      </c>
      <c r="HL108" s="222">
        <v>86.02</v>
      </c>
      <c r="HM108" s="222">
        <v>86.02</v>
      </c>
      <c r="HN108" s="222">
        <v>86.02</v>
      </c>
      <c r="HO108" s="222">
        <v>86.02</v>
      </c>
      <c r="HP108" s="222">
        <v>86.02</v>
      </c>
      <c r="HQ108" s="222">
        <v>86.02</v>
      </c>
      <c r="HR108" s="222">
        <v>86.03</v>
      </c>
      <c r="HS108" s="222">
        <v>86.02</v>
      </c>
      <c r="HT108" s="222">
        <v>86.02</v>
      </c>
      <c r="HU108" s="222">
        <v>86.02</v>
      </c>
      <c r="HV108" s="222">
        <v>86.02</v>
      </c>
      <c r="HW108" s="222">
        <v>86.02</v>
      </c>
      <c r="HX108" s="222">
        <v>86.01</v>
      </c>
      <c r="HY108" s="222">
        <v>86.01</v>
      </c>
      <c r="HZ108" s="222">
        <v>86.01</v>
      </c>
    </row>
    <row r="109" spans="1:237" x14ac:dyDescent="0.25">
      <c r="A109" s="225">
        <f t="shared" si="5"/>
        <v>107</v>
      </c>
      <c r="B109" s="226"/>
      <c r="C109" s="229"/>
      <c r="D109" s="180">
        <v>11.56</v>
      </c>
      <c r="E109" s="180">
        <v>11.07</v>
      </c>
      <c r="F109" s="180">
        <v>10.82</v>
      </c>
      <c r="G109" s="180">
        <v>10.95</v>
      </c>
      <c r="H109" s="180">
        <v>11</v>
      </c>
      <c r="I109" s="180">
        <v>11</v>
      </c>
      <c r="J109" s="222">
        <v>11.16</v>
      </c>
      <c r="K109" s="222">
        <v>11.2</v>
      </c>
      <c r="L109" s="229">
        <v>11.35</v>
      </c>
      <c r="M109" s="222">
        <v>11.4</v>
      </c>
      <c r="N109" s="222">
        <v>11.43</v>
      </c>
      <c r="O109" s="222">
        <v>11.52</v>
      </c>
      <c r="P109" s="222">
        <v>11.56</v>
      </c>
      <c r="Q109" s="222">
        <v>11.53</v>
      </c>
      <c r="R109" s="222">
        <v>11.47</v>
      </c>
      <c r="S109" s="222">
        <v>11.45</v>
      </c>
      <c r="T109" s="222">
        <v>11.53</v>
      </c>
      <c r="U109" s="222">
        <v>11.59</v>
      </c>
      <c r="V109" s="222">
        <v>11.66</v>
      </c>
      <c r="W109" s="222">
        <v>11.77</v>
      </c>
      <c r="X109" s="222">
        <v>11.77</v>
      </c>
      <c r="Y109" s="222">
        <v>11.64</v>
      </c>
      <c r="Z109" s="222">
        <v>11.57</v>
      </c>
      <c r="AA109" s="222">
        <v>11.58</v>
      </c>
      <c r="AB109" s="222">
        <v>11.62</v>
      </c>
      <c r="AC109" s="222">
        <v>11.66</v>
      </c>
      <c r="AD109" s="222">
        <v>11.68</v>
      </c>
      <c r="AE109" s="222">
        <v>11.68</v>
      </c>
      <c r="AF109" s="222">
        <v>11.68</v>
      </c>
      <c r="AG109" s="222">
        <v>11.55</v>
      </c>
      <c r="AH109" s="222">
        <v>11.51</v>
      </c>
      <c r="AI109" s="222">
        <v>11.51</v>
      </c>
      <c r="AJ109" s="222">
        <v>11.53</v>
      </c>
      <c r="AK109" s="222">
        <v>11.56</v>
      </c>
      <c r="AL109" s="222">
        <v>11.58</v>
      </c>
      <c r="AM109" s="222">
        <v>11.6</v>
      </c>
      <c r="AN109" s="222">
        <v>11.63</v>
      </c>
      <c r="AO109" s="222">
        <v>11.65</v>
      </c>
      <c r="AP109" s="222">
        <v>11.66</v>
      </c>
      <c r="AQ109" s="222">
        <v>11.67</v>
      </c>
      <c r="AR109" s="222">
        <v>11.69</v>
      </c>
      <c r="AS109" s="222">
        <v>11.71</v>
      </c>
      <c r="AT109" s="222">
        <v>11.73</v>
      </c>
      <c r="AU109" s="222">
        <v>11.72</v>
      </c>
      <c r="AV109" s="222">
        <v>11.75</v>
      </c>
      <c r="AW109" s="222">
        <v>11.79</v>
      </c>
      <c r="AX109" s="222">
        <v>11.81</v>
      </c>
      <c r="AY109" s="222">
        <v>11.79</v>
      </c>
      <c r="AZ109" s="222">
        <v>11.79</v>
      </c>
      <c r="BA109" s="222">
        <v>11.79</v>
      </c>
      <c r="BB109" s="222">
        <v>11.79</v>
      </c>
      <c r="BC109" s="222">
        <v>11.8</v>
      </c>
      <c r="BD109" s="222">
        <v>11.79</v>
      </c>
      <c r="BE109" s="222">
        <v>11.77</v>
      </c>
      <c r="BF109" s="222">
        <v>11.75</v>
      </c>
      <c r="BG109" s="222">
        <v>11.74</v>
      </c>
      <c r="BH109" s="222">
        <v>11.74</v>
      </c>
      <c r="BI109" s="222">
        <v>11.75</v>
      </c>
      <c r="BJ109" s="222">
        <v>11.74</v>
      </c>
      <c r="BK109" s="222">
        <v>11.74</v>
      </c>
      <c r="BL109" s="222">
        <v>11.72</v>
      </c>
      <c r="BM109" s="222">
        <v>11.72</v>
      </c>
      <c r="BN109" s="222">
        <v>11.72</v>
      </c>
      <c r="BO109" s="222">
        <v>11.74</v>
      </c>
      <c r="BP109" s="222">
        <v>11.72</v>
      </c>
      <c r="BQ109" s="222">
        <v>11.71</v>
      </c>
      <c r="BR109" s="222">
        <v>11.7</v>
      </c>
      <c r="BS109" s="222">
        <v>11.7</v>
      </c>
      <c r="BT109" s="222">
        <v>11.7</v>
      </c>
      <c r="BU109" s="222">
        <v>11.71</v>
      </c>
      <c r="BV109" s="222">
        <v>11.71</v>
      </c>
      <c r="BW109" s="222">
        <v>11.71</v>
      </c>
      <c r="BX109" s="222">
        <v>11.71</v>
      </c>
      <c r="BY109" s="222">
        <v>11.72</v>
      </c>
      <c r="BZ109" s="222">
        <v>11.72</v>
      </c>
      <c r="CA109" s="222">
        <v>11.7</v>
      </c>
      <c r="CB109" s="222">
        <v>11.7</v>
      </c>
      <c r="CC109" s="222">
        <v>11.71</v>
      </c>
      <c r="CD109" s="222">
        <v>11.72</v>
      </c>
      <c r="CE109" s="222">
        <v>11.72</v>
      </c>
      <c r="CF109" s="222">
        <v>11.73</v>
      </c>
      <c r="CG109" s="222">
        <v>11.73</v>
      </c>
      <c r="CH109" s="222">
        <v>11.73</v>
      </c>
      <c r="CI109" s="222">
        <v>11.74</v>
      </c>
      <c r="CJ109" s="222">
        <v>11.75</v>
      </c>
      <c r="CK109" s="222">
        <v>11.75</v>
      </c>
      <c r="CL109" s="222">
        <v>11.75</v>
      </c>
      <c r="CM109" s="222">
        <v>11.76</v>
      </c>
      <c r="CN109" s="222">
        <v>11.76</v>
      </c>
      <c r="CO109" s="222">
        <v>11.77</v>
      </c>
      <c r="CP109" s="222">
        <v>11.78</v>
      </c>
      <c r="CQ109" s="222">
        <v>11.79</v>
      </c>
      <c r="CR109" s="222">
        <v>11.8</v>
      </c>
      <c r="CS109" s="222">
        <v>11.8</v>
      </c>
      <c r="CT109" s="222">
        <v>11.8</v>
      </c>
      <c r="CU109" s="222">
        <v>11.81</v>
      </c>
      <c r="CV109" s="222">
        <v>11.81</v>
      </c>
      <c r="CW109" s="222">
        <v>11.82</v>
      </c>
      <c r="CX109" s="222">
        <v>11.83</v>
      </c>
      <c r="CY109" s="222">
        <v>11.83</v>
      </c>
      <c r="CZ109" s="222">
        <v>11.83</v>
      </c>
      <c r="DA109" s="222">
        <v>11.83</v>
      </c>
      <c r="DB109" s="222">
        <v>11.84</v>
      </c>
      <c r="DC109" s="222">
        <v>11.85</v>
      </c>
      <c r="DD109" s="222">
        <v>11.85</v>
      </c>
      <c r="DE109" s="222">
        <v>11.86</v>
      </c>
      <c r="DF109" s="222">
        <v>11.88</v>
      </c>
      <c r="DG109" s="222">
        <v>11.89</v>
      </c>
      <c r="DH109" s="222">
        <v>11.89</v>
      </c>
      <c r="DI109" s="222">
        <v>11.91</v>
      </c>
      <c r="DJ109" s="222">
        <v>11.92</v>
      </c>
      <c r="DK109" s="222">
        <v>11.93</v>
      </c>
      <c r="DL109" s="222">
        <v>11.94</v>
      </c>
      <c r="DM109" s="222">
        <v>11.95</v>
      </c>
      <c r="DN109" s="222">
        <v>11.96</v>
      </c>
      <c r="DO109" s="222">
        <v>11.96</v>
      </c>
      <c r="DP109" s="222">
        <v>11.96</v>
      </c>
      <c r="DQ109" s="222">
        <v>11.97</v>
      </c>
      <c r="DR109" s="222">
        <v>11.97</v>
      </c>
      <c r="DS109" s="222">
        <v>11.97</v>
      </c>
      <c r="DT109" s="222">
        <v>11.97</v>
      </c>
      <c r="DU109" s="222">
        <v>11.98</v>
      </c>
      <c r="DV109" s="222">
        <v>11.98</v>
      </c>
      <c r="DW109" s="222">
        <v>11.99</v>
      </c>
      <c r="DX109" s="222">
        <v>12</v>
      </c>
      <c r="DY109" s="222">
        <v>12</v>
      </c>
      <c r="DZ109" s="222">
        <v>12.01</v>
      </c>
      <c r="EA109" s="222">
        <v>12.01</v>
      </c>
      <c r="EB109" s="222">
        <v>12.01</v>
      </c>
      <c r="EC109" s="222">
        <v>12.02</v>
      </c>
      <c r="ED109" s="222">
        <v>12.03</v>
      </c>
      <c r="EE109" s="222">
        <v>12.04</v>
      </c>
      <c r="EF109" s="222">
        <v>12.05</v>
      </c>
      <c r="EG109" s="222">
        <v>12.06</v>
      </c>
      <c r="EH109" s="222">
        <v>12.07</v>
      </c>
      <c r="EI109" s="222">
        <v>12.07</v>
      </c>
      <c r="EJ109" s="222">
        <v>12.08</v>
      </c>
      <c r="EK109" s="222">
        <v>12.08</v>
      </c>
      <c r="EL109" s="222">
        <v>12.1</v>
      </c>
      <c r="EM109" s="222">
        <v>12.1</v>
      </c>
      <c r="EN109" s="222">
        <v>12.1</v>
      </c>
      <c r="EO109" s="222">
        <v>12.11</v>
      </c>
      <c r="EP109" s="222">
        <v>12.11</v>
      </c>
      <c r="EQ109" s="222">
        <v>12.11</v>
      </c>
      <c r="ER109" s="222">
        <v>12.11</v>
      </c>
      <c r="ES109" s="222">
        <v>12.12</v>
      </c>
      <c r="ET109" s="222">
        <v>12.12</v>
      </c>
      <c r="EU109" s="222">
        <v>12.12</v>
      </c>
      <c r="EV109" s="222">
        <v>12.11</v>
      </c>
      <c r="EW109" s="222">
        <v>12.11</v>
      </c>
      <c r="EX109" s="222">
        <v>12.11</v>
      </c>
      <c r="EY109" s="222">
        <v>12.11</v>
      </c>
      <c r="EZ109" s="222">
        <v>12.11</v>
      </c>
      <c r="FA109" s="222">
        <v>12.11</v>
      </c>
      <c r="FB109" s="222">
        <v>12.11</v>
      </c>
      <c r="FC109" s="222">
        <v>12.11</v>
      </c>
      <c r="FD109" s="222">
        <v>12.11</v>
      </c>
      <c r="FE109" s="222">
        <v>12.12</v>
      </c>
      <c r="FF109" s="222">
        <v>12.13</v>
      </c>
      <c r="FG109" s="222">
        <v>12.13</v>
      </c>
      <c r="FH109" s="222">
        <v>12.14</v>
      </c>
      <c r="FI109" s="222">
        <v>12.15</v>
      </c>
      <c r="FJ109" s="222">
        <v>12.16</v>
      </c>
      <c r="FK109" s="222">
        <v>12.17</v>
      </c>
      <c r="FL109" s="222">
        <v>12.17</v>
      </c>
      <c r="FM109" s="222">
        <v>12.17</v>
      </c>
      <c r="FN109" s="222">
        <v>12.17</v>
      </c>
      <c r="FO109" s="222">
        <v>12.16</v>
      </c>
      <c r="FP109" s="222">
        <v>12.16</v>
      </c>
      <c r="FQ109" s="222">
        <v>12.16</v>
      </c>
      <c r="FR109" s="222">
        <v>12.17</v>
      </c>
      <c r="FS109" s="222">
        <v>12.17</v>
      </c>
      <c r="FT109" s="222">
        <v>12.16</v>
      </c>
      <c r="FU109" s="222">
        <v>12.17</v>
      </c>
      <c r="FV109" s="222">
        <v>12.17</v>
      </c>
      <c r="FW109" s="222">
        <v>12.18</v>
      </c>
      <c r="FX109" s="222">
        <v>12.18</v>
      </c>
      <c r="FY109" s="222">
        <v>12.18</v>
      </c>
      <c r="FZ109" s="222">
        <v>12.19</v>
      </c>
      <c r="GA109" s="222">
        <v>12.19</v>
      </c>
      <c r="GB109" s="222">
        <v>12.2</v>
      </c>
      <c r="GC109" s="222">
        <v>12.21</v>
      </c>
      <c r="GD109" s="222">
        <v>12.21</v>
      </c>
      <c r="GE109" s="222">
        <v>12.21</v>
      </c>
      <c r="GF109" s="222">
        <v>12.22</v>
      </c>
      <c r="GG109" s="222">
        <v>12.23</v>
      </c>
      <c r="GH109" s="222">
        <v>12.23</v>
      </c>
      <c r="GI109" s="222">
        <v>12.24</v>
      </c>
      <c r="GJ109" s="222">
        <v>12.25</v>
      </c>
      <c r="GK109" s="222">
        <v>12.26</v>
      </c>
      <c r="GL109" s="222">
        <v>12.25</v>
      </c>
      <c r="GM109" s="222">
        <v>12.26</v>
      </c>
      <c r="GN109" s="222">
        <v>12.26</v>
      </c>
      <c r="GO109" s="222">
        <v>12.26</v>
      </c>
      <c r="GP109" s="222">
        <v>12.26</v>
      </c>
      <c r="GQ109" s="222">
        <v>12.27</v>
      </c>
      <c r="GR109" s="222">
        <v>12.27</v>
      </c>
      <c r="GS109" s="222">
        <v>12.27</v>
      </c>
      <c r="GT109" s="222">
        <v>12.27</v>
      </c>
      <c r="GU109" s="222">
        <v>12.27</v>
      </c>
      <c r="GV109" s="222">
        <v>12.26</v>
      </c>
      <c r="GW109" s="222">
        <v>12.27</v>
      </c>
      <c r="GX109" s="222">
        <v>12.27</v>
      </c>
      <c r="GY109" s="222">
        <v>12.27</v>
      </c>
      <c r="GZ109" s="222">
        <v>12.27</v>
      </c>
      <c r="HA109" s="222">
        <v>12.27</v>
      </c>
      <c r="HB109" s="222">
        <v>12.27</v>
      </c>
      <c r="HC109" s="222">
        <v>12.27</v>
      </c>
      <c r="HD109" s="222">
        <v>12.26</v>
      </c>
      <c r="HE109" s="222">
        <v>12.25</v>
      </c>
      <c r="HF109" s="222">
        <v>12.25</v>
      </c>
      <c r="HG109" s="222">
        <v>12.25</v>
      </c>
      <c r="HH109" s="222">
        <v>12.25</v>
      </c>
      <c r="HI109" s="222">
        <v>12.25</v>
      </c>
      <c r="HJ109" s="222">
        <v>12.25</v>
      </c>
      <c r="HK109" s="222">
        <v>12.24</v>
      </c>
      <c r="HL109" s="222">
        <v>12.24</v>
      </c>
      <c r="HM109" s="222">
        <v>12.24</v>
      </c>
      <c r="HN109" s="222">
        <v>12.23</v>
      </c>
      <c r="HO109" s="222">
        <v>12.24</v>
      </c>
      <c r="HP109" s="222">
        <v>12.24</v>
      </c>
      <c r="HQ109" s="222">
        <v>12.24</v>
      </c>
      <c r="HR109" s="222">
        <v>12.23</v>
      </c>
      <c r="HS109" s="222">
        <v>12.23</v>
      </c>
      <c r="HT109" s="222">
        <v>12.23</v>
      </c>
      <c r="HU109" s="222">
        <v>12.23</v>
      </c>
      <c r="HV109" s="222">
        <v>12.23</v>
      </c>
      <c r="HW109" s="222">
        <v>12.23</v>
      </c>
      <c r="HX109" s="222">
        <v>12.22</v>
      </c>
      <c r="HY109" s="222">
        <v>12.22</v>
      </c>
      <c r="HZ109" s="222">
        <v>12.19</v>
      </c>
    </row>
    <row r="110" spans="1:237" x14ac:dyDescent="0.25">
      <c r="A110" s="225">
        <f t="shared" si="5"/>
        <v>108</v>
      </c>
      <c r="B110" s="226"/>
      <c r="C110" s="229"/>
      <c r="D110" s="180">
        <v>9.51</v>
      </c>
      <c r="E110" s="180">
        <v>9.0299999999999994</v>
      </c>
      <c r="F110" s="180">
        <v>8.9</v>
      </c>
      <c r="G110" s="180">
        <v>8.94</v>
      </c>
      <c r="H110" s="180">
        <v>8.98</v>
      </c>
      <c r="I110" s="180">
        <v>9.02</v>
      </c>
      <c r="J110" s="222">
        <v>9.17</v>
      </c>
      <c r="K110" s="222">
        <v>9.18</v>
      </c>
      <c r="L110" s="229">
        <v>9.31</v>
      </c>
      <c r="M110" s="222">
        <v>9.35</v>
      </c>
      <c r="N110" s="222">
        <v>9.3800000000000008</v>
      </c>
      <c r="O110" s="222">
        <v>9.4700000000000006</v>
      </c>
      <c r="P110" s="222">
        <v>9.52</v>
      </c>
      <c r="Q110" s="222">
        <v>9.5</v>
      </c>
      <c r="R110" s="222">
        <v>9.4499999999999993</v>
      </c>
      <c r="S110" s="222">
        <v>9.44</v>
      </c>
      <c r="T110" s="222">
        <v>9.52</v>
      </c>
      <c r="U110" s="222">
        <v>9.58</v>
      </c>
      <c r="V110" s="222">
        <v>9.66</v>
      </c>
      <c r="W110" s="222">
        <v>9.77</v>
      </c>
      <c r="X110" s="222">
        <v>9.77</v>
      </c>
      <c r="Y110" s="222">
        <v>9.66</v>
      </c>
      <c r="Z110" s="222">
        <v>9.6</v>
      </c>
      <c r="AA110" s="222">
        <v>9.6199999999999992</v>
      </c>
      <c r="AB110" s="222">
        <v>9.66</v>
      </c>
      <c r="AC110" s="222">
        <v>9.6999999999999993</v>
      </c>
      <c r="AD110" s="222">
        <v>9.74</v>
      </c>
      <c r="AE110" s="222">
        <v>9.74</v>
      </c>
      <c r="AF110" s="222">
        <v>9.74</v>
      </c>
      <c r="AG110" s="222">
        <v>9.64</v>
      </c>
      <c r="AH110" s="222">
        <v>9.6</v>
      </c>
      <c r="AI110" s="222">
        <v>9.61</v>
      </c>
      <c r="AJ110" s="222">
        <v>9.65</v>
      </c>
      <c r="AK110" s="222">
        <v>9.68</v>
      </c>
      <c r="AL110" s="222">
        <v>9.7200000000000006</v>
      </c>
      <c r="AM110" s="222">
        <v>9.75</v>
      </c>
      <c r="AN110" s="222">
        <v>9.7899999999999991</v>
      </c>
      <c r="AO110" s="222">
        <v>9.81</v>
      </c>
      <c r="AP110" s="222">
        <v>9.83</v>
      </c>
      <c r="AQ110" s="222">
        <v>9.85</v>
      </c>
      <c r="AR110" s="222">
        <v>9.8699999999999992</v>
      </c>
      <c r="AS110" s="222">
        <v>9.9</v>
      </c>
      <c r="AT110" s="222">
        <v>9.92</v>
      </c>
      <c r="AU110" s="222">
        <v>9.92</v>
      </c>
      <c r="AV110" s="222">
        <v>9.9600000000000009</v>
      </c>
      <c r="AW110" s="222">
        <v>9.99</v>
      </c>
      <c r="AX110" s="222">
        <v>10.01</v>
      </c>
      <c r="AY110" s="222">
        <v>9.99</v>
      </c>
      <c r="AZ110" s="222">
        <v>9.99</v>
      </c>
      <c r="BA110" s="222">
        <v>9.99</v>
      </c>
      <c r="BB110" s="222">
        <v>9.99</v>
      </c>
      <c r="BC110" s="222">
        <v>9.99</v>
      </c>
      <c r="BD110" s="222">
        <v>9.99</v>
      </c>
      <c r="BE110" s="222">
        <v>9.9600000000000009</v>
      </c>
      <c r="BF110" s="222">
        <v>9.9600000000000009</v>
      </c>
      <c r="BG110" s="222">
        <v>9.9499999999999993</v>
      </c>
      <c r="BH110" s="222">
        <v>9.9600000000000009</v>
      </c>
      <c r="BI110" s="222">
        <v>9.9700000000000006</v>
      </c>
      <c r="BJ110" s="222">
        <v>9.9600000000000009</v>
      </c>
      <c r="BK110" s="222">
        <v>9.9600000000000009</v>
      </c>
      <c r="BL110" s="222">
        <v>9.94</v>
      </c>
      <c r="BM110" s="222">
        <v>9.9499999999999993</v>
      </c>
      <c r="BN110" s="222">
        <v>9.9499999999999993</v>
      </c>
      <c r="BO110" s="222">
        <v>9.9600000000000009</v>
      </c>
      <c r="BP110" s="222">
        <v>9.9499999999999993</v>
      </c>
      <c r="BQ110" s="222">
        <v>9.94</v>
      </c>
      <c r="BR110" s="222">
        <v>9.93</v>
      </c>
      <c r="BS110" s="222">
        <v>9.94</v>
      </c>
      <c r="BT110" s="222">
        <v>9.94</v>
      </c>
      <c r="BU110" s="222">
        <v>9.94</v>
      </c>
      <c r="BV110" s="222">
        <v>9.9499999999999993</v>
      </c>
      <c r="BW110" s="222">
        <v>9.9499999999999993</v>
      </c>
      <c r="BX110" s="222">
        <v>9.9499999999999993</v>
      </c>
      <c r="BY110" s="222">
        <v>9.9600000000000009</v>
      </c>
      <c r="BZ110" s="222">
        <v>9.9600000000000009</v>
      </c>
      <c r="CA110" s="222">
        <v>9.94</v>
      </c>
      <c r="CB110" s="222">
        <v>9.94</v>
      </c>
      <c r="CC110" s="222">
        <v>9.9499999999999993</v>
      </c>
      <c r="CD110" s="222">
        <v>9.9600000000000009</v>
      </c>
      <c r="CE110" s="222">
        <v>9.9600000000000009</v>
      </c>
      <c r="CF110" s="222">
        <v>9.9700000000000006</v>
      </c>
      <c r="CG110" s="222">
        <v>9.9700000000000006</v>
      </c>
      <c r="CH110" s="222">
        <v>9.98</v>
      </c>
      <c r="CI110" s="222">
        <v>9.99</v>
      </c>
      <c r="CJ110" s="222">
        <v>10</v>
      </c>
      <c r="CK110" s="222">
        <v>10</v>
      </c>
      <c r="CL110" s="222">
        <v>10</v>
      </c>
      <c r="CM110" s="222">
        <v>10.02</v>
      </c>
      <c r="CN110" s="222">
        <v>10.029999999999999</v>
      </c>
      <c r="CO110" s="222">
        <v>10.039999999999999</v>
      </c>
      <c r="CP110" s="222">
        <v>10.050000000000001</v>
      </c>
      <c r="CQ110" s="222">
        <v>10.06</v>
      </c>
      <c r="CR110" s="222">
        <v>10.07</v>
      </c>
      <c r="CS110" s="222">
        <v>10.07</v>
      </c>
      <c r="CT110" s="222">
        <v>10.08</v>
      </c>
      <c r="CU110" s="222">
        <v>10.08</v>
      </c>
      <c r="CV110" s="222">
        <v>10.09</v>
      </c>
      <c r="CW110" s="222">
        <v>10.09</v>
      </c>
      <c r="CX110" s="222">
        <v>10.1</v>
      </c>
      <c r="CY110" s="222">
        <v>10.11</v>
      </c>
      <c r="CZ110" s="222">
        <v>10.11</v>
      </c>
      <c r="DA110" s="222">
        <v>10.11</v>
      </c>
      <c r="DB110" s="222">
        <v>10.119999999999999</v>
      </c>
      <c r="DC110" s="222">
        <v>10.130000000000001</v>
      </c>
      <c r="DD110" s="222">
        <v>10.14</v>
      </c>
      <c r="DE110" s="222">
        <v>10.15</v>
      </c>
      <c r="DF110" s="222">
        <v>10.16</v>
      </c>
      <c r="DG110" s="222">
        <v>10.18</v>
      </c>
      <c r="DH110" s="222">
        <v>10.19</v>
      </c>
      <c r="DI110" s="222">
        <v>10.199999999999999</v>
      </c>
      <c r="DJ110" s="222">
        <v>10.210000000000001</v>
      </c>
      <c r="DK110" s="222">
        <v>10.23</v>
      </c>
      <c r="DL110" s="222">
        <v>10.24</v>
      </c>
      <c r="DM110" s="222">
        <v>10.25</v>
      </c>
      <c r="DN110" s="222">
        <v>10.26</v>
      </c>
      <c r="DO110" s="222">
        <v>10.26</v>
      </c>
      <c r="DP110" s="222">
        <v>10.26</v>
      </c>
      <c r="DQ110" s="222">
        <v>10.27</v>
      </c>
      <c r="DR110" s="222">
        <v>10.28</v>
      </c>
      <c r="DS110" s="222">
        <v>10.28</v>
      </c>
      <c r="DT110" s="222">
        <v>10.28</v>
      </c>
      <c r="DU110" s="222">
        <v>10.28</v>
      </c>
      <c r="DV110" s="222">
        <v>10.29</v>
      </c>
      <c r="DW110" s="222">
        <v>10.3</v>
      </c>
      <c r="DX110" s="222">
        <v>10.31</v>
      </c>
      <c r="DY110" s="222">
        <v>10.31</v>
      </c>
      <c r="DZ110" s="222">
        <v>10.32</v>
      </c>
      <c r="EA110" s="222">
        <v>10.32</v>
      </c>
      <c r="EB110" s="222">
        <v>10.33</v>
      </c>
      <c r="EC110" s="222">
        <v>10.33</v>
      </c>
      <c r="ED110" s="222">
        <v>10.35</v>
      </c>
      <c r="EE110" s="222">
        <v>10.35</v>
      </c>
      <c r="EF110" s="222">
        <v>10.36</v>
      </c>
      <c r="EG110" s="222">
        <v>10.37</v>
      </c>
      <c r="EH110" s="222">
        <v>10.37</v>
      </c>
      <c r="EI110" s="222">
        <v>10.38</v>
      </c>
      <c r="EJ110" s="222">
        <v>10.38</v>
      </c>
      <c r="EK110" s="222">
        <v>10.39</v>
      </c>
      <c r="EL110" s="222">
        <v>10.4</v>
      </c>
      <c r="EM110" s="222">
        <v>10.41</v>
      </c>
      <c r="EN110" s="222">
        <v>10.41</v>
      </c>
      <c r="EO110" s="222">
        <v>10.41</v>
      </c>
      <c r="EP110" s="222">
        <v>10.41</v>
      </c>
      <c r="EQ110" s="222">
        <v>10.41</v>
      </c>
      <c r="ER110" s="222">
        <v>10.42</v>
      </c>
      <c r="ES110" s="222">
        <v>10.42</v>
      </c>
      <c r="ET110" s="222">
        <v>10.42</v>
      </c>
      <c r="EU110" s="222">
        <v>10.42</v>
      </c>
      <c r="EV110" s="222">
        <v>10.42</v>
      </c>
      <c r="EW110" s="222">
        <v>10.42</v>
      </c>
      <c r="EX110" s="222">
        <v>10.42</v>
      </c>
      <c r="EY110" s="222">
        <v>10.42</v>
      </c>
      <c r="EZ110" s="222">
        <v>10.42</v>
      </c>
      <c r="FA110" s="222">
        <v>10.42</v>
      </c>
      <c r="FB110" s="222">
        <v>10.42</v>
      </c>
      <c r="FC110" s="222">
        <v>10.42</v>
      </c>
      <c r="FD110" s="222">
        <v>10.42</v>
      </c>
      <c r="FE110" s="222">
        <v>10.42</v>
      </c>
      <c r="FF110" s="222">
        <v>10.43</v>
      </c>
      <c r="FG110" s="222">
        <v>10.43</v>
      </c>
      <c r="FH110" s="222">
        <v>10.44</v>
      </c>
      <c r="FI110" s="222">
        <v>10.45</v>
      </c>
      <c r="FJ110" s="222">
        <v>10.46</v>
      </c>
      <c r="FK110" s="222">
        <v>10.46</v>
      </c>
      <c r="FL110" s="222">
        <v>10.47</v>
      </c>
      <c r="FM110" s="222">
        <v>10.47</v>
      </c>
      <c r="FN110" s="222">
        <v>10.47</v>
      </c>
      <c r="FO110" s="222">
        <v>10.46</v>
      </c>
      <c r="FP110" s="222">
        <v>10.46</v>
      </c>
      <c r="FQ110" s="222">
        <v>10.46</v>
      </c>
      <c r="FR110" s="222">
        <v>10.47</v>
      </c>
      <c r="FS110" s="222">
        <v>10.47</v>
      </c>
      <c r="FT110" s="222">
        <v>10.47</v>
      </c>
      <c r="FU110" s="222">
        <v>10.47</v>
      </c>
      <c r="FV110" s="222">
        <v>10.47</v>
      </c>
      <c r="FW110" s="222">
        <v>10.48</v>
      </c>
      <c r="FX110" s="222">
        <v>10.48</v>
      </c>
      <c r="FY110" s="222">
        <v>10.49</v>
      </c>
      <c r="FZ110" s="222">
        <v>10.49</v>
      </c>
      <c r="GA110" s="222">
        <v>10.49</v>
      </c>
      <c r="GB110" s="222">
        <v>10.5</v>
      </c>
      <c r="GC110" s="222">
        <v>10.5</v>
      </c>
      <c r="GD110" s="222">
        <v>10.51</v>
      </c>
      <c r="GE110" s="222">
        <v>10.52</v>
      </c>
      <c r="GF110" s="222">
        <v>10.52</v>
      </c>
      <c r="GG110" s="222">
        <v>10.53</v>
      </c>
      <c r="GH110" s="222">
        <v>10.53</v>
      </c>
      <c r="GI110" s="222">
        <v>10.54</v>
      </c>
      <c r="GJ110" s="222">
        <v>10.55</v>
      </c>
      <c r="GK110" s="222">
        <v>10.55</v>
      </c>
      <c r="GL110" s="222">
        <v>10.55</v>
      </c>
      <c r="GM110" s="222">
        <v>10.55</v>
      </c>
      <c r="GN110" s="222">
        <v>10.55</v>
      </c>
      <c r="GO110" s="222">
        <v>10.55</v>
      </c>
      <c r="GP110" s="222">
        <v>10.56</v>
      </c>
      <c r="GQ110" s="222">
        <v>10.56</v>
      </c>
      <c r="GR110" s="222">
        <v>10.56</v>
      </c>
      <c r="GS110" s="222">
        <v>10.56</v>
      </c>
      <c r="GT110" s="222">
        <v>10.56</v>
      </c>
      <c r="GU110" s="222">
        <v>10.56</v>
      </c>
      <c r="GV110" s="222">
        <v>10.56</v>
      </c>
      <c r="GW110" s="222">
        <v>10.56</v>
      </c>
      <c r="GX110" s="222">
        <v>10.56</v>
      </c>
      <c r="GY110" s="222">
        <v>10.56</v>
      </c>
      <c r="GZ110" s="222">
        <v>10.57</v>
      </c>
      <c r="HA110" s="222">
        <v>10.56</v>
      </c>
      <c r="HB110" s="222">
        <v>10.56</v>
      </c>
      <c r="HC110" s="222">
        <v>10.56</v>
      </c>
      <c r="HD110" s="222">
        <v>10.56</v>
      </c>
      <c r="HE110" s="222">
        <v>10.55</v>
      </c>
      <c r="HF110" s="222">
        <v>10.55</v>
      </c>
      <c r="HG110" s="222">
        <v>10.55</v>
      </c>
      <c r="HH110" s="222">
        <v>10.55</v>
      </c>
      <c r="HI110" s="222">
        <v>10.55</v>
      </c>
      <c r="HJ110" s="222">
        <v>10.55</v>
      </c>
      <c r="HK110" s="222">
        <v>10.54</v>
      </c>
      <c r="HL110" s="222">
        <v>10.54</v>
      </c>
      <c r="HM110" s="222">
        <v>10.54</v>
      </c>
      <c r="HN110" s="222">
        <v>10.53</v>
      </c>
      <c r="HO110" s="222">
        <v>10.54</v>
      </c>
      <c r="HP110" s="222">
        <v>10.54</v>
      </c>
      <c r="HQ110" s="222">
        <v>10.54</v>
      </c>
      <c r="HR110" s="222">
        <v>10.53</v>
      </c>
      <c r="HS110" s="222">
        <v>10.53</v>
      </c>
      <c r="HT110" s="222">
        <v>10.53</v>
      </c>
      <c r="HU110" s="222">
        <v>10.53</v>
      </c>
      <c r="HV110" s="222">
        <v>10.53</v>
      </c>
      <c r="HW110" s="222">
        <v>10.53</v>
      </c>
      <c r="HX110" s="222">
        <v>10.52</v>
      </c>
      <c r="HY110" s="222">
        <v>10.52</v>
      </c>
      <c r="HZ110" s="222">
        <v>10.49</v>
      </c>
    </row>
    <row r="111" spans="1:237" x14ac:dyDescent="0.25">
      <c r="A111" s="225">
        <f t="shared" si="5"/>
        <v>109</v>
      </c>
      <c r="B111" s="226"/>
      <c r="C111" s="229"/>
      <c r="D111" s="180">
        <v>82.27</v>
      </c>
      <c r="E111" s="180">
        <v>81.44</v>
      </c>
      <c r="F111" s="180">
        <v>82.29</v>
      </c>
      <c r="G111" s="180">
        <v>81.63</v>
      </c>
      <c r="H111" s="180">
        <v>81.62</v>
      </c>
      <c r="I111" s="180">
        <v>82.04</v>
      </c>
      <c r="J111" s="222">
        <v>82.18</v>
      </c>
      <c r="K111" s="222">
        <v>81.98</v>
      </c>
      <c r="L111" s="229">
        <v>82.01</v>
      </c>
      <c r="M111" s="222">
        <v>82.05</v>
      </c>
      <c r="N111" s="222">
        <v>82.14</v>
      </c>
      <c r="O111" s="222">
        <v>82.22</v>
      </c>
      <c r="P111" s="222">
        <v>82.34</v>
      </c>
      <c r="Q111" s="222">
        <v>82.38</v>
      </c>
      <c r="R111" s="222">
        <v>82.39</v>
      </c>
      <c r="S111" s="222">
        <v>82.46</v>
      </c>
      <c r="T111" s="222">
        <v>82.54</v>
      </c>
      <c r="U111" s="222">
        <v>82.68</v>
      </c>
      <c r="V111" s="222">
        <v>82.82</v>
      </c>
      <c r="W111" s="222">
        <v>82.96</v>
      </c>
      <c r="X111" s="222">
        <v>82.96</v>
      </c>
      <c r="Y111" s="222">
        <v>82.98</v>
      </c>
      <c r="Z111" s="222">
        <v>82.97</v>
      </c>
      <c r="AA111" s="222">
        <v>83.05</v>
      </c>
      <c r="AB111" s="222">
        <v>83.11</v>
      </c>
      <c r="AC111" s="222">
        <v>83.18</v>
      </c>
      <c r="AD111" s="222">
        <v>83.33</v>
      </c>
      <c r="AE111" s="222">
        <v>83.33</v>
      </c>
      <c r="AF111" s="222">
        <v>83.33</v>
      </c>
      <c r="AG111" s="222">
        <v>83.43</v>
      </c>
      <c r="AH111" s="222">
        <v>83.36</v>
      </c>
      <c r="AI111" s="222">
        <v>83.5</v>
      </c>
      <c r="AJ111" s="222">
        <v>83.65</v>
      </c>
      <c r="AK111" s="222">
        <v>83.75</v>
      </c>
      <c r="AL111" s="222">
        <v>83.9</v>
      </c>
      <c r="AM111" s="222">
        <v>84.02</v>
      </c>
      <c r="AN111" s="222">
        <v>84.1</v>
      </c>
      <c r="AO111" s="222">
        <v>84.17</v>
      </c>
      <c r="AP111" s="222">
        <v>84.26</v>
      </c>
      <c r="AQ111" s="222">
        <v>84.33</v>
      </c>
      <c r="AR111" s="222">
        <v>84.42</v>
      </c>
      <c r="AS111" s="222">
        <v>84.51</v>
      </c>
      <c r="AT111" s="222">
        <v>84.58</v>
      </c>
      <c r="AU111" s="222">
        <v>84.64</v>
      </c>
      <c r="AV111" s="222">
        <v>84.67</v>
      </c>
      <c r="AW111" s="222">
        <v>84.72</v>
      </c>
      <c r="AX111" s="222">
        <v>84.71</v>
      </c>
      <c r="AY111" s="222">
        <v>84.69</v>
      </c>
      <c r="AZ111" s="222">
        <v>84.69</v>
      </c>
      <c r="BA111" s="222">
        <v>84.69</v>
      </c>
      <c r="BB111" s="222">
        <v>84.69</v>
      </c>
      <c r="BC111" s="222">
        <v>84.64</v>
      </c>
      <c r="BD111" s="222">
        <v>84.68</v>
      </c>
      <c r="BE111" s="222">
        <v>84.66</v>
      </c>
      <c r="BF111" s="222">
        <v>84.7</v>
      </c>
      <c r="BG111" s="222">
        <v>84.76</v>
      </c>
      <c r="BH111" s="222">
        <v>84.8</v>
      </c>
      <c r="BI111" s="222">
        <v>84.85</v>
      </c>
      <c r="BJ111" s="222">
        <v>84.83</v>
      </c>
      <c r="BK111" s="222">
        <v>84.83</v>
      </c>
      <c r="BL111" s="222">
        <v>84.83</v>
      </c>
      <c r="BM111" s="222">
        <v>84.83</v>
      </c>
      <c r="BN111" s="222">
        <v>84.84</v>
      </c>
      <c r="BO111" s="222">
        <v>84.85</v>
      </c>
      <c r="BP111" s="222">
        <v>84.85</v>
      </c>
      <c r="BQ111" s="222">
        <v>84.85</v>
      </c>
      <c r="BR111" s="222">
        <v>84.88</v>
      </c>
      <c r="BS111" s="222">
        <v>84.91</v>
      </c>
      <c r="BT111" s="222">
        <v>84.92</v>
      </c>
      <c r="BU111" s="222">
        <v>84.89</v>
      </c>
      <c r="BV111" s="222">
        <v>84.92</v>
      </c>
      <c r="BW111" s="222">
        <v>84.93</v>
      </c>
      <c r="BX111" s="222">
        <v>84.98</v>
      </c>
      <c r="BY111" s="222">
        <v>84.98</v>
      </c>
      <c r="BZ111" s="222">
        <v>84.98</v>
      </c>
      <c r="CA111" s="222">
        <v>84.95</v>
      </c>
      <c r="CB111" s="222">
        <v>84.91</v>
      </c>
      <c r="CC111" s="222">
        <v>84.92</v>
      </c>
      <c r="CD111" s="222">
        <v>84.94</v>
      </c>
      <c r="CE111" s="222">
        <v>84.95</v>
      </c>
      <c r="CF111" s="222">
        <v>84.96</v>
      </c>
      <c r="CG111" s="222">
        <v>84.98</v>
      </c>
      <c r="CH111" s="222">
        <v>85.01</v>
      </c>
      <c r="CI111" s="222">
        <v>85.03</v>
      </c>
      <c r="CJ111" s="222">
        <v>85.08</v>
      </c>
      <c r="CK111" s="222">
        <v>85.08</v>
      </c>
      <c r="CL111" s="222">
        <v>85.08</v>
      </c>
      <c r="CM111" s="222">
        <v>85.13</v>
      </c>
      <c r="CN111" s="222">
        <v>85.19</v>
      </c>
      <c r="CO111" s="222">
        <v>85.24</v>
      </c>
      <c r="CP111" s="222">
        <v>85.27</v>
      </c>
      <c r="CQ111" s="222">
        <v>85.3</v>
      </c>
      <c r="CR111" s="222">
        <v>85.31</v>
      </c>
      <c r="CS111" s="222">
        <v>85.32</v>
      </c>
      <c r="CT111" s="222">
        <v>85.34</v>
      </c>
      <c r="CU111" s="222">
        <v>85.35</v>
      </c>
      <c r="CV111" s="222">
        <v>85.36</v>
      </c>
      <c r="CW111" s="222">
        <v>85.37</v>
      </c>
      <c r="CX111" s="222">
        <v>85.39</v>
      </c>
      <c r="CY111" s="222">
        <v>85.42</v>
      </c>
      <c r="CZ111" s="222">
        <v>85.43</v>
      </c>
      <c r="DA111" s="222">
        <v>85.45</v>
      </c>
      <c r="DB111" s="222">
        <v>85.46</v>
      </c>
      <c r="DC111" s="222">
        <v>85.48</v>
      </c>
      <c r="DD111" s="222">
        <v>85.51</v>
      </c>
      <c r="DE111" s="222">
        <v>85.52</v>
      </c>
      <c r="DF111" s="222">
        <v>85.52</v>
      </c>
      <c r="DG111" s="222">
        <v>85.57</v>
      </c>
      <c r="DH111" s="222">
        <v>85.58</v>
      </c>
      <c r="DI111" s="222">
        <v>85.6</v>
      </c>
      <c r="DJ111" s="222">
        <v>85.62</v>
      </c>
      <c r="DK111" s="222">
        <v>85.65</v>
      </c>
      <c r="DL111" s="222">
        <v>85.68</v>
      </c>
      <c r="DM111" s="222">
        <v>85.7</v>
      </c>
      <c r="DN111" s="222">
        <v>85.7</v>
      </c>
      <c r="DO111" s="222">
        <v>85.72</v>
      </c>
      <c r="DP111" s="222">
        <v>85.74</v>
      </c>
      <c r="DQ111" s="222">
        <v>85.76</v>
      </c>
      <c r="DR111" s="222">
        <v>85.78</v>
      </c>
      <c r="DS111" s="222">
        <v>85.78</v>
      </c>
      <c r="DT111" s="222">
        <v>85.78</v>
      </c>
      <c r="DU111" s="222">
        <v>85.8</v>
      </c>
      <c r="DV111" s="222">
        <v>85.81</v>
      </c>
      <c r="DW111" s="222">
        <v>85.83</v>
      </c>
      <c r="DX111" s="222">
        <v>85.86</v>
      </c>
      <c r="DY111" s="222">
        <v>85.87</v>
      </c>
      <c r="DZ111" s="222">
        <v>85.87</v>
      </c>
      <c r="EA111" s="222">
        <v>85.87</v>
      </c>
      <c r="EB111" s="222">
        <v>85.9</v>
      </c>
      <c r="EC111" s="222">
        <v>85.9</v>
      </c>
      <c r="ED111" s="222">
        <v>85.92</v>
      </c>
      <c r="EE111" s="222">
        <v>85.91</v>
      </c>
      <c r="EF111" s="222">
        <v>85.92</v>
      </c>
      <c r="EG111" s="222">
        <v>85.92</v>
      </c>
      <c r="EH111" s="222">
        <v>85.92</v>
      </c>
      <c r="EI111" s="222">
        <v>85.92</v>
      </c>
      <c r="EJ111" s="222">
        <v>85.94</v>
      </c>
      <c r="EK111" s="222">
        <v>85.94</v>
      </c>
      <c r="EL111" s="222">
        <v>85.94</v>
      </c>
      <c r="EM111" s="222">
        <v>85.94</v>
      </c>
      <c r="EN111" s="222">
        <v>85.93</v>
      </c>
      <c r="EO111" s="222">
        <v>85.94</v>
      </c>
      <c r="EP111" s="222">
        <v>85.93</v>
      </c>
      <c r="EQ111" s="222">
        <v>85.94</v>
      </c>
      <c r="ER111" s="222">
        <v>85.95</v>
      </c>
      <c r="ES111" s="222">
        <v>85.94</v>
      </c>
      <c r="ET111" s="222">
        <v>85.94</v>
      </c>
      <c r="EU111" s="222">
        <v>85.94</v>
      </c>
      <c r="EV111" s="222">
        <v>85.95</v>
      </c>
      <c r="EW111" s="222">
        <v>85.95</v>
      </c>
      <c r="EX111" s="222">
        <v>85.95</v>
      </c>
      <c r="EY111" s="222">
        <v>85.95</v>
      </c>
      <c r="EZ111" s="222">
        <v>85.95</v>
      </c>
      <c r="FA111" s="222">
        <v>85.94</v>
      </c>
      <c r="FB111" s="222">
        <v>85.96</v>
      </c>
      <c r="FC111" s="222">
        <v>85.96</v>
      </c>
      <c r="FD111" s="222">
        <v>85.96</v>
      </c>
      <c r="FE111" s="222">
        <v>85.96</v>
      </c>
      <c r="FF111" s="222">
        <v>85.95</v>
      </c>
      <c r="FG111" s="222">
        <v>85.95</v>
      </c>
      <c r="FH111" s="222">
        <v>85.96</v>
      </c>
      <c r="FI111" s="222">
        <v>85.97</v>
      </c>
      <c r="FJ111" s="222">
        <v>85.96</v>
      </c>
      <c r="FK111" s="222">
        <v>85.97</v>
      </c>
      <c r="FL111" s="222">
        <v>85.97</v>
      </c>
      <c r="FM111" s="222">
        <v>85.97</v>
      </c>
      <c r="FN111" s="222">
        <v>85.98</v>
      </c>
      <c r="FO111" s="222">
        <v>85.98</v>
      </c>
      <c r="FP111" s="222">
        <v>85.99</v>
      </c>
      <c r="FQ111" s="222">
        <v>86</v>
      </c>
      <c r="FR111" s="222">
        <v>85.99</v>
      </c>
      <c r="FS111" s="222">
        <v>86</v>
      </c>
      <c r="FT111" s="222">
        <v>86.01</v>
      </c>
      <c r="FU111" s="222">
        <v>86.01</v>
      </c>
      <c r="FV111" s="222">
        <v>86.02</v>
      </c>
      <c r="FW111" s="222">
        <v>86.01</v>
      </c>
      <c r="FX111" s="222">
        <v>86.02</v>
      </c>
      <c r="FY111" s="222">
        <v>86.02</v>
      </c>
      <c r="FZ111" s="222">
        <v>86.02</v>
      </c>
      <c r="GA111" s="222">
        <v>86.03</v>
      </c>
      <c r="GB111" s="222">
        <v>86.03</v>
      </c>
      <c r="GC111" s="222">
        <v>86.02</v>
      </c>
      <c r="GD111" s="222">
        <v>86.04</v>
      </c>
      <c r="GE111" s="222">
        <v>86.05</v>
      </c>
      <c r="GF111" s="222">
        <v>86.07</v>
      </c>
      <c r="GG111" s="222">
        <v>86.07</v>
      </c>
      <c r="GH111" s="222">
        <v>86.07</v>
      </c>
      <c r="GI111" s="222">
        <v>86.08</v>
      </c>
      <c r="GJ111" s="222">
        <v>86.07</v>
      </c>
      <c r="GK111" s="222">
        <v>86.06</v>
      </c>
      <c r="GL111" s="222">
        <v>86.05</v>
      </c>
      <c r="GM111" s="222">
        <v>86.05</v>
      </c>
      <c r="GN111" s="222">
        <v>86.05</v>
      </c>
      <c r="GO111" s="222">
        <v>86.06</v>
      </c>
      <c r="GP111" s="222">
        <v>86.06</v>
      </c>
      <c r="GQ111" s="222">
        <v>86.07</v>
      </c>
      <c r="GR111" s="222">
        <v>86.06</v>
      </c>
      <c r="GS111" s="222">
        <v>86.06</v>
      </c>
      <c r="GT111" s="222">
        <v>86.06</v>
      </c>
      <c r="GU111" s="222">
        <v>86.06</v>
      </c>
      <c r="GV111" s="222">
        <v>86.05</v>
      </c>
      <c r="GW111" s="222">
        <v>86.05</v>
      </c>
      <c r="GX111" s="222">
        <v>86.05</v>
      </c>
      <c r="GY111" s="222">
        <v>86.05</v>
      </c>
      <c r="GZ111" s="222">
        <v>86.06</v>
      </c>
      <c r="HA111" s="222">
        <v>86.05</v>
      </c>
      <c r="HB111" s="222">
        <v>86.06</v>
      </c>
      <c r="HC111" s="222">
        <v>86.07</v>
      </c>
      <c r="HD111" s="222">
        <v>86.07</v>
      </c>
      <c r="HE111" s="222">
        <v>86.07</v>
      </c>
      <c r="HF111" s="222">
        <v>86.07</v>
      </c>
      <c r="HG111" s="222">
        <v>86.08</v>
      </c>
      <c r="HH111" s="222">
        <v>86.08</v>
      </c>
      <c r="HI111" s="222">
        <v>86.09</v>
      </c>
      <c r="HJ111" s="222">
        <v>86.09</v>
      </c>
      <c r="HK111" s="222">
        <v>86.07</v>
      </c>
      <c r="HL111" s="222">
        <v>86.06</v>
      </c>
      <c r="HM111" s="222">
        <v>86.05</v>
      </c>
      <c r="HN111" s="222">
        <v>86.05</v>
      </c>
      <c r="HO111" s="222">
        <v>86.06</v>
      </c>
      <c r="HP111" s="222">
        <v>86.05</v>
      </c>
      <c r="HQ111" s="222">
        <v>86.06</v>
      </c>
      <c r="HR111" s="222">
        <v>86.06</v>
      </c>
      <c r="HS111" s="222">
        <v>86.06</v>
      </c>
      <c r="HT111" s="222">
        <v>86.06</v>
      </c>
      <c r="HU111" s="222">
        <v>86.06</v>
      </c>
      <c r="HV111" s="222">
        <v>86.06</v>
      </c>
      <c r="HW111" s="222">
        <v>86.05</v>
      </c>
      <c r="HX111" s="222">
        <v>86.03</v>
      </c>
      <c r="HY111" s="222">
        <v>86.03</v>
      </c>
      <c r="HZ111" s="222">
        <v>86.01</v>
      </c>
    </row>
    <row r="112" spans="1:237" x14ac:dyDescent="0.25">
      <c r="A112" s="225">
        <f t="shared" si="5"/>
        <v>110</v>
      </c>
      <c r="B112" s="226"/>
      <c r="C112" s="229"/>
      <c r="D112" s="180">
        <v>6.6</v>
      </c>
      <c r="E112" s="180">
        <v>6.55</v>
      </c>
      <c r="F112" s="180">
        <v>6.63</v>
      </c>
      <c r="G112" s="180">
        <v>6.54</v>
      </c>
      <c r="H112" s="180">
        <v>6.57</v>
      </c>
      <c r="I112" s="180">
        <v>6.53</v>
      </c>
      <c r="J112" s="222">
        <v>6.51</v>
      </c>
      <c r="K112" s="222">
        <v>6.48</v>
      </c>
      <c r="L112" s="229">
        <v>6.44</v>
      </c>
      <c r="M112" s="222">
        <v>6.43</v>
      </c>
      <c r="N112" s="222">
        <v>6.42</v>
      </c>
      <c r="O112" s="222">
        <v>6.42</v>
      </c>
      <c r="P112" s="222">
        <v>6.42</v>
      </c>
      <c r="Q112" s="222">
        <v>6.41</v>
      </c>
      <c r="R112" s="222">
        <v>6.41</v>
      </c>
      <c r="S112" s="222">
        <v>6.39</v>
      </c>
      <c r="T112" s="222">
        <v>6.39</v>
      </c>
      <c r="U112" s="222">
        <v>6.38</v>
      </c>
      <c r="V112" s="222">
        <v>6.38</v>
      </c>
      <c r="W112" s="222">
        <v>6.38</v>
      </c>
      <c r="X112" s="222">
        <v>6.38</v>
      </c>
      <c r="Y112" s="222">
        <v>6.37</v>
      </c>
      <c r="Z112" s="222">
        <v>6.33</v>
      </c>
      <c r="AA112" s="222">
        <v>6.31</v>
      </c>
      <c r="AB112" s="222">
        <v>6.31</v>
      </c>
      <c r="AC112" s="222">
        <v>6.3</v>
      </c>
      <c r="AD112" s="222">
        <v>6.31</v>
      </c>
      <c r="AE112" s="222">
        <v>6.31</v>
      </c>
      <c r="AF112" s="222">
        <v>6.31</v>
      </c>
      <c r="AG112" s="222">
        <v>6.32</v>
      </c>
      <c r="AH112" s="222">
        <v>6.32</v>
      </c>
      <c r="AI112" s="222">
        <v>6.32</v>
      </c>
      <c r="AJ112" s="222">
        <v>6.33</v>
      </c>
      <c r="AK112" s="222">
        <v>6.32</v>
      </c>
      <c r="AL112" s="222">
        <v>6.32</v>
      </c>
      <c r="AM112" s="222">
        <v>6.32</v>
      </c>
      <c r="AN112" s="222">
        <v>6.33</v>
      </c>
      <c r="AO112" s="222">
        <v>6.33</v>
      </c>
      <c r="AP112" s="222">
        <v>6.33</v>
      </c>
      <c r="AQ112" s="222">
        <v>6.33</v>
      </c>
      <c r="AR112" s="222">
        <v>6.33</v>
      </c>
      <c r="AS112" s="222">
        <v>6.33</v>
      </c>
      <c r="AT112" s="222">
        <v>6.33</v>
      </c>
      <c r="AU112" s="222">
        <v>6.33</v>
      </c>
      <c r="AV112" s="222">
        <v>6.33</v>
      </c>
      <c r="AW112" s="222">
        <v>6.33</v>
      </c>
      <c r="AX112" s="222">
        <v>6.33</v>
      </c>
      <c r="AY112" s="222">
        <v>6.32</v>
      </c>
      <c r="AZ112" s="222">
        <v>6.32</v>
      </c>
      <c r="BA112" s="222">
        <v>6.32</v>
      </c>
      <c r="BB112" s="222">
        <v>6.32</v>
      </c>
      <c r="BC112" s="222">
        <v>6.32</v>
      </c>
      <c r="BD112" s="222">
        <v>6.33</v>
      </c>
      <c r="BE112" s="222">
        <v>6.33</v>
      </c>
      <c r="BF112" s="222">
        <v>6.33</v>
      </c>
      <c r="BG112" s="222">
        <v>6.33</v>
      </c>
      <c r="BH112" s="222">
        <v>6.33</v>
      </c>
      <c r="BI112" s="222">
        <v>6.33</v>
      </c>
      <c r="BJ112" s="222">
        <v>6.33</v>
      </c>
      <c r="BK112" s="222">
        <v>6.33</v>
      </c>
      <c r="BL112" s="222">
        <v>6.33</v>
      </c>
      <c r="BM112" s="222">
        <v>6.33</v>
      </c>
      <c r="BN112" s="222">
        <v>6.34</v>
      </c>
      <c r="BO112" s="222">
        <v>6.33</v>
      </c>
      <c r="BP112" s="222">
        <v>6.33</v>
      </c>
      <c r="BQ112" s="222">
        <v>6.33</v>
      </c>
      <c r="BR112" s="222">
        <v>6.33</v>
      </c>
      <c r="BS112" s="222">
        <v>6.33</v>
      </c>
      <c r="BT112" s="222">
        <v>6.33</v>
      </c>
      <c r="BU112" s="222">
        <v>6.33</v>
      </c>
      <c r="BV112" s="222">
        <v>6.32</v>
      </c>
      <c r="BW112" s="222">
        <v>6.32</v>
      </c>
      <c r="BX112" s="222">
        <v>6.32</v>
      </c>
      <c r="BY112" s="222">
        <v>6.32</v>
      </c>
      <c r="BZ112" s="222">
        <v>6.32</v>
      </c>
      <c r="CA112" s="222">
        <v>6.32</v>
      </c>
      <c r="CB112" s="222">
        <v>6.32</v>
      </c>
      <c r="CC112" s="222">
        <v>6.32</v>
      </c>
      <c r="CD112" s="222">
        <v>6.32</v>
      </c>
      <c r="CE112" s="222">
        <v>6.32</v>
      </c>
      <c r="CF112" s="222">
        <v>6.32</v>
      </c>
      <c r="CG112" s="222">
        <v>6.32</v>
      </c>
      <c r="CH112" s="222">
        <v>6.32</v>
      </c>
      <c r="CI112" s="222">
        <v>6.32</v>
      </c>
      <c r="CJ112" s="222">
        <v>6.32</v>
      </c>
      <c r="CK112" s="222">
        <v>6.32</v>
      </c>
      <c r="CL112" s="222">
        <v>6.32</v>
      </c>
      <c r="CM112" s="222">
        <v>6.32</v>
      </c>
      <c r="CN112" s="222">
        <v>6.32</v>
      </c>
      <c r="CO112" s="222">
        <v>6.32</v>
      </c>
      <c r="CP112" s="222">
        <v>6.32</v>
      </c>
      <c r="CQ112" s="222">
        <v>6.32</v>
      </c>
      <c r="CR112" s="222">
        <v>6.24</v>
      </c>
      <c r="CS112" s="222">
        <v>6.24</v>
      </c>
      <c r="CT112" s="222">
        <v>6.24</v>
      </c>
      <c r="CU112" s="222">
        <v>6.24</v>
      </c>
      <c r="CV112" s="222">
        <v>6.24</v>
      </c>
      <c r="CW112" s="222">
        <v>6.24</v>
      </c>
      <c r="CX112" s="222">
        <v>6.25</v>
      </c>
      <c r="CY112" s="222">
        <v>6.25</v>
      </c>
      <c r="CZ112" s="222">
        <v>6.25</v>
      </c>
      <c r="DA112" s="222">
        <v>6.25</v>
      </c>
      <c r="DB112" s="222">
        <v>6.25</v>
      </c>
      <c r="DC112" s="222">
        <v>6.25</v>
      </c>
      <c r="DD112" s="222">
        <v>6.25</v>
      </c>
      <c r="DE112" s="222">
        <v>6.25</v>
      </c>
      <c r="DF112" s="222">
        <v>6.25</v>
      </c>
      <c r="DG112" s="222">
        <v>6.25</v>
      </c>
      <c r="DH112" s="222">
        <v>6.25</v>
      </c>
      <c r="DI112" s="222">
        <v>6.25</v>
      </c>
      <c r="DJ112" s="222">
        <v>6.25</v>
      </c>
      <c r="DK112" s="222">
        <v>6.25</v>
      </c>
      <c r="DL112" s="222">
        <v>6.25</v>
      </c>
      <c r="DM112" s="222">
        <v>6.25</v>
      </c>
      <c r="DN112" s="222">
        <v>6.25</v>
      </c>
      <c r="DO112" s="222">
        <v>6.25</v>
      </c>
      <c r="DP112" s="222">
        <v>6.25</v>
      </c>
      <c r="DQ112" s="222">
        <v>6.25</v>
      </c>
      <c r="DR112" s="222">
        <v>6.25</v>
      </c>
      <c r="DS112" s="222">
        <v>6.25</v>
      </c>
      <c r="DT112" s="222">
        <v>6.25</v>
      </c>
      <c r="DU112" s="222">
        <v>6.25</v>
      </c>
      <c r="DV112" s="222">
        <v>6.25</v>
      </c>
      <c r="DW112" s="222">
        <v>6.25</v>
      </c>
      <c r="DX112" s="222">
        <v>6.25</v>
      </c>
      <c r="DY112" s="222">
        <v>6.25</v>
      </c>
      <c r="DZ112" s="222">
        <v>6.25</v>
      </c>
      <c r="EA112" s="222">
        <v>6.25</v>
      </c>
      <c r="EB112" s="222">
        <v>6.25</v>
      </c>
      <c r="EC112" s="222">
        <v>6.25</v>
      </c>
      <c r="ED112" s="222">
        <v>6.25</v>
      </c>
      <c r="EE112" s="222">
        <v>6.25</v>
      </c>
      <c r="EF112" s="222">
        <v>6.25</v>
      </c>
      <c r="EG112" s="222">
        <v>6.25</v>
      </c>
      <c r="EH112" s="222">
        <v>6.25</v>
      </c>
      <c r="EI112" s="222">
        <v>6.25</v>
      </c>
      <c r="EJ112" s="222">
        <v>6.25</v>
      </c>
      <c r="EK112" s="222">
        <v>6.25</v>
      </c>
      <c r="EL112" s="222">
        <v>6.25</v>
      </c>
      <c r="EM112" s="222">
        <v>6.25</v>
      </c>
      <c r="EN112" s="222">
        <v>6.25</v>
      </c>
      <c r="EO112" s="222">
        <v>6.25</v>
      </c>
      <c r="EP112" s="222">
        <v>6.25</v>
      </c>
      <c r="EQ112" s="222">
        <v>6.25</v>
      </c>
      <c r="ER112" s="222">
        <v>6.25</v>
      </c>
      <c r="ES112" s="222">
        <v>6.25</v>
      </c>
      <c r="ET112" s="222">
        <v>6.25</v>
      </c>
      <c r="EU112" s="222">
        <v>6.25</v>
      </c>
      <c r="EV112" s="222">
        <v>6.25</v>
      </c>
      <c r="EW112" s="222">
        <v>6.25</v>
      </c>
      <c r="EX112" s="222">
        <v>6.25</v>
      </c>
      <c r="EY112" s="222">
        <v>6.25</v>
      </c>
      <c r="EZ112" s="222">
        <v>6.25</v>
      </c>
      <c r="FA112" s="222">
        <v>6.25</v>
      </c>
      <c r="FB112" s="222">
        <v>6.25</v>
      </c>
      <c r="FC112" s="222">
        <v>6.25</v>
      </c>
      <c r="FD112" s="222">
        <v>6.25</v>
      </c>
      <c r="FE112" s="222">
        <v>6.25</v>
      </c>
      <c r="FF112" s="222">
        <v>6.25</v>
      </c>
      <c r="FG112" s="222">
        <v>6.25</v>
      </c>
      <c r="FH112" s="222">
        <v>6.25</v>
      </c>
      <c r="FI112" s="222">
        <v>6.25</v>
      </c>
      <c r="FJ112" s="222">
        <v>6.25</v>
      </c>
      <c r="FK112" s="222">
        <v>6.25</v>
      </c>
      <c r="FL112" s="222">
        <v>6.25</v>
      </c>
      <c r="FM112" s="222">
        <v>6.25</v>
      </c>
      <c r="FN112" s="222">
        <v>6.25</v>
      </c>
      <c r="FO112" s="222">
        <v>6.25</v>
      </c>
      <c r="FP112" s="222">
        <v>6.25</v>
      </c>
      <c r="FQ112" s="222">
        <v>6.25</v>
      </c>
      <c r="FR112" s="222">
        <v>6.25</v>
      </c>
      <c r="FS112" s="222">
        <v>6.25</v>
      </c>
      <c r="FT112" s="222">
        <v>6.25</v>
      </c>
      <c r="FU112" s="222">
        <v>6.25</v>
      </c>
      <c r="FV112" s="222">
        <v>6.25</v>
      </c>
      <c r="FW112" s="222">
        <v>6.25</v>
      </c>
      <c r="FX112" s="222">
        <v>6.25</v>
      </c>
      <c r="FY112" s="222">
        <v>6.25</v>
      </c>
      <c r="FZ112" s="222">
        <v>6.25</v>
      </c>
      <c r="GA112" s="222">
        <v>6.25</v>
      </c>
      <c r="GB112" s="222">
        <v>6.25</v>
      </c>
      <c r="GC112" s="222">
        <v>6.25</v>
      </c>
      <c r="GD112" s="222">
        <v>6.25</v>
      </c>
      <c r="GE112" s="222">
        <v>6.25</v>
      </c>
      <c r="GF112" s="222">
        <v>6.25</v>
      </c>
      <c r="GG112" s="222">
        <v>6.25</v>
      </c>
      <c r="GH112" s="222">
        <v>6.25</v>
      </c>
      <c r="GI112" s="222">
        <v>6.25</v>
      </c>
      <c r="GJ112" s="222">
        <v>6.25</v>
      </c>
      <c r="GK112" s="222">
        <v>6.25</v>
      </c>
      <c r="GL112" s="222">
        <v>6.25</v>
      </c>
      <c r="GM112" s="222">
        <v>6.25</v>
      </c>
      <c r="GN112" s="222">
        <v>6.25</v>
      </c>
      <c r="GO112" s="222">
        <v>6.25</v>
      </c>
      <c r="GP112" s="222">
        <v>6.25</v>
      </c>
      <c r="GQ112" s="222">
        <v>6.25</v>
      </c>
      <c r="GR112" s="222">
        <v>6.25</v>
      </c>
      <c r="GS112" s="222">
        <v>6.25</v>
      </c>
      <c r="GT112" s="222">
        <v>6.25</v>
      </c>
      <c r="GU112" s="222">
        <v>6.25</v>
      </c>
      <c r="GV112" s="222">
        <v>6.25</v>
      </c>
      <c r="GW112" s="222">
        <v>6.25</v>
      </c>
      <c r="GX112" s="222">
        <v>6.25</v>
      </c>
      <c r="GY112" s="222">
        <v>6.25</v>
      </c>
      <c r="GZ112" s="222">
        <v>6.25</v>
      </c>
      <c r="HA112" s="222">
        <v>6.25</v>
      </c>
      <c r="HB112" s="222">
        <v>6.25</v>
      </c>
      <c r="HC112" s="222">
        <v>6.25</v>
      </c>
      <c r="HD112" s="222">
        <v>6.25</v>
      </c>
      <c r="HE112" s="222">
        <v>6.25</v>
      </c>
      <c r="HF112" s="222">
        <v>6.25</v>
      </c>
      <c r="HG112" s="222">
        <v>6.25</v>
      </c>
      <c r="HH112" s="222">
        <v>6.25</v>
      </c>
      <c r="HI112" s="222">
        <v>6.25</v>
      </c>
      <c r="HJ112" s="222">
        <v>6.25</v>
      </c>
      <c r="HK112" s="222">
        <v>6.25</v>
      </c>
      <c r="HL112" s="222">
        <v>6.25</v>
      </c>
      <c r="HM112" s="222">
        <v>6.25</v>
      </c>
      <c r="HN112" s="222">
        <v>6.25</v>
      </c>
      <c r="HO112" s="222">
        <v>6.25</v>
      </c>
      <c r="HP112" s="222">
        <v>6.25</v>
      </c>
      <c r="HQ112" s="222">
        <v>6.25</v>
      </c>
      <c r="HR112" s="222">
        <v>6.25</v>
      </c>
      <c r="HS112" s="222">
        <v>6.25</v>
      </c>
      <c r="HT112" s="222">
        <v>6.25</v>
      </c>
      <c r="HU112" s="222">
        <v>6.25</v>
      </c>
      <c r="HV112" s="222">
        <v>6.25</v>
      </c>
      <c r="HW112" s="222">
        <v>6.25</v>
      </c>
      <c r="HX112" s="222">
        <v>6.25</v>
      </c>
      <c r="HY112" s="222">
        <v>6.25</v>
      </c>
      <c r="HZ112" s="222">
        <v>6.25</v>
      </c>
    </row>
    <row r="113" spans="1:237" x14ac:dyDescent="0.25">
      <c r="A113" s="225">
        <f t="shared" si="5"/>
        <v>111</v>
      </c>
      <c r="B113" s="226"/>
      <c r="C113" s="229"/>
      <c r="D113" s="180"/>
      <c r="E113" s="180"/>
      <c r="F113" s="180"/>
      <c r="G113" s="180"/>
      <c r="H113" s="180"/>
      <c r="I113" s="180"/>
      <c r="L113" s="229"/>
    </row>
    <row r="114" spans="1:237" x14ac:dyDescent="0.25">
      <c r="A114" s="225">
        <f t="shared" si="5"/>
        <v>112</v>
      </c>
      <c r="B114" s="226"/>
      <c r="C114" s="229"/>
      <c r="D114" s="180">
        <v>6.8</v>
      </c>
      <c r="E114" s="180">
        <v>6.46</v>
      </c>
      <c r="F114" s="180">
        <v>6.26</v>
      </c>
      <c r="G114" s="180">
        <v>6.14</v>
      </c>
      <c r="H114" s="180">
        <v>6.16</v>
      </c>
      <c r="I114" s="180">
        <v>6.2</v>
      </c>
      <c r="J114" s="222">
        <v>6.2</v>
      </c>
      <c r="K114" s="222">
        <v>6.26</v>
      </c>
      <c r="L114" s="229">
        <v>6.26</v>
      </c>
      <c r="M114" s="222">
        <v>6.24</v>
      </c>
      <c r="N114" s="222">
        <v>6.28</v>
      </c>
      <c r="O114" s="222">
        <v>6.28</v>
      </c>
      <c r="P114" s="222">
        <v>6.27</v>
      </c>
      <c r="Q114" s="222">
        <v>6.28</v>
      </c>
      <c r="R114" s="222">
        <v>6.26</v>
      </c>
      <c r="S114" s="222">
        <v>6.28</v>
      </c>
      <c r="T114" s="222">
        <v>6.29</v>
      </c>
      <c r="U114" s="222">
        <v>6.3</v>
      </c>
      <c r="V114" s="222">
        <v>6.32</v>
      </c>
      <c r="W114" s="222">
        <v>6.33</v>
      </c>
      <c r="X114" s="222">
        <v>6.33</v>
      </c>
      <c r="Y114" s="222">
        <v>6.33</v>
      </c>
      <c r="Z114" s="222">
        <v>6.35</v>
      </c>
      <c r="AA114" s="222">
        <v>6.37</v>
      </c>
      <c r="AB114" s="222">
        <v>6.38</v>
      </c>
      <c r="AC114" s="222">
        <v>6.38</v>
      </c>
      <c r="AD114" s="222">
        <v>6.39</v>
      </c>
      <c r="AE114" s="222">
        <v>6.39</v>
      </c>
      <c r="AF114" s="222">
        <v>6.39</v>
      </c>
      <c r="AG114" s="222">
        <v>6.39</v>
      </c>
      <c r="AH114" s="222">
        <v>6.37</v>
      </c>
      <c r="AI114" s="222">
        <v>6.38</v>
      </c>
      <c r="AJ114" s="222">
        <v>6.39</v>
      </c>
      <c r="AK114" s="222">
        <v>6.4</v>
      </c>
      <c r="AL114" s="222">
        <v>6.39</v>
      </c>
      <c r="AM114" s="222">
        <v>6.4</v>
      </c>
      <c r="AN114" s="222">
        <v>6.41</v>
      </c>
      <c r="AO114" s="222">
        <v>6.41</v>
      </c>
      <c r="AP114" s="222">
        <v>6.4</v>
      </c>
      <c r="AQ114" s="222">
        <v>6.41</v>
      </c>
      <c r="AR114" s="222">
        <v>6.41</v>
      </c>
      <c r="AS114" s="222">
        <v>6.41</v>
      </c>
      <c r="AT114" s="222">
        <v>6.4</v>
      </c>
      <c r="AU114" s="222">
        <v>6.4</v>
      </c>
      <c r="AV114" s="222">
        <v>6.4</v>
      </c>
      <c r="AW114" s="222">
        <v>6.35</v>
      </c>
      <c r="AX114" s="222">
        <v>6.31</v>
      </c>
      <c r="AY114" s="222">
        <v>6.3</v>
      </c>
      <c r="AZ114" s="222">
        <v>6.3</v>
      </c>
      <c r="BA114" s="222">
        <v>6.3</v>
      </c>
      <c r="BB114" s="222">
        <v>6.3</v>
      </c>
      <c r="BC114" s="222">
        <v>6.34</v>
      </c>
      <c r="BD114" s="222">
        <v>6.33</v>
      </c>
      <c r="BE114" s="222">
        <v>6.34</v>
      </c>
      <c r="BF114" s="222">
        <v>6.33</v>
      </c>
      <c r="BG114" s="222">
        <v>6.33</v>
      </c>
      <c r="BH114" s="222">
        <v>6.33</v>
      </c>
      <c r="BI114" s="222">
        <v>6.34</v>
      </c>
      <c r="BJ114" s="222">
        <v>6.33</v>
      </c>
      <c r="BK114" s="222">
        <v>6.33</v>
      </c>
      <c r="BL114" s="222">
        <v>6.34</v>
      </c>
      <c r="BM114" s="222">
        <v>6.34</v>
      </c>
      <c r="BN114" s="222">
        <v>6.34</v>
      </c>
      <c r="BO114" s="222">
        <v>6.33</v>
      </c>
      <c r="BP114" s="222">
        <v>6.33</v>
      </c>
      <c r="BQ114" s="222">
        <v>6.33</v>
      </c>
      <c r="BR114" s="222">
        <v>6.33</v>
      </c>
      <c r="BS114" s="222">
        <v>6.32</v>
      </c>
      <c r="BT114" s="222">
        <v>6.32</v>
      </c>
      <c r="BU114" s="222">
        <v>6.33</v>
      </c>
      <c r="BV114" s="222">
        <v>6.33</v>
      </c>
      <c r="BW114" s="222">
        <v>6.33</v>
      </c>
      <c r="BX114" s="222">
        <v>6.34</v>
      </c>
      <c r="BY114" s="222">
        <v>6.34</v>
      </c>
      <c r="BZ114" s="222">
        <v>6.34</v>
      </c>
      <c r="CA114" s="222">
        <v>6.35</v>
      </c>
      <c r="CB114" s="222">
        <v>6.35</v>
      </c>
      <c r="CC114" s="222">
        <v>6.35</v>
      </c>
      <c r="CD114" s="222">
        <v>6.34</v>
      </c>
      <c r="CE114" s="222">
        <v>6.35</v>
      </c>
      <c r="CF114" s="222">
        <v>6.35</v>
      </c>
      <c r="CG114" s="222">
        <v>6.35</v>
      </c>
      <c r="CH114" s="222">
        <v>6.35</v>
      </c>
      <c r="CI114" s="222">
        <v>6.45</v>
      </c>
      <c r="CJ114" s="222">
        <v>6.45</v>
      </c>
      <c r="CK114" s="222">
        <v>6.45</v>
      </c>
      <c r="CL114" s="222">
        <v>6.45</v>
      </c>
      <c r="CM114" s="222">
        <v>6.45</v>
      </c>
      <c r="CN114" s="222">
        <v>6.54</v>
      </c>
      <c r="CO114" s="222">
        <v>6.54</v>
      </c>
      <c r="CP114" s="222">
        <v>6.54</v>
      </c>
      <c r="CQ114" s="222">
        <v>6.54</v>
      </c>
      <c r="CR114" s="222">
        <v>6.54</v>
      </c>
      <c r="CS114" s="222">
        <v>6.54</v>
      </c>
      <c r="CT114" s="222">
        <v>6.54</v>
      </c>
      <c r="CU114" s="222">
        <v>6.54</v>
      </c>
      <c r="CV114" s="222">
        <v>6.54</v>
      </c>
      <c r="CW114" s="222">
        <v>6.54</v>
      </c>
      <c r="CX114" s="222">
        <v>6.54</v>
      </c>
      <c r="CY114" s="222">
        <v>6.54</v>
      </c>
      <c r="CZ114" s="222">
        <v>6.54</v>
      </c>
      <c r="DA114" s="222">
        <v>6.54</v>
      </c>
      <c r="DB114" s="222">
        <v>6.54</v>
      </c>
      <c r="DC114" s="222">
        <v>6.54</v>
      </c>
      <c r="DD114" s="222">
        <v>6.62</v>
      </c>
      <c r="DE114" s="222">
        <v>6.62</v>
      </c>
      <c r="DF114" s="222">
        <v>6.62</v>
      </c>
      <c r="DG114" s="222">
        <v>6.62</v>
      </c>
      <c r="DH114" s="222">
        <v>6.61</v>
      </c>
      <c r="DI114" s="222">
        <v>6.61</v>
      </c>
      <c r="DJ114" s="222">
        <v>6.61</v>
      </c>
      <c r="DK114" s="222">
        <v>6.61</v>
      </c>
      <c r="DL114" s="222">
        <v>6.61</v>
      </c>
      <c r="DM114" s="222">
        <v>6.61</v>
      </c>
      <c r="DN114" s="222">
        <v>6.61</v>
      </c>
      <c r="DO114" s="222">
        <v>6.61</v>
      </c>
      <c r="DP114" s="222">
        <v>6.6</v>
      </c>
      <c r="DQ114" s="222">
        <v>6.61</v>
      </c>
      <c r="DR114" s="222">
        <v>6.61</v>
      </c>
      <c r="DS114" s="222">
        <v>6.6</v>
      </c>
      <c r="DT114" s="222">
        <v>6.6</v>
      </c>
      <c r="DU114" s="222">
        <v>6.6</v>
      </c>
      <c r="DV114" s="222">
        <v>6.6</v>
      </c>
      <c r="DW114" s="222">
        <v>6.6</v>
      </c>
      <c r="DX114" s="222">
        <v>6.6</v>
      </c>
      <c r="DY114" s="222">
        <v>6.6</v>
      </c>
      <c r="DZ114" s="222">
        <v>6.6</v>
      </c>
      <c r="EA114" s="222">
        <v>6.6</v>
      </c>
      <c r="EB114" s="222">
        <v>6.6</v>
      </c>
      <c r="EC114" s="222">
        <v>6.6</v>
      </c>
      <c r="ED114" s="222">
        <v>6.61</v>
      </c>
      <c r="EE114" s="222">
        <v>6.61</v>
      </c>
      <c r="EF114" s="222">
        <v>6.61</v>
      </c>
      <c r="EG114" s="222">
        <v>6.61</v>
      </c>
      <c r="EH114" s="222">
        <v>6.61</v>
      </c>
      <c r="EI114" s="222">
        <v>6.61</v>
      </c>
      <c r="EJ114" s="222">
        <v>6.62</v>
      </c>
      <c r="EK114" s="222">
        <v>6.62</v>
      </c>
      <c r="EL114" s="222">
        <v>6.62</v>
      </c>
      <c r="EM114" s="222">
        <v>6.62</v>
      </c>
      <c r="EN114" s="222">
        <v>6.62</v>
      </c>
      <c r="EO114" s="222">
        <v>6.62</v>
      </c>
      <c r="EP114" s="222">
        <v>6.62</v>
      </c>
      <c r="EQ114" s="222">
        <v>6.62</v>
      </c>
      <c r="ER114" s="222">
        <v>6.62</v>
      </c>
      <c r="ES114" s="222">
        <v>6.62</v>
      </c>
      <c r="ET114" s="222">
        <v>6.61</v>
      </c>
      <c r="EU114" s="222">
        <v>6.61</v>
      </c>
      <c r="EV114" s="222">
        <v>6.61</v>
      </c>
      <c r="EW114" s="222">
        <v>6.61</v>
      </c>
      <c r="EX114" s="222">
        <v>6.61</v>
      </c>
      <c r="EY114" s="222">
        <v>6.61</v>
      </c>
      <c r="EZ114" s="222">
        <v>6.61</v>
      </c>
      <c r="FA114" s="222">
        <v>6.61</v>
      </c>
      <c r="FB114" s="222">
        <v>6.61</v>
      </c>
      <c r="FC114" s="222">
        <v>6.61</v>
      </c>
      <c r="FD114" s="222">
        <v>6.61</v>
      </c>
      <c r="FE114" s="222">
        <v>6.61</v>
      </c>
      <c r="FF114" s="222">
        <v>6.61</v>
      </c>
      <c r="FG114" s="222">
        <v>6.61</v>
      </c>
      <c r="FH114" s="222">
        <v>6.61</v>
      </c>
      <c r="FI114" s="222">
        <v>6.6</v>
      </c>
      <c r="FJ114" s="222">
        <v>6.6</v>
      </c>
      <c r="FK114" s="222">
        <v>6.6</v>
      </c>
      <c r="FL114" s="222">
        <v>6.6</v>
      </c>
      <c r="FM114" s="222">
        <v>6.6</v>
      </c>
      <c r="FN114" s="222">
        <v>6.6</v>
      </c>
      <c r="FO114" s="222">
        <v>6.6</v>
      </c>
      <c r="FP114" s="222">
        <v>6.6</v>
      </c>
      <c r="FQ114" s="222">
        <v>6.59</v>
      </c>
      <c r="FR114" s="222">
        <v>6.59</v>
      </c>
      <c r="FS114" s="222">
        <v>6.59</v>
      </c>
      <c r="FT114" s="222">
        <v>6.59</v>
      </c>
      <c r="FU114" s="222">
        <v>6.59</v>
      </c>
      <c r="FV114" s="222">
        <v>6.59</v>
      </c>
      <c r="FW114" s="222">
        <v>6.59</v>
      </c>
      <c r="FX114" s="222">
        <v>6.59</v>
      </c>
      <c r="FY114" s="222">
        <v>6.59</v>
      </c>
      <c r="FZ114" s="222">
        <v>6.59</v>
      </c>
      <c r="GA114" s="222">
        <v>6.58</v>
      </c>
      <c r="GB114" s="222">
        <v>6.58</v>
      </c>
      <c r="GC114" s="222">
        <v>6.58</v>
      </c>
      <c r="GD114" s="222">
        <v>6.58</v>
      </c>
      <c r="GE114" s="222">
        <v>6.58</v>
      </c>
      <c r="GF114" s="222">
        <v>6.58</v>
      </c>
      <c r="GG114" s="222">
        <v>6.58</v>
      </c>
      <c r="GH114" s="222">
        <v>6.57</v>
      </c>
      <c r="GI114" s="222">
        <v>6.57</v>
      </c>
      <c r="GJ114" s="222">
        <v>6.57</v>
      </c>
      <c r="GK114" s="222">
        <v>6.57</v>
      </c>
      <c r="GL114" s="222">
        <v>6.57</v>
      </c>
      <c r="GM114" s="222">
        <v>6.57</v>
      </c>
      <c r="GN114" s="222">
        <v>6.57</v>
      </c>
      <c r="GO114" s="222">
        <v>6.57</v>
      </c>
      <c r="GP114" s="222">
        <v>6.57</v>
      </c>
      <c r="GQ114" s="222">
        <v>6.56</v>
      </c>
      <c r="GR114" s="222">
        <v>6.56</v>
      </c>
      <c r="GS114" s="222">
        <v>6.56</v>
      </c>
      <c r="GT114" s="222">
        <v>6.56</v>
      </c>
      <c r="GU114" s="222">
        <v>6.56</v>
      </c>
      <c r="GV114" s="222">
        <v>6.55</v>
      </c>
      <c r="GW114" s="222">
        <v>6.55</v>
      </c>
      <c r="GX114" s="222">
        <v>6.55</v>
      </c>
      <c r="GY114" s="222">
        <v>6.55</v>
      </c>
      <c r="GZ114" s="222">
        <v>6.55</v>
      </c>
      <c r="HA114" s="222">
        <v>6.54</v>
      </c>
      <c r="HB114" s="222">
        <v>6.54</v>
      </c>
      <c r="HC114" s="222">
        <v>6.54</v>
      </c>
      <c r="HD114" s="222">
        <v>6.54</v>
      </c>
      <c r="HE114" s="222">
        <v>6.54</v>
      </c>
      <c r="HF114" s="222">
        <v>6.54</v>
      </c>
      <c r="HG114" s="222">
        <v>6.54</v>
      </c>
      <c r="HH114" s="222">
        <v>6.54</v>
      </c>
      <c r="HI114" s="222">
        <v>6.54</v>
      </c>
      <c r="HJ114" s="222">
        <v>6.53</v>
      </c>
      <c r="HK114" s="222">
        <v>6.53</v>
      </c>
      <c r="HL114" s="222">
        <v>6.53</v>
      </c>
      <c r="HM114" s="222">
        <v>6.53</v>
      </c>
      <c r="HN114" s="222">
        <v>6.53</v>
      </c>
      <c r="HO114" s="222">
        <v>6.53</v>
      </c>
      <c r="HP114" s="222">
        <v>6.52</v>
      </c>
      <c r="HQ114" s="222">
        <v>6.53</v>
      </c>
      <c r="HR114" s="222">
        <v>6.52</v>
      </c>
      <c r="HS114" s="222">
        <v>6.52</v>
      </c>
      <c r="HT114" s="222">
        <v>6.52</v>
      </c>
      <c r="HU114" s="222">
        <v>6.52</v>
      </c>
      <c r="HV114" s="222">
        <v>6.52</v>
      </c>
      <c r="HW114" s="222">
        <v>6.52</v>
      </c>
      <c r="HX114" s="222">
        <v>6.52</v>
      </c>
      <c r="HY114" s="222">
        <v>6.52</v>
      </c>
      <c r="HZ114" s="222">
        <v>6.52</v>
      </c>
    </row>
    <row r="115" spans="1:237" s="227" customFormat="1" x14ac:dyDescent="0.25">
      <c r="A115" s="225">
        <f t="shared" si="5"/>
        <v>113</v>
      </c>
      <c r="B115" s="350"/>
      <c r="C115" s="229"/>
      <c r="D115" s="180"/>
      <c r="E115" s="180"/>
      <c r="F115" s="180"/>
      <c r="G115" s="180"/>
      <c r="H115" s="180"/>
      <c r="I115" s="180"/>
      <c r="J115" s="222"/>
      <c r="K115" s="222"/>
      <c r="L115" s="229"/>
      <c r="M115" s="222"/>
      <c r="N115" s="222"/>
      <c r="O115" s="222"/>
      <c r="P115" s="222"/>
      <c r="Q115" s="222"/>
      <c r="R115" s="222"/>
      <c r="S115" s="222"/>
      <c r="T115" s="222"/>
      <c r="U115" s="222"/>
      <c r="V115" s="222"/>
      <c r="W115" s="222"/>
      <c r="X115" s="222"/>
      <c r="Y115" s="222"/>
      <c r="Z115" s="222"/>
      <c r="AA115" s="222"/>
      <c r="AB115" s="222"/>
      <c r="AC115" s="222"/>
      <c r="IA115"/>
      <c r="IB115"/>
      <c r="IC115"/>
    </row>
    <row r="116" spans="1:237" x14ac:dyDescent="0.25">
      <c r="A116" s="225">
        <f t="shared" si="5"/>
        <v>114</v>
      </c>
      <c r="B116" s="226"/>
      <c r="C116" s="229"/>
      <c r="D116" s="180">
        <v>0</v>
      </c>
      <c r="E116" s="180">
        <v>0</v>
      </c>
      <c r="F116" s="180">
        <v>8680</v>
      </c>
      <c r="G116" s="180">
        <v>25180</v>
      </c>
      <c r="H116" s="180">
        <v>40320</v>
      </c>
      <c r="I116" s="180">
        <v>57620</v>
      </c>
      <c r="J116" s="222">
        <v>73260</v>
      </c>
      <c r="K116" s="222">
        <v>73260</v>
      </c>
      <c r="L116" s="229">
        <v>86740</v>
      </c>
      <c r="M116" s="222">
        <v>95100</v>
      </c>
      <c r="N116" s="222">
        <v>95100</v>
      </c>
      <c r="O116" s="222">
        <v>110360</v>
      </c>
      <c r="P116" s="222">
        <v>117320</v>
      </c>
      <c r="Q116" s="222">
        <v>125100</v>
      </c>
      <c r="R116" s="222">
        <v>139700</v>
      </c>
      <c r="S116" s="222">
        <v>150100</v>
      </c>
      <c r="T116" s="222">
        <v>175160</v>
      </c>
      <c r="U116" s="222">
        <v>199460</v>
      </c>
      <c r="V116" s="222">
        <v>219040</v>
      </c>
      <c r="W116" s="222">
        <v>253440</v>
      </c>
      <c r="X116" s="222">
        <v>253440</v>
      </c>
      <c r="Y116" s="222">
        <v>253440</v>
      </c>
      <c r="Z116" s="222">
        <v>253440</v>
      </c>
      <c r="AA116" s="222">
        <v>282400</v>
      </c>
      <c r="AB116" s="222">
        <v>288960</v>
      </c>
      <c r="AC116" s="222">
        <v>303680</v>
      </c>
      <c r="AD116" s="222">
        <v>318720</v>
      </c>
      <c r="AE116" s="222">
        <v>318720</v>
      </c>
      <c r="AF116" s="222">
        <v>318720</v>
      </c>
      <c r="AG116" s="222">
        <v>318720</v>
      </c>
      <c r="AH116" s="222">
        <v>336620</v>
      </c>
      <c r="AI116" s="222">
        <v>352680</v>
      </c>
      <c r="AJ116" s="222">
        <v>376500</v>
      </c>
      <c r="AK116" s="222">
        <v>397140</v>
      </c>
      <c r="AL116" s="222">
        <v>411460</v>
      </c>
      <c r="AM116" s="222">
        <v>436520</v>
      </c>
      <c r="AN116" s="222">
        <v>460860</v>
      </c>
      <c r="AO116" s="222">
        <v>468860</v>
      </c>
      <c r="AP116" s="222">
        <v>489840</v>
      </c>
      <c r="AQ116" s="222">
        <v>505220</v>
      </c>
      <c r="AR116" s="222">
        <v>518000</v>
      </c>
      <c r="AS116" s="222">
        <v>552260</v>
      </c>
      <c r="AT116" s="222">
        <v>575400</v>
      </c>
      <c r="AU116" s="222">
        <v>591760</v>
      </c>
      <c r="AV116" s="222">
        <v>600020</v>
      </c>
      <c r="AW116" s="222">
        <v>600020</v>
      </c>
      <c r="AX116" s="222">
        <v>611560</v>
      </c>
      <c r="AY116" s="222">
        <v>625020</v>
      </c>
      <c r="AZ116" s="222">
        <v>625020</v>
      </c>
      <c r="BA116" s="222">
        <v>625020</v>
      </c>
      <c r="BB116" s="222">
        <v>625020</v>
      </c>
      <c r="BC116" s="222">
        <v>625020</v>
      </c>
      <c r="BD116" s="222">
        <v>625020</v>
      </c>
      <c r="BE116" s="222">
        <v>642700</v>
      </c>
      <c r="BF116" s="222">
        <v>642700</v>
      </c>
      <c r="BG116" s="222">
        <v>650860</v>
      </c>
      <c r="BH116" s="222">
        <v>658300</v>
      </c>
      <c r="BI116" s="222">
        <v>681200</v>
      </c>
      <c r="BJ116" s="222">
        <v>690860</v>
      </c>
      <c r="BK116" s="222">
        <v>699660</v>
      </c>
      <c r="BL116" s="222">
        <v>709440</v>
      </c>
      <c r="BM116" s="222">
        <v>727820</v>
      </c>
      <c r="BN116" s="222">
        <v>734440</v>
      </c>
      <c r="BO116" s="222">
        <v>734440</v>
      </c>
      <c r="BP116" s="222">
        <v>740880</v>
      </c>
      <c r="BQ116" s="222">
        <v>749220</v>
      </c>
      <c r="BR116" s="222">
        <v>756060</v>
      </c>
      <c r="BS116" s="222">
        <v>767940</v>
      </c>
      <c r="BT116" s="222">
        <v>784920</v>
      </c>
      <c r="BU116" s="222">
        <v>802480</v>
      </c>
      <c r="BV116" s="222">
        <v>817800</v>
      </c>
      <c r="BW116" s="222">
        <v>834940</v>
      </c>
      <c r="BX116" s="222">
        <v>854100</v>
      </c>
      <c r="BY116" s="222">
        <v>875560</v>
      </c>
      <c r="BZ116" s="222">
        <v>892360</v>
      </c>
      <c r="CA116" s="222">
        <v>916480</v>
      </c>
      <c r="CB116" s="222">
        <v>916480</v>
      </c>
      <c r="CC116" s="222">
        <v>940960</v>
      </c>
      <c r="CD116" s="222">
        <v>940960</v>
      </c>
      <c r="CE116" s="222">
        <v>961880</v>
      </c>
      <c r="CF116" s="222">
        <v>983840</v>
      </c>
      <c r="CG116" s="222">
        <v>991500</v>
      </c>
      <c r="CH116" s="222">
        <v>1005980</v>
      </c>
      <c r="CI116" s="222">
        <v>1029260</v>
      </c>
      <c r="CJ116" s="222">
        <v>1029260</v>
      </c>
      <c r="CK116" s="222">
        <v>1029260</v>
      </c>
      <c r="CL116" s="222">
        <v>1029260</v>
      </c>
      <c r="CM116" s="222">
        <v>1038900</v>
      </c>
      <c r="CN116" s="222">
        <v>1053300</v>
      </c>
      <c r="CO116" s="222">
        <v>1062080</v>
      </c>
      <c r="CP116" s="222">
        <v>1079780</v>
      </c>
      <c r="CQ116" s="222">
        <v>1084780</v>
      </c>
      <c r="CR116" s="222">
        <v>1106960</v>
      </c>
      <c r="CS116" s="222">
        <v>1121040</v>
      </c>
      <c r="CT116" s="222">
        <v>1133960</v>
      </c>
      <c r="CU116" s="222">
        <v>1141280</v>
      </c>
      <c r="CV116" s="222">
        <v>1156640</v>
      </c>
      <c r="CW116" s="222">
        <v>1164840</v>
      </c>
      <c r="CX116" s="222">
        <v>1178700</v>
      </c>
      <c r="CY116" s="222">
        <v>1193500</v>
      </c>
      <c r="CZ116" s="222">
        <v>1208540</v>
      </c>
      <c r="DA116" s="222">
        <v>1214880</v>
      </c>
      <c r="DB116" s="222">
        <v>1231560</v>
      </c>
      <c r="DC116" s="222">
        <v>1249360</v>
      </c>
      <c r="DD116" s="222">
        <v>1263540</v>
      </c>
      <c r="DE116" s="222">
        <v>1279700</v>
      </c>
      <c r="DF116" s="222">
        <v>1293580</v>
      </c>
      <c r="DG116" s="222">
        <v>1311160</v>
      </c>
      <c r="DH116" s="222">
        <v>1319300</v>
      </c>
      <c r="DI116" s="222">
        <v>1326040</v>
      </c>
      <c r="DJ116" s="222">
        <v>1345160</v>
      </c>
      <c r="DK116" s="222">
        <v>1379120</v>
      </c>
      <c r="DL116" s="222">
        <v>1394160</v>
      </c>
      <c r="DM116" s="222">
        <v>1407960</v>
      </c>
      <c r="DN116" s="222">
        <v>1415480</v>
      </c>
      <c r="DO116" s="222">
        <v>1423980</v>
      </c>
      <c r="DP116" s="222">
        <v>1448680</v>
      </c>
      <c r="DQ116" s="222">
        <v>1463080</v>
      </c>
      <c r="DR116" s="222">
        <v>1469080</v>
      </c>
      <c r="DS116" s="222">
        <v>1485120</v>
      </c>
      <c r="DT116" s="222">
        <v>1502460</v>
      </c>
      <c r="DU116" s="222">
        <v>1510220</v>
      </c>
      <c r="DV116" s="222">
        <v>1510220</v>
      </c>
      <c r="DW116" s="222">
        <v>1525200</v>
      </c>
      <c r="DX116" s="222">
        <v>1537080</v>
      </c>
      <c r="DY116" s="222">
        <v>1559860</v>
      </c>
      <c r="DZ116" s="222">
        <v>1566160</v>
      </c>
      <c r="EA116" s="222">
        <v>1574660</v>
      </c>
      <c r="EB116" s="222">
        <v>1587700</v>
      </c>
      <c r="EC116" s="222">
        <v>1595140</v>
      </c>
      <c r="ED116" s="222">
        <v>1618160</v>
      </c>
      <c r="EE116" s="222">
        <v>1626300</v>
      </c>
      <c r="EF116" s="222">
        <v>1634660</v>
      </c>
      <c r="EG116" s="222">
        <v>1649880</v>
      </c>
      <c r="EH116" s="222">
        <v>1673820</v>
      </c>
      <c r="EI116" s="222">
        <v>1692740</v>
      </c>
      <c r="EJ116" s="222">
        <v>1701120</v>
      </c>
      <c r="EK116" s="222">
        <v>1724360</v>
      </c>
      <c r="EL116" s="222">
        <v>1733700</v>
      </c>
      <c r="EM116" s="222">
        <v>1757520</v>
      </c>
      <c r="EN116" s="222">
        <v>1765620</v>
      </c>
      <c r="EO116" s="222">
        <v>1787880</v>
      </c>
      <c r="EP116" s="222">
        <v>1799180</v>
      </c>
      <c r="EQ116" s="222">
        <v>1807820</v>
      </c>
      <c r="ER116" s="222">
        <v>1822160</v>
      </c>
      <c r="ES116" s="222">
        <v>1831360</v>
      </c>
      <c r="ET116" s="222">
        <v>1845120</v>
      </c>
      <c r="EU116" s="222">
        <v>1852940</v>
      </c>
      <c r="EV116" s="222">
        <v>1852940</v>
      </c>
      <c r="EW116" s="222">
        <v>1852940</v>
      </c>
      <c r="EX116" s="222">
        <v>1852940</v>
      </c>
      <c r="EY116" s="222">
        <v>1852940</v>
      </c>
      <c r="EZ116" s="222">
        <v>1852940</v>
      </c>
      <c r="FA116" s="222">
        <v>1852940</v>
      </c>
      <c r="FB116" s="222">
        <v>1860100</v>
      </c>
      <c r="FC116" s="222">
        <v>1868700</v>
      </c>
      <c r="FD116" s="222">
        <v>1880980</v>
      </c>
      <c r="FE116" s="222">
        <v>1880980</v>
      </c>
      <c r="FF116" s="222">
        <v>1895700</v>
      </c>
      <c r="FG116" s="222">
        <v>1910780</v>
      </c>
      <c r="FH116" s="222">
        <v>1932500</v>
      </c>
      <c r="FI116" s="222">
        <v>1950320</v>
      </c>
      <c r="FJ116" s="222">
        <v>1958540</v>
      </c>
      <c r="FK116" s="222">
        <v>1965660</v>
      </c>
      <c r="FL116" s="222">
        <v>1971020</v>
      </c>
      <c r="FM116" s="222">
        <v>1978480</v>
      </c>
      <c r="FN116" s="222">
        <v>1983300</v>
      </c>
      <c r="FO116" s="222">
        <v>1989760</v>
      </c>
      <c r="FP116" s="222">
        <v>1996580</v>
      </c>
      <c r="FQ116" s="222">
        <v>2003020</v>
      </c>
      <c r="FR116" s="222">
        <v>2018780</v>
      </c>
      <c r="FS116" s="222">
        <v>2032240</v>
      </c>
      <c r="FT116" s="222">
        <v>2032240</v>
      </c>
      <c r="FU116" s="222">
        <v>2047440</v>
      </c>
      <c r="FV116" s="222">
        <v>2053140</v>
      </c>
      <c r="FW116" s="222">
        <v>2058700</v>
      </c>
      <c r="FX116" s="222">
        <v>2070960</v>
      </c>
      <c r="FY116" s="222">
        <v>2078360</v>
      </c>
      <c r="FZ116" s="222">
        <v>2078360</v>
      </c>
      <c r="GA116" s="222">
        <v>2078360</v>
      </c>
      <c r="GB116" s="222">
        <v>2089760</v>
      </c>
      <c r="GC116" s="222">
        <v>2104260</v>
      </c>
      <c r="GD116" s="222">
        <v>2120360</v>
      </c>
      <c r="GE116" s="222">
        <v>2159310</v>
      </c>
      <c r="GF116" s="222">
        <v>2168630</v>
      </c>
      <c r="GG116" s="222">
        <v>2176750</v>
      </c>
      <c r="GH116" s="222">
        <v>2184950</v>
      </c>
      <c r="GI116" s="222">
        <v>2200250</v>
      </c>
      <c r="GJ116" s="222">
        <v>2207310</v>
      </c>
      <c r="GK116" s="222">
        <v>2214630</v>
      </c>
      <c r="GL116" s="222">
        <v>2214630</v>
      </c>
      <c r="GM116" s="222">
        <v>2223990</v>
      </c>
      <c r="GN116" s="222">
        <v>2230210</v>
      </c>
      <c r="GO116" s="222">
        <v>2235950</v>
      </c>
      <c r="GP116" s="222">
        <v>2243870</v>
      </c>
      <c r="GQ116" s="222">
        <v>2250870</v>
      </c>
      <c r="GR116" s="222">
        <v>2258450</v>
      </c>
      <c r="GS116" s="222">
        <v>2264210</v>
      </c>
      <c r="GT116" s="222">
        <v>2269170</v>
      </c>
      <c r="GU116" s="222">
        <v>2274790</v>
      </c>
      <c r="GV116" s="222">
        <v>2281030</v>
      </c>
      <c r="GW116" s="222">
        <v>2281030</v>
      </c>
      <c r="GX116" s="222">
        <v>2281030</v>
      </c>
      <c r="GY116" s="222">
        <v>2287490</v>
      </c>
      <c r="GZ116" s="222">
        <v>2287490</v>
      </c>
      <c r="HA116" s="222">
        <v>2295470</v>
      </c>
      <c r="HB116" s="222">
        <v>2303090</v>
      </c>
      <c r="HC116" s="222">
        <v>2308490</v>
      </c>
      <c r="HD116" s="222">
        <v>2311670</v>
      </c>
      <c r="HE116" s="222">
        <v>2317650</v>
      </c>
      <c r="HF116" s="222">
        <v>2322450</v>
      </c>
      <c r="HG116" s="222">
        <v>2322450</v>
      </c>
      <c r="HH116" s="222">
        <v>2322450</v>
      </c>
      <c r="HI116" s="222">
        <v>2329590</v>
      </c>
      <c r="HJ116" s="222">
        <v>2345750</v>
      </c>
      <c r="HK116" s="222">
        <v>2345750</v>
      </c>
      <c r="HL116" s="222">
        <v>2355170</v>
      </c>
      <c r="HM116" s="222">
        <v>2355170</v>
      </c>
      <c r="HN116" s="222">
        <v>2355170</v>
      </c>
      <c r="HO116" s="222">
        <v>2355170</v>
      </c>
      <c r="HP116" s="222">
        <v>2377470</v>
      </c>
      <c r="HQ116" s="222">
        <v>2395910</v>
      </c>
      <c r="HR116" s="222">
        <v>2395910</v>
      </c>
      <c r="HS116" s="222">
        <v>2404510</v>
      </c>
      <c r="HT116" s="222">
        <v>2404510</v>
      </c>
      <c r="HU116" s="222">
        <v>2404510</v>
      </c>
      <c r="HV116" s="222">
        <v>2404510</v>
      </c>
      <c r="HW116" s="222">
        <v>2404510</v>
      </c>
      <c r="HX116" s="222">
        <v>2412690</v>
      </c>
      <c r="HY116" s="222">
        <v>2412690</v>
      </c>
      <c r="HZ116" s="222">
        <v>2412690</v>
      </c>
    </row>
    <row r="117" spans="1:237" x14ac:dyDescent="0.25">
      <c r="A117" s="225">
        <f t="shared" si="5"/>
        <v>115</v>
      </c>
      <c r="B117" s="226"/>
      <c r="C117" s="229"/>
      <c r="D117" s="180"/>
      <c r="E117" s="180">
        <v>0.9</v>
      </c>
      <c r="F117" s="180">
        <v>0.81</v>
      </c>
      <c r="G117" s="180">
        <v>0.9</v>
      </c>
      <c r="H117" s="180">
        <v>0.99</v>
      </c>
      <c r="I117" s="180">
        <v>1.1200000000000001</v>
      </c>
      <c r="J117" s="222">
        <v>1.1100000000000001</v>
      </c>
      <c r="K117" s="222">
        <v>1.08</v>
      </c>
      <c r="L117" s="229">
        <v>1.08</v>
      </c>
      <c r="M117" s="222">
        <v>1.1100000000000001</v>
      </c>
      <c r="N117" s="222">
        <v>1.1000000000000001</v>
      </c>
      <c r="O117" s="222">
        <v>1.1200000000000001</v>
      </c>
      <c r="P117" s="222">
        <v>1.1100000000000001</v>
      </c>
      <c r="Q117" s="222">
        <v>1.1100000000000001</v>
      </c>
      <c r="R117" s="222">
        <v>1.1200000000000001</v>
      </c>
      <c r="S117" s="222">
        <v>1.1100000000000001</v>
      </c>
      <c r="T117" s="222">
        <v>1.1000000000000001</v>
      </c>
      <c r="U117" s="222">
        <v>1.1100000000000001</v>
      </c>
      <c r="V117" s="222">
        <v>1.1100000000000001</v>
      </c>
      <c r="W117" s="222">
        <v>1.1399999999999999</v>
      </c>
      <c r="X117" s="222">
        <v>1.1399999999999999</v>
      </c>
      <c r="Y117" s="222">
        <v>1.1399999999999999</v>
      </c>
      <c r="Z117" s="222">
        <v>1.1399999999999999</v>
      </c>
      <c r="AA117" s="222">
        <v>1.1399999999999999</v>
      </c>
      <c r="AB117" s="222">
        <v>1.1499999999999999</v>
      </c>
      <c r="AC117" s="222">
        <v>1.1399999999999999</v>
      </c>
      <c r="AD117" s="222">
        <v>1.1399999999999999</v>
      </c>
      <c r="AE117" s="222">
        <v>1.1399999999999999</v>
      </c>
      <c r="AF117" s="222">
        <v>1.1399999999999999</v>
      </c>
      <c r="AG117" s="222">
        <v>1.1299999999999999</v>
      </c>
      <c r="AH117" s="222">
        <v>1.1200000000000001</v>
      </c>
      <c r="AI117" s="222">
        <v>1.1200000000000001</v>
      </c>
      <c r="AJ117" s="222">
        <v>1.1399999999999999</v>
      </c>
      <c r="AK117" s="222">
        <v>1.1599999999999999</v>
      </c>
      <c r="AL117" s="222">
        <v>1.1599999999999999</v>
      </c>
      <c r="AM117" s="222">
        <v>1.1599999999999999</v>
      </c>
      <c r="AN117" s="222">
        <v>1.21</v>
      </c>
      <c r="AO117" s="222">
        <v>1.21</v>
      </c>
      <c r="AP117" s="222">
        <v>1.2</v>
      </c>
      <c r="AQ117" s="222">
        <v>1.19</v>
      </c>
      <c r="AR117" s="222">
        <v>1.2</v>
      </c>
      <c r="AS117" s="222">
        <v>1.25</v>
      </c>
      <c r="AT117" s="222">
        <v>1.25</v>
      </c>
      <c r="AU117" s="222">
        <v>1.25</v>
      </c>
      <c r="AV117" s="222">
        <v>1.25</v>
      </c>
      <c r="AW117" s="222">
        <v>1.25</v>
      </c>
      <c r="AX117" s="222">
        <v>1.25</v>
      </c>
      <c r="AY117" s="222">
        <v>1.27</v>
      </c>
      <c r="AZ117" s="222">
        <v>1.27</v>
      </c>
      <c r="BA117" s="222">
        <v>1.27</v>
      </c>
      <c r="BB117" s="222">
        <v>1.27</v>
      </c>
      <c r="BC117" s="222">
        <v>1.28</v>
      </c>
      <c r="BD117" s="222">
        <v>1.27</v>
      </c>
      <c r="BE117" s="222">
        <v>1.28</v>
      </c>
      <c r="BF117" s="222">
        <v>1.29</v>
      </c>
      <c r="BG117" s="222">
        <v>1.29</v>
      </c>
      <c r="BH117" s="222">
        <v>1.29</v>
      </c>
      <c r="BI117" s="222">
        <v>1.28</v>
      </c>
      <c r="BJ117" s="222">
        <v>1.29</v>
      </c>
      <c r="BK117" s="222">
        <v>1.29</v>
      </c>
      <c r="BL117" s="222">
        <v>1.3</v>
      </c>
      <c r="BM117" s="222">
        <v>1.31</v>
      </c>
      <c r="BN117" s="222">
        <v>1.32</v>
      </c>
      <c r="BO117" s="222">
        <v>1.32</v>
      </c>
      <c r="BP117" s="222">
        <v>1.31</v>
      </c>
      <c r="BQ117" s="222">
        <v>1.31</v>
      </c>
      <c r="BR117" s="222">
        <v>1.31</v>
      </c>
      <c r="BS117" s="222">
        <v>1.32</v>
      </c>
      <c r="BT117" s="222">
        <v>1.33</v>
      </c>
      <c r="BU117" s="222">
        <v>1.33</v>
      </c>
      <c r="BV117" s="222">
        <v>1.33</v>
      </c>
      <c r="BW117" s="222">
        <v>1.33</v>
      </c>
      <c r="BX117" s="222">
        <v>1.32</v>
      </c>
      <c r="BY117" s="222">
        <v>1.32</v>
      </c>
      <c r="BZ117" s="222">
        <v>1.31</v>
      </c>
      <c r="CA117" s="222">
        <v>1.31</v>
      </c>
      <c r="CB117" s="222">
        <v>1.31</v>
      </c>
      <c r="CC117" s="222">
        <v>1.31</v>
      </c>
      <c r="CD117" s="222">
        <v>1.32</v>
      </c>
      <c r="CE117" s="222">
        <v>1.31</v>
      </c>
      <c r="CF117" s="222">
        <v>1.31</v>
      </c>
      <c r="CG117" s="222">
        <v>1.3</v>
      </c>
      <c r="CH117" s="222">
        <v>1.3</v>
      </c>
      <c r="CI117" s="222">
        <v>1.3</v>
      </c>
      <c r="CJ117" s="222">
        <v>1.3</v>
      </c>
      <c r="CK117" s="222">
        <v>1.3</v>
      </c>
      <c r="CL117" s="222">
        <v>1.3</v>
      </c>
      <c r="CM117" s="222">
        <v>1.29</v>
      </c>
      <c r="CN117" s="222">
        <v>1.29</v>
      </c>
      <c r="CO117" s="222">
        <v>1.29</v>
      </c>
      <c r="CP117" s="222">
        <v>1.3</v>
      </c>
      <c r="CQ117" s="222">
        <v>1.3</v>
      </c>
      <c r="CR117" s="222">
        <v>1.3</v>
      </c>
      <c r="CS117" s="222">
        <v>1.3</v>
      </c>
      <c r="CT117" s="222">
        <v>1.3</v>
      </c>
      <c r="CU117" s="222">
        <v>1.3</v>
      </c>
      <c r="CV117" s="222">
        <v>1.29</v>
      </c>
      <c r="CW117" s="222">
        <v>1.3</v>
      </c>
      <c r="CX117" s="222">
        <v>1.3</v>
      </c>
      <c r="CY117" s="222">
        <v>1.29</v>
      </c>
      <c r="CZ117" s="222">
        <v>1.29</v>
      </c>
      <c r="DA117" s="222">
        <v>1.29</v>
      </c>
      <c r="DB117" s="222">
        <v>1.29</v>
      </c>
      <c r="DC117" s="222">
        <v>1.29</v>
      </c>
      <c r="DD117" s="222">
        <v>1.29</v>
      </c>
      <c r="DE117" s="222">
        <v>1.29</v>
      </c>
      <c r="DF117" s="222">
        <v>1.29</v>
      </c>
      <c r="DG117" s="222">
        <v>1.3</v>
      </c>
      <c r="DH117" s="222">
        <v>1.29</v>
      </c>
      <c r="DI117" s="222">
        <v>1.29</v>
      </c>
      <c r="DJ117" s="222">
        <v>1.29</v>
      </c>
      <c r="DK117" s="222">
        <v>1.29</v>
      </c>
      <c r="DL117" s="222">
        <v>1.29</v>
      </c>
      <c r="DM117" s="222">
        <v>1.29</v>
      </c>
      <c r="DN117" s="222">
        <v>1.32</v>
      </c>
      <c r="DO117" s="222">
        <v>1.32</v>
      </c>
      <c r="DP117" s="222">
        <v>1.32</v>
      </c>
      <c r="DQ117" s="222">
        <v>1.32</v>
      </c>
      <c r="DR117" s="222">
        <v>1.32</v>
      </c>
      <c r="DS117" s="222">
        <v>1.33</v>
      </c>
      <c r="DT117" s="222">
        <v>1.33</v>
      </c>
      <c r="DU117" s="222">
        <v>1.33</v>
      </c>
      <c r="DV117" s="222">
        <v>1.33</v>
      </c>
      <c r="DW117" s="222">
        <v>1.33</v>
      </c>
      <c r="DX117" s="222">
        <v>1.32</v>
      </c>
      <c r="DY117" s="222">
        <v>1.32</v>
      </c>
      <c r="DZ117" s="222">
        <v>1.32</v>
      </c>
      <c r="EA117" s="222">
        <v>1.32</v>
      </c>
      <c r="EB117" s="222">
        <v>1.32</v>
      </c>
      <c r="EC117" s="222">
        <v>1.31</v>
      </c>
      <c r="ED117" s="222">
        <v>1.32</v>
      </c>
      <c r="EE117" s="222">
        <v>1.32</v>
      </c>
      <c r="EF117" s="222">
        <v>1.32</v>
      </c>
      <c r="EG117" s="222">
        <v>1.32</v>
      </c>
      <c r="EH117" s="222">
        <v>1.32</v>
      </c>
      <c r="EI117" s="222">
        <v>1.31</v>
      </c>
      <c r="EJ117" s="222">
        <v>1.31</v>
      </c>
      <c r="EK117" s="222">
        <v>1.31</v>
      </c>
      <c r="EL117" s="222">
        <v>1.31</v>
      </c>
      <c r="EM117" s="222">
        <v>1.31</v>
      </c>
      <c r="EN117" s="222">
        <v>1.3</v>
      </c>
      <c r="EO117" s="222">
        <v>1.3</v>
      </c>
      <c r="EP117" s="222">
        <v>1.3</v>
      </c>
      <c r="EQ117" s="222">
        <v>1.29</v>
      </c>
      <c r="ER117" s="222">
        <v>1.29</v>
      </c>
      <c r="ES117" s="222">
        <v>1.3</v>
      </c>
      <c r="ET117" s="222">
        <v>1.3</v>
      </c>
      <c r="EU117" s="222">
        <v>1.32</v>
      </c>
      <c r="EV117" s="222">
        <v>1.32</v>
      </c>
      <c r="EW117" s="222">
        <v>1.32</v>
      </c>
      <c r="EX117" s="222">
        <v>1.32</v>
      </c>
      <c r="EY117" s="222">
        <v>1.32</v>
      </c>
      <c r="EZ117" s="222">
        <v>1.32</v>
      </c>
      <c r="FA117" s="222">
        <v>1.31</v>
      </c>
      <c r="FB117" s="222">
        <v>1.32</v>
      </c>
      <c r="FC117" s="222">
        <v>1.32</v>
      </c>
      <c r="FD117" s="222">
        <v>1.32</v>
      </c>
      <c r="FE117" s="222">
        <v>1.33</v>
      </c>
      <c r="FF117" s="222">
        <v>1.35</v>
      </c>
      <c r="FG117" s="222">
        <v>1.34</v>
      </c>
      <c r="FH117" s="222">
        <v>1.35</v>
      </c>
      <c r="FI117" s="222">
        <v>1.34</v>
      </c>
      <c r="FJ117" s="222">
        <v>1.34</v>
      </c>
      <c r="FK117" s="222">
        <v>1.34</v>
      </c>
      <c r="FL117" s="222">
        <v>1.34</v>
      </c>
      <c r="FM117" s="222">
        <v>1.34</v>
      </c>
      <c r="FN117" s="222">
        <v>1.35</v>
      </c>
      <c r="FO117" s="222">
        <v>1.36</v>
      </c>
      <c r="FP117" s="222">
        <v>1.36</v>
      </c>
      <c r="FQ117" s="222">
        <v>1.36</v>
      </c>
      <c r="FR117" s="222">
        <v>1.36</v>
      </c>
      <c r="FS117" s="222">
        <v>1.35</v>
      </c>
      <c r="FT117" s="222">
        <v>1.35</v>
      </c>
      <c r="FU117" s="222">
        <v>1.35</v>
      </c>
      <c r="FV117" s="222">
        <v>1.35</v>
      </c>
      <c r="FW117" s="222">
        <v>1.35</v>
      </c>
      <c r="FX117" s="222">
        <v>1.34</v>
      </c>
      <c r="FY117" s="222">
        <v>1.35</v>
      </c>
      <c r="FZ117" s="222">
        <v>1.35</v>
      </c>
      <c r="GA117" s="222">
        <v>1.36</v>
      </c>
      <c r="GB117" s="222">
        <v>1.36</v>
      </c>
      <c r="GC117" s="222">
        <v>1.36</v>
      </c>
      <c r="GD117" s="222">
        <v>1.36</v>
      </c>
      <c r="GE117" s="222">
        <v>1.36</v>
      </c>
      <c r="GF117" s="222">
        <v>1.36</v>
      </c>
      <c r="GG117" s="222">
        <v>1.36</v>
      </c>
      <c r="GH117" s="222">
        <v>1.36</v>
      </c>
      <c r="GI117" s="222">
        <v>1.35</v>
      </c>
      <c r="GJ117" s="222">
        <v>1.37</v>
      </c>
      <c r="GK117" s="222">
        <v>1.37</v>
      </c>
      <c r="GL117" s="222">
        <v>1.37</v>
      </c>
      <c r="GM117" s="222">
        <v>1.37</v>
      </c>
      <c r="GN117" s="222">
        <v>1.37</v>
      </c>
      <c r="GO117" s="222">
        <v>1.37</v>
      </c>
      <c r="GP117" s="222">
        <v>1.36</v>
      </c>
      <c r="GQ117" s="222">
        <v>1.37</v>
      </c>
      <c r="GR117" s="222">
        <v>1.37</v>
      </c>
      <c r="GS117" s="222">
        <v>1.38</v>
      </c>
      <c r="GT117" s="222">
        <v>1.38</v>
      </c>
      <c r="GU117" s="222">
        <v>1.38</v>
      </c>
      <c r="GV117" s="222">
        <v>1.39</v>
      </c>
      <c r="GW117" s="222">
        <v>1.38</v>
      </c>
      <c r="GX117" s="222">
        <v>1.39</v>
      </c>
      <c r="GY117" s="222">
        <v>1.39</v>
      </c>
      <c r="GZ117" s="222">
        <v>1.39</v>
      </c>
      <c r="HA117" s="222">
        <v>1.39</v>
      </c>
      <c r="HB117" s="222">
        <v>1.38</v>
      </c>
      <c r="HC117" s="222">
        <v>1.38</v>
      </c>
      <c r="HD117" s="222">
        <v>1.38</v>
      </c>
      <c r="HE117" s="222">
        <v>1.37</v>
      </c>
      <c r="HF117" s="222">
        <v>1.37</v>
      </c>
      <c r="HG117" s="222">
        <v>1.37</v>
      </c>
      <c r="HH117" s="222">
        <v>1.38</v>
      </c>
      <c r="HI117" s="222">
        <v>1.37</v>
      </c>
      <c r="HJ117" s="222">
        <v>1.37</v>
      </c>
      <c r="HK117" s="222">
        <v>1.38</v>
      </c>
      <c r="HL117" s="222">
        <v>1.38</v>
      </c>
      <c r="HM117" s="222">
        <v>1.38</v>
      </c>
      <c r="HN117" s="222">
        <v>1.38</v>
      </c>
      <c r="HO117" s="222">
        <v>1.38</v>
      </c>
      <c r="HP117" s="222">
        <v>1.38</v>
      </c>
      <c r="HQ117" s="222">
        <v>1.38</v>
      </c>
      <c r="HR117" s="222">
        <v>1.39</v>
      </c>
      <c r="HS117" s="222">
        <v>1.39</v>
      </c>
      <c r="HT117" s="222">
        <v>1.39</v>
      </c>
      <c r="HU117" s="222">
        <v>1.39</v>
      </c>
      <c r="HV117" s="222">
        <v>1.39</v>
      </c>
      <c r="HW117" s="222">
        <v>1.39</v>
      </c>
      <c r="HX117" s="222">
        <v>1.39</v>
      </c>
      <c r="HY117" s="222">
        <v>1.39</v>
      </c>
      <c r="HZ117" s="222">
        <v>1.39</v>
      </c>
    </row>
    <row r="118" spans="1:237" x14ac:dyDescent="0.25">
      <c r="A118" s="225">
        <f t="shared" si="5"/>
        <v>116</v>
      </c>
      <c r="B118" s="226"/>
      <c r="C118" s="229"/>
      <c r="D118" s="180">
        <v>0</v>
      </c>
      <c r="E118" s="180">
        <v>0</v>
      </c>
      <c r="F118" s="180">
        <v>0.78</v>
      </c>
      <c r="G118" s="180">
        <v>1.45</v>
      </c>
      <c r="H118" s="180">
        <v>1.59</v>
      </c>
      <c r="I118" s="180">
        <v>1.82</v>
      </c>
      <c r="J118" s="222">
        <v>1.92</v>
      </c>
      <c r="K118" s="222">
        <v>1.81</v>
      </c>
      <c r="L118" s="229">
        <v>1.81</v>
      </c>
      <c r="M118" s="222">
        <v>1.71</v>
      </c>
      <c r="N118" s="222">
        <v>1.54</v>
      </c>
      <c r="O118" s="222">
        <v>1.57</v>
      </c>
      <c r="P118" s="222">
        <v>1.5</v>
      </c>
      <c r="Q118" s="222">
        <v>1.47</v>
      </c>
      <c r="R118" s="222">
        <v>1.53</v>
      </c>
      <c r="S118" s="222">
        <v>1.53</v>
      </c>
      <c r="T118" s="222">
        <v>1.67</v>
      </c>
      <c r="U118" s="222">
        <v>1.76</v>
      </c>
      <c r="V118" s="222">
        <v>1.78</v>
      </c>
      <c r="W118" s="222">
        <v>1.94</v>
      </c>
      <c r="X118" s="222">
        <v>1.94</v>
      </c>
      <c r="Y118" s="222">
        <v>1.92</v>
      </c>
      <c r="Z118" s="222">
        <v>1.87</v>
      </c>
      <c r="AA118" s="222">
        <v>1.94</v>
      </c>
      <c r="AB118" s="222">
        <v>1.86</v>
      </c>
      <c r="AC118" s="222">
        <v>1.87</v>
      </c>
      <c r="AD118" s="222">
        <v>1.92</v>
      </c>
      <c r="AE118" s="222">
        <v>1.92</v>
      </c>
      <c r="AF118" s="222">
        <v>1.92</v>
      </c>
      <c r="AG118" s="222">
        <v>1.89</v>
      </c>
      <c r="AH118" s="222">
        <v>1.91</v>
      </c>
      <c r="AI118" s="222">
        <v>1.9</v>
      </c>
      <c r="AJ118" s="222">
        <v>1.93</v>
      </c>
      <c r="AK118" s="222">
        <v>1.94</v>
      </c>
      <c r="AL118" s="222">
        <v>1.93</v>
      </c>
      <c r="AM118" s="222">
        <v>1.97</v>
      </c>
      <c r="AN118" s="222">
        <v>1.99</v>
      </c>
      <c r="AO118" s="222">
        <v>1.95</v>
      </c>
      <c r="AP118" s="222">
        <v>1.96</v>
      </c>
      <c r="AQ118" s="222">
        <v>1.95</v>
      </c>
      <c r="AR118" s="222">
        <v>1.93</v>
      </c>
      <c r="AS118" s="222">
        <v>1.99</v>
      </c>
      <c r="AT118" s="222">
        <v>2.0099999999999998</v>
      </c>
      <c r="AU118" s="222">
        <v>2</v>
      </c>
      <c r="AV118" s="222">
        <v>2</v>
      </c>
      <c r="AW118" s="222">
        <v>1.97</v>
      </c>
      <c r="AX118" s="222">
        <v>1.95</v>
      </c>
      <c r="AY118" s="222">
        <v>1.96</v>
      </c>
      <c r="AZ118" s="222">
        <v>1.96</v>
      </c>
      <c r="BA118" s="222">
        <v>1.96</v>
      </c>
      <c r="BB118" s="222">
        <v>1.96</v>
      </c>
      <c r="BC118" s="222">
        <v>1.95</v>
      </c>
      <c r="BD118" s="222">
        <v>1.92</v>
      </c>
      <c r="BE118" s="222">
        <v>1.94</v>
      </c>
      <c r="BF118" s="222">
        <v>1.9</v>
      </c>
      <c r="BG118" s="222">
        <v>1.89</v>
      </c>
      <c r="BH118" s="222">
        <v>1.87</v>
      </c>
      <c r="BI118" s="222">
        <v>1.89</v>
      </c>
      <c r="BJ118" s="222">
        <v>1.88</v>
      </c>
      <c r="BK118" s="222">
        <v>1.87</v>
      </c>
      <c r="BL118" s="222">
        <v>1.86</v>
      </c>
      <c r="BM118" s="222">
        <v>1.87</v>
      </c>
      <c r="BN118" s="222">
        <v>1.87</v>
      </c>
      <c r="BO118" s="222">
        <v>1.83</v>
      </c>
      <c r="BP118" s="222">
        <v>1.81</v>
      </c>
      <c r="BQ118" s="222">
        <v>1.8</v>
      </c>
      <c r="BR118" s="222">
        <v>1.78</v>
      </c>
      <c r="BS118" s="222">
        <v>1.77</v>
      </c>
      <c r="BT118" s="222">
        <v>1.77</v>
      </c>
      <c r="BU118" s="222">
        <v>1.78</v>
      </c>
      <c r="BV118" s="222">
        <v>1.77</v>
      </c>
      <c r="BW118" s="222">
        <v>1.77</v>
      </c>
      <c r="BX118" s="222">
        <v>1.77</v>
      </c>
      <c r="BY118" s="222">
        <v>1.78</v>
      </c>
      <c r="BZ118" s="222">
        <v>1.78</v>
      </c>
      <c r="CA118" s="222">
        <v>1.8</v>
      </c>
      <c r="CB118" s="222">
        <v>1.79</v>
      </c>
      <c r="CC118" s="222">
        <v>1.8</v>
      </c>
      <c r="CD118" s="222">
        <v>1.78</v>
      </c>
      <c r="CE118" s="222">
        <v>1.78</v>
      </c>
      <c r="CF118" s="222">
        <v>1.79</v>
      </c>
      <c r="CG118" s="222">
        <v>1.77</v>
      </c>
      <c r="CH118" s="222">
        <v>1.77</v>
      </c>
      <c r="CI118" s="222">
        <v>1.78</v>
      </c>
      <c r="CJ118" s="222">
        <v>1.77</v>
      </c>
      <c r="CK118" s="222">
        <v>1.77</v>
      </c>
      <c r="CL118" s="222">
        <v>1.77</v>
      </c>
      <c r="CM118" s="222">
        <v>1.78</v>
      </c>
      <c r="CN118" s="222">
        <v>1.78</v>
      </c>
      <c r="CO118" s="222">
        <v>1.76</v>
      </c>
      <c r="CP118" s="222">
        <v>1.77</v>
      </c>
      <c r="CQ118" s="222">
        <v>1.75</v>
      </c>
      <c r="CR118" s="222">
        <v>1.75</v>
      </c>
      <c r="CS118" s="222">
        <v>1.75</v>
      </c>
      <c r="CT118" s="222">
        <v>1.74</v>
      </c>
      <c r="CU118" s="222">
        <v>1.73</v>
      </c>
      <c r="CV118" s="222">
        <v>1.72</v>
      </c>
      <c r="CW118" s="222">
        <v>1.71</v>
      </c>
      <c r="CX118" s="222">
        <v>1.71</v>
      </c>
      <c r="CY118" s="222">
        <v>1.7</v>
      </c>
      <c r="CZ118" s="222">
        <v>1.7</v>
      </c>
      <c r="DA118" s="222">
        <v>1.69</v>
      </c>
      <c r="DB118" s="222">
        <v>1.69</v>
      </c>
      <c r="DC118" s="222">
        <v>1.7</v>
      </c>
      <c r="DD118" s="222">
        <v>1.69</v>
      </c>
      <c r="DE118" s="222">
        <v>1.69</v>
      </c>
      <c r="DF118" s="222">
        <v>1.69</v>
      </c>
      <c r="DG118" s="222">
        <v>1.69</v>
      </c>
      <c r="DH118" s="222">
        <v>1.67</v>
      </c>
      <c r="DI118" s="222">
        <v>1.66</v>
      </c>
      <c r="DJ118" s="222">
        <v>1.66</v>
      </c>
      <c r="DK118" s="222">
        <v>1.68</v>
      </c>
      <c r="DL118" s="222">
        <v>1.68</v>
      </c>
      <c r="DM118" s="222">
        <v>1.67</v>
      </c>
      <c r="DN118" s="222">
        <v>1.66</v>
      </c>
      <c r="DO118" s="222">
        <v>1.65</v>
      </c>
      <c r="DP118" s="222">
        <v>1.66</v>
      </c>
      <c r="DQ118" s="222">
        <v>1.66</v>
      </c>
      <c r="DR118" s="222">
        <v>1.65</v>
      </c>
      <c r="DS118" s="222">
        <v>1.66</v>
      </c>
      <c r="DT118" s="222">
        <v>1.66</v>
      </c>
      <c r="DU118" s="222">
        <v>1.65</v>
      </c>
      <c r="DV118" s="222">
        <v>1.63</v>
      </c>
      <c r="DW118" s="222">
        <v>1.63</v>
      </c>
      <c r="DX118" s="222">
        <v>1.63</v>
      </c>
      <c r="DY118" s="222">
        <v>1.63</v>
      </c>
      <c r="DZ118" s="222">
        <v>1.62</v>
      </c>
      <c r="EA118" s="222">
        <v>1.62</v>
      </c>
      <c r="EB118" s="222">
        <v>1.62</v>
      </c>
      <c r="EC118" s="222">
        <v>1.61</v>
      </c>
      <c r="ED118" s="222">
        <v>1.61</v>
      </c>
      <c r="EE118" s="222">
        <v>1.61</v>
      </c>
      <c r="EF118" s="222">
        <v>1.6</v>
      </c>
      <c r="EG118" s="222">
        <v>1.6</v>
      </c>
      <c r="EH118" s="222">
        <v>1.61</v>
      </c>
      <c r="EI118" s="222">
        <v>1.62</v>
      </c>
      <c r="EJ118" s="222">
        <v>1.62</v>
      </c>
      <c r="EK118" s="222">
        <v>1.62</v>
      </c>
      <c r="EL118" s="222">
        <v>1.62</v>
      </c>
      <c r="EM118" s="222">
        <v>1.63</v>
      </c>
      <c r="EN118" s="222">
        <v>1.62</v>
      </c>
      <c r="EO118" s="222">
        <v>1.63</v>
      </c>
      <c r="EP118" s="222">
        <v>1.63</v>
      </c>
      <c r="EQ118" s="222">
        <v>1.62</v>
      </c>
      <c r="ER118" s="222">
        <v>1.62</v>
      </c>
      <c r="ES118" s="222">
        <v>1.62</v>
      </c>
      <c r="ET118" s="222">
        <v>1.62</v>
      </c>
      <c r="EU118" s="222">
        <v>1.62</v>
      </c>
      <c r="EV118" s="222">
        <v>1.61</v>
      </c>
      <c r="EW118" s="222">
        <v>1.61</v>
      </c>
      <c r="EX118" s="222">
        <v>1.61</v>
      </c>
      <c r="EY118" s="222">
        <v>1.61</v>
      </c>
      <c r="EZ118" s="222">
        <v>1.61</v>
      </c>
      <c r="FA118" s="222">
        <v>1.61</v>
      </c>
      <c r="FB118" s="222">
        <v>1.6</v>
      </c>
      <c r="FC118" s="222">
        <v>1.6</v>
      </c>
      <c r="FD118" s="222">
        <v>1.6</v>
      </c>
      <c r="FE118" s="222">
        <v>1.58</v>
      </c>
      <c r="FF118" s="222">
        <v>1.58</v>
      </c>
      <c r="FG118" s="222">
        <v>1.58</v>
      </c>
      <c r="FH118" s="222">
        <v>1.59</v>
      </c>
      <c r="FI118" s="222">
        <v>1.59</v>
      </c>
      <c r="FJ118" s="222">
        <v>1.59</v>
      </c>
      <c r="FK118" s="222">
        <v>1.58</v>
      </c>
      <c r="FL118" s="222">
        <v>1.58</v>
      </c>
      <c r="FM118" s="222">
        <v>1.57</v>
      </c>
      <c r="FN118" s="222">
        <v>1.57</v>
      </c>
      <c r="FO118" s="222">
        <v>1.56</v>
      </c>
      <c r="FP118" s="222">
        <v>1.56</v>
      </c>
      <c r="FQ118" s="222">
        <v>1.55</v>
      </c>
      <c r="FR118" s="222">
        <v>1.55</v>
      </c>
      <c r="FS118" s="222">
        <v>1.55</v>
      </c>
      <c r="FT118" s="222">
        <v>1.54</v>
      </c>
      <c r="FU118" s="222">
        <v>1.54</v>
      </c>
      <c r="FV118" s="222">
        <v>1.54</v>
      </c>
      <c r="FW118" s="222">
        <v>1.54</v>
      </c>
      <c r="FX118" s="222">
        <v>1.54</v>
      </c>
      <c r="FY118" s="222">
        <v>1.53</v>
      </c>
      <c r="FZ118" s="222">
        <v>1.53</v>
      </c>
      <c r="GA118" s="222">
        <v>1.52</v>
      </c>
      <c r="GB118" s="222">
        <v>1.52</v>
      </c>
      <c r="GC118" s="222">
        <v>1.52</v>
      </c>
      <c r="GD118" s="222">
        <v>1.52</v>
      </c>
      <c r="GE118" s="222">
        <v>1.54</v>
      </c>
      <c r="GF118" s="222">
        <v>1.54</v>
      </c>
      <c r="GG118" s="222">
        <v>1.54</v>
      </c>
      <c r="GH118" s="222">
        <v>1.53</v>
      </c>
      <c r="GI118" s="222">
        <v>1.54</v>
      </c>
      <c r="GJ118" s="222">
        <v>1.53</v>
      </c>
      <c r="GK118" s="222">
        <v>1.53</v>
      </c>
      <c r="GL118" s="222">
        <v>1.52</v>
      </c>
      <c r="GM118" s="222">
        <v>1.52</v>
      </c>
      <c r="GN118" s="222">
        <v>1.52</v>
      </c>
      <c r="GO118" s="222">
        <v>1.51</v>
      </c>
      <c r="GP118" s="222">
        <v>1.51</v>
      </c>
      <c r="GQ118" s="222">
        <v>1.51</v>
      </c>
      <c r="GR118" s="222">
        <v>1.51</v>
      </c>
      <c r="GS118" s="222">
        <v>1.51</v>
      </c>
      <c r="GT118" s="222">
        <v>1.5</v>
      </c>
      <c r="GU118" s="222">
        <v>1.5</v>
      </c>
      <c r="GV118" s="222">
        <v>1.5</v>
      </c>
      <c r="GW118" s="222">
        <v>1.5</v>
      </c>
      <c r="GX118" s="222">
        <v>1.49</v>
      </c>
      <c r="GY118" s="222">
        <v>1.5</v>
      </c>
      <c r="GZ118" s="222">
        <v>1.49</v>
      </c>
      <c r="HA118" s="222">
        <v>1.49</v>
      </c>
      <c r="HB118" s="222">
        <v>1.49</v>
      </c>
      <c r="HC118" s="222">
        <v>1.48</v>
      </c>
      <c r="HD118" s="222">
        <v>1.48</v>
      </c>
      <c r="HE118" s="222">
        <v>1.47</v>
      </c>
      <c r="HF118" s="222">
        <v>1.47</v>
      </c>
      <c r="HG118" s="222">
        <v>1.46</v>
      </c>
      <c r="HH118" s="222">
        <v>1.46</v>
      </c>
      <c r="HI118" s="222">
        <v>1.45</v>
      </c>
      <c r="HJ118" s="222">
        <v>1.46</v>
      </c>
      <c r="HK118" s="222">
        <v>1.46</v>
      </c>
      <c r="HL118" s="222">
        <v>1.46</v>
      </c>
      <c r="HM118" s="222">
        <v>1.45</v>
      </c>
      <c r="HN118" s="222">
        <v>1.45</v>
      </c>
      <c r="HO118" s="222">
        <v>1.44</v>
      </c>
      <c r="HP118" s="222">
        <v>1.45</v>
      </c>
      <c r="HQ118" s="222">
        <v>1.46</v>
      </c>
      <c r="HR118" s="222">
        <v>1.45</v>
      </c>
      <c r="HS118" s="222">
        <v>1.45</v>
      </c>
      <c r="HT118" s="222">
        <v>1.45</v>
      </c>
      <c r="HU118" s="222">
        <v>1.45</v>
      </c>
      <c r="HV118" s="222">
        <v>1.45</v>
      </c>
      <c r="HW118" s="222">
        <v>1.44</v>
      </c>
      <c r="HX118" s="222">
        <v>1.44</v>
      </c>
      <c r="HY118" s="222">
        <v>1.44</v>
      </c>
      <c r="HZ118" s="222">
        <v>1.44</v>
      </c>
    </row>
    <row r="119" spans="1:237" s="227" customFormat="1" x14ac:dyDescent="0.25">
      <c r="A119" s="225">
        <f t="shared" si="5"/>
        <v>117</v>
      </c>
      <c r="B119" s="350"/>
      <c r="C119" s="229"/>
      <c r="D119" s="180"/>
      <c r="E119" s="180"/>
      <c r="F119" s="180"/>
      <c r="G119" s="180"/>
      <c r="H119" s="180"/>
      <c r="I119" s="180"/>
      <c r="J119" s="222"/>
      <c r="K119" s="222"/>
      <c r="L119" s="229"/>
      <c r="M119" s="222"/>
      <c r="N119" s="222"/>
      <c r="O119" s="222"/>
      <c r="P119" s="222"/>
      <c r="Q119" s="222"/>
      <c r="R119" s="222"/>
      <c r="S119" s="222"/>
      <c r="T119" s="222"/>
      <c r="U119" s="222"/>
      <c r="V119" s="222"/>
      <c r="W119" s="222"/>
      <c r="X119" s="222"/>
      <c r="Y119" s="222"/>
      <c r="Z119" s="222"/>
      <c r="AA119" s="222"/>
      <c r="AB119" s="222"/>
      <c r="AC119" s="222"/>
      <c r="IA119"/>
      <c r="IB119"/>
      <c r="IC119"/>
    </row>
    <row r="120" spans="1:237" x14ac:dyDescent="0.25">
      <c r="A120" s="225">
        <f t="shared" si="5"/>
        <v>118</v>
      </c>
      <c r="B120" s="226"/>
      <c r="C120" s="229"/>
      <c r="D120" s="180">
        <v>16.77</v>
      </c>
      <c r="E120" s="180">
        <v>16.77</v>
      </c>
      <c r="F120" s="180">
        <v>15.55</v>
      </c>
      <c r="G120" s="180">
        <v>15.37</v>
      </c>
      <c r="H120" s="180">
        <v>15.54</v>
      </c>
      <c r="I120" s="180">
        <v>15.6</v>
      </c>
      <c r="J120" s="222">
        <v>16.170000000000002</v>
      </c>
      <c r="K120" s="222">
        <v>15.98</v>
      </c>
      <c r="L120" s="229">
        <v>16.260000000000002</v>
      </c>
      <c r="M120" s="222">
        <v>16.489999999999998</v>
      </c>
      <c r="N120" s="222">
        <v>16.72</v>
      </c>
      <c r="O120" s="222">
        <v>17.05</v>
      </c>
      <c r="P120" s="222">
        <v>17.309999999999999</v>
      </c>
      <c r="Q120" s="222">
        <v>17.38</v>
      </c>
      <c r="R120" s="222">
        <v>17.5</v>
      </c>
      <c r="S120" s="222">
        <v>17.579999999999998</v>
      </c>
      <c r="T120" s="222">
        <v>17.690000000000001</v>
      </c>
      <c r="U120" s="222">
        <v>17.66</v>
      </c>
      <c r="V120" s="222">
        <v>17.75</v>
      </c>
      <c r="W120" s="222">
        <v>17.88</v>
      </c>
      <c r="X120" s="222">
        <v>17.88</v>
      </c>
      <c r="Y120" s="222">
        <v>17.46</v>
      </c>
      <c r="Z120" s="222">
        <v>17.21</v>
      </c>
      <c r="AA120" s="222">
        <v>17.239999999999998</v>
      </c>
      <c r="AB120" s="222">
        <v>17.37</v>
      </c>
      <c r="AC120" s="222">
        <v>17.54</v>
      </c>
      <c r="AD120" s="222">
        <v>17.64</v>
      </c>
      <c r="AE120" s="222">
        <v>17.64</v>
      </c>
      <c r="AF120" s="222">
        <v>17.64</v>
      </c>
      <c r="AG120" s="222">
        <v>17.399999999999999</v>
      </c>
      <c r="AH120" s="222">
        <v>17.32</v>
      </c>
      <c r="AI120" s="222">
        <v>17.420000000000002</v>
      </c>
      <c r="AJ120" s="222">
        <v>17.510000000000002</v>
      </c>
      <c r="AK120" s="222">
        <v>17.559999999999999</v>
      </c>
      <c r="AL120" s="222">
        <v>17.64</v>
      </c>
      <c r="AM120" s="222">
        <v>17.690000000000001</v>
      </c>
      <c r="AN120" s="222">
        <v>17.75</v>
      </c>
      <c r="AO120" s="222">
        <v>17.84</v>
      </c>
      <c r="AP120" s="222">
        <v>17.920000000000002</v>
      </c>
      <c r="AQ120" s="222">
        <v>17.96</v>
      </c>
      <c r="AR120" s="222">
        <v>17.989999999999998</v>
      </c>
      <c r="AS120" s="222">
        <v>17.989999999999998</v>
      </c>
      <c r="AT120" s="222">
        <v>18.03</v>
      </c>
      <c r="AU120" s="222">
        <v>18.059999999999999</v>
      </c>
      <c r="AV120" s="222">
        <v>18.09</v>
      </c>
      <c r="AW120" s="222">
        <v>18.079999999999998</v>
      </c>
      <c r="AX120" s="222">
        <v>18.12</v>
      </c>
      <c r="AY120" s="222">
        <v>18.09</v>
      </c>
      <c r="AZ120" s="222">
        <v>18.09</v>
      </c>
      <c r="BA120" s="222">
        <v>18.09</v>
      </c>
      <c r="BB120" s="222">
        <v>18.09</v>
      </c>
      <c r="BC120" s="222">
        <v>18.03</v>
      </c>
      <c r="BD120" s="222">
        <v>17.96</v>
      </c>
      <c r="BE120" s="222">
        <v>17.920000000000002</v>
      </c>
      <c r="BF120" s="222">
        <v>17.95</v>
      </c>
      <c r="BG120" s="222">
        <v>17.96</v>
      </c>
      <c r="BH120" s="222">
        <v>18.010000000000002</v>
      </c>
      <c r="BI120" s="222">
        <v>18.03</v>
      </c>
      <c r="BJ120" s="222">
        <v>18.079999999999998</v>
      </c>
      <c r="BK120" s="222">
        <v>18.190000000000001</v>
      </c>
      <c r="BL120" s="222">
        <v>18.23</v>
      </c>
      <c r="BM120" s="222">
        <v>18.25</v>
      </c>
      <c r="BN120" s="222">
        <v>18.28</v>
      </c>
      <c r="BO120" s="222">
        <v>18.32</v>
      </c>
      <c r="BP120" s="222">
        <v>18.350000000000001</v>
      </c>
      <c r="BQ120" s="222">
        <v>18.36</v>
      </c>
      <c r="BR120" s="222">
        <v>18.38</v>
      </c>
      <c r="BS120" s="222">
        <v>18.41</v>
      </c>
      <c r="BT120" s="222">
        <v>18.399999999999999</v>
      </c>
      <c r="BU120" s="222">
        <v>18.37</v>
      </c>
      <c r="BV120" s="222">
        <v>18.37</v>
      </c>
      <c r="BW120" s="222">
        <v>18.38</v>
      </c>
      <c r="BX120" s="222">
        <v>18.41</v>
      </c>
      <c r="BY120" s="222">
        <v>18.440000000000001</v>
      </c>
      <c r="BZ120" s="222">
        <v>18.43</v>
      </c>
      <c r="CA120" s="222">
        <v>18.420000000000002</v>
      </c>
      <c r="CB120" s="222">
        <v>18.38</v>
      </c>
      <c r="CC120" s="222">
        <v>18.39</v>
      </c>
      <c r="CD120" s="222">
        <v>18.38</v>
      </c>
      <c r="CE120" s="222">
        <v>18.39</v>
      </c>
      <c r="CF120" s="222">
        <v>18.420000000000002</v>
      </c>
      <c r="CG120" s="222">
        <v>18.45</v>
      </c>
      <c r="CH120" s="222">
        <v>18.46</v>
      </c>
      <c r="CI120" s="222">
        <v>18.440000000000001</v>
      </c>
      <c r="CJ120" s="222">
        <v>18.45</v>
      </c>
      <c r="CK120" s="222">
        <v>18.45</v>
      </c>
      <c r="CL120" s="222">
        <v>18.45</v>
      </c>
      <c r="CM120" s="222">
        <v>18.39</v>
      </c>
      <c r="CN120" s="222">
        <v>18.41</v>
      </c>
      <c r="CO120" s="222">
        <v>18.440000000000001</v>
      </c>
      <c r="CP120" s="222">
        <v>18.47</v>
      </c>
      <c r="CQ120" s="222">
        <v>18.48</v>
      </c>
      <c r="CR120" s="222">
        <v>18.52</v>
      </c>
      <c r="CS120" s="222">
        <v>18.54</v>
      </c>
      <c r="CT120" s="222">
        <v>18.559999999999999</v>
      </c>
      <c r="CU120" s="222">
        <v>18.579999999999998</v>
      </c>
      <c r="CV120" s="222">
        <v>18.59</v>
      </c>
      <c r="CW120" s="222">
        <v>18.600000000000001</v>
      </c>
      <c r="CX120" s="222">
        <v>18.62</v>
      </c>
      <c r="CY120" s="222">
        <v>18.63</v>
      </c>
      <c r="CZ120" s="222">
        <v>18.66</v>
      </c>
      <c r="DA120" s="222">
        <v>18.690000000000001</v>
      </c>
      <c r="DB120" s="222">
        <v>18.71</v>
      </c>
      <c r="DC120" s="222">
        <v>18.73</v>
      </c>
      <c r="DD120" s="222">
        <v>18.75</v>
      </c>
      <c r="DE120" s="222">
        <v>18.77</v>
      </c>
      <c r="DF120" s="222">
        <v>18.79</v>
      </c>
      <c r="DG120" s="222">
        <v>18.82</v>
      </c>
      <c r="DH120" s="222">
        <v>18.84</v>
      </c>
      <c r="DI120" s="222">
        <v>18.86</v>
      </c>
      <c r="DJ120" s="222">
        <v>18.88</v>
      </c>
      <c r="DK120" s="222">
        <v>18.89</v>
      </c>
      <c r="DL120" s="222">
        <v>18.91</v>
      </c>
      <c r="DM120" s="222">
        <v>18.91</v>
      </c>
      <c r="DN120" s="222">
        <v>18.93</v>
      </c>
      <c r="DO120" s="222">
        <v>18.920000000000002</v>
      </c>
      <c r="DP120" s="222">
        <v>18.920000000000002</v>
      </c>
      <c r="DQ120" s="222">
        <v>18.93</v>
      </c>
      <c r="DR120" s="222">
        <v>18.93</v>
      </c>
      <c r="DS120" s="222">
        <v>18.93</v>
      </c>
      <c r="DT120" s="222">
        <v>18.920000000000002</v>
      </c>
      <c r="DU120" s="222">
        <v>18.920000000000002</v>
      </c>
      <c r="DV120" s="222">
        <v>18.940000000000001</v>
      </c>
      <c r="DW120" s="222">
        <v>18.95</v>
      </c>
      <c r="DX120" s="222">
        <v>18.95</v>
      </c>
      <c r="DY120" s="222">
        <v>18.97</v>
      </c>
      <c r="DZ120" s="222">
        <v>18.98</v>
      </c>
      <c r="EA120" s="222">
        <v>18.96</v>
      </c>
      <c r="EB120" s="222">
        <v>18.97</v>
      </c>
      <c r="EC120" s="222">
        <v>18.97</v>
      </c>
      <c r="ED120" s="222">
        <v>18.989999999999998</v>
      </c>
      <c r="EE120" s="222">
        <v>19</v>
      </c>
      <c r="EF120" s="222">
        <v>19</v>
      </c>
      <c r="EG120" s="222">
        <v>19.010000000000002</v>
      </c>
      <c r="EH120" s="222">
        <v>19.02</v>
      </c>
      <c r="EI120" s="222">
        <v>19.010000000000002</v>
      </c>
      <c r="EJ120" s="222">
        <v>19.010000000000002</v>
      </c>
      <c r="EK120" s="222">
        <v>19.02</v>
      </c>
      <c r="EL120" s="222">
        <v>19.03</v>
      </c>
      <c r="EM120" s="222">
        <v>19.04</v>
      </c>
      <c r="EN120" s="222">
        <v>19.04</v>
      </c>
      <c r="EO120" s="222">
        <v>19.04</v>
      </c>
      <c r="EP120" s="222">
        <v>19.05</v>
      </c>
      <c r="EQ120" s="222">
        <v>19.059999999999999</v>
      </c>
      <c r="ER120" s="222">
        <v>19.059999999999999</v>
      </c>
      <c r="ES120" s="222">
        <v>19.07</v>
      </c>
      <c r="ET120" s="222">
        <v>19.059999999999999</v>
      </c>
      <c r="EU120" s="222">
        <v>19.059999999999999</v>
      </c>
      <c r="EV120" s="222">
        <v>19.03</v>
      </c>
      <c r="EW120" s="222">
        <v>19.03</v>
      </c>
      <c r="EX120" s="222">
        <v>19.03</v>
      </c>
      <c r="EY120" s="222">
        <v>19.03</v>
      </c>
      <c r="EZ120" s="222">
        <v>19.03</v>
      </c>
      <c r="FA120" s="222">
        <v>19.010000000000002</v>
      </c>
      <c r="FB120" s="222">
        <v>19</v>
      </c>
      <c r="FC120" s="222">
        <v>19</v>
      </c>
      <c r="FD120" s="222">
        <v>19.010000000000002</v>
      </c>
      <c r="FE120" s="222">
        <v>19.03</v>
      </c>
      <c r="FF120" s="222">
        <v>19.04</v>
      </c>
      <c r="FG120" s="222">
        <v>19.05</v>
      </c>
      <c r="FH120" s="222">
        <v>19.059999999999999</v>
      </c>
      <c r="FI120" s="222">
        <v>19.07</v>
      </c>
      <c r="FJ120" s="222">
        <v>19.079999999999998</v>
      </c>
      <c r="FK120" s="222">
        <v>19.079999999999998</v>
      </c>
      <c r="FL120" s="222">
        <v>19.07</v>
      </c>
      <c r="FM120" s="222">
        <v>19.079999999999998</v>
      </c>
      <c r="FN120" s="222">
        <v>19.079999999999998</v>
      </c>
      <c r="FO120" s="222">
        <v>19.07</v>
      </c>
      <c r="FP120" s="222">
        <v>19.07</v>
      </c>
      <c r="FQ120" s="222">
        <v>19.07</v>
      </c>
      <c r="FR120" s="222">
        <v>19.079999999999998</v>
      </c>
      <c r="FS120" s="222">
        <v>19.079999999999998</v>
      </c>
      <c r="FT120" s="222">
        <v>19.079999999999998</v>
      </c>
      <c r="FU120" s="222">
        <v>19.09</v>
      </c>
      <c r="FV120" s="222">
        <v>19.09</v>
      </c>
      <c r="FW120" s="222">
        <v>19.09</v>
      </c>
      <c r="FX120" s="222">
        <v>19.09</v>
      </c>
      <c r="FY120" s="222">
        <v>19.100000000000001</v>
      </c>
      <c r="FZ120" s="222">
        <v>19.09</v>
      </c>
      <c r="GA120" s="222">
        <v>19.09</v>
      </c>
      <c r="GB120" s="222">
        <v>19.09</v>
      </c>
      <c r="GC120" s="222">
        <v>19.09</v>
      </c>
      <c r="GD120" s="222">
        <v>19.09</v>
      </c>
      <c r="GE120" s="222">
        <v>19.09</v>
      </c>
      <c r="GF120" s="222">
        <v>19.079999999999998</v>
      </c>
      <c r="GG120" s="222">
        <v>19.079999999999998</v>
      </c>
      <c r="GH120" s="222">
        <v>19.07</v>
      </c>
      <c r="GI120" s="222">
        <v>19.079999999999998</v>
      </c>
      <c r="GJ120" s="222">
        <v>19.09</v>
      </c>
      <c r="GK120" s="222">
        <v>19.100000000000001</v>
      </c>
      <c r="GL120" s="222">
        <v>19.09</v>
      </c>
      <c r="GM120" s="222">
        <v>19.09</v>
      </c>
      <c r="GN120" s="222">
        <v>19.079999999999998</v>
      </c>
      <c r="GO120" s="222">
        <v>19.079999999999998</v>
      </c>
      <c r="GP120" s="222">
        <v>19.07</v>
      </c>
      <c r="GQ120" s="222">
        <v>19.079999999999998</v>
      </c>
      <c r="GR120" s="222">
        <v>19.079999999999998</v>
      </c>
      <c r="GS120" s="222">
        <v>19.07</v>
      </c>
      <c r="GT120" s="222">
        <v>19.07</v>
      </c>
      <c r="GU120" s="222">
        <v>19.07</v>
      </c>
      <c r="GV120" s="222">
        <v>19.05</v>
      </c>
      <c r="GW120" s="222">
        <v>19.04</v>
      </c>
      <c r="GX120" s="222">
        <v>19.04</v>
      </c>
      <c r="GY120" s="222">
        <v>19.04</v>
      </c>
      <c r="GZ120" s="222">
        <v>19.03</v>
      </c>
      <c r="HA120" s="222">
        <v>19.04</v>
      </c>
      <c r="HB120" s="222">
        <v>19.04</v>
      </c>
      <c r="HC120" s="222">
        <v>19.05</v>
      </c>
      <c r="HD120" s="222">
        <v>19.05</v>
      </c>
      <c r="HE120" s="222">
        <v>19.05</v>
      </c>
      <c r="HF120" s="222">
        <v>19.04</v>
      </c>
      <c r="HG120" s="222">
        <v>19.04</v>
      </c>
      <c r="HH120" s="222">
        <v>19.05</v>
      </c>
      <c r="HI120" s="222">
        <v>19.05</v>
      </c>
      <c r="HJ120" s="222">
        <v>19.05</v>
      </c>
      <c r="HK120" s="222">
        <v>19.03</v>
      </c>
      <c r="HL120" s="222">
        <v>19.02</v>
      </c>
      <c r="HM120" s="222">
        <v>19.010000000000002</v>
      </c>
      <c r="HN120" s="222">
        <v>19.010000000000002</v>
      </c>
      <c r="HO120" s="222">
        <v>19.02</v>
      </c>
      <c r="HP120" s="222">
        <v>19.02</v>
      </c>
      <c r="HQ120" s="222">
        <v>19.02</v>
      </c>
      <c r="HR120" s="222">
        <v>19.010000000000002</v>
      </c>
      <c r="HS120" s="222">
        <v>19.02</v>
      </c>
      <c r="HT120" s="222">
        <v>19.02</v>
      </c>
      <c r="HU120" s="222">
        <v>19.02</v>
      </c>
      <c r="HV120" s="222">
        <v>19.02</v>
      </c>
      <c r="HW120" s="222">
        <v>19.010000000000002</v>
      </c>
      <c r="HX120" s="222">
        <v>19</v>
      </c>
      <c r="HY120" s="222">
        <v>19</v>
      </c>
      <c r="HZ120" s="222">
        <v>18.93</v>
      </c>
    </row>
    <row r="121" spans="1:237" x14ac:dyDescent="0.25">
      <c r="A121" s="225">
        <f t="shared" si="5"/>
        <v>119</v>
      </c>
      <c r="B121" s="226"/>
      <c r="C121" s="229"/>
      <c r="D121" s="180">
        <v>13.35</v>
      </c>
      <c r="E121" s="180">
        <v>13.35</v>
      </c>
      <c r="F121" s="180">
        <v>12.6</v>
      </c>
      <c r="G121" s="180">
        <v>12.44</v>
      </c>
      <c r="H121" s="180">
        <v>12.59</v>
      </c>
      <c r="I121" s="180">
        <v>12.69</v>
      </c>
      <c r="J121" s="222">
        <v>13.22</v>
      </c>
      <c r="K121" s="222">
        <v>13.04</v>
      </c>
      <c r="L121" s="229">
        <v>13.3</v>
      </c>
      <c r="M121" s="222">
        <v>13.54</v>
      </c>
      <c r="N121" s="222">
        <v>13.74</v>
      </c>
      <c r="O121" s="222">
        <v>14.02</v>
      </c>
      <c r="P121" s="222">
        <v>14.27</v>
      </c>
      <c r="Q121" s="222">
        <v>14.37</v>
      </c>
      <c r="R121" s="222">
        <v>14.5</v>
      </c>
      <c r="S121" s="222">
        <v>14.56</v>
      </c>
      <c r="T121" s="222">
        <v>14.66</v>
      </c>
      <c r="U121" s="222">
        <v>14.67</v>
      </c>
      <c r="V121" s="222">
        <v>14.78</v>
      </c>
      <c r="W121" s="222">
        <v>14.91</v>
      </c>
      <c r="X121" s="222">
        <v>14.91</v>
      </c>
      <c r="Y121" s="222">
        <v>14.56</v>
      </c>
      <c r="Z121" s="222">
        <v>14.35</v>
      </c>
      <c r="AA121" s="222">
        <v>14.38</v>
      </c>
      <c r="AB121" s="222">
        <v>14.51</v>
      </c>
      <c r="AC121" s="222">
        <v>14.66</v>
      </c>
      <c r="AD121" s="222">
        <v>14.77</v>
      </c>
      <c r="AE121" s="222">
        <v>14.77</v>
      </c>
      <c r="AF121" s="222">
        <v>14.77</v>
      </c>
      <c r="AG121" s="222">
        <v>14.59</v>
      </c>
      <c r="AH121" s="222">
        <v>14.53</v>
      </c>
      <c r="AI121" s="222">
        <v>14.64</v>
      </c>
      <c r="AJ121" s="222">
        <v>14.74</v>
      </c>
      <c r="AK121" s="222">
        <v>14.79</v>
      </c>
      <c r="AL121" s="222">
        <v>14.88</v>
      </c>
      <c r="AM121" s="222">
        <v>14.94</v>
      </c>
      <c r="AN121" s="222">
        <v>15.01</v>
      </c>
      <c r="AO121" s="222">
        <v>15.09</v>
      </c>
      <c r="AP121" s="222">
        <v>15.18</v>
      </c>
      <c r="AQ121" s="222">
        <v>15.22</v>
      </c>
      <c r="AR121" s="222">
        <v>15.27</v>
      </c>
      <c r="AS121" s="222">
        <v>15.28</v>
      </c>
      <c r="AT121" s="222">
        <v>15.32</v>
      </c>
      <c r="AU121" s="222">
        <v>15.36</v>
      </c>
      <c r="AV121" s="222">
        <v>15.39</v>
      </c>
      <c r="AW121" s="222">
        <v>15.38</v>
      </c>
      <c r="AX121" s="222">
        <v>15.42</v>
      </c>
      <c r="AY121" s="222">
        <v>15.4</v>
      </c>
      <c r="AZ121" s="222">
        <v>15.4</v>
      </c>
      <c r="BA121" s="222">
        <v>15.4</v>
      </c>
      <c r="BB121" s="222">
        <v>15.4</v>
      </c>
      <c r="BC121" s="222">
        <v>15.34</v>
      </c>
      <c r="BD121" s="222">
        <v>15.3</v>
      </c>
      <c r="BE121" s="222">
        <v>15.26</v>
      </c>
      <c r="BF121" s="222">
        <v>15.3</v>
      </c>
      <c r="BG121" s="222">
        <v>15.32</v>
      </c>
      <c r="BH121" s="222">
        <v>15.36</v>
      </c>
      <c r="BI121" s="222">
        <v>15.39</v>
      </c>
      <c r="BJ121" s="222">
        <v>15.44</v>
      </c>
      <c r="BK121" s="222">
        <v>15.5</v>
      </c>
      <c r="BL121" s="222">
        <v>15.53</v>
      </c>
      <c r="BM121" s="222">
        <v>15.55</v>
      </c>
      <c r="BN121" s="222">
        <v>15.57</v>
      </c>
      <c r="BO121" s="222">
        <v>15.6</v>
      </c>
      <c r="BP121" s="222">
        <v>15.64</v>
      </c>
      <c r="BQ121" s="222">
        <v>15.64</v>
      </c>
      <c r="BR121" s="222">
        <v>15.66</v>
      </c>
      <c r="BS121" s="222">
        <v>15.69</v>
      </c>
      <c r="BT121" s="222">
        <v>15.68</v>
      </c>
      <c r="BU121" s="222">
        <v>15.66</v>
      </c>
      <c r="BV121" s="222">
        <v>15.67</v>
      </c>
      <c r="BW121" s="222">
        <v>15.68</v>
      </c>
      <c r="BX121" s="222">
        <v>15.7</v>
      </c>
      <c r="BY121" s="222">
        <v>15.73</v>
      </c>
      <c r="BZ121" s="222">
        <v>15.72</v>
      </c>
      <c r="CA121" s="222">
        <v>15.7</v>
      </c>
      <c r="CB121" s="222">
        <v>15.67</v>
      </c>
      <c r="CC121" s="222">
        <v>15.68</v>
      </c>
      <c r="CD121" s="222">
        <v>15.67</v>
      </c>
      <c r="CE121" s="222">
        <v>15.69</v>
      </c>
      <c r="CF121" s="222">
        <v>15.71</v>
      </c>
      <c r="CG121" s="222">
        <v>15.74</v>
      </c>
      <c r="CH121" s="222">
        <v>15.75</v>
      </c>
      <c r="CI121" s="222">
        <v>15.74</v>
      </c>
      <c r="CJ121" s="222">
        <v>15.75</v>
      </c>
      <c r="CK121" s="222">
        <v>15.75</v>
      </c>
      <c r="CL121" s="222">
        <v>15.75</v>
      </c>
      <c r="CM121" s="222">
        <v>15.71</v>
      </c>
      <c r="CN121" s="222">
        <v>15.74</v>
      </c>
      <c r="CO121" s="222">
        <v>15.77</v>
      </c>
      <c r="CP121" s="222">
        <v>15.8</v>
      </c>
      <c r="CQ121" s="222">
        <v>15.82</v>
      </c>
      <c r="CR121" s="222">
        <v>15.85</v>
      </c>
      <c r="CS121" s="222">
        <v>15.87</v>
      </c>
      <c r="CT121" s="222">
        <v>15.89</v>
      </c>
      <c r="CU121" s="222">
        <v>15.91</v>
      </c>
      <c r="CV121" s="222">
        <v>15.92</v>
      </c>
      <c r="CW121" s="222">
        <v>15.93</v>
      </c>
      <c r="CX121" s="222">
        <v>15.95</v>
      </c>
      <c r="CY121" s="222">
        <v>15.97</v>
      </c>
      <c r="CZ121" s="222">
        <v>15.99</v>
      </c>
      <c r="DA121" s="222">
        <v>16.02</v>
      </c>
      <c r="DB121" s="222">
        <v>16.04</v>
      </c>
      <c r="DC121" s="222">
        <v>16.07</v>
      </c>
      <c r="DD121" s="222">
        <v>16.09</v>
      </c>
      <c r="DE121" s="222">
        <v>16.11</v>
      </c>
      <c r="DF121" s="222">
        <v>16.13</v>
      </c>
      <c r="DG121" s="222">
        <v>16.170000000000002</v>
      </c>
      <c r="DH121" s="222">
        <v>16.190000000000001</v>
      </c>
      <c r="DI121" s="222">
        <v>16.21</v>
      </c>
      <c r="DJ121" s="222">
        <v>16.22</v>
      </c>
      <c r="DK121" s="222">
        <v>16.239999999999998</v>
      </c>
      <c r="DL121" s="222">
        <v>16.260000000000002</v>
      </c>
      <c r="DM121" s="222">
        <v>16.27</v>
      </c>
      <c r="DN121" s="222">
        <v>16.28</v>
      </c>
      <c r="DO121" s="222">
        <v>16.28</v>
      </c>
      <c r="DP121" s="222">
        <v>16.28</v>
      </c>
      <c r="DQ121" s="222">
        <v>16.29</v>
      </c>
      <c r="DR121" s="222">
        <v>16.3</v>
      </c>
      <c r="DS121" s="222">
        <v>16.29</v>
      </c>
      <c r="DT121" s="222">
        <v>16.29</v>
      </c>
      <c r="DU121" s="222">
        <v>16.29</v>
      </c>
      <c r="DV121" s="222">
        <v>16.309999999999999</v>
      </c>
      <c r="DW121" s="222">
        <v>16.32</v>
      </c>
      <c r="DX121" s="222">
        <v>16.329999999999998</v>
      </c>
      <c r="DY121" s="222">
        <v>16.34</v>
      </c>
      <c r="DZ121" s="222">
        <v>16.350000000000001</v>
      </c>
      <c r="EA121" s="222">
        <v>16.329999999999998</v>
      </c>
      <c r="EB121" s="222">
        <v>16.34</v>
      </c>
      <c r="EC121" s="222">
        <v>16.350000000000001</v>
      </c>
      <c r="ED121" s="222">
        <v>16.36</v>
      </c>
      <c r="EE121" s="222">
        <v>16.37</v>
      </c>
      <c r="EF121" s="222">
        <v>16.38</v>
      </c>
      <c r="EG121" s="222">
        <v>16.38</v>
      </c>
      <c r="EH121" s="222">
        <v>16.39</v>
      </c>
      <c r="EI121" s="222">
        <v>16.38</v>
      </c>
      <c r="EJ121" s="222">
        <v>16.38</v>
      </c>
      <c r="EK121" s="222">
        <v>16.39</v>
      </c>
      <c r="EL121" s="222">
        <v>16.41</v>
      </c>
      <c r="EM121" s="222">
        <v>16.41</v>
      </c>
      <c r="EN121" s="222">
        <v>16.399999999999999</v>
      </c>
      <c r="EO121" s="222">
        <v>16.41</v>
      </c>
      <c r="EP121" s="222">
        <v>16.420000000000002</v>
      </c>
      <c r="EQ121" s="222">
        <v>16.420000000000002</v>
      </c>
      <c r="ER121" s="222">
        <v>16.43</v>
      </c>
      <c r="ES121" s="222">
        <v>16.43</v>
      </c>
      <c r="ET121" s="222">
        <v>16.43</v>
      </c>
      <c r="EU121" s="222">
        <v>16.43</v>
      </c>
      <c r="EV121" s="222">
        <v>16.399999999999999</v>
      </c>
      <c r="EW121" s="222">
        <v>16.399999999999999</v>
      </c>
      <c r="EX121" s="222">
        <v>16.399999999999999</v>
      </c>
      <c r="EY121" s="222">
        <v>16.399999999999999</v>
      </c>
      <c r="EZ121" s="222">
        <v>16.399999999999999</v>
      </c>
      <c r="FA121" s="222">
        <v>16.38</v>
      </c>
      <c r="FB121" s="222">
        <v>16.37</v>
      </c>
      <c r="FC121" s="222">
        <v>16.37</v>
      </c>
      <c r="FD121" s="222">
        <v>16.38</v>
      </c>
      <c r="FE121" s="222">
        <v>16.399999999999999</v>
      </c>
      <c r="FF121" s="222">
        <v>16.41</v>
      </c>
      <c r="FG121" s="222">
        <v>16.41</v>
      </c>
      <c r="FH121" s="222">
        <v>16.420000000000002</v>
      </c>
      <c r="FI121" s="222">
        <v>16.43</v>
      </c>
      <c r="FJ121" s="222">
        <v>16.440000000000001</v>
      </c>
      <c r="FK121" s="222">
        <v>16.440000000000001</v>
      </c>
      <c r="FL121" s="222">
        <v>16.43</v>
      </c>
      <c r="FM121" s="222">
        <v>16.440000000000001</v>
      </c>
      <c r="FN121" s="222">
        <v>16.440000000000001</v>
      </c>
      <c r="FO121" s="222">
        <v>16.43</v>
      </c>
      <c r="FP121" s="222">
        <v>16.440000000000001</v>
      </c>
      <c r="FQ121" s="222">
        <v>16.440000000000001</v>
      </c>
      <c r="FR121" s="222">
        <v>16.440000000000001</v>
      </c>
      <c r="FS121" s="222">
        <v>16.45</v>
      </c>
      <c r="FT121" s="222">
        <v>16.45</v>
      </c>
      <c r="FU121" s="222">
        <v>16.45</v>
      </c>
      <c r="FV121" s="222">
        <v>16.46</v>
      </c>
      <c r="FW121" s="222">
        <v>16.45</v>
      </c>
      <c r="FX121" s="222">
        <v>16.45</v>
      </c>
      <c r="FY121" s="222">
        <v>16.46</v>
      </c>
      <c r="FZ121" s="222">
        <v>16.46</v>
      </c>
      <c r="GA121" s="222">
        <v>16.45</v>
      </c>
      <c r="GB121" s="222">
        <v>16.45</v>
      </c>
      <c r="GC121" s="222">
        <v>16.46</v>
      </c>
      <c r="GD121" s="222">
        <v>16.46</v>
      </c>
      <c r="GE121" s="222">
        <v>16.46</v>
      </c>
      <c r="GF121" s="222">
        <v>16.46</v>
      </c>
      <c r="GG121" s="222">
        <v>16.46</v>
      </c>
      <c r="GH121" s="222">
        <v>16.45</v>
      </c>
      <c r="GI121" s="222">
        <v>16.46</v>
      </c>
      <c r="GJ121" s="222">
        <v>16.46</v>
      </c>
      <c r="GK121" s="222">
        <v>16.47</v>
      </c>
      <c r="GL121" s="222">
        <v>16.45</v>
      </c>
      <c r="GM121" s="222">
        <v>16.45</v>
      </c>
      <c r="GN121" s="222">
        <v>16.45</v>
      </c>
      <c r="GO121" s="222">
        <v>16.440000000000001</v>
      </c>
      <c r="GP121" s="222">
        <v>16.440000000000001</v>
      </c>
      <c r="GQ121" s="222">
        <v>16.440000000000001</v>
      </c>
      <c r="GR121" s="222">
        <v>16.440000000000001</v>
      </c>
      <c r="GS121" s="222">
        <v>16.440000000000001</v>
      </c>
      <c r="GT121" s="222">
        <v>16.440000000000001</v>
      </c>
      <c r="GU121" s="222">
        <v>16.43</v>
      </c>
      <c r="GV121" s="222">
        <v>16.420000000000002</v>
      </c>
      <c r="GW121" s="222">
        <v>16.41</v>
      </c>
      <c r="GX121" s="222">
        <v>16.41</v>
      </c>
      <c r="GY121" s="222">
        <v>16.41</v>
      </c>
      <c r="GZ121" s="222">
        <v>16.399999999999999</v>
      </c>
      <c r="HA121" s="222">
        <v>16.399999999999999</v>
      </c>
      <c r="HB121" s="222">
        <v>16.41</v>
      </c>
      <c r="HC121" s="222">
        <v>16.420000000000002</v>
      </c>
      <c r="HD121" s="222">
        <v>16.420000000000002</v>
      </c>
      <c r="HE121" s="222">
        <v>16.41</v>
      </c>
      <c r="HF121" s="222">
        <v>16.41</v>
      </c>
      <c r="HG121" s="222">
        <v>16.41</v>
      </c>
      <c r="HH121" s="222">
        <v>16.420000000000002</v>
      </c>
      <c r="HI121" s="222">
        <v>16.420000000000002</v>
      </c>
      <c r="HJ121" s="222">
        <v>16.420000000000002</v>
      </c>
      <c r="HK121" s="222">
        <v>16.399999999999999</v>
      </c>
      <c r="HL121" s="222">
        <v>16.39</v>
      </c>
      <c r="HM121" s="222">
        <v>16.38</v>
      </c>
      <c r="HN121" s="222">
        <v>16.38</v>
      </c>
      <c r="HO121" s="222">
        <v>16.38</v>
      </c>
      <c r="HP121" s="222">
        <v>16.38</v>
      </c>
      <c r="HQ121" s="222">
        <v>16.38</v>
      </c>
      <c r="HR121" s="222">
        <v>16.38</v>
      </c>
      <c r="HS121" s="222">
        <v>16.38</v>
      </c>
      <c r="HT121" s="222">
        <v>16.38</v>
      </c>
      <c r="HU121" s="222">
        <v>16.38</v>
      </c>
      <c r="HV121" s="222">
        <v>16.38</v>
      </c>
      <c r="HW121" s="222">
        <v>16.37</v>
      </c>
      <c r="HX121" s="222">
        <v>16.36</v>
      </c>
      <c r="HY121" s="222">
        <v>16.36</v>
      </c>
      <c r="HZ121" s="222">
        <v>16.3</v>
      </c>
    </row>
    <row r="122" spans="1:237" x14ac:dyDescent="0.25">
      <c r="A122" s="225">
        <f t="shared" si="5"/>
        <v>120</v>
      </c>
      <c r="B122" s="226"/>
      <c r="C122" s="229"/>
      <c r="D122" s="180">
        <v>79.61</v>
      </c>
      <c r="E122" s="180">
        <v>79.61</v>
      </c>
      <c r="F122" s="180">
        <v>81.180000000000007</v>
      </c>
      <c r="G122" s="180">
        <v>80.959999999999994</v>
      </c>
      <c r="H122" s="180">
        <v>81.010000000000005</v>
      </c>
      <c r="I122" s="180">
        <v>81.31</v>
      </c>
      <c r="J122" s="222">
        <v>81.69</v>
      </c>
      <c r="K122" s="222">
        <v>81.540000000000006</v>
      </c>
      <c r="L122" s="229">
        <v>81.69</v>
      </c>
      <c r="M122" s="222">
        <v>81.96</v>
      </c>
      <c r="N122" s="222">
        <v>82.02</v>
      </c>
      <c r="O122" s="222">
        <v>82.13</v>
      </c>
      <c r="P122" s="222">
        <v>82.33</v>
      </c>
      <c r="Q122" s="222">
        <v>82.5</v>
      </c>
      <c r="R122" s="222">
        <v>82.71</v>
      </c>
      <c r="S122" s="222">
        <v>82.64</v>
      </c>
      <c r="T122" s="222">
        <v>82.72</v>
      </c>
      <c r="U122" s="222">
        <v>82.91</v>
      </c>
      <c r="V122" s="222">
        <v>83.08</v>
      </c>
      <c r="W122" s="222">
        <v>83.24</v>
      </c>
      <c r="X122" s="222">
        <v>83.24</v>
      </c>
      <c r="Y122" s="222">
        <v>83.19</v>
      </c>
      <c r="Z122" s="222">
        <v>83.17</v>
      </c>
      <c r="AA122" s="222">
        <v>83.23</v>
      </c>
      <c r="AB122" s="222">
        <v>83.31</v>
      </c>
      <c r="AC122" s="222">
        <v>83.36</v>
      </c>
      <c r="AD122" s="222">
        <v>83.53</v>
      </c>
      <c r="AE122" s="222">
        <v>83.53</v>
      </c>
      <c r="AF122" s="222">
        <v>83.53</v>
      </c>
      <c r="AG122" s="222">
        <v>83.68</v>
      </c>
      <c r="AH122" s="222">
        <v>83.73</v>
      </c>
      <c r="AI122" s="222">
        <v>83.87</v>
      </c>
      <c r="AJ122" s="222">
        <v>83.98</v>
      </c>
      <c r="AK122" s="222">
        <v>84.03</v>
      </c>
      <c r="AL122" s="222">
        <v>84.17</v>
      </c>
      <c r="AM122" s="222">
        <v>84.27</v>
      </c>
      <c r="AN122" s="222">
        <v>84.35</v>
      </c>
      <c r="AO122" s="222">
        <v>84.43</v>
      </c>
      <c r="AP122" s="222">
        <v>84.5</v>
      </c>
      <c r="AQ122" s="222">
        <v>84.58</v>
      </c>
      <c r="AR122" s="222">
        <v>84.66</v>
      </c>
      <c r="AS122" s="222">
        <v>84.73</v>
      </c>
      <c r="AT122" s="222">
        <v>84.81</v>
      </c>
      <c r="AU122" s="222">
        <v>84.86</v>
      </c>
      <c r="AV122" s="222">
        <v>84.88</v>
      </c>
      <c r="AW122" s="222">
        <v>84.9</v>
      </c>
      <c r="AX122" s="222">
        <v>84.95</v>
      </c>
      <c r="AY122" s="222">
        <v>84.97</v>
      </c>
      <c r="AZ122" s="222">
        <v>84.97</v>
      </c>
      <c r="BA122" s="222">
        <v>84.97</v>
      </c>
      <c r="BB122" s="222">
        <v>84.97</v>
      </c>
      <c r="BC122" s="222">
        <v>84.94</v>
      </c>
      <c r="BD122" s="222">
        <v>84.98</v>
      </c>
      <c r="BE122" s="222">
        <v>85.04</v>
      </c>
      <c r="BF122" s="222">
        <v>85.09</v>
      </c>
      <c r="BG122" s="222">
        <v>85.11</v>
      </c>
      <c r="BH122" s="222">
        <v>85.14</v>
      </c>
      <c r="BI122" s="222">
        <v>85.2</v>
      </c>
      <c r="BJ122" s="222">
        <v>85.23</v>
      </c>
      <c r="BK122" s="222">
        <v>85.25</v>
      </c>
      <c r="BL122" s="222">
        <v>85.27</v>
      </c>
      <c r="BM122" s="222">
        <v>85.26</v>
      </c>
      <c r="BN122" s="222">
        <v>85.24</v>
      </c>
      <c r="BO122" s="222">
        <v>85.25</v>
      </c>
      <c r="BP122" s="222">
        <v>85.28</v>
      </c>
      <c r="BQ122" s="222">
        <v>85.25</v>
      </c>
      <c r="BR122" s="222">
        <v>85.27</v>
      </c>
      <c r="BS122" s="222">
        <v>85.29</v>
      </c>
      <c r="BT122" s="222">
        <v>85.29</v>
      </c>
      <c r="BU122" s="222">
        <v>85.33</v>
      </c>
      <c r="BV122" s="222">
        <v>85.36</v>
      </c>
      <c r="BW122" s="222">
        <v>85.35</v>
      </c>
      <c r="BX122" s="222">
        <v>85.37</v>
      </c>
      <c r="BY122" s="222">
        <v>85.36</v>
      </c>
      <c r="BZ122" s="222">
        <v>85.35</v>
      </c>
      <c r="CA122" s="222">
        <v>85.33</v>
      </c>
      <c r="CB122" s="222">
        <v>85.3</v>
      </c>
      <c r="CC122" s="222">
        <v>85.31</v>
      </c>
      <c r="CD122" s="222">
        <v>85.31</v>
      </c>
      <c r="CE122" s="222">
        <v>85.33</v>
      </c>
      <c r="CF122" s="222">
        <v>85.34</v>
      </c>
      <c r="CG122" s="222">
        <v>85.35</v>
      </c>
      <c r="CH122" s="222">
        <v>85.37</v>
      </c>
      <c r="CI122" s="222">
        <v>85.4</v>
      </c>
      <c r="CJ122" s="222">
        <v>85.44</v>
      </c>
      <c r="CK122" s="222">
        <v>85.44</v>
      </c>
      <c r="CL122" s="222">
        <v>85.44</v>
      </c>
      <c r="CM122" s="222">
        <v>85.49</v>
      </c>
      <c r="CN122" s="222">
        <v>85.54</v>
      </c>
      <c r="CO122" s="222">
        <v>85.58</v>
      </c>
      <c r="CP122" s="222">
        <v>85.6</v>
      </c>
      <c r="CQ122" s="222">
        <v>85.61</v>
      </c>
      <c r="CR122" s="222">
        <v>85.62</v>
      </c>
      <c r="CS122" s="222">
        <v>85.64</v>
      </c>
      <c r="CT122" s="222">
        <v>85.65</v>
      </c>
      <c r="CU122" s="222">
        <v>85.66</v>
      </c>
      <c r="CV122" s="222">
        <v>85.67</v>
      </c>
      <c r="CW122" s="222">
        <v>85.67</v>
      </c>
      <c r="CX122" s="222">
        <v>85.71</v>
      </c>
      <c r="CY122" s="222">
        <v>85.73</v>
      </c>
      <c r="CZ122" s="222">
        <v>85.74</v>
      </c>
      <c r="DA122" s="222">
        <v>85.78</v>
      </c>
      <c r="DB122" s="222">
        <v>85.78</v>
      </c>
      <c r="DC122" s="222">
        <v>85.79</v>
      </c>
      <c r="DD122" s="222">
        <v>85.83</v>
      </c>
      <c r="DE122" s="222">
        <v>85.85</v>
      </c>
      <c r="DF122" s="222">
        <v>85.86</v>
      </c>
      <c r="DG122" s="222">
        <v>85.9</v>
      </c>
      <c r="DH122" s="222">
        <v>85.92</v>
      </c>
      <c r="DI122" s="222">
        <v>85.93</v>
      </c>
      <c r="DJ122" s="222">
        <v>85.96</v>
      </c>
      <c r="DK122" s="222">
        <v>85.98</v>
      </c>
      <c r="DL122" s="222">
        <v>86</v>
      </c>
      <c r="DM122" s="222">
        <v>86.01</v>
      </c>
      <c r="DN122" s="222">
        <v>86.03</v>
      </c>
      <c r="DO122" s="222">
        <v>86.05</v>
      </c>
      <c r="DP122" s="222">
        <v>86.05</v>
      </c>
      <c r="DQ122" s="222">
        <v>86.06</v>
      </c>
      <c r="DR122" s="222">
        <v>86.08</v>
      </c>
      <c r="DS122" s="222">
        <v>86.07</v>
      </c>
      <c r="DT122" s="222">
        <v>86.08</v>
      </c>
      <c r="DU122" s="222">
        <v>86.08</v>
      </c>
      <c r="DV122" s="222">
        <v>86.1</v>
      </c>
      <c r="DW122" s="222">
        <v>86.12</v>
      </c>
      <c r="DX122" s="222">
        <v>86.14</v>
      </c>
      <c r="DY122" s="222">
        <v>86.15</v>
      </c>
      <c r="DZ122" s="222">
        <v>86.15</v>
      </c>
      <c r="EA122" s="222">
        <v>86.14</v>
      </c>
      <c r="EB122" s="222">
        <v>86.15</v>
      </c>
      <c r="EC122" s="222">
        <v>86.14</v>
      </c>
      <c r="ED122" s="222">
        <v>86.16</v>
      </c>
      <c r="EE122" s="222">
        <v>86.16</v>
      </c>
      <c r="EF122" s="222">
        <v>86.17</v>
      </c>
      <c r="EG122" s="222">
        <v>86.16</v>
      </c>
      <c r="EH122" s="222">
        <v>86.16</v>
      </c>
      <c r="EI122" s="222">
        <v>86.15</v>
      </c>
      <c r="EJ122" s="222">
        <v>86.16</v>
      </c>
      <c r="EK122" s="222">
        <v>86.17</v>
      </c>
      <c r="EL122" s="222">
        <v>86.18</v>
      </c>
      <c r="EM122" s="222">
        <v>86.17</v>
      </c>
      <c r="EN122" s="222">
        <v>86.16</v>
      </c>
      <c r="EO122" s="222">
        <v>86.16</v>
      </c>
      <c r="EP122" s="222">
        <v>86.16</v>
      </c>
      <c r="EQ122" s="222">
        <v>86.16</v>
      </c>
      <c r="ER122" s="222">
        <v>86.17</v>
      </c>
      <c r="ES122" s="222">
        <v>86.16</v>
      </c>
      <c r="ET122" s="222">
        <v>86.16</v>
      </c>
      <c r="EU122" s="222">
        <v>86.16</v>
      </c>
      <c r="EV122" s="222">
        <v>86.16</v>
      </c>
      <c r="EW122" s="222">
        <v>86.16</v>
      </c>
      <c r="EX122" s="222">
        <v>86.16</v>
      </c>
      <c r="EY122" s="222">
        <v>86.16</v>
      </c>
      <c r="EZ122" s="222">
        <v>86.16</v>
      </c>
      <c r="FA122" s="222">
        <v>86.15</v>
      </c>
      <c r="FB122" s="222">
        <v>86.16</v>
      </c>
      <c r="FC122" s="222">
        <v>86.16</v>
      </c>
      <c r="FD122" s="222">
        <v>86.15</v>
      </c>
      <c r="FE122" s="222">
        <v>86.16</v>
      </c>
      <c r="FF122" s="222">
        <v>86.15</v>
      </c>
      <c r="FG122" s="222">
        <v>86.14</v>
      </c>
      <c r="FH122" s="222">
        <v>86.15</v>
      </c>
      <c r="FI122" s="222">
        <v>86.15</v>
      </c>
      <c r="FJ122" s="222">
        <v>86.15</v>
      </c>
      <c r="FK122" s="222">
        <v>86.15</v>
      </c>
      <c r="FL122" s="222">
        <v>86.15</v>
      </c>
      <c r="FM122" s="222">
        <v>86.16</v>
      </c>
      <c r="FN122" s="222">
        <v>86.17</v>
      </c>
      <c r="FO122" s="222">
        <v>86.18</v>
      </c>
      <c r="FP122" s="222">
        <v>86.18</v>
      </c>
      <c r="FQ122" s="222">
        <v>86.18</v>
      </c>
      <c r="FR122" s="222">
        <v>86.18</v>
      </c>
      <c r="FS122" s="222">
        <v>86.18</v>
      </c>
      <c r="FT122" s="222">
        <v>86.2</v>
      </c>
      <c r="FU122" s="222">
        <v>86.19</v>
      </c>
      <c r="FV122" s="222">
        <v>86.19</v>
      </c>
      <c r="FW122" s="222">
        <v>86.18</v>
      </c>
      <c r="FX122" s="222">
        <v>86.18</v>
      </c>
      <c r="FY122" s="222">
        <v>86.19</v>
      </c>
      <c r="FZ122" s="222">
        <v>86.18</v>
      </c>
      <c r="GA122" s="222">
        <v>86.19</v>
      </c>
      <c r="GB122" s="222">
        <v>86.2</v>
      </c>
      <c r="GC122" s="222">
        <v>86.2</v>
      </c>
      <c r="GD122" s="222">
        <v>86.21</v>
      </c>
      <c r="GE122" s="222">
        <v>86.23</v>
      </c>
      <c r="GF122" s="222">
        <v>86.24</v>
      </c>
      <c r="GG122" s="222">
        <v>86.24</v>
      </c>
      <c r="GH122" s="222">
        <v>86.24</v>
      </c>
      <c r="GI122" s="222">
        <v>86.24</v>
      </c>
      <c r="GJ122" s="222">
        <v>86.22</v>
      </c>
      <c r="GK122" s="222">
        <v>86.2</v>
      </c>
      <c r="GL122" s="222">
        <v>86.19</v>
      </c>
      <c r="GM122" s="222">
        <v>86.18</v>
      </c>
      <c r="GN122" s="222">
        <v>86.18</v>
      </c>
      <c r="GO122" s="222">
        <v>86.18</v>
      </c>
      <c r="GP122" s="222">
        <v>86.19</v>
      </c>
      <c r="GQ122" s="222">
        <v>86.19</v>
      </c>
      <c r="GR122" s="222">
        <v>86.18</v>
      </c>
      <c r="GS122" s="222">
        <v>86.18</v>
      </c>
      <c r="GT122" s="222">
        <v>86.18</v>
      </c>
      <c r="GU122" s="222">
        <v>86.18</v>
      </c>
      <c r="GV122" s="222">
        <v>86.16</v>
      </c>
      <c r="GW122" s="222">
        <v>86.16</v>
      </c>
      <c r="GX122" s="222">
        <v>86.16</v>
      </c>
      <c r="GY122" s="222">
        <v>86.16</v>
      </c>
      <c r="GZ122" s="222">
        <v>86.17</v>
      </c>
      <c r="HA122" s="222">
        <v>86.16</v>
      </c>
      <c r="HB122" s="222">
        <v>86.16</v>
      </c>
      <c r="HC122" s="222">
        <v>86.17</v>
      </c>
      <c r="HD122" s="222">
        <v>86.17</v>
      </c>
      <c r="HE122" s="222">
        <v>86.17</v>
      </c>
      <c r="HF122" s="222">
        <v>86.17</v>
      </c>
      <c r="HG122" s="222">
        <v>86.17</v>
      </c>
      <c r="HH122" s="222">
        <v>86.18</v>
      </c>
      <c r="HI122" s="222">
        <v>86.18</v>
      </c>
      <c r="HJ122" s="222">
        <v>86.18</v>
      </c>
      <c r="HK122" s="222">
        <v>86.16</v>
      </c>
      <c r="HL122" s="222">
        <v>86.15</v>
      </c>
      <c r="HM122" s="222">
        <v>86.14</v>
      </c>
      <c r="HN122" s="222">
        <v>86.12</v>
      </c>
      <c r="HO122" s="222">
        <v>86.13</v>
      </c>
      <c r="HP122" s="222">
        <v>86.12</v>
      </c>
      <c r="HQ122" s="222">
        <v>86.11</v>
      </c>
      <c r="HR122" s="222">
        <v>86.12</v>
      </c>
      <c r="HS122" s="222">
        <v>86.11</v>
      </c>
      <c r="HT122" s="222">
        <v>86.11</v>
      </c>
      <c r="HU122" s="222">
        <v>86.11</v>
      </c>
      <c r="HV122" s="222">
        <v>86.11</v>
      </c>
      <c r="HW122" s="222">
        <v>86.11</v>
      </c>
      <c r="HX122" s="222">
        <v>86.1</v>
      </c>
      <c r="HY122" s="222">
        <v>86.1</v>
      </c>
      <c r="HZ122" s="222">
        <v>86.03</v>
      </c>
    </row>
    <row r="123" spans="1:237" x14ac:dyDescent="0.25">
      <c r="A123" s="225">
        <f t="shared" si="5"/>
        <v>121</v>
      </c>
      <c r="B123" s="226"/>
      <c r="C123" s="229"/>
      <c r="D123" s="180">
        <v>6</v>
      </c>
      <c r="E123" s="180">
        <v>6</v>
      </c>
      <c r="F123" s="180">
        <v>6.2</v>
      </c>
      <c r="G123" s="180">
        <v>6.2</v>
      </c>
      <c r="H123" s="180">
        <v>6.24</v>
      </c>
      <c r="I123" s="180">
        <v>6.23</v>
      </c>
      <c r="J123" s="222">
        <v>6.24</v>
      </c>
      <c r="K123" s="222">
        <v>6.21</v>
      </c>
      <c r="L123" s="229">
        <v>6.2</v>
      </c>
      <c r="M123" s="222">
        <v>6.19</v>
      </c>
      <c r="N123" s="222">
        <v>6.18</v>
      </c>
      <c r="O123" s="222">
        <v>6.17</v>
      </c>
      <c r="P123" s="222">
        <v>6.17</v>
      </c>
      <c r="Q123" s="222">
        <v>6.16</v>
      </c>
      <c r="R123" s="222">
        <v>6.16</v>
      </c>
      <c r="S123" s="222">
        <v>6.15</v>
      </c>
      <c r="T123" s="222">
        <v>6.15</v>
      </c>
      <c r="U123" s="222">
        <v>6.14</v>
      </c>
      <c r="V123" s="222">
        <v>6.14</v>
      </c>
      <c r="W123" s="222">
        <v>6.15</v>
      </c>
      <c r="X123" s="222">
        <v>6.15</v>
      </c>
      <c r="Y123" s="222">
        <v>6.14</v>
      </c>
      <c r="Z123" s="222">
        <v>6.15</v>
      </c>
      <c r="AA123" s="222">
        <v>6.15</v>
      </c>
      <c r="AB123" s="222">
        <v>6.15</v>
      </c>
      <c r="AC123" s="222">
        <v>6.15</v>
      </c>
      <c r="AD123" s="222">
        <v>6.15</v>
      </c>
      <c r="AE123" s="222">
        <v>6.15</v>
      </c>
      <c r="AF123" s="222">
        <v>6.15</v>
      </c>
      <c r="AG123" s="222">
        <v>6.16</v>
      </c>
      <c r="AH123" s="222">
        <v>6.16</v>
      </c>
      <c r="AI123" s="222">
        <v>6.16</v>
      </c>
      <c r="AJ123" s="222">
        <v>6.15</v>
      </c>
      <c r="AK123" s="222">
        <v>6.15</v>
      </c>
      <c r="AL123" s="222">
        <v>6.15</v>
      </c>
      <c r="AM123" s="222">
        <v>6.15</v>
      </c>
      <c r="AN123" s="222">
        <v>6.15</v>
      </c>
      <c r="AO123" s="222">
        <v>6.15</v>
      </c>
      <c r="AP123" s="222">
        <v>6.15</v>
      </c>
      <c r="AQ123" s="222">
        <v>6.15</v>
      </c>
      <c r="AR123" s="222">
        <v>6.15</v>
      </c>
      <c r="AS123" s="222">
        <v>6.15</v>
      </c>
      <c r="AT123" s="222">
        <v>6.15</v>
      </c>
      <c r="AU123" s="222">
        <v>6.15</v>
      </c>
      <c r="AV123" s="222">
        <v>6.15</v>
      </c>
      <c r="AW123" s="222">
        <v>6.15</v>
      </c>
      <c r="AX123" s="222">
        <v>6.15</v>
      </c>
      <c r="AY123" s="222">
        <v>6.15</v>
      </c>
      <c r="AZ123" s="222">
        <v>6.15</v>
      </c>
      <c r="BA123" s="222">
        <v>6.15</v>
      </c>
      <c r="BB123" s="222">
        <v>6.15</v>
      </c>
      <c r="BC123" s="222">
        <v>6.15</v>
      </c>
      <c r="BD123" s="222">
        <v>6.16</v>
      </c>
      <c r="BE123" s="222">
        <v>6.16</v>
      </c>
      <c r="BF123" s="222">
        <v>6.15</v>
      </c>
      <c r="BG123" s="222">
        <v>6.15</v>
      </c>
      <c r="BH123" s="222">
        <v>6.15</v>
      </c>
      <c r="BI123" s="222">
        <v>6.15</v>
      </c>
      <c r="BJ123" s="222">
        <v>6.15</v>
      </c>
      <c r="BK123" s="222">
        <v>6.15</v>
      </c>
      <c r="BL123" s="222">
        <v>6.15</v>
      </c>
      <c r="BM123" s="222">
        <v>6.15</v>
      </c>
      <c r="BN123" s="222">
        <v>6.15</v>
      </c>
      <c r="BO123" s="222">
        <v>6.15</v>
      </c>
      <c r="BP123" s="222">
        <v>6.15</v>
      </c>
      <c r="BQ123" s="222">
        <v>6.14</v>
      </c>
      <c r="BR123" s="222">
        <v>6.14</v>
      </c>
      <c r="BS123" s="222">
        <v>6.14</v>
      </c>
      <c r="BT123" s="222">
        <v>6.14</v>
      </c>
      <c r="BU123" s="222">
        <v>6.14</v>
      </c>
      <c r="BV123" s="222">
        <v>6.14</v>
      </c>
      <c r="BW123" s="222">
        <v>6.14</v>
      </c>
      <c r="BX123" s="222">
        <v>6.14</v>
      </c>
      <c r="BY123" s="222">
        <v>6.14</v>
      </c>
      <c r="BZ123" s="222">
        <v>6.14</v>
      </c>
      <c r="CA123" s="222">
        <v>6.14</v>
      </c>
      <c r="CB123" s="222">
        <v>6.14</v>
      </c>
      <c r="CC123" s="222">
        <v>6.14</v>
      </c>
      <c r="CD123" s="222">
        <v>6.14</v>
      </c>
      <c r="CE123" s="222">
        <v>6.14</v>
      </c>
      <c r="CF123" s="222">
        <v>6.14</v>
      </c>
      <c r="CG123" s="222">
        <v>6.14</v>
      </c>
      <c r="CH123" s="222">
        <v>6.15</v>
      </c>
      <c r="CI123" s="222">
        <v>6.15</v>
      </c>
      <c r="CJ123" s="222">
        <v>6.15</v>
      </c>
      <c r="CK123" s="222">
        <v>6.15</v>
      </c>
      <c r="CL123" s="222">
        <v>6.15</v>
      </c>
      <c r="CM123" s="222">
        <v>6.15</v>
      </c>
      <c r="CN123" s="222">
        <v>6.15</v>
      </c>
      <c r="CO123" s="222">
        <v>6.15</v>
      </c>
      <c r="CP123" s="222">
        <v>6.15</v>
      </c>
      <c r="CQ123" s="222">
        <v>6.15</v>
      </c>
      <c r="CR123" s="222">
        <v>6.15</v>
      </c>
      <c r="CS123" s="222">
        <v>6.15</v>
      </c>
      <c r="CT123" s="222">
        <v>6.15</v>
      </c>
      <c r="CU123" s="222">
        <v>6.16</v>
      </c>
      <c r="CV123" s="222">
        <v>6.15</v>
      </c>
      <c r="CW123" s="222">
        <v>6.15</v>
      </c>
      <c r="CX123" s="222">
        <v>6.15</v>
      </c>
      <c r="CY123" s="222">
        <v>6.15</v>
      </c>
      <c r="CZ123" s="222">
        <v>6.15</v>
      </c>
      <c r="DA123" s="222">
        <v>6.15</v>
      </c>
      <c r="DB123" s="222">
        <v>6.15</v>
      </c>
      <c r="DC123" s="222">
        <v>6.15</v>
      </c>
      <c r="DD123" s="222">
        <v>6.15</v>
      </c>
      <c r="DE123" s="222">
        <v>6.15</v>
      </c>
      <c r="DF123" s="222">
        <v>6.15</v>
      </c>
      <c r="DG123" s="222">
        <v>6.15</v>
      </c>
      <c r="DH123" s="222">
        <v>6.15</v>
      </c>
      <c r="DI123" s="222">
        <v>6.15</v>
      </c>
      <c r="DJ123" s="222">
        <v>6.15</v>
      </c>
      <c r="DK123" s="222">
        <v>6.15</v>
      </c>
      <c r="DL123" s="222">
        <v>6.15</v>
      </c>
      <c r="DM123" s="222">
        <v>6.15</v>
      </c>
      <c r="DN123" s="222">
        <v>6.15</v>
      </c>
      <c r="DO123" s="222">
        <v>6.15</v>
      </c>
      <c r="DP123" s="222">
        <v>6.15</v>
      </c>
      <c r="DQ123" s="222">
        <v>6.15</v>
      </c>
      <c r="DR123" s="222">
        <v>6.15</v>
      </c>
      <c r="DS123" s="222">
        <v>6.15</v>
      </c>
      <c r="DT123" s="222">
        <v>6.15</v>
      </c>
      <c r="DU123" s="222">
        <v>6.15</v>
      </c>
      <c r="DV123" s="222">
        <v>6.15</v>
      </c>
      <c r="DW123" s="222">
        <v>6.15</v>
      </c>
      <c r="DX123" s="222">
        <v>6.15</v>
      </c>
      <c r="DY123" s="222">
        <v>6.15</v>
      </c>
      <c r="DZ123" s="222">
        <v>6.15</v>
      </c>
      <c r="EA123" s="222">
        <v>6.15</v>
      </c>
      <c r="EB123" s="222">
        <v>6.15</v>
      </c>
      <c r="EC123" s="222">
        <v>6.15</v>
      </c>
      <c r="ED123" s="222">
        <v>6.15</v>
      </c>
      <c r="EE123" s="222">
        <v>6.15</v>
      </c>
      <c r="EF123" s="222">
        <v>6.15</v>
      </c>
      <c r="EG123" s="222">
        <v>6.15</v>
      </c>
      <c r="EH123" s="222">
        <v>6.15</v>
      </c>
      <c r="EI123" s="222">
        <v>6.15</v>
      </c>
      <c r="EJ123" s="222">
        <v>6.15</v>
      </c>
      <c r="EK123" s="222">
        <v>6.15</v>
      </c>
      <c r="EL123" s="222">
        <v>6.15</v>
      </c>
      <c r="EM123" s="222">
        <v>6.15</v>
      </c>
      <c r="EN123" s="222">
        <v>6.15</v>
      </c>
      <c r="EO123" s="222">
        <v>6.15</v>
      </c>
      <c r="EP123" s="222">
        <v>6.15</v>
      </c>
      <c r="EQ123" s="222">
        <v>6.15</v>
      </c>
      <c r="ER123" s="222">
        <v>6.15</v>
      </c>
      <c r="ES123" s="222">
        <v>6.15</v>
      </c>
      <c r="ET123" s="222">
        <v>6.15</v>
      </c>
      <c r="EU123" s="222">
        <v>6.15</v>
      </c>
      <c r="EV123" s="222">
        <v>6.15</v>
      </c>
      <c r="EW123" s="222">
        <v>6.15</v>
      </c>
      <c r="EX123" s="222">
        <v>6.15</v>
      </c>
      <c r="EY123" s="222">
        <v>6.15</v>
      </c>
      <c r="EZ123" s="222">
        <v>6.15</v>
      </c>
      <c r="FA123" s="222">
        <v>6.15</v>
      </c>
      <c r="FB123" s="222">
        <v>6.15</v>
      </c>
      <c r="FC123" s="222">
        <v>6.15</v>
      </c>
      <c r="FD123" s="222">
        <v>6.15</v>
      </c>
      <c r="FE123" s="222">
        <v>6.15</v>
      </c>
      <c r="FF123" s="222">
        <v>6.15</v>
      </c>
      <c r="FG123" s="222">
        <v>6.15</v>
      </c>
      <c r="FH123" s="222">
        <v>6.15</v>
      </c>
      <c r="FI123" s="222">
        <v>6.15</v>
      </c>
      <c r="FJ123" s="222">
        <v>6.15</v>
      </c>
      <c r="FK123" s="222">
        <v>6.15</v>
      </c>
      <c r="FL123" s="222">
        <v>6.15</v>
      </c>
      <c r="FM123" s="222">
        <v>6.15</v>
      </c>
      <c r="FN123" s="222">
        <v>6.15</v>
      </c>
      <c r="FO123" s="222">
        <v>6.15</v>
      </c>
      <c r="FP123" s="222">
        <v>6.15</v>
      </c>
      <c r="FQ123" s="222">
        <v>6.15</v>
      </c>
      <c r="FR123" s="222">
        <v>6.15</v>
      </c>
      <c r="FS123" s="222">
        <v>6.15</v>
      </c>
      <c r="FT123" s="222">
        <v>6.15</v>
      </c>
      <c r="FU123" s="222">
        <v>6.15</v>
      </c>
      <c r="FV123" s="222">
        <v>6.15</v>
      </c>
      <c r="FW123" s="222">
        <v>6.15</v>
      </c>
      <c r="FX123" s="222">
        <v>6.15</v>
      </c>
      <c r="FY123" s="222">
        <v>6.15</v>
      </c>
      <c r="FZ123" s="222">
        <v>6.15</v>
      </c>
      <c r="GA123" s="222">
        <v>6.15</v>
      </c>
      <c r="GB123" s="222">
        <v>6.15</v>
      </c>
      <c r="GC123" s="222">
        <v>6.15</v>
      </c>
      <c r="GD123" s="222">
        <v>6.15</v>
      </c>
      <c r="GE123" s="222">
        <v>6.15</v>
      </c>
      <c r="GF123" s="222">
        <v>6.15</v>
      </c>
      <c r="GG123" s="222">
        <v>6.15</v>
      </c>
      <c r="GH123" s="222">
        <v>6.15</v>
      </c>
      <c r="GI123" s="222">
        <v>6.15</v>
      </c>
      <c r="GJ123" s="222">
        <v>6.15</v>
      </c>
      <c r="GK123" s="222">
        <v>6.15</v>
      </c>
      <c r="GL123" s="222">
        <v>6.15</v>
      </c>
      <c r="GM123" s="222">
        <v>6.15</v>
      </c>
      <c r="GN123" s="222">
        <v>6.15</v>
      </c>
      <c r="GO123" s="222">
        <v>6.15</v>
      </c>
      <c r="GP123" s="222">
        <v>6.15</v>
      </c>
      <c r="GQ123" s="222">
        <v>6.15</v>
      </c>
      <c r="GR123" s="222">
        <v>6.15</v>
      </c>
      <c r="GS123" s="222">
        <v>6.15</v>
      </c>
      <c r="GT123" s="222">
        <v>6.15</v>
      </c>
      <c r="GU123" s="222">
        <v>6.15</v>
      </c>
      <c r="GV123" s="222">
        <v>6.15</v>
      </c>
      <c r="GW123" s="222">
        <v>6.15</v>
      </c>
      <c r="GX123" s="222">
        <v>6.15</v>
      </c>
      <c r="GY123" s="222">
        <v>6.15</v>
      </c>
      <c r="GZ123" s="222">
        <v>6.15</v>
      </c>
      <c r="HA123" s="222">
        <v>6.15</v>
      </c>
      <c r="HB123" s="222">
        <v>6.15</v>
      </c>
      <c r="HC123" s="222">
        <v>6.15</v>
      </c>
      <c r="HD123" s="222">
        <v>6.15</v>
      </c>
      <c r="HE123" s="222">
        <v>6.15</v>
      </c>
      <c r="HF123" s="222">
        <v>6.15</v>
      </c>
      <c r="HG123" s="222">
        <v>6.15</v>
      </c>
      <c r="HH123" s="222">
        <v>6.15</v>
      </c>
      <c r="HI123" s="222">
        <v>6.15</v>
      </c>
      <c r="HJ123" s="222">
        <v>6.15</v>
      </c>
      <c r="HK123" s="222">
        <v>6.15</v>
      </c>
      <c r="HL123" s="222">
        <v>6.15</v>
      </c>
      <c r="HM123" s="222">
        <v>6.15</v>
      </c>
      <c r="HN123" s="222">
        <v>6.15</v>
      </c>
      <c r="HO123" s="222">
        <v>6.15</v>
      </c>
      <c r="HP123" s="222">
        <v>6.15</v>
      </c>
      <c r="HQ123" s="222">
        <v>6.15</v>
      </c>
      <c r="HR123" s="222">
        <v>6.15</v>
      </c>
      <c r="HS123" s="222">
        <v>6.15</v>
      </c>
      <c r="HT123" s="222">
        <v>6.15</v>
      </c>
      <c r="HU123" s="222">
        <v>6.15</v>
      </c>
      <c r="HV123" s="222">
        <v>6.15</v>
      </c>
      <c r="HW123" s="222">
        <v>6.15</v>
      </c>
      <c r="HX123" s="222">
        <v>6.15</v>
      </c>
      <c r="HY123" s="222">
        <v>6.15</v>
      </c>
      <c r="HZ123" s="222">
        <v>6.15</v>
      </c>
    </row>
    <row r="124" spans="1:237" s="227" customFormat="1" x14ac:dyDescent="0.25">
      <c r="A124" s="225">
        <f t="shared" si="5"/>
        <v>122</v>
      </c>
      <c r="B124" s="350"/>
      <c r="C124" s="229"/>
      <c r="D124" s="180"/>
      <c r="E124" s="180"/>
      <c r="F124" s="180"/>
      <c r="G124" s="180"/>
      <c r="H124" s="180"/>
      <c r="I124" s="180"/>
      <c r="J124" s="222"/>
      <c r="K124" s="222"/>
      <c r="L124" s="229"/>
      <c r="M124" s="222"/>
      <c r="N124" s="222"/>
      <c r="O124" s="222"/>
      <c r="P124" s="222"/>
      <c r="Q124" s="222"/>
      <c r="R124" s="222"/>
      <c r="S124" s="222"/>
      <c r="T124" s="222"/>
      <c r="U124" s="222"/>
      <c r="V124" s="222"/>
      <c r="W124" s="222"/>
      <c r="X124" s="222"/>
      <c r="Y124" s="222"/>
      <c r="Z124" s="222"/>
      <c r="AA124" s="222"/>
      <c r="AB124" s="222"/>
      <c r="AC124" s="222"/>
      <c r="IA124"/>
      <c r="IB124"/>
      <c r="IC124"/>
    </row>
    <row r="125" spans="1:237" x14ac:dyDescent="0.25">
      <c r="A125" s="225">
        <f t="shared" si="5"/>
        <v>123</v>
      </c>
      <c r="B125" s="226"/>
      <c r="C125" s="229"/>
      <c r="D125" s="180">
        <v>16.59</v>
      </c>
      <c r="E125" s="180">
        <v>11.76</v>
      </c>
      <c r="F125" s="180">
        <v>12.79</v>
      </c>
      <c r="G125" s="180">
        <v>13.58</v>
      </c>
      <c r="H125" s="180">
        <v>14.51</v>
      </c>
      <c r="I125" s="180">
        <v>14.75</v>
      </c>
      <c r="J125" s="222">
        <v>15.21</v>
      </c>
      <c r="K125" s="222">
        <v>15.49</v>
      </c>
      <c r="L125" s="229">
        <v>15.76</v>
      </c>
      <c r="M125" s="222">
        <v>15.99</v>
      </c>
      <c r="N125" s="222">
        <v>16.239999999999998</v>
      </c>
      <c r="O125" s="222">
        <v>16.329999999999998</v>
      </c>
      <c r="P125" s="222">
        <v>16.579999999999998</v>
      </c>
      <c r="Q125" s="222">
        <v>16.670000000000002</v>
      </c>
      <c r="R125" s="222">
        <v>16.79</v>
      </c>
      <c r="S125" s="222">
        <v>16.87</v>
      </c>
      <c r="T125" s="222">
        <v>17.02</v>
      </c>
      <c r="U125" s="222">
        <v>17.100000000000001</v>
      </c>
      <c r="V125" s="222">
        <v>17.23</v>
      </c>
      <c r="W125" s="222">
        <v>17.43</v>
      </c>
      <c r="X125" s="222">
        <v>17.399999999999999</v>
      </c>
      <c r="Y125" s="222">
        <v>17.29</v>
      </c>
      <c r="Z125" s="222">
        <v>17.14</v>
      </c>
      <c r="AA125" s="222">
        <v>17.100000000000001</v>
      </c>
      <c r="AB125" s="222">
        <v>17.22</v>
      </c>
      <c r="AC125" s="222">
        <v>17.260000000000002</v>
      </c>
      <c r="AD125" s="222">
        <v>17.350000000000001</v>
      </c>
      <c r="AE125" s="222">
        <v>17.350000000000001</v>
      </c>
      <c r="AF125" s="222">
        <v>17.350000000000001</v>
      </c>
      <c r="AG125" s="222">
        <v>17.28</v>
      </c>
      <c r="AH125" s="222">
        <v>17.2</v>
      </c>
      <c r="AI125" s="222">
        <v>17.28</v>
      </c>
      <c r="AJ125" s="222">
        <v>17.350000000000001</v>
      </c>
      <c r="AK125" s="222">
        <v>17.41</v>
      </c>
      <c r="AL125" s="222">
        <v>17.5</v>
      </c>
      <c r="AM125" s="222">
        <v>17.55</v>
      </c>
      <c r="AN125" s="222">
        <v>17.64</v>
      </c>
      <c r="AO125" s="222">
        <v>17.73</v>
      </c>
      <c r="AP125" s="222">
        <v>17.8</v>
      </c>
      <c r="AQ125" s="222">
        <v>17.829999999999998</v>
      </c>
      <c r="AR125" s="222">
        <v>17.850000000000001</v>
      </c>
      <c r="AS125" s="222">
        <v>17.850000000000001</v>
      </c>
      <c r="AT125" s="222">
        <v>17.86</v>
      </c>
      <c r="AU125" s="222">
        <v>17.89</v>
      </c>
      <c r="AV125" s="222">
        <v>17.91</v>
      </c>
      <c r="AW125" s="222">
        <v>17.86</v>
      </c>
      <c r="AX125" s="222">
        <v>17.88</v>
      </c>
      <c r="AY125" s="222">
        <v>17.86</v>
      </c>
      <c r="AZ125" s="222">
        <v>17.86</v>
      </c>
      <c r="BA125" s="222">
        <v>17.86</v>
      </c>
      <c r="BB125" s="222">
        <v>17.86</v>
      </c>
      <c r="BC125" s="222">
        <v>17.850000000000001</v>
      </c>
      <c r="BD125" s="222">
        <v>17.77</v>
      </c>
      <c r="BE125" s="222">
        <v>17.72</v>
      </c>
      <c r="BF125" s="222">
        <v>17.739999999999998</v>
      </c>
      <c r="BG125" s="222">
        <v>17.75</v>
      </c>
      <c r="BH125" s="222">
        <v>17.760000000000002</v>
      </c>
      <c r="BI125" s="222">
        <v>17.79</v>
      </c>
      <c r="BJ125" s="222">
        <v>17.86</v>
      </c>
      <c r="BK125" s="222">
        <v>17.899999999999999</v>
      </c>
      <c r="BL125" s="222">
        <v>17.91</v>
      </c>
      <c r="BM125" s="222">
        <v>17.93</v>
      </c>
      <c r="BN125" s="222">
        <v>17.940000000000001</v>
      </c>
      <c r="BO125" s="222">
        <v>17.93</v>
      </c>
      <c r="BP125" s="222">
        <v>17.96</v>
      </c>
      <c r="BQ125" s="222">
        <v>17.98</v>
      </c>
      <c r="BR125" s="222">
        <v>18.010000000000002</v>
      </c>
      <c r="BS125" s="222">
        <v>18.02</v>
      </c>
      <c r="BT125" s="222">
        <v>18.02</v>
      </c>
      <c r="BU125" s="222">
        <v>17.989999999999998</v>
      </c>
      <c r="BV125" s="222">
        <v>17.98</v>
      </c>
      <c r="BW125" s="222">
        <v>18</v>
      </c>
      <c r="BX125" s="222">
        <v>18.03</v>
      </c>
      <c r="BY125" s="222">
        <v>18.05</v>
      </c>
      <c r="BZ125" s="222">
        <v>18.04</v>
      </c>
      <c r="CA125" s="222">
        <v>18</v>
      </c>
      <c r="CB125" s="222">
        <v>17.98</v>
      </c>
      <c r="CC125" s="222">
        <v>17.98</v>
      </c>
      <c r="CD125" s="222">
        <v>17.97</v>
      </c>
      <c r="CE125" s="222">
        <v>17.989999999999998</v>
      </c>
      <c r="CF125" s="222">
        <v>18.02</v>
      </c>
      <c r="CG125" s="222">
        <v>18.05</v>
      </c>
      <c r="CH125" s="222">
        <v>18.059999999999999</v>
      </c>
      <c r="CI125" s="222">
        <v>18.059999999999999</v>
      </c>
      <c r="CJ125" s="222">
        <v>18.05</v>
      </c>
      <c r="CK125" s="222">
        <v>18.05</v>
      </c>
      <c r="CL125" s="222">
        <v>18.05</v>
      </c>
      <c r="CM125" s="222">
        <v>18.04</v>
      </c>
      <c r="CN125" s="222">
        <v>18.05</v>
      </c>
      <c r="CO125" s="222">
        <v>18.07</v>
      </c>
      <c r="CP125" s="222">
        <v>18.09</v>
      </c>
      <c r="CQ125" s="222">
        <v>18.11</v>
      </c>
      <c r="CR125" s="222">
        <v>18.149999999999999</v>
      </c>
      <c r="CS125" s="222">
        <v>18.18</v>
      </c>
      <c r="CT125" s="222">
        <v>18.2</v>
      </c>
      <c r="CU125" s="222">
        <v>18.2</v>
      </c>
      <c r="CV125" s="222">
        <v>18.2</v>
      </c>
      <c r="CW125" s="222">
        <v>18.2</v>
      </c>
      <c r="CX125" s="222">
        <v>18.23</v>
      </c>
      <c r="CY125" s="222">
        <v>18.239999999999998</v>
      </c>
      <c r="CZ125" s="222">
        <v>18.27</v>
      </c>
      <c r="DA125" s="222">
        <v>18.27</v>
      </c>
      <c r="DB125" s="222">
        <v>18.29</v>
      </c>
      <c r="DC125" s="222">
        <v>18.329999999999998</v>
      </c>
      <c r="DD125" s="222">
        <v>18.34</v>
      </c>
      <c r="DE125" s="222">
        <v>18.36</v>
      </c>
      <c r="DF125" s="222">
        <v>18.38</v>
      </c>
      <c r="DG125" s="222">
        <v>18.420000000000002</v>
      </c>
      <c r="DH125" s="222">
        <v>18.440000000000001</v>
      </c>
      <c r="DI125" s="222">
        <v>18.45</v>
      </c>
      <c r="DJ125" s="222">
        <v>18.47</v>
      </c>
      <c r="DK125" s="222">
        <v>18.489999999999998</v>
      </c>
      <c r="DL125" s="222">
        <v>18.510000000000002</v>
      </c>
      <c r="DM125" s="222">
        <v>18.52</v>
      </c>
      <c r="DN125" s="222">
        <v>18.54</v>
      </c>
      <c r="DO125" s="222">
        <v>18.54</v>
      </c>
      <c r="DP125" s="222">
        <v>18.54</v>
      </c>
      <c r="DQ125" s="222">
        <v>18.55</v>
      </c>
      <c r="DR125" s="222">
        <v>18.55</v>
      </c>
      <c r="DS125" s="222">
        <v>18.54</v>
      </c>
      <c r="DT125" s="222">
        <v>18.54</v>
      </c>
      <c r="DU125" s="222">
        <v>18.54</v>
      </c>
      <c r="DV125" s="222">
        <v>18.55</v>
      </c>
      <c r="DW125" s="222">
        <v>18.559999999999999</v>
      </c>
      <c r="DX125" s="222">
        <v>18.559999999999999</v>
      </c>
      <c r="DY125" s="222">
        <v>18.579999999999998</v>
      </c>
      <c r="DZ125" s="222">
        <v>18.59</v>
      </c>
      <c r="EA125" s="222">
        <v>18.57</v>
      </c>
      <c r="EB125" s="222">
        <v>18.579999999999998</v>
      </c>
      <c r="EC125" s="222">
        <v>18.59</v>
      </c>
      <c r="ED125" s="222">
        <v>18.61</v>
      </c>
      <c r="EE125" s="222">
        <v>18.63</v>
      </c>
      <c r="EF125" s="222">
        <v>18.64</v>
      </c>
      <c r="EG125" s="222">
        <v>18.649999999999999</v>
      </c>
      <c r="EH125" s="222">
        <v>18.66</v>
      </c>
      <c r="EI125" s="222">
        <v>18.649999999999999</v>
      </c>
      <c r="EJ125" s="222">
        <v>18.64</v>
      </c>
      <c r="EK125" s="222">
        <v>18.649999999999999</v>
      </c>
      <c r="EL125" s="222">
        <v>18.66</v>
      </c>
      <c r="EM125" s="222">
        <v>18.670000000000002</v>
      </c>
      <c r="EN125" s="222">
        <v>18.670000000000002</v>
      </c>
      <c r="EO125" s="222">
        <v>18.68</v>
      </c>
      <c r="EP125" s="222">
        <v>18.68</v>
      </c>
      <c r="EQ125" s="222">
        <v>18.68</v>
      </c>
      <c r="ER125" s="222">
        <v>18.690000000000001</v>
      </c>
      <c r="ES125" s="222">
        <v>18.690000000000001</v>
      </c>
      <c r="ET125" s="222">
        <v>18.690000000000001</v>
      </c>
      <c r="EU125" s="222">
        <v>18.68</v>
      </c>
      <c r="EV125" s="222">
        <v>18.670000000000002</v>
      </c>
      <c r="EW125" s="222">
        <v>18.670000000000002</v>
      </c>
      <c r="EX125" s="222">
        <v>18.670000000000002</v>
      </c>
      <c r="EY125" s="222">
        <v>18.670000000000002</v>
      </c>
      <c r="EZ125" s="222">
        <v>18.670000000000002</v>
      </c>
      <c r="FA125" s="222">
        <v>18.66</v>
      </c>
      <c r="FB125" s="222">
        <v>18.649999999999999</v>
      </c>
      <c r="FC125" s="222">
        <v>18.64</v>
      </c>
      <c r="FD125" s="222">
        <v>18.649999999999999</v>
      </c>
      <c r="FE125" s="222">
        <v>18.670000000000002</v>
      </c>
      <c r="FF125" s="222">
        <v>18.68</v>
      </c>
      <c r="FG125" s="222">
        <v>18.68</v>
      </c>
      <c r="FH125" s="222">
        <v>18.690000000000001</v>
      </c>
      <c r="FI125" s="222">
        <v>18.690000000000001</v>
      </c>
      <c r="FJ125" s="222">
        <v>18.7</v>
      </c>
      <c r="FK125" s="222">
        <v>18.690000000000001</v>
      </c>
      <c r="FL125" s="222">
        <v>18.690000000000001</v>
      </c>
      <c r="FM125" s="222">
        <v>18.7</v>
      </c>
      <c r="FN125" s="222">
        <v>18.7</v>
      </c>
      <c r="FO125" s="222">
        <v>18.690000000000001</v>
      </c>
      <c r="FP125" s="222">
        <v>18.68</v>
      </c>
      <c r="FQ125" s="222">
        <v>18.690000000000001</v>
      </c>
      <c r="FR125" s="222">
        <v>18.690000000000001</v>
      </c>
      <c r="FS125" s="222">
        <v>18.690000000000001</v>
      </c>
      <c r="FT125" s="222">
        <v>18.690000000000001</v>
      </c>
      <c r="FU125" s="222">
        <v>18.690000000000001</v>
      </c>
      <c r="FV125" s="222">
        <v>18.690000000000001</v>
      </c>
      <c r="FW125" s="222">
        <v>18.68</v>
      </c>
      <c r="FX125" s="222">
        <v>18.68</v>
      </c>
      <c r="FY125" s="222">
        <v>18.68</v>
      </c>
      <c r="FZ125" s="222">
        <v>18.68</v>
      </c>
      <c r="GA125" s="222">
        <v>18.670000000000002</v>
      </c>
      <c r="GB125" s="222">
        <v>18.670000000000002</v>
      </c>
      <c r="GC125" s="222">
        <v>18.670000000000002</v>
      </c>
      <c r="GD125" s="222">
        <v>18.670000000000002</v>
      </c>
      <c r="GE125" s="222">
        <v>18.670000000000002</v>
      </c>
      <c r="GF125" s="222">
        <v>18.66</v>
      </c>
      <c r="GG125" s="222">
        <v>18.66</v>
      </c>
      <c r="GH125" s="222">
        <v>18.66</v>
      </c>
      <c r="GI125" s="222">
        <v>18.66</v>
      </c>
      <c r="GJ125" s="222">
        <v>18.670000000000002</v>
      </c>
      <c r="GK125" s="222">
        <v>18.670000000000002</v>
      </c>
      <c r="GL125" s="222">
        <v>18.66</v>
      </c>
      <c r="GM125" s="222">
        <v>18.66</v>
      </c>
      <c r="GN125" s="222">
        <v>18.649999999999999</v>
      </c>
      <c r="GO125" s="222">
        <v>18.649999999999999</v>
      </c>
      <c r="GP125" s="222">
        <v>18.64</v>
      </c>
      <c r="GQ125" s="222">
        <v>18.64</v>
      </c>
      <c r="GR125" s="222">
        <v>18.63</v>
      </c>
      <c r="GS125" s="222">
        <v>18.62</v>
      </c>
      <c r="GT125" s="222">
        <v>18.62</v>
      </c>
      <c r="GU125" s="222">
        <v>18.62</v>
      </c>
      <c r="GV125" s="222">
        <v>18.61</v>
      </c>
      <c r="GW125" s="222">
        <v>18.61</v>
      </c>
      <c r="GX125" s="222">
        <v>18.600000000000001</v>
      </c>
      <c r="GY125" s="222">
        <v>18.600000000000001</v>
      </c>
      <c r="GZ125" s="222">
        <v>18.600000000000001</v>
      </c>
      <c r="HA125" s="222">
        <v>18.600000000000001</v>
      </c>
      <c r="HB125" s="222">
        <v>18.600000000000001</v>
      </c>
      <c r="HC125" s="222">
        <v>18.61</v>
      </c>
      <c r="HD125" s="222">
        <v>18.61</v>
      </c>
      <c r="HE125" s="222">
        <v>18.61</v>
      </c>
      <c r="HF125" s="222">
        <v>18.61</v>
      </c>
      <c r="HG125" s="222">
        <v>18.61</v>
      </c>
      <c r="HH125" s="222">
        <v>18.61</v>
      </c>
      <c r="HI125" s="222">
        <v>18.62</v>
      </c>
      <c r="HJ125" s="222">
        <v>18.62</v>
      </c>
      <c r="HK125" s="222">
        <v>18.62</v>
      </c>
      <c r="HL125" s="222">
        <v>18.61</v>
      </c>
      <c r="HM125" s="222">
        <v>18.61</v>
      </c>
      <c r="HN125" s="222">
        <v>18.61</v>
      </c>
      <c r="HO125" s="222">
        <v>18.61</v>
      </c>
      <c r="HP125" s="222">
        <v>18.61</v>
      </c>
      <c r="HQ125" s="222">
        <v>18.600000000000001</v>
      </c>
      <c r="HR125" s="222">
        <v>18.600000000000001</v>
      </c>
      <c r="HS125" s="222">
        <v>18.600000000000001</v>
      </c>
      <c r="HT125" s="222">
        <v>18.600000000000001</v>
      </c>
      <c r="HU125" s="222">
        <v>18.600000000000001</v>
      </c>
      <c r="HV125" s="222">
        <v>18.600000000000001</v>
      </c>
      <c r="HW125" s="222">
        <v>18.59</v>
      </c>
      <c r="HX125" s="222">
        <v>18.59</v>
      </c>
      <c r="HY125" s="222">
        <v>18.59</v>
      </c>
      <c r="HZ125" s="222">
        <v>18.579999999999998</v>
      </c>
    </row>
    <row r="126" spans="1:237" x14ac:dyDescent="0.25">
      <c r="A126" s="225">
        <f t="shared" si="5"/>
        <v>124</v>
      </c>
      <c r="B126" s="226"/>
      <c r="C126" s="229"/>
      <c r="D126" s="180"/>
      <c r="E126" s="180">
        <v>9.8800000000000008</v>
      </c>
      <c r="F126" s="180">
        <v>10.45</v>
      </c>
      <c r="G126" s="180">
        <v>11.47</v>
      </c>
      <c r="H126" s="180">
        <v>12.74</v>
      </c>
      <c r="I126" s="180">
        <v>12.94</v>
      </c>
      <c r="J126" s="222">
        <v>13.55</v>
      </c>
      <c r="K126" s="222">
        <v>13.5</v>
      </c>
      <c r="L126" s="229">
        <v>13.8</v>
      </c>
      <c r="M126" s="222">
        <v>14.22</v>
      </c>
      <c r="N126" s="222">
        <v>14.56</v>
      </c>
      <c r="O126" s="222">
        <v>14.6</v>
      </c>
      <c r="P126" s="222">
        <v>14.81</v>
      </c>
      <c r="Q126" s="222">
        <v>15.06</v>
      </c>
      <c r="R126" s="222">
        <v>15.21</v>
      </c>
      <c r="S126" s="222">
        <v>15.34</v>
      </c>
      <c r="T126" s="222">
        <v>15.55</v>
      </c>
      <c r="U126" s="222">
        <v>15.63</v>
      </c>
      <c r="V126" s="222">
        <v>15.76</v>
      </c>
      <c r="W126" s="222">
        <v>15.87</v>
      </c>
      <c r="X126" s="222">
        <v>15.87</v>
      </c>
      <c r="Y126" s="222">
        <v>15.79</v>
      </c>
      <c r="Z126" s="222">
        <v>15.67</v>
      </c>
      <c r="AA126" s="222">
        <v>15.66</v>
      </c>
      <c r="AB126" s="222">
        <v>15.87</v>
      </c>
      <c r="AC126" s="222">
        <v>15.88</v>
      </c>
      <c r="AD126" s="222">
        <v>15.96</v>
      </c>
      <c r="AE126" s="222">
        <v>15.96</v>
      </c>
      <c r="AF126" s="222">
        <v>15.96</v>
      </c>
      <c r="AG126" s="222">
        <v>15.9</v>
      </c>
      <c r="AH126" s="222">
        <v>15.8</v>
      </c>
      <c r="AI126" s="222">
        <v>15.89</v>
      </c>
      <c r="AJ126" s="222">
        <v>15.97</v>
      </c>
      <c r="AK126" s="222">
        <v>16.02</v>
      </c>
      <c r="AL126" s="222">
        <v>16.07</v>
      </c>
      <c r="AM126" s="222">
        <v>16.12</v>
      </c>
      <c r="AN126" s="222">
        <v>16.23</v>
      </c>
      <c r="AO126" s="222">
        <v>16.350000000000001</v>
      </c>
      <c r="AP126" s="222">
        <v>16.43</v>
      </c>
      <c r="AQ126" s="222">
        <v>16.510000000000002</v>
      </c>
      <c r="AR126" s="222">
        <v>16.559999999999999</v>
      </c>
      <c r="AS126" s="222">
        <v>16.559999999999999</v>
      </c>
      <c r="AT126" s="222">
        <v>16.59</v>
      </c>
      <c r="AU126" s="222">
        <v>16.63</v>
      </c>
      <c r="AV126" s="222">
        <v>16.64</v>
      </c>
      <c r="AW126" s="222">
        <v>16.64</v>
      </c>
      <c r="AX126" s="222">
        <v>16.64</v>
      </c>
      <c r="AY126" s="222">
        <v>16.649999999999999</v>
      </c>
      <c r="AZ126" s="222">
        <v>16.649999999999999</v>
      </c>
      <c r="BA126" s="222">
        <v>16.649999999999999</v>
      </c>
      <c r="BB126" s="222">
        <v>16.649999999999999</v>
      </c>
      <c r="BC126" s="222">
        <v>16.64</v>
      </c>
      <c r="BD126" s="222">
        <v>16.53</v>
      </c>
      <c r="BE126" s="222">
        <v>16.489999999999998</v>
      </c>
      <c r="BF126" s="222">
        <v>16.489999999999998</v>
      </c>
      <c r="BG126" s="222">
        <v>16.510000000000002</v>
      </c>
      <c r="BH126" s="222">
        <v>16.52</v>
      </c>
      <c r="BI126" s="222">
        <v>16.55</v>
      </c>
      <c r="BJ126" s="222">
        <v>16.61</v>
      </c>
      <c r="BK126" s="222">
        <v>16.66</v>
      </c>
      <c r="BL126" s="222">
        <v>16.649999999999999</v>
      </c>
      <c r="BM126" s="222">
        <v>16.670000000000002</v>
      </c>
      <c r="BN126" s="222">
        <v>16.71</v>
      </c>
      <c r="BO126" s="222">
        <v>16.71</v>
      </c>
      <c r="BP126" s="222">
        <v>16.73</v>
      </c>
      <c r="BQ126" s="222">
        <v>16.739999999999998</v>
      </c>
      <c r="BR126" s="222">
        <v>16.77</v>
      </c>
      <c r="BS126" s="222">
        <v>16.79</v>
      </c>
      <c r="BT126" s="222">
        <v>16.8</v>
      </c>
      <c r="BU126" s="222">
        <v>16.77</v>
      </c>
      <c r="BV126" s="222">
        <v>16.760000000000002</v>
      </c>
      <c r="BW126" s="222">
        <v>16.77</v>
      </c>
      <c r="BX126" s="222">
        <v>16.8</v>
      </c>
      <c r="BY126" s="222">
        <v>16.829999999999998</v>
      </c>
      <c r="BZ126" s="222">
        <v>16.809999999999999</v>
      </c>
      <c r="CA126" s="222">
        <v>16.78</v>
      </c>
      <c r="CB126" s="222">
        <v>16.760000000000002</v>
      </c>
      <c r="CC126" s="222">
        <v>16.760000000000002</v>
      </c>
      <c r="CD126" s="222">
        <v>16.77</v>
      </c>
      <c r="CE126" s="222">
        <v>16.78</v>
      </c>
      <c r="CF126" s="222">
        <v>16.79</v>
      </c>
      <c r="CG126" s="222">
        <v>16.8</v>
      </c>
      <c r="CH126" s="222">
        <v>16.82</v>
      </c>
      <c r="CI126" s="222">
        <v>16.8</v>
      </c>
      <c r="CJ126" s="222">
        <v>16.79</v>
      </c>
      <c r="CK126" s="222">
        <v>16.79</v>
      </c>
      <c r="CL126" s="222">
        <v>16.79</v>
      </c>
      <c r="CM126" s="222">
        <v>16.78</v>
      </c>
      <c r="CN126" s="222">
        <v>16.77</v>
      </c>
      <c r="CO126" s="222">
        <v>16.79</v>
      </c>
      <c r="CP126" s="222">
        <v>16.809999999999999</v>
      </c>
      <c r="CQ126" s="222">
        <v>16.829999999999998</v>
      </c>
      <c r="CR126" s="222">
        <v>16.86</v>
      </c>
      <c r="CS126" s="222">
        <v>16.89</v>
      </c>
      <c r="CT126" s="222">
        <v>16.899999999999999</v>
      </c>
      <c r="CU126" s="222">
        <v>16.920000000000002</v>
      </c>
      <c r="CV126" s="222">
        <v>16.920000000000002</v>
      </c>
      <c r="CW126" s="222">
        <v>16.93</v>
      </c>
      <c r="CX126" s="222">
        <v>16.940000000000001</v>
      </c>
      <c r="CY126" s="222">
        <v>16.97</v>
      </c>
      <c r="CZ126" s="222">
        <v>17</v>
      </c>
      <c r="DA126" s="222">
        <v>17</v>
      </c>
      <c r="DB126" s="222">
        <v>17.02</v>
      </c>
      <c r="DC126" s="222">
        <v>17.04</v>
      </c>
      <c r="DD126" s="222">
        <v>17.09</v>
      </c>
      <c r="DE126" s="222">
        <v>17.11</v>
      </c>
      <c r="DF126" s="222">
        <v>17.13</v>
      </c>
      <c r="DG126" s="222">
        <v>17.16</v>
      </c>
      <c r="DH126" s="222">
        <v>17.18</v>
      </c>
      <c r="DI126" s="222">
        <v>17.2</v>
      </c>
      <c r="DJ126" s="222">
        <v>17.22</v>
      </c>
      <c r="DK126" s="222">
        <v>17.23</v>
      </c>
      <c r="DL126" s="222">
        <v>17.25</v>
      </c>
      <c r="DM126" s="222">
        <v>17.260000000000002</v>
      </c>
      <c r="DN126" s="222">
        <v>17.29</v>
      </c>
      <c r="DO126" s="222">
        <v>17.28</v>
      </c>
      <c r="DP126" s="222">
        <v>17.3</v>
      </c>
      <c r="DQ126" s="222">
        <v>17.309999999999999</v>
      </c>
      <c r="DR126" s="222">
        <v>17.309999999999999</v>
      </c>
      <c r="DS126" s="222">
        <v>17.3</v>
      </c>
      <c r="DT126" s="222">
        <v>17.29</v>
      </c>
      <c r="DU126" s="222">
        <v>17.3</v>
      </c>
      <c r="DV126" s="222">
        <v>17.3</v>
      </c>
      <c r="DW126" s="222">
        <v>17.309999999999999</v>
      </c>
      <c r="DX126" s="222">
        <v>17.32</v>
      </c>
      <c r="DY126" s="222">
        <v>17.34</v>
      </c>
      <c r="DZ126" s="222">
        <v>17.36</v>
      </c>
      <c r="EA126" s="222">
        <v>17.329999999999998</v>
      </c>
      <c r="EB126" s="222">
        <v>17.34</v>
      </c>
      <c r="EC126" s="222">
        <v>17.350000000000001</v>
      </c>
      <c r="ED126" s="222">
        <v>17.36</v>
      </c>
      <c r="EE126" s="222">
        <v>17.38</v>
      </c>
      <c r="EF126" s="222">
        <v>17.39</v>
      </c>
      <c r="EG126" s="222">
        <v>17.399999999999999</v>
      </c>
      <c r="EH126" s="222">
        <v>17.41</v>
      </c>
      <c r="EI126" s="222">
        <v>17.41</v>
      </c>
      <c r="EJ126" s="222">
        <v>17.41</v>
      </c>
      <c r="EK126" s="222">
        <v>17.41</v>
      </c>
      <c r="EL126" s="222">
        <v>17.43</v>
      </c>
      <c r="EM126" s="222">
        <v>17.43</v>
      </c>
      <c r="EN126" s="222">
        <v>17.420000000000002</v>
      </c>
      <c r="EO126" s="222">
        <v>17.43</v>
      </c>
      <c r="EP126" s="222">
        <v>17.420000000000002</v>
      </c>
      <c r="EQ126" s="222">
        <v>17.43</v>
      </c>
      <c r="ER126" s="222">
        <v>17.43</v>
      </c>
      <c r="ES126" s="222">
        <v>17.440000000000001</v>
      </c>
      <c r="ET126" s="222">
        <v>17.440000000000001</v>
      </c>
      <c r="EU126" s="222">
        <v>17.440000000000001</v>
      </c>
      <c r="EV126" s="222">
        <v>17.440000000000001</v>
      </c>
      <c r="EW126" s="222">
        <v>17.440000000000001</v>
      </c>
      <c r="EX126" s="222">
        <v>17.440000000000001</v>
      </c>
      <c r="EY126" s="222">
        <v>17.440000000000001</v>
      </c>
      <c r="EZ126" s="222">
        <v>17.440000000000001</v>
      </c>
      <c r="FA126" s="222">
        <v>17.43</v>
      </c>
      <c r="FB126" s="222">
        <v>17.420000000000002</v>
      </c>
      <c r="FC126" s="222">
        <v>17.420000000000002</v>
      </c>
      <c r="FD126" s="222">
        <v>17.420000000000002</v>
      </c>
      <c r="FE126" s="222">
        <v>17.440000000000001</v>
      </c>
      <c r="FF126" s="222">
        <v>17.45</v>
      </c>
      <c r="FG126" s="222">
        <v>17.46</v>
      </c>
      <c r="FH126" s="222">
        <v>17.47</v>
      </c>
      <c r="FI126" s="222">
        <v>17.48</v>
      </c>
      <c r="FJ126" s="222">
        <v>17.489999999999998</v>
      </c>
      <c r="FK126" s="222">
        <v>17.489999999999998</v>
      </c>
      <c r="FL126" s="222">
        <v>17.489999999999998</v>
      </c>
      <c r="FM126" s="222">
        <v>17.5</v>
      </c>
      <c r="FN126" s="222">
        <v>17.5</v>
      </c>
      <c r="FO126" s="222">
        <v>17.489999999999998</v>
      </c>
      <c r="FP126" s="222">
        <v>17.48</v>
      </c>
      <c r="FQ126" s="222">
        <v>17.489999999999998</v>
      </c>
      <c r="FR126" s="222">
        <v>17.48</v>
      </c>
      <c r="FS126" s="222">
        <v>17.489999999999998</v>
      </c>
      <c r="FT126" s="222">
        <v>17.48</v>
      </c>
      <c r="FU126" s="222">
        <v>17.489999999999998</v>
      </c>
      <c r="FV126" s="222">
        <v>17.489999999999998</v>
      </c>
      <c r="FW126" s="222">
        <v>17.489999999999998</v>
      </c>
      <c r="FX126" s="222">
        <v>17.48</v>
      </c>
      <c r="FY126" s="222">
        <v>17.489999999999998</v>
      </c>
      <c r="FZ126" s="222">
        <v>17.489999999999998</v>
      </c>
      <c r="GA126" s="222">
        <v>17.48</v>
      </c>
      <c r="GB126" s="222">
        <v>17.48</v>
      </c>
      <c r="GC126" s="222">
        <v>17.48</v>
      </c>
      <c r="GD126" s="222">
        <v>17.48</v>
      </c>
      <c r="GE126" s="222">
        <v>17.48</v>
      </c>
      <c r="GF126" s="222">
        <v>17.48</v>
      </c>
      <c r="GG126" s="222">
        <v>17.47</v>
      </c>
      <c r="GH126" s="222">
        <v>17.47</v>
      </c>
      <c r="GI126" s="222">
        <v>17.47</v>
      </c>
      <c r="GJ126" s="222">
        <v>17.48</v>
      </c>
      <c r="GK126" s="222">
        <v>17.489999999999998</v>
      </c>
      <c r="GL126" s="222">
        <v>17.48</v>
      </c>
      <c r="GM126" s="222">
        <v>17.48</v>
      </c>
      <c r="GN126" s="222">
        <v>17.47</v>
      </c>
      <c r="GO126" s="222">
        <v>17.46</v>
      </c>
      <c r="GP126" s="222">
        <v>17.45</v>
      </c>
      <c r="GQ126" s="222">
        <v>17.45</v>
      </c>
      <c r="GR126" s="222">
        <v>17.440000000000001</v>
      </c>
      <c r="GS126" s="222">
        <v>17.43</v>
      </c>
      <c r="GT126" s="222">
        <v>17.43</v>
      </c>
      <c r="GU126" s="222">
        <v>17.43</v>
      </c>
      <c r="GV126" s="222">
        <v>17.420000000000002</v>
      </c>
      <c r="GW126" s="222">
        <v>17.420000000000002</v>
      </c>
      <c r="GX126" s="222">
        <v>17.41</v>
      </c>
      <c r="GY126" s="222">
        <v>17.41</v>
      </c>
      <c r="GZ126" s="222">
        <v>17.41</v>
      </c>
      <c r="HA126" s="222">
        <v>17.41</v>
      </c>
      <c r="HB126" s="222">
        <v>17.420000000000002</v>
      </c>
      <c r="HC126" s="222">
        <v>17.420000000000002</v>
      </c>
      <c r="HD126" s="222">
        <v>17.420000000000002</v>
      </c>
      <c r="HE126" s="222">
        <v>17.420000000000002</v>
      </c>
      <c r="HF126" s="222">
        <v>17.420000000000002</v>
      </c>
      <c r="HG126" s="222">
        <v>17.43</v>
      </c>
      <c r="HH126" s="222">
        <v>17.43</v>
      </c>
      <c r="HI126" s="222">
        <v>17.440000000000001</v>
      </c>
      <c r="HJ126" s="222">
        <v>17.43</v>
      </c>
      <c r="HK126" s="222">
        <v>17.43</v>
      </c>
      <c r="HL126" s="222">
        <v>17.43</v>
      </c>
      <c r="HM126" s="222">
        <v>17.420000000000002</v>
      </c>
      <c r="HN126" s="222">
        <v>17.420000000000002</v>
      </c>
      <c r="HO126" s="222">
        <v>17.420000000000002</v>
      </c>
      <c r="HP126" s="222">
        <v>17.420000000000002</v>
      </c>
      <c r="HQ126" s="222">
        <v>17.420000000000002</v>
      </c>
      <c r="HR126" s="222">
        <v>17.420000000000002</v>
      </c>
      <c r="HS126" s="222">
        <v>17.41</v>
      </c>
      <c r="HT126" s="222">
        <v>17.41</v>
      </c>
      <c r="HU126" s="222">
        <v>17.41</v>
      </c>
      <c r="HV126" s="222">
        <v>17.41</v>
      </c>
      <c r="HW126" s="222">
        <v>17.41</v>
      </c>
      <c r="HX126" s="222">
        <v>17.39</v>
      </c>
      <c r="HY126" s="222">
        <v>17.39</v>
      </c>
      <c r="HZ126" s="222">
        <v>17.39</v>
      </c>
    </row>
    <row r="127" spans="1:237" x14ac:dyDescent="0.25">
      <c r="A127" s="225">
        <f t="shared" si="5"/>
        <v>125</v>
      </c>
      <c r="B127" s="226"/>
      <c r="C127" s="229"/>
      <c r="D127" s="180">
        <v>0.59</v>
      </c>
      <c r="E127" s="180">
        <v>0.43</v>
      </c>
      <c r="F127" s="180">
        <v>0.47</v>
      </c>
      <c r="G127" s="180">
        <v>0.49</v>
      </c>
      <c r="H127" s="180">
        <v>0.52</v>
      </c>
      <c r="I127" s="180">
        <v>0.53</v>
      </c>
      <c r="J127" s="222">
        <v>0.55000000000000004</v>
      </c>
      <c r="K127" s="222">
        <v>0.54</v>
      </c>
      <c r="L127" s="229">
        <v>0.55000000000000004</v>
      </c>
      <c r="M127" s="222">
        <v>0.55000000000000004</v>
      </c>
      <c r="N127" s="222">
        <v>0.56999999999999995</v>
      </c>
      <c r="O127" s="222">
        <v>0.56999999999999995</v>
      </c>
      <c r="P127" s="222">
        <v>0.57999999999999996</v>
      </c>
      <c r="Q127" s="222">
        <v>0.57999999999999996</v>
      </c>
      <c r="R127" s="222">
        <v>0.59</v>
      </c>
      <c r="S127" s="222">
        <v>0.59</v>
      </c>
      <c r="T127" s="222">
        <v>0.6</v>
      </c>
      <c r="U127" s="222">
        <v>0.62</v>
      </c>
      <c r="V127" s="222">
        <v>0.64</v>
      </c>
      <c r="W127" s="222">
        <v>0.65</v>
      </c>
      <c r="X127" s="222">
        <v>0.66</v>
      </c>
      <c r="Y127" s="222">
        <v>0.67</v>
      </c>
      <c r="Z127" s="222">
        <v>0.65</v>
      </c>
      <c r="AA127" s="222">
        <v>0.66</v>
      </c>
      <c r="AB127" s="222">
        <v>0.68</v>
      </c>
      <c r="AC127" s="222">
        <v>0.69</v>
      </c>
      <c r="AD127" s="222">
        <v>0.72</v>
      </c>
      <c r="AE127" s="222">
        <v>0.72</v>
      </c>
      <c r="AF127" s="222">
        <v>0.72</v>
      </c>
      <c r="AG127" s="222">
        <v>0.71</v>
      </c>
      <c r="AH127" s="222">
        <v>0.7</v>
      </c>
      <c r="AI127" s="222">
        <v>0.71</v>
      </c>
      <c r="AJ127" s="222">
        <v>0.71</v>
      </c>
      <c r="AK127" s="222">
        <v>0.72</v>
      </c>
      <c r="AL127" s="222">
        <v>0.72</v>
      </c>
      <c r="AM127" s="222">
        <v>0.74</v>
      </c>
      <c r="AN127" s="222">
        <v>0.74</v>
      </c>
      <c r="AO127" s="222">
        <v>0.74</v>
      </c>
      <c r="AP127" s="222">
        <v>0.74</v>
      </c>
      <c r="AQ127" s="222">
        <v>0.75</v>
      </c>
      <c r="AR127" s="222">
        <v>0.75</v>
      </c>
      <c r="AS127" s="222">
        <v>0.76</v>
      </c>
      <c r="AT127" s="222">
        <v>0.77</v>
      </c>
      <c r="AU127" s="222">
        <v>0.77</v>
      </c>
      <c r="AV127" s="222">
        <v>0.77</v>
      </c>
      <c r="AW127" s="222">
        <v>0.77</v>
      </c>
      <c r="AX127" s="222">
        <v>0.78</v>
      </c>
      <c r="AY127" s="222">
        <v>0.78</v>
      </c>
      <c r="AZ127" s="222">
        <v>0.78</v>
      </c>
      <c r="BA127" s="222">
        <v>0.78</v>
      </c>
      <c r="BB127" s="222">
        <v>0.78</v>
      </c>
      <c r="BC127" s="222">
        <v>0.77</v>
      </c>
      <c r="BD127" s="222">
        <v>0.75</v>
      </c>
      <c r="BE127" s="222">
        <v>0.75</v>
      </c>
      <c r="BF127" s="222">
        <v>0.76</v>
      </c>
      <c r="BG127" s="222">
        <v>0.76</v>
      </c>
      <c r="BH127" s="222">
        <v>0.76</v>
      </c>
      <c r="BI127" s="222">
        <v>0.76</v>
      </c>
      <c r="BJ127" s="222">
        <v>0.77</v>
      </c>
      <c r="BK127" s="222">
        <v>0.78</v>
      </c>
      <c r="BL127" s="222">
        <v>0.78</v>
      </c>
      <c r="BM127" s="222">
        <v>0.79</v>
      </c>
      <c r="BN127" s="222">
        <v>0.79</v>
      </c>
      <c r="BO127" s="222">
        <v>0.8</v>
      </c>
      <c r="BP127" s="222">
        <v>0.81</v>
      </c>
      <c r="BQ127" s="222">
        <v>0.82</v>
      </c>
      <c r="BR127" s="222">
        <v>0.82</v>
      </c>
      <c r="BS127" s="222">
        <v>0.83</v>
      </c>
      <c r="BT127" s="222">
        <v>0.83</v>
      </c>
      <c r="BU127" s="222">
        <v>0.83</v>
      </c>
      <c r="BV127" s="222">
        <v>0.83</v>
      </c>
      <c r="BW127" s="222">
        <v>0.84</v>
      </c>
      <c r="BX127" s="222">
        <v>0.84</v>
      </c>
      <c r="BY127" s="222">
        <v>0.84</v>
      </c>
      <c r="BZ127" s="222">
        <v>0.85</v>
      </c>
      <c r="CA127" s="222">
        <v>0.85</v>
      </c>
      <c r="CB127" s="222">
        <v>0.85</v>
      </c>
      <c r="CC127" s="222">
        <v>0.85</v>
      </c>
      <c r="CD127" s="222">
        <v>0.84</v>
      </c>
      <c r="CE127" s="222">
        <v>0.84</v>
      </c>
      <c r="CF127" s="222">
        <v>0.85</v>
      </c>
      <c r="CG127" s="222">
        <v>0.85</v>
      </c>
      <c r="CH127" s="222">
        <v>0.85</v>
      </c>
      <c r="CI127" s="222">
        <v>0.85</v>
      </c>
      <c r="CJ127" s="222">
        <v>0.85</v>
      </c>
      <c r="CK127" s="222">
        <v>0.85</v>
      </c>
      <c r="CL127" s="222">
        <v>0.85</v>
      </c>
      <c r="CM127" s="222">
        <v>0.85</v>
      </c>
      <c r="CN127" s="222">
        <v>0.85</v>
      </c>
      <c r="CO127" s="222">
        <v>0.85</v>
      </c>
      <c r="CP127" s="222">
        <v>0.85</v>
      </c>
      <c r="CQ127" s="222">
        <v>0.85</v>
      </c>
      <c r="CR127" s="222">
        <v>0.86</v>
      </c>
      <c r="CS127" s="222">
        <v>0.86</v>
      </c>
      <c r="CT127" s="222">
        <v>0.86</v>
      </c>
      <c r="CU127" s="222">
        <v>0.87</v>
      </c>
      <c r="CV127" s="222">
        <v>0.87</v>
      </c>
      <c r="CW127" s="222">
        <v>0.87</v>
      </c>
      <c r="CX127" s="222">
        <v>0.87</v>
      </c>
      <c r="CY127" s="222">
        <v>0.87</v>
      </c>
      <c r="CZ127" s="222">
        <v>0.87</v>
      </c>
      <c r="DA127" s="222">
        <v>0.87</v>
      </c>
      <c r="DB127" s="222">
        <v>0.87</v>
      </c>
      <c r="DC127" s="222">
        <v>0.87</v>
      </c>
      <c r="DD127" s="222">
        <v>0.87</v>
      </c>
      <c r="DE127" s="222">
        <v>0.87</v>
      </c>
      <c r="DF127" s="222">
        <v>0.87</v>
      </c>
      <c r="DG127" s="222">
        <v>0.87</v>
      </c>
      <c r="DH127" s="222">
        <v>0.87</v>
      </c>
      <c r="DI127" s="222">
        <v>0.87</v>
      </c>
      <c r="DJ127" s="222">
        <v>0.87</v>
      </c>
      <c r="DK127" s="222">
        <v>0.87</v>
      </c>
      <c r="DL127" s="222">
        <v>0.87</v>
      </c>
      <c r="DM127" s="222">
        <v>0.87</v>
      </c>
      <c r="DN127" s="222">
        <v>0.87</v>
      </c>
      <c r="DO127" s="222">
        <v>0.87</v>
      </c>
      <c r="DP127" s="222">
        <v>0.86</v>
      </c>
      <c r="DQ127" s="222">
        <v>0.86</v>
      </c>
      <c r="DR127" s="222">
        <v>0.86</v>
      </c>
      <c r="DS127" s="222">
        <v>0.86</v>
      </c>
      <c r="DT127" s="222">
        <v>0.86</v>
      </c>
      <c r="DU127" s="222">
        <v>0.86</v>
      </c>
      <c r="DV127" s="222">
        <v>0.86</v>
      </c>
      <c r="DW127" s="222">
        <v>0.86</v>
      </c>
      <c r="DX127" s="222">
        <v>0.86</v>
      </c>
      <c r="DY127" s="222">
        <v>0.86</v>
      </c>
      <c r="DZ127" s="222">
        <v>0.86</v>
      </c>
      <c r="EA127" s="222">
        <v>0.86</v>
      </c>
      <c r="EB127" s="222">
        <v>0.86</v>
      </c>
      <c r="EC127" s="222">
        <v>0.86</v>
      </c>
      <c r="ED127" s="222">
        <v>0.86</v>
      </c>
      <c r="EE127" s="222">
        <v>0.87</v>
      </c>
      <c r="EF127" s="222">
        <v>0.87</v>
      </c>
      <c r="EG127" s="222">
        <v>0.87</v>
      </c>
      <c r="EH127" s="222">
        <v>0.87</v>
      </c>
      <c r="EI127" s="222">
        <v>0.87</v>
      </c>
      <c r="EJ127" s="222">
        <v>0.87</v>
      </c>
      <c r="EK127" s="222">
        <v>0.87</v>
      </c>
      <c r="EL127" s="222">
        <v>0.87</v>
      </c>
      <c r="EM127" s="222">
        <v>0.87</v>
      </c>
      <c r="EN127" s="222">
        <v>0.88</v>
      </c>
      <c r="EO127" s="222">
        <v>0.88</v>
      </c>
      <c r="EP127" s="222">
        <v>0.88</v>
      </c>
      <c r="EQ127" s="222">
        <v>0.88</v>
      </c>
      <c r="ER127" s="222">
        <v>0.89</v>
      </c>
      <c r="ES127" s="222">
        <v>0.89</v>
      </c>
      <c r="ET127" s="222">
        <v>0.89</v>
      </c>
      <c r="EU127" s="222">
        <v>0.89</v>
      </c>
      <c r="EV127" s="222">
        <v>0.89</v>
      </c>
      <c r="EW127" s="222">
        <v>0.89</v>
      </c>
      <c r="EX127" s="222">
        <v>0.89</v>
      </c>
      <c r="EY127" s="222">
        <v>0.89</v>
      </c>
      <c r="EZ127" s="222">
        <v>0.89</v>
      </c>
      <c r="FA127" s="222">
        <v>0.89</v>
      </c>
      <c r="FB127" s="222">
        <v>0.89</v>
      </c>
      <c r="FC127" s="222">
        <v>0.89</v>
      </c>
      <c r="FD127" s="222">
        <v>0.89</v>
      </c>
      <c r="FE127" s="222">
        <v>0.89</v>
      </c>
      <c r="FF127" s="222">
        <v>0.89</v>
      </c>
      <c r="FG127" s="222">
        <v>0.89</v>
      </c>
      <c r="FH127" s="222">
        <v>0.89</v>
      </c>
      <c r="FI127" s="222">
        <v>0.9</v>
      </c>
      <c r="FJ127" s="222">
        <v>0.9</v>
      </c>
      <c r="FK127" s="222">
        <v>0.9</v>
      </c>
      <c r="FL127" s="222">
        <v>0.89</v>
      </c>
      <c r="FM127" s="222">
        <v>0.89</v>
      </c>
      <c r="FN127" s="222">
        <v>0.89</v>
      </c>
      <c r="FO127" s="222">
        <v>0.89</v>
      </c>
      <c r="FP127" s="222">
        <v>0.89</v>
      </c>
      <c r="FQ127" s="222">
        <v>0.89</v>
      </c>
      <c r="FR127" s="222">
        <v>0.89</v>
      </c>
      <c r="FS127" s="222">
        <v>0.89</v>
      </c>
      <c r="FT127" s="222">
        <v>0.89</v>
      </c>
      <c r="FU127" s="222">
        <v>0.89</v>
      </c>
      <c r="FV127" s="222">
        <v>0.89</v>
      </c>
      <c r="FW127" s="222">
        <v>0.88</v>
      </c>
      <c r="FX127" s="222">
        <v>0.88</v>
      </c>
      <c r="FY127" s="222">
        <v>0.88</v>
      </c>
      <c r="FZ127" s="222">
        <v>0.88</v>
      </c>
      <c r="GA127" s="222">
        <v>0.88</v>
      </c>
      <c r="GB127" s="222">
        <v>0.88</v>
      </c>
      <c r="GC127" s="222">
        <v>0.88</v>
      </c>
      <c r="GD127" s="222">
        <v>0.88</v>
      </c>
      <c r="GE127" s="222">
        <v>0.88</v>
      </c>
      <c r="GF127" s="222">
        <v>0.88</v>
      </c>
      <c r="GG127" s="222">
        <v>0.88</v>
      </c>
      <c r="GH127" s="222">
        <v>0.88</v>
      </c>
      <c r="GI127" s="222">
        <v>0.88</v>
      </c>
      <c r="GJ127" s="222">
        <v>0.87</v>
      </c>
      <c r="GK127" s="222">
        <v>0.87</v>
      </c>
      <c r="GL127" s="222">
        <v>0.87</v>
      </c>
      <c r="GM127" s="222">
        <v>0.87</v>
      </c>
      <c r="GN127" s="222">
        <v>0.87</v>
      </c>
      <c r="GO127" s="222">
        <v>0.87</v>
      </c>
      <c r="GP127" s="222">
        <v>0.87</v>
      </c>
      <c r="GQ127" s="222">
        <v>0.87</v>
      </c>
      <c r="GR127" s="222">
        <v>0.87</v>
      </c>
      <c r="GS127" s="222">
        <v>0.87</v>
      </c>
      <c r="GT127" s="222">
        <v>0.87</v>
      </c>
      <c r="GU127" s="222">
        <v>0.87</v>
      </c>
      <c r="GV127" s="222">
        <v>0.87</v>
      </c>
      <c r="GW127" s="222">
        <v>0.87</v>
      </c>
      <c r="GX127" s="222">
        <v>0.87</v>
      </c>
      <c r="GY127" s="222">
        <v>0.87</v>
      </c>
      <c r="GZ127" s="222">
        <v>0.87</v>
      </c>
      <c r="HA127" s="222">
        <v>0.87</v>
      </c>
      <c r="HB127" s="222">
        <v>0.87</v>
      </c>
      <c r="HC127" s="222">
        <v>0.86</v>
      </c>
      <c r="HD127" s="222">
        <v>0.86</v>
      </c>
      <c r="HE127" s="222">
        <v>0.86</v>
      </c>
      <c r="HF127" s="222">
        <v>0.86</v>
      </c>
      <c r="HG127" s="222">
        <v>0.86</v>
      </c>
      <c r="HH127" s="222">
        <v>0.86</v>
      </c>
      <c r="HI127" s="222">
        <v>0.86</v>
      </c>
      <c r="HJ127" s="222">
        <v>0.86</v>
      </c>
      <c r="HK127" s="222">
        <v>0.86</v>
      </c>
      <c r="HL127" s="222">
        <v>0.86</v>
      </c>
      <c r="HM127" s="222">
        <v>0.86</v>
      </c>
      <c r="HN127" s="222">
        <v>0.86</v>
      </c>
      <c r="HO127" s="222">
        <v>0.86</v>
      </c>
      <c r="HP127" s="222">
        <v>0.86</v>
      </c>
      <c r="HQ127" s="222">
        <v>0.85</v>
      </c>
      <c r="HR127" s="222">
        <v>0.85</v>
      </c>
      <c r="HS127" s="222">
        <v>0.85</v>
      </c>
      <c r="HT127" s="222">
        <v>0.85</v>
      </c>
      <c r="HU127" s="222">
        <v>0.85</v>
      </c>
      <c r="HV127" s="222">
        <v>0.85</v>
      </c>
      <c r="HW127" s="222">
        <v>0.85</v>
      </c>
      <c r="HX127" s="222">
        <v>0.85</v>
      </c>
      <c r="HY127" s="222">
        <v>0.85</v>
      </c>
      <c r="HZ127" s="222">
        <v>0.85</v>
      </c>
    </row>
    <row r="128" spans="1:237" x14ac:dyDescent="0.25">
      <c r="A128" s="225">
        <f t="shared" si="5"/>
        <v>126</v>
      </c>
      <c r="B128" s="226"/>
      <c r="C128" s="229"/>
      <c r="D128" s="180">
        <v>3.56</v>
      </c>
      <c r="E128" s="180">
        <v>2.94</v>
      </c>
      <c r="F128" s="180">
        <v>3.31</v>
      </c>
      <c r="G128" s="180">
        <v>3.44</v>
      </c>
      <c r="H128" s="180">
        <v>3.54</v>
      </c>
      <c r="I128" s="180">
        <v>3.59</v>
      </c>
      <c r="J128" s="222">
        <v>3.58</v>
      </c>
      <c r="K128" s="222">
        <v>3.68</v>
      </c>
      <c r="L128" s="229">
        <v>3.69</v>
      </c>
      <c r="M128" s="222">
        <v>3.62</v>
      </c>
      <c r="N128" s="222">
        <v>3.67</v>
      </c>
      <c r="O128" s="222">
        <v>3.67</v>
      </c>
      <c r="P128" s="222">
        <v>3.66</v>
      </c>
      <c r="Q128" s="222">
        <v>3.63</v>
      </c>
      <c r="R128" s="222">
        <v>3.63</v>
      </c>
      <c r="S128" s="222">
        <v>3.65</v>
      </c>
      <c r="T128" s="222">
        <v>3.66</v>
      </c>
      <c r="U128" s="222">
        <v>3.75</v>
      </c>
      <c r="V128" s="222">
        <v>3.82</v>
      </c>
      <c r="W128" s="222">
        <v>3.85</v>
      </c>
      <c r="X128" s="222">
        <v>3.95</v>
      </c>
      <c r="Y128" s="222">
        <v>4.12</v>
      </c>
      <c r="Z128" s="222">
        <v>4.1399999999999997</v>
      </c>
      <c r="AA128" s="222">
        <v>4.18</v>
      </c>
      <c r="AB128" s="222">
        <v>4.2300000000000004</v>
      </c>
      <c r="AC128" s="222">
        <v>4.3099999999999996</v>
      </c>
      <c r="AD128" s="222">
        <v>4.4000000000000004</v>
      </c>
      <c r="AE128" s="222">
        <v>4.4000000000000004</v>
      </c>
      <c r="AF128" s="222">
        <v>4.4000000000000004</v>
      </c>
      <c r="AG128" s="222">
        <v>4.3899999999999997</v>
      </c>
      <c r="AH128" s="222">
        <v>4.3499999999999996</v>
      </c>
      <c r="AI128" s="222">
        <v>4.34</v>
      </c>
      <c r="AJ128" s="222">
        <v>4.3499999999999996</v>
      </c>
      <c r="AK128" s="222">
        <v>4.37</v>
      </c>
      <c r="AL128" s="222">
        <v>4.37</v>
      </c>
      <c r="AM128" s="222">
        <v>4.43</v>
      </c>
      <c r="AN128" s="222">
        <v>4.41</v>
      </c>
      <c r="AO128" s="222">
        <v>4.3899999999999997</v>
      </c>
      <c r="AP128" s="222">
        <v>4.4000000000000004</v>
      </c>
      <c r="AQ128" s="222">
        <v>4.43</v>
      </c>
      <c r="AR128" s="222">
        <v>4.46</v>
      </c>
      <c r="AS128" s="222">
        <v>4.5</v>
      </c>
      <c r="AT128" s="222">
        <v>4.53</v>
      </c>
      <c r="AU128" s="222">
        <v>4.53</v>
      </c>
      <c r="AV128" s="222">
        <v>4.53</v>
      </c>
      <c r="AW128" s="222">
        <v>4.53</v>
      </c>
      <c r="AX128" s="222">
        <v>4.55</v>
      </c>
      <c r="AY128" s="222">
        <v>4.57</v>
      </c>
      <c r="AZ128" s="222">
        <v>4.57</v>
      </c>
      <c r="BA128" s="222">
        <v>4.57</v>
      </c>
      <c r="BB128" s="222">
        <v>4.57</v>
      </c>
      <c r="BC128" s="222">
        <v>4.5</v>
      </c>
      <c r="BD128" s="222">
        <v>4.4400000000000004</v>
      </c>
      <c r="BE128" s="222">
        <v>4.4400000000000004</v>
      </c>
      <c r="BF128" s="222">
        <v>4.45</v>
      </c>
      <c r="BG128" s="222">
        <v>4.46</v>
      </c>
      <c r="BH128" s="222">
        <v>4.45</v>
      </c>
      <c r="BI128" s="222">
        <v>4.45</v>
      </c>
      <c r="BJ128" s="222">
        <v>4.4800000000000004</v>
      </c>
      <c r="BK128" s="222">
        <v>4.5199999999999996</v>
      </c>
      <c r="BL128" s="222">
        <v>4.5199999999999996</v>
      </c>
      <c r="BM128" s="222">
        <v>4.54</v>
      </c>
      <c r="BN128" s="222">
        <v>4.57</v>
      </c>
      <c r="BO128" s="222">
        <v>4.5999999999999996</v>
      </c>
      <c r="BP128" s="222">
        <v>4.6399999999999997</v>
      </c>
      <c r="BQ128" s="222">
        <v>4.67</v>
      </c>
      <c r="BR128" s="222">
        <v>4.68</v>
      </c>
      <c r="BS128" s="222">
        <v>4.71</v>
      </c>
      <c r="BT128" s="222">
        <v>4.7300000000000004</v>
      </c>
      <c r="BU128" s="222">
        <v>4.7300000000000004</v>
      </c>
      <c r="BV128" s="222">
        <v>4.75</v>
      </c>
      <c r="BW128" s="222">
        <v>4.7699999999999996</v>
      </c>
      <c r="BX128" s="222">
        <v>4.78</v>
      </c>
      <c r="BY128" s="222">
        <v>4.8</v>
      </c>
      <c r="BZ128" s="222">
        <v>4.8099999999999996</v>
      </c>
      <c r="CA128" s="222">
        <v>4.82</v>
      </c>
      <c r="CB128" s="222">
        <v>4.82</v>
      </c>
      <c r="CC128" s="222">
        <v>4.82</v>
      </c>
      <c r="CD128" s="222">
        <v>4.79</v>
      </c>
      <c r="CE128" s="222">
        <v>4.79</v>
      </c>
      <c r="CF128" s="222">
        <v>4.8099999999999996</v>
      </c>
      <c r="CG128" s="222">
        <v>4.82</v>
      </c>
      <c r="CH128" s="222">
        <v>4.83</v>
      </c>
      <c r="CI128" s="222">
        <v>4.83</v>
      </c>
      <c r="CJ128" s="222">
        <v>4.83</v>
      </c>
      <c r="CK128" s="222">
        <v>4.83</v>
      </c>
      <c r="CL128" s="222">
        <v>4.83</v>
      </c>
      <c r="CM128" s="222">
        <v>4.82</v>
      </c>
      <c r="CN128" s="222">
        <v>4.8</v>
      </c>
      <c r="CO128" s="222">
        <v>4.8</v>
      </c>
      <c r="CP128" s="222">
        <v>4.8</v>
      </c>
      <c r="CQ128" s="222">
        <v>4.8099999999999996</v>
      </c>
      <c r="CR128" s="222">
        <v>4.83</v>
      </c>
      <c r="CS128" s="222">
        <v>4.84</v>
      </c>
      <c r="CT128" s="222">
        <v>4.8499999999999996</v>
      </c>
      <c r="CU128" s="222">
        <v>4.8600000000000003</v>
      </c>
      <c r="CV128" s="222">
        <v>4.88</v>
      </c>
      <c r="CW128" s="222">
        <v>4.87</v>
      </c>
      <c r="CX128" s="222">
        <v>4.8600000000000003</v>
      </c>
      <c r="CY128" s="222">
        <v>4.87</v>
      </c>
      <c r="CZ128" s="222">
        <v>4.8600000000000003</v>
      </c>
      <c r="DA128" s="222">
        <v>4.8600000000000003</v>
      </c>
      <c r="DB128" s="222">
        <v>4.8600000000000003</v>
      </c>
      <c r="DC128" s="222">
        <v>4.8600000000000003</v>
      </c>
      <c r="DD128" s="222">
        <v>4.8499999999999996</v>
      </c>
      <c r="DE128" s="222">
        <v>4.8499999999999996</v>
      </c>
      <c r="DF128" s="222">
        <v>4.83</v>
      </c>
      <c r="DG128" s="222">
        <v>4.83</v>
      </c>
      <c r="DH128" s="222">
        <v>4.82</v>
      </c>
      <c r="DI128" s="222">
        <v>4.82</v>
      </c>
      <c r="DJ128" s="222">
        <v>4.8099999999999996</v>
      </c>
      <c r="DK128" s="222">
        <v>4.8</v>
      </c>
      <c r="DL128" s="222">
        <v>4.79</v>
      </c>
      <c r="DM128" s="222">
        <v>4.79</v>
      </c>
      <c r="DN128" s="222">
        <v>4.78</v>
      </c>
      <c r="DO128" s="222">
        <v>4.7699999999999996</v>
      </c>
      <c r="DP128" s="222">
        <v>4.76</v>
      </c>
      <c r="DQ128" s="222">
        <v>4.76</v>
      </c>
      <c r="DR128" s="222">
        <v>4.76</v>
      </c>
      <c r="DS128" s="222">
        <v>4.75</v>
      </c>
      <c r="DT128" s="222">
        <v>4.75</v>
      </c>
      <c r="DU128" s="222">
        <v>4.74</v>
      </c>
      <c r="DV128" s="222">
        <v>4.7300000000000004</v>
      </c>
      <c r="DW128" s="222">
        <v>4.74</v>
      </c>
      <c r="DX128" s="222">
        <v>4.7300000000000004</v>
      </c>
      <c r="DY128" s="222">
        <v>4.7300000000000004</v>
      </c>
      <c r="DZ128" s="222">
        <v>4.7300000000000004</v>
      </c>
      <c r="EA128" s="222">
        <v>4.72</v>
      </c>
      <c r="EB128" s="222">
        <v>4.72</v>
      </c>
      <c r="EC128" s="222">
        <v>4.7300000000000004</v>
      </c>
      <c r="ED128" s="222">
        <v>4.7300000000000004</v>
      </c>
      <c r="EE128" s="222">
        <v>4.75</v>
      </c>
      <c r="EF128" s="222">
        <v>4.76</v>
      </c>
      <c r="EG128" s="222">
        <v>4.76</v>
      </c>
      <c r="EH128" s="222">
        <v>4.7699999999999996</v>
      </c>
      <c r="EI128" s="222">
        <v>5.22</v>
      </c>
      <c r="EJ128" s="222">
        <v>5.22</v>
      </c>
      <c r="EK128" s="222">
        <v>5.22</v>
      </c>
      <c r="EL128" s="222">
        <v>5.21</v>
      </c>
      <c r="EM128" s="222">
        <v>5.21</v>
      </c>
      <c r="EN128" s="222">
        <v>5.21</v>
      </c>
      <c r="EO128" s="222">
        <v>5.22</v>
      </c>
      <c r="EP128" s="222">
        <v>5.23</v>
      </c>
      <c r="EQ128" s="222">
        <v>5.24</v>
      </c>
      <c r="ER128" s="222">
        <v>5.24</v>
      </c>
      <c r="ES128" s="222">
        <v>5.25</v>
      </c>
      <c r="ET128" s="222">
        <v>5.25</v>
      </c>
      <c r="EU128" s="222">
        <v>5.26</v>
      </c>
      <c r="EV128" s="222">
        <v>5.26</v>
      </c>
      <c r="EW128" s="222">
        <v>5.26</v>
      </c>
      <c r="EX128" s="222">
        <v>5.26</v>
      </c>
      <c r="EY128" s="222">
        <v>5.26</v>
      </c>
      <c r="EZ128" s="222">
        <v>5.26</v>
      </c>
      <c r="FA128" s="222">
        <v>5.25</v>
      </c>
      <c r="FB128" s="222">
        <v>5.25</v>
      </c>
      <c r="FC128" s="222">
        <v>5.25</v>
      </c>
      <c r="FD128" s="222">
        <v>5.25</v>
      </c>
      <c r="FE128" s="222">
        <v>5.26</v>
      </c>
      <c r="FF128" s="222">
        <v>5.26</v>
      </c>
      <c r="FG128" s="222">
        <v>5.26</v>
      </c>
      <c r="FH128" s="222">
        <v>5.27</v>
      </c>
      <c r="FI128" s="222">
        <v>5.27</v>
      </c>
      <c r="FJ128" s="222">
        <v>5.27</v>
      </c>
      <c r="FK128" s="222">
        <v>5.26</v>
      </c>
      <c r="FL128" s="222">
        <v>5.25</v>
      </c>
      <c r="FM128" s="222">
        <v>5.24</v>
      </c>
      <c r="FN128" s="222">
        <v>5.24</v>
      </c>
      <c r="FO128" s="222">
        <v>5.23</v>
      </c>
      <c r="FP128" s="222">
        <v>5.22</v>
      </c>
      <c r="FQ128" s="222">
        <v>5.22</v>
      </c>
      <c r="FR128" s="222">
        <v>5.21</v>
      </c>
      <c r="FS128" s="222">
        <v>5.2</v>
      </c>
      <c r="FT128" s="222">
        <v>5.19</v>
      </c>
      <c r="FU128" s="222">
        <v>5.19</v>
      </c>
      <c r="FV128" s="222">
        <v>5.18</v>
      </c>
      <c r="FW128" s="222">
        <v>5.17</v>
      </c>
      <c r="FX128" s="222">
        <v>5.16</v>
      </c>
      <c r="FY128" s="222">
        <v>5.16</v>
      </c>
      <c r="FZ128" s="222">
        <v>5.16</v>
      </c>
      <c r="GA128" s="222">
        <v>5.15</v>
      </c>
      <c r="GB128" s="222">
        <v>5.15</v>
      </c>
      <c r="GC128" s="222">
        <v>5.14</v>
      </c>
      <c r="GD128" s="222">
        <v>5.13</v>
      </c>
      <c r="GE128" s="222">
        <v>5.13</v>
      </c>
      <c r="GF128" s="222">
        <v>5.12</v>
      </c>
      <c r="GG128" s="222">
        <v>5.12</v>
      </c>
      <c r="GH128" s="222">
        <v>5.1100000000000003</v>
      </c>
      <c r="GI128" s="222">
        <v>5.1100000000000003</v>
      </c>
      <c r="GJ128" s="222">
        <v>5.0999999999999996</v>
      </c>
      <c r="GK128" s="222">
        <v>5.09</v>
      </c>
      <c r="GL128" s="222">
        <v>5.09</v>
      </c>
      <c r="GM128" s="222">
        <v>5.09</v>
      </c>
      <c r="GN128" s="222">
        <v>5.09</v>
      </c>
      <c r="GO128" s="222">
        <v>5.09</v>
      </c>
      <c r="GP128" s="222">
        <v>5.08</v>
      </c>
      <c r="GQ128" s="222">
        <v>5.07</v>
      </c>
      <c r="GR128" s="222">
        <v>5.07</v>
      </c>
      <c r="GS128" s="222">
        <v>5.0599999999999996</v>
      </c>
      <c r="GT128" s="222">
        <v>5.0599999999999996</v>
      </c>
      <c r="GU128" s="222">
        <v>5.05</v>
      </c>
      <c r="GV128" s="222">
        <v>5.05</v>
      </c>
      <c r="GW128" s="222">
        <v>5.05</v>
      </c>
      <c r="GX128" s="222">
        <v>5.05</v>
      </c>
      <c r="GY128" s="222">
        <v>5.05</v>
      </c>
      <c r="GZ128" s="222">
        <v>5.05</v>
      </c>
      <c r="HA128" s="222">
        <v>5.04</v>
      </c>
      <c r="HB128" s="222">
        <v>5.04</v>
      </c>
      <c r="HC128" s="222">
        <v>5.03</v>
      </c>
      <c r="HD128" s="222">
        <v>5.0199999999999996</v>
      </c>
      <c r="HE128" s="222">
        <v>5.01</v>
      </c>
      <c r="HF128" s="222">
        <v>5</v>
      </c>
      <c r="HG128" s="222">
        <v>5</v>
      </c>
      <c r="HH128" s="222">
        <v>5</v>
      </c>
      <c r="HI128" s="222">
        <v>5</v>
      </c>
      <c r="HJ128" s="222">
        <v>4.99</v>
      </c>
      <c r="HK128" s="222">
        <v>4.9800000000000004</v>
      </c>
      <c r="HL128" s="222">
        <v>4.9800000000000004</v>
      </c>
      <c r="HM128" s="222">
        <v>4.9800000000000004</v>
      </c>
      <c r="HN128" s="222">
        <v>4.97</v>
      </c>
      <c r="HO128" s="222">
        <v>4.96</v>
      </c>
      <c r="HP128" s="222">
        <v>4.97</v>
      </c>
      <c r="HQ128" s="222">
        <v>4.96</v>
      </c>
      <c r="HR128" s="222">
        <v>4.95</v>
      </c>
      <c r="HS128" s="222">
        <v>4.9400000000000004</v>
      </c>
      <c r="HT128" s="222">
        <v>4.9400000000000004</v>
      </c>
      <c r="HU128" s="222">
        <v>4.9400000000000004</v>
      </c>
      <c r="HV128" s="222">
        <v>4.9400000000000004</v>
      </c>
      <c r="HW128" s="222">
        <v>4.9400000000000004</v>
      </c>
      <c r="HX128" s="222">
        <v>4.93</v>
      </c>
      <c r="HY128" s="222">
        <v>4.93</v>
      </c>
      <c r="HZ128" s="222">
        <v>4.92</v>
      </c>
    </row>
    <row r="129" spans="1:237" x14ac:dyDescent="0.25">
      <c r="A129" s="225">
        <f t="shared" si="5"/>
        <v>127</v>
      </c>
      <c r="B129" s="226"/>
      <c r="C129" s="229"/>
      <c r="D129" s="180">
        <v>176.4</v>
      </c>
      <c r="E129" s="180">
        <v>133</v>
      </c>
      <c r="F129" s="180">
        <v>177.02</v>
      </c>
      <c r="G129" s="180">
        <v>187.37</v>
      </c>
      <c r="H129" s="180">
        <v>201.6</v>
      </c>
      <c r="I129" s="180">
        <v>199.11</v>
      </c>
      <c r="J129" s="222">
        <v>199.6</v>
      </c>
      <c r="K129" s="222">
        <v>198.8</v>
      </c>
      <c r="L129" s="229">
        <v>198.49</v>
      </c>
      <c r="M129" s="222">
        <v>196.37</v>
      </c>
      <c r="N129" s="222">
        <v>197.61</v>
      </c>
      <c r="O129" s="222">
        <v>201.37</v>
      </c>
      <c r="P129" s="222">
        <v>200.95</v>
      </c>
      <c r="Q129" s="222">
        <v>199.6</v>
      </c>
      <c r="R129" s="222">
        <v>199.17</v>
      </c>
      <c r="S129" s="222">
        <v>197.81</v>
      </c>
      <c r="T129" s="222">
        <v>198.53</v>
      </c>
      <c r="U129" s="222">
        <v>198.85</v>
      </c>
      <c r="V129" s="222">
        <v>198.51</v>
      </c>
      <c r="W129" s="222">
        <v>198.29</v>
      </c>
      <c r="X129" s="222">
        <v>199.11</v>
      </c>
      <c r="Y129" s="222">
        <v>199.22</v>
      </c>
      <c r="Z129" s="222">
        <v>197.26</v>
      </c>
      <c r="AA129" s="222">
        <v>197.98</v>
      </c>
      <c r="AB129" s="222">
        <v>197.38</v>
      </c>
      <c r="AC129" s="222">
        <v>197.01</v>
      </c>
      <c r="AD129" s="222">
        <v>197.43</v>
      </c>
      <c r="AE129" s="222">
        <v>197.43</v>
      </c>
      <c r="AF129" s="222">
        <v>197.43</v>
      </c>
      <c r="AG129" s="222">
        <v>191.68</v>
      </c>
      <c r="AH129" s="222">
        <v>191.8</v>
      </c>
      <c r="AI129" s="222">
        <v>192.16</v>
      </c>
      <c r="AJ129" s="222">
        <v>192.88</v>
      </c>
      <c r="AK129" s="222">
        <v>193.89</v>
      </c>
      <c r="AL129" s="222">
        <v>194.23</v>
      </c>
      <c r="AM129" s="222">
        <v>193.05</v>
      </c>
      <c r="AN129" s="222">
        <v>194.57</v>
      </c>
      <c r="AO129" s="222">
        <v>195.78</v>
      </c>
      <c r="AP129" s="222">
        <v>195.26</v>
      </c>
      <c r="AQ129" s="222">
        <v>195.3</v>
      </c>
      <c r="AR129" s="222">
        <v>195.75</v>
      </c>
      <c r="AS129" s="222">
        <v>195.93</v>
      </c>
      <c r="AT129" s="222">
        <v>195.73</v>
      </c>
      <c r="AU129" s="222">
        <v>195.93</v>
      </c>
      <c r="AV129" s="222">
        <v>196.16</v>
      </c>
      <c r="AW129" s="222">
        <v>196.41</v>
      </c>
      <c r="AX129" s="222">
        <v>195.97</v>
      </c>
      <c r="AY129" s="222">
        <v>196.13</v>
      </c>
      <c r="AZ129" s="222">
        <v>196.13</v>
      </c>
      <c r="BA129" s="222">
        <v>196.13</v>
      </c>
      <c r="BB129" s="222">
        <v>196.13</v>
      </c>
      <c r="BC129" s="222">
        <v>197.14</v>
      </c>
      <c r="BD129" s="222">
        <v>197</v>
      </c>
      <c r="BE129" s="222">
        <v>197.06</v>
      </c>
      <c r="BF129" s="222">
        <v>196.74</v>
      </c>
      <c r="BG129" s="222">
        <v>196.83</v>
      </c>
      <c r="BH129" s="222">
        <v>196.04</v>
      </c>
      <c r="BI129" s="222">
        <v>195.79</v>
      </c>
      <c r="BJ129" s="222">
        <v>196</v>
      </c>
      <c r="BK129" s="222">
        <v>196.68</v>
      </c>
      <c r="BL129" s="222">
        <v>195.99</v>
      </c>
      <c r="BM129" s="222">
        <v>195.42</v>
      </c>
      <c r="BN129" s="222">
        <v>195.61</v>
      </c>
      <c r="BO129" s="222">
        <v>195.66</v>
      </c>
      <c r="BP129" s="222">
        <v>195.28</v>
      </c>
      <c r="BQ129" s="222">
        <v>195.84</v>
      </c>
      <c r="BR129" s="222">
        <v>197.11</v>
      </c>
      <c r="BS129" s="222">
        <v>197.12</v>
      </c>
      <c r="BT129" s="222">
        <v>197.26</v>
      </c>
      <c r="BU129" s="222">
        <v>197.31</v>
      </c>
      <c r="BV129" s="222">
        <v>197.56</v>
      </c>
      <c r="BW129" s="222">
        <v>197.78</v>
      </c>
      <c r="BX129" s="222">
        <v>198.41</v>
      </c>
      <c r="BY129" s="222">
        <v>198.85</v>
      </c>
      <c r="BZ129" s="222">
        <v>198.49</v>
      </c>
      <c r="CA129" s="222">
        <v>198.14</v>
      </c>
      <c r="CB129" s="222">
        <v>197.41</v>
      </c>
      <c r="CC129" s="222">
        <v>197.36</v>
      </c>
      <c r="CD129" s="222">
        <v>197.21</v>
      </c>
      <c r="CE129" s="222">
        <v>197.56</v>
      </c>
      <c r="CF129" s="222">
        <v>198.36</v>
      </c>
      <c r="CG129" s="222">
        <v>199.07</v>
      </c>
      <c r="CH129" s="222">
        <v>198.79</v>
      </c>
      <c r="CI129" s="222">
        <v>198.49</v>
      </c>
      <c r="CJ129" s="222">
        <v>197.87</v>
      </c>
      <c r="CK129" s="222">
        <v>197.87</v>
      </c>
      <c r="CL129" s="222">
        <v>197.87</v>
      </c>
      <c r="CM129" s="222">
        <v>198.22</v>
      </c>
      <c r="CN129" s="222">
        <v>198.57</v>
      </c>
      <c r="CO129" s="222">
        <v>198.13</v>
      </c>
      <c r="CP129" s="222">
        <v>197.75</v>
      </c>
      <c r="CQ129" s="222">
        <v>197.61</v>
      </c>
      <c r="CR129" s="222">
        <v>197.33</v>
      </c>
      <c r="CS129" s="222">
        <v>196.61</v>
      </c>
      <c r="CT129" s="222">
        <v>196.05</v>
      </c>
      <c r="CU129" s="222">
        <v>196.46</v>
      </c>
      <c r="CV129" s="222">
        <v>195.97</v>
      </c>
      <c r="CW129" s="222">
        <v>195.64</v>
      </c>
      <c r="CX129" s="222">
        <v>195.44</v>
      </c>
      <c r="CY129" s="222">
        <v>195.36</v>
      </c>
      <c r="CZ129" s="222">
        <v>195.48</v>
      </c>
      <c r="DA129" s="222">
        <v>195.38</v>
      </c>
      <c r="DB129" s="222">
        <v>195.22</v>
      </c>
      <c r="DC129" s="222">
        <v>195.16</v>
      </c>
      <c r="DD129" s="222">
        <v>195.27</v>
      </c>
      <c r="DE129" s="222">
        <v>195.02</v>
      </c>
      <c r="DF129" s="222">
        <v>194.92</v>
      </c>
      <c r="DG129" s="222">
        <v>195.03</v>
      </c>
      <c r="DH129" s="222">
        <v>194.89</v>
      </c>
      <c r="DI129" s="222">
        <v>194.55</v>
      </c>
      <c r="DJ129" s="222">
        <v>194.13</v>
      </c>
      <c r="DK129" s="222">
        <v>193.88</v>
      </c>
      <c r="DL129" s="222">
        <v>193.47</v>
      </c>
      <c r="DM129" s="222">
        <v>193.01</v>
      </c>
      <c r="DN129" s="222">
        <v>192.71</v>
      </c>
      <c r="DO129" s="222">
        <v>192.26</v>
      </c>
      <c r="DP129" s="222">
        <v>191.85</v>
      </c>
      <c r="DQ129" s="222">
        <v>191.49</v>
      </c>
      <c r="DR129" s="222">
        <v>191.08</v>
      </c>
      <c r="DS129" s="222">
        <v>190.67</v>
      </c>
      <c r="DT129" s="222">
        <v>190.33</v>
      </c>
      <c r="DU129" s="222">
        <v>190.19</v>
      </c>
      <c r="DV129" s="222">
        <v>189.83</v>
      </c>
      <c r="DW129" s="222">
        <v>189.64</v>
      </c>
      <c r="DX129" s="222">
        <v>189.45</v>
      </c>
      <c r="DY129" s="222">
        <v>189.45</v>
      </c>
      <c r="DZ129" s="222">
        <v>189.6</v>
      </c>
      <c r="EA129" s="222">
        <v>189.93</v>
      </c>
      <c r="EB129" s="222">
        <v>189.82</v>
      </c>
      <c r="EC129" s="222">
        <v>189.92</v>
      </c>
      <c r="ED129" s="222">
        <v>189.89</v>
      </c>
      <c r="EE129" s="222">
        <v>190.02</v>
      </c>
      <c r="EF129" s="222">
        <v>190.08</v>
      </c>
      <c r="EG129" s="222">
        <v>190.25</v>
      </c>
      <c r="EH129" s="222">
        <v>190.38</v>
      </c>
      <c r="EI129" s="222">
        <v>190.32</v>
      </c>
      <c r="EJ129" s="222">
        <v>190.07</v>
      </c>
      <c r="EK129" s="222">
        <v>190</v>
      </c>
      <c r="EL129" s="222">
        <v>190.22</v>
      </c>
      <c r="EM129" s="222">
        <v>190.46</v>
      </c>
      <c r="EN129" s="222">
        <v>190.5</v>
      </c>
      <c r="EO129" s="222">
        <v>190.68</v>
      </c>
      <c r="EP129" s="222">
        <v>190.81</v>
      </c>
      <c r="EQ129" s="222">
        <v>190.67</v>
      </c>
      <c r="ER129" s="222">
        <v>190.59</v>
      </c>
      <c r="ES129" s="222">
        <v>190.65</v>
      </c>
      <c r="ET129" s="222">
        <v>190.56</v>
      </c>
      <c r="EU129" s="222">
        <v>190.58</v>
      </c>
      <c r="EV129" s="222">
        <v>190.19</v>
      </c>
      <c r="EW129" s="222">
        <v>190.19</v>
      </c>
      <c r="EX129" s="222">
        <v>190.19</v>
      </c>
      <c r="EY129" s="222">
        <v>190.19</v>
      </c>
      <c r="EZ129" s="222">
        <v>190.19</v>
      </c>
      <c r="FA129" s="222">
        <v>189.72</v>
      </c>
      <c r="FB129" s="222">
        <v>189.64</v>
      </c>
      <c r="FC129" s="222">
        <v>189.6</v>
      </c>
      <c r="FD129" s="222">
        <v>189.56</v>
      </c>
      <c r="FE129" s="222">
        <v>189.64</v>
      </c>
      <c r="FF129" s="222">
        <v>189.73</v>
      </c>
      <c r="FG129" s="222">
        <v>189.87</v>
      </c>
      <c r="FH129" s="222">
        <v>190</v>
      </c>
      <c r="FI129" s="222">
        <v>190.29</v>
      </c>
      <c r="FJ129" s="222">
        <v>190.4</v>
      </c>
      <c r="FK129" s="222">
        <v>190.5</v>
      </c>
      <c r="FL129" s="222">
        <v>190.63</v>
      </c>
      <c r="FM129" s="222">
        <v>190.74</v>
      </c>
      <c r="FN129" s="222">
        <v>190.84</v>
      </c>
      <c r="FO129" s="222">
        <v>190.75</v>
      </c>
      <c r="FP129" s="222">
        <v>190.82</v>
      </c>
      <c r="FQ129" s="222">
        <v>190.93</v>
      </c>
      <c r="FR129" s="222">
        <v>191.07</v>
      </c>
      <c r="FS129" s="222">
        <v>191.1</v>
      </c>
      <c r="FT129" s="222">
        <v>191.08</v>
      </c>
      <c r="FU129" s="222">
        <v>191.12</v>
      </c>
      <c r="FV129" s="222">
        <v>191.07</v>
      </c>
      <c r="FW129" s="222">
        <v>190.95</v>
      </c>
      <c r="FX129" s="222">
        <v>190.9</v>
      </c>
      <c r="FY129" s="222">
        <v>190.89</v>
      </c>
      <c r="FZ129" s="222">
        <v>190.75</v>
      </c>
      <c r="GA129" s="222">
        <v>190.43</v>
      </c>
      <c r="GB129" s="222">
        <v>190.25</v>
      </c>
      <c r="GC129" s="222">
        <v>190.22</v>
      </c>
      <c r="GD129" s="222">
        <v>190.19</v>
      </c>
      <c r="GE129" s="222">
        <v>190.1</v>
      </c>
      <c r="GF129" s="222">
        <v>189.97</v>
      </c>
      <c r="GG129" s="222">
        <v>190.01</v>
      </c>
      <c r="GH129" s="222">
        <v>189.8</v>
      </c>
      <c r="GI129" s="222">
        <v>189.66</v>
      </c>
      <c r="GJ129" s="222">
        <v>189.28</v>
      </c>
      <c r="GK129" s="222">
        <v>189.1</v>
      </c>
      <c r="GL129" s="222">
        <v>188.99</v>
      </c>
      <c r="GM129" s="222">
        <v>189.06</v>
      </c>
      <c r="GN129" s="222">
        <v>189</v>
      </c>
      <c r="GO129" s="222">
        <v>188.83</v>
      </c>
      <c r="GP129" s="222">
        <v>188.58</v>
      </c>
      <c r="GQ129" s="222">
        <v>188.38</v>
      </c>
      <c r="GR129" s="222">
        <v>187.94</v>
      </c>
      <c r="GS129" s="222">
        <v>187.6</v>
      </c>
      <c r="GT129" s="222">
        <v>187.44</v>
      </c>
      <c r="GU129" s="222">
        <v>187.33</v>
      </c>
      <c r="GV129" s="222">
        <v>187.09</v>
      </c>
      <c r="GW129" s="222">
        <v>186.68</v>
      </c>
      <c r="GX129" s="222">
        <v>186.53</v>
      </c>
      <c r="GY129" s="222">
        <v>186.53</v>
      </c>
      <c r="GZ129" s="222">
        <v>186.3</v>
      </c>
      <c r="HA129" s="222">
        <v>186.26</v>
      </c>
      <c r="HB129" s="222">
        <v>186.09</v>
      </c>
      <c r="HC129" s="222">
        <v>185.87</v>
      </c>
      <c r="HD129" s="222">
        <v>185.67</v>
      </c>
      <c r="HE129" s="222">
        <v>185.39</v>
      </c>
      <c r="HF129" s="222">
        <v>185.06</v>
      </c>
      <c r="HG129" s="222">
        <v>184.8</v>
      </c>
      <c r="HH129" s="222">
        <v>184.53</v>
      </c>
      <c r="HI129" s="222">
        <v>184.28</v>
      </c>
      <c r="HJ129" s="222">
        <v>184.09</v>
      </c>
      <c r="HK129" s="222">
        <v>184.06</v>
      </c>
      <c r="HL129" s="222">
        <v>184</v>
      </c>
      <c r="HM129" s="222">
        <v>184.01</v>
      </c>
      <c r="HN129" s="222">
        <v>183.92</v>
      </c>
      <c r="HO129" s="222">
        <v>183.62</v>
      </c>
      <c r="HP129" s="222">
        <v>183.31</v>
      </c>
      <c r="HQ129" s="222">
        <v>183.1</v>
      </c>
      <c r="HR129" s="222">
        <v>182.9</v>
      </c>
      <c r="HS129" s="222">
        <v>182.66</v>
      </c>
      <c r="HT129" s="222">
        <v>182.66</v>
      </c>
      <c r="HU129" s="222">
        <v>182.66</v>
      </c>
      <c r="HV129" s="222">
        <v>182.66</v>
      </c>
      <c r="HW129" s="222">
        <v>182.4</v>
      </c>
      <c r="HX129" s="222">
        <v>182.14</v>
      </c>
      <c r="HY129" s="222">
        <v>182.14</v>
      </c>
      <c r="HZ129" s="222">
        <v>181.89</v>
      </c>
    </row>
    <row r="130" spans="1:237" x14ac:dyDescent="0.25">
      <c r="A130" s="225">
        <f t="shared" si="5"/>
        <v>128</v>
      </c>
      <c r="B130" s="226"/>
      <c r="C130" s="229"/>
      <c r="D130" s="180">
        <v>2329</v>
      </c>
      <c r="E130" s="180">
        <v>6167.4</v>
      </c>
      <c r="F130" s="180">
        <v>9269.4</v>
      </c>
      <c r="G130" s="180">
        <v>14607</v>
      </c>
      <c r="H130" s="180">
        <v>20939</v>
      </c>
      <c r="I130" s="180">
        <v>26266</v>
      </c>
      <c r="J130" s="222">
        <v>31060.7</v>
      </c>
      <c r="K130" s="222">
        <v>33281</v>
      </c>
      <c r="L130" s="229">
        <v>38722.400000000001</v>
      </c>
      <c r="M130" s="222">
        <v>44337.9</v>
      </c>
      <c r="N130" s="222">
        <v>48924</v>
      </c>
      <c r="O130" s="222">
        <v>54730.7</v>
      </c>
      <c r="P130" s="222">
        <v>60264.5</v>
      </c>
      <c r="Q130" s="222">
        <v>65522.2</v>
      </c>
      <c r="R130" s="222">
        <v>70036.100000000006</v>
      </c>
      <c r="S130" s="222">
        <v>74893</v>
      </c>
      <c r="T130" s="222">
        <v>79398.7</v>
      </c>
      <c r="U130" s="222">
        <v>85309</v>
      </c>
      <c r="V130" s="222">
        <v>92417.2</v>
      </c>
      <c r="W130" s="222">
        <v>98819.7</v>
      </c>
      <c r="X130" s="222">
        <v>98819.7</v>
      </c>
      <c r="Y130" s="222">
        <v>101407.5</v>
      </c>
      <c r="Z130" s="222">
        <v>103917.2</v>
      </c>
      <c r="AA130" s="222">
        <v>111281.4</v>
      </c>
      <c r="AB130" s="222">
        <v>118497.3</v>
      </c>
      <c r="AC130" s="222">
        <v>123656.8</v>
      </c>
      <c r="AD130" s="222">
        <v>127275</v>
      </c>
      <c r="AE130" s="222">
        <v>127275</v>
      </c>
      <c r="AF130" s="222">
        <v>127275</v>
      </c>
      <c r="AG130" s="222">
        <v>129924.9</v>
      </c>
      <c r="AH130" s="222">
        <v>135878.39999999999</v>
      </c>
      <c r="AI130" s="222">
        <v>142323</v>
      </c>
      <c r="AJ130" s="222">
        <v>149340.79999999999</v>
      </c>
      <c r="AK130" s="222">
        <v>156635.4</v>
      </c>
      <c r="AL130" s="222">
        <v>163013</v>
      </c>
      <c r="AM130" s="222">
        <v>169725</v>
      </c>
      <c r="AN130" s="222">
        <v>176520.9</v>
      </c>
      <c r="AO130" s="222">
        <v>183041.5</v>
      </c>
      <c r="AP130" s="222">
        <v>190082.1</v>
      </c>
      <c r="AQ130" s="222">
        <v>196440.2</v>
      </c>
      <c r="AR130" s="222">
        <v>203673.1</v>
      </c>
      <c r="AS130" s="222">
        <v>211011.5</v>
      </c>
      <c r="AT130" s="222">
        <v>218387.20000000001</v>
      </c>
      <c r="AU130" s="222">
        <v>225681.4</v>
      </c>
      <c r="AV130" s="222">
        <v>229930.9</v>
      </c>
      <c r="AW130" s="222">
        <v>233311.6</v>
      </c>
      <c r="AX130" s="222">
        <v>239764.5</v>
      </c>
      <c r="AY130" s="222">
        <v>244288.2</v>
      </c>
      <c r="AZ130" s="222">
        <v>244288.2</v>
      </c>
      <c r="BA130" s="222">
        <v>244288.2</v>
      </c>
      <c r="BB130" s="222">
        <v>244288.2</v>
      </c>
      <c r="BC130" s="222">
        <v>246901.4</v>
      </c>
      <c r="BD130" s="222">
        <v>250429.4</v>
      </c>
      <c r="BE130" s="222">
        <v>256182.3</v>
      </c>
      <c r="BF130" s="222">
        <v>260944.7</v>
      </c>
      <c r="BG130" s="222">
        <v>265699</v>
      </c>
      <c r="BH130" s="222">
        <v>271442.09999999998</v>
      </c>
      <c r="BI130" s="222">
        <v>277384.90000000002</v>
      </c>
      <c r="BJ130" s="222">
        <v>282513.5</v>
      </c>
      <c r="BK130" s="222">
        <v>286758</v>
      </c>
      <c r="BL130" s="222">
        <v>291231.90000000002</v>
      </c>
      <c r="BM130" s="222">
        <v>297124.8</v>
      </c>
      <c r="BN130" s="222">
        <v>301115.7</v>
      </c>
      <c r="BO130" s="222">
        <v>306723.09999999998</v>
      </c>
      <c r="BP130" s="222">
        <v>311771.90000000002</v>
      </c>
      <c r="BQ130" s="222">
        <v>316783.8</v>
      </c>
      <c r="BR130" s="222">
        <v>322374.90000000002</v>
      </c>
      <c r="BS130" s="222">
        <v>328662.2</v>
      </c>
      <c r="BT130" s="222">
        <v>336512.5</v>
      </c>
      <c r="BU130" s="222">
        <v>344084.8</v>
      </c>
      <c r="BV130" s="222">
        <v>351799.5</v>
      </c>
      <c r="BW130" s="222">
        <v>358925.8</v>
      </c>
      <c r="BX130" s="222">
        <v>365567.6</v>
      </c>
      <c r="BY130" s="222">
        <v>372479.4</v>
      </c>
      <c r="BZ130" s="222">
        <v>379374.5</v>
      </c>
      <c r="CA130" s="222">
        <v>752528</v>
      </c>
      <c r="CB130" s="222">
        <v>752528</v>
      </c>
      <c r="CC130" s="222">
        <v>768936.8</v>
      </c>
      <c r="CD130" s="222">
        <v>772498.5</v>
      </c>
      <c r="CE130" s="222">
        <v>779861.5</v>
      </c>
      <c r="CF130" s="222">
        <v>787358.4</v>
      </c>
      <c r="CG130" s="222">
        <v>1159294.3</v>
      </c>
      <c r="CH130" s="222">
        <v>1165726.1000000001</v>
      </c>
      <c r="CI130" s="222">
        <v>1173657.8999999999</v>
      </c>
      <c r="CJ130" s="222">
        <v>1176598.3</v>
      </c>
      <c r="CK130" s="222">
        <v>1176598.3</v>
      </c>
      <c r="CL130" s="222">
        <v>1176598.3</v>
      </c>
      <c r="CM130" s="222">
        <v>1525075.6</v>
      </c>
      <c r="CN130" s="222">
        <v>1531597.9</v>
      </c>
      <c r="CO130" s="222">
        <v>1538432.3</v>
      </c>
      <c r="CP130" s="222">
        <v>1545143.1</v>
      </c>
      <c r="CQ130" s="222">
        <v>1551996.9</v>
      </c>
      <c r="CR130" s="222">
        <v>1558959.4</v>
      </c>
      <c r="CS130" s="222">
        <v>1870561.7</v>
      </c>
      <c r="CT130" s="222">
        <v>1877534.3</v>
      </c>
      <c r="CU130" s="222">
        <v>1884580.5</v>
      </c>
      <c r="CV130" s="222">
        <v>1891257.9</v>
      </c>
      <c r="CW130" s="222">
        <v>2175849.6</v>
      </c>
      <c r="CX130" s="222">
        <v>2182856.1</v>
      </c>
      <c r="CY130" s="222">
        <v>2190201.4</v>
      </c>
      <c r="CZ130" s="222">
        <v>2196453.7999999998</v>
      </c>
      <c r="DA130" s="222">
        <v>2202140.9</v>
      </c>
      <c r="DB130" s="222">
        <v>2208309.6</v>
      </c>
      <c r="DC130" s="222">
        <v>2215171.2000000002</v>
      </c>
      <c r="DD130" s="222">
        <v>2222232.7000000002</v>
      </c>
      <c r="DE130" s="222">
        <v>2454377.4</v>
      </c>
      <c r="DF130" s="222">
        <v>2461911.2000000002</v>
      </c>
      <c r="DG130" s="222">
        <v>2469155.7999999998</v>
      </c>
      <c r="DH130" s="222">
        <v>2476919.7999999998</v>
      </c>
      <c r="DI130" s="222">
        <v>2484481.2000000002</v>
      </c>
      <c r="DJ130" s="222">
        <v>2492409.7000000002</v>
      </c>
      <c r="DK130" s="222">
        <v>2499796.7999999998</v>
      </c>
      <c r="DL130" s="222">
        <v>2507684.1</v>
      </c>
      <c r="DM130" s="222">
        <v>2507984.1</v>
      </c>
      <c r="DN130" s="222">
        <v>2515365.5</v>
      </c>
      <c r="DO130" s="222">
        <v>2522752.1</v>
      </c>
      <c r="DP130" s="222">
        <v>2529540</v>
      </c>
      <c r="DQ130" s="222">
        <v>2537041.4</v>
      </c>
      <c r="DR130" s="222">
        <v>2543487.7000000002</v>
      </c>
      <c r="DS130" s="222">
        <v>2550672.6</v>
      </c>
      <c r="DT130" s="222">
        <v>2557880.4</v>
      </c>
      <c r="DU130" s="222">
        <v>2564789.9</v>
      </c>
      <c r="DV130" s="222">
        <v>2572146.7000000002</v>
      </c>
      <c r="DW130" s="222">
        <v>2579938.9</v>
      </c>
      <c r="DX130" s="222">
        <v>2587891.5</v>
      </c>
      <c r="DY130" s="222">
        <v>2596302.9300000002</v>
      </c>
      <c r="DZ130" s="222">
        <v>2603617.4300000002</v>
      </c>
      <c r="EA130" s="222">
        <v>2608669.33</v>
      </c>
      <c r="EB130" s="222">
        <v>2616451.13</v>
      </c>
      <c r="EC130" s="222">
        <v>2623736.0299999998</v>
      </c>
      <c r="ED130" s="222">
        <v>2631434.4300000002</v>
      </c>
      <c r="EE130" s="222">
        <v>2638168.73</v>
      </c>
      <c r="EF130" s="222">
        <v>2645729.63</v>
      </c>
      <c r="EG130" s="222">
        <v>2652911.0299999998</v>
      </c>
      <c r="EH130" s="222">
        <v>2659257.9300000002</v>
      </c>
      <c r="EI130" s="222">
        <v>2664314.63</v>
      </c>
      <c r="EJ130" s="222">
        <v>2670373.63</v>
      </c>
      <c r="EK130" s="222">
        <v>2677767.9300000002</v>
      </c>
      <c r="EL130" s="222">
        <v>2685189.53</v>
      </c>
      <c r="EM130" s="222">
        <v>2692182.13</v>
      </c>
      <c r="EN130" s="222">
        <v>2697469.73</v>
      </c>
      <c r="EO130" s="222">
        <v>2704062.93</v>
      </c>
      <c r="EP130" s="222">
        <v>2710161.93</v>
      </c>
      <c r="EQ130" s="222">
        <v>2716871.93</v>
      </c>
      <c r="ER130" s="222">
        <v>2723842.13</v>
      </c>
      <c r="ES130" s="222">
        <v>2731012.03</v>
      </c>
      <c r="ET130" s="222">
        <v>2737917.83</v>
      </c>
      <c r="EU130" s="222">
        <v>2742406.33</v>
      </c>
      <c r="EV130" s="222">
        <v>2745981.43</v>
      </c>
      <c r="EW130" s="222">
        <v>2745981.43</v>
      </c>
      <c r="EX130" s="222">
        <v>2745981.43</v>
      </c>
      <c r="EY130" s="222">
        <v>2745981.43</v>
      </c>
      <c r="EZ130" s="222">
        <v>2745981.43</v>
      </c>
      <c r="FA130" s="222">
        <v>2750600.83</v>
      </c>
      <c r="FB130" s="222">
        <v>2757184.73</v>
      </c>
      <c r="FC130" s="222">
        <v>2762549.73</v>
      </c>
      <c r="FD130" s="222">
        <v>2768664.03</v>
      </c>
      <c r="FE130" s="222">
        <v>2775066.73</v>
      </c>
      <c r="FF130" s="222">
        <v>2782537.33</v>
      </c>
      <c r="FG130" s="222">
        <v>2790512.33</v>
      </c>
      <c r="FH130" s="222">
        <v>2798092.53</v>
      </c>
      <c r="FI130" s="222">
        <v>2804488.73</v>
      </c>
      <c r="FJ130" s="222">
        <v>2811214.23</v>
      </c>
      <c r="FK130" s="222">
        <v>2816969.83</v>
      </c>
      <c r="FL130" s="222">
        <v>2822105.03</v>
      </c>
      <c r="FM130" s="222">
        <v>2827234.03</v>
      </c>
      <c r="FN130" s="222">
        <v>2832534.63</v>
      </c>
      <c r="FO130" s="222">
        <v>2838595.93</v>
      </c>
      <c r="FP130" s="222">
        <v>2843869.83</v>
      </c>
      <c r="FQ130" s="222">
        <v>2850522.33</v>
      </c>
      <c r="FR130" s="222">
        <v>2857330.23</v>
      </c>
      <c r="FS130" s="222">
        <v>2862675.73</v>
      </c>
      <c r="FT130" s="222">
        <v>2868068.43</v>
      </c>
      <c r="FU130" s="222">
        <v>2873683.93</v>
      </c>
      <c r="FV130" s="222">
        <v>2879777.73</v>
      </c>
      <c r="FW130" s="222">
        <v>2883762.13</v>
      </c>
      <c r="FX130" s="222">
        <v>2890441.23</v>
      </c>
      <c r="FY130" s="222">
        <v>2896295.93</v>
      </c>
      <c r="FZ130" s="222">
        <v>2901621.03</v>
      </c>
      <c r="GA130" s="222">
        <v>2905768.13</v>
      </c>
      <c r="GB130" s="222">
        <v>2910966.73</v>
      </c>
      <c r="GC130" s="222">
        <v>2918258.93</v>
      </c>
      <c r="GD130" s="222">
        <v>2923461.83</v>
      </c>
      <c r="GE130" s="222">
        <v>2930161.03</v>
      </c>
      <c r="GF130" s="222">
        <v>2936730.73</v>
      </c>
      <c r="GG130" s="222">
        <v>2943701.03</v>
      </c>
      <c r="GH130" s="222">
        <v>2950103.53</v>
      </c>
      <c r="GI130" s="222">
        <v>2956556.33</v>
      </c>
      <c r="GJ130" s="222">
        <v>2963108.33</v>
      </c>
      <c r="GK130" s="222">
        <v>2969019.43</v>
      </c>
      <c r="GL130" s="222">
        <v>2974440.83</v>
      </c>
      <c r="GM130" s="222">
        <v>2980672.83</v>
      </c>
      <c r="GN130" s="222">
        <v>2987058.23</v>
      </c>
      <c r="GO130" s="222">
        <v>2993540.63</v>
      </c>
      <c r="GP130" s="222">
        <v>3000237.13</v>
      </c>
      <c r="GQ130" s="222">
        <v>3006881.73</v>
      </c>
      <c r="GR130" s="222">
        <v>3009338.63</v>
      </c>
      <c r="GS130" s="222">
        <v>3015308.43</v>
      </c>
      <c r="GT130" s="222">
        <v>3021485.23</v>
      </c>
      <c r="GU130" s="222">
        <v>3026470.13</v>
      </c>
      <c r="GV130" s="222">
        <v>3029445.03</v>
      </c>
      <c r="GW130" s="222">
        <v>3032184.93</v>
      </c>
      <c r="GX130" s="222">
        <v>3037650.33</v>
      </c>
      <c r="GY130" s="222">
        <v>3037650.33</v>
      </c>
      <c r="GZ130" s="222">
        <v>3041155.43</v>
      </c>
      <c r="HA130" s="222">
        <v>3047408.13</v>
      </c>
      <c r="HB130" s="222">
        <v>3053430.33</v>
      </c>
      <c r="HC130" s="222">
        <v>3059208.93</v>
      </c>
      <c r="HD130" s="222">
        <v>3064484.23</v>
      </c>
      <c r="HE130" s="222">
        <v>3069869.03</v>
      </c>
      <c r="HF130" s="222">
        <v>3075472.43</v>
      </c>
      <c r="HG130" s="222">
        <v>3081139.43</v>
      </c>
      <c r="HH130" s="222">
        <v>3087734.73</v>
      </c>
      <c r="HI130" s="222">
        <v>3093703.33</v>
      </c>
      <c r="HJ130" s="222">
        <v>3099063.33</v>
      </c>
      <c r="HK130" s="222">
        <v>3101234.03</v>
      </c>
      <c r="HL130" s="222">
        <v>3105114.73</v>
      </c>
      <c r="HM130" s="222">
        <v>3110685.23</v>
      </c>
      <c r="HN130" s="222">
        <v>3115050.73</v>
      </c>
      <c r="HO130" s="222">
        <v>3118108.33</v>
      </c>
      <c r="HP130" s="222">
        <v>3120575.63</v>
      </c>
      <c r="HQ130" s="222">
        <v>3127280.13</v>
      </c>
      <c r="HR130" s="222">
        <v>3133059.13</v>
      </c>
      <c r="HS130" s="222">
        <v>3137997.33</v>
      </c>
      <c r="HT130" s="222">
        <v>3137997.33</v>
      </c>
      <c r="HU130" s="222">
        <v>3137997.33</v>
      </c>
      <c r="HV130" s="222">
        <v>3137997.33</v>
      </c>
      <c r="HW130" s="222">
        <v>3142160.43</v>
      </c>
      <c r="HX130" s="222">
        <v>3151230.13</v>
      </c>
      <c r="HY130" s="222">
        <v>3151230.13</v>
      </c>
      <c r="HZ130" s="222">
        <v>3153531.13</v>
      </c>
    </row>
    <row r="131" spans="1:237" x14ac:dyDescent="0.25">
      <c r="A131" s="225">
        <f t="shared" si="5"/>
        <v>129</v>
      </c>
      <c r="B131" s="226"/>
      <c r="C131" s="229"/>
      <c r="D131" s="180">
        <v>153</v>
      </c>
      <c r="E131" s="180">
        <v>4644</v>
      </c>
      <c r="F131" s="180">
        <v>9285</v>
      </c>
      <c r="G131" s="180">
        <v>14780</v>
      </c>
      <c r="H131" s="180">
        <v>22266</v>
      </c>
      <c r="I131" s="180">
        <v>27756</v>
      </c>
      <c r="J131" s="222">
        <v>33070</v>
      </c>
      <c r="K131" s="222">
        <v>35335</v>
      </c>
      <c r="L131" s="229">
        <v>40898</v>
      </c>
      <c r="M131" s="222">
        <v>45495</v>
      </c>
      <c r="N131" s="222">
        <v>51420</v>
      </c>
      <c r="O131" s="222">
        <v>56916</v>
      </c>
      <c r="P131" s="222">
        <v>62322</v>
      </c>
      <c r="Q131" s="222">
        <v>68999</v>
      </c>
      <c r="R131" s="222">
        <v>73307</v>
      </c>
      <c r="S131" s="222">
        <v>78848</v>
      </c>
      <c r="T131" s="222">
        <v>83749</v>
      </c>
      <c r="U131" s="222">
        <v>88451</v>
      </c>
      <c r="V131" s="222">
        <v>96010</v>
      </c>
      <c r="W131" s="222">
        <v>102479</v>
      </c>
      <c r="X131" s="222">
        <v>103919</v>
      </c>
      <c r="Y131" s="222">
        <v>105447</v>
      </c>
      <c r="Z131" s="222">
        <v>107503</v>
      </c>
      <c r="AA131" s="222">
        <v>113312</v>
      </c>
      <c r="AB131" s="222">
        <v>120078</v>
      </c>
      <c r="AC131" s="222">
        <v>125972</v>
      </c>
      <c r="AD131" s="222">
        <v>131111</v>
      </c>
      <c r="AE131" s="222">
        <v>131111</v>
      </c>
      <c r="AF131" s="222">
        <v>131111</v>
      </c>
      <c r="AG131" s="222">
        <v>132973</v>
      </c>
      <c r="AH131" s="222">
        <v>138497</v>
      </c>
      <c r="AI131" s="222">
        <v>145250</v>
      </c>
      <c r="AJ131" s="222">
        <v>152352</v>
      </c>
      <c r="AK131" s="222">
        <v>159865</v>
      </c>
      <c r="AL131" s="222">
        <v>166598</v>
      </c>
      <c r="AM131" s="222">
        <v>173754</v>
      </c>
      <c r="AN131" s="222">
        <v>181224</v>
      </c>
      <c r="AO131" s="222">
        <v>188412</v>
      </c>
      <c r="AP131" s="222">
        <v>195865</v>
      </c>
      <c r="AQ131" s="222">
        <v>204099</v>
      </c>
      <c r="AR131" s="222">
        <v>211714</v>
      </c>
      <c r="AS131" s="222">
        <v>219105</v>
      </c>
      <c r="AT131" s="222">
        <v>226919</v>
      </c>
      <c r="AU131" s="222">
        <v>235154</v>
      </c>
      <c r="AV131" s="222">
        <v>238800</v>
      </c>
      <c r="AW131" s="222">
        <v>240954</v>
      </c>
      <c r="AX131" s="222">
        <v>248328</v>
      </c>
      <c r="AY131" s="222">
        <v>254827</v>
      </c>
      <c r="AZ131" s="222">
        <v>254827</v>
      </c>
      <c r="BA131" s="222">
        <v>254827</v>
      </c>
      <c r="BB131" s="222">
        <v>254827</v>
      </c>
      <c r="BC131" s="222">
        <v>256023</v>
      </c>
      <c r="BD131" s="222">
        <v>260241</v>
      </c>
      <c r="BE131" s="222">
        <v>266199</v>
      </c>
      <c r="BF131" s="222">
        <v>271352</v>
      </c>
      <c r="BG131" s="222">
        <v>276274</v>
      </c>
      <c r="BH131" s="222">
        <v>281150</v>
      </c>
      <c r="BI131" s="222">
        <v>288356</v>
      </c>
      <c r="BJ131" s="222">
        <v>294730</v>
      </c>
      <c r="BK131" s="222">
        <v>299736</v>
      </c>
      <c r="BL131" s="222">
        <v>304146</v>
      </c>
      <c r="BM131" s="222">
        <v>310996</v>
      </c>
      <c r="BN131" s="222">
        <v>315369</v>
      </c>
      <c r="BO131" s="222">
        <v>320531</v>
      </c>
      <c r="BP131" s="222">
        <v>326386</v>
      </c>
      <c r="BQ131" s="222">
        <v>331617</v>
      </c>
      <c r="BR131" s="222">
        <v>338088</v>
      </c>
      <c r="BS131" s="222">
        <v>344401</v>
      </c>
      <c r="BT131" s="222">
        <v>352100</v>
      </c>
      <c r="BU131" s="222">
        <v>360396</v>
      </c>
      <c r="BV131" s="222">
        <v>368802</v>
      </c>
      <c r="BW131" s="222">
        <v>376273</v>
      </c>
      <c r="BX131" s="222">
        <v>383594</v>
      </c>
      <c r="BY131" s="222">
        <v>390898</v>
      </c>
      <c r="BZ131" s="222">
        <v>398591</v>
      </c>
      <c r="CA131" s="222">
        <v>404857</v>
      </c>
      <c r="CB131" s="222">
        <v>408407</v>
      </c>
      <c r="CC131" s="222">
        <v>416435</v>
      </c>
      <c r="CD131" s="222">
        <v>421489</v>
      </c>
      <c r="CE131" s="222">
        <v>429682</v>
      </c>
      <c r="CF131" s="222">
        <v>437549</v>
      </c>
      <c r="CG131" s="222">
        <v>444186</v>
      </c>
      <c r="CH131" s="222">
        <v>450848</v>
      </c>
      <c r="CI131" s="222">
        <v>458427</v>
      </c>
      <c r="CJ131" s="222">
        <v>462596</v>
      </c>
      <c r="CK131" s="222">
        <v>462596</v>
      </c>
      <c r="CL131" s="222">
        <v>462596</v>
      </c>
      <c r="CM131" s="222">
        <v>464118</v>
      </c>
      <c r="CN131" s="222">
        <v>471066</v>
      </c>
      <c r="CO131" s="222">
        <v>478086</v>
      </c>
      <c r="CP131" s="222">
        <v>485559</v>
      </c>
      <c r="CQ131" s="222">
        <v>492718</v>
      </c>
      <c r="CR131" s="222">
        <v>500087</v>
      </c>
      <c r="CS131" s="222">
        <v>506951</v>
      </c>
      <c r="CT131" s="222">
        <v>513584</v>
      </c>
      <c r="CU131" s="222">
        <v>521069</v>
      </c>
      <c r="CV131" s="222">
        <v>528410</v>
      </c>
      <c r="CW131" s="222">
        <v>535129</v>
      </c>
      <c r="CX131" s="222">
        <v>542628</v>
      </c>
      <c r="CY131" s="222">
        <v>549485</v>
      </c>
      <c r="CZ131" s="222">
        <v>557255</v>
      </c>
      <c r="DA131" s="222">
        <v>557255</v>
      </c>
      <c r="DB131" s="222">
        <v>564240</v>
      </c>
      <c r="DC131" s="222">
        <v>571448</v>
      </c>
      <c r="DD131" s="222">
        <v>578669</v>
      </c>
      <c r="DE131" s="222">
        <v>585775</v>
      </c>
      <c r="DF131" s="222">
        <v>593382</v>
      </c>
      <c r="DG131" s="222">
        <v>601446</v>
      </c>
      <c r="DH131" s="222">
        <v>610193</v>
      </c>
      <c r="DI131" s="222">
        <v>617785</v>
      </c>
      <c r="DJ131" s="222">
        <v>626377</v>
      </c>
      <c r="DK131" s="222">
        <v>633896</v>
      </c>
      <c r="DL131" s="222">
        <v>641741</v>
      </c>
      <c r="DM131" s="222">
        <v>650618</v>
      </c>
      <c r="DN131" s="222">
        <v>658550</v>
      </c>
      <c r="DO131" s="222">
        <v>666092</v>
      </c>
      <c r="DP131" s="222">
        <v>673493</v>
      </c>
      <c r="DQ131" s="222">
        <v>680815</v>
      </c>
      <c r="DR131" s="222">
        <v>687863</v>
      </c>
      <c r="DS131" s="222">
        <v>695137</v>
      </c>
      <c r="DT131" s="222">
        <v>702296</v>
      </c>
      <c r="DU131" s="222">
        <v>709849</v>
      </c>
      <c r="DV131" s="222">
        <v>717595</v>
      </c>
      <c r="DW131" s="222">
        <v>725906</v>
      </c>
      <c r="DX131" s="222">
        <v>734071</v>
      </c>
      <c r="DY131" s="222">
        <v>741646</v>
      </c>
      <c r="DZ131" s="222">
        <v>749181</v>
      </c>
      <c r="EA131" s="222">
        <v>755020</v>
      </c>
      <c r="EB131" s="222">
        <v>763076</v>
      </c>
      <c r="EC131" s="222">
        <v>771458</v>
      </c>
      <c r="ED131" s="222">
        <v>779527</v>
      </c>
      <c r="EE131" s="222">
        <v>788340</v>
      </c>
      <c r="EF131" s="222">
        <v>795836</v>
      </c>
      <c r="EG131" s="222">
        <v>804933</v>
      </c>
      <c r="EH131" s="222">
        <v>811436</v>
      </c>
      <c r="EI131" s="222">
        <v>817883</v>
      </c>
      <c r="EJ131" s="222">
        <v>823323</v>
      </c>
      <c r="EK131" s="222">
        <v>831420</v>
      </c>
      <c r="EL131" s="222">
        <v>839474</v>
      </c>
      <c r="EM131" s="222">
        <v>847604</v>
      </c>
      <c r="EN131" s="222">
        <v>853614</v>
      </c>
      <c r="EO131" s="222">
        <v>860750</v>
      </c>
      <c r="EP131" s="222">
        <v>867612</v>
      </c>
      <c r="EQ131" s="222">
        <v>874736</v>
      </c>
      <c r="ER131" s="222">
        <v>882483</v>
      </c>
      <c r="ES131" s="222">
        <v>890692</v>
      </c>
      <c r="ET131" s="222">
        <v>897852</v>
      </c>
      <c r="EU131" s="222">
        <v>903996</v>
      </c>
      <c r="EV131" s="222">
        <v>905475</v>
      </c>
      <c r="EW131" s="222">
        <v>905475</v>
      </c>
      <c r="EX131" s="222">
        <v>905475</v>
      </c>
      <c r="EY131" s="222">
        <v>905475</v>
      </c>
      <c r="EZ131" s="222">
        <v>905475</v>
      </c>
      <c r="FA131" s="222">
        <v>907063</v>
      </c>
      <c r="FB131" s="222">
        <v>914701</v>
      </c>
      <c r="FC131" s="222">
        <v>921659</v>
      </c>
      <c r="FD131" s="222">
        <v>927454</v>
      </c>
      <c r="FE131" s="222">
        <v>935202</v>
      </c>
      <c r="FF131" s="222">
        <v>942738</v>
      </c>
      <c r="FG131" s="222">
        <v>950609</v>
      </c>
      <c r="FH131" s="222">
        <v>959349</v>
      </c>
      <c r="FI131" s="222">
        <v>967037</v>
      </c>
      <c r="FJ131" s="222">
        <v>973842</v>
      </c>
      <c r="FK131" s="222">
        <v>980693</v>
      </c>
      <c r="FL131" s="222">
        <v>987265</v>
      </c>
      <c r="FM131" s="222">
        <v>993287</v>
      </c>
      <c r="FN131" s="222">
        <v>1000284</v>
      </c>
      <c r="FO131" s="222">
        <v>1007061</v>
      </c>
      <c r="FP131" s="222">
        <v>1014005</v>
      </c>
      <c r="FQ131" s="222">
        <v>1021219</v>
      </c>
      <c r="FR131" s="222">
        <v>1028005</v>
      </c>
      <c r="FS131" s="222">
        <v>1034801</v>
      </c>
      <c r="FT131" s="222">
        <v>1041193</v>
      </c>
      <c r="FU131" s="222">
        <v>1048915</v>
      </c>
      <c r="FV131" s="222">
        <v>1055918</v>
      </c>
      <c r="FW131" s="222">
        <v>1060184</v>
      </c>
      <c r="FX131" s="222">
        <v>1066296</v>
      </c>
      <c r="FY131" s="222">
        <v>1072869</v>
      </c>
      <c r="FZ131" s="222">
        <v>1079674</v>
      </c>
      <c r="GA131" s="222">
        <v>1083037</v>
      </c>
      <c r="GB131" s="222">
        <v>1090412</v>
      </c>
      <c r="GC131" s="222">
        <v>1097130</v>
      </c>
      <c r="GD131" s="222">
        <v>1104294</v>
      </c>
      <c r="GE131" s="222">
        <v>1111651</v>
      </c>
      <c r="GF131" s="222">
        <v>1119433</v>
      </c>
      <c r="GG131" s="222">
        <v>1126820</v>
      </c>
      <c r="GH131" s="222">
        <v>1134031</v>
      </c>
      <c r="GI131" s="222">
        <v>1140284</v>
      </c>
      <c r="GJ131" s="222">
        <v>1147483</v>
      </c>
      <c r="GK131" s="222">
        <v>1153748</v>
      </c>
      <c r="GL131" s="222">
        <v>1159960</v>
      </c>
      <c r="GM131" s="222">
        <v>1166487</v>
      </c>
      <c r="GN131" s="222">
        <v>1173423</v>
      </c>
      <c r="GO131" s="222">
        <v>1181004</v>
      </c>
      <c r="GP131" s="222">
        <v>1188281</v>
      </c>
      <c r="GQ131" s="222">
        <v>1196152</v>
      </c>
      <c r="GR131" s="222">
        <v>1198939</v>
      </c>
      <c r="GS131" s="222">
        <v>1206230</v>
      </c>
      <c r="GT131" s="222">
        <v>1212554</v>
      </c>
      <c r="GU131" s="222">
        <v>1219362</v>
      </c>
      <c r="GV131" s="222">
        <v>1223602</v>
      </c>
      <c r="GW131" s="222">
        <v>1224628</v>
      </c>
      <c r="GX131" s="222">
        <v>1231984</v>
      </c>
      <c r="GY131" s="222">
        <v>1231984</v>
      </c>
      <c r="GZ131" s="222">
        <v>1234449</v>
      </c>
      <c r="HA131" s="222">
        <v>1241085</v>
      </c>
      <c r="HB131" s="222">
        <v>1248529</v>
      </c>
      <c r="HC131" s="222">
        <v>1254759</v>
      </c>
      <c r="HD131" s="222">
        <v>1261117</v>
      </c>
      <c r="HE131" s="222">
        <v>1267268</v>
      </c>
      <c r="HF131" s="222">
        <v>1272423</v>
      </c>
      <c r="HG131" s="222">
        <v>1278998</v>
      </c>
      <c r="HH131" s="222">
        <v>1285979</v>
      </c>
      <c r="HI131" s="222">
        <v>1292336</v>
      </c>
      <c r="HJ131" s="222">
        <v>1298676</v>
      </c>
      <c r="HK131" s="222">
        <v>1301760</v>
      </c>
      <c r="HL131" s="222">
        <v>1304638</v>
      </c>
      <c r="HM131" s="222">
        <v>1310762</v>
      </c>
      <c r="HN131" s="222">
        <v>1316442</v>
      </c>
      <c r="HO131" s="222">
        <v>1319169</v>
      </c>
      <c r="HP131" s="222">
        <v>1321807</v>
      </c>
      <c r="HQ131" s="222">
        <v>1329833</v>
      </c>
      <c r="HR131" s="222">
        <v>1336542</v>
      </c>
      <c r="HS131" s="222">
        <v>1342609</v>
      </c>
      <c r="HT131" s="222">
        <v>1342609</v>
      </c>
      <c r="HU131" s="222">
        <v>1342609</v>
      </c>
      <c r="HV131" s="222">
        <v>1342609</v>
      </c>
      <c r="HW131" s="222">
        <v>1346136</v>
      </c>
      <c r="HX131" s="222">
        <v>1350707</v>
      </c>
      <c r="HY131" s="222">
        <v>1350707</v>
      </c>
      <c r="HZ131" s="222">
        <v>1353449</v>
      </c>
    </row>
    <row r="132" spans="1:237" x14ac:dyDescent="0.25">
      <c r="A132" s="225">
        <f t="shared" si="5"/>
        <v>130</v>
      </c>
      <c r="B132" s="226"/>
      <c r="C132" s="229"/>
      <c r="D132" s="180">
        <v>5.16</v>
      </c>
      <c r="E132" s="180">
        <v>5.38</v>
      </c>
      <c r="F132" s="180">
        <v>5.38</v>
      </c>
      <c r="G132" s="180">
        <v>5.55</v>
      </c>
      <c r="H132" s="180">
        <v>5.88</v>
      </c>
      <c r="I132" s="180">
        <v>6.04</v>
      </c>
      <c r="J132" s="222">
        <v>6.31</v>
      </c>
      <c r="K132" s="222">
        <v>6.4</v>
      </c>
      <c r="L132" s="229">
        <v>6.5</v>
      </c>
      <c r="M132" s="222">
        <v>6.69</v>
      </c>
      <c r="N132" s="222">
        <v>6.84</v>
      </c>
      <c r="O132" s="222">
        <v>6.89</v>
      </c>
      <c r="P132" s="222">
        <v>7.06</v>
      </c>
      <c r="Q132" s="222">
        <v>7.1</v>
      </c>
      <c r="R132" s="222">
        <v>7.14</v>
      </c>
      <c r="S132" s="222">
        <v>7.16</v>
      </c>
      <c r="T132" s="222">
        <v>7.23</v>
      </c>
      <c r="U132" s="222">
        <v>7.3</v>
      </c>
      <c r="V132" s="222">
        <v>7.4</v>
      </c>
      <c r="W132" s="222">
        <v>7.46</v>
      </c>
      <c r="X132" s="222">
        <v>7.44</v>
      </c>
      <c r="Y132" s="222">
        <v>7.24</v>
      </c>
      <c r="Z132" s="222">
        <v>7.05</v>
      </c>
      <c r="AA132" s="222">
        <v>7.01</v>
      </c>
      <c r="AB132" s="222">
        <v>7.08</v>
      </c>
      <c r="AC132" s="222">
        <v>7.13</v>
      </c>
      <c r="AD132" s="222">
        <v>7.17</v>
      </c>
      <c r="AE132" s="222">
        <v>7.17</v>
      </c>
      <c r="AF132" s="222">
        <v>7.17</v>
      </c>
      <c r="AG132" s="222">
        <v>7.1</v>
      </c>
      <c r="AH132" s="222">
        <v>7.07</v>
      </c>
      <c r="AI132" s="222">
        <v>7.1</v>
      </c>
      <c r="AJ132" s="222">
        <v>7.16</v>
      </c>
      <c r="AK132" s="222">
        <v>7.21</v>
      </c>
      <c r="AL132" s="222">
        <v>7.26</v>
      </c>
      <c r="AM132" s="222">
        <v>7.32</v>
      </c>
      <c r="AN132" s="222">
        <v>7.37</v>
      </c>
      <c r="AO132" s="222">
        <v>7.42</v>
      </c>
      <c r="AP132" s="222">
        <v>7.46</v>
      </c>
      <c r="AQ132" s="222">
        <v>7.49</v>
      </c>
      <c r="AR132" s="222">
        <v>7.51</v>
      </c>
      <c r="AS132" s="222">
        <v>7.53</v>
      </c>
      <c r="AT132" s="222">
        <v>7.54</v>
      </c>
      <c r="AU132" s="222">
        <v>7.56</v>
      </c>
      <c r="AV132" s="222">
        <v>7.55</v>
      </c>
      <c r="AW132" s="222">
        <v>7.51</v>
      </c>
      <c r="AX132" s="222">
        <v>7.51</v>
      </c>
      <c r="AY132" s="222">
        <v>7.51</v>
      </c>
      <c r="AZ132" s="222">
        <v>7.51</v>
      </c>
      <c r="BA132" s="222">
        <v>7.51</v>
      </c>
      <c r="BB132" s="222">
        <v>7.51</v>
      </c>
      <c r="BC132" s="222">
        <v>7.45</v>
      </c>
      <c r="BD132" s="222">
        <v>7.39</v>
      </c>
      <c r="BE132" s="222">
        <v>7.36</v>
      </c>
      <c r="BF132" s="222">
        <v>7.37</v>
      </c>
      <c r="BG132" s="222">
        <v>7.38</v>
      </c>
      <c r="BH132" s="222">
        <v>7.4</v>
      </c>
      <c r="BI132" s="222">
        <v>7.41</v>
      </c>
      <c r="BJ132" s="222">
        <v>7.43</v>
      </c>
      <c r="BK132" s="222">
        <v>7.45</v>
      </c>
      <c r="BL132" s="222">
        <v>7.45</v>
      </c>
      <c r="BM132" s="222">
        <v>7.47</v>
      </c>
      <c r="BN132" s="222">
        <v>7.47</v>
      </c>
      <c r="BO132" s="222">
        <v>7.46</v>
      </c>
      <c r="BP132" s="222">
        <v>7.47</v>
      </c>
      <c r="BQ132" s="222">
        <v>7.49</v>
      </c>
      <c r="BR132" s="222">
        <v>7.5</v>
      </c>
      <c r="BS132" s="222">
        <v>7.51</v>
      </c>
      <c r="BT132" s="222">
        <v>7.52</v>
      </c>
      <c r="BU132" s="222">
        <v>7.52</v>
      </c>
      <c r="BV132" s="222">
        <v>7.53</v>
      </c>
      <c r="BW132" s="222">
        <v>7.54</v>
      </c>
      <c r="BX132" s="222">
        <v>7.55</v>
      </c>
      <c r="BY132" s="222">
        <v>7.57</v>
      </c>
      <c r="BZ132" s="222">
        <v>7.57</v>
      </c>
      <c r="CA132" s="222">
        <v>7.57</v>
      </c>
      <c r="CB132" s="222">
        <v>7.55</v>
      </c>
      <c r="CC132" s="222">
        <v>7.56</v>
      </c>
      <c r="CD132" s="222">
        <v>7.55</v>
      </c>
      <c r="CE132" s="222">
        <v>7.55</v>
      </c>
      <c r="CF132" s="222">
        <v>7.57</v>
      </c>
      <c r="CG132" s="222">
        <v>7.58</v>
      </c>
      <c r="CH132" s="222">
        <v>7.59</v>
      </c>
      <c r="CI132" s="222">
        <v>7.59</v>
      </c>
      <c r="CJ132" s="222">
        <v>7.6</v>
      </c>
      <c r="CK132" s="222">
        <v>7.6</v>
      </c>
      <c r="CL132" s="222">
        <v>7.6</v>
      </c>
      <c r="CM132" s="222">
        <v>7.58</v>
      </c>
      <c r="CN132" s="222">
        <v>7.58</v>
      </c>
      <c r="CO132" s="222">
        <v>7.6</v>
      </c>
      <c r="CP132" s="222">
        <v>7.61</v>
      </c>
      <c r="CQ132" s="222">
        <v>7.62</v>
      </c>
      <c r="CR132" s="222">
        <v>7.64</v>
      </c>
      <c r="CS132" s="222">
        <v>7.65</v>
      </c>
      <c r="CT132" s="222">
        <v>7.67</v>
      </c>
      <c r="CU132" s="222">
        <v>7.68</v>
      </c>
      <c r="CV132" s="222">
        <v>7.68</v>
      </c>
      <c r="CW132" s="222">
        <v>7.69</v>
      </c>
      <c r="CX132" s="222">
        <v>7.71</v>
      </c>
      <c r="CY132" s="222">
        <v>7.72</v>
      </c>
      <c r="CZ132" s="222">
        <v>7.73</v>
      </c>
      <c r="DA132" s="222">
        <v>7.76</v>
      </c>
      <c r="DB132" s="222">
        <v>7.77</v>
      </c>
      <c r="DC132" s="222">
        <v>7.78</v>
      </c>
      <c r="DD132" s="222">
        <v>7.8</v>
      </c>
      <c r="DE132" s="222">
        <v>7.81</v>
      </c>
      <c r="DF132" s="222">
        <v>7.83</v>
      </c>
      <c r="DG132" s="222">
        <v>7.84</v>
      </c>
      <c r="DH132" s="222">
        <v>7.86</v>
      </c>
      <c r="DI132" s="222">
        <v>7.87</v>
      </c>
      <c r="DJ132" s="222">
        <v>7.88</v>
      </c>
      <c r="DK132" s="222">
        <v>7.89</v>
      </c>
      <c r="DL132" s="222">
        <v>7.9</v>
      </c>
      <c r="DM132" s="222">
        <v>7.92</v>
      </c>
      <c r="DN132" s="222">
        <v>7.93</v>
      </c>
      <c r="DO132" s="222">
        <v>7.93</v>
      </c>
      <c r="DP132" s="222">
        <v>7.94</v>
      </c>
      <c r="DQ132" s="222">
        <v>7.94</v>
      </c>
      <c r="DR132" s="222">
        <v>7.95</v>
      </c>
      <c r="DS132" s="222">
        <v>7.96</v>
      </c>
      <c r="DT132" s="222">
        <v>7.97</v>
      </c>
      <c r="DU132" s="222">
        <v>7.97</v>
      </c>
      <c r="DV132" s="222">
        <v>7.98</v>
      </c>
      <c r="DW132" s="222">
        <v>7.99</v>
      </c>
      <c r="DX132" s="222">
        <v>8</v>
      </c>
      <c r="DY132" s="222">
        <v>8.01</v>
      </c>
      <c r="DZ132" s="222">
        <v>8.01</v>
      </c>
      <c r="EA132" s="222">
        <v>8.02</v>
      </c>
      <c r="EB132" s="222">
        <v>8.0299999999999994</v>
      </c>
      <c r="EC132" s="222">
        <v>8.0399999999999991</v>
      </c>
      <c r="ED132" s="222">
        <v>8.0500000000000007</v>
      </c>
      <c r="EE132" s="222">
        <v>8.06</v>
      </c>
      <c r="EF132" s="222">
        <v>8.07</v>
      </c>
      <c r="EG132" s="222">
        <v>8.08</v>
      </c>
      <c r="EH132" s="222">
        <v>8.09</v>
      </c>
      <c r="EI132" s="222">
        <v>8.09</v>
      </c>
      <c r="EJ132" s="222">
        <v>8.09</v>
      </c>
      <c r="EK132" s="222">
        <v>8.1</v>
      </c>
      <c r="EL132" s="222">
        <v>8.11</v>
      </c>
      <c r="EM132" s="222">
        <v>8.1199999999999992</v>
      </c>
      <c r="EN132" s="222">
        <v>8.1300000000000008</v>
      </c>
      <c r="EO132" s="222">
        <v>8.14</v>
      </c>
      <c r="EP132" s="222">
        <v>8.14</v>
      </c>
      <c r="EQ132" s="222">
        <v>8.15</v>
      </c>
      <c r="ER132" s="222">
        <v>8.15</v>
      </c>
      <c r="ES132" s="222">
        <v>8.16</v>
      </c>
      <c r="ET132" s="222">
        <v>8.17</v>
      </c>
      <c r="EU132" s="222">
        <v>8.17</v>
      </c>
      <c r="EV132" s="222">
        <v>8.14</v>
      </c>
      <c r="EW132" s="222">
        <v>8.14</v>
      </c>
      <c r="EX132" s="222">
        <v>8.14</v>
      </c>
      <c r="EY132" s="222">
        <v>8.14</v>
      </c>
      <c r="EZ132" s="222">
        <v>8.14</v>
      </c>
      <c r="FA132" s="222">
        <v>8.1300000000000008</v>
      </c>
      <c r="FB132" s="222">
        <v>8.1199999999999992</v>
      </c>
      <c r="FC132" s="222">
        <v>8.1199999999999992</v>
      </c>
      <c r="FD132" s="222">
        <v>8.1199999999999992</v>
      </c>
      <c r="FE132" s="222">
        <v>8.1300000000000008</v>
      </c>
      <c r="FF132" s="222">
        <v>8.1300000000000008</v>
      </c>
      <c r="FG132" s="222">
        <v>8.1300000000000008</v>
      </c>
      <c r="FH132" s="222">
        <v>8.14</v>
      </c>
      <c r="FI132" s="222">
        <v>8.15</v>
      </c>
      <c r="FJ132" s="222">
        <v>8.15</v>
      </c>
      <c r="FK132" s="222">
        <v>8.16</v>
      </c>
      <c r="FL132" s="222">
        <v>8.16</v>
      </c>
      <c r="FM132" s="222">
        <v>8.17</v>
      </c>
      <c r="FN132" s="222">
        <v>8.17</v>
      </c>
      <c r="FO132" s="222">
        <v>8.17</v>
      </c>
      <c r="FP132" s="222">
        <v>8.17</v>
      </c>
      <c r="FQ132" s="222">
        <v>8.17</v>
      </c>
      <c r="FR132" s="222">
        <v>8.17</v>
      </c>
      <c r="FS132" s="222">
        <v>8.18</v>
      </c>
      <c r="FT132" s="222">
        <v>8.18</v>
      </c>
      <c r="FU132" s="222">
        <v>8.18</v>
      </c>
      <c r="FV132" s="222">
        <v>8.19</v>
      </c>
      <c r="FW132" s="222">
        <v>8.18</v>
      </c>
      <c r="FX132" s="222">
        <v>8.18</v>
      </c>
      <c r="FY132" s="222">
        <v>8.19</v>
      </c>
      <c r="FZ132" s="222">
        <v>8.1999999999999993</v>
      </c>
      <c r="GA132" s="222">
        <v>8.19</v>
      </c>
      <c r="GB132" s="222">
        <v>8.19</v>
      </c>
      <c r="GC132" s="222">
        <v>8.19</v>
      </c>
      <c r="GD132" s="222">
        <v>8.1999999999999993</v>
      </c>
      <c r="GE132" s="222">
        <v>8.2100000000000009</v>
      </c>
      <c r="GF132" s="222">
        <v>8.2100000000000009</v>
      </c>
      <c r="GG132" s="222">
        <v>8.2100000000000009</v>
      </c>
      <c r="GH132" s="222">
        <v>8.2200000000000006</v>
      </c>
      <c r="GI132" s="222">
        <v>8.2200000000000006</v>
      </c>
      <c r="GJ132" s="222">
        <v>8.23</v>
      </c>
      <c r="GK132" s="222">
        <v>8.24</v>
      </c>
      <c r="GL132" s="222">
        <v>8.25</v>
      </c>
      <c r="GM132" s="222">
        <v>8.25</v>
      </c>
      <c r="GN132" s="222">
        <v>8.25</v>
      </c>
      <c r="GO132" s="222">
        <v>8.25</v>
      </c>
      <c r="GP132" s="222">
        <v>8.24</v>
      </c>
      <c r="GQ132" s="222">
        <v>8.24</v>
      </c>
      <c r="GR132" s="222">
        <v>8.24</v>
      </c>
      <c r="GS132" s="222">
        <v>8.24</v>
      </c>
      <c r="GT132" s="222">
        <v>8.24</v>
      </c>
      <c r="GU132" s="222">
        <v>8.24</v>
      </c>
      <c r="GV132" s="222">
        <v>8.24</v>
      </c>
      <c r="GW132" s="222">
        <v>8.2200000000000006</v>
      </c>
      <c r="GX132" s="222">
        <v>8.2200000000000006</v>
      </c>
      <c r="GY132" s="222">
        <v>8.2200000000000006</v>
      </c>
      <c r="GZ132" s="222">
        <v>8.2100000000000009</v>
      </c>
      <c r="HA132" s="222">
        <v>8.1999999999999993</v>
      </c>
      <c r="HB132" s="222">
        <v>8.2100000000000009</v>
      </c>
      <c r="HC132" s="222">
        <v>8.2100000000000009</v>
      </c>
      <c r="HD132" s="222">
        <v>8.2100000000000009</v>
      </c>
      <c r="HE132" s="222">
        <v>8.2100000000000009</v>
      </c>
      <c r="HF132" s="222">
        <v>8.2100000000000009</v>
      </c>
      <c r="HG132" s="222">
        <v>8.2200000000000006</v>
      </c>
      <c r="HH132" s="222">
        <v>8.2200000000000006</v>
      </c>
      <c r="HI132" s="222">
        <v>8.2200000000000006</v>
      </c>
      <c r="HJ132" s="222">
        <v>8.2200000000000006</v>
      </c>
      <c r="HK132" s="222">
        <v>8.2100000000000009</v>
      </c>
      <c r="HL132" s="222">
        <v>8.1999999999999993</v>
      </c>
      <c r="HM132" s="222">
        <v>8.1999999999999993</v>
      </c>
      <c r="HN132" s="222">
        <v>8.19</v>
      </c>
      <c r="HO132" s="222">
        <v>8.19</v>
      </c>
      <c r="HP132" s="222">
        <v>8.18</v>
      </c>
      <c r="HQ132" s="222">
        <v>8.18</v>
      </c>
      <c r="HR132" s="222">
        <v>8.18</v>
      </c>
      <c r="HS132" s="222">
        <v>8.18</v>
      </c>
      <c r="HT132" s="222">
        <v>8.18</v>
      </c>
      <c r="HU132" s="222">
        <v>8.18</v>
      </c>
      <c r="HV132" s="222">
        <v>8.18</v>
      </c>
      <c r="HW132" s="222">
        <v>8.17</v>
      </c>
      <c r="HX132" s="222">
        <v>8.17</v>
      </c>
      <c r="HY132" s="222">
        <v>8.17</v>
      </c>
      <c r="HZ132" s="222">
        <v>8.17</v>
      </c>
    </row>
    <row r="133" spans="1:237" x14ac:dyDescent="0.25">
      <c r="A133" s="225">
        <f t="shared" ref="A133:A184" si="6">A132+1</f>
        <v>131</v>
      </c>
      <c r="B133" s="226"/>
      <c r="C133" s="229"/>
      <c r="D133" s="180"/>
      <c r="E133" s="180"/>
      <c r="F133" s="180"/>
      <c r="G133" s="180"/>
      <c r="H133" s="180"/>
      <c r="I133" s="180"/>
      <c r="L133" s="257"/>
    </row>
    <row r="134" spans="1:237" x14ac:dyDescent="0.25">
      <c r="A134" s="225">
        <f t="shared" si="6"/>
        <v>132</v>
      </c>
      <c r="B134" s="226"/>
      <c r="C134" s="229"/>
      <c r="D134" s="180">
        <v>612.5</v>
      </c>
      <c r="E134" s="180">
        <v>6667.4</v>
      </c>
      <c r="F134" s="180">
        <v>13317.1</v>
      </c>
      <c r="G134" s="180">
        <v>20911.7</v>
      </c>
      <c r="H134" s="180">
        <v>31157.5</v>
      </c>
      <c r="I134" s="180">
        <v>39391</v>
      </c>
      <c r="J134" s="222">
        <v>46959.4</v>
      </c>
      <c r="K134" s="222">
        <v>50634.3</v>
      </c>
      <c r="L134" s="229">
        <v>58036.6</v>
      </c>
      <c r="M134" s="222">
        <v>65423.8</v>
      </c>
      <c r="N134" s="222">
        <v>74016</v>
      </c>
      <c r="O134" s="222">
        <v>82118.399999999994</v>
      </c>
      <c r="P134" s="222">
        <v>90238.1</v>
      </c>
      <c r="Q134" s="222">
        <v>99705.1</v>
      </c>
      <c r="R134" s="222">
        <v>106634.9</v>
      </c>
      <c r="S134" s="222">
        <v>114719.7</v>
      </c>
      <c r="T134" s="222">
        <v>122227.1</v>
      </c>
      <c r="U134" s="222">
        <v>129734.3</v>
      </c>
      <c r="V134" s="222">
        <v>139884</v>
      </c>
      <c r="W134" s="222">
        <v>148975.1</v>
      </c>
      <c r="X134" s="222">
        <v>152086.1</v>
      </c>
      <c r="Y134" s="222">
        <v>154579.6</v>
      </c>
      <c r="Z134" s="222">
        <v>158567.4</v>
      </c>
      <c r="AA134" s="222">
        <v>167365.70000000001</v>
      </c>
      <c r="AB134" s="222">
        <v>177028.8</v>
      </c>
      <c r="AC134" s="222">
        <v>185722</v>
      </c>
      <c r="AD134" s="222">
        <v>193672.1</v>
      </c>
      <c r="AE134" s="222">
        <v>193672.1</v>
      </c>
      <c r="AF134" s="222">
        <v>193672.1</v>
      </c>
      <c r="AG134" s="222">
        <v>196454.5</v>
      </c>
      <c r="AH134" s="222">
        <v>204553.60000000001</v>
      </c>
      <c r="AI134" s="222">
        <v>214495</v>
      </c>
      <c r="AJ134" s="222">
        <v>224786</v>
      </c>
      <c r="AK134" s="222">
        <v>235487.6</v>
      </c>
      <c r="AL134" s="222">
        <v>244994.9</v>
      </c>
      <c r="AM134" s="222">
        <v>255584.8</v>
      </c>
      <c r="AN134" s="222">
        <v>266182.7</v>
      </c>
      <c r="AO134" s="222">
        <v>276421.5</v>
      </c>
      <c r="AP134" s="222">
        <v>287124.2</v>
      </c>
      <c r="AQ134" s="222">
        <v>298945.90000000002</v>
      </c>
      <c r="AR134" s="222">
        <v>310147.3</v>
      </c>
      <c r="AS134" s="222">
        <v>320727.7</v>
      </c>
      <c r="AT134" s="222">
        <v>331928.8</v>
      </c>
      <c r="AU134" s="222">
        <v>343690</v>
      </c>
      <c r="AV134" s="222">
        <v>350509.1</v>
      </c>
      <c r="AW134" s="222">
        <v>354534</v>
      </c>
      <c r="AX134" s="222">
        <v>365096.4</v>
      </c>
      <c r="AY134" s="222">
        <v>375458.8</v>
      </c>
      <c r="AZ134" s="222">
        <v>375458.8</v>
      </c>
      <c r="BA134" s="222">
        <v>375458.8</v>
      </c>
      <c r="BB134" s="222">
        <v>375458.8</v>
      </c>
      <c r="BC134" s="222">
        <v>377252.4</v>
      </c>
      <c r="BD134" s="222">
        <v>383417.3</v>
      </c>
      <c r="BE134" s="222">
        <v>392211.6</v>
      </c>
      <c r="BF134" s="222">
        <v>399955.1</v>
      </c>
      <c r="BG134" s="222">
        <v>407467.3</v>
      </c>
      <c r="BH134" s="222">
        <v>415134.1</v>
      </c>
      <c r="BI134" s="222">
        <v>425819.4</v>
      </c>
      <c r="BJ134" s="222">
        <v>435183.4</v>
      </c>
      <c r="BK134" s="222">
        <v>443270.5</v>
      </c>
      <c r="BL134" s="222">
        <v>450302</v>
      </c>
      <c r="BM134" s="222">
        <v>460355.5</v>
      </c>
      <c r="BN134" s="222">
        <v>467886.3</v>
      </c>
      <c r="BO134" s="222">
        <v>475669.8</v>
      </c>
      <c r="BP134" s="222">
        <v>484514.3</v>
      </c>
      <c r="BQ134" s="222">
        <v>492810.9</v>
      </c>
      <c r="BR134" s="222">
        <v>502271.3</v>
      </c>
      <c r="BS134" s="222">
        <v>511635</v>
      </c>
      <c r="BT134" s="222">
        <v>522722.1</v>
      </c>
      <c r="BU134" s="222">
        <v>534605.69999999995</v>
      </c>
      <c r="BV134" s="222">
        <v>546997.30000000005</v>
      </c>
      <c r="BW134" s="222">
        <v>558408.5</v>
      </c>
      <c r="BX134" s="222">
        <v>569347.19999999995</v>
      </c>
      <c r="BY134" s="222">
        <v>580039.19999999995</v>
      </c>
      <c r="BZ134" s="222">
        <v>591319</v>
      </c>
      <c r="CA134" s="222">
        <v>600359.69999999995</v>
      </c>
      <c r="CB134" s="222">
        <v>606393.19999999995</v>
      </c>
      <c r="CC134" s="222">
        <v>617410.5</v>
      </c>
      <c r="CD134" s="222">
        <v>624197</v>
      </c>
      <c r="CE134" s="222">
        <v>636176.80000000005</v>
      </c>
      <c r="CF134" s="222">
        <v>647829.80000000005</v>
      </c>
      <c r="CG134" s="222">
        <v>657885.6</v>
      </c>
      <c r="CH134" s="222">
        <v>667935.69999999995</v>
      </c>
      <c r="CI134" s="222">
        <v>679101.9</v>
      </c>
      <c r="CJ134" s="222">
        <v>686106.6</v>
      </c>
      <c r="CK134" s="222">
        <v>686106.6</v>
      </c>
      <c r="CL134" s="222">
        <v>686106.6</v>
      </c>
      <c r="CM134" s="222">
        <v>688057.8</v>
      </c>
      <c r="CN134" s="222">
        <v>698025.5</v>
      </c>
      <c r="CO134" s="222">
        <v>708448.6</v>
      </c>
      <c r="CP134" s="222">
        <v>720122.6</v>
      </c>
      <c r="CQ134" s="222">
        <v>730869.1</v>
      </c>
      <c r="CR134" s="222">
        <v>741825.4</v>
      </c>
      <c r="CS134" s="222">
        <v>752674.9</v>
      </c>
      <c r="CT134" s="222">
        <v>762695.7</v>
      </c>
      <c r="CU134" s="222">
        <v>773967</v>
      </c>
      <c r="CV134" s="222">
        <v>784879.8</v>
      </c>
      <c r="CW134" s="222">
        <v>795416.7</v>
      </c>
      <c r="CX134" s="222">
        <v>806303.3</v>
      </c>
      <c r="CY134" s="222">
        <v>816778</v>
      </c>
      <c r="CZ134" s="222">
        <v>827935.5</v>
      </c>
      <c r="DA134" s="222">
        <v>827935.5</v>
      </c>
      <c r="DB134" s="222">
        <v>837910.2</v>
      </c>
      <c r="DC134" s="222">
        <v>848506.1</v>
      </c>
      <c r="DD134" s="222">
        <v>859513.4</v>
      </c>
      <c r="DE134" s="222">
        <v>869409.3</v>
      </c>
      <c r="DF134" s="222">
        <v>880803.2</v>
      </c>
      <c r="DG134" s="222">
        <v>892853.3</v>
      </c>
      <c r="DH134" s="222">
        <v>905187.7</v>
      </c>
      <c r="DI134" s="222">
        <v>916366.2</v>
      </c>
      <c r="DJ134" s="222">
        <v>928744.6</v>
      </c>
      <c r="DK134" s="222">
        <v>939651.7</v>
      </c>
      <c r="DL134" s="222">
        <v>950808.4</v>
      </c>
      <c r="DM134" s="222">
        <v>963548.2</v>
      </c>
      <c r="DN134" s="222">
        <v>974914.8</v>
      </c>
      <c r="DO134" s="222">
        <v>986027.8</v>
      </c>
      <c r="DP134" s="222">
        <v>996817.3</v>
      </c>
      <c r="DQ134" s="222">
        <v>1007711.5</v>
      </c>
      <c r="DR134" s="222">
        <v>1017871.1</v>
      </c>
      <c r="DS134" s="222">
        <v>1028533.4</v>
      </c>
      <c r="DT134" s="222">
        <v>1039279.6</v>
      </c>
      <c r="DU134" s="222">
        <v>1050818.2</v>
      </c>
      <c r="DV134" s="222">
        <v>1062580.1000000001</v>
      </c>
      <c r="DW134" s="222">
        <v>1075076.3999999999</v>
      </c>
      <c r="DX134" s="222">
        <v>1087380.3</v>
      </c>
      <c r="DY134" s="222">
        <v>1098665.6000000001</v>
      </c>
      <c r="DZ134" s="222">
        <v>1109665.3999999999</v>
      </c>
      <c r="EA134" s="222">
        <v>1118386.5</v>
      </c>
      <c r="EB134" s="222">
        <v>1129937.7</v>
      </c>
      <c r="EC134" s="222">
        <v>1142167.5</v>
      </c>
      <c r="ED134" s="222">
        <v>1153639.2</v>
      </c>
      <c r="EE134" s="222">
        <v>1165916.6000000001</v>
      </c>
      <c r="EF134" s="222">
        <v>1176907.8999999999</v>
      </c>
      <c r="EG134" s="222">
        <v>1189684.2</v>
      </c>
      <c r="EH134" s="222">
        <v>1199354.8999999999</v>
      </c>
      <c r="EI134" s="222">
        <v>1208806.2</v>
      </c>
      <c r="EJ134" s="222">
        <v>1217741.2</v>
      </c>
      <c r="EK134" s="222">
        <v>1229318.6000000001</v>
      </c>
      <c r="EL134" s="222">
        <v>1241158.8999999999</v>
      </c>
      <c r="EM134" s="222">
        <v>1252999.1000000001</v>
      </c>
      <c r="EN134" s="222">
        <v>1261277.6000000001</v>
      </c>
      <c r="EO134" s="222">
        <v>1271709.7</v>
      </c>
      <c r="EP134" s="222">
        <v>1281791</v>
      </c>
      <c r="EQ134" s="222">
        <v>1292502.1000000001</v>
      </c>
      <c r="ER134" s="222">
        <v>1304035.8999999999</v>
      </c>
      <c r="ES134" s="222">
        <v>1316252.1000000001</v>
      </c>
      <c r="ET134" s="222">
        <v>1326324.8</v>
      </c>
      <c r="EU134" s="222">
        <v>1336240.1000000001</v>
      </c>
      <c r="EV134" s="222">
        <v>1337963.8</v>
      </c>
      <c r="EW134" s="222">
        <v>1337963.8</v>
      </c>
      <c r="EX134" s="222">
        <v>1337963.8</v>
      </c>
      <c r="EY134" s="222">
        <v>1337963.8</v>
      </c>
      <c r="EZ134" s="222">
        <v>1337963.8</v>
      </c>
      <c r="FA134" s="222">
        <v>1340410.1000000001</v>
      </c>
      <c r="FB134" s="222">
        <v>1351497.5</v>
      </c>
      <c r="FC134" s="222">
        <v>1361858.8</v>
      </c>
      <c r="FD134" s="222">
        <v>1371056.5</v>
      </c>
      <c r="FE134" s="222">
        <v>1382590.5</v>
      </c>
      <c r="FF134" s="222">
        <v>1394112.2</v>
      </c>
      <c r="FG134" s="222">
        <v>1405663</v>
      </c>
      <c r="FH134" s="222">
        <v>1418158.7</v>
      </c>
      <c r="FI134" s="222">
        <v>1429648.3</v>
      </c>
      <c r="FJ134" s="222">
        <v>1440009.8</v>
      </c>
      <c r="FK134" s="222">
        <v>1450248.8</v>
      </c>
      <c r="FL134" s="222">
        <v>1460009.8</v>
      </c>
      <c r="FM134" s="222">
        <v>1469496.1</v>
      </c>
      <c r="FN134" s="222">
        <v>1480224.9</v>
      </c>
      <c r="FO134" s="222">
        <v>1490603.8</v>
      </c>
      <c r="FP134" s="222">
        <v>1501534</v>
      </c>
      <c r="FQ134" s="222">
        <v>1512534.1</v>
      </c>
      <c r="FR134" s="222">
        <v>1522861.1</v>
      </c>
      <c r="FS134" s="222">
        <v>1533152.6</v>
      </c>
      <c r="FT134" s="222">
        <v>1542901.8</v>
      </c>
      <c r="FU134" s="222">
        <v>1554610.3</v>
      </c>
      <c r="FV134" s="222">
        <v>1565169.5</v>
      </c>
      <c r="FW134" s="222">
        <v>1572145.7</v>
      </c>
      <c r="FX134" s="222">
        <v>1581299.6</v>
      </c>
      <c r="FY134" s="222">
        <v>1590946.9</v>
      </c>
      <c r="FZ134" s="222">
        <v>1600879.5</v>
      </c>
      <c r="GA134" s="222">
        <v>1607936.7</v>
      </c>
      <c r="GB134" s="222">
        <v>1618884.2</v>
      </c>
      <c r="GC134" s="222">
        <v>1628974.5</v>
      </c>
      <c r="GD134" s="222">
        <v>1639449.6000000001</v>
      </c>
      <c r="GE134" s="222">
        <v>1649977.1</v>
      </c>
      <c r="GF134" s="222">
        <v>1661423.2</v>
      </c>
      <c r="GG134" s="222">
        <v>1672133.6</v>
      </c>
      <c r="GH134" s="222">
        <v>1682664.7</v>
      </c>
      <c r="GI134" s="222">
        <v>1691748.1</v>
      </c>
      <c r="GJ134" s="222">
        <v>1701890.2</v>
      </c>
      <c r="GK134" s="222">
        <v>1711420.1</v>
      </c>
      <c r="GL134" s="222">
        <v>1720621.7</v>
      </c>
      <c r="GM134" s="222">
        <v>1730353.1</v>
      </c>
      <c r="GN134" s="222">
        <v>1740723.2</v>
      </c>
      <c r="GO134" s="222">
        <v>1752090.8</v>
      </c>
      <c r="GP134" s="222">
        <v>1763064.6</v>
      </c>
      <c r="GQ134" s="222">
        <v>1774694.7</v>
      </c>
      <c r="GR134" s="222">
        <v>1779179.7</v>
      </c>
      <c r="GS134" s="222">
        <v>1789908.5</v>
      </c>
      <c r="GT134" s="222">
        <v>1799850.2</v>
      </c>
      <c r="GU134" s="222">
        <v>1809861.9</v>
      </c>
      <c r="GV134" s="222">
        <v>1815558.6</v>
      </c>
      <c r="GW134" s="222">
        <v>1816783.6</v>
      </c>
      <c r="GX134" s="222">
        <v>1827757.4</v>
      </c>
      <c r="GY134" s="222">
        <v>1827757.4</v>
      </c>
      <c r="GZ134" s="222">
        <v>1830819.9</v>
      </c>
      <c r="HA134" s="222">
        <v>1841050</v>
      </c>
      <c r="HB134" s="222">
        <v>1851927.4</v>
      </c>
      <c r="HC134" s="222">
        <v>1861238.8</v>
      </c>
      <c r="HD134" s="222">
        <v>1871521.3</v>
      </c>
      <c r="HE134" s="222">
        <v>1880876.6</v>
      </c>
      <c r="HF134" s="222">
        <v>1889066.4</v>
      </c>
      <c r="HG134" s="222">
        <v>1899060.4</v>
      </c>
      <c r="HH134" s="222">
        <v>1909229.7</v>
      </c>
      <c r="HI134" s="222">
        <v>1919066.8</v>
      </c>
      <c r="HJ134" s="222">
        <v>1928457.3</v>
      </c>
      <c r="HK134" s="222">
        <v>1934623.1</v>
      </c>
      <c r="HL134" s="222">
        <v>1938298.1</v>
      </c>
      <c r="HM134" s="222">
        <v>1947901.7</v>
      </c>
      <c r="HN134" s="222">
        <v>1957000.1</v>
      </c>
      <c r="HO134" s="222">
        <v>1960631.3</v>
      </c>
      <c r="HP134" s="222">
        <v>1964726.2</v>
      </c>
      <c r="HQ134" s="222">
        <v>1976737.7</v>
      </c>
      <c r="HR134" s="222">
        <v>1987064.9</v>
      </c>
      <c r="HS134" s="222">
        <v>1996166.8</v>
      </c>
      <c r="HT134" s="222">
        <v>1996166.8</v>
      </c>
      <c r="HU134" s="222">
        <v>1996166.8</v>
      </c>
      <c r="HV134" s="222">
        <v>1996166.8</v>
      </c>
      <c r="HW134" s="222">
        <v>2000537.6000000001</v>
      </c>
      <c r="HX134" s="222">
        <v>2008097.4</v>
      </c>
      <c r="HY134" s="222">
        <v>2008097.4</v>
      </c>
      <c r="HZ134" s="222">
        <v>2012034.9</v>
      </c>
    </row>
    <row r="135" spans="1:237" x14ac:dyDescent="0.25">
      <c r="A135" s="225">
        <f t="shared" si="6"/>
        <v>133</v>
      </c>
      <c r="B135" s="226"/>
      <c r="C135" s="229"/>
      <c r="D135" s="180">
        <v>32.33</v>
      </c>
      <c r="E135" s="180">
        <v>26.17</v>
      </c>
      <c r="F135" s="180">
        <v>25.08</v>
      </c>
      <c r="G135" s="180">
        <v>25.29</v>
      </c>
      <c r="H135" s="180">
        <v>25.18</v>
      </c>
      <c r="I135" s="180">
        <v>25.25</v>
      </c>
      <c r="J135" s="222">
        <v>25.36</v>
      </c>
      <c r="K135" s="222">
        <v>25.07</v>
      </c>
      <c r="L135" s="229">
        <v>25.03</v>
      </c>
      <c r="M135" s="222">
        <v>25.27</v>
      </c>
      <c r="N135" s="222">
        <v>25.29</v>
      </c>
      <c r="O135" s="222">
        <v>25.46</v>
      </c>
      <c r="P135" s="222">
        <v>25.45</v>
      </c>
      <c r="Q135" s="222">
        <v>25.18</v>
      </c>
      <c r="R135" s="222">
        <v>25.09</v>
      </c>
      <c r="S135" s="222">
        <v>24.99</v>
      </c>
      <c r="T135" s="222">
        <v>24.96</v>
      </c>
      <c r="U135" s="222">
        <v>24.97</v>
      </c>
      <c r="V135" s="222">
        <v>25.03</v>
      </c>
      <c r="W135" s="222">
        <v>25.02</v>
      </c>
      <c r="X135" s="222">
        <v>24.69</v>
      </c>
      <c r="Y135" s="222">
        <v>24.39</v>
      </c>
      <c r="Z135" s="222">
        <v>23.86</v>
      </c>
      <c r="AA135" s="222">
        <v>23.53</v>
      </c>
      <c r="AB135" s="222">
        <v>23.48</v>
      </c>
      <c r="AC135" s="222">
        <v>23.5</v>
      </c>
      <c r="AD135" s="222">
        <v>23.46</v>
      </c>
      <c r="AE135" s="222">
        <v>23.46</v>
      </c>
      <c r="AF135" s="222">
        <v>23.46</v>
      </c>
      <c r="AG135" s="222">
        <v>23.3</v>
      </c>
      <c r="AH135" s="222">
        <v>23.29</v>
      </c>
      <c r="AI135" s="222">
        <v>23.26</v>
      </c>
      <c r="AJ135" s="222">
        <v>23.3</v>
      </c>
      <c r="AK135" s="222">
        <v>23.41</v>
      </c>
      <c r="AL135" s="222">
        <v>23.64</v>
      </c>
      <c r="AM135" s="222">
        <v>23.89</v>
      </c>
      <c r="AN135" s="222">
        <v>24.19</v>
      </c>
      <c r="AO135" s="222">
        <v>24.33</v>
      </c>
      <c r="AP135" s="222">
        <v>24.46</v>
      </c>
      <c r="AQ135" s="222">
        <v>24.62</v>
      </c>
      <c r="AR135" s="222">
        <v>24.76</v>
      </c>
      <c r="AS135" s="222">
        <v>24.83</v>
      </c>
      <c r="AT135" s="222">
        <v>24.89</v>
      </c>
      <c r="AU135" s="222">
        <v>24.99</v>
      </c>
      <c r="AV135" s="222">
        <v>25.02</v>
      </c>
      <c r="AW135" s="222">
        <v>25</v>
      </c>
      <c r="AX135" s="222">
        <v>25.07</v>
      </c>
      <c r="AY135" s="222">
        <v>25.1</v>
      </c>
      <c r="AZ135" s="222">
        <v>25.1</v>
      </c>
      <c r="BA135" s="222">
        <v>25.1</v>
      </c>
      <c r="BB135" s="222">
        <v>25.1</v>
      </c>
      <c r="BC135" s="222">
        <v>25.06</v>
      </c>
      <c r="BD135" s="222">
        <v>24.98</v>
      </c>
      <c r="BE135" s="222">
        <v>24.97</v>
      </c>
      <c r="BF135" s="222">
        <v>24.97</v>
      </c>
      <c r="BG135" s="222">
        <v>24.97</v>
      </c>
      <c r="BH135" s="222">
        <v>25.01</v>
      </c>
      <c r="BI135" s="222">
        <v>25.07</v>
      </c>
      <c r="BJ135" s="222">
        <v>25.1</v>
      </c>
      <c r="BK135" s="222">
        <v>25.14</v>
      </c>
      <c r="BL135" s="222">
        <v>25.13</v>
      </c>
      <c r="BM135" s="222">
        <v>25.19</v>
      </c>
      <c r="BN135" s="222">
        <v>25.24</v>
      </c>
      <c r="BO135" s="222">
        <v>25.3</v>
      </c>
      <c r="BP135" s="222">
        <v>25.37</v>
      </c>
      <c r="BQ135" s="222">
        <v>25.41</v>
      </c>
      <c r="BR135" s="222">
        <v>25.45</v>
      </c>
      <c r="BS135" s="222">
        <v>25.52</v>
      </c>
      <c r="BT135" s="222">
        <v>25.59</v>
      </c>
      <c r="BU135" s="222">
        <v>25.66</v>
      </c>
      <c r="BV135" s="222">
        <v>25.74</v>
      </c>
      <c r="BW135" s="222">
        <v>25.85</v>
      </c>
      <c r="BX135" s="222">
        <v>25.92</v>
      </c>
      <c r="BY135" s="222">
        <v>25.98</v>
      </c>
      <c r="BZ135" s="222">
        <v>26.04</v>
      </c>
      <c r="CA135" s="222">
        <v>26.09</v>
      </c>
      <c r="CB135" s="222">
        <v>26.18</v>
      </c>
      <c r="CC135" s="222">
        <v>26.24</v>
      </c>
      <c r="CD135" s="222">
        <v>26.29</v>
      </c>
      <c r="CE135" s="222">
        <v>26.33</v>
      </c>
      <c r="CF135" s="222">
        <v>26.39</v>
      </c>
      <c r="CG135" s="222">
        <v>26.42</v>
      </c>
      <c r="CH135" s="222">
        <v>26.43</v>
      </c>
      <c r="CI135" s="222">
        <v>26.47</v>
      </c>
      <c r="CJ135" s="222">
        <v>26.45</v>
      </c>
      <c r="CK135" s="222">
        <v>26.45</v>
      </c>
      <c r="CL135" s="222">
        <v>26.45</v>
      </c>
      <c r="CM135" s="222">
        <v>26.38</v>
      </c>
      <c r="CN135" s="222">
        <v>26.39</v>
      </c>
      <c r="CO135" s="222">
        <v>26.41</v>
      </c>
      <c r="CP135" s="222">
        <v>26.45</v>
      </c>
      <c r="CQ135" s="222">
        <v>26.5</v>
      </c>
      <c r="CR135" s="222">
        <v>26.55</v>
      </c>
      <c r="CS135" s="222">
        <v>26.59</v>
      </c>
      <c r="CT135" s="222">
        <v>26.63</v>
      </c>
      <c r="CU135" s="222">
        <v>26.66</v>
      </c>
      <c r="CV135" s="222">
        <v>26.68</v>
      </c>
      <c r="CW135" s="222">
        <v>26.72</v>
      </c>
      <c r="CX135" s="222">
        <v>26.76</v>
      </c>
      <c r="CY135" s="222">
        <v>26.78</v>
      </c>
      <c r="CZ135" s="222">
        <v>26.81</v>
      </c>
      <c r="DA135" s="222">
        <v>26.82</v>
      </c>
      <c r="DB135" s="222">
        <v>26.84</v>
      </c>
      <c r="DC135" s="222">
        <v>26.88</v>
      </c>
      <c r="DD135" s="222">
        <v>26.92</v>
      </c>
      <c r="DE135" s="222">
        <v>26.95</v>
      </c>
      <c r="DF135" s="222">
        <v>26.98</v>
      </c>
      <c r="DG135" s="222">
        <v>27.01</v>
      </c>
      <c r="DH135" s="222">
        <v>27.04</v>
      </c>
      <c r="DI135" s="222">
        <v>27.09</v>
      </c>
      <c r="DJ135" s="222">
        <v>27.12</v>
      </c>
      <c r="DK135" s="222">
        <v>27.15</v>
      </c>
      <c r="DL135" s="222">
        <v>27.16</v>
      </c>
      <c r="DM135" s="222">
        <v>27.19</v>
      </c>
      <c r="DN135" s="222">
        <v>27.2</v>
      </c>
      <c r="DO135" s="222">
        <v>27.24</v>
      </c>
      <c r="DP135" s="222">
        <v>27.25</v>
      </c>
      <c r="DQ135" s="222">
        <v>27.26</v>
      </c>
      <c r="DR135" s="222">
        <v>27.32</v>
      </c>
      <c r="DS135" s="222">
        <v>27.36</v>
      </c>
      <c r="DT135" s="222">
        <v>27.43</v>
      </c>
      <c r="DU135" s="222">
        <v>27.46</v>
      </c>
      <c r="DV135" s="222">
        <v>27.49</v>
      </c>
      <c r="DW135" s="222">
        <v>27.54</v>
      </c>
      <c r="DX135" s="222">
        <v>27.59</v>
      </c>
      <c r="DY135" s="222">
        <v>27.64</v>
      </c>
      <c r="DZ135" s="222">
        <v>27.7</v>
      </c>
      <c r="EA135" s="222">
        <v>27.74</v>
      </c>
      <c r="EB135" s="222">
        <v>27.8</v>
      </c>
      <c r="EC135" s="222">
        <v>27.86</v>
      </c>
      <c r="ED135" s="222">
        <v>27.93</v>
      </c>
      <c r="EE135" s="222">
        <v>28.01</v>
      </c>
      <c r="EF135" s="222">
        <v>28.08</v>
      </c>
      <c r="EG135" s="222">
        <v>28.13</v>
      </c>
      <c r="EH135" s="222">
        <v>28.2</v>
      </c>
      <c r="EI135" s="222">
        <v>28.25</v>
      </c>
      <c r="EJ135" s="222">
        <v>28.29</v>
      </c>
      <c r="EK135" s="222">
        <v>28.37</v>
      </c>
      <c r="EL135" s="222">
        <v>28.43</v>
      </c>
      <c r="EM135" s="222">
        <v>28.48</v>
      </c>
      <c r="EN135" s="222">
        <v>28.53</v>
      </c>
      <c r="EO135" s="222">
        <v>28.61</v>
      </c>
      <c r="EP135" s="222">
        <v>28.64</v>
      </c>
      <c r="EQ135" s="222">
        <v>28.67</v>
      </c>
      <c r="ER135" s="222">
        <v>28.73</v>
      </c>
      <c r="ES135" s="222">
        <v>28.81</v>
      </c>
      <c r="ET135" s="222">
        <v>28.89</v>
      </c>
      <c r="EU135" s="222">
        <v>28.91</v>
      </c>
      <c r="EV135" s="222">
        <v>28.9</v>
      </c>
      <c r="EW135" s="222">
        <v>28.9</v>
      </c>
      <c r="EX135" s="222">
        <v>28.9</v>
      </c>
      <c r="EY135" s="222">
        <v>28.9</v>
      </c>
      <c r="EZ135" s="222">
        <v>28.9</v>
      </c>
      <c r="FA135" s="222">
        <v>28.99</v>
      </c>
      <c r="FB135" s="222">
        <v>28.98</v>
      </c>
      <c r="FC135" s="222">
        <v>28.96</v>
      </c>
      <c r="FD135" s="222">
        <v>28.98</v>
      </c>
      <c r="FE135" s="222">
        <v>28.98</v>
      </c>
      <c r="FF135" s="222">
        <v>28.99</v>
      </c>
      <c r="FG135" s="222">
        <v>29.02</v>
      </c>
      <c r="FH135" s="222">
        <v>29.03</v>
      </c>
      <c r="FI135" s="222">
        <v>29.07</v>
      </c>
      <c r="FJ135" s="222">
        <v>29.13</v>
      </c>
      <c r="FK135" s="222">
        <v>29.14</v>
      </c>
      <c r="FL135" s="222">
        <v>29.16</v>
      </c>
      <c r="FM135" s="222">
        <v>29.19</v>
      </c>
      <c r="FN135" s="222">
        <v>29.2</v>
      </c>
      <c r="FO135" s="222">
        <v>29.22</v>
      </c>
      <c r="FP135" s="222">
        <v>29.23</v>
      </c>
      <c r="FQ135" s="222">
        <v>29.25</v>
      </c>
      <c r="FR135" s="222">
        <v>29.28</v>
      </c>
      <c r="FS135" s="222">
        <v>29.32</v>
      </c>
      <c r="FT135" s="222">
        <v>29.33</v>
      </c>
      <c r="FU135" s="222">
        <v>29.35</v>
      </c>
      <c r="FV135" s="222">
        <v>29.37</v>
      </c>
      <c r="FW135" s="222">
        <v>29.34</v>
      </c>
      <c r="FX135" s="222">
        <v>29.38</v>
      </c>
      <c r="FY135" s="222">
        <v>29.42</v>
      </c>
      <c r="FZ135" s="222">
        <v>29.44</v>
      </c>
      <c r="GA135" s="222">
        <v>29.45</v>
      </c>
      <c r="GB135" s="222">
        <v>29.48</v>
      </c>
      <c r="GC135" s="222">
        <v>29.51</v>
      </c>
      <c r="GD135" s="222">
        <v>29.57</v>
      </c>
      <c r="GE135" s="222">
        <v>29.63</v>
      </c>
      <c r="GF135" s="222">
        <v>29.67</v>
      </c>
      <c r="GG135" s="222">
        <v>29.69</v>
      </c>
      <c r="GH135" s="222">
        <v>29.74</v>
      </c>
      <c r="GI135" s="222">
        <v>29.77</v>
      </c>
      <c r="GJ135" s="222">
        <v>29.79</v>
      </c>
      <c r="GK135" s="222">
        <v>29.8</v>
      </c>
      <c r="GL135" s="222">
        <v>29.79</v>
      </c>
      <c r="GM135" s="222">
        <v>29.77</v>
      </c>
      <c r="GN135" s="222">
        <v>29.76</v>
      </c>
      <c r="GO135" s="222">
        <v>29.77</v>
      </c>
      <c r="GP135" s="222">
        <v>29.78</v>
      </c>
      <c r="GQ135" s="222">
        <v>29.79</v>
      </c>
      <c r="GR135" s="222">
        <v>29.8</v>
      </c>
      <c r="GS135" s="222">
        <v>29.84</v>
      </c>
      <c r="GT135" s="222">
        <v>29.88</v>
      </c>
      <c r="GU135" s="222">
        <v>29.9</v>
      </c>
      <c r="GV135" s="222">
        <v>29.9</v>
      </c>
      <c r="GW135" s="222">
        <v>29.9</v>
      </c>
      <c r="GX135" s="222">
        <v>29.9</v>
      </c>
      <c r="GY135" s="222">
        <v>29.9</v>
      </c>
      <c r="GZ135" s="222">
        <v>29.92</v>
      </c>
      <c r="HA135" s="222">
        <v>29.94</v>
      </c>
      <c r="HB135" s="222">
        <v>29.95</v>
      </c>
      <c r="HC135" s="222">
        <v>29.94</v>
      </c>
      <c r="HD135" s="222">
        <v>29.93</v>
      </c>
      <c r="HE135" s="222">
        <v>29.95</v>
      </c>
      <c r="HF135" s="222">
        <v>29.96</v>
      </c>
      <c r="HG135" s="222">
        <v>29.97</v>
      </c>
      <c r="HH135" s="222">
        <v>29.97</v>
      </c>
      <c r="HI135" s="222">
        <v>29.99</v>
      </c>
      <c r="HJ135" s="222">
        <v>29.99</v>
      </c>
      <c r="HK135" s="222">
        <v>29.96</v>
      </c>
      <c r="HL135" s="222">
        <v>29.97</v>
      </c>
      <c r="HM135" s="222">
        <v>29.99</v>
      </c>
      <c r="HN135" s="222">
        <v>29.99</v>
      </c>
      <c r="HO135" s="222">
        <v>29.96</v>
      </c>
      <c r="HP135" s="222">
        <v>29.96</v>
      </c>
      <c r="HQ135" s="222">
        <v>29.96</v>
      </c>
      <c r="HR135" s="222">
        <v>29.95</v>
      </c>
      <c r="HS135" s="222">
        <v>29.95</v>
      </c>
      <c r="HT135" s="222">
        <v>29.95</v>
      </c>
      <c r="HU135" s="222">
        <v>29.95</v>
      </c>
      <c r="HV135" s="222">
        <v>29.95</v>
      </c>
      <c r="HW135" s="222">
        <v>29.92</v>
      </c>
      <c r="HX135" s="222">
        <v>29.89</v>
      </c>
      <c r="HY135" s="222">
        <v>29.89</v>
      </c>
      <c r="HZ135" s="222">
        <v>29.87</v>
      </c>
    </row>
    <row r="136" spans="1:237" x14ac:dyDescent="0.25">
      <c r="A136" s="225">
        <f t="shared" si="6"/>
        <v>134</v>
      </c>
      <c r="B136" s="226"/>
      <c r="C136" s="229"/>
      <c r="D136" s="180">
        <v>459.9</v>
      </c>
      <c r="E136" s="180">
        <v>2023.56</v>
      </c>
      <c r="F136" s="180">
        <v>4031.79</v>
      </c>
      <c r="G136" s="180">
        <v>6132</v>
      </c>
      <c r="H136" s="180">
        <v>8891.4</v>
      </c>
      <c r="I136" s="180">
        <v>11635.47</v>
      </c>
      <c r="J136" s="222">
        <v>13888.98</v>
      </c>
      <c r="K136" s="222">
        <v>15299.34</v>
      </c>
      <c r="L136" s="229">
        <v>17138.939999999999</v>
      </c>
      <c r="M136" s="222">
        <v>19929</v>
      </c>
      <c r="N136" s="222">
        <v>22596.42</v>
      </c>
      <c r="O136" s="222">
        <v>25202.52</v>
      </c>
      <c r="P136" s="222">
        <v>27915.93</v>
      </c>
      <c r="Q136" s="222">
        <v>30705.99</v>
      </c>
      <c r="R136" s="222">
        <v>33327.42</v>
      </c>
      <c r="S136" s="222">
        <v>35872.199999999997</v>
      </c>
      <c r="T136" s="222">
        <v>38478.300000000003</v>
      </c>
      <c r="U136" s="222">
        <v>41283.69</v>
      </c>
      <c r="V136" s="222">
        <v>43874.46</v>
      </c>
      <c r="W136" s="222">
        <v>46495.89</v>
      </c>
      <c r="X136" s="222">
        <v>48166.8</v>
      </c>
      <c r="Y136" s="222">
        <v>49132.55</v>
      </c>
      <c r="Z136" s="222">
        <v>51064.06</v>
      </c>
      <c r="AA136" s="222">
        <v>54053.41</v>
      </c>
      <c r="AB136" s="222">
        <v>56950.78</v>
      </c>
      <c r="AC136" s="222">
        <v>59750.03</v>
      </c>
      <c r="AD136" s="222">
        <v>62561.49</v>
      </c>
      <c r="AE136" s="222">
        <v>62561.49</v>
      </c>
      <c r="AF136" s="222">
        <v>62561.49</v>
      </c>
      <c r="AG136" s="222">
        <v>63481.29</v>
      </c>
      <c r="AH136" s="222">
        <v>66056.73</v>
      </c>
      <c r="AI136" s="222">
        <v>69245.37</v>
      </c>
      <c r="AJ136" s="222">
        <v>72434.009999999995</v>
      </c>
      <c r="AK136" s="222">
        <v>75622.649999999994</v>
      </c>
      <c r="AL136" s="222">
        <v>78397.38</v>
      </c>
      <c r="AM136" s="222">
        <v>81831.3</v>
      </c>
      <c r="AN136" s="222">
        <v>84958.62</v>
      </c>
      <c r="AO136" s="222">
        <v>88009.29</v>
      </c>
      <c r="AP136" s="222">
        <v>91259.25</v>
      </c>
      <c r="AQ136" s="222">
        <v>94846.47</v>
      </c>
      <c r="AR136" s="222">
        <v>98433.69</v>
      </c>
      <c r="AS136" s="222">
        <v>101622.33</v>
      </c>
      <c r="AT136" s="222">
        <v>105010.26</v>
      </c>
      <c r="AU136" s="222">
        <v>108536.16</v>
      </c>
      <c r="AV136" s="222">
        <v>111709.4</v>
      </c>
      <c r="AW136" s="222">
        <v>113579.6</v>
      </c>
      <c r="AX136" s="222">
        <v>116768.24</v>
      </c>
      <c r="AY136" s="222">
        <v>120631.34</v>
      </c>
      <c r="AZ136" s="222">
        <v>120631.34</v>
      </c>
      <c r="BA136" s="222">
        <v>120631.34</v>
      </c>
      <c r="BB136" s="222">
        <v>120631.34</v>
      </c>
      <c r="BC136" s="222">
        <v>121229.21</v>
      </c>
      <c r="BD136" s="222">
        <v>123176.07</v>
      </c>
      <c r="BE136" s="222">
        <v>126012.11</v>
      </c>
      <c r="BF136" s="222">
        <v>128602.88</v>
      </c>
      <c r="BG136" s="222">
        <v>131193.65</v>
      </c>
      <c r="BH136" s="222">
        <v>133983.71</v>
      </c>
      <c r="BI136" s="222">
        <v>137463.59</v>
      </c>
      <c r="BJ136" s="222">
        <v>140452.94</v>
      </c>
      <c r="BK136" s="222">
        <v>143534.24</v>
      </c>
      <c r="BL136" s="222">
        <v>146155.66</v>
      </c>
      <c r="BM136" s="222">
        <v>149359.63</v>
      </c>
      <c r="BN136" s="222">
        <v>152517.57</v>
      </c>
      <c r="BO136" s="222">
        <v>155138.99</v>
      </c>
      <c r="BP136" s="222">
        <v>158128.34</v>
      </c>
      <c r="BQ136" s="222">
        <v>161194.32</v>
      </c>
      <c r="BR136" s="222">
        <v>164183.67000000001</v>
      </c>
      <c r="BS136" s="222">
        <v>167234.32999999999</v>
      </c>
      <c r="BT136" s="222">
        <v>170622.26</v>
      </c>
      <c r="BU136" s="222">
        <v>174209.48</v>
      </c>
      <c r="BV136" s="222">
        <v>178195.28</v>
      </c>
      <c r="BW136" s="222">
        <v>182135.04000000001</v>
      </c>
      <c r="BX136" s="222">
        <v>185752.91</v>
      </c>
      <c r="BY136" s="222">
        <v>189140.84</v>
      </c>
      <c r="BZ136" s="222">
        <v>192728.06</v>
      </c>
      <c r="CA136" s="222">
        <v>195502.79</v>
      </c>
      <c r="CB136" s="222">
        <v>197986.24</v>
      </c>
      <c r="CC136" s="222">
        <v>200975.59</v>
      </c>
      <c r="CD136" s="222">
        <v>202707.86</v>
      </c>
      <c r="CE136" s="222">
        <v>206494.37</v>
      </c>
      <c r="CF136" s="222">
        <v>210280.88</v>
      </c>
      <c r="CG136" s="222">
        <v>213699.46</v>
      </c>
      <c r="CH136" s="222">
        <v>217087.39</v>
      </c>
      <c r="CI136" s="222">
        <v>220674.61</v>
      </c>
      <c r="CJ136" s="222">
        <v>223510.59</v>
      </c>
      <c r="CK136" s="222">
        <v>223510.59</v>
      </c>
      <c r="CL136" s="222">
        <v>223510.59</v>
      </c>
      <c r="CM136" s="222">
        <v>223939.82</v>
      </c>
      <c r="CN136" s="222">
        <v>226959.82</v>
      </c>
      <c r="CO136" s="222">
        <v>230363.07</v>
      </c>
      <c r="CP136" s="222">
        <v>234563.49</v>
      </c>
      <c r="CQ136" s="222">
        <v>238150.71</v>
      </c>
      <c r="CR136" s="222">
        <v>241737.93</v>
      </c>
      <c r="CS136" s="222">
        <v>245723.73</v>
      </c>
      <c r="CT136" s="222">
        <v>249111.66</v>
      </c>
      <c r="CU136" s="222">
        <v>252898.17</v>
      </c>
      <c r="CV136" s="222">
        <v>256470.06</v>
      </c>
      <c r="CW136" s="222">
        <v>260287.22</v>
      </c>
      <c r="CX136" s="222">
        <v>263675.15000000002</v>
      </c>
      <c r="CY136" s="222">
        <v>267293.02</v>
      </c>
      <c r="CZ136" s="222">
        <v>270680.95</v>
      </c>
      <c r="DA136" s="222">
        <v>270680.95</v>
      </c>
      <c r="DB136" s="222">
        <v>273670.3</v>
      </c>
      <c r="DC136" s="222">
        <v>277058.23</v>
      </c>
      <c r="DD136" s="222">
        <v>280844.74</v>
      </c>
      <c r="DE136" s="222">
        <v>283634.8</v>
      </c>
      <c r="DF136" s="222">
        <v>287421.31</v>
      </c>
      <c r="DG136" s="222">
        <v>291407.11</v>
      </c>
      <c r="DH136" s="222">
        <v>294994.33</v>
      </c>
      <c r="DI136" s="222">
        <v>298581.55</v>
      </c>
      <c r="DJ136" s="222">
        <v>302368.06</v>
      </c>
      <c r="DK136" s="222">
        <v>305755.99</v>
      </c>
      <c r="DL136" s="222">
        <v>309067.27</v>
      </c>
      <c r="DM136" s="222">
        <v>312930.43</v>
      </c>
      <c r="DN136" s="222">
        <v>316364.34999999998</v>
      </c>
      <c r="DO136" s="222">
        <v>319936.24</v>
      </c>
      <c r="DP136" s="222">
        <v>323324.17</v>
      </c>
      <c r="DQ136" s="222">
        <v>326896.06</v>
      </c>
      <c r="DR136" s="222">
        <v>330008.03999999998</v>
      </c>
      <c r="DS136" s="222">
        <v>333395.96999999997</v>
      </c>
      <c r="DT136" s="222">
        <v>336983.19</v>
      </c>
      <c r="DU136" s="222">
        <v>340968.99</v>
      </c>
      <c r="DV136" s="222">
        <v>344985.45</v>
      </c>
      <c r="DW136" s="222">
        <v>349170.54</v>
      </c>
      <c r="DX136" s="222">
        <v>353309.64</v>
      </c>
      <c r="DY136" s="222">
        <v>357019.5</v>
      </c>
      <c r="DZ136" s="222">
        <v>360484.08</v>
      </c>
      <c r="EA136" s="222">
        <v>363366.12</v>
      </c>
      <c r="EB136" s="222">
        <v>366861.36</v>
      </c>
      <c r="EC136" s="222">
        <v>370709.19</v>
      </c>
      <c r="ED136" s="222">
        <v>374112.45</v>
      </c>
      <c r="EE136" s="222">
        <v>377577.03</v>
      </c>
      <c r="EF136" s="222">
        <v>381072.27</v>
      </c>
      <c r="EG136" s="222">
        <v>384751.47</v>
      </c>
      <c r="EH136" s="222">
        <v>387918.64</v>
      </c>
      <c r="EI136" s="222">
        <v>390923.29</v>
      </c>
      <c r="EJ136" s="222">
        <v>394418.53</v>
      </c>
      <c r="EK136" s="222">
        <v>397898.44</v>
      </c>
      <c r="EL136" s="222">
        <v>401684.95</v>
      </c>
      <c r="EM136" s="222">
        <v>405394.81</v>
      </c>
      <c r="EN136" s="222">
        <v>407663.65</v>
      </c>
      <c r="EO136" s="222">
        <v>410959.6</v>
      </c>
      <c r="EP136" s="222">
        <v>414178.9</v>
      </c>
      <c r="EQ136" s="222">
        <v>417766.12</v>
      </c>
      <c r="ER136" s="222">
        <v>421552.63</v>
      </c>
      <c r="ES136" s="222">
        <v>425559.89</v>
      </c>
      <c r="ET136" s="222">
        <v>428472.59</v>
      </c>
      <c r="EU136" s="222">
        <v>432243.72</v>
      </c>
      <c r="EV136" s="222">
        <v>432488.99</v>
      </c>
      <c r="EW136" s="222">
        <v>432488.99</v>
      </c>
      <c r="EX136" s="222">
        <v>432488.99</v>
      </c>
      <c r="EY136" s="222">
        <v>432488.99</v>
      </c>
      <c r="EZ136" s="222">
        <v>432488.99</v>
      </c>
      <c r="FA136" s="222">
        <v>433347.47</v>
      </c>
      <c r="FB136" s="222">
        <v>436796.72</v>
      </c>
      <c r="FC136" s="222">
        <v>440199.98</v>
      </c>
      <c r="FD136" s="222">
        <v>443602.29</v>
      </c>
      <c r="FE136" s="222">
        <v>447388.8</v>
      </c>
      <c r="FF136" s="222">
        <v>451374.6</v>
      </c>
      <c r="FG136" s="222">
        <v>455053.79</v>
      </c>
      <c r="FH136" s="222">
        <v>458809.64</v>
      </c>
      <c r="FI136" s="222">
        <v>462611.48</v>
      </c>
      <c r="FJ136" s="222">
        <v>466168.04</v>
      </c>
      <c r="FK136" s="222">
        <v>469555.97</v>
      </c>
      <c r="FL136" s="222">
        <v>472744.61</v>
      </c>
      <c r="FM136" s="222">
        <v>476209.18</v>
      </c>
      <c r="FN136" s="222">
        <v>479940.48</v>
      </c>
      <c r="FO136" s="222">
        <v>483543.03</v>
      </c>
      <c r="FP136" s="222">
        <v>487528.83</v>
      </c>
      <c r="FQ136" s="222">
        <v>491315.34</v>
      </c>
      <c r="FR136" s="222">
        <v>494856.57</v>
      </c>
      <c r="FS136" s="222">
        <v>498351.81</v>
      </c>
      <c r="FT136" s="222">
        <v>501709.08</v>
      </c>
      <c r="FU136" s="222">
        <v>505694.88</v>
      </c>
      <c r="FV136" s="222">
        <v>509251.44</v>
      </c>
      <c r="FW136" s="222">
        <v>511961.73</v>
      </c>
      <c r="FX136" s="222">
        <v>515003.2</v>
      </c>
      <c r="FY136" s="222">
        <v>518078.39</v>
      </c>
      <c r="FZ136" s="222">
        <v>521205.71</v>
      </c>
      <c r="GA136" s="222">
        <v>524900.16</v>
      </c>
      <c r="GB136" s="222">
        <v>528472.05000000005</v>
      </c>
      <c r="GC136" s="222">
        <v>531844.64</v>
      </c>
      <c r="GD136" s="222">
        <v>535155.92000000004</v>
      </c>
      <c r="GE136" s="222">
        <v>538326.16</v>
      </c>
      <c r="GF136" s="222">
        <v>541990.03</v>
      </c>
      <c r="GG136" s="222">
        <v>545313.56999999995</v>
      </c>
      <c r="GH136" s="222">
        <v>548634.04</v>
      </c>
      <c r="GI136" s="222">
        <v>551463.93999999994</v>
      </c>
      <c r="GJ136" s="222">
        <v>554407.30000000005</v>
      </c>
      <c r="GK136" s="222">
        <v>557672.59</v>
      </c>
      <c r="GL136" s="222">
        <v>560661.93999999994</v>
      </c>
      <c r="GM136" s="222">
        <v>563865.91</v>
      </c>
      <c r="GN136" s="222">
        <v>567299.82999999996</v>
      </c>
      <c r="GO136" s="222">
        <v>571086.34</v>
      </c>
      <c r="GP136" s="222">
        <v>574783.84</v>
      </c>
      <c r="GQ136" s="222">
        <v>578542.62</v>
      </c>
      <c r="GR136" s="222">
        <v>580241.16</v>
      </c>
      <c r="GS136" s="222">
        <v>583678.13</v>
      </c>
      <c r="GT136" s="222">
        <v>587296</v>
      </c>
      <c r="GU136" s="222">
        <v>590499.97</v>
      </c>
      <c r="GV136" s="222">
        <v>591956.31000000006</v>
      </c>
      <c r="GW136" s="222">
        <v>592155.6</v>
      </c>
      <c r="GX136" s="222">
        <v>595773.43000000005</v>
      </c>
      <c r="GY136" s="222">
        <v>595773.43000000005</v>
      </c>
      <c r="GZ136" s="222">
        <v>596371.30000000005</v>
      </c>
      <c r="HA136" s="222">
        <v>599964.65</v>
      </c>
      <c r="HB136" s="222">
        <v>603398.56000000006</v>
      </c>
      <c r="HC136" s="222">
        <v>606479.89</v>
      </c>
      <c r="HD136" s="222">
        <v>610404.32999999996</v>
      </c>
      <c r="HE136" s="222">
        <v>613608.28</v>
      </c>
      <c r="HF136" s="222">
        <v>616643.61</v>
      </c>
      <c r="HG136" s="222">
        <v>620062.18999999994</v>
      </c>
      <c r="HH136" s="222">
        <v>623250.82999999996</v>
      </c>
      <c r="HI136" s="222">
        <v>626730.74</v>
      </c>
      <c r="HJ136" s="222">
        <v>629781.39</v>
      </c>
      <c r="HK136" s="222">
        <v>632862.64</v>
      </c>
      <c r="HL136" s="222">
        <v>633659.80000000005</v>
      </c>
      <c r="HM136" s="222">
        <v>637139.68999999994</v>
      </c>
      <c r="HN136" s="222">
        <v>640558.24</v>
      </c>
      <c r="HO136" s="222">
        <v>641462.69999999995</v>
      </c>
      <c r="HP136" s="222">
        <v>642919.04</v>
      </c>
      <c r="HQ136" s="222">
        <v>646904.84</v>
      </c>
      <c r="HR136" s="222">
        <v>650522.71</v>
      </c>
      <c r="HS136" s="222">
        <v>653558.04</v>
      </c>
      <c r="HT136" s="222">
        <v>653558.04</v>
      </c>
      <c r="HU136" s="222">
        <v>653558.04</v>
      </c>
      <c r="HV136" s="222">
        <v>653558.04</v>
      </c>
      <c r="HW136" s="222">
        <v>654401.18999999994</v>
      </c>
      <c r="HX136" s="222">
        <v>657390.51</v>
      </c>
      <c r="HY136" s="222">
        <v>657390.51</v>
      </c>
      <c r="HZ136" s="222">
        <v>658586.25</v>
      </c>
    </row>
    <row r="137" spans="1:237" x14ac:dyDescent="0.25">
      <c r="A137" s="225">
        <f t="shared" si="6"/>
        <v>135</v>
      </c>
      <c r="B137" s="226"/>
      <c r="C137" s="229"/>
      <c r="D137" s="180"/>
      <c r="E137" s="180">
        <v>69</v>
      </c>
      <c r="F137" s="180">
        <v>72.680000000000007</v>
      </c>
      <c r="G137" s="180">
        <v>72.63</v>
      </c>
      <c r="H137" s="180">
        <v>71.91</v>
      </c>
      <c r="I137" s="180">
        <v>73.36</v>
      </c>
      <c r="J137" s="222">
        <v>73.69</v>
      </c>
      <c r="K137" s="222">
        <v>73.48</v>
      </c>
      <c r="L137" s="229">
        <v>73.2</v>
      </c>
      <c r="M137" s="222">
        <v>75.23</v>
      </c>
      <c r="N137" s="222">
        <v>75.77</v>
      </c>
      <c r="O137" s="222">
        <v>76.400000000000006</v>
      </c>
      <c r="P137" s="222">
        <v>76.58</v>
      </c>
      <c r="Q137" s="222">
        <v>76.5</v>
      </c>
      <c r="R137" s="222">
        <v>76.27</v>
      </c>
      <c r="S137" s="222">
        <v>76.31</v>
      </c>
      <c r="T137" s="222">
        <v>76.28</v>
      </c>
      <c r="U137" s="222">
        <v>76.03</v>
      </c>
      <c r="V137" s="222">
        <v>75.739999999999995</v>
      </c>
      <c r="W137" s="222">
        <v>75.13</v>
      </c>
      <c r="X137" s="222">
        <v>74.81</v>
      </c>
      <c r="Y137" s="222">
        <v>74.84</v>
      </c>
      <c r="Z137" s="222">
        <v>74.400000000000006</v>
      </c>
      <c r="AA137" s="222">
        <v>74.069999999999993</v>
      </c>
      <c r="AB137" s="222">
        <v>74.099999999999994</v>
      </c>
      <c r="AC137" s="222">
        <v>74.209999999999994</v>
      </c>
      <c r="AD137" s="222">
        <v>74.37</v>
      </c>
      <c r="AE137" s="222">
        <v>74.37</v>
      </c>
      <c r="AF137" s="222">
        <v>74.37</v>
      </c>
      <c r="AG137" s="222">
        <v>74.459999999999994</v>
      </c>
      <c r="AH137" s="222">
        <v>74.709999999999994</v>
      </c>
      <c r="AI137" s="222">
        <v>75.010000000000005</v>
      </c>
      <c r="AJ137" s="222">
        <v>75.209999999999994</v>
      </c>
      <c r="AK137" s="222">
        <v>75.3</v>
      </c>
      <c r="AL137" s="222">
        <v>75.41</v>
      </c>
      <c r="AM137" s="222">
        <v>75.48</v>
      </c>
      <c r="AN137" s="222">
        <v>75.47</v>
      </c>
      <c r="AO137" s="222">
        <v>75.42</v>
      </c>
      <c r="AP137" s="222">
        <v>75.28</v>
      </c>
      <c r="AQ137" s="222">
        <v>75.260000000000005</v>
      </c>
      <c r="AR137" s="222">
        <v>75.25</v>
      </c>
      <c r="AS137" s="222">
        <v>75.28</v>
      </c>
      <c r="AT137" s="222">
        <v>75.31</v>
      </c>
      <c r="AU137" s="222">
        <v>75.28</v>
      </c>
      <c r="AV137" s="222">
        <v>75.33</v>
      </c>
      <c r="AW137" s="222">
        <v>75.290000000000006</v>
      </c>
      <c r="AX137" s="222">
        <v>75.319999999999993</v>
      </c>
      <c r="AY137" s="222">
        <v>75.459999999999994</v>
      </c>
      <c r="AZ137" s="222">
        <v>75.459999999999994</v>
      </c>
      <c r="BA137" s="222">
        <v>75.459999999999994</v>
      </c>
      <c r="BB137" s="222">
        <v>75.459999999999994</v>
      </c>
      <c r="BC137" s="222">
        <v>75.400000000000006</v>
      </c>
      <c r="BD137" s="222">
        <v>75.39</v>
      </c>
      <c r="BE137" s="222">
        <v>75.430000000000007</v>
      </c>
      <c r="BF137" s="222">
        <v>75.48</v>
      </c>
      <c r="BG137" s="222">
        <v>75.5</v>
      </c>
      <c r="BH137" s="222">
        <v>75.599999999999994</v>
      </c>
      <c r="BI137" s="222">
        <v>75.709999999999994</v>
      </c>
      <c r="BJ137" s="222">
        <v>75.739999999999995</v>
      </c>
      <c r="BK137" s="222">
        <v>75.78</v>
      </c>
      <c r="BL137" s="222">
        <v>75.7</v>
      </c>
      <c r="BM137" s="222">
        <v>75.64</v>
      </c>
      <c r="BN137" s="222">
        <v>75.650000000000006</v>
      </c>
      <c r="BO137" s="222">
        <v>75.66</v>
      </c>
      <c r="BP137" s="222">
        <v>75.69</v>
      </c>
      <c r="BQ137" s="222">
        <v>75.67</v>
      </c>
      <c r="BR137" s="222">
        <v>75.760000000000005</v>
      </c>
      <c r="BS137" s="222">
        <v>75.78</v>
      </c>
      <c r="BT137" s="222">
        <v>75.8</v>
      </c>
      <c r="BU137" s="222">
        <v>75.81</v>
      </c>
      <c r="BV137" s="222">
        <v>75.819999999999993</v>
      </c>
      <c r="BW137" s="222">
        <v>75.84</v>
      </c>
      <c r="BX137" s="222">
        <v>75.89</v>
      </c>
      <c r="BY137" s="222">
        <v>75.92</v>
      </c>
      <c r="BZ137" s="222">
        <v>75.91</v>
      </c>
      <c r="CA137" s="222">
        <v>75.900000000000006</v>
      </c>
      <c r="CB137" s="222">
        <v>75.84</v>
      </c>
      <c r="CC137" s="222">
        <v>75.8</v>
      </c>
      <c r="CD137" s="222">
        <v>75.81</v>
      </c>
      <c r="CE137" s="222">
        <v>75.790000000000006</v>
      </c>
      <c r="CF137" s="222">
        <v>75.73</v>
      </c>
      <c r="CG137" s="222">
        <v>75.73</v>
      </c>
      <c r="CH137" s="222">
        <v>75.739999999999995</v>
      </c>
      <c r="CI137" s="222">
        <v>75.73</v>
      </c>
      <c r="CJ137" s="222">
        <v>75.760000000000005</v>
      </c>
      <c r="CK137" s="222">
        <v>75.760000000000005</v>
      </c>
      <c r="CL137" s="222">
        <v>75.760000000000005</v>
      </c>
      <c r="CM137" s="222">
        <v>75.430000000000007</v>
      </c>
      <c r="CN137" s="222">
        <v>75.44</v>
      </c>
      <c r="CO137" s="222">
        <v>75.42</v>
      </c>
      <c r="CP137" s="222">
        <v>75.430000000000007</v>
      </c>
      <c r="CQ137" s="222">
        <v>75.459999999999994</v>
      </c>
      <c r="CR137" s="222">
        <v>75.430000000000007</v>
      </c>
      <c r="CS137" s="222">
        <v>75.38</v>
      </c>
      <c r="CT137" s="222">
        <v>75.38</v>
      </c>
      <c r="CU137" s="222">
        <v>75.36</v>
      </c>
      <c r="CV137" s="222">
        <v>75.34</v>
      </c>
      <c r="CW137" s="222">
        <v>75.349999999999994</v>
      </c>
      <c r="CX137" s="222">
        <v>75.34</v>
      </c>
      <c r="CY137" s="222">
        <v>75.349999999999994</v>
      </c>
      <c r="CZ137" s="222">
        <v>75.349999999999994</v>
      </c>
      <c r="DA137" s="222">
        <v>75.349999999999994</v>
      </c>
      <c r="DB137" s="222">
        <v>75.34</v>
      </c>
      <c r="DC137" s="222">
        <v>75.34</v>
      </c>
      <c r="DD137" s="222">
        <v>75.319999999999993</v>
      </c>
      <c r="DE137" s="222">
        <v>75.31</v>
      </c>
      <c r="DF137" s="222">
        <v>75.3</v>
      </c>
      <c r="DG137" s="222">
        <v>75.25</v>
      </c>
      <c r="DH137" s="222">
        <v>75.239999999999995</v>
      </c>
      <c r="DI137" s="222">
        <v>75.239999999999995</v>
      </c>
      <c r="DJ137" s="222">
        <v>75.22</v>
      </c>
      <c r="DK137" s="222">
        <v>75.239999999999995</v>
      </c>
      <c r="DL137" s="222">
        <v>75.22</v>
      </c>
      <c r="DM137" s="222">
        <v>75.16</v>
      </c>
      <c r="DN137" s="222">
        <v>75.150000000000006</v>
      </c>
      <c r="DO137" s="222">
        <v>75.13</v>
      </c>
      <c r="DP137" s="222">
        <v>75.099999999999994</v>
      </c>
      <c r="DQ137" s="222">
        <v>75.09</v>
      </c>
      <c r="DR137" s="222">
        <v>75.11</v>
      </c>
      <c r="DS137" s="222">
        <v>75.099999999999994</v>
      </c>
      <c r="DT137" s="222">
        <v>75.06</v>
      </c>
      <c r="DU137" s="222">
        <v>75.069999999999993</v>
      </c>
      <c r="DV137" s="222">
        <v>75.06</v>
      </c>
      <c r="DW137" s="222">
        <v>75.099999999999994</v>
      </c>
      <c r="DX137" s="222">
        <v>75.11</v>
      </c>
      <c r="DY137" s="222">
        <v>75.13</v>
      </c>
      <c r="DZ137" s="222">
        <v>75.14</v>
      </c>
      <c r="EA137" s="222">
        <v>75.14</v>
      </c>
      <c r="EB137" s="222">
        <v>75.150000000000006</v>
      </c>
      <c r="EC137" s="222">
        <v>75.150000000000006</v>
      </c>
      <c r="ED137" s="222">
        <v>75.150000000000006</v>
      </c>
      <c r="EE137" s="222">
        <v>75.150000000000006</v>
      </c>
      <c r="EF137" s="222">
        <v>75.16</v>
      </c>
      <c r="EG137" s="222">
        <v>75.17</v>
      </c>
      <c r="EH137" s="222">
        <v>75.16</v>
      </c>
      <c r="EI137" s="222">
        <v>75.180000000000007</v>
      </c>
      <c r="EJ137" s="222">
        <v>75.19</v>
      </c>
      <c r="EK137" s="222">
        <v>75.19</v>
      </c>
      <c r="EL137" s="222">
        <v>75.2</v>
      </c>
      <c r="EM137" s="222">
        <v>75.2</v>
      </c>
      <c r="EN137" s="222">
        <v>75.23</v>
      </c>
      <c r="EO137" s="222">
        <v>75.27</v>
      </c>
      <c r="EP137" s="222">
        <v>75.28</v>
      </c>
      <c r="EQ137" s="222">
        <v>75.25</v>
      </c>
      <c r="ER137" s="222">
        <v>75.22</v>
      </c>
      <c r="ES137" s="222">
        <v>75.19</v>
      </c>
      <c r="ET137" s="222">
        <v>75.2</v>
      </c>
      <c r="EU137" s="222">
        <v>75.239999999999995</v>
      </c>
      <c r="EV137" s="222">
        <v>75.22</v>
      </c>
      <c r="EW137" s="222">
        <v>75.22</v>
      </c>
      <c r="EX137" s="222">
        <v>75.22</v>
      </c>
      <c r="EY137" s="222">
        <v>75.22</v>
      </c>
      <c r="EZ137" s="222">
        <v>75.22</v>
      </c>
      <c r="FA137" s="222">
        <v>75.239999999999995</v>
      </c>
      <c r="FB137" s="222">
        <v>75.19</v>
      </c>
      <c r="FC137" s="222">
        <v>75.180000000000007</v>
      </c>
      <c r="FD137" s="222">
        <v>75.150000000000006</v>
      </c>
      <c r="FE137" s="222">
        <v>75.150000000000006</v>
      </c>
      <c r="FF137" s="222">
        <v>75.150000000000006</v>
      </c>
      <c r="FG137" s="222">
        <v>75.13</v>
      </c>
      <c r="FH137" s="222">
        <v>75.03</v>
      </c>
      <c r="FI137" s="222">
        <v>74.98</v>
      </c>
      <c r="FJ137" s="222">
        <v>74.989999999999995</v>
      </c>
      <c r="FK137" s="222">
        <v>74.95</v>
      </c>
      <c r="FL137" s="222">
        <v>74.930000000000007</v>
      </c>
      <c r="FM137" s="222">
        <v>74.900000000000006</v>
      </c>
      <c r="FN137" s="222">
        <v>74.84</v>
      </c>
      <c r="FO137" s="222">
        <v>74.83</v>
      </c>
      <c r="FP137" s="222">
        <v>74.83</v>
      </c>
      <c r="FQ137" s="222">
        <v>74.849999999999994</v>
      </c>
      <c r="FR137" s="222">
        <v>74.849999999999994</v>
      </c>
      <c r="FS137" s="222">
        <v>74.84</v>
      </c>
      <c r="FT137" s="222">
        <v>74.790000000000006</v>
      </c>
      <c r="FU137" s="222">
        <v>74.77</v>
      </c>
      <c r="FV137" s="222">
        <v>74.790000000000006</v>
      </c>
      <c r="FW137" s="222">
        <v>74.78</v>
      </c>
      <c r="FX137" s="222">
        <v>74.760000000000005</v>
      </c>
      <c r="FY137" s="222">
        <v>74.760000000000005</v>
      </c>
      <c r="FZ137" s="222">
        <v>74.78</v>
      </c>
      <c r="GA137" s="222">
        <v>74.77</v>
      </c>
      <c r="GB137" s="222">
        <v>74.790000000000006</v>
      </c>
      <c r="GC137" s="222">
        <v>74.8</v>
      </c>
      <c r="GD137" s="222">
        <v>74.790000000000006</v>
      </c>
      <c r="GE137" s="222">
        <v>74.78</v>
      </c>
      <c r="GF137" s="222">
        <v>74.760000000000005</v>
      </c>
      <c r="GG137" s="222">
        <v>74.73</v>
      </c>
      <c r="GH137" s="222">
        <v>74.739999999999995</v>
      </c>
      <c r="GI137" s="222">
        <v>74.739999999999995</v>
      </c>
      <c r="GJ137" s="222">
        <v>74.69</v>
      </c>
      <c r="GK137" s="222">
        <v>74.650000000000006</v>
      </c>
      <c r="GL137" s="222">
        <v>74.61</v>
      </c>
      <c r="GM137" s="222">
        <v>74.540000000000006</v>
      </c>
      <c r="GN137" s="222">
        <v>74.510000000000005</v>
      </c>
      <c r="GO137" s="222">
        <v>74.459999999999994</v>
      </c>
      <c r="GP137" s="222">
        <v>74.47</v>
      </c>
      <c r="GQ137" s="222">
        <v>74.52</v>
      </c>
      <c r="GR137" s="222">
        <v>74.53</v>
      </c>
      <c r="GS137" s="222">
        <v>74.52</v>
      </c>
      <c r="GT137" s="222">
        <v>74.56</v>
      </c>
      <c r="GU137" s="222">
        <v>74.599999999999994</v>
      </c>
      <c r="GV137" s="222">
        <v>74.62</v>
      </c>
      <c r="GW137" s="222">
        <v>74.62</v>
      </c>
      <c r="GX137" s="222">
        <v>74.62</v>
      </c>
      <c r="GY137" s="222">
        <v>74.62</v>
      </c>
      <c r="GZ137" s="222">
        <v>74.63</v>
      </c>
      <c r="HA137" s="222">
        <v>74.67</v>
      </c>
      <c r="HB137" s="222">
        <v>74.7</v>
      </c>
      <c r="HC137" s="222">
        <v>74.7</v>
      </c>
      <c r="HD137" s="222">
        <v>74.680000000000007</v>
      </c>
      <c r="HE137" s="222">
        <v>74.680000000000007</v>
      </c>
      <c r="HF137" s="222">
        <v>74.69</v>
      </c>
      <c r="HG137" s="222">
        <v>74.69</v>
      </c>
      <c r="HH137" s="222">
        <v>74.7</v>
      </c>
      <c r="HI137" s="222">
        <v>74.72</v>
      </c>
      <c r="HJ137" s="222">
        <v>74.72</v>
      </c>
      <c r="HK137" s="222">
        <v>74.72</v>
      </c>
      <c r="HL137" s="222">
        <v>74.650000000000006</v>
      </c>
      <c r="HM137" s="222">
        <v>74.64</v>
      </c>
      <c r="HN137" s="222">
        <v>74.64</v>
      </c>
      <c r="HO137" s="222">
        <v>74.64</v>
      </c>
      <c r="HP137" s="222">
        <v>74.62</v>
      </c>
      <c r="HQ137" s="222">
        <v>74.61</v>
      </c>
      <c r="HR137" s="222">
        <v>74.61</v>
      </c>
      <c r="HS137" s="222">
        <v>74.59</v>
      </c>
      <c r="HT137" s="222">
        <v>74.59</v>
      </c>
      <c r="HU137" s="222">
        <v>74.59</v>
      </c>
      <c r="HV137" s="222">
        <v>74.59</v>
      </c>
      <c r="HW137" s="222">
        <v>74.59</v>
      </c>
      <c r="HX137" s="222">
        <v>74.599999999999994</v>
      </c>
      <c r="HY137" s="222">
        <v>74.599999999999994</v>
      </c>
      <c r="HZ137" s="222">
        <v>74.61</v>
      </c>
    </row>
    <row r="138" spans="1:237" x14ac:dyDescent="0.25">
      <c r="A138" s="225">
        <f t="shared" si="6"/>
        <v>136</v>
      </c>
      <c r="B138" s="226"/>
      <c r="C138" s="229"/>
      <c r="D138" s="180"/>
      <c r="E138" s="180">
        <v>5.56</v>
      </c>
      <c r="F138" s="180">
        <v>5.42</v>
      </c>
      <c r="G138" s="180">
        <v>5.45</v>
      </c>
      <c r="H138" s="180">
        <v>5.83</v>
      </c>
      <c r="I138" s="180">
        <v>6.1</v>
      </c>
      <c r="J138" s="222">
        <v>6.39</v>
      </c>
      <c r="K138" s="222">
        <v>6.7</v>
      </c>
      <c r="L138" s="229">
        <v>6.7</v>
      </c>
      <c r="M138" s="222">
        <v>6.88</v>
      </c>
      <c r="N138" s="222">
        <v>7.07</v>
      </c>
      <c r="O138" s="222">
        <v>7.09</v>
      </c>
      <c r="P138" s="222">
        <v>7.18</v>
      </c>
      <c r="Q138" s="222">
        <v>7.32</v>
      </c>
      <c r="R138" s="222">
        <v>7.36</v>
      </c>
      <c r="S138" s="222">
        <v>7.36</v>
      </c>
      <c r="T138" s="222">
        <v>7.48</v>
      </c>
      <c r="U138" s="222">
        <v>7.63</v>
      </c>
      <c r="V138" s="222">
        <v>7.78</v>
      </c>
      <c r="W138" s="222">
        <v>7.91</v>
      </c>
      <c r="X138" s="222">
        <v>8</v>
      </c>
      <c r="Y138" s="222">
        <v>7.81</v>
      </c>
      <c r="Z138" s="222">
        <v>7.63</v>
      </c>
      <c r="AA138" s="222">
        <v>7.52</v>
      </c>
      <c r="AB138" s="222">
        <v>7.56</v>
      </c>
      <c r="AC138" s="222">
        <v>7.65</v>
      </c>
      <c r="AD138" s="222">
        <v>7.75</v>
      </c>
      <c r="AE138" s="222">
        <v>7.75</v>
      </c>
      <c r="AF138" s="222">
        <v>7.75</v>
      </c>
      <c r="AG138" s="222">
        <v>7.67</v>
      </c>
      <c r="AH138" s="222">
        <v>7.59</v>
      </c>
      <c r="AI138" s="222">
        <v>7.61</v>
      </c>
      <c r="AJ138" s="222">
        <v>7.69</v>
      </c>
      <c r="AK138" s="222">
        <v>7.73</v>
      </c>
      <c r="AL138" s="222">
        <v>7.79</v>
      </c>
      <c r="AM138" s="222">
        <v>7.87</v>
      </c>
      <c r="AN138" s="222">
        <v>7.93</v>
      </c>
      <c r="AO138" s="222">
        <v>7.99</v>
      </c>
      <c r="AP138" s="222">
        <v>8.0399999999999991</v>
      </c>
      <c r="AQ138" s="222">
        <v>8.0500000000000007</v>
      </c>
      <c r="AR138" s="222">
        <v>8.08</v>
      </c>
      <c r="AS138" s="222">
        <v>8.11</v>
      </c>
      <c r="AT138" s="222">
        <v>8.1199999999999992</v>
      </c>
      <c r="AU138" s="222">
        <v>8.14</v>
      </c>
      <c r="AV138" s="222">
        <v>8.17</v>
      </c>
      <c r="AW138" s="222">
        <v>8.1300000000000008</v>
      </c>
      <c r="AX138" s="222">
        <v>8.11</v>
      </c>
      <c r="AY138" s="222">
        <v>8.1199999999999992</v>
      </c>
      <c r="AZ138" s="222">
        <v>8.1199999999999992</v>
      </c>
      <c r="BA138" s="222">
        <v>8.1199999999999992</v>
      </c>
      <c r="BB138" s="222">
        <v>8.1199999999999992</v>
      </c>
      <c r="BC138" s="222">
        <v>8.11</v>
      </c>
      <c r="BD138" s="222">
        <v>8.0299999999999994</v>
      </c>
      <c r="BE138" s="222">
        <v>7.99</v>
      </c>
      <c r="BF138" s="222">
        <v>7.98</v>
      </c>
      <c r="BG138" s="222">
        <v>7.97</v>
      </c>
      <c r="BH138" s="222">
        <v>7.97</v>
      </c>
      <c r="BI138" s="222">
        <v>7.97</v>
      </c>
      <c r="BJ138" s="222">
        <v>7.97</v>
      </c>
      <c r="BK138" s="222">
        <v>8</v>
      </c>
      <c r="BL138" s="222">
        <v>8.01</v>
      </c>
      <c r="BM138" s="222">
        <v>8.0399999999999991</v>
      </c>
      <c r="BN138" s="222">
        <v>8.07</v>
      </c>
      <c r="BO138" s="222">
        <v>8.0299999999999994</v>
      </c>
      <c r="BP138" s="222">
        <v>8.0399999999999991</v>
      </c>
      <c r="BQ138" s="222">
        <v>8.0500000000000007</v>
      </c>
      <c r="BR138" s="222">
        <v>8.0500000000000007</v>
      </c>
      <c r="BS138" s="222">
        <v>8.06</v>
      </c>
      <c r="BT138" s="222">
        <v>8.06</v>
      </c>
      <c r="BU138" s="222">
        <v>8.06</v>
      </c>
      <c r="BV138" s="222">
        <v>8.06</v>
      </c>
      <c r="BW138" s="222">
        <v>8.08</v>
      </c>
      <c r="BX138" s="222">
        <v>8.09</v>
      </c>
      <c r="BY138" s="222">
        <v>8.1300000000000008</v>
      </c>
      <c r="BZ138" s="222">
        <v>8.1300000000000008</v>
      </c>
      <c r="CA138" s="222">
        <v>8.1300000000000008</v>
      </c>
      <c r="CB138" s="222">
        <v>8.11</v>
      </c>
      <c r="CC138" s="222">
        <v>8.09</v>
      </c>
      <c r="CD138" s="222">
        <v>8.08</v>
      </c>
      <c r="CE138" s="222">
        <v>8.07</v>
      </c>
      <c r="CF138" s="222">
        <v>8.1</v>
      </c>
      <c r="CG138" s="222">
        <v>8.11</v>
      </c>
      <c r="CH138" s="222">
        <v>8.1199999999999992</v>
      </c>
      <c r="CI138" s="222">
        <v>8.1300000000000008</v>
      </c>
      <c r="CJ138" s="222">
        <v>8.1300000000000008</v>
      </c>
      <c r="CK138" s="222">
        <v>8.1300000000000008</v>
      </c>
      <c r="CL138" s="222">
        <v>8.1300000000000008</v>
      </c>
      <c r="CM138" s="222">
        <v>8.1300000000000008</v>
      </c>
      <c r="CN138" s="222">
        <v>8.1199999999999992</v>
      </c>
      <c r="CO138" s="222">
        <v>8.14</v>
      </c>
      <c r="CP138" s="222">
        <v>8.15</v>
      </c>
      <c r="CQ138" s="222">
        <v>8.16</v>
      </c>
      <c r="CR138" s="222">
        <v>8.19</v>
      </c>
      <c r="CS138" s="222">
        <v>8.2100000000000009</v>
      </c>
      <c r="CT138" s="222">
        <v>8.2200000000000006</v>
      </c>
      <c r="CU138" s="222">
        <v>8.23</v>
      </c>
      <c r="CV138" s="222">
        <v>8.23</v>
      </c>
      <c r="CW138" s="222">
        <v>8.25</v>
      </c>
      <c r="CX138" s="222">
        <v>8.27</v>
      </c>
      <c r="CY138" s="222">
        <v>8.2899999999999991</v>
      </c>
      <c r="CZ138" s="222">
        <v>8.3000000000000007</v>
      </c>
      <c r="DA138" s="222">
        <v>8.31</v>
      </c>
      <c r="DB138" s="222">
        <v>8.32</v>
      </c>
      <c r="DC138" s="222">
        <v>8.33</v>
      </c>
      <c r="DD138" s="222">
        <v>8.35</v>
      </c>
      <c r="DE138" s="222">
        <v>8.36</v>
      </c>
      <c r="DF138" s="222">
        <v>8.3699999999999992</v>
      </c>
      <c r="DG138" s="222">
        <v>8.39</v>
      </c>
      <c r="DH138" s="222">
        <v>8.4</v>
      </c>
      <c r="DI138" s="222">
        <v>8.41</v>
      </c>
      <c r="DJ138" s="222">
        <v>8.42</v>
      </c>
      <c r="DK138" s="222">
        <v>8.43</v>
      </c>
      <c r="DL138" s="222">
        <v>8.44</v>
      </c>
      <c r="DM138" s="222">
        <v>8.4499999999999993</v>
      </c>
      <c r="DN138" s="222">
        <v>8.4600000000000009</v>
      </c>
      <c r="DO138" s="222">
        <v>8.4600000000000009</v>
      </c>
      <c r="DP138" s="222">
        <v>8.4600000000000009</v>
      </c>
      <c r="DQ138" s="222">
        <v>8.4600000000000009</v>
      </c>
      <c r="DR138" s="222">
        <v>8.4700000000000006</v>
      </c>
      <c r="DS138" s="222">
        <v>8.4700000000000006</v>
      </c>
      <c r="DT138" s="222">
        <v>8.4700000000000006</v>
      </c>
      <c r="DU138" s="222">
        <v>8.4700000000000006</v>
      </c>
      <c r="DV138" s="222">
        <v>8.4700000000000006</v>
      </c>
      <c r="DW138" s="222">
        <v>8.48</v>
      </c>
      <c r="DX138" s="222">
        <v>8.48</v>
      </c>
      <c r="DY138" s="222">
        <v>8.49</v>
      </c>
      <c r="DZ138" s="222">
        <v>8.49</v>
      </c>
      <c r="EA138" s="222">
        <v>8.5</v>
      </c>
      <c r="EB138" s="222">
        <v>8.5</v>
      </c>
      <c r="EC138" s="222">
        <v>8.5</v>
      </c>
      <c r="ED138" s="222">
        <v>8.51</v>
      </c>
      <c r="EE138" s="222">
        <v>8.52</v>
      </c>
      <c r="EF138" s="222">
        <v>8.5299999999999994</v>
      </c>
      <c r="EG138" s="222">
        <v>8.5299999999999994</v>
      </c>
      <c r="EH138" s="222">
        <v>8.5399999999999991</v>
      </c>
      <c r="EI138" s="222">
        <v>8.5500000000000007</v>
      </c>
      <c r="EJ138" s="222">
        <v>8.5399999999999991</v>
      </c>
      <c r="EK138" s="222">
        <v>8.5399999999999991</v>
      </c>
      <c r="EL138" s="222">
        <v>8.5500000000000007</v>
      </c>
      <c r="EM138" s="222">
        <v>8.56</v>
      </c>
      <c r="EN138" s="222">
        <v>8.56</v>
      </c>
      <c r="EO138" s="222">
        <v>8.57</v>
      </c>
      <c r="EP138" s="222">
        <v>8.58</v>
      </c>
      <c r="EQ138" s="222">
        <v>8.58</v>
      </c>
      <c r="ER138" s="222">
        <v>8.59</v>
      </c>
      <c r="ES138" s="222">
        <v>8.59</v>
      </c>
      <c r="ET138" s="222">
        <v>8.6</v>
      </c>
      <c r="EU138" s="222">
        <v>8.6</v>
      </c>
      <c r="EV138" s="222">
        <v>8.6</v>
      </c>
      <c r="EW138" s="222">
        <v>8.6</v>
      </c>
      <c r="EX138" s="222">
        <v>8.6</v>
      </c>
      <c r="EY138" s="222">
        <v>8.6</v>
      </c>
      <c r="EZ138" s="222">
        <v>8.6</v>
      </c>
      <c r="FA138" s="222">
        <v>8.56</v>
      </c>
      <c r="FB138" s="222">
        <v>8.5500000000000007</v>
      </c>
      <c r="FC138" s="222">
        <v>8.5399999999999991</v>
      </c>
      <c r="FD138" s="222">
        <v>8.5399999999999991</v>
      </c>
      <c r="FE138" s="222">
        <v>8.5500000000000007</v>
      </c>
      <c r="FF138" s="222">
        <v>8.5500000000000007</v>
      </c>
      <c r="FG138" s="222">
        <v>8.56</v>
      </c>
      <c r="FH138" s="222">
        <v>8.56</v>
      </c>
      <c r="FI138" s="222">
        <v>8.57</v>
      </c>
      <c r="FJ138" s="222">
        <v>8.59</v>
      </c>
      <c r="FK138" s="222">
        <v>8.59</v>
      </c>
      <c r="FL138" s="222">
        <v>8.59</v>
      </c>
      <c r="FM138" s="222">
        <v>8.6</v>
      </c>
      <c r="FN138" s="222">
        <v>8.61</v>
      </c>
      <c r="FO138" s="222">
        <v>8.61</v>
      </c>
      <c r="FP138" s="222">
        <v>8.61</v>
      </c>
      <c r="FQ138" s="222">
        <v>8.6199999999999992</v>
      </c>
      <c r="FR138" s="222">
        <v>8.6199999999999992</v>
      </c>
      <c r="FS138" s="222">
        <v>8.6300000000000008</v>
      </c>
      <c r="FT138" s="222">
        <v>8.64</v>
      </c>
      <c r="FU138" s="222">
        <v>8.64</v>
      </c>
      <c r="FV138" s="222">
        <v>8.65</v>
      </c>
      <c r="FW138" s="222">
        <v>8.6300000000000008</v>
      </c>
      <c r="FX138" s="222">
        <v>8.6300000000000008</v>
      </c>
      <c r="FY138" s="222">
        <v>8.64</v>
      </c>
      <c r="FZ138" s="222">
        <v>8.65</v>
      </c>
      <c r="GA138" s="222">
        <v>8.64</v>
      </c>
      <c r="GB138" s="222">
        <v>8.64</v>
      </c>
      <c r="GC138" s="222">
        <v>8.65</v>
      </c>
      <c r="GD138" s="222">
        <v>8.66</v>
      </c>
      <c r="GE138" s="222">
        <v>8.66</v>
      </c>
      <c r="GF138" s="222">
        <v>8.67</v>
      </c>
      <c r="GG138" s="222">
        <v>8.67</v>
      </c>
      <c r="GH138" s="222">
        <v>8.68</v>
      </c>
      <c r="GI138" s="222">
        <v>8.69</v>
      </c>
      <c r="GJ138" s="222">
        <v>8.6999999999999993</v>
      </c>
      <c r="GK138" s="222">
        <v>8.6999999999999993</v>
      </c>
      <c r="GL138" s="222">
        <v>8.7100000000000009</v>
      </c>
      <c r="GM138" s="222">
        <v>8.7100000000000009</v>
      </c>
      <c r="GN138" s="222">
        <v>8.7100000000000009</v>
      </c>
      <c r="GO138" s="222">
        <v>8.7100000000000009</v>
      </c>
      <c r="GP138" s="222">
        <v>8.7100000000000009</v>
      </c>
      <c r="GQ138" s="222">
        <v>8.7100000000000009</v>
      </c>
      <c r="GR138" s="222">
        <v>8.7100000000000009</v>
      </c>
      <c r="GS138" s="222">
        <v>8.6999999999999993</v>
      </c>
      <c r="GT138" s="222">
        <v>8.6999999999999993</v>
      </c>
      <c r="GU138" s="222">
        <v>8.6999999999999993</v>
      </c>
      <c r="GV138" s="222">
        <v>8.69</v>
      </c>
      <c r="GW138" s="222">
        <v>8.68</v>
      </c>
      <c r="GX138" s="222">
        <v>8.67</v>
      </c>
      <c r="GY138" s="222">
        <v>8.67</v>
      </c>
      <c r="GZ138" s="222">
        <v>8.66</v>
      </c>
      <c r="HA138" s="222">
        <v>8.65</v>
      </c>
      <c r="HB138" s="222">
        <v>8.66</v>
      </c>
      <c r="HC138" s="222">
        <v>8.66</v>
      </c>
      <c r="HD138" s="222">
        <v>8.67</v>
      </c>
      <c r="HE138" s="222">
        <v>8.67</v>
      </c>
      <c r="HF138" s="222">
        <v>8.68</v>
      </c>
      <c r="HG138" s="222">
        <v>8.68</v>
      </c>
      <c r="HH138" s="222">
        <v>8.69</v>
      </c>
      <c r="HI138" s="222">
        <v>8.6999999999999993</v>
      </c>
      <c r="HJ138" s="222">
        <v>8.69</v>
      </c>
      <c r="HK138" s="222">
        <v>8.69</v>
      </c>
      <c r="HL138" s="222">
        <v>8.68</v>
      </c>
      <c r="HM138" s="222">
        <v>8.67</v>
      </c>
      <c r="HN138" s="222">
        <v>8.67</v>
      </c>
      <c r="HO138" s="222">
        <v>8.66</v>
      </c>
      <c r="HP138" s="222">
        <v>8.65</v>
      </c>
      <c r="HQ138" s="222">
        <v>8.65</v>
      </c>
      <c r="HR138" s="222">
        <v>8.65</v>
      </c>
      <c r="HS138" s="222">
        <v>8.65</v>
      </c>
      <c r="HT138" s="222">
        <v>8.65</v>
      </c>
      <c r="HU138" s="222">
        <v>8.65</v>
      </c>
      <c r="HV138" s="222">
        <v>8.65</v>
      </c>
      <c r="HW138" s="222">
        <v>8.64</v>
      </c>
      <c r="HX138" s="222">
        <v>8.64</v>
      </c>
      <c r="HY138" s="222">
        <v>8.64</v>
      </c>
      <c r="HZ138" s="222">
        <v>8.6300000000000008</v>
      </c>
    </row>
    <row r="139" spans="1:237" x14ac:dyDescent="0.25">
      <c r="A139" s="225">
        <f t="shared" si="6"/>
        <v>137</v>
      </c>
      <c r="B139" s="226"/>
      <c r="C139" s="229"/>
      <c r="D139" s="180"/>
      <c r="E139" s="180">
        <v>0.02</v>
      </c>
      <c r="F139" s="180">
        <v>0.1</v>
      </c>
      <c r="G139" s="180">
        <v>0.08</v>
      </c>
      <c r="H139" s="180">
        <v>7.0000000000000007E-2</v>
      </c>
      <c r="I139" s="180">
        <v>7.0000000000000007E-2</v>
      </c>
      <c r="J139" s="222">
        <v>7.0000000000000007E-2</v>
      </c>
      <c r="K139" s="222">
        <v>0.08</v>
      </c>
      <c r="L139" s="229">
        <v>0.08</v>
      </c>
      <c r="M139" s="222">
        <v>7.0000000000000007E-2</v>
      </c>
      <c r="N139" s="222">
        <v>0.08</v>
      </c>
      <c r="O139" s="222">
        <v>7.0000000000000007E-2</v>
      </c>
      <c r="P139" s="222">
        <v>7.0000000000000007E-2</v>
      </c>
      <c r="Q139" s="222">
        <v>0.08</v>
      </c>
      <c r="R139" s="222">
        <v>0.08</v>
      </c>
      <c r="S139" s="222">
        <v>0.08</v>
      </c>
      <c r="T139" s="222">
        <v>0.08</v>
      </c>
      <c r="U139" s="222">
        <v>0.08</v>
      </c>
      <c r="V139" s="222">
        <v>0.08</v>
      </c>
      <c r="W139" s="222">
        <v>0.09</v>
      </c>
      <c r="X139" s="222">
        <v>0.09</v>
      </c>
      <c r="Y139" s="222">
        <v>0.09</v>
      </c>
      <c r="Z139" s="222">
        <v>0.1</v>
      </c>
      <c r="AA139" s="222">
        <v>0.1</v>
      </c>
      <c r="AB139" s="222">
        <v>0.1</v>
      </c>
      <c r="AC139" s="222">
        <v>0.1</v>
      </c>
      <c r="AD139" s="222">
        <v>0.1</v>
      </c>
      <c r="AE139" s="222">
        <v>0.1</v>
      </c>
      <c r="AF139" s="222">
        <v>0.1</v>
      </c>
      <c r="AG139" s="222">
        <v>0.1</v>
      </c>
      <c r="AH139" s="222">
        <v>0.1</v>
      </c>
      <c r="AI139" s="222">
        <v>0.1</v>
      </c>
      <c r="AJ139" s="222">
        <v>0.1</v>
      </c>
      <c r="AK139" s="222">
        <v>0.1</v>
      </c>
      <c r="AL139" s="222">
        <v>0.1</v>
      </c>
      <c r="AM139" s="222">
        <v>0.1</v>
      </c>
      <c r="AN139" s="222">
        <v>0.1</v>
      </c>
      <c r="AO139" s="222">
        <v>0.1</v>
      </c>
      <c r="AP139" s="222">
        <v>0.1</v>
      </c>
      <c r="AQ139" s="222">
        <v>0.1</v>
      </c>
      <c r="AR139" s="222">
        <v>0.1</v>
      </c>
      <c r="AS139" s="222">
        <v>0.1</v>
      </c>
      <c r="AT139" s="222">
        <v>0.1</v>
      </c>
      <c r="AU139" s="222">
        <v>0.1</v>
      </c>
      <c r="AV139" s="222">
        <v>0.1</v>
      </c>
      <c r="AW139" s="222">
        <v>0.1</v>
      </c>
      <c r="AX139" s="222">
        <v>0.1</v>
      </c>
      <c r="AY139" s="222">
        <v>0.1</v>
      </c>
      <c r="AZ139" s="222">
        <v>0.1</v>
      </c>
      <c r="BA139" s="222">
        <v>0.1</v>
      </c>
      <c r="BB139" s="222">
        <v>0.1</v>
      </c>
      <c r="BC139" s="222">
        <v>0.1</v>
      </c>
      <c r="BD139" s="222">
        <v>0.1</v>
      </c>
      <c r="BE139" s="222">
        <v>0.1</v>
      </c>
      <c r="BF139" s="222">
        <v>0.1</v>
      </c>
      <c r="BG139" s="222">
        <v>0.1</v>
      </c>
      <c r="BH139" s="222">
        <v>0.1</v>
      </c>
      <c r="BI139" s="222">
        <v>0.09</v>
      </c>
      <c r="BJ139" s="222">
        <v>0.09</v>
      </c>
      <c r="BK139" s="222">
        <v>0.09</v>
      </c>
      <c r="BL139" s="222">
        <v>0.09</v>
      </c>
      <c r="BM139" s="222">
        <v>0.09</v>
      </c>
      <c r="BN139" s="222">
        <v>0.09</v>
      </c>
      <c r="BO139" s="222">
        <v>0.09</v>
      </c>
      <c r="BP139" s="222">
        <v>0.1</v>
      </c>
      <c r="BQ139" s="222">
        <v>0.09</v>
      </c>
      <c r="BR139" s="222">
        <v>0.09</v>
      </c>
      <c r="BS139" s="222">
        <v>0.09</v>
      </c>
      <c r="BT139" s="222">
        <v>0.09</v>
      </c>
      <c r="BU139" s="222">
        <v>0.09</v>
      </c>
      <c r="BV139" s="222">
        <v>0.09</v>
      </c>
      <c r="BW139" s="222">
        <v>0.09</v>
      </c>
      <c r="BX139" s="222">
        <v>0.09</v>
      </c>
      <c r="BY139" s="222">
        <v>0.09</v>
      </c>
      <c r="BZ139" s="222">
        <v>0.09</v>
      </c>
      <c r="CA139" s="222">
        <v>0.09</v>
      </c>
      <c r="CB139" s="222">
        <v>0.09</v>
      </c>
      <c r="CC139" s="222">
        <v>0.1</v>
      </c>
      <c r="CD139" s="222">
        <v>0.1</v>
      </c>
      <c r="CE139" s="222">
        <v>0.1</v>
      </c>
      <c r="CF139" s="222">
        <v>0.09</v>
      </c>
      <c r="CG139" s="222">
        <v>0.09</v>
      </c>
      <c r="CH139" s="222">
        <v>0.09</v>
      </c>
      <c r="CI139" s="222">
        <v>0.09</v>
      </c>
      <c r="CJ139" s="222">
        <v>0.09</v>
      </c>
      <c r="CK139" s="222">
        <v>0.09</v>
      </c>
      <c r="CL139" s="222">
        <v>0.09</v>
      </c>
      <c r="CM139" s="222">
        <v>0.09</v>
      </c>
      <c r="CN139" s="222">
        <v>0.09</v>
      </c>
      <c r="CO139" s="222">
        <v>0.09</v>
      </c>
      <c r="CP139" s="222">
        <v>0.09</v>
      </c>
      <c r="CQ139" s="222">
        <v>0.09</v>
      </c>
      <c r="CR139" s="222">
        <v>0.09</v>
      </c>
      <c r="CS139" s="222">
        <v>0.09</v>
      </c>
      <c r="CT139" s="222">
        <v>0.09</v>
      </c>
      <c r="CU139" s="222">
        <v>0.09</v>
      </c>
      <c r="CV139" s="222">
        <v>0.09</v>
      </c>
      <c r="CW139" s="222">
        <v>0.09</v>
      </c>
      <c r="CX139" s="222">
        <v>0.09</v>
      </c>
      <c r="CY139" s="222">
        <v>0.09</v>
      </c>
      <c r="CZ139" s="222">
        <v>0.09</v>
      </c>
      <c r="DA139" s="222">
        <v>0.09</v>
      </c>
      <c r="DB139" s="222">
        <v>0.09</v>
      </c>
      <c r="DC139" s="222">
        <v>0.09</v>
      </c>
      <c r="DD139" s="222">
        <v>0.09</v>
      </c>
      <c r="DE139" s="222">
        <v>0.1</v>
      </c>
      <c r="DF139" s="222">
        <v>0.1</v>
      </c>
      <c r="DG139" s="222">
        <v>0.1</v>
      </c>
      <c r="DH139" s="222">
        <v>0.1</v>
      </c>
      <c r="DI139" s="222">
        <v>0.1</v>
      </c>
      <c r="DJ139" s="222">
        <v>0.1</v>
      </c>
      <c r="DK139" s="222">
        <v>0.1</v>
      </c>
      <c r="DL139" s="222">
        <v>0.11</v>
      </c>
      <c r="DM139" s="222">
        <v>0.11</v>
      </c>
      <c r="DN139" s="222">
        <v>0.11</v>
      </c>
      <c r="DO139" s="222">
        <v>0.11</v>
      </c>
      <c r="DP139" s="222">
        <v>0.11</v>
      </c>
      <c r="DQ139" s="222">
        <v>0.12</v>
      </c>
      <c r="DR139" s="222">
        <v>0.12</v>
      </c>
      <c r="DS139" s="222">
        <v>0.12</v>
      </c>
      <c r="DT139" s="222">
        <v>0.12</v>
      </c>
      <c r="DU139" s="222">
        <v>0.12</v>
      </c>
      <c r="DV139" s="222">
        <v>0.12</v>
      </c>
      <c r="DW139" s="222">
        <v>0.12</v>
      </c>
      <c r="DX139" s="222">
        <v>0.12</v>
      </c>
      <c r="DY139" s="222">
        <v>0.12</v>
      </c>
      <c r="DZ139" s="222">
        <v>0.12</v>
      </c>
      <c r="EA139" s="222">
        <v>0.12</v>
      </c>
      <c r="EB139" s="222">
        <v>0.12</v>
      </c>
      <c r="EC139" s="222">
        <v>0.12</v>
      </c>
      <c r="ED139" s="222">
        <v>0.12</v>
      </c>
      <c r="EE139" s="222">
        <v>0.12</v>
      </c>
      <c r="EF139" s="222">
        <v>0.12</v>
      </c>
      <c r="EG139" s="222">
        <v>0.12</v>
      </c>
      <c r="EH139" s="222">
        <v>0.12</v>
      </c>
      <c r="EI139" s="222">
        <v>0.12</v>
      </c>
      <c r="EJ139" s="222">
        <v>0.12</v>
      </c>
      <c r="EK139" s="222">
        <v>0.12</v>
      </c>
      <c r="EL139" s="222">
        <v>0.12</v>
      </c>
      <c r="EM139" s="222">
        <v>0.12</v>
      </c>
      <c r="EN139" s="222">
        <v>0.12</v>
      </c>
      <c r="EO139" s="222">
        <v>0.12</v>
      </c>
      <c r="EP139" s="222">
        <v>0.12</v>
      </c>
      <c r="EQ139" s="222">
        <v>0.12</v>
      </c>
      <c r="ER139" s="222">
        <v>0.12</v>
      </c>
      <c r="ES139" s="222">
        <v>0.12</v>
      </c>
      <c r="ET139" s="222">
        <v>0.12</v>
      </c>
      <c r="EU139" s="222">
        <v>0.12</v>
      </c>
      <c r="EV139" s="222">
        <v>0.12</v>
      </c>
      <c r="EW139" s="222">
        <v>0.12</v>
      </c>
      <c r="EX139" s="222">
        <v>0.12</v>
      </c>
      <c r="EY139" s="222">
        <v>0.12</v>
      </c>
      <c r="EZ139" s="222">
        <v>0.12</v>
      </c>
      <c r="FA139" s="222">
        <v>0.12</v>
      </c>
      <c r="FB139" s="222">
        <v>0.11</v>
      </c>
      <c r="FC139" s="222">
        <v>0.11</v>
      </c>
      <c r="FD139" s="222">
        <v>0.11</v>
      </c>
      <c r="FE139" s="222">
        <v>0.11</v>
      </c>
      <c r="FF139" s="222">
        <v>0.11</v>
      </c>
      <c r="FG139" s="222">
        <v>0.11</v>
      </c>
      <c r="FH139" s="222">
        <v>0.11</v>
      </c>
      <c r="FI139" s="222">
        <v>0.11</v>
      </c>
      <c r="FJ139" s="222">
        <v>0.11</v>
      </c>
      <c r="FK139" s="222">
        <v>0.11</v>
      </c>
      <c r="FL139" s="222">
        <v>0.11</v>
      </c>
      <c r="FM139" s="222">
        <v>0.11</v>
      </c>
      <c r="FN139" s="222">
        <v>0.11</v>
      </c>
      <c r="FO139" s="222">
        <v>0.11</v>
      </c>
      <c r="FP139" s="222">
        <v>0.11</v>
      </c>
      <c r="FQ139" s="222">
        <v>0.11</v>
      </c>
      <c r="FR139" s="222">
        <v>0.11</v>
      </c>
      <c r="FS139" s="222">
        <v>0.11</v>
      </c>
      <c r="FT139" s="222">
        <v>0.11</v>
      </c>
      <c r="FU139" s="222">
        <v>0.11</v>
      </c>
      <c r="FV139" s="222">
        <v>0.11</v>
      </c>
      <c r="FW139" s="222">
        <v>0.11</v>
      </c>
      <c r="FX139" s="222">
        <v>0.11</v>
      </c>
      <c r="FY139" s="222">
        <v>0.11</v>
      </c>
      <c r="FZ139" s="222">
        <v>0.11</v>
      </c>
      <c r="GA139" s="222">
        <v>0.11</v>
      </c>
      <c r="GB139" s="222">
        <v>0.11</v>
      </c>
      <c r="GC139" s="222">
        <v>0.11</v>
      </c>
      <c r="GD139" s="222">
        <v>0.11</v>
      </c>
      <c r="GE139" s="222">
        <v>0.11</v>
      </c>
      <c r="GF139" s="222">
        <v>0.11</v>
      </c>
      <c r="GG139" s="222">
        <v>0.11</v>
      </c>
      <c r="GH139" s="222">
        <v>0.11</v>
      </c>
      <c r="GI139" s="222">
        <v>0.11</v>
      </c>
      <c r="GJ139" s="222">
        <v>0.12</v>
      </c>
      <c r="GK139" s="222">
        <v>0.12</v>
      </c>
      <c r="GL139" s="222">
        <v>0.12</v>
      </c>
      <c r="GM139" s="222">
        <v>0.12</v>
      </c>
      <c r="GN139" s="222">
        <v>0.12</v>
      </c>
      <c r="GO139" s="222">
        <v>0.12</v>
      </c>
      <c r="GP139" s="222">
        <v>0.12</v>
      </c>
      <c r="GQ139" s="222">
        <v>0.12</v>
      </c>
      <c r="GR139" s="222">
        <v>0.12</v>
      </c>
      <c r="GS139" s="222">
        <v>0.12</v>
      </c>
      <c r="GT139" s="222">
        <v>0.12</v>
      </c>
      <c r="GU139" s="222">
        <v>0.12</v>
      </c>
      <c r="GV139" s="222">
        <v>0.12</v>
      </c>
      <c r="GW139" s="222">
        <v>0.11</v>
      </c>
      <c r="GX139" s="222">
        <v>0.11</v>
      </c>
      <c r="GY139" s="222">
        <v>0.11</v>
      </c>
      <c r="GZ139" s="222">
        <v>0.11</v>
      </c>
      <c r="HA139" s="222">
        <v>0.11</v>
      </c>
      <c r="HB139" s="222">
        <v>0.11</v>
      </c>
      <c r="HC139" s="222">
        <v>0.11</v>
      </c>
      <c r="HD139" s="222">
        <v>0.11</v>
      </c>
      <c r="HE139" s="222">
        <v>0.11</v>
      </c>
      <c r="HF139" s="222">
        <v>0.11</v>
      </c>
      <c r="HG139" s="222">
        <v>0.11</v>
      </c>
      <c r="HH139" s="222">
        <v>0.11</v>
      </c>
      <c r="HI139" s="222">
        <v>0.11</v>
      </c>
      <c r="HJ139" s="222">
        <v>0.11</v>
      </c>
      <c r="HK139" s="222">
        <v>0.11</v>
      </c>
      <c r="HL139" s="222">
        <v>0.11</v>
      </c>
      <c r="HM139" s="222">
        <v>0.11</v>
      </c>
      <c r="HN139" s="222">
        <v>0.11</v>
      </c>
      <c r="HO139" s="222">
        <v>0.11</v>
      </c>
      <c r="HP139" s="222">
        <v>0.11</v>
      </c>
      <c r="HQ139" s="222">
        <v>0.11</v>
      </c>
      <c r="HR139" s="222">
        <v>0.11</v>
      </c>
      <c r="HS139" s="222">
        <v>0.11</v>
      </c>
      <c r="HT139" s="222">
        <v>0.11</v>
      </c>
      <c r="HU139" s="222">
        <v>0.11</v>
      </c>
      <c r="HV139" s="222">
        <v>0.11</v>
      </c>
      <c r="HW139" s="222">
        <v>0.11</v>
      </c>
      <c r="HX139" s="222">
        <v>0.11</v>
      </c>
      <c r="HY139" s="222">
        <v>0.11</v>
      </c>
      <c r="HZ139" s="222">
        <v>0.11</v>
      </c>
    </row>
    <row r="140" spans="1:237" x14ac:dyDescent="0.25">
      <c r="A140" s="225">
        <f t="shared" si="6"/>
        <v>138</v>
      </c>
      <c r="B140" s="226"/>
      <c r="C140" s="229"/>
      <c r="D140" s="180"/>
      <c r="E140" s="180">
        <v>33.6</v>
      </c>
      <c r="F140" s="180">
        <v>20.54</v>
      </c>
      <c r="G140" s="180">
        <v>18.05</v>
      </c>
      <c r="H140" s="180">
        <v>21.94</v>
      </c>
      <c r="I140" s="180">
        <v>23.89</v>
      </c>
      <c r="J140" s="222">
        <v>25.05</v>
      </c>
      <c r="K140" s="222">
        <v>26.67</v>
      </c>
      <c r="L140" s="229">
        <v>25.9</v>
      </c>
      <c r="M140" s="222">
        <v>28.1</v>
      </c>
      <c r="N140" s="222">
        <v>29.4</v>
      </c>
      <c r="O140" s="222">
        <v>29.44</v>
      </c>
      <c r="P140" s="222">
        <v>29.87</v>
      </c>
      <c r="Q140" s="222">
        <v>29.94</v>
      </c>
      <c r="R140" s="222">
        <v>30.2</v>
      </c>
      <c r="S140" s="222">
        <v>30.05</v>
      </c>
      <c r="T140" s="222">
        <v>31.33</v>
      </c>
      <c r="U140" s="222">
        <v>32.450000000000003</v>
      </c>
      <c r="V140" s="222">
        <v>32.869999999999997</v>
      </c>
      <c r="W140" s="222">
        <v>33.75</v>
      </c>
      <c r="X140" s="222">
        <v>36.68</v>
      </c>
      <c r="Y140" s="222">
        <v>39.33</v>
      </c>
      <c r="Z140" s="222">
        <v>37.67</v>
      </c>
      <c r="AA140" s="222">
        <v>36.479999999999997</v>
      </c>
      <c r="AB140" s="222">
        <v>35.31</v>
      </c>
      <c r="AC140" s="222">
        <v>34.380000000000003</v>
      </c>
      <c r="AD140" s="222">
        <v>33.74</v>
      </c>
      <c r="AE140" s="222">
        <v>33.74</v>
      </c>
      <c r="AF140" s="222">
        <v>33.74</v>
      </c>
      <c r="AG140" s="222">
        <v>33.32</v>
      </c>
      <c r="AH140" s="222">
        <v>32.93</v>
      </c>
      <c r="AI140" s="222">
        <v>32.51</v>
      </c>
      <c r="AJ140" s="222">
        <v>32.08</v>
      </c>
      <c r="AK140" s="222">
        <v>31.49</v>
      </c>
      <c r="AL140" s="222">
        <v>31.21</v>
      </c>
      <c r="AM140" s="222">
        <v>30.86</v>
      </c>
      <c r="AN140" s="222">
        <v>30.77</v>
      </c>
      <c r="AO140" s="222">
        <v>30.53</v>
      </c>
      <c r="AP140" s="222">
        <v>30.23</v>
      </c>
      <c r="AQ140" s="222">
        <v>29.87</v>
      </c>
      <c r="AR140" s="222">
        <v>30.06</v>
      </c>
      <c r="AS140" s="222">
        <v>29.94</v>
      </c>
      <c r="AT140" s="222">
        <v>29.94</v>
      </c>
      <c r="AU140" s="222">
        <v>30.32</v>
      </c>
      <c r="AV140" s="222">
        <v>29.9</v>
      </c>
      <c r="AW140" s="222">
        <v>29.9</v>
      </c>
      <c r="AX140" s="222">
        <v>29.42</v>
      </c>
      <c r="AY140" s="222">
        <v>29.42</v>
      </c>
      <c r="AZ140" s="222">
        <v>29.42</v>
      </c>
      <c r="BA140" s="222">
        <v>29.42</v>
      </c>
      <c r="BB140" s="222">
        <v>29.42</v>
      </c>
      <c r="BC140" s="222">
        <v>29.42</v>
      </c>
      <c r="BD140" s="222">
        <v>29.07</v>
      </c>
      <c r="BE140" s="222">
        <v>28.96</v>
      </c>
      <c r="BF140" s="222">
        <v>28.9</v>
      </c>
      <c r="BG140" s="222">
        <v>28.68</v>
      </c>
      <c r="BH140" s="222">
        <v>28.5</v>
      </c>
      <c r="BI140" s="222">
        <v>28.1</v>
      </c>
      <c r="BJ140" s="222">
        <v>27.77</v>
      </c>
      <c r="BK140" s="222">
        <v>27.66</v>
      </c>
      <c r="BL140" s="222">
        <v>27.59</v>
      </c>
      <c r="BM140" s="222">
        <v>27.35</v>
      </c>
      <c r="BN140" s="222">
        <v>27.24</v>
      </c>
      <c r="BO140" s="222">
        <v>26.95</v>
      </c>
      <c r="BP140" s="222">
        <v>26.93</v>
      </c>
      <c r="BQ140" s="222">
        <v>27.2</v>
      </c>
      <c r="BR140" s="222">
        <v>27.21</v>
      </c>
      <c r="BS140" s="222">
        <v>27.19</v>
      </c>
      <c r="BT140" s="222">
        <v>27.32</v>
      </c>
      <c r="BU140" s="222">
        <v>27.16</v>
      </c>
      <c r="BV140" s="222">
        <v>27.11</v>
      </c>
      <c r="BW140" s="222">
        <v>26.89</v>
      </c>
      <c r="BX140" s="222">
        <v>27.11</v>
      </c>
      <c r="BY140" s="222">
        <v>27.41</v>
      </c>
      <c r="BZ140" s="222">
        <v>27.32</v>
      </c>
      <c r="CA140" s="222">
        <v>27.18</v>
      </c>
      <c r="CB140" s="222">
        <v>26.9</v>
      </c>
      <c r="CC140" s="222">
        <v>26.66</v>
      </c>
      <c r="CD140" s="222">
        <v>26.68</v>
      </c>
      <c r="CE140" s="222">
        <v>26.51</v>
      </c>
      <c r="CF140" s="222">
        <v>26.85</v>
      </c>
      <c r="CG140" s="222">
        <v>27.23</v>
      </c>
      <c r="CH140" s="222">
        <v>27.22</v>
      </c>
      <c r="CI140" s="222">
        <v>27.09</v>
      </c>
      <c r="CJ140" s="222">
        <v>26.86</v>
      </c>
      <c r="CK140" s="222">
        <v>26.86</v>
      </c>
      <c r="CL140" s="222">
        <v>26.86</v>
      </c>
      <c r="CM140" s="222">
        <v>26.7</v>
      </c>
      <c r="CN140" s="222">
        <v>26.6</v>
      </c>
      <c r="CO140" s="222">
        <v>26.33</v>
      </c>
      <c r="CP140" s="222">
        <v>26.17</v>
      </c>
      <c r="CQ140" s="222">
        <v>25.95</v>
      </c>
      <c r="CR140" s="222">
        <v>25.86</v>
      </c>
      <c r="CS140" s="222">
        <v>25.69</v>
      </c>
      <c r="CT140" s="222">
        <v>25.75</v>
      </c>
      <c r="CU140" s="222">
        <v>25.7</v>
      </c>
      <c r="CV140" s="222">
        <v>25.56</v>
      </c>
      <c r="CW140" s="222">
        <v>25.37</v>
      </c>
      <c r="CX140" s="222">
        <v>25.27</v>
      </c>
      <c r="CY140" s="222">
        <v>25.23</v>
      </c>
      <c r="CZ140" s="222">
        <v>25.11</v>
      </c>
      <c r="DA140" s="222">
        <v>24.98</v>
      </c>
      <c r="DB140" s="222">
        <v>24.88</v>
      </c>
      <c r="DC140" s="222">
        <v>25</v>
      </c>
      <c r="DD140" s="222">
        <v>25.14</v>
      </c>
      <c r="DE140" s="222">
        <v>25.01</v>
      </c>
      <c r="DF140" s="222">
        <v>24.92</v>
      </c>
      <c r="DG140" s="222">
        <v>24.93</v>
      </c>
      <c r="DH140" s="222">
        <v>24.82</v>
      </c>
      <c r="DI140" s="222">
        <v>24.81</v>
      </c>
      <c r="DJ140" s="222">
        <v>24.68</v>
      </c>
      <c r="DK140" s="222">
        <v>24.54</v>
      </c>
      <c r="DL140" s="222">
        <v>24.4</v>
      </c>
      <c r="DM140" s="222">
        <v>24.33</v>
      </c>
      <c r="DN140" s="222">
        <v>24.17</v>
      </c>
      <c r="DO140" s="222">
        <v>24.01</v>
      </c>
      <c r="DP140" s="222">
        <v>23.86</v>
      </c>
      <c r="DQ140" s="222">
        <v>23.72</v>
      </c>
      <c r="DR140" s="222">
        <v>23.64</v>
      </c>
      <c r="DS140" s="222">
        <v>23.52</v>
      </c>
      <c r="DT140" s="222">
        <v>23.36</v>
      </c>
      <c r="DU140" s="222">
        <v>23.24</v>
      </c>
      <c r="DV140" s="222">
        <v>23.12</v>
      </c>
      <c r="DW140" s="222">
        <v>22.99</v>
      </c>
      <c r="DX140" s="222">
        <v>22.89</v>
      </c>
      <c r="DY140" s="222">
        <v>22.89</v>
      </c>
      <c r="DZ140" s="222">
        <v>22.82</v>
      </c>
      <c r="EA140" s="222">
        <v>22.91</v>
      </c>
      <c r="EB140" s="222">
        <v>22.81</v>
      </c>
      <c r="EC140" s="222">
        <v>22.72</v>
      </c>
      <c r="ED140" s="222">
        <v>22.68</v>
      </c>
      <c r="EE140" s="222">
        <v>22.86</v>
      </c>
      <c r="EF140" s="222">
        <v>23.03</v>
      </c>
      <c r="EG140" s="222">
        <v>23.33</v>
      </c>
      <c r="EH140" s="222">
        <v>23.7</v>
      </c>
      <c r="EI140" s="222">
        <v>24.23</v>
      </c>
      <c r="EJ140" s="222">
        <v>24.13</v>
      </c>
      <c r="EK140" s="222">
        <v>24.18</v>
      </c>
      <c r="EL140" s="222">
        <v>24.92</v>
      </c>
      <c r="EM140" s="222">
        <v>25.66</v>
      </c>
      <c r="EN140" s="222">
        <v>25.83</v>
      </c>
      <c r="EO140" s="222">
        <v>26.21</v>
      </c>
      <c r="EP140" s="222">
        <v>26.54</v>
      </c>
      <c r="EQ140" s="222">
        <v>26.51</v>
      </c>
      <c r="ER140" s="222">
        <v>26.41</v>
      </c>
      <c r="ES140" s="222">
        <v>26.46</v>
      </c>
      <c r="ET140" s="222">
        <v>27.03</v>
      </c>
      <c r="EU140" s="222">
        <v>27.44</v>
      </c>
      <c r="EV140" s="222">
        <v>27.85</v>
      </c>
      <c r="EW140" s="222">
        <v>27.85</v>
      </c>
      <c r="EX140" s="222">
        <v>27.85</v>
      </c>
      <c r="EY140" s="222">
        <v>27.85</v>
      </c>
      <c r="EZ140" s="222">
        <v>27.85</v>
      </c>
      <c r="FA140" s="222">
        <v>27.82</v>
      </c>
      <c r="FB140" s="222">
        <v>27.89</v>
      </c>
      <c r="FC140" s="222">
        <v>27.8</v>
      </c>
      <c r="FD140" s="222">
        <v>27.78</v>
      </c>
      <c r="FE140" s="222">
        <v>27.89</v>
      </c>
      <c r="FF140" s="222">
        <v>28.06</v>
      </c>
      <c r="FG140" s="222">
        <v>28.15</v>
      </c>
      <c r="FH140" s="222">
        <v>28.49</v>
      </c>
      <c r="FI140" s="222">
        <v>29.11</v>
      </c>
      <c r="FJ140" s="222">
        <v>29.74</v>
      </c>
      <c r="FK140" s="222">
        <v>30.08</v>
      </c>
      <c r="FL140" s="222">
        <v>30.59</v>
      </c>
      <c r="FM140" s="222">
        <v>30.88</v>
      </c>
      <c r="FN140" s="222">
        <v>31.17</v>
      </c>
      <c r="FO140" s="222">
        <v>31.6</v>
      </c>
      <c r="FP140" s="222">
        <v>32.15</v>
      </c>
      <c r="FQ140" s="222">
        <v>32.299999999999997</v>
      </c>
      <c r="FR140" s="222">
        <v>32.479999999999997</v>
      </c>
      <c r="FS140" s="222">
        <v>32.799999999999997</v>
      </c>
      <c r="FT140" s="222">
        <v>33.1</v>
      </c>
      <c r="FU140" s="222">
        <v>33.19</v>
      </c>
      <c r="FV140" s="222">
        <v>33.4</v>
      </c>
      <c r="FW140" s="222">
        <v>33.340000000000003</v>
      </c>
      <c r="FX140" s="222">
        <v>33.33</v>
      </c>
      <c r="FY140" s="222">
        <v>33.58</v>
      </c>
      <c r="FZ140" s="222">
        <v>33.89</v>
      </c>
      <c r="GA140" s="222">
        <v>33.909999999999997</v>
      </c>
      <c r="GB140" s="222">
        <v>33.909999999999997</v>
      </c>
      <c r="GC140" s="222">
        <v>33.99</v>
      </c>
      <c r="GD140" s="222">
        <v>34.18</v>
      </c>
      <c r="GE140" s="222">
        <v>34.31</v>
      </c>
      <c r="GF140" s="222">
        <v>34.65</v>
      </c>
      <c r="GG140" s="222">
        <v>34.93</v>
      </c>
      <c r="GH140" s="222">
        <v>35.01</v>
      </c>
      <c r="GI140" s="222">
        <v>35.22</v>
      </c>
      <c r="GJ140" s="222">
        <v>35.49</v>
      </c>
      <c r="GK140" s="222">
        <v>36.01</v>
      </c>
      <c r="GL140" s="222">
        <v>36.36</v>
      </c>
      <c r="GM140" s="222">
        <v>36.74</v>
      </c>
      <c r="GN140" s="222">
        <v>36.979999999999997</v>
      </c>
      <c r="GO140" s="222">
        <v>37</v>
      </c>
      <c r="GP140" s="222">
        <v>36.9</v>
      </c>
      <c r="GQ140" s="222">
        <v>36.770000000000003</v>
      </c>
      <c r="GR140" s="222">
        <v>36.76</v>
      </c>
      <c r="GS140" s="222">
        <v>36.700000000000003</v>
      </c>
      <c r="GT140" s="222">
        <v>36.61</v>
      </c>
      <c r="GU140" s="222">
        <v>36.51</v>
      </c>
      <c r="GV140" s="222">
        <v>36.44</v>
      </c>
      <c r="GW140" s="222">
        <v>36.29</v>
      </c>
      <c r="GX140" s="222">
        <v>36.21</v>
      </c>
      <c r="GY140" s="222">
        <v>36.21</v>
      </c>
      <c r="GZ140" s="222">
        <v>36.08</v>
      </c>
      <c r="HA140" s="222">
        <v>35.979999999999997</v>
      </c>
      <c r="HB140" s="222">
        <v>36.03</v>
      </c>
      <c r="HC140" s="222">
        <v>35.99</v>
      </c>
      <c r="HD140" s="222">
        <v>35.92</v>
      </c>
      <c r="HE140" s="222">
        <v>35.82</v>
      </c>
      <c r="HF140" s="222">
        <v>35.68</v>
      </c>
      <c r="HG140" s="222">
        <v>35.549999999999997</v>
      </c>
      <c r="HH140" s="222">
        <v>35.450000000000003</v>
      </c>
      <c r="HI140" s="222">
        <v>35.479999999999997</v>
      </c>
      <c r="HJ140" s="222">
        <v>35.4</v>
      </c>
      <c r="HK140" s="222">
        <v>35.31</v>
      </c>
      <c r="HL140" s="222">
        <v>35.19</v>
      </c>
      <c r="HM140" s="222">
        <v>35.130000000000003</v>
      </c>
      <c r="HN140" s="222">
        <v>35.11</v>
      </c>
      <c r="HO140" s="222">
        <v>35</v>
      </c>
      <c r="HP140" s="222">
        <v>34.869999999999997</v>
      </c>
      <c r="HQ140" s="222">
        <v>34.799999999999997</v>
      </c>
      <c r="HR140" s="222">
        <v>34.729999999999997</v>
      </c>
      <c r="HS140" s="222">
        <v>34.630000000000003</v>
      </c>
      <c r="HT140" s="222">
        <v>34.630000000000003</v>
      </c>
      <c r="HU140" s="222">
        <v>34.630000000000003</v>
      </c>
      <c r="HV140" s="222">
        <v>34.630000000000003</v>
      </c>
      <c r="HW140" s="222">
        <v>34.58</v>
      </c>
      <c r="HX140" s="222">
        <v>34.619999999999997</v>
      </c>
      <c r="HY140" s="222">
        <v>34.619999999999997</v>
      </c>
      <c r="HZ140" s="222">
        <v>34.65</v>
      </c>
    </row>
    <row r="141" spans="1:237" x14ac:dyDescent="0.25">
      <c r="A141" s="225">
        <f t="shared" si="6"/>
        <v>139</v>
      </c>
      <c r="B141" s="226"/>
      <c r="C141" s="229"/>
      <c r="D141" s="180"/>
      <c r="E141" s="180">
        <v>0.89</v>
      </c>
      <c r="F141" s="180">
        <v>0.7</v>
      </c>
      <c r="G141" s="180">
        <v>0.79</v>
      </c>
      <c r="H141" s="180">
        <v>0.75</v>
      </c>
      <c r="I141" s="180">
        <v>0.74</v>
      </c>
      <c r="J141" s="222">
        <v>0.7</v>
      </c>
      <c r="K141" s="222">
        <v>0.76</v>
      </c>
      <c r="L141" s="229">
        <v>0.78</v>
      </c>
      <c r="M141" s="222">
        <v>0.82</v>
      </c>
      <c r="N141" s="222">
        <v>0.84</v>
      </c>
      <c r="O141" s="222">
        <v>0.81</v>
      </c>
      <c r="P141" s="222">
        <v>0.8</v>
      </c>
      <c r="Q141" s="222">
        <v>0.78</v>
      </c>
      <c r="R141" s="222">
        <v>0.78</v>
      </c>
      <c r="S141" s="222">
        <v>0.8</v>
      </c>
      <c r="T141" s="222">
        <v>0.83</v>
      </c>
      <c r="U141" s="222">
        <v>0.83</v>
      </c>
      <c r="V141" s="222">
        <v>0.82</v>
      </c>
      <c r="W141" s="222">
        <v>0.82</v>
      </c>
      <c r="X141" s="222">
        <v>0.82</v>
      </c>
      <c r="Y141" s="222">
        <v>0.83</v>
      </c>
      <c r="Z141" s="222">
        <v>0.81</v>
      </c>
      <c r="AA141" s="222">
        <v>0.8</v>
      </c>
      <c r="AB141" s="222">
        <v>0.82</v>
      </c>
      <c r="AC141" s="222">
        <v>0.81</v>
      </c>
      <c r="AD141" s="222">
        <v>0.8</v>
      </c>
      <c r="AE141" s="222">
        <v>0.8</v>
      </c>
      <c r="AF141" s="222">
        <v>0.8</v>
      </c>
      <c r="AG141" s="222">
        <v>0.79</v>
      </c>
      <c r="AH141" s="222">
        <v>0.77</v>
      </c>
      <c r="AI141" s="222">
        <v>0.75</v>
      </c>
      <c r="AJ141" s="222">
        <v>0.75</v>
      </c>
      <c r="AK141" s="222">
        <v>0.74</v>
      </c>
      <c r="AL141" s="222">
        <v>0.73</v>
      </c>
      <c r="AM141" s="222">
        <v>0.72</v>
      </c>
      <c r="AN141" s="222">
        <v>0.72</v>
      </c>
      <c r="AO141" s="222">
        <v>0.71</v>
      </c>
      <c r="AP141" s="222">
        <v>0.7</v>
      </c>
      <c r="AQ141" s="222">
        <v>0.69</v>
      </c>
      <c r="AR141" s="222">
        <v>0.68</v>
      </c>
      <c r="AS141" s="222">
        <v>0.67</v>
      </c>
      <c r="AT141" s="222">
        <v>0.66</v>
      </c>
      <c r="AU141" s="222">
        <v>0.66</v>
      </c>
      <c r="AV141" s="222">
        <v>0.66</v>
      </c>
      <c r="AW141" s="222">
        <v>0.65</v>
      </c>
      <c r="AX141" s="222">
        <v>0.64</v>
      </c>
      <c r="AY141" s="222">
        <v>0.63</v>
      </c>
      <c r="AZ141" s="222">
        <v>0.63</v>
      </c>
      <c r="BA141" s="222">
        <v>0.63</v>
      </c>
      <c r="BB141" s="222">
        <v>0.63</v>
      </c>
      <c r="BC141" s="222">
        <v>0.63</v>
      </c>
      <c r="BD141" s="222">
        <v>0.62</v>
      </c>
      <c r="BE141" s="222">
        <v>0.62</v>
      </c>
      <c r="BF141" s="222">
        <v>0.61</v>
      </c>
      <c r="BG141" s="222">
        <v>0.61</v>
      </c>
      <c r="BH141" s="222">
        <v>0.6</v>
      </c>
      <c r="BI141" s="222">
        <v>0.59</v>
      </c>
      <c r="BJ141" s="222">
        <v>0.59</v>
      </c>
      <c r="BK141" s="222">
        <v>0.59</v>
      </c>
      <c r="BL141" s="222">
        <v>0.57999999999999996</v>
      </c>
      <c r="BM141" s="222">
        <v>0.57999999999999996</v>
      </c>
      <c r="BN141" s="222">
        <v>0.56999999999999995</v>
      </c>
      <c r="BO141" s="222">
        <v>0.56999999999999995</v>
      </c>
      <c r="BP141" s="222">
        <v>0.56999999999999995</v>
      </c>
      <c r="BQ141" s="222">
        <v>0.56000000000000005</v>
      </c>
      <c r="BR141" s="222">
        <v>0.56000000000000005</v>
      </c>
      <c r="BS141" s="222">
        <v>0.55000000000000004</v>
      </c>
      <c r="BT141" s="222">
        <v>0.55000000000000004</v>
      </c>
      <c r="BU141" s="222">
        <v>0.55000000000000004</v>
      </c>
      <c r="BV141" s="222">
        <v>0.55000000000000004</v>
      </c>
      <c r="BW141" s="222">
        <v>0.54</v>
      </c>
      <c r="BX141" s="222">
        <v>0.54</v>
      </c>
      <c r="BY141" s="222">
        <v>0.54</v>
      </c>
      <c r="BZ141" s="222">
        <v>0.53</v>
      </c>
      <c r="CA141" s="222">
        <v>0.54</v>
      </c>
      <c r="CB141" s="222">
        <v>0.54</v>
      </c>
      <c r="CC141" s="222">
        <v>0.54</v>
      </c>
      <c r="CD141" s="222">
        <v>0.54</v>
      </c>
      <c r="CE141" s="222">
        <v>0.53</v>
      </c>
      <c r="CF141" s="222">
        <v>0.53</v>
      </c>
      <c r="CG141" s="222">
        <v>0.53</v>
      </c>
      <c r="CH141" s="222">
        <v>0.53</v>
      </c>
      <c r="CI141" s="222">
        <v>0.53</v>
      </c>
      <c r="CJ141" s="222">
        <v>0.52</v>
      </c>
      <c r="CK141" s="222">
        <v>0.52</v>
      </c>
      <c r="CL141" s="222">
        <v>0.52</v>
      </c>
      <c r="CM141" s="222">
        <v>0.52</v>
      </c>
      <c r="CN141" s="222">
        <v>0.52</v>
      </c>
      <c r="CO141" s="222">
        <v>0.51</v>
      </c>
      <c r="CP141" s="222">
        <v>0.51</v>
      </c>
      <c r="CQ141" s="222">
        <v>0.51</v>
      </c>
      <c r="CR141" s="222">
        <v>0.51</v>
      </c>
      <c r="CS141" s="222">
        <v>0.51</v>
      </c>
      <c r="CT141" s="222">
        <v>0.51</v>
      </c>
      <c r="CU141" s="222">
        <v>0.5</v>
      </c>
      <c r="CV141" s="222">
        <v>0.5</v>
      </c>
      <c r="CW141" s="222">
        <v>0.5</v>
      </c>
      <c r="CX141" s="222">
        <v>0.5</v>
      </c>
      <c r="CY141" s="222">
        <v>0.5</v>
      </c>
      <c r="CZ141" s="222">
        <v>0.5</v>
      </c>
      <c r="DA141" s="222">
        <v>0.49</v>
      </c>
      <c r="DB141" s="222">
        <v>0.49</v>
      </c>
      <c r="DC141" s="222">
        <v>0.49</v>
      </c>
      <c r="DD141" s="222">
        <v>0.49</v>
      </c>
      <c r="DE141" s="222">
        <v>0.49</v>
      </c>
      <c r="DF141" s="222">
        <v>0.49</v>
      </c>
      <c r="DG141" s="222">
        <v>0.49</v>
      </c>
      <c r="DH141" s="222">
        <v>0.49</v>
      </c>
      <c r="DI141" s="222">
        <v>0.49</v>
      </c>
      <c r="DJ141" s="222">
        <v>0.49</v>
      </c>
      <c r="DK141" s="222">
        <v>0.48</v>
      </c>
      <c r="DL141" s="222">
        <v>0.48</v>
      </c>
      <c r="DM141" s="222">
        <v>0.48</v>
      </c>
      <c r="DN141" s="222">
        <v>0.48</v>
      </c>
      <c r="DO141" s="222">
        <v>0.48</v>
      </c>
      <c r="DP141" s="222">
        <v>0.48</v>
      </c>
      <c r="DQ141" s="222">
        <v>0.48</v>
      </c>
      <c r="DR141" s="222">
        <v>0.48</v>
      </c>
      <c r="DS141" s="222">
        <v>0.48</v>
      </c>
      <c r="DT141" s="222">
        <v>0.48</v>
      </c>
      <c r="DU141" s="222">
        <v>0.47</v>
      </c>
      <c r="DV141" s="222">
        <v>0.47</v>
      </c>
      <c r="DW141" s="222">
        <v>0.47</v>
      </c>
      <c r="DX141" s="222">
        <v>0.47</v>
      </c>
      <c r="DY141" s="222">
        <v>0.47</v>
      </c>
      <c r="DZ141" s="222">
        <v>0.47</v>
      </c>
      <c r="EA141" s="222">
        <v>0.47</v>
      </c>
      <c r="EB141" s="222">
        <v>0.47</v>
      </c>
      <c r="EC141" s="222">
        <v>0.47</v>
      </c>
      <c r="ED141" s="222">
        <v>0.47</v>
      </c>
      <c r="EE141" s="222">
        <v>0.47</v>
      </c>
      <c r="EF141" s="222">
        <v>0.47</v>
      </c>
      <c r="EG141" s="222">
        <v>0.47</v>
      </c>
      <c r="EH141" s="222">
        <v>0.46</v>
      </c>
      <c r="EI141" s="222">
        <v>0.46</v>
      </c>
      <c r="EJ141" s="222">
        <v>0.46</v>
      </c>
      <c r="EK141" s="222">
        <v>0.46</v>
      </c>
      <c r="EL141" s="222">
        <v>0.46</v>
      </c>
      <c r="EM141" s="222">
        <v>0.46</v>
      </c>
      <c r="EN141" s="222">
        <v>0.46</v>
      </c>
      <c r="EO141" s="222">
        <v>0.46</v>
      </c>
      <c r="EP141" s="222">
        <v>0.46</v>
      </c>
      <c r="EQ141" s="222">
        <v>0.46</v>
      </c>
      <c r="ER141" s="222">
        <v>0.46</v>
      </c>
      <c r="ES141" s="222">
        <v>0.46</v>
      </c>
      <c r="ET141" s="222">
        <v>0.46</v>
      </c>
      <c r="EU141" s="222">
        <v>0.46</v>
      </c>
      <c r="EV141" s="222">
        <v>0.46</v>
      </c>
      <c r="EW141" s="222">
        <v>0.46</v>
      </c>
      <c r="EX141" s="222">
        <v>0.46</v>
      </c>
      <c r="EY141" s="222">
        <v>0.46</v>
      </c>
      <c r="EZ141" s="222">
        <v>0.46</v>
      </c>
      <c r="FA141" s="222">
        <v>0.45</v>
      </c>
      <c r="FB141" s="222">
        <v>0.45</v>
      </c>
      <c r="FC141" s="222">
        <v>0.45</v>
      </c>
      <c r="FD141" s="222">
        <v>0.45</v>
      </c>
      <c r="FE141" s="222">
        <v>0.45</v>
      </c>
      <c r="FF141" s="222">
        <v>0.45</v>
      </c>
      <c r="FG141" s="222">
        <v>0.45</v>
      </c>
      <c r="FH141" s="222">
        <v>0.45</v>
      </c>
      <c r="FI141" s="222">
        <v>0.45</v>
      </c>
      <c r="FJ141" s="222">
        <v>0.45</v>
      </c>
      <c r="FK141" s="222">
        <v>0.45</v>
      </c>
      <c r="FL141" s="222">
        <v>0.45</v>
      </c>
      <c r="FM141" s="222">
        <v>0.45</v>
      </c>
      <c r="FN141" s="222">
        <v>0.45</v>
      </c>
      <c r="FO141" s="222">
        <v>0.45</v>
      </c>
      <c r="FP141" s="222">
        <v>0.45</v>
      </c>
      <c r="FQ141" s="222">
        <v>0.45</v>
      </c>
      <c r="FR141" s="222">
        <v>0.45</v>
      </c>
      <c r="FS141" s="222">
        <v>0.45</v>
      </c>
      <c r="FT141" s="222">
        <v>0.45</v>
      </c>
      <c r="FU141" s="222">
        <v>0.45</v>
      </c>
      <c r="FV141" s="222">
        <v>0.45</v>
      </c>
      <c r="FW141" s="222">
        <v>0.44</v>
      </c>
      <c r="FX141" s="222">
        <v>0.44</v>
      </c>
      <c r="FY141" s="222">
        <v>0.44</v>
      </c>
      <c r="FZ141" s="222">
        <v>0.44</v>
      </c>
      <c r="GA141" s="222">
        <v>0.44</v>
      </c>
      <c r="GB141" s="222">
        <v>0.44</v>
      </c>
      <c r="GC141" s="222">
        <v>0.44</v>
      </c>
      <c r="GD141" s="222">
        <v>0.44</v>
      </c>
      <c r="GE141" s="222">
        <v>0.44</v>
      </c>
      <c r="GF141" s="222">
        <v>0.44</v>
      </c>
      <c r="GG141" s="222">
        <v>0.44</v>
      </c>
      <c r="GH141" s="222">
        <v>0.44</v>
      </c>
      <c r="GI141" s="222">
        <v>0.44</v>
      </c>
      <c r="GJ141" s="222">
        <v>0.44</v>
      </c>
      <c r="GK141" s="222">
        <v>0.44</v>
      </c>
      <c r="GL141" s="222">
        <v>0.44</v>
      </c>
      <c r="GM141" s="222">
        <v>0.44</v>
      </c>
      <c r="GN141" s="222">
        <v>0.43</v>
      </c>
      <c r="GO141" s="222">
        <v>0.43</v>
      </c>
      <c r="GP141" s="222">
        <v>0.43</v>
      </c>
      <c r="GQ141" s="222">
        <v>0.43</v>
      </c>
      <c r="GR141" s="222">
        <v>0.43</v>
      </c>
      <c r="GS141" s="222">
        <v>0.43</v>
      </c>
      <c r="GT141" s="222">
        <v>0.43</v>
      </c>
      <c r="GU141" s="222">
        <v>0.43</v>
      </c>
      <c r="GV141" s="222">
        <v>0.43</v>
      </c>
      <c r="GW141" s="222">
        <v>0.43</v>
      </c>
      <c r="GX141" s="222">
        <v>0.43</v>
      </c>
      <c r="GY141" s="222">
        <v>0.43</v>
      </c>
      <c r="GZ141" s="222">
        <v>0.43</v>
      </c>
      <c r="HA141" s="222">
        <v>0.43</v>
      </c>
      <c r="HB141" s="222">
        <v>0.43</v>
      </c>
      <c r="HC141" s="222">
        <v>0.42</v>
      </c>
      <c r="HD141" s="222">
        <v>0.42</v>
      </c>
      <c r="HE141" s="222">
        <v>0.42</v>
      </c>
      <c r="HF141" s="222">
        <v>0.42</v>
      </c>
      <c r="HG141" s="222">
        <v>0.42</v>
      </c>
      <c r="HH141" s="222">
        <v>0.42</v>
      </c>
      <c r="HI141" s="222">
        <v>0.42</v>
      </c>
      <c r="HJ141" s="222">
        <v>0.42</v>
      </c>
      <c r="HK141" s="222">
        <v>0.42</v>
      </c>
      <c r="HL141" s="222">
        <v>0.42</v>
      </c>
      <c r="HM141" s="222">
        <v>0.42</v>
      </c>
      <c r="HN141" s="222">
        <v>0.42</v>
      </c>
      <c r="HO141" s="222">
        <v>0.42</v>
      </c>
      <c r="HP141" s="222">
        <v>0.42</v>
      </c>
      <c r="HQ141" s="222">
        <v>0.42</v>
      </c>
      <c r="HR141" s="222">
        <v>0.42</v>
      </c>
      <c r="HS141" s="222">
        <v>0.42</v>
      </c>
      <c r="HT141" s="222">
        <v>0.42</v>
      </c>
      <c r="HU141" s="222">
        <v>0.42</v>
      </c>
      <c r="HV141" s="222">
        <v>0.42</v>
      </c>
      <c r="HW141" s="222">
        <v>0.41</v>
      </c>
      <c r="HX141" s="222">
        <v>0.41</v>
      </c>
      <c r="HY141" s="222">
        <v>0.41</v>
      </c>
      <c r="HZ141" s="222">
        <v>0.41</v>
      </c>
    </row>
    <row r="142" spans="1:237" x14ac:dyDescent="0.25">
      <c r="A142" s="225">
        <f t="shared" si="6"/>
        <v>140</v>
      </c>
      <c r="B142" s="226"/>
      <c r="C142" s="229"/>
      <c r="D142" s="180"/>
      <c r="E142" s="180">
        <v>0.9</v>
      </c>
      <c r="F142" s="180">
        <v>1.05</v>
      </c>
      <c r="G142" s="180">
        <v>0.93</v>
      </c>
      <c r="H142" s="180">
        <v>0.8</v>
      </c>
      <c r="I142" s="180">
        <v>0.81</v>
      </c>
      <c r="J142" s="222">
        <v>0.79</v>
      </c>
      <c r="K142" s="222">
        <v>0.88</v>
      </c>
      <c r="L142" s="229">
        <v>0.82</v>
      </c>
      <c r="M142" s="222">
        <v>0.77</v>
      </c>
      <c r="N142" s="222">
        <v>0.74</v>
      </c>
      <c r="O142" s="222">
        <v>0.74</v>
      </c>
      <c r="P142" s="222">
        <v>0.72</v>
      </c>
      <c r="Q142" s="222">
        <v>0.73</v>
      </c>
      <c r="R142" s="222">
        <v>0.7</v>
      </c>
      <c r="S142" s="222">
        <v>0.69</v>
      </c>
      <c r="T142" s="222">
        <v>0.67</v>
      </c>
      <c r="U142" s="222">
        <v>0.65</v>
      </c>
      <c r="V142" s="222">
        <v>0.63</v>
      </c>
      <c r="W142" s="222">
        <v>0.63</v>
      </c>
      <c r="X142" s="222">
        <v>0.62</v>
      </c>
      <c r="Y142" s="222">
        <v>0.64</v>
      </c>
      <c r="Z142" s="222">
        <v>0.7</v>
      </c>
      <c r="AA142" s="222">
        <v>0.75</v>
      </c>
      <c r="AB142" s="222">
        <v>0.74</v>
      </c>
      <c r="AC142" s="222">
        <v>0.74</v>
      </c>
      <c r="AD142" s="222">
        <v>0.74</v>
      </c>
      <c r="AE142" s="222">
        <v>0.74</v>
      </c>
      <c r="AF142" s="222">
        <v>0.74</v>
      </c>
      <c r="AG142" s="222">
        <v>0.74</v>
      </c>
      <c r="AH142" s="222">
        <v>0.73</v>
      </c>
      <c r="AI142" s="222">
        <v>0.74</v>
      </c>
      <c r="AJ142" s="222">
        <v>0.74</v>
      </c>
      <c r="AK142" s="222">
        <v>0.75</v>
      </c>
      <c r="AL142" s="222">
        <v>0.74</v>
      </c>
      <c r="AM142" s="222">
        <v>0.75</v>
      </c>
      <c r="AN142" s="222">
        <v>0.75</v>
      </c>
      <c r="AO142" s="222">
        <v>0.76</v>
      </c>
      <c r="AP142" s="222">
        <v>0.77</v>
      </c>
      <c r="AQ142" s="222">
        <v>0.76</v>
      </c>
      <c r="AR142" s="222">
        <v>0.79</v>
      </c>
      <c r="AS142" s="222">
        <v>0.79</v>
      </c>
      <c r="AT142" s="222">
        <v>0.79</v>
      </c>
      <c r="AU142" s="222">
        <v>0.8</v>
      </c>
      <c r="AV142" s="222">
        <v>0.79</v>
      </c>
      <c r="AW142" s="222">
        <v>0.79</v>
      </c>
      <c r="AX142" s="222">
        <v>0.78</v>
      </c>
      <c r="AY142" s="222">
        <v>0.79</v>
      </c>
      <c r="AZ142" s="222">
        <v>0.79</v>
      </c>
      <c r="BA142" s="222">
        <v>0.79</v>
      </c>
      <c r="BB142" s="222">
        <v>0.79</v>
      </c>
      <c r="BC142" s="222">
        <v>0.8</v>
      </c>
      <c r="BD142" s="222">
        <v>0.8</v>
      </c>
      <c r="BE142" s="222">
        <v>0.8</v>
      </c>
      <c r="BF142" s="222">
        <v>0.8</v>
      </c>
      <c r="BG142" s="222">
        <v>0.8</v>
      </c>
      <c r="BH142" s="222">
        <v>0.8</v>
      </c>
      <c r="BI142" s="222">
        <v>0.8</v>
      </c>
      <c r="BJ142" s="222">
        <v>0.81</v>
      </c>
      <c r="BK142" s="222">
        <v>0.81</v>
      </c>
      <c r="BL142" s="222">
        <v>0.82</v>
      </c>
      <c r="BM142" s="222">
        <v>0.82</v>
      </c>
      <c r="BN142" s="222">
        <v>0.82</v>
      </c>
      <c r="BO142" s="222">
        <v>0.82</v>
      </c>
      <c r="BP142" s="222">
        <v>0.83</v>
      </c>
      <c r="BQ142" s="222">
        <v>0.84</v>
      </c>
      <c r="BR142" s="222">
        <v>0.84</v>
      </c>
      <c r="BS142" s="222">
        <v>0.85</v>
      </c>
      <c r="BT142" s="222">
        <v>0.84</v>
      </c>
      <c r="BU142" s="222">
        <v>0.84</v>
      </c>
      <c r="BV142" s="222">
        <v>0.85</v>
      </c>
      <c r="BW142" s="222">
        <v>0.85</v>
      </c>
      <c r="BX142" s="222">
        <v>0.85</v>
      </c>
      <c r="BY142" s="222">
        <v>0.85</v>
      </c>
      <c r="BZ142" s="222">
        <v>0.86</v>
      </c>
      <c r="CA142" s="222">
        <v>0.87</v>
      </c>
      <c r="CB142" s="222">
        <v>0.88</v>
      </c>
      <c r="CC142" s="222">
        <v>0.88</v>
      </c>
      <c r="CD142" s="222">
        <v>0.88</v>
      </c>
      <c r="CE142" s="222">
        <v>0.89</v>
      </c>
      <c r="CF142" s="222">
        <v>0.89</v>
      </c>
      <c r="CG142" s="222">
        <v>0.9</v>
      </c>
      <c r="CH142" s="222">
        <v>0.9</v>
      </c>
      <c r="CI142" s="222">
        <v>0.91</v>
      </c>
      <c r="CJ142" s="222">
        <v>0.91</v>
      </c>
      <c r="CK142" s="222">
        <v>0.91</v>
      </c>
      <c r="CL142" s="222">
        <v>0.91</v>
      </c>
      <c r="CM142" s="222">
        <v>0.93</v>
      </c>
      <c r="CN142" s="222">
        <v>0.93</v>
      </c>
      <c r="CO142" s="222">
        <v>0.93</v>
      </c>
      <c r="CP142" s="222">
        <v>0.93</v>
      </c>
      <c r="CQ142" s="222">
        <v>0.93</v>
      </c>
      <c r="CR142" s="222">
        <v>0.93</v>
      </c>
      <c r="CS142" s="222">
        <v>0.93</v>
      </c>
      <c r="CT142" s="222">
        <v>0.93</v>
      </c>
      <c r="CU142" s="222">
        <v>0.93</v>
      </c>
      <c r="CV142" s="222">
        <v>0.93</v>
      </c>
      <c r="CW142" s="222">
        <v>0.93</v>
      </c>
      <c r="CX142" s="222">
        <v>0.93</v>
      </c>
      <c r="CY142" s="222">
        <v>0.93</v>
      </c>
      <c r="CZ142" s="222">
        <v>0.94</v>
      </c>
      <c r="DA142" s="222">
        <v>0.94</v>
      </c>
      <c r="DB142" s="222">
        <v>0.95</v>
      </c>
      <c r="DC142" s="222">
        <v>0.95</v>
      </c>
      <c r="DD142" s="222">
        <v>0.95</v>
      </c>
      <c r="DE142" s="222">
        <v>0.94</v>
      </c>
      <c r="DF142" s="222">
        <v>0.95</v>
      </c>
      <c r="DG142" s="222">
        <v>0.95</v>
      </c>
      <c r="DH142" s="222">
        <v>0.95</v>
      </c>
      <c r="DI142" s="222">
        <v>0.95</v>
      </c>
      <c r="DJ142" s="222">
        <v>0.95</v>
      </c>
      <c r="DK142" s="222">
        <v>0.95</v>
      </c>
      <c r="DL142" s="222">
        <v>0.96</v>
      </c>
      <c r="DM142" s="222">
        <v>0.96</v>
      </c>
      <c r="DN142" s="222">
        <v>0.96</v>
      </c>
      <c r="DO142" s="222">
        <v>0.96</v>
      </c>
      <c r="DP142" s="222">
        <v>0.96</v>
      </c>
      <c r="DQ142" s="222">
        <v>0.96</v>
      </c>
      <c r="DR142" s="222">
        <v>0.96</v>
      </c>
      <c r="DS142" s="222">
        <v>0.96</v>
      </c>
      <c r="DT142" s="222">
        <v>0.96</v>
      </c>
      <c r="DU142" s="222">
        <v>0.97</v>
      </c>
      <c r="DV142" s="222">
        <v>0.96</v>
      </c>
      <c r="DW142" s="222">
        <v>0.96</v>
      </c>
      <c r="DX142" s="222">
        <v>0.97</v>
      </c>
      <c r="DY142" s="222">
        <v>0.97</v>
      </c>
      <c r="DZ142" s="222">
        <v>0.97</v>
      </c>
      <c r="EA142" s="222">
        <v>0.98</v>
      </c>
      <c r="EB142" s="222">
        <v>0.97</v>
      </c>
      <c r="EC142" s="222">
        <v>0.97</v>
      </c>
      <c r="ED142" s="222">
        <v>0.97</v>
      </c>
      <c r="EE142" s="222">
        <v>0.98</v>
      </c>
      <c r="EF142" s="222">
        <v>0.98</v>
      </c>
      <c r="EG142" s="222">
        <v>0.98</v>
      </c>
      <c r="EH142" s="222">
        <v>0.98</v>
      </c>
      <c r="EI142" s="222">
        <v>0.98</v>
      </c>
      <c r="EJ142" s="222">
        <v>0.98</v>
      </c>
      <c r="EK142" s="222">
        <v>0.98</v>
      </c>
      <c r="EL142" s="222">
        <v>0.98</v>
      </c>
      <c r="EM142" s="222">
        <v>0.98</v>
      </c>
      <c r="EN142" s="222">
        <v>0.97</v>
      </c>
      <c r="EO142" s="222">
        <v>0.98</v>
      </c>
      <c r="EP142" s="222">
        <v>0.98</v>
      </c>
      <c r="EQ142" s="222">
        <v>0.97</v>
      </c>
      <c r="ER142" s="222">
        <v>0.98</v>
      </c>
      <c r="ES142" s="222">
        <v>0.98</v>
      </c>
      <c r="ET142" s="222">
        <v>0.98</v>
      </c>
      <c r="EU142" s="222">
        <v>0.98</v>
      </c>
      <c r="EV142" s="222">
        <v>0.98</v>
      </c>
      <c r="EW142" s="222">
        <v>0.98</v>
      </c>
      <c r="EX142" s="222">
        <v>0.98</v>
      </c>
      <c r="EY142" s="222">
        <v>0.98</v>
      </c>
      <c r="EZ142" s="222">
        <v>0.98</v>
      </c>
      <c r="FA142" s="222">
        <v>0.97</v>
      </c>
      <c r="FB142" s="222">
        <v>0.97</v>
      </c>
      <c r="FC142" s="222">
        <v>0.97</v>
      </c>
      <c r="FD142" s="222">
        <v>0.97</v>
      </c>
      <c r="FE142" s="222">
        <v>0.97</v>
      </c>
      <c r="FF142" s="222">
        <v>0.97</v>
      </c>
      <c r="FG142" s="222">
        <v>0.97</v>
      </c>
      <c r="FH142" s="222">
        <v>0.96</v>
      </c>
      <c r="FI142" s="222">
        <v>0.96</v>
      </c>
      <c r="FJ142" s="222">
        <v>0.97</v>
      </c>
      <c r="FK142" s="222">
        <v>0.96</v>
      </c>
      <c r="FL142" s="222">
        <v>0.97</v>
      </c>
      <c r="FM142" s="222">
        <v>0.96</v>
      </c>
      <c r="FN142" s="222">
        <v>0.96</v>
      </c>
      <c r="FO142" s="222">
        <v>0.96</v>
      </c>
      <c r="FP142" s="222">
        <v>0.96</v>
      </c>
      <c r="FQ142" s="222">
        <v>0.96</v>
      </c>
      <c r="FR142" s="222">
        <v>0.96</v>
      </c>
      <c r="FS142" s="222">
        <v>0.96</v>
      </c>
      <c r="FT142" s="222">
        <v>0.96</v>
      </c>
      <c r="FU142" s="222">
        <v>0.96</v>
      </c>
      <c r="FV142" s="222">
        <v>0.97</v>
      </c>
      <c r="FW142" s="222">
        <v>0.98</v>
      </c>
      <c r="FX142" s="222">
        <v>0.98</v>
      </c>
      <c r="FY142" s="222">
        <v>0.98</v>
      </c>
      <c r="FZ142" s="222">
        <v>0.98</v>
      </c>
      <c r="GA142" s="222">
        <v>0.97</v>
      </c>
      <c r="GB142" s="222">
        <v>0.97</v>
      </c>
      <c r="GC142" s="222">
        <v>0.97</v>
      </c>
      <c r="GD142" s="222">
        <v>0.97</v>
      </c>
      <c r="GE142" s="222">
        <v>0.97</v>
      </c>
      <c r="GF142" s="222">
        <v>0.97</v>
      </c>
      <c r="GG142" s="222">
        <v>0.97</v>
      </c>
      <c r="GH142" s="222">
        <v>0.97</v>
      </c>
      <c r="GI142" s="222">
        <v>0.96</v>
      </c>
      <c r="GJ142" s="222">
        <v>0.96</v>
      </c>
      <c r="GK142" s="222">
        <v>0.96</v>
      </c>
      <c r="GL142" s="222">
        <v>0.96</v>
      </c>
      <c r="GM142" s="222">
        <v>0.96</v>
      </c>
      <c r="GN142" s="222">
        <v>0.96</v>
      </c>
      <c r="GO142" s="222">
        <v>0.96</v>
      </c>
      <c r="GP142" s="222">
        <v>0.96</v>
      </c>
      <c r="GQ142" s="222">
        <v>0.96</v>
      </c>
      <c r="GR142" s="222">
        <v>0.96</v>
      </c>
      <c r="GS142" s="222">
        <v>0.96</v>
      </c>
      <c r="GT142" s="222">
        <v>0.96</v>
      </c>
      <c r="GU142" s="222">
        <v>0.96</v>
      </c>
      <c r="GV142" s="222">
        <v>0.96</v>
      </c>
      <c r="GW142" s="222">
        <v>0.96</v>
      </c>
      <c r="GX142" s="222">
        <v>0.96</v>
      </c>
      <c r="GY142" s="222">
        <v>0.96</v>
      </c>
      <c r="GZ142" s="222">
        <v>0.96</v>
      </c>
      <c r="HA142" s="222">
        <v>0.96</v>
      </c>
      <c r="HB142" s="222">
        <v>0.96</v>
      </c>
      <c r="HC142" s="222">
        <v>0.96</v>
      </c>
      <c r="HD142" s="222">
        <v>0.96</v>
      </c>
      <c r="HE142" s="222">
        <v>0.96</v>
      </c>
      <c r="HF142" s="222">
        <v>0.96</v>
      </c>
      <c r="HG142" s="222">
        <v>0.96</v>
      </c>
      <c r="HH142" s="222">
        <v>0.96</v>
      </c>
      <c r="HI142" s="222">
        <v>0.96</v>
      </c>
      <c r="HJ142" s="222">
        <v>0.96</v>
      </c>
      <c r="HK142" s="222">
        <v>0.96</v>
      </c>
      <c r="HL142" s="222">
        <v>0.96</v>
      </c>
      <c r="HM142" s="222">
        <v>0.96</v>
      </c>
      <c r="HN142" s="222">
        <v>0.96</v>
      </c>
      <c r="HO142" s="222">
        <v>0.96</v>
      </c>
      <c r="HP142" s="222">
        <v>0.95</v>
      </c>
      <c r="HQ142" s="222">
        <v>0.95</v>
      </c>
      <c r="HR142" s="222">
        <v>0.95</v>
      </c>
      <c r="HS142" s="222">
        <v>0.95</v>
      </c>
      <c r="HT142" s="222">
        <v>0.95</v>
      </c>
      <c r="HU142" s="222">
        <v>0.95</v>
      </c>
      <c r="HV142" s="222">
        <v>0.95</v>
      </c>
      <c r="HW142" s="222">
        <v>0.95</v>
      </c>
      <c r="HX142" s="222">
        <v>0.96</v>
      </c>
      <c r="HY142" s="222">
        <v>0.96</v>
      </c>
      <c r="HZ142" s="222">
        <v>0.96</v>
      </c>
    </row>
    <row r="143" spans="1:237" x14ac:dyDescent="0.25">
      <c r="A143" s="225">
        <f t="shared" si="6"/>
        <v>141</v>
      </c>
      <c r="B143" s="226"/>
      <c r="C143" s="229"/>
      <c r="D143" s="180"/>
      <c r="E143" s="180">
        <v>1.1299999999999999</v>
      </c>
      <c r="F143" s="180">
        <v>1.1599999999999999</v>
      </c>
      <c r="G143" s="180">
        <v>1.17</v>
      </c>
      <c r="H143" s="180">
        <v>1.25</v>
      </c>
      <c r="I143" s="180">
        <v>1.25</v>
      </c>
      <c r="J143" s="222">
        <v>1.26</v>
      </c>
      <c r="K143" s="222">
        <v>1.38</v>
      </c>
      <c r="L143" s="229">
        <v>1.37</v>
      </c>
      <c r="M143" s="222">
        <v>1.36</v>
      </c>
      <c r="N143" s="222">
        <v>1.35</v>
      </c>
      <c r="O143" s="222">
        <v>1.34</v>
      </c>
      <c r="P143" s="222">
        <v>1.36</v>
      </c>
      <c r="Q143" s="222">
        <v>1.39</v>
      </c>
      <c r="R143" s="222">
        <v>1.41</v>
      </c>
      <c r="S143" s="222">
        <v>1.44</v>
      </c>
      <c r="T143" s="222">
        <v>1.45</v>
      </c>
      <c r="U143" s="222">
        <v>1.48</v>
      </c>
      <c r="V143" s="222">
        <v>1.51</v>
      </c>
      <c r="W143" s="222">
        <v>1.53</v>
      </c>
      <c r="X143" s="222">
        <v>1.54</v>
      </c>
      <c r="Y143" s="222">
        <v>1.56</v>
      </c>
      <c r="Z143" s="222">
        <v>1.52</v>
      </c>
      <c r="AA143" s="222">
        <v>1.49</v>
      </c>
      <c r="AB143" s="222">
        <v>1.49</v>
      </c>
      <c r="AC143" s="222">
        <v>1.49</v>
      </c>
      <c r="AD143" s="222">
        <v>1.47</v>
      </c>
      <c r="AE143" s="222">
        <v>1.47</v>
      </c>
      <c r="AF143" s="222">
        <v>1.47</v>
      </c>
      <c r="AG143" s="222">
        <v>1.47</v>
      </c>
      <c r="AH143" s="222">
        <v>1.44</v>
      </c>
      <c r="AI143" s="222">
        <v>1.44</v>
      </c>
      <c r="AJ143" s="222">
        <v>1.44</v>
      </c>
      <c r="AK143" s="222">
        <v>1.46</v>
      </c>
      <c r="AL143" s="222">
        <v>1.45</v>
      </c>
      <c r="AM143" s="222">
        <v>1.45</v>
      </c>
      <c r="AN143" s="222">
        <v>1.46</v>
      </c>
      <c r="AO143" s="222">
        <v>1.45</v>
      </c>
      <c r="AP143" s="222">
        <v>1.46</v>
      </c>
      <c r="AQ143" s="222">
        <v>1.46</v>
      </c>
      <c r="AR143" s="222">
        <v>1.46</v>
      </c>
      <c r="AS143" s="222">
        <v>1.47</v>
      </c>
      <c r="AT143" s="222">
        <v>1.48</v>
      </c>
      <c r="AU143" s="222">
        <v>1.49</v>
      </c>
      <c r="AV143" s="222">
        <v>1.5</v>
      </c>
      <c r="AW143" s="222">
        <v>1.49</v>
      </c>
      <c r="AX143" s="222">
        <v>1.49</v>
      </c>
      <c r="AY143" s="222">
        <v>1.49</v>
      </c>
      <c r="AZ143" s="222">
        <v>1.49</v>
      </c>
      <c r="BA143" s="222">
        <v>1.49</v>
      </c>
      <c r="BB143" s="222">
        <v>1.49</v>
      </c>
      <c r="BC143" s="222">
        <v>1.48</v>
      </c>
      <c r="BD143" s="222">
        <v>1.46</v>
      </c>
      <c r="BE143" s="222">
        <v>1.46</v>
      </c>
      <c r="BF143" s="222">
        <v>1.46</v>
      </c>
      <c r="BG143" s="222">
        <v>1.46</v>
      </c>
      <c r="BH143" s="222">
        <v>1.45</v>
      </c>
      <c r="BI143" s="222">
        <v>1.45</v>
      </c>
      <c r="BJ143" s="222">
        <v>1.44</v>
      </c>
      <c r="BK143" s="222">
        <v>1.44</v>
      </c>
      <c r="BL143" s="222">
        <v>1.44</v>
      </c>
      <c r="BM143" s="222">
        <v>1.44</v>
      </c>
      <c r="BN143" s="222">
        <v>1.45</v>
      </c>
      <c r="BO143" s="222">
        <v>1.46</v>
      </c>
      <c r="BP143" s="222">
        <v>1.46</v>
      </c>
      <c r="BQ143" s="222">
        <v>1.46</v>
      </c>
      <c r="BR143" s="222">
        <v>1.46</v>
      </c>
      <c r="BS143" s="222">
        <v>1.47</v>
      </c>
      <c r="BT143" s="222">
        <v>1.46</v>
      </c>
      <c r="BU143" s="222">
        <v>1.47</v>
      </c>
      <c r="BV143" s="222">
        <v>1.47</v>
      </c>
      <c r="BW143" s="222">
        <v>1.47</v>
      </c>
      <c r="BX143" s="222">
        <v>1.48</v>
      </c>
      <c r="BY143" s="222">
        <v>1.48</v>
      </c>
      <c r="BZ143" s="222">
        <v>1.48</v>
      </c>
      <c r="CA143" s="222">
        <v>1.49</v>
      </c>
      <c r="CB143" s="222">
        <v>1.49</v>
      </c>
      <c r="CC143" s="222">
        <v>1.49</v>
      </c>
      <c r="CD143" s="222">
        <v>1.49</v>
      </c>
      <c r="CE143" s="222">
        <v>1.49</v>
      </c>
      <c r="CF143" s="222">
        <v>1.5</v>
      </c>
      <c r="CG143" s="222">
        <v>1.5</v>
      </c>
      <c r="CH143" s="222">
        <v>1.5</v>
      </c>
      <c r="CI143" s="222">
        <v>1.5</v>
      </c>
      <c r="CJ143" s="222">
        <v>1.49</v>
      </c>
      <c r="CK143" s="222">
        <v>1.49</v>
      </c>
      <c r="CL143" s="222">
        <v>1.49</v>
      </c>
      <c r="CM143" s="222">
        <v>1.5</v>
      </c>
      <c r="CN143" s="222">
        <v>1.49</v>
      </c>
      <c r="CO143" s="222">
        <v>1.49</v>
      </c>
      <c r="CP143" s="222">
        <v>1.49</v>
      </c>
      <c r="CQ143" s="222">
        <v>1.49</v>
      </c>
      <c r="CR143" s="222">
        <v>1.49</v>
      </c>
      <c r="CS143" s="222">
        <v>1.5</v>
      </c>
      <c r="CT143" s="222">
        <v>1.5</v>
      </c>
      <c r="CU143" s="222">
        <v>1.5</v>
      </c>
      <c r="CV143" s="222">
        <v>1.5</v>
      </c>
      <c r="CW143" s="222">
        <v>1.5</v>
      </c>
      <c r="CX143" s="222">
        <v>1.5</v>
      </c>
      <c r="CY143" s="222">
        <v>1.51</v>
      </c>
      <c r="CZ143" s="222">
        <v>1.51</v>
      </c>
      <c r="DA143" s="222">
        <v>1.51</v>
      </c>
      <c r="DB143" s="222">
        <v>1.51</v>
      </c>
      <c r="DC143" s="222">
        <v>1.51</v>
      </c>
      <c r="DD143" s="222">
        <v>1.51</v>
      </c>
      <c r="DE143" s="222">
        <v>1.51</v>
      </c>
      <c r="DF143" s="222">
        <v>1.51</v>
      </c>
      <c r="DG143" s="222">
        <v>1.51</v>
      </c>
      <c r="DH143" s="222">
        <v>1.51</v>
      </c>
      <c r="DI143" s="222">
        <v>1.51</v>
      </c>
      <c r="DJ143" s="222">
        <v>1.51</v>
      </c>
      <c r="DK143" s="222">
        <v>1.52</v>
      </c>
      <c r="DL143" s="222">
        <v>1.52</v>
      </c>
      <c r="DM143" s="222">
        <v>1.53</v>
      </c>
      <c r="DN143" s="222">
        <v>1.53</v>
      </c>
      <c r="DO143" s="222">
        <v>1.53</v>
      </c>
      <c r="DP143" s="222">
        <v>1.53</v>
      </c>
      <c r="DQ143" s="222">
        <v>1.53</v>
      </c>
      <c r="DR143" s="222">
        <v>1.53</v>
      </c>
      <c r="DS143" s="222">
        <v>1.54</v>
      </c>
      <c r="DT143" s="222">
        <v>1.54</v>
      </c>
      <c r="DU143" s="222">
        <v>1.54</v>
      </c>
      <c r="DV143" s="222">
        <v>1.54</v>
      </c>
      <c r="DW143" s="222">
        <v>1.54</v>
      </c>
      <c r="DX143" s="222">
        <v>1.54</v>
      </c>
      <c r="DY143" s="222">
        <v>1.54</v>
      </c>
      <c r="DZ143" s="222">
        <v>1.54</v>
      </c>
      <c r="EA143" s="222">
        <v>1.54</v>
      </c>
      <c r="EB143" s="222">
        <v>1.55</v>
      </c>
      <c r="EC143" s="222">
        <v>1.55</v>
      </c>
      <c r="ED143" s="222">
        <v>1.54</v>
      </c>
      <c r="EE143" s="222">
        <v>1.55</v>
      </c>
      <c r="EF143" s="222">
        <v>1.55</v>
      </c>
      <c r="EG143" s="222">
        <v>1.55</v>
      </c>
      <c r="EH143" s="222">
        <v>1.56</v>
      </c>
      <c r="EI143" s="222">
        <v>1.56</v>
      </c>
      <c r="EJ143" s="222">
        <v>1.56</v>
      </c>
      <c r="EK143" s="222">
        <v>1.56</v>
      </c>
      <c r="EL143" s="222">
        <v>1.56</v>
      </c>
      <c r="EM143" s="222">
        <v>1.56</v>
      </c>
      <c r="EN143" s="222">
        <v>1.56</v>
      </c>
      <c r="EO143" s="222">
        <v>1.57</v>
      </c>
      <c r="EP143" s="222">
        <v>1.57</v>
      </c>
      <c r="EQ143" s="222">
        <v>1.57</v>
      </c>
      <c r="ER143" s="222">
        <v>1.58</v>
      </c>
      <c r="ES143" s="222">
        <v>1.58</v>
      </c>
      <c r="ET143" s="222">
        <v>1.59</v>
      </c>
      <c r="EU143" s="222">
        <v>1.59</v>
      </c>
      <c r="EV143" s="222">
        <v>1.59</v>
      </c>
      <c r="EW143" s="222">
        <v>1.59</v>
      </c>
      <c r="EX143" s="222">
        <v>1.59</v>
      </c>
      <c r="EY143" s="222">
        <v>1.59</v>
      </c>
      <c r="EZ143" s="222">
        <v>1.59</v>
      </c>
      <c r="FA143" s="222">
        <v>1.59</v>
      </c>
      <c r="FB143" s="222">
        <v>1.58</v>
      </c>
      <c r="FC143" s="222">
        <v>1.58</v>
      </c>
      <c r="FD143" s="222">
        <v>1.59</v>
      </c>
      <c r="FE143" s="222">
        <v>1.59</v>
      </c>
      <c r="FF143" s="222">
        <v>1.58</v>
      </c>
      <c r="FG143" s="222">
        <v>1.59</v>
      </c>
      <c r="FH143" s="222">
        <v>1.59</v>
      </c>
      <c r="FI143" s="222">
        <v>1.6</v>
      </c>
      <c r="FJ143" s="222">
        <v>1.61</v>
      </c>
      <c r="FK143" s="222">
        <v>1.61</v>
      </c>
      <c r="FL143" s="222">
        <v>1.61</v>
      </c>
      <c r="FM143" s="222">
        <v>1.61</v>
      </c>
      <c r="FN143" s="222">
        <v>1.62</v>
      </c>
      <c r="FO143" s="222">
        <v>1.62</v>
      </c>
      <c r="FP143" s="222">
        <v>1.62</v>
      </c>
      <c r="FQ143" s="222">
        <v>1.62</v>
      </c>
      <c r="FR143" s="222">
        <v>1.62</v>
      </c>
      <c r="FS143" s="222">
        <v>1.62</v>
      </c>
      <c r="FT143" s="222">
        <v>1.63</v>
      </c>
      <c r="FU143" s="222">
        <v>1.63</v>
      </c>
      <c r="FV143" s="222">
        <v>1.63</v>
      </c>
      <c r="FW143" s="222">
        <v>1.63</v>
      </c>
      <c r="FX143" s="222">
        <v>1.63</v>
      </c>
      <c r="FY143" s="222">
        <v>1.63</v>
      </c>
      <c r="FZ143" s="222">
        <v>1.63</v>
      </c>
      <c r="GA143" s="222">
        <v>1.64</v>
      </c>
      <c r="GB143" s="222">
        <v>1.64</v>
      </c>
      <c r="GC143" s="222">
        <v>1.64</v>
      </c>
      <c r="GD143" s="222">
        <v>1.63</v>
      </c>
      <c r="GE143" s="222">
        <v>1.63</v>
      </c>
      <c r="GF143" s="222">
        <v>1.64</v>
      </c>
      <c r="GG143" s="222">
        <v>1.64</v>
      </c>
      <c r="GH143" s="222">
        <v>1.64</v>
      </c>
      <c r="GI143" s="222">
        <v>1.64</v>
      </c>
      <c r="GJ143" s="222">
        <v>1.65</v>
      </c>
      <c r="GK143" s="222">
        <v>1.66</v>
      </c>
      <c r="GL143" s="222">
        <v>1.66</v>
      </c>
      <c r="GM143" s="222">
        <v>1.67</v>
      </c>
      <c r="GN143" s="222">
        <v>1.67</v>
      </c>
      <c r="GO143" s="222">
        <v>1.67</v>
      </c>
      <c r="GP143" s="222">
        <v>1.67</v>
      </c>
      <c r="GQ143" s="222">
        <v>1.67</v>
      </c>
      <c r="GR143" s="222">
        <v>1.67</v>
      </c>
      <c r="GS143" s="222">
        <v>1.67</v>
      </c>
      <c r="GT143" s="222">
        <v>1.67</v>
      </c>
      <c r="GU143" s="222">
        <v>1.67</v>
      </c>
      <c r="GV143" s="222">
        <v>1.67</v>
      </c>
      <c r="GW143" s="222">
        <v>1.67</v>
      </c>
      <c r="GX143" s="222">
        <v>1.67</v>
      </c>
      <c r="GY143" s="222">
        <v>1.67</v>
      </c>
      <c r="GZ143" s="222">
        <v>1.66</v>
      </c>
      <c r="HA143" s="222">
        <v>1.66</v>
      </c>
      <c r="HB143" s="222">
        <v>1.66</v>
      </c>
      <c r="HC143" s="222">
        <v>1.66</v>
      </c>
      <c r="HD143" s="222">
        <v>1.67</v>
      </c>
      <c r="HE143" s="222">
        <v>1.67</v>
      </c>
      <c r="HF143" s="222">
        <v>1.66</v>
      </c>
      <c r="HG143" s="222">
        <v>1.66</v>
      </c>
      <c r="HH143" s="222">
        <v>1.66</v>
      </c>
      <c r="HI143" s="222">
        <v>1.66</v>
      </c>
      <c r="HJ143" s="222">
        <v>1.66</v>
      </c>
      <c r="HK143" s="222">
        <v>1.66</v>
      </c>
      <c r="HL143" s="222">
        <v>1.66</v>
      </c>
      <c r="HM143" s="222">
        <v>1.66</v>
      </c>
      <c r="HN143" s="222">
        <v>1.66</v>
      </c>
      <c r="HO143" s="222">
        <v>1.65</v>
      </c>
      <c r="HP143" s="222">
        <v>1.65</v>
      </c>
      <c r="HQ143" s="222">
        <v>1.65</v>
      </c>
      <c r="HR143" s="222">
        <v>1.65</v>
      </c>
      <c r="HS143" s="222">
        <v>1.65</v>
      </c>
      <c r="HT143" s="222">
        <v>1.65</v>
      </c>
      <c r="HU143" s="222">
        <v>1.65</v>
      </c>
      <c r="HV143" s="222">
        <v>1.65</v>
      </c>
      <c r="HW143" s="222">
        <v>1.64</v>
      </c>
      <c r="HX143" s="222">
        <v>1.64</v>
      </c>
      <c r="HY143" s="222">
        <v>1.64</v>
      </c>
      <c r="HZ143" s="222">
        <v>1.64</v>
      </c>
    </row>
    <row r="144" spans="1:237" s="227" customFormat="1" x14ac:dyDescent="0.25">
      <c r="A144" s="225">
        <f t="shared" si="6"/>
        <v>142</v>
      </c>
      <c r="B144" s="350"/>
      <c r="C144" s="229"/>
      <c r="D144" s="180"/>
      <c r="E144" s="180"/>
      <c r="F144" s="180"/>
      <c r="G144" s="180"/>
      <c r="H144" s="180"/>
      <c r="I144" s="180"/>
      <c r="J144" s="222"/>
      <c r="K144" s="222"/>
      <c r="L144" s="229"/>
      <c r="M144" s="222"/>
      <c r="N144" s="222"/>
      <c r="O144" s="222"/>
      <c r="P144" s="222"/>
      <c r="Q144" s="222"/>
      <c r="R144" s="222"/>
      <c r="S144" s="222"/>
      <c r="T144" s="222"/>
      <c r="U144" s="222"/>
      <c r="V144" s="222"/>
      <c r="W144" s="222"/>
      <c r="X144" s="222"/>
      <c r="Y144" s="222"/>
      <c r="Z144" s="222"/>
      <c r="AA144" s="222"/>
      <c r="AB144" s="222"/>
      <c r="AC144" s="222"/>
      <c r="IA144"/>
      <c r="IB144"/>
      <c r="IC144"/>
    </row>
    <row r="145" spans="1:237" x14ac:dyDescent="0.25">
      <c r="A145" s="225">
        <f t="shared" si="6"/>
        <v>143</v>
      </c>
      <c r="B145" s="226"/>
      <c r="C145" s="229"/>
      <c r="D145" s="180">
        <v>0</v>
      </c>
      <c r="E145" s="180">
        <v>0</v>
      </c>
      <c r="F145" s="180">
        <v>2860</v>
      </c>
      <c r="G145" s="180">
        <v>2860</v>
      </c>
      <c r="H145" s="180">
        <v>10179</v>
      </c>
      <c r="I145" s="180">
        <v>17378</v>
      </c>
      <c r="J145" s="222">
        <v>23824.400000000001</v>
      </c>
      <c r="K145" s="222">
        <v>25917.200000000001</v>
      </c>
      <c r="L145" s="229">
        <v>25917.200000000001</v>
      </c>
      <c r="M145" s="222">
        <v>32694.7</v>
      </c>
      <c r="N145" s="222">
        <v>39227.300000000003</v>
      </c>
      <c r="O145" s="222">
        <v>44994</v>
      </c>
      <c r="P145" s="222">
        <v>52133.599999999999</v>
      </c>
      <c r="Q145" s="222">
        <v>59744.2</v>
      </c>
      <c r="R145" s="222">
        <v>65947</v>
      </c>
      <c r="S145" s="222">
        <v>74506.2</v>
      </c>
      <c r="T145" s="222">
        <v>80913.3</v>
      </c>
      <c r="U145" s="222">
        <v>87649.600000000006</v>
      </c>
      <c r="V145" s="222">
        <v>95881.3</v>
      </c>
      <c r="W145" s="222">
        <v>104139.4</v>
      </c>
      <c r="X145" s="222">
        <v>104139.4</v>
      </c>
      <c r="Y145" s="222">
        <v>106477.4</v>
      </c>
      <c r="Z145" s="222">
        <v>110694.39999999999</v>
      </c>
      <c r="AA145" s="222">
        <v>119168.2</v>
      </c>
      <c r="AB145" s="222">
        <v>128834.1</v>
      </c>
      <c r="AC145" s="222">
        <v>135847.70000000001</v>
      </c>
      <c r="AD145" s="222">
        <v>143667.6</v>
      </c>
      <c r="AE145" s="222">
        <v>143667.6</v>
      </c>
      <c r="AF145" s="222">
        <v>143667.6</v>
      </c>
      <c r="AG145" s="222">
        <v>146362.6</v>
      </c>
      <c r="AH145" s="222">
        <v>156229.70000000001</v>
      </c>
      <c r="AI145" s="222">
        <v>164419.70000000001</v>
      </c>
      <c r="AJ145" s="222">
        <v>173088.5</v>
      </c>
      <c r="AK145" s="222">
        <v>181987.3</v>
      </c>
      <c r="AL145" s="222">
        <v>190631</v>
      </c>
      <c r="AM145" s="222">
        <v>198937</v>
      </c>
      <c r="AN145" s="222">
        <v>205330.8</v>
      </c>
      <c r="AO145" s="222">
        <v>211153.7</v>
      </c>
      <c r="AP145" s="222">
        <v>218194.3</v>
      </c>
      <c r="AQ145" s="222">
        <v>225623.7</v>
      </c>
      <c r="AR145" s="222">
        <v>232856.6</v>
      </c>
      <c r="AS145" s="222">
        <v>241231.4</v>
      </c>
      <c r="AT145" s="222">
        <v>257075.6</v>
      </c>
      <c r="AU145" s="222">
        <v>265178.8</v>
      </c>
      <c r="AV145" s="222">
        <v>271905.59999999998</v>
      </c>
      <c r="AW145" s="222">
        <v>278098.40000000002</v>
      </c>
      <c r="AX145" s="222">
        <v>286829.5</v>
      </c>
      <c r="AY145" s="222">
        <v>294826.5</v>
      </c>
      <c r="AZ145" s="222">
        <v>294826.5</v>
      </c>
      <c r="BA145" s="222">
        <v>294826.5</v>
      </c>
      <c r="BB145" s="222">
        <v>294826.5</v>
      </c>
      <c r="BC145" s="222">
        <v>295345.40000000002</v>
      </c>
      <c r="BD145" s="222">
        <v>301901.09999999998</v>
      </c>
      <c r="BE145" s="222">
        <v>307416.8</v>
      </c>
      <c r="BF145" s="222">
        <v>313017.7</v>
      </c>
      <c r="BG145" s="222">
        <v>318160.3</v>
      </c>
      <c r="BH145" s="222">
        <v>322909.5</v>
      </c>
      <c r="BI145" s="222">
        <v>328428.7</v>
      </c>
      <c r="BJ145" s="222">
        <v>333811.7</v>
      </c>
      <c r="BK145" s="222">
        <v>339218</v>
      </c>
      <c r="BL145" s="222">
        <v>344661.2</v>
      </c>
      <c r="BM145" s="222">
        <v>350012.2</v>
      </c>
      <c r="BN145" s="222">
        <v>355393.8</v>
      </c>
      <c r="BO145" s="222">
        <v>360112.1</v>
      </c>
      <c r="BP145" s="222">
        <v>360112.1</v>
      </c>
      <c r="BQ145" s="222">
        <v>365559.1</v>
      </c>
      <c r="BR145" s="222">
        <v>370938.2</v>
      </c>
      <c r="BS145" s="222">
        <v>376296.1</v>
      </c>
      <c r="BT145" s="222">
        <v>381700.7</v>
      </c>
      <c r="BU145" s="222">
        <v>387085.7</v>
      </c>
      <c r="BV145" s="222">
        <v>392510.4</v>
      </c>
      <c r="BW145" s="222">
        <v>397941.1</v>
      </c>
      <c r="BX145" s="222">
        <v>403329.6</v>
      </c>
      <c r="BY145" s="222">
        <v>408683</v>
      </c>
      <c r="BZ145" s="222">
        <v>413666.4</v>
      </c>
      <c r="CA145" s="222">
        <v>418121.5</v>
      </c>
      <c r="CB145" s="222">
        <v>421473.2</v>
      </c>
      <c r="CC145" s="222">
        <v>430222.4</v>
      </c>
      <c r="CD145" s="222">
        <v>434284.9</v>
      </c>
      <c r="CE145" s="222">
        <v>434284.9</v>
      </c>
      <c r="CF145" s="222">
        <v>439676.4</v>
      </c>
      <c r="CG145" s="222">
        <v>445263.8</v>
      </c>
      <c r="CH145" s="222">
        <v>450481.5</v>
      </c>
      <c r="CI145" s="222">
        <v>455893.4</v>
      </c>
      <c r="CJ145" s="222">
        <v>461251.6</v>
      </c>
      <c r="CK145" s="222">
        <v>461251.6</v>
      </c>
      <c r="CL145" s="222">
        <v>461251.6</v>
      </c>
      <c r="CM145" s="222">
        <v>464509.6</v>
      </c>
      <c r="CN145" s="222">
        <v>469913.8</v>
      </c>
      <c r="CO145" s="222">
        <v>475307.4</v>
      </c>
      <c r="CP145" s="222">
        <v>480700.5</v>
      </c>
      <c r="CQ145" s="222">
        <v>485828.9</v>
      </c>
      <c r="CR145" s="222">
        <v>491194.7</v>
      </c>
      <c r="CS145" s="222">
        <v>496527.2</v>
      </c>
      <c r="CT145" s="222">
        <v>501915.1</v>
      </c>
      <c r="CU145" s="222">
        <v>507310</v>
      </c>
      <c r="CV145" s="222">
        <v>512703.1</v>
      </c>
      <c r="CW145" s="222">
        <v>518604.9</v>
      </c>
      <c r="CX145" s="222">
        <v>523518.3</v>
      </c>
      <c r="CY145" s="222">
        <v>528718.80000000005</v>
      </c>
      <c r="CZ145" s="222">
        <v>534212.4</v>
      </c>
      <c r="DA145" s="222">
        <v>539515.6</v>
      </c>
      <c r="DB145" s="222">
        <v>544847.9</v>
      </c>
      <c r="DC145" s="222">
        <v>550300.69999999995</v>
      </c>
      <c r="DD145" s="222">
        <v>555718.30000000005</v>
      </c>
      <c r="DE145" s="222">
        <v>560598</v>
      </c>
      <c r="DF145" s="222">
        <v>566006.1</v>
      </c>
      <c r="DG145" s="222">
        <v>571394.6</v>
      </c>
      <c r="DH145" s="222">
        <v>576775.19999999995</v>
      </c>
      <c r="DI145" s="222">
        <v>581981.30000000005</v>
      </c>
      <c r="DJ145" s="222">
        <v>587410.9</v>
      </c>
      <c r="DK145" s="222">
        <v>592793.4</v>
      </c>
      <c r="DL145" s="222">
        <v>598188.1</v>
      </c>
      <c r="DM145" s="222">
        <v>603573.69999999995</v>
      </c>
      <c r="DN145" s="222">
        <v>609017.1</v>
      </c>
      <c r="DO145" s="222">
        <v>613993.9</v>
      </c>
      <c r="DP145" s="222">
        <v>619664.19999999995</v>
      </c>
      <c r="DQ145" s="222">
        <v>625413.69999999995</v>
      </c>
      <c r="DR145" s="222">
        <v>630753</v>
      </c>
      <c r="DS145" s="222">
        <v>636194.5</v>
      </c>
      <c r="DT145" s="222">
        <v>641908.80000000005</v>
      </c>
      <c r="DU145" s="222">
        <v>652832.4</v>
      </c>
      <c r="DV145" s="222">
        <v>658100.5</v>
      </c>
      <c r="DW145" s="222">
        <v>663482.5</v>
      </c>
      <c r="DX145" s="222">
        <v>669351.4</v>
      </c>
      <c r="DY145" s="222">
        <v>674837</v>
      </c>
      <c r="DZ145" s="222">
        <v>680251</v>
      </c>
      <c r="EA145" s="222">
        <v>685634.5</v>
      </c>
      <c r="EB145" s="222">
        <v>690864</v>
      </c>
      <c r="EC145" s="222">
        <v>696252.4</v>
      </c>
      <c r="ED145" s="222">
        <v>701660.2</v>
      </c>
      <c r="EE145" s="222">
        <v>707031.4</v>
      </c>
      <c r="EF145" s="222">
        <v>712945.6</v>
      </c>
      <c r="EG145" s="222">
        <v>718358.9</v>
      </c>
      <c r="EH145" s="222">
        <v>722147.1</v>
      </c>
      <c r="EI145" s="222">
        <v>732914.3</v>
      </c>
      <c r="EJ145" s="222">
        <v>738310.2</v>
      </c>
      <c r="EK145" s="222">
        <v>743731.9</v>
      </c>
      <c r="EL145" s="222">
        <v>749097.9</v>
      </c>
      <c r="EM145" s="222">
        <v>754056.6</v>
      </c>
      <c r="EN145" s="222">
        <v>757525.2</v>
      </c>
      <c r="EO145" s="222">
        <v>764210.7</v>
      </c>
      <c r="EP145" s="222">
        <v>769544.5</v>
      </c>
      <c r="EQ145" s="222">
        <v>774237.4</v>
      </c>
      <c r="ER145" s="222">
        <v>779696.3</v>
      </c>
      <c r="ES145" s="222">
        <v>784210.6</v>
      </c>
      <c r="ET145" s="222">
        <v>788388.7</v>
      </c>
      <c r="EU145" s="222">
        <v>793755.1</v>
      </c>
      <c r="EV145" s="222">
        <v>795968.5</v>
      </c>
      <c r="EW145" s="222">
        <v>795968.5</v>
      </c>
      <c r="EX145" s="222">
        <v>795968.5</v>
      </c>
      <c r="EY145" s="222">
        <v>795968.5</v>
      </c>
      <c r="EZ145" s="222">
        <v>795968.5</v>
      </c>
      <c r="FA145" s="222">
        <v>797723.7</v>
      </c>
      <c r="FB145" s="222">
        <v>807882.5</v>
      </c>
      <c r="FC145" s="222">
        <v>814419.5</v>
      </c>
      <c r="FD145" s="222">
        <v>818198.6</v>
      </c>
      <c r="FE145" s="222">
        <v>824786.6</v>
      </c>
      <c r="FF145" s="222">
        <v>831294.6</v>
      </c>
      <c r="FG145" s="222">
        <v>837035.1</v>
      </c>
      <c r="FH145" s="222">
        <v>843108</v>
      </c>
      <c r="FI145" s="222">
        <v>849200.2</v>
      </c>
      <c r="FJ145" s="222">
        <v>854043.7</v>
      </c>
      <c r="FK145" s="222">
        <v>858714.1</v>
      </c>
      <c r="FL145" s="222">
        <v>863614.4</v>
      </c>
      <c r="FM145" s="222">
        <v>868460.9</v>
      </c>
      <c r="FN145" s="222">
        <v>877173.9</v>
      </c>
      <c r="FO145" s="222">
        <v>881995.8</v>
      </c>
      <c r="FP145" s="222">
        <v>885868.8</v>
      </c>
      <c r="FQ145" s="222">
        <v>891488</v>
      </c>
      <c r="FR145" s="222">
        <v>896585</v>
      </c>
      <c r="FS145" s="222">
        <v>903073</v>
      </c>
      <c r="FT145" s="222">
        <v>907815.1</v>
      </c>
      <c r="FU145" s="222">
        <v>918071</v>
      </c>
      <c r="FV145" s="222">
        <v>923520</v>
      </c>
      <c r="FW145" s="222">
        <v>927981.5</v>
      </c>
      <c r="FX145" s="222">
        <v>932500.2</v>
      </c>
      <c r="FY145" s="222">
        <v>937365.7</v>
      </c>
      <c r="FZ145" s="222">
        <v>939829.7</v>
      </c>
      <c r="GA145" s="222">
        <v>944048.3</v>
      </c>
      <c r="GB145" s="222">
        <v>949253.2</v>
      </c>
      <c r="GC145" s="222">
        <v>954402.2</v>
      </c>
      <c r="GD145" s="222">
        <v>959186.1</v>
      </c>
      <c r="GE145" s="222">
        <v>964385.8</v>
      </c>
      <c r="GF145" s="222">
        <v>969450.1</v>
      </c>
      <c r="GG145" s="222">
        <v>974443</v>
      </c>
      <c r="GH145" s="222">
        <v>979034.2</v>
      </c>
      <c r="GI145" s="222">
        <v>983157.3</v>
      </c>
      <c r="GJ145" s="222">
        <v>987757.5</v>
      </c>
      <c r="GK145" s="222">
        <v>992279.9</v>
      </c>
      <c r="GL145" s="222">
        <v>996316.9</v>
      </c>
      <c r="GM145" s="222">
        <v>1001417.8</v>
      </c>
      <c r="GN145" s="222">
        <v>1006789.9</v>
      </c>
      <c r="GO145" s="222">
        <v>1011377.6</v>
      </c>
      <c r="GP145" s="222">
        <v>1015385.7</v>
      </c>
      <c r="GQ145" s="222">
        <v>1020634</v>
      </c>
      <c r="GR145" s="222">
        <v>1023331.2</v>
      </c>
      <c r="GS145" s="222">
        <v>1028201</v>
      </c>
      <c r="GT145" s="222">
        <v>1032752.6</v>
      </c>
      <c r="GU145" s="222">
        <v>1037885.9</v>
      </c>
      <c r="GV145" s="222">
        <v>1042223.6</v>
      </c>
      <c r="GW145" s="222">
        <v>1046173.6</v>
      </c>
      <c r="GX145" s="222">
        <v>1051173.3</v>
      </c>
      <c r="GY145" s="222">
        <v>1051173.3</v>
      </c>
      <c r="GZ145" s="222">
        <v>1052148.7</v>
      </c>
      <c r="HA145" s="222">
        <v>1057309.6000000001</v>
      </c>
      <c r="HB145" s="222">
        <v>1062507.7</v>
      </c>
      <c r="HC145" s="222">
        <v>1067608.3999999999</v>
      </c>
      <c r="HD145" s="222">
        <v>1072364.8999999999</v>
      </c>
      <c r="HE145" s="222">
        <v>1076734.5</v>
      </c>
      <c r="HF145" s="222">
        <v>1080912.7</v>
      </c>
      <c r="HG145" s="222">
        <v>1085789.3</v>
      </c>
      <c r="HH145" s="222">
        <v>1090706</v>
      </c>
      <c r="HI145" s="222">
        <v>1095084.3999999999</v>
      </c>
      <c r="HJ145" s="222">
        <v>1099398.2</v>
      </c>
      <c r="HK145" s="222">
        <v>1101735.2</v>
      </c>
      <c r="HL145" s="222">
        <v>1105768.8999999999</v>
      </c>
      <c r="HM145" s="222">
        <v>1110551.3</v>
      </c>
      <c r="HN145" s="222">
        <v>1115437.8999999999</v>
      </c>
      <c r="HO145" s="222">
        <v>1118860.8999999999</v>
      </c>
      <c r="HP145" s="222">
        <v>1121065.6000000001</v>
      </c>
      <c r="HQ145" s="222">
        <v>1126561.6000000001</v>
      </c>
      <c r="HR145" s="222">
        <v>1131181.7</v>
      </c>
      <c r="HS145" s="222">
        <v>1135227.8</v>
      </c>
      <c r="HT145" s="222">
        <v>1135227.8</v>
      </c>
      <c r="HU145" s="222">
        <v>1135227.8</v>
      </c>
      <c r="HV145" s="222">
        <v>1135227.8</v>
      </c>
      <c r="HW145" s="222">
        <v>1137084</v>
      </c>
      <c r="HX145" s="222">
        <v>1142856</v>
      </c>
      <c r="HY145" s="222">
        <v>1142856</v>
      </c>
      <c r="HZ145" s="222">
        <v>1145974.7</v>
      </c>
    </row>
    <row r="146" spans="1:237" x14ac:dyDescent="0.25">
      <c r="A146" s="225">
        <f t="shared" si="6"/>
        <v>144</v>
      </c>
      <c r="B146" s="226"/>
      <c r="C146" s="229"/>
      <c r="D146" s="180"/>
      <c r="E146" s="180">
        <v>0.17849999999999999</v>
      </c>
      <c r="F146" s="180">
        <v>0.1041</v>
      </c>
      <c r="G146" s="180">
        <v>7.5800000000000006E-2</v>
      </c>
      <c r="H146" s="180">
        <v>8.7599999999999997E-2</v>
      </c>
      <c r="I146" s="180">
        <v>7.3800000000000004E-2</v>
      </c>
      <c r="J146" s="222">
        <v>6.3899999999999998E-2</v>
      </c>
      <c r="K146" s="222">
        <v>5.62E-2</v>
      </c>
      <c r="L146" s="229">
        <v>6.8699999999999997E-2</v>
      </c>
      <c r="M146" s="222">
        <v>6.3500000000000001E-2</v>
      </c>
      <c r="N146" s="222">
        <v>5.9700000000000003E-2</v>
      </c>
      <c r="O146" s="222">
        <v>6.1400000000000003E-2</v>
      </c>
      <c r="P146" s="222">
        <v>5.8900000000000001E-2</v>
      </c>
      <c r="Q146" s="222">
        <v>5.6300000000000003E-2</v>
      </c>
      <c r="R146" s="222">
        <v>5.33E-2</v>
      </c>
      <c r="S146" s="222">
        <v>5.2200000000000003E-2</v>
      </c>
      <c r="T146" s="222">
        <v>4.9599999999999998E-2</v>
      </c>
      <c r="U146" s="222">
        <v>4.8099999999999997E-2</v>
      </c>
      <c r="V146" s="222">
        <v>4.7300000000000002E-2</v>
      </c>
      <c r="W146" s="222">
        <v>4.6199999999999998E-2</v>
      </c>
      <c r="X146" s="222">
        <v>4.5999999999999999E-2</v>
      </c>
      <c r="Y146" s="222">
        <v>4.4299999999999999E-2</v>
      </c>
      <c r="Z146" s="222">
        <v>4.41E-2</v>
      </c>
      <c r="AA146" s="222">
        <v>4.3099999999999999E-2</v>
      </c>
      <c r="AB146" s="222">
        <v>4.24E-2</v>
      </c>
      <c r="AC146" s="222">
        <v>4.53E-2</v>
      </c>
      <c r="AD146" s="222">
        <v>4.4699999999999997E-2</v>
      </c>
      <c r="AE146" s="222">
        <v>4.4699999999999997E-2</v>
      </c>
      <c r="AF146" s="222">
        <v>4.4699999999999997E-2</v>
      </c>
      <c r="AG146" s="222">
        <v>4.4600000000000001E-2</v>
      </c>
      <c r="AH146" s="222">
        <v>4.4200000000000003E-2</v>
      </c>
      <c r="AI146" s="222">
        <v>4.3299999999999998E-2</v>
      </c>
      <c r="AJ146" s="222">
        <v>4.3299999999999998E-2</v>
      </c>
      <c r="AK146" s="222">
        <v>4.41E-2</v>
      </c>
      <c r="AL146" s="222">
        <v>4.4400000000000002E-2</v>
      </c>
      <c r="AM146" s="222">
        <v>4.3799999999999999E-2</v>
      </c>
      <c r="AN146" s="222">
        <v>4.4600000000000001E-2</v>
      </c>
      <c r="AO146" s="222">
        <v>4.3999999999999997E-2</v>
      </c>
      <c r="AP146" s="222">
        <v>4.41E-2</v>
      </c>
      <c r="AQ146" s="222">
        <v>4.3299999999999998E-2</v>
      </c>
      <c r="AR146" s="222">
        <v>4.3099999999999999E-2</v>
      </c>
      <c r="AS146" s="222">
        <v>4.2799999999999998E-2</v>
      </c>
      <c r="AT146" s="222">
        <v>4.2500000000000003E-2</v>
      </c>
      <c r="AU146" s="222">
        <v>4.2099999999999999E-2</v>
      </c>
      <c r="AV146" s="222">
        <v>4.3799999999999999E-2</v>
      </c>
      <c r="AW146" s="222">
        <v>4.3799999999999999E-2</v>
      </c>
      <c r="AX146" s="222">
        <v>4.4200000000000003E-2</v>
      </c>
      <c r="AY146" s="222">
        <v>4.4400000000000002E-2</v>
      </c>
      <c r="AZ146" s="222">
        <v>4.4400000000000002E-2</v>
      </c>
      <c r="BA146" s="222">
        <v>4.4400000000000002E-2</v>
      </c>
      <c r="BB146" s="222">
        <v>4.4400000000000002E-2</v>
      </c>
      <c r="BC146" s="222">
        <v>4.4299999999999999E-2</v>
      </c>
      <c r="BD146" s="222">
        <v>4.4900000000000002E-2</v>
      </c>
      <c r="BE146" s="222">
        <v>4.5699999999999998E-2</v>
      </c>
      <c r="BF146" s="222">
        <v>4.53E-2</v>
      </c>
      <c r="BG146" s="222">
        <v>4.4699999999999997E-2</v>
      </c>
      <c r="BH146" s="222">
        <v>4.4299999999999999E-2</v>
      </c>
      <c r="BI146" s="222">
        <v>4.4200000000000003E-2</v>
      </c>
      <c r="BJ146" s="222">
        <v>4.3900000000000002E-2</v>
      </c>
      <c r="BK146" s="222">
        <v>4.3499999999999997E-2</v>
      </c>
      <c r="BL146" s="222">
        <v>4.3099999999999999E-2</v>
      </c>
      <c r="BM146" s="222">
        <v>4.2700000000000002E-2</v>
      </c>
      <c r="BN146" s="222">
        <v>4.2299999999999997E-2</v>
      </c>
      <c r="BO146" s="222">
        <v>4.2700000000000002E-2</v>
      </c>
      <c r="BP146" s="222">
        <v>4.2599999999999999E-2</v>
      </c>
      <c r="BQ146" s="222">
        <v>4.2099999999999999E-2</v>
      </c>
      <c r="BR146" s="222">
        <v>4.2000000000000003E-2</v>
      </c>
      <c r="BS146" s="222">
        <v>4.1799999999999997E-2</v>
      </c>
      <c r="BT146" s="222">
        <v>4.1500000000000002E-2</v>
      </c>
      <c r="BU146" s="222">
        <v>4.1300000000000003E-2</v>
      </c>
      <c r="BV146" s="222">
        <v>4.1099999999999998E-2</v>
      </c>
      <c r="BW146" s="222">
        <v>4.1000000000000002E-2</v>
      </c>
      <c r="BX146" s="222">
        <v>4.1000000000000002E-2</v>
      </c>
      <c r="BY146" s="222">
        <v>4.0599999999999997E-2</v>
      </c>
      <c r="BZ146" s="222">
        <v>4.0300000000000002E-2</v>
      </c>
      <c r="CA146" s="222">
        <v>0.04</v>
      </c>
      <c r="CB146" s="222">
        <v>3.9600000000000003E-2</v>
      </c>
      <c r="CC146" s="222">
        <v>3.95E-2</v>
      </c>
      <c r="CD146" s="222">
        <v>0.04</v>
      </c>
      <c r="CE146" s="222">
        <v>4.02E-2</v>
      </c>
      <c r="CF146" s="222">
        <v>4.0099999999999997E-2</v>
      </c>
      <c r="CG146" s="222">
        <v>0.04</v>
      </c>
      <c r="CH146" s="222">
        <v>3.9800000000000002E-2</v>
      </c>
      <c r="CI146" s="222">
        <v>3.9600000000000003E-2</v>
      </c>
      <c r="CJ146" s="222">
        <v>3.9399999999999998E-2</v>
      </c>
      <c r="CK146" s="222">
        <v>3.9399999999999998E-2</v>
      </c>
      <c r="CL146" s="222">
        <v>3.9399999999999998E-2</v>
      </c>
      <c r="CM146" s="222">
        <v>3.9300000000000002E-2</v>
      </c>
      <c r="CN146" s="222">
        <v>4.0099999999999997E-2</v>
      </c>
      <c r="CO146" s="222">
        <v>3.9899999999999998E-2</v>
      </c>
      <c r="CP146" s="222">
        <v>3.9699999999999999E-2</v>
      </c>
      <c r="CQ146" s="222">
        <v>3.95E-2</v>
      </c>
      <c r="CR146" s="222">
        <v>3.9199999999999999E-2</v>
      </c>
      <c r="CS146" s="222">
        <v>3.9E-2</v>
      </c>
      <c r="CT146" s="222">
        <v>3.8899999999999997E-2</v>
      </c>
      <c r="CU146" s="222">
        <v>3.8699999999999998E-2</v>
      </c>
      <c r="CV146" s="222">
        <v>3.8699999999999998E-2</v>
      </c>
      <c r="CW146" s="222">
        <v>3.8600000000000002E-2</v>
      </c>
      <c r="CX146" s="222">
        <v>3.8399999999999997E-2</v>
      </c>
      <c r="CY146" s="222">
        <v>3.8399999999999997E-2</v>
      </c>
      <c r="CZ146" s="222">
        <v>3.8199999999999998E-2</v>
      </c>
      <c r="DA146" s="222">
        <v>3.7999999999999999E-2</v>
      </c>
      <c r="DB146" s="222">
        <v>3.7900000000000003E-2</v>
      </c>
      <c r="DC146" s="222">
        <v>3.78E-2</v>
      </c>
      <c r="DD146" s="222">
        <v>3.7499999999999999E-2</v>
      </c>
      <c r="DE146" s="222">
        <v>3.7600000000000001E-2</v>
      </c>
      <c r="DF146" s="222">
        <v>3.7600000000000001E-2</v>
      </c>
      <c r="DG146" s="222">
        <v>3.7499999999999999E-2</v>
      </c>
      <c r="DH146" s="222">
        <v>3.7400000000000003E-2</v>
      </c>
      <c r="DI146" s="222">
        <v>3.73E-2</v>
      </c>
      <c r="DJ146" s="222">
        <v>3.7199999999999997E-2</v>
      </c>
      <c r="DK146" s="222">
        <v>3.7199999999999997E-2</v>
      </c>
      <c r="DL146" s="222">
        <v>3.7199999999999997E-2</v>
      </c>
      <c r="DM146" s="222">
        <v>3.73E-2</v>
      </c>
      <c r="DN146" s="222">
        <v>3.73E-2</v>
      </c>
      <c r="DO146" s="222">
        <v>3.7100000000000001E-2</v>
      </c>
      <c r="DP146" s="222">
        <v>3.7100000000000001E-2</v>
      </c>
      <c r="DQ146" s="222">
        <v>3.6999999999999998E-2</v>
      </c>
      <c r="DR146" s="222">
        <v>3.6799999999999999E-2</v>
      </c>
      <c r="DS146" s="222">
        <v>3.6799999999999999E-2</v>
      </c>
      <c r="DT146" s="222">
        <v>3.6700000000000003E-2</v>
      </c>
      <c r="DU146" s="222">
        <v>3.6600000000000001E-2</v>
      </c>
      <c r="DV146" s="222">
        <v>3.6400000000000002E-2</v>
      </c>
      <c r="DW146" s="222">
        <v>3.6200000000000003E-2</v>
      </c>
      <c r="DX146" s="222">
        <v>3.5999999999999997E-2</v>
      </c>
      <c r="DY146" s="222">
        <v>3.5799999999999998E-2</v>
      </c>
      <c r="DZ146" s="222">
        <v>3.5799999999999998E-2</v>
      </c>
      <c r="EA146" s="222">
        <v>3.5700000000000003E-2</v>
      </c>
      <c r="EB146" s="222">
        <v>3.5499999999999997E-2</v>
      </c>
      <c r="EC146" s="222">
        <v>3.5299999999999998E-2</v>
      </c>
      <c r="ED146" s="222">
        <v>3.5200000000000002E-2</v>
      </c>
      <c r="EE146" s="222">
        <v>3.5099999999999999E-2</v>
      </c>
      <c r="EF146" s="222">
        <v>3.49E-2</v>
      </c>
      <c r="EG146" s="222">
        <v>3.4700000000000002E-2</v>
      </c>
      <c r="EH146" s="222">
        <v>3.4500000000000003E-2</v>
      </c>
      <c r="EI146" s="222">
        <v>3.44E-2</v>
      </c>
      <c r="EJ146" s="222">
        <v>3.4200000000000001E-2</v>
      </c>
      <c r="EK146" s="222">
        <v>3.4000000000000002E-2</v>
      </c>
      <c r="EL146" s="222">
        <v>3.39E-2</v>
      </c>
      <c r="EM146" s="222">
        <v>3.3799999999999997E-2</v>
      </c>
      <c r="EN146" s="222">
        <v>3.3700000000000001E-2</v>
      </c>
      <c r="EO146" s="222">
        <v>3.3599999999999998E-2</v>
      </c>
      <c r="EP146" s="222">
        <v>3.3399999999999999E-2</v>
      </c>
      <c r="EQ146" s="222">
        <v>3.3300000000000003E-2</v>
      </c>
      <c r="ER146" s="222">
        <v>3.32E-2</v>
      </c>
      <c r="ES146" s="222">
        <v>3.3000000000000002E-2</v>
      </c>
      <c r="ET146" s="222">
        <v>3.2899999999999999E-2</v>
      </c>
      <c r="EU146" s="222">
        <v>3.2800000000000003E-2</v>
      </c>
      <c r="EV146" s="222">
        <v>3.27E-2</v>
      </c>
      <c r="EW146" s="222">
        <v>3.27E-2</v>
      </c>
      <c r="EX146" s="222">
        <v>3.27E-2</v>
      </c>
      <c r="EY146" s="222">
        <v>3.27E-2</v>
      </c>
      <c r="EZ146" s="222">
        <v>3.27E-2</v>
      </c>
      <c r="FA146" s="222">
        <v>3.3399999999999999E-2</v>
      </c>
      <c r="FB146" s="222">
        <v>3.3599999999999998E-2</v>
      </c>
      <c r="FC146" s="222">
        <v>3.3799999999999997E-2</v>
      </c>
      <c r="FD146" s="222">
        <v>3.3700000000000001E-2</v>
      </c>
      <c r="FE146" s="222">
        <v>3.3599999999999998E-2</v>
      </c>
      <c r="FF146" s="222">
        <v>3.3500000000000002E-2</v>
      </c>
      <c r="FG146" s="222">
        <v>3.3399999999999999E-2</v>
      </c>
      <c r="FH146" s="222">
        <v>3.3300000000000003E-2</v>
      </c>
      <c r="FI146" s="222">
        <v>3.3500000000000002E-2</v>
      </c>
      <c r="FJ146" s="222">
        <v>3.3399999999999999E-2</v>
      </c>
      <c r="FK146" s="222">
        <v>3.3300000000000003E-2</v>
      </c>
      <c r="FL146" s="222">
        <v>3.32E-2</v>
      </c>
      <c r="FM146" s="222">
        <v>3.3099999999999997E-2</v>
      </c>
      <c r="FN146" s="222">
        <v>3.3000000000000002E-2</v>
      </c>
      <c r="FO146" s="222">
        <v>3.2800000000000003E-2</v>
      </c>
      <c r="FP146" s="222">
        <v>3.2800000000000003E-2</v>
      </c>
      <c r="FQ146" s="222">
        <v>3.27E-2</v>
      </c>
      <c r="FR146" s="222">
        <v>3.2599999999999997E-2</v>
      </c>
      <c r="FS146" s="222">
        <v>3.2399999999999998E-2</v>
      </c>
      <c r="FT146" s="222">
        <v>3.2300000000000002E-2</v>
      </c>
      <c r="FU146" s="222">
        <v>3.2199999999999999E-2</v>
      </c>
      <c r="FV146" s="222">
        <v>3.2099999999999997E-2</v>
      </c>
      <c r="FW146" s="222">
        <v>3.2099999999999997E-2</v>
      </c>
      <c r="FX146" s="222">
        <v>3.2000000000000001E-2</v>
      </c>
      <c r="FY146" s="222">
        <v>3.1899999999999998E-2</v>
      </c>
      <c r="FZ146" s="222">
        <v>3.1800000000000002E-2</v>
      </c>
      <c r="GA146" s="222">
        <v>3.1800000000000002E-2</v>
      </c>
      <c r="GB146" s="222">
        <v>3.1699999999999999E-2</v>
      </c>
      <c r="GC146" s="222">
        <v>3.1600000000000003E-2</v>
      </c>
      <c r="GD146" s="222">
        <v>3.15E-2</v>
      </c>
      <c r="GE146" s="222">
        <v>3.1399999999999997E-2</v>
      </c>
      <c r="GF146" s="222">
        <v>3.1399999999999997E-2</v>
      </c>
      <c r="GG146" s="222">
        <v>3.1300000000000001E-2</v>
      </c>
      <c r="GH146" s="222">
        <v>3.1199999999999999E-2</v>
      </c>
      <c r="GI146" s="222">
        <v>3.1199999999999999E-2</v>
      </c>
      <c r="GJ146" s="222">
        <v>3.1E-2</v>
      </c>
      <c r="GK146" s="222">
        <v>3.09E-2</v>
      </c>
      <c r="GL146" s="222">
        <v>3.0800000000000001E-2</v>
      </c>
      <c r="GM146" s="222">
        <v>3.0700000000000002E-2</v>
      </c>
      <c r="GN146" s="222">
        <v>3.0599999999999999E-2</v>
      </c>
      <c r="GO146" s="222">
        <v>3.0499999999999999E-2</v>
      </c>
      <c r="GP146" s="222">
        <v>3.0499999999999999E-2</v>
      </c>
      <c r="GQ146" s="222">
        <v>3.04E-2</v>
      </c>
      <c r="GR146" s="222">
        <v>3.0300000000000001E-2</v>
      </c>
      <c r="GS146" s="222">
        <v>3.04E-2</v>
      </c>
      <c r="GT146" s="222">
        <v>3.0300000000000001E-2</v>
      </c>
      <c r="GU146" s="222">
        <v>3.0200000000000001E-2</v>
      </c>
      <c r="GV146" s="222">
        <v>3.0099999999999998E-2</v>
      </c>
      <c r="GW146" s="222">
        <v>0.03</v>
      </c>
      <c r="GX146" s="222">
        <v>2.9899999999999999E-2</v>
      </c>
      <c r="GY146" s="222">
        <v>2.9899999999999999E-2</v>
      </c>
      <c r="GZ146" s="222">
        <v>2.9899999999999999E-2</v>
      </c>
      <c r="HA146" s="222">
        <v>3.0099999999999998E-2</v>
      </c>
      <c r="HB146" s="222">
        <v>0.03</v>
      </c>
      <c r="HC146" s="222">
        <v>2.9899999999999999E-2</v>
      </c>
      <c r="HD146" s="222">
        <v>2.98E-2</v>
      </c>
      <c r="HE146" s="222">
        <v>2.9700000000000001E-2</v>
      </c>
      <c r="HF146" s="222">
        <v>2.9600000000000001E-2</v>
      </c>
      <c r="HG146" s="222">
        <v>2.9600000000000001E-2</v>
      </c>
      <c r="HH146" s="222">
        <v>2.9499999999999998E-2</v>
      </c>
      <c r="HI146" s="222">
        <v>2.9399999999999999E-2</v>
      </c>
      <c r="HJ146" s="222">
        <v>2.93E-2</v>
      </c>
      <c r="HK146" s="222">
        <v>2.9399999999999999E-2</v>
      </c>
      <c r="HL146" s="222">
        <v>2.93E-2</v>
      </c>
      <c r="HM146" s="222">
        <v>2.93E-2</v>
      </c>
      <c r="HN146" s="222">
        <v>2.92E-2</v>
      </c>
      <c r="HO146" s="222">
        <v>2.9100000000000001E-2</v>
      </c>
      <c r="HP146" s="222">
        <v>2.9100000000000001E-2</v>
      </c>
      <c r="HQ146" s="222">
        <v>2.9100000000000001E-2</v>
      </c>
      <c r="HR146" s="222">
        <v>2.9000000000000001E-2</v>
      </c>
      <c r="HS146" s="222">
        <v>2.9000000000000001E-2</v>
      </c>
      <c r="HT146" s="222">
        <v>2.9000000000000001E-2</v>
      </c>
      <c r="HU146" s="222">
        <v>2.9000000000000001E-2</v>
      </c>
      <c r="HV146" s="222">
        <v>2.9000000000000001E-2</v>
      </c>
      <c r="HW146" s="222">
        <v>2.9100000000000001E-2</v>
      </c>
      <c r="HX146" s="222">
        <v>2.9100000000000001E-2</v>
      </c>
      <c r="HY146" s="222">
        <v>2.9100000000000001E-2</v>
      </c>
      <c r="HZ146" s="222">
        <v>2.9000000000000001E-2</v>
      </c>
    </row>
    <row r="147" spans="1:237" x14ac:dyDescent="0.25">
      <c r="A147" s="225">
        <f t="shared" si="6"/>
        <v>145</v>
      </c>
      <c r="B147" s="226"/>
      <c r="C147" s="229"/>
      <c r="D147" s="180"/>
      <c r="E147" s="180">
        <v>1.2E-2</v>
      </c>
      <c r="F147" s="180">
        <v>1.6E-2</v>
      </c>
      <c r="G147" s="180">
        <v>1.6E-2</v>
      </c>
      <c r="H147" s="180">
        <v>1.4999999999999999E-2</v>
      </c>
      <c r="I147" s="180">
        <v>1.4E-2</v>
      </c>
      <c r="J147" s="222">
        <v>1.2999999999999999E-2</v>
      </c>
      <c r="K147" s="222">
        <v>1.2999999999999999E-2</v>
      </c>
      <c r="L147" s="229">
        <v>1.4E-2</v>
      </c>
      <c r="M147" s="222">
        <v>1.7999999999999999E-2</v>
      </c>
      <c r="N147" s="222">
        <v>1.7999999999999999E-2</v>
      </c>
      <c r="O147" s="222">
        <v>1.7999999999999999E-2</v>
      </c>
      <c r="P147" s="222">
        <v>2.5999999999999999E-2</v>
      </c>
      <c r="Q147" s="222">
        <v>2.5000000000000001E-2</v>
      </c>
      <c r="R147" s="222">
        <v>2.5999999999999999E-2</v>
      </c>
      <c r="S147" s="222">
        <v>2.5999999999999999E-2</v>
      </c>
      <c r="T147" s="222">
        <v>2.7E-2</v>
      </c>
      <c r="U147" s="222">
        <v>2.8000000000000001E-2</v>
      </c>
      <c r="V147" s="222">
        <v>0.03</v>
      </c>
      <c r="W147" s="222">
        <v>3.1E-2</v>
      </c>
      <c r="X147" s="222">
        <v>3.3000000000000002E-2</v>
      </c>
      <c r="Y147" s="222">
        <v>3.2000000000000001E-2</v>
      </c>
      <c r="Z147" s="222">
        <v>3.2000000000000001E-2</v>
      </c>
      <c r="AA147" s="222">
        <v>3.1E-2</v>
      </c>
      <c r="AB147" s="222">
        <v>3.1E-2</v>
      </c>
      <c r="AC147" s="222">
        <v>3.2000000000000001E-2</v>
      </c>
      <c r="AD147" s="222">
        <v>3.2000000000000001E-2</v>
      </c>
      <c r="AE147" s="222">
        <v>3.2000000000000001E-2</v>
      </c>
      <c r="AF147" s="222">
        <v>3.2000000000000001E-2</v>
      </c>
      <c r="AG147" s="222">
        <v>3.2000000000000001E-2</v>
      </c>
      <c r="AH147" s="222">
        <v>3.1E-2</v>
      </c>
      <c r="AI147" s="222">
        <v>3.1E-2</v>
      </c>
      <c r="AJ147" s="222">
        <v>0.03</v>
      </c>
      <c r="AK147" s="222">
        <v>3.2000000000000001E-2</v>
      </c>
      <c r="AL147" s="222">
        <v>3.2000000000000001E-2</v>
      </c>
      <c r="AM147" s="222">
        <v>3.2000000000000001E-2</v>
      </c>
      <c r="AN147" s="222">
        <v>3.2000000000000001E-2</v>
      </c>
      <c r="AO147" s="222">
        <v>3.2000000000000001E-2</v>
      </c>
      <c r="AP147" s="222">
        <v>3.2000000000000001E-2</v>
      </c>
      <c r="AQ147" s="222">
        <v>3.1E-2</v>
      </c>
      <c r="AR147" s="222">
        <v>3.1E-2</v>
      </c>
      <c r="AS147" s="222">
        <v>0.03</v>
      </c>
      <c r="AT147" s="222">
        <v>3.1E-2</v>
      </c>
      <c r="AU147" s="222">
        <v>0.03</v>
      </c>
      <c r="AV147" s="222">
        <v>3.1E-2</v>
      </c>
      <c r="AW147" s="222">
        <v>3.1E-2</v>
      </c>
      <c r="AX147" s="222">
        <v>3.2000000000000001E-2</v>
      </c>
      <c r="AY147" s="222">
        <v>3.2000000000000001E-2</v>
      </c>
      <c r="AZ147" s="222">
        <v>3.2000000000000001E-2</v>
      </c>
      <c r="BA147" s="222">
        <v>3.2000000000000001E-2</v>
      </c>
      <c r="BB147" s="222">
        <v>3.2000000000000001E-2</v>
      </c>
      <c r="BC147" s="222">
        <v>3.1E-2</v>
      </c>
      <c r="BD147" s="222">
        <v>3.1E-2</v>
      </c>
      <c r="BE147" s="222">
        <v>3.1E-2</v>
      </c>
      <c r="BF147" s="222">
        <v>3.3000000000000002E-2</v>
      </c>
      <c r="BG147" s="222">
        <v>3.2000000000000001E-2</v>
      </c>
      <c r="BH147" s="222">
        <v>3.2000000000000001E-2</v>
      </c>
      <c r="BI147" s="222">
        <v>3.2000000000000001E-2</v>
      </c>
      <c r="BJ147" s="222">
        <v>3.1E-2</v>
      </c>
      <c r="BK147" s="222">
        <v>3.1E-2</v>
      </c>
      <c r="BL147" s="222">
        <v>3.1E-2</v>
      </c>
      <c r="BM147" s="222">
        <v>0.03</v>
      </c>
      <c r="BN147" s="222">
        <v>0.03</v>
      </c>
      <c r="BO147" s="222">
        <v>0.03</v>
      </c>
      <c r="BP147" s="222">
        <v>0.03</v>
      </c>
      <c r="BQ147" s="222">
        <v>0.03</v>
      </c>
      <c r="BR147" s="222">
        <v>2.9000000000000001E-2</v>
      </c>
      <c r="BS147" s="222">
        <v>2.9000000000000001E-2</v>
      </c>
      <c r="BT147" s="222">
        <v>2.9000000000000001E-2</v>
      </c>
      <c r="BU147" s="222">
        <v>2.8000000000000001E-2</v>
      </c>
      <c r="BV147" s="222">
        <v>2.8000000000000001E-2</v>
      </c>
      <c r="BW147" s="222">
        <v>2.8000000000000001E-2</v>
      </c>
      <c r="BX147" s="222">
        <v>2.8000000000000001E-2</v>
      </c>
      <c r="BY147" s="222">
        <v>2.8000000000000001E-2</v>
      </c>
      <c r="BZ147" s="222">
        <v>2.8000000000000001E-2</v>
      </c>
      <c r="CA147" s="222">
        <v>2.8000000000000001E-2</v>
      </c>
      <c r="CB147" s="222">
        <v>2.8000000000000001E-2</v>
      </c>
      <c r="CC147" s="222">
        <v>2.7E-2</v>
      </c>
      <c r="CD147" s="222">
        <v>2.7E-2</v>
      </c>
      <c r="CE147" s="222">
        <v>2.7E-2</v>
      </c>
      <c r="CF147" s="222">
        <v>2.7E-2</v>
      </c>
      <c r="CG147" s="222">
        <v>2.8000000000000001E-2</v>
      </c>
      <c r="CH147" s="222">
        <v>2.8000000000000001E-2</v>
      </c>
      <c r="CI147" s="222">
        <v>2.7E-2</v>
      </c>
      <c r="CJ147" s="222">
        <v>2.7E-2</v>
      </c>
      <c r="CK147" s="222">
        <v>2.7E-2</v>
      </c>
      <c r="CL147" s="222">
        <v>2.7E-2</v>
      </c>
      <c r="CM147" s="222">
        <v>2.7E-2</v>
      </c>
      <c r="CN147" s="222">
        <v>2.7E-2</v>
      </c>
      <c r="CO147" s="222">
        <v>2.7E-2</v>
      </c>
      <c r="CP147" s="222">
        <v>2.7E-2</v>
      </c>
      <c r="CQ147" s="222">
        <v>2.7E-2</v>
      </c>
      <c r="CR147" s="222">
        <v>2.7E-2</v>
      </c>
      <c r="CS147" s="222">
        <v>2.7E-2</v>
      </c>
      <c r="CT147" s="222">
        <v>2.7E-2</v>
      </c>
      <c r="CU147" s="222">
        <v>2.7E-2</v>
      </c>
      <c r="CV147" s="222">
        <v>2.5999999999999999E-2</v>
      </c>
      <c r="CW147" s="222">
        <v>2.5999999999999999E-2</v>
      </c>
      <c r="CX147" s="222">
        <v>2.5999999999999999E-2</v>
      </c>
      <c r="CY147" s="222">
        <v>2.7E-2</v>
      </c>
      <c r="CZ147" s="222">
        <v>2.7E-2</v>
      </c>
      <c r="DA147" s="222">
        <v>2.7E-2</v>
      </c>
      <c r="DB147" s="222">
        <v>2.7E-2</v>
      </c>
      <c r="DC147" s="222">
        <v>2.7E-2</v>
      </c>
      <c r="DD147" s="222">
        <v>2.7E-2</v>
      </c>
      <c r="DE147" s="222">
        <v>2.9000000000000001E-2</v>
      </c>
      <c r="DF147" s="222">
        <v>2.9000000000000001E-2</v>
      </c>
      <c r="DG147" s="222">
        <v>2.9000000000000001E-2</v>
      </c>
      <c r="DH147" s="222">
        <v>2.8000000000000001E-2</v>
      </c>
      <c r="DI147" s="222">
        <v>2.8000000000000001E-2</v>
      </c>
      <c r="DJ147" s="222">
        <v>2.8000000000000001E-2</v>
      </c>
      <c r="DK147" s="222">
        <v>2.8000000000000001E-2</v>
      </c>
      <c r="DL147" s="222">
        <v>2.8000000000000001E-2</v>
      </c>
      <c r="DM147" s="222">
        <v>2.8000000000000001E-2</v>
      </c>
      <c r="DN147" s="222">
        <v>2.8000000000000001E-2</v>
      </c>
      <c r="DO147" s="222">
        <v>2.8000000000000001E-2</v>
      </c>
      <c r="DP147" s="222">
        <v>2.8000000000000001E-2</v>
      </c>
      <c r="DQ147" s="222">
        <v>2.7E-2</v>
      </c>
      <c r="DR147" s="222">
        <v>2.7E-2</v>
      </c>
      <c r="DS147" s="222">
        <v>2.7E-2</v>
      </c>
      <c r="DT147" s="222">
        <v>2.7E-2</v>
      </c>
      <c r="DU147" s="222">
        <v>2.7E-2</v>
      </c>
      <c r="DV147" s="222">
        <v>2.7E-2</v>
      </c>
      <c r="DW147" s="222">
        <v>2.7E-2</v>
      </c>
      <c r="DX147" s="222">
        <v>2.7E-2</v>
      </c>
      <c r="DY147" s="222">
        <v>2.5999999999999999E-2</v>
      </c>
      <c r="DZ147" s="222">
        <v>2.7E-2</v>
      </c>
      <c r="EA147" s="222">
        <v>2.7E-2</v>
      </c>
      <c r="EB147" s="222">
        <v>2.7E-2</v>
      </c>
      <c r="EC147" s="222">
        <v>2.7E-2</v>
      </c>
      <c r="ED147" s="222">
        <v>2.7E-2</v>
      </c>
      <c r="EE147" s="222">
        <v>2.5999999999999999E-2</v>
      </c>
      <c r="EF147" s="222">
        <v>2.7E-2</v>
      </c>
      <c r="EG147" s="222">
        <v>2.5999999999999999E-2</v>
      </c>
      <c r="EH147" s="222">
        <v>2.5999999999999999E-2</v>
      </c>
      <c r="EI147" s="222">
        <v>2.5999999999999999E-2</v>
      </c>
      <c r="EJ147" s="222">
        <v>2.5999999999999999E-2</v>
      </c>
      <c r="EK147" s="222">
        <v>2.5999999999999999E-2</v>
      </c>
      <c r="EL147" s="222">
        <v>2.5999999999999999E-2</v>
      </c>
      <c r="EM147" s="222">
        <v>2.5999999999999999E-2</v>
      </c>
      <c r="EN147" s="222">
        <v>2.5999999999999999E-2</v>
      </c>
      <c r="EO147" s="222">
        <v>2.5999999999999999E-2</v>
      </c>
      <c r="EP147" s="222">
        <v>2.5999999999999999E-2</v>
      </c>
      <c r="EQ147" s="222">
        <v>2.5999999999999999E-2</v>
      </c>
      <c r="ER147" s="222">
        <v>2.5999999999999999E-2</v>
      </c>
      <c r="ES147" s="222">
        <v>2.5000000000000001E-2</v>
      </c>
      <c r="ET147" s="222">
        <v>2.5000000000000001E-2</v>
      </c>
      <c r="EU147" s="222">
        <v>2.5000000000000001E-2</v>
      </c>
      <c r="EV147" s="222">
        <v>2.5000000000000001E-2</v>
      </c>
      <c r="EW147" s="222">
        <v>2.5000000000000001E-2</v>
      </c>
      <c r="EX147" s="222">
        <v>2.5000000000000001E-2</v>
      </c>
      <c r="EY147" s="222">
        <v>2.5000000000000001E-2</v>
      </c>
      <c r="EZ147" s="222">
        <v>2.5000000000000001E-2</v>
      </c>
      <c r="FA147" s="222">
        <v>2.5000000000000001E-2</v>
      </c>
      <c r="FB147" s="222">
        <v>2.5000000000000001E-2</v>
      </c>
      <c r="FC147" s="222">
        <v>2.5000000000000001E-2</v>
      </c>
      <c r="FD147" s="222">
        <v>2.5000000000000001E-2</v>
      </c>
      <c r="FE147" s="222">
        <v>2.5000000000000001E-2</v>
      </c>
      <c r="FF147" s="222">
        <v>2.5000000000000001E-2</v>
      </c>
      <c r="FG147" s="222">
        <v>2.5000000000000001E-2</v>
      </c>
      <c r="FH147" s="222">
        <v>2.5000000000000001E-2</v>
      </c>
      <c r="FI147" s="222">
        <v>2.5999999999999999E-2</v>
      </c>
      <c r="FJ147" s="222">
        <v>2.5999999999999999E-2</v>
      </c>
      <c r="FK147" s="222">
        <v>2.5999999999999999E-2</v>
      </c>
      <c r="FL147" s="222">
        <v>2.5000000000000001E-2</v>
      </c>
      <c r="FM147" s="222">
        <v>2.5999999999999999E-2</v>
      </c>
      <c r="FN147" s="222">
        <v>2.5999999999999999E-2</v>
      </c>
      <c r="FO147" s="222">
        <v>2.5999999999999999E-2</v>
      </c>
      <c r="FP147" s="222">
        <v>2.5999999999999999E-2</v>
      </c>
      <c r="FQ147" s="222">
        <v>2.5999999999999999E-2</v>
      </c>
      <c r="FR147" s="222">
        <v>2.5999999999999999E-2</v>
      </c>
      <c r="FS147" s="222">
        <v>2.5000000000000001E-2</v>
      </c>
      <c r="FT147" s="222">
        <v>2.5000000000000001E-2</v>
      </c>
      <c r="FU147" s="222">
        <v>2.5000000000000001E-2</v>
      </c>
      <c r="FV147" s="222">
        <v>2.5000000000000001E-2</v>
      </c>
      <c r="FW147" s="222">
        <v>2.5000000000000001E-2</v>
      </c>
      <c r="FX147" s="222">
        <v>2.5000000000000001E-2</v>
      </c>
      <c r="FY147" s="222">
        <v>2.5000000000000001E-2</v>
      </c>
      <c r="FZ147" s="222">
        <v>2.5000000000000001E-2</v>
      </c>
      <c r="GA147" s="222">
        <v>2.5000000000000001E-2</v>
      </c>
      <c r="GB147" s="222">
        <v>2.5000000000000001E-2</v>
      </c>
      <c r="GC147" s="222">
        <v>2.5000000000000001E-2</v>
      </c>
      <c r="GD147" s="222">
        <v>2.5000000000000001E-2</v>
      </c>
      <c r="GE147" s="222">
        <v>2.5000000000000001E-2</v>
      </c>
      <c r="GF147" s="222">
        <v>2.5000000000000001E-2</v>
      </c>
      <c r="GG147" s="222">
        <v>2.5000000000000001E-2</v>
      </c>
      <c r="GH147" s="222">
        <v>2.5000000000000001E-2</v>
      </c>
      <c r="GI147" s="222">
        <v>2.5000000000000001E-2</v>
      </c>
      <c r="GJ147" s="222">
        <v>2.5999999999999999E-2</v>
      </c>
      <c r="GK147" s="222">
        <v>2.5999999999999999E-2</v>
      </c>
      <c r="GL147" s="222">
        <v>2.5000000000000001E-2</v>
      </c>
      <c r="GM147" s="222">
        <v>2.5000000000000001E-2</v>
      </c>
      <c r="GN147" s="222">
        <v>2.5000000000000001E-2</v>
      </c>
      <c r="GO147" s="222">
        <v>2.5000000000000001E-2</v>
      </c>
      <c r="GP147" s="222">
        <v>2.5000000000000001E-2</v>
      </c>
      <c r="GQ147" s="222">
        <v>2.5000000000000001E-2</v>
      </c>
      <c r="GR147" s="222">
        <v>2.5000000000000001E-2</v>
      </c>
      <c r="GS147" s="222">
        <v>2.5000000000000001E-2</v>
      </c>
      <c r="GT147" s="222">
        <v>2.5000000000000001E-2</v>
      </c>
      <c r="GU147" s="222">
        <v>2.5000000000000001E-2</v>
      </c>
      <c r="GV147" s="222">
        <v>2.5000000000000001E-2</v>
      </c>
      <c r="GW147" s="222">
        <v>2.5000000000000001E-2</v>
      </c>
      <c r="GX147" s="222">
        <v>2.5000000000000001E-2</v>
      </c>
      <c r="GY147" s="222">
        <v>2.5000000000000001E-2</v>
      </c>
      <c r="GZ147" s="222">
        <v>2.5000000000000001E-2</v>
      </c>
      <c r="HA147" s="222">
        <v>2.5000000000000001E-2</v>
      </c>
      <c r="HB147" s="222">
        <v>2.5000000000000001E-2</v>
      </c>
      <c r="HC147" s="222">
        <v>2.5000000000000001E-2</v>
      </c>
      <c r="HD147" s="222">
        <v>2.5000000000000001E-2</v>
      </c>
      <c r="HE147" s="222">
        <v>2.4E-2</v>
      </c>
      <c r="HF147" s="222">
        <v>2.4E-2</v>
      </c>
      <c r="HG147" s="222">
        <v>2.5000000000000001E-2</v>
      </c>
      <c r="HH147" s="222">
        <v>2.5000000000000001E-2</v>
      </c>
      <c r="HI147" s="222">
        <v>2.4E-2</v>
      </c>
      <c r="HJ147" s="222">
        <v>2.4E-2</v>
      </c>
      <c r="HK147" s="222">
        <v>2.4E-2</v>
      </c>
      <c r="HL147" s="222">
        <v>2.4E-2</v>
      </c>
      <c r="HM147" s="222">
        <v>2.4E-2</v>
      </c>
      <c r="HN147" s="222">
        <v>2.5000000000000001E-2</v>
      </c>
      <c r="HO147" s="222">
        <v>2.5000000000000001E-2</v>
      </c>
      <c r="HP147" s="222">
        <v>2.5000000000000001E-2</v>
      </c>
      <c r="HQ147" s="222">
        <v>2.5000000000000001E-2</v>
      </c>
      <c r="HR147" s="222">
        <v>2.5000000000000001E-2</v>
      </c>
      <c r="HS147" s="222">
        <v>2.5000000000000001E-2</v>
      </c>
      <c r="HT147" s="222">
        <v>2.5000000000000001E-2</v>
      </c>
      <c r="HU147" s="222">
        <v>2.5000000000000001E-2</v>
      </c>
      <c r="HV147" s="222">
        <v>2.5000000000000001E-2</v>
      </c>
      <c r="HW147" s="222">
        <v>2.5000000000000001E-2</v>
      </c>
      <c r="HX147" s="222">
        <v>2.5000000000000001E-2</v>
      </c>
      <c r="HY147" s="222">
        <v>2.5000000000000001E-2</v>
      </c>
      <c r="HZ147" s="222">
        <v>2.5000000000000001E-2</v>
      </c>
    </row>
    <row r="148" spans="1:237" x14ac:dyDescent="0.25">
      <c r="A148" s="225">
        <f t="shared" si="6"/>
        <v>146</v>
      </c>
      <c r="B148" s="226"/>
      <c r="C148" s="229"/>
      <c r="D148" s="180">
        <v>24</v>
      </c>
      <c r="E148" s="180">
        <v>48</v>
      </c>
      <c r="F148" s="180">
        <v>48</v>
      </c>
      <c r="G148" s="180">
        <v>48</v>
      </c>
      <c r="H148" s="180">
        <v>48</v>
      </c>
      <c r="I148" s="180">
        <v>48</v>
      </c>
      <c r="J148" s="222">
        <v>48</v>
      </c>
      <c r="K148" s="222">
        <v>48</v>
      </c>
      <c r="L148" s="229">
        <v>48</v>
      </c>
      <c r="M148" s="222">
        <v>48</v>
      </c>
      <c r="N148" s="222">
        <v>48</v>
      </c>
      <c r="O148" s="222">
        <v>48</v>
      </c>
      <c r="P148" s="222">
        <v>48</v>
      </c>
      <c r="Q148" s="222">
        <v>48</v>
      </c>
      <c r="R148" s="222">
        <v>55.83</v>
      </c>
      <c r="S148" s="222">
        <v>55.83</v>
      </c>
      <c r="T148" s="222">
        <v>55.83</v>
      </c>
      <c r="U148" s="222">
        <v>55.83</v>
      </c>
      <c r="V148" s="222">
        <v>55.83</v>
      </c>
      <c r="W148" s="222">
        <v>55.83</v>
      </c>
      <c r="X148" s="222">
        <v>56.08</v>
      </c>
      <c r="Y148" s="222">
        <v>80.08</v>
      </c>
      <c r="Z148" s="222">
        <v>104.08</v>
      </c>
      <c r="AA148" s="222">
        <v>104.08</v>
      </c>
      <c r="AB148" s="222">
        <v>109.5</v>
      </c>
      <c r="AC148" s="222">
        <v>109.5</v>
      </c>
      <c r="AD148" s="222">
        <v>109.5</v>
      </c>
      <c r="AE148" s="222">
        <v>109.5</v>
      </c>
      <c r="AF148" s="222">
        <v>109.5</v>
      </c>
      <c r="AG148" s="222">
        <v>109.5</v>
      </c>
      <c r="AH148" s="222">
        <v>109.5</v>
      </c>
      <c r="AI148" s="222">
        <v>122.33</v>
      </c>
      <c r="AJ148" s="222">
        <v>122.33</v>
      </c>
      <c r="AK148" s="222">
        <v>122.33</v>
      </c>
      <c r="AL148" s="222">
        <v>123.43</v>
      </c>
      <c r="AM148" s="222">
        <v>123.43</v>
      </c>
      <c r="AN148" s="222">
        <v>123.43</v>
      </c>
      <c r="AO148" s="222">
        <v>123.43</v>
      </c>
      <c r="AP148" s="222">
        <v>123.43</v>
      </c>
      <c r="AQ148" s="222">
        <v>123.43</v>
      </c>
      <c r="AR148" s="222">
        <v>123.43</v>
      </c>
      <c r="AS148" s="222">
        <v>123.43</v>
      </c>
      <c r="AT148" s="222">
        <v>123.43</v>
      </c>
      <c r="AU148" s="222">
        <v>123.43</v>
      </c>
      <c r="AV148" s="222">
        <v>123.43</v>
      </c>
      <c r="AW148" s="222">
        <v>123.43</v>
      </c>
      <c r="AX148" s="222">
        <v>129.71</v>
      </c>
      <c r="AY148" s="222">
        <v>129.71</v>
      </c>
      <c r="AZ148" s="222">
        <v>129.71</v>
      </c>
      <c r="BA148" s="222">
        <v>129.71</v>
      </c>
      <c r="BB148" s="222">
        <v>129.71</v>
      </c>
      <c r="BC148" s="222">
        <v>153.71</v>
      </c>
      <c r="BD148" s="222">
        <v>153.71</v>
      </c>
      <c r="BE148" s="222">
        <v>177.71</v>
      </c>
      <c r="BF148" s="222">
        <v>201.71</v>
      </c>
      <c r="BG148" s="222">
        <v>225.71</v>
      </c>
      <c r="BH148" s="222">
        <v>225.71</v>
      </c>
      <c r="BI148" s="222">
        <v>249.71</v>
      </c>
      <c r="BJ148" s="222">
        <v>256.01</v>
      </c>
      <c r="BK148" s="222">
        <v>256.01</v>
      </c>
      <c r="BL148" s="222">
        <v>256.01</v>
      </c>
      <c r="BM148" s="222">
        <v>256.01</v>
      </c>
      <c r="BN148" s="222">
        <v>256.01</v>
      </c>
      <c r="BO148" s="222">
        <v>277.12</v>
      </c>
      <c r="BP148" s="222">
        <v>301.12</v>
      </c>
      <c r="BQ148" s="222">
        <v>325.12</v>
      </c>
      <c r="BR148" s="222">
        <v>325.12</v>
      </c>
      <c r="BS148" s="222">
        <v>349.12</v>
      </c>
      <c r="BT148" s="222">
        <v>373.12</v>
      </c>
      <c r="BU148" s="222">
        <v>373.12</v>
      </c>
      <c r="BV148" s="222">
        <v>397.12</v>
      </c>
      <c r="BW148" s="222">
        <v>401.57</v>
      </c>
      <c r="BX148" s="222">
        <v>401.57</v>
      </c>
      <c r="BY148" s="222">
        <v>401.57</v>
      </c>
      <c r="BZ148" s="222">
        <v>403.09</v>
      </c>
      <c r="CA148" s="222">
        <v>403.09</v>
      </c>
      <c r="CB148" s="222">
        <v>427.09</v>
      </c>
      <c r="CC148" s="222">
        <v>451.09</v>
      </c>
      <c r="CD148" s="222">
        <v>475.09</v>
      </c>
      <c r="CE148" s="222">
        <v>475.09</v>
      </c>
      <c r="CF148" s="222">
        <v>475.09</v>
      </c>
      <c r="CG148" s="222">
        <v>475.09</v>
      </c>
      <c r="CH148" s="222">
        <v>475.09</v>
      </c>
      <c r="CI148" s="222">
        <v>475.09</v>
      </c>
      <c r="CJ148" s="222">
        <v>477.39</v>
      </c>
      <c r="CK148" s="222">
        <v>477.39</v>
      </c>
      <c r="CL148" s="222">
        <v>477.39</v>
      </c>
      <c r="CM148" s="222">
        <v>501.39</v>
      </c>
      <c r="CN148" s="222">
        <v>501.39</v>
      </c>
      <c r="CO148" s="222">
        <v>525.39</v>
      </c>
      <c r="CP148" s="222">
        <v>549.39</v>
      </c>
      <c r="CQ148" s="222">
        <v>562.89</v>
      </c>
      <c r="CR148" s="222">
        <v>562.89</v>
      </c>
      <c r="CS148" s="222">
        <v>562.89</v>
      </c>
      <c r="CT148" s="222">
        <v>562.89</v>
      </c>
      <c r="CU148" s="222">
        <v>562.89</v>
      </c>
      <c r="CV148" s="222">
        <v>562.89</v>
      </c>
      <c r="CW148" s="222">
        <v>562.89</v>
      </c>
      <c r="CX148" s="222">
        <v>562.89</v>
      </c>
      <c r="CY148" s="222">
        <v>567.04999999999995</v>
      </c>
      <c r="CZ148" s="222">
        <v>567.04999999999995</v>
      </c>
      <c r="DA148" s="222">
        <v>567.04999999999995</v>
      </c>
      <c r="DB148" s="222">
        <v>567.04999999999995</v>
      </c>
      <c r="DC148" s="222">
        <v>567.04999999999995</v>
      </c>
      <c r="DD148" s="222">
        <v>567.04999999999995</v>
      </c>
      <c r="DE148" s="222">
        <v>589.49</v>
      </c>
      <c r="DF148" s="222">
        <v>613.49</v>
      </c>
      <c r="DG148" s="222">
        <v>620.66999999999996</v>
      </c>
      <c r="DH148" s="222">
        <v>620.66999999999996</v>
      </c>
      <c r="DI148" s="222">
        <v>624.04</v>
      </c>
      <c r="DJ148" s="222">
        <v>625.16999999999996</v>
      </c>
      <c r="DK148" s="222">
        <v>625.16999999999996</v>
      </c>
      <c r="DL148" s="222">
        <v>625.16999999999996</v>
      </c>
      <c r="DM148" s="222">
        <v>625.16999999999996</v>
      </c>
      <c r="DN148" s="222">
        <v>625.16999999999996</v>
      </c>
      <c r="DO148" s="222">
        <v>625.16999999999996</v>
      </c>
      <c r="DP148" s="222">
        <v>625.16999999999996</v>
      </c>
      <c r="DQ148" s="222">
        <v>625.16999999999996</v>
      </c>
      <c r="DR148" s="222">
        <v>625.16999999999996</v>
      </c>
      <c r="DS148" s="222">
        <v>625.16999999999996</v>
      </c>
      <c r="DT148" s="222">
        <v>625.16999999999996</v>
      </c>
      <c r="DU148" s="222">
        <v>625.16999999999996</v>
      </c>
      <c r="DV148" s="222">
        <v>625.16999999999996</v>
      </c>
      <c r="DW148" s="222">
        <v>625.16999999999996</v>
      </c>
      <c r="DX148" s="222">
        <v>625.16999999999996</v>
      </c>
      <c r="DY148" s="222">
        <v>625.16999999999996</v>
      </c>
      <c r="DZ148" s="222">
        <v>625.16999999999996</v>
      </c>
      <c r="EA148" s="222">
        <v>635.57000000000005</v>
      </c>
      <c r="EB148" s="222">
        <v>636.07000000000005</v>
      </c>
      <c r="EC148" s="222">
        <v>636.07000000000005</v>
      </c>
      <c r="ED148" s="222">
        <v>636.07000000000005</v>
      </c>
      <c r="EE148" s="222">
        <v>636.07000000000005</v>
      </c>
      <c r="EF148" s="222">
        <v>636.07000000000005</v>
      </c>
      <c r="EG148" s="222">
        <v>636.07000000000005</v>
      </c>
      <c r="EH148" s="222">
        <v>636.07000000000005</v>
      </c>
      <c r="EI148" s="222">
        <v>636.07000000000005</v>
      </c>
      <c r="EJ148" s="222">
        <v>636.07000000000005</v>
      </c>
      <c r="EK148" s="222">
        <v>636.07000000000005</v>
      </c>
      <c r="EL148" s="222">
        <v>636.07000000000005</v>
      </c>
      <c r="EM148" s="222">
        <v>636.07000000000005</v>
      </c>
      <c r="EN148" s="222">
        <v>658.56</v>
      </c>
      <c r="EO148" s="222">
        <v>658.66</v>
      </c>
      <c r="EP148" s="222">
        <v>658.66</v>
      </c>
      <c r="EQ148" s="222">
        <v>658.66</v>
      </c>
      <c r="ER148" s="222">
        <v>658.66</v>
      </c>
      <c r="ES148" s="222">
        <v>658.66</v>
      </c>
      <c r="ET148" s="222">
        <v>658.66</v>
      </c>
      <c r="EU148" s="222">
        <v>658.66</v>
      </c>
      <c r="EV148" s="222">
        <v>680.92</v>
      </c>
      <c r="EW148" s="222">
        <v>704.92</v>
      </c>
      <c r="EX148" s="222">
        <v>704.92</v>
      </c>
      <c r="EY148" s="222">
        <v>728.92</v>
      </c>
      <c r="EZ148" s="222">
        <v>752.92</v>
      </c>
      <c r="FA148" s="222">
        <v>776.92</v>
      </c>
      <c r="FB148" s="222">
        <v>800.92</v>
      </c>
      <c r="FC148" s="222">
        <v>811.93</v>
      </c>
      <c r="FD148" s="222">
        <v>811.93</v>
      </c>
      <c r="FE148" s="222">
        <v>811.93</v>
      </c>
      <c r="FF148" s="222">
        <v>811.93</v>
      </c>
      <c r="FG148" s="222">
        <v>811.93</v>
      </c>
      <c r="FH148" s="222">
        <v>813.38</v>
      </c>
      <c r="FI148" s="222">
        <v>813.38</v>
      </c>
      <c r="FJ148" s="222">
        <v>813.38</v>
      </c>
      <c r="FK148" s="222">
        <v>813.38</v>
      </c>
      <c r="FL148" s="222">
        <v>813.38</v>
      </c>
      <c r="FM148" s="222">
        <v>813.38</v>
      </c>
      <c r="FN148" s="222">
        <v>813.38</v>
      </c>
      <c r="FO148" s="222">
        <v>813.38</v>
      </c>
      <c r="FP148" s="222">
        <v>813.38</v>
      </c>
      <c r="FQ148" s="222">
        <v>813.38</v>
      </c>
      <c r="FR148" s="222">
        <v>813.38</v>
      </c>
      <c r="FS148" s="222">
        <v>813.38</v>
      </c>
      <c r="FT148" s="222">
        <v>813.38</v>
      </c>
      <c r="FU148" s="222">
        <v>813.38</v>
      </c>
      <c r="FV148" s="222">
        <v>813.38</v>
      </c>
      <c r="FW148" s="222">
        <v>837.38</v>
      </c>
      <c r="FX148" s="222">
        <v>843.68</v>
      </c>
      <c r="FY148" s="222">
        <v>843.68</v>
      </c>
      <c r="FZ148" s="222">
        <v>843.68</v>
      </c>
      <c r="GA148" s="222">
        <v>859.17</v>
      </c>
      <c r="GB148" s="222">
        <v>864.48</v>
      </c>
      <c r="GC148" s="222">
        <v>864.48</v>
      </c>
      <c r="GD148" s="222">
        <v>864.48</v>
      </c>
      <c r="GE148" s="222">
        <v>864.48</v>
      </c>
      <c r="GF148" s="222">
        <v>864.48</v>
      </c>
      <c r="GG148" s="222">
        <v>864.48</v>
      </c>
      <c r="GH148" s="222">
        <v>864.48</v>
      </c>
      <c r="GI148" s="222">
        <v>864.48</v>
      </c>
      <c r="GJ148" s="222">
        <v>886.88</v>
      </c>
      <c r="GK148" s="222">
        <v>893.98</v>
      </c>
      <c r="GL148" s="222">
        <v>893.98</v>
      </c>
      <c r="GM148" s="222">
        <v>893.98</v>
      </c>
      <c r="GN148" s="222">
        <v>893.98</v>
      </c>
      <c r="GO148" s="222">
        <v>893.98</v>
      </c>
      <c r="GP148" s="222">
        <v>893.98</v>
      </c>
      <c r="GQ148" s="222">
        <v>893.98</v>
      </c>
      <c r="GR148" s="222">
        <v>915.41</v>
      </c>
      <c r="GS148" s="222">
        <v>939.41</v>
      </c>
      <c r="GT148" s="222">
        <v>945.77</v>
      </c>
      <c r="GU148" s="222">
        <v>945.77</v>
      </c>
      <c r="GV148" s="222">
        <v>968.17</v>
      </c>
      <c r="GW148" s="222">
        <v>992.17</v>
      </c>
      <c r="GX148" s="222">
        <v>1000.45</v>
      </c>
      <c r="GY148" s="222">
        <v>1024.45</v>
      </c>
      <c r="GZ148" s="222">
        <v>1048.45</v>
      </c>
      <c r="HA148" s="222">
        <v>1053</v>
      </c>
      <c r="HB148" s="222">
        <v>1053</v>
      </c>
      <c r="HC148" s="222">
        <v>1053</v>
      </c>
      <c r="HD148" s="222">
        <v>1053</v>
      </c>
      <c r="HE148" s="222">
        <v>1053</v>
      </c>
      <c r="HF148" s="222">
        <v>1053</v>
      </c>
      <c r="HG148" s="222">
        <v>1053</v>
      </c>
      <c r="HH148" s="222">
        <v>1053</v>
      </c>
      <c r="HI148" s="222">
        <v>1053</v>
      </c>
      <c r="HJ148" s="222">
        <v>1070</v>
      </c>
      <c r="HK148" s="222">
        <v>1094</v>
      </c>
      <c r="HL148" s="222">
        <v>1118</v>
      </c>
      <c r="HM148" s="222">
        <v>1142</v>
      </c>
      <c r="HN148" s="222">
        <v>1166</v>
      </c>
      <c r="HO148" s="222">
        <v>1190</v>
      </c>
      <c r="HP148" s="222">
        <v>1214</v>
      </c>
      <c r="HQ148" s="222">
        <v>1238</v>
      </c>
      <c r="HR148" s="222">
        <v>1262</v>
      </c>
      <c r="HS148" s="222">
        <v>1275</v>
      </c>
      <c r="HT148" s="222">
        <v>1289</v>
      </c>
      <c r="HU148" s="222">
        <v>1289</v>
      </c>
      <c r="HV148" s="222">
        <v>1289</v>
      </c>
      <c r="HW148" s="222">
        <v>1313</v>
      </c>
      <c r="HX148" s="222">
        <v>1337</v>
      </c>
      <c r="HY148" s="222">
        <v>1361</v>
      </c>
      <c r="HZ148" s="222">
        <v>1371.35</v>
      </c>
    </row>
    <row r="149" spans="1:237" s="227" customFormat="1" x14ac:dyDescent="0.25">
      <c r="A149" s="225">
        <f t="shared" si="6"/>
        <v>147</v>
      </c>
      <c r="B149" s="350"/>
      <c r="C149" s="229"/>
      <c r="D149" s="180"/>
      <c r="E149" s="180"/>
      <c r="F149" s="180"/>
      <c r="G149" s="180"/>
      <c r="H149" s="180"/>
      <c r="I149" s="180"/>
      <c r="J149" s="222"/>
      <c r="K149" s="222"/>
      <c r="L149" s="229"/>
      <c r="M149" s="222"/>
      <c r="N149" s="222"/>
      <c r="O149" s="222"/>
      <c r="P149" s="222"/>
      <c r="Q149" s="222"/>
      <c r="R149" s="222"/>
      <c r="S149" s="222"/>
      <c r="T149" s="222"/>
      <c r="U149" s="222"/>
      <c r="V149" s="222"/>
      <c r="W149" s="222"/>
      <c r="X149" s="222"/>
      <c r="Y149" s="222"/>
      <c r="Z149" s="222"/>
      <c r="AA149" s="222"/>
      <c r="AB149" s="222"/>
      <c r="AC149" s="222"/>
      <c r="IA149"/>
      <c r="IB149"/>
      <c r="IC149"/>
    </row>
    <row r="150" spans="1:237" x14ac:dyDescent="0.25">
      <c r="A150" s="225">
        <f t="shared" si="6"/>
        <v>148</v>
      </c>
      <c r="B150" s="226"/>
      <c r="C150" s="229"/>
      <c r="D150" s="180"/>
      <c r="E150" s="180"/>
      <c r="F150" s="180"/>
      <c r="G150" s="180"/>
      <c r="H150" s="180"/>
      <c r="I150" s="180"/>
      <c r="L150" s="229"/>
      <c r="R150" s="222">
        <v>99.678600000000003</v>
      </c>
      <c r="S150" s="222">
        <v>99.735600000000005</v>
      </c>
      <c r="T150" s="222">
        <v>99.757800000000003</v>
      </c>
      <c r="U150" s="222">
        <v>99.756699999999995</v>
      </c>
      <c r="V150" s="222">
        <v>99.750699999999995</v>
      </c>
      <c r="W150" s="222">
        <v>99.741500000000002</v>
      </c>
      <c r="X150" s="222">
        <v>99.741500000000002</v>
      </c>
      <c r="Y150" s="222">
        <v>99.7423</v>
      </c>
      <c r="Z150" s="222">
        <v>99.740300000000005</v>
      </c>
      <c r="AA150" s="222">
        <v>99.740300000000005</v>
      </c>
      <c r="AB150" s="222">
        <v>99.747299999999996</v>
      </c>
      <c r="AC150" s="222">
        <v>99.747</v>
      </c>
      <c r="AD150" s="222">
        <v>99.746899999999997</v>
      </c>
      <c r="AE150" s="222">
        <v>99.746899999999997</v>
      </c>
      <c r="AF150" s="222">
        <v>99.746899999999997</v>
      </c>
      <c r="AG150" s="222">
        <v>99.741799999999998</v>
      </c>
      <c r="AH150" s="222">
        <v>99.741799999999998</v>
      </c>
      <c r="AI150" s="222">
        <v>99.747</v>
      </c>
      <c r="AJ150" s="222">
        <v>99.75</v>
      </c>
      <c r="AK150" s="222">
        <v>99.749600000000001</v>
      </c>
      <c r="AL150" s="222">
        <v>99.750900000000001</v>
      </c>
      <c r="AM150" s="222">
        <v>99.752300000000005</v>
      </c>
      <c r="AN150" s="222">
        <v>99.751800000000003</v>
      </c>
      <c r="AO150" s="222">
        <v>99.750900000000001</v>
      </c>
      <c r="AP150" s="222">
        <v>99.747399999999999</v>
      </c>
      <c r="AQ150" s="222">
        <v>99.743799999999993</v>
      </c>
      <c r="AR150" s="222">
        <v>99.738399999999999</v>
      </c>
      <c r="AS150" s="222">
        <v>99.735500000000002</v>
      </c>
      <c r="AT150" s="222">
        <v>99.731700000000004</v>
      </c>
      <c r="AU150" s="222">
        <v>99.730500000000006</v>
      </c>
      <c r="AV150" s="222">
        <v>99.730099999999993</v>
      </c>
      <c r="AW150" s="222">
        <v>99.730099999999993</v>
      </c>
      <c r="AX150" s="222">
        <v>99.729500000000002</v>
      </c>
      <c r="AY150" s="222">
        <v>99.728800000000007</v>
      </c>
      <c r="AZ150" s="222">
        <v>99.728800000000007</v>
      </c>
      <c r="BA150" s="222">
        <v>99.728800000000007</v>
      </c>
      <c r="BB150" s="222">
        <v>99.728800000000007</v>
      </c>
      <c r="BC150" s="222">
        <v>99.728800000000007</v>
      </c>
      <c r="BD150" s="222">
        <v>99.728800000000007</v>
      </c>
      <c r="BE150" s="222">
        <v>99.728800000000007</v>
      </c>
      <c r="BF150" s="222">
        <v>99.728800000000007</v>
      </c>
      <c r="BG150" s="222">
        <v>99.728800000000007</v>
      </c>
      <c r="BH150" s="222">
        <v>99.728800000000007</v>
      </c>
      <c r="BI150" s="222">
        <v>99.728800000000007</v>
      </c>
      <c r="BJ150" s="222">
        <v>99.726900000000001</v>
      </c>
      <c r="BK150" s="222">
        <v>99.730800000000002</v>
      </c>
      <c r="BL150" s="222">
        <v>99.7346</v>
      </c>
      <c r="BM150" s="222">
        <v>99.738</v>
      </c>
      <c r="BN150" s="222">
        <v>99.738900000000001</v>
      </c>
      <c r="BO150" s="222">
        <v>99.742800000000003</v>
      </c>
      <c r="BP150" s="222">
        <v>99.742800000000003</v>
      </c>
      <c r="BQ150" s="222">
        <v>99.742800000000003</v>
      </c>
      <c r="BR150" s="222">
        <v>99.742800000000003</v>
      </c>
      <c r="BS150" s="222">
        <v>99.742800000000003</v>
      </c>
      <c r="BT150" s="222">
        <v>99.742800000000003</v>
      </c>
      <c r="BU150" s="222">
        <v>99.742800000000003</v>
      </c>
      <c r="BV150" s="222">
        <v>99.742800000000003</v>
      </c>
      <c r="BW150" s="222">
        <v>99.743499999999997</v>
      </c>
      <c r="BX150" s="222">
        <v>99.744299999999996</v>
      </c>
      <c r="BY150" s="222">
        <v>99.743799999999993</v>
      </c>
      <c r="BZ150" s="222">
        <v>99.742900000000006</v>
      </c>
      <c r="CA150" s="222">
        <v>99.742900000000006</v>
      </c>
      <c r="CB150" s="222">
        <v>99.742900000000006</v>
      </c>
      <c r="CC150" s="222">
        <v>99.742900000000006</v>
      </c>
      <c r="CD150" s="222">
        <v>99.742900000000006</v>
      </c>
      <c r="CE150" s="222">
        <v>99.742900000000006</v>
      </c>
      <c r="CF150" s="222">
        <v>99.740099999999998</v>
      </c>
      <c r="CG150" s="222">
        <v>99.739099999999993</v>
      </c>
      <c r="CH150" s="222">
        <v>99.738799999999998</v>
      </c>
      <c r="CI150" s="222">
        <v>99.738600000000005</v>
      </c>
      <c r="CJ150" s="222">
        <v>99.738600000000005</v>
      </c>
      <c r="CK150" s="222">
        <v>99.738600000000005</v>
      </c>
      <c r="CL150" s="222">
        <v>99.738600000000005</v>
      </c>
      <c r="CM150" s="222">
        <v>99.738600000000005</v>
      </c>
      <c r="CN150" s="222">
        <v>99.738600000000005</v>
      </c>
      <c r="CO150" s="222">
        <v>99.738600000000005</v>
      </c>
      <c r="CP150" s="222">
        <v>99.738600000000005</v>
      </c>
      <c r="CQ150" s="222">
        <v>99.736199999999997</v>
      </c>
      <c r="CR150" s="222">
        <v>99.737799999999993</v>
      </c>
      <c r="CS150" s="222">
        <v>99.739800000000002</v>
      </c>
      <c r="CT150" s="222">
        <v>99.741699999999994</v>
      </c>
      <c r="CU150" s="222">
        <v>99.743399999999994</v>
      </c>
      <c r="CV150" s="222">
        <v>99.744500000000002</v>
      </c>
      <c r="CW150" s="222">
        <v>99.746099999999998</v>
      </c>
      <c r="CX150" s="222">
        <v>99.747500000000002</v>
      </c>
      <c r="CY150" s="222">
        <v>99.749200000000002</v>
      </c>
      <c r="CZ150" s="222">
        <v>99.75</v>
      </c>
      <c r="DA150" s="222">
        <v>99.751499999999993</v>
      </c>
      <c r="DB150" s="222">
        <v>99.752899999999997</v>
      </c>
      <c r="DC150" s="222">
        <v>99.754300000000001</v>
      </c>
      <c r="DD150" s="222">
        <v>99.755499999999998</v>
      </c>
      <c r="DE150" s="222">
        <v>99.757099999999994</v>
      </c>
      <c r="DF150" s="222">
        <v>99.757099999999994</v>
      </c>
      <c r="DG150" s="222">
        <v>99.758099999999999</v>
      </c>
      <c r="DH150" s="222">
        <v>99.759</v>
      </c>
      <c r="DI150" s="222">
        <v>99.759699999999995</v>
      </c>
      <c r="DJ150" s="222">
        <v>99.758600000000001</v>
      </c>
      <c r="DK150" s="222">
        <v>99.756699999999995</v>
      </c>
      <c r="DL150" s="222">
        <v>99.754599999999996</v>
      </c>
      <c r="DM150" s="222">
        <v>99.752600000000001</v>
      </c>
      <c r="DN150" s="222">
        <v>99.751099999999994</v>
      </c>
      <c r="DO150" s="222">
        <v>99.7517</v>
      </c>
      <c r="DP150" s="222">
        <v>99.752399999999994</v>
      </c>
      <c r="DQ150" s="222">
        <v>99.753200000000007</v>
      </c>
      <c r="DR150" s="222">
        <v>99.753900000000002</v>
      </c>
      <c r="DS150" s="222">
        <v>99.755099999999999</v>
      </c>
      <c r="DT150" s="222">
        <v>99.755899999999997</v>
      </c>
      <c r="DU150" s="222">
        <v>99.756500000000003</v>
      </c>
      <c r="DV150" s="222">
        <v>99.757199999999997</v>
      </c>
      <c r="DW150" s="222">
        <v>99.757999999999996</v>
      </c>
      <c r="DX150" s="222">
        <v>99.758700000000005</v>
      </c>
      <c r="DY150" s="222">
        <v>99.758799999999994</v>
      </c>
      <c r="DZ150" s="222">
        <v>99.758499999999998</v>
      </c>
      <c r="EA150" s="222">
        <v>99.758499999999998</v>
      </c>
      <c r="EB150" s="222">
        <v>99.758600000000001</v>
      </c>
      <c r="EC150" s="222">
        <v>99.757800000000003</v>
      </c>
      <c r="ED150" s="222">
        <v>99.758200000000002</v>
      </c>
      <c r="EE150" s="222">
        <v>99.758399999999995</v>
      </c>
      <c r="EF150" s="222">
        <v>99.758300000000006</v>
      </c>
      <c r="EG150" s="222">
        <v>99.757900000000006</v>
      </c>
      <c r="EH150" s="222">
        <v>99.758399999999995</v>
      </c>
      <c r="EI150" s="222">
        <v>99.758399999999995</v>
      </c>
      <c r="EJ150" s="222">
        <v>99.759</v>
      </c>
      <c r="EK150" s="222">
        <v>99.758700000000005</v>
      </c>
      <c r="EL150" s="222">
        <v>99.758499999999998</v>
      </c>
      <c r="EM150" s="222">
        <v>99.758799999999994</v>
      </c>
      <c r="EN150" s="222">
        <v>99.758799999999994</v>
      </c>
      <c r="EO150" s="222">
        <v>99.759100000000004</v>
      </c>
      <c r="EP150" s="222">
        <v>99.759</v>
      </c>
      <c r="EQ150" s="222">
        <v>99.759</v>
      </c>
      <c r="ER150" s="222">
        <v>99.759200000000007</v>
      </c>
      <c r="ES150" s="222">
        <v>99.759100000000004</v>
      </c>
      <c r="ET150" s="222">
        <v>99.759</v>
      </c>
      <c r="EU150" s="222">
        <v>99.758700000000005</v>
      </c>
      <c r="EV150" s="222">
        <v>99.758499999999998</v>
      </c>
      <c r="EW150" s="222">
        <v>99.758499999999998</v>
      </c>
      <c r="EX150" s="222">
        <v>99.758499999999998</v>
      </c>
      <c r="EY150" s="222">
        <v>99.758499999999998</v>
      </c>
      <c r="EZ150" s="222">
        <v>99.758499999999998</v>
      </c>
      <c r="FA150" s="222">
        <v>99.758499999999998</v>
      </c>
      <c r="FB150" s="222">
        <v>99.758499999999998</v>
      </c>
      <c r="FC150" s="222">
        <v>99.757099999999994</v>
      </c>
      <c r="FD150" s="222">
        <v>99.757099999999994</v>
      </c>
      <c r="FE150" s="222">
        <v>99.757199999999997</v>
      </c>
      <c r="FF150" s="222">
        <v>99.757300000000001</v>
      </c>
      <c r="FG150" s="222">
        <v>99.757199999999997</v>
      </c>
      <c r="FH150" s="222">
        <v>99.756900000000002</v>
      </c>
      <c r="FI150" s="222">
        <v>99.756900000000002</v>
      </c>
      <c r="FJ150" s="222">
        <v>99.756600000000006</v>
      </c>
      <c r="FK150" s="222">
        <v>99.756299999999996</v>
      </c>
      <c r="FL150" s="222">
        <v>99.755799999999994</v>
      </c>
      <c r="FM150" s="222">
        <v>99.754499999999993</v>
      </c>
      <c r="FN150" s="222">
        <v>99.754099999999994</v>
      </c>
      <c r="FO150" s="222">
        <v>99.753699999999995</v>
      </c>
      <c r="FP150" s="222">
        <v>99.753299999999996</v>
      </c>
      <c r="FQ150" s="222">
        <v>99.752499999999998</v>
      </c>
      <c r="FR150" s="222">
        <v>99.751900000000006</v>
      </c>
      <c r="FS150" s="222">
        <v>99.7517</v>
      </c>
      <c r="FT150" s="222">
        <v>99.7517</v>
      </c>
      <c r="FU150" s="222">
        <v>99.751199999999997</v>
      </c>
      <c r="FV150" s="222">
        <v>99.751199999999997</v>
      </c>
      <c r="FW150" s="222">
        <v>99.751400000000004</v>
      </c>
      <c r="FX150" s="222">
        <v>99.751400000000004</v>
      </c>
      <c r="FY150" s="222">
        <v>99.751199999999997</v>
      </c>
      <c r="FZ150" s="222">
        <v>99.750900000000001</v>
      </c>
      <c r="GA150" s="222">
        <v>99.750799999999998</v>
      </c>
      <c r="GB150" s="222">
        <v>99.750600000000006</v>
      </c>
      <c r="GC150" s="222">
        <v>99.750399999999999</v>
      </c>
      <c r="GD150" s="222">
        <v>99.750200000000007</v>
      </c>
      <c r="GE150" s="222">
        <v>99.75</v>
      </c>
      <c r="GF150" s="222">
        <v>99.749399999999994</v>
      </c>
      <c r="GG150" s="222">
        <v>99.749399999999994</v>
      </c>
      <c r="GH150" s="222">
        <v>99.748699999999999</v>
      </c>
      <c r="GI150" s="222">
        <v>99.7483</v>
      </c>
      <c r="GJ150" s="222">
        <v>99.747399999999999</v>
      </c>
      <c r="GK150" s="222">
        <v>99.746899999999997</v>
      </c>
      <c r="GL150" s="222">
        <v>99.747100000000003</v>
      </c>
      <c r="GM150" s="222">
        <v>99.747100000000003</v>
      </c>
      <c r="GN150" s="222">
        <v>99.746399999999994</v>
      </c>
      <c r="GO150" s="222">
        <v>99.745800000000003</v>
      </c>
      <c r="GP150" s="222">
        <v>99.744600000000005</v>
      </c>
      <c r="GQ150" s="222">
        <v>99.743799999999993</v>
      </c>
      <c r="GR150" s="222">
        <v>99.743700000000004</v>
      </c>
      <c r="GS150" s="222">
        <v>99.743700000000004</v>
      </c>
      <c r="GT150" s="222">
        <v>99.743600000000001</v>
      </c>
      <c r="GU150" s="222">
        <v>99.743300000000005</v>
      </c>
      <c r="GV150" s="222">
        <v>99.743200000000002</v>
      </c>
      <c r="GW150" s="222">
        <v>99.743200000000002</v>
      </c>
      <c r="GX150" s="222">
        <v>99.742900000000006</v>
      </c>
      <c r="GY150" s="222">
        <v>99.742900000000006</v>
      </c>
      <c r="GZ150" s="222">
        <v>99.742900000000006</v>
      </c>
      <c r="HA150" s="222">
        <v>99.742000000000004</v>
      </c>
      <c r="HB150" s="222">
        <v>99.741</v>
      </c>
      <c r="HC150" s="222">
        <v>99.739800000000002</v>
      </c>
      <c r="HD150" s="222">
        <v>99.738799999999998</v>
      </c>
      <c r="HE150" s="222">
        <v>99.738200000000006</v>
      </c>
      <c r="HF150" s="222">
        <v>99.737200000000001</v>
      </c>
      <c r="HG150" s="222">
        <v>99.736500000000007</v>
      </c>
      <c r="HH150" s="222">
        <v>99.735799999999998</v>
      </c>
      <c r="HI150" s="222">
        <v>99.735399999999998</v>
      </c>
      <c r="HJ150" s="222">
        <v>99.7346</v>
      </c>
      <c r="HK150" s="222">
        <v>99.7346</v>
      </c>
      <c r="HL150" s="222">
        <v>99.7346</v>
      </c>
      <c r="HM150" s="222">
        <v>99.7346</v>
      </c>
      <c r="HN150" s="222">
        <v>99.7346</v>
      </c>
      <c r="HO150" s="222">
        <v>99.7346</v>
      </c>
      <c r="HP150" s="222">
        <v>99.7346</v>
      </c>
      <c r="HQ150" s="222">
        <v>99.7346</v>
      </c>
      <c r="HR150" s="222">
        <v>99.7346</v>
      </c>
      <c r="HS150" s="222">
        <v>99.735200000000006</v>
      </c>
      <c r="HT150" s="222">
        <v>99.735200000000006</v>
      </c>
      <c r="HU150" s="222">
        <v>99.735200000000006</v>
      </c>
      <c r="HV150" s="222">
        <v>99.735200000000006</v>
      </c>
      <c r="HW150" s="222">
        <v>99.735200000000006</v>
      </c>
      <c r="HX150" s="222">
        <v>99.735200000000006</v>
      </c>
      <c r="HY150" s="222">
        <v>99.735200000000006</v>
      </c>
      <c r="HZ150" s="222">
        <v>99.735200000000006</v>
      </c>
    </row>
    <row r="151" spans="1:237" x14ac:dyDescent="0.25">
      <c r="A151" s="225">
        <f t="shared" si="6"/>
        <v>149</v>
      </c>
      <c r="B151" s="226"/>
      <c r="C151" s="229"/>
      <c r="D151" s="180"/>
      <c r="E151" s="180"/>
      <c r="F151" s="180"/>
      <c r="G151" s="180"/>
      <c r="H151" s="180"/>
      <c r="I151" s="180"/>
      <c r="L151" s="229"/>
      <c r="R151" s="222">
        <v>99.81</v>
      </c>
      <c r="S151" s="222">
        <v>99.84</v>
      </c>
      <c r="T151" s="1186">
        <v>99.85</v>
      </c>
      <c r="U151" s="222">
        <v>99.85</v>
      </c>
      <c r="V151" s="222">
        <v>99.85</v>
      </c>
      <c r="W151" s="222">
        <v>99.84</v>
      </c>
      <c r="X151" s="222">
        <v>99.84</v>
      </c>
      <c r="Y151" s="222">
        <v>99.85</v>
      </c>
      <c r="Z151" s="222">
        <v>99.84</v>
      </c>
      <c r="AA151" s="222">
        <v>99.84</v>
      </c>
      <c r="AB151" s="222">
        <v>99.84</v>
      </c>
      <c r="AC151" s="222">
        <v>99.85</v>
      </c>
      <c r="AD151" s="222">
        <v>99.85</v>
      </c>
      <c r="AE151" s="222">
        <v>99.85</v>
      </c>
      <c r="AF151" s="222">
        <v>99.85</v>
      </c>
      <c r="AG151" s="222">
        <v>99.84</v>
      </c>
      <c r="AH151" s="222">
        <v>99.84</v>
      </c>
      <c r="AI151" s="222">
        <v>99.84</v>
      </c>
      <c r="AJ151" s="222">
        <v>99.85</v>
      </c>
      <c r="AK151" s="222">
        <v>99.85</v>
      </c>
      <c r="AL151" s="222">
        <v>99.85</v>
      </c>
      <c r="AM151" s="222">
        <v>99.85</v>
      </c>
      <c r="AN151" s="222">
        <v>99.85</v>
      </c>
      <c r="AO151" s="222">
        <v>99.85</v>
      </c>
      <c r="AP151" s="222">
        <v>99.85</v>
      </c>
      <c r="AQ151" s="222">
        <v>99.84</v>
      </c>
      <c r="AR151" s="222">
        <v>99.84</v>
      </c>
      <c r="AS151" s="222">
        <v>99.84</v>
      </c>
      <c r="AT151" s="222">
        <v>99.84</v>
      </c>
      <c r="AU151" s="222">
        <v>99.84</v>
      </c>
      <c r="AV151" s="222">
        <v>99.84</v>
      </c>
      <c r="AW151" s="222">
        <v>99.84</v>
      </c>
      <c r="AX151" s="222">
        <v>99.84</v>
      </c>
      <c r="AY151" s="225">
        <v>99.84</v>
      </c>
      <c r="AZ151" s="222">
        <v>99.84</v>
      </c>
      <c r="BA151" s="222">
        <v>99.84</v>
      </c>
      <c r="BB151" s="222">
        <v>99.84</v>
      </c>
      <c r="BC151" s="222">
        <v>99.84</v>
      </c>
      <c r="BD151" s="222">
        <v>99.84</v>
      </c>
      <c r="BE151" s="222">
        <v>99.84</v>
      </c>
      <c r="BF151" s="222">
        <v>99.84</v>
      </c>
      <c r="BG151" s="222">
        <v>99.84</v>
      </c>
      <c r="BH151" s="222">
        <v>99.84</v>
      </c>
      <c r="BI151" s="222">
        <v>99.84</v>
      </c>
      <c r="BJ151" s="222">
        <v>99.83</v>
      </c>
      <c r="BK151" s="222">
        <v>99.84</v>
      </c>
      <c r="BL151" s="222">
        <v>99.84</v>
      </c>
      <c r="BM151" s="222">
        <v>99.84</v>
      </c>
      <c r="BN151" s="222">
        <v>99.84</v>
      </c>
      <c r="BO151" s="222">
        <v>99.85</v>
      </c>
      <c r="BP151" s="222">
        <v>99.85</v>
      </c>
      <c r="BQ151" s="222">
        <v>99.85</v>
      </c>
      <c r="BR151" s="222">
        <v>99.85</v>
      </c>
      <c r="BS151" s="222">
        <v>99.85</v>
      </c>
      <c r="BT151" s="222">
        <v>99.85</v>
      </c>
      <c r="BU151" s="222">
        <v>99.85</v>
      </c>
      <c r="BV151" s="222">
        <v>99.85</v>
      </c>
      <c r="BW151" s="222">
        <v>99.85</v>
      </c>
      <c r="BX151" s="222">
        <v>99.85</v>
      </c>
      <c r="BY151" s="222">
        <v>99.85</v>
      </c>
      <c r="BZ151" s="222">
        <v>99.85</v>
      </c>
      <c r="CA151" s="222">
        <v>99.85</v>
      </c>
      <c r="CB151" s="222">
        <v>99.85</v>
      </c>
      <c r="CC151" s="1763">
        <v>99.85</v>
      </c>
      <c r="CD151" s="222">
        <v>99.85</v>
      </c>
      <c r="CE151" s="222">
        <v>99.85</v>
      </c>
      <c r="CF151" s="222">
        <v>99.84</v>
      </c>
      <c r="CG151" s="222">
        <v>99.8</v>
      </c>
      <c r="CH151" s="222">
        <v>99.8</v>
      </c>
      <c r="CI151" s="222">
        <v>99.8</v>
      </c>
      <c r="CJ151" s="222">
        <v>99.8</v>
      </c>
      <c r="CK151" s="222">
        <v>99.8</v>
      </c>
      <c r="CL151" s="222">
        <v>99.8</v>
      </c>
      <c r="CM151" s="222">
        <v>99.8</v>
      </c>
      <c r="CN151" s="222">
        <v>99.8</v>
      </c>
      <c r="CO151" s="222">
        <v>99.8</v>
      </c>
      <c r="CP151" s="222">
        <v>99.8</v>
      </c>
      <c r="CQ151" s="222">
        <v>99.8</v>
      </c>
      <c r="CR151" s="222">
        <v>99.8</v>
      </c>
      <c r="CS151" s="222">
        <v>99.8</v>
      </c>
      <c r="CT151" s="222">
        <v>99.81</v>
      </c>
      <c r="CU151" s="222">
        <v>99.81</v>
      </c>
      <c r="CV151" s="222">
        <v>99.81</v>
      </c>
      <c r="CW151" s="222">
        <v>99.81</v>
      </c>
      <c r="CX151" s="222">
        <v>99.81</v>
      </c>
      <c r="CY151" s="222">
        <v>99.81</v>
      </c>
      <c r="CZ151" s="222">
        <v>99.81</v>
      </c>
      <c r="DA151" s="222">
        <v>99.82</v>
      </c>
      <c r="DB151" s="222">
        <v>99.82</v>
      </c>
      <c r="DC151" s="222">
        <v>99.82</v>
      </c>
      <c r="DD151" s="222">
        <v>99.82</v>
      </c>
      <c r="DE151" s="222">
        <v>99.82</v>
      </c>
      <c r="DF151" s="222">
        <v>99.82</v>
      </c>
      <c r="DG151" s="222">
        <v>99.82</v>
      </c>
      <c r="DH151" s="1763">
        <v>99.82</v>
      </c>
      <c r="DI151" s="222">
        <v>99.82</v>
      </c>
      <c r="DJ151" s="222">
        <v>99.82</v>
      </c>
      <c r="DK151" s="222">
        <v>99.82</v>
      </c>
      <c r="DL151" s="222">
        <v>99.82</v>
      </c>
      <c r="DM151" s="222">
        <v>99.82</v>
      </c>
      <c r="DN151" s="222">
        <v>99.82</v>
      </c>
      <c r="DO151" s="222">
        <v>99.82</v>
      </c>
      <c r="DP151" s="222">
        <v>99.82</v>
      </c>
      <c r="DQ151" s="222">
        <v>99.82</v>
      </c>
      <c r="DR151" s="222">
        <v>99.83</v>
      </c>
      <c r="DS151" s="222">
        <v>99.83</v>
      </c>
      <c r="DT151" s="222">
        <v>99.83</v>
      </c>
      <c r="DU151" s="222">
        <v>99.83</v>
      </c>
      <c r="DV151" s="222">
        <v>99.83</v>
      </c>
      <c r="DW151" s="222">
        <v>99.83</v>
      </c>
      <c r="DX151" s="222">
        <v>99.83</v>
      </c>
      <c r="DY151" s="222">
        <v>99.83</v>
      </c>
      <c r="DZ151" s="222">
        <v>99.83</v>
      </c>
      <c r="EA151" s="222">
        <v>99.83</v>
      </c>
      <c r="EB151" s="222">
        <v>99.83</v>
      </c>
      <c r="EC151" s="222">
        <v>99.83</v>
      </c>
      <c r="ED151" s="222">
        <v>99.83</v>
      </c>
      <c r="EE151" s="222">
        <v>99.83</v>
      </c>
      <c r="EF151" s="222">
        <v>99.83</v>
      </c>
      <c r="EG151" s="222">
        <v>99.83</v>
      </c>
      <c r="EH151" s="222">
        <v>99.83</v>
      </c>
      <c r="EI151" s="222">
        <v>99.83</v>
      </c>
      <c r="EJ151" s="222">
        <v>99.83</v>
      </c>
      <c r="EK151" s="222">
        <v>99.83</v>
      </c>
      <c r="EL151" s="222">
        <v>99.83</v>
      </c>
      <c r="EM151" s="222">
        <v>99.83</v>
      </c>
      <c r="EN151" s="222">
        <v>99.83</v>
      </c>
      <c r="EO151" s="222">
        <v>99.83</v>
      </c>
      <c r="EP151" s="222">
        <v>99.83</v>
      </c>
      <c r="EQ151" s="222">
        <v>99.84</v>
      </c>
      <c r="ER151" s="222">
        <v>99.84</v>
      </c>
      <c r="ES151" s="222">
        <v>99.84</v>
      </c>
      <c r="ET151" s="222">
        <v>99.84</v>
      </c>
      <c r="EU151" s="222">
        <v>99.84</v>
      </c>
      <c r="EV151" s="222">
        <v>99.84</v>
      </c>
      <c r="EW151" s="222">
        <v>99.84</v>
      </c>
      <c r="EX151" s="222">
        <v>99.84</v>
      </c>
      <c r="EY151" s="222">
        <v>99.84</v>
      </c>
      <c r="EZ151" s="222">
        <v>99.84</v>
      </c>
      <c r="FA151" s="222">
        <v>99.84</v>
      </c>
      <c r="FB151" s="222">
        <v>99.84</v>
      </c>
      <c r="FC151" s="222">
        <v>99.83</v>
      </c>
      <c r="FD151" s="222">
        <v>99.83</v>
      </c>
      <c r="FE151" s="222">
        <v>99.83</v>
      </c>
      <c r="FF151" s="222">
        <v>99.83</v>
      </c>
      <c r="FG151" s="222">
        <v>99.83</v>
      </c>
      <c r="FH151" s="222">
        <v>99.83</v>
      </c>
      <c r="FI151" s="222">
        <v>99.83</v>
      </c>
      <c r="FJ151" s="222">
        <v>99.83</v>
      </c>
      <c r="FK151" s="222">
        <v>99.83</v>
      </c>
      <c r="FL151" s="222">
        <v>99.75</v>
      </c>
      <c r="FM151" s="222">
        <v>99.75</v>
      </c>
      <c r="FN151" s="222">
        <v>99.75</v>
      </c>
      <c r="FO151" s="222">
        <v>99.76</v>
      </c>
      <c r="FP151" s="222">
        <v>99.76</v>
      </c>
      <c r="FQ151" s="222">
        <v>99.76</v>
      </c>
      <c r="FR151" s="222">
        <v>99.76</v>
      </c>
      <c r="FS151" s="222">
        <v>99.76</v>
      </c>
      <c r="FT151" s="222">
        <v>99.76</v>
      </c>
      <c r="FU151" s="222">
        <v>99.76</v>
      </c>
      <c r="FV151" s="222">
        <v>99.76</v>
      </c>
      <c r="FW151" s="222">
        <v>99.76</v>
      </c>
      <c r="FX151" s="222">
        <v>99.76</v>
      </c>
      <c r="FY151" s="222">
        <v>99.76</v>
      </c>
      <c r="FZ151" s="222">
        <v>99.76</v>
      </c>
      <c r="GA151" s="222">
        <v>99.76</v>
      </c>
      <c r="GB151" s="222">
        <v>99.76</v>
      </c>
      <c r="GC151" s="222">
        <v>99.76</v>
      </c>
      <c r="GD151" s="222">
        <v>99.77</v>
      </c>
      <c r="GE151" s="222">
        <v>99.77</v>
      </c>
      <c r="GF151" s="222">
        <v>99.77</v>
      </c>
      <c r="GG151" s="222">
        <v>99.77</v>
      </c>
      <c r="GH151" s="222">
        <v>99.77</v>
      </c>
      <c r="GI151" s="222">
        <v>99.77</v>
      </c>
      <c r="GJ151" s="222">
        <v>99.77</v>
      </c>
      <c r="GK151" s="222">
        <v>99.77</v>
      </c>
      <c r="GL151" s="222">
        <v>99.77</v>
      </c>
      <c r="GM151" s="222">
        <v>99.77</v>
      </c>
      <c r="GN151" s="222">
        <v>99.77</v>
      </c>
      <c r="GO151" s="222">
        <v>99.77</v>
      </c>
      <c r="GP151" s="222">
        <v>99.77</v>
      </c>
      <c r="GQ151" s="222">
        <v>99.77</v>
      </c>
      <c r="GR151" s="222">
        <v>99.77</v>
      </c>
      <c r="GS151" s="222">
        <v>99.77</v>
      </c>
      <c r="GT151" s="222">
        <v>99.77</v>
      </c>
      <c r="GU151" s="222">
        <v>99.77</v>
      </c>
      <c r="GV151" s="222">
        <v>99.77</v>
      </c>
      <c r="GW151" s="222">
        <v>99.77</v>
      </c>
      <c r="GX151" s="222">
        <v>99.77</v>
      </c>
      <c r="GY151" s="222">
        <v>99.77</v>
      </c>
      <c r="GZ151" s="222">
        <v>99.77</v>
      </c>
      <c r="HA151" s="222">
        <v>99.77</v>
      </c>
      <c r="HB151" s="222">
        <v>99.77</v>
      </c>
      <c r="HC151" s="222">
        <v>99.77</v>
      </c>
      <c r="HD151" s="222">
        <v>99.77</v>
      </c>
      <c r="HE151" s="222">
        <v>99.77</v>
      </c>
      <c r="HF151" s="222">
        <v>99.77</v>
      </c>
      <c r="HG151" s="222">
        <v>99.77</v>
      </c>
      <c r="HH151" s="222">
        <v>99.77</v>
      </c>
      <c r="HI151" s="222">
        <v>99.77</v>
      </c>
      <c r="HJ151" s="222">
        <v>99.77</v>
      </c>
      <c r="HK151" s="222">
        <v>99.77</v>
      </c>
      <c r="HL151" s="222">
        <v>99.77</v>
      </c>
      <c r="HM151" s="222">
        <v>99.77</v>
      </c>
      <c r="HN151" s="222">
        <v>99.77</v>
      </c>
      <c r="HO151" s="222">
        <v>99.77</v>
      </c>
      <c r="HP151" s="222">
        <v>99.77</v>
      </c>
      <c r="HQ151" s="222">
        <v>99.77</v>
      </c>
      <c r="HR151" s="222">
        <v>99.77</v>
      </c>
      <c r="HS151" s="222">
        <v>99.77</v>
      </c>
      <c r="HT151" s="222">
        <v>99.77</v>
      </c>
      <c r="HU151" s="222">
        <v>99.77</v>
      </c>
      <c r="HV151" s="222">
        <v>99.77</v>
      </c>
      <c r="HW151" s="222">
        <v>99.77</v>
      </c>
      <c r="HX151" s="222">
        <v>99.77</v>
      </c>
      <c r="HY151" s="222">
        <v>99.77</v>
      </c>
      <c r="HZ151" s="222">
        <v>99.77</v>
      </c>
    </row>
    <row r="152" spans="1:237" x14ac:dyDescent="0.25">
      <c r="A152" s="225">
        <f t="shared" si="6"/>
        <v>150</v>
      </c>
      <c r="B152" s="226"/>
      <c r="C152" s="229"/>
      <c r="D152" s="180"/>
      <c r="E152" s="180"/>
      <c r="F152" s="180"/>
      <c r="G152" s="180"/>
      <c r="H152" s="180"/>
      <c r="I152" s="180"/>
      <c r="L152" s="229"/>
      <c r="R152" s="222">
        <v>6.73</v>
      </c>
      <c r="S152" s="222">
        <v>6.39</v>
      </c>
      <c r="T152" s="222">
        <v>6.25</v>
      </c>
      <c r="U152" s="222">
        <v>6.22</v>
      </c>
      <c r="V152" s="222">
        <v>6.37</v>
      </c>
      <c r="W152" s="222">
        <v>6.4</v>
      </c>
      <c r="X152" s="222">
        <v>6.4</v>
      </c>
      <c r="Y152" s="222">
        <v>6.4</v>
      </c>
      <c r="Z152" s="222">
        <v>6.38</v>
      </c>
      <c r="AA152" s="222">
        <v>6.38</v>
      </c>
      <c r="AB152" s="222">
        <v>6.42</v>
      </c>
      <c r="AC152" s="222">
        <v>6.44</v>
      </c>
      <c r="AD152" s="222">
        <v>6.44</v>
      </c>
      <c r="AE152" s="222">
        <v>6.44</v>
      </c>
      <c r="AF152" s="222">
        <v>6.44</v>
      </c>
      <c r="AG152" s="222">
        <v>6.44</v>
      </c>
      <c r="AH152" s="222">
        <v>6.44</v>
      </c>
      <c r="AI152" s="222">
        <v>6.46</v>
      </c>
      <c r="AJ152" s="222">
        <v>6.5</v>
      </c>
      <c r="AK152" s="222">
        <v>6.57</v>
      </c>
      <c r="AL152" s="222">
        <v>6.61</v>
      </c>
      <c r="AM152" s="222">
        <v>6.63</v>
      </c>
      <c r="AN152" s="222">
        <v>6.65</v>
      </c>
      <c r="AO152" s="222">
        <v>6.67</v>
      </c>
      <c r="AP152" s="222">
        <v>6.74</v>
      </c>
      <c r="AQ152" s="222">
        <v>6.77</v>
      </c>
      <c r="AR152" s="222">
        <v>6.79</v>
      </c>
      <c r="AS152" s="222">
        <v>6.78</v>
      </c>
      <c r="AT152" s="222">
        <v>6.76</v>
      </c>
      <c r="AU152" s="222">
        <v>6.77</v>
      </c>
      <c r="AV152" s="222">
        <v>6.77</v>
      </c>
      <c r="AW152" s="222">
        <v>6.77</v>
      </c>
      <c r="AX152" s="222">
        <v>6.75</v>
      </c>
      <c r="AY152" s="222">
        <v>6.76</v>
      </c>
      <c r="AZ152" s="222">
        <v>6.76</v>
      </c>
      <c r="BA152" s="222">
        <v>6.76</v>
      </c>
      <c r="BB152" s="222">
        <v>6.76</v>
      </c>
      <c r="BC152" s="222">
        <v>6.76</v>
      </c>
      <c r="BD152" s="222">
        <v>6.76</v>
      </c>
      <c r="BE152" s="222">
        <v>6.76</v>
      </c>
      <c r="BF152" s="222">
        <v>6.76</v>
      </c>
      <c r="BG152" s="222">
        <v>6.76</v>
      </c>
      <c r="BH152" s="222">
        <v>6.76</v>
      </c>
      <c r="BI152" s="222">
        <v>6.76</v>
      </c>
      <c r="BJ152" s="222">
        <v>6.77</v>
      </c>
      <c r="BK152" s="222">
        <v>6.78</v>
      </c>
      <c r="BL152" s="222">
        <v>6.77</v>
      </c>
      <c r="BM152" s="222">
        <v>6.76</v>
      </c>
      <c r="BN152" s="222">
        <v>6.76</v>
      </c>
      <c r="BO152" s="222">
        <v>6.73</v>
      </c>
      <c r="BP152" s="222">
        <v>6.73</v>
      </c>
      <c r="BQ152" s="222">
        <v>6.73</v>
      </c>
      <c r="BR152" s="222">
        <v>6.73</v>
      </c>
      <c r="BS152" s="222">
        <v>6.73</v>
      </c>
      <c r="BT152" s="222">
        <v>6.73</v>
      </c>
      <c r="BU152" s="222">
        <v>6.73</v>
      </c>
      <c r="BV152" s="222">
        <v>6.73</v>
      </c>
      <c r="BW152" s="222">
        <v>6.73</v>
      </c>
      <c r="BX152" s="222">
        <v>6.76</v>
      </c>
      <c r="BY152" s="222">
        <v>6.79</v>
      </c>
      <c r="BZ152" s="222">
        <v>6.78</v>
      </c>
      <c r="CA152" s="222">
        <v>6.78</v>
      </c>
      <c r="CB152" s="222">
        <v>6.78</v>
      </c>
      <c r="CC152" s="222">
        <v>6.78</v>
      </c>
      <c r="CD152" s="222">
        <v>6.78</v>
      </c>
      <c r="CE152" s="222">
        <v>6.78</v>
      </c>
      <c r="CF152" s="222">
        <v>6.78</v>
      </c>
      <c r="CG152" s="222">
        <v>6.8</v>
      </c>
      <c r="CH152" s="222">
        <v>6.81</v>
      </c>
      <c r="CI152" s="222">
        <v>6.81</v>
      </c>
      <c r="CJ152" s="222">
        <v>6.81</v>
      </c>
      <c r="CK152" s="222">
        <v>6.81</v>
      </c>
      <c r="CL152" s="222">
        <v>6.81</v>
      </c>
      <c r="CM152" s="222">
        <v>6.81</v>
      </c>
      <c r="CN152" s="222">
        <v>6.81</v>
      </c>
      <c r="CO152" s="222">
        <v>6.81</v>
      </c>
      <c r="CP152" s="222">
        <v>6.81</v>
      </c>
      <c r="CQ152" s="222">
        <v>6.8</v>
      </c>
      <c r="CR152" s="222">
        <v>6.8</v>
      </c>
      <c r="CS152" s="222">
        <v>6.79</v>
      </c>
      <c r="CT152" s="222">
        <v>6.81</v>
      </c>
      <c r="CU152" s="222">
        <v>6.82</v>
      </c>
      <c r="CV152" s="222">
        <v>6.83</v>
      </c>
      <c r="CW152" s="222">
        <v>6.83</v>
      </c>
      <c r="CX152" s="222">
        <v>6.86</v>
      </c>
      <c r="CY152" s="222">
        <v>6.86</v>
      </c>
      <c r="CZ152" s="222">
        <v>6.88</v>
      </c>
      <c r="DA152" s="222">
        <v>6.89</v>
      </c>
      <c r="DB152" s="222">
        <v>6.91</v>
      </c>
      <c r="DC152" s="222">
        <v>6.93</v>
      </c>
      <c r="DD152" s="222">
        <v>6.94</v>
      </c>
      <c r="DE152" s="222">
        <v>6.92</v>
      </c>
      <c r="DF152" s="222">
        <v>6.92</v>
      </c>
      <c r="DG152" s="222">
        <v>6.92</v>
      </c>
      <c r="DH152" s="222">
        <v>6.93</v>
      </c>
      <c r="DI152" s="222">
        <v>6.94</v>
      </c>
      <c r="DJ152" s="222">
        <v>6.93</v>
      </c>
      <c r="DK152" s="222">
        <v>6.94</v>
      </c>
      <c r="DL152" s="222">
        <v>6.92</v>
      </c>
      <c r="DM152" s="222">
        <v>6.92</v>
      </c>
      <c r="DN152" s="222">
        <v>6.91</v>
      </c>
      <c r="DO152" s="222">
        <v>6.91</v>
      </c>
      <c r="DP152" s="222">
        <v>6.9</v>
      </c>
      <c r="DQ152" s="222">
        <v>6.89</v>
      </c>
      <c r="DR152" s="222">
        <v>6.89</v>
      </c>
      <c r="DS152" s="222">
        <v>6.88</v>
      </c>
      <c r="DT152" s="222">
        <v>6.89</v>
      </c>
      <c r="DU152" s="222">
        <v>6.9</v>
      </c>
      <c r="DV152" s="222">
        <v>6.9</v>
      </c>
      <c r="DW152" s="222">
        <v>6.89</v>
      </c>
      <c r="DX152" s="222">
        <v>6.9</v>
      </c>
      <c r="DY152" s="222">
        <v>6.91</v>
      </c>
      <c r="DZ152" s="222">
        <v>6.92</v>
      </c>
      <c r="EA152" s="222">
        <v>6.92</v>
      </c>
      <c r="EB152" s="222">
        <v>6.93</v>
      </c>
      <c r="EC152" s="222">
        <v>6.94</v>
      </c>
      <c r="ED152" s="222">
        <v>6.95</v>
      </c>
      <c r="EE152" s="222">
        <v>6.95</v>
      </c>
      <c r="EF152" s="222">
        <v>6.96</v>
      </c>
      <c r="EG152" s="222">
        <v>6.96</v>
      </c>
      <c r="EH152" s="222">
        <v>6.97</v>
      </c>
      <c r="EI152" s="222">
        <v>6.97</v>
      </c>
      <c r="EJ152" s="222">
        <v>6.97</v>
      </c>
      <c r="EK152" s="222">
        <v>6.97</v>
      </c>
      <c r="EL152" s="222">
        <v>6.96</v>
      </c>
      <c r="EM152" s="222">
        <v>6.96</v>
      </c>
      <c r="EN152" s="222">
        <v>6.96</v>
      </c>
      <c r="EO152" s="222">
        <v>6.97</v>
      </c>
      <c r="EP152" s="222">
        <v>6.97</v>
      </c>
      <c r="EQ152" s="222">
        <v>6.97</v>
      </c>
      <c r="ER152" s="222">
        <v>6.97</v>
      </c>
      <c r="ES152" s="222">
        <v>6.97</v>
      </c>
      <c r="ET152" s="222">
        <v>6.97</v>
      </c>
      <c r="EU152" s="222">
        <v>6.97</v>
      </c>
      <c r="EV152" s="222">
        <v>6.97</v>
      </c>
      <c r="EW152" s="222">
        <v>6.97</v>
      </c>
      <c r="EX152" s="222">
        <v>6.97</v>
      </c>
      <c r="EY152" s="222">
        <v>6.97</v>
      </c>
      <c r="EZ152" s="222">
        <v>6.97</v>
      </c>
      <c r="FA152" s="222">
        <v>6.97</v>
      </c>
      <c r="FB152" s="222">
        <v>6.97</v>
      </c>
      <c r="FC152" s="222">
        <v>6.98</v>
      </c>
      <c r="FD152" s="222">
        <v>6.98</v>
      </c>
      <c r="FE152" s="222">
        <v>6.98</v>
      </c>
      <c r="FF152" s="222">
        <v>6.98</v>
      </c>
      <c r="FG152" s="222">
        <v>6.98</v>
      </c>
      <c r="FH152" s="222">
        <v>6.98</v>
      </c>
      <c r="FI152" s="222">
        <v>6.98</v>
      </c>
      <c r="FJ152" s="222">
        <v>6.97</v>
      </c>
      <c r="FK152" s="222">
        <v>6.98</v>
      </c>
      <c r="FL152" s="222">
        <v>6.98</v>
      </c>
      <c r="FM152" s="222">
        <v>6.98</v>
      </c>
      <c r="FN152" s="222">
        <v>6.98</v>
      </c>
      <c r="FO152" s="222">
        <v>6.98</v>
      </c>
      <c r="FP152" s="222">
        <v>6.98</v>
      </c>
      <c r="FQ152" s="222">
        <v>6.99</v>
      </c>
      <c r="FR152" s="222">
        <v>6.98</v>
      </c>
      <c r="FS152" s="222">
        <v>6.98</v>
      </c>
      <c r="FT152" s="222">
        <v>6.98</v>
      </c>
      <c r="FU152" s="222">
        <v>6.98</v>
      </c>
      <c r="FV152" s="222">
        <v>6.98</v>
      </c>
      <c r="FW152" s="222">
        <v>6.98</v>
      </c>
      <c r="FX152" s="222">
        <v>6.98</v>
      </c>
      <c r="FY152" s="222">
        <v>6.98</v>
      </c>
      <c r="FZ152" s="222">
        <v>6.98</v>
      </c>
      <c r="GA152" s="222">
        <v>6.98</v>
      </c>
      <c r="GB152" s="222">
        <v>6.99</v>
      </c>
      <c r="GC152" s="222">
        <v>6.99</v>
      </c>
      <c r="GD152" s="222">
        <v>6.99</v>
      </c>
      <c r="GE152" s="222">
        <v>6.98</v>
      </c>
      <c r="GF152" s="222">
        <v>6.98</v>
      </c>
      <c r="GG152" s="222">
        <v>6.98</v>
      </c>
      <c r="GH152" s="222">
        <v>6.98</v>
      </c>
      <c r="GI152" s="222">
        <v>6.99</v>
      </c>
      <c r="GJ152" s="222">
        <v>6.99</v>
      </c>
      <c r="GK152" s="222">
        <v>7</v>
      </c>
      <c r="GL152" s="222">
        <v>7</v>
      </c>
      <c r="GM152" s="222">
        <v>7</v>
      </c>
      <c r="GN152" s="222">
        <v>7</v>
      </c>
      <c r="GO152" s="222">
        <v>7</v>
      </c>
      <c r="GP152" s="222">
        <v>7</v>
      </c>
      <c r="GQ152" s="222">
        <v>7</v>
      </c>
      <c r="GR152" s="222">
        <v>7</v>
      </c>
      <c r="GS152" s="222">
        <v>7</v>
      </c>
      <c r="GT152" s="222">
        <v>7</v>
      </c>
      <c r="GU152" s="222">
        <v>7.01</v>
      </c>
      <c r="GV152" s="222">
        <v>7.01</v>
      </c>
      <c r="GW152" s="222">
        <v>7.01</v>
      </c>
      <c r="GX152" s="222">
        <v>7</v>
      </c>
      <c r="GY152" s="222">
        <v>7</v>
      </c>
      <c r="GZ152" s="222">
        <v>7</v>
      </c>
      <c r="HA152" s="222">
        <v>7.01</v>
      </c>
      <c r="HB152" s="222">
        <v>7</v>
      </c>
      <c r="HC152" s="222">
        <v>7</v>
      </c>
      <c r="HD152" s="222">
        <v>7</v>
      </c>
      <c r="HE152" s="222">
        <v>7</v>
      </c>
      <c r="HF152" s="222">
        <v>7</v>
      </c>
      <c r="HG152" s="222">
        <v>7</v>
      </c>
      <c r="HH152" s="222">
        <v>7</v>
      </c>
      <c r="HI152" s="222">
        <v>7</v>
      </c>
      <c r="HJ152" s="222">
        <v>7</v>
      </c>
      <c r="HK152" s="222">
        <v>7</v>
      </c>
      <c r="HL152" s="222">
        <v>7</v>
      </c>
      <c r="HM152" s="222">
        <v>7</v>
      </c>
      <c r="HN152" s="222">
        <v>7</v>
      </c>
      <c r="HO152" s="222">
        <v>7</v>
      </c>
      <c r="HP152" s="222">
        <v>7</v>
      </c>
      <c r="HQ152" s="222">
        <v>7</v>
      </c>
      <c r="HR152" s="222">
        <v>7</v>
      </c>
      <c r="HS152" s="222">
        <v>7</v>
      </c>
      <c r="HT152" s="222">
        <v>7</v>
      </c>
      <c r="HU152" s="222">
        <v>7</v>
      </c>
      <c r="HV152" s="222">
        <v>7</v>
      </c>
      <c r="HW152" s="222">
        <v>7</v>
      </c>
      <c r="HX152" s="222">
        <v>7</v>
      </c>
      <c r="HY152" s="222">
        <v>7</v>
      </c>
      <c r="HZ152" s="222">
        <v>7</v>
      </c>
    </row>
    <row r="153" spans="1:237" x14ac:dyDescent="0.25">
      <c r="A153" s="225">
        <f t="shared" si="6"/>
        <v>151</v>
      </c>
      <c r="B153" s="226"/>
      <c r="C153" s="229"/>
      <c r="D153" s="180"/>
      <c r="E153" s="180"/>
      <c r="F153" s="180"/>
      <c r="G153" s="180"/>
      <c r="H153" s="180"/>
      <c r="I153" s="180"/>
      <c r="L153" s="229"/>
      <c r="R153" s="222">
        <v>8.1300000000000008</v>
      </c>
      <c r="S153" s="222">
        <v>6.9</v>
      </c>
      <c r="T153" s="222">
        <v>6.49</v>
      </c>
      <c r="U153" s="222">
        <v>6.78</v>
      </c>
      <c r="V153" s="222">
        <v>7.08</v>
      </c>
      <c r="W153" s="222">
        <v>7.01</v>
      </c>
      <c r="X153" s="222">
        <v>7.01</v>
      </c>
      <c r="Y153" s="222">
        <v>7.11</v>
      </c>
      <c r="Z153" s="222">
        <v>7.66</v>
      </c>
      <c r="AA153" s="222">
        <v>7.66</v>
      </c>
      <c r="AB153" s="222">
        <v>7.81</v>
      </c>
      <c r="AC153" s="222">
        <v>7.72</v>
      </c>
      <c r="AD153" s="222">
        <v>7.7</v>
      </c>
      <c r="AE153" s="222">
        <v>7.7</v>
      </c>
      <c r="AF153" s="222">
        <v>7.7</v>
      </c>
      <c r="AG153" s="222">
        <v>7.66</v>
      </c>
      <c r="AH153" s="222">
        <v>7.66</v>
      </c>
      <c r="AI153" s="222">
        <v>7.74</v>
      </c>
      <c r="AJ153" s="222">
        <v>7.61</v>
      </c>
      <c r="AK153" s="222">
        <v>7.67</v>
      </c>
      <c r="AL153" s="222">
        <v>7.57</v>
      </c>
      <c r="AM153" s="222">
        <v>7.51</v>
      </c>
      <c r="AN153" s="222">
        <v>7.42</v>
      </c>
      <c r="AO153" s="222">
        <v>7.34</v>
      </c>
      <c r="AP153" s="222">
        <v>7.28</v>
      </c>
      <c r="AQ153" s="222">
        <v>7.19</v>
      </c>
      <c r="AR153" s="222">
        <v>7.16</v>
      </c>
      <c r="AS153" s="222">
        <v>7.19</v>
      </c>
      <c r="AT153" s="222">
        <v>7.16</v>
      </c>
      <c r="AU153" s="222">
        <v>7.08</v>
      </c>
      <c r="AV153" s="222">
        <v>7.09</v>
      </c>
      <c r="AW153" s="222">
        <v>7.09</v>
      </c>
      <c r="AX153" s="222">
        <v>7.12</v>
      </c>
      <c r="AY153" s="222">
        <v>7.1</v>
      </c>
      <c r="AZ153" s="222">
        <v>7.1</v>
      </c>
      <c r="BA153" s="222">
        <v>7.1</v>
      </c>
      <c r="BB153" s="222">
        <v>7.1</v>
      </c>
      <c r="BC153" s="222">
        <v>7.1</v>
      </c>
      <c r="BD153" s="222">
        <v>7.1</v>
      </c>
      <c r="BE153" s="222">
        <v>7.1</v>
      </c>
      <c r="BF153" s="222">
        <v>7.1</v>
      </c>
      <c r="BG153" s="222">
        <v>7.1</v>
      </c>
      <c r="BH153" s="222">
        <v>7.1</v>
      </c>
      <c r="BI153" s="222">
        <v>7.1</v>
      </c>
      <c r="BJ153" s="222">
        <v>7.28</v>
      </c>
      <c r="BK153" s="222">
        <v>7.3</v>
      </c>
      <c r="BL153" s="222">
        <v>7.28</v>
      </c>
      <c r="BM153" s="222">
        <v>7.29</v>
      </c>
      <c r="BN153" s="222">
        <v>7.26</v>
      </c>
      <c r="BO153" s="222">
        <v>7.21</v>
      </c>
      <c r="BP153" s="222">
        <v>7.21</v>
      </c>
      <c r="BQ153" s="222">
        <v>7.21</v>
      </c>
      <c r="BR153" s="222">
        <v>7.21</v>
      </c>
      <c r="BS153" s="222">
        <v>7.21</v>
      </c>
      <c r="BT153" s="222">
        <v>7.21</v>
      </c>
      <c r="BU153" s="222">
        <v>7.21</v>
      </c>
      <c r="BV153" s="222">
        <v>7.21</v>
      </c>
      <c r="BW153" s="222">
        <v>7.25</v>
      </c>
      <c r="BX153" s="222">
        <v>7.25</v>
      </c>
      <c r="BY153" s="222">
        <v>7.26</v>
      </c>
      <c r="BZ153" s="222">
        <v>7.27</v>
      </c>
      <c r="CA153" s="222">
        <v>7.27</v>
      </c>
      <c r="CB153" s="222">
        <v>7.27</v>
      </c>
      <c r="CC153" s="222">
        <v>7.27</v>
      </c>
      <c r="CD153" s="222">
        <v>7.27</v>
      </c>
      <c r="CE153" s="222">
        <v>7.27</v>
      </c>
      <c r="CF153" s="222">
        <v>7.33</v>
      </c>
      <c r="CG153" s="222">
        <v>7.35</v>
      </c>
      <c r="CH153" s="222">
        <v>7.35</v>
      </c>
      <c r="CI153" s="222">
        <v>7.33</v>
      </c>
      <c r="CJ153" s="222">
        <v>7.33</v>
      </c>
      <c r="CK153" s="222">
        <v>7.33</v>
      </c>
      <c r="CL153" s="222">
        <v>7.33</v>
      </c>
      <c r="CM153" s="222">
        <v>7.33</v>
      </c>
      <c r="CN153" s="222">
        <v>7.33</v>
      </c>
      <c r="CO153" s="222">
        <v>7.33</v>
      </c>
      <c r="CP153" s="222">
        <v>7.33</v>
      </c>
      <c r="CQ153" s="222">
        <v>7.38</v>
      </c>
      <c r="CR153" s="222">
        <v>7.41</v>
      </c>
      <c r="CS153" s="222">
        <v>7.43</v>
      </c>
      <c r="CT153" s="222">
        <v>7.44</v>
      </c>
      <c r="CU153" s="222">
        <v>7.43</v>
      </c>
      <c r="CV153" s="222">
        <v>7.5</v>
      </c>
      <c r="CW153" s="222">
        <v>7.55</v>
      </c>
      <c r="CX153" s="222">
        <v>7.61</v>
      </c>
      <c r="CY153" s="222">
        <v>7.63</v>
      </c>
      <c r="CZ153" s="222">
        <v>7.65</v>
      </c>
      <c r="DA153" s="222">
        <v>7.64</v>
      </c>
      <c r="DB153" s="222">
        <v>7.71</v>
      </c>
      <c r="DC153" s="222">
        <v>7.72</v>
      </c>
      <c r="DD153" s="222">
        <v>7.68</v>
      </c>
      <c r="DE153" s="222">
        <v>7.62</v>
      </c>
      <c r="DF153" s="222">
        <v>7.62</v>
      </c>
      <c r="DG153" s="222">
        <v>7.6</v>
      </c>
      <c r="DH153" s="222">
        <v>7.57</v>
      </c>
      <c r="DI153" s="222">
        <v>7.52</v>
      </c>
      <c r="DJ153" s="222">
        <v>7.48</v>
      </c>
      <c r="DK153" s="222">
        <v>7.46</v>
      </c>
      <c r="DL153" s="222">
        <v>7.42</v>
      </c>
      <c r="DM153" s="222">
        <v>7.39</v>
      </c>
      <c r="DN153" s="222">
        <v>7.36</v>
      </c>
      <c r="DO153" s="222">
        <v>7.35</v>
      </c>
      <c r="DP153" s="222">
        <v>7.32</v>
      </c>
      <c r="DQ153" s="222">
        <v>7.3</v>
      </c>
      <c r="DR153" s="222">
        <v>7.28</v>
      </c>
      <c r="DS153" s="222">
        <v>7.26</v>
      </c>
      <c r="DT153" s="222">
        <v>7.24</v>
      </c>
      <c r="DU153" s="222">
        <v>7.24</v>
      </c>
      <c r="DV153" s="222">
        <v>7.21</v>
      </c>
      <c r="DW153" s="222">
        <v>7.18</v>
      </c>
      <c r="DX153" s="222">
        <v>7.15</v>
      </c>
      <c r="DY153" s="222">
        <v>7.13</v>
      </c>
      <c r="DZ153" s="222">
        <v>7.11</v>
      </c>
      <c r="EA153" s="222">
        <v>7.11</v>
      </c>
      <c r="EB153" s="222">
        <v>7.09</v>
      </c>
      <c r="EC153" s="222">
        <v>7.07</v>
      </c>
      <c r="ED153" s="222">
        <v>7.05</v>
      </c>
      <c r="EE153" s="222">
        <v>7.03</v>
      </c>
      <c r="EF153" s="222">
        <v>7.02</v>
      </c>
      <c r="EG153" s="222">
        <v>7</v>
      </c>
      <c r="EH153" s="222">
        <v>6.99</v>
      </c>
      <c r="EI153" s="222">
        <v>6.99</v>
      </c>
      <c r="EJ153" s="222">
        <v>6.98</v>
      </c>
      <c r="EK153" s="222">
        <v>6.96</v>
      </c>
      <c r="EL153" s="222">
        <v>6.94</v>
      </c>
      <c r="EM153" s="222">
        <v>6.93</v>
      </c>
      <c r="EN153" s="222">
        <v>6.93</v>
      </c>
      <c r="EO153" s="222">
        <v>6.91</v>
      </c>
      <c r="EP153" s="222">
        <v>6.89</v>
      </c>
      <c r="EQ153" s="222">
        <v>6.88</v>
      </c>
      <c r="ER153" s="222">
        <v>6.87</v>
      </c>
      <c r="ES153" s="222">
        <v>6.86</v>
      </c>
      <c r="ET153" s="222">
        <v>6.84</v>
      </c>
      <c r="EU153" s="222">
        <v>6.83</v>
      </c>
      <c r="EV153" s="222">
        <v>6.83</v>
      </c>
      <c r="EW153" s="222">
        <v>6.83</v>
      </c>
      <c r="EX153" s="222">
        <v>6.83</v>
      </c>
      <c r="EY153" s="222">
        <v>6.83</v>
      </c>
      <c r="EZ153" s="222">
        <v>6.83</v>
      </c>
      <c r="FA153" s="222">
        <v>6.83</v>
      </c>
      <c r="FB153" s="222">
        <v>6.83</v>
      </c>
      <c r="FC153" s="222">
        <v>6.83</v>
      </c>
      <c r="FD153" s="222">
        <v>6.83</v>
      </c>
      <c r="FE153" s="222">
        <v>6.83</v>
      </c>
      <c r="FF153" s="222">
        <v>6.82</v>
      </c>
      <c r="FG153" s="222">
        <v>6.82</v>
      </c>
      <c r="FH153" s="222">
        <v>6.81</v>
      </c>
      <c r="FI153" s="222">
        <v>6.82</v>
      </c>
      <c r="FJ153" s="222">
        <v>6.82</v>
      </c>
      <c r="FK153" s="222">
        <v>6.82</v>
      </c>
      <c r="FL153" s="222">
        <v>6.82</v>
      </c>
      <c r="FM153" s="222">
        <v>6.82</v>
      </c>
      <c r="FN153" s="222">
        <v>6.82</v>
      </c>
      <c r="FO153" s="222">
        <v>6.82</v>
      </c>
      <c r="FP153" s="222">
        <v>6.81</v>
      </c>
      <c r="FQ153" s="222">
        <v>6.81</v>
      </c>
      <c r="FR153" s="222">
        <v>6.81</v>
      </c>
      <c r="FS153" s="222">
        <v>6.82</v>
      </c>
      <c r="FT153" s="222">
        <v>6.82</v>
      </c>
      <c r="FU153" s="222">
        <v>6.82</v>
      </c>
      <c r="FV153" s="222">
        <v>6.83</v>
      </c>
      <c r="FW153" s="222">
        <v>6.83</v>
      </c>
      <c r="FX153" s="222">
        <v>6.84</v>
      </c>
      <c r="FY153" s="222">
        <v>6.85</v>
      </c>
      <c r="FZ153" s="222">
        <v>6.85</v>
      </c>
      <c r="GA153" s="222">
        <v>6.86</v>
      </c>
      <c r="GB153" s="222">
        <v>6.86</v>
      </c>
      <c r="GC153" s="222">
        <v>6.87</v>
      </c>
      <c r="GD153" s="222">
        <v>6.87</v>
      </c>
      <c r="GE153" s="222">
        <v>6.87</v>
      </c>
      <c r="GF153" s="222">
        <v>6.87</v>
      </c>
      <c r="GG153" s="222">
        <v>6.87</v>
      </c>
      <c r="GH153" s="222">
        <v>6.87</v>
      </c>
      <c r="GI153" s="222">
        <v>6.87</v>
      </c>
      <c r="GJ153" s="222">
        <v>6.87</v>
      </c>
      <c r="GK153" s="222">
        <v>6.87</v>
      </c>
      <c r="GL153" s="222">
        <v>6.89</v>
      </c>
      <c r="GM153" s="222">
        <v>6.89</v>
      </c>
      <c r="GN153" s="222">
        <v>6.88</v>
      </c>
      <c r="GO153" s="222">
        <v>6.87</v>
      </c>
      <c r="GP153" s="222">
        <v>6.86</v>
      </c>
      <c r="GQ153" s="222">
        <v>6.84</v>
      </c>
      <c r="GR153" s="222">
        <v>6.83</v>
      </c>
      <c r="GS153" s="222">
        <v>6.83</v>
      </c>
      <c r="GT153" s="222">
        <v>6.83</v>
      </c>
      <c r="GU153" s="222">
        <v>6.82</v>
      </c>
      <c r="GV153" s="222">
        <v>6.82</v>
      </c>
      <c r="GW153" s="222">
        <v>6.82</v>
      </c>
      <c r="GX153" s="222">
        <v>6.82</v>
      </c>
      <c r="GY153" s="222">
        <v>6.82</v>
      </c>
      <c r="GZ153" s="222">
        <v>6.82</v>
      </c>
      <c r="HA153" s="222">
        <v>6.82</v>
      </c>
      <c r="HB153" s="222">
        <v>6.82</v>
      </c>
      <c r="HC153" s="222">
        <v>6.82</v>
      </c>
      <c r="HD153" s="222">
        <v>6.81</v>
      </c>
      <c r="HE153" s="222">
        <v>6.81</v>
      </c>
      <c r="HF153" s="222">
        <v>6.8</v>
      </c>
      <c r="HG153" s="222">
        <v>6.79</v>
      </c>
      <c r="HH153" s="222">
        <v>6.79</v>
      </c>
      <c r="HI153" s="222">
        <v>6.78</v>
      </c>
      <c r="HJ153" s="222">
        <v>6.77</v>
      </c>
      <c r="HK153" s="222">
        <v>6.77</v>
      </c>
      <c r="HL153" s="222">
        <v>6.77</v>
      </c>
      <c r="HM153" s="222">
        <v>6.77</v>
      </c>
      <c r="HN153" s="222">
        <v>6.77</v>
      </c>
      <c r="HO153" s="222">
        <v>6.77</v>
      </c>
      <c r="HP153" s="222">
        <v>6.77</v>
      </c>
      <c r="HQ153" s="222">
        <v>6.77</v>
      </c>
      <c r="HR153" s="222">
        <v>6.77</v>
      </c>
      <c r="HS153" s="222">
        <v>6.77</v>
      </c>
      <c r="HT153" s="222">
        <v>6.77</v>
      </c>
      <c r="HU153" s="222">
        <v>6.77</v>
      </c>
      <c r="HV153" s="222">
        <v>6.77</v>
      </c>
      <c r="HW153" s="222">
        <v>6.77</v>
      </c>
      <c r="HX153" s="222">
        <v>6.77</v>
      </c>
      <c r="HY153" s="222">
        <v>6.77</v>
      </c>
      <c r="HZ153" s="222">
        <v>6.77</v>
      </c>
    </row>
    <row r="154" spans="1:237" x14ac:dyDescent="0.25">
      <c r="A154" s="225">
        <f t="shared" si="6"/>
        <v>152</v>
      </c>
      <c r="B154" s="226"/>
      <c r="C154" s="229"/>
      <c r="D154" s="180"/>
      <c r="E154" s="180"/>
      <c r="F154" s="180"/>
      <c r="G154" s="180"/>
      <c r="H154" s="180"/>
      <c r="I154" s="180"/>
      <c r="L154" s="229"/>
      <c r="R154" s="222">
        <v>6.27</v>
      </c>
      <c r="S154" s="222">
        <v>5.15</v>
      </c>
      <c r="T154" s="222">
        <v>5.0599999999999996</v>
      </c>
      <c r="U154" s="222">
        <v>5.64</v>
      </c>
      <c r="V154" s="222">
        <v>8.5500000000000007</v>
      </c>
      <c r="W154" s="222">
        <v>8.6300000000000008</v>
      </c>
      <c r="X154" s="222">
        <v>8.6300000000000008</v>
      </c>
      <c r="Y154" s="222">
        <v>8.6999999999999993</v>
      </c>
      <c r="Z154" s="222">
        <v>12.73</v>
      </c>
      <c r="AA154" s="222">
        <v>12.73</v>
      </c>
      <c r="AB154" s="222">
        <v>11.69</v>
      </c>
      <c r="AC154" s="222">
        <v>11.59</v>
      </c>
      <c r="AD154" s="222">
        <v>11.39</v>
      </c>
      <c r="AE154" s="222">
        <v>11.39</v>
      </c>
      <c r="AF154" s="222">
        <v>11.39</v>
      </c>
      <c r="AG154" s="222">
        <v>11.31</v>
      </c>
      <c r="AH154" s="222">
        <v>11.31</v>
      </c>
      <c r="AI154" s="222">
        <v>10.85</v>
      </c>
      <c r="AJ154" s="222">
        <v>10.72</v>
      </c>
      <c r="AK154" s="222">
        <v>11.39</v>
      </c>
      <c r="AL154" s="222">
        <v>11.31</v>
      </c>
      <c r="AM154" s="222">
        <v>10.98</v>
      </c>
      <c r="AN154" s="222">
        <v>10.51</v>
      </c>
      <c r="AO154" s="222">
        <v>10.27</v>
      </c>
      <c r="AP154" s="222">
        <v>10.6</v>
      </c>
      <c r="AQ154" s="222">
        <v>10.51</v>
      </c>
      <c r="AR154" s="222">
        <v>10.19</v>
      </c>
      <c r="AS154" s="222">
        <v>9.91</v>
      </c>
      <c r="AT154" s="222">
        <v>9.5500000000000007</v>
      </c>
      <c r="AU154" s="222">
        <v>9.5299999999999994</v>
      </c>
      <c r="AV154" s="222">
        <v>9.4499999999999993</v>
      </c>
      <c r="AW154" s="222">
        <v>9.4499999999999993</v>
      </c>
      <c r="AX154" s="222">
        <v>9.24</v>
      </c>
      <c r="AY154" s="222">
        <v>9.68</v>
      </c>
      <c r="AZ154" s="222">
        <v>9.68</v>
      </c>
      <c r="BA154" s="222">
        <v>9.68</v>
      </c>
      <c r="BB154" s="222">
        <v>9.68</v>
      </c>
      <c r="BC154" s="222">
        <v>9.68</v>
      </c>
      <c r="BD154" s="222">
        <v>9.68</v>
      </c>
      <c r="BE154" s="222">
        <v>9.68</v>
      </c>
      <c r="BF154" s="222">
        <v>9.68</v>
      </c>
      <c r="BG154" s="222">
        <v>9.68</v>
      </c>
      <c r="BH154" s="222">
        <v>9.68</v>
      </c>
      <c r="BI154" s="222">
        <v>9.68</v>
      </c>
      <c r="BJ154" s="222">
        <v>10.65</v>
      </c>
      <c r="BK154" s="222">
        <v>11.03</v>
      </c>
      <c r="BL154" s="222">
        <v>10.9</v>
      </c>
      <c r="BM154" s="222">
        <v>10.66</v>
      </c>
      <c r="BN154" s="222">
        <v>10.54</v>
      </c>
      <c r="BO154" s="222">
        <v>10.32</v>
      </c>
      <c r="BP154" s="222">
        <v>10.32</v>
      </c>
      <c r="BQ154" s="222">
        <v>10.32</v>
      </c>
      <c r="BR154" s="222">
        <v>10.32</v>
      </c>
      <c r="BS154" s="222">
        <v>10.32</v>
      </c>
      <c r="BT154" s="222">
        <v>10.32</v>
      </c>
      <c r="BU154" s="222">
        <v>10.32</v>
      </c>
      <c r="BV154" s="222">
        <v>10.32</v>
      </c>
      <c r="BW154" s="222">
        <v>10.72</v>
      </c>
      <c r="BX154" s="222">
        <v>11.48</v>
      </c>
      <c r="BY154" s="222">
        <v>11.91</v>
      </c>
      <c r="BZ154" s="222">
        <v>11.7</v>
      </c>
      <c r="CA154" s="222">
        <v>11.7</v>
      </c>
      <c r="CB154" s="222">
        <v>11.7</v>
      </c>
      <c r="CC154" s="222">
        <v>11.7</v>
      </c>
      <c r="CD154" s="222">
        <v>11.7</v>
      </c>
      <c r="CE154" s="222">
        <v>11.7</v>
      </c>
      <c r="CF154" s="222">
        <v>11.96</v>
      </c>
      <c r="CG154" s="222">
        <v>13.18</v>
      </c>
      <c r="CH154" s="222">
        <v>13.36</v>
      </c>
      <c r="CI154" s="222">
        <v>13.23</v>
      </c>
      <c r="CJ154" s="222">
        <v>13.18</v>
      </c>
      <c r="CK154" s="222">
        <v>13.18</v>
      </c>
      <c r="CL154" s="222">
        <v>13.18</v>
      </c>
      <c r="CM154" s="222">
        <v>13.18</v>
      </c>
      <c r="CN154" s="222">
        <v>13.18</v>
      </c>
      <c r="CO154" s="222">
        <v>13.18</v>
      </c>
      <c r="CP154" s="222">
        <v>13.18</v>
      </c>
      <c r="CQ154" s="222">
        <v>12.9</v>
      </c>
      <c r="CR154" s="222">
        <v>12.73</v>
      </c>
      <c r="CS154" s="222">
        <v>12.53</v>
      </c>
      <c r="CT154" s="222">
        <v>13.65</v>
      </c>
      <c r="CU154" s="222">
        <v>13.6</v>
      </c>
      <c r="CV154" s="222">
        <v>13.57</v>
      </c>
      <c r="CW154" s="222">
        <v>13.46</v>
      </c>
      <c r="CX154" s="222">
        <v>13.63</v>
      </c>
      <c r="CY154" s="222">
        <v>14.13</v>
      </c>
      <c r="CZ154" s="222">
        <v>14.84</v>
      </c>
      <c r="DA154" s="222">
        <v>14.82</v>
      </c>
      <c r="DB154" s="222">
        <v>14.99</v>
      </c>
      <c r="DC154" s="222">
        <v>15.5</v>
      </c>
      <c r="DD154" s="222">
        <v>15.31</v>
      </c>
      <c r="DE154" s="222">
        <v>15.23</v>
      </c>
      <c r="DF154" s="222">
        <v>15.23</v>
      </c>
      <c r="DG154" s="222">
        <v>15.47</v>
      </c>
      <c r="DH154" s="222">
        <v>15.9</v>
      </c>
      <c r="DI154" s="222">
        <v>16.05</v>
      </c>
      <c r="DJ154" s="222">
        <v>16.32</v>
      </c>
      <c r="DK154" s="222">
        <v>16.66</v>
      </c>
      <c r="DL154" s="222">
        <v>16.399999999999999</v>
      </c>
      <c r="DM154" s="222">
        <v>16.149999999999999</v>
      </c>
      <c r="DN154" s="222">
        <v>15.92</v>
      </c>
      <c r="DO154" s="222">
        <v>15.85</v>
      </c>
      <c r="DP154" s="222">
        <v>15.7</v>
      </c>
      <c r="DQ154" s="222">
        <v>15.55</v>
      </c>
      <c r="DR154" s="222">
        <v>15.42</v>
      </c>
      <c r="DS154" s="222">
        <v>15.31</v>
      </c>
      <c r="DT154" s="222">
        <v>15.19</v>
      </c>
      <c r="DU154" s="222">
        <v>15.22</v>
      </c>
      <c r="DV154" s="222">
        <v>15.07</v>
      </c>
      <c r="DW154" s="222">
        <v>14.92</v>
      </c>
      <c r="DX154" s="222">
        <v>14.95</v>
      </c>
      <c r="DY154" s="222">
        <v>14.88</v>
      </c>
      <c r="DZ154" s="222">
        <v>14.76</v>
      </c>
      <c r="EA154" s="222">
        <v>14.76</v>
      </c>
      <c r="EB154" s="222">
        <v>14.84</v>
      </c>
      <c r="EC154" s="222">
        <v>14.8</v>
      </c>
      <c r="ED154" s="222">
        <v>14.79</v>
      </c>
      <c r="EE154" s="222">
        <v>14.68</v>
      </c>
      <c r="EF154" s="222">
        <v>14.59</v>
      </c>
      <c r="EG154" s="222">
        <v>14.46</v>
      </c>
      <c r="EH154" s="222">
        <v>14.61</v>
      </c>
      <c r="EI154" s="222">
        <v>14.66</v>
      </c>
      <c r="EJ154" s="222">
        <v>14.55</v>
      </c>
      <c r="EK154" s="222">
        <v>14.42</v>
      </c>
      <c r="EL154" s="222">
        <v>14.28</v>
      </c>
      <c r="EM154" s="222">
        <v>14.23</v>
      </c>
      <c r="EN154" s="222">
        <v>14.23</v>
      </c>
      <c r="EO154" s="222">
        <v>14.25</v>
      </c>
      <c r="EP154" s="222">
        <v>14.2</v>
      </c>
      <c r="EQ154" s="222">
        <v>14.11</v>
      </c>
      <c r="ER154" s="222">
        <v>14</v>
      </c>
      <c r="ES154" s="222">
        <v>13.87</v>
      </c>
      <c r="ET154" s="222">
        <v>13.77</v>
      </c>
      <c r="EU154" s="222">
        <v>13.72</v>
      </c>
      <c r="EV154" s="222">
        <v>13.69</v>
      </c>
      <c r="EW154" s="222">
        <v>13.69</v>
      </c>
      <c r="EX154" s="222">
        <v>13.69</v>
      </c>
      <c r="EY154" s="222">
        <v>13.69</v>
      </c>
      <c r="EZ154" s="222">
        <v>13.69</v>
      </c>
      <c r="FA154" s="222">
        <v>13.69</v>
      </c>
      <c r="FB154" s="222">
        <v>13.69</v>
      </c>
      <c r="FC154" s="222">
        <v>13.71</v>
      </c>
      <c r="FD154" s="222">
        <v>13.72</v>
      </c>
      <c r="FE154" s="222">
        <v>13.63</v>
      </c>
      <c r="FF154" s="222">
        <v>13.53</v>
      </c>
      <c r="FG154" s="222">
        <v>13.42</v>
      </c>
      <c r="FH154" s="222">
        <v>13.3</v>
      </c>
      <c r="FI154" s="222">
        <v>13.21</v>
      </c>
      <c r="FJ154" s="222">
        <v>13.11</v>
      </c>
      <c r="FK154" s="222">
        <v>13.04</v>
      </c>
      <c r="FL154" s="222">
        <v>12.96</v>
      </c>
      <c r="FM154" s="222">
        <v>12.96</v>
      </c>
      <c r="FN154" s="222">
        <v>12.9</v>
      </c>
      <c r="FO154" s="222">
        <v>12.83</v>
      </c>
      <c r="FP154" s="222">
        <v>12.86</v>
      </c>
      <c r="FQ154" s="222">
        <v>12.9</v>
      </c>
      <c r="FR154" s="222">
        <v>12.94</v>
      </c>
      <c r="FS154" s="222">
        <v>12.92</v>
      </c>
      <c r="FT154" s="222">
        <v>12.85</v>
      </c>
      <c r="FU154" s="222">
        <v>12.78</v>
      </c>
      <c r="FV154" s="222">
        <v>12.8</v>
      </c>
      <c r="FW154" s="222">
        <v>12.75</v>
      </c>
      <c r="FX154" s="222">
        <v>12.69</v>
      </c>
      <c r="FY154" s="222">
        <v>12.63</v>
      </c>
      <c r="FZ154" s="222">
        <v>12.7</v>
      </c>
      <c r="GA154" s="222">
        <v>12.67</v>
      </c>
      <c r="GB154" s="222">
        <v>12.66</v>
      </c>
      <c r="GC154" s="222">
        <v>12.61</v>
      </c>
      <c r="GD154" s="222">
        <v>12.55</v>
      </c>
      <c r="GE154" s="222">
        <v>12.47</v>
      </c>
      <c r="GF154" s="222">
        <v>12.41</v>
      </c>
      <c r="GG154" s="222">
        <v>12.33</v>
      </c>
      <c r="GH154" s="222">
        <v>12.28</v>
      </c>
      <c r="GI154" s="222">
        <v>12.22</v>
      </c>
      <c r="GJ154" s="222">
        <v>12.15</v>
      </c>
      <c r="GK154" s="222">
        <v>12.77</v>
      </c>
      <c r="GL154" s="222">
        <v>12.8</v>
      </c>
      <c r="GM154" s="222">
        <v>12.74</v>
      </c>
      <c r="GN154" s="222">
        <v>12.68</v>
      </c>
      <c r="GO154" s="222">
        <v>12.63</v>
      </c>
      <c r="GP154" s="222">
        <v>12.55</v>
      </c>
      <c r="GQ154" s="222">
        <v>12.49</v>
      </c>
      <c r="GR154" s="222">
        <v>12.48</v>
      </c>
      <c r="GS154" s="222">
        <v>12.48</v>
      </c>
      <c r="GT154" s="222">
        <v>12.49</v>
      </c>
      <c r="GU154" s="222">
        <v>12.53</v>
      </c>
      <c r="GV154" s="222">
        <v>12.52</v>
      </c>
      <c r="GW154" s="222">
        <v>12.52</v>
      </c>
      <c r="GX154" s="222">
        <v>12.49</v>
      </c>
      <c r="GY154" s="222">
        <v>12.49</v>
      </c>
      <c r="GZ154" s="222">
        <v>12.49</v>
      </c>
      <c r="HA154" s="222">
        <v>12.62</v>
      </c>
      <c r="HB154" s="222">
        <v>12.64</v>
      </c>
      <c r="HC154" s="222">
        <v>12.67</v>
      </c>
      <c r="HD154" s="222">
        <v>12.64</v>
      </c>
      <c r="HE154" s="222">
        <v>12.58</v>
      </c>
      <c r="HF154" s="222">
        <v>12.52</v>
      </c>
      <c r="HG154" s="222">
        <v>12.46</v>
      </c>
      <c r="HH154" s="222">
        <v>12.41</v>
      </c>
      <c r="HI154" s="222">
        <v>12.35</v>
      </c>
      <c r="HJ154" s="222">
        <v>12.33</v>
      </c>
      <c r="HK154" s="222">
        <v>12.33</v>
      </c>
      <c r="HL154" s="222">
        <v>12.33</v>
      </c>
      <c r="HM154" s="222">
        <v>12.33</v>
      </c>
      <c r="HN154" s="222">
        <v>12.33</v>
      </c>
      <c r="HO154" s="222">
        <v>12.33</v>
      </c>
      <c r="HP154" s="222">
        <v>12.33</v>
      </c>
      <c r="HQ154" s="222">
        <v>12.33</v>
      </c>
      <c r="HR154" s="222">
        <v>12.33</v>
      </c>
      <c r="HS154" s="222">
        <v>12.29</v>
      </c>
      <c r="HT154" s="222">
        <v>12.29</v>
      </c>
      <c r="HU154" s="222">
        <v>12.29</v>
      </c>
      <c r="HV154" s="222">
        <v>12.29</v>
      </c>
      <c r="HW154" s="222">
        <v>12.29</v>
      </c>
      <c r="HX154" s="222">
        <v>12.29</v>
      </c>
      <c r="HY154" s="222">
        <v>12.29</v>
      </c>
      <c r="HZ154" s="222">
        <v>12.27</v>
      </c>
    </row>
    <row r="155" spans="1:237" x14ac:dyDescent="0.25">
      <c r="A155" s="225">
        <f t="shared" si="6"/>
        <v>153</v>
      </c>
      <c r="B155" s="226"/>
      <c r="C155" s="229"/>
      <c r="D155" s="180"/>
      <c r="E155" s="180">
        <v>93.048000000000002</v>
      </c>
      <c r="F155" s="180">
        <v>93.375200000000007</v>
      </c>
      <c r="G155" s="180">
        <v>93.388400000000004</v>
      </c>
      <c r="H155" s="180">
        <v>93.319800000000001</v>
      </c>
      <c r="I155" s="180">
        <v>93.257199999999997</v>
      </c>
      <c r="J155" s="222">
        <v>93.236400000000003</v>
      </c>
      <c r="K155" s="222">
        <v>93.208799999999997</v>
      </c>
      <c r="L155" s="229">
        <v>93.220200000000006</v>
      </c>
      <c r="M155" s="222">
        <v>93.1815</v>
      </c>
      <c r="N155" s="222">
        <v>93.162099999999995</v>
      </c>
      <c r="O155" s="222">
        <v>93.158299999999997</v>
      </c>
      <c r="P155" s="222">
        <v>93.118700000000004</v>
      </c>
      <c r="Q155" s="222">
        <v>93.091399999999993</v>
      </c>
      <c r="R155" s="222">
        <v>93.0792</v>
      </c>
      <c r="S155" s="222">
        <v>93.046599999999998</v>
      </c>
      <c r="T155" s="222">
        <v>93.023300000000006</v>
      </c>
      <c r="U155" s="222">
        <v>92.979900000000001</v>
      </c>
      <c r="V155" s="222">
        <v>92.951700000000002</v>
      </c>
      <c r="W155" s="222">
        <v>92.9465</v>
      </c>
      <c r="X155" s="222">
        <v>92.9465</v>
      </c>
      <c r="Y155" s="222">
        <v>92.9465</v>
      </c>
      <c r="Z155" s="222">
        <v>92.963099999999997</v>
      </c>
      <c r="AA155" s="222">
        <v>92.988799999999998</v>
      </c>
      <c r="AB155" s="222">
        <v>92.995800000000003</v>
      </c>
      <c r="AC155" s="222">
        <v>92.998599999999996</v>
      </c>
      <c r="AD155" s="222">
        <v>92.990700000000004</v>
      </c>
      <c r="AE155" s="222">
        <v>92.990700000000004</v>
      </c>
      <c r="AF155" s="222">
        <v>92.990700000000004</v>
      </c>
      <c r="AG155" s="222">
        <v>92.9876</v>
      </c>
      <c r="AH155" s="222">
        <v>92.991600000000005</v>
      </c>
      <c r="AI155" s="222">
        <v>92.9876</v>
      </c>
      <c r="AJ155" s="222">
        <v>92.969399999999993</v>
      </c>
      <c r="AK155" s="222">
        <v>92.953199999999995</v>
      </c>
      <c r="AL155" s="222">
        <v>92.956699999999998</v>
      </c>
      <c r="AM155" s="222">
        <v>92.953599999999994</v>
      </c>
      <c r="AN155" s="222">
        <v>92.974199999999996</v>
      </c>
      <c r="AO155" s="222">
        <v>92.978399999999993</v>
      </c>
      <c r="AP155" s="222">
        <v>92.953999999999994</v>
      </c>
      <c r="AQ155" s="222">
        <v>92.941599999999994</v>
      </c>
      <c r="AR155" s="222">
        <v>92.933800000000005</v>
      </c>
      <c r="AS155" s="222">
        <v>92.935500000000005</v>
      </c>
      <c r="AT155" s="222">
        <v>92.924199999999999</v>
      </c>
      <c r="AU155" s="222">
        <v>92.916200000000003</v>
      </c>
      <c r="AV155" s="222">
        <v>92.9208</v>
      </c>
      <c r="AW155" s="222">
        <v>92.93</v>
      </c>
      <c r="AX155" s="222">
        <v>92.929900000000004</v>
      </c>
      <c r="AY155" s="222">
        <v>92.927400000000006</v>
      </c>
      <c r="AZ155" s="222">
        <v>92.927400000000006</v>
      </c>
      <c r="BA155" s="222">
        <v>92.927400000000006</v>
      </c>
      <c r="BB155" s="222">
        <v>92.927400000000006</v>
      </c>
      <c r="BC155" s="222">
        <v>92.934600000000003</v>
      </c>
      <c r="BD155" s="222">
        <v>92.946799999999996</v>
      </c>
      <c r="BE155" s="222">
        <v>92.950100000000006</v>
      </c>
      <c r="BF155" s="222">
        <v>92.948400000000007</v>
      </c>
      <c r="BG155" s="222">
        <v>92.945099999999996</v>
      </c>
      <c r="BH155" s="222">
        <v>92.946299999999994</v>
      </c>
      <c r="BI155" s="222">
        <v>92.940299999999993</v>
      </c>
      <c r="BJ155" s="222">
        <v>92.935100000000006</v>
      </c>
      <c r="BK155" s="222">
        <v>92.928200000000004</v>
      </c>
      <c r="BL155" s="222">
        <v>92.928200000000004</v>
      </c>
      <c r="BM155" s="222">
        <v>92.925899999999999</v>
      </c>
      <c r="BN155" s="222">
        <v>92.927199999999999</v>
      </c>
      <c r="BO155" s="222">
        <v>92.9238</v>
      </c>
      <c r="BP155" s="222">
        <v>92.919499999999999</v>
      </c>
      <c r="BQ155" s="222">
        <v>92.915400000000005</v>
      </c>
      <c r="BR155" s="222">
        <v>92.911699999999996</v>
      </c>
      <c r="BS155" s="222">
        <v>92.9084</v>
      </c>
      <c r="BT155" s="222">
        <v>92.903599999999997</v>
      </c>
      <c r="BU155" s="222">
        <v>92.899100000000004</v>
      </c>
      <c r="BV155" s="222">
        <v>92.894099999999995</v>
      </c>
      <c r="BW155" s="222">
        <v>92.892700000000005</v>
      </c>
      <c r="BX155" s="222">
        <v>92.885199999999998</v>
      </c>
      <c r="BY155" s="222">
        <v>92.879300000000001</v>
      </c>
      <c r="BZ155" s="222">
        <v>92.878299999999996</v>
      </c>
      <c r="CA155" s="222">
        <v>92.876300000000001</v>
      </c>
      <c r="CB155" s="222">
        <v>92.876199999999997</v>
      </c>
      <c r="CC155" s="222">
        <v>92.875699999999995</v>
      </c>
      <c r="CD155" s="222">
        <v>92.876099999999994</v>
      </c>
      <c r="CE155" s="222">
        <v>92.873199999999997</v>
      </c>
      <c r="CF155" s="222">
        <v>92.868300000000005</v>
      </c>
      <c r="CG155" s="222">
        <v>92.864199999999997</v>
      </c>
      <c r="CH155" s="222">
        <v>92.860600000000005</v>
      </c>
      <c r="CI155" s="222">
        <v>92.861800000000002</v>
      </c>
      <c r="CJ155" s="222">
        <v>92.861000000000004</v>
      </c>
      <c r="CK155" s="222">
        <v>92.861000000000004</v>
      </c>
      <c r="CL155" s="222">
        <v>92.861000000000004</v>
      </c>
      <c r="CM155" s="222">
        <v>92.865399999999994</v>
      </c>
      <c r="CN155" s="222">
        <v>92.864199999999997</v>
      </c>
      <c r="CO155" s="222">
        <v>92.861199999999997</v>
      </c>
      <c r="CP155" s="222">
        <v>92.859099999999998</v>
      </c>
      <c r="CQ155" s="222">
        <v>92.858599999999996</v>
      </c>
      <c r="CR155" s="222">
        <v>92.854399999999998</v>
      </c>
      <c r="CS155" s="222">
        <v>92.853499999999997</v>
      </c>
      <c r="CT155" s="222">
        <v>92.852800000000002</v>
      </c>
      <c r="CU155" s="222">
        <v>92.850200000000001</v>
      </c>
      <c r="CV155" s="222">
        <v>92.849000000000004</v>
      </c>
      <c r="CW155" s="222">
        <v>92.847399999999993</v>
      </c>
      <c r="CX155" s="222">
        <v>92.844099999999997</v>
      </c>
      <c r="CY155" s="222">
        <v>92.843999999999994</v>
      </c>
      <c r="CZ155" s="222">
        <v>92.840100000000007</v>
      </c>
      <c r="DA155" s="222">
        <v>92.838499999999996</v>
      </c>
      <c r="DB155" s="222">
        <v>92.836799999999997</v>
      </c>
      <c r="DC155" s="222">
        <v>92.836500000000001</v>
      </c>
      <c r="DD155" s="222">
        <v>92.832599999999999</v>
      </c>
      <c r="DE155" s="222">
        <v>92.83</v>
      </c>
      <c r="DF155" s="222">
        <v>92.828800000000001</v>
      </c>
      <c r="DG155" s="222">
        <v>92.828100000000006</v>
      </c>
      <c r="DH155" s="222">
        <v>92.825199999999995</v>
      </c>
      <c r="DI155" s="222">
        <v>92.8249</v>
      </c>
      <c r="DJ155" s="222">
        <v>92.822900000000004</v>
      </c>
      <c r="DK155" s="222">
        <v>92.8202</v>
      </c>
      <c r="DL155" s="222">
        <v>92.818399999999997</v>
      </c>
      <c r="DM155" s="222">
        <v>92.814800000000005</v>
      </c>
      <c r="DN155" s="222">
        <v>92.812700000000007</v>
      </c>
      <c r="DO155" s="222">
        <v>92.811300000000003</v>
      </c>
      <c r="DP155" s="222">
        <v>92.809299999999993</v>
      </c>
      <c r="DQ155" s="222">
        <v>92.808099999999996</v>
      </c>
      <c r="DR155" s="222">
        <v>92.808800000000005</v>
      </c>
      <c r="DS155" s="222">
        <v>92.807599999999994</v>
      </c>
      <c r="DT155" s="222">
        <v>92.802999999999997</v>
      </c>
      <c r="DU155" s="222">
        <v>92.801500000000004</v>
      </c>
      <c r="DV155" s="222">
        <v>92.800899999999999</v>
      </c>
      <c r="DW155" s="222">
        <v>92.799099999999996</v>
      </c>
      <c r="DX155" s="222">
        <v>92.796700000000001</v>
      </c>
      <c r="DY155" s="222">
        <v>92.795199999999994</v>
      </c>
      <c r="DZ155" s="222">
        <v>92.795500000000004</v>
      </c>
      <c r="EA155" s="222">
        <v>92.796999999999997</v>
      </c>
      <c r="EB155" s="222">
        <v>92.799099999999996</v>
      </c>
      <c r="EC155" s="222">
        <v>92.797600000000003</v>
      </c>
      <c r="ED155" s="222">
        <v>92.795900000000003</v>
      </c>
      <c r="EE155" s="222">
        <v>92.794600000000003</v>
      </c>
      <c r="EF155" s="222">
        <v>92.794200000000004</v>
      </c>
      <c r="EG155" s="222">
        <v>92.793000000000006</v>
      </c>
      <c r="EH155" s="222">
        <v>92.793300000000002</v>
      </c>
      <c r="EI155" s="222">
        <v>92.792900000000003</v>
      </c>
      <c r="EJ155" s="222">
        <v>92.795900000000003</v>
      </c>
      <c r="EK155" s="222">
        <v>92.795599999999993</v>
      </c>
      <c r="EL155" s="222">
        <v>92.793999999999997</v>
      </c>
      <c r="EM155" s="222">
        <v>92.7928</v>
      </c>
      <c r="EN155" s="222">
        <v>92.794399999999996</v>
      </c>
      <c r="EO155" s="222">
        <v>92.7941</v>
      </c>
      <c r="EP155" s="222">
        <v>92.793899999999994</v>
      </c>
      <c r="EQ155" s="222">
        <v>92.793199999999999</v>
      </c>
      <c r="ER155" s="222">
        <v>92.793199999999999</v>
      </c>
      <c r="ES155" s="222">
        <v>92.791200000000003</v>
      </c>
      <c r="ET155" s="222">
        <v>92.789199999999994</v>
      </c>
      <c r="EU155" s="222">
        <v>92.788200000000003</v>
      </c>
      <c r="EV155" s="222">
        <v>92.790899999999993</v>
      </c>
      <c r="EW155" s="222">
        <v>92.790899999999993</v>
      </c>
      <c r="EX155" s="222">
        <v>92.790899999999993</v>
      </c>
      <c r="EY155" s="222">
        <v>92.790899999999993</v>
      </c>
      <c r="EZ155" s="222">
        <v>92.790899999999993</v>
      </c>
      <c r="FA155" s="222">
        <v>92.79</v>
      </c>
      <c r="FB155" s="222">
        <v>92.7928</v>
      </c>
      <c r="FC155" s="222">
        <v>92.794200000000004</v>
      </c>
      <c r="FD155" s="222">
        <v>92.795100000000005</v>
      </c>
      <c r="FE155" s="222">
        <v>92.796199999999999</v>
      </c>
      <c r="FF155" s="222">
        <v>92.796099999999996</v>
      </c>
      <c r="FG155" s="222">
        <v>92.794899999999998</v>
      </c>
      <c r="FH155" s="222">
        <v>92.793800000000005</v>
      </c>
      <c r="FI155" s="222">
        <v>92.792699999999996</v>
      </c>
      <c r="FJ155" s="222">
        <v>92.793000000000006</v>
      </c>
      <c r="FK155" s="222">
        <v>92.792299999999997</v>
      </c>
      <c r="FL155" s="222">
        <v>92.791499999999999</v>
      </c>
      <c r="FM155" s="222">
        <v>92.793800000000005</v>
      </c>
      <c r="FN155" s="222">
        <v>92.792900000000003</v>
      </c>
      <c r="FO155" s="222">
        <v>92.794700000000006</v>
      </c>
      <c r="FP155" s="222">
        <v>92.795900000000003</v>
      </c>
      <c r="FQ155" s="222">
        <v>92.796000000000006</v>
      </c>
      <c r="FR155" s="222">
        <v>92.797600000000003</v>
      </c>
      <c r="FS155" s="222">
        <v>92.796300000000002</v>
      </c>
      <c r="FT155" s="222">
        <v>92.797200000000004</v>
      </c>
      <c r="FU155" s="222">
        <v>92.797700000000006</v>
      </c>
      <c r="FV155" s="222">
        <v>92.797300000000007</v>
      </c>
      <c r="FW155" s="222">
        <v>92.799099999999996</v>
      </c>
      <c r="FX155" s="222">
        <v>92.800399999999996</v>
      </c>
      <c r="FY155" s="222">
        <v>92.801900000000003</v>
      </c>
      <c r="FZ155" s="222">
        <v>92.802300000000002</v>
      </c>
      <c r="GA155" s="222">
        <v>92.806100000000001</v>
      </c>
      <c r="GB155" s="222">
        <v>92.809200000000004</v>
      </c>
      <c r="GC155" s="222">
        <v>92.8125</v>
      </c>
      <c r="GD155" s="222">
        <v>92.811400000000006</v>
      </c>
      <c r="GE155" s="222">
        <v>92.811199999999999</v>
      </c>
      <c r="GF155" s="222">
        <v>92.810599999999994</v>
      </c>
      <c r="GG155" s="222">
        <v>92.810299999999998</v>
      </c>
      <c r="GH155" s="222">
        <v>92.810299999999998</v>
      </c>
      <c r="GI155" s="222">
        <v>92.812399999999997</v>
      </c>
      <c r="GJ155" s="222">
        <v>92.812399999999997</v>
      </c>
      <c r="GK155" s="222">
        <v>92.812299999999993</v>
      </c>
      <c r="GL155" s="222">
        <v>92.812100000000001</v>
      </c>
      <c r="GM155" s="222">
        <v>92.815200000000004</v>
      </c>
      <c r="GN155" s="222">
        <v>92.814099999999996</v>
      </c>
      <c r="GO155" s="222">
        <v>92.813299999999998</v>
      </c>
      <c r="GP155" s="222">
        <v>92.814400000000006</v>
      </c>
      <c r="GQ155" s="222">
        <v>92.813400000000001</v>
      </c>
      <c r="GR155" s="222">
        <v>92.813800000000001</v>
      </c>
      <c r="GS155" s="222">
        <v>92.8142</v>
      </c>
      <c r="GT155" s="222">
        <v>92.815299999999993</v>
      </c>
      <c r="GU155" s="222">
        <v>92.816100000000006</v>
      </c>
      <c r="GV155" s="222">
        <v>92.816599999999994</v>
      </c>
      <c r="GW155" s="222">
        <v>92.818100000000001</v>
      </c>
      <c r="GX155" s="222">
        <v>92.819100000000006</v>
      </c>
      <c r="GY155" s="222">
        <v>92.819100000000006</v>
      </c>
      <c r="GZ155" s="222">
        <v>92.820300000000003</v>
      </c>
      <c r="HA155" s="222">
        <v>92.820800000000006</v>
      </c>
      <c r="HB155" s="222">
        <v>92.821299999999994</v>
      </c>
      <c r="HC155" s="222">
        <v>92.820999999999998</v>
      </c>
      <c r="HD155" s="222">
        <v>92.820499999999996</v>
      </c>
      <c r="HE155" s="222">
        <v>92.820499999999996</v>
      </c>
      <c r="HF155" s="222">
        <v>92.820499999999996</v>
      </c>
      <c r="HG155" s="222">
        <v>92.820800000000006</v>
      </c>
      <c r="HH155" s="222">
        <v>92.822999999999993</v>
      </c>
      <c r="HI155" s="222">
        <v>92.822299999999998</v>
      </c>
      <c r="HJ155" s="222">
        <v>92.822699999999998</v>
      </c>
      <c r="HK155" s="222">
        <v>92.822800000000001</v>
      </c>
      <c r="HL155" s="222">
        <v>92.825100000000006</v>
      </c>
      <c r="HM155" s="222">
        <v>92.825800000000001</v>
      </c>
      <c r="HN155" s="222">
        <v>92.826099999999997</v>
      </c>
      <c r="HO155" s="222">
        <v>92.827200000000005</v>
      </c>
      <c r="HP155" s="222">
        <v>92.827399999999997</v>
      </c>
      <c r="HQ155" s="222">
        <v>92.829300000000003</v>
      </c>
      <c r="HR155" s="222">
        <v>92.830100000000002</v>
      </c>
      <c r="HS155" s="222">
        <v>92.830699999999993</v>
      </c>
      <c r="HT155" s="222">
        <v>92.830699999999993</v>
      </c>
      <c r="HU155" s="222">
        <v>92.830699999999993</v>
      </c>
      <c r="HV155" s="222">
        <v>92.830699999999993</v>
      </c>
      <c r="HW155" s="222">
        <v>92.832700000000003</v>
      </c>
      <c r="HX155" s="222">
        <v>92.832899999999995</v>
      </c>
      <c r="HY155" s="222">
        <v>92.832899999999995</v>
      </c>
      <c r="HZ155" s="222">
        <v>92.834599999999995</v>
      </c>
    </row>
    <row r="156" spans="1:237" x14ac:dyDescent="0.25">
      <c r="A156" s="225">
        <f t="shared" si="6"/>
        <v>154</v>
      </c>
      <c r="B156" s="226"/>
      <c r="C156" s="229"/>
      <c r="D156" s="180"/>
      <c r="E156" s="180">
        <v>95.46</v>
      </c>
      <c r="F156" s="180">
        <v>95.67</v>
      </c>
      <c r="G156" s="180">
        <v>95.68</v>
      </c>
      <c r="H156" s="180">
        <v>95.6</v>
      </c>
      <c r="I156" s="180">
        <v>95.57</v>
      </c>
      <c r="J156" s="222">
        <v>95.56</v>
      </c>
      <c r="K156" s="222">
        <v>95.52</v>
      </c>
      <c r="L156" s="229">
        <v>95.51</v>
      </c>
      <c r="M156" s="222">
        <v>95.5</v>
      </c>
      <c r="N156" s="222">
        <v>95.49</v>
      </c>
      <c r="O156" s="222">
        <v>95.49</v>
      </c>
      <c r="P156" s="222">
        <v>95.48</v>
      </c>
      <c r="Q156" s="222">
        <v>95.46</v>
      </c>
      <c r="R156" s="222">
        <v>95.46</v>
      </c>
      <c r="S156" s="222">
        <v>95.44</v>
      </c>
      <c r="T156" s="222">
        <v>95.42</v>
      </c>
      <c r="U156" s="222">
        <v>95.4</v>
      </c>
      <c r="V156" s="222">
        <v>95.39</v>
      </c>
      <c r="W156" s="222">
        <v>95.39</v>
      </c>
      <c r="X156" s="222">
        <v>95.39</v>
      </c>
      <c r="Y156" s="222">
        <v>95.39</v>
      </c>
      <c r="Z156" s="222">
        <v>95.42</v>
      </c>
      <c r="AA156" s="222">
        <v>95.44</v>
      </c>
      <c r="AB156" s="222">
        <v>95.44</v>
      </c>
      <c r="AC156" s="222">
        <v>95.44</v>
      </c>
      <c r="AD156" s="222">
        <v>95.43</v>
      </c>
      <c r="AE156" s="222">
        <v>95.43</v>
      </c>
      <c r="AF156" s="222">
        <v>95.43</v>
      </c>
      <c r="AG156" s="222">
        <v>95.41</v>
      </c>
      <c r="AH156" s="222">
        <v>95.42</v>
      </c>
      <c r="AI156" s="222">
        <v>95.41</v>
      </c>
      <c r="AJ156" s="222">
        <v>95.41</v>
      </c>
      <c r="AK156" s="222">
        <v>95.4</v>
      </c>
      <c r="AL156" s="222">
        <v>95.4</v>
      </c>
      <c r="AM156" s="222">
        <v>95.4</v>
      </c>
      <c r="AN156" s="222">
        <v>95.39</v>
      </c>
      <c r="AO156" s="222">
        <v>95.4</v>
      </c>
      <c r="AP156" s="222">
        <v>95.38</v>
      </c>
      <c r="AQ156" s="222">
        <v>95.38</v>
      </c>
      <c r="AR156" s="222">
        <v>95.37</v>
      </c>
      <c r="AS156" s="222">
        <v>95.37</v>
      </c>
      <c r="AT156" s="222">
        <v>95.32</v>
      </c>
      <c r="AU156" s="222">
        <v>95.31</v>
      </c>
      <c r="AV156" s="222">
        <v>95.32</v>
      </c>
      <c r="AW156" s="222">
        <v>95.33</v>
      </c>
      <c r="AX156" s="222">
        <v>95.33</v>
      </c>
      <c r="AY156" s="225">
        <v>95.33</v>
      </c>
      <c r="AZ156" s="222">
        <v>95.33</v>
      </c>
      <c r="BA156" s="222">
        <v>95.33</v>
      </c>
      <c r="BB156" s="222">
        <v>95.33</v>
      </c>
      <c r="BC156" s="222">
        <v>95.35</v>
      </c>
      <c r="BD156" s="222">
        <v>95.37</v>
      </c>
      <c r="BE156" s="222">
        <v>95.37</v>
      </c>
      <c r="BF156" s="222">
        <v>95.36</v>
      </c>
      <c r="BG156" s="222">
        <v>95.36</v>
      </c>
      <c r="BH156" s="222">
        <v>95.36</v>
      </c>
      <c r="BI156" s="222">
        <v>95.36</v>
      </c>
      <c r="BJ156" s="222">
        <v>95.35</v>
      </c>
      <c r="BK156" s="222">
        <v>95.35</v>
      </c>
      <c r="BL156" s="222">
        <v>95.35</v>
      </c>
      <c r="BM156" s="222">
        <v>95.34</v>
      </c>
      <c r="BN156" s="222">
        <v>95.35</v>
      </c>
      <c r="BO156" s="222">
        <v>95.34</v>
      </c>
      <c r="BP156" s="222">
        <v>95.34</v>
      </c>
      <c r="BQ156" s="222">
        <v>95.34</v>
      </c>
      <c r="BR156" s="222">
        <v>95.34</v>
      </c>
      <c r="BS156" s="222">
        <v>95.33</v>
      </c>
      <c r="BT156" s="222">
        <v>95.33</v>
      </c>
      <c r="BU156" s="222">
        <v>95.33</v>
      </c>
      <c r="BV156" s="222">
        <v>95.33</v>
      </c>
      <c r="BW156" s="222">
        <v>95.33</v>
      </c>
      <c r="BX156" s="222">
        <v>95.32</v>
      </c>
      <c r="BY156" s="222">
        <v>95.32</v>
      </c>
      <c r="BZ156" s="222">
        <v>95.32</v>
      </c>
      <c r="CA156" s="222">
        <v>95.32</v>
      </c>
      <c r="CB156" s="222">
        <v>95.32</v>
      </c>
      <c r="CC156" s="1763">
        <v>95.32</v>
      </c>
      <c r="CD156" s="222">
        <v>95.32</v>
      </c>
      <c r="CE156" s="222">
        <v>95.32</v>
      </c>
      <c r="CF156" s="222">
        <v>95.31</v>
      </c>
      <c r="CG156" s="222">
        <v>95.31</v>
      </c>
      <c r="CH156" s="222">
        <v>95.31</v>
      </c>
      <c r="CI156" s="222">
        <v>95.31</v>
      </c>
      <c r="CJ156" s="222">
        <v>95.31</v>
      </c>
      <c r="CK156" s="222">
        <v>95.31</v>
      </c>
      <c r="CL156" s="222">
        <v>95.31</v>
      </c>
      <c r="CM156" s="222">
        <v>95.32</v>
      </c>
      <c r="CN156" s="222">
        <v>95.31</v>
      </c>
      <c r="CO156" s="222">
        <v>95.31</v>
      </c>
      <c r="CP156" s="222">
        <v>95.31</v>
      </c>
      <c r="CQ156" s="222">
        <v>95.31</v>
      </c>
      <c r="CR156" s="222">
        <v>95.31</v>
      </c>
      <c r="CS156" s="222">
        <v>95.31</v>
      </c>
      <c r="CT156" s="222">
        <v>95.31</v>
      </c>
      <c r="CU156" s="222">
        <v>95.31</v>
      </c>
      <c r="CV156" s="222">
        <v>95.31</v>
      </c>
      <c r="CW156" s="222">
        <v>95.31</v>
      </c>
      <c r="CX156" s="222">
        <v>95.3</v>
      </c>
      <c r="CY156" s="222">
        <v>95.3</v>
      </c>
      <c r="CZ156" s="222">
        <v>95.3</v>
      </c>
      <c r="DA156" s="222">
        <v>95.3</v>
      </c>
      <c r="DB156" s="222">
        <v>95.3</v>
      </c>
      <c r="DC156" s="222">
        <v>95.3</v>
      </c>
      <c r="DD156" s="222">
        <v>95.3</v>
      </c>
      <c r="DE156" s="222">
        <v>95.29</v>
      </c>
      <c r="DF156" s="222">
        <v>95.29</v>
      </c>
      <c r="DG156" s="222">
        <v>95.29</v>
      </c>
      <c r="DH156" s="1763">
        <v>95.29</v>
      </c>
      <c r="DI156" s="222">
        <v>95.29</v>
      </c>
      <c r="DJ156" s="222">
        <v>95.29</v>
      </c>
      <c r="DK156" s="222">
        <v>95.29</v>
      </c>
      <c r="DL156" s="222">
        <v>95.29</v>
      </c>
      <c r="DM156" s="222">
        <v>95.29</v>
      </c>
      <c r="DN156" s="222">
        <v>95.29</v>
      </c>
      <c r="DO156" s="222">
        <v>95.28</v>
      </c>
      <c r="DP156" s="222">
        <v>95.28</v>
      </c>
      <c r="DQ156" s="222">
        <v>95.28</v>
      </c>
      <c r="DR156" s="222">
        <v>95.28</v>
      </c>
      <c r="DS156" s="222">
        <v>95.28</v>
      </c>
      <c r="DT156" s="222">
        <v>95.28</v>
      </c>
      <c r="DU156" s="222">
        <v>95.28</v>
      </c>
      <c r="DV156" s="222">
        <v>95.28</v>
      </c>
      <c r="DW156" s="222">
        <v>95.28</v>
      </c>
      <c r="DX156" s="222">
        <v>95.27</v>
      </c>
      <c r="DY156" s="222">
        <v>95.27</v>
      </c>
      <c r="DZ156" s="222">
        <v>95.27</v>
      </c>
      <c r="EA156" s="222">
        <v>95.27</v>
      </c>
      <c r="EB156" s="222">
        <v>95.27</v>
      </c>
      <c r="EC156" s="222">
        <v>95.27</v>
      </c>
      <c r="ED156" s="222">
        <v>95.27</v>
      </c>
      <c r="EE156" s="222">
        <v>95.27</v>
      </c>
      <c r="EF156" s="222">
        <v>95.27</v>
      </c>
      <c r="EG156" s="222">
        <v>95.27</v>
      </c>
      <c r="EH156" s="222">
        <v>95.27</v>
      </c>
      <c r="EI156" s="222">
        <v>95.27</v>
      </c>
      <c r="EJ156" s="222">
        <v>95.27</v>
      </c>
      <c r="EK156" s="222">
        <v>95.27</v>
      </c>
      <c r="EL156" s="222">
        <v>95.27</v>
      </c>
      <c r="EM156" s="222">
        <v>95.26</v>
      </c>
      <c r="EN156" s="222">
        <v>95.27</v>
      </c>
      <c r="EO156" s="222">
        <v>95.26</v>
      </c>
      <c r="EP156" s="222">
        <v>95.26</v>
      </c>
      <c r="EQ156" s="222">
        <v>95.26</v>
      </c>
      <c r="ER156" s="222">
        <v>95.26</v>
      </c>
      <c r="ES156" s="222">
        <v>95.26</v>
      </c>
      <c r="ET156" s="222">
        <v>95.26</v>
      </c>
      <c r="EU156" s="222">
        <v>95.26</v>
      </c>
      <c r="EV156" s="222">
        <v>95.26</v>
      </c>
      <c r="EW156" s="222">
        <v>95.26</v>
      </c>
      <c r="EX156" s="222">
        <v>95.26</v>
      </c>
      <c r="EY156" s="222">
        <v>95.26</v>
      </c>
      <c r="EZ156" s="222">
        <v>95.26</v>
      </c>
      <c r="FA156" s="222">
        <v>95.26</v>
      </c>
      <c r="FB156" s="222">
        <v>95.27</v>
      </c>
      <c r="FC156" s="222">
        <v>95.27</v>
      </c>
      <c r="FD156" s="222">
        <v>95.27</v>
      </c>
      <c r="FE156" s="222">
        <v>95.27</v>
      </c>
      <c r="FF156" s="222">
        <v>95.27</v>
      </c>
      <c r="FG156" s="222">
        <v>95.26</v>
      </c>
      <c r="FH156" s="222">
        <v>95.26</v>
      </c>
      <c r="FI156" s="222">
        <v>95.26</v>
      </c>
      <c r="FJ156" s="222">
        <v>95.26</v>
      </c>
      <c r="FK156" s="222">
        <v>95.26</v>
      </c>
      <c r="FL156" s="222">
        <v>95.26</v>
      </c>
      <c r="FM156" s="222">
        <v>95.26</v>
      </c>
      <c r="FN156" s="222">
        <v>95.26</v>
      </c>
      <c r="FO156" s="222">
        <v>95.26</v>
      </c>
      <c r="FP156" s="222">
        <v>95.26</v>
      </c>
      <c r="FQ156" s="222">
        <v>95.26</v>
      </c>
      <c r="FR156" s="222">
        <v>95.26</v>
      </c>
      <c r="FS156" s="222">
        <v>95.26</v>
      </c>
      <c r="FT156" s="222">
        <v>95.26</v>
      </c>
      <c r="FU156" s="222">
        <v>95.25</v>
      </c>
      <c r="FV156" s="222">
        <v>95.25</v>
      </c>
      <c r="FW156" s="222">
        <v>95.26</v>
      </c>
      <c r="FX156" s="222">
        <v>95.26</v>
      </c>
      <c r="FY156" s="222">
        <v>95.26</v>
      </c>
      <c r="FZ156" s="222">
        <v>95.26</v>
      </c>
      <c r="GA156" s="222">
        <v>95.26</v>
      </c>
      <c r="GB156" s="222">
        <v>95.27</v>
      </c>
      <c r="GC156" s="222">
        <v>95.27</v>
      </c>
      <c r="GD156" s="222">
        <v>95.27</v>
      </c>
      <c r="GE156" s="222">
        <v>95.27</v>
      </c>
      <c r="GF156" s="222">
        <v>95.26</v>
      </c>
      <c r="GG156" s="222">
        <v>95.26</v>
      </c>
      <c r="GH156" s="222">
        <v>95.26</v>
      </c>
      <c r="GI156" s="222">
        <v>95.26</v>
      </c>
      <c r="GJ156" s="222">
        <v>95.26</v>
      </c>
      <c r="GK156" s="222">
        <v>95.26</v>
      </c>
      <c r="GL156" s="222">
        <v>95.26</v>
      </c>
      <c r="GM156" s="222">
        <v>95.27</v>
      </c>
      <c r="GN156" s="222">
        <v>95.27</v>
      </c>
      <c r="GO156" s="222">
        <v>95.27</v>
      </c>
      <c r="GP156" s="222">
        <v>95.27</v>
      </c>
      <c r="GQ156" s="222">
        <v>95.27</v>
      </c>
      <c r="GR156" s="222">
        <v>95.27</v>
      </c>
      <c r="GS156" s="222">
        <v>95.27</v>
      </c>
      <c r="GT156" s="222">
        <v>95.27</v>
      </c>
      <c r="GU156" s="222">
        <v>95.27</v>
      </c>
      <c r="GV156" s="222">
        <v>95.27</v>
      </c>
      <c r="GW156" s="222">
        <v>95.27</v>
      </c>
      <c r="GX156" s="222">
        <v>95.27</v>
      </c>
      <c r="GY156" s="222">
        <v>95.27</v>
      </c>
      <c r="GZ156" s="222">
        <v>95.27</v>
      </c>
      <c r="HA156" s="222">
        <v>95.27</v>
      </c>
      <c r="HB156" s="222">
        <v>95.27</v>
      </c>
      <c r="HC156" s="222">
        <v>95.27</v>
      </c>
      <c r="HD156" s="222">
        <v>95.27</v>
      </c>
      <c r="HE156" s="222">
        <v>95.27</v>
      </c>
      <c r="HF156" s="222">
        <v>95.27</v>
      </c>
      <c r="HG156" s="222">
        <v>95.27</v>
      </c>
      <c r="HH156" s="222">
        <v>95.27</v>
      </c>
      <c r="HI156" s="222">
        <v>95.27</v>
      </c>
      <c r="HJ156" s="222">
        <v>95.27</v>
      </c>
      <c r="HK156" s="222">
        <v>95.27</v>
      </c>
      <c r="HL156" s="222">
        <v>95.27</v>
      </c>
      <c r="HM156" s="222">
        <v>95.27</v>
      </c>
      <c r="HN156" s="222">
        <v>95.27</v>
      </c>
      <c r="HO156" s="222">
        <v>95.27</v>
      </c>
      <c r="HP156" s="222">
        <v>95.27</v>
      </c>
      <c r="HQ156" s="222">
        <v>95.27</v>
      </c>
      <c r="HR156" s="222">
        <v>95.27</v>
      </c>
      <c r="HS156" s="222">
        <v>95.27</v>
      </c>
      <c r="HT156" s="222">
        <v>95.27</v>
      </c>
      <c r="HU156" s="222">
        <v>95.27</v>
      </c>
      <c r="HV156" s="222">
        <v>95.27</v>
      </c>
      <c r="HW156" s="222">
        <v>95.27</v>
      </c>
      <c r="HX156" s="222">
        <v>95.27</v>
      </c>
      <c r="HY156" s="222">
        <v>95.27</v>
      </c>
      <c r="HZ156" s="222">
        <v>95.27</v>
      </c>
    </row>
    <row r="157" spans="1:237" x14ac:dyDescent="0.25">
      <c r="A157" s="225">
        <f t="shared" si="6"/>
        <v>155</v>
      </c>
      <c r="B157" s="226"/>
      <c r="C157" s="229"/>
      <c r="D157" s="180"/>
      <c r="E157" s="180">
        <v>7.4</v>
      </c>
      <c r="F157" s="180">
        <v>7.28</v>
      </c>
      <c r="G157" s="180">
        <v>7.37</v>
      </c>
      <c r="H157" s="180">
        <v>7.56</v>
      </c>
      <c r="I157" s="180">
        <v>7.46</v>
      </c>
      <c r="J157" s="222">
        <v>7.39</v>
      </c>
      <c r="K157" s="222">
        <v>7.37</v>
      </c>
      <c r="L157" s="229">
        <v>7.34</v>
      </c>
      <c r="M157" s="222">
        <v>7.3</v>
      </c>
      <c r="N157" s="222">
        <v>7.33</v>
      </c>
      <c r="O157" s="222">
        <v>7.35</v>
      </c>
      <c r="P157" s="222">
        <v>7.36</v>
      </c>
      <c r="Q157" s="222">
        <v>7.37</v>
      </c>
      <c r="R157" s="222">
        <v>7.32</v>
      </c>
      <c r="S157" s="222">
        <v>7.29</v>
      </c>
      <c r="T157" s="222">
        <v>7.28</v>
      </c>
      <c r="U157" s="222">
        <v>7.3</v>
      </c>
      <c r="V157" s="222">
        <v>7.26</v>
      </c>
      <c r="W157" s="222">
        <v>7.25</v>
      </c>
      <c r="X157" s="222">
        <v>7.25</v>
      </c>
      <c r="Y157" s="222">
        <v>7.25</v>
      </c>
      <c r="Z157" s="222">
        <v>7.26</v>
      </c>
      <c r="AA157" s="222">
        <v>7.25</v>
      </c>
      <c r="AB157" s="222">
        <v>7.24</v>
      </c>
      <c r="AC157" s="222">
        <v>7.24</v>
      </c>
      <c r="AD157" s="222">
        <v>7.24</v>
      </c>
      <c r="AE157" s="222">
        <v>7.24</v>
      </c>
      <c r="AF157" s="222">
        <v>7.24</v>
      </c>
      <c r="AG157" s="222">
        <v>7.22</v>
      </c>
      <c r="AH157" s="222">
        <v>7.23</v>
      </c>
      <c r="AI157" s="222">
        <v>7.2</v>
      </c>
      <c r="AJ157" s="222">
        <v>7.2</v>
      </c>
      <c r="AK157" s="222">
        <v>7.24</v>
      </c>
      <c r="AL157" s="222">
        <v>7.22</v>
      </c>
      <c r="AM157" s="222">
        <v>7.2</v>
      </c>
      <c r="AN157" s="222">
        <v>7.19</v>
      </c>
      <c r="AO157" s="222">
        <v>7.17</v>
      </c>
      <c r="AP157" s="222">
        <v>7.19</v>
      </c>
      <c r="AQ157" s="222">
        <v>7.15</v>
      </c>
      <c r="AR157" s="222">
        <v>7.17</v>
      </c>
      <c r="AS157" s="222">
        <v>7.17</v>
      </c>
      <c r="AT157" s="222">
        <v>7.2</v>
      </c>
      <c r="AU157" s="222">
        <v>7.18</v>
      </c>
      <c r="AV157" s="222">
        <v>7.17</v>
      </c>
      <c r="AW157" s="222">
        <v>7.18</v>
      </c>
      <c r="AX157" s="222">
        <v>7.19</v>
      </c>
      <c r="AY157" s="222">
        <v>7.18</v>
      </c>
      <c r="AZ157" s="222">
        <v>7.18</v>
      </c>
      <c r="BA157" s="222">
        <v>7.18</v>
      </c>
      <c r="BB157" s="222">
        <v>7.18</v>
      </c>
      <c r="BC157" s="222">
        <v>7.19</v>
      </c>
      <c r="BD157" s="222">
        <v>7.19</v>
      </c>
      <c r="BE157" s="222">
        <v>7.19</v>
      </c>
      <c r="BF157" s="222">
        <v>7.19</v>
      </c>
      <c r="BG157" s="222">
        <v>7.19</v>
      </c>
      <c r="BH157" s="222">
        <v>7.2</v>
      </c>
      <c r="BI157" s="222">
        <v>7.21</v>
      </c>
      <c r="BJ157" s="222">
        <v>7.22</v>
      </c>
      <c r="BK157" s="222">
        <v>7.22</v>
      </c>
      <c r="BL157" s="222">
        <v>7.22</v>
      </c>
      <c r="BM157" s="222">
        <v>7.22</v>
      </c>
      <c r="BN157" s="222">
        <v>7.23</v>
      </c>
      <c r="BO157" s="222">
        <v>7.21</v>
      </c>
      <c r="BP157" s="222">
        <v>7.22</v>
      </c>
      <c r="BQ157" s="222">
        <v>7.22</v>
      </c>
      <c r="BR157" s="222">
        <v>7.22</v>
      </c>
      <c r="BS157" s="222">
        <v>7.22</v>
      </c>
      <c r="BT157" s="222">
        <v>7.22</v>
      </c>
      <c r="BU157" s="222">
        <v>7.21</v>
      </c>
      <c r="BV157" s="222">
        <v>7.21</v>
      </c>
      <c r="BW157" s="222">
        <v>7.24</v>
      </c>
      <c r="BX157" s="222">
        <v>7.24</v>
      </c>
      <c r="BY157" s="222">
        <v>7.23</v>
      </c>
      <c r="BZ157" s="222">
        <v>7.2</v>
      </c>
      <c r="CA157" s="222">
        <v>7.2</v>
      </c>
      <c r="CB157" s="222">
        <v>7.2</v>
      </c>
      <c r="CC157" s="222">
        <v>7.22</v>
      </c>
      <c r="CD157" s="222">
        <v>7.22</v>
      </c>
      <c r="CE157" s="222">
        <v>7.22</v>
      </c>
      <c r="CF157" s="222">
        <v>7.22</v>
      </c>
      <c r="CG157" s="222">
        <v>7.23</v>
      </c>
      <c r="CH157" s="222">
        <v>7.22</v>
      </c>
      <c r="CI157" s="222">
        <v>7.22</v>
      </c>
      <c r="CJ157" s="222">
        <v>7.22</v>
      </c>
      <c r="CK157" s="222">
        <v>7.22</v>
      </c>
      <c r="CL157" s="222">
        <v>7.22</v>
      </c>
      <c r="CM157" s="222">
        <v>7.23</v>
      </c>
      <c r="CN157" s="222">
        <v>7.22</v>
      </c>
      <c r="CO157" s="222">
        <v>7.23</v>
      </c>
      <c r="CP157" s="222">
        <v>7.23</v>
      </c>
      <c r="CQ157" s="222">
        <v>7.24</v>
      </c>
      <c r="CR157" s="222">
        <v>7.23</v>
      </c>
      <c r="CS157" s="222">
        <v>7.22</v>
      </c>
      <c r="CT157" s="222">
        <v>7.23</v>
      </c>
      <c r="CU157" s="222">
        <v>7.24</v>
      </c>
      <c r="CV157" s="222">
        <v>7.24</v>
      </c>
      <c r="CW157" s="222">
        <v>7.23</v>
      </c>
      <c r="CX157" s="222">
        <v>7.23</v>
      </c>
      <c r="CY157" s="222">
        <v>7.21</v>
      </c>
      <c r="CZ157" s="222">
        <v>7.22</v>
      </c>
      <c r="DA157" s="222">
        <v>7.23</v>
      </c>
      <c r="DB157" s="222">
        <v>7.24</v>
      </c>
      <c r="DC157" s="222">
        <v>7.24</v>
      </c>
      <c r="DD157" s="222">
        <v>7.23</v>
      </c>
      <c r="DE157" s="222">
        <v>7.23</v>
      </c>
      <c r="DF157" s="222">
        <v>7.23</v>
      </c>
      <c r="DG157" s="222">
        <v>7.23</v>
      </c>
      <c r="DH157" s="222">
        <v>7.23</v>
      </c>
      <c r="DI157" s="222">
        <v>7.24</v>
      </c>
      <c r="DJ157" s="222">
        <v>7.24</v>
      </c>
      <c r="DK157" s="222">
        <v>7.23</v>
      </c>
      <c r="DL157" s="222">
        <v>7.23</v>
      </c>
      <c r="DM157" s="222">
        <v>7.24</v>
      </c>
      <c r="DN157" s="222">
        <v>7.23</v>
      </c>
      <c r="DO157" s="222">
        <v>7.23</v>
      </c>
      <c r="DP157" s="222">
        <v>7.23</v>
      </c>
      <c r="DQ157" s="222">
        <v>7.23</v>
      </c>
      <c r="DR157" s="222">
        <v>7.24</v>
      </c>
      <c r="DS157" s="222">
        <v>7.24</v>
      </c>
      <c r="DT157" s="222">
        <v>7.23</v>
      </c>
      <c r="DU157" s="222">
        <v>7.24</v>
      </c>
      <c r="DV157" s="222">
        <v>7.24</v>
      </c>
      <c r="DW157" s="222">
        <v>7.24</v>
      </c>
      <c r="DX157" s="222">
        <v>7.25</v>
      </c>
      <c r="DY157" s="222">
        <v>7.25</v>
      </c>
      <c r="DZ157" s="222">
        <v>7.24</v>
      </c>
      <c r="EA157" s="222">
        <v>7.23</v>
      </c>
      <c r="EB157" s="222">
        <v>7.24</v>
      </c>
      <c r="EC157" s="222">
        <v>7.25</v>
      </c>
      <c r="ED157" s="222">
        <v>7.25</v>
      </c>
      <c r="EE157" s="222">
        <v>7.25</v>
      </c>
      <c r="EF157" s="222">
        <v>7.25</v>
      </c>
      <c r="EG157" s="222">
        <v>7.25</v>
      </c>
      <c r="EH157" s="222">
        <v>7.25</v>
      </c>
      <c r="EI157" s="222">
        <v>7.25</v>
      </c>
      <c r="EJ157" s="222">
        <v>7.25</v>
      </c>
      <c r="EK157" s="222">
        <v>7.25</v>
      </c>
      <c r="EL157" s="222">
        <v>7.24</v>
      </c>
      <c r="EM157" s="222">
        <v>7.24</v>
      </c>
      <c r="EN157" s="222">
        <v>7.24</v>
      </c>
      <c r="EO157" s="222">
        <v>7.25</v>
      </c>
      <c r="EP157" s="222">
        <v>7.24</v>
      </c>
      <c r="EQ157" s="222">
        <v>7.25</v>
      </c>
      <c r="ER157" s="222">
        <v>7.25</v>
      </c>
      <c r="ES157" s="222">
        <v>7.25</v>
      </c>
      <c r="ET157" s="222">
        <v>7.24</v>
      </c>
      <c r="EU157" s="222">
        <v>7.24</v>
      </c>
      <c r="EV157" s="222">
        <v>7.24</v>
      </c>
      <c r="EW157" s="222">
        <v>7.24</v>
      </c>
      <c r="EX157" s="222">
        <v>7.24</v>
      </c>
      <c r="EY157" s="222">
        <v>7.24</v>
      </c>
      <c r="EZ157" s="222">
        <v>7.24</v>
      </c>
      <c r="FA157" s="222">
        <v>7.24</v>
      </c>
      <c r="FB157" s="222">
        <v>7.23</v>
      </c>
      <c r="FC157" s="222">
        <v>7.23</v>
      </c>
      <c r="FD157" s="222">
        <v>7.23</v>
      </c>
      <c r="FE157" s="222">
        <v>7.24</v>
      </c>
      <c r="FF157" s="222">
        <v>7.23</v>
      </c>
      <c r="FG157" s="222">
        <v>7.22</v>
      </c>
      <c r="FH157" s="222">
        <v>7.22</v>
      </c>
      <c r="FI157" s="222">
        <v>7.22</v>
      </c>
      <c r="FJ157" s="222">
        <v>7.22</v>
      </c>
      <c r="FK157" s="222">
        <v>7.22</v>
      </c>
      <c r="FL157" s="222">
        <v>7.22</v>
      </c>
      <c r="FM157" s="222">
        <v>7.22</v>
      </c>
      <c r="FN157" s="222">
        <v>7.22</v>
      </c>
      <c r="FO157" s="222">
        <v>7.22</v>
      </c>
      <c r="FP157" s="222">
        <v>7.21</v>
      </c>
      <c r="FQ157" s="222">
        <v>7.21</v>
      </c>
      <c r="FR157" s="222">
        <v>7.21</v>
      </c>
      <c r="FS157" s="222">
        <v>7.21</v>
      </c>
      <c r="FT157" s="222">
        <v>7.21</v>
      </c>
      <c r="FU157" s="222">
        <v>7.2</v>
      </c>
      <c r="FV157" s="222">
        <v>7.21</v>
      </c>
      <c r="FW157" s="222">
        <v>7.21</v>
      </c>
      <c r="FX157" s="222">
        <v>7.21</v>
      </c>
      <c r="FY157" s="222">
        <v>7.2</v>
      </c>
      <c r="FZ157" s="222">
        <v>7.21</v>
      </c>
      <c r="GA157" s="222">
        <v>7.21</v>
      </c>
      <c r="GB157" s="222">
        <v>7.21</v>
      </c>
      <c r="GC157" s="222">
        <v>7.21</v>
      </c>
      <c r="GD157" s="222">
        <v>7.2</v>
      </c>
      <c r="GE157" s="222">
        <v>7.2</v>
      </c>
      <c r="GF157" s="222">
        <v>7.2</v>
      </c>
      <c r="GG157" s="222">
        <v>7.2</v>
      </c>
      <c r="GH157" s="222">
        <v>7.2</v>
      </c>
      <c r="GI157" s="222">
        <v>7.2</v>
      </c>
      <c r="GJ157" s="222">
        <v>7.2</v>
      </c>
      <c r="GK157" s="222">
        <v>7.2</v>
      </c>
      <c r="GL157" s="222">
        <v>7.2</v>
      </c>
      <c r="GM157" s="222">
        <v>7.2</v>
      </c>
      <c r="GN157" s="222">
        <v>7.2</v>
      </c>
      <c r="GO157" s="222">
        <v>7.2</v>
      </c>
      <c r="GP157" s="222">
        <v>7.2</v>
      </c>
      <c r="GQ157" s="222">
        <v>7.2</v>
      </c>
      <c r="GR157" s="222">
        <v>7.19</v>
      </c>
      <c r="GS157" s="222">
        <v>7.19</v>
      </c>
      <c r="GT157" s="222">
        <v>7.19</v>
      </c>
      <c r="GU157" s="222">
        <v>7.19</v>
      </c>
      <c r="GV157" s="222">
        <v>7.19</v>
      </c>
      <c r="GW157" s="222">
        <v>7.19</v>
      </c>
      <c r="GX157" s="222">
        <v>7.19</v>
      </c>
      <c r="GY157" s="222">
        <v>7.19</v>
      </c>
      <c r="GZ157" s="222">
        <v>7.19</v>
      </c>
      <c r="HA157" s="222">
        <v>7.19</v>
      </c>
      <c r="HB157" s="222">
        <v>7.18</v>
      </c>
      <c r="HC157" s="222">
        <v>7.18</v>
      </c>
      <c r="HD157" s="222">
        <v>7.18</v>
      </c>
      <c r="HE157" s="222">
        <v>7.18</v>
      </c>
      <c r="HF157" s="222">
        <v>7.18</v>
      </c>
      <c r="HG157" s="222">
        <v>7.18</v>
      </c>
      <c r="HH157" s="222">
        <v>7.18</v>
      </c>
      <c r="HI157" s="222">
        <v>7.18</v>
      </c>
      <c r="HJ157" s="222">
        <v>7.18</v>
      </c>
      <c r="HK157" s="222">
        <v>7.18</v>
      </c>
      <c r="HL157" s="222">
        <v>7.18</v>
      </c>
      <c r="HM157" s="222">
        <v>7.18</v>
      </c>
      <c r="HN157" s="222">
        <v>7.18</v>
      </c>
      <c r="HO157" s="222">
        <v>7.18</v>
      </c>
      <c r="HP157" s="222">
        <v>7.18</v>
      </c>
      <c r="HQ157" s="222">
        <v>7.18</v>
      </c>
      <c r="HR157" s="222">
        <v>7.18</v>
      </c>
      <c r="HS157" s="222">
        <v>7.18</v>
      </c>
      <c r="HT157" s="222">
        <v>7.18</v>
      </c>
      <c r="HU157" s="222">
        <v>7.18</v>
      </c>
      <c r="HV157" s="222">
        <v>7.18</v>
      </c>
      <c r="HW157" s="222">
        <v>7.18</v>
      </c>
      <c r="HX157" s="222">
        <v>7.18</v>
      </c>
      <c r="HY157" s="222">
        <v>7.18</v>
      </c>
      <c r="HZ157" s="222">
        <v>7.18</v>
      </c>
    </row>
    <row r="158" spans="1:237" s="229" customFormat="1" x14ac:dyDescent="0.25">
      <c r="A158" s="225">
        <f t="shared" si="6"/>
        <v>156</v>
      </c>
      <c r="B158" s="226"/>
      <c r="D158" s="180"/>
      <c r="E158" s="180">
        <v>5.75</v>
      </c>
      <c r="F158" s="180">
        <v>5.7</v>
      </c>
      <c r="G158" s="180">
        <v>5.65</v>
      </c>
      <c r="H158" s="180">
        <v>5.73</v>
      </c>
      <c r="I158" s="180">
        <v>5.76</v>
      </c>
      <c r="J158" s="222">
        <v>6.21</v>
      </c>
      <c r="K158" s="222">
        <v>6.13</v>
      </c>
      <c r="L158" s="229">
        <v>6.36</v>
      </c>
      <c r="M158" s="222">
        <v>6.56</v>
      </c>
      <c r="N158" s="222">
        <v>6.6</v>
      </c>
      <c r="O158" s="222">
        <v>6.47</v>
      </c>
      <c r="P158" s="222">
        <v>6.43</v>
      </c>
      <c r="Q158" s="222">
        <v>6.35</v>
      </c>
      <c r="R158" s="222">
        <v>6.27</v>
      </c>
      <c r="S158" s="222">
        <v>6.12</v>
      </c>
      <c r="T158" s="222">
        <v>5.98</v>
      </c>
      <c r="U158" s="222">
        <v>6.04</v>
      </c>
      <c r="V158" s="222">
        <v>5.95</v>
      </c>
      <c r="W158" s="222">
        <v>5.96</v>
      </c>
      <c r="X158" s="222">
        <v>5.96</v>
      </c>
      <c r="Y158" s="222">
        <v>5.96</v>
      </c>
      <c r="Z158" s="222">
        <v>5.95</v>
      </c>
      <c r="AA158" s="222">
        <v>5.96</v>
      </c>
      <c r="AB158" s="222">
        <v>6</v>
      </c>
      <c r="AC158" s="222">
        <v>6.06</v>
      </c>
      <c r="AD158" s="229">
        <v>6.05</v>
      </c>
      <c r="AE158" s="229">
        <v>6.05</v>
      </c>
      <c r="AF158" s="229">
        <v>6.05</v>
      </c>
      <c r="AG158" s="229">
        <v>6.05</v>
      </c>
      <c r="AH158" s="229">
        <v>6.16</v>
      </c>
      <c r="AI158" s="229">
        <v>6.38</v>
      </c>
      <c r="AJ158" s="229">
        <v>6.32</v>
      </c>
      <c r="AK158" s="229">
        <v>6.27</v>
      </c>
      <c r="AL158" s="229">
        <v>6.29</v>
      </c>
      <c r="AM158" s="229">
        <v>6.39</v>
      </c>
      <c r="AN158" s="229">
        <v>6.4</v>
      </c>
      <c r="AO158" s="229">
        <v>6.4</v>
      </c>
      <c r="AP158" s="229">
        <v>6.67</v>
      </c>
      <c r="AQ158" s="229">
        <v>6.74</v>
      </c>
      <c r="AR158" s="229">
        <v>6.64</v>
      </c>
      <c r="AS158" s="229">
        <v>6.61</v>
      </c>
      <c r="AT158" s="229">
        <v>6.58</v>
      </c>
      <c r="AU158" s="229">
        <v>6.62</v>
      </c>
      <c r="AV158" s="229">
        <v>6.62</v>
      </c>
      <c r="AW158" s="229">
        <v>6.63</v>
      </c>
      <c r="AX158" s="229">
        <v>6.68</v>
      </c>
      <c r="AY158" s="229">
        <v>6.64</v>
      </c>
      <c r="AZ158" s="229">
        <v>6.64</v>
      </c>
      <c r="BA158" s="229">
        <v>6.64</v>
      </c>
      <c r="BB158" s="229">
        <v>6.64</v>
      </c>
      <c r="BC158" s="229">
        <v>6.66</v>
      </c>
      <c r="BD158" s="229">
        <v>6.75</v>
      </c>
      <c r="BE158" s="229">
        <v>6.86</v>
      </c>
      <c r="BF158" s="229">
        <v>6.97</v>
      </c>
      <c r="BG158" s="229">
        <v>7</v>
      </c>
      <c r="BH158" s="229">
        <v>7.01</v>
      </c>
      <c r="BI158" s="229">
        <v>7.18</v>
      </c>
      <c r="BJ158" s="229">
        <v>7.27</v>
      </c>
      <c r="BK158" s="229">
        <v>7.29</v>
      </c>
      <c r="BL158" s="229">
        <v>7.29</v>
      </c>
      <c r="BM158" s="229">
        <v>7.55</v>
      </c>
      <c r="BN158" s="229">
        <v>7.53</v>
      </c>
      <c r="BO158" s="229">
        <v>7.62</v>
      </c>
      <c r="BP158" s="229">
        <v>7.67</v>
      </c>
      <c r="BQ158" s="229">
        <v>7.79</v>
      </c>
      <c r="BR158" s="229">
        <v>7.8</v>
      </c>
      <c r="BS158" s="229">
        <v>7.77</v>
      </c>
      <c r="BT158" s="229">
        <v>7.75</v>
      </c>
      <c r="BU158" s="229">
        <v>7.74</v>
      </c>
      <c r="BV158" s="229">
        <v>7.71</v>
      </c>
      <c r="BW158" s="229">
        <v>7.69</v>
      </c>
      <c r="BX158" s="229">
        <v>7.69</v>
      </c>
      <c r="BY158" s="229">
        <v>7.73</v>
      </c>
      <c r="BZ158" s="229">
        <v>7.71</v>
      </c>
      <c r="CA158" s="229">
        <v>7.72</v>
      </c>
      <c r="CB158" s="229">
        <v>7.75</v>
      </c>
      <c r="CC158" s="229">
        <v>7.81</v>
      </c>
      <c r="CD158" s="229">
        <v>7.82</v>
      </c>
      <c r="CE158" s="229">
        <v>7.87</v>
      </c>
      <c r="CF158" s="229">
        <v>7.85</v>
      </c>
      <c r="CG158" s="229">
        <v>7.86</v>
      </c>
      <c r="CH158" s="229">
        <v>7.81</v>
      </c>
      <c r="CI158" s="229">
        <v>7.79</v>
      </c>
      <c r="CJ158" s="229">
        <v>7.81</v>
      </c>
      <c r="CK158" s="229">
        <v>7.81</v>
      </c>
      <c r="CL158" s="229">
        <v>7.81</v>
      </c>
      <c r="CM158" s="229">
        <v>7.83</v>
      </c>
      <c r="CN158" s="229">
        <v>7.94</v>
      </c>
      <c r="CO158" s="229">
        <v>8.14</v>
      </c>
      <c r="CP158" s="229">
        <v>8.26</v>
      </c>
      <c r="CQ158" s="229">
        <v>8.35</v>
      </c>
      <c r="CR158" s="229">
        <v>8.33</v>
      </c>
      <c r="CS158" s="229">
        <v>8.3000000000000007</v>
      </c>
      <c r="CT158" s="229">
        <v>8.25</v>
      </c>
      <c r="CU158" s="229">
        <v>8.24</v>
      </c>
      <c r="CV158" s="229">
        <v>8.24</v>
      </c>
      <c r="CW158" s="229">
        <v>8.26</v>
      </c>
      <c r="CX158" s="229">
        <v>8.34</v>
      </c>
      <c r="CY158" s="229">
        <v>8.3699999999999992</v>
      </c>
      <c r="CZ158" s="229">
        <v>8.35</v>
      </c>
      <c r="DA158" s="229">
        <v>8.42</v>
      </c>
      <c r="DB158" s="229">
        <v>8.4600000000000009</v>
      </c>
      <c r="DC158" s="229">
        <v>8.42</v>
      </c>
      <c r="DD158" s="229">
        <v>8.39</v>
      </c>
      <c r="DE158" s="229">
        <v>8.43</v>
      </c>
      <c r="DF158" s="229">
        <v>8.43</v>
      </c>
      <c r="DG158" s="229">
        <v>8.4</v>
      </c>
      <c r="DH158" s="229">
        <v>8.36</v>
      </c>
      <c r="DI158" s="229">
        <v>8.35</v>
      </c>
      <c r="DJ158" s="229">
        <v>8.32</v>
      </c>
      <c r="DK158" s="229">
        <v>8.33</v>
      </c>
      <c r="DL158" s="229">
        <v>8.2899999999999991</v>
      </c>
      <c r="DM158" s="229">
        <v>8.25</v>
      </c>
      <c r="DN158" s="229">
        <v>8.2200000000000006</v>
      </c>
      <c r="DO158" s="229">
        <v>8.18</v>
      </c>
      <c r="DP158" s="229">
        <v>8.17</v>
      </c>
      <c r="DQ158" s="229">
        <v>8.14</v>
      </c>
      <c r="DR158" s="229">
        <v>8.14</v>
      </c>
      <c r="DS158" s="229">
        <v>8.11</v>
      </c>
      <c r="DT158" s="229">
        <v>8.1</v>
      </c>
      <c r="DU158" s="229">
        <v>8.09</v>
      </c>
      <c r="DV158" s="229">
        <v>8.06</v>
      </c>
      <c r="DW158" s="229">
        <v>8.02</v>
      </c>
      <c r="DX158" s="229">
        <v>7.98</v>
      </c>
      <c r="DY158" s="229">
        <v>7.95</v>
      </c>
      <c r="DZ158" s="229">
        <v>7.95</v>
      </c>
      <c r="EA158" s="229">
        <v>7.94</v>
      </c>
      <c r="EB158" s="229">
        <v>7.91</v>
      </c>
      <c r="EC158" s="229">
        <v>7.9</v>
      </c>
      <c r="ED158" s="229">
        <v>7.86</v>
      </c>
      <c r="EE158" s="229">
        <v>7.85</v>
      </c>
      <c r="EF158" s="229">
        <v>7.87</v>
      </c>
      <c r="EG158" s="229">
        <v>7.84</v>
      </c>
      <c r="EH158" s="229">
        <v>7.82</v>
      </c>
      <c r="EI158" s="229">
        <v>7.81</v>
      </c>
      <c r="EJ158" s="229">
        <v>7.79</v>
      </c>
      <c r="EK158" s="229">
        <v>7.79</v>
      </c>
      <c r="EL158" s="229">
        <v>7.78</v>
      </c>
      <c r="EM158" s="229">
        <v>7.78</v>
      </c>
      <c r="EN158" s="229">
        <v>7.82</v>
      </c>
      <c r="EO158" s="229">
        <v>7.81</v>
      </c>
      <c r="EP158" s="229">
        <v>7.8</v>
      </c>
      <c r="EQ158" s="229">
        <v>8.6999999999999993</v>
      </c>
      <c r="ER158" s="229">
        <v>8.6999999999999993</v>
      </c>
      <c r="ES158" s="229">
        <v>8.69</v>
      </c>
      <c r="ET158" s="229">
        <v>8.67</v>
      </c>
      <c r="EU158" s="229">
        <v>8.66</v>
      </c>
      <c r="EV158" s="229">
        <v>8.68</v>
      </c>
      <c r="EW158" s="229">
        <v>8.68</v>
      </c>
      <c r="EX158" s="229">
        <v>8.68</v>
      </c>
      <c r="EY158" s="229">
        <v>8.68</v>
      </c>
      <c r="EZ158" s="229">
        <v>8.68</v>
      </c>
      <c r="FA158" s="229">
        <v>8.68</v>
      </c>
      <c r="FB158" s="229">
        <v>8.75</v>
      </c>
      <c r="FC158" s="229">
        <v>8.83</v>
      </c>
      <c r="FD158" s="229">
        <v>8.82</v>
      </c>
      <c r="FE158" s="229">
        <v>8.7899999999999991</v>
      </c>
      <c r="FF158" s="229">
        <v>8.77</v>
      </c>
      <c r="FG158" s="229">
        <v>8.76</v>
      </c>
      <c r="FH158" s="229">
        <v>8.74</v>
      </c>
      <c r="FI158" s="229">
        <v>8.74</v>
      </c>
      <c r="FJ158" s="229">
        <v>8.73</v>
      </c>
      <c r="FK158" s="229">
        <v>8.7200000000000006</v>
      </c>
      <c r="FL158" s="229">
        <v>8.7100000000000009</v>
      </c>
      <c r="FM158" s="229">
        <v>8.6999999999999993</v>
      </c>
      <c r="FN158" s="229">
        <v>8.6999999999999993</v>
      </c>
      <c r="FO158" s="229">
        <v>8.68</v>
      </c>
      <c r="FP158" s="229">
        <v>8.67</v>
      </c>
      <c r="FQ158" s="229">
        <v>8.65</v>
      </c>
      <c r="FR158" s="229">
        <v>8.64</v>
      </c>
      <c r="FS158" s="229">
        <v>8.6300000000000008</v>
      </c>
      <c r="FT158" s="229">
        <v>8.61</v>
      </c>
      <c r="FU158" s="229">
        <v>8.6</v>
      </c>
      <c r="FV158" s="229">
        <v>8.59</v>
      </c>
      <c r="FW158" s="229">
        <v>8.59</v>
      </c>
      <c r="FX158" s="229">
        <v>8.6199999999999992</v>
      </c>
      <c r="FY158" s="229">
        <v>8.61</v>
      </c>
      <c r="FZ158" s="229">
        <v>8.61</v>
      </c>
      <c r="GA158" s="229">
        <v>8.6300000000000008</v>
      </c>
      <c r="GB158" s="229">
        <v>8.68</v>
      </c>
      <c r="GC158" s="229">
        <v>8.69</v>
      </c>
      <c r="GD158" s="229">
        <v>8.7200000000000006</v>
      </c>
      <c r="GE158" s="229">
        <v>8.7100000000000009</v>
      </c>
      <c r="GF158" s="229">
        <v>8.69</v>
      </c>
      <c r="GG158" s="229">
        <v>8.67</v>
      </c>
      <c r="GH158" s="229">
        <v>8.67</v>
      </c>
      <c r="GI158" s="229">
        <v>8.68</v>
      </c>
      <c r="GJ158" s="229">
        <v>8.6999999999999993</v>
      </c>
      <c r="GK158" s="229">
        <v>8.7200000000000006</v>
      </c>
      <c r="GL158" s="229">
        <v>8.6999999999999993</v>
      </c>
      <c r="GM158" s="229">
        <v>8.69</v>
      </c>
      <c r="GN158" s="229">
        <v>8.68</v>
      </c>
      <c r="GO158" s="229">
        <v>8.66</v>
      </c>
      <c r="GP158" s="229">
        <v>8.64</v>
      </c>
      <c r="GQ158" s="229">
        <v>8.6199999999999992</v>
      </c>
      <c r="GR158" s="229">
        <v>8.6300000000000008</v>
      </c>
      <c r="GS158" s="229">
        <v>8.68</v>
      </c>
      <c r="GT158" s="229">
        <v>8.7200000000000006</v>
      </c>
      <c r="GU158" s="229">
        <v>8.6999999999999993</v>
      </c>
      <c r="GV158" s="229">
        <v>8.6999999999999993</v>
      </c>
      <c r="GW158" s="229">
        <v>8.7100000000000009</v>
      </c>
      <c r="GX158" s="229">
        <v>8.73</v>
      </c>
      <c r="GY158" s="229">
        <v>8.73</v>
      </c>
      <c r="GZ158" s="229">
        <v>8.74</v>
      </c>
      <c r="HA158" s="229">
        <v>8.7799999999999994</v>
      </c>
      <c r="HB158" s="229">
        <v>8.8000000000000007</v>
      </c>
      <c r="HC158" s="229">
        <v>9.44</v>
      </c>
      <c r="HD158" s="229">
        <v>9.42</v>
      </c>
      <c r="HE158" s="229">
        <v>9.42</v>
      </c>
      <c r="HF158" s="229">
        <v>9.42</v>
      </c>
      <c r="HG158" s="229">
        <v>9.41</v>
      </c>
      <c r="HH158" s="229">
        <v>9.39</v>
      </c>
      <c r="HI158" s="229">
        <v>9.3699999999999992</v>
      </c>
      <c r="HJ158" s="229">
        <v>9.39</v>
      </c>
      <c r="HK158" s="229">
        <v>9.4</v>
      </c>
      <c r="HL158" s="229">
        <v>9.44</v>
      </c>
      <c r="HM158" s="229">
        <v>9.49</v>
      </c>
      <c r="HN158" s="229">
        <v>9.49</v>
      </c>
      <c r="HO158" s="229">
        <v>9.51</v>
      </c>
      <c r="HP158" s="229">
        <v>9.51</v>
      </c>
      <c r="HQ158" s="229">
        <v>9.58</v>
      </c>
      <c r="HR158" s="229">
        <v>9.61</v>
      </c>
      <c r="HS158" s="229">
        <v>9.6300000000000008</v>
      </c>
      <c r="HT158" s="229">
        <v>9.6300000000000008</v>
      </c>
      <c r="HU158" s="229">
        <v>9.6300000000000008</v>
      </c>
      <c r="HV158" s="229">
        <v>9.6300000000000008</v>
      </c>
      <c r="HW158" s="229">
        <v>9.66</v>
      </c>
      <c r="HX158" s="229">
        <v>9.68</v>
      </c>
      <c r="HY158" s="229">
        <v>9.68</v>
      </c>
      <c r="HZ158" s="229">
        <v>9.73</v>
      </c>
      <c r="IA158"/>
      <c r="IB158"/>
      <c r="IC158"/>
    </row>
    <row r="159" spans="1:237" x14ac:dyDescent="0.25">
      <c r="A159" s="225">
        <f t="shared" si="6"/>
        <v>157</v>
      </c>
      <c r="B159" s="226"/>
      <c r="C159" s="229"/>
      <c r="D159" s="180"/>
      <c r="E159" s="180">
        <v>76.72</v>
      </c>
      <c r="F159" s="180">
        <v>67.2</v>
      </c>
      <c r="G159" s="180">
        <v>56.54</v>
      </c>
      <c r="H159" s="180">
        <v>53.41</v>
      </c>
      <c r="I159" s="180">
        <v>47.46</v>
      </c>
      <c r="J159" s="222">
        <v>41.29</v>
      </c>
      <c r="K159" s="222">
        <v>39.01</v>
      </c>
      <c r="L159" s="229">
        <v>36.78</v>
      </c>
      <c r="M159" s="222">
        <v>33.64</v>
      </c>
      <c r="N159" s="222">
        <v>36.69</v>
      </c>
      <c r="O159" s="222">
        <v>35.96</v>
      </c>
      <c r="P159" s="222">
        <v>38.75</v>
      </c>
      <c r="Q159" s="222">
        <v>35.61</v>
      </c>
      <c r="R159" s="222">
        <v>33.450000000000003</v>
      </c>
      <c r="S159" s="222">
        <v>31.25</v>
      </c>
      <c r="T159" s="222">
        <v>29.38</v>
      </c>
      <c r="U159" s="222">
        <v>39.020000000000003</v>
      </c>
      <c r="V159" s="222">
        <v>42.23</v>
      </c>
      <c r="W159" s="222">
        <v>41.21</v>
      </c>
      <c r="X159" s="222">
        <v>41.21</v>
      </c>
      <c r="Y159" s="222">
        <v>41.21</v>
      </c>
      <c r="Z159" s="222">
        <v>41.57</v>
      </c>
      <c r="AA159" s="222">
        <v>40.479999999999997</v>
      </c>
      <c r="AB159" s="222">
        <v>54.09</v>
      </c>
      <c r="AC159" s="222">
        <v>51.81</v>
      </c>
      <c r="AD159" s="222">
        <v>52.58</v>
      </c>
      <c r="AE159" s="222">
        <v>52.58</v>
      </c>
      <c r="AF159" s="222">
        <v>52.58</v>
      </c>
      <c r="AG159" s="222">
        <v>52.1</v>
      </c>
      <c r="AH159" s="222">
        <v>52.17</v>
      </c>
      <c r="AI159" s="222">
        <v>51.97</v>
      </c>
      <c r="AJ159" s="222">
        <v>51.96</v>
      </c>
      <c r="AK159" s="222">
        <v>58.04</v>
      </c>
      <c r="AL159" s="222">
        <v>57.64</v>
      </c>
      <c r="AM159" s="222">
        <v>59.3</v>
      </c>
      <c r="AN159" s="222">
        <v>57.75</v>
      </c>
      <c r="AO159" s="222">
        <v>56.89</v>
      </c>
      <c r="AP159" s="222">
        <v>55.84</v>
      </c>
      <c r="AQ159" s="222">
        <v>55.22</v>
      </c>
      <c r="AR159" s="222">
        <v>55.18</v>
      </c>
      <c r="AS159" s="222">
        <v>55.74</v>
      </c>
      <c r="AT159" s="222">
        <v>55.91</v>
      </c>
      <c r="AU159" s="222">
        <v>54.5</v>
      </c>
      <c r="AV159" s="222">
        <v>53.97</v>
      </c>
      <c r="AW159" s="222">
        <v>53.32</v>
      </c>
      <c r="AX159" s="222">
        <v>56.23</v>
      </c>
      <c r="AY159" s="222">
        <v>56.82</v>
      </c>
      <c r="AZ159" s="222">
        <v>56.82</v>
      </c>
      <c r="BA159" s="222">
        <v>56.82</v>
      </c>
      <c r="BB159" s="222">
        <v>56.82</v>
      </c>
      <c r="BC159" s="222">
        <v>58.03</v>
      </c>
      <c r="BD159" s="222">
        <v>58.56</v>
      </c>
      <c r="BE159" s="222">
        <v>57.88</v>
      </c>
      <c r="BF159" s="222">
        <v>58.2</v>
      </c>
      <c r="BG159" s="222">
        <v>58.2</v>
      </c>
      <c r="BH159" s="222">
        <v>57.91</v>
      </c>
      <c r="BI159" s="222">
        <v>58.76</v>
      </c>
      <c r="BJ159" s="222">
        <v>59.15</v>
      </c>
      <c r="BK159" s="222">
        <v>58.99</v>
      </c>
      <c r="BL159" s="222">
        <v>58.99</v>
      </c>
      <c r="BM159" s="222">
        <v>57.91</v>
      </c>
      <c r="BN159" s="222">
        <v>58.18</v>
      </c>
      <c r="BO159" s="222">
        <v>57.78</v>
      </c>
      <c r="BP159" s="222">
        <v>57.83</v>
      </c>
      <c r="BQ159" s="222">
        <v>57.28</v>
      </c>
      <c r="BR159" s="222">
        <v>57.11</v>
      </c>
      <c r="BS159" s="222">
        <v>56.64</v>
      </c>
      <c r="BT159" s="222">
        <v>56.04</v>
      </c>
      <c r="BU159" s="222">
        <v>55.68</v>
      </c>
      <c r="BV159" s="222">
        <v>56.47</v>
      </c>
      <c r="BW159" s="222">
        <v>56.53</v>
      </c>
      <c r="BX159" s="222">
        <v>57.16</v>
      </c>
      <c r="BY159" s="222">
        <v>56.13</v>
      </c>
      <c r="BZ159" s="222">
        <v>55.99</v>
      </c>
      <c r="CA159" s="222">
        <v>56.71</v>
      </c>
      <c r="CB159" s="222">
        <v>57.55</v>
      </c>
      <c r="CC159" s="222">
        <v>58.51</v>
      </c>
      <c r="CD159" s="222">
        <v>58.85</v>
      </c>
      <c r="CE159" s="222">
        <v>58.49</v>
      </c>
      <c r="CF159" s="222">
        <v>58.06</v>
      </c>
      <c r="CG159" s="222">
        <v>57.9</v>
      </c>
      <c r="CH159" s="222">
        <v>57.23</v>
      </c>
      <c r="CI159" s="222">
        <v>57.28</v>
      </c>
      <c r="CJ159" s="222">
        <v>57.45</v>
      </c>
      <c r="CK159" s="222">
        <v>57.45</v>
      </c>
      <c r="CL159" s="222">
        <v>57.45</v>
      </c>
      <c r="CM159" s="222">
        <v>58.28</v>
      </c>
      <c r="CN159" s="222">
        <v>58.1</v>
      </c>
      <c r="CO159" s="222">
        <v>58.45</v>
      </c>
      <c r="CP159" s="222">
        <v>58.88</v>
      </c>
      <c r="CQ159" s="222">
        <v>59.68</v>
      </c>
      <c r="CR159" s="222">
        <v>58.94</v>
      </c>
      <c r="CS159" s="222">
        <v>58.88</v>
      </c>
      <c r="CT159" s="222">
        <v>59.24</v>
      </c>
      <c r="CU159" s="222">
        <v>58.66</v>
      </c>
      <c r="CV159" s="222">
        <v>58.61</v>
      </c>
      <c r="CW159" s="222">
        <v>58.37</v>
      </c>
      <c r="CX159" s="222">
        <v>57.95</v>
      </c>
      <c r="CY159" s="222">
        <v>59.68</v>
      </c>
      <c r="CZ159" s="222">
        <v>59.93</v>
      </c>
      <c r="DA159" s="222">
        <v>59.64</v>
      </c>
      <c r="DB159" s="222">
        <v>59.38</v>
      </c>
      <c r="DC159" s="222">
        <v>59.03</v>
      </c>
      <c r="DD159" s="222">
        <v>59.27</v>
      </c>
      <c r="DE159" s="222">
        <v>59.92</v>
      </c>
      <c r="DF159" s="222">
        <v>59.97</v>
      </c>
      <c r="DG159" s="222">
        <v>59.41</v>
      </c>
      <c r="DH159" s="222">
        <v>59.06</v>
      </c>
      <c r="DI159" s="222">
        <v>58.82</v>
      </c>
      <c r="DJ159" s="222">
        <v>58.18</v>
      </c>
      <c r="DK159" s="222">
        <v>57.81</v>
      </c>
      <c r="DL159" s="222">
        <v>57.15</v>
      </c>
      <c r="DM159" s="222">
        <v>56.46</v>
      </c>
      <c r="DN159" s="222">
        <v>56.04</v>
      </c>
      <c r="DO159" s="222">
        <v>55.7</v>
      </c>
      <c r="DP159" s="222">
        <v>55.17</v>
      </c>
      <c r="DQ159" s="222">
        <v>54.66</v>
      </c>
      <c r="DR159" s="222">
        <v>54.19</v>
      </c>
      <c r="DS159" s="222">
        <v>53.67</v>
      </c>
      <c r="DT159" s="222">
        <v>53.16</v>
      </c>
      <c r="DU159" s="222">
        <v>53.04</v>
      </c>
      <c r="DV159" s="222">
        <v>52.61</v>
      </c>
      <c r="DW159" s="222">
        <v>52.15</v>
      </c>
      <c r="DX159" s="222">
        <v>51.87</v>
      </c>
      <c r="DY159" s="222">
        <v>51.49</v>
      </c>
      <c r="DZ159" s="222">
        <v>51.03</v>
      </c>
      <c r="EA159" s="222">
        <v>50.8</v>
      </c>
      <c r="EB159" s="222">
        <v>50.8</v>
      </c>
      <c r="EC159" s="222">
        <v>50.45</v>
      </c>
      <c r="ED159" s="222">
        <v>50.18</v>
      </c>
      <c r="EE159" s="222">
        <v>49.79</v>
      </c>
      <c r="EF159" s="222">
        <v>49.39</v>
      </c>
      <c r="EG159" s="222">
        <v>49.05</v>
      </c>
      <c r="EH159" s="222">
        <v>48.83</v>
      </c>
      <c r="EI159" s="222">
        <v>48.67</v>
      </c>
      <c r="EJ159" s="222">
        <v>48.39</v>
      </c>
      <c r="EK159" s="222">
        <v>48.13</v>
      </c>
      <c r="EL159" s="222">
        <v>47.79</v>
      </c>
      <c r="EM159" s="222">
        <v>47.59</v>
      </c>
      <c r="EN159" s="222">
        <v>47.89</v>
      </c>
      <c r="EO159" s="222">
        <v>47.54</v>
      </c>
      <c r="EP159" s="222">
        <v>47.18</v>
      </c>
      <c r="EQ159" s="222">
        <v>46.88</v>
      </c>
      <c r="ER159" s="222">
        <v>46.56</v>
      </c>
      <c r="ES159" s="222">
        <v>46.21</v>
      </c>
      <c r="ET159" s="222">
        <v>45.89</v>
      </c>
      <c r="EU159" s="222">
        <v>45.75</v>
      </c>
      <c r="EV159" s="222">
        <v>45.65</v>
      </c>
      <c r="EW159" s="222">
        <v>45.65</v>
      </c>
      <c r="EX159" s="222">
        <v>45.65</v>
      </c>
      <c r="EY159" s="222">
        <v>45.65</v>
      </c>
      <c r="EZ159" s="222">
        <v>45.65</v>
      </c>
      <c r="FA159" s="222">
        <v>45.81</v>
      </c>
      <c r="FB159" s="222">
        <v>45.79</v>
      </c>
      <c r="FC159" s="222">
        <v>46.39</v>
      </c>
      <c r="FD159" s="222">
        <v>46.3</v>
      </c>
      <c r="FE159" s="222">
        <v>45.96</v>
      </c>
      <c r="FF159" s="222">
        <v>45.69</v>
      </c>
      <c r="FG159" s="222">
        <v>45.34</v>
      </c>
      <c r="FH159" s="222">
        <v>45</v>
      </c>
      <c r="FI159" s="222">
        <v>44.68</v>
      </c>
      <c r="FJ159" s="222">
        <v>44.37</v>
      </c>
      <c r="FK159" s="222">
        <v>44.12</v>
      </c>
      <c r="FL159" s="222">
        <v>43.87</v>
      </c>
      <c r="FM159" s="222">
        <v>43.9</v>
      </c>
      <c r="FN159" s="222">
        <v>43.69</v>
      </c>
      <c r="FO159" s="222">
        <v>43.46</v>
      </c>
      <c r="FP159" s="222">
        <v>43.35</v>
      </c>
      <c r="FQ159" s="222">
        <v>43.34</v>
      </c>
      <c r="FR159" s="222">
        <v>43.07</v>
      </c>
      <c r="FS159" s="222">
        <v>42.85</v>
      </c>
      <c r="FT159" s="222">
        <v>42.6</v>
      </c>
      <c r="FU159" s="222">
        <v>42.41</v>
      </c>
      <c r="FV159" s="222">
        <v>42.38</v>
      </c>
      <c r="FW159" s="222">
        <v>42.42</v>
      </c>
      <c r="FX159" s="222">
        <v>42.46</v>
      </c>
      <c r="FY159" s="222">
        <v>42.25</v>
      </c>
      <c r="FZ159" s="222">
        <v>42.32</v>
      </c>
      <c r="GA159" s="222">
        <v>42.96</v>
      </c>
      <c r="GB159" s="222">
        <v>42.97</v>
      </c>
      <c r="GC159" s="222">
        <v>42.82</v>
      </c>
      <c r="GD159" s="222">
        <v>43.08</v>
      </c>
      <c r="GE159" s="222">
        <v>42.9</v>
      </c>
      <c r="GF159" s="222">
        <v>42.75</v>
      </c>
      <c r="GG159" s="222">
        <v>42.54</v>
      </c>
      <c r="GH159" s="222">
        <v>42.42</v>
      </c>
      <c r="GI159" s="222">
        <v>42.22</v>
      </c>
      <c r="GJ159" s="222">
        <v>41.99</v>
      </c>
      <c r="GK159" s="222">
        <v>41.8</v>
      </c>
      <c r="GL159" s="222">
        <v>41.66</v>
      </c>
      <c r="GM159" s="222">
        <v>41.5</v>
      </c>
      <c r="GN159" s="222">
        <v>41.32</v>
      </c>
      <c r="GO159" s="222">
        <v>41.11</v>
      </c>
      <c r="GP159" s="222">
        <v>40.93</v>
      </c>
      <c r="GQ159" s="222">
        <v>41.25</v>
      </c>
      <c r="GR159" s="222">
        <v>41.21</v>
      </c>
      <c r="GS159" s="222">
        <v>41.47</v>
      </c>
      <c r="GT159" s="222">
        <v>41.64</v>
      </c>
      <c r="GU159" s="222">
        <v>41.61</v>
      </c>
      <c r="GV159" s="222">
        <v>41.58</v>
      </c>
      <c r="GW159" s="222">
        <v>41.49</v>
      </c>
      <c r="GX159" s="222">
        <v>41.38</v>
      </c>
      <c r="GY159" s="222">
        <v>41.38</v>
      </c>
      <c r="GZ159" s="222">
        <v>41.33</v>
      </c>
      <c r="HA159" s="222">
        <v>41.7</v>
      </c>
      <c r="HB159" s="222">
        <v>42.55</v>
      </c>
      <c r="HC159" s="222">
        <v>42.49</v>
      </c>
      <c r="HD159" s="222">
        <v>42.35</v>
      </c>
      <c r="HE159" s="222">
        <v>42.35</v>
      </c>
      <c r="HF159" s="222">
        <v>42.35</v>
      </c>
      <c r="HG159" s="222">
        <v>42.18</v>
      </c>
      <c r="HH159" s="222">
        <v>42</v>
      </c>
      <c r="HI159" s="222">
        <v>41.86</v>
      </c>
      <c r="HJ159" s="222">
        <v>41.73</v>
      </c>
      <c r="HK159" s="222">
        <v>41.74</v>
      </c>
      <c r="HL159" s="222">
        <v>42.33</v>
      </c>
      <c r="HM159" s="222">
        <v>42.27</v>
      </c>
      <c r="HN159" s="222">
        <v>42.19</v>
      </c>
      <c r="HO159" s="222">
        <v>42.2</v>
      </c>
      <c r="HP159" s="222">
        <v>42.14</v>
      </c>
      <c r="HQ159" s="222">
        <v>42.03</v>
      </c>
      <c r="HR159" s="222">
        <v>41.88</v>
      </c>
      <c r="HS159" s="222">
        <v>41.79</v>
      </c>
      <c r="HT159" s="222">
        <v>41.79</v>
      </c>
      <c r="HU159" s="222">
        <v>41.79</v>
      </c>
      <c r="HV159" s="222">
        <v>41.79</v>
      </c>
      <c r="HW159" s="222">
        <v>41.77</v>
      </c>
      <c r="HX159" s="222">
        <v>41.71</v>
      </c>
      <c r="HY159" s="222">
        <v>41.71</v>
      </c>
      <c r="HZ159" s="222">
        <v>41.64</v>
      </c>
    </row>
    <row r="160" spans="1:237" s="227" customFormat="1" x14ac:dyDescent="0.25">
      <c r="A160" s="225">
        <f t="shared" si="6"/>
        <v>158</v>
      </c>
      <c r="B160" s="350"/>
      <c r="C160" s="229"/>
      <c r="D160" s="180"/>
      <c r="E160" s="180"/>
      <c r="F160" s="180"/>
      <c r="G160" s="180"/>
      <c r="H160" s="180"/>
      <c r="I160" s="180"/>
      <c r="J160" s="222"/>
      <c r="K160" s="222"/>
      <c r="L160" s="229"/>
      <c r="M160" s="222"/>
      <c r="N160" s="222"/>
      <c r="O160" s="222"/>
      <c r="P160" s="222"/>
      <c r="Q160" s="222"/>
      <c r="R160" s="222"/>
      <c r="S160" s="222"/>
      <c r="T160" s="222"/>
      <c r="U160" s="222"/>
      <c r="V160" s="222"/>
      <c r="W160" s="222"/>
      <c r="X160" s="222"/>
      <c r="Y160" s="222"/>
      <c r="Z160" s="222"/>
      <c r="AA160" s="222"/>
      <c r="AB160" s="222"/>
      <c r="AC160" s="222"/>
      <c r="IA160"/>
      <c r="IB160"/>
      <c r="IC160"/>
    </row>
    <row r="161" spans="1:237" x14ac:dyDescent="0.25">
      <c r="A161" s="225">
        <f t="shared" si="6"/>
        <v>159</v>
      </c>
      <c r="B161" s="226"/>
      <c r="C161" s="229"/>
      <c r="D161" s="180">
        <v>213492</v>
      </c>
      <c r="E161" s="180">
        <v>346492</v>
      </c>
      <c r="F161" s="180">
        <v>479492</v>
      </c>
      <c r="G161" s="180">
        <v>769492</v>
      </c>
      <c r="H161" s="180">
        <v>953492</v>
      </c>
      <c r="I161" s="180">
        <v>1109492</v>
      </c>
      <c r="J161" s="222">
        <v>1273492</v>
      </c>
      <c r="K161" s="222">
        <v>1345492</v>
      </c>
      <c r="L161" s="229">
        <v>1511492</v>
      </c>
      <c r="M161" s="222">
        <v>1688492</v>
      </c>
      <c r="N161" s="222">
        <v>1850492</v>
      </c>
      <c r="O161" s="222">
        <v>2029492</v>
      </c>
      <c r="P161" s="222">
        <v>2200492</v>
      </c>
      <c r="Q161" s="222">
        <v>2367492</v>
      </c>
      <c r="R161" s="222">
        <v>2534492</v>
      </c>
      <c r="S161" s="222">
        <v>2708492</v>
      </c>
      <c r="T161" s="222">
        <v>2868492</v>
      </c>
      <c r="U161" s="222">
        <v>3057492</v>
      </c>
      <c r="V161" s="222">
        <v>3260492</v>
      </c>
      <c r="W161" s="222">
        <v>3444492</v>
      </c>
      <c r="X161" s="222">
        <v>3532492</v>
      </c>
      <c r="Y161" s="222">
        <v>3598492</v>
      </c>
      <c r="Z161" s="222">
        <v>3722492</v>
      </c>
      <c r="AA161" s="222">
        <v>3922492</v>
      </c>
      <c r="AB161" s="222">
        <v>4126492</v>
      </c>
      <c r="AC161" s="222">
        <v>4301492</v>
      </c>
      <c r="AD161" s="222">
        <v>4443492</v>
      </c>
      <c r="AE161" s="222">
        <v>4467492</v>
      </c>
      <c r="AF161" s="222">
        <v>4468492</v>
      </c>
      <c r="AG161" s="222">
        <v>4576492</v>
      </c>
      <c r="AH161" s="222">
        <v>4747492</v>
      </c>
      <c r="AI161" s="222">
        <v>4940492</v>
      </c>
      <c r="AJ161" s="222">
        <v>5140492</v>
      </c>
      <c r="AK161" s="222">
        <v>5338492</v>
      </c>
      <c r="AL161" s="222">
        <v>5473492</v>
      </c>
      <c r="AM161" s="222">
        <v>5722492</v>
      </c>
      <c r="AN161" s="222">
        <v>5918492</v>
      </c>
      <c r="AO161" s="222">
        <v>6117492</v>
      </c>
      <c r="AP161" s="222">
        <v>6320492</v>
      </c>
      <c r="AQ161" s="222">
        <v>6516492</v>
      </c>
      <c r="AR161" s="222">
        <v>6721492</v>
      </c>
      <c r="AS161" s="222">
        <v>6919492</v>
      </c>
      <c r="AT161" s="222">
        <v>7120492</v>
      </c>
      <c r="AU161" s="222">
        <v>7324492</v>
      </c>
      <c r="AV161" s="222">
        <v>7464492</v>
      </c>
      <c r="AW161" s="222">
        <v>7600492</v>
      </c>
      <c r="AX161" s="222">
        <v>7786492</v>
      </c>
      <c r="AY161" s="222">
        <v>7940492</v>
      </c>
      <c r="AZ161" s="222">
        <v>8006492</v>
      </c>
      <c r="BA161" s="222">
        <v>8076492</v>
      </c>
      <c r="BB161" s="222">
        <v>8094492</v>
      </c>
      <c r="BC161" s="222">
        <v>8169492</v>
      </c>
      <c r="BD161" s="222">
        <v>8294492</v>
      </c>
      <c r="BE161" s="222">
        <v>8459492</v>
      </c>
      <c r="BF161" s="222">
        <v>8619492</v>
      </c>
      <c r="BG161" s="222">
        <v>8778492</v>
      </c>
      <c r="BH161" s="222">
        <v>8955492</v>
      </c>
      <c r="BI161" s="222">
        <v>9136492</v>
      </c>
      <c r="BJ161" s="222">
        <v>9313492</v>
      </c>
      <c r="BK161" s="222">
        <v>9479492</v>
      </c>
      <c r="BL161" s="222">
        <v>9637492</v>
      </c>
      <c r="BM161" s="222">
        <v>9816492</v>
      </c>
      <c r="BN161" s="222">
        <v>9970492</v>
      </c>
      <c r="BO161" s="222">
        <v>10146492</v>
      </c>
      <c r="BP161" s="222">
        <v>10315492</v>
      </c>
      <c r="BQ161" s="222">
        <v>10490492</v>
      </c>
      <c r="BR161" s="222">
        <v>10670492</v>
      </c>
      <c r="BS161" s="222">
        <v>10850492</v>
      </c>
      <c r="BT161" s="222">
        <v>11039492</v>
      </c>
      <c r="BU161" s="222">
        <v>11250492</v>
      </c>
      <c r="BV161" s="222">
        <v>11453492</v>
      </c>
      <c r="BW161" s="222">
        <v>11659492</v>
      </c>
      <c r="BX161" s="222">
        <v>11862492</v>
      </c>
      <c r="BY161" s="222">
        <v>12063492</v>
      </c>
      <c r="BZ161" s="222">
        <v>12251492</v>
      </c>
      <c r="CA161" s="222">
        <v>12416492</v>
      </c>
      <c r="CB161" s="222">
        <v>12519492</v>
      </c>
      <c r="CC161" s="222">
        <v>12729492</v>
      </c>
      <c r="CD161" s="222">
        <v>12874492</v>
      </c>
      <c r="CE161" s="222">
        <v>13086492</v>
      </c>
      <c r="CF161" s="222">
        <v>13301492</v>
      </c>
      <c r="CG161" s="222">
        <v>13496492</v>
      </c>
      <c r="CH161" s="222">
        <v>13688492</v>
      </c>
      <c r="CI161" s="222">
        <v>13901492</v>
      </c>
      <c r="CJ161" s="222">
        <v>14027492</v>
      </c>
      <c r="CK161" s="222">
        <v>14052492</v>
      </c>
      <c r="CL161" s="222">
        <v>14052492</v>
      </c>
      <c r="CM161" s="222">
        <v>14147492</v>
      </c>
      <c r="CN161" s="222">
        <v>14348492</v>
      </c>
      <c r="CO161" s="222">
        <v>14546492</v>
      </c>
      <c r="CP161" s="222">
        <v>14748492</v>
      </c>
      <c r="CQ161" s="222">
        <v>14950492</v>
      </c>
      <c r="CR161" s="222">
        <v>15164492</v>
      </c>
      <c r="CS161" s="222">
        <v>15362492</v>
      </c>
      <c r="CT161" s="222">
        <v>15566492</v>
      </c>
      <c r="CU161" s="222">
        <v>15769492</v>
      </c>
      <c r="CV161" s="222">
        <v>15960492</v>
      </c>
      <c r="CW161" s="222">
        <v>16157492</v>
      </c>
      <c r="CX161" s="222">
        <v>16364492</v>
      </c>
      <c r="CY161" s="222">
        <v>16782492</v>
      </c>
      <c r="CZ161" s="222">
        <v>16986492</v>
      </c>
      <c r="DA161" s="222">
        <v>17169492</v>
      </c>
      <c r="DB161" s="222">
        <v>17359492</v>
      </c>
      <c r="DC161" s="222">
        <v>17563492</v>
      </c>
      <c r="DD161" s="222">
        <v>17776492</v>
      </c>
      <c r="DE161" s="222">
        <v>17975492</v>
      </c>
      <c r="DF161" s="222">
        <v>18189492</v>
      </c>
      <c r="DG161" s="222">
        <v>18401492</v>
      </c>
      <c r="DH161" s="222">
        <v>18615492</v>
      </c>
      <c r="DI161" s="222">
        <v>18821492</v>
      </c>
      <c r="DJ161" s="222">
        <v>19038492</v>
      </c>
      <c r="DK161" s="222">
        <v>19249492</v>
      </c>
      <c r="DL161" s="222">
        <v>19464492</v>
      </c>
      <c r="DM161" s="222">
        <v>19679492</v>
      </c>
      <c r="DN161" s="222">
        <v>19887492</v>
      </c>
      <c r="DO161" s="222">
        <v>20087492</v>
      </c>
      <c r="DP161" s="222">
        <v>20287492</v>
      </c>
      <c r="DQ161" s="222">
        <v>20493492</v>
      </c>
      <c r="DR161" s="222">
        <v>20678492</v>
      </c>
      <c r="DS161" s="222">
        <v>20885492</v>
      </c>
      <c r="DT161" s="222">
        <v>21086492</v>
      </c>
      <c r="DU161" s="222">
        <v>21284492</v>
      </c>
      <c r="DV161" s="222">
        <v>21486492</v>
      </c>
      <c r="DW161" s="222">
        <v>21692492</v>
      </c>
      <c r="DX161" s="222">
        <v>21904492</v>
      </c>
      <c r="DY161" s="222">
        <v>22106492</v>
      </c>
      <c r="DZ161" s="222">
        <v>22315492</v>
      </c>
      <c r="EA161" s="222">
        <v>22463492</v>
      </c>
      <c r="EB161" s="222">
        <v>22672492</v>
      </c>
      <c r="EC161" s="222">
        <v>22883492</v>
      </c>
      <c r="ED161" s="222">
        <v>23097492</v>
      </c>
      <c r="EE161" s="222">
        <v>23295492</v>
      </c>
      <c r="EF161" s="222">
        <v>23501492</v>
      </c>
      <c r="EG161" s="222">
        <v>23707492</v>
      </c>
      <c r="EH161" s="222">
        <v>23895492</v>
      </c>
      <c r="EI161" s="222">
        <v>24061492</v>
      </c>
      <c r="EJ161" s="222">
        <v>24263492</v>
      </c>
      <c r="EK161" s="222">
        <v>24449492</v>
      </c>
      <c r="EL161" s="222">
        <v>24654492</v>
      </c>
      <c r="EM161" s="222">
        <v>24855492</v>
      </c>
      <c r="EN161" s="222">
        <v>25002492</v>
      </c>
      <c r="EO161" s="222">
        <v>25224492</v>
      </c>
      <c r="EP161" s="222">
        <v>25388492</v>
      </c>
      <c r="EQ161" s="222">
        <v>25575492</v>
      </c>
      <c r="ER161" s="222">
        <v>25773492</v>
      </c>
      <c r="ES161" s="222">
        <v>25979492</v>
      </c>
      <c r="ET161" s="222">
        <v>26175492</v>
      </c>
      <c r="EU161" s="222">
        <v>26323492</v>
      </c>
      <c r="EV161" s="222">
        <v>26439492</v>
      </c>
      <c r="EW161" s="222">
        <v>26518492</v>
      </c>
      <c r="EX161" s="222">
        <v>26518492</v>
      </c>
      <c r="EY161" s="222">
        <v>26518492</v>
      </c>
      <c r="EZ161" s="222">
        <v>26518492</v>
      </c>
      <c r="FA161" s="222">
        <v>26604492</v>
      </c>
      <c r="FB161" s="222">
        <v>26795492</v>
      </c>
      <c r="FC161" s="222">
        <v>26972492</v>
      </c>
      <c r="FD161" s="222">
        <v>27163492</v>
      </c>
      <c r="FE161" s="222">
        <v>27365492</v>
      </c>
      <c r="FF161" s="222">
        <v>27573492</v>
      </c>
      <c r="FG161" s="222">
        <v>27787492</v>
      </c>
      <c r="FH161" s="222">
        <v>27996492</v>
      </c>
      <c r="FI161" s="222">
        <v>28195492</v>
      </c>
      <c r="FJ161" s="222">
        <v>28392492</v>
      </c>
      <c r="FK161" s="222">
        <v>28575492</v>
      </c>
      <c r="FL161" s="222">
        <v>28761492</v>
      </c>
      <c r="FM161" s="222">
        <v>28949492</v>
      </c>
      <c r="FN161" s="222">
        <v>29137492</v>
      </c>
      <c r="FO161" s="222">
        <v>29325492</v>
      </c>
      <c r="FP161" s="222">
        <v>29519492</v>
      </c>
      <c r="FQ161" s="222">
        <v>29720492</v>
      </c>
      <c r="FR161" s="222">
        <v>29924492</v>
      </c>
      <c r="FS161" s="222">
        <v>30122492</v>
      </c>
      <c r="FT161" s="222">
        <v>30316492</v>
      </c>
      <c r="FU161" s="222">
        <v>30520492</v>
      </c>
      <c r="FV161" s="222">
        <v>30709492</v>
      </c>
      <c r="FW161" s="222">
        <v>30859492</v>
      </c>
      <c r="FX161" s="222">
        <v>31056492</v>
      </c>
      <c r="FY161" s="222">
        <v>31247492</v>
      </c>
      <c r="FZ161" s="222">
        <v>31429492</v>
      </c>
      <c r="GA161" s="222">
        <v>31587492</v>
      </c>
      <c r="GB161" s="222">
        <v>31786492</v>
      </c>
      <c r="GC161" s="222">
        <v>31987492</v>
      </c>
      <c r="GD161" s="222">
        <v>32184492</v>
      </c>
      <c r="GE161" s="222">
        <v>32381492</v>
      </c>
      <c r="GF161" s="222">
        <v>32575492</v>
      </c>
      <c r="GG161" s="222">
        <v>32774492</v>
      </c>
      <c r="GH161" s="222">
        <v>32963492</v>
      </c>
      <c r="GI161" s="222">
        <v>33157492</v>
      </c>
      <c r="GJ161" s="222">
        <v>33358492</v>
      </c>
      <c r="GK161" s="222">
        <v>33549492</v>
      </c>
      <c r="GL161" s="222">
        <v>33726492</v>
      </c>
      <c r="GM161" s="222">
        <v>33923492</v>
      </c>
      <c r="GN161" s="222">
        <v>34122492</v>
      </c>
      <c r="GO161" s="222">
        <v>34321492</v>
      </c>
      <c r="GP161" s="222">
        <v>34528492</v>
      </c>
      <c r="GQ161" s="222">
        <v>34739492</v>
      </c>
      <c r="GR161" s="222">
        <v>34840492</v>
      </c>
      <c r="GS161" s="222">
        <v>35028492</v>
      </c>
      <c r="GT161" s="222">
        <v>35222492</v>
      </c>
      <c r="GU161" s="222">
        <v>35401492</v>
      </c>
      <c r="GV161" s="222">
        <v>35523492</v>
      </c>
      <c r="GW161" s="222">
        <v>35629492</v>
      </c>
      <c r="GX161" s="222">
        <v>35796492</v>
      </c>
      <c r="GY161" s="222">
        <v>35877492</v>
      </c>
      <c r="GZ161" s="222">
        <v>35995492</v>
      </c>
      <c r="HA161" s="222">
        <v>36191492</v>
      </c>
      <c r="HB161" s="222">
        <v>36393492</v>
      </c>
      <c r="HC161" s="222">
        <v>36587492</v>
      </c>
      <c r="HD161" s="222">
        <v>36772492</v>
      </c>
      <c r="HE161" s="222">
        <v>36958492</v>
      </c>
      <c r="HF161" s="222">
        <v>37141492</v>
      </c>
      <c r="HG161" s="222">
        <v>37333492</v>
      </c>
      <c r="HH161" s="222">
        <v>37529492</v>
      </c>
      <c r="HI161" s="222">
        <v>37722492</v>
      </c>
      <c r="HJ161" s="222">
        <v>37902492</v>
      </c>
      <c r="HK161" s="222">
        <v>38016492</v>
      </c>
      <c r="HL161" s="222">
        <v>38155492</v>
      </c>
      <c r="HM161" s="222">
        <v>38341492</v>
      </c>
      <c r="HN161" s="222">
        <v>38499492</v>
      </c>
      <c r="HO161" s="222">
        <v>38643492</v>
      </c>
      <c r="HP161" s="222">
        <v>38726492</v>
      </c>
      <c r="HQ161" s="222">
        <v>38925492</v>
      </c>
      <c r="HR161" s="222">
        <v>39111492</v>
      </c>
      <c r="HS161" s="222">
        <v>39288492</v>
      </c>
      <c r="HT161" s="222">
        <v>39380492</v>
      </c>
      <c r="HU161" s="222">
        <v>39427492</v>
      </c>
      <c r="HV161" s="222">
        <v>39479492</v>
      </c>
      <c r="HW161" s="222">
        <v>39615492</v>
      </c>
      <c r="HX161" s="222">
        <v>39772492</v>
      </c>
      <c r="HY161" s="222">
        <v>39857492</v>
      </c>
      <c r="HZ161" s="222">
        <v>39941492</v>
      </c>
    </row>
    <row r="162" spans="1:237" s="229" customFormat="1" x14ac:dyDescent="0.25">
      <c r="A162" s="225">
        <f t="shared" si="6"/>
        <v>160</v>
      </c>
      <c r="B162" s="226"/>
      <c r="D162" s="180">
        <v>5278</v>
      </c>
      <c r="E162" s="180">
        <v>5278</v>
      </c>
      <c r="F162" s="180">
        <v>5278</v>
      </c>
      <c r="G162" s="180">
        <v>9278</v>
      </c>
      <c r="H162" s="180">
        <v>9278</v>
      </c>
      <c r="I162" s="180">
        <v>9278</v>
      </c>
      <c r="J162" s="222">
        <v>9278</v>
      </c>
      <c r="K162" s="222">
        <v>25278</v>
      </c>
      <c r="L162" s="229">
        <v>25278</v>
      </c>
      <c r="M162" s="222">
        <v>25278</v>
      </c>
      <c r="N162" s="222">
        <v>25278</v>
      </c>
      <c r="O162" s="222">
        <v>25278</v>
      </c>
      <c r="P162" s="222">
        <v>25278</v>
      </c>
      <c r="Q162" s="222">
        <v>25278</v>
      </c>
      <c r="R162" s="222">
        <v>25278</v>
      </c>
      <c r="S162" s="222">
        <v>25278</v>
      </c>
      <c r="T162" s="222">
        <v>25278</v>
      </c>
      <c r="U162" s="222">
        <v>25278</v>
      </c>
      <c r="V162" s="222">
        <v>25278</v>
      </c>
      <c r="W162" s="222">
        <v>25278</v>
      </c>
      <c r="X162" s="222">
        <v>25278</v>
      </c>
      <c r="Y162" s="222">
        <v>37278</v>
      </c>
      <c r="Z162" s="222">
        <v>37278</v>
      </c>
      <c r="AA162" s="222">
        <v>37278</v>
      </c>
      <c r="AB162" s="222">
        <v>37278</v>
      </c>
      <c r="AC162" s="222">
        <v>37278</v>
      </c>
      <c r="AD162" s="229">
        <v>37278</v>
      </c>
      <c r="AE162" s="229">
        <v>60278</v>
      </c>
      <c r="AF162" s="229">
        <v>85278</v>
      </c>
      <c r="AG162" s="229">
        <v>85278</v>
      </c>
      <c r="AH162" s="229">
        <v>85278</v>
      </c>
      <c r="AI162" s="229">
        <v>85278</v>
      </c>
      <c r="AJ162" s="229">
        <v>85278</v>
      </c>
      <c r="AK162" s="229">
        <v>85278</v>
      </c>
      <c r="AL162" s="229">
        <v>85278</v>
      </c>
      <c r="AM162" s="229">
        <v>85278</v>
      </c>
      <c r="AN162" s="229">
        <v>85278</v>
      </c>
      <c r="AO162" s="229">
        <v>85278</v>
      </c>
      <c r="AP162" s="229">
        <v>85278</v>
      </c>
      <c r="AQ162" s="229">
        <v>85278</v>
      </c>
      <c r="AR162" s="229">
        <v>85278</v>
      </c>
      <c r="AS162" s="229">
        <v>85278</v>
      </c>
      <c r="AT162" s="229">
        <v>85278</v>
      </c>
      <c r="AU162" s="229">
        <v>85278</v>
      </c>
      <c r="AV162" s="229">
        <v>85278</v>
      </c>
      <c r="AW162" s="229">
        <v>85278</v>
      </c>
      <c r="AX162" s="229">
        <v>85278</v>
      </c>
      <c r="AY162" s="229">
        <v>85278</v>
      </c>
      <c r="AZ162" s="229">
        <v>85278</v>
      </c>
      <c r="BA162" s="229">
        <v>85278</v>
      </c>
      <c r="BB162" s="229">
        <v>100278</v>
      </c>
      <c r="BC162" s="229">
        <v>104278</v>
      </c>
      <c r="BD162" s="229">
        <v>104278</v>
      </c>
      <c r="BE162" s="229">
        <v>104278</v>
      </c>
      <c r="BF162" s="229">
        <v>104278</v>
      </c>
      <c r="BG162" s="229">
        <v>104278</v>
      </c>
      <c r="BH162" s="229">
        <v>104278</v>
      </c>
      <c r="BI162" s="229">
        <v>104278</v>
      </c>
      <c r="BJ162" s="229">
        <v>104278</v>
      </c>
      <c r="BK162" s="229">
        <v>104278</v>
      </c>
      <c r="BL162" s="229">
        <v>104278</v>
      </c>
      <c r="BM162" s="229">
        <v>104278</v>
      </c>
      <c r="BN162" s="229">
        <v>104278</v>
      </c>
      <c r="BO162" s="229">
        <v>104278</v>
      </c>
      <c r="BP162" s="229">
        <v>104278</v>
      </c>
      <c r="BQ162" s="229">
        <v>104278</v>
      </c>
      <c r="BR162" s="229">
        <v>104278</v>
      </c>
      <c r="BS162" s="229">
        <v>104278</v>
      </c>
      <c r="BT162" s="229">
        <v>104278</v>
      </c>
      <c r="BU162" s="229">
        <v>104278</v>
      </c>
      <c r="BV162" s="229">
        <v>104278</v>
      </c>
      <c r="BW162" s="229">
        <v>104278</v>
      </c>
      <c r="BX162" s="229">
        <v>104278</v>
      </c>
      <c r="BY162" s="229">
        <v>104278</v>
      </c>
      <c r="BZ162" s="229">
        <v>105278</v>
      </c>
      <c r="CA162" s="229">
        <v>109278</v>
      </c>
      <c r="CB162" s="229">
        <v>119278</v>
      </c>
      <c r="CC162" s="229">
        <v>119278</v>
      </c>
      <c r="CD162" s="229">
        <v>119278</v>
      </c>
      <c r="CE162" s="229">
        <v>119278</v>
      </c>
      <c r="CF162" s="229">
        <v>119278</v>
      </c>
      <c r="CG162" s="229">
        <v>119278</v>
      </c>
      <c r="CH162" s="229">
        <v>119278</v>
      </c>
      <c r="CI162" s="229">
        <v>119278</v>
      </c>
      <c r="CJ162" s="229">
        <v>119278</v>
      </c>
      <c r="CK162" s="229">
        <v>130278</v>
      </c>
      <c r="CL162" s="229">
        <v>130278</v>
      </c>
      <c r="CM162" s="229">
        <v>147278</v>
      </c>
      <c r="CN162" s="229">
        <v>147278</v>
      </c>
      <c r="CO162" s="229">
        <v>147278</v>
      </c>
      <c r="CP162" s="229">
        <v>147278</v>
      </c>
      <c r="CQ162" s="229">
        <v>147278</v>
      </c>
      <c r="CR162" s="229">
        <v>147278</v>
      </c>
      <c r="CS162" s="229">
        <v>147278</v>
      </c>
      <c r="CT162" s="229">
        <v>147278</v>
      </c>
      <c r="CU162" s="229">
        <v>147278</v>
      </c>
      <c r="CV162" s="229">
        <v>147278</v>
      </c>
      <c r="CW162" s="229">
        <v>147278</v>
      </c>
      <c r="CX162" s="229">
        <v>147278</v>
      </c>
      <c r="CY162" s="229">
        <v>147278</v>
      </c>
      <c r="CZ162" s="229">
        <v>147278</v>
      </c>
      <c r="DA162" s="229">
        <v>147278</v>
      </c>
      <c r="DB162" s="229">
        <v>147278</v>
      </c>
      <c r="DC162" s="229">
        <v>147278</v>
      </c>
      <c r="DD162" s="229">
        <v>147278</v>
      </c>
      <c r="DE162" s="229">
        <v>147278</v>
      </c>
      <c r="DF162" s="229">
        <v>147278</v>
      </c>
      <c r="DG162" s="229">
        <v>147278</v>
      </c>
      <c r="DH162" s="229">
        <v>147278</v>
      </c>
      <c r="DI162" s="229">
        <v>148278</v>
      </c>
      <c r="DJ162" s="229">
        <v>148278</v>
      </c>
      <c r="DK162" s="229">
        <v>148278</v>
      </c>
      <c r="DL162" s="229">
        <v>148278</v>
      </c>
      <c r="DM162" s="229">
        <v>148278</v>
      </c>
      <c r="DN162" s="229">
        <v>148278</v>
      </c>
      <c r="DO162" s="229">
        <v>148278</v>
      </c>
      <c r="DP162" s="229">
        <v>148278</v>
      </c>
      <c r="DQ162" s="229">
        <v>148278</v>
      </c>
      <c r="DR162" s="229">
        <v>148278</v>
      </c>
      <c r="DS162" s="229">
        <v>148278</v>
      </c>
      <c r="DT162" s="229">
        <v>148278</v>
      </c>
      <c r="DU162" s="229">
        <v>148278</v>
      </c>
      <c r="DV162" s="229">
        <v>148278</v>
      </c>
      <c r="DW162" s="229">
        <v>148278</v>
      </c>
      <c r="DX162" s="229">
        <v>148278</v>
      </c>
      <c r="DY162" s="229">
        <v>148278</v>
      </c>
      <c r="DZ162" s="229">
        <v>148278</v>
      </c>
      <c r="EA162" s="229">
        <v>153278</v>
      </c>
      <c r="EB162" s="229">
        <v>153278</v>
      </c>
      <c r="EC162" s="229">
        <v>153278</v>
      </c>
      <c r="ED162" s="229">
        <v>153278</v>
      </c>
      <c r="EE162" s="229">
        <v>153278</v>
      </c>
      <c r="EF162" s="229">
        <v>153278</v>
      </c>
      <c r="EG162" s="229">
        <v>153278</v>
      </c>
      <c r="EH162" s="229">
        <v>153278</v>
      </c>
      <c r="EI162" s="229">
        <v>153278</v>
      </c>
      <c r="EJ162" s="229">
        <v>153278</v>
      </c>
      <c r="EK162" s="229">
        <v>153278</v>
      </c>
      <c r="EL162" s="229">
        <v>153278</v>
      </c>
      <c r="EM162" s="229">
        <v>153278</v>
      </c>
      <c r="EN162" s="229">
        <v>160278</v>
      </c>
      <c r="EO162" s="229">
        <v>160278</v>
      </c>
      <c r="EP162" s="229">
        <v>160278</v>
      </c>
      <c r="EQ162" s="229">
        <v>160278</v>
      </c>
      <c r="ER162" s="229">
        <v>160278</v>
      </c>
      <c r="ES162" s="229">
        <v>160278</v>
      </c>
      <c r="ET162" s="229">
        <v>160278</v>
      </c>
      <c r="EU162" s="229">
        <v>160278</v>
      </c>
      <c r="EV162" s="229">
        <v>160278</v>
      </c>
      <c r="EW162" s="229">
        <v>168278</v>
      </c>
      <c r="EX162" s="229">
        <v>183278</v>
      </c>
      <c r="EY162" s="229">
        <v>197278</v>
      </c>
      <c r="EZ162" s="229">
        <v>212278</v>
      </c>
      <c r="FA162" s="229">
        <v>222278</v>
      </c>
      <c r="FB162" s="229">
        <v>222278</v>
      </c>
      <c r="FC162" s="229">
        <v>222278</v>
      </c>
      <c r="FD162" s="229">
        <v>222278</v>
      </c>
      <c r="FE162" s="229">
        <v>222278</v>
      </c>
      <c r="FF162" s="229">
        <v>222278</v>
      </c>
      <c r="FG162" s="229">
        <v>222278</v>
      </c>
      <c r="FH162" s="229">
        <v>222278</v>
      </c>
      <c r="FI162" s="229">
        <v>222278</v>
      </c>
      <c r="FJ162" s="229">
        <v>222278</v>
      </c>
      <c r="FK162" s="229">
        <v>222278</v>
      </c>
      <c r="FL162" s="229">
        <v>222278</v>
      </c>
      <c r="FM162" s="229">
        <v>222278</v>
      </c>
      <c r="FN162" s="229">
        <v>222278</v>
      </c>
      <c r="FO162" s="229">
        <v>222278</v>
      </c>
      <c r="FP162" s="229">
        <v>222278</v>
      </c>
      <c r="FQ162" s="229">
        <v>222278</v>
      </c>
      <c r="FR162" s="229">
        <v>222278</v>
      </c>
      <c r="FS162" s="229">
        <v>222278</v>
      </c>
      <c r="FT162" s="229">
        <v>222278</v>
      </c>
      <c r="FU162" s="229">
        <v>222278</v>
      </c>
      <c r="FV162" s="229">
        <v>222278</v>
      </c>
      <c r="FW162" s="229">
        <v>222278</v>
      </c>
      <c r="FX162" s="229">
        <v>222278</v>
      </c>
      <c r="FY162" s="229">
        <v>222278</v>
      </c>
      <c r="FZ162" s="229">
        <v>222278</v>
      </c>
      <c r="GA162" s="229">
        <v>222278</v>
      </c>
      <c r="GB162" s="229">
        <v>222278</v>
      </c>
      <c r="GC162" s="229">
        <v>222278</v>
      </c>
      <c r="GD162" s="229">
        <v>222278</v>
      </c>
      <c r="GE162" s="229">
        <v>222278</v>
      </c>
      <c r="GF162" s="229">
        <v>222278</v>
      </c>
      <c r="GG162" s="229">
        <v>222278</v>
      </c>
      <c r="GH162" s="229">
        <v>222278</v>
      </c>
      <c r="GI162" s="229">
        <v>222278</v>
      </c>
      <c r="GJ162" s="229">
        <v>222278</v>
      </c>
      <c r="GK162" s="229">
        <v>222278</v>
      </c>
      <c r="GL162" s="229">
        <v>222278</v>
      </c>
      <c r="GM162" s="229">
        <v>222278</v>
      </c>
      <c r="GN162" s="229">
        <v>222278</v>
      </c>
      <c r="GO162" s="229">
        <v>222278</v>
      </c>
      <c r="GP162" s="229">
        <v>222278</v>
      </c>
      <c r="GQ162" s="229">
        <v>222278</v>
      </c>
      <c r="GR162" s="229">
        <v>233278</v>
      </c>
      <c r="GS162" s="229">
        <v>233278</v>
      </c>
      <c r="GT162" s="229">
        <v>233278</v>
      </c>
      <c r="GU162" s="229">
        <v>293278</v>
      </c>
      <c r="GV162" s="229">
        <v>293278</v>
      </c>
      <c r="GW162" s="229">
        <v>293278</v>
      </c>
      <c r="GX162" s="229">
        <v>293278</v>
      </c>
      <c r="GY162" s="229">
        <v>293278</v>
      </c>
      <c r="GZ162" s="229">
        <v>293278</v>
      </c>
      <c r="HA162" s="229">
        <v>293278</v>
      </c>
      <c r="HB162" s="229">
        <v>293278</v>
      </c>
      <c r="HC162" s="229">
        <v>293278</v>
      </c>
      <c r="HD162" s="229">
        <v>293278</v>
      </c>
      <c r="HE162" s="229">
        <v>293278</v>
      </c>
      <c r="HF162" s="229">
        <v>293278</v>
      </c>
      <c r="HG162" s="229">
        <v>293278</v>
      </c>
      <c r="HH162" s="229">
        <v>293278</v>
      </c>
      <c r="HI162" s="229">
        <v>293278</v>
      </c>
      <c r="HJ162" s="229">
        <v>293278</v>
      </c>
      <c r="HK162" s="229">
        <v>293278</v>
      </c>
      <c r="HL162" s="229">
        <v>293278</v>
      </c>
      <c r="HM162" s="229">
        <v>293278</v>
      </c>
      <c r="HN162" s="229">
        <v>293278</v>
      </c>
      <c r="HO162" s="229">
        <v>293278</v>
      </c>
      <c r="HP162" s="229">
        <v>300278</v>
      </c>
      <c r="HQ162" s="229">
        <v>300278</v>
      </c>
      <c r="HR162" s="229">
        <v>300278</v>
      </c>
      <c r="HS162" s="229">
        <v>300278</v>
      </c>
      <c r="HT162" s="229">
        <v>300278</v>
      </c>
      <c r="HU162" s="229">
        <v>300278</v>
      </c>
      <c r="HV162" s="229">
        <v>300278</v>
      </c>
      <c r="HW162" s="229">
        <v>300278</v>
      </c>
      <c r="HX162" s="229">
        <v>300278</v>
      </c>
      <c r="HY162" s="229">
        <v>300278</v>
      </c>
      <c r="HZ162" s="229">
        <v>300278</v>
      </c>
      <c r="IA162"/>
      <c r="IB162"/>
      <c r="IC162"/>
    </row>
    <row r="163" spans="1:237" s="229" customFormat="1" x14ac:dyDescent="0.25">
      <c r="A163" s="225">
        <f t="shared" si="6"/>
        <v>161</v>
      </c>
      <c r="B163" s="226"/>
      <c r="D163" s="180">
        <v>218770</v>
      </c>
      <c r="E163" s="180">
        <v>351770</v>
      </c>
      <c r="F163" s="180">
        <v>484770</v>
      </c>
      <c r="G163" s="180">
        <v>778770</v>
      </c>
      <c r="H163" s="180">
        <v>962770</v>
      </c>
      <c r="I163" s="180">
        <v>1118770</v>
      </c>
      <c r="J163" s="222">
        <v>1282770</v>
      </c>
      <c r="K163" s="222">
        <v>1370770</v>
      </c>
      <c r="L163" s="229">
        <v>1536770</v>
      </c>
      <c r="M163" s="222">
        <v>1713770</v>
      </c>
      <c r="N163" s="222">
        <v>1875770</v>
      </c>
      <c r="O163" s="222">
        <v>2054770</v>
      </c>
      <c r="P163" s="222">
        <v>2225770</v>
      </c>
      <c r="Q163" s="222">
        <v>2392770</v>
      </c>
      <c r="R163" s="222">
        <v>2559770</v>
      </c>
      <c r="S163" s="222">
        <v>2733770</v>
      </c>
      <c r="T163" s="222">
        <v>2893770</v>
      </c>
      <c r="U163" s="222">
        <v>3082770</v>
      </c>
      <c r="V163" s="222">
        <v>3285770</v>
      </c>
      <c r="W163" s="222">
        <v>3469770</v>
      </c>
      <c r="X163" s="222">
        <v>3557770</v>
      </c>
      <c r="Y163" s="222">
        <v>3635770</v>
      </c>
      <c r="Z163" s="222">
        <v>3759770</v>
      </c>
      <c r="AA163" s="222">
        <v>3959770</v>
      </c>
      <c r="AB163" s="222">
        <v>4163770</v>
      </c>
      <c r="AC163" s="222">
        <v>4338770</v>
      </c>
      <c r="AD163" s="229">
        <v>4480770</v>
      </c>
      <c r="AE163" s="229">
        <v>4527770</v>
      </c>
      <c r="AF163" s="229">
        <v>4553770</v>
      </c>
      <c r="AG163" s="229">
        <v>4661770</v>
      </c>
      <c r="AH163" s="229">
        <v>4832770</v>
      </c>
      <c r="AI163" s="229">
        <v>5025770</v>
      </c>
      <c r="AJ163" s="229">
        <v>5225770</v>
      </c>
      <c r="AK163" s="229">
        <v>5423770</v>
      </c>
      <c r="AL163" s="229">
        <v>5558770</v>
      </c>
      <c r="AM163" s="229">
        <v>5807770</v>
      </c>
      <c r="AN163" s="229">
        <v>6003770</v>
      </c>
      <c r="AO163" s="229">
        <v>6202770</v>
      </c>
      <c r="AP163" s="229">
        <v>6405770</v>
      </c>
      <c r="AQ163" s="229">
        <v>6601770</v>
      </c>
      <c r="AR163" s="229">
        <v>6806770</v>
      </c>
      <c r="AS163" s="229">
        <v>7004770</v>
      </c>
      <c r="AT163" s="229">
        <v>7205770</v>
      </c>
      <c r="AU163" s="229">
        <v>7409770</v>
      </c>
      <c r="AV163" s="229">
        <v>7549770</v>
      </c>
      <c r="AW163" s="229">
        <v>7685770</v>
      </c>
      <c r="AX163" s="229">
        <v>7871770</v>
      </c>
      <c r="AY163" s="229">
        <v>8025770</v>
      </c>
      <c r="AZ163" s="229">
        <v>8091770</v>
      </c>
      <c r="BA163" s="229">
        <v>8161770</v>
      </c>
      <c r="BB163" s="229">
        <v>8194770</v>
      </c>
      <c r="BC163" s="229">
        <v>8273770</v>
      </c>
      <c r="BD163" s="229">
        <v>8398770</v>
      </c>
      <c r="BE163" s="229">
        <v>8563770</v>
      </c>
      <c r="BF163" s="229">
        <v>8723770</v>
      </c>
      <c r="BG163" s="229">
        <v>8882770</v>
      </c>
      <c r="BH163" s="229">
        <v>9059770</v>
      </c>
      <c r="BI163" s="229">
        <v>9240770</v>
      </c>
      <c r="BJ163" s="229">
        <v>9417770</v>
      </c>
      <c r="BK163" s="229">
        <v>9583770</v>
      </c>
      <c r="BL163" s="229">
        <v>9741770</v>
      </c>
      <c r="BM163" s="229">
        <v>9920770</v>
      </c>
      <c r="BN163" s="229">
        <v>10074770</v>
      </c>
      <c r="BO163" s="229">
        <v>10250770</v>
      </c>
      <c r="BP163" s="229">
        <v>10419770</v>
      </c>
      <c r="BQ163" s="229">
        <v>10594770</v>
      </c>
      <c r="BR163" s="229">
        <v>10774770</v>
      </c>
      <c r="BS163" s="229">
        <v>10954770</v>
      </c>
      <c r="BT163" s="229">
        <v>11143770</v>
      </c>
      <c r="BU163" s="229">
        <v>11354770</v>
      </c>
      <c r="BV163" s="229">
        <v>11557770</v>
      </c>
      <c r="BW163" s="229">
        <v>11763770</v>
      </c>
      <c r="BX163" s="229">
        <v>11966770</v>
      </c>
      <c r="BY163" s="229">
        <v>12167770</v>
      </c>
      <c r="BZ163" s="229">
        <v>12356770</v>
      </c>
      <c r="CA163" s="229">
        <v>12525770</v>
      </c>
      <c r="CB163" s="229">
        <v>12638770</v>
      </c>
      <c r="CC163" s="229">
        <v>12848770</v>
      </c>
      <c r="CD163" s="229">
        <v>12993770</v>
      </c>
      <c r="CE163" s="229">
        <v>13205770</v>
      </c>
      <c r="CF163" s="229">
        <v>13420770</v>
      </c>
      <c r="CG163" s="229">
        <v>13615770</v>
      </c>
      <c r="CH163" s="229">
        <v>13807770</v>
      </c>
      <c r="CI163" s="229">
        <v>14020770</v>
      </c>
      <c r="CJ163" s="229">
        <v>14146770</v>
      </c>
      <c r="CK163" s="229">
        <v>14182770</v>
      </c>
      <c r="CL163" s="229">
        <v>14182770</v>
      </c>
      <c r="CM163" s="229">
        <v>14294770</v>
      </c>
      <c r="CN163" s="229">
        <v>14495770</v>
      </c>
      <c r="CO163" s="229">
        <v>14693770</v>
      </c>
      <c r="CP163" s="229">
        <v>14895770</v>
      </c>
      <c r="CQ163" s="229">
        <v>15097770</v>
      </c>
      <c r="CR163" s="229">
        <v>15311770</v>
      </c>
      <c r="CS163" s="229">
        <v>15509770</v>
      </c>
      <c r="CT163" s="229">
        <v>15713770</v>
      </c>
      <c r="CU163" s="229">
        <v>15916770</v>
      </c>
      <c r="CV163" s="229">
        <v>16107770</v>
      </c>
      <c r="CW163" s="229">
        <v>16304770</v>
      </c>
      <c r="CX163" s="229">
        <v>16511770</v>
      </c>
      <c r="CY163" s="229">
        <v>16929770</v>
      </c>
      <c r="CZ163" s="229">
        <v>17133770</v>
      </c>
      <c r="DA163" s="229">
        <v>17316770</v>
      </c>
      <c r="DB163" s="229">
        <v>17506770</v>
      </c>
      <c r="DC163" s="229">
        <v>17710770</v>
      </c>
      <c r="DD163" s="229">
        <v>17923770</v>
      </c>
      <c r="DE163" s="229">
        <v>18122770</v>
      </c>
      <c r="DF163" s="229">
        <v>18336770</v>
      </c>
      <c r="DG163" s="229">
        <v>18548770</v>
      </c>
      <c r="DH163" s="229">
        <v>18762770</v>
      </c>
      <c r="DI163" s="229">
        <v>18969770</v>
      </c>
      <c r="DJ163" s="229">
        <v>19186770</v>
      </c>
      <c r="DK163" s="229">
        <v>19397770</v>
      </c>
      <c r="DL163" s="229">
        <v>19612770</v>
      </c>
      <c r="DM163" s="229">
        <v>19827770</v>
      </c>
      <c r="DN163" s="229">
        <v>20035770</v>
      </c>
      <c r="DO163" s="229">
        <v>20235770</v>
      </c>
      <c r="DP163" s="229">
        <v>20435770</v>
      </c>
      <c r="DQ163" s="229">
        <v>20641770</v>
      </c>
      <c r="DR163" s="229">
        <v>20826770</v>
      </c>
      <c r="DS163" s="229">
        <v>21033770</v>
      </c>
      <c r="DT163" s="229">
        <v>21234770</v>
      </c>
      <c r="DU163" s="229">
        <v>21432770</v>
      </c>
      <c r="DV163" s="229">
        <v>21634770</v>
      </c>
      <c r="DW163" s="229">
        <v>21840770</v>
      </c>
      <c r="DX163" s="229">
        <v>22052770</v>
      </c>
      <c r="DY163" s="229">
        <v>22254770</v>
      </c>
      <c r="DZ163" s="229">
        <v>22463770</v>
      </c>
      <c r="EA163" s="229">
        <v>22616770</v>
      </c>
      <c r="EB163" s="229">
        <v>22825770</v>
      </c>
      <c r="EC163" s="229">
        <v>23036770</v>
      </c>
      <c r="ED163" s="229">
        <v>23250770</v>
      </c>
      <c r="EE163" s="229">
        <v>23448770</v>
      </c>
      <c r="EF163" s="229">
        <v>23654770</v>
      </c>
      <c r="EG163" s="229">
        <v>23860770</v>
      </c>
      <c r="EH163" s="229">
        <v>24048770</v>
      </c>
      <c r="EI163" s="229">
        <v>24214770</v>
      </c>
      <c r="EJ163" s="229">
        <v>24416770</v>
      </c>
      <c r="EK163" s="229">
        <v>24602770</v>
      </c>
      <c r="EL163" s="229">
        <v>24807770</v>
      </c>
      <c r="EM163" s="229">
        <v>25008770</v>
      </c>
      <c r="EN163" s="229">
        <v>25162770</v>
      </c>
      <c r="EO163" s="229">
        <v>25384770</v>
      </c>
      <c r="EP163" s="229">
        <v>25548770</v>
      </c>
      <c r="EQ163" s="229">
        <v>25735770</v>
      </c>
      <c r="ER163" s="229">
        <v>25933770</v>
      </c>
      <c r="ES163" s="229">
        <v>26139770</v>
      </c>
      <c r="ET163" s="229">
        <v>26335770</v>
      </c>
      <c r="EU163" s="229">
        <v>26483770</v>
      </c>
      <c r="EV163" s="229">
        <v>26599770</v>
      </c>
      <c r="EW163" s="229">
        <v>26686770</v>
      </c>
      <c r="EX163" s="229">
        <v>26701770</v>
      </c>
      <c r="EY163" s="229">
        <v>26715770</v>
      </c>
      <c r="EZ163" s="229">
        <v>26730770</v>
      </c>
      <c r="FA163" s="229">
        <v>26826770</v>
      </c>
      <c r="FB163" s="229">
        <v>27017770</v>
      </c>
      <c r="FC163" s="229">
        <v>27194770</v>
      </c>
      <c r="FD163" s="229">
        <v>27385770</v>
      </c>
      <c r="FE163" s="229">
        <v>27587770</v>
      </c>
      <c r="FF163" s="229">
        <v>27795770</v>
      </c>
      <c r="FG163" s="229">
        <v>28009770</v>
      </c>
      <c r="FH163" s="229">
        <v>28218770</v>
      </c>
      <c r="FI163" s="229">
        <v>28417770</v>
      </c>
      <c r="FJ163" s="229">
        <v>28614770</v>
      </c>
      <c r="FK163" s="229">
        <v>28797770</v>
      </c>
      <c r="FL163" s="229">
        <v>28983770</v>
      </c>
      <c r="FM163" s="229">
        <v>29171770</v>
      </c>
      <c r="FN163" s="229">
        <v>29359770</v>
      </c>
      <c r="FO163" s="229">
        <v>29547770</v>
      </c>
      <c r="FP163" s="229">
        <v>29741770</v>
      </c>
      <c r="FQ163" s="229">
        <v>29942770</v>
      </c>
      <c r="FR163" s="229">
        <v>30146770</v>
      </c>
      <c r="FS163" s="229">
        <v>30344770</v>
      </c>
      <c r="FT163" s="229">
        <v>30538770</v>
      </c>
      <c r="FU163" s="229">
        <v>30742770</v>
      </c>
      <c r="FV163" s="229">
        <v>30931770</v>
      </c>
      <c r="FW163" s="229">
        <v>31081770</v>
      </c>
      <c r="FX163" s="229">
        <v>31278770</v>
      </c>
      <c r="FY163" s="229">
        <v>31469770</v>
      </c>
      <c r="FZ163" s="229">
        <v>31651770</v>
      </c>
      <c r="GA163" s="229">
        <v>31809770</v>
      </c>
      <c r="GB163" s="229">
        <v>32008770</v>
      </c>
      <c r="GC163" s="229">
        <v>32209770</v>
      </c>
      <c r="GD163" s="229">
        <v>32406770</v>
      </c>
      <c r="GE163" s="229">
        <v>32603770</v>
      </c>
      <c r="GF163" s="229">
        <v>32797770</v>
      </c>
      <c r="GG163" s="229">
        <v>32996770</v>
      </c>
      <c r="GH163" s="229">
        <v>33185770</v>
      </c>
      <c r="GI163" s="229">
        <v>33379770</v>
      </c>
      <c r="GJ163" s="229">
        <v>33580770</v>
      </c>
      <c r="GK163" s="229">
        <v>33771770</v>
      </c>
      <c r="GL163" s="229">
        <v>33948770</v>
      </c>
      <c r="GM163" s="229">
        <v>34145770</v>
      </c>
      <c r="GN163" s="229">
        <v>34344770</v>
      </c>
      <c r="GO163" s="229">
        <v>34543770</v>
      </c>
      <c r="GP163" s="229">
        <v>34750770</v>
      </c>
      <c r="GQ163" s="229">
        <v>34961770</v>
      </c>
      <c r="GR163" s="229">
        <v>35073770</v>
      </c>
      <c r="GS163" s="229">
        <v>35261770</v>
      </c>
      <c r="GT163" s="229">
        <v>35455770</v>
      </c>
      <c r="GU163" s="229">
        <v>35694770</v>
      </c>
      <c r="GV163" s="229">
        <v>35816770</v>
      </c>
      <c r="GW163" s="229">
        <v>35922770</v>
      </c>
      <c r="GX163" s="229">
        <v>36089770</v>
      </c>
      <c r="GY163" s="229">
        <v>36170770</v>
      </c>
      <c r="GZ163" s="229">
        <v>36288770</v>
      </c>
      <c r="HA163" s="229">
        <v>36484770</v>
      </c>
      <c r="HB163" s="229">
        <v>36686770</v>
      </c>
      <c r="HC163" s="229">
        <v>36880770</v>
      </c>
      <c r="HD163" s="229">
        <v>37065770</v>
      </c>
      <c r="HE163" s="229">
        <v>37251770</v>
      </c>
      <c r="HF163" s="229">
        <v>37434770</v>
      </c>
      <c r="HG163" s="229">
        <v>37626770</v>
      </c>
      <c r="HH163" s="229">
        <v>37822770</v>
      </c>
      <c r="HI163" s="229">
        <v>38015770</v>
      </c>
      <c r="HJ163" s="229">
        <v>38195770</v>
      </c>
      <c r="HK163" s="229">
        <v>38309770</v>
      </c>
      <c r="HL163" s="229">
        <v>38448770</v>
      </c>
      <c r="HM163" s="229">
        <v>38634770</v>
      </c>
      <c r="HN163" s="229">
        <v>38792770</v>
      </c>
      <c r="HO163" s="229">
        <v>38936770</v>
      </c>
      <c r="HP163" s="229">
        <v>39026770</v>
      </c>
      <c r="HQ163" s="229">
        <v>39225770</v>
      </c>
      <c r="HR163" s="229">
        <v>39411770</v>
      </c>
      <c r="HS163" s="229">
        <v>39588770</v>
      </c>
      <c r="HT163" s="229">
        <v>39680770</v>
      </c>
      <c r="HU163" s="229">
        <v>39727770</v>
      </c>
      <c r="HV163" s="229">
        <v>39779770</v>
      </c>
      <c r="HW163" s="229">
        <v>39915770</v>
      </c>
      <c r="HX163" s="229">
        <v>40072770</v>
      </c>
      <c r="HY163" s="229">
        <v>40157770</v>
      </c>
      <c r="HZ163" s="229">
        <v>40241770</v>
      </c>
      <c r="IA163"/>
      <c r="IB163"/>
      <c r="IC163"/>
    </row>
    <row r="164" spans="1:237" x14ac:dyDescent="0.25">
      <c r="A164" s="225">
        <f t="shared" si="6"/>
        <v>162</v>
      </c>
      <c r="B164" s="226"/>
      <c r="C164" s="229"/>
      <c r="D164" s="180">
        <v>72.06</v>
      </c>
      <c r="E164" s="180">
        <v>52.19</v>
      </c>
      <c r="F164" s="180">
        <v>43.57</v>
      </c>
      <c r="G164" s="180">
        <v>44.84</v>
      </c>
      <c r="H164" s="180">
        <v>37.869999999999997</v>
      </c>
      <c r="I164" s="180">
        <v>35.33</v>
      </c>
      <c r="J164" s="222">
        <v>33.69</v>
      </c>
      <c r="K164" s="222">
        <v>33.82</v>
      </c>
      <c r="L164" s="229">
        <v>32.130000000000003</v>
      </c>
      <c r="M164" s="222">
        <v>30.85</v>
      </c>
      <c r="N164" s="222">
        <v>30.33</v>
      </c>
      <c r="O164" s="222">
        <v>29.15</v>
      </c>
      <c r="P164" s="222">
        <v>28.42</v>
      </c>
      <c r="Q164" s="222">
        <v>28.16</v>
      </c>
      <c r="R164" s="222">
        <v>27.99</v>
      </c>
      <c r="S164" s="222">
        <v>27.83</v>
      </c>
      <c r="T164" s="222">
        <v>27.58</v>
      </c>
      <c r="U164" s="222">
        <v>27.13</v>
      </c>
      <c r="V164" s="222">
        <v>26.64</v>
      </c>
      <c r="W164" s="222">
        <v>26.53</v>
      </c>
      <c r="X164" s="222">
        <v>27.21</v>
      </c>
      <c r="Y164" s="222">
        <v>27.49</v>
      </c>
      <c r="Z164" s="222">
        <v>27.76</v>
      </c>
      <c r="AA164" s="222">
        <v>27.22</v>
      </c>
      <c r="AB164" s="222">
        <v>26.78</v>
      </c>
      <c r="AC164" s="222">
        <v>26.65</v>
      </c>
      <c r="AD164" s="222">
        <v>26.96</v>
      </c>
      <c r="AE164" s="222">
        <v>27.25</v>
      </c>
      <c r="AF164" s="222">
        <v>27.4</v>
      </c>
      <c r="AG164" s="222">
        <v>27.58</v>
      </c>
      <c r="AH164" s="222">
        <v>27.44</v>
      </c>
      <c r="AI164" s="222">
        <v>27.11</v>
      </c>
      <c r="AJ164" s="222">
        <v>26.77</v>
      </c>
      <c r="AK164" s="222">
        <v>26.49</v>
      </c>
      <c r="AL164" s="222">
        <v>26.1</v>
      </c>
      <c r="AM164" s="222">
        <v>26.16</v>
      </c>
      <c r="AN164" s="222">
        <v>25.98</v>
      </c>
      <c r="AO164" s="222">
        <v>25.81</v>
      </c>
      <c r="AP164" s="222">
        <v>25.62</v>
      </c>
      <c r="AQ164" s="222">
        <v>25.5</v>
      </c>
      <c r="AR164" s="222">
        <v>25.33</v>
      </c>
      <c r="AS164" s="222">
        <v>25.25</v>
      </c>
      <c r="AT164" s="222">
        <v>25.13</v>
      </c>
      <c r="AU164" s="222">
        <v>24.98</v>
      </c>
      <c r="AV164" s="222">
        <v>25.16</v>
      </c>
      <c r="AW164" s="222">
        <v>25.2</v>
      </c>
      <c r="AX164" s="222">
        <v>25.08</v>
      </c>
      <c r="AY164" s="222">
        <v>25.21</v>
      </c>
      <c r="AZ164" s="222">
        <v>25.42</v>
      </c>
      <c r="BA164" s="222">
        <v>25.64</v>
      </c>
      <c r="BB164" s="222">
        <v>25.74</v>
      </c>
      <c r="BC164" s="222">
        <v>25.79</v>
      </c>
      <c r="BD164" s="222">
        <v>25.84</v>
      </c>
      <c r="BE164" s="222">
        <v>25.79</v>
      </c>
      <c r="BF164" s="222">
        <v>25.76</v>
      </c>
      <c r="BG164" s="222">
        <v>25.75</v>
      </c>
      <c r="BH164" s="222">
        <v>25.69</v>
      </c>
      <c r="BI164" s="222">
        <v>25.61</v>
      </c>
      <c r="BJ164" s="222">
        <v>25.58</v>
      </c>
      <c r="BK164" s="222">
        <v>25.58</v>
      </c>
      <c r="BL164" s="222">
        <v>25.59</v>
      </c>
      <c r="BM164" s="222">
        <v>25.52</v>
      </c>
      <c r="BN164" s="222">
        <v>25.61</v>
      </c>
      <c r="BO164" s="222">
        <v>25.54</v>
      </c>
      <c r="BP164" s="222">
        <v>25.5</v>
      </c>
      <c r="BQ164" s="222">
        <v>25.47</v>
      </c>
      <c r="BR164" s="222">
        <v>25.4</v>
      </c>
      <c r="BS164" s="222">
        <v>25.31</v>
      </c>
      <c r="BT164" s="222">
        <v>25.19</v>
      </c>
      <c r="BU164" s="222">
        <v>25.12</v>
      </c>
      <c r="BV164" s="222">
        <v>25.03</v>
      </c>
      <c r="BW164" s="222">
        <v>24.94</v>
      </c>
      <c r="BX164" s="222">
        <v>24.84</v>
      </c>
      <c r="BY164" s="222">
        <v>24.72</v>
      </c>
      <c r="BZ164" s="222">
        <v>24.62</v>
      </c>
      <c r="CA164" s="222">
        <v>24.61</v>
      </c>
      <c r="CB164" s="222">
        <v>24.66</v>
      </c>
      <c r="CC164" s="222">
        <v>24.59</v>
      </c>
      <c r="CD164" s="222">
        <v>24.6</v>
      </c>
      <c r="CE164" s="222">
        <v>24.5</v>
      </c>
      <c r="CF164" s="222">
        <v>24.4</v>
      </c>
      <c r="CG164" s="222">
        <v>24.36</v>
      </c>
      <c r="CH164" s="222">
        <v>24.32</v>
      </c>
      <c r="CI164" s="222">
        <v>24.27</v>
      </c>
      <c r="CJ164" s="222">
        <v>24.39</v>
      </c>
      <c r="CK164" s="222">
        <v>24.46</v>
      </c>
      <c r="CL164" s="222">
        <v>24.46</v>
      </c>
      <c r="CM164" s="222">
        <v>24.49</v>
      </c>
      <c r="CN164" s="222">
        <v>24.45</v>
      </c>
      <c r="CO164" s="222">
        <v>24.39</v>
      </c>
      <c r="CP164" s="222">
        <v>24.35</v>
      </c>
      <c r="CQ164" s="222">
        <v>24.3</v>
      </c>
      <c r="CR164" s="222">
        <v>24.24</v>
      </c>
      <c r="CS164" s="222">
        <v>24.19</v>
      </c>
      <c r="CT164" s="222">
        <v>24.1</v>
      </c>
      <c r="CU164" s="222">
        <v>24.06</v>
      </c>
      <c r="CV164" s="222">
        <v>24.02</v>
      </c>
      <c r="CW164" s="222">
        <v>23.99</v>
      </c>
      <c r="CX164" s="222">
        <v>23.94</v>
      </c>
      <c r="CY164" s="222">
        <v>24.17</v>
      </c>
      <c r="CZ164" s="222">
        <v>24.13</v>
      </c>
      <c r="DA164" s="222">
        <v>24.13</v>
      </c>
      <c r="DB164" s="222">
        <v>24.09</v>
      </c>
      <c r="DC164" s="222">
        <v>24.05</v>
      </c>
      <c r="DD164" s="222">
        <v>24.01</v>
      </c>
      <c r="DE164" s="222">
        <v>23.96</v>
      </c>
      <c r="DF164" s="222">
        <v>23.89</v>
      </c>
      <c r="DG164" s="222">
        <v>23.84</v>
      </c>
      <c r="DH164" s="222">
        <v>23.78</v>
      </c>
      <c r="DI164" s="222">
        <v>23.74</v>
      </c>
      <c r="DJ164" s="222">
        <v>23.7</v>
      </c>
      <c r="DK164" s="222">
        <v>23.66</v>
      </c>
      <c r="DL164" s="222">
        <v>23.6</v>
      </c>
      <c r="DM164" s="222">
        <v>23.56</v>
      </c>
      <c r="DN164" s="222">
        <v>23.53</v>
      </c>
      <c r="DO164" s="222">
        <v>23.51</v>
      </c>
      <c r="DP164" s="222">
        <v>23.48</v>
      </c>
      <c r="DQ164" s="222">
        <v>23.46</v>
      </c>
      <c r="DR164" s="222">
        <v>23.46</v>
      </c>
      <c r="DS164" s="222">
        <v>23.44</v>
      </c>
      <c r="DT164" s="222">
        <v>23.42</v>
      </c>
      <c r="DU164" s="222">
        <v>23.41</v>
      </c>
      <c r="DV164" s="222">
        <v>23.39</v>
      </c>
      <c r="DW164" s="222">
        <v>23.36</v>
      </c>
      <c r="DX164" s="222">
        <v>23.32</v>
      </c>
      <c r="DY164" s="222">
        <v>23.3</v>
      </c>
      <c r="DZ164" s="222">
        <v>23.28</v>
      </c>
      <c r="EA164" s="222">
        <v>23.28</v>
      </c>
      <c r="EB164" s="222">
        <v>23.25</v>
      </c>
      <c r="EC164" s="222">
        <v>23.23</v>
      </c>
      <c r="ED164" s="222">
        <v>23.2</v>
      </c>
      <c r="EE164" s="222">
        <v>23.19</v>
      </c>
      <c r="EF164" s="222">
        <v>23.17</v>
      </c>
      <c r="EG164" s="222">
        <v>23.15</v>
      </c>
      <c r="EH164" s="222">
        <v>23.14</v>
      </c>
      <c r="EI164" s="222">
        <v>23.18</v>
      </c>
      <c r="EJ164" s="222">
        <v>23.19</v>
      </c>
      <c r="EK164" s="222">
        <v>23.16</v>
      </c>
      <c r="EL164" s="222">
        <v>23.14</v>
      </c>
      <c r="EM164" s="222">
        <v>23.13</v>
      </c>
      <c r="EN164" s="222">
        <v>23.14</v>
      </c>
      <c r="EO164" s="222">
        <v>23.14</v>
      </c>
      <c r="EP164" s="222">
        <v>23.11</v>
      </c>
      <c r="EQ164" s="222">
        <v>23.1</v>
      </c>
      <c r="ER164" s="222">
        <v>23.09</v>
      </c>
      <c r="ES164" s="222">
        <v>23.08</v>
      </c>
      <c r="ET164" s="222">
        <v>23.07</v>
      </c>
      <c r="EU164" s="222">
        <v>23.12</v>
      </c>
      <c r="EV164" s="222">
        <v>23.16</v>
      </c>
      <c r="EW164" s="222">
        <v>23.23</v>
      </c>
      <c r="EX164" s="222">
        <v>23.25</v>
      </c>
      <c r="EY164" s="222">
        <v>23.26</v>
      </c>
      <c r="EZ164" s="222">
        <v>23.27</v>
      </c>
      <c r="FA164" s="222">
        <v>23.27</v>
      </c>
      <c r="FB164" s="222">
        <v>23.27</v>
      </c>
      <c r="FC164" s="222">
        <v>23.28</v>
      </c>
      <c r="FD164" s="222">
        <v>23.26</v>
      </c>
      <c r="FE164" s="222">
        <v>23.24</v>
      </c>
      <c r="FF164" s="222">
        <v>23.21</v>
      </c>
      <c r="FG164" s="222">
        <v>23.19</v>
      </c>
      <c r="FH164" s="222">
        <v>23.17</v>
      </c>
      <c r="FI164" s="222">
        <v>23.17</v>
      </c>
      <c r="FJ164" s="222">
        <v>23.16</v>
      </c>
      <c r="FK164" s="222">
        <v>23.17</v>
      </c>
      <c r="FL164" s="222">
        <v>23.18</v>
      </c>
      <c r="FM164" s="222">
        <v>23.18</v>
      </c>
      <c r="FN164" s="222">
        <v>23.19</v>
      </c>
      <c r="FO164" s="222">
        <v>23.2</v>
      </c>
      <c r="FP164" s="222">
        <v>23.2</v>
      </c>
      <c r="FQ164" s="222">
        <v>23.2</v>
      </c>
      <c r="FR164" s="222">
        <v>23.19</v>
      </c>
      <c r="FS164" s="222">
        <v>23.19</v>
      </c>
      <c r="FT164" s="222">
        <v>23.19</v>
      </c>
      <c r="FU164" s="222">
        <v>23.19</v>
      </c>
      <c r="FV164" s="222">
        <v>23.2</v>
      </c>
      <c r="FW164" s="222">
        <v>23.23</v>
      </c>
      <c r="FX164" s="222">
        <v>23.23</v>
      </c>
      <c r="FY164" s="222">
        <v>23.24</v>
      </c>
      <c r="FZ164" s="222">
        <v>23.26</v>
      </c>
      <c r="GA164" s="222">
        <v>23.28</v>
      </c>
      <c r="GB164" s="222">
        <v>23.28</v>
      </c>
      <c r="GC164" s="222">
        <v>23.27</v>
      </c>
      <c r="GD164" s="222">
        <v>23.27</v>
      </c>
      <c r="GE164" s="222">
        <v>23.28</v>
      </c>
      <c r="GF164" s="222">
        <v>23.28</v>
      </c>
      <c r="GG164" s="222">
        <v>23.29</v>
      </c>
      <c r="GH164" s="222">
        <v>23.29</v>
      </c>
      <c r="GI164" s="222">
        <v>23.29</v>
      </c>
      <c r="GJ164" s="222">
        <v>23.3</v>
      </c>
      <c r="GK164" s="222">
        <v>23.32</v>
      </c>
      <c r="GL164" s="222">
        <v>23.34</v>
      </c>
      <c r="GM164" s="222">
        <v>23.35</v>
      </c>
      <c r="GN164" s="222">
        <v>23.36</v>
      </c>
      <c r="GO164" s="222">
        <v>23.38</v>
      </c>
      <c r="GP164" s="222">
        <v>23.38</v>
      </c>
      <c r="GQ164" s="222">
        <v>23.4</v>
      </c>
      <c r="GR164" s="222">
        <v>23.43</v>
      </c>
      <c r="GS164" s="222">
        <v>23.44</v>
      </c>
      <c r="GT164" s="222">
        <v>23.45</v>
      </c>
      <c r="GU164" s="222">
        <v>23.52</v>
      </c>
      <c r="GV164" s="222">
        <v>23.56</v>
      </c>
      <c r="GW164" s="222">
        <v>23.57</v>
      </c>
      <c r="GX164" s="222">
        <v>23.6</v>
      </c>
      <c r="GY164" s="222">
        <v>23.65</v>
      </c>
      <c r="GZ164" s="222">
        <v>23.65</v>
      </c>
      <c r="HA164" s="222">
        <v>23.65</v>
      </c>
      <c r="HB164" s="222">
        <v>23.66</v>
      </c>
      <c r="HC164" s="222">
        <v>23.66</v>
      </c>
      <c r="HD164" s="222">
        <v>23.67</v>
      </c>
      <c r="HE164" s="222">
        <v>23.69</v>
      </c>
      <c r="HF164" s="222">
        <v>23.7</v>
      </c>
      <c r="HG164" s="222">
        <v>23.71</v>
      </c>
      <c r="HH164" s="222">
        <v>23.72</v>
      </c>
      <c r="HI164" s="222">
        <v>23.72</v>
      </c>
      <c r="HJ164" s="222">
        <v>23.72</v>
      </c>
      <c r="HK164" s="222">
        <v>23.78</v>
      </c>
      <c r="HL164" s="222">
        <v>23.78</v>
      </c>
      <c r="HM164" s="222">
        <v>23.79</v>
      </c>
      <c r="HN164" s="222">
        <v>23.82</v>
      </c>
      <c r="HO164" s="222">
        <v>23.84</v>
      </c>
      <c r="HP164" s="222">
        <v>23.84</v>
      </c>
      <c r="HQ164" s="222">
        <v>23.84</v>
      </c>
      <c r="HR164" s="222">
        <v>23.84</v>
      </c>
      <c r="HS164" s="222">
        <v>23.86</v>
      </c>
      <c r="HT164" s="222">
        <v>23.91</v>
      </c>
      <c r="HU164" s="222">
        <v>23.94</v>
      </c>
      <c r="HV164" s="222">
        <v>23.97</v>
      </c>
      <c r="HW164" s="222">
        <v>23.97</v>
      </c>
      <c r="HX164" s="222">
        <v>23.99</v>
      </c>
      <c r="HY164" s="222">
        <v>24.04</v>
      </c>
      <c r="HZ164" s="222">
        <v>24.08</v>
      </c>
    </row>
    <row r="165" spans="1:237" x14ac:dyDescent="0.25">
      <c r="A165" s="225">
        <f t="shared" si="6"/>
        <v>163</v>
      </c>
      <c r="B165" s="226"/>
      <c r="C165" s="229"/>
      <c r="D165" s="180">
        <v>0</v>
      </c>
      <c r="E165" s="180">
        <v>0</v>
      </c>
      <c r="F165" s="180">
        <v>0</v>
      </c>
      <c r="G165" s="180">
        <v>0</v>
      </c>
      <c r="H165" s="180">
        <v>0</v>
      </c>
      <c r="I165" s="180">
        <v>0</v>
      </c>
      <c r="J165" s="222">
        <v>0</v>
      </c>
      <c r="K165" s="222">
        <v>0</v>
      </c>
      <c r="L165" s="229">
        <v>0</v>
      </c>
      <c r="M165" s="222">
        <v>0</v>
      </c>
      <c r="N165" s="222">
        <v>0</v>
      </c>
      <c r="O165" s="222">
        <v>0</v>
      </c>
      <c r="P165" s="222">
        <v>0</v>
      </c>
      <c r="Q165" s="222">
        <v>0</v>
      </c>
      <c r="R165" s="222">
        <v>0</v>
      </c>
      <c r="S165" s="222">
        <v>0</v>
      </c>
      <c r="T165" s="222">
        <v>0</v>
      </c>
      <c r="U165" s="222">
        <v>0</v>
      </c>
      <c r="V165" s="222">
        <v>0</v>
      </c>
      <c r="W165" s="222">
        <v>0</v>
      </c>
      <c r="X165" s="222">
        <v>0</v>
      </c>
      <c r="Y165" s="222">
        <v>0</v>
      </c>
      <c r="Z165" s="222">
        <v>0</v>
      </c>
      <c r="AA165" s="222">
        <v>0</v>
      </c>
      <c r="AB165" s="222">
        <v>0</v>
      </c>
      <c r="AC165" s="222">
        <v>0</v>
      </c>
      <c r="AD165" s="222">
        <v>0</v>
      </c>
      <c r="AE165" s="222">
        <v>0</v>
      </c>
      <c r="AF165" s="222">
        <v>0</v>
      </c>
      <c r="AG165" s="222">
        <v>0</v>
      </c>
      <c r="AH165" s="222">
        <v>0</v>
      </c>
      <c r="AI165" s="222">
        <v>0</v>
      </c>
      <c r="AJ165" s="222">
        <v>0</v>
      </c>
      <c r="AK165" s="222">
        <v>0</v>
      </c>
      <c r="AL165" s="222">
        <v>0</v>
      </c>
      <c r="AM165" s="222">
        <v>3162</v>
      </c>
      <c r="AN165" s="222">
        <v>3367.5</v>
      </c>
      <c r="AO165" s="222">
        <v>3529.67</v>
      </c>
      <c r="AP165" s="222">
        <v>3319.75</v>
      </c>
      <c r="AQ165" s="222">
        <v>2751.6</v>
      </c>
      <c r="AR165" s="222">
        <v>2760.83</v>
      </c>
      <c r="AS165" s="222">
        <v>2769.14</v>
      </c>
      <c r="AT165" s="222">
        <v>2759.93</v>
      </c>
      <c r="AU165" s="222">
        <v>2510.4899999999998</v>
      </c>
      <c r="AV165" s="222">
        <v>2428.94</v>
      </c>
      <c r="AW165" s="222">
        <v>2418.4899999999998</v>
      </c>
      <c r="AX165" s="222">
        <v>2522.5300000000002</v>
      </c>
      <c r="AY165" s="222">
        <v>2522.5300000000002</v>
      </c>
      <c r="AZ165" s="222">
        <v>2426.7199999999998</v>
      </c>
      <c r="BA165" s="222">
        <v>2337.1</v>
      </c>
      <c r="BB165" s="222">
        <v>2337.1</v>
      </c>
      <c r="BC165" s="222">
        <v>2239.4299999999998</v>
      </c>
      <c r="BD165" s="222">
        <v>2204.5300000000002</v>
      </c>
      <c r="BE165" s="222">
        <v>2107.5500000000002</v>
      </c>
      <c r="BF165" s="222">
        <v>2165.13</v>
      </c>
      <c r="BG165" s="222">
        <v>2226.7600000000002</v>
      </c>
      <c r="BH165" s="222">
        <v>2291.92</v>
      </c>
      <c r="BI165" s="222">
        <v>2341.54</v>
      </c>
      <c r="BJ165" s="222">
        <v>2390.38</v>
      </c>
      <c r="BK165" s="222">
        <v>2429.9699999999998</v>
      </c>
      <c r="BL165" s="222">
        <v>2462.48</v>
      </c>
      <c r="BM165" s="222">
        <v>2509.98</v>
      </c>
      <c r="BN165" s="222">
        <v>2534.13</v>
      </c>
      <c r="BO165" s="222">
        <v>2559.27</v>
      </c>
      <c r="BP165" s="222">
        <v>2577.3000000000002</v>
      </c>
      <c r="BQ165" s="222">
        <v>2605.0100000000002</v>
      </c>
      <c r="BR165" s="222">
        <v>2630.55</v>
      </c>
      <c r="BS165" s="222">
        <v>2648.63</v>
      </c>
      <c r="BT165" s="222">
        <v>2687.04</v>
      </c>
      <c r="BU165" s="222">
        <v>2721.89</v>
      </c>
      <c r="BV165" s="222">
        <v>2759.39</v>
      </c>
      <c r="BW165" s="222">
        <v>2797.18</v>
      </c>
      <c r="BX165" s="222">
        <v>2836.4</v>
      </c>
      <c r="BY165" s="222">
        <v>2866.42</v>
      </c>
      <c r="BZ165" s="222">
        <v>2892.17</v>
      </c>
      <c r="CA165" s="222">
        <v>2863.39</v>
      </c>
      <c r="CB165" s="222">
        <v>2820.3</v>
      </c>
      <c r="CC165" s="222">
        <v>2843.85</v>
      </c>
      <c r="CD165" s="222">
        <v>2845.03</v>
      </c>
      <c r="CE165" s="222">
        <v>2869.75</v>
      </c>
      <c r="CF165" s="222">
        <v>2896.88</v>
      </c>
      <c r="CG165" s="222">
        <v>2918.02</v>
      </c>
      <c r="CH165" s="222">
        <v>2934.7</v>
      </c>
      <c r="CI165" s="222">
        <v>2960.69</v>
      </c>
      <c r="CJ165" s="222">
        <v>2925.78</v>
      </c>
      <c r="CK165" s="222">
        <v>2925.78</v>
      </c>
      <c r="CL165" s="222">
        <v>2925.78</v>
      </c>
      <c r="CM165" s="222">
        <v>2896.18</v>
      </c>
      <c r="CN165" s="222">
        <v>2910.88</v>
      </c>
      <c r="CO165" s="222">
        <v>2922.28</v>
      </c>
      <c r="CP165" s="222">
        <v>2939.7</v>
      </c>
      <c r="CQ165" s="222">
        <v>2960.11</v>
      </c>
      <c r="CR165" s="222">
        <v>2980.7</v>
      </c>
      <c r="CS165" s="222">
        <v>2996.34</v>
      </c>
      <c r="CT165" s="222">
        <v>3009.98</v>
      </c>
      <c r="CU165" s="222">
        <v>3025.11</v>
      </c>
      <c r="CV165" s="222">
        <v>3037.74</v>
      </c>
      <c r="CW165" s="222">
        <v>3052.67</v>
      </c>
      <c r="CX165" s="222">
        <v>3070.39</v>
      </c>
      <c r="CY165" s="222">
        <v>3087.94</v>
      </c>
      <c r="CZ165" s="222">
        <v>3103.08</v>
      </c>
      <c r="DA165" s="222">
        <v>3109.02</v>
      </c>
      <c r="DB165" s="222">
        <v>3116.36</v>
      </c>
      <c r="DC165" s="222">
        <v>3127.81</v>
      </c>
      <c r="DD165" s="222">
        <v>3141.75</v>
      </c>
      <c r="DE165" s="222">
        <v>3149.18</v>
      </c>
      <c r="DF165" s="222">
        <v>3161.79</v>
      </c>
      <c r="DG165" s="222">
        <v>3173.12</v>
      </c>
      <c r="DH165" s="222">
        <v>3185.31</v>
      </c>
      <c r="DI165" s="222">
        <v>3194.09</v>
      </c>
      <c r="DJ165" s="222">
        <v>3209</v>
      </c>
      <c r="DK165" s="222">
        <v>3220.66</v>
      </c>
      <c r="DL165" s="222">
        <v>3233.88</v>
      </c>
      <c r="DM165" s="222">
        <v>3245.72</v>
      </c>
      <c r="DN165" s="222">
        <v>3255.32</v>
      </c>
      <c r="DO165" s="222">
        <v>3262.96</v>
      </c>
      <c r="DP165" s="222">
        <v>3242.42</v>
      </c>
      <c r="DQ165" s="222">
        <v>3252.64</v>
      </c>
      <c r="DR165" s="222">
        <v>3257.63</v>
      </c>
      <c r="DS165" s="222">
        <v>3264.25</v>
      </c>
      <c r="DT165" s="222">
        <v>3274.14</v>
      </c>
      <c r="DU165" s="222">
        <v>3281.9</v>
      </c>
      <c r="DV165" s="222">
        <v>3288.93</v>
      </c>
      <c r="DW165" s="222">
        <v>3296.33</v>
      </c>
      <c r="DX165" s="222">
        <v>3304.1</v>
      </c>
      <c r="DY165" s="222">
        <v>3310.96</v>
      </c>
      <c r="DZ165" s="222">
        <v>3316.93</v>
      </c>
      <c r="EA165" s="222">
        <v>3312.08</v>
      </c>
      <c r="EB165" s="222">
        <v>3319.67</v>
      </c>
      <c r="EC165" s="222">
        <v>3327.19</v>
      </c>
      <c r="ED165" s="222">
        <v>3336.37</v>
      </c>
      <c r="EE165" s="222">
        <v>3341.28</v>
      </c>
      <c r="EF165" s="222">
        <v>3346.04</v>
      </c>
      <c r="EG165" s="222">
        <v>3352.88</v>
      </c>
      <c r="EH165" s="222">
        <v>3353.21</v>
      </c>
      <c r="EI165" s="222">
        <v>3351.78</v>
      </c>
      <c r="EJ165" s="222">
        <v>3353.42</v>
      </c>
      <c r="EK165" s="222">
        <v>3358.45</v>
      </c>
      <c r="EL165" s="222">
        <v>3362.36</v>
      </c>
      <c r="EM165" s="222">
        <v>3367.18</v>
      </c>
      <c r="EN165" s="222">
        <v>3356.28</v>
      </c>
      <c r="EO165" s="222">
        <v>3360</v>
      </c>
      <c r="EP165" s="222">
        <v>3362.75</v>
      </c>
      <c r="EQ165" s="222">
        <v>3365.6</v>
      </c>
      <c r="ER165" s="222">
        <v>3369.89</v>
      </c>
      <c r="ES165" s="222">
        <v>3376.46</v>
      </c>
      <c r="ET165" s="222">
        <v>3378.89</v>
      </c>
      <c r="EU165" s="222">
        <v>3375.47</v>
      </c>
      <c r="EV165" s="222">
        <v>3364.02</v>
      </c>
      <c r="EW165" s="222">
        <v>3333.71</v>
      </c>
      <c r="EX165" s="222">
        <v>3333.71</v>
      </c>
      <c r="EY165" s="222">
        <v>3333.71</v>
      </c>
      <c r="EZ165" s="222">
        <v>3333.71</v>
      </c>
      <c r="FA165" s="222">
        <v>3316.4</v>
      </c>
      <c r="FB165" s="222">
        <v>3318.92</v>
      </c>
      <c r="FC165" s="222">
        <v>3318.06</v>
      </c>
      <c r="FD165" s="222">
        <v>3318.01</v>
      </c>
      <c r="FE165" s="222">
        <v>3319.85</v>
      </c>
      <c r="FF165" s="222">
        <v>3323.53</v>
      </c>
      <c r="FG165" s="222">
        <v>3329.92</v>
      </c>
      <c r="FH165" s="222">
        <v>3334.2</v>
      </c>
      <c r="FI165" s="222">
        <v>3338.37</v>
      </c>
      <c r="FJ165" s="222">
        <v>3340.1</v>
      </c>
      <c r="FK165" s="222">
        <v>3338.32</v>
      </c>
      <c r="FL165" s="222">
        <v>3337.94</v>
      </c>
      <c r="FM165" s="222">
        <v>3337.95</v>
      </c>
      <c r="FN165" s="222">
        <v>3339.05</v>
      </c>
      <c r="FO165" s="222">
        <v>3339.73</v>
      </c>
      <c r="FP165" s="222">
        <v>3342.91</v>
      </c>
      <c r="FQ165" s="222">
        <v>3347.33</v>
      </c>
      <c r="FR165" s="222">
        <v>3351.3</v>
      </c>
      <c r="FS165" s="222">
        <v>3354.16</v>
      </c>
      <c r="FT165" s="222">
        <v>3355.05</v>
      </c>
      <c r="FU165" s="222">
        <v>3359.35</v>
      </c>
      <c r="FV165" s="222">
        <v>3360.69</v>
      </c>
      <c r="FW165" s="222">
        <v>3349.47</v>
      </c>
      <c r="FX165" s="222">
        <v>3349.97</v>
      </c>
      <c r="FY165" s="222">
        <v>3351.37</v>
      </c>
      <c r="FZ165" s="222">
        <v>3351.6</v>
      </c>
      <c r="GA165" s="222">
        <v>3346.7</v>
      </c>
      <c r="GB165" s="222">
        <v>3349.56</v>
      </c>
      <c r="GC165" s="222">
        <v>3352.45</v>
      </c>
      <c r="GD165" s="222">
        <v>3353.51</v>
      </c>
      <c r="GE165" s="222">
        <v>3354.52</v>
      </c>
      <c r="GF165" s="222">
        <v>3356.22</v>
      </c>
      <c r="GG165" s="222">
        <v>3358.03</v>
      </c>
      <c r="GH165" s="222">
        <v>3357.88</v>
      </c>
      <c r="GI165" s="222">
        <v>3356.91</v>
      </c>
      <c r="GJ165" s="222">
        <v>3357.16</v>
      </c>
      <c r="GK165" s="222">
        <v>3357.51</v>
      </c>
      <c r="GL165" s="222">
        <v>3355.3</v>
      </c>
      <c r="GM165" s="222">
        <v>3357.08</v>
      </c>
      <c r="GN165" s="222">
        <v>3360.33</v>
      </c>
      <c r="GO165" s="222">
        <v>3362.51</v>
      </c>
      <c r="GP165" s="222">
        <v>3365.97</v>
      </c>
      <c r="GQ165" s="222">
        <v>3369.66</v>
      </c>
      <c r="GR165" s="222">
        <v>3359.97</v>
      </c>
      <c r="GS165" s="222">
        <v>3358.67</v>
      </c>
      <c r="GT165" s="222">
        <v>3359.99</v>
      </c>
      <c r="GU165" s="222">
        <v>3360.21</v>
      </c>
      <c r="GV165" s="222">
        <v>3352.96</v>
      </c>
      <c r="GW165" s="222">
        <v>3342.8</v>
      </c>
      <c r="GX165" s="222">
        <v>3341.65</v>
      </c>
      <c r="GY165" s="222">
        <v>3328.33</v>
      </c>
      <c r="GZ165" s="222">
        <v>3320.15</v>
      </c>
      <c r="HA165" s="222">
        <v>3323.28</v>
      </c>
      <c r="HB165" s="222">
        <v>3326.58</v>
      </c>
      <c r="HC165" s="222">
        <v>3329</v>
      </c>
      <c r="HD165" s="222">
        <v>3330.98</v>
      </c>
      <c r="HE165" s="222">
        <v>3332.06</v>
      </c>
      <c r="HF165" s="222">
        <v>3333.05</v>
      </c>
      <c r="HG165" s="222">
        <v>3334.84</v>
      </c>
      <c r="HH165" s="222">
        <v>3336.56</v>
      </c>
      <c r="HI165" s="222">
        <v>3337.98</v>
      </c>
      <c r="HJ165" s="222">
        <v>3335.9</v>
      </c>
      <c r="HK165" s="222">
        <v>3328.44</v>
      </c>
      <c r="HL165" s="222">
        <v>3323.2</v>
      </c>
      <c r="HM165" s="222">
        <v>3324.07</v>
      </c>
      <c r="HN165" s="222">
        <v>3321.15</v>
      </c>
      <c r="HO165" s="222">
        <v>3313.59</v>
      </c>
      <c r="HP165" s="222">
        <v>3303.12</v>
      </c>
      <c r="HQ165" s="222">
        <v>3304.94</v>
      </c>
      <c r="HR165" s="222">
        <v>3306.31</v>
      </c>
      <c r="HS165" s="222">
        <v>3306.3</v>
      </c>
      <c r="HT165" s="222">
        <v>3298.78</v>
      </c>
      <c r="HU165" s="222">
        <v>3286.84</v>
      </c>
      <c r="HV165" s="222">
        <v>3275.22</v>
      </c>
      <c r="HW165" s="222">
        <v>3269.56</v>
      </c>
      <c r="HX165" s="222">
        <v>3268.25</v>
      </c>
      <c r="HY165" s="222">
        <v>3268.25</v>
      </c>
      <c r="HZ165" s="222">
        <v>3260.43</v>
      </c>
    </row>
    <row r="166" spans="1:237" x14ac:dyDescent="0.25">
      <c r="A166" s="225">
        <f t="shared" si="6"/>
        <v>164</v>
      </c>
      <c r="B166" s="226"/>
      <c r="C166" s="229"/>
      <c r="D166" s="180"/>
      <c r="E166" s="180"/>
      <c r="F166" s="180"/>
      <c r="G166" s="180"/>
      <c r="H166" s="180"/>
      <c r="I166" s="180"/>
      <c r="L166" s="229"/>
      <c r="AM166" s="222">
        <v>14.242000000000001</v>
      </c>
      <c r="AN166" s="222">
        <v>14.571999999999999</v>
      </c>
      <c r="AO166" s="222">
        <v>14.683999999999999</v>
      </c>
      <c r="AP166" s="222">
        <v>13.276</v>
      </c>
      <c r="AQ166" s="222">
        <v>10.629</v>
      </c>
      <c r="AR166" s="222">
        <v>10.275</v>
      </c>
      <c r="AS166" s="222">
        <v>9.9819999999999993</v>
      </c>
      <c r="AT166" s="222">
        <v>9.6259999999999994</v>
      </c>
      <c r="AU166" s="222">
        <v>8.4640000000000004</v>
      </c>
      <c r="AV166" s="222">
        <v>8.0960000000000001</v>
      </c>
      <c r="AW166" s="222">
        <v>7.9290000000000003</v>
      </c>
      <c r="AX166" s="222">
        <v>8.0380000000000003</v>
      </c>
      <c r="AY166" s="222">
        <v>7.923</v>
      </c>
      <c r="AZ166" s="222">
        <v>7.6219999999999999</v>
      </c>
      <c r="BA166" s="222">
        <v>7.3410000000000002</v>
      </c>
      <c r="BB166" s="222">
        <v>7.3410000000000002</v>
      </c>
      <c r="BC166" s="222">
        <v>6.98</v>
      </c>
      <c r="BD166" s="222">
        <v>6.782</v>
      </c>
      <c r="BE166" s="222">
        <v>6.3470000000000004</v>
      </c>
      <c r="BF166" s="222">
        <v>6.3929999999999998</v>
      </c>
      <c r="BG166" s="222">
        <v>6.4560000000000004</v>
      </c>
      <c r="BH166" s="222">
        <v>6.4980000000000002</v>
      </c>
      <c r="BI166" s="222">
        <v>6.49</v>
      </c>
      <c r="BJ166" s="222">
        <v>6.4930000000000003</v>
      </c>
      <c r="BK166" s="222">
        <v>6.4859999999999998</v>
      </c>
      <c r="BL166" s="222">
        <v>6.47</v>
      </c>
      <c r="BM166" s="222">
        <v>6.4580000000000002</v>
      </c>
      <c r="BN166" s="222">
        <v>6.4420000000000002</v>
      </c>
      <c r="BO166" s="222">
        <v>6.3760000000000003</v>
      </c>
      <c r="BP166" s="222">
        <v>6.3079999999999998</v>
      </c>
      <c r="BQ166" s="222">
        <v>6.2619999999999996</v>
      </c>
      <c r="BR166" s="222">
        <v>6.2009999999999996</v>
      </c>
      <c r="BS166" s="222">
        <v>6.12</v>
      </c>
      <c r="BT166" s="222">
        <v>6.0730000000000004</v>
      </c>
      <c r="BU166" s="222">
        <v>6.0220000000000002</v>
      </c>
      <c r="BV166" s="222">
        <v>5.9749999999999996</v>
      </c>
      <c r="BW166" s="222">
        <v>5.931</v>
      </c>
      <c r="BX166" s="222">
        <v>5.8890000000000002</v>
      </c>
      <c r="BY166" s="222">
        <v>5.8220000000000001</v>
      </c>
      <c r="BZ166" s="222">
        <v>5.7629999999999999</v>
      </c>
      <c r="CA166" s="222">
        <v>5.6260000000000003</v>
      </c>
      <c r="CB166" s="222">
        <v>5.5019999999999998</v>
      </c>
      <c r="CC166" s="222">
        <v>5.4409999999999998</v>
      </c>
      <c r="CD166" s="222">
        <v>5.3860000000000001</v>
      </c>
      <c r="CE166" s="222">
        <v>5.3250000000000002</v>
      </c>
      <c r="CF166" s="222">
        <v>5.2670000000000003</v>
      </c>
      <c r="CG166" s="222">
        <v>5.22</v>
      </c>
      <c r="CH166" s="222">
        <v>5.1680000000000001</v>
      </c>
      <c r="CI166" s="222">
        <v>5.125</v>
      </c>
      <c r="CJ166" s="222">
        <v>5.0449999999999999</v>
      </c>
      <c r="CK166" s="222">
        <v>5.0449999999999999</v>
      </c>
      <c r="CL166" s="222">
        <v>5.0449999999999999</v>
      </c>
      <c r="CM166" s="222">
        <v>4.9619999999999997</v>
      </c>
      <c r="CN166" s="222">
        <v>4.91</v>
      </c>
      <c r="CO166" s="222">
        <v>4.851</v>
      </c>
      <c r="CP166" s="222">
        <v>4.806</v>
      </c>
      <c r="CQ166" s="222">
        <v>4.7649999999999997</v>
      </c>
      <c r="CR166" s="222">
        <v>4.718</v>
      </c>
      <c r="CS166" s="222">
        <v>4.673</v>
      </c>
      <c r="CT166" s="222">
        <v>4.617</v>
      </c>
      <c r="CU166" s="222">
        <v>4.5730000000000004</v>
      </c>
      <c r="CV166" s="222">
        <v>4.53</v>
      </c>
      <c r="CW166" s="222">
        <v>4.4909999999999997</v>
      </c>
      <c r="CX166" s="222">
        <v>4.452</v>
      </c>
      <c r="CY166" s="222">
        <v>4.4080000000000004</v>
      </c>
      <c r="CZ166" s="222">
        <v>4.3710000000000004</v>
      </c>
      <c r="DA166" s="222">
        <v>4.3319999999999999</v>
      </c>
      <c r="DB166" s="222">
        <v>4.2880000000000003</v>
      </c>
      <c r="DC166" s="222">
        <v>4.2469999999999999</v>
      </c>
      <c r="DD166" s="222">
        <v>4.2080000000000002</v>
      </c>
      <c r="DE166" s="222">
        <v>4.1639999999999997</v>
      </c>
      <c r="DF166" s="222">
        <v>4.12</v>
      </c>
      <c r="DG166" s="222">
        <v>4.0780000000000003</v>
      </c>
      <c r="DH166" s="222">
        <v>4.0369999999999999</v>
      </c>
      <c r="DI166" s="222">
        <v>3.9980000000000002</v>
      </c>
      <c r="DJ166" s="222">
        <v>3.964</v>
      </c>
      <c r="DK166" s="222">
        <v>3.9279999999999999</v>
      </c>
      <c r="DL166" s="222">
        <v>3.8919999999999999</v>
      </c>
      <c r="DM166" s="222">
        <v>3.8570000000000002</v>
      </c>
      <c r="DN166" s="222">
        <v>3.823</v>
      </c>
      <c r="DO166" s="222">
        <v>3.79</v>
      </c>
      <c r="DP166" s="222">
        <v>3.726</v>
      </c>
      <c r="DQ166" s="222">
        <v>3.6970000000000001</v>
      </c>
      <c r="DR166" s="222">
        <v>3.669</v>
      </c>
      <c r="DS166" s="222">
        <v>3.6379999999999999</v>
      </c>
      <c r="DT166" s="222">
        <v>3.6110000000000002</v>
      </c>
      <c r="DU166" s="222">
        <v>3.585</v>
      </c>
      <c r="DV166" s="222">
        <v>3.556</v>
      </c>
      <c r="DW166" s="222">
        <v>3.5259999999999998</v>
      </c>
      <c r="DX166" s="222">
        <v>3.4940000000000002</v>
      </c>
      <c r="DY166" s="222">
        <v>3.4670000000000001</v>
      </c>
      <c r="DZ166" s="222">
        <v>3.4369999999999998</v>
      </c>
      <c r="EA166" s="222">
        <v>3.41</v>
      </c>
      <c r="EB166" s="222">
        <v>3.3809999999999998</v>
      </c>
      <c r="EC166" s="222">
        <v>3.355</v>
      </c>
      <c r="ED166" s="222">
        <v>3.3290000000000002</v>
      </c>
      <c r="EE166" s="222">
        <v>3.3050000000000002</v>
      </c>
      <c r="EF166" s="222">
        <v>3.2770000000000001</v>
      </c>
      <c r="EG166" s="222">
        <v>3.254</v>
      </c>
      <c r="EH166" s="222">
        <v>3.2269999999999999</v>
      </c>
      <c r="EI166" s="222">
        <v>3.2080000000000002</v>
      </c>
      <c r="EJ166" s="222">
        <v>3.1850000000000001</v>
      </c>
      <c r="EK166" s="222">
        <v>3.1619999999999999</v>
      </c>
      <c r="EL166" s="222">
        <v>3.1360000000000001</v>
      </c>
      <c r="EM166" s="222">
        <v>3.1150000000000002</v>
      </c>
      <c r="EN166" s="222">
        <v>3.0859999999999999</v>
      </c>
      <c r="EO166" s="222">
        <v>3.0630000000000002</v>
      </c>
      <c r="EP166" s="222">
        <v>3.0419999999999998</v>
      </c>
      <c r="EQ166" s="222">
        <v>3.0209999999999999</v>
      </c>
      <c r="ER166" s="222">
        <v>3.0009999999999999</v>
      </c>
      <c r="ES166" s="222">
        <v>2.9809999999999999</v>
      </c>
      <c r="ET166" s="222">
        <v>2.96</v>
      </c>
      <c r="EU166" s="222">
        <v>2.9470000000000001</v>
      </c>
      <c r="EV166" s="222">
        <v>2.9289999999999998</v>
      </c>
      <c r="EW166" s="222">
        <v>2.9020000000000001</v>
      </c>
      <c r="EX166" s="222">
        <v>2.9020000000000001</v>
      </c>
      <c r="EY166" s="222">
        <v>2.9020000000000001</v>
      </c>
      <c r="EZ166" s="222">
        <v>2.9020000000000001</v>
      </c>
      <c r="FA166" s="222">
        <v>2.8769999999999998</v>
      </c>
      <c r="FB166" s="222">
        <v>2.859</v>
      </c>
      <c r="FC166" s="222">
        <v>2.8410000000000002</v>
      </c>
      <c r="FD166" s="222">
        <v>2.8180000000000001</v>
      </c>
      <c r="FE166" s="222">
        <v>2.7970000000000002</v>
      </c>
      <c r="FF166" s="222">
        <v>2.7749999999999999</v>
      </c>
      <c r="FG166" s="222">
        <v>2.7570000000000001</v>
      </c>
      <c r="FH166" s="222">
        <v>2.738</v>
      </c>
      <c r="FI166" s="222">
        <v>2.722</v>
      </c>
      <c r="FJ166" s="222">
        <v>2.7040000000000002</v>
      </c>
      <c r="FK166" s="222">
        <v>2.6859999999999999</v>
      </c>
      <c r="FL166" s="222">
        <v>2.67</v>
      </c>
      <c r="FM166" s="222">
        <v>2.6520000000000001</v>
      </c>
      <c r="FN166" s="222">
        <v>2.637</v>
      </c>
      <c r="FO166" s="222">
        <v>2.6219999999999999</v>
      </c>
      <c r="FP166" s="222">
        <v>2.6080000000000001</v>
      </c>
      <c r="FQ166" s="222">
        <v>2.5939999999999999</v>
      </c>
      <c r="FR166" s="222">
        <v>2.5779999999999998</v>
      </c>
      <c r="FS166" s="222">
        <v>2.5630000000000002</v>
      </c>
      <c r="FT166" s="222">
        <v>2.548</v>
      </c>
      <c r="FU166" s="222">
        <v>2.5339999999999998</v>
      </c>
      <c r="FV166" s="222">
        <v>2.5209999999999999</v>
      </c>
      <c r="FW166" s="222">
        <v>2.504</v>
      </c>
      <c r="FX166" s="222">
        <v>2.488</v>
      </c>
      <c r="FY166" s="222">
        <v>2.4740000000000002</v>
      </c>
      <c r="FZ166" s="222">
        <v>2.4630000000000001</v>
      </c>
      <c r="GA166" s="222">
        <v>2.4489999999999998</v>
      </c>
      <c r="GB166" s="222">
        <v>2.4359999999999999</v>
      </c>
      <c r="GC166" s="222">
        <v>2.4220000000000002</v>
      </c>
      <c r="GD166" s="222">
        <v>2.4079999999999999</v>
      </c>
      <c r="GE166" s="222">
        <v>2.395</v>
      </c>
      <c r="GF166" s="222">
        <v>2.383</v>
      </c>
      <c r="GG166" s="222">
        <v>2.37</v>
      </c>
      <c r="GH166" s="222">
        <v>2.3570000000000002</v>
      </c>
      <c r="GI166" s="222">
        <v>2.343</v>
      </c>
      <c r="GJ166" s="222">
        <v>2.33</v>
      </c>
      <c r="GK166" s="222">
        <v>2.3180000000000001</v>
      </c>
      <c r="GL166" s="222">
        <v>2.3069999999999999</v>
      </c>
      <c r="GM166" s="222">
        <v>2.2949999999999999</v>
      </c>
      <c r="GN166" s="222">
        <v>2.286</v>
      </c>
      <c r="GO166" s="222">
        <v>2.2749999999999999</v>
      </c>
      <c r="GP166" s="222">
        <v>2.2650000000000001</v>
      </c>
      <c r="GQ166" s="222">
        <v>2.2549999999999999</v>
      </c>
      <c r="GR166" s="222">
        <v>2.2440000000000002</v>
      </c>
      <c r="GS166" s="222">
        <v>2.2330000000000001</v>
      </c>
      <c r="GT166" s="222">
        <v>2.222</v>
      </c>
      <c r="GU166" s="222">
        <v>2.214</v>
      </c>
      <c r="GV166" s="222">
        <v>2.206</v>
      </c>
      <c r="GW166" s="222">
        <v>2.1930000000000001</v>
      </c>
      <c r="GX166" s="222">
        <v>2.1850000000000001</v>
      </c>
      <c r="GY166" s="222">
        <v>2.1760000000000002</v>
      </c>
      <c r="GZ166" s="222">
        <v>2.1640000000000001</v>
      </c>
      <c r="HA166" s="222">
        <v>2.1539999999999999</v>
      </c>
      <c r="HB166" s="222">
        <v>2.145</v>
      </c>
      <c r="HC166" s="222">
        <v>2.1349999999999998</v>
      </c>
      <c r="HD166" s="222">
        <v>2.1269999999999998</v>
      </c>
      <c r="HE166" s="222">
        <v>2.1190000000000002</v>
      </c>
      <c r="HF166" s="222">
        <v>2.11</v>
      </c>
      <c r="HG166" s="222">
        <v>2.1019999999999999</v>
      </c>
      <c r="HH166" s="222">
        <v>2.0920000000000001</v>
      </c>
      <c r="HI166" s="222">
        <v>2.0830000000000002</v>
      </c>
      <c r="HJ166" s="222">
        <v>2.0720000000000001</v>
      </c>
      <c r="HK166" s="222">
        <v>2.0659999999999998</v>
      </c>
      <c r="HL166" s="222">
        <v>2.0550000000000002</v>
      </c>
      <c r="HM166" s="222">
        <v>2.0470000000000002</v>
      </c>
      <c r="HN166" s="222">
        <v>2.0390000000000001</v>
      </c>
      <c r="HO166" s="222">
        <v>2.0289999999999999</v>
      </c>
      <c r="HP166" s="222">
        <v>2.0179999999999998</v>
      </c>
      <c r="HQ166" s="222">
        <v>2.008</v>
      </c>
      <c r="HR166" s="222">
        <v>2</v>
      </c>
      <c r="HS166" s="222">
        <v>1.992</v>
      </c>
      <c r="HT166" s="222">
        <v>1.988</v>
      </c>
      <c r="HU166" s="222">
        <v>1.9810000000000001</v>
      </c>
      <c r="HV166" s="222">
        <v>1.974</v>
      </c>
      <c r="HW166" s="222">
        <v>1.9630000000000001</v>
      </c>
      <c r="HX166" s="222">
        <v>1.9570000000000001</v>
      </c>
      <c r="HY166" s="222">
        <v>1.9570000000000001</v>
      </c>
      <c r="HZ166" s="222">
        <v>1.9510000000000001</v>
      </c>
    </row>
    <row r="167" spans="1:237" s="227" customFormat="1" x14ac:dyDescent="0.25">
      <c r="A167" s="225">
        <f t="shared" si="6"/>
        <v>165</v>
      </c>
      <c r="B167" s="350"/>
      <c r="C167" s="229"/>
      <c r="D167" s="180"/>
      <c r="E167" s="180"/>
      <c r="F167" s="180"/>
      <c r="G167" s="180"/>
      <c r="H167" s="180"/>
      <c r="I167" s="180"/>
      <c r="J167" s="222"/>
      <c r="K167" s="222"/>
      <c r="L167" s="229"/>
      <c r="M167" s="222"/>
      <c r="N167" s="222"/>
      <c r="O167" s="222"/>
      <c r="P167" s="222"/>
      <c r="Q167" s="222"/>
      <c r="R167" s="222"/>
      <c r="S167" s="222"/>
      <c r="T167" s="222"/>
      <c r="U167" s="222"/>
      <c r="V167" s="222"/>
      <c r="W167" s="222"/>
      <c r="X167" s="222"/>
      <c r="Y167" s="222"/>
      <c r="Z167" s="222"/>
      <c r="AA167" s="222"/>
      <c r="AB167" s="222"/>
      <c r="AC167" s="222"/>
      <c r="IA167"/>
      <c r="IB167"/>
      <c r="IC167"/>
    </row>
    <row r="168" spans="1:237" s="184" customFormat="1" x14ac:dyDescent="0.25">
      <c r="A168" s="225">
        <f t="shared" si="6"/>
        <v>166</v>
      </c>
      <c r="B168" s="226"/>
      <c r="C168" s="229"/>
      <c r="D168" s="180"/>
      <c r="E168" s="180"/>
      <c r="F168" s="180">
        <v>118.37</v>
      </c>
      <c r="G168" s="180">
        <v>92.38</v>
      </c>
      <c r="H168" s="180">
        <v>90.16</v>
      </c>
      <c r="I168" s="180">
        <v>84.23</v>
      </c>
      <c r="J168" s="222">
        <v>81.010000000000005</v>
      </c>
      <c r="K168" s="222">
        <v>71.86</v>
      </c>
      <c r="L168" s="229">
        <v>72.760000000000005</v>
      </c>
      <c r="M168" s="222">
        <v>84.49</v>
      </c>
      <c r="N168" s="222">
        <v>82.39</v>
      </c>
      <c r="O168" s="222">
        <v>83.49</v>
      </c>
      <c r="P168" s="222">
        <v>83.54</v>
      </c>
      <c r="Q168" s="222">
        <v>90.62</v>
      </c>
      <c r="R168" s="222">
        <v>88.72</v>
      </c>
      <c r="S168" s="222">
        <v>95.27</v>
      </c>
      <c r="T168" s="222">
        <v>93.32</v>
      </c>
      <c r="U168" s="222">
        <v>93.3</v>
      </c>
      <c r="V168" s="222">
        <v>94.1</v>
      </c>
      <c r="W168" s="222">
        <v>93.12</v>
      </c>
      <c r="X168" s="222">
        <v>87.32</v>
      </c>
      <c r="Y168" s="222">
        <v>83.14</v>
      </c>
      <c r="Z168" s="222">
        <v>80.41</v>
      </c>
      <c r="AA168" s="222">
        <v>81.84</v>
      </c>
      <c r="AB168" s="222">
        <v>83.11</v>
      </c>
      <c r="AC168" s="222">
        <v>82.89</v>
      </c>
      <c r="AD168" s="184">
        <v>80.760000000000005</v>
      </c>
      <c r="AE168" s="184">
        <v>77.260000000000005</v>
      </c>
      <c r="AF168" s="184">
        <v>74.040000000000006</v>
      </c>
      <c r="AG168" s="184">
        <v>72.31</v>
      </c>
      <c r="AH168" s="184">
        <v>72.430000000000007</v>
      </c>
      <c r="AI168" s="184">
        <v>73.430000000000007</v>
      </c>
      <c r="AJ168" s="184">
        <v>74.58</v>
      </c>
      <c r="AK168" s="184">
        <v>75.53</v>
      </c>
      <c r="AL168" s="184">
        <v>75.95</v>
      </c>
      <c r="AM168" s="184">
        <v>76.62</v>
      </c>
      <c r="AN168" s="184">
        <v>77.260000000000005</v>
      </c>
      <c r="AO168" s="184">
        <v>77.930000000000007</v>
      </c>
      <c r="AP168" s="184">
        <v>78.69</v>
      </c>
      <c r="AQ168" s="184">
        <v>79.14</v>
      </c>
      <c r="AR168" s="184">
        <v>79.86</v>
      </c>
      <c r="AS168" s="184">
        <v>80.23</v>
      </c>
      <c r="AT168" s="184">
        <v>80.739999999999995</v>
      </c>
      <c r="AU168" s="184">
        <v>81.38</v>
      </c>
      <c r="AV168" s="184">
        <v>80.27</v>
      </c>
      <c r="AW168" s="184">
        <v>79.62</v>
      </c>
      <c r="AX168" s="184">
        <v>79.97</v>
      </c>
      <c r="AY168" s="184">
        <v>79.239999999999995</v>
      </c>
      <c r="AZ168" s="184">
        <v>77.44</v>
      </c>
      <c r="BA168" s="184">
        <v>75.72</v>
      </c>
      <c r="BB168" s="184">
        <v>74.08</v>
      </c>
      <c r="BC168" s="184">
        <v>73.06</v>
      </c>
      <c r="BD168" s="184">
        <v>72.48</v>
      </c>
      <c r="BE168" s="184">
        <v>72.540000000000006</v>
      </c>
      <c r="BF168" s="184">
        <v>72.5</v>
      </c>
      <c r="BG168" s="184">
        <v>72.39</v>
      </c>
      <c r="BH168" s="184">
        <v>72.599999999999994</v>
      </c>
      <c r="BI168" s="184">
        <v>72.86</v>
      </c>
      <c r="BJ168" s="184">
        <v>72.98</v>
      </c>
      <c r="BK168" s="184">
        <v>72.91</v>
      </c>
      <c r="BL168" s="184">
        <v>72.760000000000005</v>
      </c>
      <c r="BM168" s="184">
        <v>73</v>
      </c>
      <c r="BN168" s="184">
        <v>72.61</v>
      </c>
      <c r="BO168" s="184">
        <v>74.069999999999993</v>
      </c>
      <c r="BP168" s="184">
        <v>75.39</v>
      </c>
      <c r="BQ168" s="184">
        <v>75.45</v>
      </c>
      <c r="BR168" s="184">
        <v>75.67</v>
      </c>
      <c r="BS168" s="184">
        <v>75.930000000000007</v>
      </c>
      <c r="BT168" s="184">
        <v>76.38</v>
      </c>
      <c r="BU168" s="184">
        <v>76.78</v>
      </c>
      <c r="BV168" s="184">
        <v>77.23</v>
      </c>
      <c r="BW168" s="184">
        <v>77.66</v>
      </c>
      <c r="BX168" s="184">
        <v>78.11</v>
      </c>
      <c r="BY168" s="184">
        <v>78.650000000000006</v>
      </c>
      <c r="BZ168" s="184">
        <v>78.989999999999995</v>
      </c>
      <c r="CA168" s="184">
        <v>78.959999999999994</v>
      </c>
      <c r="CB168" s="184">
        <v>78.38</v>
      </c>
      <c r="CC168" s="184">
        <v>78.790000000000006</v>
      </c>
      <c r="CD168" s="184">
        <v>78.53</v>
      </c>
      <c r="CE168" s="184">
        <v>79.02</v>
      </c>
      <c r="CF168" s="184">
        <v>79.56</v>
      </c>
      <c r="CG168" s="184">
        <v>79.78</v>
      </c>
      <c r="CH168" s="184">
        <v>79.97</v>
      </c>
      <c r="CI168" s="184">
        <v>80.31</v>
      </c>
      <c r="CJ168" s="184">
        <v>79.59</v>
      </c>
      <c r="CK168" s="184">
        <v>78.58</v>
      </c>
      <c r="CL168" s="184">
        <v>77.599999999999994</v>
      </c>
      <c r="CM168" s="184">
        <v>77.14</v>
      </c>
      <c r="CN168" s="184">
        <v>77.400000000000006</v>
      </c>
      <c r="CO168" s="184">
        <v>77.7</v>
      </c>
      <c r="CP168" s="184">
        <v>77.95</v>
      </c>
      <c r="CQ168" s="184">
        <v>78.239999999999995</v>
      </c>
      <c r="CR168" s="184">
        <v>78.64</v>
      </c>
      <c r="CS168" s="184">
        <v>78.900000000000006</v>
      </c>
      <c r="CT168" s="184">
        <v>79.31</v>
      </c>
      <c r="CU168" s="184">
        <v>79.58</v>
      </c>
      <c r="CV168" s="184">
        <v>79.77</v>
      </c>
      <c r="CW168" s="184">
        <v>79.959999999999994</v>
      </c>
      <c r="CX168" s="184">
        <v>80.25</v>
      </c>
      <c r="CY168" s="184">
        <v>80.64</v>
      </c>
      <c r="CZ168" s="184">
        <v>80.86</v>
      </c>
      <c r="DA168" s="184">
        <v>80.89</v>
      </c>
      <c r="DB168" s="184">
        <v>81.05</v>
      </c>
      <c r="DC168" s="184">
        <v>81.290000000000006</v>
      </c>
      <c r="DD168" s="184">
        <v>81.569999999999993</v>
      </c>
      <c r="DE168" s="184">
        <v>81.790000000000006</v>
      </c>
      <c r="DF168" s="184">
        <v>82.16</v>
      </c>
      <c r="DG168" s="184">
        <v>82.48</v>
      </c>
      <c r="DH168" s="184">
        <v>82.82</v>
      </c>
      <c r="DI168" s="184">
        <v>83.05</v>
      </c>
      <c r="DJ168" s="184">
        <v>83.35</v>
      </c>
      <c r="DK168" s="184">
        <v>83.61</v>
      </c>
      <c r="DL168" s="184">
        <v>83.94</v>
      </c>
      <c r="DM168" s="184">
        <v>84.21</v>
      </c>
      <c r="DN168" s="184">
        <v>84.42</v>
      </c>
      <c r="DO168" s="184">
        <v>84.56</v>
      </c>
      <c r="DP168" s="184">
        <v>84.7</v>
      </c>
      <c r="DQ168" s="184">
        <v>84.87</v>
      </c>
      <c r="DR168" s="184">
        <v>84.88</v>
      </c>
      <c r="DS168" s="184">
        <v>85.02</v>
      </c>
      <c r="DT168" s="184">
        <v>85.15</v>
      </c>
      <c r="DU168" s="184">
        <v>85.97</v>
      </c>
      <c r="DV168" s="184">
        <v>86.12</v>
      </c>
      <c r="DW168" s="184">
        <v>86.29</v>
      </c>
      <c r="DX168" s="184">
        <v>86.53</v>
      </c>
      <c r="DY168" s="184">
        <v>86.66</v>
      </c>
      <c r="DZ168" s="184">
        <v>86.83</v>
      </c>
      <c r="EA168" s="184">
        <v>86.67</v>
      </c>
      <c r="EB168" s="184">
        <v>86.89</v>
      </c>
      <c r="EC168" s="184">
        <v>87.04</v>
      </c>
      <c r="ED168" s="184">
        <v>87.24</v>
      </c>
      <c r="EE168" s="184">
        <v>87.3</v>
      </c>
      <c r="EF168" s="184">
        <v>88.16</v>
      </c>
      <c r="EG168" s="184">
        <v>88.27</v>
      </c>
      <c r="EH168" s="184">
        <v>88.29</v>
      </c>
      <c r="EI168" s="184">
        <v>88.07</v>
      </c>
      <c r="EJ168" s="184">
        <v>88.06</v>
      </c>
      <c r="EK168" s="184">
        <v>88.16</v>
      </c>
      <c r="EL168" s="184">
        <v>88.29</v>
      </c>
      <c r="EM168" s="184">
        <v>88.36</v>
      </c>
      <c r="EN168" s="184">
        <v>88.21</v>
      </c>
      <c r="EO168" s="184">
        <v>88.3</v>
      </c>
      <c r="EP168" s="184">
        <v>88.33</v>
      </c>
      <c r="EQ168" s="184">
        <v>88.36</v>
      </c>
      <c r="ER168" s="184">
        <v>88.41</v>
      </c>
      <c r="ES168" s="184">
        <v>88.52</v>
      </c>
      <c r="ET168" s="184">
        <v>88.55</v>
      </c>
      <c r="EU168" s="184">
        <v>88.22</v>
      </c>
      <c r="EV168" s="184">
        <v>87.85</v>
      </c>
      <c r="EW168" s="184">
        <v>87.85</v>
      </c>
      <c r="EX168" s="184">
        <v>87.22</v>
      </c>
      <c r="EY168" s="184">
        <v>86.61</v>
      </c>
      <c r="EZ168" s="184">
        <v>86.01</v>
      </c>
      <c r="FA168" s="184">
        <v>85.72</v>
      </c>
      <c r="FB168" s="184">
        <v>85.73</v>
      </c>
      <c r="FC168" s="184">
        <v>85.65</v>
      </c>
      <c r="FD168" s="184">
        <v>85.76</v>
      </c>
      <c r="FE168" s="184">
        <v>85.88</v>
      </c>
      <c r="FF168" s="184">
        <v>86.06</v>
      </c>
      <c r="FG168" s="184">
        <v>86.23</v>
      </c>
      <c r="FH168" s="184">
        <v>86.36</v>
      </c>
      <c r="FI168" s="184">
        <v>86.4</v>
      </c>
      <c r="FJ168" s="184">
        <v>86.45</v>
      </c>
      <c r="FK168" s="184">
        <v>86.4</v>
      </c>
      <c r="FL168" s="184">
        <v>86.37</v>
      </c>
      <c r="FM168" s="184">
        <v>86.38</v>
      </c>
      <c r="FN168" s="184">
        <v>86.35</v>
      </c>
      <c r="FO168" s="184">
        <v>86.31</v>
      </c>
      <c r="FP168" s="184">
        <v>86.34</v>
      </c>
      <c r="FQ168" s="184">
        <v>86.36</v>
      </c>
      <c r="FR168" s="184">
        <v>86.45</v>
      </c>
      <c r="FS168" s="184">
        <v>86.49</v>
      </c>
      <c r="FT168" s="184">
        <v>86.49</v>
      </c>
      <c r="FU168" s="184">
        <v>86.55</v>
      </c>
      <c r="FV168" s="184">
        <v>86.51</v>
      </c>
      <c r="FW168" s="184">
        <v>86.3</v>
      </c>
      <c r="FX168" s="184">
        <v>86.33</v>
      </c>
      <c r="FY168" s="184">
        <v>86.33</v>
      </c>
      <c r="FZ168" s="184">
        <v>86.21</v>
      </c>
      <c r="GA168" s="184">
        <v>86.07</v>
      </c>
      <c r="GB168" s="184">
        <v>86.12</v>
      </c>
      <c r="GC168" s="184">
        <v>86.16</v>
      </c>
      <c r="GD168" s="184">
        <v>86.2</v>
      </c>
      <c r="GE168" s="184">
        <v>86.2</v>
      </c>
      <c r="GF168" s="184">
        <v>86.19</v>
      </c>
      <c r="GG168" s="184">
        <v>86.21</v>
      </c>
      <c r="GH168" s="184">
        <v>86.2</v>
      </c>
      <c r="GI168" s="184">
        <v>86.2</v>
      </c>
      <c r="GJ168" s="184">
        <v>86.21</v>
      </c>
      <c r="GK168" s="184">
        <v>86.16</v>
      </c>
      <c r="GL168" s="184">
        <v>86.05</v>
      </c>
      <c r="GM168" s="184">
        <v>86.05</v>
      </c>
      <c r="GN168" s="184">
        <v>86.03</v>
      </c>
      <c r="GO168" s="184">
        <v>86.47</v>
      </c>
      <c r="GP168" s="184">
        <v>86.48</v>
      </c>
      <c r="GQ168" s="184">
        <v>86.5</v>
      </c>
      <c r="GR168" s="184">
        <v>86.18</v>
      </c>
      <c r="GS168" s="184">
        <v>86.14</v>
      </c>
      <c r="GT168" s="184">
        <v>86.12</v>
      </c>
      <c r="GU168" s="184">
        <v>85.99</v>
      </c>
      <c r="GV168" s="184">
        <v>85.67</v>
      </c>
      <c r="GW168" s="184">
        <v>85.44</v>
      </c>
      <c r="GX168" s="184">
        <v>85.29</v>
      </c>
      <c r="GY168" s="184">
        <v>85.29</v>
      </c>
      <c r="GZ168" s="184">
        <v>85.11</v>
      </c>
      <c r="HA168" s="184">
        <v>85.14</v>
      </c>
      <c r="HB168" s="184">
        <v>85.16</v>
      </c>
      <c r="HC168" s="184">
        <v>85.17</v>
      </c>
      <c r="HD168" s="184">
        <v>85.1</v>
      </c>
      <c r="HE168" s="184">
        <v>85.04</v>
      </c>
      <c r="HF168" s="184">
        <v>84.98</v>
      </c>
      <c r="HG168" s="184">
        <v>84.95</v>
      </c>
      <c r="HH168" s="184">
        <v>84.95</v>
      </c>
      <c r="HI168" s="184">
        <v>84.95</v>
      </c>
      <c r="HJ168" s="184">
        <v>84.93</v>
      </c>
      <c r="HK168" s="184">
        <v>84.57</v>
      </c>
      <c r="HL168" s="184">
        <v>84.46</v>
      </c>
      <c r="HM168" s="184">
        <v>84.42</v>
      </c>
      <c r="HN168" s="184">
        <v>84.24</v>
      </c>
      <c r="HO168" s="184">
        <v>84.09</v>
      </c>
      <c r="HP168" s="184">
        <v>83.87</v>
      </c>
      <c r="HQ168" s="184">
        <v>83.92</v>
      </c>
      <c r="HR168" s="184">
        <v>83.9</v>
      </c>
      <c r="HS168" s="184">
        <v>83.82</v>
      </c>
      <c r="HT168" s="184">
        <v>83.43</v>
      </c>
      <c r="HU168" s="184">
        <v>83.04</v>
      </c>
      <c r="HV168" s="184">
        <v>82.65</v>
      </c>
      <c r="HW168" s="184">
        <v>82.56</v>
      </c>
      <c r="HX168" s="184">
        <v>82.42</v>
      </c>
      <c r="HY168" s="184">
        <v>82.04</v>
      </c>
      <c r="HZ168" s="184">
        <v>81.72</v>
      </c>
      <c r="IA168"/>
      <c r="IB168"/>
      <c r="IC168"/>
    </row>
    <row r="169" spans="1:237" s="229" customFormat="1" x14ac:dyDescent="0.25">
      <c r="A169" s="225">
        <f t="shared" si="6"/>
        <v>167</v>
      </c>
      <c r="B169" s="226"/>
      <c r="C169" s="185"/>
      <c r="D169" s="180"/>
      <c r="E169" s="180"/>
      <c r="F169" s="180"/>
      <c r="G169" s="180"/>
      <c r="H169" s="180"/>
      <c r="I169" s="180"/>
      <c r="J169" s="222"/>
      <c r="K169" s="222"/>
      <c r="M169" s="222"/>
      <c r="N169" s="222"/>
      <c r="O169" s="222"/>
      <c r="P169" s="222"/>
      <c r="Q169" s="222"/>
      <c r="R169" s="222"/>
      <c r="S169" s="222"/>
      <c r="T169" s="222"/>
      <c r="U169" s="222"/>
      <c r="V169" s="222"/>
      <c r="W169" s="222"/>
      <c r="X169" s="222"/>
      <c r="Y169" s="222"/>
      <c r="Z169" s="222">
        <v>188912</v>
      </c>
      <c r="AA169" s="222">
        <v>188912</v>
      </c>
      <c r="AB169" s="222">
        <v>188912</v>
      </c>
      <c r="AC169" s="222">
        <v>188912</v>
      </c>
      <c r="AD169" s="229">
        <v>188912</v>
      </c>
      <c r="AE169" s="229">
        <v>188912</v>
      </c>
      <c r="AF169" s="229">
        <v>188912</v>
      </c>
      <c r="AG169" s="229">
        <v>188912</v>
      </c>
      <c r="AH169" s="229">
        <v>188912</v>
      </c>
      <c r="AI169" s="229">
        <v>188912</v>
      </c>
      <c r="AJ169" s="229">
        <v>188912</v>
      </c>
      <c r="AK169" s="229">
        <v>188912</v>
      </c>
      <c r="AL169" s="229">
        <v>188912</v>
      </c>
      <c r="AM169" s="229">
        <v>188912</v>
      </c>
      <c r="AN169" s="229">
        <v>188912</v>
      </c>
      <c r="AO169" s="229">
        <v>188912</v>
      </c>
      <c r="AP169" s="229">
        <v>188912</v>
      </c>
      <c r="AQ169" s="229">
        <v>188912</v>
      </c>
      <c r="AR169" s="229">
        <v>188912</v>
      </c>
      <c r="AS169" s="229">
        <v>188912</v>
      </c>
      <c r="AT169" s="229">
        <v>188912</v>
      </c>
      <c r="AU169" s="229">
        <v>188912</v>
      </c>
      <c r="AV169" s="229">
        <v>188912</v>
      </c>
      <c r="AW169" s="229">
        <v>188912</v>
      </c>
      <c r="AX169" s="229">
        <v>188912</v>
      </c>
      <c r="AY169" s="229">
        <v>188912</v>
      </c>
      <c r="AZ169" s="229">
        <v>188912</v>
      </c>
      <c r="BA169" s="229">
        <v>188912</v>
      </c>
      <c r="BB169" s="229">
        <v>188912</v>
      </c>
      <c r="BC169" s="229">
        <v>188912</v>
      </c>
      <c r="BD169" s="229">
        <v>188912</v>
      </c>
      <c r="BE169" s="229">
        <v>188912</v>
      </c>
      <c r="BF169" s="229">
        <v>188912</v>
      </c>
      <c r="BG169" s="229">
        <v>188912</v>
      </c>
      <c r="BH169" s="229">
        <v>300529</v>
      </c>
      <c r="BI169" s="229">
        <v>300529</v>
      </c>
      <c r="BJ169" s="229">
        <v>300529</v>
      </c>
      <c r="BK169" s="229">
        <v>300529</v>
      </c>
      <c r="BL169" s="229">
        <v>300529</v>
      </c>
      <c r="BM169" s="229">
        <v>300529</v>
      </c>
      <c r="BN169" s="229">
        <v>300529</v>
      </c>
      <c r="BO169" s="229">
        <v>300529</v>
      </c>
      <c r="BP169" s="229">
        <v>300529</v>
      </c>
      <c r="BQ169" s="229">
        <v>300529</v>
      </c>
      <c r="BR169" s="229">
        <v>300529</v>
      </c>
      <c r="BS169" s="229">
        <v>300529</v>
      </c>
      <c r="BT169" s="229">
        <v>300529</v>
      </c>
      <c r="BU169" s="229">
        <v>300529</v>
      </c>
      <c r="BV169" s="229">
        <v>300529</v>
      </c>
      <c r="BW169" s="229">
        <v>300529</v>
      </c>
      <c r="BX169" s="229">
        <v>300529</v>
      </c>
      <c r="BY169" s="229">
        <v>300529</v>
      </c>
      <c r="BZ169" s="229">
        <v>300529</v>
      </c>
      <c r="CA169" s="229">
        <v>300529</v>
      </c>
      <c r="CB169" s="229">
        <v>300529</v>
      </c>
      <c r="CC169" s="229">
        <v>300529</v>
      </c>
      <c r="CD169" s="229">
        <v>300529</v>
      </c>
      <c r="CE169" s="229">
        <v>300529</v>
      </c>
      <c r="CF169" s="229">
        <v>300529</v>
      </c>
      <c r="CG169" s="229">
        <v>300529</v>
      </c>
      <c r="CH169" s="229">
        <v>300529</v>
      </c>
      <c r="CI169" s="229">
        <v>300529</v>
      </c>
      <c r="CJ169" s="229">
        <v>300529</v>
      </c>
      <c r="CK169" s="229">
        <v>300529</v>
      </c>
      <c r="CL169" s="229">
        <v>300529</v>
      </c>
      <c r="CM169" s="229">
        <v>300529</v>
      </c>
      <c r="CN169" s="229">
        <v>300529</v>
      </c>
      <c r="CO169" s="229">
        <v>300529</v>
      </c>
      <c r="CP169" s="229">
        <v>300529</v>
      </c>
      <c r="CQ169" s="229">
        <v>300529</v>
      </c>
      <c r="CR169" s="229">
        <v>300529</v>
      </c>
      <c r="CS169" s="229">
        <v>300529</v>
      </c>
      <c r="CT169" s="229">
        <v>300529</v>
      </c>
      <c r="CU169" s="229">
        <v>300529</v>
      </c>
      <c r="CV169" s="229">
        <v>300529</v>
      </c>
      <c r="CW169" s="229">
        <v>300529</v>
      </c>
      <c r="CX169" s="229">
        <v>300529</v>
      </c>
      <c r="CY169" s="229">
        <v>300529</v>
      </c>
      <c r="CZ169" s="229">
        <v>300529</v>
      </c>
      <c r="DA169" s="229">
        <v>300529</v>
      </c>
      <c r="DB169" s="229">
        <v>300529</v>
      </c>
      <c r="DC169" s="229">
        <v>300529</v>
      </c>
      <c r="DD169" s="229">
        <v>300529</v>
      </c>
      <c r="DE169" s="229">
        <v>300529</v>
      </c>
      <c r="DF169" s="229">
        <v>300529</v>
      </c>
      <c r="DG169" s="229">
        <v>300529</v>
      </c>
      <c r="DH169" s="229">
        <v>300529</v>
      </c>
      <c r="DI169" s="229">
        <v>300529</v>
      </c>
      <c r="DJ169" s="229">
        <v>300529</v>
      </c>
      <c r="DK169" s="229">
        <v>300529</v>
      </c>
      <c r="DL169" s="229">
        <v>300529</v>
      </c>
      <c r="DM169" s="229">
        <v>300529</v>
      </c>
      <c r="DN169" s="229">
        <v>300529</v>
      </c>
      <c r="DO169" s="229">
        <v>300529</v>
      </c>
      <c r="DP169" s="229">
        <v>300529</v>
      </c>
      <c r="DQ169" s="229">
        <v>300529</v>
      </c>
      <c r="DR169" s="229">
        <v>300529</v>
      </c>
      <c r="DS169" s="229">
        <v>300529</v>
      </c>
      <c r="DT169" s="229">
        <v>300529</v>
      </c>
      <c r="DU169" s="229">
        <v>300529</v>
      </c>
      <c r="DV169" s="229">
        <v>300529</v>
      </c>
      <c r="DW169" s="229">
        <v>300529</v>
      </c>
      <c r="DX169" s="229">
        <v>300529</v>
      </c>
      <c r="DY169" s="229">
        <v>300529</v>
      </c>
      <c r="DZ169" s="229">
        <v>300529</v>
      </c>
      <c r="EA169" s="229">
        <v>300529</v>
      </c>
      <c r="EB169" s="229">
        <v>300529</v>
      </c>
      <c r="EC169" s="229">
        <v>300529</v>
      </c>
      <c r="ED169" s="229">
        <v>300529</v>
      </c>
      <c r="EE169" s="229">
        <v>300529</v>
      </c>
      <c r="EF169" s="229">
        <v>300529</v>
      </c>
      <c r="EG169" s="229">
        <v>300529</v>
      </c>
      <c r="EH169" s="229">
        <v>300529</v>
      </c>
      <c r="EI169" s="229">
        <v>300529</v>
      </c>
      <c r="EJ169" s="229">
        <v>300529</v>
      </c>
      <c r="EK169" s="229">
        <v>300529</v>
      </c>
      <c r="EL169" s="229">
        <v>300529</v>
      </c>
      <c r="EM169" s="229">
        <v>300529</v>
      </c>
      <c r="EN169" s="229">
        <v>300529</v>
      </c>
      <c r="EO169" s="229">
        <v>300529</v>
      </c>
      <c r="EP169" s="229">
        <v>300529</v>
      </c>
      <c r="EQ169" s="229">
        <v>300529</v>
      </c>
      <c r="ER169" s="229">
        <v>300529</v>
      </c>
      <c r="ES169" s="229">
        <v>300529</v>
      </c>
      <c r="ET169" s="229">
        <v>300529</v>
      </c>
      <c r="EU169" s="229">
        <v>300529</v>
      </c>
      <c r="EV169" s="229">
        <v>300529</v>
      </c>
      <c r="EW169" s="229">
        <v>300529</v>
      </c>
      <c r="EX169" s="229">
        <v>300529</v>
      </c>
      <c r="EY169" s="229">
        <v>300529</v>
      </c>
      <c r="EZ169" s="229">
        <v>300529</v>
      </c>
      <c r="FA169" s="229">
        <v>300529</v>
      </c>
      <c r="FB169" s="229">
        <v>300529</v>
      </c>
      <c r="FC169" s="229">
        <v>300529</v>
      </c>
      <c r="FD169" s="229">
        <v>300529</v>
      </c>
      <c r="FE169" s="229">
        <v>300529</v>
      </c>
      <c r="FF169" s="229">
        <v>300529</v>
      </c>
      <c r="FG169" s="229">
        <v>300529</v>
      </c>
      <c r="FH169" s="229">
        <v>300529</v>
      </c>
      <c r="FI169" s="229">
        <v>300529</v>
      </c>
      <c r="FJ169" s="229">
        <v>300529</v>
      </c>
      <c r="FK169" s="229">
        <v>300529</v>
      </c>
      <c r="FL169" s="229">
        <v>300529</v>
      </c>
      <c r="FM169" s="229">
        <v>300529</v>
      </c>
      <c r="FN169" s="229">
        <v>300529</v>
      </c>
      <c r="FO169" s="229">
        <v>300529</v>
      </c>
      <c r="FP169" s="229">
        <v>300529</v>
      </c>
      <c r="FQ169" s="229">
        <v>300529</v>
      </c>
      <c r="FR169" s="229">
        <v>300529</v>
      </c>
      <c r="FS169" s="229">
        <v>300529</v>
      </c>
      <c r="FT169" s="229">
        <v>300529</v>
      </c>
      <c r="FU169" s="229">
        <v>300529</v>
      </c>
      <c r="FV169" s="229">
        <v>300529</v>
      </c>
      <c r="FW169" s="229">
        <v>300529</v>
      </c>
      <c r="FX169" s="229">
        <v>300529</v>
      </c>
      <c r="FY169" s="229">
        <v>300529</v>
      </c>
      <c r="FZ169" s="229">
        <v>300529</v>
      </c>
      <c r="GA169" s="229">
        <v>300529</v>
      </c>
      <c r="GB169" s="229">
        <v>300529</v>
      </c>
      <c r="GC169" s="229">
        <v>300529</v>
      </c>
      <c r="GD169" s="229">
        <v>300529</v>
      </c>
      <c r="GE169" s="229">
        <v>300529</v>
      </c>
      <c r="GF169" s="229">
        <v>300529</v>
      </c>
      <c r="GG169" s="229">
        <v>300529</v>
      </c>
      <c r="GH169" s="229">
        <v>300529</v>
      </c>
      <c r="GI169" s="229">
        <v>300529</v>
      </c>
      <c r="GJ169" s="229">
        <v>300529</v>
      </c>
      <c r="GK169" s="229">
        <v>300529</v>
      </c>
      <c r="GL169" s="229">
        <v>300529</v>
      </c>
      <c r="GM169" s="229">
        <v>300529</v>
      </c>
      <c r="GN169" s="229">
        <v>300529</v>
      </c>
      <c r="GO169" s="229">
        <v>300529</v>
      </c>
      <c r="GP169" s="229">
        <v>300529</v>
      </c>
      <c r="GQ169" s="229">
        <v>300529</v>
      </c>
      <c r="GR169" s="229">
        <v>300529</v>
      </c>
      <c r="GS169" s="229">
        <v>300529</v>
      </c>
      <c r="GT169" s="229">
        <v>300529</v>
      </c>
      <c r="GU169" s="229">
        <v>300529</v>
      </c>
      <c r="GV169" s="229">
        <v>300529</v>
      </c>
      <c r="GW169" s="229">
        <v>300529</v>
      </c>
      <c r="GX169" s="229">
        <v>300529</v>
      </c>
      <c r="GY169" s="229">
        <v>300529</v>
      </c>
      <c r="GZ169" s="229">
        <v>300529</v>
      </c>
      <c r="HA169" s="229">
        <v>300529</v>
      </c>
      <c r="HB169" s="229">
        <v>300529</v>
      </c>
      <c r="HC169" s="229">
        <v>300529</v>
      </c>
      <c r="HD169" s="229">
        <v>300529</v>
      </c>
      <c r="HE169" s="229">
        <v>300529</v>
      </c>
      <c r="HF169" s="229">
        <v>300529</v>
      </c>
      <c r="HG169" s="229">
        <v>300529</v>
      </c>
      <c r="HH169" s="229">
        <v>300529</v>
      </c>
      <c r="HI169" s="229">
        <v>300529</v>
      </c>
      <c r="HJ169" s="229">
        <v>300529</v>
      </c>
      <c r="HK169" s="229">
        <v>300529</v>
      </c>
      <c r="HL169" s="229">
        <v>300529</v>
      </c>
      <c r="HM169" s="229">
        <v>300529</v>
      </c>
      <c r="HN169" s="229">
        <v>300529</v>
      </c>
      <c r="HO169" s="229">
        <v>300529</v>
      </c>
      <c r="HP169" s="229">
        <v>300529</v>
      </c>
      <c r="HQ169" s="229">
        <v>300529</v>
      </c>
      <c r="HR169" s="229">
        <v>300529</v>
      </c>
      <c r="HS169" s="229">
        <v>300529</v>
      </c>
      <c r="HT169" s="229">
        <v>300529</v>
      </c>
      <c r="HU169" s="229">
        <v>300529</v>
      </c>
      <c r="HV169" s="229">
        <v>300529</v>
      </c>
      <c r="HW169" s="229">
        <v>300529</v>
      </c>
      <c r="HX169" s="229">
        <v>300529</v>
      </c>
      <c r="HY169" s="229">
        <v>300529</v>
      </c>
      <c r="HZ169" s="229">
        <v>300529</v>
      </c>
      <c r="IA169"/>
      <c r="IB169"/>
      <c r="IC169"/>
    </row>
    <row r="170" spans="1:237" x14ac:dyDescent="0.25">
      <c r="A170" s="225">
        <f t="shared" si="6"/>
        <v>168</v>
      </c>
      <c r="B170" s="226"/>
      <c r="C170" s="185"/>
      <c r="D170" s="180"/>
      <c r="E170" s="180"/>
      <c r="F170" s="180"/>
      <c r="G170" s="180"/>
      <c r="H170" s="180"/>
      <c r="I170" s="180"/>
      <c r="L170" s="229"/>
      <c r="Z170" s="222">
        <v>176553</v>
      </c>
      <c r="AA170" s="222">
        <v>176553</v>
      </c>
      <c r="AB170" s="222">
        <v>176553</v>
      </c>
      <c r="AC170" s="222">
        <v>176553</v>
      </c>
      <c r="AD170" s="222">
        <v>176553</v>
      </c>
      <c r="AE170" s="222">
        <v>176553</v>
      </c>
      <c r="AF170" s="222">
        <v>176553</v>
      </c>
      <c r="AG170" s="222">
        <v>176553</v>
      </c>
      <c r="AH170" s="222">
        <v>176553</v>
      </c>
      <c r="AI170" s="222">
        <v>176553</v>
      </c>
      <c r="AJ170" s="222">
        <v>176553</v>
      </c>
      <c r="AK170" s="222">
        <v>176553</v>
      </c>
      <c r="AL170" s="222">
        <v>176553</v>
      </c>
      <c r="AM170" s="222">
        <v>176553</v>
      </c>
      <c r="AN170" s="222">
        <v>176553</v>
      </c>
      <c r="AO170" s="222">
        <v>176553</v>
      </c>
      <c r="AP170" s="222">
        <v>176553</v>
      </c>
      <c r="AQ170" s="222">
        <v>176553</v>
      </c>
      <c r="AR170" s="222">
        <v>176553</v>
      </c>
      <c r="AS170" s="222">
        <v>176553</v>
      </c>
      <c r="AT170" s="222">
        <v>176553</v>
      </c>
      <c r="AU170" s="222">
        <v>176553</v>
      </c>
      <c r="AV170" s="222">
        <v>176553</v>
      </c>
      <c r="AW170" s="222">
        <v>176553</v>
      </c>
      <c r="AX170" s="222">
        <v>176553</v>
      </c>
      <c r="AY170" s="222">
        <v>176553</v>
      </c>
      <c r="AZ170" s="222">
        <v>176553</v>
      </c>
      <c r="BA170" s="222">
        <v>176553</v>
      </c>
      <c r="BB170" s="222">
        <v>176553</v>
      </c>
      <c r="BC170" s="222">
        <v>176553</v>
      </c>
      <c r="BD170" s="222">
        <v>176553</v>
      </c>
      <c r="BE170" s="222">
        <v>176553</v>
      </c>
      <c r="BF170" s="222">
        <v>176553</v>
      </c>
      <c r="BG170" s="222">
        <v>176553</v>
      </c>
      <c r="BH170" s="222">
        <v>280867</v>
      </c>
      <c r="BI170" s="222">
        <v>280867</v>
      </c>
      <c r="BJ170" s="222">
        <v>280867</v>
      </c>
      <c r="BK170" s="222">
        <v>280867</v>
      </c>
      <c r="BL170" s="222">
        <v>280867</v>
      </c>
      <c r="BM170" s="222">
        <v>280867</v>
      </c>
      <c r="BN170" s="222">
        <v>280867</v>
      </c>
      <c r="BO170" s="222">
        <v>280867</v>
      </c>
      <c r="BP170" s="222">
        <v>280867</v>
      </c>
      <c r="BQ170" s="222">
        <v>280867</v>
      </c>
      <c r="BR170" s="222">
        <v>280867</v>
      </c>
      <c r="BS170" s="222">
        <v>280867</v>
      </c>
      <c r="BT170" s="222">
        <v>280867</v>
      </c>
      <c r="BU170" s="222">
        <v>280867</v>
      </c>
      <c r="BV170" s="222">
        <v>280867</v>
      </c>
      <c r="BW170" s="222">
        <v>280867</v>
      </c>
      <c r="BX170" s="222">
        <v>280867</v>
      </c>
      <c r="BY170" s="222">
        <v>280867</v>
      </c>
      <c r="BZ170" s="222">
        <v>280867</v>
      </c>
      <c r="CA170" s="222">
        <v>280867</v>
      </c>
      <c r="CB170" s="222">
        <v>280867</v>
      </c>
      <c r="CC170" s="222">
        <v>280867</v>
      </c>
      <c r="CD170" s="222">
        <v>280867</v>
      </c>
      <c r="CE170" s="222">
        <v>280867</v>
      </c>
      <c r="CF170" s="222">
        <v>280867</v>
      </c>
      <c r="CG170" s="222">
        <v>280867</v>
      </c>
      <c r="CH170" s="222">
        <v>280867</v>
      </c>
      <c r="CI170" s="222">
        <v>280867</v>
      </c>
      <c r="CJ170" s="222">
        <v>280867</v>
      </c>
      <c r="CK170" s="222">
        <v>280867</v>
      </c>
      <c r="CL170" s="222">
        <v>280867</v>
      </c>
      <c r="CM170" s="222">
        <v>280867</v>
      </c>
      <c r="CN170" s="222">
        <v>280867</v>
      </c>
      <c r="CO170" s="222">
        <v>280867</v>
      </c>
      <c r="CP170" s="222">
        <v>280867</v>
      </c>
      <c r="CQ170" s="222">
        <v>280867</v>
      </c>
      <c r="CR170" s="222">
        <v>280867</v>
      </c>
      <c r="CS170" s="222">
        <v>280867</v>
      </c>
      <c r="CT170" s="222">
        <v>280867</v>
      </c>
      <c r="CU170" s="222">
        <v>280867</v>
      </c>
      <c r="CV170" s="222">
        <v>280867</v>
      </c>
      <c r="CW170" s="222">
        <v>280867</v>
      </c>
      <c r="CX170" s="222">
        <v>280867</v>
      </c>
      <c r="CY170" s="222">
        <v>280867</v>
      </c>
      <c r="CZ170" s="222">
        <v>280867</v>
      </c>
      <c r="DA170" s="222">
        <v>280867</v>
      </c>
      <c r="DB170" s="222">
        <v>280867</v>
      </c>
      <c r="DC170" s="222">
        <v>280867</v>
      </c>
      <c r="DD170" s="222">
        <v>280867</v>
      </c>
      <c r="DE170" s="222">
        <v>280867</v>
      </c>
      <c r="DF170" s="222">
        <v>280867</v>
      </c>
      <c r="DG170" s="222">
        <v>280867</v>
      </c>
      <c r="DH170" s="222">
        <v>280867</v>
      </c>
      <c r="DI170" s="222">
        <v>280867</v>
      </c>
      <c r="DJ170" s="222">
        <v>280867</v>
      </c>
      <c r="DK170" s="222">
        <v>280867</v>
      </c>
      <c r="DL170" s="222">
        <v>280867</v>
      </c>
      <c r="DM170" s="222">
        <v>280867</v>
      </c>
      <c r="DN170" s="222">
        <v>280867</v>
      </c>
      <c r="DO170" s="222">
        <v>280867</v>
      </c>
      <c r="DP170" s="222">
        <v>280867</v>
      </c>
      <c r="DQ170" s="222">
        <v>280867</v>
      </c>
      <c r="DR170" s="222">
        <v>280867</v>
      </c>
      <c r="DS170" s="222">
        <v>280867</v>
      </c>
      <c r="DT170" s="222">
        <v>280867</v>
      </c>
      <c r="DU170" s="222">
        <v>280867</v>
      </c>
      <c r="DV170" s="222">
        <v>280867</v>
      </c>
      <c r="DW170" s="222">
        <v>280867</v>
      </c>
      <c r="DX170" s="222">
        <v>280867</v>
      </c>
      <c r="DY170" s="222">
        <v>280867</v>
      </c>
      <c r="DZ170" s="222">
        <v>280867</v>
      </c>
      <c r="EA170" s="222">
        <v>280867</v>
      </c>
      <c r="EB170" s="222">
        <v>280867</v>
      </c>
      <c r="EC170" s="222">
        <v>280867</v>
      </c>
      <c r="ED170" s="222">
        <v>280867</v>
      </c>
      <c r="EE170" s="222">
        <v>280867</v>
      </c>
      <c r="EF170" s="222">
        <v>280867</v>
      </c>
      <c r="EG170" s="222">
        <v>280867</v>
      </c>
      <c r="EH170" s="222">
        <v>280867</v>
      </c>
      <c r="EI170" s="222">
        <v>280867</v>
      </c>
      <c r="EJ170" s="222">
        <v>280867</v>
      </c>
      <c r="EK170" s="222">
        <v>280867</v>
      </c>
      <c r="EL170" s="222">
        <v>280867</v>
      </c>
      <c r="EM170" s="222">
        <v>280867</v>
      </c>
      <c r="EN170" s="222">
        <v>280867</v>
      </c>
      <c r="EO170" s="222">
        <v>280867</v>
      </c>
      <c r="EP170" s="222">
        <v>280867</v>
      </c>
      <c r="EQ170" s="222">
        <v>280867</v>
      </c>
      <c r="ER170" s="222">
        <v>280867</v>
      </c>
      <c r="ES170" s="222">
        <v>280867</v>
      </c>
      <c r="ET170" s="222">
        <v>280867</v>
      </c>
      <c r="EU170" s="222">
        <v>280867</v>
      </c>
      <c r="EV170" s="222">
        <v>280867</v>
      </c>
      <c r="EW170" s="222">
        <v>280867</v>
      </c>
      <c r="EX170" s="222">
        <v>280867</v>
      </c>
      <c r="EY170" s="222">
        <v>280867</v>
      </c>
      <c r="EZ170" s="222">
        <v>280867</v>
      </c>
      <c r="FA170" s="222">
        <v>280867</v>
      </c>
      <c r="FB170" s="222">
        <v>280867</v>
      </c>
      <c r="FC170" s="222">
        <v>280867</v>
      </c>
      <c r="FD170" s="222">
        <v>280867</v>
      </c>
      <c r="FE170" s="222">
        <v>280867</v>
      </c>
      <c r="FF170" s="222">
        <v>280867</v>
      </c>
      <c r="FG170" s="222">
        <v>280867</v>
      </c>
      <c r="FH170" s="222">
        <v>280867</v>
      </c>
      <c r="FI170" s="222">
        <v>280867</v>
      </c>
      <c r="FJ170" s="222">
        <v>280867</v>
      </c>
      <c r="FK170" s="222">
        <v>280867</v>
      </c>
      <c r="FL170" s="222">
        <v>280867</v>
      </c>
      <c r="FM170" s="222">
        <v>280867</v>
      </c>
      <c r="FN170" s="222">
        <v>280867</v>
      </c>
      <c r="FO170" s="222">
        <v>280867</v>
      </c>
      <c r="FP170" s="222">
        <v>280867</v>
      </c>
      <c r="FQ170" s="222">
        <v>280867</v>
      </c>
      <c r="FR170" s="222">
        <v>280867</v>
      </c>
      <c r="FS170" s="222">
        <v>280867</v>
      </c>
      <c r="FT170" s="222">
        <v>280867</v>
      </c>
      <c r="FU170" s="222">
        <v>280867</v>
      </c>
      <c r="FV170" s="222">
        <v>280867</v>
      </c>
      <c r="FW170" s="222">
        <v>280867</v>
      </c>
      <c r="FX170" s="222">
        <v>280867</v>
      </c>
      <c r="FY170" s="222">
        <v>280867</v>
      </c>
      <c r="FZ170" s="222">
        <v>280867</v>
      </c>
      <c r="GA170" s="222">
        <v>280867</v>
      </c>
      <c r="GB170" s="222">
        <v>280867</v>
      </c>
      <c r="GC170" s="222">
        <v>280867</v>
      </c>
      <c r="GD170" s="222">
        <v>280867</v>
      </c>
      <c r="GE170" s="222">
        <v>280867</v>
      </c>
      <c r="GF170" s="222">
        <v>280867</v>
      </c>
      <c r="GG170" s="222">
        <v>280867</v>
      </c>
      <c r="GH170" s="222">
        <v>280867</v>
      </c>
      <c r="GI170" s="222">
        <v>280867</v>
      </c>
      <c r="GJ170" s="222">
        <v>280867</v>
      </c>
      <c r="GK170" s="222">
        <v>280867</v>
      </c>
      <c r="GL170" s="222">
        <v>280867</v>
      </c>
      <c r="GM170" s="222">
        <v>280867</v>
      </c>
      <c r="GN170" s="222">
        <v>280867</v>
      </c>
      <c r="GO170" s="222">
        <v>280867</v>
      </c>
      <c r="GP170" s="222">
        <v>280867</v>
      </c>
      <c r="GQ170" s="222">
        <v>280867</v>
      </c>
      <c r="GR170" s="222">
        <v>280867</v>
      </c>
      <c r="GS170" s="222">
        <v>280867</v>
      </c>
      <c r="GT170" s="222">
        <v>280867</v>
      </c>
      <c r="GU170" s="222">
        <v>280867</v>
      </c>
      <c r="GV170" s="222">
        <v>280867</v>
      </c>
      <c r="GW170" s="222">
        <v>280867</v>
      </c>
      <c r="GX170" s="222">
        <v>280867</v>
      </c>
      <c r="GY170" s="222">
        <v>280867</v>
      </c>
      <c r="GZ170" s="222">
        <v>280867</v>
      </c>
      <c r="HA170" s="222">
        <v>280867</v>
      </c>
      <c r="HB170" s="222">
        <v>280867</v>
      </c>
      <c r="HC170" s="222">
        <v>280867</v>
      </c>
      <c r="HD170" s="222">
        <v>280867</v>
      </c>
      <c r="HE170" s="222">
        <v>280867</v>
      </c>
      <c r="HF170" s="222">
        <v>280867</v>
      </c>
      <c r="HG170" s="222">
        <v>280867</v>
      </c>
      <c r="HH170" s="222">
        <v>280867</v>
      </c>
      <c r="HI170" s="222">
        <v>280867</v>
      </c>
      <c r="HJ170" s="222">
        <v>280867</v>
      </c>
      <c r="HK170" s="222">
        <v>280867</v>
      </c>
      <c r="HL170" s="222">
        <v>280867</v>
      </c>
      <c r="HM170" s="222">
        <v>280867</v>
      </c>
      <c r="HN170" s="222">
        <v>280867</v>
      </c>
      <c r="HO170" s="222">
        <v>280867</v>
      </c>
      <c r="HP170" s="222">
        <v>280867</v>
      </c>
      <c r="HQ170" s="222">
        <v>280867</v>
      </c>
      <c r="HR170" s="222">
        <v>280867</v>
      </c>
      <c r="HS170" s="222">
        <v>280867</v>
      </c>
      <c r="HT170" s="222">
        <v>280867</v>
      </c>
      <c r="HU170" s="222">
        <v>280867</v>
      </c>
      <c r="HV170" s="222">
        <v>280867</v>
      </c>
      <c r="HW170" s="222">
        <v>280867</v>
      </c>
      <c r="HX170" s="222">
        <v>280867</v>
      </c>
      <c r="HY170" s="222">
        <v>280867</v>
      </c>
      <c r="HZ170" s="222">
        <v>280867</v>
      </c>
    </row>
    <row r="171" spans="1:237" x14ac:dyDescent="0.25">
      <c r="A171" s="225">
        <f t="shared" si="6"/>
        <v>169</v>
      </c>
      <c r="B171" s="226"/>
      <c r="C171" s="229"/>
      <c r="D171" s="180"/>
      <c r="E171" s="180">
        <v>206424</v>
      </c>
      <c r="F171" s="180">
        <v>469662</v>
      </c>
      <c r="G171" s="180">
        <v>847462</v>
      </c>
      <c r="H171" s="180">
        <v>1427443</v>
      </c>
      <c r="I171" s="180">
        <v>1992579</v>
      </c>
      <c r="J171" s="222">
        <v>2459030</v>
      </c>
      <c r="K171" s="222">
        <v>2566306</v>
      </c>
      <c r="L171" s="229">
        <v>3099205</v>
      </c>
      <c r="M171" s="222">
        <v>3704769</v>
      </c>
      <c r="N171" s="222">
        <v>4176090</v>
      </c>
      <c r="O171" s="222">
        <v>4786146</v>
      </c>
      <c r="P171" s="222">
        <v>5460817</v>
      </c>
      <c r="Q171" s="222">
        <v>6032512</v>
      </c>
      <c r="R171" s="222">
        <v>6541097</v>
      </c>
      <c r="S171" s="222">
        <v>7042982</v>
      </c>
      <c r="T171" s="222">
        <v>7587470</v>
      </c>
      <c r="U171" s="222">
        <v>8136930</v>
      </c>
      <c r="V171" s="222">
        <v>8917376</v>
      </c>
      <c r="W171" s="222">
        <v>9743658</v>
      </c>
      <c r="X171" s="222">
        <v>9743658</v>
      </c>
      <c r="Y171" s="222">
        <v>9776693</v>
      </c>
      <c r="Z171" s="222">
        <v>10263782</v>
      </c>
      <c r="AA171" s="222">
        <v>10764505</v>
      </c>
      <c r="AB171" s="222">
        <v>11638720</v>
      </c>
      <c r="AC171" s="222">
        <v>12306212</v>
      </c>
      <c r="AD171" s="222">
        <v>12742650</v>
      </c>
      <c r="AE171" s="222">
        <v>12742650</v>
      </c>
      <c r="AF171" s="222">
        <v>12742650</v>
      </c>
      <c r="AG171" s="222">
        <v>12999727</v>
      </c>
      <c r="AH171" s="222">
        <v>13461339</v>
      </c>
      <c r="AI171" s="222">
        <v>14177382</v>
      </c>
      <c r="AJ171" s="222">
        <v>15011282</v>
      </c>
      <c r="AK171" s="222">
        <v>15868914</v>
      </c>
      <c r="AL171" s="222">
        <v>16687505</v>
      </c>
      <c r="AM171" s="222">
        <v>17539976</v>
      </c>
      <c r="AN171" s="222">
        <v>18371415</v>
      </c>
      <c r="AO171" s="222">
        <v>19184713</v>
      </c>
      <c r="AP171" s="222">
        <v>20002623</v>
      </c>
      <c r="AQ171" s="222">
        <v>20785596</v>
      </c>
      <c r="AR171" s="222">
        <v>21603973</v>
      </c>
      <c r="AS171" s="222">
        <v>22429006</v>
      </c>
      <c r="AT171" s="222">
        <v>23234415</v>
      </c>
      <c r="AU171" s="222">
        <v>24133109</v>
      </c>
      <c r="AV171" s="222">
        <v>24504924</v>
      </c>
      <c r="AW171" s="222">
        <v>24796398</v>
      </c>
      <c r="AX171" s="222">
        <v>25534022</v>
      </c>
      <c r="AY171" s="222">
        <v>26083084</v>
      </c>
      <c r="AZ171" s="222">
        <v>26083084</v>
      </c>
      <c r="BA171" s="222">
        <v>26083084</v>
      </c>
      <c r="BB171" s="222">
        <v>26083084</v>
      </c>
      <c r="BC171" s="222">
        <v>26130256</v>
      </c>
      <c r="BD171" s="222">
        <v>26357619</v>
      </c>
      <c r="BE171" s="222">
        <v>26862509</v>
      </c>
      <c r="BF171" s="222">
        <v>27445617</v>
      </c>
      <c r="BG171" s="222">
        <v>28030165</v>
      </c>
      <c r="BH171" s="222">
        <v>28577329</v>
      </c>
      <c r="BI171" s="222">
        <v>29333811</v>
      </c>
      <c r="BJ171" s="222">
        <v>30161189</v>
      </c>
      <c r="BK171" s="222">
        <v>30768288</v>
      </c>
      <c r="BL171" s="222">
        <v>31289188</v>
      </c>
      <c r="BM171" s="222">
        <v>31994721</v>
      </c>
      <c r="BN171" s="222">
        <v>32547987</v>
      </c>
      <c r="BO171" s="222">
        <v>33119460</v>
      </c>
      <c r="BP171" s="222">
        <v>33736715</v>
      </c>
      <c r="BQ171" s="222">
        <v>34363499</v>
      </c>
      <c r="BR171" s="222">
        <v>35005586</v>
      </c>
      <c r="BS171" s="222">
        <v>35651274</v>
      </c>
      <c r="BT171" s="222">
        <v>36505669</v>
      </c>
      <c r="BU171" s="222">
        <v>37321458</v>
      </c>
      <c r="BV171" s="222">
        <v>38199630</v>
      </c>
      <c r="BW171" s="222">
        <v>38988699</v>
      </c>
      <c r="BX171" s="222">
        <v>39843897</v>
      </c>
      <c r="BY171" s="222">
        <v>40618453</v>
      </c>
      <c r="BZ171" s="222">
        <v>41420964</v>
      </c>
      <c r="CA171" s="222">
        <v>41979605</v>
      </c>
      <c r="CB171" s="222">
        <v>41979605</v>
      </c>
      <c r="CC171" s="222">
        <v>42710627</v>
      </c>
      <c r="CD171" s="222">
        <v>43135724</v>
      </c>
      <c r="CE171" s="222">
        <v>43959277</v>
      </c>
      <c r="CF171" s="222">
        <v>44835842</v>
      </c>
      <c r="CG171" s="222">
        <v>45733766</v>
      </c>
      <c r="CH171" s="222">
        <v>46418765</v>
      </c>
      <c r="CI171" s="222">
        <v>47247650</v>
      </c>
      <c r="CJ171" s="222">
        <v>47642457</v>
      </c>
      <c r="CK171" s="222">
        <v>47642457</v>
      </c>
      <c r="CL171" s="222">
        <v>47642457</v>
      </c>
      <c r="CM171" s="222">
        <v>47676869</v>
      </c>
      <c r="CN171" s="222">
        <v>48406477</v>
      </c>
      <c r="CO171" s="222">
        <v>49242343</v>
      </c>
      <c r="CP171" s="222">
        <v>50246726</v>
      </c>
      <c r="CQ171" s="222">
        <v>51009044</v>
      </c>
      <c r="CR171" s="222">
        <v>51942541</v>
      </c>
      <c r="CS171" s="222">
        <v>52882129</v>
      </c>
      <c r="CT171" s="222">
        <v>53629123</v>
      </c>
      <c r="CU171" s="222">
        <v>54507147</v>
      </c>
      <c r="CV171" s="222">
        <v>55244400</v>
      </c>
      <c r="CW171" s="222">
        <v>56062618</v>
      </c>
      <c r="CX171" s="222">
        <v>56859624</v>
      </c>
      <c r="CY171" s="222">
        <v>57685756</v>
      </c>
      <c r="CZ171" s="222">
        <v>58659268</v>
      </c>
      <c r="DA171" s="222">
        <v>59351592</v>
      </c>
      <c r="DB171" s="222">
        <v>60151266</v>
      </c>
      <c r="DC171" s="222">
        <v>61058545</v>
      </c>
      <c r="DD171" s="222">
        <v>61926556</v>
      </c>
      <c r="DE171" s="222">
        <v>62686647</v>
      </c>
      <c r="DF171" s="222">
        <v>63654961</v>
      </c>
      <c r="DG171" s="222">
        <v>64642364</v>
      </c>
      <c r="DH171" s="222">
        <v>65622933</v>
      </c>
      <c r="DI171" s="222">
        <v>66555907</v>
      </c>
      <c r="DJ171" s="222">
        <v>67580249</v>
      </c>
      <c r="DK171" s="222">
        <v>68494862</v>
      </c>
      <c r="DL171" s="222">
        <v>69432046</v>
      </c>
      <c r="DM171" s="222">
        <v>70389666</v>
      </c>
      <c r="DN171" s="222">
        <v>71354945</v>
      </c>
      <c r="DO171" s="222">
        <v>72189924</v>
      </c>
      <c r="DP171" s="222">
        <v>73038489</v>
      </c>
      <c r="DQ171" s="222">
        <v>73892556</v>
      </c>
      <c r="DR171" s="222">
        <v>74601109</v>
      </c>
      <c r="DS171" s="222">
        <v>75375969</v>
      </c>
      <c r="DT171" s="222">
        <v>76258552</v>
      </c>
      <c r="DU171" s="222">
        <v>77148232</v>
      </c>
      <c r="DV171" s="222">
        <v>78023664</v>
      </c>
      <c r="DW171" s="222">
        <v>78935877</v>
      </c>
      <c r="DX171" s="222">
        <v>79882394</v>
      </c>
      <c r="DY171" s="222">
        <v>80786257</v>
      </c>
      <c r="DZ171" s="222">
        <v>81644265</v>
      </c>
      <c r="EA171" s="222">
        <v>82244253</v>
      </c>
      <c r="EB171" s="222">
        <v>83102991</v>
      </c>
      <c r="EC171" s="222">
        <v>84010073</v>
      </c>
      <c r="ED171" s="222">
        <v>84943722</v>
      </c>
      <c r="EE171" s="222">
        <v>85862476</v>
      </c>
      <c r="EF171" s="222">
        <v>86743291</v>
      </c>
      <c r="EG171" s="222">
        <v>87672873</v>
      </c>
      <c r="EH171" s="222">
        <v>88363283</v>
      </c>
      <c r="EI171" s="222">
        <v>88987834</v>
      </c>
      <c r="EJ171" s="222">
        <v>89584383</v>
      </c>
      <c r="EK171" s="222">
        <v>90514898</v>
      </c>
      <c r="EL171" s="222">
        <v>91481776</v>
      </c>
      <c r="EM171" s="222">
        <v>92325740</v>
      </c>
      <c r="EN171" s="222">
        <v>92910922</v>
      </c>
      <c r="EO171" s="222">
        <v>93696866</v>
      </c>
      <c r="EP171" s="222">
        <v>94476770</v>
      </c>
      <c r="EQ171" s="222">
        <v>95202327</v>
      </c>
      <c r="ER171" s="222">
        <v>96030231</v>
      </c>
      <c r="ES171" s="222">
        <v>96918123</v>
      </c>
      <c r="ET171" s="222">
        <v>97696626</v>
      </c>
      <c r="EU171" s="222">
        <v>98247658</v>
      </c>
      <c r="EV171" s="222">
        <v>98372645</v>
      </c>
      <c r="EW171" s="222">
        <v>98372645</v>
      </c>
      <c r="EX171" s="222">
        <v>98372645</v>
      </c>
      <c r="EY171" s="222">
        <v>98372645</v>
      </c>
      <c r="EZ171" s="222">
        <v>98372645</v>
      </c>
      <c r="FA171" s="222">
        <v>98472645</v>
      </c>
      <c r="FB171" s="222">
        <v>99319360</v>
      </c>
      <c r="FC171" s="222">
        <v>100041224</v>
      </c>
      <c r="FD171" s="222">
        <v>100720764</v>
      </c>
      <c r="FE171" s="222">
        <v>101589780</v>
      </c>
      <c r="FF171" s="222">
        <v>102439925</v>
      </c>
      <c r="FG171" s="222">
        <v>103296311</v>
      </c>
      <c r="FH171" s="222">
        <v>104215882</v>
      </c>
      <c r="FI171" s="222">
        <v>105152908</v>
      </c>
      <c r="FJ171" s="222">
        <v>105965376</v>
      </c>
      <c r="FK171" s="222">
        <v>106663102</v>
      </c>
      <c r="FL171" s="222">
        <v>107346877</v>
      </c>
      <c r="FM171" s="222">
        <v>108042341</v>
      </c>
      <c r="FN171" s="222">
        <v>108940833</v>
      </c>
      <c r="FO171" s="222">
        <v>109582297</v>
      </c>
      <c r="FP171" s="222">
        <v>110295471</v>
      </c>
      <c r="FQ171" s="222">
        <v>111117601</v>
      </c>
      <c r="FR171" s="222">
        <v>111851990</v>
      </c>
      <c r="FS171" s="222">
        <v>112694056</v>
      </c>
      <c r="FT171" s="222">
        <v>113395203</v>
      </c>
      <c r="FU171" s="222">
        <v>114249126</v>
      </c>
      <c r="FV171" s="222">
        <v>115012422</v>
      </c>
      <c r="FW171" s="222">
        <v>115475107</v>
      </c>
      <c r="FX171" s="222">
        <v>116081224</v>
      </c>
      <c r="FY171" s="222">
        <v>116855565</v>
      </c>
      <c r="FZ171" s="222">
        <v>117619692</v>
      </c>
      <c r="GA171" s="222">
        <v>118004574</v>
      </c>
      <c r="GB171" s="222">
        <v>118781704</v>
      </c>
      <c r="GC171" s="222">
        <v>119580282</v>
      </c>
      <c r="GD171" s="222">
        <v>120330815</v>
      </c>
      <c r="GE171" s="222">
        <v>121125246</v>
      </c>
      <c r="GF171" s="222">
        <v>121910305</v>
      </c>
      <c r="GG171" s="222">
        <v>122653678</v>
      </c>
      <c r="GH171" s="222">
        <v>123344826</v>
      </c>
      <c r="GI171" s="222">
        <v>124056047</v>
      </c>
      <c r="GJ171" s="222">
        <v>124956476</v>
      </c>
      <c r="GK171" s="222">
        <v>125745628</v>
      </c>
      <c r="GL171" s="222">
        <v>126412435</v>
      </c>
      <c r="GM171" s="222">
        <v>127147378</v>
      </c>
      <c r="GN171" s="222">
        <v>127866319</v>
      </c>
      <c r="GO171" s="222">
        <v>128547007</v>
      </c>
      <c r="GP171" s="222">
        <v>129294038</v>
      </c>
      <c r="GQ171" s="222">
        <v>130087384</v>
      </c>
      <c r="GR171" s="222">
        <v>130325592</v>
      </c>
      <c r="GS171" s="222">
        <v>130982030</v>
      </c>
      <c r="GT171" s="222">
        <v>131629556</v>
      </c>
      <c r="GU171" s="222">
        <v>132340741</v>
      </c>
      <c r="GV171" s="222">
        <v>132632549</v>
      </c>
      <c r="GW171" s="222">
        <v>132802121</v>
      </c>
      <c r="GX171" s="222">
        <v>133448846</v>
      </c>
      <c r="GY171" s="222">
        <v>133448846</v>
      </c>
      <c r="GZ171" s="222">
        <v>133616530</v>
      </c>
      <c r="HA171" s="222">
        <v>134381845</v>
      </c>
      <c r="HB171" s="222">
        <v>135247533</v>
      </c>
      <c r="HC171" s="222">
        <v>135969974</v>
      </c>
      <c r="HD171" s="222">
        <v>136671232</v>
      </c>
      <c r="HE171" s="222">
        <v>137262176</v>
      </c>
      <c r="HF171" s="222">
        <v>137874053</v>
      </c>
      <c r="HG171" s="222">
        <v>138598231</v>
      </c>
      <c r="HH171" s="222">
        <v>139314848</v>
      </c>
      <c r="HI171" s="222">
        <v>140040857</v>
      </c>
      <c r="HJ171" s="222">
        <v>140687304</v>
      </c>
      <c r="HK171" s="222">
        <v>140924447</v>
      </c>
      <c r="HL171" s="222">
        <v>141297902</v>
      </c>
      <c r="HM171" s="222">
        <v>141896809</v>
      </c>
      <c r="HN171" s="222">
        <v>142335692</v>
      </c>
      <c r="HO171" s="222">
        <v>142703992</v>
      </c>
      <c r="HP171" s="222">
        <v>142920688</v>
      </c>
      <c r="HQ171" s="222">
        <v>143717181</v>
      </c>
      <c r="HR171" s="222">
        <v>144378297</v>
      </c>
      <c r="HS171" s="222">
        <v>144905430</v>
      </c>
      <c r="HT171" s="222">
        <v>144905430</v>
      </c>
      <c r="HU171" s="222">
        <v>144905430</v>
      </c>
      <c r="HV171" s="222">
        <v>144905430</v>
      </c>
      <c r="HW171" s="222">
        <v>145069099</v>
      </c>
      <c r="HX171" s="222">
        <v>145583822</v>
      </c>
      <c r="HY171" s="222">
        <v>145583822</v>
      </c>
      <c r="HZ171" s="222">
        <v>146093648</v>
      </c>
    </row>
    <row r="172" spans="1:237" x14ac:dyDescent="0.25">
      <c r="A172" s="225">
        <f t="shared" si="6"/>
        <v>170</v>
      </c>
      <c r="B172" s="350"/>
      <c r="C172" s="229"/>
      <c r="D172" s="180"/>
      <c r="E172" s="180"/>
      <c r="F172" s="180"/>
      <c r="G172" s="180"/>
      <c r="H172" s="180"/>
      <c r="I172" s="180"/>
      <c r="L172" s="229"/>
    </row>
    <row r="173" spans="1:237" x14ac:dyDescent="0.25">
      <c r="A173" s="225">
        <f t="shared" si="6"/>
        <v>171</v>
      </c>
      <c r="B173" s="226"/>
      <c r="C173" s="229"/>
      <c r="D173" s="180"/>
      <c r="E173" s="180"/>
      <c r="F173" s="180">
        <v>3.82</v>
      </c>
      <c r="G173" s="180">
        <v>4.87</v>
      </c>
      <c r="H173" s="180">
        <v>4.5999999999999996</v>
      </c>
      <c r="I173" s="180">
        <v>4.34</v>
      </c>
      <c r="J173" s="222">
        <v>4.18</v>
      </c>
      <c r="K173" s="222">
        <v>4.01</v>
      </c>
      <c r="L173" s="229">
        <v>3.96</v>
      </c>
      <c r="M173" s="222">
        <v>3.97</v>
      </c>
      <c r="N173" s="222">
        <v>4.03</v>
      </c>
      <c r="O173" s="222">
        <v>4.12</v>
      </c>
      <c r="P173" s="222">
        <v>4.24</v>
      </c>
      <c r="Q173" s="222">
        <v>4.2</v>
      </c>
      <c r="R173" s="222">
        <v>4.16</v>
      </c>
      <c r="S173" s="222">
        <v>4.1500000000000004</v>
      </c>
      <c r="T173" s="222">
        <v>4.09</v>
      </c>
      <c r="U173" s="222">
        <v>4.03</v>
      </c>
      <c r="V173" s="222">
        <v>4.03</v>
      </c>
      <c r="W173" s="222">
        <v>4.0599999999999996</v>
      </c>
      <c r="X173" s="222">
        <v>4.0599999999999996</v>
      </c>
      <c r="Y173" s="222">
        <v>4.0599999999999996</v>
      </c>
      <c r="Z173" s="222">
        <v>4.0599999999999996</v>
      </c>
      <c r="AA173" s="222">
        <v>4.01</v>
      </c>
      <c r="AB173" s="222">
        <v>3.97</v>
      </c>
      <c r="AC173" s="222">
        <v>3.94</v>
      </c>
      <c r="AD173" s="222">
        <v>3.95</v>
      </c>
      <c r="AE173" s="222">
        <v>3.95</v>
      </c>
      <c r="AF173" s="222">
        <v>3.95</v>
      </c>
      <c r="AG173" s="222">
        <v>3.93</v>
      </c>
      <c r="AH173" s="222">
        <v>3.9</v>
      </c>
      <c r="AI173" s="222">
        <v>3.91</v>
      </c>
      <c r="AJ173" s="222">
        <v>3.91</v>
      </c>
      <c r="AK173" s="222">
        <v>3.91</v>
      </c>
      <c r="AL173" s="222">
        <v>3.91</v>
      </c>
      <c r="AM173" s="222">
        <v>3.9</v>
      </c>
      <c r="AN173" s="222">
        <v>3.93</v>
      </c>
      <c r="AO173" s="222">
        <v>3.9</v>
      </c>
      <c r="AP173" s="222">
        <v>3.87</v>
      </c>
      <c r="AQ173" s="222">
        <v>3.86</v>
      </c>
      <c r="AR173" s="222">
        <v>3.85</v>
      </c>
      <c r="AS173" s="222">
        <v>3.83</v>
      </c>
      <c r="AT173" s="222">
        <v>3.8</v>
      </c>
      <c r="AU173" s="222">
        <v>3.79</v>
      </c>
      <c r="AV173" s="222">
        <v>3.8</v>
      </c>
      <c r="AW173" s="222">
        <v>3.8</v>
      </c>
      <c r="AX173" s="222">
        <v>3.81</v>
      </c>
      <c r="AY173" s="222">
        <v>3.82</v>
      </c>
      <c r="AZ173" s="222">
        <v>3.82</v>
      </c>
      <c r="BA173" s="222">
        <v>3.82</v>
      </c>
      <c r="BB173" s="222">
        <v>3.82</v>
      </c>
      <c r="BC173" s="222">
        <v>3.89</v>
      </c>
      <c r="BD173" s="222">
        <v>3.9</v>
      </c>
      <c r="BE173" s="222">
        <v>3.88</v>
      </c>
      <c r="BF173" s="222">
        <v>3.87</v>
      </c>
      <c r="BG173" s="222">
        <v>3.85</v>
      </c>
      <c r="BH173" s="222">
        <v>3.86</v>
      </c>
      <c r="BI173" s="222">
        <v>3.86</v>
      </c>
      <c r="BJ173" s="222">
        <v>3.85</v>
      </c>
      <c r="BK173" s="222">
        <v>3.86</v>
      </c>
      <c r="BL173" s="222">
        <v>3.86</v>
      </c>
      <c r="BM173" s="222">
        <v>3.85</v>
      </c>
      <c r="BN173" s="222">
        <v>3.82</v>
      </c>
      <c r="BO173" s="222">
        <v>3.83</v>
      </c>
      <c r="BP173" s="222">
        <v>3.84</v>
      </c>
      <c r="BQ173" s="222">
        <v>3.84</v>
      </c>
      <c r="BR173" s="222">
        <v>3.82</v>
      </c>
      <c r="BS173" s="222">
        <v>3.82</v>
      </c>
      <c r="BT173" s="222">
        <v>3.81</v>
      </c>
      <c r="BU173" s="222">
        <v>3.81</v>
      </c>
      <c r="BV173" s="222">
        <v>3.8</v>
      </c>
      <c r="BW173" s="222">
        <v>3.8</v>
      </c>
      <c r="BX173" s="222">
        <v>3.78</v>
      </c>
      <c r="BY173" s="222">
        <v>3.78</v>
      </c>
      <c r="BZ173" s="222">
        <v>3.77</v>
      </c>
      <c r="CA173" s="222">
        <v>3.77</v>
      </c>
      <c r="CB173" s="222">
        <v>3.77</v>
      </c>
      <c r="CC173" s="222">
        <v>3.77</v>
      </c>
      <c r="CD173" s="222">
        <v>3.81</v>
      </c>
      <c r="CE173" s="222">
        <v>3.81</v>
      </c>
      <c r="CF173" s="222">
        <v>3.81</v>
      </c>
      <c r="CG173" s="222">
        <v>3.82</v>
      </c>
      <c r="CH173" s="222">
        <v>3.81</v>
      </c>
      <c r="CI173" s="222">
        <v>3.81</v>
      </c>
      <c r="CJ173" s="222">
        <v>3.81</v>
      </c>
      <c r="CK173" s="222">
        <v>3.81</v>
      </c>
      <c r="CL173" s="222">
        <v>3.81</v>
      </c>
      <c r="CM173" s="222">
        <v>3.79</v>
      </c>
      <c r="CN173" s="222">
        <v>3.78</v>
      </c>
      <c r="CO173" s="222">
        <v>3.79</v>
      </c>
      <c r="CP173" s="222">
        <v>3.84</v>
      </c>
      <c r="CQ173" s="222">
        <v>3.84</v>
      </c>
      <c r="CR173" s="222">
        <v>3.85</v>
      </c>
      <c r="CS173" s="222">
        <v>3.85</v>
      </c>
      <c r="CT173" s="222">
        <v>3.86</v>
      </c>
      <c r="CU173" s="222">
        <v>3.87</v>
      </c>
      <c r="CV173" s="222">
        <v>3.86</v>
      </c>
      <c r="CW173" s="222">
        <v>3.86</v>
      </c>
      <c r="CX173" s="222">
        <v>3.87</v>
      </c>
      <c r="CY173" s="222">
        <v>3.86</v>
      </c>
      <c r="CZ173" s="222">
        <v>3.85</v>
      </c>
      <c r="DA173" s="222">
        <v>3.87</v>
      </c>
      <c r="DB173" s="222">
        <v>3.86</v>
      </c>
      <c r="DC173" s="222">
        <v>3.87</v>
      </c>
      <c r="DD173" s="222">
        <v>3.88</v>
      </c>
      <c r="DE173" s="222">
        <v>3.89</v>
      </c>
      <c r="DF173" s="222">
        <v>3.9</v>
      </c>
      <c r="DG173" s="222">
        <v>3.91</v>
      </c>
      <c r="DH173" s="222">
        <v>3.92</v>
      </c>
      <c r="DI173" s="222">
        <v>3.94</v>
      </c>
      <c r="DJ173" s="222">
        <v>3.95</v>
      </c>
      <c r="DK173" s="222">
        <v>3.96</v>
      </c>
      <c r="DL173" s="222">
        <v>3.96</v>
      </c>
      <c r="DM173" s="222">
        <v>3.97</v>
      </c>
      <c r="DN173" s="222">
        <v>3.97</v>
      </c>
      <c r="DO173" s="222">
        <v>3.97</v>
      </c>
      <c r="DP173" s="222">
        <v>3.97</v>
      </c>
      <c r="DQ173" s="222">
        <v>3.97</v>
      </c>
      <c r="DR173" s="222">
        <v>3.97</v>
      </c>
      <c r="DS173" s="222">
        <v>3.98</v>
      </c>
      <c r="DT173" s="222">
        <v>3.98</v>
      </c>
      <c r="DU173" s="222">
        <v>3.97</v>
      </c>
      <c r="DV173" s="222">
        <v>3.96</v>
      </c>
      <c r="DW173" s="222">
        <v>3.98</v>
      </c>
      <c r="DX173" s="222">
        <v>3.98</v>
      </c>
      <c r="DY173" s="222">
        <v>3.98</v>
      </c>
      <c r="DZ173" s="222">
        <v>3.98</v>
      </c>
      <c r="EA173" s="222">
        <v>3.98</v>
      </c>
      <c r="EB173" s="222">
        <v>4</v>
      </c>
      <c r="EC173" s="222">
        <v>4</v>
      </c>
      <c r="ED173" s="222">
        <v>4.01</v>
      </c>
      <c r="EE173" s="222">
        <v>4.01</v>
      </c>
      <c r="EF173" s="222">
        <v>4.0199999999999996</v>
      </c>
      <c r="EG173" s="222">
        <v>4.0199999999999996</v>
      </c>
      <c r="EH173" s="222">
        <v>4.0199999999999996</v>
      </c>
      <c r="EI173" s="222">
        <v>4.04</v>
      </c>
      <c r="EJ173" s="222">
        <v>4.04</v>
      </c>
      <c r="EK173" s="222">
        <v>4.05</v>
      </c>
      <c r="EL173" s="222">
        <v>4.05</v>
      </c>
      <c r="EM173" s="222">
        <v>4.05</v>
      </c>
      <c r="EN173" s="222">
        <v>4.0599999999999996</v>
      </c>
      <c r="EO173" s="222">
        <v>4.05</v>
      </c>
      <c r="EP173" s="222">
        <v>4.0599999999999996</v>
      </c>
      <c r="EQ173" s="222">
        <v>4.0599999999999996</v>
      </c>
      <c r="ER173" s="222">
        <v>4.07</v>
      </c>
      <c r="ES173" s="222">
        <v>4.08</v>
      </c>
      <c r="ET173" s="222">
        <v>4.08</v>
      </c>
      <c r="EU173" s="222">
        <v>4.09</v>
      </c>
      <c r="EV173" s="222">
        <v>4.09</v>
      </c>
      <c r="EW173" s="222">
        <v>4.09</v>
      </c>
      <c r="EX173" s="222">
        <v>4.09</v>
      </c>
      <c r="EY173" s="222">
        <v>4.09</v>
      </c>
      <c r="EZ173" s="222">
        <v>4.09</v>
      </c>
      <c r="FA173" s="222">
        <v>4.09</v>
      </c>
      <c r="FB173" s="222">
        <v>4.09</v>
      </c>
      <c r="FC173" s="222">
        <v>4.09</v>
      </c>
      <c r="FD173" s="222">
        <v>4.0999999999999996</v>
      </c>
      <c r="FE173" s="222">
        <v>4.0999999999999996</v>
      </c>
      <c r="FF173" s="222">
        <v>4.13</v>
      </c>
      <c r="FG173" s="222">
        <v>4.1100000000000003</v>
      </c>
      <c r="FH173" s="222">
        <v>4.13</v>
      </c>
      <c r="FI173" s="222">
        <v>4.13</v>
      </c>
      <c r="FJ173" s="222">
        <v>4.1399999999999997</v>
      </c>
      <c r="FK173" s="222">
        <v>4.16</v>
      </c>
      <c r="FL173" s="222">
        <v>4.17</v>
      </c>
      <c r="FM173" s="222">
        <v>4.17</v>
      </c>
      <c r="FN173" s="222">
        <v>4.17</v>
      </c>
      <c r="FO173" s="222">
        <v>4.17</v>
      </c>
      <c r="FP173" s="222">
        <v>4.1900000000000004</v>
      </c>
      <c r="FQ173" s="222">
        <v>4.21</v>
      </c>
      <c r="FR173" s="222">
        <v>4.21</v>
      </c>
      <c r="FS173" s="222">
        <v>4.2</v>
      </c>
      <c r="FT173" s="222">
        <v>4.2</v>
      </c>
      <c r="FU173" s="222">
        <v>4.21</v>
      </c>
      <c r="FV173" s="222">
        <v>4.2</v>
      </c>
      <c r="FW173" s="222">
        <v>4.21</v>
      </c>
      <c r="FX173" s="222">
        <v>4.2</v>
      </c>
      <c r="FY173" s="222">
        <v>4.21</v>
      </c>
      <c r="FZ173" s="222">
        <v>4.21</v>
      </c>
      <c r="GA173" s="222">
        <v>4.21</v>
      </c>
      <c r="GB173" s="222">
        <v>4.22</v>
      </c>
      <c r="GC173" s="222">
        <v>4.2300000000000004</v>
      </c>
      <c r="GD173" s="222">
        <v>4.2300000000000004</v>
      </c>
      <c r="GE173" s="222">
        <v>4.2300000000000004</v>
      </c>
      <c r="GF173" s="222">
        <v>4.24</v>
      </c>
      <c r="GG173" s="222">
        <v>4.24</v>
      </c>
      <c r="GH173" s="222">
        <v>4.26</v>
      </c>
      <c r="GI173" s="222">
        <v>4.2699999999999996</v>
      </c>
      <c r="GJ173" s="222">
        <v>4.29</v>
      </c>
      <c r="GK173" s="222">
        <v>4.3</v>
      </c>
      <c r="GL173" s="222">
        <v>4.3</v>
      </c>
      <c r="GM173" s="222">
        <v>4.3099999999999996</v>
      </c>
      <c r="GN173" s="222">
        <v>4.3099999999999996</v>
      </c>
      <c r="GO173" s="222">
        <v>4.3099999999999996</v>
      </c>
      <c r="GP173" s="222">
        <v>4.32</v>
      </c>
      <c r="GQ173" s="222">
        <v>4.33</v>
      </c>
      <c r="GR173" s="222">
        <v>4.33</v>
      </c>
      <c r="GS173" s="222">
        <v>4.33</v>
      </c>
      <c r="GT173" s="222">
        <v>4.33</v>
      </c>
      <c r="GU173" s="222">
        <v>4.34</v>
      </c>
      <c r="GV173" s="222">
        <v>4.34</v>
      </c>
      <c r="GW173" s="222">
        <v>4.34</v>
      </c>
      <c r="GX173" s="222">
        <v>4.3499999999999996</v>
      </c>
      <c r="GY173" s="222">
        <v>4.3499999999999996</v>
      </c>
      <c r="GZ173" s="222">
        <v>4.34</v>
      </c>
      <c r="HA173" s="222">
        <v>4.3499999999999996</v>
      </c>
      <c r="HB173" s="222">
        <v>4.3600000000000003</v>
      </c>
      <c r="HC173" s="222">
        <v>4.37</v>
      </c>
      <c r="HD173" s="222">
        <v>4.37</v>
      </c>
      <c r="HE173" s="222">
        <v>4.38</v>
      </c>
      <c r="HF173" s="222">
        <v>4.3899999999999997</v>
      </c>
      <c r="HG173" s="222">
        <v>4.3899999999999997</v>
      </c>
      <c r="HH173" s="222">
        <v>4.3899999999999997</v>
      </c>
      <c r="HI173" s="222">
        <v>4.3899999999999997</v>
      </c>
      <c r="HJ173" s="222">
        <v>4.3899999999999997</v>
      </c>
      <c r="HK173" s="222">
        <v>4.3899999999999997</v>
      </c>
      <c r="HL173" s="222">
        <v>4.38</v>
      </c>
      <c r="HM173" s="222">
        <v>4.38</v>
      </c>
      <c r="HN173" s="222">
        <v>4.38</v>
      </c>
      <c r="HO173" s="222">
        <v>4.37</v>
      </c>
      <c r="HP173" s="222">
        <v>4.37</v>
      </c>
      <c r="HQ173" s="222">
        <v>4.37</v>
      </c>
      <c r="HR173" s="222">
        <v>4.37</v>
      </c>
      <c r="HS173" s="222">
        <v>4.37</v>
      </c>
      <c r="HT173" s="222">
        <v>4.37</v>
      </c>
      <c r="HU173" s="222">
        <v>4.37</v>
      </c>
      <c r="HV173" s="222">
        <v>4.37</v>
      </c>
      <c r="HW173" s="222">
        <v>4.3600000000000003</v>
      </c>
      <c r="HX173" s="222">
        <v>4.37</v>
      </c>
      <c r="HY173" s="222">
        <v>4.37</v>
      </c>
      <c r="HZ173" s="222">
        <v>4.37</v>
      </c>
    </row>
    <row r="174" spans="1:237" x14ac:dyDescent="0.25">
      <c r="A174" s="225">
        <f t="shared" si="6"/>
        <v>172</v>
      </c>
      <c r="B174" s="226"/>
      <c r="C174" s="229"/>
      <c r="D174" s="180"/>
      <c r="E174" s="180"/>
      <c r="F174" s="180">
        <v>3.12</v>
      </c>
      <c r="G174" s="180">
        <v>3.25</v>
      </c>
      <c r="H174" s="180">
        <v>3.22</v>
      </c>
      <c r="I174" s="180">
        <v>3.12</v>
      </c>
      <c r="J174" s="222">
        <v>3.07</v>
      </c>
      <c r="K174" s="222">
        <v>2.97</v>
      </c>
      <c r="L174" s="229">
        <v>3.1</v>
      </c>
      <c r="M174" s="222">
        <v>3.12</v>
      </c>
      <c r="N174" s="222">
        <v>3.19</v>
      </c>
      <c r="O174" s="222">
        <v>3.23</v>
      </c>
      <c r="P174" s="222">
        <v>3.32</v>
      </c>
      <c r="Q174" s="222">
        <v>3.3</v>
      </c>
      <c r="R174" s="222">
        <v>3.26</v>
      </c>
      <c r="S174" s="222">
        <v>3.27</v>
      </c>
      <c r="T174" s="222">
        <v>3.23</v>
      </c>
      <c r="U174" s="222">
        <v>3.19</v>
      </c>
      <c r="V174" s="222">
        <v>3.2</v>
      </c>
      <c r="W174" s="222">
        <v>3.22</v>
      </c>
      <c r="X174" s="222">
        <v>3.22</v>
      </c>
      <c r="Y174" s="222">
        <v>3.22</v>
      </c>
      <c r="Z174" s="222">
        <v>3.22</v>
      </c>
      <c r="AA174" s="222">
        <v>3.18</v>
      </c>
      <c r="AB174" s="222">
        <v>3.16</v>
      </c>
      <c r="AC174" s="222">
        <v>3.15</v>
      </c>
      <c r="AD174" s="222">
        <v>3.17</v>
      </c>
      <c r="AE174" s="222">
        <v>3.17</v>
      </c>
      <c r="AF174" s="222">
        <v>3.17</v>
      </c>
      <c r="AG174" s="222">
        <v>3.16</v>
      </c>
      <c r="AH174" s="222">
        <v>3.13</v>
      </c>
      <c r="AI174" s="222">
        <v>3.14</v>
      </c>
      <c r="AJ174" s="222">
        <v>3.15</v>
      </c>
      <c r="AK174" s="222">
        <v>3.16</v>
      </c>
      <c r="AL174" s="222">
        <v>3.16</v>
      </c>
      <c r="AM174" s="222">
        <v>3.16</v>
      </c>
      <c r="AN174" s="222">
        <v>3.17</v>
      </c>
      <c r="AO174" s="222">
        <v>3.15</v>
      </c>
      <c r="AP174" s="222">
        <v>3.12</v>
      </c>
      <c r="AQ174" s="222">
        <v>3.11</v>
      </c>
      <c r="AR174" s="222">
        <v>3.11</v>
      </c>
      <c r="AS174" s="222">
        <v>3.1</v>
      </c>
      <c r="AT174" s="222">
        <v>3.07</v>
      </c>
      <c r="AU174" s="222">
        <v>3.07</v>
      </c>
      <c r="AV174" s="222">
        <v>3.08</v>
      </c>
      <c r="AW174" s="222">
        <v>3.08</v>
      </c>
      <c r="AX174" s="222">
        <v>3.08</v>
      </c>
      <c r="AY174" s="222">
        <v>3.09</v>
      </c>
      <c r="AZ174" s="222">
        <v>3.09</v>
      </c>
      <c r="BA174" s="222">
        <v>3.09</v>
      </c>
      <c r="BB174" s="222">
        <v>3.09</v>
      </c>
      <c r="BC174" s="222">
        <v>3.15</v>
      </c>
      <c r="BD174" s="222">
        <v>3.17</v>
      </c>
      <c r="BE174" s="222">
        <v>3.15</v>
      </c>
      <c r="BF174" s="222">
        <v>3.15</v>
      </c>
      <c r="BG174" s="222">
        <v>3.13</v>
      </c>
      <c r="BH174" s="222">
        <v>3.14</v>
      </c>
      <c r="BI174" s="222">
        <v>3.14</v>
      </c>
      <c r="BJ174" s="222">
        <v>3.13</v>
      </c>
      <c r="BK174" s="222">
        <v>3.15</v>
      </c>
      <c r="BL174" s="222">
        <v>3.14</v>
      </c>
      <c r="BM174" s="222">
        <v>3.13</v>
      </c>
      <c r="BN174" s="222">
        <v>3.11</v>
      </c>
      <c r="BO174" s="222">
        <v>3.13</v>
      </c>
      <c r="BP174" s="222">
        <v>3.13</v>
      </c>
      <c r="BQ174" s="222">
        <v>3.13</v>
      </c>
      <c r="BR174" s="222">
        <v>3.11</v>
      </c>
      <c r="BS174" s="222">
        <v>3.1</v>
      </c>
      <c r="BT174" s="222">
        <v>3.09</v>
      </c>
      <c r="BU174" s="222">
        <v>3.09</v>
      </c>
      <c r="BV174" s="222">
        <v>3.08</v>
      </c>
      <c r="BW174" s="222">
        <v>3.08</v>
      </c>
      <c r="BX174" s="222">
        <v>3.07</v>
      </c>
      <c r="BY174" s="222">
        <v>3.07</v>
      </c>
      <c r="BZ174" s="222">
        <v>3.06</v>
      </c>
      <c r="CA174" s="222">
        <v>3.06</v>
      </c>
      <c r="CB174" s="222">
        <v>3.06</v>
      </c>
      <c r="CC174" s="222">
        <v>3.05</v>
      </c>
      <c r="CD174" s="222">
        <v>3.09</v>
      </c>
      <c r="CE174" s="222">
        <v>3.09</v>
      </c>
      <c r="CF174" s="222">
        <v>3.09</v>
      </c>
      <c r="CG174" s="222">
        <v>3.1</v>
      </c>
      <c r="CH174" s="222">
        <v>3.09</v>
      </c>
      <c r="CI174" s="222">
        <v>3.09</v>
      </c>
      <c r="CJ174" s="222">
        <v>3.09</v>
      </c>
      <c r="CK174" s="222">
        <v>3.09</v>
      </c>
      <c r="CL174" s="222">
        <v>3.09</v>
      </c>
      <c r="CM174" s="222">
        <v>3.07</v>
      </c>
      <c r="CN174" s="222">
        <v>3.08</v>
      </c>
      <c r="CO174" s="222">
        <v>3.08</v>
      </c>
      <c r="CP174" s="222">
        <v>3.12</v>
      </c>
      <c r="CQ174" s="222">
        <v>3.13</v>
      </c>
      <c r="CR174" s="222">
        <v>3.14</v>
      </c>
      <c r="CS174" s="222">
        <v>3.14</v>
      </c>
      <c r="CT174" s="222">
        <v>3.15</v>
      </c>
      <c r="CU174" s="222">
        <v>3.16</v>
      </c>
      <c r="CV174" s="222">
        <v>3.15</v>
      </c>
      <c r="CW174" s="222">
        <v>3.15</v>
      </c>
      <c r="CX174" s="222">
        <v>3.16</v>
      </c>
      <c r="CY174" s="222">
        <v>3.15</v>
      </c>
      <c r="CZ174" s="222">
        <v>3.15</v>
      </c>
      <c r="DA174" s="222">
        <v>3.16</v>
      </c>
      <c r="DB174" s="222">
        <v>3.16</v>
      </c>
      <c r="DC174" s="222">
        <v>3.17</v>
      </c>
      <c r="DD174" s="222">
        <v>3.18</v>
      </c>
      <c r="DE174" s="222">
        <v>3.19</v>
      </c>
      <c r="DF174" s="222">
        <v>3.2</v>
      </c>
      <c r="DG174" s="222">
        <v>3.21</v>
      </c>
      <c r="DH174" s="222">
        <v>3.22</v>
      </c>
      <c r="DI174" s="222">
        <v>3.23</v>
      </c>
      <c r="DJ174" s="222">
        <v>3.24</v>
      </c>
      <c r="DK174" s="222">
        <v>3.25</v>
      </c>
      <c r="DL174" s="222">
        <v>3.25</v>
      </c>
      <c r="DM174" s="222">
        <v>3.26</v>
      </c>
      <c r="DN174" s="222">
        <v>3.26</v>
      </c>
      <c r="DO174" s="222">
        <v>3.27</v>
      </c>
      <c r="DP174" s="222">
        <v>3.26</v>
      </c>
      <c r="DQ174" s="222">
        <v>3.27</v>
      </c>
      <c r="DR174" s="222">
        <v>3.26</v>
      </c>
      <c r="DS174" s="222">
        <v>3.27</v>
      </c>
      <c r="DT174" s="222">
        <v>3.27</v>
      </c>
      <c r="DU174" s="222">
        <v>3.26</v>
      </c>
      <c r="DV174" s="222">
        <v>3.26</v>
      </c>
      <c r="DW174" s="222">
        <v>3.27</v>
      </c>
      <c r="DX174" s="222">
        <v>3.27</v>
      </c>
      <c r="DY174" s="222">
        <v>3.27</v>
      </c>
      <c r="DZ174" s="222">
        <v>3.27</v>
      </c>
      <c r="EA174" s="222">
        <v>3.26</v>
      </c>
      <c r="EB174" s="222">
        <v>3.28</v>
      </c>
      <c r="EC174" s="222">
        <v>3.28</v>
      </c>
      <c r="ED174" s="222">
        <v>3.29</v>
      </c>
      <c r="EE174" s="222">
        <v>3.29</v>
      </c>
      <c r="EF174" s="222">
        <v>3.29</v>
      </c>
      <c r="EG174" s="222">
        <v>3.3</v>
      </c>
      <c r="EH174" s="222">
        <v>3.3</v>
      </c>
      <c r="EI174" s="222">
        <v>3.31</v>
      </c>
      <c r="EJ174" s="222">
        <v>3.31</v>
      </c>
      <c r="EK174" s="222">
        <v>3.32</v>
      </c>
      <c r="EL174" s="222">
        <v>3.32</v>
      </c>
      <c r="EM174" s="222">
        <v>3.32</v>
      </c>
      <c r="EN174" s="222">
        <v>3.33</v>
      </c>
      <c r="EO174" s="222">
        <v>3.33</v>
      </c>
      <c r="EP174" s="222">
        <v>3.33</v>
      </c>
      <c r="EQ174" s="222">
        <v>3.33</v>
      </c>
      <c r="ER174" s="222">
        <v>3.34</v>
      </c>
      <c r="ES174" s="222">
        <v>3.34</v>
      </c>
      <c r="ET174" s="222">
        <v>3.35</v>
      </c>
      <c r="EU174" s="222">
        <v>3.35</v>
      </c>
      <c r="EV174" s="222">
        <v>3.35</v>
      </c>
      <c r="EW174" s="222">
        <v>3.35</v>
      </c>
      <c r="EX174" s="222">
        <v>3.35</v>
      </c>
      <c r="EY174" s="222">
        <v>3.35</v>
      </c>
      <c r="EZ174" s="222">
        <v>3.35</v>
      </c>
      <c r="FA174" s="222">
        <v>3.35</v>
      </c>
      <c r="FB174" s="222">
        <v>3.36</v>
      </c>
      <c r="FC174" s="222">
        <v>3.35</v>
      </c>
      <c r="FD174" s="222">
        <v>3.36</v>
      </c>
      <c r="FE174" s="222">
        <v>3.37</v>
      </c>
      <c r="FF174" s="222">
        <v>3.38</v>
      </c>
      <c r="FG174" s="222">
        <v>3.37</v>
      </c>
      <c r="FH174" s="222">
        <v>3.38</v>
      </c>
      <c r="FI174" s="222">
        <v>3.39</v>
      </c>
      <c r="FJ174" s="222">
        <v>3.4</v>
      </c>
      <c r="FK174" s="222">
        <v>3.41</v>
      </c>
      <c r="FL174" s="222">
        <v>3.42</v>
      </c>
      <c r="FM174" s="222">
        <v>3.42</v>
      </c>
      <c r="FN174" s="222">
        <v>3.42</v>
      </c>
      <c r="FO174" s="222">
        <v>3.42</v>
      </c>
      <c r="FP174" s="222">
        <v>3.44</v>
      </c>
      <c r="FQ174" s="222">
        <v>3.45</v>
      </c>
      <c r="FR174" s="222">
        <v>3.46</v>
      </c>
      <c r="FS174" s="222">
        <v>3.46</v>
      </c>
      <c r="FT174" s="222">
        <v>3.46</v>
      </c>
      <c r="FU174" s="222">
        <v>3.46</v>
      </c>
      <c r="FV174" s="222">
        <v>3.46</v>
      </c>
      <c r="FW174" s="222">
        <v>3.47</v>
      </c>
      <c r="FX174" s="222">
        <v>3.46</v>
      </c>
      <c r="FY174" s="222">
        <v>3.47</v>
      </c>
      <c r="FZ174" s="222">
        <v>3.47</v>
      </c>
      <c r="GA174" s="222">
        <v>3.47</v>
      </c>
      <c r="GB174" s="222">
        <v>3.48</v>
      </c>
      <c r="GC174" s="222">
        <v>3.48</v>
      </c>
      <c r="GD174" s="222">
        <v>3.49</v>
      </c>
      <c r="GE174" s="222">
        <v>3.49</v>
      </c>
      <c r="GF174" s="222">
        <v>3.5</v>
      </c>
      <c r="GG174" s="222">
        <v>3.5</v>
      </c>
      <c r="GH174" s="222">
        <v>3.52</v>
      </c>
      <c r="GI174" s="222">
        <v>3.53</v>
      </c>
      <c r="GJ174" s="222">
        <v>3.55</v>
      </c>
      <c r="GK174" s="222">
        <v>3.55</v>
      </c>
      <c r="GL174" s="222">
        <v>3.55</v>
      </c>
      <c r="GM174" s="222">
        <v>3.56</v>
      </c>
      <c r="GN174" s="222">
        <v>3.57</v>
      </c>
      <c r="GO174" s="222">
        <v>3.57</v>
      </c>
      <c r="GP174" s="222">
        <v>3.57</v>
      </c>
      <c r="GQ174" s="222">
        <v>3.58</v>
      </c>
      <c r="GR174" s="222">
        <v>3.58</v>
      </c>
      <c r="GS174" s="222">
        <v>3.59</v>
      </c>
      <c r="GT174" s="222">
        <v>3.59</v>
      </c>
      <c r="GU174" s="222">
        <v>3.59</v>
      </c>
      <c r="GV174" s="222">
        <v>3.59</v>
      </c>
      <c r="GW174" s="222">
        <v>3.59</v>
      </c>
      <c r="GX174" s="222">
        <v>3.6</v>
      </c>
      <c r="GY174" s="222">
        <v>3.6</v>
      </c>
      <c r="GZ174" s="222">
        <v>3.6</v>
      </c>
      <c r="HA174" s="222">
        <v>3.6</v>
      </c>
      <c r="HB174" s="222">
        <v>3.61</v>
      </c>
      <c r="HC174" s="222">
        <v>3.62</v>
      </c>
      <c r="HD174" s="222">
        <v>3.63</v>
      </c>
      <c r="HE174" s="222">
        <v>3.64</v>
      </c>
      <c r="HF174" s="222">
        <v>3.64</v>
      </c>
      <c r="HG174" s="222">
        <v>3.64</v>
      </c>
      <c r="HH174" s="222">
        <v>3.65</v>
      </c>
      <c r="HI174" s="222">
        <v>3.65</v>
      </c>
      <c r="HJ174" s="222">
        <v>3.65</v>
      </c>
      <c r="HK174" s="222">
        <v>3.65</v>
      </c>
      <c r="HL174" s="222">
        <v>3.64</v>
      </c>
      <c r="HM174" s="222">
        <v>3.64</v>
      </c>
      <c r="HN174" s="222">
        <v>3.64</v>
      </c>
      <c r="HO174" s="222">
        <v>3.63</v>
      </c>
      <c r="HP174" s="222">
        <v>3.63</v>
      </c>
      <c r="HQ174" s="222">
        <v>3.63</v>
      </c>
      <c r="HR174" s="222">
        <v>3.63</v>
      </c>
      <c r="HS174" s="222">
        <v>3.63</v>
      </c>
      <c r="HT174" s="222">
        <v>3.63</v>
      </c>
      <c r="HU174" s="222">
        <v>3.63</v>
      </c>
      <c r="HV174" s="222">
        <v>3.63</v>
      </c>
      <c r="HW174" s="222">
        <v>3.62</v>
      </c>
      <c r="HX174" s="222">
        <v>3.63</v>
      </c>
      <c r="HY174" s="222">
        <v>3.63</v>
      </c>
      <c r="HZ174" s="222">
        <v>3.63</v>
      </c>
    </row>
    <row r="175" spans="1:237" x14ac:dyDescent="0.25">
      <c r="A175" s="225">
        <f t="shared" si="6"/>
        <v>173</v>
      </c>
      <c r="B175" s="226"/>
      <c r="C175" s="229"/>
      <c r="D175" s="180"/>
      <c r="E175" s="180"/>
      <c r="F175" s="180">
        <v>81.680000000000007</v>
      </c>
      <c r="G175" s="180">
        <v>66.739999999999995</v>
      </c>
      <c r="H175" s="180">
        <v>70</v>
      </c>
      <c r="I175" s="180">
        <v>71.89</v>
      </c>
      <c r="J175" s="222">
        <v>73.44</v>
      </c>
      <c r="K175" s="222">
        <v>74.06</v>
      </c>
      <c r="L175" s="229">
        <v>78.28</v>
      </c>
      <c r="M175" s="222">
        <v>78.59</v>
      </c>
      <c r="N175" s="222">
        <v>79.16</v>
      </c>
      <c r="O175" s="222">
        <v>78.400000000000006</v>
      </c>
      <c r="P175" s="222">
        <v>78.3</v>
      </c>
      <c r="Q175" s="222">
        <v>78.569999999999993</v>
      </c>
      <c r="R175" s="222">
        <v>78.37</v>
      </c>
      <c r="S175" s="222">
        <v>78.8</v>
      </c>
      <c r="T175" s="222">
        <v>78.97</v>
      </c>
      <c r="U175" s="222">
        <v>79.16</v>
      </c>
      <c r="V175" s="222">
        <v>79.400000000000006</v>
      </c>
      <c r="W175" s="222">
        <v>79.31</v>
      </c>
      <c r="X175" s="222">
        <v>79.31</v>
      </c>
      <c r="Y175" s="222">
        <v>79.31</v>
      </c>
      <c r="Z175" s="222">
        <v>79.31</v>
      </c>
      <c r="AA175" s="222">
        <v>79.3</v>
      </c>
      <c r="AB175" s="222">
        <v>79.599999999999994</v>
      </c>
      <c r="AC175" s="222">
        <v>79.95</v>
      </c>
      <c r="AD175" s="222">
        <v>80.25</v>
      </c>
      <c r="AE175" s="222">
        <v>80.25</v>
      </c>
      <c r="AF175" s="222">
        <v>80.25</v>
      </c>
      <c r="AG175" s="222">
        <v>80.41</v>
      </c>
      <c r="AH175" s="222">
        <v>80.260000000000005</v>
      </c>
      <c r="AI175" s="222">
        <v>80.31</v>
      </c>
      <c r="AJ175" s="222">
        <v>80.56</v>
      </c>
      <c r="AK175" s="222">
        <v>80.819999999999993</v>
      </c>
      <c r="AL175" s="222">
        <v>80.819999999999993</v>
      </c>
      <c r="AM175" s="222">
        <v>81.03</v>
      </c>
      <c r="AN175" s="222">
        <v>80.66</v>
      </c>
      <c r="AO175" s="222">
        <v>80.77</v>
      </c>
      <c r="AP175" s="222">
        <v>80.62</v>
      </c>
      <c r="AQ175" s="222">
        <v>80.569999999999993</v>
      </c>
      <c r="AR175" s="222">
        <v>80.78</v>
      </c>
      <c r="AS175" s="222">
        <v>80.94</v>
      </c>
      <c r="AT175" s="222">
        <v>80.790000000000006</v>
      </c>
      <c r="AU175" s="222">
        <v>81</v>
      </c>
      <c r="AV175" s="222">
        <v>81.05</v>
      </c>
      <c r="AW175" s="222">
        <v>81.05</v>
      </c>
      <c r="AX175" s="222">
        <v>80.84</v>
      </c>
      <c r="AY175" s="222">
        <v>80.89</v>
      </c>
      <c r="AZ175" s="222">
        <v>80.89</v>
      </c>
      <c r="BA175" s="222">
        <v>80.89</v>
      </c>
      <c r="BB175" s="222">
        <v>80.89</v>
      </c>
      <c r="BC175" s="222">
        <v>80.98</v>
      </c>
      <c r="BD175" s="222">
        <v>81.28</v>
      </c>
      <c r="BE175" s="222">
        <v>81.19</v>
      </c>
      <c r="BF175" s="222">
        <v>81.400000000000006</v>
      </c>
      <c r="BG175" s="222">
        <v>81.3</v>
      </c>
      <c r="BH175" s="222">
        <v>81.349999999999994</v>
      </c>
      <c r="BI175" s="222">
        <v>81.349999999999994</v>
      </c>
      <c r="BJ175" s="222">
        <v>81.3</v>
      </c>
      <c r="BK175" s="222">
        <v>81.61</v>
      </c>
      <c r="BL175" s="222">
        <v>81.349999999999994</v>
      </c>
      <c r="BM175" s="222">
        <v>81.3</v>
      </c>
      <c r="BN175" s="222">
        <v>81.41</v>
      </c>
      <c r="BO175" s="222">
        <v>81.72</v>
      </c>
      <c r="BP175" s="222">
        <v>81.510000000000005</v>
      </c>
      <c r="BQ175" s="222">
        <v>81.510000000000005</v>
      </c>
      <c r="BR175" s="222">
        <v>81.41</v>
      </c>
      <c r="BS175" s="222">
        <v>81.150000000000006</v>
      </c>
      <c r="BT175" s="222">
        <v>81.099999999999994</v>
      </c>
      <c r="BU175" s="222">
        <v>81.099999999999994</v>
      </c>
      <c r="BV175" s="222">
        <v>81.05</v>
      </c>
      <c r="BW175" s="222">
        <v>81.05</v>
      </c>
      <c r="BX175" s="222">
        <v>81.22</v>
      </c>
      <c r="BY175" s="222">
        <v>81.22</v>
      </c>
      <c r="BZ175" s="222">
        <v>81.17</v>
      </c>
      <c r="CA175" s="222">
        <v>81.17</v>
      </c>
      <c r="CB175" s="222">
        <v>81.17</v>
      </c>
      <c r="CC175" s="222">
        <v>80.900000000000006</v>
      </c>
      <c r="CD175" s="222">
        <v>81.099999999999994</v>
      </c>
      <c r="CE175" s="222">
        <v>81.099999999999994</v>
      </c>
      <c r="CF175" s="222">
        <v>81.099999999999994</v>
      </c>
      <c r="CG175" s="222">
        <v>81.150000000000006</v>
      </c>
      <c r="CH175" s="222">
        <v>81.099999999999994</v>
      </c>
      <c r="CI175" s="222">
        <v>81.099999999999994</v>
      </c>
      <c r="CJ175" s="222">
        <v>81.099999999999994</v>
      </c>
      <c r="CK175" s="222">
        <v>81.099999999999994</v>
      </c>
      <c r="CL175" s="222">
        <v>81.099999999999994</v>
      </c>
      <c r="CM175" s="222">
        <v>81</v>
      </c>
      <c r="CN175" s="222">
        <v>81.48</v>
      </c>
      <c r="CO175" s="222">
        <v>81.27</v>
      </c>
      <c r="CP175" s="222">
        <v>81.25</v>
      </c>
      <c r="CQ175" s="222">
        <v>81.510000000000005</v>
      </c>
      <c r="CR175" s="222">
        <v>81.56</v>
      </c>
      <c r="CS175" s="222">
        <v>81.56</v>
      </c>
      <c r="CT175" s="222">
        <v>81.61</v>
      </c>
      <c r="CU175" s="222">
        <v>81.650000000000006</v>
      </c>
      <c r="CV175" s="222">
        <v>81.61</v>
      </c>
      <c r="CW175" s="222">
        <v>81.61</v>
      </c>
      <c r="CX175" s="222">
        <v>81.650000000000006</v>
      </c>
      <c r="CY175" s="222">
        <v>81.61</v>
      </c>
      <c r="CZ175" s="222">
        <v>81.819999999999993</v>
      </c>
      <c r="DA175" s="222">
        <v>81.650000000000006</v>
      </c>
      <c r="DB175" s="222">
        <v>81.87</v>
      </c>
      <c r="DC175" s="222">
        <v>81.91</v>
      </c>
      <c r="DD175" s="222">
        <v>81.96</v>
      </c>
      <c r="DE175" s="222">
        <v>82.01</v>
      </c>
      <c r="DF175" s="222">
        <v>82.05</v>
      </c>
      <c r="DG175" s="222">
        <v>82.1</v>
      </c>
      <c r="DH175" s="222">
        <v>82.14</v>
      </c>
      <c r="DI175" s="222">
        <v>81.98</v>
      </c>
      <c r="DJ175" s="222">
        <v>82.03</v>
      </c>
      <c r="DK175" s="222">
        <v>82.07</v>
      </c>
      <c r="DL175" s="222">
        <v>82.07</v>
      </c>
      <c r="DM175" s="222">
        <v>82.12</v>
      </c>
      <c r="DN175" s="222">
        <v>82.12</v>
      </c>
      <c r="DO175" s="222">
        <v>82.37</v>
      </c>
      <c r="DP175" s="222">
        <v>82.12</v>
      </c>
      <c r="DQ175" s="222">
        <v>82.37</v>
      </c>
      <c r="DR175" s="222">
        <v>82.12</v>
      </c>
      <c r="DS175" s="222">
        <v>82.16</v>
      </c>
      <c r="DT175" s="222">
        <v>82.16</v>
      </c>
      <c r="DU175" s="222">
        <v>82.12</v>
      </c>
      <c r="DV175" s="222">
        <v>82.32</v>
      </c>
      <c r="DW175" s="222">
        <v>82.16</v>
      </c>
      <c r="DX175" s="222">
        <v>82.16</v>
      </c>
      <c r="DY175" s="222">
        <v>82.16</v>
      </c>
      <c r="DZ175" s="222">
        <v>82.16</v>
      </c>
      <c r="EA175" s="222">
        <v>81.91</v>
      </c>
      <c r="EB175" s="222">
        <v>82</v>
      </c>
      <c r="EC175" s="222">
        <v>82</v>
      </c>
      <c r="ED175" s="222">
        <v>82.04</v>
      </c>
      <c r="EE175" s="222">
        <v>82.04</v>
      </c>
      <c r="EF175" s="222">
        <v>81.84</v>
      </c>
      <c r="EG175" s="222">
        <v>82.09</v>
      </c>
      <c r="EH175" s="222">
        <v>82.09</v>
      </c>
      <c r="EI175" s="222">
        <v>81.93</v>
      </c>
      <c r="EJ175" s="222">
        <v>81.93</v>
      </c>
      <c r="EK175" s="222">
        <v>81.98</v>
      </c>
      <c r="EL175" s="222">
        <v>81.98</v>
      </c>
      <c r="EM175" s="222">
        <v>81.98</v>
      </c>
      <c r="EN175" s="222">
        <v>82.02</v>
      </c>
      <c r="EO175" s="222">
        <v>82.22</v>
      </c>
      <c r="EP175" s="222">
        <v>82.02</v>
      </c>
      <c r="EQ175" s="222">
        <v>82.02</v>
      </c>
      <c r="ER175" s="222">
        <v>82.06</v>
      </c>
      <c r="ES175" s="222">
        <v>81.86</v>
      </c>
      <c r="ET175" s="222">
        <v>82.11</v>
      </c>
      <c r="EU175" s="222">
        <v>81.91</v>
      </c>
      <c r="EV175" s="222">
        <v>81.91</v>
      </c>
      <c r="EW175" s="222">
        <v>81.91</v>
      </c>
      <c r="EX175" s="222">
        <v>81.91</v>
      </c>
      <c r="EY175" s="222">
        <v>81.91</v>
      </c>
      <c r="EZ175" s="222">
        <v>81.91</v>
      </c>
      <c r="FA175" s="222">
        <v>81.91</v>
      </c>
      <c r="FB175" s="222">
        <v>82.15</v>
      </c>
      <c r="FC175" s="222">
        <v>81.91</v>
      </c>
      <c r="FD175" s="222">
        <v>81.95</v>
      </c>
      <c r="FE175" s="222">
        <v>82.2</v>
      </c>
      <c r="FF175" s="222">
        <v>81.84</v>
      </c>
      <c r="FG175" s="222">
        <v>82</v>
      </c>
      <c r="FH175" s="222">
        <v>81.84</v>
      </c>
      <c r="FI175" s="222">
        <v>82.08</v>
      </c>
      <c r="FJ175" s="222">
        <v>82.13</v>
      </c>
      <c r="FK175" s="222">
        <v>81.97</v>
      </c>
      <c r="FL175" s="222">
        <v>82.01</v>
      </c>
      <c r="FM175" s="222">
        <v>82.01</v>
      </c>
      <c r="FN175" s="222">
        <v>82.01</v>
      </c>
      <c r="FO175" s="222">
        <v>82.01</v>
      </c>
      <c r="FP175" s="222">
        <v>82.1</v>
      </c>
      <c r="FQ175" s="222">
        <v>81.95</v>
      </c>
      <c r="FR175" s="222">
        <v>82.19</v>
      </c>
      <c r="FS175" s="222">
        <v>82.38</v>
      </c>
      <c r="FT175" s="222">
        <v>82.38</v>
      </c>
      <c r="FU175" s="222">
        <v>82.19</v>
      </c>
      <c r="FV175" s="222">
        <v>82.38</v>
      </c>
      <c r="FW175" s="222">
        <v>82.42</v>
      </c>
      <c r="FX175" s="222">
        <v>82.38</v>
      </c>
      <c r="FY175" s="222">
        <v>82.42</v>
      </c>
      <c r="FZ175" s="222">
        <v>82.42</v>
      </c>
      <c r="GA175" s="222">
        <v>82.42</v>
      </c>
      <c r="GB175" s="222">
        <v>82.46</v>
      </c>
      <c r="GC175" s="222">
        <v>82.27</v>
      </c>
      <c r="GD175" s="222">
        <v>82.51</v>
      </c>
      <c r="GE175" s="222">
        <v>82.51</v>
      </c>
      <c r="GF175" s="222">
        <v>82.55</v>
      </c>
      <c r="GG175" s="222">
        <v>82.55</v>
      </c>
      <c r="GH175" s="222">
        <v>82.63</v>
      </c>
      <c r="GI175" s="222">
        <v>82.67</v>
      </c>
      <c r="GJ175" s="222">
        <v>82.75</v>
      </c>
      <c r="GK175" s="222">
        <v>82.56</v>
      </c>
      <c r="GL175" s="222">
        <v>82.56</v>
      </c>
      <c r="GM175" s="222">
        <v>82.6</v>
      </c>
      <c r="GN175" s="222">
        <v>82.83</v>
      </c>
      <c r="GO175" s="222">
        <v>82.83</v>
      </c>
      <c r="GP175" s="222">
        <v>82.64</v>
      </c>
      <c r="GQ175" s="222">
        <v>82.68</v>
      </c>
      <c r="GR175" s="222">
        <v>82.68</v>
      </c>
      <c r="GS175" s="222">
        <v>82.91</v>
      </c>
      <c r="GT175" s="222">
        <v>82.91</v>
      </c>
      <c r="GU175" s="222">
        <v>82.72</v>
      </c>
      <c r="GV175" s="222">
        <v>82.72</v>
      </c>
      <c r="GW175" s="222">
        <v>82.72</v>
      </c>
      <c r="GX175" s="222">
        <v>82.76</v>
      </c>
      <c r="GY175" s="222">
        <v>82.76</v>
      </c>
      <c r="GZ175" s="222">
        <v>82.95</v>
      </c>
      <c r="HA175" s="222">
        <v>82.76</v>
      </c>
      <c r="HB175" s="222">
        <v>82.8</v>
      </c>
      <c r="HC175" s="222">
        <v>82.84</v>
      </c>
      <c r="HD175" s="222">
        <v>83.07</v>
      </c>
      <c r="HE175" s="222">
        <v>83.11</v>
      </c>
      <c r="HF175" s="222">
        <v>82.92</v>
      </c>
      <c r="HG175" s="222">
        <v>82.92</v>
      </c>
      <c r="HH175" s="222">
        <v>83.14</v>
      </c>
      <c r="HI175" s="222">
        <v>83.14</v>
      </c>
      <c r="HJ175" s="222">
        <v>83.14</v>
      </c>
      <c r="HK175" s="222">
        <v>83.14</v>
      </c>
      <c r="HL175" s="222">
        <v>83.11</v>
      </c>
      <c r="HM175" s="222">
        <v>83.11</v>
      </c>
      <c r="HN175" s="222">
        <v>83.11</v>
      </c>
      <c r="HO175" s="222">
        <v>83.07</v>
      </c>
      <c r="HP175" s="222">
        <v>83.07</v>
      </c>
      <c r="HQ175" s="222">
        <v>83.07</v>
      </c>
      <c r="HR175" s="222">
        <v>83.07</v>
      </c>
      <c r="HS175" s="222">
        <v>83.07</v>
      </c>
      <c r="HT175" s="222">
        <v>83.07</v>
      </c>
      <c r="HU175" s="222">
        <v>83.07</v>
      </c>
      <c r="HV175" s="222">
        <v>83.07</v>
      </c>
      <c r="HW175" s="222">
        <v>83.03</v>
      </c>
      <c r="HX175" s="222">
        <v>83.07</v>
      </c>
      <c r="HY175" s="222">
        <v>83.07</v>
      </c>
      <c r="HZ175" s="222">
        <v>83.07</v>
      </c>
    </row>
    <row r="176" spans="1:237" x14ac:dyDescent="0.25">
      <c r="A176" s="225">
        <f t="shared" si="6"/>
        <v>174</v>
      </c>
      <c r="B176" s="226"/>
      <c r="C176" s="229"/>
      <c r="D176" s="180">
        <v>11.61</v>
      </c>
      <c r="E176" s="180">
        <v>11.09</v>
      </c>
      <c r="F176" s="180">
        <v>11.03</v>
      </c>
      <c r="G176" s="180">
        <v>10.85</v>
      </c>
      <c r="H176" s="180">
        <v>10.82</v>
      </c>
      <c r="I176" s="180">
        <v>10.76</v>
      </c>
      <c r="J176" s="222">
        <v>10.85</v>
      </c>
      <c r="K176" s="222">
        <v>11.13</v>
      </c>
      <c r="L176" s="229">
        <v>11.19</v>
      </c>
      <c r="M176" s="222">
        <v>11.18</v>
      </c>
      <c r="N176" s="222">
        <v>11.14</v>
      </c>
      <c r="O176" s="222">
        <v>11.16</v>
      </c>
      <c r="P176" s="222">
        <v>11.17</v>
      </c>
      <c r="Q176" s="222">
        <v>11.13</v>
      </c>
      <c r="R176" s="222">
        <v>11.13</v>
      </c>
      <c r="S176" s="222">
        <v>11.08</v>
      </c>
      <c r="T176" s="222">
        <v>11.16</v>
      </c>
      <c r="U176" s="222">
        <v>11.26</v>
      </c>
      <c r="V176" s="222">
        <v>11.29</v>
      </c>
      <c r="W176" s="222">
        <v>11.34</v>
      </c>
      <c r="X176" s="222">
        <v>11.38</v>
      </c>
      <c r="Y176" s="222">
        <v>11.39</v>
      </c>
      <c r="Z176" s="222">
        <v>11.43</v>
      </c>
      <c r="AA176" s="222">
        <v>11.42</v>
      </c>
      <c r="AB176" s="222">
        <v>11.42</v>
      </c>
      <c r="AC176" s="222">
        <v>11.48</v>
      </c>
      <c r="AD176" s="222">
        <v>11.47</v>
      </c>
      <c r="AE176" s="222">
        <v>11.49</v>
      </c>
      <c r="AF176" s="222">
        <v>11.5</v>
      </c>
      <c r="AG176" s="222">
        <v>11.49</v>
      </c>
      <c r="AH176" s="222">
        <v>11.46</v>
      </c>
      <c r="AI176" s="222">
        <v>11.47</v>
      </c>
      <c r="AJ176" s="222">
        <v>11.49</v>
      </c>
      <c r="AK176" s="222">
        <v>11.51</v>
      </c>
      <c r="AL176" s="222">
        <v>11.53</v>
      </c>
      <c r="AM176" s="222">
        <v>11.53</v>
      </c>
      <c r="AN176" s="222">
        <v>11.55</v>
      </c>
      <c r="AO176" s="222">
        <v>11.57</v>
      </c>
      <c r="AP176" s="222">
        <v>11.59</v>
      </c>
      <c r="AQ176" s="222">
        <v>11.61</v>
      </c>
      <c r="AR176" s="222">
        <v>11.63</v>
      </c>
      <c r="AS176" s="222">
        <v>11.64</v>
      </c>
      <c r="AT176" s="222">
        <v>11.66</v>
      </c>
      <c r="AU176" s="222">
        <v>11.67</v>
      </c>
      <c r="AV176" s="222">
        <v>11.7</v>
      </c>
      <c r="AW176" s="222">
        <v>11.73</v>
      </c>
      <c r="AX176" s="222">
        <v>11.74</v>
      </c>
      <c r="AY176" s="222">
        <v>11.72</v>
      </c>
      <c r="AZ176" s="222">
        <v>11.69</v>
      </c>
      <c r="BA176" s="222">
        <v>11.68</v>
      </c>
      <c r="BB176" s="222">
        <v>11.66</v>
      </c>
      <c r="BC176" s="222">
        <v>11.66</v>
      </c>
      <c r="BD176" s="222">
        <v>11.64</v>
      </c>
      <c r="BE176" s="222">
        <v>11.61</v>
      </c>
      <c r="BF176" s="222">
        <v>11.6</v>
      </c>
      <c r="BG176" s="222">
        <v>11.6</v>
      </c>
      <c r="BH176" s="222">
        <v>11.6</v>
      </c>
      <c r="BI176" s="222">
        <v>11.6</v>
      </c>
      <c r="BJ176" s="222">
        <v>11.6</v>
      </c>
      <c r="BK176" s="222">
        <v>11.61</v>
      </c>
      <c r="BL176" s="222">
        <v>11.6</v>
      </c>
      <c r="BM176" s="222">
        <v>11.61</v>
      </c>
      <c r="BN176" s="222">
        <v>11.62</v>
      </c>
      <c r="BO176" s="222">
        <v>11.63</v>
      </c>
      <c r="BP176" s="222">
        <v>11.62</v>
      </c>
      <c r="BQ176" s="222">
        <v>11.63</v>
      </c>
      <c r="BR176" s="222">
        <v>11.62</v>
      </c>
      <c r="BS176" s="222">
        <v>11.61</v>
      </c>
      <c r="BT176" s="222">
        <v>11.62</v>
      </c>
      <c r="BU176" s="222">
        <v>11.62</v>
      </c>
      <c r="BV176" s="222">
        <v>11.63</v>
      </c>
      <c r="BW176" s="222">
        <v>11.63</v>
      </c>
      <c r="BX176" s="222">
        <v>11.64</v>
      </c>
      <c r="BY176" s="222">
        <v>11.65</v>
      </c>
      <c r="BZ176" s="222">
        <v>11.65</v>
      </c>
      <c r="CA176" s="222">
        <v>11.65</v>
      </c>
      <c r="CB176" s="222">
        <v>11.66</v>
      </c>
      <c r="CC176" s="222">
        <v>11.67</v>
      </c>
      <c r="CD176" s="222">
        <v>11.69</v>
      </c>
      <c r="CE176" s="222">
        <v>11.69</v>
      </c>
      <c r="CF176" s="222">
        <v>11.7</v>
      </c>
      <c r="CG176" s="222">
        <v>11.7</v>
      </c>
      <c r="CH176" s="222">
        <v>11.71</v>
      </c>
      <c r="CI176" s="222">
        <v>11.72</v>
      </c>
      <c r="CJ176" s="222">
        <v>11.73</v>
      </c>
      <c r="CK176" s="222">
        <v>11.73</v>
      </c>
      <c r="CL176" s="222">
        <v>11.74</v>
      </c>
      <c r="CM176" s="222">
        <v>11.75</v>
      </c>
      <c r="CN176" s="222">
        <v>11.74</v>
      </c>
      <c r="CO176" s="222">
        <v>11.75</v>
      </c>
      <c r="CP176" s="222">
        <v>11.76</v>
      </c>
      <c r="CQ176" s="222">
        <v>11.77</v>
      </c>
      <c r="CR176" s="222">
        <v>11.78</v>
      </c>
      <c r="CS176" s="222">
        <v>11.78</v>
      </c>
      <c r="CT176" s="222">
        <v>11.79</v>
      </c>
      <c r="CU176" s="222">
        <v>11.79</v>
      </c>
      <c r="CV176" s="222">
        <v>11.8</v>
      </c>
      <c r="CW176" s="222">
        <v>11.8</v>
      </c>
      <c r="CX176" s="222">
        <v>11.81</v>
      </c>
      <c r="CY176" s="222">
        <v>11.81</v>
      </c>
      <c r="CZ176" s="222">
        <v>11.82</v>
      </c>
      <c r="DA176" s="222">
        <v>11.82</v>
      </c>
      <c r="DB176" s="222">
        <v>11.83</v>
      </c>
      <c r="DC176" s="222">
        <v>11.83</v>
      </c>
      <c r="DD176" s="222">
        <v>11.84</v>
      </c>
      <c r="DE176" s="222">
        <v>11.85</v>
      </c>
      <c r="DF176" s="222">
        <v>11.86</v>
      </c>
      <c r="DG176" s="222">
        <v>11.87</v>
      </c>
      <c r="DH176" s="222">
        <v>11.88</v>
      </c>
      <c r="DI176" s="222">
        <v>11.89</v>
      </c>
      <c r="DJ176" s="222">
        <v>11.9</v>
      </c>
      <c r="DK176" s="222">
        <v>11.91</v>
      </c>
      <c r="DL176" s="222">
        <v>11.93</v>
      </c>
      <c r="DM176" s="222">
        <v>11.93</v>
      </c>
      <c r="DN176" s="222">
        <v>11.94</v>
      </c>
      <c r="DO176" s="222">
        <v>11.95</v>
      </c>
      <c r="DP176" s="222">
        <v>11.95</v>
      </c>
      <c r="DQ176" s="222">
        <v>11.96</v>
      </c>
      <c r="DR176" s="222">
        <v>11.97</v>
      </c>
      <c r="DS176" s="222">
        <v>11.97</v>
      </c>
      <c r="DT176" s="222">
        <v>11.98</v>
      </c>
      <c r="DU176" s="222">
        <v>11.99</v>
      </c>
      <c r="DV176" s="222">
        <v>11.99</v>
      </c>
      <c r="DW176" s="222">
        <v>12</v>
      </c>
      <c r="DX176" s="222">
        <v>12.01</v>
      </c>
      <c r="DY176" s="222">
        <v>12.01</v>
      </c>
      <c r="DZ176" s="222">
        <v>12.03</v>
      </c>
      <c r="EA176" s="222">
        <v>12.04</v>
      </c>
      <c r="EB176" s="222">
        <v>12.05</v>
      </c>
      <c r="EC176" s="222">
        <v>12.05</v>
      </c>
      <c r="ED176" s="222">
        <v>12.06</v>
      </c>
      <c r="EE176" s="222">
        <v>12.07</v>
      </c>
      <c r="EF176" s="222">
        <v>12.08</v>
      </c>
      <c r="EG176" s="222">
        <v>12.09</v>
      </c>
      <c r="EH176" s="222">
        <v>12.1</v>
      </c>
      <c r="EI176" s="222">
        <v>12.1</v>
      </c>
      <c r="EJ176" s="222">
        <v>12.11</v>
      </c>
      <c r="EK176" s="222">
        <v>12.12</v>
      </c>
      <c r="EL176" s="222">
        <v>12.13</v>
      </c>
      <c r="EM176" s="222">
        <v>12.14</v>
      </c>
      <c r="EN176" s="222">
        <v>12.15</v>
      </c>
      <c r="EO176" s="222">
        <v>12.15</v>
      </c>
      <c r="EP176" s="222">
        <v>12.15</v>
      </c>
      <c r="EQ176" s="222">
        <v>12.16</v>
      </c>
      <c r="ER176" s="222">
        <v>12.16</v>
      </c>
      <c r="ES176" s="222">
        <v>12.16</v>
      </c>
      <c r="ET176" s="222">
        <v>12.16</v>
      </c>
      <c r="EU176" s="222">
        <v>12.17</v>
      </c>
      <c r="EV176" s="222">
        <v>12.16</v>
      </c>
      <c r="EW176" s="222">
        <v>12.16</v>
      </c>
      <c r="EX176" s="222">
        <v>12.15</v>
      </c>
      <c r="EY176" s="222">
        <v>12.15</v>
      </c>
      <c r="EZ176" s="222">
        <v>12.14</v>
      </c>
      <c r="FA176" s="222">
        <v>12.15</v>
      </c>
      <c r="FB176" s="222">
        <v>12.15</v>
      </c>
      <c r="FC176" s="222">
        <v>12.15</v>
      </c>
      <c r="FD176" s="222">
        <v>12.15</v>
      </c>
      <c r="FE176" s="222">
        <v>12.16</v>
      </c>
      <c r="FF176" s="222">
        <v>12.16</v>
      </c>
      <c r="FG176" s="222">
        <v>12.17</v>
      </c>
      <c r="FH176" s="222">
        <v>12.18</v>
      </c>
      <c r="FI176" s="222">
        <v>12.19</v>
      </c>
      <c r="FJ176" s="222">
        <v>12.19</v>
      </c>
      <c r="FK176" s="222">
        <v>12.2</v>
      </c>
      <c r="FL176" s="222">
        <v>12.2</v>
      </c>
      <c r="FM176" s="222">
        <v>12.21</v>
      </c>
      <c r="FN176" s="222">
        <v>12.2</v>
      </c>
      <c r="FO176" s="222">
        <v>12.2</v>
      </c>
      <c r="FP176" s="222">
        <v>12.2</v>
      </c>
      <c r="FQ176" s="222">
        <v>12.2</v>
      </c>
      <c r="FR176" s="222">
        <v>12.21</v>
      </c>
      <c r="FS176" s="222">
        <v>12.21</v>
      </c>
      <c r="FT176" s="222">
        <v>12.21</v>
      </c>
      <c r="FU176" s="222">
        <v>12.22</v>
      </c>
      <c r="FV176" s="222">
        <v>12.22</v>
      </c>
      <c r="FW176" s="222">
        <v>12.23</v>
      </c>
      <c r="FX176" s="222">
        <v>12.23</v>
      </c>
      <c r="FY176" s="222">
        <v>12.24</v>
      </c>
      <c r="FZ176" s="222">
        <v>12.24</v>
      </c>
      <c r="GA176" s="222">
        <v>12.25</v>
      </c>
      <c r="GB176" s="222">
        <v>12.25</v>
      </c>
      <c r="GC176" s="222">
        <v>12.26</v>
      </c>
      <c r="GD176" s="222">
        <v>12.26</v>
      </c>
      <c r="GE176" s="222">
        <v>12.27</v>
      </c>
      <c r="GF176" s="222">
        <v>12.27</v>
      </c>
      <c r="GG176" s="222">
        <v>12.28</v>
      </c>
      <c r="GH176" s="222">
        <v>12.29</v>
      </c>
      <c r="GI176" s="222">
        <v>12.29</v>
      </c>
      <c r="GJ176" s="222">
        <v>12.3</v>
      </c>
      <c r="GK176" s="222">
        <v>12.31</v>
      </c>
      <c r="GL176" s="222">
        <v>12.31</v>
      </c>
      <c r="GM176" s="222">
        <v>12.32</v>
      </c>
      <c r="GN176" s="222">
        <v>12.32</v>
      </c>
      <c r="GO176" s="222">
        <v>12.32</v>
      </c>
      <c r="GP176" s="222">
        <v>12.32</v>
      </c>
      <c r="GQ176" s="222">
        <v>12.33</v>
      </c>
      <c r="GR176" s="222">
        <v>12.33</v>
      </c>
      <c r="GS176" s="222">
        <v>12.33</v>
      </c>
      <c r="GT176" s="222">
        <v>12.34</v>
      </c>
      <c r="GU176" s="222">
        <v>12.34</v>
      </c>
      <c r="GV176" s="222">
        <v>12.34</v>
      </c>
      <c r="GW176" s="222">
        <v>12.34</v>
      </c>
      <c r="GX176" s="222">
        <v>12.34</v>
      </c>
      <c r="GY176" s="222">
        <v>12.34</v>
      </c>
      <c r="GZ176" s="222">
        <v>12.34</v>
      </c>
      <c r="HA176" s="222">
        <v>12.34</v>
      </c>
      <c r="HB176" s="222">
        <v>12.34</v>
      </c>
      <c r="HC176" s="222">
        <v>12.33</v>
      </c>
      <c r="HD176" s="222">
        <v>12.33</v>
      </c>
      <c r="HE176" s="222">
        <v>12.33</v>
      </c>
      <c r="HF176" s="222">
        <v>12.32</v>
      </c>
      <c r="HG176" s="222">
        <v>12.32</v>
      </c>
      <c r="HH176" s="222">
        <v>12.32</v>
      </c>
      <c r="HI176" s="222">
        <v>12.32</v>
      </c>
      <c r="HJ176" s="222">
        <v>12.32</v>
      </c>
      <c r="HK176" s="222">
        <v>12.31</v>
      </c>
      <c r="HL176" s="222">
        <v>12.31</v>
      </c>
      <c r="HM176" s="222">
        <v>12.31</v>
      </c>
      <c r="HN176" s="222">
        <v>12.31</v>
      </c>
      <c r="HO176" s="222">
        <v>12.31</v>
      </c>
      <c r="HP176" s="222">
        <v>12.31</v>
      </c>
      <c r="HQ176" s="222">
        <v>12.31</v>
      </c>
      <c r="HR176" s="222">
        <v>12.31</v>
      </c>
      <c r="HS176" s="222">
        <v>12.3</v>
      </c>
      <c r="HT176" s="222">
        <v>12.31</v>
      </c>
      <c r="HU176" s="222">
        <v>12.3</v>
      </c>
      <c r="HV176" s="222">
        <v>12.28</v>
      </c>
      <c r="HW176" s="222">
        <v>12.28</v>
      </c>
      <c r="HX176" s="222">
        <v>12.28</v>
      </c>
      <c r="HY176" s="222">
        <v>12.27</v>
      </c>
      <c r="HZ176" s="222">
        <v>12.27</v>
      </c>
    </row>
    <row r="177" spans="1:237" x14ac:dyDescent="0.25">
      <c r="A177" s="225">
        <f t="shared" si="6"/>
        <v>175</v>
      </c>
      <c r="B177" s="226"/>
      <c r="C177" s="229"/>
      <c r="D177" s="180">
        <v>9.58</v>
      </c>
      <c r="E177" s="180">
        <v>9.1199999999999992</v>
      </c>
      <c r="F177" s="180">
        <v>8.73</v>
      </c>
      <c r="G177" s="180">
        <v>8.59</v>
      </c>
      <c r="H177" s="180">
        <v>8.6300000000000008</v>
      </c>
      <c r="I177" s="180">
        <v>8.67</v>
      </c>
      <c r="J177" s="222">
        <v>8.7799999999999994</v>
      </c>
      <c r="K177" s="222">
        <v>9.02</v>
      </c>
      <c r="L177" s="229">
        <v>9.06</v>
      </c>
      <c r="M177" s="222">
        <v>9.09</v>
      </c>
      <c r="N177" s="222">
        <v>9.0500000000000007</v>
      </c>
      <c r="O177" s="222">
        <v>9.09</v>
      </c>
      <c r="P177" s="222">
        <v>9.1300000000000008</v>
      </c>
      <c r="Q177" s="222">
        <v>9.11</v>
      </c>
      <c r="R177" s="222">
        <v>9.1199999999999992</v>
      </c>
      <c r="S177" s="222">
        <v>9.09</v>
      </c>
      <c r="T177" s="222">
        <v>9.17</v>
      </c>
      <c r="U177" s="222">
        <v>9.2799999999999994</v>
      </c>
      <c r="V177" s="222">
        <v>9.34</v>
      </c>
      <c r="W177" s="222">
        <v>9.4</v>
      </c>
      <c r="X177" s="222">
        <v>9.4</v>
      </c>
      <c r="Y177" s="222">
        <v>9.4</v>
      </c>
      <c r="Z177" s="222">
        <v>9.4499999999999993</v>
      </c>
      <c r="AA177" s="222">
        <v>9.4499999999999993</v>
      </c>
      <c r="AB177" s="222">
        <v>9.4499999999999993</v>
      </c>
      <c r="AC177" s="222">
        <v>9.5</v>
      </c>
      <c r="AD177" s="222">
        <v>9.52</v>
      </c>
      <c r="AE177" s="222">
        <v>9.52</v>
      </c>
      <c r="AF177" s="222">
        <v>9.52</v>
      </c>
      <c r="AG177" s="222">
        <v>9.5299999999999994</v>
      </c>
      <c r="AH177" s="222">
        <v>9.5</v>
      </c>
      <c r="AI177" s="222">
        <v>9.52</v>
      </c>
      <c r="AJ177" s="222">
        <v>9.57</v>
      </c>
      <c r="AK177" s="222">
        <v>9.6</v>
      </c>
      <c r="AL177" s="222">
        <v>9.6300000000000008</v>
      </c>
      <c r="AM177" s="222">
        <v>9.64</v>
      </c>
      <c r="AN177" s="222">
        <v>9.67</v>
      </c>
      <c r="AO177" s="222">
        <v>9.6999999999999993</v>
      </c>
      <c r="AP177" s="222">
        <v>9.73</v>
      </c>
      <c r="AQ177" s="222">
        <v>9.75</v>
      </c>
      <c r="AR177" s="222">
        <v>9.7899999999999991</v>
      </c>
      <c r="AS177" s="222">
        <v>9.81</v>
      </c>
      <c r="AT177" s="222">
        <v>9.83</v>
      </c>
      <c r="AU177" s="222">
        <v>9.85</v>
      </c>
      <c r="AV177" s="222">
        <v>9.8800000000000008</v>
      </c>
      <c r="AW177" s="222">
        <v>9.91</v>
      </c>
      <c r="AX177" s="222">
        <v>9.93</v>
      </c>
      <c r="AY177" s="222">
        <v>9.91</v>
      </c>
      <c r="AZ177" s="222">
        <v>9.91</v>
      </c>
      <c r="BA177" s="222">
        <v>9.91</v>
      </c>
      <c r="BB177" s="222">
        <v>9.91</v>
      </c>
      <c r="BC177" s="222">
        <v>9.91</v>
      </c>
      <c r="BD177" s="222">
        <v>9.9</v>
      </c>
      <c r="BE177" s="222">
        <v>9.8699999999999992</v>
      </c>
      <c r="BF177" s="222">
        <v>9.8699999999999992</v>
      </c>
      <c r="BG177" s="222">
        <v>9.86</v>
      </c>
      <c r="BH177" s="222">
        <v>9.8699999999999992</v>
      </c>
      <c r="BI177" s="222">
        <v>9.8800000000000008</v>
      </c>
      <c r="BJ177" s="222">
        <v>9.89</v>
      </c>
      <c r="BK177" s="222">
        <v>9.9</v>
      </c>
      <c r="BL177" s="222">
        <v>9.89</v>
      </c>
      <c r="BM177" s="222">
        <v>9.89</v>
      </c>
      <c r="BN177" s="222">
        <v>9.9</v>
      </c>
      <c r="BO177" s="222">
        <v>9.91</v>
      </c>
      <c r="BP177" s="222">
        <v>9.91</v>
      </c>
      <c r="BQ177" s="222">
        <v>9.91</v>
      </c>
      <c r="BR177" s="222">
        <v>9.9</v>
      </c>
      <c r="BS177" s="222">
        <v>9.9</v>
      </c>
      <c r="BT177" s="222">
        <v>9.91</v>
      </c>
      <c r="BU177" s="222">
        <v>9.91</v>
      </c>
      <c r="BV177" s="222">
        <v>9.92</v>
      </c>
      <c r="BW177" s="222">
        <v>9.91</v>
      </c>
      <c r="BX177" s="222">
        <v>9.92</v>
      </c>
      <c r="BY177" s="222">
        <v>9.93</v>
      </c>
      <c r="BZ177" s="222">
        <v>9.94</v>
      </c>
      <c r="CA177" s="222">
        <v>9.93</v>
      </c>
      <c r="CB177" s="222">
        <v>9.94</v>
      </c>
      <c r="CC177" s="222">
        <v>9.9499999999999993</v>
      </c>
      <c r="CD177" s="222">
        <v>9.9600000000000009</v>
      </c>
      <c r="CE177" s="222">
        <v>9.9700000000000006</v>
      </c>
      <c r="CF177" s="222">
        <v>9.98</v>
      </c>
      <c r="CG177" s="222">
        <v>9.99</v>
      </c>
      <c r="CH177" s="222">
        <v>10</v>
      </c>
      <c r="CI177" s="222">
        <v>10.01</v>
      </c>
      <c r="CJ177" s="222">
        <v>10.02</v>
      </c>
      <c r="CK177" s="222">
        <v>10.02</v>
      </c>
      <c r="CL177" s="222">
        <v>10.02</v>
      </c>
      <c r="CM177" s="222">
        <v>10.029999999999999</v>
      </c>
      <c r="CN177" s="222">
        <v>10.039999999999999</v>
      </c>
      <c r="CO177" s="222">
        <v>10.050000000000001</v>
      </c>
      <c r="CP177" s="222">
        <v>10.06</v>
      </c>
      <c r="CQ177" s="222">
        <v>10.07</v>
      </c>
      <c r="CR177" s="222">
        <v>10.08</v>
      </c>
      <c r="CS177" s="222">
        <v>10.09</v>
      </c>
      <c r="CT177" s="222">
        <v>10.1</v>
      </c>
      <c r="CU177" s="222">
        <v>10.11</v>
      </c>
      <c r="CV177" s="222">
        <v>10.11</v>
      </c>
      <c r="CW177" s="222">
        <v>10.11</v>
      </c>
      <c r="CX177" s="222">
        <v>10.119999999999999</v>
      </c>
      <c r="CY177" s="222">
        <v>10.130000000000001</v>
      </c>
      <c r="CZ177" s="222">
        <v>10.130000000000001</v>
      </c>
      <c r="DA177" s="222">
        <v>10.14</v>
      </c>
      <c r="DB177" s="222">
        <v>10.14</v>
      </c>
      <c r="DC177" s="222">
        <v>10.15</v>
      </c>
      <c r="DD177" s="222">
        <v>10.16</v>
      </c>
      <c r="DE177" s="222">
        <v>10.17</v>
      </c>
      <c r="DF177" s="222">
        <v>10.18</v>
      </c>
      <c r="DG177" s="222">
        <v>10.19</v>
      </c>
      <c r="DH177" s="222">
        <v>10.19</v>
      </c>
      <c r="DI177" s="222">
        <v>10.199999999999999</v>
      </c>
      <c r="DJ177" s="222">
        <v>10.210000000000001</v>
      </c>
      <c r="DK177" s="222">
        <v>10.23</v>
      </c>
      <c r="DL177" s="222">
        <v>10.24</v>
      </c>
      <c r="DM177" s="222">
        <v>10.25</v>
      </c>
      <c r="DN177" s="222">
        <v>10.26</v>
      </c>
      <c r="DO177" s="222">
        <v>10.27</v>
      </c>
      <c r="DP177" s="222">
        <v>10.27</v>
      </c>
      <c r="DQ177" s="222">
        <v>10.28</v>
      </c>
      <c r="DR177" s="222">
        <v>10.29</v>
      </c>
      <c r="DS177" s="222">
        <v>10.3</v>
      </c>
      <c r="DT177" s="222">
        <v>10.31</v>
      </c>
      <c r="DU177" s="222">
        <v>10.31</v>
      </c>
      <c r="DV177" s="222">
        <v>10.32</v>
      </c>
      <c r="DW177" s="222">
        <v>10.33</v>
      </c>
      <c r="DX177" s="222">
        <v>10.34</v>
      </c>
      <c r="DY177" s="222">
        <v>10.34</v>
      </c>
      <c r="DZ177" s="222">
        <v>10.35</v>
      </c>
      <c r="EA177" s="222">
        <v>10.36</v>
      </c>
      <c r="EB177" s="222">
        <v>10.37</v>
      </c>
      <c r="EC177" s="222">
        <v>10.37</v>
      </c>
      <c r="ED177" s="222">
        <v>10.38</v>
      </c>
      <c r="EE177" s="222">
        <v>10.39</v>
      </c>
      <c r="EF177" s="222">
        <v>10.4</v>
      </c>
      <c r="EG177" s="222">
        <v>10.41</v>
      </c>
      <c r="EH177" s="222">
        <v>10.41</v>
      </c>
      <c r="EI177" s="222">
        <v>10.42</v>
      </c>
      <c r="EJ177" s="222">
        <v>10.43</v>
      </c>
      <c r="EK177" s="222">
        <v>10.44</v>
      </c>
      <c r="EL177" s="222">
        <v>10.45</v>
      </c>
      <c r="EM177" s="222">
        <v>10.45</v>
      </c>
      <c r="EN177" s="222">
        <v>10.46</v>
      </c>
      <c r="EO177" s="222">
        <v>10.46</v>
      </c>
      <c r="EP177" s="222">
        <v>10.46</v>
      </c>
      <c r="EQ177" s="222">
        <v>10.47</v>
      </c>
      <c r="ER177" s="222">
        <v>10.47</v>
      </c>
      <c r="ES177" s="222">
        <v>10.47</v>
      </c>
      <c r="ET177" s="222">
        <v>10.47</v>
      </c>
      <c r="EU177" s="222">
        <v>10.48</v>
      </c>
      <c r="EV177" s="222">
        <v>10.47</v>
      </c>
      <c r="EW177" s="222">
        <v>10.47</v>
      </c>
      <c r="EX177" s="222">
        <v>10.47</v>
      </c>
      <c r="EY177" s="222">
        <v>10.47</v>
      </c>
      <c r="EZ177" s="222">
        <v>10.47</v>
      </c>
      <c r="FA177" s="222">
        <v>10.47</v>
      </c>
      <c r="FB177" s="222">
        <v>10.47</v>
      </c>
      <c r="FC177" s="222">
        <v>10.47</v>
      </c>
      <c r="FD177" s="222">
        <v>10.48</v>
      </c>
      <c r="FE177" s="222">
        <v>10.48</v>
      </c>
      <c r="FF177" s="222">
        <v>10.49</v>
      </c>
      <c r="FG177" s="222">
        <v>10.49</v>
      </c>
      <c r="FH177" s="222">
        <v>10.5</v>
      </c>
      <c r="FI177" s="222">
        <v>10.51</v>
      </c>
      <c r="FJ177" s="222">
        <v>10.52</v>
      </c>
      <c r="FK177" s="222">
        <v>10.52</v>
      </c>
      <c r="FL177" s="222">
        <v>10.52</v>
      </c>
      <c r="FM177" s="222">
        <v>10.53</v>
      </c>
      <c r="FN177" s="222">
        <v>10.53</v>
      </c>
      <c r="FO177" s="222">
        <v>10.53</v>
      </c>
      <c r="FP177" s="222">
        <v>10.53</v>
      </c>
      <c r="FQ177" s="222">
        <v>10.53</v>
      </c>
      <c r="FR177" s="222">
        <v>10.53</v>
      </c>
      <c r="FS177" s="222">
        <v>10.54</v>
      </c>
      <c r="FT177" s="222">
        <v>10.54</v>
      </c>
      <c r="FU177" s="222">
        <v>10.54</v>
      </c>
      <c r="FV177" s="222">
        <v>10.55</v>
      </c>
      <c r="FW177" s="222">
        <v>10.55</v>
      </c>
      <c r="FX177" s="222">
        <v>10.56</v>
      </c>
      <c r="FY177" s="222">
        <v>10.56</v>
      </c>
      <c r="FZ177" s="222">
        <v>10.56</v>
      </c>
      <c r="GA177" s="222">
        <v>10.57</v>
      </c>
      <c r="GB177" s="222">
        <v>10.57</v>
      </c>
      <c r="GC177" s="222">
        <v>10.58</v>
      </c>
      <c r="GD177" s="222">
        <v>10.59</v>
      </c>
      <c r="GE177" s="222">
        <v>10.59</v>
      </c>
      <c r="GF177" s="222">
        <v>10.6</v>
      </c>
      <c r="GG177" s="222">
        <v>10.61</v>
      </c>
      <c r="GH177" s="222">
        <v>10.61</v>
      </c>
      <c r="GI177" s="222">
        <v>10.62</v>
      </c>
      <c r="GJ177" s="222">
        <v>10.63</v>
      </c>
      <c r="GK177" s="222">
        <v>10.63</v>
      </c>
      <c r="GL177" s="222">
        <v>10.63</v>
      </c>
      <c r="GM177" s="222">
        <v>10.64</v>
      </c>
      <c r="GN177" s="222">
        <v>10.64</v>
      </c>
      <c r="GO177" s="222">
        <v>10.64</v>
      </c>
      <c r="GP177" s="222">
        <v>10.64</v>
      </c>
      <c r="GQ177" s="222">
        <v>10.65</v>
      </c>
      <c r="GR177" s="222">
        <v>10.65</v>
      </c>
      <c r="GS177" s="222">
        <v>10.65</v>
      </c>
      <c r="GT177" s="222">
        <v>10.65</v>
      </c>
      <c r="GU177" s="222">
        <v>10.66</v>
      </c>
      <c r="GV177" s="222">
        <v>10.65</v>
      </c>
      <c r="GW177" s="222">
        <v>10.65</v>
      </c>
      <c r="GX177" s="222">
        <v>10.65</v>
      </c>
      <c r="GY177" s="222">
        <v>10.65</v>
      </c>
      <c r="GZ177" s="222">
        <v>10.66</v>
      </c>
      <c r="HA177" s="222">
        <v>10.66</v>
      </c>
      <c r="HB177" s="222">
        <v>10.66</v>
      </c>
      <c r="HC177" s="222">
        <v>10.65</v>
      </c>
      <c r="HD177" s="222">
        <v>10.65</v>
      </c>
      <c r="HE177" s="222">
        <v>10.65</v>
      </c>
      <c r="HF177" s="222">
        <v>10.64</v>
      </c>
      <c r="HG177" s="222">
        <v>10.64</v>
      </c>
      <c r="HH177" s="222">
        <v>10.64</v>
      </c>
      <c r="HI177" s="222">
        <v>10.64</v>
      </c>
      <c r="HJ177" s="222">
        <v>10.64</v>
      </c>
      <c r="HK177" s="222">
        <v>10.63</v>
      </c>
      <c r="HL177" s="222">
        <v>10.63</v>
      </c>
      <c r="HM177" s="222">
        <v>10.63</v>
      </c>
      <c r="HN177" s="222">
        <v>10.63</v>
      </c>
      <c r="HO177" s="222">
        <v>10.63</v>
      </c>
      <c r="HP177" s="222">
        <v>10.63</v>
      </c>
      <c r="HQ177" s="222">
        <v>10.63</v>
      </c>
      <c r="HR177" s="222">
        <v>10.63</v>
      </c>
      <c r="HS177" s="222">
        <v>10.62</v>
      </c>
      <c r="HT177" s="222">
        <v>10.62</v>
      </c>
      <c r="HU177" s="222">
        <v>10.62</v>
      </c>
      <c r="HV177" s="222">
        <v>10.62</v>
      </c>
      <c r="HW177" s="222">
        <v>10.62</v>
      </c>
      <c r="HX177" s="222">
        <v>10.62</v>
      </c>
      <c r="HY177" s="222">
        <v>10.62</v>
      </c>
      <c r="HZ177" s="222">
        <v>10.62</v>
      </c>
    </row>
    <row r="178" spans="1:237" x14ac:dyDescent="0.25">
      <c r="A178" s="225">
        <f t="shared" si="6"/>
        <v>176</v>
      </c>
      <c r="B178" s="226"/>
      <c r="C178" s="229"/>
      <c r="D178" s="180">
        <v>6.75</v>
      </c>
      <c r="E178" s="180">
        <v>6.85</v>
      </c>
      <c r="F178" s="180">
        <v>6.89</v>
      </c>
      <c r="G178" s="180">
        <v>6.81</v>
      </c>
      <c r="H178" s="180">
        <v>6.79</v>
      </c>
      <c r="I178" s="180">
        <v>6.79</v>
      </c>
      <c r="J178" s="222">
        <v>6.77</v>
      </c>
      <c r="K178" s="222">
        <v>6.75</v>
      </c>
      <c r="L178" s="229">
        <v>6.73</v>
      </c>
      <c r="M178" s="222">
        <v>6.74</v>
      </c>
      <c r="N178" s="222">
        <v>6.75</v>
      </c>
      <c r="O178" s="222">
        <v>6.74</v>
      </c>
      <c r="P178" s="222">
        <v>6.73</v>
      </c>
      <c r="Q178" s="222">
        <v>6.72</v>
      </c>
      <c r="R178" s="222">
        <v>6.71</v>
      </c>
      <c r="S178" s="222">
        <v>6.7</v>
      </c>
      <c r="T178" s="222">
        <v>6.7</v>
      </c>
      <c r="U178" s="222">
        <v>6.7</v>
      </c>
      <c r="V178" s="222">
        <v>6.7</v>
      </c>
      <c r="W178" s="222">
        <v>6.7</v>
      </c>
      <c r="X178" s="222">
        <v>6.7</v>
      </c>
      <c r="Y178" s="222">
        <v>6.67</v>
      </c>
      <c r="Z178" s="222">
        <v>6.68</v>
      </c>
      <c r="AA178" s="222">
        <v>6.68</v>
      </c>
      <c r="AB178" s="222">
        <v>6.69</v>
      </c>
      <c r="AC178" s="222">
        <v>6.69</v>
      </c>
      <c r="AD178" s="222">
        <v>6.7</v>
      </c>
      <c r="AE178" s="222">
        <v>6.7</v>
      </c>
      <c r="AF178" s="222">
        <v>6.7</v>
      </c>
      <c r="AG178" s="222">
        <v>6.69</v>
      </c>
      <c r="AH178" s="222">
        <v>6.69</v>
      </c>
      <c r="AI178" s="222">
        <v>6.69</v>
      </c>
      <c r="AJ178" s="222">
        <v>6.69</v>
      </c>
      <c r="AK178" s="222">
        <v>6.69</v>
      </c>
      <c r="AL178" s="222">
        <v>6.68</v>
      </c>
      <c r="AM178" s="222">
        <v>6.68</v>
      </c>
      <c r="AN178" s="222">
        <v>6.68</v>
      </c>
      <c r="AO178" s="222">
        <v>6.68</v>
      </c>
      <c r="AP178" s="222">
        <v>6.67</v>
      </c>
      <c r="AQ178" s="222">
        <v>6.67</v>
      </c>
      <c r="AR178" s="222">
        <v>6.67</v>
      </c>
      <c r="AS178" s="222">
        <v>6.67</v>
      </c>
      <c r="AT178" s="222">
        <v>6.67</v>
      </c>
      <c r="AU178" s="222">
        <v>6.67</v>
      </c>
      <c r="AV178" s="222">
        <v>6.67</v>
      </c>
      <c r="AW178" s="222">
        <v>6.67</v>
      </c>
      <c r="AX178" s="222">
        <v>6.67</v>
      </c>
      <c r="AY178" s="222">
        <v>6.66</v>
      </c>
      <c r="AZ178" s="222">
        <v>6.66</v>
      </c>
      <c r="BA178" s="222">
        <v>6.66</v>
      </c>
      <c r="BB178" s="222">
        <v>6.66</v>
      </c>
      <c r="BC178" s="222">
        <v>6.66</v>
      </c>
      <c r="BD178" s="222">
        <v>6.66</v>
      </c>
      <c r="BE178" s="222">
        <v>6.66</v>
      </c>
      <c r="BF178" s="222">
        <v>6.65</v>
      </c>
      <c r="BG178" s="222">
        <v>6.66</v>
      </c>
      <c r="BH178" s="222">
        <v>6.66</v>
      </c>
      <c r="BI178" s="222">
        <v>6.66</v>
      </c>
      <c r="BJ178" s="222">
        <v>6.66</v>
      </c>
      <c r="BK178" s="222">
        <v>6.65</v>
      </c>
      <c r="BL178" s="222">
        <v>6.65</v>
      </c>
      <c r="BM178" s="222">
        <v>6.66</v>
      </c>
      <c r="BN178" s="222">
        <v>6.65</v>
      </c>
      <c r="BO178" s="222">
        <v>6.65</v>
      </c>
      <c r="BP178" s="222">
        <v>6.65</v>
      </c>
      <c r="BQ178" s="222">
        <v>6.65</v>
      </c>
      <c r="BR178" s="222">
        <v>6.64</v>
      </c>
      <c r="BS178" s="222">
        <v>6.64</v>
      </c>
      <c r="BT178" s="222">
        <v>6.64</v>
      </c>
      <c r="BU178" s="222">
        <v>6.64</v>
      </c>
      <c r="BV178" s="222">
        <v>6.64</v>
      </c>
      <c r="BW178" s="222">
        <v>6.64</v>
      </c>
      <c r="BX178" s="222">
        <v>6.64</v>
      </c>
      <c r="BY178" s="222">
        <v>6.64</v>
      </c>
      <c r="BZ178" s="222">
        <v>6.64</v>
      </c>
      <c r="CA178" s="222">
        <v>6.64</v>
      </c>
      <c r="CB178" s="222">
        <v>6.64</v>
      </c>
      <c r="CC178" s="222">
        <v>6.64</v>
      </c>
      <c r="CD178" s="222">
        <v>6.63</v>
      </c>
      <c r="CE178" s="222">
        <v>6.63</v>
      </c>
      <c r="CF178" s="222">
        <v>6.63</v>
      </c>
      <c r="CG178" s="222">
        <v>6.64</v>
      </c>
      <c r="CH178" s="222">
        <v>6.64</v>
      </c>
      <c r="CI178" s="222">
        <v>6.64</v>
      </c>
      <c r="CJ178" s="222">
        <v>6.64</v>
      </c>
      <c r="CK178" s="222">
        <v>6.64</v>
      </c>
      <c r="CL178" s="222">
        <v>6.64</v>
      </c>
      <c r="CM178" s="222">
        <v>6.64</v>
      </c>
      <c r="CN178" s="222">
        <v>6.64</v>
      </c>
      <c r="CO178" s="222">
        <v>6.64</v>
      </c>
      <c r="CP178" s="222">
        <v>6.63</v>
      </c>
      <c r="CQ178" s="222">
        <v>6.64</v>
      </c>
      <c r="CR178" s="222">
        <v>6.64</v>
      </c>
      <c r="CS178" s="222">
        <v>6.64</v>
      </c>
      <c r="CT178" s="222">
        <v>6.64</v>
      </c>
      <c r="CU178" s="222">
        <v>6.64</v>
      </c>
      <c r="CV178" s="222">
        <v>6.64</v>
      </c>
      <c r="CW178" s="222">
        <v>6.64</v>
      </c>
      <c r="CX178" s="222">
        <v>6.64</v>
      </c>
      <c r="CY178" s="222">
        <v>6.64</v>
      </c>
      <c r="CZ178" s="222">
        <v>6.64</v>
      </c>
      <c r="DA178" s="222">
        <v>6.64</v>
      </c>
      <c r="DB178" s="222">
        <v>6.63</v>
      </c>
      <c r="DC178" s="222">
        <v>6.63</v>
      </c>
      <c r="DD178" s="222">
        <v>6.63</v>
      </c>
      <c r="DE178" s="222">
        <v>6.63</v>
      </c>
      <c r="DF178" s="222">
        <v>6.63</v>
      </c>
      <c r="DG178" s="222">
        <v>6.63</v>
      </c>
      <c r="DH178" s="222">
        <v>6.63</v>
      </c>
      <c r="DI178" s="222">
        <v>6.63</v>
      </c>
      <c r="DJ178" s="222">
        <v>6.63</v>
      </c>
      <c r="DK178" s="222">
        <v>6.63</v>
      </c>
      <c r="DL178" s="222">
        <v>6.63</v>
      </c>
      <c r="DM178" s="222">
        <v>6.63</v>
      </c>
      <c r="DN178" s="222">
        <v>6.63</v>
      </c>
      <c r="DO178" s="222">
        <v>6.63</v>
      </c>
      <c r="DP178" s="222">
        <v>6.63</v>
      </c>
      <c r="DQ178" s="222">
        <v>6.63</v>
      </c>
      <c r="DR178" s="222">
        <v>6.63</v>
      </c>
      <c r="DS178" s="222">
        <v>6.63</v>
      </c>
      <c r="DT178" s="222">
        <v>6.63</v>
      </c>
      <c r="DU178" s="222">
        <v>6.63</v>
      </c>
      <c r="DV178" s="222">
        <v>6.63</v>
      </c>
      <c r="DW178" s="222">
        <v>6.63</v>
      </c>
      <c r="DX178" s="222">
        <v>6.63</v>
      </c>
      <c r="DY178" s="222">
        <v>6.63</v>
      </c>
      <c r="DZ178" s="222">
        <v>6.63</v>
      </c>
      <c r="EA178" s="222">
        <v>6.63</v>
      </c>
      <c r="EB178" s="222">
        <v>6.63</v>
      </c>
      <c r="EC178" s="222">
        <v>6.63</v>
      </c>
      <c r="ED178" s="222">
        <v>6.63</v>
      </c>
      <c r="EE178" s="222">
        <v>6.63</v>
      </c>
      <c r="EF178" s="222">
        <v>6.63</v>
      </c>
      <c r="EG178" s="222">
        <v>6.64</v>
      </c>
      <c r="EH178" s="222">
        <v>6.64</v>
      </c>
      <c r="EI178" s="222">
        <v>6.64</v>
      </c>
      <c r="EJ178" s="222">
        <v>6.64</v>
      </c>
      <c r="EK178" s="222">
        <v>6.64</v>
      </c>
      <c r="EL178" s="222">
        <v>6.64</v>
      </c>
      <c r="EM178" s="222">
        <v>6.64</v>
      </c>
      <c r="EN178" s="222">
        <v>6.64</v>
      </c>
      <c r="EO178" s="222">
        <v>6.64</v>
      </c>
      <c r="EP178" s="222">
        <v>6.64</v>
      </c>
      <c r="EQ178" s="222">
        <v>6.64</v>
      </c>
      <c r="ER178" s="222">
        <v>6.64</v>
      </c>
      <c r="ES178" s="222">
        <v>6.64</v>
      </c>
      <c r="ET178" s="222">
        <v>6.64</v>
      </c>
      <c r="EU178" s="222">
        <v>6.64</v>
      </c>
      <c r="EV178" s="222">
        <v>6.64</v>
      </c>
      <c r="EW178" s="222">
        <v>6.64</v>
      </c>
      <c r="EX178" s="222">
        <v>6.64</v>
      </c>
      <c r="EY178" s="222">
        <v>6.64</v>
      </c>
      <c r="EZ178" s="222">
        <v>6.64</v>
      </c>
      <c r="FA178" s="222">
        <v>6.64</v>
      </c>
      <c r="FB178" s="222">
        <v>6.64</v>
      </c>
      <c r="FC178" s="222">
        <v>6.64</v>
      </c>
      <c r="FD178" s="222">
        <v>6.64</v>
      </c>
      <c r="FE178" s="222">
        <v>6.64</v>
      </c>
      <c r="FF178" s="222">
        <v>6.64</v>
      </c>
      <c r="FG178" s="222">
        <v>6.64</v>
      </c>
      <c r="FH178" s="222">
        <v>6.64</v>
      </c>
      <c r="FI178" s="222">
        <v>6.64</v>
      </c>
      <c r="FJ178" s="222">
        <v>6.64</v>
      </c>
      <c r="FK178" s="222">
        <v>6.64</v>
      </c>
      <c r="FL178" s="222">
        <v>6.64</v>
      </c>
      <c r="FM178" s="222">
        <v>6.64</v>
      </c>
      <c r="FN178" s="222">
        <v>6.64</v>
      </c>
      <c r="FO178" s="222">
        <v>6.64</v>
      </c>
      <c r="FP178" s="222">
        <v>6.64</v>
      </c>
      <c r="FQ178" s="222">
        <v>6.64</v>
      </c>
      <c r="FR178" s="222">
        <v>6.64</v>
      </c>
      <c r="FS178" s="222">
        <v>6.64</v>
      </c>
      <c r="FT178" s="222">
        <v>6.64</v>
      </c>
      <c r="FU178" s="222">
        <v>6.64</v>
      </c>
      <c r="FV178" s="222">
        <v>6.64</v>
      </c>
      <c r="FW178" s="222">
        <v>6.64</v>
      </c>
      <c r="FX178" s="222">
        <v>6.64</v>
      </c>
      <c r="FY178" s="222">
        <v>6.64</v>
      </c>
      <c r="FZ178" s="222">
        <v>6.64</v>
      </c>
      <c r="GA178" s="222">
        <v>6.64</v>
      </c>
      <c r="GB178" s="222">
        <v>6.64</v>
      </c>
      <c r="GC178" s="222">
        <v>6.64</v>
      </c>
      <c r="GD178" s="222">
        <v>6.64</v>
      </c>
      <c r="GE178" s="222">
        <v>6.64</v>
      </c>
      <c r="GF178" s="222">
        <v>6.64</v>
      </c>
      <c r="GG178" s="222">
        <v>6.64</v>
      </c>
      <c r="GH178" s="222">
        <v>6.63</v>
      </c>
      <c r="GI178" s="222">
        <v>6.63</v>
      </c>
      <c r="GJ178" s="222">
        <v>6.63</v>
      </c>
      <c r="GK178" s="222">
        <v>6.63</v>
      </c>
      <c r="GL178" s="222">
        <v>6.63</v>
      </c>
      <c r="GM178" s="222">
        <v>6.63</v>
      </c>
      <c r="GN178" s="222">
        <v>6.63</v>
      </c>
      <c r="GO178" s="222">
        <v>6.63</v>
      </c>
      <c r="GP178" s="222">
        <v>6.64</v>
      </c>
      <c r="GQ178" s="222">
        <v>6.63</v>
      </c>
      <c r="GR178" s="222">
        <v>6.63</v>
      </c>
      <c r="GS178" s="222">
        <v>6.63</v>
      </c>
      <c r="GT178" s="222">
        <v>6.63</v>
      </c>
      <c r="GU178" s="222">
        <v>6.63</v>
      </c>
      <c r="GV178" s="222">
        <v>6.63</v>
      </c>
      <c r="GW178" s="222">
        <v>6.63</v>
      </c>
      <c r="GX178" s="222">
        <v>6.63</v>
      </c>
      <c r="GY178" s="222">
        <v>6.63</v>
      </c>
      <c r="GZ178" s="222">
        <v>6.63</v>
      </c>
      <c r="HA178" s="222">
        <v>6.63</v>
      </c>
      <c r="HB178" s="222">
        <v>6.63</v>
      </c>
      <c r="HC178" s="222">
        <v>6.63</v>
      </c>
      <c r="HD178" s="222">
        <v>6.63</v>
      </c>
      <c r="HE178" s="222">
        <v>6.63</v>
      </c>
      <c r="HF178" s="222">
        <v>6.63</v>
      </c>
      <c r="HG178" s="222">
        <v>6.63</v>
      </c>
      <c r="HH178" s="222">
        <v>6.63</v>
      </c>
      <c r="HI178" s="222">
        <v>6.63</v>
      </c>
      <c r="HJ178" s="222">
        <v>6.63</v>
      </c>
      <c r="HK178" s="222">
        <v>6.63</v>
      </c>
      <c r="HL178" s="222">
        <v>6.63</v>
      </c>
      <c r="HM178" s="222">
        <v>6.63</v>
      </c>
      <c r="HN178" s="222">
        <v>6.63</v>
      </c>
      <c r="HO178" s="222">
        <v>6.63</v>
      </c>
      <c r="HP178" s="222">
        <v>6.63</v>
      </c>
      <c r="HQ178" s="222">
        <v>6.63</v>
      </c>
      <c r="HR178" s="222">
        <v>6.63</v>
      </c>
      <c r="HS178" s="222">
        <v>6.63</v>
      </c>
      <c r="HT178" s="222">
        <v>6.63</v>
      </c>
      <c r="HU178" s="222">
        <v>6.63</v>
      </c>
      <c r="HV178" s="222">
        <v>6.63</v>
      </c>
      <c r="HW178" s="222">
        <v>6.63</v>
      </c>
      <c r="HX178" s="222">
        <v>6.63</v>
      </c>
      <c r="HY178" s="222">
        <v>6.63</v>
      </c>
      <c r="HZ178" s="222">
        <v>6.63</v>
      </c>
    </row>
    <row r="179" spans="1:237" x14ac:dyDescent="0.25">
      <c r="A179" s="225">
        <f t="shared" si="6"/>
        <v>177</v>
      </c>
      <c r="B179" s="350"/>
      <c r="C179" s="229"/>
      <c r="D179" s="180"/>
      <c r="E179" s="180"/>
      <c r="F179" s="180"/>
      <c r="G179" s="180"/>
      <c r="H179" s="180"/>
      <c r="I179" s="180"/>
      <c r="L179" s="229"/>
    </row>
    <row r="180" spans="1:237" x14ac:dyDescent="0.25">
      <c r="A180" s="225">
        <f t="shared" si="6"/>
        <v>178</v>
      </c>
      <c r="B180" s="226"/>
      <c r="C180" s="229"/>
      <c r="D180" s="180">
        <v>0</v>
      </c>
      <c r="E180" s="180">
        <v>283591.2</v>
      </c>
      <c r="F180" s="180">
        <v>289657.2</v>
      </c>
      <c r="G180" s="180">
        <v>334823.7</v>
      </c>
      <c r="H180" s="180">
        <v>342158.7</v>
      </c>
      <c r="I180" s="180">
        <v>733322.7</v>
      </c>
      <c r="J180" s="222">
        <v>1114185</v>
      </c>
      <c r="K180" s="222">
        <v>1172366.1000000001</v>
      </c>
      <c r="L180" s="229">
        <v>2295708.1</v>
      </c>
      <c r="M180" s="222">
        <v>3480336.1</v>
      </c>
      <c r="N180" s="222">
        <v>4912950.0999999996</v>
      </c>
      <c r="O180" s="222">
        <v>6288918.0999999996</v>
      </c>
      <c r="P180" s="222">
        <v>7870512.0999999996</v>
      </c>
      <c r="Q180" s="222">
        <v>8304815.0999999996</v>
      </c>
      <c r="R180" s="222">
        <v>8690293.8000000007</v>
      </c>
      <c r="S180" s="222">
        <v>9129511</v>
      </c>
      <c r="T180" s="222">
        <v>9542743.1999999993</v>
      </c>
      <c r="U180" s="222">
        <v>9856433.5</v>
      </c>
      <c r="V180" s="222">
        <v>10147545.4</v>
      </c>
      <c r="W180" s="222">
        <v>10510163.6</v>
      </c>
      <c r="X180" s="222">
        <v>10510163.6</v>
      </c>
      <c r="Y180" s="222">
        <v>10623496.6</v>
      </c>
      <c r="Z180" s="222">
        <v>10791736.6</v>
      </c>
      <c r="AA180" s="222">
        <v>10985266.4</v>
      </c>
      <c r="AB180" s="222">
        <v>11178794.6</v>
      </c>
      <c r="AC180" s="222">
        <v>11412651.300000001</v>
      </c>
      <c r="AD180" s="222">
        <v>11523329.5</v>
      </c>
      <c r="AE180" s="222">
        <v>11523329.5</v>
      </c>
      <c r="AF180" s="222">
        <v>11523329.5</v>
      </c>
      <c r="AG180" s="222">
        <v>11644948.6</v>
      </c>
      <c r="AH180" s="222">
        <v>11961910.4</v>
      </c>
      <c r="AI180" s="222">
        <v>12335142.300000001</v>
      </c>
      <c r="AJ180" s="222">
        <v>12512283.800000001</v>
      </c>
      <c r="AK180" s="222">
        <v>12626346.1</v>
      </c>
      <c r="AL180" s="222">
        <v>13124151.800000001</v>
      </c>
      <c r="AM180" s="222">
        <v>13535512.1</v>
      </c>
      <c r="AN180" s="222">
        <v>13770525.6</v>
      </c>
      <c r="AO180" s="222">
        <v>14140793.1</v>
      </c>
      <c r="AP180" s="222">
        <v>14425306.6</v>
      </c>
      <c r="AQ180" s="222">
        <v>14916160.9</v>
      </c>
      <c r="AR180" s="222">
        <v>15375366.199999999</v>
      </c>
      <c r="AS180" s="222">
        <v>15774683.6</v>
      </c>
      <c r="AT180" s="222">
        <v>16237937.300000001</v>
      </c>
      <c r="AU180" s="222">
        <v>16591183.300000001</v>
      </c>
      <c r="AV180" s="222">
        <v>16816286.800000001</v>
      </c>
      <c r="AW180" s="222">
        <v>17070559.600000001</v>
      </c>
      <c r="AX180" s="222">
        <v>17304121.199999999</v>
      </c>
      <c r="AY180" s="222">
        <v>17545847.399999999</v>
      </c>
      <c r="AZ180" s="222">
        <v>17545847.399999999</v>
      </c>
      <c r="BA180" s="222">
        <v>17545847.399999999</v>
      </c>
      <c r="BB180" s="222">
        <v>17545847.399999999</v>
      </c>
      <c r="BC180" s="222">
        <v>17570777.399999999</v>
      </c>
      <c r="BD180" s="222">
        <v>17804557.100000001</v>
      </c>
      <c r="BE180" s="222">
        <v>18120214</v>
      </c>
      <c r="BF180" s="222">
        <v>18570108.199999999</v>
      </c>
      <c r="BG180" s="222">
        <v>18974457.899999999</v>
      </c>
      <c r="BH180" s="222">
        <v>19406141.399999999</v>
      </c>
      <c r="BI180" s="222">
        <v>19846054.800000001</v>
      </c>
      <c r="BJ180" s="222">
        <v>20275768.699999999</v>
      </c>
      <c r="BK180" s="222">
        <v>20668665.899999999</v>
      </c>
      <c r="BL180" s="222">
        <v>21068111.699999999</v>
      </c>
      <c r="BM180" s="222">
        <v>21314494.399999999</v>
      </c>
      <c r="BN180" s="222">
        <v>21605013.399999999</v>
      </c>
      <c r="BO180" s="222">
        <v>22060833.100000001</v>
      </c>
      <c r="BP180" s="222">
        <v>22493283.199999999</v>
      </c>
      <c r="BQ180" s="222">
        <v>22931415.399999999</v>
      </c>
      <c r="BR180" s="222">
        <v>23428400.899999999</v>
      </c>
      <c r="BS180" s="222">
        <v>23781755.699999999</v>
      </c>
      <c r="BT180" s="222">
        <v>24271149.300000001</v>
      </c>
      <c r="BU180" s="222">
        <v>24535155.600000001</v>
      </c>
      <c r="BV180" s="222">
        <v>24831255.600000001</v>
      </c>
      <c r="BW180" s="222">
        <v>25132315.5</v>
      </c>
      <c r="BX180" s="222">
        <v>25401676.100000001</v>
      </c>
      <c r="BY180" s="222">
        <v>25521175.629999999</v>
      </c>
      <c r="BZ180" s="222">
        <v>25532064.84</v>
      </c>
      <c r="CA180" s="222">
        <v>26031024.84</v>
      </c>
      <c r="CB180" s="222">
        <v>26155365.140000001</v>
      </c>
      <c r="CC180" s="222">
        <v>26167473.620000001</v>
      </c>
      <c r="CD180" s="222">
        <v>26173522.719999999</v>
      </c>
      <c r="CE180" s="222">
        <v>26185772.52</v>
      </c>
      <c r="CF180" s="222">
        <v>26198542.210000001</v>
      </c>
      <c r="CG180" s="222">
        <v>26209305.609999999</v>
      </c>
      <c r="CH180" s="222">
        <v>26220644.050000001</v>
      </c>
      <c r="CI180" s="222">
        <v>26233175.32</v>
      </c>
      <c r="CJ180" s="222">
        <v>26241980.68</v>
      </c>
      <c r="CK180" s="222">
        <v>26241980.68</v>
      </c>
      <c r="CL180" s="222">
        <v>26241980.68</v>
      </c>
      <c r="CM180" s="222">
        <v>26246573.379999999</v>
      </c>
      <c r="CN180" s="222">
        <v>26262964.370000001</v>
      </c>
      <c r="CO180" s="222">
        <v>26275739.670000002</v>
      </c>
      <c r="CP180" s="222">
        <v>26286939.07</v>
      </c>
      <c r="CQ180" s="222">
        <v>26298289.670000002</v>
      </c>
      <c r="CR180" s="222">
        <v>26310358.27</v>
      </c>
      <c r="CS180" s="222">
        <v>26323510.27</v>
      </c>
      <c r="CT180" s="222">
        <v>26335278.77</v>
      </c>
      <c r="CU180" s="222">
        <v>26346714.170000002</v>
      </c>
      <c r="CV180" s="222">
        <v>26357143.77</v>
      </c>
      <c r="CW180" s="222">
        <v>26373853.27</v>
      </c>
      <c r="CX180" s="222">
        <v>26387787.670000002</v>
      </c>
      <c r="CY180" s="222">
        <v>26405977.670000002</v>
      </c>
      <c r="CZ180" s="222">
        <v>26417215.870000001</v>
      </c>
      <c r="DA180" s="222">
        <v>26426826.969999999</v>
      </c>
      <c r="DB180" s="222">
        <v>26437499.170000002</v>
      </c>
      <c r="DC180" s="222">
        <v>26449115.07</v>
      </c>
      <c r="DD180" s="222">
        <v>26461189.969999999</v>
      </c>
      <c r="DE180" s="222">
        <v>26472013.969999999</v>
      </c>
      <c r="DF180" s="222">
        <v>26484648.77</v>
      </c>
      <c r="DG180" s="222">
        <v>26497221.370000001</v>
      </c>
      <c r="DH180" s="222">
        <v>26510082.77</v>
      </c>
      <c r="DI180" s="222">
        <v>26521802.469999999</v>
      </c>
      <c r="DJ180" s="222">
        <v>26534369.77</v>
      </c>
      <c r="DK180" s="222">
        <v>26546425.969999999</v>
      </c>
      <c r="DL180" s="222">
        <v>26559092.57</v>
      </c>
      <c r="DM180" s="222">
        <v>26571582.370000001</v>
      </c>
      <c r="DN180" s="222">
        <v>26583911.77</v>
      </c>
      <c r="DO180" s="222">
        <v>26595189.170000002</v>
      </c>
      <c r="DP180" s="222">
        <v>26606185.07</v>
      </c>
      <c r="DQ180" s="222">
        <v>26617860.07</v>
      </c>
      <c r="DR180" s="222">
        <v>26627737.27</v>
      </c>
      <c r="DS180" s="222">
        <v>26638714.57</v>
      </c>
      <c r="DT180" s="222">
        <v>26649815.170000002</v>
      </c>
      <c r="DU180" s="222">
        <v>26660612.969999999</v>
      </c>
      <c r="DV180" s="222">
        <v>26672138.870000001</v>
      </c>
      <c r="DW180" s="222">
        <v>26684128.870000001</v>
      </c>
      <c r="DX180" s="222">
        <v>26696514.969999999</v>
      </c>
      <c r="DY180" s="222">
        <v>26708018.27</v>
      </c>
      <c r="DZ180" s="222">
        <v>26719032.57</v>
      </c>
      <c r="EA180" s="222">
        <v>26726792.969999999</v>
      </c>
      <c r="EB180" s="222">
        <v>26730827.57</v>
      </c>
      <c r="EC180" s="222">
        <v>26734826.170000002</v>
      </c>
      <c r="ED180" s="222">
        <v>26738824.77</v>
      </c>
      <c r="EE180" s="222">
        <v>26742823.370000001</v>
      </c>
      <c r="EF180" s="222">
        <v>26754405.789999999</v>
      </c>
      <c r="EG180" s="222">
        <v>26765710.289999999</v>
      </c>
      <c r="EH180" s="222">
        <v>26775458.789999999</v>
      </c>
      <c r="EI180" s="222">
        <v>26783347.09</v>
      </c>
      <c r="EJ180" s="222">
        <v>26792765.59</v>
      </c>
      <c r="EK180" s="222">
        <v>26803800.989999998</v>
      </c>
      <c r="EL180" s="222">
        <v>26815000.190000001</v>
      </c>
      <c r="EM180" s="222">
        <v>26825855.690000001</v>
      </c>
      <c r="EN180" s="222">
        <v>26833566.289999999</v>
      </c>
      <c r="EO180" s="222">
        <v>26844203.190000001</v>
      </c>
      <c r="EP180" s="222">
        <v>26855057.59</v>
      </c>
      <c r="EQ180" s="222">
        <v>26865913.789999999</v>
      </c>
      <c r="ER180" s="222">
        <v>26876882.59</v>
      </c>
      <c r="ES180" s="222">
        <v>26888109.09</v>
      </c>
      <c r="ET180" s="222">
        <v>26898779.489999998</v>
      </c>
      <c r="EU180" s="222">
        <v>26905705.289999999</v>
      </c>
      <c r="EV180" s="222">
        <v>26909815.289999999</v>
      </c>
      <c r="EW180" s="222">
        <v>26909815.289999999</v>
      </c>
      <c r="EX180" s="222">
        <v>26909815.289999999</v>
      </c>
      <c r="EY180" s="222">
        <v>26909815.289999999</v>
      </c>
      <c r="EZ180" s="222">
        <v>26909815.289999999</v>
      </c>
      <c r="FA180" s="222">
        <v>26914552.289999999</v>
      </c>
      <c r="FB180" s="222">
        <v>26924864.289999999</v>
      </c>
      <c r="FC180" s="222">
        <v>26933923.09</v>
      </c>
      <c r="FD180" s="222">
        <v>26944753.489999998</v>
      </c>
      <c r="FE180" s="222">
        <v>26955882.989999998</v>
      </c>
      <c r="FF180" s="222">
        <v>26967614.789999999</v>
      </c>
      <c r="FG180" s="222">
        <v>26979521.59</v>
      </c>
      <c r="FH180" s="222">
        <v>26990628.09</v>
      </c>
      <c r="FI180" s="222">
        <v>27000816.289999999</v>
      </c>
      <c r="FJ180" s="222">
        <v>27010829.989999998</v>
      </c>
      <c r="FK180" s="222">
        <v>27019466.289999999</v>
      </c>
      <c r="FL180" s="222">
        <v>27029151.09</v>
      </c>
      <c r="FM180" s="222">
        <v>27038852.09</v>
      </c>
      <c r="FN180" s="222">
        <v>27048807.390000001</v>
      </c>
      <c r="FO180" s="222">
        <v>27058280.890000001</v>
      </c>
      <c r="FP180" s="222">
        <v>27068269.289999999</v>
      </c>
      <c r="FQ180" s="222">
        <v>27079049.190000001</v>
      </c>
      <c r="FR180" s="222">
        <v>27090276.289999999</v>
      </c>
      <c r="FS180" s="222">
        <v>27101312.289999999</v>
      </c>
      <c r="FT180" s="222">
        <v>27111641.59</v>
      </c>
      <c r="FU180" s="222">
        <v>27122277.09</v>
      </c>
      <c r="FV180" s="222">
        <v>27131599.789999999</v>
      </c>
      <c r="FW180" s="222">
        <v>27137383.690000001</v>
      </c>
      <c r="FX180" s="222">
        <v>27147506.690000001</v>
      </c>
      <c r="FY180" s="222">
        <v>27156902.989999998</v>
      </c>
      <c r="FZ180" s="222">
        <v>27165713.390000001</v>
      </c>
      <c r="GA180" s="222">
        <v>27171852.489999998</v>
      </c>
      <c r="GB180" s="222">
        <v>27181839.890000001</v>
      </c>
      <c r="GC180" s="222">
        <v>27192074.289999999</v>
      </c>
      <c r="GD180" s="222">
        <v>27201873.59</v>
      </c>
      <c r="GE180" s="222">
        <v>27211672.190000001</v>
      </c>
      <c r="GF180" s="222">
        <v>27220831.489999998</v>
      </c>
      <c r="GG180" s="222">
        <v>27230372.190000001</v>
      </c>
      <c r="GH180" s="222">
        <v>27239282.690000001</v>
      </c>
      <c r="GI180" s="222">
        <v>27248960.190000001</v>
      </c>
      <c r="GJ180" s="222">
        <v>27258690.489999998</v>
      </c>
      <c r="GK180" s="222">
        <v>27267631.890000001</v>
      </c>
      <c r="GL180" s="222">
        <v>27275775.190000001</v>
      </c>
      <c r="GM180" s="222">
        <v>27285002.489999998</v>
      </c>
      <c r="GN180" s="222">
        <v>27294495.690000001</v>
      </c>
      <c r="GO180" s="222">
        <v>27303869.890000001</v>
      </c>
      <c r="GP180" s="222">
        <v>27313713.59</v>
      </c>
      <c r="GQ180" s="222">
        <v>27323580.489999998</v>
      </c>
      <c r="GR180" s="222">
        <v>27327163.289999999</v>
      </c>
      <c r="GS180" s="222">
        <v>27336366.289999999</v>
      </c>
      <c r="GT180" s="222">
        <v>27346120.890000001</v>
      </c>
      <c r="GU180" s="222">
        <v>27354266.890000001</v>
      </c>
      <c r="GV180" s="222">
        <v>27358213.09</v>
      </c>
      <c r="GW180" s="222">
        <v>27362528.989999998</v>
      </c>
      <c r="GX180" s="222">
        <v>27370166.789999999</v>
      </c>
      <c r="GY180" s="222">
        <v>27370166.789999999</v>
      </c>
      <c r="GZ180" s="222">
        <v>27375652.59</v>
      </c>
      <c r="HA180" s="222">
        <v>27385500.390000001</v>
      </c>
      <c r="HB180" s="222">
        <v>27396251.09</v>
      </c>
      <c r="HC180" s="222">
        <v>27406699.489999998</v>
      </c>
      <c r="HD180" s="222">
        <v>27415919.289999999</v>
      </c>
      <c r="HE180" s="222">
        <v>27424686.59</v>
      </c>
      <c r="HF180" s="222">
        <v>27433832.59</v>
      </c>
      <c r="HG180" s="222">
        <v>27443438.690000001</v>
      </c>
      <c r="HH180" s="222">
        <v>27453265.190000001</v>
      </c>
      <c r="HI180" s="222">
        <v>27463008.489999998</v>
      </c>
      <c r="HJ180" s="222">
        <v>27472005.989999998</v>
      </c>
      <c r="HK180" s="222">
        <v>27474559.59</v>
      </c>
      <c r="HL180" s="222">
        <v>27480905.09</v>
      </c>
      <c r="HM180" s="222">
        <v>27490310.190000001</v>
      </c>
      <c r="HN180" s="222">
        <v>27497295.289999999</v>
      </c>
      <c r="HO180" s="222">
        <v>27503007.789999999</v>
      </c>
      <c r="HP180" s="222">
        <v>27507117.289999999</v>
      </c>
      <c r="HQ180" s="222">
        <v>27517729.289999999</v>
      </c>
      <c r="HR180" s="222">
        <v>27527315.289999999</v>
      </c>
      <c r="HS180" s="222">
        <v>27535969.09</v>
      </c>
      <c r="HT180" s="222">
        <v>27535969.09</v>
      </c>
      <c r="HU180" s="222">
        <v>27535969.09</v>
      </c>
      <c r="HV180" s="222">
        <v>27535969.09</v>
      </c>
      <c r="HW180" s="222">
        <v>27542540.989999998</v>
      </c>
      <c r="HX180" s="222">
        <v>27549775.190000001</v>
      </c>
      <c r="HY180" s="222">
        <v>27549775.190000001</v>
      </c>
      <c r="HZ180" s="222">
        <v>27552206.09</v>
      </c>
    </row>
    <row r="181" spans="1:237" x14ac:dyDescent="0.25">
      <c r="A181" s="225">
        <f t="shared" si="6"/>
        <v>179</v>
      </c>
      <c r="B181" s="427"/>
      <c r="C181" s="166"/>
      <c r="D181" s="167">
        <f t="shared" ref="D181:AJ181" si="7">IFERROR(D45+D43*D182,0)</f>
        <v>0</v>
      </c>
      <c r="E181" s="167">
        <f t="shared" si="7"/>
        <v>206424</v>
      </c>
      <c r="F181" s="167">
        <f t="shared" si="7"/>
        <v>469662</v>
      </c>
      <c r="G181" s="167">
        <f t="shared" si="7"/>
        <v>847462</v>
      </c>
      <c r="H181" s="167">
        <f t="shared" si="7"/>
        <v>1427443</v>
      </c>
      <c r="I181" s="167">
        <f t="shared" si="7"/>
        <v>1992579</v>
      </c>
      <c r="J181" s="167">
        <f t="shared" si="7"/>
        <v>2459030</v>
      </c>
      <c r="K181" s="167">
        <f t="shared" si="7"/>
        <v>2566306</v>
      </c>
      <c r="L181" s="167">
        <f t="shared" si="7"/>
        <v>3099205</v>
      </c>
      <c r="M181" s="167">
        <f t="shared" si="7"/>
        <v>3704769</v>
      </c>
      <c r="N181" s="167">
        <f t="shared" si="7"/>
        <v>4176090</v>
      </c>
      <c r="O181" s="167">
        <f t="shared" si="7"/>
        <v>4786146</v>
      </c>
      <c r="P181" s="167">
        <f t="shared" si="7"/>
        <v>5460817</v>
      </c>
      <c r="Q181" s="167">
        <f t="shared" si="7"/>
        <v>6032512</v>
      </c>
      <c r="R181" s="167">
        <f t="shared" si="7"/>
        <v>6533645.5345694534</v>
      </c>
      <c r="S181" s="167">
        <f t="shared" si="7"/>
        <v>7026249.6378876781</v>
      </c>
      <c r="T181" s="167">
        <f t="shared" si="7"/>
        <v>7560188.279605953</v>
      </c>
      <c r="U181" s="167">
        <f t="shared" si="7"/>
        <v>8098851.604821803</v>
      </c>
      <c r="V181" s="167">
        <f t="shared" si="7"/>
        <v>8867671.556766957</v>
      </c>
      <c r="W181" s="167">
        <f t="shared" si="7"/>
        <v>9680153.5811929964</v>
      </c>
      <c r="X181" s="167">
        <f t="shared" si="7"/>
        <v>9680153.5811929964</v>
      </c>
      <c r="Y181" s="167">
        <f t="shared" si="7"/>
        <v>9712756.230841808</v>
      </c>
      <c r="Z181" s="167">
        <f t="shared" si="7"/>
        <v>10190496.809264306</v>
      </c>
      <c r="AA181" s="167">
        <f t="shared" si="7"/>
        <v>10690541.178541493</v>
      </c>
      <c r="AB181" s="167">
        <f t="shared" si="7"/>
        <v>11555019.269069573</v>
      </c>
      <c r="AC181" s="167">
        <f t="shared" si="7"/>
        <v>12210193.996332776</v>
      </c>
      <c r="AD181" s="167">
        <f t="shared" si="7"/>
        <v>12638644.471025882</v>
      </c>
      <c r="AE181" s="167">
        <f t="shared" si="7"/>
        <v>12638644.471025882</v>
      </c>
      <c r="AF181" s="167">
        <f t="shared" si="7"/>
        <v>12638644.471025882</v>
      </c>
      <c r="AG181" s="167">
        <f t="shared" si="7"/>
        <v>12892129.344408344</v>
      </c>
      <c r="AH181" s="167">
        <f t="shared" si="7"/>
        <v>13353240.689373296</v>
      </c>
      <c r="AI181" s="167">
        <f t="shared" si="7"/>
        <v>14064248.077769626</v>
      </c>
      <c r="AJ181" s="167">
        <f t="shared" si="7"/>
        <v>14888584.208887957</v>
      </c>
      <c r="AK181" s="167">
        <f t="shared" ref="AK181:CV181" si="8">IFERROR(AK45+AK43*AK182,0)</f>
        <v>15724436.976415094</v>
      </c>
      <c r="AL181" s="167">
        <f t="shared" si="8"/>
        <v>16541677.996855345</v>
      </c>
      <c r="AM181" s="167">
        <f t="shared" si="8"/>
        <v>17386596.800314464</v>
      </c>
      <c r="AN181" s="167">
        <f t="shared" si="8"/>
        <v>18206081.110074431</v>
      </c>
      <c r="AO181" s="167">
        <f t="shared" si="8"/>
        <v>19021120.834381551</v>
      </c>
      <c r="AP181" s="167">
        <f t="shared" si="8"/>
        <v>19889783.191759277</v>
      </c>
      <c r="AQ181" s="167">
        <f t="shared" si="8"/>
        <v>20659245.24806039</v>
      </c>
      <c r="AR181" s="167">
        <f t="shared" si="8"/>
        <v>21466281.215476565</v>
      </c>
      <c r="AS181" s="167">
        <f t="shared" si="8"/>
        <v>22278854.41145014</v>
      </c>
      <c r="AT181" s="167">
        <f t="shared" si="8"/>
        <v>23086699.617289133</v>
      </c>
      <c r="AU181" s="167">
        <f t="shared" si="8"/>
        <v>23954983.918161787</v>
      </c>
      <c r="AV181" s="167">
        <f t="shared" si="8"/>
        <v>24318853.233319346</v>
      </c>
      <c r="AW181" s="167">
        <f t="shared" si="8"/>
        <v>24609054.042903598</v>
      </c>
      <c r="AX181" s="167">
        <f t="shared" si="8"/>
        <v>25337749.952585757</v>
      </c>
      <c r="AY181" s="167">
        <f t="shared" si="8"/>
        <v>25876201.222280502</v>
      </c>
      <c r="AZ181" s="167">
        <f t="shared" si="8"/>
        <v>25876201.222280502</v>
      </c>
      <c r="BA181" s="167">
        <f t="shared" si="8"/>
        <v>25876201.222280502</v>
      </c>
      <c r="BB181" s="167">
        <f t="shared" si="8"/>
        <v>25876201.222280502</v>
      </c>
      <c r="BC181" s="167">
        <f t="shared" si="8"/>
        <v>25920638.483062401</v>
      </c>
      <c r="BD181" s="167">
        <f t="shared" si="8"/>
        <v>26145267.890846178</v>
      </c>
      <c r="BE181" s="167">
        <f t="shared" si="8"/>
        <v>26650157.890846178</v>
      </c>
      <c r="BF181" s="167">
        <f t="shared" si="8"/>
        <v>27205328.543624163</v>
      </c>
      <c r="BG181" s="167">
        <f t="shared" si="8"/>
        <v>27789876.543624163</v>
      </c>
      <c r="BH181" s="167">
        <f t="shared" si="8"/>
        <v>28337040.543624163</v>
      </c>
      <c r="BI181" s="167">
        <f t="shared" si="8"/>
        <v>29062083.543624163</v>
      </c>
      <c r="BJ181" s="167">
        <f t="shared" si="8"/>
        <v>29877060.796748821</v>
      </c>
      <c r="BK181" s="167">
        <f t="shared" si="8"/>
        <v>30475560.761929736</v>
      </c>
      <c r="BL181" s="167">
        <f t="shared" si="8"/>
        <v>30985307.049082331</v>
      </c>
      <c r="BM181" s="167">
        <f t="shared" si="8"/>
        <v>31680497.728130899</v>
      </c>
      <c r="BN181" s="167">
        <f t="shared" si="8"/>
        <v>32222525.304667018</v>
      </c>
      <c r="BO181" s="167">
        <f t="shared" si="8"/>
        <v>32793849.150409058</v>
      </c>
      <c r="BP181" s="167">
        <f t="shared" si="8"/>
        <v>33411104.150409058</v>
      </c>
      <c r="BQ181" s="167">
        <f t="shared" si="8"/>
        <v>34037888.150409058</v>
      </c>
      <c r="BR181" s="167">
        <f t="shared" si="8"/>
        <v>34679975.150409058</v>
      </c>
      <c r="BS181" s="167">
        <f t="shared" si="8"/>
        <v>35327311.179272003</v>
      </c>
      <c r="BT181" s="167">
        <f t="shared" si="8"/>
        <v>36181706.179272003</v>
      </c>
      <c r="BU181" s="167">
        <f t="shared" si="8"/>
        <v>36997495.179272003</v>
      </c>
      <c r="BV181" s="167">
        <f t="shared" si="8"/>
        <v>37875667.179272003</v>
      </c>
      <c r="BW181" s="167">
        <f t="shared" si="8"/>
        <v>38655748.204028115</v>
      </c>
      <c r="BX181" s="167">
        <f t="shared" si="8"/>
        <v>39501317.112778008</v>
      </c>
      <c r="BY181" s="167">
        <f t="shared" si="8"/>
        <v>40263831.735312626</v>
      </c>
      <c r="BZ181" s="167">
        <f t="shared" si="8"/>
        <v>41055417.933382288</v>
      </c>
      <c r="CA181" s="167">
        <f t="shared" si="8"/>
        <v>41614058.933382288</v>
      </c>
      <c r="CB181" s="167">
        <f t="shared" si="8"/>
        <v>41918246.933382288</v>
      </c>
      <c r="CC181" s="167">
        <f t="shared" si="8"/>
        <v>42649268.933382288</v>
      </c>
      <c r="CD181" s="167">
        <f t="shared" si="8"/>
        <v>43074365.933382288</v>
      </c>
      <c r="CE181" s="167">
        <f t="shared" si="8"/>
        <v>43897918.933382288</v>
      </c>
      <c r="CF181" s="167">
        <f t="shared" si="8"/>
        <v>44763289.515580744</v>
      </c>
      <c r="CG181" s="167">
        <f t="shared" si="8"/>
        <v>45642672.836953104</v>
      </c>
      <c r="CH181" s="167">
        <f t="shared" si="8"/>
        <v>46315221.468786061</v>
      </c>
      <c r="CI181" s="167">
        <f t="shared" si="8"/>
        <v>47131739.915643692</v>
      </c>
      <c r="CJ181" s="167">
        <f t="shared" si="8"/>
        <v>47519320.64610219</v>
      </c>
      <c r="CK181" s="167">
        <f t="shared" si="8"/>
        <v>47519320.64610219</v>
      </c>
      <c r="CL181" s="167">
        <f t="shared" si="8"/>
        <v>47519320.64610219</v>
      </c>
      <c r="CM181" s="167">
        <f t="shared" si="8"/>
        <v>47551610.660931602</v>
      </c>
      <c r="CN181" s="167">
        <f t="shared" si="8"/>
        <v>48307684.64610219</v>
      </c>
      <c r="CO181" s="167">
        <f t="shared" si="8"/>
        <v>49143550.64610219</v>
      </c>
      <c r="CP181" s="167">
        <f t="shared" si="8"/>
        <v>50147933.64610219</v>
      </c>
      <c r="CQ181" s="167">
        <f t="shared" si="8"/>
        <v>50904762.980484731</v>
      </c>
      <c r="CR181" s="167">
        <f t="shared" si="8"/>
        <v>51825585.274053089</v>
      </c>
      <c r="CS181" s="167">
        <f t="shared" si="8"/>
        <v>52753083.062952474</v>
      </c>
      <c r="CT181" s="167">
        <f t="shared" si="8"/>
        <v>53490716.031161472</v>
      </c>
      <c r="CU181" s="167">
        <f t="shared" si="8"/>
        <v>54356870.751652509</v>
      </c>
      <c r="CV181" s="167">
        <f t="shared" si="8"/>
        <v>55082430.307837583</v>
      </c>
      <c r="CW181" s="167">
        <f t="shared" ref="CW181:FH181" si="9">IFERROR(CW45+CW43*CW182,0)</f>
        <v>55888959.949008502</v>
      </c>
      <c r="CX181" s="167">
        <f t="shared" si="9"/>
        <v>56676618.268835254</v>
      </c>
      <c r="CY181" s="167">
        <f t="shared" si="9"/>
        <v>57493919.895487934</v>
      </c>
      <c r="CZ181" s="167">
        <f t="shared" si="9"/>
        <v>58468184.03641133</v>
      </c>
      <c r="DA181" s="167">
        <f t="shared" si="9"/>
        <v>59151328.738719836</v>
      </c>
      <c r="DB181" s="167">
        <f t="shared" si="9"/>
        <v>59939510.538300112</v>
      </c>
      <c r="DC181" s="167">
        <f t="shared" si="9"/>
        <v>60834815.037565589</v>
      </c>
      <c r="DD181" s="167">
        <f t="shared" si="9"/>
        <v>61691607.904721931</v>
      </c>
      <c r="DE181" s="167">
        <f t="shared" si="9"/>
        <v>62453866.080176301</v>
      </c>
      <c r="DF181" s="167">
        <f t="shared" si="9"/>
        <v>63422180.080176301</v>
      </c>
      <c r="DG181" s="167">
        <f t="shared" si="9"/>
        <v>64401602.863574348</v>
      </c>
      <c r="DH181" s="167">
        <f t="shared" si="9"/>
        <v>65370751.207891695</v>
      </c>
      <c r="DI181" s="167">
        <f t="shared" si="9"/>
        <v>66294070.171476543</v>
      </c>
      <c r="DJ181" s="167">
        <f t="shared" si="9"/>
        <v>67300288.586735219</v>
      </c>
      <c r="DK181" s="167">
        <f t="shared" si="9"/>
        <v>68203645.135061383</v>
      </c>
      <c r="DL181" s="167">
        <f t="shared" si="9"/>
        <v>69128539.529121622</v>
      </c>
      <c r="DM181" s="167">
        <f t="shared" si="9"/>
        <v>70075031.437401608</v>
      </c>
      <c r="DN181" s="167">
        <f t="shared" si="9"/>
        <v>71028561.136005878</v>
      </c>
      <c r="DO181" s="167">
        <f t="shared" si="9"/>
        <v>71856007.211376995</v>
      </c>
      <c r="DP181" s="167">
        <f t="shared" si="9"/>
        <v>72692588.908270359</v>
      </c>
      <c r="DQ181" s="167">
        <f t="shared" si="9"/>
        <v>73534876.902392954</v>
      </c>
      <c r="DR181" s="167">
        <f t="shared" si="9"/>
        <v>74252010.283060461</v>
      </c>
      <c r="DS181" s="167">
        <f t="shared" si="9"/>
        <v>75015685.176532328</v>
      </c>
      <c r="DT181" s="167">
        <f t="shared" si="9"/>
        <v>75887113.506612092</v>
      </c>
      <c r="DU181" s="167">
        <f t="shared" si="9"/>
        <v>76765824.141477749</v>
      </c>
      <c r="DV181" s="167">
        <f t="shared" si="9"/>
        <v>77629685.850335851</v>
      </c>
      <c r="DW181" s="167">
        <f t="shared" si="9"/>
        <v>78530594.896200672</v>
      </c>
      <c r="DX181" s="167">
        <f t="shared" si="9"/>
        <v>79470024.111787558</v>
      </c>
      <c r="DY181" s="167">
        <f t="shared" si="9"/>
        <v>80362228.440222532</v>
      </c>
      <c r="DZ181" s="167">
        <f t="shared" si="9"/>
        <v>81208454.892306089</v>
      </c>
      <c r="EA181" s="167">
        <f t="shared" si="9"/>
        <v>81808442.892306089</v>
      </c>
      <c r="EB181" s="167">
        <f t="shared" si="9"/>
        <v>82656413.643119559</v>
      </c>
      <c r="EC181" s="167">
        <f t="shared" si="9"/>
        <v>83551768.067807287</v>
      </c>
      <c r="ED181" s="167">
        <f t="shared" si="9"/>
        <v>84474748.962422594</v>
      </c>
      <c r="EE181" s="167">
        <f t="shared" si="9"/>
        <v>85382582.974598512</v>
      </c>
      <c r="EF181" s="167">
        <f t="shared" si="9"/>
        <v>86251178.55368951</v>
      </c>
      <c r="EG181" s="167">
        <f t="shared" si="9"/>
        <v>87168938.027605757</v>
      </c>
      <c r="EH181" s="167">
        <f t="shared" si="9"/>
        <v>87847922.34333998</v>
      </c>
      <c r="EI181" s="167">
        <f t="shared" si="9"/>
        <v>88460674.554949105</v>
      </c>
      <c r="EJ181" s="167">
        <f t="shared" si="9"/>
        <v>89047037.536475286</v>
      </c>
      <c r="EK181" s="167">
        <f t="shared" si="9"/>
        <v>89965274.380707473</v>
      </c>
      <c r="EL181" s="167">
        <f t="shared" si="9"/>
        <v>90919828.212763727</v>
      </c>
      <c r="EM181" s="167">
        <f t="shared" si="9"/>
        <v>91758097.646231353</v>
      </c>
      <c r="EN181" s="167">
        <f t="shared" si="9"/>
        <v>92338614.075154826</v>
      </c>
      <c r="EO181" s="167">
        <f t="shared" si="9"/>
        <v>93118066.010077685</v>
      </c>
      <c r="EP181" s="167">
        <f t="shared" si="9"/>
        <v>93887080.017950863</v>
      </c>
      <c r="EQ181" s="167">
        <f t="shared" si="9"/>
        <v>94606397.225908041</v>
      </c>
      <c r="ER181" s="167">
        <f t="shared" si="9"/>
        <v>95422759.413814813</v>
      </c>
      <c r="ES181" s="167">
        <f t="shared" si="9"/>
        <v>96299344.301280707</v>
      </c>
      <c r="ET181" s="167">
        <f t="shared" si="9"/>
        <v>97066311.65211001</v>
      </c>
      <c r="EU181" s="167">
        <f t="shared" si="9"/>
        <v>97607112.113583878</v>
      </c>
      <c r="EV181" s="167">
        <f t="shared" si="9"/>
        <v>97731351.605500728</v>
      </c>
      <c r="EW181" s="167">
        <f t="shared" si="9"/>
        <v>97731351.605500728</v>
      </c>
      <c r="EX181" s="167">
        <f t="shared" si="9"/>
        <v>97731351.605500728</v>
      </c>
      <c r="EY181" s="167">
        <f t="shared" si="9"/>
        <v>97731351.605500728</v>
      </c>
      <c r="EZ181" s="167">
        <f t="shared" si="9"/>
        <v>97731351.605500728</v>
      </c>
      <c r="FA181" s="167">
        <f t="shared" si="9"/>
        <v>97831351.605500728</v>
      </c>
      <c r="FB181" s="167">
        <f t="shared" si="9"/>
        <v>98673008.598089635</v>
      </c>
      <c r="FC181" s="167">
        <f t="shared" si="9"/>
        <v>99383448.483887911</v>
      </c>
      <c r="FD181" s="167">
        <f t="shared" si="9"/>
        <v>100051209.99569646</v>
      </c>
      <c r="FE181" s="167">
        <f t="shared" si="9"/>
        <v>100908597.23428151</v>
      </c>
      <c r="FF181" s="167">
        <f t="shared" si="9"/>
        <v>101747216.85241944</v>
      </c>
      <c r="FG181" s="167">
        <f t="shared" si="9"/>
        <v>102590798.68433759</v>
      </c>
      <c r="FH181" s="167">
        <f t="shared" si="9"/>
        <v>103499992.23462103</v>
      </c>
      <c r="FI181" s="167">
        <f t="shared" ref="FI181:HT181" si="10">IFERROR(FI45+FI43*FI182,0)</f>
        <v>104425666.35250892</v>
      </c>
      <c r="FJ181" s="167">
        <f t="shared" si="10"/>
        <v>105226273.98246902</v>
      </c>
      <c r="FK181" s="167">
        <f t="shared" si="10"/>
        <v>105912264.65546924</v>
      </c>
      <c r="FL181" s="167">
        <f t="shared" si="10"/>
        <v>106543187.73462103</v>
      </c>
      <c r="FM181" s="167">
        <f t="shared" si="10"/>
        <v>107227801.01417173</v>
      </c>
      <c r="FN181" s="167">
        <f t="shared" si="10"/>
        <v>108113971.87875289</v>
      </c>
      <c r="FO181" s="167">
        <f t="shared" si="10"/>
        <v>108750028.56519002</v>
      </c>
      <c r="FP181" s="167">
        <f t="shared" si="10"/>
        <v>109451157.08230108</v>
      </c>
      <c r="FQ181" s="167">
        <f t="shared" si="10"/>
        <v>110261188.18622717</v>
      </c>
      <c r="FR181" s="167">
        <f t="shared" si="10"/>
        <v>110983966.48309889</v>
      </c>
      <c r="FS181" s="167">
        <f t="shared" si="10"/>
        <v>111813961.95528029</v>
      </c>
      <c r="FT181" s="167">
        <f t="shared" si="10"/>
        <v>112502917.45622507</v>
      </c>
      <c r="FU181" s="167">
        <f t="shared" si="10"/>
        <v>113350738.57081366</v>
      </c>
      <c r="FV181" s="167">
        <f t="shared" si="10"/>
        <v>114102139.12461942</v>
      </c>
      <c r="FW181" s="167">
        <f t="shared" si="10"/>
        <v>114555263.31744699</v>
      </c>
      <c r="FX181" s="167">
        <f t="shared" si="10"/>
        <v>115153305.87297922</v>
      </c>
      <c r="FY181" s="167">
        <f t="shared" si="10"/>
        <v>115915563.17698929</v>
      </c>
      <c r="FZ181" s="167">
        <f t="shared" si="10"/>
        <v>116667762.56225067</v>
      </c>
      <c r="GA181" s="167">
        <f t="shared" si="10"/>
        <v>117048847.31744699</v>
      </c>
      <c r="GB181" s="167">
        <f t="shared" si="10"/>
        <v>117810742.59662014</v>
      </c>
      <c r="GC181" s="167">
        <f t="shared" si="10"/>
        <v>118596757.48409784</v>
      </c>
      <c r="GD181" s="167">
        <f t="shared" si="10"/>
        <v>119341030.37682377</v>
      </c>
      <c r="GE181" s="167">
        <f t="shared" si="10"/>
        <v>120123382.94961688</v>
      </c>
      <c r="GF181" s="167">
        <f t="shared" si="10"/>
        <v>120903397.66512701</v>
      </c>
      <c r="GG181" s="167">
        <f t="shared" si="10"/>
        <v>121634930.11778291</v>
      </c>
      <c r="GH181" s="167">
        <f t="shared" si="10"/>
        <v>122314643.88568129</v>
      </c>
      <c r="GI181" s="167">
        <f t="shared" si="10"/>
        <v>123014652.38568129</v>
      </c>
      <c r="GJ181" s="167">
        <f t="shared" si="10"/>
        <v>123914239.21362586</v>
      </c>
      <c r="GK181" s="167">
        <f t="shared" si="10"/>
        <v>124696566.9699769</v>
      </c>
      <c r="GL181" s="167">
        <f t="shared" si="10"/>
        <v>125351404.91685912</v>
      </c>
      <c r="GM181" s="167">
        <f t="shared" si="10"/>
        <v>126067190</v>
      </c>
      <c r="GN181" s="167">
        <f t="shared" si="10"/>
        <v>126788434.8513698</v>
      </c>
      <c r="GO181" s="167">
        <f t="shared" si="10"/>
        <v>127457593.02519156</v>
      </c>
      <c r="GP181" s="167">
        <f t="shared" si="10"/>
        <v>128193184.1435919</v>
      </c>
      <c r="GQ181" s="167">
        <f t="shared" si="10"/>
        <v>128974430.69140339</v>
      </c>
      <c r="GR181" s="167">
        <f t="shared" si="10"/>
        <v>129217200.10244568</v>
      </c>
      <c r="GS181" s="167">
        <f t="shared" si="10"/>
        <v>129873638.10244568</v>
      </c>
      <c r="GT181" s="167">
        <f t="shared" si="10"/>
        <v>130512661.39802666</v>
      </c>
      <c r="GU181" s="167">
        <f t="shared" si="10"/>
        <v>131212387.24036948</v>
      </c>
      <c r="GV181" s="167">
        <f t="shared" si="10"/>
        <v>131503538.62380603</v>
      </c>
      <c r="GW181" s="167">
        <f t="shared" si="10"/>
        <v>131673110.62380603</v>
      </c>
      <c r="GX181" s="167">
        <f t="shared" si="10"/>
        <v>132311548.13131101</v>
      </c>
      <c r="GY181" s="167">
        <f t="shared" si="10"/>
        <v>132311548.13131101</v>
      </c>
      <c r="GZ181" s="167">
        <f t="shared" si="10"/>
        <v>132479232.13131101</v>
      </c>
      <c r="HA181" s="167">
        <f t="shared" si="10"/>
        <v>133232445.26083761</v>
      </c>
      <c r="HB181" s="167">
        <f t="shared" si="10"/>
        <v>134084548.31909311</v>
      </c>
      <c r="HC181" s="167">
        <f t="shared" si="10"/>
        <v>134798616.59168679</v>
      </c>
      <c r="HD181" s="167">
        <f t="shared" si="10"/>
        <v>135487381.57415766</v>
      </c>
      <c r="HE181" s="167">
        <f t="shared" si="10"/>
        <v>136065752.25411987</v>
      </c>
      <c r="HF181" s="167">
        <f t="shared" si="10"/>
        <v>136664611.02351213</v>
      </c>
      <c r="HG181" s="167">
        <f t="shared" si="10"/>
        <v>137376110.79174978</v>
      </c>
      <c r="HH181" s="167">
        <f t="shared" si="10"/>
        <v>138079740.08649105</v>
      </c>
      <c r="HI181" s="167">
        <f t="shared" si="10"/>
        <v>138790096.70662329</v>
      </c>
      <c r="HJ181" s="167">
        <f t="shared" si="10"/>
        <v>139427243.11157763</v>
      </c>
      <c r="HK181" s="167">
        <f t="shared" si="10"/>
        <v>139664386.11157763</v>
      </c>
      <c r="HL181" s="167">
        <f t="shared" si="10"/>
        <v>140037841.11157763</v>
      </c>
      <c r="HM181" s="167">
        <f t="shared" si="10"/>
        <v>140636748.11157763</v>
      </c>
      <c r="HN181" s="167">
        <f t="shared" si="10"/>
        <v>141075631.11157763</v>
      </c>
      <c r="HO181" s="167">
        <f t="shared" si="10"/>
        <v>141461875.11157763</v>
      </c>
      <c r="HP181" s="167">
        <f t="shared" si="10"/>
        <v>141678571.11157763</v>
      </c>
      <c r="HQ181" s="167">
        <f t="shared" si="10"/>
        <v>142442392.11157763</v>
      </c>
      <c r="HR181" s="167">
        <f t="shared" si="10"/>
        <v>143103508.11157763</v>
      </c>
      <c r="HS181" s="167">
        <f t="shared" si="10"/>
        <v>143625361.71711975</v>
      </c>
      <c r="HT181" s="167">
        <f t="shared" si="10"/>
        <v>143625361.71711975</v>
      </c>
      <c r="HU181" s="167">
        <f t="shared" ref="HU181:HZ181" si="11">IFERROR(HU45+HU43*HU182,0)</f>
        <v>143625361.71711975</v>
      </c>
      <c r="HV181" s="167">
        <f t="shared" si="11"/>
        <v>143625361.71711975</v>
      </c>
      <c r="HW181" s="167">
        <f t="shared" si="11"/>
        <v>143896430.71711975</v>
      </c>
      <c r="HX181" s="167">
        <f t="shared" si="11"/>
        <v>144411153.71711975</v>
      </c>
      <c r="HY181" s="167">
        <f t="shared" si="11"/>
        <v>144411153.71711975</v>
      </c>
      <c r="HZ181" s="167">
        <f t="shared" si="11"/>
        <v>144916212.40390468</v>
      </c>
    </row>
    <row r="182" spans="1:237" s="83" customFormat="1" x14ac:dyDescent="0.25">
      <c r="A182" s="225">
        <f t="shared" si="6"/>
        <v>180</v>
      </c>
      <c r="B182" s="427"/>
      <c r="C182" s="167"/>
      <c r="D182" s="167">
        <f t="shared" ref="D182:BO182" si="12">IFERROR(D151/D156,0)</f>
        <v>0</v>
      </c>
      <c r="E182" s="167">
        <f t="shared" si="12"/>
        <v>0</v>
      </c>
      <c r="F182" s="167">
        <f t="shared" si="12"/>
        <v>0</v>
      </c>
      <c r="G182" s="167">
        <f t="shared" si="12"/>
        <v>0</v>
      </c>
      <c r="H182" s="167">
        <f t="shared" si="12"/>
        <v>0</v>
      </c>
      <c r="I182" s="167">
        <f t="shared" si="12"/>
        <v>0</v>
      </c>
      <c r="J182" s="167">
        <f t="shared" si="12"/>
        <v>0</v>
      </c>
      <c r="K182" s="167">
        <f t="shared" si="12"/>
        <v>0</v>
      </c>
      <c r="L182" s="167">
        <f t="shared" si="12"/>
        <v>0</v>
      </c>
      <c r="M182" s="167">
        <f t="shared" si="12"/>
        <v>0</v>
      </c>
      <c r="N182" s="167">
        <f t="shared" si="12"/>
        <v>0</v>
      </c>
      <c r="O182" s="167">
        <f t="shared" si="12"/>
        <v>0</v>
      </c>
      <c r="P182" s="167">
        <f t="shared" si="12"/>
        <v>0</v>
      </c>
      <c r="Q182" s="167">
        <f t="shared" si="12"/>
        <v>0</v>
      </c>
      <c r="R182" s="167">
        <f t="shared" si="12"/>
        <v>1.0455688246385921</v>
      </c>
      <c r="S182" s="167">
        <f t="shared" si="12"/>
        <v>1.0461022632020118</v>
      </c>
      <c r="T182" s="167">
        <f t="shared" si="12"/>
        <v>1.0464263257178787</v>
      </c>
      <c r="U182" s="167">
        <f t="shared" si="12"/>
        <v>1.0466457023060796</v>
      </c>
      <c r="V182" s="167">
        <f t="shared" si="12"/>
        <v>1.0467554250969702</v>
      </c>
      <c r="W182" s="167">
        <f t="shared" si="12"/>
        <v>1.0466505923052731</v>
      </c>
      <c r="X182" s="167">
        <f t="shared" si="12"/>
        <v>1.0466505923052731</v>
      </c>
      <c r="Y182" s="167">
        <f t="shared" si="12"/>
        <v>1.0467554250969702</v>
      </c>
      <c r="Z182" s="167">
        <f t="shared" si="12"/>
        <v>1.0463215258855585</v>
      </c>
      <c r="AA182" s="167">
        <f t="shared" si="12"/>
        <v>1.0461022632020118</v>
      </c>
      <c r="AB182" s="167">
        <f t="shared" si="12"/>
        <v>1.0461022632020118</v>
      </c>
      <c r="AC182" s="167">
        <f t="shared" si="12"/>
        <v>1.0462070410729254</v>
      </c>
      <c r="AD182" s="167">
        <f t="shared" si="12"/>
        <v>1.046316671906109</v>
      </c>
      <c r="AE182" s="167">
        <f t="shared" si="12"/>
        <v>1.046316671906109</v>
      </c>
      <c r="AF182" s="167">
        <f t="shared" si="12"/>
        <v>1.046316671906109</v>
      </c>
      <c r="AG182" s="167">
        <f t="shared" si="12"/>
        <v>1.0464311916989835</v>
      </c>
      <c r="AH182" s="167">
        <f t="shared" si="12"/>
        <v>1.0463215258855585</v>
      </c>
      <c r="AI182" s="167">
        <f t="shared" si="12"/>
        <v>1.0464311916989835</v>
      </c>
      <c r="AJ182" s="167">
        <f t="shared" si="12"/>
        <v>1.0465360025154595</v>
      </c>
      <c r="AK182" s="167">
        <f t="shared" si="12"/>
        <v>1.0466457023060796</v>
      </c>
      <c r="AL182" s="167">
        <f t="shared" si="12"/>
        <v>1.0466457023060796</v>
      </c>
      <c r="AM182" s="167">
        <f t="shared" si="12"/>
        <v>1.0466457023060796</v>
      </c>
      <c r="AN182" s="167">
        <f t="shared" si="12"/>
        <v>1.0467554250969702</v>
      </c>
      <c r="AO182" s="167">
        <f t="shared" si="12"/>
        <v>1.0466457023060796</v>
      </c>
      <c r="AP182" s="167">
        <f t="shared" si="12"/>
        <v>1.0468651708953658</v>
      </c>
      <c r="AQ182" s="167">
        <f t="shared" si="12"/>
        <v>1.0467603271126023</v>
      </c>
      <c r="AR182" s="167">
        <f t="shared" si="12"/>
        <v>1.0468700849323687</v>
      </c>
      <c r="AS182" s="167">
        <f t="shared" si="12"/>
        <v>1.0468700849323687</v>
      </c>
      <c r="AT182" s="167">
        <f t="shared" si="12"/>
        <v>1.0474192194712548</v>
      </c>
      <c r="AU182" s="167">
        <f t="shared" si="12"/>
        <v>1.0475291155177842</v>
      </c>
      <c r="AV182" s="167">
        <f t="shared" si="12"/>
        <v>1.0474192194712548</v>
      </c>
      <c r="AW182" s="167">
        <f t="shared" si="12"/>
        <v>1.0473093464806462</v>
      </c>
      <c r="AX182" s="167">
        <f t="shared" si="12"/>
        <v>1.0473093464806462</v>
      </c>
      <c r="AY182" s="167">
        <f t="shared" si="12"/>
        <v>1.0473093464806462</v>
      </c>
      <c r="AZ182" s="167">
        <f t="shared" si="12"/>
        <v>1.0473093464806462</v>
      </c>
      <c r="BA182" s="167">
        <f t="shared" si="12"/>
        <v>1.0473093464806462</v>
      </c>
      <c r="BB182" s="167">
        <f t="shared" si="12"/>
        <v>1.0473093464806462</v>
      </c>
      <c r="BC182" s="167">
        <f t="shared" si="12"/>
        <v>1.0470896696381753</v>
      </c>
      <c r="BD182" s="167">
        <f t="shared" si="12"/>
        <v>1.0468700849323687</v>
      </c>
      <c r="BE182" s="167">
        <f t="shared" si="12"/>
        <v>1.0468700849323687</v>
      </c>
      <c r="BF182" s="167">
        <f t="shared" si="12"/>
        <v>1.0469798657718121</v>
      </c>
      <c r="BG182" s="167">
        <f t="shared" si="12"/>
        <v>1.0469798657718121</v>
      </c>
      <c r="BH182" s="167">
        <f t="shared" si="12"/>
        <v>1.0469798657718121</v>
      </c>
      <c r="BI182" s="167">
        <f t="shared" si="12"/>
        <v>1.0469798657718121</v>
      </c>
      <c r="BJ182" s="167">
        <f t="shared" si="12"/>
        <v>1.0469847928683798</v>
      </c>
      <c r="BK182" s="167">
        <f t="shared" si="12"/>
        <v>1.0470896696381753</v>
      </c>
      <c r="BL182" s="167">
        <f t="shared" si="12"/>
        <v>1.0470896696381753</v>
      </c>
      <c r="BM182" s="167">
        <f t="shared" si="12"/>
        <v>1.0471994965387035</v>
      </c>
      <c r="BN182" s="167">
        <f t="shared" si="12"/>
        <v>1.0470896696381753</v>
      </c>
      <c r="BO182" s="167">
        <f t="shared" si="12"/>
        <v>1.0473043843087895</v>
      </c>
      <c r="BP182" s="167">
        <f t="shared" ref="BP182:EA182" si="13">IFERROR(BP151/BP156,0)</f>
        <v>1.0473043843087895</v>
      </c>
      <c r="BQ182" s="167">
        <f t="shared" si="13"/>
        <v>1.0473043843087895</v>
      </c>
      <c r="BR182" s="167">
        <f t="shared" si="13"/>
        <v>1.0473043843087895</v>
      </c>
      <c r="BS182" s="167">
        <f t="shared" si="13"/>
        <v>1.0474142452533306</v>
      </c>
      <c r="BT182" s="167">
        <f t="shared" si="13"/>
        <v>1.0474142452533306</v>
      </c>
      <c r="BU182" s="167">
        <f t="shared" si="13"/>
        <v>1.0474142452533306</v>
      </c>
      <c r="BV182" s="167">
        <f t="shared" si="13"/>
        <v>1.0474142452533306</v>
      </c>
      <c r="BW182" s="167">
        <f t="shared" si="13"/>
        <v>1.0474142452533306</v>
      </c>
      <c r="BX182" s="167">
        <f t="shared" si="13"/>
        <v>1.047524129248846</v>
      </c>
      <c r="BY182" s="167">
        <f t="shared" si="13"/>
        <v>1.047524129248846</v>
      </c>
      <c r="BZ182" s="167">
        <f t="shared" si="13"/>
        <v>1.047524129248846</v>
      </c>
      <c r="CA182" s="167">
        <f t="shared" si="13"/>
        <v>1.047524129248846</v>
      </c>
      <c r="CB182" s="167">
        <f t="shared" si="13"/>
        <v>1.047524129248846</v>
      </c>
      <c r="CC182" s="167">
        <f t="shared" si="13"/>
        <v>1.047524129248846</v>
      </c>
      <c r="CD182" s="167">
        <f t="shared" si="13"/>
        <v>1.047524129248846</v>
      </c>
      <c r="CE182" s="167">
        <f t="shared" si="13"/>
        <v>1.047524129248846</v>
      </c>
      <c r="CF182" s="167">
        <f t="shared" si="13"/>
        <v>1.0475291155177842</v>
      </c>
      <c r="CG182" s="167">
        <f t="shared" si="13"/>
        <v>1.0471094323785541</v>
      </c>
      <c r="CH182" s="167">
        <f t="shared" si="13"/>
        <v>1.0471094323785541</v>
      </c>
      <c r="CI182" s="167">
        <f t="shared" si="13"/>
        <v>1.0471094323785541</v>
      </c>
      <c r="CJ182" s="167">
        <f t="shared" si="13"/>
        <v>1.0471094323785541</v>
      </c>
      <c r="CK182" s="167">
        <f t="shared" si="13"/>
        <v>1.0471094323785541</v>
      </c>
      <c r="CL182" s="167">
        <f t="shared" si="13"/>
        <v>1.0471094323785541</v>
      </c>
      <c r="CM182" s="167">
        <f t="shared" si="13"/>
        <v>1.0469995803608896</v>
      </c>
      <c r="CN182" s="167">
        <f t="shared" si="13"/>
        <v>1.0471094323785541</v>
      </c>
      <c r="CO182" s="167">
        <f t="shared" si="13"/>
        <v>1.0471094323785541</v>
      </c>
      <c r="CP182" s="167">
        <f t="shared" si="13"/>
        <v>1.0471094323785541</v>
      </c>
      <c r="CQ182" s="167">
        <f t="shared" si="13"/>
        <v>1.0471094323785541</v>
      </c>
      <c r="CR182" s="167">
        <f t="shared" si="13"/>
        <v>1.0471094323785541</v>
      </c>
      <c r="CS182" s="167">
        <f t="shared" si="13"/>
        <v>1.0471094323785541</v>
      </c>
      <c r="CT182" s="167">
        <f t="shared" si="13"/>
        <v>1.0472143531633618</v>
      </c>
      <c r="CU182" s="167">
        <f t="shared" si="13"/>
        <v>1.0472143531633618</v>
      </c>
      <c r="CV182" s="167">
        <f t="shared" si="13"/>
        <v>1.0472143531633618</v>
      </c>
      <c r="CW182" s="167">
        <f t="shared" si="13"/>
        <v>1.0472143531633618</v>
      </c>
      <c r="CX182" s="167">
        <f t="shared" si="13"/>
        <v>1.047324239244491</v>
      </c>
      <c r="CY182" s="167">
        <f t="shared" si="13"/>
        <v>1.047324239244491</v>
      </c>
      <c r="CZ182" s="167">
        <f t="shared" si="13"/>
        <v>1.047324239244491</v>
      </c>
      <c r="DA182" s="167">
        <f t="shared" si="13"/>
        <v>1.0474291710388248</v>
      </c>
      <c r="DB182" s="167">
        <f t="shared" si="13"/>
        <v>1.0474291710388248</v>
      </c>
      <c r="DC182" s="167">
        <f t="shared" si="13"/>
        <v>1.0474291710388248</v>
      </c>
      <c r="DD182" s="167">
        <f t="shared" si="13"/>
        <v>1.0474291710388248</v>
      </c>
      <c r="DE182" s="167">
        <f t="shared" si="13"/>
        <v>1.0475390911952984</v>
      </c>
      <c r="DF182" s="167">
        <f t="shared" si="13"/>
        <v>1.0475390911952984</v>
      </c>
      <c r="DG182" s="167">
        <f t="shared" si="13"/>
        <v>1.0475390911952984</v>
      </c>
      <c r="DH182" s="167">
        <f t="shared" si="13"/>
        <v>1.0475390911952984</v>
      </c>
      <c r="DI182" s="167">
        <f t="shared" si="13"/>
        <v>1.0475390911952984</v>
      </c>
      <c r="DJ182" s="167">
        <f t="shared" si="13"/>
        <v>1.0475390911952984</v>
      </c>
      <c r="DK182" s="167">
        <f t="shared" si="13"/>
        <v>1.0475390911952984</v>
      </c>
      <c r="DL182" s="167">
        <f t="shared" si="13"/>
        <v>1.0475390911952984</v>
      </c>
      <c r="DM182" s="167">
        <f t="shared" si="13"/>
        <v>1.0475390911952984</v>
      </c>
      <c r="DN182" s="167">
        <f t="shared" si="13"/>
        <v>1.0475390911952984</v>
      </c>
      <c r="DO182" s="167">
        <f t="shared" si="13"/>
        <v>1.047649034424853</v>
      </c>
      <c r="DP182" s="167">
        <f t="shared" si="13"/>
        <v>1.047649034424853</v>
      </c>
      <c r="DQ182" s="167">
        <f t="shared" si="13"/>
        <v>1.047649034424853</v>
      </c>
      <c r="DR182" s="167">
        <f t="shared" si="13"/>
        <v>1.0477539882451721</v>
      </c>
      <c r="DS182" s="167">
        <f t="shared" si="13"/>
        <v>1.0477539882451721</v>
      </c>
      <c r="DT182" s="167">
        <f t="shared" si="13"/>
        <v>1.0477539882451721</v>
      </c>
      <c r="DU182" s="167">
        <f t="shared" si="13"/>
        <v>1.0477539882451721</v>
      </c>
      <c r="DV182" s="167">
        <f t="shared" si="13"/>
        <v>1.0477539882451721</v>
      </c>
      <c r="DW182" s="167">
        <f t="shared" si="13"/>
        <v>1.0477539882451721</v>
      </c>
      <c r="DX182" s="167">
        <f t="shared" si="13"/>
        <v>1.0478639655715336</v>
      </c>
      <c r="DY182" s="167">
        <f t="shared" si="13"/>
        <v>1.0478639655715336</v>
      </c>
      <c r="DZ182" s="167">
        <f t="shared" si="13"/>
        <v>1.0478639655715336</v>
      </c>
      <c r="EA182" s="167">
        <f t="shared" si="13"/>
        <v>1.0478639655715336</v>
      </c>
      <c r="EB182" s="167">
        <f t="shared" ref="EB182:GM182" si="14">IFERROR(EB151/EB156,0)</f>
        <v>1.0478639655715336</v>
      </c>
      <c r="EC182" s="167">
        <f t="shared" si="14"/>
        <v>1.0478639655715336</v>
      </c>
      <c r="ED182" s="167">
        <f t="shared" si="14"/>
        <v>1.0478639655715336</v>
      </c>
      <c r="EE182" s="167">
        <f t="shared" si="14"/>
        <v>1.0478639655715336</v>
      </c>
      <c r="EF182" s="167">
        <f t="shared" si="14"/>
        <v>1.0478639655715336</v>
      </c>
      <c r="EG182" s="167">
        <f t="shared" si="14"/>
        <v>1.0478639655715336</v>
      </c>
      <c r="EH182" s="167">
        <f t="shared" si="14"/>
        <v>1.0478639655715336</v>
      </c>
      <c r="EI182" s="167">
        <f t="shared" si="14"/>
        <v>1.0478639655715336</v>
      </c>
      <c r="EJ182" s="167">
        <f t="shared" si="14"/>
        <v>1.0478639655715336</v>
      </c>
      <c r="EK182" s="167">
        <f t="shared" si="14"/>
        <v>1.0478639655715336</v>
      </c>
      <c r="EL182" s="167">
        <f t="shared" si="14"/>
        <v>1.0478639655715336</v>
      </c>
      <c r="EM182" s="167">
        <f t="shared" si="14"/>
        <v>1.0479739659878227</v>
      </c>
      <c r="EN182" s="167">
        <f t="shared" si="14"/>
        <v>1.0478639655715336</v>
      </c>
      <c r="EO182" s="167">
        <f t="shared" si="14"/>
        <v>1.0479739659878227</v>
      </c>
      <c r="EP182" s="167">
        <f t="shared" si="14"/>
        <v>1.0479739659878227</v>
      </c>
      <c r="EQ182" s="167">
        <f t="shared" si="14"/>
        <v>1.048078941843376</v>
      </c>
      <c r="ER182" s="167">
        <f t="shared" si="14"/>
        <v>1.048078941843376</v>
      </c>
      <c r="ES182" s="167">
        <f t="shared" si="14"/>
        <v>1.048078941843376</v>
      </c>
      <c r="ET182" s="167">
        <f t="shared" si="14"/>
        <v>1.048078941843376</v>
      </c>
      <c r="EU182" s="167">
        <f t="shared" si="14"/>
        <v>1.048078941843376</v>
      </c>
      <c r="EV182" s="167">
        <f t="shared" si="14"/>
        <v>1.048078941843376</v>
      </c>
      <c r="EW182" s="167">
        <f t="shared" si="14"/>
        <v>1.048078941843376</v>
      </c>
      <c r="EX182" s="167">
        <f t="shared" si="14"/>
        <v>1.048078941843376</v>
      </c>
      <c r="EY182" s="167">
        <f t="shared" si="14"/>
        <v>1.048078941843376</v>
      </c>
      <c r="EZ182" s="167">
        <f t="shared" si="14"/>
        <v>1.048078941843376</v>
      </c>
      <c r="FA182" s="167">
        <f t="shared" si="14"/>
        <v>1.048078941843376</v>
      </c>
      <c r="FB182" s="167">
        <f t="shared" si="14"/>
        <v>1.0479689304083133</v>
      </c>
      <c r="FC182" s="167">
        <f t="shared" si="14"/>
        <v>1.0478639655715336</v>
      </c>
      <c r="FD182" s="167">
        <f t="shared" si="14"/>
        <v>1.0478639655715336</v>
      </c>
      <c r="FE182" s="167">
        <f t="shared" si="14"/>
        <v>1.0478639655715336</v>
      </c>
      <c r="FF182" s="167">
        <f t="shared" si="14"/>
        <v>1.0478639655715336</v>
      </c>
      <c r="FG182" s="167">
        <f t="shared" si="14"/>
        <v>1.0479739659878227</v>
      </c>
      <c r="FH182" s="167">
        <f t="shared" si="14"/>
        <v>1.0479739659878227</v>
      </c>
      <c r="FI182" s="167">
        <f t="shared" si="14"/>
        <v>1.0479739659878227</v>
      </c>
      <c r="FJ182" s="167">
        <f t="shared" si="14"/>
        <v>1.0479739659878227</v>
      </c>
      <c r="FK182" s="167">
        <f t="shared" si="14"/>
        <v>1.0479739659878227</v>
      </c>
      <c r="FL182" s="167">
        <f t="shared" si="14"/>
        <v>1.0471341591433969</v>
      </c>
      <c r="FM182" s="167">
        <f t="shared" si="14"/>
        <v>1.0471341591433969</v>
      </c>
      <c r="FN182" s="167">
        <f t="shared" si="14"/>
        <v>1.0471341591433969</v>
      </c>
      <c r="FO182" s="167">
        <f t="shared" si="14"/>
        <v>1.0472391349989503</v>
      </c>
      <c r="FP182" s="167">
        <f t="shared" si="14"/>
        <v>1.0472391349989503</v>
      </c>
      <c r="FQ182" s="167">
        <f t="shared" si="14"/>
        <v>1.0472391349989503</v>
      </c>
      <c r="FR182" s="167">
        <f t="shared" si="14"/>
        <v>1.0472391349989503</v>
      </c>
      <c r="FS182" s="167">
        <f t="shared" si="14"/>
        <v>1.0472391349989503</v>
      </c>
      <c r="FT182" s="167">
        <f t="shared" si="14"/>
        <v>1.0472391349989503</v>
      </c>
      <c r="FU182" s="167">
        <f t="shared" si="14"/>
        <v>1.0473490813648294</v>
      </c>
      <c r="FV182" s="167">
        <f t="shared" si="14"/>
        <v>1.0473490813648294</v>
      </c>
      <c r="FW182" s="167">
        <f t="shared" si="14"/>
        <v>1.0472391349989503</v>
      </c>
      <c r="FX182" s="167">
        <f t="shared" si="14"/>
        <v>1.0472391349989503</v>
      </c>
      <c r="FY182" s="167">
        <f t="shared" si="14"/>
        <v>1.0472391349989503</v>
      </c>
      <c r="FZ182" s="167">
        <f t="shared" si="14"/>
        <v>1.0472391349989503</v>
      </c>
      <c r="GA182" s="167">
        <f t="shared" si="14"/>
        <v>1.0472391349989503</v>
      </c>
      <c r="GB182" s="167">
        <f t="shared" si="14"/>
        <v>1.0471292117140758</v>
      </c>
      <c r="GC182" s="167">
        <f t="shared" si="14"/>
        <v>1.0471292117140758</v>
      </c>
      <c r="GD182" s="167">
        <f t="shared" si="14"/>
        <v>1.0472341765508555</v>
      </c>
      <c r="GE182" s="167">
        <f t="shared" si="14"/>
        <v>1.0472341765508555</v>
      </c>
      <c r="GF182" s="167">
        <f t="shared" si="14"/>
        <v>1.0473441108545034</v>
      </c>
      <c r="GG182" s="167">
        <f t="shared" si="14"/>
        <v>1.0473441108545034</v>
      </c>
      <c r="GH182" s="167">
        <f t="shared" si="14"/>
        <v>1.0473441108545034</v>
      </c>
      <c r="GI182" s="167">
        <f t="shared" si="14"/>
        <v>1.0473441108545034</v>
      </c>
      <c r="GJ182" s="167">
        <f t="shared" si="14"/>
        <v>1.0473441108545034</v>
      </c>
      <c r="GK182" s="167">
        <f t="shared" si="14"/>
        <v>1.0473441108545034</v>
      </c>
      <c r="GL182" s="167">
        <f t="shared" si="14"/>
        <v>1.0473441108545034</v>
      </c>
      <c r="GM182" s="167">
        <f t="shared" si="14"/>
        <v>1.0472341765508555</v>
      </c>
      <c r="GN182" s="167">
        <f t="shared" ref="GN182:HY182" si="15">IFERROR(GN151/GN156,0)</f>
        <v>1.0472341765508555</v>
      </c>
      <c r="GO182" s="167">
        <f t="shared" si="15"/>
        <v>1.0472341765508555</v>
      </c>
      <c r="GP182" s="167">
        <f t="shared" si="15"/>
        <v>1.0472341765508555</v>
      </c>
      <c r="GQ182" s="167">
        <f t="shared" si="15"/>
        <v>1.0472341765508555</v>
      </c>
      <c r="GR182" s="167">
        <f t="shared" si="15"/>
        <v>1.0472341765508555</v>
      </c>
      <c r="GS182" s="167">
        <f t="shared" si="15"/>
        <v>1.0472341765508555</v>
      </c>
      <c r="GT182" s="167">
        <f t="shared" si="15"/>
        <v>1.0472341765508555</v>
      </c>
      <c r="GU182" s="167">
        <f t="shared" si="15"/>
        <v>1.0472341765508555</v>
      </c>
      <c r="GV182" s="167">
        <f t="shared" si="15"/>
        <v>1.0472341765508555</v>
      </c>
      <c r="GW182" s="167">
        <f t="shared" si="15"/>
        <v>1.0472341765508555</v>
      </c>
      <c r="GX182" s="167">
        <f t="shared" si="15"/>
        <v>1.0472341765508555</v>
      </c>
      <c r="GY182" s="167">
        <f t="shared" si="15"/>
        <v>1.0472341765508555</v>
      </c>
      <c r="GZ182" s="167">
        <f t="shared" si="15"/>
        <v>1.0472341765508555</v>
      </c>
      <c r="HA182" s="167">
        <f t="shared" si="15"/>
        <v>1.0472341765508555</v>
      </c>
      <c r="HB182" s="167">
        <f t="shared" si="15"/>
        <v>1.0472341765508555</v>
      </c>
      <c r="HC182" s="167">
        <f t="shared" si="15"/>
        <v>1.0472341765508555</v>
      </c>
      <c r="HD182" s="167">
        <f t="shared" si="15"/>
        <v>1.0472341765508555</v>
      </c>
      <c r="HE182" s="167">
        <f t="shared" si="15"/>
        <v>1.0472341765508555</v>
      </c>
      <c r="HF182" s="167">
        <f t="shared" si="15"/>
        <v>1.0472341765508555</v>
      </c>
      <c r="HG182" s="167">
        <f t="shared" si="15"/>
        <v>1.0472341765508555</v>
      </c>
      <c r="HH182" s="167">
        <f t="shared" si="15"/>
        <v>1.0472341765508555</v>
      </c>
      <c r="HI182" s="167">
        <f t="shared" si="15"/>
        <v>1.0472341765508555</v>
      </c>
      <c r="HJ182" s="167">
        <f t="shared" si="15"/>
        <v>1.0472341765508555</v>
      </c>
      <c r="HK182" s="167">
        <f t="shared" si="15"/>
        <v>1.0472341765508555</v>
      </c>
      <c r="HL182" s="167">
        <f t="shared" si="15"/>
        <v>1.0472341765508555</v>
      </c>
      <c r="HM182" s="167">
        <f t="shared" si="15"/>
        <v>1.0472341765508555</v>
      </c>
      <c r="HN182" s="167">
        <f t="shared" si="15"/>
        <v>1.0472341765508555</v>
      </c>
      <c r="HO182" s="167">
        <f t="shared" si="15"/>
        <v>1.0472341765508555</v>
      </c>
      <c r="HP182" s="167">
        <f t="shared" si="15"/>
        <v>1.0472341765508555</v>
      </c>
      <c r="HQ182" s="167">
        <f t="shared" si="15"/>
        <v>1.0472341765508555</v>
      </c>
      <c r="HR182" s="167">
        <f t="shared" si="15"/>
        <v>1.0472341765508555</v>
      </c>
      <c r="HS182" s="167">
        <f t="shared" si="15"/>
        <v>1.0472341765508555</v>
      </c>
      <c r="HT182" s="167">
        <f t="shared" si="15"/>
        <v>1.0472341765508555</v>
      </c>
      <c r="HU182" s="167">
        <f t="shared" si="15"/>
        <v>1.0472341765508555</v>
      </c>
      <c r="HV182" s="167">
        <f t="shared" si="15"/>
        <v>1.0472341765508555</v>
      </c>
      <c r="HW182" s="167">
        <f t="shared" si="15"/>
        <v>1.0472341765508555</v>
      </c>
      <c r="HX182" s="167">
        <f t="shared" si="15"/>
        <v>1.0472341765508555</v>
      </c>
      <c r="HY182" s="167">
        <f t="shared" si="15"/>
        <v>1.0472341765508555</v>
      </c>
      <c r="HZ182" s="167">
        <f>IFERROR(HZ151/HZ156,0)</f>
        <v>1.0472341765508555</v>
      </c>
      <c r="IA182"/>
      <c r="IB182"/>
      <c r="IC182"/>
    </row>
    <row r="183" spans="1:237" s="83" customFormat="1" x14ac:dyDescent="0.25">
      <c r="A183" s="225">
        <f t="shared" si="6"/>
        <v>181</v>
      </c>
      <c r="B183" s="427"/>
      <c r="C183" s="167"/>
      <c r="D183" s="167">
        <f t="shared" ref="D183:AJ183" si="16">IFERROR((D181+D47)/D20,0)</f>
        <v>31.967299508570374</v>
      </c>
      <c r="E183" s="167">
        <f t="shared" si="16"/>
        <v>51.452072842513815</v>
      </c>
      <c r="F183" s="167">
        <f t="shared" si="16"/>
        <v>57.352623972735707</v>
      </c>
      <c r="G183" s="167">
        <f t="shared" si="16"/>
        <v>61.55424321607115</v>
      </c>
      <c r="H183" s="167">
        <f t="shared" si="16"/>
        <v>65.039807808639324</v>
      </c>
      <c r="I183" s="167">
        <f t="shared" si="16"/>
        <v>67.477365849715312</v>
      </c>
      <c r="J183" s="167">
        <f t="shared" si="16"/>
        <v>69.132400616022039</v>
      </c>
      <c r="K183" s="167">
        <f t="shared" si="16"/>
        <v>69.018729016774742</v>
      </c>
      <c r="L183" s="167">
        <f t="shared" si="16"/>
        <v>69.565557373155499</v>
      </c>
      <c r="M183" s="167">
        <f t="shared" si="16"/>
        <v>70.565367105854918</v>
      </c>
      <c r="N183" s="167">
        <f t="shared" si="16"/>
        <v>70.84281112289132</v>
      </c>
      <c r="O183" s="167">
        <f t="shared" si="16"/>
        <v>71.741230367755023</v>
      </c>
      <c r="P183" s="167">
        <f t="shared" si="16"/>
        <v>72.59126760764812</v>
      </c>
      <c r="Q183" s="167">
        <f t="shared" si="16"/>
        <v>73.317256538843253</v>
      </c>
      <c r="R183" s="167">
        <f t="shared" si="16"/>
        <v>73.761008500470936</v>
      </c>
      <c r="S183" s="167">
        <f t="shared" si="16"/>
        <v>74.115699661034242</v>
      </c>
      <c r="T183" s="167">
        <f t="shared" si="16"/>
        <v>74.670288429959726</v>
      </c>
      <c r="U183" s="167">
        <f t="shared" si="16"/>
        <v>75.461579398396694</v>
      </c>
      <c r="V183" s="167">
        <f t="shared" si="16"/>
        <v>76.376842165409045</v>
      </c>
      <c r="W183" s="167">
        <f t="shared" si="16"/>
        <v>77.002129951025225</v>
      </c>
      <c r="X183" s="167">
        <f t="shared" si="16"/>
        <v>77.002129951025225</v>
      </c>
      <c r="Y183" s="167">
        <f t="shared" si="16"/>
        <v>76.746566736620608</v>
      </c>
      <c r="Z183" s="167">
        <f t="shared" si="16"/>
        <v>76.440589230476817</v>
      </c>
      <c r="AA183" s="167">
        <f t="shared" si="16"/>
        <v>75.775202058790356</v>
      </c>
      <c r="AB183" s="167">
        <f t="shared" si="16"/>
        <v>76.167680756030094</v>
      </c>
      <c r="AC183" s="167">
        <f t="shared" si="16"/>
        <v>76.61830069754447</v>
      </c>
      <c r="AD183" s="167">
        <f t="shared" si="16"/>
        <v>76.881110836868217</v>
      </c>
      <c r="AE183" s="167">
        <f t="shared" si="16"/>
        <v>76.881110836868217</v>
      </c>
      <c r="AF183" s="167">
        <f t="shared" si="16"/>
        <v>76.881110836868217</v>
      </c>
      <c r="AG183" s="167">
        <f t="shared" si="16"/>
        <v>76.827380660143888</v>
      </c>
      <c r="AH183" s="167">
        <f t="shared" si="16"/>
        <v>77.052618983405168</v>
      </c>
      <c r="AI183" s="167">
        <f t="shared" si="16"/>
        <v>77.460553381017803</v>
      </c>
      <c r="AJ183" s="167">
        <f t="shared" si="16"/>
        <v>77.968069618038939</v>
      </c>
      <c r="AK183" s="167">
        <f t="shared" ref="AK183:CV183" si="17">IFERROR((AK181+AK47)/AK20,0)</f>
        <v>78.549427455581281</v>
      </c>
      <c r="AL183" s="167">
        <f t="shared" si="17"/>
        <v>78.978700713209136</v>
      </c>
      <c r="AM183" s="167">
        <f t="shared" si="17"/>
        <v>79.48415007461314</v>
      </c>
      <c r="AN183" s="167">
        <f t="shared" si="17"/>
        <v>79.872970487763411</v>
      </c>
      <c r="AO183" s="167">
        <f t="shared" si="17"/>
        <v>80.243503847282611</v>
      </c>
      <c r="AP183" s="167">
        <f t="shared" si="17"/>
        <v>80.574125075327629</v>
      </c>
      <c r="AQ183" s="167">
        <f t="shared" si="17"/>
        <v>80.803984119504079</v>
      </c>
      <c r="AR183" s="167">
        <f t="shared" si="17"/>
        <v>81.102901958555989</v>
      </c>
      <c r="AS183" s="167">
        <f t="shared" si="17"/>
        <v>81.39739751517132</v>
      </c>
      <c r="AT183" s="167">
        <f t="shared" si="17"/>
        <v>81.65711041641616</v>
      </c>
      <c r="AU183" s="167">
        <f t="shared" si="17"/>
        <v>81.866756819885254</v>
      </c>
      <c r="AV183" s="167">
        <f t="shared" si="17"/>
        <v>81.892560041844149</v>
      </c>
      <c r="AW183" s="167">
        <f t="shared" si="17"/>
        <v>81.758668059311901</v>
      </c>
      <c r="AX183" s="167">
        <f t="shared" si="17"/>
        <v>81.844426339438343</v>
      </c>
      <c r="AY183" s="167">
        <f t="shared" si="17"/>
        <v>81.891740416473183</v>
      </c>
      <c r="AZ183" s="167">
        <f t="shared" si="17"/>
        <v>81.891740416473183</v>
      </c>
      <c r="BA183" s="167">
        <f t="shared" si="17"/>
        <v>81.891740416473183</v>
      </c>
      <c r="BB183" s="167">
        <f t="shared" si="17"/>
        <v>81.891740416473183</v>
      </c>
      <c r="BC183" s="167">
        <f t="shared" si="17"/>
        <v>81.773721673123106</v>
      </c>
      <c r="BD183" s="167">
        <f t="shared" si="17"/>
        <v>81.634161701645525</v>
      </c>
      <c r="BE183" s="167">
        <f t="shared" si="17"/>
        <v>81.621928824542664</v>
      </c>
      <c r="BF183" s="167">
        <f t="shared" si="17"/>
        <v>81.703748392529889</v>
      </c>
      <c r="BG183" s="167">
        <f t="shared" si="17"/>
        <v>81.788002901390925</v>
      </c>
      <c r="BH183" s="167">
        <f t="shared" si="17"/>
        <v>81.9179218246489</v>
      </c>
      <c r="BI183" s="167">
        <f t="shared" si="17"/>
        <v>82.022272254030483</v>
      </c>
      <c r="BJ183" s="167">
        <f t="shared" si="17"/>
        <v>82.160960256657319</v>
      </c>
      <c r="BK183" s="167">
        <f t="shared" si="17"/>
        <v>82.243459492659895</v>
      </c>
      <c r="BL183" s="167">
        <f t="shared" si="17"/>
        <v>82.297580698854517</v>
      </c>
      <c r="BM183" s="167">
        <f t="shared" si="17"/>
        <v>82.423637093348006</v>
      </c>
      <c r="BN183" s="167">
        <f t="shared" si="17"/>
        <v>82.458472640018599</v>
      </c>
      <c r="BO183" s="167">
        <f t="shared" si="17"/>
        <v>82.433873491671179</v>
      </c>
      <c r="BP183" s="167">
        <f t="shared" si="17"/>
        <v>82.464149167722567</v>
      </c>
      <c r="BQ183" s="167">
        <f t="shared" si="17"/>
        <v>82.438946862898661</v>
      </c>
      <c r="BR183" s="167">
        <f t="shared" si="17"/>
        <v>82.424912300787568</v>
      </c>
      <c r="BS183" s="167">
        <f t="shared" si="17"/>
        <v>82.472652160679218</v>
      </c>
      <c r="BT183" s="167">
        <f t="shared" si="17"/>
        <v>82.533573159136381</v>
      </c>
      <c r="BU183" s="167">
        <f t="shared" si="17"/>
        <v>82.603719033808389</v>
      </c>
      <c r="BV183" s="167">
        <f t="shared" si="17"/>
        <v>82.668975940218019</v>
      </c>
      <c r="BW183" s="167">
        <f t="shared" si="17"/>
        <v>82.692065427622623</v>
      </c>
      <c r="BX183" s="167">
        <f t="shared" si="17"/>
        <v>82.67476428174659</v>
      </c>
      <c r="BY183" s="167">
        <f t="shared" si="17"/>
        <v>82.623489232498741</v>
      </c>
      <c r="BZ183" s="167">
        <f t="shared" si="17"/>
        <v>82.581725316487351</v>
      </c>
      <c r="CA183" s="167">
        <f t="shared" si="17"/>
        <v>82.445236951611548</v>
      </c>
      <c r="CB183" s="167">
        <f t="shared" si="17"/>
        <v>82.407561536888537</v>
      </c>
      <c r="CC183" s="167">
        <f t="shared" si="17"/>
        <v>82.355045362601217</v>
      </c>
      <c r="CD183" s="167">
        <f t="shared" si="17"/>
        <v>82.299754468726434</v>
      </c>
      <c r="CE183" s="167">
        <f t="shared" si="17"/>
        <v>82.262048053617846</v>
      </c>
      <c r="CF183" s="167">
        <f t="shared" si="17"/>
        <v>82.301987273618877</v>
      </c>
      <c r="CG183" s="167">
        <f t="shared" si="17"/>
        <v>82.310105464784698</v>
      </c>
      <c r="CH183" s="167">
        <f t="shared" si="17"/>
        <v>82.337986170566708</v>
      </c>
      <c r="CI183" s="167">
        <f t="shared" si="17"/>
        <v>82.371514412660375</v>
      </c>
      <c r="CJ183" s="167">
        <f t="shared" si="17"/>
        <v>82.392123957815997</v>
      </c>
      <c r="CK183" s="167">
        <f t="shared" si="17"/>
        <v>82.392123957815997</v>
      </c>
      <c r="CL183" s="167">
        <f t="shared" si="17"/>
        <v>82.392123957815997</v>
      </c>
      <c r="CM183" s="167">
        <f t="shared" si="17"/>
        <v>82.280104194028439</v>
      </c>
      <c r="CN183" s="167">
        <f t="shared" si="17"/>
        <v>82.050135017183891</v>
      </c>
      <c r="CO183" s="167">
        <f t="shared" si="17"/>
        <v>82.195497242897403</v>
      </c>
      <c r="CP183" s="167">
        <f t="shared" si="17"/>
        <v>82.376955611331567</v>
      </c>
      <c r="CQ183" s="167">
        <f t="shared" si="17"/>
        <v>82.537283691250693</v>
      </c>
      <c r="CR183" s="167">
        <f t="shared" si="17"/>
        <v>82.610595636272052</v>
      </c>
      <c r="CS183" s="167">
        <f t="shared" si="17"/>
        <v>82.67742748156077</v>
      </c>
      <c r="CT183" s="167">
        <f t="shared" si="17"/>
        <v>82.664959145230171</v>
      </c>
      <c r="CU183" s="167">
        <f t="shared" si="17"/>
        <v>82.682975414560474</v>
      </c>
      <c r="CV183" s="167">
        <f t="shared" si="17"/>
        <v>82.682106924627647</v>
      </c>
      <c r="CW183" s="167">
        <f t="shared" ref="CW183:FH183" si="18">IFERROR((CW181+CW47)/CW20,0)</f>
        <v>82.70619394749815</v>
      </c>
      <c r="CX183" s="167">
        <f t="shared" si="18"/>
        <v>82.733718043289741</v>
      </c>
      <c r="CY183" s="167">
        <f t="shared" si="18"/>
        <v>82.728528317769431</v>
      </c>
      <c r="CZ183" s="167">
        <f t="shared" si="18"/>
        <v>82.785684652364836</v>
      </c>
      <c r="DA183" s="167">
        <f t="shared" si="18"/>
        <v>82.87418243666221</v>
      </c>
      <c r="DB183" s="167">
        <f t="shared" si="18"/>
        <v>82.964843008055198</v>
      </c>
      <c r="DC183" s="167">
        <f t="shared" si="18"/>
        <v>83.063179395752854</v>
      </c>
      <c r="DD183" s="167">
        <f t="shared" si="18"/>
        <v>83.16269714462247</v>
      </c>
      <c r="DE183" s="167">
        <f t="shared" si="18"/>
        <v>83.227352982809464</v>
      </c>
      <c r="DF183" s="167">
        <f t="shared" si="18"/>
        <v>83.276310855923413</v>
      </c>
      <c r="DG183" s="167">
        <f t="shared" si="18"/>
        <v>83.406255120894158</v>
      </c>
      <c r="DH183" s="167">
        <f t="shared" si="18"/>
        <v>83.481613181775387</v>
      </c>
      <c r="DI183" s="167">
        <f t="shared" si="18"/>
        <v>83.58054658933186</v>
      </c>
      <c r="DJ183" s="167">
        <f t="shared" si="18"/>
        <v>83.705120180361789</v>
      </c>
      <c r="DK183" s="167">
        <f t="shared" si="18"/>
        <v>83.804225141130033</v>
      </c>
      <c r="DL183" s="167">
        <f t="shared" si="18"/>
        <v>83.90919093086795</v>
      </c>
      <c r="DM183" s="167">
        <f t="shared" si="18"/>
        <v>83.960911396730054</v>
      </c>
      <c r="DN183" s="167">
        <f t="shared" si="18"/>
        <v>84.013478329480677</v>
      </c>
      <c r="DO183" s="167">
        <f t="shared" si="18"/>
        <v>84.053439878075068</v>
      </c>
      <c r="DP183" s="167">
        <f t="shared" si="18"/>
        <v>84.095816165583017</v>
      </c>
      <c r="DQ183" s="167">
        <f t="shared" si="18"/>
        <v>84.160143227025742</v>
      </c>
      <c r="DR183" s="167">
        <f t="shared" si="18"/>
        <v>84.201588417089965</v>
      </c>
      <c r="DS183" s="167">
        <f t="shared" si="18"/>
        <v>84.230535518582784</v>
      </c>
      <c r="DT183" s="167">
        <f t="shared" si="18"/>
        <v>84.265335189329519</v>
      </c>
      <c r="DU183" s="167">
        <f t="shared" si="18"/>
        <v>84.309784046192874</v>
      </c>
      <c r="DV183" s="167">
        <f t="shared" si="18"/>
        <v>84.397962565637584</v>
      </c>
      <c r="DW183" s="167">
        <f t="shared" si="18"/>
        <v>84.478029739189182</v>
      </c>
      <c r="DX183" s="167">
        <f t="shared" si="18"/>
        <v>84.561240411832074</v>
      </c>
      <c r="DY183" s="167">
        <f t="shared" si="18"/>
        <v>84.603798626714891</v>
      </c>
      <c r="DZ183" s="167">
        <f t="shared" si="18"/>
        <v>84.610213241693728</v>
      </c>
      <c r="EA183" s="167">
        <f t="shared" si="18"/>
        <v>84.609112193214258</v>
      </c>
      <c r="EB183" s="167">
        <f t="shared" si="18"/>
        <v>84.619491690022414</v>
      </c>
      <c r="EC183" s="167">
        <f t="shared" si="18"/>
        <v>84.681926626568298</v>
      </c>
      <c r="ED183" s="167">
        <f t="shared" si="18"/>
        <v>84.763972537477613</v>
      </c>
      <c r="EE183" s="167">
        <f t="shared" si="18"/>
        <v>84.842480658233157</v>
      </c>
      <c r="EF183" s="167">
        <f t="shared" si="18"/>
        <v>84.897682345935308</v>
      </c>
      <c r="EG183" s="167">
        <f t="shared" si="18"/>
        <v>84.942207309404139</v>
      </c>
      <c r="EH183" s="167">
        <f t="shared" si="18"/>
        <v>84.955715266380651</v>
      </c>
      <c r="EI183" s="167">
        <f t="shared" si="18"/>
        <v>84.979602241192993</v>
      </c>
      <c r="EJ183" s="167">
        <f t="shared" si="18"/>
        <v>84.99767382495331</v>
      </c>
      <c r="EK183" s="167">
        <f t="shared" si="18"/>
        <v>85.081826486262813</v>
      </c>
      <c r="EL183" s="167">
        <f t="shared" si="18"/>
        <v>85.176930073573132</v>
      </c>
      <c r="EM183" s="167">
        <f t="shared" si="18"/>
        <v>85.235122913831489</v>
      </c>
      <c r="EN183" s="167">
        <f t="shared" si="18"/>
        <v>85.237543194219327</v>
      </c>
      <c r="EO183" s="167">
        <f t="shared" si="18"/>
        <v>85.250173319002087</v>
      </c>
      <c r="EP183" s="167">
        <f t="shared" si="18"/>
        <v>85.265710073534578</v>
      </c>
      <c r="EQ183" s="167">
        <f t="shared" si="18"/>
        <v>85.324778335368876</v>
      </c>
      <c r="ER183" s="167">
        <f t="shared" si="18"/>
        <v>85.367715179156093</v>
      </c>
      <c r="ES183" s="167">
        <f t="shared" si="18"/>
        <v>85.403660657213862</v>
      </c>
      <c r="ET183" s="167">
        <f t="shared" si="18"/>
        <v>85.416752992686639</v>
      </c>
      <c r="EU183" s="167">
        <f t="shared" si="18"/>
        <v>85.441768715663642</v>
      </c>
      <c r="EV183" s="167">
        <f t="shared" si="18"/>
        <v>85.371489085657416</v>
      </c>
      <c r="EW183" s="167">
        <f t="shared" si="18"/>
        <v>85.371489085657416</v>
      </c>
      <c r="EX183" s="167">
        <f t="shared" si="18"/>
        <v>85.371489085657416</v>
      </c>
      <c r="EY183" s="167">
        <f t="shared" si="18"/>
        <v>85.371489085657416</v>
      </c>
      <c r="EZ183" s="167">
        <f t="shared" si="18"/>
        <v>85.371489085657416</v>
      </c>
      <c r="FA183" s="167">
        <f t="shared" si="18"/>
        <v>85.288789822024199</v>
      </c>
      <c r="FB183" s="167">
        <f t="shared" si="18"/>
        <v>85.271445127433466</v>
      </c>
      <c r="FC183" s="167">
        <f t="shared" si="18"/>
        <v>85.299597121285686</v>
      </c>
      <c r="FD183" s="167">
        <f t="shared" si="18"/>
        <v>85.299807785154101</v>
      </c>
      <c r="FE183" s="167">
        <f t="shared" si="18"/>
        <v>85.319149201638268</v>
      </c>
      <c r="FF183" s="167">
        <f t="shared" si="18"/>
        <v>85.341898766325414</v>
      </c>
      <c r="FG183" s="167">
        <f t="shared" si="18"/>
        <v>85.3673292128952</v>
      </c>
      <c r="FH183" s="167">
        <f t="shared" si="18"/>
        <v>85.397730422391078</v>
      </c>
      <c r="FI183" s="167">
        <f t="shared" ref="FI183:HT183" si="19">IFERROR((FI181+FI47)/FI20,0)</f>
        <v>85.459103161985041</v>
      </c>
      <c r="FJ183" s="167">
        <f t="shared" si="19"/>
        <v>85.503987699166899</v>
      </c>
      <c r="FK183" s="167">
        <f t="shared" si="19"/>
        <v>85.546986815871222</v>
      </c>
      <c r="FL183" s="167">
        <f t="shared" si="19"/>
        <v>85.534979009498699</v>
      </c>
      <c r="FM183" s="167">
        <f t="shared" si="19"/>
        <v>85.571321813265243</v>
      </c>
      <c r="FN183" s="167">
        <f t="shared" si="19"/>
        <v>85.617497393463736</v>
      </c>
      <c r="FO183" s="167">
        <f t="shared" si="19"/>
        <v>85.637803576136037</v>
      </c>
      <c r="FP183" s="167">
        <f t="shared" si="19"/>
        <v>85.651676339664064</v>
      </c>
      <c r="FQ183" s="167">
        <f t="shared" si="19"/>
        <v>85.688731024200038</v>
      </c>
      <c r="FR183" s="167">
        <f t="shared" si="19"/>
        <v>85.726206580107515</v>
      </c>
      <c r="FS183" s="167">
        <f t="shared" si="19"/>
        <v>85.768431171620335</v>
      </c>
      <c r="FT183" s="167">
        <f t="shared" si="19"/>
        <v>85.784311830668329</v>
      </c>
      <c r="FU183" s="167">
        <f t="shared" si="19"/>
        <v>85.833553824754347</v>
      </c>
      <c r="FV183" s="167">
        <f t="shared" si="19"/>
        <v>85.872042935122693</v>
      </c>
      <c r="FW183" s="167">
        <f t="shared" si="19"/>
        <v>85.87064501160782</v>
      </c>
      <c r="FX183" s="167">
        <f t="shared" si="19"/>
        <v>85.886780114925671</v>
      </c>
      <c r="FY183" s="167">
        <f t="shared" si="19"/>
        <v>85.927555031956388</v>
      </c>
      <c r="FZ183" s="167">
        <f t="shared" si="19"/>
        <v>85.956431861701631</v>
      </c>
      <c r="GA183" s="167">
        <f t="shared" si="19"/>
        <v>85.945270336105594</v>
      </c>
      <c r="GB183" s="167">
        <f t="shared" si="19"/>
        <v>85.960559231965561</v>
      </c>
      <c r="GC183" s="167">
        <f t="shared" si="19"/>
        <v>85.996172958149572</v>
      </c>
      <c r="GD183" s="167">
        <f t="shared" si="19"/>
        <v>86.040282766875308</v>
      </c>
      <c r="GE183" s="167">
        <f t="shared" si="19"/>
        <v>86.10019821950938</v>
      </c>
      <c r="GF183" s="167">
        <f t="shared" si="19"/>
        <v>86.15789529947925</v>
      </c>
      <c r="GG183" s="167">
        <f t="shared" si="19"/>
        <v>86.197021515715321</v>
      </c>
      <c r="GH183" s="167">
        <f t="shared" si="19"/>
        <v>86.187693248178675</v>
      </c>
      <c r="GI183" s="167">
        <f t="shared" si="19"/>
        <v>86.238747821768612</v>
      </c>
      <c r="GJ183" s="167">
        <f t="shared" si="19"/>
        <v>86.298249961777799</v>
      </c>
      <c r="GK183" s="167">
        <f t="shared" si="19"/>
        <v>86.35157006417279</v>
      </c>
      <c r="GL183" s="167">
        <f t="shared" si="19"/>
        <v>86.384937039331888</v>
      </c>
      <c r="GM183" s="167">
        <f t="shared" si="19"/>
        <v>86.396804705022234</v>
      </c>
      <c r="GN183" s="167">
        <f t="shared" si="19"/>
        <v>86.415721533354187</v>
      </c>
      <c r="GO183" s="167">
        <f t="shared" si="19"/>
        <v>86.452498670930638</v>
      </c>
      <c r="GP183" s="167">
        <f t="shared" si="19"/>
        <v>86.495208799967571</v>
      </c>
      <c r="GQ183" s="167">
        <f t="shared" si="19"/>
        <v>86.541020782738499</v>
      </c>
      <c r="GR183" s="167">
        <f t="shared" si="19"/>
        <v>86.546213037428075</v>
      </c>
      <c r="GS183" s="167">
        <f t="shared" si="19"/>
        <v>86.561494557288285</v>
      </c>
      <c r="GT183" s="167">
        <f t="shared" si="19"/>
        <v>86.581666306337468</v>
      </c>
      <c r="GU183" s="167">
        <f t="shared" si="19"/>
        <v>86.613692907432011</v>
      </c>
      <c r="GV183" s="167">
        <f t="shared" si="19"/>
        <v>86.614750893358647</v>
      </c>
      <c r="GW183" s="167">
        <f t="shared" si="19"/>
        <v>86.623693789567369</v>
      </c>
      <c r="GX183" s="167">
        <f t="shared" si="19"/>
        <v>86.653215339848799</v>
      </c>
      <c r="GY183" s="167">
        <f t="shared" si="19"/>
        <v>86.653215339848799</v>
      </c>
      <c r="GZ183" s="167">
        <f t="shared" si="19"/>
        <v>86.612243485109687</v>
      </c>
      <c r="HA183" s="167">
        <f t="shared" si="19"/>
        <v>86.622916371626019</v>
      </c>
      <c r="HB183" s="167">
        <f t="shared" si="19"/>
        <v>86.644550846198669</v>
      </c>
      <c r="HC183" s="167">
        <f t="shared" si="19"/>
        <v>86.65761543620998</v>
      </c>
      <c r="HD183" s="167">
        <f t="shared" si="19"/>
        <v>86.671554617027866</v>
      </c>
      <c r="HE183" s="167">
        <f t="shared" si="19"/>
        <v>86.684556200315612</v>
      </c>
      <c r="HF183" s="167">
        <f t="shared" si="19"/>
        <v>86.720199402612408</v>
      </c>
      <c r="HG183" s="167">
        <f t="shared" si="19"/>
        <v>86.764493647422825</v>
      </c>
      <c r="HH183" s="167">
        <f t="shared" si="19"/>
        <v>86.803086769594785</v>
      </c>
      <c r="HI183" s="167">
        <f t="shared" si="19"/>
        <v>86.822118889018611</v>
      </c>
      <c r="HJ183" s="167">
        <f t="shared" si="19"/>
        <v>86.825357727316458</v>
      </c>
      <c r="HK183" s="167">
        <f t="shared" si="19"/>
        <v>86.823907227661536</v>
      </c>
      <c r="HL183" s="167">
        <f t="shared" si="19"/>
        <v>86.799192092732468</v>
      </c>
      <c r="HM183" s="167">
        <f t="shared" si="19"/>
        <v>86.789693578574983</v>
      </c>
      <c r="HN183" s="167">
        <f t="shared" si="19"/>
        <v>86.79123881202149</v>
      </c>
      <c r="HO183" s="167">
        <f t="shared" si="19"/>
        <v>86.787569057064971</v>
      </c>
      <c r="HP183" s="167">
        <f t="shared" si="19"/>
        <v>86.775789505438311</v>
      </c>
      <c r="HQ183" s="167">
        <f t="shared" si="19"/>
        <v>86.7702776755293</v>
      </c>
      <c r="HR183" s="167">
        <f t="shared" si="19"/>
        <v>86.765431208595146</v>
      </c>
      <c r="HS183" s="167">
        <f t="shared" si="19"/>
        <v>86.768738322609352</v>
      </c>
      <c r="HT183" s="167">
        <f t="shared" si="19"/>
        <v>86.768738322609352</v>
      </c>
      <c r="HU183" s="167">
        <f t="shared" ref="HU183:HZ183" si="20">IFERROR((HU181+HU47)/HU20,0)</f>
        <v>86.768738322609352</v>
      </c>
      <c r="HV183" s="167">
        <f t="shared" si="20"/>
        <v>86.768738322609352</v>
      </c>
      <c r="HW183" s="167">
        <f t="shared" si="20"/>
        <v>86.679445027769631</v>
      </c>
      <c r="HX183" s="167">
        <f t="shared" si="20"/>
        <v>86.615679837608553</v>
      </c>
      <c r="HY183" s="167">
        <f t="shared" si="20"/>
        <v>86.615679837608553</v>
      </c>
      <c r="HZ183" s="167">
        <f t="shared" si="20"/>
        <v>86.707925051750991</v>
      </c>
      <c r="IA183"/>
      <c r="IB183"/>
      <c r="IC183"/>
    </row>
    <row r="184" spans="1:237" s="83" customFormat="1" x14ac:dyDescent="0.25">
      <c r="A184" s="225">
        <f t="shared" si="6"/>
        <v>182</v>
      </c>
      <c r="B184" s="427"/>
      <c r="C184" s="166"/>
      <c r="D184" s="178">
        <f t="shared" ref="D184:AJ184" si="21">D181/D20</f>
        <v>0</v>
      </c>
      <c r="E184" s="178">
        <f t="shared" si="21"/>
        <v>30.626615351289757</v>
      </c>
      <c r="F184" s="178">
        <f t="shared" si="21"/>
        <v>42.210586484329504</v>
      </c>
      <c r="G184" s="178">
        <f t="shared" si="21"/>
        <v>48.797877326712268</v>
      </c>
      <c r="H184" s="178">
        <f t="shared" si="21"/>
        <v>56.144034964479367</v>
      </c>
      <c r="I184" s="178">
        <f t="shared" si="21"/>
        <v>62.918990708883399</v>
      </c>
      <c r="J184" s="178">
        <f t="shared" si="21"/>
        <v>64.581201663175463</v>
      </c>
      <c r="K184" s="178">
        <f t="shared" si="21"/>
        <v>63.324270932394228</v>
      </c>
      <c r="L184" s="178">
        <f t="shared" si="21"/>
        <v>64.798100050513668</v>
      </c>
      <c r="M184" s="178">
        <f t="shared" si="21"/>
        <v>66.700460072829571</v>
      </c>
      <c r="N184" s="178">
        <f t="shared" si="21"/>
        <v>67.514033595267918</v>
      </c>
      <c r="O184" s="178">
        <f t="shared" si="21"/>
        <v>67.909363487614087</v>
      </c>
      <c r="P184" s="178">
        <f t="shared" si="21"/>
        <v>69.731049527687517</v>
      </c>
      <c r="Q184" s="178">
        <f t="shared" si="21"/>
        <v>71.001602579192081</v>
      </c>
      <c r="R184" s="178">
        <f t="shared" si="21"/>
        <v>71.433848651839313</v>
      </c>
      <c r="S184" s="178">
        <f t="shared" si="21"/>
        <v>71.533459975648114</v>
      </c>
      <c r="T184" s="178">
        <f t="shared" si="21"/>
        <v>72.055896823919525</v>
      </c>
      <c r="U184" s="178">
        <f t="shared" si="21"/>
        <v>71.284299253625036</v>
      </c>
      <c r="V184" s="178">
        <f t="shared" si="21"/>
        <v>71.884578636575597</v>
      </c>
      <c r="W184" s="178">
        <f t="shared" si="21"/>
        <v>74.022275925531375</v>
      </c>
      <c r="X184" s="178">
        <f t="shared" si="21"/>
        <v>74.022275925531375</v>
      </c>
      <c r="Y184" s="178">
        <f t="shared" si="21"/>
        <v>73.428632660298575</v>
      </c>
      <c r="Z184" s="178">
        <f t="shared" si="21"/>
        <v>75.243057259643422</v>
      </c>
      <c r="AA184" s="178">
        <f t="shared" si="21"/>
        <v>73.479539757783371</v>
      </c>
      <c r="AB184" s="178">
        <f t="shared" si="21"/>
        <v>74.304954155235251</v>
      </c>
      <c r="AC184" s="178">
        <f t="shared" si="21"/>
        <v>74.987631206818463</v>
      </c>
      <c r="AD184" s="178">
        <f t="shared" si="21"/>
        <v>76.053221247661043</v>
      </c>
      <c r="AE184" s="178">
        <f t="shared" si="21"/>
        <v>76.053221247661043</v>
      </c>
      <c r="AF184" s="178">
        <f t="shared" si="21"/>
        <v>76.053221247661043</v>
      </c>
      <c r="AG184" s="178">
        <f t="shared" si="21"/>
        <v>76.264536047517936</v>
      </c>
      <c r="AH184" s="178">
        <f t="shared" si="21"/>
        <v>75.830331934569912</v>
      </c>
      <c r="AI184" s="178">
        <f t="shared" si="21"/>
        <v>75.872750940595253</v>
      </c>
      <c r="AJ184" s="178">
        <f t="shared" si="21"/>
        <v>76.259529807803389</v>
      </c>
      <c r="AK184" s="178">
        <f t="shared" ref="AK184:CV184" si="22">AK181/AK20</f>
        <v>76.788326078664795</v>
      </c>
      <c r="AL184" s="178">
        <f t="shared" si="22"/>
        <v>77.664653241162526</v>
      </c>
      <c r="AM184" s="178">
        <f t="shared" si="22"/>
        <v>78.311632847861404</v>
      </c>
      <c r="AN184" s="178">
        <f t="shared" si="22"/>
        <v>78.783938629266103</v>
      </c>
      <c r="AO184" s="178">
        <f t="shared" si="22"/>
        <v>79.132654184891209</v>
      </c>
      <c r="AP184" s="178">
        <f t="shared" si="22"/>
        <v>79.538560913642399</v>
      </c>
      <c r="AQ184" s="178">
        <f t="shared" si="22"/>
        <v>79.802461405101482</v>
      </c>
      <c r="AR184" s="178">
        <f t="shared" si="22"/>
        <v>79.892347404401988</v>
      </c>
      <c r="AS184" s="178">
        <f t="shared" si="22"/>
        <v>80.310959301915304</v>
      </c>
      <c r="AT184" s="178">
        <f t="shared" si="22"/>
        <v>80.518608446828708</v>
      </c>
      <c r="AU184" s="178">
        <f t="shared" si="22"/>
        <v>80.765133815532195</v>
      </c>
      <c r="AV184" s="178">
        <f t="shared" si="22"/>
        <v>81.054446870368707</v>
      </c>
      <c r="AW184" s="178">
        <f t="shared" si="22"/>
        <v>80.677799700708931</v>
      </c>
      <c r="AX184" s="178">
        <f t="shared" si="22"/>
        <v>80.734527522103463</v>
      </c>
      <c r="AY184" s="178">
        <f t="shared" si="22"/>
        <v>81.275214475822608</v>
      </c>
      <c r="AZ184" s="178">
        <f t="shared" si="22"/>
        <v>81.275214475822608</v>
      </c>
      <c r="BA184" s="178">
        <f t="shared" si="22"/>
        <v>81.275214475822608</v>
      </c>
      <c r="BB184" s="178">
        <f t="shared" si="22"/>
        <v>81.275214475822608</v>
      </c>
      <c r="BC184" s="178">
        <f t="shared" si="22"/>
        <v>80.789322417638218</v>
      </c>
      <c r="BD184" s="178">
        <f t="shared" si="22"/>
        <v>80.435083633005462</v>
      </c>
      <c r="BE184" s="178">
        <f t="shared" si="22"/>
        <v>80.25708462836937</v>
      </c>
      <c r="BF184" s="178">
        <f t="shared" si="22"/>
        <v>80.330060417114112</v>
      </c>
      <c r="BG184" s="178">
        <f t="shared" si="22"/>
        <v>80.569339120969133</v>
      </c>
      <c r="BH184" s="178">
        <f t="shared" si="22"/>
        <v>80.34117361631094</v>
      </c>
      <c r="BI184" s="178">
        <f t="shared" si="22"/>
        <v>80.556286217929994</v>
      </c>
      <c r="BJ184" s="178">
        <f t="shared" si="22"/>
        <v>81.159025776254126</v>
      </c>
      <c r="BK184" s="178">
        <f t="shared" si="22"/>
        <v>81.348664670370425</v>
      </c>
      <c r="BL184" s="178">
        <f t="shared" si="22"/>
        <v>81.405645339734775</v>
      </c>
      <c r="BM184" s="178">
        <f t="shared" si="22"/>
        <v>81.50863980099777</v>
      </c>
      <c r="BN184" s="178">
        <f t="shared" si="22"/>
        <v>81.913147205930741</v>
      </c>
      <c r="BO184" s="178">
        <f t="shared" si="22"/>
        <v>81.705390618315022</v>
      </c>
      <c r="BP184" s="178">
        <f t="shared" si="22"/>
        <v>81.772505370983936</v>
      </c>
      <c r="BQ184" s="178">
        <f t="shared" si="22"/>
        <v>81.826374503726285</v>
      </c>
      <c r="BR184" s="178">
        <f t="shared" si="22"/>
        <v>81.744854962434957</v>
      </c>
      <c r="BS184" s="178">
        <f t="shared" si="22"/>
        <v>81.631744228284234</v>
      </c>
      <c r="BT184" s="178">
        <f t="shared" si="22"/>
        <v>81.77451408672934</v>
      </c>
      <c r="BU184" s="178">
        <f t="shared" si="22"/>
        <v>81.860852307209626</v>
      </c>
      <c r="BV184" s="178">
        <f t="shared" si="22"/>
        <v>82.012592276933901</v>
      </c>
      <c r="BW184" s="178">
        <f t="shared" si="22"/>
        <v>81.963300582915423</v>
      </c>
      <c r="BX184" s="178">
        <f t="shared" si="22"/>
        <v>82.008501678602016</v>
      </c>
      <c r="BY184" s="178">
        <f t="shared" si="22"/>
        <v>81.785388619556699</v>
      </c>
      <c r="BZ184" s="178">
        <f t="shared" si="22"/>
        <v>81.806284159842946</v>
      </c>
      <c r="CA184" s="178">
        <f t="shared" si="22"/>
        <v>81.758187415226217</v>
      </c>
      <c r="CB184" s="178">
        <f t="shared" si="22"/>
        <v>81.775036777641432</v>
      </c>
      <c r="CC184" s="178">
        <f t="shared" si="22"/>
        <v>81.606034544191743</v>
      </c>
      <c r="CD184" s="178">
        <f t="shared" si="22"/>
        <v>81.546205324956219</v>
      </c>
      <c r="CE184" s="178">
        <f t="shared" si="22"/>
        <v>81.45671653114637</v>
      </c>
      <c r="CF184" s="178">
        <f t="shared" si="22"/>
        <v>81.38280369477819</v>
      </c>
      <c r="CG184" s="178">
        <f t="shared" si="22"/>
        <v>81.653986835430842</v>
      </c>
      <c r="CH184" s="178">
        <f t="shared" si="22"/>
        <v>81.567716923187191</v>
      </c>
      <c r="CI184" s="178">
        <f t="shared" si="22"/>
        <v>81.588873515885481</v>
      </c>
      <c r="CJ184" s="178">
        <f t="shared" si="22"/>
        <v>81.93988245269955</v>
      </c>
      <c r="CK184" s="178">
        <f t="shared" si="22"/>
        <v>81.93988245269955</v>
      </c>
      <c r="CL184" s="178">
        <f t="shared" si="22"/>
        <v>81.93988245269955</v>
      </c>
      <c r="CM184" s="178">
        <f t="shared" si="22"/>
        <v>81.465200531631268</v>
      </c>
      <c r="CN184" s="178">
        <f t="shared" si="22"/>
        <v>81.483655622910234</v>
      </c>
      <c r="CO184" s="178">
        <f t="shared" si="22"/>
        <v>81.576200337771766</v>
      </c>
      <c r="CP184" s="178">
        <f t="shared" si="22"/>
        <v>81.988715281992455</v>
      </c>
      <c r="CQ184" s="178">
        <f t="shared" si="22"/>
        <v>81.942485203255544</v>
      </c>
      <c r="CR184" s="178">
        <f t="shared" si="22"/>
        <v>82.031811354089228</v>
      </c>
      <c r="CS184" s="178">
        <f t="shared" si="22"/>
        <v>82.274954130615541</v>
      </c>
      <c r="CT184" s="178">
        <f t="shared" si="22"/>
        <v>82.052900865103453</v>
      </c>
      <c r="CU184" s="178">
        <f t="shared" si="22"/>
        <v>82.165172011341909</v>
      </c>
      <c r="CV184" s="178">
        <f t="shared" si="22"/>
        <v>82.141107525597249</v>
      </c>
      <c r="CW184" s="178">
        <f t="shared" ref="CW184:FH184" si="23">CW181/CW20</f>
        <v>82.230280835257005</v>
      </c>
      <c r="CX184" s="178">
        <f t="shared" si="23"/>
        <v>82.183691028936906</v>
      </c>
      <c r="CY184" s="178">
        <f t="shared" si="23"/>
        <v>82.076412934965958</v>
      </c>
      <c r="CZ184" s="178">
        <f t="shared" si="23"/>
        <v>82.351023380799063</v>
      </c>
      <c r="DA184" s="178">
        <f t="shared" si="23"/>
        <v>82.412485046224532</v>
      </c>
      <c r="DB184" s="178">
        <f t="shared" si="23"/>
        <v>82.477404994583068</v>
      </c>
      <c r="DC184" s="178">
        <f t="shared" si="23"/>
        <v>82.603377198549296</v>
      </c>
      <c r="DD184" s="178">
        <f t="shared" si="23"/>
        <v>82.626532029586002</v>
      </c>
      <c r="DE184" s="178">
        <f t="shared" si="23"/>
        <v>82.575437453059266</v>
      </c>
      <c r="DF184" s="178">
        <f t="shared" si="23"/>
        <v>82.642627097927729</v>
      </c>
      <c r="DG184" s="178">
        <f t="shared" si="23"/>
        <v>82.775424402526482</v>
      </c>
      <c r="DH184" s="178">
        <f t="shared" si="23"/>
        <v>82.850250074961949</v>
      </c>
      <c r="DI184" s="178">
        <f t="shared" si="23"/>
        <v>82.978255814124978</v>
      </c>
      <c r="DJ184" s="178">
        <f t="shared" si="23"/>
        <v>83.131061283554416</v>
      </c>
      <c r="DK184" s="178">
        <f t="shared" si="23"/>
        <v>83.180378810837567</v>
      </c>
      <c r="DL184" s="178">
        <f t="shared" si="23"/>
        <v>83.188875335475132</v>
      </c>
      <c r="DM184" s="178">
        <f t="shared" si="23"/>
        <v>83.27166709672214</v>
      </c>
      <c r="DN184" s="178">
        <f t="shared" si="23"/>
        <v>83.414511717992639</v>
      </c>
      <c r="DO184" s="178">
        <f t="shared" si="23"/>
        <v>83.468506406612619</v>
      </c>
      <c r="DP184" s="178">
        <f t="shared" si="23"/>
        <v>83.538180459430023</v>
      </c>
      <c r="DQ184" s="178">
        <f t="shared" si="23"/>
        <v>83.580257688808899</v>
      </c>
      <c r="DR184" s="178">
        <f t="shared" si="23"/>
        <v>83.62633701159173</v>
      </c>
      <c r="DS184" s="178">
        <f t="shared" si="23"/>
        <v>83.605374974101494</v>
      </c>
      <c r="DT184" s="178">
        <f t="shared" si="23"/>
        <v>83.70554451211035</v>
      </c>
      <c r="DU184" s="178">
        <f t="shared" si="23"/>
        <v>83.857273145082885</v>
      </c>
      <c r="DV184" s="178">
        <f t="shared" si="23"/>
        <v>83.924568999524539</v>
      </c>
      <c r="DW184" s="178">
        <f t="shared" si="23"/>
        <v>83.996892594384633</v>
      </c>
      <c r="DX184" s="178">
        <f t="shared" si="23"/>
        <v>84.03967114556724</v>
      </c>
      <c r="DY184" s="178">
        <f t="shared" si="23"/>
        <v>84.138268091118476</v>
      </c>
      <c r="DZ184" s="178">
        <f t="shared" si="23"/>
        <v>84.145386361194028</v>
      </c>
      <c r="EA184" s="178">
        <f t="shared" si="23"/>
        <v>84.21705227161533</v>
      </c>
      <c r="EB184" s="178">
        <f t="shared" si="23"/>
        <v>84.175601429625203</v>
      </c>
      <c r="EC184" s="178">
        <f t="shared" si="23"/>
        <v>84.247160984001425</v>
      </c>
      <c r="ED184" s="178">
        <f t="shared" si="23"/>
        <v>84.293975474379252</v>
      </c>
      <c r="EE184" s="178">
        <f t="shared" si="23"/>
        <v>84.448518182624866</v>
      </c>
      <c r="EF184" s="178">
        <f t="shared" si="23"/>
        <v>84.467680642698411</v>
      </c>
      <c r="EG184" s="178">
        <f t="shared" si="23"/>
        <v>84.585416880774531</v>
      </c>
      <c r="EH184" s="178">
        <f t="shared" si="23"/>
        <v>84.541050133556837</v>
      </c>
      <c r="EI184" s="178">
        <f t="shared" si="23"/>
        <v>84.678030712781506</v>
      </c>
      <c r="EJ184" s="178">
        <f t="shared" si="23"/>
        <v>84.578858248749711</v>
      </c>
      <c r="EK184" s="178">
        <f t="shared" si="23"/>
        <v>84.696249551273141</v>
      </c>
      <c r="EL184" s="178">
        <f t="shared" si="23"/>
        <v>84.809259969307917</v>
      </c>
      <c r="EM184" s="178">
        <f t="shared" si="23"/>
        <v>84.873932261050101</v>
      </c>
      <c r="EN184" s="178">
        <f t="shared" si="23"/>
        <v>84.906917096442569</v>
      </c>
      <c r="EO184" s="178">
        <f t="shared" si="23"/>
        <v>84.893607292976981</v>
      </c>
      <c r="EP184" s="178">
        <f t="shared" si="23"/>
        <v>84.925192786772016</v>
      </c>
      <c r="EQ184" s="178">
        <f t="shared" si="23"/>
        <v>84.919727852568244</v>
      </c>
      <c r="ER184" s="178">
        <f t="shared" si="23"/>
        <v>84.971317901593295</v>
      </c>
      <c r="ES184" s="178">
        <f t="shared" si="23"/>
        <v>85.023530489628612</v>
      </c>
      <c r="ET184" s="178">
        <f t="shared" si="23"/>
        <v>85.046119363894647</v>
      </c>
      <c r="EU184" s="178">
        <f t="shared" si="23"/>
        <v>85.227677719708126</v>
      </c>
      <c r="EV184" s="178">
        <f t="shared" si="23"/>
        <v>85.083870751457297</v>
      </c>
      <c r="EW184" s="178">
        <f t="shared" si="23"/>
        <v>85.083870751457297</v>
      </c>
      <c r="EX184" s="178">
        <f t="shared" si="23"/>
        <v>85.083870751457297</v>
      </c>
      <c r="EY184" s="178">
        <f t="shared" si="23"/>
        <v>85.083870751457297</v>
      </c>
      <c r="EZ184" s="178">
        <f t="shared" si="23"/>
        <v>85.083870751457297</v>
      </c>
      <c r="FA184" s="178">
        <f t="shared" si="23"/>
        <v>84.857513518119731</v>
      </c>
      <c r="FB184" s="178">
        <f t="shared" si="23"/>
        <v>84.994740425423501</v>
      </c>
      <c r="FC184" s="178">
        <f t="shared" si="23"/>
        <v>85.091864760145256</v>
      </c>
      <c r="FD184" s="178">
        <f t="shared" si="23"/>
        <v>84.977694831535189</v>
      </c>
      <c r="FE184" s="178">
        <f t="shared" si="23"/>
        <v>85.005524074791595</v>
      </c>
      <c r="FF184" s="178">
        <f t="shared" si="23"/>
        <v>84.96536871529419</v>
      </c>
      <c r="FG184" s="178">
        <f t="shared" si="23"/>
        <v>84.926388446102393</v>
      </c>
      <c r="FH184" s="178">
        <f t="shared" si="23"/>
        <v>84.987173369117812</v>
      </c>
      <c r="FI184" s="178">
        <f t="shared" ref="FI184:HT184" si="24">FI181/FI20</f>
        <v>85.139293724073482</v>
      </c>
      <c r="FJ184" s="178">
        <f t="shared" si="24"/>
        <v>85.185056603778136</v>
      </c>
      <c r="FK184" s="178">
        <f t="shared" si="24"/>
        <v>85.22830046273306</v>
      </c>
      <c r="FL184" s="178">
        <f t="shared" si="24"/>
        <v>85.219439758394387</v>
      </c>
      <c r="FM184" s="178">
        <f t="shared" si="24"/>
        <v>85.206960225302964</v>
      </c>
      <c r="FN184" s="178">
        <f t="shared" si="24"/>
        <v>85.388450559251993</v>
      </c>
      <c r="FO184" s="178">
        <f t="shared" si="24"/>
        <v>85.388589877250126</v>
      </c>
      <c r="FP184" s="178">
        <f t="shared" si="24"/>
        <v>85.373813838989534</v>
      </c>
      <c r="FQ184" s="178">
        <f t="shared" si="24"/>
        <v>85.44903689156709</v>
      </c>
      <c r="FR184" s="178">
        <f t="shared" si="24"/>
        <v>85.38526703876343</v>
      </c>
      <c r="FS184" s="178">
        <f t="shared" si="24"/>
        <v>85.454363694458337</v>
      </c>
      <c r="FT184" s="178">
        <f t="shared" si="24"/>
        <v>85.448454944566549</v>
      </c>
      <c r="FU184" s="178">
        <f t="shared" si="24"/>
        <v>85.50782056206377</v>
      </c>
      <c r="FV184" s="178">
        <f t="shared" si="24"/>
        <v>85.59234948411391</v>
      </c>
      <c r="FW184" s="178">
        <f t="shared" si="24"/>
        <v>85.63041023464973</v>
      </c>
      <c r="FX184" s="178">
        <f t="shared" si="24"/>
        <v>85.527874901496645</v>
      </c>
      <c r="FY184" s="178">
        <f t="shared" si="24"/>
        <v>85.584544417471875</v>
      </c>
      <c r="FZ184" s="178">
        <f t="shared" si="24"/>
        <v>85.744181728066906</v>
      </c>
      <c r="GA184" s="178">
        <f t="shared" si="24"/>
        <v>85.659246137236366</v>
      </c>
      <c r="GB184" s="178">
        <f t="shared" si="24"/>
        <v>85.66602731070428</v>
      </c>
      <c r="GC184" s="178">
        <f t="shared" si="24"/>
        <v>85.690490149058149</v>
      </c>
      <c r="GD184" s="178">
        <f t="shared" si="24"/>
        <v>85.697850498183399</v>
      </c>
      <c r="GE184" s="178">
        <f t="shared" si="24"/>
        <v>85.75905783806995</v>
      </c>
      <c r="GF184" s="178">
        <f t="shared" si="24"/>
        <v>85.836132441563109</v>
      </c>
      <c r="GG184" s="178">
        <f t="shared" si="24"/>
        <v>85.840444894610869</v>
      </c>
      <c r="GH184" s="178">
        <f t="shared" si="24"/>
        <v>85.841999145641907</v>
      </c>
      <c r="GI184" s="178">
        <f t="shared" si="24"/>
        <v>85.847904443821733</v>
      </c>
      <c r="GJ184" s="178">
        <f t="shared" si="24"/>
        <v>85.990362118020172</v>
      </c>
      <c r="GK184" s="178">
        <f t="shared" si="24"/>
        <v>86.101489791484141</v>
      </c>
      <c r="GL184" s="178">
        <f t="shared" si="24"/>
        <v>86.185596492359878</v>
      </c>
      <c r="GM184" s="178">
        <f t="shared" si="24"/>
        <v>86.196669040871356</v>
      </c>
      <c r="GN184" s="178">
        <f t="shared" si="24"/>
        <v>86.244883947583389</v>
      </c>
      <c r="GO184" s="178">
        <f t="shared" si="24"/>
        <v>86.24997049620896</v>
      </c>
      <c r="GP184" s="178">
        <f t="shared" si="24"/>
        <v>86.263853263703908</v>
      </c>
      <c r="GQ184" s="178">
        <f t="shared" si="24"/>
        <v>86.306829955116228</v>
      </c>
      <c r="GR184" s="178">
        <f t="shared" si="24"/>
        <v>86.316055726381236</v>
      </c>
      <c r="GS184" s="178">
        <f t="shared" si="24"/>
        <v>86.335426652810895</v>
      </c>
      <c r="GT184" s="178">
        <f t="shared" si="24"/>
        <v>86.319650404295018</v>
      </c>
      <c r="GU184" s="178">
        <f t="shared" si="24"/>
        <v>86.449505743526274</v>
      </c>
      <c r="GV184" s="178">
        <f t="shared" si="24"/>
        <v>86.512561584468315</v>
      </c>
      <c r="GW184" s="178">
        <f t="shared" si="24"/>
        <v>86.399179994108977</v>
      </c>
      <c r="GX184" s="178">
        <f t="shared" si="24"/>
        <v>86.517629917907371</v>
      </c>
      <c r="GY184" s="178">
        <f t="shared" si="24"/>
        <v>86.517629917907371</v>
      </c>
      <c r="GZ184" s="178">
        <f t="shared" si="24"/>
        <v>86.355839205610721</v>
      </c>
      <c r="HA184" s="178">
        <f t="shared" si="24"/>
        <v>86.370462923076786</v>
      </c>
      <c r="HB184" s="178">
        <f t="shared" si="24"/>
        <v>86.457501923783809</v>
      </c>
      <c r="HC184" s="178">
        <f t="shared" si="24"/>
        <v>86.464754719543478</v>
      </c>
      <c r="HD184" s="178">
        <f t="shared" si="24"/>
        <v>86.532700447340787</v>
      </c>
      <c r="HE184" s="178">
        <f t="shared" si="24"/>
        <v>86.525340025962777</v>
      </c>
      <c r="HF184" s="178">
        <f t="shared" si="24"/>
        <v>86.531474583666096</v>
      </c>
      <c r="HG184" s="178">
        <f t="shared" si="24"/>
        <v>86.583749208288864</v>
      </c>
      <c r="HH184" s="178">
        <f t="shared" si="24"/>
        <v>86.587658176874015</v>
      </c>
      <c r="HI184" s="178">
        <f t="shared" si="24"/>
        <v>86.603297673705185</v>
      </c>
      <c r="HJ184" s="178">
        <f t="shared" si="24"/>
        <v>86.599629649344024</v>
      </c>
      <c r="HK184" s="178">
        <f t="shared" si="24"/>
        <v>86.682047568229478</v>
      </c>
      <c r="HL184" s="178">
        <f t="shared" si="24"/>
        <v>86.609430774166796</v>
      </c>
      <c r="HM184" s="178">
        <f t="shared" si="24"/>
        <v>86.597968607275078</v>
      </c>
      <c r="HN184" s="178">
        <f t="shared" si="24"/>
        <v>86.628714675217267</v>
      </c>
      <c r="HO184" s="178">
        <f t="shared" si="24"/>
        <v>86.602115894144916</v>
      </c>
      <c r="HP184" s="178">
        <f t="shared" si="24"/>
        <v>86.554075534916137</v>
      </c>
      <c r="HQ184" s="178">
        <f t="shared" si="24"/>
        <v>86.553235289425245</v>
      </c>
      <c r="HR184" s="178">
        <f t="shared" si="24"/>
        <v>86.561360695975495</v>
      </c>
      <c r="HS184" s="178">
        <f t="shared" si="24"/>
        <v>86.547368638279607</v>
      </c>
      <c r="HT184" s="178">
        <f t="shared" si="24"/>
        <v>86.547368638279607</v>
      </c>
      <c r="HU184" s="178">
        <f t="shared" ref="HU184:HZ184" si="25">HU181/HU20</f>
        <v>86.547368638279607</v>
      </c>
      <c r="HV184" s="178">
        <f t="shared" si="25"/>
        <v>86.547368638279607</v>
      </c>
      <c r="HW184" s="178">
        <f t="shared" si="25"/>
        <v>86.405008947025124</v>
      </c>
      <c r="HX184" s="178">
        <f t="shared" si="25"/>
        <v>86.465541387270875</v>
      </c>
      <c r="HY184" s="178">
        <f t="shared" si="25"/>
        <v>86.465541387270875</v>
      </c>
      <c r="HZ184" s="178">
        <f t="shared" si="25"/>
        <v>86.707925051750991</v>
      </c>
      <c r="IA184"/>
      <c r="IB184"/>
      <c r="IC184"/>
    </row>
    <row r="185" spans="1:237" customFormat="1" x14ac:dyDescent="0.25">
      <c r="D185" s="141"/>
    </row>
  </sheetData>
  <autoFilter ref="A3:AL184"/>
  <pageMargins left="0.511811024" right="0.511811024" top="0.78740157499999996" bottom="0.78740157499999996" header="0.31496062000000002" footer="0.31496062000000002"/>
  <pageSetup paperSize="9" orientation="portrait" verticalDpi="599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>
    <tabColor theme="3" tint="-0.499984740745262"/>
  </sheetPr>
  <dimension ref="A7:A8"/>
  <sheetViews>
    <sheetView showGridLines="0" showZeros="0" zoomScale="85" zoomScaleNormal="85" workbookViewId="0">
      <pane ySplit="9" topLeftCell="A10" activePane="bottomLeft" state="frozen"/>
      <selection activeCell="E1" sqref="E1:J2"/>
      <selection pane="bottomLeft" activeCell="B5" sqref="B5"/>
    </sheetView>
  </sheetViews>
  <sheetFormatPr defaultColWidth="11" defaultRowHeight="15.75" outlineLevelRow="1" x14ac:dyDescent="0.25"/>
  <cols>
    <col min="1" max="1" width="2.5" customWidth="1"/>
    <col min="2" max="2" width="39.125" bestFit="1" customWidth="1"/>
    <col min="3" max="5" width="12.375" bestFit="1" customWidth="1"/>
    <col min="6" max="9" width="13.25" bestFit="1" customWidth="1"/>
    <col min="10" max="10" width="0" hidden="1" customWidth="1"/>
    <col min="11" max="11" width="1.125" customWidth="1"/>
    <col min="12" max="12" width="13.625" bestFit="1" customWidth="1"/>
    <col min="14" max="14" width="8.625" bestFit="1" customWidth="1"/>
    <col min="15" max="15" width="0.625" customWidth="1"/>
  </cols>
  <sheetData>
    <row r="7" outlineLevel="1" x14ac:dyDescent="0.25"/>
    <row r="8" outlineLevel="1" x14ac:dyDescent="0.25"/>
  </sheetData>
  <pageMargins left="0.7" right="0.7" top="0.75" bottom="0.75" header="0.3" footer="0.3"/>
  <pageSetup paperSize="9" orientation="portrait" verticalDpi="599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8">
    <tabColor theme="3" tint="-0.499984740745262"/>
  </sheetPr>
  <dimension ref="A1"/>
  <sheetViews>
    <sheetView zoomScaleNormal="100" zoomScalePageLayoutView="150" workbookViewId="0">
      <pane xSplit="5" ySplit="4" topLeftCell="F5" activePane="bottomRight" state="frozen"/>
      <selection activeCell="D6" sqref="D6"/>
      <selection pane="topRight" activeCell="D6" sqref="D6"/>
      <selection pane="bottomLeft" activeCell="D6" sqref="D6"/>
      <selection pane="bottomRight" activeCell="D2" sqref="D2"/>
    </sheetView>
  </sheetViews>
  <sheetFormatPr defaultColWidth="10.875" defaultRowHeight="15.75" x14ac:dyDescent="0.25"/>
  <cols>
    <col min="1" max="1" width="2.875" customWidth="1"/>
    <col min="2" max="2" width="1.875" customWidth="1"/>
    <col min="3" max="3" width="6" customWidth="1"/>
    <col min="4" max="4" width="31.875" customWidth="1"/>
    <col min="5" max="5" width="9.375" bestFit="1" customWidth="1"/>
    <col min="6" max="6" width="1.875" customWidth="1"/>
    <col min="7" max="14" width="9.625" customWidth="1"/>
    <col min="15" max="15" width="1.625" customWidth="1"/>
    <col min="17" max="17" width="6.25" bestFit="1" customWidth="1"/>
    <col min="18" max="18" width="13" customWidth="1"/>
    <col min="20" max="20" width="12.375" customWidth="1"/>
    <col min="21" max="21" width="24.625" bestFit="1" customWidth="1"/>
  </cols>
  <sheetData/>
  <pageMargins left="0.75" right="0.75" top="1" bottom="1" header="0.5" footer="0.5"/>
  <pageSetup orientation="portrait" horizontalDpi="4294967292" verticalDpi="4294967292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9">
    <tabColor theme="3" tint="-0.499984740745262"/>
  </sheetPr>
  <dimension ref="G1:S1"/>
  <sheetViews>
    <sheetView zoomScale="110" zoomScaleNormal="110" zoomScalePageLayoutView="150" workbookViewId="0">
      <pane xSplit="5" ySplit="4" topLeftCell="T5" activePane="bottomRight" state="frozen"/>
      <selection activeCell="D6" sqref="D6"/>
      <selection pane="topRight" activeCell="D6" sqref="D6"/>
      <selection pane="bottomLeft" activeCell="D6" sqref="D6"/>
      <selection pane="bottomRight" activeCell="W10" sqref="W10"/>
    </sheetView>
  </sheetViews>
  <sheetFormatPr defaultColWidth="10.875" defaultRowHeight="15.75" outlineLevelCol="1" x14ac:dyDescent="0.25"/>
  <cols>
    <col min="1" max="1" width="2.875" customWidth="1"/>
    <col min="2" max="2" width="1.875" customWidth="1"/>
    <col min="3" max="3" width="3.125" bestFit="1" customWidth="1"/>
    <col min="4" max="4" width="31.875" customWidth="1"/>
    <col min="5" max="5" width="9.375" bestFit="1" customWidth="1"/>
    <col min="6" max="6" width="1.875" customWidth="1"/>
    <col min="7" max="14" width="9.625" hidden="1" customWidth="1" outlineLevel="1"/>
    <col min="15" max="18" width="10.875" hidden="1" customWidth="1" outlineLevel="1"/>
    <col min="19" max="19" width="10.875" customWidth="1" collapsed="1"/>
    <col min="251" max="252" width="10.875" customWidth="1"/>
  </cols>
  <sheetData/>
  <pageMargins left="0.75" right="0.75" top="1" bottom="1" header="0.5" footer="0.5"/>
  <pageSetup orientation="portrait" horizontalDpi="4294967292" verticalDpi="4294967292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GY216"/>
  <sheetViews>
    <sheetView topLeftCell="D7" zoomScale="85" zoomScaleNormal="85" workbookViewId="0">
      <selection activeCell="G27" sqref="G27"/>
    </sheetView>
  </sheetViews>
  <sheetFormatPr defaultRowHeight="15.75" x14ac:dyDescent="0.25"/>
  <cols>
    <col min="2" max="2" width="12.125" customWidth="1"/>
    <col min="3" max="3" width="11.25" bestFit="1" customWidth="1"/>
    <col min="4" max="4" width="14.125" customWidth="1"/>
    <col min="5" max="5" width="21.25" customWidth="1"/>
    <col min="6" max="6" width="18.75" bestFit="1" customWidth="1"/>
    <col min="7" max="7" width="18.75" style="214" bestFit="1" customWidth="1"/>
    <col min="8" max="8" width="14.125" customWidth="1"/>
    <col min="10" max="10" width="11.375" customWidth="1"/>
    <col min="11" max="11" width="10.125" bestFit="1" customWidth="1"/>
    <col min="14" max="14" width="14" bestFit="1" customWidth="1"/>
    <col min="15" max="15" width="9.875" customWidth="1"/>
    <col min="16" max="16" width="11.25" bestFit="1" customWidth="1"/>
    <col min="173" max="207" width="10.125" bestFit="1" customWidth="1"/>
  </cols>
  <sheetData>
    <row r="1" spans="1:207" x14ac:dyDescent="0.25">
      <c r="B1" s="3" t="s">
        <v>302</v>
      </c>
      <c r="C1" s="661">
        <v>1</v>
      </c>
      <c r="D1" s="661">
        <f>C1+1</f>
        <v>2</v>
      </c>
      <c r="E1" s="661">
        <f t="shared" ref="E1:BQ1" si="0">D1+1</f>
        <v>3</v>
      </c>
      <c r="F1" s="661">
        <f t="shared" si="0"/>
        <v>4</v>
      </c>
      <c r="G1" s="661">
        <f t="shared" si="0"/>
        <v>5</v>
      </c>
      <c r="H1" s="661">
        <f t="shared" si="0"/>
        <v>6</v>
      </c>
      <c r="I1" s="661">
        <f t="shared" si="0"/>
        <v>7</v>
      </c>
      <c r="J1" s="661">
        <f t="shared" si="0"/>
        <v>8</v>
      </c>
      <c r="K1" s="661">
        <f t="shared" si="0"/>
        <v>9</v>
      </c>
      <c r="L1" s="661">
        <f t="shared" si="0"/>
        <v>10</v>
      </c>
      <c r="M1" s="661"/>
      <c r="N1" s="661">
        <f>L1+1</f>
        <v>11</v>
      </c>
      <c r="O1" s="661">
        <f t="shared" si="0"/>
        <v>12</v>
      </c>
      <c r="P1" s="661">
        <f t="shared" si="0"/>
        <v>13</v>
      </c>
      <c r="Q1" s="661">
        <f t="shared" si="0"/>
        <v>14</v>
      </c>
      <c r="R1" s="661">
        <f t="shared" si="0"/>
        <v>15</v>
      </c>
      <c r="S1" s="661">
        <f t="shared" si="0"/>
        <v>16</v>
      </c>
      <c r="T1" s="661">
        <f t="shared" si="0"/>
        <v>17</v>
      </c>
      <c r="U1" s="661">
        <f t="shared" si="0"/>
        <v>18</v>
      </c>
      <c r="V1" s="661">
        <f t="shared" si="0"/>
        <v>19</v>
      </c>
      <c r="W1" s="661">
        <f t="shared" si="0"/>
        <v>20</v>
      </c>
      <c r="X1" s="661">
        <f t="shared" si="0"/>
        <v>21</v>
      </c>
      <c r="Y1" s="661">
        <f t="shared" si="0"/>
        <v>22</v>
      </c>
      <c r="Z1" s="661">
        <f t="shared" si="0"/>
        <v>23</v>
      </c>
      <c r="AA1" s="661">
        <f t="shared" si="0"/>
        <v>24</v>
      </c>
      <c r="AB1" s="661">
        <f t="shared" si="0"/>
        <v>25</v>
      </c>
      <c r="AC1" s="661">
        <f t="shared" si="0"/>
        <v>26</v>
      </c>
      <c r="AD1" s="661">
        <f t="shared" si="0"/>
        <v>27</v>
      </c>
      <c r="AE1" s="661">
        <f t="shared" si="0"/>
        <v>28</v>
      </c>
      <c r="AF1" s="661">
        <f t="shared" si="0"/>
        <v>29</v>
      </c>
      <c r="AG1" s="661">
        <f t="shared" si="0"/>
        <v>30</v>
      </c>
      <c r="AH1" s="661">
        <f t="shared" si="0"/>
        <v>31</v>
      </c>
      <c r="AI1" s="661">
        <f t="shared" si="0"/>
        <v>32</v>
      </c>
      <c r="AJ1" s="661">
        <f t="shared" si="0"/>
        <v>33</v>
      </c>
      <c r="AK1" s="661">
        <f t="shared" si="0"/>
        <v>34</v>
      </c>
      <c r="AL1" s="661">
        <f t="shared" si="0"/>
        <v>35</v>
      </c>
      <c r="AM1" s="661">
        <f t="shared" si="0"/>
        <v>36</v>
      </c>
      <c r="AN1" s="661">
        <f t="shared" si="0"/>
        <v>37</v>
      </c>
      <c r="AO1" s="661">
        <f t="shared" si="0"/>
        <v>38</v>
      </c>
      <c r="AP1" s="661">
        <f t="shared" si="0"/>
        <v>39</v>
      </c>
      <c r="AQ1" s="661">
        <f t="shared" si="0"/>
        <v>40</v>
      </c>
      <c r="AR1" s="661">
        <f t="shared" si="0"/>
        <v>41</v>
      </c>
      <c r="AS1" s="661">
        <f t="shared" si="0"/>
        <v>42</v>
      </c>
      <c r="AT1" s="661">
        <f t="shared" si="0"/>
        <v>43</v>
      </c>
      <c r="AU1" s="661">
        <f t="shared" si="0"/>
        <v>44</v>
      </c>
      <c r="AV1" s="661">
        <f t="shared" si="0"/>
        <v>45</v>
      </c>
      <c r="AW1" s="661">
        <f t="shared" si="0"/>
        <v>46</v>
      </c>
      <c r="AX1" s="661">
        <f t="shared" si="0"/>
        <v>47</v>
      </c>
      <c r="AY1" s="661">
        <f t="shared" si="0"/>
        <v>48</v>
      </c>
      <c r="AZ1" s="661">
        <f t="shared" si="0"/>
        <v>49</v>
      </c>
      <c r="BA1" s="661">
        <f t="shared" si="0"/>
        <v>50</v>
      </c>
      <c r="BB1" s="661">
        <f t="shared" si="0"/>
        <v>51</v>
      </c>
      <c r="BC1" s="661">
        <f t="shared" si="0"/>
        <v>52</v>
      </c>
      <c r="BD1" s="661">
        <f t="shared" si="0"/>
        <v>53</v>
      </c>
      <c r="BE1" s="661">
        <f t="shared" si="0"/>
        <v>54</v>
      </c>
      <c r="BF1" s="661">
        <f t="shared" si="0"/>
        <v>55</v>
      </c>
      <c r="BG1" s="661">
        <f t="shared" si="0"/>
        <v>56</v>
      </c>
      <c r="BH1" s="661">
        <f t="shared" si="0"/>
        <v>57</v>
      </c>
      <c r="BI1" s="661">
        <f t="shared" si="0"/>
        <v>58</v>
      </c>
      <c r="BJ1" s="661">
        <f t="shared" si="0"/>
        <v>59</v>
      </c>
      <c r="BK1" s="661">
        <f t="shared" si="0"/>
        <v>60</v>
      </c>
      <c r="BL1" s="661">
        <f t="shared" si="0"/>
        <v>61</v>
      </c>
      <c r="BM1" s="661">
        <f t="shared" si="0"/>
        <v>62</v>
      </c>
      <c r="BN1" s="661">
        <f t="shared" si="0"/>
        <v>63</v>
      </c>
      <c r="BO1" s="661">
        <f t="shared" si="0"/>
        <v>64</v>
      </c>
      <c r="BP1" s="661">
        <f t="shared" si="0"/>
        <v>65</v>
      </c>
      <c r="BQ1" s="661">
        <f t="shared" si="0"/>
        <v>66</v>
      </c>
      <c r="BR1" s="661">
        <f t="shared" ref="BR1:EC1" si="1">BQ1+1</f>
        <v>67</v>
      </c>
      <c r="BS1" s="661">
        <f t="shared" si="1"/>
        <v>68</v>
      </c>
      <c r="BT1" s="661">
        <f t="shared" si="1"/>
        <v>69</v>
      </c>
      <c r="BU1" s="661">
        <f t="shared" si="1"/>
        <v>70</v>
      </c>
      <c r="BV1" s="661">
        <f t="shared" si="1"/>
        <v>71</v>
      </c>
      <c r="BW1" s="661">
        <f t="shared" si="1"/>
        <v>72</v>
      </c>
      <c r="BX1" s="661">
        <f t="shared" si="1"/>
        <v>73</v>
      </c>
      <c r="BY1" s="661">
        <f t="shared" si="1"/>
        <v>74</v>
      </c>
      <c r="BZ1" s="661">
        <f t="shared" si="1"/>
        <v>75</v>
      </c>
      <c r="CA1" s="661">
        <f t="shared" si="1"/>
        <v>76</v>
      </c>
      <c r="CB1" s="661">
        <f t="shared" si="1"/>
        <v>77</v>
      </c>
      <c r="CC1" s="661">
        <f t="shared" si="1"/>
        <v>78</v>
      </c>
      <c r="CD1" s="661">
        <f t="shared" si="1"/>
        <v>79</v>
      </c>
      <c r="CE1" s="661">
        <f t="shared" si="1"/>
        <v>80</v>
      </c>
      <c r="CF1" s="661">
        <f t="shared" si="1"/>
        <v>81</v>
      </c>
      <c r="CG1" s="661">
        <f t="shared" si="1"/>
        <v>82</v>
      </c>
      <c r="CH1" s="661">
        <f t="shared" si="1"/>
        <v>83</v>
      </c>
      <c r="CI1" s="661">
        <f t="shared" si="1"/>
        <v>84</v>
      </c>
      <c r="CJ1" s="661">
        <f t="shared" si="1"/>
        <v>85</v>
      </c>
      <c r="CK1" s="661">
        <f t="shared" si="1"/>
        <v>86</v>
      </c>
      <c r="CL1" s="661">
        <f t="shared" si="1"/>
        <v>87</v>
      </c>
      <c r="CM1" s="661">
        <f t="shared" si="1"/>
        <v>88</v>
      </c>
      <c r="CN1" s="661">
        <f t="shared" si="1"/>
        <v>89</v>
      </c>
      <c r="CO1" s="661">
        <f t="shared" si="1"/>
        <v>90</v>
      </c>
      <c r="CP1" s="661">
        <f t="shared" si="1"/>
        <v>91</v>
      </c>
      <c r="CQ1" s="661">
        <f t="shared" si="1"/>
        <v>92</v>
      </c>
      <c r="CR1" s="661">
        <f t="shared" si="1"/>
        <v>93</v>
      </c>
      <c r="CS1" s="661">
        <f t="shared" si="1"/>
        <v>94</v>
      </c>
      <c r="CT1" s="661">
        <f t="shared" si="1"/>
        <v>95</v>
      </c>
      <c r="CU1" s="661">
        <f t="shared" si="1"/>
        <v>96</v>
      </c>
      <c r="CV1" s="661">
        <f t="shared" si="1"/>
        <v>97</v>
      </c>
      <c r="CW1" s="661">
        <f t="shared" si="1"/>
        <v>98</v>
      </c>
      <c r="CX1" s="661">
        <f t="shared" si="1"/>
        <v>99</v>
      </c>
      <c r="CY1" s="661">
        <f t="shared" si="1"/>
        <v>100</v>
      </c>
      <c r="CZ1" s="661">
        <f t="shared" si="1"/>
        <v>101</v>
      </c>
      <c r="DA1" s="661">
        <f t="shared" si="1"/>
        <v>102</v>
      </c>
      <c r="DB1" s="661">
        <f t="shared" si="1"/>
        <v>103</v>
      </c>
      <c r="DC1" s="661">
        <f t="shared" si="1"/>
        <v>104</v>
      </c>
      <c r="DD1" s="661">
        <f t="shared" si="1"/>
        <v>105</v>
      </c>
      <c r="DE1" s="661">
        <f t="shared" si="1"/>
        <v>106</v>
      </c>
      <c r="DF1" s="661">
        <f t="shared" si="1"/>
        <v>107</v>
      </c>
      <c r="DG1" s="661">
        <f t="shared" si="1"/>
        <v>108</v>
      </c>
      <c r="DH1" s="661">
        <f t="shared" si="1"/>
        <v>109</v>
      </c>
      <c r="DI1" s="661">
        <f t="shared" si="1"/>
        <v>110</v>
      </c>
      <c r="DJ1" s="661">
        <f t="shared" si="1"/>
        <v>111</v>
      </c>
      <c r="DK1" s="661">
        <f t="shared" si="1"/>
        <v>112</v>
      </c>
      <c r="DL1" s="661">
        <f t="shared" si="1"/>
        <v>113</v>
      </c>
      <c r="DM1" s="661">
        <f t="shared" si="1"/>
        <v>114</v>
      </c>
      <c r="DN1" s="661">
        <f t="shared" si="1"/>
        <v>115</v>
      </c>
      <c r="DO1" s="661">
        <f t="shared" si="1"/>
        <v>116</v>
      </c>
      <c r="DP1" s="661">
        <f t="shared" si="1"/>
        <v>117</v>
      </c>
      <c r="DQ1" s="661">
        <f t="shared" si="1"/>
        <v>118</v>
      </c>
      <c r="DR1" s="661">
        <f t="shared" si="1"/>
        <v>119</v>
      </c>
      <c r="DS1" s="661">
        <f t="shared" si="1"/>
        <v>120</v>
      </c>
      <c r="DT1" s="661">
        <f t="shared" si="1"/>
        <v>121</v>
      </c>
      <c r="DU1" s="661">
        <f t="shared" si="1"/>
        <v>122</v>
      </c>
      <c r="DV1" s="661">
        <f t="shared" si="1"/>
        <v>123</v>
      </c>
      <c r="DW1" s="661">
        <f t="shared" si="1"/>
        <v>124</v>
      </c>
      <c r="DX1" s="661">
        <f t="shared" si="1"/>
        <v>125</v>
      </c>
      <c r="DY1" s="661">
        <f t="shared" si="1"/>
        <v>126</v>
      </c>
      <c r="DZ1" s="661">
        <f t="shared" si="1"/>
        <v>127</v>
      </c>
      <c r="EA1" s="661">
        <f t="shared" si="1"/>
        <v>128</v>
      </c>
      <c r="EB1" s="661">
        <f t="shared" si="1"/>
        <v>129</v>
      </c>
      <c r="EC1" s="661">
        <f t="shared" si="1"/>
        <v>130</v>
      </c>
      <c r="ED1" s="661">
        <f t="shared" ref="ED1:GO1" si="2">EC1+1</f>
        <v>131</v>
      </c>
      <c r="EE1" s="661">
        <f t="shared" si="2"/>
        <v>132</v>
      </c>
      <c r="EF1" s="661">
        <f t="shared" si="2"/>
        <v>133</v>
      </c>
      <c r="EG1" s="661">
        <f t="shared" si="2"/>
        <v>134</v>
      </c>
      <c r="EH1" s="661">
        <f t="shared" si="2"/>
        <v>135</v>
      </c>
      <c r="EI1" s="661">
        <f t="shared" si="2"/>
        <v>136</v>
      </c>
      <c r="EJ1" s="661">
        <f t="shared" si="2"/>
        <v>137</v>
      </c>
      <c r="EK1" s="661">
        <f t="shared" si="2"/>
        <v>138</v>
      </c>
      <c r="EL1" s="661">
        <f t="shared" si="2"/>
        <v>139</v>
      </c>
      <c r="EM1" s="661">
        <f t="shared" si="2"/>
        <v>140</v>
      </c>
      <c r="EN1" s="661">
        <f t="shared" si="2"/>
        <v>141</v>
      </c>
      <c r="EO1" s="661">
        <f t="shared" si="2"/>
        <v>142</v>
      </c>
      <c r="EP1" s="661">
        <f t="shared" si="2"/>
        <v>143</v>
      </c>
      <c r="EQ1" s="661">
        <f t="shared" si="2"/>
        <v>144</v>
      </c>
      <c r="ER1" s="661">
        <f t="shared" si="2"/>
        <v>145</v>
      </c>
      <c r="ES1" s="661">
        <f t="shared" si="2"/>
        <v>146</v>
      </c>
      <c r="ET1" s="661">
        <f t="shared" si="2"/>
        <v>147</v>
      </c>
      <c r="EU1" s="661">
        <f t="shared" si="2"/>
        <v>148</v>
      </c>
      <c r="EV1" s="661">
        <f t="shared" si="2"/>
        <v>149</v>
      </c>
      <c r="EW1" s="661">
        <f t="shared" si="2"/>
        <v>150</v>
      </c>
      <c r="EX1" s="661">
        <f t="shared" si="2"/>
        <v>151</v>
      </c>
      <c r="EY1" s="661">
        <f t="shared" si="2"/>
        <v>152</v>
      </c>
      <c r="EZ1" s="661">
        <f t="shared" si="2"/>
        <v>153</v>
      </c>
      <c r="FA1" s="661">
        <f t="shared" si="2"/>
        <v>154</v>
      </c>
      <c r="FB1" s="661">
        <f t="shared" si="2"/>
        <v>155</v>
      </c>
      <c r="FC1" s="661">
        <f t="shared" si="2"/>
        <v>156</v>
      </c>
      <c r="FD1" s="661">
        <f t="shared" si="2"/>
        <v>157</v>
      </c>
      <c r="FE1" s="661">
        <f t="shared" si="2"/>
        <v>158</v>
      </c>
      <c r="FF1" s="661">
        <f t="shared" si="2"/>
        <v>159</v>
      </c>
      <c r="FG1" s="661">
        <f t="shared" si="2"/>
        <v>160</v>
      </c>
      <c r="FH1" s="661">
        <f t="shared" si="2"/>
        <v>161</v>
      </c>
      <c r="FI1" s="661">
        <f t="shared" si="2"/>
        <v>162</v>
      </c>
      <c r="FJ1" s="661">
        <f t="shared" si="2"/>
        <v>163</v>
      </c>
      <c r="FK1" s="661">
        <f t="shared" si="2"/>
        <v>164</v>
      </c>
      <c r="FL1" s="661">
        <f t="shared" si="2"/>
        <v>165</v>
      </c>
      <c r="FM1" s="661">
        <f t="shared" si="2"/>
        <v>166</v>
      </c>
      <c r="FN1" s="661">
        <f t="shared" si="2"/>
        <v>167</v>
      </c>
      <c r="FO1" s="661">
        <f t="shared" si="2"/>
        <v>168</v>
      </c>
      <c r="FP1" s="661">
        <f t="shared" si="2"/>
        <v>169</v>
      </c>
      <c r="FQ1" s="661">
        <f t="shared" si="2"/>
        <v>170</v>
      </c>
      <c r="FR1" s="661">
        <f t="shared" si="2"/>
        <v>171</v>
      </c>
      <c r="FS1" s="661">
        <f t="shared" si="2"/>
        <v>172</v>
      </c>
      <c r="FT1" s="661">
        <f t="shared" si="2"/>
        <v>173</v>
      </c>
      <c r="FU1" s="661">
        <f t="shared" si="2"/>
        <v>174</v>
      </c>
      <c r="FV1" s="661">
        <f t="shared" si="2"/>
        <v>175</v>
      </c>
      <c r="FW1" s="661">
        <f t="shared" si="2"/>
        <v>176</v>
      </c>
      <c r="FX1" s="661">
        <f t="shared" si="2"/>
        <v>177</v>
      </c>
      <c r="FY1" s="661">
        <f t="shared" si="2"/>
        <v>178</v>
      </c>
      <c r="FZ1" s="661">
        <f t="shared" si="2"/>
        <v>179</v>
      </c>
      <c r="GA1" s="661">
        <f t="shared" si="2"/>
        <v>180</v>
      </c>
      <c r="GB1" s="661">
        <f t="shared" si="2"/>
        <v>181</v>
      </c>
      <c r="GC1" s="661">
        <f t="shared" si="2"/>
        <v>182</v>
      </c>
      <c r="GD1" s="661">
        <f t="shared" si="2"/>
        <v>183</v>
      </c>
      <c r="GE1" s="661">
        <f t="shared" si="2"/>
        <v>184</v>
      </c>
      <c r="GF1" s="661">
        <f t="shared" si="2"/>
        <v>185</v>
      </c>
      <c r="GG1" s="661">
        <f t="shared" si="2"/>
        <v>186</v>
      </c>
      <c r="GH1" s="661">
        <f t="shared" si="2"/>
        <v>187</v>
      </c>
      <c r="GI1" s="661">
        <f t="shared" si="2"/>
        <v>188</v>
      </c>
      <c r="GJ1" s="661">
        <f t="shared" si="2"/>
        <v>189</v>
      </c>
      <c r="GK1" s="661">
        <f t="shared" si="2"/>
        <v>190</v>
      </c>
      <c r="GL1" s="661">
        <f t="shared" si="2"/>
        <v>191</v>
      </c>
      <c r="GM1" s="661">
        <f t="shared" si="2"/>
        <v>192</v>
      </c>
      <c r="GN1" s="661">
        <f t="shared" si="2"/>
        <v>193</v>
      </c>
      <c r="GO1" s="661">
        <f t="shared" si="2"/>
        <v>194</v>
      </c>
      <c r="GP1" s="661">
        <f t="shared" ref="GP1:GX1" si="3">GO1+1</f>
        <v>195</v>
      </c>
      <c r="GQ1" s="661">
        <f t="shared" si="3"/>
        <v>196</v>
      </c>
      <c r="GR1" s="661">
        <f t="shared" si="3"/>
        <v>197</v>
      </c>
      <c r="GS1" s="661">
        <f t="shared" si="3"/>
        <v>198</v>
      </c>
      <c r="GT1" s="661">
        <f t="shared" si="3"/>
        <v>199</v>
      </c>
      <c r="GU1" s="661">
        <f t="shared" si="3"/>
        <v>200</v>
      </c>
      <c r="GV1" s="661">
        <f t="shared" si="3"/>
        <v>201</v>
      </c>
      <c r="GW1" s="661">
        <f t="shared" si="3"/>
        <v>202</v>
      </c>
      <c r="GX1" s="661">
        <f t="shared" si="3"/>
        <v>203</v>
      </c>
    </row>
    <row r="2" spans="1:207" x14ac:dyDescent="0.25">
      <c r="B2" s="3" t="s">
        <v>303</v>
      </c>
      <c r="C2" s="3">
        <v>42471</v>
      </c>
      <c r="D2" s="3">
        <f>+C2+1</f>
        <v>42472</v>
      </c>
      <c r="E2" s="3">
        <f t="shared" ref="E2:BQ2" si="4">+D2+1</f>
        <v>42473</v>
      </c>
      <c r="F2" s="3">
        <f t="shared" si="4"/>
        <v>42474</v>
      </c>
      <c r="G2" s="3">
        <f t="shared" si="4"/>
        <v>42475</v>
      </c>
      <c r="H2" s="3">
        <f t="shared" si="4"/>
        <v>42476</v>
      </c>
      <c r="I2" s="3">
        <f t="shared" si="4"/>
        <v>42477</v>
      </c>
      <c r="J2" s="3">
        <f t="shared" si="4"/>
        <v>42478</v>
      </c>
      <c r="K2" s="3">
        <f t="shared" si="4"/>
        <v>42479</v>
      </c>
      <c r="L2" s="3">
        <f t="shared" si="4"/>
        <v>42480</v>
      </c>
      <c r="M2" s="3"/>
      <c r="N2" s="3">
        <f>+L2+1</f>
        <v>42481</v>
      </c>
      <c r="O2" s="3">
        <f t="shared" si="4"/>
        <v>42482</v>
      </c>
      <c r="P2" s="3">
        <f t="shared" si="4"/>
        <v>42483</v>
      </c>
      <c r="Q2" s="3">
        <f t="shared" si="4"/>
        <v>42484</v>
      </c>
      <c r="R2" s="3">
        <f t="shared" si="4"/>
        <v>42485</v>
      </c>
      <c r="S2" s="3">
        <f t="shared" si="4"/>
        <v>42486</v>
      </c>
      <c r="T2" s="3">
        <f t="shared" si="4"/>
        <v>42487</v>
      </c>
      <c r="U2" s="3">
        <f t="shared" si="4"/>
        <v>42488</v>
      </c>
      <c r="V2" s="3">
        <f t="shared" si="4"/>
        <v>42489</v>
      </c>
      <c r="W2" s="3">
        <f t="shared" si="4"/>
        <v>42490</v>
      </c>
      <c r="X2" s="3">
        <f t="shared" si="4"/>
        <v>42491</v>
      </c>
      <c r="Y2" s="3">
        <f t="shared" si="4"/>
        <v>42492</v>
      </c>
      <c r="Z2" s="3">
        <f t="shared" si="4"/>
        <v>42493</v>
      </c>
      <c r="AA2" s="3">
        <f t="shared" si="4"/>
        <v>42494</v>
      </c>
      <c r="AB2" s="3">
        <f t="shared" si="4"/>
        <v>42495</v>
      </c>
      <c r="AC2" s="3">
        <f t="shared" si="4"/>
        <v>42496</v>
      </c>
      <c r="AD2" s="3">
        <f t="shared" si="4"/>
        <v>42497</v>
      </c>
      <c r="AE2" s="3">
        <f t="shared" si="4"/>
        <v>42498</v>
      </c>
      <c r="AF2" s="3">
        <f t="shared" si="4"/>
        <v>42499</v>
      </c>
      <c r="AG2" s="3">
        <f t="shared" si="4"/>
        <v>42500</v>
      </c>
      <c r="AH2" s="3">
        <f t="shared" si="4"/>
        <v>42501</v>
      </c>
      <c r="AI2" s="3">
        <f t="shared" si="4"/>
        <v>42502</v>
      </c>
      <c r="AJ2" s="3">
        <f t="shared" si="4"/>
        <v>42503</v>
      </c>
      <c r="AK2" s="3">
        <f t="shared" si="4"/>
        <v>42504</v>
      </c>
      <c r="AL2" s="3">
        <f t="shared" si="4"/>
        <v>42505</v>
      </c>
      <c r="AM2" s="3">
        <f t="shared" si="4"/>
        <v>42506</v>
      </c>
      <c r="AN2" s="3">
        <f t="shared" si="4"/>
        <v>42507</v>
      </c>
      <c r="AO2" s="3">
        <f t="shared" si="4"/>
        <v>42508</v>
      </c>
      <c r="AP2" s="3">
        <f t="shared" si="4"/>
        <v>42509</v>
      </c>
      <c r="AQ2" s="3">
        <f t="shared" si="4"/>
        <v>42510</v>
      </c>
      <c r="AR2" s="3">
        <f t="shared" si="4"/>
        <v>42511</v>
      </c>
      <c r="AS2" s="3">
        <f t="shared" si="4"/>
        <v>42512</v>
      </c>
      <c r="AT2" s="3">
        <f t="shared" si="4"/>
        <v>42513</v>
      </c>
      <c r="AU2" s="3">
        <f t="shared" si="4"/>
        <v>42514</v>
      </c>
      <c r="AV2" s="3">
        <f t="shared" si="4"/>
        <v>42515</v>
      </c>
      <c r="AW2" s="3">
        <f t="shared" si="4"/>
        <v>42516</v>
      </c>
      <c r="AX2" s="3">
        <f t="shared" si="4"/>
        <v>42517</v>
      </c>
      <c r="AY2" s="3">
        <f t="shared" si="4"/>
        <v>42518</v>
      </c>
      <c r="AZ2" s="3">
        <f t="shared" si="4"/>
        <v>42519</v>
      </c>
      <c r="BA2" s="3">
        <f t="shared" si="4"/>
        <v>42520</v>
      </c>
      <c r="BB2" s="3">
        <f t="shared" si="4"/>
        <v>42521</v>
      </c>
      <c r="BC2" s="3">
        <f t="shared" si="4"/>
        <v>42522</v>
      </c>
      <c r="BD2" s="3">
        <f t="shared" si="4"/>
        <v>42523</v>
      </c>
      <c r="BE2" s="3">
        <f t="shared" si="4"/>
        <v>42524</v>
      </c>
      <c r="BF2" s="3">
        <f t="shared" si="4"/>
        <v>42525</v>
      </c>
      <c r="BG2" s="3">
        <f t="shared" si="4"/>
        <v>42526</v>
      </c>
      <c r="BH2" s="3">
        <f t="shared" si="4"/>
        <v>42527</v>
      </c>
      <c r="BI2" s="3">
        <f t="shared" si="4"/>
        <v>42528</v>
      </c>
      <c r="BJ2" s="3">
        <f t="shared" si="4"/>
        <v>42529</v>
      </c>
      <c r="BK2" s="3">
        <f t="shared" si="4"/>
        <v>42530</v>
      </c>
      <c r="BL2" s="3">
        <f t="shared" si="4"/>
        <v>42531</v>
      </c>
      <c r="BM2" s="3">
        <f t="shared" si="4"/>
        <v>42532</v>
      </c>
      <c r="BN2" s="3">
        <f t="shared" si="4"/>
        <v>42533</v>
      </c>
      <c r="BO2" s="3">
        <f t="shared" si="4"/>
        <v>42534</v>
      </c>
      <c r="BP2" s="3">
        <f t="shared" si="4"/>
        <v>42535</v>
      </c>
      <c r="BQ2" s="3">
        <f t="shared" si="4"/>
        <v>42536</v>
      </c>
      <c r="BR2" s="3">
        <f t="shared" ref="BR2:EC2" si="5">+BQ2+1</f>
        <v>42537</v>
      </c>
      <c r="BS2" s="3">
        <f t="shared" si="5"/>
        <v>42538</v>
      </c>
      <c r="BT2" s="3">
        <f t="shared" si="5"/>
        <v>42539</v>
      </c>
      <c r="BU2" s="3">
        <f t="shared" si="5"/>
        <v>42540</v>
      </c>
      <c r="BV2" s="3">
        <f t="shared" si="5"/>
        <v>42541</v>
      </c>
      <c r="BW2" s="3">
        <f t="shared" si="5"/>
        <v>42542</v>
      </c>
      <c r="BX2" s="3">
        <f t="shared" si="5"/>
        <v>42543</v>
      </c>
      <c r="BY2" s="3">
        <f t="shared" si="5"/>
        <v>42544</v>
      </c>
      <c r="BZ2" s="3">
        <f t="shared" si="5"/>
        <v>42545</v>
      </c>
      <c r="CA2" s="3">
        <f t="shared" si="5"/>
        <v>42546</v>
      </c>
      <c r="CB2" s="3">
        <f t="shared" si="5"/>
        <v>42547</v>
      </c>
      <c r="CC2" s="3">
        <f t="shared" si="5"/>
        <v>42548</v>
      </c>
      <c r="CD2" s="3">
        <f t="shared" si="5"/>
        <v>42549</v>
      </c>
      <c r="CE2" s="3">
        <f t="shared" si="5"/>
        <v>42550</v>
      </c>
      <c r="CF2" s="3">
        <f t="shared" si="5"/>
        <v>42551</v>
      </c>
      <c r="CG2" s="3">
        <f t="shared" si="5"/>
        <v>42552</v>
      </c>
      <c r="CH2" s="3">
        <f t="shared" si="5"/>
        <v>42553</v>
      </c>
      <c r="CI2" s="3">
        <f t="shared" si="5"/>
        <v>42554</v>
      </c>
      <c r="CJ2" s="3">
        <f t="shared" si="5"/>
        <v>42555</v>
      </c>
      <c r="CK2" s="3">
        <f t="shared" si="5"/>
        <v>42556</v>
      </c>
      <c r="CL2" s="3">
        <f t="shared" si="5"/>
        <v>42557</v>
      </c>
      <c r="CM2" s="3">
        <f t="shared" si="5"/>
        <v>42558</v>
      </c>
      <c r="CN2" s="3">
        <f t="shared" si="5"/>
        <v>42559</v>
      </c>
      <c r="CO2" s="3">
        <f t="shared" si="5"/>
        <v>42560</v>
      </c>
      <c r="CP2" s="3">
        <f t="shared" si="5"/>
        <v>42561</v>
      </c>
      <c r="CQ2" s="3">
        <f t="shared" si="5"/>
        <v>42562</v>
      </c>
      <c r="CR2" s="3">
        <f t="shared" si="5"/>
        <v>42563</v>
      </c>
      <c r="CS2" s="3">
        <f t="shared" si="5"/>
        <v>42564</v>
      </c>
      <c r="CT2" s="3">
        <f t="shared" si="5"/>
        <v>42565</v>
      </c>
      <c r="CU2" s="3">
        <f t="shared" si="5"/>
        <v>42566</v>
      </c>
      <c r="CV2" s="3">
        <f t="shared" si="5"/>
        <v>42567</v>
      </c>
      <c r="CW2" s="3">
        <f t="shared" si="5"/>
        <v>42568</v>
      </c>
      <c r="CX2" s="3">
        <f t="shared" si="5"/>
        <v>42569</v>
      </c>
      <c r="CY2" s="3">
        <f t="shared" si="5"/>
        <v>42570</v>
      </c>
      <c r="CZ2" s="3">
        <f t="shared" si="5"/>
        <v>42571</v>
      </c>
      <c r="DA2" s="3">
        <f t="shared" si="5"/>
        <v>42572</v>
      </c>
      <c r="DB2" s="3">
        <f t="shared" si="5"/>
        <v>42573</v>
      </c>
      <c r="DC2" s="3">
        <f t="shared" si="5"/>
        <v>42574</v>
      </c>
      <c r="DD2" s="3">
        <f t="shared" si="5"/>
        <v>42575</v>
      </c>
      <c r="DE2" s="3">
        <f t="shared" si="5"/>
        <v>42576</v>
      </c>
      <c r="DF2" s="3">
        <f t="shared" si="5"/>
        <v>42577</v>
      </c>
      <c r="DG2" s="3">
        <f t="shared" si="5"/>
        <v>42578</v>
      </c>
      <c r="DH2" s="3">
        <f t="shared" si="5"/>
        <v>42579</v>
      </c>
      <c r="DI2" s="3">
        <f t="shared" si="5"/>
        <v>42580</v>
      </c>
      <c r="DJ2" s="3">
        <f t="shared" si="5"/>
        <v>42581</v>
      </c>
      <c r="DK2" s="3">
        <f t="shared" si="5"/>
        <v>42582</v>
      </c>
      <c r="DL2" s="3">
        <f t="shared" si="5"/>
        <v>42583</v>
      </c>
      <c r="DM2" s="3">
        <f t="shared" si="5"/>
        <v>42584</v>
      </c>
      <c r="DN2" s="3">
        <f t="shared" si="5"/>
        <v>42585</v>
      </c>
      <c r="DO2" s="3">
        <f t="shared" si="5"/>
        <v>42586</v>
      </c>
      <c r="DP2" s="3">
        <f t="shared" si="5"/>
        <v>42587</v>
      </c>
      <c r="DQ2" s="3">
        <f t="shared" si="5"/>
        <v>42588</v>
      </c>
      <c r="DR2" s="3">
        <f t="shared" si="5"/>
        <v>42589</v>
      </c>
      <c r="DS2" s="3">
        <f t="shared" si="5"/>
        <v>42590</v>
      </c>
      <c r="DT2" s="3">
        <f t="shared" si="5"/>
        <v>42591</v>
      </c>
      <c r="DU2" s="3">
        <f t="shared" si="5"/>
        <v>42592</v>
      </c>
      <c r="DV2" s="3">
        <f t="shared" si="5"/>
        <v>42593</v>
      </c>
      <c r="DW2" s="3">
        <f t="shared" si="5"/>
        <v>42594</v>
      </c>
      <c r="DX2" s="3">
        <f t="shared" si="5"/>
        <v>42595</v>
      </c>
      <c r="DY2" s="3">
        <f t="shared" si="5"/>
        <v>42596</v>
      </c>
      <c r="DZ2" s="3">
        <f t="shared" si="5"/>
        <v>42597</v>
      </c>
      <c r="EA2" s="3">
        <f t="shared" si="5"/>
        <v>42598</v>
      </c>
      <c r="EB2" s="3">
        <f t="shared" si="5"/>
        <v>42599</v>
      </c>
      <c r="EC2" s="3">
        <f t="shared" si="5"/>
        <v>42600</v>
      </c>
      <c r="ED2" s="3">
        <f t="shared" ref="ED2:GO2" si="6">+EC2+1</f>
        <v>42601</v>
      </c>
      <c r="EE2" s="3">
        <f t="shared" si="6"/>
        <v>42602</v>
      </c>
      <c r="EF2" s="3">
        <f t="shared" si="6"/>
        <v>42603</v>
      </c>
      <c r="EG2" s="3">
        <f t="shared" si="6"/>
        <v>42604</v>
      </c>
      <c r="EH2" s="3">
        <f t="shared" si="6"/>
        <v>42605</v>
      </c>
      <c r="EI2" s="3">
        <f t="shared" si="6"/>
        <v>42606</v>
      </c>
      <c r="EJ2" s="3">
        <f t="shared" si="6"/>
        <v>42607</v>
      </c>
      <c r="EK2" s="3">
        <f t="shared" si="6"/>
        <v>42608</v>
      </c>
      <c r="EL2" s="3">
        <f t="shared" si="6"/>
        <v>42609</v>
      </c>
      <c r="EM2" s="3">
        <f t="shared" si="6"/>
        <v>42610</v>
      </c>
      <c r="EN2" s="3">
        <f t="shared" si="6"/>
        <v>42611</v>
      </c>
      <c r="EO2" s="3">
        <f t="shared" si="6"/>
        <v>42612</v>
      </c>
      <c r="EP2" s="3">
        <f t="shared" si="6"/>
        <v>42613</v>
      </c>
      <c r="EQ2" s="3">
        <f t="shared" si="6"/>
        <v>42614</v>
      </c>
      <c r="ER2" s="3">
        <f t="shared" si="6"/>
        <v>42615</v>
      </c>
      <c r="ES2" s="3">
        <f t="shared" si="6"/>
        <v>42616</v>
      </c>
      <c r="ET2" s="3">
        <f t="shared" si="6"/>
        <v>42617</v>
      </c>
      <c r="EU2" s="3">
        <f t="shared" si="6"/>
        <v>42618</v>
      </c>
      <c r="EV2" s="3">
        <f t="shared" si="6"/>
        <v>42619</v>
      </c>
      <c r="EW2" s="3">
        <f t="shared" si="6"/>
        <v>42620</v>
      </c>
      <c r="EX2" s="3">
        <f t="shared" si="6"/>
        <v>42621</v>
      </c>
      <c r="EY2" s="3">
        <f t="shared" si="6"/>
        <v>42622</v>
      </c>
      <c r="EZ2" s="3">
        <f t="shared" si="6"/>
        <v>42623</v>
      </c>
      <c r="FA2" s="3">
        <f t="shared" si="6"/>
        <v>42624</v>
      </c>
      <c r="FB2" s="3">
        <f t="shared" si="6"/>
        <v>42625</v>
      </c>
      <c r="FC2" s="3">
        <f t="shared" si="6"/>
        <v>42626</v>
      </c>
      <c r="FD2" s="3">
        <f t="shared" si="6"/>
        <v>42627</v>
      </c>
      <c r="FE2" s="3">
        <f t="shared" si="6"/>
        <v>42628</v>
      </c>
      <c r="FF2" s="3">
        <f t="shared" si="6"/>
        <v>42629</v>
      </c>
      <c r="FG2" s="3">
        <f t="shared" si="6"/>
        <v>42630</v>
      </c>
      <c r="FH2" s="3">
        <f t="shared" si="6"/>
        <v>42631</v>
      </c>
      <c r="FI2" s="3">
        <f t="shared" si="6"/>
        <v>42632</v>
      </c>
      <c r="FJ2" s="3">
        <f t="shared" si="6"/>
        <v>42633</v>
      </c>
      <c r="FK2" s="3">
        <f t="shared" si="6"/>
        <v>42634</v>
      </c>
      <c r="FL2" s="3">
        <f t="shared" si="6"/>
        <v>42635</v>
      </c>
      <c r="FM2" s="3">
        <f t="shared" si="6"/>
        <v>42636</v>
      </c>
      <c r="FN2" s="3">
        <f t="shared" si="6"/>
        <v>42637</v>
      </c>
      <c r="FO2" s="3">
        <f t="shared" si="6"/>
        <v>42638</v>
      </c>
      <c r="FP2" s="3">
        <f t="shared" si="6"/>
        <v>42639</v>
      </c>
      <c r="FQ2" s="3">
        <f t="shared" si="6"/>
        <v>42640</v>
      </c>
      <c r="FR2" s="3">
        <f t="shared" si="6"/>
        <v>42641</v>
      </c>
      <c r="FS2" s="3">
        <f t="shared" si="6"/>
        <v>42642</v>
      </c>
      <c r="FT2" s="3">
        <f t="shared" si="6"/>
        <v>42643</v>
      </c>
      <c r="FU2" s="3">
        <f t="shared" si="6"/>
        <v>42644</v>
      </c>
      <c r="FV2" s="3">
        <f t="shared" si="6"/>
        <v>42645</v>
      </c>
      <c r="FW2" s="3">
        <f t="shared" si="6"/>
        <v>42646</v>
      </c>
      <c r="FX2" s="3">
        <f t="shared" si="6"/>
        <v>42647</v>
      </c>
      <c r="FY2" s="3">
        <f t="shared" si="6"/>
        <v>42648</v>
      </c>
      <c r="FZ2" s="3">
        <f t="shared" si="6"/>
        <v>42649</v>
      </c>
      <c r="GA2" s="3">
        <f t="shared" si="6"/>
        <v>42650</v>
      </c>
      <c r="GB2" s="3">
        <f t="shared" si="6"/>
        <v>42651</v>
      </c>
      <c r="GC2" s="3">
        <f t="shared" si="6"/>
        <v>42652</v>
      </c>
      <c r="GD2" s="3">
        <f t="shared" si="6"/>
        <v>42653</v>
      </c>
      <c r="GE2" s="3">
        <f t="shared" si="6"/>
        <v>42654</v>
      </c>
      <c r="GF2" s="3">
        <f t="shared" si="6"/>
        <v>42655</v>
      </c>
      <c r="GG2" s="3">
        <f t="shared" si="6"/>
        <v>42656</v>
      </c>
      <c r="GH2" s="3">
        <f t="shared" si="6"/>
        <v>42657</v>
      </c>
      <c r="GI2" s="3">
        <f t="shared" si="6"/>
        <v>42658</v>
      </c>
      <c r="GJ2" s="3">
        <f t="shared" si="6"/>
        <v>42659</v>
      </c>
      <c r="GK2" s="3">
        <f t="shared" si="6"/>
        <v>42660</v>
      </c>
      <c r="GL2" s="3">
        <f t="shared" si="6"/>
        <v>42661</v>
      </c>
      <c r="GM2" s="3">
        <f t="shared" si="6"/>
        <v>42662</v>
      </c>
      <c r="GN2" s="3">
        <f t="shared" si="6"/>
        <v>42663</v>
      </c>
      <c r="GO2" s="3">
        <f t="shared" si="6"/>
        <v>42664</v>
      </c>
      <c r="GP2" s="3">
        <f t="shared" ref="GP2:GX2" si="7">+GO2+1</f>
        <v>42665</v>
      </c>
      <c r="GQ2" s="3">
        <f t="shared" si="7"/>
        <v>42666</v>
      </c>
      <c r="GR2" s="3">
        <f t="shared" si="7"/>
        <v>42667</v>
      </c>
      <c r="GS2" s="3">
        <f t="shared" si="7"/>
        <v>42668</v>
      </c>
      <c r="GT2" s="3">
        <f t="shared" si="7"/>
        <v>42669</v>
      </c>
      <c r="GU2" s="3">
        <f t="shared" si="7"/>
        <v>42670</v>
      </c>
      <c r="GV2" s="3">
        <f t="shared" si="7"/>
        <v>42671</v>
      </c>
      <c r="GW2" s="3">
        <f t="shared" si="7"/>
        <v>42672</v>
      </c>
      <c r="GX2" s="3">
        <f t="shared" si="7"/>
        <v>42673</v>
      </c>
    </row>
    <row r="3" spans="1:207" x14ac:dyDescent="0.25">
      <c r="B3" s="3" t="s">
        <v>304</v>
      </c>
      <c r="C3" s="662">
        <f>C2</f>
        <v>42471</v>
      </c>
      <c r="D3" s="662">
        <f>C3+1</f>
        <v>42472</v>
      </c>
      <c r="E3" s="662">
        <f t="shared" ref="E3:BQ3" si="8">D3+1</f>
        <v>42473</v>
      </c>
      <c r="F3" s="662">
        <f t="shared" si="8"/>
        <v>42474</v>
      </c>
      <c r="G3" s="662">
        <f t="shared" si="8"/>
        <v>42475</v>
      </c>
      <c r="H3" s="662">
        <f t="shared" si="8"/>
        <v>42476</v>
      </c>
      <c r="I3" s="662">
        <f t="shared" si="8"/>
        <v>42477</v>
      </c>
      <c r="J3" s="662">
        <f t="shared" si="8"/>
        <v>42478</v>
      </c>
      <c r="K3" s="662">
        <f t="shared" si="8"/>
        <v>42479</v>
      </c>
      <c r="L3" s="662">
        <f t="shared" si="8"/>
        <v>42480</v>
      </c>
      <c r="M3" s="662"/>
      <c r="N3" s="662">
        <f>L3+1</f>
        <v>42481</v>
      </c>
      <c r="O3" s="662">
        <f t="shared" si="8"/>
        <v>42482</v>
      </c>
      <c r="P3" s="662">
        <f t="shared" si="8"/>
        <v>42483</v>
      </c>
      <c r="Q3" s="662">
        <f t="shared" si="8"/>
        <v>42484</v>
      </c>
      <c r="R3" s="662">
        <f t="shared" si="8"/>
        <v>42485</v>
      </c>
      <c r="S3" s="662">
        <f t="shared" si="8"/>
        <v>42486</v>
      </c>
      <c r="T3" s="662">
        <f t="shared" si="8"/>
        <v>42487</v>
      </c>
      <c r="U3" s="662">
        <f t="shared" si="8"/>
        <v>42488</v>
      </c>
      <c r="V3" s="662">
        <f t="shared" si="8"/>
        <v>42489</v>
      </c>
      <c r="W3" s="662">
        <f t="shared" si="8"/>
        <v>42490</v>
      </c>
      <c r="X3" s="662">
        <f t="shared" si="8"/>
        <v>42491</v>
      </c>
      <c r="Y3" s="662">
        <f t="shared" si="8"/>
        <v>42492</v>
      </c>
      <c r="Z3" s="662">
        <f t="shared" si="8"/>
        <v>42493</v>
      </c>
      <c r="AA3" s="662">
        <f t="shared" si="8"/>
        <v>42494</v>
      </c>
      <c r="AB3" s="662">
        <f t="shared" si="8"/>
        <v>42495</v>
      </c>
      <c r="AC3" s="662">
        <f t="shared" si="8"/>
        <v>42496</v>
      </c>
      <c r="AD3" s="662">
        <f t="shared" si="8"/>
        <v>42497</v>
      </c>
      <c r="AE3" s="662">
        <f t="shared" si="8"/>
        <v>42498</v>
      </c>
      <c r="AF3" s="662">
        <f t="shared" si="8"/>
        <v>42499</v>
      </c>
      <c r="AG3" s="662">
        <f t="shared" si="8"/>
        <v>42500</v>
      </c>
      <c r="AH3" s="662">
        <f t="shared" si="8"/>
        <v>42501</v>
      </c>
      <c r="AI3" s="662">
        <f t="shared" si="8"/>
        <v>42502</v>
      </c>
      <c r="AJ3" s="662">
        <f t="shared" si="8"/>
        <v>42503</v>
      </c>
      <c r="AK3" s="662">
        <f t="shared" si="8"/>
        <v>42504</v>
      </c>
      <c r="AL3" s="662">
        <f t="shared" si="8"/>
        <v>42505</v>
      </c>
      <c r="AM3" s="662">
        <f t="shared" si="8"/>
        <v>42506</v>
      </c>
      <c r="AN3" s="662">
        <f t="shared" si="8"/>
        <v>42507</v>
      </c>
      <c r="AO3" s="662">
        <f t="shared" si="8"/>
        <v>42508</v>
      </c>
      <c r="AP3" s="662">
        <f t="shared" si="8"/>
        <v>42509</v>
      </c>
      <c r="AQ3" s="662">
        <f t="shared" si="8"/>
        <v>42510</v>
      </c>
      <c r="AR3" s="662">
        <f t="shared" si="8"/>
        <v>42511</v>
      </c>
      <c r="AS3" s="662">
        <f t="shared" si="8"/>
        <v>42512</v>
      </c>
      <c r="AT3" s="662">
        <f t="shared" si="8"/>
        <v>42513</v>
      </c>
      <c r="AU3" s="662">
        <f t="shared" si="8"/>
        <v>42514</v>
      </c>
      <c r="AV3" s="662">
        <f t="shared" si="8"/>
        <v>42515</v>
      </c>
      <c r="AW3" s="662">
        <f t="shared" si="8"/>
        <v>42516</v>
      </c>
      <c r="AX3" s="662">
        <f t="shared" si="8"/>
        <v>42517</v>
      </c>
      <c r="AY3" s="662">
        <f t="shared" si="8"/>
        <v>42518</v>
      </c>
      <c r="AZ3" s="662">
        <f t="shared" si="8"/>
        <v>42519</v>
      </c>
      <c r="BA3" s="662">
        <f t="shared" si="8"/>
        <v>42520</v>
      </c>
      <c r="BB3" s="662">
        <f t="shared" si="8"/>
        <v>42521</v>
      </c>
      <c r="BC3" s="662">
        <f t="shared" si="8"/>
        <v>42522</v>
      </c>
      <c r="BD3" s="662">
        <f t="shared" si="8"/>
        <v>42523</v>
      </c>
      <c r="BE3" s="662">
        <f t="shared" si="8"/>
        <v>42524</v>
      </c>
      <c r="BF3" s="662">
        <f t="shared" si="8"/>
        <v>42525</v>
      </c>
      <c r="BG3" s="662">
        <f t="shared" si="8"/>
        <v>42526</v>
      </c>
      <c r="BH3" s="662">
        <f t="shared" si="8"/>
        <v>42527</v>
      </c>
      <c r="BI3" s="662">
        <f t="shared" si="8"/>
        <v>42528</v>
      </c>
      <c r="BJ3" s="662">
        <f t="shared" si="8"/>
        <v>42529</v>
      </c>
      <c r="BK3" s="662">
        <f t="shared" si="8"/>
        <v>42530</v>
      </c>
      <c r="BL3" s="662">
        <f t="shared" si="8"/>
        <v>42531</v>
      </c>
      <c r="BM3" s="662">
        <f t="shared" si="8"/>
        <v>42532</v>
      </c>
      <c r="BN3" s="662">
        <f t="shared" si="8"/>
        <v>42533</v>
      </c>
      <c r="BO3" s="662">
        <f t="shared" si="8"/>
        <v>42534</v>
      </c>
      <c r="BP3" s="662">
        <f t="shared" si="8"/>
        <v>42535</v>
      </c>
      <c r="BQ3" s="662">
        <f t="shared" si="8"/>
        <v>42536</v>
      </c>
      <c r="BR3" s="662">
        <f t="shared" ref="BR3:EC3" si="9">BQ3+1</f>
        <v>42537</v>
      </c>
      <c r="BS3" s="662">
        <f t="shared" si="9"/>
        <v>42538</v>
      </c>
      <c r="BT3" s="662">
        <f t="shared" si="9"/>
        <v>42539</v>
      </c>
      <c r="BU3" s="662">
        <f t="shared" si="9"/>
        <v>42540</v>
      </c>
      <c r="BV3" s="662">
        <f t="shared" si="9"/>
        <v>42541</v>
      </c>
      <c r="BW3" s="662">
        <f t="shared" si="9"/>
        <v>42542</v>
      </c>
      <c r="BX3" s="662">
        <f t="shared" si="9"/>
        <v>42543</v>
      </c>
      <c r="BY3" s="662">
        <f t="shared" si="9"/>
        <v>42544</v>
      </c>
      <c r="BZ3" s="662">
        <f t="shared" si="9"/>
        <v>42545</v>
      </c>
      <c r="CA3" s="662">
        <f t="shared" si="9"/>
        <v>42546</v>
      </c>
      <c r="CB3" s="662">
        <f t="shared" si="9"/>
        <v>42547</v>
      </c>
      <c r="CC3" s="662">
        <f t="shared" si="9"/>
        <v>42548</v>
      </c>
      <c r="CD3" s="662">
        <f t="shared" si="9"/>
        <v>42549</v>
      </c>
      <c r="CE3" s="662">
        <f t="shared" si="9"/>
        <v>42550</v>
      </c>
      <c r="CF3" s="662">
        <f t="shared" si="9"/>
        <v>42551</v>
      </c>
      <c r="CG3" s="662">
        <f t="shared" si="9"/>
        <v>42552</v>
      </c>
      <c r="CH3" s="662">
        <f t="shared" si="9"/>
        <v>42553</v>
      </c>
      <c r="CI3" s="662">
        <f t="shared" si="9"/>
        <v>42554</v>
      </c>
      <c r="CJ3" s="662">
        <f t="shared" si="9"/>
        <v>42555</v>
      </c>
      <c r="CK3" s="662">
        <f t="shared" si="9"/>
        <v>42556</v>
      </c>
      <c r="CL3" s="662">
        <f t="shared" si="9"/>
        <v>42557</v>
      </c>
      <c r="CM3" s="662">
        <f t="shared" si="9"/>
        <v>42558</v>
      </c>
      <c r="CN3" s="662">
        <f t="shared" si="9"/>
        <v>42559</v>
      </c>
      <c r="CO3" s="662">
        <f t="shared" si="9"/>
        <v>42560</v>
      </c>
      <c r="CP3" s="662">
        <f t="shared" si="9"/>
        <v>42561</v>
      </c>
      <c r="CQ3" s="662">
        <f t="shared" si="9"/>
        <v>42562</v>
      </c>
      <c r="CR3" s="662">
        <f t="shared" si="9"/>
        <v>42563</v>
      </c>
      <c r="CS3" s="662">
        <f t="shared" si="9"/>
        <v>42564</v>
      </c>
      <c r="CT3" s="662">
        <f t="shared" si="9"/>
        <v>42565</v>
      </c>
      <c r="CU3" s="662">
        <f t="shared" si="9"/>
        <v>42566</v>
      </c>
      <c r="CV3" s="662">
        <f t="shared" si="9"/>
        <v>42567</v>
      </c>
      <c r="CW3" s="662">
        <f t="shared" si="9"/>
        <v>42568</v>
      </c>
      <c r="CX3" s="662">
        <f t="shared" si="9"/>
        <v>42569</v>
      </c>
      <c r="CY3" s="662">
        <f t="shared" si="9"/>
        <v>42570</v>
      </c>
      <c r="CZ3" s="662">
        <f t="shared" si="9"/>
        <v>42571</v>
      </c>
      <c r="DA3" s="662">
        <f t="shared" si="9"/>
        <v>42572</v>
      </c>
      <c r="DB3" s="662">
        <f t="shared" si="9"/>
        <v>42573</v>
      </c>
      <c r="DC3" s="662">
        <f t="shared" si="9"/>
        <v>42574</v>
      </c>
      <c r="DD3" s="662">
        <f t="shared" si="9"/>
        <v>42575</v>
      </c>
      <c r="DE3" s="662">
        <f t="shared" si="9"/>
        <v>42576</v>
      </c>
      <c r="DF3" s="662">
        <f t="shared" si="9"/>
        <v>42577</v>
      </c>
      <c r="DG3" s="662">
        <f t="shared" si="9"/>
        <v>42578</v>
      </c>
      <c r="DH3" s="662">
        <f t="shared" si="9"/>
        <v>42579</v>
      </c>
      <c r="DI3" s="662">
        <f t="shared" si="9"/>
        <v>42580</v>
      </c>
      <c r="DJ3" s="662">
        <f t="shared" si="9"/>
        <v>42581</v>
      </c>
      <c r="DK3" s="662">
        <f t="shared" si="9"/>
        <v>42582</v>
      </c>
      <c r="DL3" s="662">
        <f t="shared" si="9"/>
        <v>42583</v>
      </c>
      <c r="DM3" s="662">
        <f t="shared" si="9"/>
        <v>42584</v>
      </c>
      <c r="DN3" s="662">
        <f t="shared" si="9"/>
        <v>42585</v>
      </c>
      <c r="DO3" s="662">
        <f t="shared" si="9"/>
        <v>42586</v>
      </c>
      <c r="DP3" s="662">
        <f t="shared" si="9"/>
        <v>42587</v>
      </c>
      <c r="DQ3" s="662">
        <f t="shared" si="9"/>
        <v>42588</v>
      </c>
      <c r="DR3" s="662">
        <f t="shared" si="9"/>
        <v>42589</v>
      </c>
      <c r="DS3" s="662">
        <f t="shared" si="9"/>
        <v>42590</v>
      </c>
      <c r="DT3" s="662">
        <f t="shared" si="9"/>
        <v>42591</v>
      </c>
      <c r="DU3" s="662">
        <f t="shared" si="9"/>
        <v>42592</v>
      </c>
      <c r="DV3" s="662">
        <f t="shared" si="9"/>
        <v>42593</v>
      </c>
      <c r="DW3" s="662">
        <f t="shared" si="9"/>
        <v>42594</v>
      </c>
      <c r="DX3" s="662">
        <f t="shared" si="9"/>
        <v>42595</v>
      </c>
      <c r="DY3" s="662">
        <f t="shared" si="9"/>
        <v>42596</v>
      </c>
      <c r="DZ3" s="662">
        <f t="shared" si="9"/>
        <v>42597</v>
      </c>
      <c r="EA3" s="662">
        <f t="shared" si="9"/>
        <v>42598</v>
      </c>
      <c r="EB3" s="662">
        <f t="shared" si="9"/>
        <v>42599</v>
      </c>
      <c r="EC3" s="662">
        <f t="shared" si="9"/>
        <v>42600</v>
      </c>
      <c r="ED3" s="662">
        <f t="shared" ref="ED3:GO3" si="10">EC3+1</f>
        <v>42601</v>
      </c>
      <c r="EE3" s="662">
        <f t="shared" si="10"/>
        <v>42602</v>
      </c>
      <c r="EF3" s="662">
        <f t="shared" si="10"/>
        <v>42603</v>
      </c>
      <c r="EG3" s="662">
        <f t="shared" si="10"/>
        <v>42604</v>
      </c>
      <c r="EH3" s="662">
        <f t="shared" si="10"/>
        <v>42605</v>
      </c>
      <c r="EI3" s="662">
        <f t="shared" si="10"/>
        <v>42606</v>
      </c>
      <c r="EJ3" s="662">
        <f t="shared" si="10"/>
        <v>42607</v>
      </c>
      <c r="EK3" s="662">
        <f t="shared" si="10"/>
        <v>42608</v>
      </c>
      <c r="EL3" s="662">
        <f t="shared" si="10"/>
        <v>42609</v>
      </c>
      <c r="EM3" s="662">
        <f t="shared" si="10"/>
        <v>42610</v>
      </c>
      <c r="EN3" s="662">
        <f t="shared" si="10"/>
        <v>42611</v>
      </c>
      <c r="EO3" s="662">
        <f t="shared" si="10"/>
        <v>42612</v>
      </c>
      <c r="EP3" s="662">
        <f t="shared" si="10"/>
        <v>42613</v>
      </c>
      <c r="EQ3" s="662">
        <f t="shared" si="10"/>
        <v>42614</v>
      </c>
      <c r="ER3" s="662">
        <f t="shared" si="10"/>
        <v>42615</v>
      </c>
      <c r="ES3" s="662">
        <f t="shared" si="10"/>
        <v>42616</v>
      </c>
      <c r="ET3" s="662">
        <f t="shared" si="10"/>
        <v>42617</v>
      </c>
      <c r="EU3" s="662">
        <f t="shared" si="10"/>
        <v>42618</v>
      </c>
      <c r="EV3" s="662">
        <f t="shared" si="10"/>
        <v>42619</v>
      </c>
      <c r="EW3" s="662">
        <f t="shared" si="10"/>
        <v>42620</v>
      </c>
      <c r="EX3" s="662">
        <f t="shared" si="10"/>
        <v>42621</v>
      </c>
      <c r="EY3" s="662">
        <f t="shared" si="10"/>
        <v>42622</v>
      </c>
      <c r="EZ3" s="662">
        <f t="shared" si="10"/>
        <v>42623</v>
      </c>
      <c r="FA3" s="662">
        <f t="shared" si="10"/>
        <v>42624</v>
      </c>
      <c r="FB3" s="662">
        <f t="shared" si="10"/>
        <v>42625</v>
      </c>
      <c r="FC3" s="662">
        <f t="shared" si="10"/>
        <v>42626</v>
      </c>
      <c r="FD3" s="662">
        <f t="shared" si="10"/>
        <v>42627</v>
      </c>
      <c r="FE3" s="662">
        <f t="shared" si="10"/>
        <v>42628</v>
      </c>
      <c r="FF3" s="662">
        <f t="shared" si="10"/>
        <v>42629</v>
      </c>
      <c r="FG3" s="662">
        <f t="shared" si="10"/>
        <v>42630</v>
      </c>
      <c r="FH3" s="662">
        <f t="shared" si="10"/>
        <v>42631</v>
      </c>
      <c r="FI3" s="662">
        <f t="shared" si="10"/>
        <v>42632</v>
      </c>
      <c r="FJ3" s="662">
        <f t="shared" si="10"/>
        <v>42633</v>
      </c>
      <c r="FK3" s="662">
        <f t="shared" si="10"/>
        <v>42634</v>
      </c>
      <c r="FL3" s="662">
        <f t="shared" si="10"/>
        <v>42635</v>
      </c>
      <c r="FM3" s="662">
        <f t="shared" si="10"/>
        <v>42636</v>
      </c>
      <c r="FN3" s="662">
        <f t="shared" si="10"/>
        <v>42637</v>
      </c>
      <c r="FO3" s="662">
        <f t="shared" si="10"/>
        <v>42638</v>
      </c>
      <c r="FP3" s="662">
        <f t="shared" si="10"/>
        <v>42639</v>
      </c>
      <c r="FQ3" s="662">
        <f t="shared" si="10"/>
        <v>42640</v>
      </c>
      <c r="FR3" s="662">
        <f t="shared" si="10"/>
        <v>42641</v>
      </c>
      <c r="FS3" s="662">
        <f t="shared" si="10"/>
        <v>42642</v>
      </c>
      <c r="FT3" s="662">
        <f t="shared" si="10"/>
        <v>42643</v>
      </c>
      <c r="FU3" s="662">
        <f t="shared" si="10"/>
        <v>42644</v>
      </c>
      <c r="FV3" s="662">
        <f t="shared" si="10"/>
        <v>42645</v>
      </c>
      <c r="FW3" s="662">
        <f t="shared" si="10"/>
        <v>42646</v>
      </c>
      <c r="FX3" s="662">
        <f t="shared" si="10"/>
        <v>42647</v>
      </c>
      <c r="FY3" s="662">
        <f t="shared" si="10"/>
        <v>42648</v>
      </c>
      <c r="FZ3" s="662">
        <f t="shared" si="10"/>
        <v>42649</v>
      </c>
      <c r="GA3" s="662">
        <f t="shared" si="10"/>
        <v>42650</v>
      </c>
      <c r="GB3" s="662">
        <f t="shared" si="10"/>
        <v>42651</v>
      </c>
      <c r="GC3" s="662">
        <f t="shared" si="10"/>
        <v>42652</v>
      </c>
      <c r="GD3" s="662">
        <f t="shared" si="10"/>
        <v>42653</v>
      </c>
      <c r="GE3" s="662">
        <f t="shared" si="10"/>
        <v>42654</v>
      </c>
      <c r="GF3" s="662">
        <f t="shared" si="10"/>
        <v>42655</v>
      </c>
      <c r="GG3" s="662">
        <f t="shared" si="10"/>
        <v>42656</v>
      </c>
      <c r="GH3" s="662">
        <f t="shared" si="10"/>
        <v>42657</v>
      </c>
      <c r="GI3" s="662">
        <f t="shared" si="10"/>
        <v>42658</v>
      </c>
      <c r="GJ3" s="662">
        <f t="shared" si="10"/>
        <v>42659</v>
      </c>
      <c r="GK3" s="662">
        <f t="shared" si="10"/>
        <v>42660</v>
      </c>
      <c r="GL3" s="662">
        <f t="shared" si="10"/>
        <v>42661</v>
      </c>
      <c r="GM3" s="662">
        <f t="shared" si="10"/>
        <v>42662</v>
      </c>
      <c r="GN3" s="662">
        <f t="shared" si="10"/>
        <v>42663</v>
      </c>
      <c r="GO3" s="662">
        <f t="shared" si="10"/>
        <v>42664</v>
      </c>
      <c r="GP3" s="662">
        <f t="shared" ref="GP3:GX3" si="11">GO3+1</f>
        <v>42665</v>
      </c>
      <c r="GQ3" s="662">
        <f t="shared" si="11"/>
        <v>42666</v>
      </c>
      <c r="GR3" s="662">
        <f t="shared" si="11"/>
        <v>42667</v>
      </c>
      <c r="GS3" s="662">
        <f t="shared" si="11"/>
        <v>42668</v>
      </c>
      <c r="GT3" s="662">
        <f t="shared" si="11"/>
        <v>42669</v>
      </c>
      <c r="GU3" s="662">
        <f t="shared" si="11"/>
        <v>42670</v>
      </c>
      <c r="GV3" s="662">
        <f t="shared" si="11"/>
        <v>42671</v>
      </c>
      <c r="GW3" s="662">
        <f t="shared" si="11"/>
        <v>42672</v>
      </c>
      <c r="GX3" s="662">
        <f t="shared" si="11"/>
        <v>42673</v>
      </c>
    </row>
    <row r="4" spans="1:207" s="664" customFormat="1" x14ac:dyDescent="0.25">
      <c r="A4" s="664" t="s">
        <v>5</v>
      </c>
      <c r="B4" s="664" t="s">
        <v>305</v>
      </c>
      <c r="C4" s="665">
        <v>2893.3333333333335</v>
      </c>
      <c r="D4" s="665">
        <v>4340.0000000000009</v>
      </c>
      <c r="E4" s="665">
        <v>5786.666666666667</v>
      </c>
      <c r="F4" s="665">
        <v>7233.333333333333</v>
      </c>
      <c r="G4" s="1076">
        <v>8680.0000000000018</v>
      </c>
      <c r="H4" s="665">
        <v>8680.0000000000018</v>
      </c>
      <c r="I4" s="665">
        <v>8680.0000000000018</v>
      </c>
      <c r="J4" s="665">
        <v>6510</v>
      </c>
      <c r="K4" s="665">
        <v>8680.0000000000018</v>
      </c>
      <c r="L4" s="665">
        <v>8680.0000000000018</v>
      </c>
      <c r="M4" s="665"/>
      <c r="N4" s="665">
        <v>8680.0000000000018</v>
      </c>
      <c r="O4" s="665">
        <v>8680.0000000000018</v>
      </c>
      <c r="P4" s="665">
        <v>8680.0000000000018</v>
      </c>
      <c r="Q4" s="665">
        <v>8680.0000000000018</v>
      </c>
      <c r="R4" s="665">
        <v>6510</v>
      </c>
      <c r="S4" s="665">
        <v>8680.0000000000018</v>
      </c>
      <c r="T4" s="665">
        <v>8680.0000000000018</v>
      </c>
      <c r="U4" s="665">
        <v>8680.0000000000018</v>
      </c>
      <c r="V4" s="665">
        <v>8680.0000000000018</v>
      </c>
      <c r="W4" s="665">
        <v>8680.0000000000018</v>
      </c>
      <c r="X4" s="665">
        <v>3266.6666666666665</v>
      </c>
      <c r="Y4" s="665">
        <v>7350</v>
      </c>
      <c r="Z4" s="665">
        <v>9799.9999999999982</v>
      </c>
      <c r="AA4" s="665">
        <v>9799.9999999999982</v>
      </c>
      <c r="AB4" s="665">
        <v>9799.9999999999982</v>
      </c>
      <c r="AC4" s="665">
        <v>9799.9999999999982</v>
      </c>
      <c r="AD4" s="665">
        <v>9799.9999999999982</v>
      </c>
      <c r="AE4" s="665">
        <v>9799.9999999999982</v>
      </c>
      <c r="AF4" s="665">
        <v>9799.9999999999982</v>
      </c>
      <c r="AG4" s="665">
        <v>9799.9999999999982</v>
      </c>
      <c r="AH4" s="665">
        <v>9799.9999999999982</v>
      </c>
      <c r="AI4" s="665">
        <v>9799.9999999999982</v>
      </c>
      <c r="AJ4" s="665">
        <v>9799.9999999999982</v>
      </c>
      <c r="AK4" s="665">
        <v>4899.9999999999991</v>
      </c>
      <c r="AL4" s="665">
        <v>9799.9999999999982</v>
      </c>
      <c r="AM4" s="665">
        <v>9799.9999999999982</v>
      </c>
      <c r="AN4" s="665">
        <v>9799.9999999999982</v>
      </c>
      <c r="AO4" s="665">
        <v>9799.9999999999982</v>
      </c>
      <c r="AP4" s="665">
        <v>9799.9999999999982</v>
      </c>
      <c r="AQ4" s="665">
        <v>9799.9999999999982</v>
      </c>
      <c r="AR4" s="665">
        <v>4899.9999999999991</v>
      </c>
      <c r="AS4" s="665">
        <v>9799.9999999999982</v>
      </c>
      <c r="AT4" s="665">
        <v>9799.9999999999982</v>
      </c>
      <c r="AU4" s="665">
        <v>9799.9999999999982</v>
      </c>
      <c r="AV4" s="665">
        <v>9799.9999999999982</v>
      </c>
      <c r="AW4" s="665">
        <v>9799.9999999999982</v>
      </c>
      <c r="AX4" s="665">
        <v>9799.9999999999982</v>
      </c>
      <c r="AY4" s="665">
        <v>4899.9999999999991</v>
      </c>
      <c r="AZ4" s="665">
        <v>9799.9999999999982</v>
      </c>
      <c r="BA4" s="665">
        <v>9799.9999999999982</v>
      </c>
      <c r="BB4" s="665">
        <v>9799.9999999999982</v>
      </c>
      <c r="BC4" s="665">
        <v>8680.0000000000018</v>
      </c>
      <c r="BD4" s="665">
        <v>8680.0000000000018</v>
      </c>
      <c r="BE4" s="665">
        <v>8680.0000000000018</v>
      </c>
      <c r="BF4" s="665">
        <v>4340.0000000000009</v>
      </c>
      <c r="BG4" s="665">
        <v>8680.0000000000018</v>
      </c>
      <c r="BH4" s="665">
        <v>8680.0000000000018</v>
      </c>
      <c r="BI4" s="665">
        <v>8680.0000000000018</v>
      </c>
      <c r="BJ4" s="665">
        <v>8680.0000000000018</v>
      </c>
      <c r="BK4" s="665">
        <v>8680.0000000000018</v>
      </c>
      <c r="BL4" s="665">
        <v>8680.0000000000018</v>
      </c>
      <c r="BM4" s="665">
        <v>4340.0000000000009</v>
      </c>
      <c r="BN4" s="665">
        <v>8680.0000000000018</v>
      </c>
      <c r="BO4" s="665">
        <v>8680.0000000000018</v>
      </c>
      <c r="BP4" s="665">
        <v>8680.0000000000018</v>
      </c>
      <c r="BQ4" s="665">
        <v>8680.0000000000018</v>
      </c>
      <c r="BR4" s="665">
        <v>8680.0000000000018</v>
      </c>
      <c r="BS4" s="665">
        <v>8680.0000000000018</v>
      </c>
      <c r="BT4" s="665">
        <v>4340.0000000000009</v>
      </c>
      <c r="BU4" s="665">
        <v>8680.0000000000018</v>
      </c>
      <c r="BV4" s="665">
        <v>8680.0000000000018</v>
      </c>
      <c r="BW4" s="665">
        <v>8680.0000000000018</v>
      </c>
      <c r="BX4" s="665">
        <v>8680.0000000000018</v>
      </c>
      <c r="BY4" s="665">
        <v>8680.0000000000018</v>
      </c>
      <c r="BZ4" s="665">
        <v>8680.0000000000018</v>
      </c>
      <c r="CA4" s="665">
        <v>4340.0000000000009</v>
      </c>
      <c r="CB4" s="665">
        <v>8680.0000000000018</v>
      </c>
      <c r="CC4" s="665">
        <v>8680.0000000000018</v>
      </c>
      <c r="CD4" s="665">
        <v>8680.0000000000018</v>
      </c>
      <c r="CE4" s="665">
        <v>8680.0000000000018</v>
      </c>
      <c r="CF4" s="665">
        <v>8680.0000000000018</v>
      </c>
      <c r="CG4" s="665">
        <v>10850</v>
      </c>
      <c r="CH4" s="665">
        <v>5425</v>
      </c>
      <c r="CI4" s="665">
        <v>10850</v>
      </c>
      <c r="CJ4" s="665">
        <v>10850</v>
      </c>
      <c r="CK4" s="665">
        <v>10850</v>
      </c>
      <c r="CL4" s="665">
        <v>10850</v>
      </c>
      <c r="CM4" s="665">
        <v>10850</v>
      </c>
      <c r="CN4" s="665">
        <v>10850</v>
      </c>
      <c r="CO4" s="665">
        <v>5425</v>
      </c>
      <c r="CP4" s="665">
        <v>10850</v>
      </c>
      <c r="CQ4" s="665">
        <v>10850</v>
      </c>
      <c r="CR4" s="665">
        <v>10850</v>
      </c>
      <c r="CS4" s="665">
        <v>10850</v>
      </c>
      <c r="CT4" s="665">
        <v>10850</v>
      </c>
      <c r="CU4" s="665">
        <v>10850</v>
      </c>
      <c r="CV4" s="665">
        <v>5425</v>
      </c>
      <c r="CW4" s="665">
        <v>10850</v>
      </c>
      <c r="CX4" s="665">
        <v>10850</v>
      </c>
      <c r="CY4" s="665">
        <v>10850</v>
      </c>
      <c r="CZ4" s="665">
        <v>10850</v>
      </c>
      <c r="DA4" s="665">
        <v>10850</v>
      </c>
      <c r="DB4" s="665">
        <v>10850</v>
      </c>
      <c r="DC4" s="665">
        <v>5425</v>
      </c>
      <c r="DD4" s="665">
        <v>10850</v>
      </c>
      <c r="DE4" s="665">
        <v>10850</v>
      </c>
      <c r="DF4" s="665">
        <v>10850</v>
      </c>
      <c r="DG4" s="665">
        <v>10850</v>
      </c>
      <c r="DH4" s="665">
        <v>10850</v>
      </c>
      <c r="DI4" s="665">
        <v>10850</v>
      </c>
      <c r="DJ4" s="665">
        <v>5425</v>
      </c>
      <c r="DK4" s="665">
        <v>10850</v>
      </c>
      <c r="DL4" s="665">
        <v>10850</v>
      </c>
      <c r="DM4" s="665">
        <v>10850</v>
      </c>
      <c r="DN4" s="665">
        <v>10850</v>
      </c>
      <c r="DO4" s="665">
        <v>10850</v>
      </c>
      <c r="DP4" s="665">
        <v>10850</v>
      </c>
      <c r="DQ4" s="665">
        <v>5425</v>
      </c>
      <c r="DR4" s="665">
        <v>10850</v>
      </c>
      <c r="DS4" s="665">
        <v>10850</v>
      </c>
      <c r="DT4" s="665">
        <v>10850</v>
      </c>
      <c r="DU4" s="665">
        <v>10850</v>
      </c>
      <c r="DV4" s="665">
        <v>10850</v>
      </c>
      <c r="DW4" s="665">
        <v>10850</v>
      </c>
      <c r="DX4" s="665">
        <v>5425</v>
      </c>
      <c r="DY4" s="665">
        <v>10850</v>
      </c>
      <c r="DZ4" s="665">
        <v>10850</v>
      </c>
      <c r="EA4" s="665">
        <v>10850</v>
      </c>
      <c r="EB4" s="665">
        <v>10850</v>
      </c>
      <c r="EC4" s="665">
        <v>10850</v>
      </c>
      <c r="ED4" s="665">
        <v>10850</v>
      </c>
      <c r="EE4" s="665">
        <v>5425</v>
      </c>
      <c r="EF4" s="665">
        <v>10850</v>
      </c>
      <c r="EG4" s="665">
        <v>10850</v>
      </c>
      <c r="EH4" s="665">
        <v>10850</v>
      </c>
      <c r="EI4" s="665">
        <v>10850</v>
      </c>
      <c r="EJ4" s="665">
        <v>10850</v>
      </c>
      <c r="EK4" s="665">
        <v>10850</v>
      </c>
      <c r="EL4" s="665">
        <v>5425</v>
      </c>
      <c r="EM4" s="665">
        <v>10850</v>
      </c>
      <c r="EN4" s="665">
        <v>10850</v>
      </c>
      <c r="EO4" s="665">
        <v>10850</v>
      </c>
      <c r="EP4" s="665">
        <v>10850</v>
      </c>
      <c r="EQ4" s="665">
        <v>10126.666666666666</v>
      </c>
      <c r="ER4" s="665">
        <v>10126.666666666666</v>
      </c>
      <c r="ES4" s="665">
        <v>5063.333333333333</v>
      </c>
      <c r="ET4" s="665">
        <v>10126.666666666666</v>
      </c>
      <c r="EU4" s="665">
        <v>10126.666666666666</v>
      </c>
      <c r="EV4" s="665">
        <v>10126.666666666666</v>
      </c>
      <c r="EW4" s="665">
        <v>10126.666666666666</v>
      </c>
      <c r="EX4" s="665">
        <v>10126.666666666666</v>
      </c>
      <c r="EY4" s="665">
        <v>10126.666666666666</v>
      </c>
      <c r="EZ4" s="665">
        <v>5063.333333333333</v>
      </c>
      <c r="FA4" s="665">
        <v>10126.666666666666</v>
      </c>
      <c r="FB4" s="665">
        <v>10126.666666666666</v>
      </c>
      <c r="FC4" s="665">
        <v>10126.666666666666</v>
      </c>
      <c r="FD4" s="665">
        <v>10126.666666666666</v>
      </c>
      <c r="FE4" s="665">
        <v>10126.666666666666</v>
      </c>
      <c r="FF4" s="665">
        <v>10126.666666666666</v>
      </c>
      <c r="FG4" s="665">
        <v>5063.333333333333</v>
      </c>
      <c r="FH4" s="665">
        <v>10126.666666666666</v>
      </c>
      <c r="FI4" s="665">
        <v>10126.666666666666</v>
      </c>
      <c r="FJ4" s="665">
        <v>10126.666666666666</v>
      </c>
      <c r="FK4" s="665">
        <v>10126.666666666666</v>
      </c>
      <c r="FL4" s="665">
        <v>10126.666666666666</v>
      </c>
      <c r="FM4" s="665">
        <v>10126.666666666666</v>
      </c>
      <c r="FN4" s="665">
        <v>5063.333333333333</v>
      </c>
      <c r="FO4" s="665">
        <v>10126.666666666666</v>
      </c>
      <c r="FP4" s="665">
        <v>10126.666666666666</v>
      </c>
      <c r="FQ4" s="665">
        <v>10126.666666666666</v>
      </c>
      <c r="FR4" s="665">
        <v>10126.666666666666</v>
      </c>
      <c r="FS4" s="665">
        <v>10126.666666666666</v>
      </c>
      <c r="FT4" s="665">
        <v>10126.666666666666</v>
      </c>
      <c r="FU4" s="665">
        <v>4199.9999999999991</v>
      </c>
      <c r="FV4" s="665">
        <v>8399.9999999999982</v>
      </c>
      <c r="FW4" s="665">
        <v>8399.9999999999982</v>
      </c>
      <c r="FX4" s="665">
        <v>8399.9999999999982</v>
      </c>
      <c r="FY4" s="665">
        <v>8399.9999999999982</v>
      </c>
      <c r="FZ4" s="665">
        <v>8399.9999999999982</v>
      </c>
      <c r="GA4" s="665">
        <v>8399.9999999999982</v>
      </c>
      <c r="GB4" s="665">
        <v>4199.9999999999991</v>
      </c>
      <c r="GC4" s="665">
        <v>8399.9999999999982</v>
      </c>
      <c r="GD4" s="665">
        <v>8399.9999999999982</v>
      </c>
      <c r="GE4" s="665">
        <v>8399.9999999999982</v>
      </c>
      <c r="GF4" s="665">
        <v>8399.9999999999982</v>
      </c>
      <c r="GG4" s="665">
        <v>8399.9999999999982</v>
      </c>
      <c r="GH4" s="665">
        <v>8399.9999999999982</v>
      </c>
      <c r="GI4" s="665">
        <v>4199.9999999999991</v>
      </c>
      <c r="GJ4" s="665">
        <v>8399.9999999999982</v>
      </c>
      <c r="GK4" s="665">
        <v>8399.9999999999982</v>
      </c>
      <c r="GL4" s="665">
        <v>8399.9999999999982</v>
      </c>
      <c r="GM4" s="665">
        <v>8399.9999999999982</v>
      </c>
      <c r="GN4" s="665">
        <v>8399.9999999999982</v>
      </c>
      <c r="GO4" s="665">
        <v>8399.9999999999982</v>
      </c>
      <c r="GP4" s="665">
        <v>4199.9999999999991</v>
      </c>
      <c r="GQ4" s="665">
        <v>8399.9999999999982</v>
      </c>
      <c r="GR4" s="665">
        <v>8399.9999999999982</v>
      </c>
      <c r="GS4" s="665">
        <v>8399.9999999999982</v>
      </c>
      <c r="GT4" s="665">
        <v>8399.9999999999982</v>
      </c>
      <c r="GU4" s="665">
        <v>8399.9999999999982</v>
      </c>
      <c r="GV4" s="665">
        <v>8399.9999999999982</v>
      </c>
      <c r="GW4" s="665">
        <v>4199.9999999999991</v>
      </c>
      <c r="GX4" s="665">
        <v>8399.9999999999982</v>
      </c>
      <c r="GY4" s="666">
        <f>SUM(C4:GX4)</f>
        <v>1816371.6666666684</v>
      </c>
    </row>
    <row r="5" spans="1:207" s="667" customFormat="1" x14ac:dyDescent="0.25">
      <c r="A5" s="667" t="s">
        <v>5</v>
      </c>
      <c r="B5" s="667" t="s">
        <v>306</v>
      </c>
      <c r="C5" s="668">
        <v>3616.6666666666665</v>
      </c>
      <c r="D5" s="668">
        <v>5425</v>
      </c>
      <c r="E5" s="668">
        <v>7233.333333333333</v>
      </c>
      <c r="F5" s="668">
        <v>9041.6666666666661</v>
      </c>
      <c r="G5" s="1077">
        <v>10850</v>
      </c>
      <c r="H5" s="668">
        <v>10850</v>
      </c>
      <c r="I5" s="668">
        <v>10850</v>
      </c>
      <c r="J5" s="668">
        <v>8137.5</v>
      </c>
      <c r="K5" s="668">
        <v>10850</v>
      </c>
      <c r="L5" s="668">
        <v>10850</v>
      </c>
      <c r="M5" s="668"/>
      <c r="N5" s="668">
        <v>10850</v>
      </c>
      <c r="O5" s="668">
        <v>10850</v>
      </c>
      <c r="P5" s="668">
        <v>10850</v>
      </c>
      <c r="Q5" s="668">
        <v>10850</v>
      </c>
      <c r="R5" s="668">
        <v>8137.5</v>
      </c>
      <c r="S5" s="668">
        <v>10850</v>
      </c>
      <c r="T5" s="668">
        <v>10850</v>
      </c>
      <c r="U5" s="668">
        <v>10850</v>
      </c>
      <c r="V5" s="668">
        <v>10850</v>
      </c>
      <c r="W5" s="668">
        <v>10850</v>
      </c>
      <c r="X5" s="668">
        <v>3616.6666666666665</v>
      </c>
      <c r="Y5" s="668">
        <v>8137.5</v>
      </c>
      <c r="Z5" s="668">
        <v>10850</v>
      </c>
      <c r="AA5" s="668">
        <v>10850</v>
      </c>
      <c r="AB5" s="668">
        <v>10850</v>
      </c>
      <c r="AC5" s="668">
        <v>10850</v>
      </c>
      <c r="AD5" s="668">
        <v>10850</v>
      </c>
      <c r="AE5" s="668">
        <v>10850</v>
      </c>
      <c r="AF5" s="668">
        <v>10850</v>
      </c>
      <c r="AG5" s="668">
        <v>10850</v>
      </c>
      <c r="AH5" s="668">
        <v>10850</v>
      </c>
      <c r="AI5" s="668">
        <v>10850</v>
      </c>
      <c r="AJ5" s="668">
        <v>10850</v>
      </c>
      <c r="AK5" s="668">
        <v>5425</v>
      </c>
      <c r="AL5" s="668">
        <v>10850</v>
      </c>
      <c r="AM5" s="668">
        <v>10850</v>
      </c>
      <c r="AN5" s="668">
        <v>10850</v>
      </c>
      <c r="AO5" s="668">
        <v>10850</v>
      </c>
      <c r="AP5" s="668">
        <v>10850</v>
      </c>
      <c r="AQ5" s="668">
        <v>10850</v>
      </c>
      <c r="AR5" s="668">
        <v>5425</v>
      </c>
      <c r="AS5" s="668">
        <v>10850</v>
      </c>
      <c r="AT5" s="668">
        <v>10850</v>
      </c>
      <c r="AU5" s="668">
        <v>10850</v>
      </c>
      <c r="AV5" s="668">
        <v>10850</v>
      </c>
      <c r="AW5" s="668">
        <v>10850</v>
      </c>
      <c r="AX5" s="668">
        <v>10850</v>
      </c>
      <c r="AY5" s="668">
        <v>5425</v>
      </c>
      <c r="AZ5" s="668">
        <v>10850</v>
      </c>
      <c r="BA5" s="668">
        <v>10850</v>
      </c>
      <c r="BB5" s="668">
        <v>10850</v>
      </c>
      <c r="BC5" s="668">
        <v>10850</v>
      </c>
      <c r="BD5" s="668">
        <v>10850</v>
      </c>
      <c r="BE5" s="668">
        <v>10850</v>
      </c>
      <c r="BF5" s="668">
        <v>5425</v>
      </c>
      <c r="BG5" s="668">
        <v>10850</v>
      </c>
      <c r="BH5" s="668">
        <v>10850</v>
      </c>
      <c r="BI5" s="668">
        <v>10850</v>
      </c>
      <c r="BJ5" s="668">
        <v>10850</v>
      </c>
      <c r="BK5" s="668">
        <v>10850</v>
      </c>
      <c r="BL5" s="668">
        <v>10850</v>
      </c>
      <c r="BM5" s="668">
        <v>5425</v>
      </c>
      <c r="BN5" s="668">
        <v>10850</v>
      </c>
      <c r="BO5" s="668">
        <v>10850</v>
      </c>
      <c r="BP5" s="668">
        <v>10850</v>
      </c>
      <c r="BQ5" s="668">
        <v>10850</v>
      </c>
      <c r="BR5" s="668">
        <v>10850</v>
      </c>
      <c r="BS5" s="668">
        <v>10850</v>
      </c>
      <c r="BT5" s="668">
        <v>5425</v>
      </c>
      <c r="BU5" s="668">
        <v>10850</v>
      </c>
      <c r="BV5" s="668">
        <v>10850</v>
      </c>
      <c r="BW5" s="668">
        <v>10850</v>
      </c>
      <c r="BX5" s="668">
        <v>10850</v>
      </c>
      <c r="BY5" s="668">
        <v>10850</v>
      </c>
      <c r="BZ5" s="668">
        <v>10850</v>
      </c>
      <c r="CA5" s="668">
        <v>5425</v>
      </c>
      <c r="CB5" s="668">
        <v>10850</v>
      </c>
      <c r="CC5" s="668">
        <v>10850</v>
      </c>
      <c r="CD5" s="668">
        <v>10850</v>
      </c>
      <c r="CE5" s="668">
        <v>10850</v>
      </c>
      <c r="CF5" s="668">
        <v>10850</v>
      </c>
      <c r="CG5" s="668">
        <v>10850</v>
      </c>
      <c r="CH5" s="668">
        <v>5425</v>
      </c>
      <c r="CI5" s="668">
        <v>10850</v>
      </c>
      <c r="CJ5" s="668">
        <v>10850</v>
      </c>
      <c r="CK5" s="668">
        <v>10850</v>
      </c>
      <c r="CL5" s="668">
        <v>10850</v>
      </c>
      <c r="CM5" s="668">
        <v>10850</v>
      </c>
      <c r="CN5" s="668">
        <v>10850</v>
      </c>
      <c r="CO5" s="668">
        <v>5425</v>
      </c>
      <c r="CP5" s="668">
        <v>10850</v>
      </c>
      <c r="CQ5" s="668">
        <v>10850</v>
      </c>
      <c r="CR5" s="668">
        <v>10850</v>
      </c>
      <c r="CS5" s="668">
        <v>10850</v>
      </c>
      <c r="CT5" s="668">
        <v>10850</v>
      </c>
      <c r="CU5" s="668">
        <v>10850</v>
      </c>
      <c r="CV5" s="668">
        <v>5425</v>
      </c>
      <c r="CW5" s="668">
        <v>10850</v>
      </c>
      <c r="CX5" s="668">
        <v>10850</v>
      </c>
      <c r="CY5" s="668">
        <v>10850</v>
      </c>
      <c r="CZ5" s="668">
        <v>10850</v>
      </c>
      <c r="DA5" s="668">
        <v>10850</v>
      </c>
      <c r="DB5" s="668">
        <v>10850</v>
      </c>
      <c r="DC5" s="668">
        <v>5425</v>
      </c>
      <c r="DD5" s="668">
        <v>10850</v>
      </c>
      <c r="DE5" s="668">
        <v>10850</v>
      </c>
      <c r="DF5" s="668">
        <v>10850</v>
      </c>
      <c r="DG5" s="668">
        <v>10850</v>
      </c>
      <c r="DH5" s="668">
        <v>10850</v>
      </c>
      <c r="DI5" s="668">
        <v>10850</v>
      </c>
      <c r="DJ5" s="668">
        <v>5425</v>
      </c>
      <c r="DK5" s="668">
        <v>10850</v>
      </c>
      <c r="DL5" s="668">
        <v>10850</v>
      </c>
      <c r="DM5" s="668">
        <v>10850</v>
      </c>
      <c r="DN5" s="668">
        <v>10850</v>
      </c>
      <c r="DO5" s="668">
        <v>10850</v>
      </c>
      <c r="DP5" s="668">
        <v>10850</v>
      </c>
      <c r="DQ5" s="668">
        <v>5425</v>
      </c>
      <c r="DR5" s="668">
        <v>10850</v>
      </c>
      <c r="DS5" s="668">
        <v>10850</v>
      </c>
      <c r="DT5" s="668">
        <v>10850</v>
      </c>
      <c r="DU5" s="668">
        <v>10850</v>
      </c>
      <c r="DV5" s="668">
        <v>10850</v>
      </c>
      <c r="DW5" s="668">
        <v>10850</v>
      </c>
      <c r="DX5" s="668">
        <v>5425</v>
      </c>
      <c r="DY5" s="668">
        <v>10850</v>
      </c>
      <c r="DZ5" s="668">
        <v>10850</v>
      </c>
      <c r="EA5" s="668">
        <v>10850</v>
      </c>
      <c r="EB5" s="668">
        <v>10850</v>
      </c>
      <c r="EC5" s="668">
        <v>10850</v>
      </c>
      <c r="ED5" s="668">
        <v>10850</v>
      </c>
      <c r="EE5" s="668">
        <v>5425</v>
      </c>
      <c r="EF5" s="668">
        <v>10850</v>
      </c>
      <c r="EG5" s="668">
        <v>10850</v>
      </c>
      <c r="EH5" s="668">
        <v>10850</v>
      </c>
      <c r="EI5" s="668">
        <v>10850</v>
      </c>
      <c r="EJ5" s="668">
        <v>10850</v>
      </c>
      <c r="EK5" s="668">
        <v>10850</v>
      </c>
      <c r="EL5" s="668">
        <v>5425</v>
      </c>
      <c r="EM5" s="668">
        <v>10850</v>
      </c>
      <c r="EN5" s="668">
        <v>10850</v>
      </c>
      <c r="EO5" s="668">
        <v>10850</v>
      </c>
      <c r="EP5" s="668">
        <v>10850</v>
      </c>
      <c r="EQ5" s="668">
        <v>10850</v>
      </c>
      <c r="ER5" s="668">
        <v>10850</v>
      </c>
      <c r="ES5" s="668">
        <v>5425</v>
      </c>
      <c r="ET5" s="668">
        <v>10850</v>
      </c>
      <c r="EU5" s="668">
        <v>10850</v>
      </c>
      <c r="EV5" s="668">
        <v>10850</v>
      </c>
      <c r="EW5" s="668">
        <v>10850</v>
      </c>
      <c r="EX5" s="668">
        <v>10850</v>
      </c>
      <c r="EY5" s="668">
        <v>10850</v>
      </c>
      <c r="EZ5" s="668">
        <v>5425</v>
      </c>
      <c r="FA5" s="668">
        <v>10850</v>
      </c>
      <c r="FB5" s="668">
        <v>10850</v>
      </c>
      <c r="FC5" s="668">
        <v>10850</v>
      </c>
      <c r="FD5" s="668">
        <v>10850</v>
      </c>
      <c r="FE5" s="668">
        <v>10850</v>
      </c>
      <c r="FF5" s="668">
        <v>10850</v>
      </c>
      <c r="FG5" s="668">
        <v>5425</v>
      </c>
      <c r="FH5" s="668">
        <v>10850</v>
      </c>
      <c r="FI5" s="668">
        <v>10850</v>
      </c>
      <c r="FJ5" s="668">
        <v>10850</v>
      </c>
      <c r="FK5" s="668">
        <v>10850</v>
      </c>
      <c r="FL5" s="668">
        <v>10850</v>
      </c>
      <c r="FM5" s="668">
        <v>10850</v>
      </c>
      <c r="FN5" s="668">
        <v>5425</v>
      </c>
      <c r="FO5" s="668">
        <v>10850</v>
      </c>
      <c r="FP5" s="668">
        <v>10850</v>
      </c>
      <c r="FQ5" s="668">
        <v>10850</v>
      </c>
      <c r="FR5" s="668">
        <v>10850</v>
      </c>
      <c r="FS5" s="668">
        <v>10850</v>
      </c>
      <c r="FT5" s="668">
        <v>10850</v>
      </c>
      <c r="FU5" s="668">
        <v>5425</v>
      </c>
      <c r="FV5" s="668">
        <v>10850</v>
      </c>
      <c r="FW5" s="668">
        <v>10850</v>
      </c>
      <c r="FX5" s="668">
        <v>10850</v>
      </c>
      <c r="FY5" s="668">
        <v>10850</v>
      </c>
      <c r="FZ5" s="668">
        <v>10850</v>
      </c>
      <c r="GA5" s="668">
        <v>10850</v>
      </c>
      <c r="GB5" s="668">
        <v>5425</v>
      </c>
      <c r="GC5" s="668">
        <v>5325.8333000000002</v>
      </c>
      <c r="GD5" s="668"/>
      <c r="GE5" s="668"/>
      <c r="GF5" s="668"/>
      <c r="GG5" s="668"/>
      <c r="GH5" s="668"/>
      <c r="GI5" s="668"/>
      <c r="GJ5" s="668"/>
      <c r="GK5" s="668"/>
      <c r="GL5" s="668"/>
      <c r="GM5" s="668"/>
      <c r="GN5" s="668"/>
      <c r="GO5" s="668"/>
      <c r="GP5" s="668"/>
      <c r="GQ5" s="668"/>
      <c r="GR5" s="668"/>
      <c r="GS5" s="668"/>
      <c r="GT5" s="668"/>
      <c r="GU5" s="668"/>
      <c r="GV5" s="668"/>
      <c r="GW5" s="668"/>
      <c r="GX5" s="668"/>
      <c r="GY5" s="666">
        <f>SUM(C5:GX5)</f>
        <v>1816371.6666333333</v>
      </c>
    </row>
    <row r="6" spans="1:207" s="669" customFormat="1" x14ac:dyDescent="0.25">
      <c r="A6" s="669" t="s">
        <v>5</v>
      </c>
      <c r="B6" s="669" t="s">
        <v>307</v>
      </c>
      <c r="C6" s="670">
        <v>3227.2</v>
      </c>
      <c r="D6" s="670">
        <v>4864.3999999999996</v>
      </c>
      <c r="E6" s="670">
        <v>7096.36</v>
      </c>
      <c r="F6" s="670">
        <v>7623.74</v>
      </c>
      <c r="G6" s="1078">
        <v>7199.06</v>
      </c>
      <c r="H6" s="670">
        <v>8423.44</v>
      </c>
      <c r="I6" s="670">
        <v>8537.82</v>
      </c>
      <c r="J6" s="670">
        <v>8269.02</v>
      </c>
      <c r="K6" s="670">
        <v>9256.44</v>
      </c>
      <c r="L6" s="670">
        <v>9381.48</v>
      </c>
      <c r="M6" s="670"/>
      <c r="N6" s="670">
        <v>9481.7000000000007</v>
      </c>
      <c r="O6" s="670">
        <v>8238.52</v>
      </c>
      <c r="P6" s="670">
        <v>9176.7999999999993</v>
      </c>
      <c r="Q6" s="670">
        <v>9225.1200000000008</v>
      </c>
      <c r="R6" s="670">
        <v>7879.84</v>
      </c>
      <c r="S6" s="670">
        <v>0</v>
      </c>
      <c r="T6" s="670">
        <v>0</v>
      </c>
      <c r="U6" s="670">
        <v>4320.0600000000004</v>
      </c>
      <c r="V6" s="670">
        <v>403.92</v>
      </c>
      <c r="W6" s="670">
        <v>4876.66</v>
      </c>
      <c r="X6" s="670">
        <v>9094.6</v>
      </c>
      <c r="Y6" s="670">
        <v>10878.52</v>
      </c>
      <c r="Z6" s="670"/>
      <c r="AA6" s="670"/>
      <c r="AB6" s="670"/>
      <c r="AC6" s="670"/>
      <c r="AD6" s="670"/>
      <c r="AE6" s="670"/>
      <c r="AF6" s="670"/>
      <c r="AG6" s="670"/>
      <c r="AH6" s="670"/>
      <c r="AI6" s="670"/>
      <c r="AJ6" s="670"/>
      <c r="AK6" s="670"/>
      <c r="AL6" s="670"/>
      <c r="AM6" s="670"/>
      <c r="AN6" s="670"/>
      <c r="AO6" s="670"/>
      <c r="AP6" s="670"/>
      <c r="AQ6" s="670"/>
      <c r="AR6" s="670"/>
      <c r="AS6" s="670"/>
      <c r="AT6" s="670"/>
      <c r="AU6" s="670"/>
      <c r="AV6" s="670"/>
      <c r="AW6" s="670"/>
      <c r="AX6" s="670"/>
      <c r="AY6" s="670"/>
      <c r="AZ6" s="670"/>
      <c r="BA6" s="670"/>
      <c r="BB6" s="670"/>
      <c r="BC6" s="670"/>
      <c r="BD6" s="670"/>
      <c r="BE6" s="670"/>
      <c r="BF6" s="670"/>
      <c r="BG6" s="670"/>
      <c r="BH6" s="670"/>
      <c r="BI6" s="670"/>
      <c r="BJ6" s="670"/>
      <c r="BK6" s="670"/>
      <c r="BL6" s="670"/>
      <c r="BM6" s="670"/>
      <c r="BN6" s="670"/>
      <c r="BO6" s="670"/>
      <c r="BP6" s="670"/>
      <c r="BQ6" s="670"/>
      <c r="BR6" s="670"/>
      <c r="BS6" s="670"/>
      <c r="BT6" s="670"/>
      <c r="BU6" s="670"/>
      <c r="BV6" s="670"/>
      <c r="BW6" s="670"/>
      <c r="BX6" s="670"/>
      <c r="BY6" s="670"/>
      <c r="BZ6" s="670"/>
      <c r="CA6" s="670"/>
      <c r="CB6" s="670"/>
      <c r="CC6" s="670"/>
      <c r="CD6" s="670"/>
      <c r="CE6" s="670"/>
      <c r="CF6" s="670"/>
      <c r="CG6" s="670"/>
      <c r="CH6" s="670"/>
      <c r="CI6" s="670"/>
      <c r="CJ6" s="670"/>
      <c r="CK6" s="670"/>
      <c r="CL6" s="670"/>
      <c r="CM6" s="670"/>
      <c r="CN6" s="670"/>
      <c r="CO6" s="670"/>
      <c r="CP6" s="670"/>
      <c r="CQ6" s="670"/>
      <c r="CR6" s="670"/>
      <c r="CS6" s="670"/>
      <c r="CT6" s="670"/>
      <c r="CU6" s="670"/>
      <c r="CV6" s="670"/>
      <c r="CW6" s="670"/>
      <c r="CX6" s="670"/>
      <c r="CY6" s="670"/>
      <c r="CZ6" s="670"/>
      <c r="DA6" s="670"/>
      <c r="DB6" s="670"/>
      <c r="DC6" s="670"/>
      <c r="DD6" s="670"/>
      <c r="DE6" s="670"/>
      <c r="DF6" s="670"/>
      <c r="DG6" s="670"/>
      <c r="DH6" s="670"/>
      <c r="DI6" s="670"/>
      <c r="DJ6" s="670"/>
      <c r="DK6" s="670"/>
      <c r="DL6" s="670"/>
      <c r="DM6" s="670"/>
      <c r="DN6" s="670"/>
      <c r="DO6" s="670"/>
      <c r="DP6" s="670"/>
      <c r="DQ6" s="670"/>
      <c r="DR6" s="670"/>
      <c r="DS6" s="670"/>
      <c r="DT6" s="670"/>
      <c r="DU6" s="670"/>
      <c r="DV6" s="670"/>
      <c r="DW6" s="670"/>
      <c r="DX6" s="670"/>
      <c r="DY6" s="670"/>
      <c r="DZ6" s="670"/>
      <c r="EA6" s="670"/>
      <c r="EB6" s="670"/>
      <c r="EC6" s="670"/>
      <c r="ED6" s="670"/>
      <c r="EE6" s="670"/>
      <c r="EF6" s="670"/>
      <c r="EG6" s="670"/>
      <c r="EH6" s="670"/>
      <c r="EI6" s="670"/>
      <c r="EJ6" s="670"/>
      <c r="EK6" s="670"/>
      <c r="EL6" s="670"/>
      <c r="EM6" s="670"/>
      <c r="EN6" s="670"/>
      <c r="EO6" s="670"/>
      <c r="EP6" s="670"/>
      <c r="EQ6" s="670"/>
      <c r="ER6" s="670"/>
      <c r="ES6" s="670"/>
      <c r="ET6" s="670"/>
      <c r="EU6" s="670"/>
      <c r="EV6" s="670"/>
      <c r="EW6" s="670"/>
      <c r="EX6" s="670"/>
      <c r="EY6" s="670"/>
      <c r="EZ6" s="670"/>
      <c r="FA6" s="670"/>
      <c r="FB6" s="670"/>
      <c r="FC6" s="670"/>
      <c r="FD6" s="670"/>
      <c r="FE6" s="670"/>
      <c r="FF6" s="670"/>
      <c r="FG6" s="670"/>
      <c r="FH6" s="670"/>
      <c r="FI6" s="670"/>
      <c r="FJ6" s="670"/>
      <c r="FK6" s="670"/>
      <c r="FL6" s="670"/>
      <c r="FM6" s="670"/>
      <c r="FN6" s="670"/>
      <c r="FO6" s="670"/>
      <c r="FP6" s="670"/>
      <c r="FQ6" s="670"/>
      <c r="FR6" s="670"/>
      <c r="FS6" s="670"/>
      <c r="FT6" s="670"/>
      <c r="FU6" s="670"/>
      <c r="FV6" s="670"/>
      <c r="FW6" s="670"/>
      <c r="FX6" s="670"/>
      <c r="FY6" s="670"/>
      <c r="FZ6" s="670"/>
      <c r="GA6" s="670"/>
      <c r="GB6" s="670"/>
      <c r="GC6" s="670"/>
      <c r="GD6" s="670"/>
      <c r="GE6" s="670"/>
      <c r="GF6" s="670"/>
      <c r="GG6" s="670"/>
      <c r="GH6" s="670"/>
      <c r="GI6" s="670"/>
      <c r="GJ6" s="670"/>
      <c r="GK6" s="670"/>
      <c r="GL6" s="670"/>
      <c r="GM6" s="670"/>
      <c r="GN6" s="670"/>
      <c r="GO6" s="670"/>
      <c r="GP6" s="670"/>
      <c r="GQ6" s="670"/>
      <c r="GR6" s="670"/>
      <c r="GS6" s="670"/>
      <c r="GT6" s="670"/>
      <c r="GU6" s="670"/>
      <c r="GV6" s="670"/>
      <c r="GW6" s="670"/>
      <c r="GX6" s="670"/>
    </row>
    <row r="8" spans="1:207" x14ac:dyDescent="0.25">
      <c r="A8" s="105">
        <f>'PAINEL MOAGEM'!D4</f>
        <v>185</v>
      </c>
      <c r="B8" t="s">
        <v>310</v>
      </c>
      <c r="C8" s="53"/>
      <c r="D8" s="53" t="s">
        <v>313</v>
      </c>
      <c r="E8" s="63">
        <f ca="1">OFFSET(C12,A9,0)</f>
        <v>42485</v>
      </c>
      <c r="F8" s="53"/>
      <c r="G8" s="1079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Q8" s="53"/>
      <c r="CR8" s="53"/>
      <c r="CS8" s="53"/>
      <c r="CT8" s="53"/>
      <c r="CU8" s="53"/>
      <c r="CV8" s="53"/>
      <c r="CW8" s="53"/>
      <c r="CX8" s="53"/>
      <c r="CY8" s="53"/>
      <c r="CZ8" s="53"/>
      <c r="DA8" s="53"/>
      <c r="DB8" s="53"/>
      <c r="DC8" s="53"/>
      <c r="DD8" s="53"/>
      <c r="DE8" s="53"/>
      <c r="DF8" s="53"/>
      <c r="DG8" s="53"/>
      <c r="DH8" s="53"/>
      <c r="DI8" s="53"/>
      <c r="DJ8" s="53"/>
      <c r="DK8" s="53"/>
      <c r="DL8" s="53"/>
      <c r="DM8" s="53"/>
      <c r="DN8" s="53"/>
      <c r="DO8" s="53"/>
      <c r="DP8" s="53"/>
      <c r="DQ8" s="53"/>
      <c r="DR8" s="53"/>
      <c r="DS8" s="53"/>
      <c r="DT8" s="53"/>
      <c r="DU8" s="53"/>
      <c r="DV8" s="53"/>
      <c r="DW8" s="53"/>
      <c r="DX8" s="53"/>
      <c r="DY8" s="53"/>
      <c r="DZ8" s="53"/>
      <c r="EA8" s="53"/>
      <c r="EB8" s="53"/>
      <c r="EC8" s="53"/>
      <c r="ED8" s="53"/>
      <c r="EE8" s="53"/>
      <c r="EF8" s="53"/>
      <c r="EG8" s="53"/>
      <c r="EH8" s="53"/>
      <c r="EI8" s="53"/>
      <c r="EJ8" s="53"/>
      <c r="EK8" s="53"/>
      <c r="EL8" s="53"/>
      <c r="EM8" s="53"/>
      <c r="EN8" s="53"/>
      <c r="EO8" s="53"/>
      <c r="EP8" s="53"/>
      <c r="EQ8" s="53"/>
      <c r="ER8" s="53"/>
      <c r="ES8" s="53"/>
      <c r="ET8" s="53"/>
      <c r="EU8" s="53"/>
      <c r="EV8" s="53"/>
      <c r="EW8" s="53"/>
      <c r="EX8" s="53"/>
      <c r="EY8" s="53"/>
      <c r="EZ8" s="53"/>
      <c r="FA8" s="53"/>
      <c r="FB8" s="53"/>
      <c r="FC8" s="53"/>
      <c r="FD8" s="53"/>
      <c r="FE8" s="53"/>
      <c r="FF8" s="53"/>
      <c r="FG8" s="53"/>
      <c r="FH8" s="53"/>
      <c r="FI8" s="53"/>
      <c r="FJ8" s="53"/>
      <c r="FK8" s="53"/>
      <c r="FL8" s="53"/>
      <c r="FM8" s="53"/>
      <c r="FN8" s="53"/>
      <c r="FO8" s="53"/>
      <c r="FP8" s="53"/>
      <c r="FQ8" s="53"/>
      <c r="FR8" s="53"/>
      <c r="FS8" s="53"/>
      <c r="FT8" s="53"/>
      <c r="FU8" s="53"/>
      <c r="FV8" s="53"/>
      <c r="FW8" s="53"/>
      <c r="FX8" s="53"/>
      <c r="FY8" s="53"/>
      <c r="FZ8" s="53"/>
      <c r="GA8" s="53"/>
      <c r="GB8" s="53"/>
      <c r="GC8" s="53"/>
      <c r="GD8" s="53"/>
      <c r="GE8" s="53"/>
      <c r="GF8" s="53"/>
      <c r="GG8" s="53"/>
      <c r="GH8" s="53"/>
      <c r="GJ8" s="53"/>
      <c r="GK8" s="53"/>
      <c r="GL8" s="53"/>
      <c r="GM8" s="53"/>
      <c r="GN8" s="53"/>
      <c r="GO8" s="53"/>
      <c r="GP8" s="53"/>
      <c r="GQ8" s="53"/>
      <c r="GR8" s="53"/>
      <c r="GS8" s="53"/>
      <c r="GT8" s="53"/>
      <c r="GU8" s="53"/>
      <c r="GV8" s="53"/>
      <c r="GW8" s="53"/>
      <c r="GX8" s="53"/>
    </row>
    <row r="9" spans="1:207" x14ac:dyDescent="0.25">
      <c r="A9">
        <v>15</v>
      </c>
      <c r="B9" t="s">
        <v>148</v>
      </c>
      <c r="E9" s="63">
        <f ca="1">OFFSET(C12,A8+A9-1,0)</f>
        <v>42669</v>
      </c>
      <c r="G9" s="302">
        <v>10850</v>
      </c>
      <c r="H9" s="572" t="s">
        <v>355</v>
      </c>
      <c r="GC9" s="663"/>
    </row>
    <row r="10" spans="1:207" x14ac:dyDescent="0.25">
      <c r="G10"/>
      <c r="H10" s="1125">
        <f ca="1">COUNTIF(G13:G1048576,"&gt;0")</f>
        <v>9</v>
      </c>
    </row>
    <row r="11" spans="1:207" x14ac:dyDescent="0.25">
      <c r="G11"/>
    </row>
    <row r="12" spans="1:207" ht="30" x14ac:dyDescent="0.25">
      <c r="A12" t="s">
        <v>302</v>
      </c>
      <c r="B12" s="678" t="s">
        <v>303</v>
      </c>
      <c r="C12" s="678" t="s">
        <v>304</v>
      </c>
      <c r="D12" s="679" t="s">
        <v>315</v>
      </c>
      <c r="E12" s="679" t="s">
        <v>316</v>
      </c>
      <c r="F12" s="684" t="s">
        <v>31</v>
      </c>
      <c r="G12" s="1072" t="s">
        <v>317</v>
      </c>
      <c r="H12" s="1080" t="s">
        <v>354</v>
      </c>
      <c r="I12">
        <v>0</v>
      </c>
      <c r="J12" s="2403" t="s">
        <v>351</v>
      </c>
      <c r="K12" s="2403"/>
      <c r="N12" s="51" t="s">
        <v>353</v>
      </c>
      <c r="O12" s="214" t="s">
        <v>178</v>
      </c>
      <c r="P12" t="s">
        <v>352</v>
      </c>
    </row>
    <row r="13" spans="1:207" x14ac:dyDescent="0.25">
      <c r="A13">
        <v>1</v>
      </c>
      <c r="B13" s="63">
        <v>42471</v>
      </c>
      <c r="C13" s="800">
        <v>42471</v>
      </c>
      <c r="D13" s="84">
        <v>2893.3333333333335</v>
      </c>
      <c r="E13" s="84">
        <v>3616.6666666666665</v>
      </c>
      <c r="F13" s="84">
        <f ca="1">IF(C13&gt;=TODAY(),NA(),INDEX(B.Diario!$E$19:$XFD$19,0,A13))</f>
        <v>3227.2</v>
      </c>
      <c r="G13" s="293" t="e">
        <f t="shared" ref="G13:G76" ca="1" si="12">IF(F13&gt;=$G$9,F13,NA())</f>
        <v>#N/A</v>
      </c>
      <c r="H13" s="84">
        <f ca="1">IF(C13&gt;'PAINEL MOAGEM'!$H$4,"",IFERROR(F13,0))</f>
        <v>3227.2</v>
      </c>
      <c r="I13" s="1086">
        <f ca="1">IFERROR(IF(G13&gt;0,MAX($I$12:I12)+1,0),0)</f>
        <v>0</v>
      </c>
      <c r="J13">
        <v>0</v>
      </c>
      <c r="K13" s="1073">
        <f t="array" aca="1" ref="K13:K25" ca="1">FREQUENCY(H13:H215,J13:J25)</f>
        <v>19</v>
      </c>
      <c r="M13" s="285"/>
      <c r="N13" t="str">
        <f>TEXT(J13,"0.000")&amp;" a "&amp;TEXT(J13,"0.000")</f>
        <v>0.000 a 0.000</v>
      </c>
      <c r="O13" s="1074">
        <f ca="1">K13</f>
        <v>19</v>
      </c>
      <c r="P13" s="298">
        <f ca="1">SUM($O$13:O13)/SUM($O$13:$O$24)</f>
        <v>9.5477386934673364E-2</v>
      </c>
    </row>
    <row r="14" spans="1:207" x14ac:dyDescent="0.25">
      <c r="A14">
        <v>2</v>
      </c>
      <c r="B14" s="63">
        <v>42472</v>
      </c>
      <c r="C14" s="800">
        <v>42472</v>
      </c>
      <c r="D14" s="84">
        <v>4340.0000000000009</v>
      </c>
      <c r="E14" s="84">
        <v>5425</v>
      </c>
      <c r="F14" s="84">
        <f ca="1">IF(C14&gt;=TODAY(),NA(),INDEX(B.Diario!$E$19:$XFD$19,0,A14))</f>
        <v>4864.3999999999996</v>
      </c>
      <c r="G14" s="293" t="e">
        <f t="shared" ca="1" si="12"/>
        <v>#N/A</v>
      </c>
      <c r="H14" s="84">
        <f ca="1">IF(C14&gt;'PAINEL MOAGEM'!$H$4,"",IFERROR(F14,0))</f>
        <v>4864.3999999999996</v>
      </c>
      <c r="I14" s="1086">
        <f ca="1">IFERROR(IF(G14&gt;0,MAX($I$12:I13)+1,0),0)</f>
        <v>0</v>
      </c>
      <c r="J14" s="84">
        <v>1000</v>
      </c>
      <c r="K14" s="1073">
        <f ca="1"/>
        <v>4</v>
      </c>
      <c r="M14" s="285"/>
      <c r="N14" t="str">
        <f t="shared" ref="N14:N24" si="13">TEXT(J14,"0.000")&amp;" a "&amp;TEXT(J15,"0.000")</f>
        <v>1.000 a 2.000</v>
      </c>
      <c r="O14" s="1074">
        <f ca="1">K14+K15</f>
        <v>9</v>
      </c>
      <c r="P14" s="298">
        <f ca="1">SUM($O$13:O14)/SUM($O$13:$O$24)</f>
        <v>0.1407035175879397</v>
      </c>
    </row>
    <row r="15" spans="1:207" x14ac:dyDescent="0.25">
      <c r="A15">
        <v>3</v>
      </c>
      <c r="B15" s="63">
        <v>42473</v>
      </c>
      <c r="C15" s="800">
        <v>42473</v>
      </c>
      <c r="D15" s="84">
        <v>5786.666666666667</v>
      </c>
      <c r="E15" s="84">
        <v>7233.333333333333</v>
      </c>
      <c r="F15" s="84">
        <f ca="1">IF(C15&gt;=TODAY(),NA(),INDEX(B.Diario!$E$19:$XFD$19,0,A15))</f>
        <v>7096.36</v>
      </c>
      <c r="G15" s="293" t="e">
        <f t="shared" ca="1" si="12"/>
        <v>#N/A</v>
      </c>
      <c r="H15" s="84">
        <f ca="1">IF(C15&gt;'PAINEL MOAGEM'!$H$4,"",IFERROR(F15,0))</f>
        <v>7096.36</v>
      </c>
      <c r="I15" s="1086">
        <f ca="1">IFERROR(IF(G15&gt;0,MAX($I$12:I14)+1,0),0)</f>
        <v>0</v>
      </c>
      <c r="J15" s="84">
        <f>J14+1000</f>
        <v>2000</v>
      </c>
      <c r="K15" s="1073">
        <f ca="1"/>
        <v>5</v>
      </c>
      <c r="M15" s="285"/>
      <c r="N15" t="str">
        <f t="shared" si="13"/>
        <v>2.000 a 3.000</v>
      </c>
      <c r="O15" s="1074">
        <f ca="1">K16</f>
        <v>3</v>
      </c>
      <c r="P15" s="298">
        <f ca="1">SUM($O$13:O15)/SUM($O$13:$O$24)</f>
        <v>0.15577889447236182</v>
      </c>
    </row>
    <row r="16" spans="1:207" x14ac:dyDescent="0.25">
      <c r="A16">
        <v>4</v>
      </c>
      <c r="B16" s="63">
        <v>42474</v>
      </c>
      <c r="C16" s="800">
        <v>42474</v>
      </c>
      <c r="D16" s="84">
        <v>7233.333333333333</v>
      </c>
      <c r="E16" s="84">
        <v>9041.6666666666661</v>
      </c>
      <c r="F16" s="84">
        <f ca="1">IF(C16&gt;=TODAY(),NA(),INDEX(B.Diario!$E$19:$XFD$19,0,A16))</f>
        <v>7623.74</v>
      </c>
      <c r="G16" s="293" t="e">
        <f t="shared" ca="1" si="12"/>
        <v>#N/A</v>
      </c>
      <c r="H16" s="84">
        <f ca="1">IF(C16&gt;'PAINEL MOAGEM'!$H$4,"",IFERROR(F16,0))</f>
        <v>7623.74</v>
      </c>
      <c r="I16" s="1086">
        <f ca="1">IFERROR(IF(G16&gt;0,MAX($I$12:I15)+1,0),0)</f>
        <v>0</v>
      </c>
      <c r="J16" s="84">
        <f t="shared" ref="J16:J25" si="14">J15+1000</f>
        <v>3000</v>
      </c>
      <c r="K16" s="282">
        <f ca="1"/>
        <v>3</v>
      </c>
      <c r="M16" s="285"/>
      <c r="N16" t="str">
        <f t="shared" si="13"/>
        <v>3.000 a 4.000</v>
      </c>
      <c r="O16" s="1074">
        <f t="shared" ref="O16:O24" ca="1" si="15">K17</f>
        <v>4</v>
      </c>
      <c r="P16" s="298">
        <f ca="1">SUM($O$13:O16)/SUM($O$13:$O$24)</f>
        <v>0.17587939698492464</v>
      </c>
    </row>
    <row r="17" spans="1:16" x14ac:dyDescent="0.25">
      <c r="A17">
        <v>5</v>
      </c>
      <c r="B17" s="63">
        <v>42475</v>
      </c>
      <c r="C17" s="800">
        <v>42475</v>
      </c>
      <c r="D17" s="84">
        <v>8680.0000000000018</v>
      </c>
      <c r="E17" s="84">
        <v>10850</v>
      </c>
      <c r="F17" s="84">
        <f ca="1">IF(C17&gt;=TODAY(),NA(),INDEX(B.Diario!$E$19:$XFD$19,0,A17))</f>
        <v>7199.06</v>
      </c>
      <c r="G17" s="293" t="e">
        <f t="shared" ca="1" si="12"/>
        <v>#N/A</v>
      </c>
      <c r="H17" s="84">
        <f ca="1">IF(C17&gt;'PAINEL MOAGEM'!$H$4,"",IFERROR(F17,0))</f>
        <v>7199.06</v>
      </c>
      <c r="I17" s="1086">
        <f ca="1">IFERROR(IF(G17&gt;0,MAX($I$12:I16)+1,0),0)</f>
        <v>0</v>
      </c>
      <c r="J17" s="84">
        <f t="shared" si="14"/>
        <v>4000</v>
      </c>
      <c r="K17" s="282">
        <f ca="1"/>
        <v>4</v>
      </c>
      <c r="M17" s="285"/>
      <c r="N17" t="str">
        <f t="shared" si="13"/>
        <v>4.000 a 5.000</v>
      </c>
      <c r="O17" s="1074">
        <f t="shared" ca="1" si="15"/>
        <v>6</v>
      </c>
      <c r="P17" s="298">
        <f ca="1">SUM($O$13:O17)/SUM($O$13:$O$24)</f>
        <v>0.20603015075376885</v>
      </c>
    </row>
    <row r="18" spans="1:16" x14ac:dyDescent="0.25">
      <c r="A18">
        <v>6</v>
      </c>
      <c r="B18" s="63">
        <v>42476</v>
      </c>
      <c r="C18" s="800">
        <v>42476</v>
      </c>
      <c r="D18" s="84">
        <v>8680.0000000000018</v>
      </c>
      <c r="E18" s="84">
        <v>10850</v>
      </c>
      <c r="F18" s="84">
        <f ca="1">IF(C18&gt;=TODAY(),NA(),INDEX(B.Diario!$E$19:$XFD$19,0,A18))</f>
        <v>8423.44</v>
      </c>
      <c r="G18" s="293" t="e">
        <f t="shared" ca="1" si="12"/>
        <v>#N/A</v>
      </c>
      <c r="H18" s="84">
        <f ca="1">IF(C18&gt;'PAINEL MOAGEM'!$H$4,"",IFERROR(F18,0))</f>
        <v>8423.44</v>
      </c>
      <c r="I18" s="1086">
        <f ca="1">IFERROR(IF(G18&gt;0,MAX($I$12:I17)+1,0),0)</f>
        <v>0</v>
      </c>
      <c r="J18" s="84">
        <f t="shared" si="14"/>
        <v>5000</v>
      </c>
      <c r="K18" s="282">
        <f ca="1"/>
        <v>6</v>
      </c>
      <c r="M18" s="285"/>
      <c r="N18" t="str">
        <f t="shared" si="13"/>
        <v>5.000 a 6.000</v>
      </c>
      <c r="O18" s="1074">
        <f t="shared" ca="1" si="15"/>
        <v>2</v>
      </c>
      <c r="P18" s="298" t="e">
        <f>NA()</f>
        <v>#N/A</v>
      </c>
    </row>
    <row r="19" spans="1:16" x14ac:dyDescent="0.25">
      <c r="A19">
        <v>7</v>
      </c>
      <c r="B19" s="63">
        <v>42477</v>
      </c>
      <c r="C19" s="800">
        <v>42477</v>
      </c>
      <c r="D19" s="84">
        <v>8680.0000000000018</v>
      </c>
      <c r="E19" s="84">
        <v>10850</v>
      </c>
      <c r="F19" s="84">
        <f ca="1">IF(C19&gt;=TODAY(),NA(),INDEX(B.Diario!$E$19:$XFD$19,0,A19))</f>
        <v>8537.82</v>
      </c>
      <c r="G19" s="293" t="e">
        <f t="shared" ca="1" si="12"/>
        <v>#N/A</v>
      </c>
      <c r="H19" s="84">
        <f ca="1">IF(C19&gt;'PAINEL MOAGEM'!$H$4,"",IFERROR(F19,0))</f>
        <v>8537.82</v>
      </c>
      <c r="I19" s="1086">
        <f ca="1">IFERROR(IF(G19&gt;0,MAX($I$12:I18)+1,0),0)</f>
        <v>0</v>
      </c>
      <c r="J19" s="84">
        <f t="shared" si="14"/>
        <v>6000</v>
      </c>
      <c r="K19" s="282">
        <f ca="1"/>
        <v>2</v>
      </c>
      <c r="M19" s="285"/>
      <c r="N19" t="str">
        <f t="shared" si="13"/>
        <v>6.000 a 7.000</v>
      </c>
      <c r="O19" s="1074">
        <f t="shared" ca="1" si="15"/>
        <v>7</v>
      </c>
      <c r="P19" s="298">
        <f ca="1">SUM($O$13:O19)/SUM($O$13:$O$24)</f>
        <v>0.25125628140703515</v>
      </c>
    </row>
    <row r="20" spans="1:16" x14ac:dyDescent="0.25">
      <c r="A20">
        <v>8</v>
      </c>
      <c r="B20" s="63">
        <v>42478</v>
      </c>
      <c r="C20" s="800">
        <v>42478</v>
      </c>
      <c r="D20" s="84">
        <v>6510</v>
      </c>
      <c r="E20" s="84">
        <v>8137.5</v>
      </c>
      <c r="F20" s="84">
        <f ca="1">IF(C20&gt;=TODAY(),NA(),INDEX(B.Diario!$E$19:$XFD$19,0,A20))</f>
        <v>8269.02</v>
      </c>
      <c r="G20" s="293" t="e">
        <f t="shared" ca="1" si="12"/>
        <v>#N/A</v>
      </c>
      <c r="H20" s="84">
        <f ca="1">IF(C20&gt;'PAINEL MOAGEM'!$H$4,"",IFERROR(F20,0))</f>
        <v>8269.02</v>
      </c>
      <c r="I20" s="1086">
        <f ca="1">IFERROR(IF(G20&gt;0,MAX($I$12:I19)+1,0),0)</f>
        <v>0</v>
      </c>
      <c r="J20" s="84">
        <f t="shared" si="14"/>
        <v>7000</v>
      </c>
      <c r="K20" s="282">
        <f ca="1"/>
        <v>7</v>
      </c>
      <c r="M20" s="285"/>
      <c r="N20" t="str">
        <f t="shared" si="13"/>
        <v>7.000 a 8.000</v>
      </c>
      <c r="O20" s="1074">
        <f t="shared" ca="1" si="15"/>
        <v>13</v>
      </c>
      <c r="P20" s="298">
        <f ca="1">SUM($O$13:O20)/SUM($O$13:$O$24)</f>
        <v>0.3165829145728643</v>
      </c>
    </row>
    <row r="21" spans="1:16" x14ac:dyDescent="0.25">
      <c r="A21">
        <v>9</v>
      </c>
      <c r="B21" s="63">
        <v>42479</v>
      </c>
      <c r="C21" s="800">
        <v>42479</v>
      </c>
      <c r="D21" s="84">
        <v>8680.0000000000018</v>
      </c>
      <c r="E21" s="84">
        <v>10850</v>
      </c>
      <c r="F21" s="84">
        <f ca="1">IF(C21&gt;=TODAY(),NA(),INDEX(B.Diario!$E$19:$XFD$19,0,A21))</f>
        <v>9256.44</v>
      </c>
      <c r="G21" s="293" t="e">
        <f t="shared" ca="1" si="12"/>
        <v>#N/A</v>
      </c>
      <c r="H21" s="84">
        <f ca="1">IF(C21&gt;'PAINEL MOAGEM'!$H$4,"",IFERROR(F21,0))</f>
        <v>9256.44</v>
      </c>
      <c r="I21" s="1086">
        <f ca="1">IFERROR(IF(G21&gt;0,MAX($I$12:I20)+1,0),0)</f>
        <v>0</v>
      </c>
      <c r="J21" s="84">
        <f t="shared" si="14"/>
        <v>8000</v>
      </c>
      <c r="K21" s="282">
        <f ca="1"/>
        <v>13</v>
      </c>
      <c r="M21" s="285"/>
      <c r="N21" t="str">
        <f t="shared" si="13"/>
        <v>8.000 a 9.000</v>
      </c>
      <c r="O21" s="1074">
        <f t="shared" ca="1" si="15"/>
        <v>22</v>
      </c>
      <c r="P21" s="298">
        <f ca="1">SUM($O$13:O21)/SUM($O$13:$O$24)</f>
        <v>0.42713567839195982</v>
      </c>
    </row>
    <row r="22" spans="1:16" x14ac:dyDescent="0.25">
      <c r="A22">
        <v>10</v>
      </c>
      <c r="B22" s="63">
        <v>42480</v>
      </c>
      <c r="C22" s="800">
        <v>42480</v>
      </c>
      <c r="D22" s="84">
        <v>8680.0000000000018</v>
      </c>
      <c r="E22" s="84">
        <v>10850</v>
      </c>
      <c r="F22" s="84">
        <f ca="1">IF(C22&gt;=TODAY(),NA(),INDEX(B.Diario!$E$19:$XFD$19,0,A22))</f>
        <v>9381.48</v>
      </c>
      <c r="G22" s="293" t="e">
        <f t="shared" ca="1" si="12"/>
        <v>#N/A</v>
      </c>
      <c r="H22" s="84">
        <f ca="1">IF(C22&gt;'PAINEL MOAGEM'!$H$4,"",IFERROR(F22,0))</f>
        <v>9381.48</v>
      </c>
      <c r="I22" s="1086">
        <f ca="1">IFERROR(IF(G22&gt;0,MAX($I$12:I21)+1,0),0)</f>
        <v>0</v>
      </c>
      <c r="J22" s="84">
        <f t="shared" si="14"/>
        <v>9000</v>
      </c>
      <c r="K22" s="282">
        <f ca="1"/>
        <v>22</v>
      </c>
      <c r="M22" s="285"/>
      <c r="N22" t="str">
        <f t="shared" si="13"/>
        <v>9.000 a 10.000</v>
      </c>
      <c r="O22" s="1074">
        <f t="shared" ca="1" si="15"/>
        <v>57</v>
      </c>
      <c r="P22" s="298">
        <f ca="1">SUM($O$13:O22)/SUM($O$13:$O$24)</f>
        <v>0.71356783919597988</v>
      </c>
    </row>
    <row r="23" spans="1:16" x14ac:dyDescent="0.25">
      <c r="A23">
        <v>11</v>
      </c>
      <c r="B23" s="63">
        <v>42481</v>
      </c>
      <c r="C23" s="800">
        <v>42481</v>
      </c>
      <c r="D23" s="84">
        <v>8680.0000000000018</v>
      </c>
      <c r="E23" s="84">
        <v>10850</v>
      </c>
      <c r="F23" s="84">
        <f ca="1">IF(C23&gt;=TODAY(),NA(),INDEX(B.Diario!$E$19:$XFD$19,0,A23))</f>
        <v>9481.7000000000007</v>
      </c>
      <c r="G23" s="293" t="e">
        <f t="shared" ca="1" si="12"/>
        <v>#N/A</v>
      </c>
      <c r="H23" s="84">
        <f ca="1">IF(C23&gt;'PAINEL MOAGEM'!$H$4,"",IFERROR(F23,0))</f>
        <v>9481.7000000000007</v>
      </c>
      <c r="I23" s="1086">
        <f ca="1">IFERROR(IF(G23&gt;0,MAX($I$12:I22)+1,0),0)</f>
        <v>0</v>
      </c>
      <c r="J23" s="84">
        <f t="shared" si="14"/>
        <v>10000</v>
      </c>
      <c r="K23" s="282">
        <f ca="1"/>
        <v>57</v>
      </c>
      <c r="M23" s="285"/>
      <c r="N23" t="str">
        <f t="shared" si="13"/>
        <v>10.000 a 11.000</v>
      </c>
      <c r="O23" s="1074">
        <f t="shared" ca="1" si="15"/>
        <v>52</v>
      </c>
      <c r="P23" s="298">
        <f ca="1">SUM($O$13:O23)/SUM($O$13:$O$24)</f>
        <v>0.97487437185929648</v>
      </c>
    </row>
    <row r="24" spans="1:16" x14ac:dyDescent="0.25">
      <c r="A24">
        <v>12</v>
      </c>
      <c r="B24" s="63">
        <v>42482</v>
      </c>
      <c r="C24" s="800">
        <v>42482</v>
      </c>
      <c r="D24" s="84">
        <v>8680.0000000000018</v>
      </c>
      <c r="E24" s="84">
        <v>10850</v>
      </c>
      <c r="F24" s="84">
        <f ca="1">IF(C24&gt;=TODAY(),NA(),INDEX(B.Diario!$E$19:$XFD$19,0,A24))</f>
        <v>8238.52</v>
      </c>
      <c r="G24" s="293" t="e">
        <f t="shared" ca="1" si="12"/>
        <v>#N/A</v>
      </c>
      <c r="H24" s="84">
        <f ca="1">IF(C24&gt;'PAINEL MOAGEM'!$H$4,"",IFERROR(F24,0))</f>
        <v>8238.52</v>
      </c>
      <c r="I24" s="1086">
        <f ca="1">IFERROR(IF(G24&gt;0,MAX($I$12:I23)+1,0),0)</f>
        <v>0</v>
      </c>
      <c r="J24" s="84">
        <f t="shared" si="14"/>
        <v>11000</v>
      </c>
      <c r="K24" s="282">
        <f ca="1"/>
        <v>52</v>
      </c>
      <c r="M24" s="285"/>
      <c r="N24" t="str">
        <f t="shared" si="13"/>
        <v>11.000 a 12.000</v>
      </c>
      <c r="O24" s="1074">
        <f t="shared" ca="1" si="15"/>
        <v>5</v>
      </c>
      <c r="P24" s="298">
        <f ca="1">SUM($O$13:O24)/SUM($O$13:$O$24)</f>
        <v>1</v>
      </c>
    </row>
    <row r="25" spans="1:16" x14ac:dyDescent="0.25">
      <c r="A25">
        <v>13</v>
      </c>
      <c r="B25" s="63">
        <v>42483</v>
      </c>
      <c r="C25" s="800">
        <v>42483</v>
      </c>
      <c r="D25" s="84">
        <v>8680.0000000000018</v>
      </c>
      <c r="E25" s="84">
        <v>10850</v>
      </c>
      <c r="F25" s="84">
        <f ca="1">IF(C25&gt;=TODAY(),NA(),INDEX(B.Diario!$E$19:$XFD$19,0,A25))</f>
        <v>9176.7999999999993</v>
      </c>
      <c r="G25" s="293" t="e">
        <f t="shared" ca="1" si="12"/>
        <v>#N/A</v>
      </c>
      <c r="H25" s="84">
        <f ca="1">IF(C25&gt;'PAINEL MOAGEM'!$H$4,"",IFERROR(F25,0))</f>
        <v>9176.7999999999993</v>
      </c>
      <c r="I25" s="1086">
        <f ca="1">IFERROR(IF(G25&gt;0,MAX($I$12:I24)+1,0),0)</f>
        <v>0</v>
      </c>
      <c r="J25" s="84">
        <f t="shared" si="14"/>
        <v>12000</v>
      </c>
      <c r="K25" s="282">
        <f ca="1"/>
        <v>5</v>
      </c>
      <c r="M25" s="285"/>
      <c r="O25" s="1075">
        <f ca="1">SUM(O13:O24)</f>
        <v>199</v>
      </c>
    </row>
    <row r="26" spans="1:16" x14ac:dyDescent="0.25">
      <c r="A26">
        <v>14</v>
      </c>
      <c r="B26" s="63">
        <v>42484</v>
      </c>
      <c r="C26" s="800">
        <v>42484</v>
      </c>
      <c r="D26" s="84">
        <v>8680.0000000000018</v>
      </c>
      <c r="E26" s="84">
        <v>10850</v>
      </c>
      <c r="F26" s="84">
        <f ca="1">IF(C26&gt;=TODAY(),NA(),INDEX(B.Diario!$E$19:$XFD$19,0,A26))</f>
        <v>9225.1200000000008</v>
      </c>
      <c r="G26" s="293" t="e">
        <f t="shared" ca="1" si="12"/>
        <v>#N/A</v>
      </c>
      <c r="H26" s="84">
        <f ca="1">IF(C26&gt;'PAINEL MOAGEM'!$H$4,"",IFERROR(F26,0))</f>
        <v>9225.1200000000008</v>
      </c>
      <c r="I26" s="1086">
        <f ca="1">IFERROR(IF(G26&gt;0,MAX($I$12:I25)+1,0),0)</f>
        <v>0</v>
      </c>
      <c r="K26" s="1075">
        <f ca="1">SUM(K13:K25)</f>
        <v>199</v>
      </c>
    </row>
    <row r="27" spans="1:16" x14ac:dyDescent="0.25">
      <c r="A27">
        <v>15</v>
      </c>
      <c r="B27" s="63">
        <v>42485</v>
      </c>
      <c r="C27" s="800">
        <v>42485</v>
      </c>
      <c r="D27" s="84">
        <v>6510</v>
      </c>
      <c r="E27" s="84">
        <v>8137.5</v>
      </c>
      <c r="F27" s="84">
        <f ca="1">IF(C27&gt;=TODAY(),NA(),INDEX(B.Diario!$E$19:$XFD$19,0,A27))</f>
        <v>7879.84</v>
      </c>
      <c r="G27" s="293" t="e">
        <f t="shared" ca="1" si="12"/>
        <v>#N/A</v>
      </c>
      <c r="H27" s="84">
        <f ca="1">IF(C27&gt;'PAINEL MOAGEM'!$H$4,"",IFERROR(F27,0))</f>
        <v>7879.84</v>
      </c>
      <c r="I27" s="1086">
        <f ca="1">IFERROR(IF(G27&gt;0,MAX($I$12:I26)+1,0),0)</f>
        <v>0</v>
      </c>
    </row>
    <row r="28" spans="1:16" x14ac:dyDescent="0.25">
      <c r="A28">
        <v>16</v>
      </c>
      <c r="B28" s="63">
        <v>42486</v>
      </c>
      <c r="C28" s="800">
        <v>42486</v>
      </c>
      <c r="D28" s="84">
        <v>8680.0000000000018</v>
      </c>
      <c r="E28" s="84">
        <v>10850</v>
      </c>
      <c r="F28" s="84">
        <f ca="1">IF(C28&gt;=TODAY(),NA(),INDEX(B.Diario!$E$19:$XFD$19,0,A28))</f>
        <v>0</v>
      </c>
      <c r="G28" s="293" t="e">
        <f t="shared" ca="1" si="12"/>
        <v>#N/A</v>
      </c>
      <c r="H28" s="84">
        <f ca="1">IF(C28&gt;'PAINEL MOAGEM'!$H$4,"",IFERROR(F28,0))</f>
        <v>0</v>
      </c>
      <c r="I28" s="1086">
        <f ca="1">IFERROR(IF(G28&gt;0,MAX($I$12:I27)+1,0),0)</f>
        <v>0</v>
      </c>
    </row>
    <row r="29" spans="1:16" x14ac:dyDescent="0.25">
      <c r="A29">
        <v>17</v>
      </c>
      <c r="B29" s="63">
        <v>42487</v>
      </c>
      <c r="C29" s="800">
        <v>42487</v>
      </c>
      <c r="D29" s="84">
        <v>8680.0000000000018</v>
      </c>
      <c r="E29" s="84">
        <v>10850</v>
      </c>
      <c r="F29" s="84">
        <f ca="1">IF(C29&gt;=TODAY(),NA(),INDEX(B.Diario!$E$19:$XFD$19,0,A29))</f>
        <v>0</v>
      </c>
      <c r="G29" s="293" t="e">
        <f t="shared" ca="1" si="12"/>
        <v>#N/A</v>
      </c>
      <c r="H29" s="84">
        <f ca="1">IF(C29&gt;'PAINEL MOAGEM'!$H$4,"",IFERROR(F29,0))</f>
        <v>0</v>
      </c>
      <c r="I29" s="1086">
        <f ca="1">IFERROR(IF(G29&gt;0,MAX($I$12:I28)+1,0),0)</f>
        <v>0</v>
      </c>
    </row>
    <row r="30" spans="1:16" x14ac:dyDescent="0.25">
      <c r="A30">
        <v>18</v>
      </c>
      <c r="B30" s="63">
        <v>42488</v>
      </c>
      <c r="C30" s="800">
        <v>42488</v>
      </c>
      <c r="D30" s="84">
        <v>8680.0000000000018</v>
      </c>
      <c r="E30" s="84">
        <v>10850</v>
      </c>
      <c r="F30" s="84">
        <f ca="1">IF(C30&gt;=TODAY(),NA(),INDEX(B.Diario!$E$19:$XFD$19,0,A30))</f>
        <v>4320.0600000000004</v>
      </c>
      <c r="G30" s="293" t="e">
        <f t="shared" ca="1" si="12"/>
        <v>#N/A</v>
      </c>
      <c r="H30" s="84">
        <f ca="1">IF(C30&gt;'PAINEL MOAGEM'!$H$4,"",IFERROR(F30,0))</f>
        <v>4320.0600000000004</v>
      </c>
      <c r="I30" s="1086">
        <f ca="1">IFERROR(IF(G30&gt;0,MAX($I$12:I29)+1,0),0)</f>
        <v>0</v>
      </c>
    </row>
    <row r="31" spans="1:16" x14ac:dyDescent="0.25">
      <c r="A31">
        <v>19</v>
      </c>
      <c r="B31" s="63">
        <v>42489</v>
      </c>
      <c r="C31" s="800">
        <v>42489</v>
      </c>
      <c r="D31" s="84">
        <v>8680.0000000000018</v>
      </c>
      <c r="E31" s="84">
        <v>10850</v>
      </c>
      <c r="F31" s="84">
        <f ca="1">IF(C31&gt;=TODAY(),NA(),INDEX(B.Diario!$E$19:$XFD$19,0,A31))</f>
        <v>403.92</v>
      </c>
      <c r="G31" s="293" t="e">
        <f t="shared" ca="1" si="12"/>
        <v>#N/A</v>
      </c>
      <c r="H31" s="84">
        <f ca="1">IF(C31&gt;'PAINEL MOAGEM'!$H$4,"",IFERROR(F31,0))</f>
        <v>403.92</v>
      </c>
      <c r="I31" s="1086">
        <f ca="1">IFERROR(IF(G31&gt;0,MAX($I$12:I30)+1,0),0)</f>
        <v>0</v>
      </c>
    </row>
    <row r="32" spans="1:16" x14ac:dyDescent="0.25">
      <c r="A32">
        <v>20</v>
      </c>
      <c r="B32" s="63">
        <v>42490</v>
      </c>
      <c r="C32" s="800">
        <v>42490</v>
      </c>
      <c r="D32" s="84">
        <v>8680.0000000000018</v>
      </c>
      <c r="E32" s="84">
        <v>10850</v>
      </c>
      <c r="F32" s="84">
        <f ca="1">IF(C32&gt;=TODAY(),NA(),INDEX(B.Diario!$E$19:$XFD$19,0,A32))</f>
        <v>4876.66</v>
      </c>
      <c r="G32" s="293" t="e">
        <f t="shared" ca="1" si="12"/>
        <v>#N/A</v>
      </c>
      <c r="H32" s="84">
        <f ca="1">IF(C32&gt;'PAINEL MOAGEM'!$H$4,"",IFERROR(F32,0))</f>
        <v>4876.66</v>
      </c>
      <c r="I32" s="1086">
        <f ca="1">IFERROR(IF(G32&gt;0,MAX($I$12:I31)+1,0),0)</f>
        <v>0</v>
      </c>
    </row>
    <row r="33" spans="1:9" x14ac:dyDescent="0.25">
      <c r="A33">
        <v>21</v>
      </c>
      <c r="B33" s="63">
        <v>42491</v>
      </c>
      <c r="C33" s="800">
        <v>42491</v>
      </c>
      <c r="D33" s="84">
        <v>3266.6666666666665</v>
      </c>
      <c r="E33" s="84">
        <v>3616.6666666666665</v>
      </c>
      <c r="F33" s="84">
        <f ca="1">IF(C33&gt;=TODAY(),NA(),INDEX(B.Diario!$E$19:$XFD$19,0,A33))</f>
        <v>9094.6</v>
      </c>
      <c r="G33" s="293" t="e">
        <f t="shared" ca="1" si="12"/>
        <v>#N/A</v>
      </c>
      <c r="H33" s="84">
        <f ca="1">IF(C33&gt;'PAINEL MOAGEM'!$H$4,"",IFERROR(F33,0))</f>
        <v>9094.6</v>
      </c>
      <c r="I33" s="1086">
        <f ca="1">IFERROR(IF(G33&gt;0,MAX($I$12:I32)+1,0),0)</f>
        <v>0</v>
      </c>
    </row>
    <row r="34" spans="1:9" x14ac:dyDescent="0.25">
      <c r="A34">
        <v>22</v>
      </c>
      <c r="B34" s="63">
        <v>42492</v>
      </c>
      <c r="C34" s="800">
        <v>42492</v>
      </c>
      <c r="D34" s="84">
        <v>7350</v>
      </c>
      <c r="E34" s="84">
        <v>8137.5</v>
      </c>
      <c r="F34" s="84">
        <f ca="1">IF(C34&gt;=TODAY(),NA(),INDEX(B.Diario!$E$19:$XFD$19,0,A34))</f>
        <v>10878.52</v>
      </c>
      <c r="G34" s="293">
        <f t="shared" ca="1" si="12"/>
        <v>10878.52</v>
      </c>
      <c r="H34" s="84">
        <f ca="1">IF(C34&gt;'PAINEL MOAGEM'!$H$4,"",IFERROR(F34,0))</f>
        <v>10878.52</v>
      </c>
      <c r="I34" s="1086">
        <f ca="1">IFERROR(IF(G34&gt;0,MAX($I$12:I33)+1,0),0)</f>
        <v>1</v>
      </c>
    </row>
    <row r="35" spans="1:9" x14ac:dyDescent="0.25">
      <c r="A35">
        <v>23</v>
      </c>
      <c r="B35" s="63">
        <v>42493</v>
      </c>
      <c r="C35" s="800">
        <v>42493</v>
      </c>
      <c r="D35" s="84">
        <v>9799.9999999999982</v>
      </c>
      <c r="E35" s="84">
        <v>10850</v>
      </c>
      <c r="F35" s="84">
        <f ca="1">IF(C35&gt;=TODAY(),NA(),INDEX(B.Diario!$E$19:$XFD$19,0,A35))</f>
        <v>9173.7999999999993</v>
      </c>
      <c r="G35" s="293" t="e">
        <f t="shared" ca="1" si="12"/>
        <v>#N/A</v>
      </c>
      <c r="H35" s="84">
        <f ca="1">IF(C35&gt;'PAINEL MOAGEM'!$H$4,"",IFERROR(F35,0))</f>
        <v>9173.7999999999993</v>
      </c>
      <c r="I35" s="1086">
        <f ca="1">IFERROR(IF(G35&gt;0,MAX($I$12:I34)+1,0),0)</f>
        <v>0</v>
      </c>
    </row>
    <row r="36" spans="1:9" x14ac:dyDescent="0.25">
      <c r="A36">
        <v>24</v>
      </c>
      <c r="B36" s="63">
        <v>42494</v>
      </c>
      <c r="C36" s="800">
        <v>42494</v>
      </c>
      <c r="D36" s="84">
        <v>9799.9999999999982</v>
      </c>
      <c r="E36" s="84">
        <v>10850</v>
      </c>
      <c r="F36" s="84">
        <f ca="1">IF(C36&gt;=TODAY(),NA(),INDEX(B.Diario!$E$19:$XFD$19,0,A36))</f>
        <v>10517.96</v>
      </c>
      <c r="G36" s="293" t="e">
        <f t="shared" ca="1" si="12"/>
        <v>#N/A</v>
      </c>
      <c r="H36" s="84">
        <f ca="1">IF(C36&gt;'PAINEL MOAGEM'!$H$4,"",IFERROR(F36,0))</f>
        <v>10517.96</v>
      </c>
      <c r="I36" s="1086">
        <f ca="1">IFERROR(IF(G36&gt;0,MAX($I$12:I35)+1,0),0)</f>
        <v>0</v>
      </c>
    </row>
    <row r="37" spans="1:9" x14ac:dyDescent="0.25">
      <c r="A37">
        <v>25</v>
      </c>
      <c r="B37" s="63">
        <v>42495</v>
      </c>
      <c r="C37" s="800">
        <v>42495</v>
      </c>
      <c r="D37" s="84">
        <v>9799.9999999999982</v>
      </c>
      <c r="E37" s="84">
        <v>10850</v>
      </c>
      <c r="F37" s="84">
        <f ca="1">IF(C37&gt;=TODAY(),NA(),INDEX(B.Diario!$E$19:$XFD$19,0,A37))</f>
        <v>9713.68</v>
      </c>
      <c r="G37" s="293" t="e">
        <f t="shared" ca="1" si="12"/>
        <v>#N/A</v>
      </c>
      <c r="H37" s="84">
        <f ca="1">IF(C37&gt;'PAINEL MOAGEM'!$H$4,"",IFERROR(F37,0))</f>
        <v>9713.68</v>
      </c>
      <c r="I37" s="1086">
        <f ca="1">IFERROR(IF(G37&gt;0,MAX($I$12:I36)+1,0),0)</f>
        <v>0</v>
      </c>
    </row>
    <row r="38" spans="1:9" x14ac:dyDescent="0.25">
      <c r="A38">
        <v>26</v>
      </c>
      <c r="B38" s="63">
        <v>42496</v>
      </c>
      <c r="C38" s="800">
        <v>42496</v>
      </c>
      <c r="D38" s="84">
        <v>9799.9999999999982</v>
      </c>
      <c r="E38" s="84">
        <v>10850</v>
      </c>
      <c r="F38" s="84">
        <f ca="1">IF(C38&gt;=TODAY(),NA(),INDEX(B.Diario!$E$19:$XFD$19,0,A38))</f>
        <v>10391.26</v>
      </c>
      <c r="G38" s="293" t="e">
        <f t="shared" ca="1" si="12"/>
        <v>#N/A</v>
      </c>
      <c r="H38" s="84">
        <f ca="1">IF(C38&gt;'PAINEL MOAGEM'!$H$4,"",IFERROR(F38,0))</f>
        <v>10391.26</v>
      </c>
      <c r="I38" s="1086">
        <f ca="1">IFERROR(IF(G38&gt;0,MAX($I$12:I37)+1,0),0)</f>
        <v>0</v>
      </c>
    </row>
    <row r="39" spans="1:9" x14ac:dyDescent="0.25">
      <c r="A39">
        <v>27</v>
      </c>
      <c r="B39" s="63">
        <v>42497</v>
      </c>
      <c r="C39" s="800">
        <v>42497</v>
      </c>
      <c r="D39" s="84">
        <v>9799.9999999999982</v>
      </c>
      <c r="E39" s="84">
        <v>10850</v>
      </c>
      <c r="F39" s="84">
        <f ca="1">IF(C39&gt;=TODAY(),NA(),INDEX(B.Diario!$E$19:$XFD$19,0,A39))</f>
        <v>11172.8</v>
      </c>
      <c r="G39" s="293">
        <f t="shared" ca="1" si="12"/>
        <v>11172.8</v>
      </c>
      <c r="H39" s="84">
        <f ca="1">IF(C39&gt;'PAINEL MOAGEM'!$H$4,"",IFERROR(F39,0))</f>
        <v>11172.8</v>
      </c>
      <c r="I39" s="1086">
        <f ca="1">IFERROR(IF(G39&gt;0,MAX($I$12:I38)+1,0),0)</f>
        <v>2</v>
      </c>
    </row>
    <row r="40" spans="1:9" x14ac:dyDescent="0.25">
      <c r="A40">
        <v>28</v>
      </c>
      <c r="B40" s="63">
        <v>42498</v>
      </c>
      <c r="C40" s="800">
        <v>42498</v>
      </c>
      <c r="D40" s="84">
        <v>9799.9999999999982</v>
      </c>
      <c r="E40" s="84">
        <v>10850</v>
      </c>
      <c r="F40" s="84">
        <f ca="1">IF(C40&gt;=TODAY(),NA(),INDEX(B.Diario!$E$19:$XFD$19,0,A40))</f>
        <v>11283.5</v>
      </c>
      <c r="G40" s="293">
        <f t="shared" ca="1" si="12"/>
        <v>11283.5</v>
      </c>
      <c r="H40" s="84">
        <f ca="1">IF(C40&gt;'PAINEL MOAGEM'!$H$4,"",IFERROR(F40,0))</f>
        <v>11283.5</v>
      </c>
      <c r="I40" s="1086">
        <f ca="1">IFERROR(IF(G40&gt;0,MAX($I$12:I39)+1,0),0)</f>
        <v>3</v>
      </c>
    </row>
    <row r="41" spans="1:9" x14ac:dyDescent="0.25">
      <c r="A41">
        <v>29</v>
      </c>
      <c r="B41" s="63">
        <v>42499</v>
      </c>
      <c r="C41" s="800">
        <v>42499</v>
      </c>
      <c r="D41" s="84">
        <v>9799.9999999999982</v>
      </c>
      <c r="E41" s="84">
        <v>10850</v>
      </c>
      <c r="F41" s="84">
        <f>INDEX(B.Diario!$19:$19,MATCH(B41,B.Diario!$2:$2,0))</f>
        <v>7334.34</v>
      </c>
      <c r="G41" s="293" t="e">
        <f t="shared" si="12"/>
        <v>#N/A</v>
      </c>
      <c r="H41" s="84">
        <f ca="1">IF(C41&gt;'PAINEL MOAGEM'!$H$4,"",IFERROR(F41,0))</f>
        <v>7334.34</v>
      </c>
      <c r="I41" s="1086">
        <f>IFERROR(IF(G41&gt;0,MAX($I$12:I40)+1,0),0)</f>
        <v>0</v>
      </c>
    </row>
    <row r="42" spans="1:9" x14ac:dyDescent="0.25">
      <c r="A42">
        <v>30</v>
      </c>
      <c r="B42" s="63">
        <v>42500</v>
      </c>
      <c r="C42" s="800">
        <v>42500</v>
      </c>
      <c r="D42" s="84">
        <v>9799.9999999999982</v>
      </c>
      <c r="E42" s="84">
        <v>10850</v>
      </c>
      <c r="F42" s="84">
        <f>INDEX(B.Diario!$19:$19,MATCH(B42,B.Diario!$2:$2,0))</f>
        <v>0</v>
      </c>
      <c r="G42" s="293" t="e">
        <f t="shared" si="12"/>
        <v>#N/A</v>
      </c>
      <c r="H42" s="84">
        <f ca="1">IF(C42&gt;'PAINEL MOAGEM'!$H$4,"",IFERROR(F42,0))</f>
        <v>0</v>
      </c>
      <c r="I42" s="1086">
        <f>IFERROR(IF(G42&gt;0,MAX($I$12:I41)+1,0),0)</f>
        <v>0</v>
      </c>
    </row>
    <row r="43" spans="1:9" x14ac:dyDescent="0.25">
      <c r="A43">
        <v>31</v>
      </c>
      <c r="B43" s="63">
        <v>42501</v>
      </c>
      <c r="C43" s="800">
        <v>42501</v>
      </c>
      <c r="D43" s="84">
        <v>9799.9999999999982</v>
      </c>
      <c r="E43" s="84">
        <v>10850</v>
      </c>
      <c r="F43" s="84">
        <f>INDEX(B.Diario!$19:$19,MATCH(B43,B.Diario!$2:$2,0))</f>
        <v>0</v>
      </c>
      <c r="G43" s="293" t="e">
        <f t="shared" si="12"/>
        <v>#N/A</v>
      </c>
      <c r="H43" s="84">
        <f ca="1">IF(C43&gt;'PAINEL MOAGEM'!$H$4,"",IFERROR(F43,0))</f>
        <v>0</v>
      </c>
      <c r="I43" s="1086">
        <f>IFERROR(IF(G43&gt;0,MAX($I$12:I42)+1,0),0)</f>
        <v>0</v>
      </c>
    </row>
    <row r="44" spans="1:9" x14ac:dyDescent="0.25">
      <c r="A44">
        <v>32</v>
      </c>
      <c r="B44" s="63">
        <v>42502</v>
      </c>
      <c r="C44" s="800">
        <v>42502</v>
      </c>
      <c r="D44" s="84">
        <v>9799.9999999999982</v>
      </c>
      <c r="E44" s="84">
        <v>10850</v>
      </c>
      <c r="F44" s="84">
        <f>INDEX(B.Diario!$19:$19,MATCH(B44,B.Diario!$2:$2,0))</f>
        <v>1011.34</v>
      </c>
      <c r="G44" s="293" t="e">
        <f t="shared" si="12"/>
        <v>#N/A</v>
      </c>
      <c r="H44" s="84">
        <f ca="1">IF(C44&gt;'PAINEL MOAGEM'!$H$4,"",IFERROR(F44,0))</f>
        <v>1011.34</v>
      </c>
      <c r="I44" s="1086">
        <f>IFERROR(IF(G44&gt;0,MAX($I$12:I43)+1,0),0)</f>
        <v>0</v>
      </c>
    </row>
    <row r="45" spans="1:9" x14ac:dyDescent="0.25">
      <c r="A45">
        <v>33</v>
      </c>
      <c r="B45" s="63">
        <v>42503</v>
      </c>
      <c r="C45" s="800">
        <v>42503</v>
      </c>
      <c r="D45" s="84">
        <v>9799.9999999999982</v>
      </c>
      <c r="E45" s="84">
        <v>10850</v>
      </c>
      <c r="F45" s="84">
        <f>INDEX(B.Diario!$19:$19,MATCH(B45,B.Diario!$2:$2,0))</f>
        <v>0</v>
      </c>
      <c r="G45" s="293" t="e">
        <f t="shared" si="12"/>
        <v>#N/A</v>
      </c>
      <c r="H45" s="84">
        <f ca="1">IF(C45&gt;'PAINEL MOAGEM'!$H$4,"",IFERROR(F45,0))</f>
        <v>0</v>
      </c>
      <c r="I45" s="1086">
        <f>IFERROR(IF(G45&gt;0,MAX($I$12:I44)+1,0),0)</f>
        <v>0</v>
      </c>
    </row>
    <row r="46" spans="1:9" x14ac:dyDescent="0.25">
      <c r="A46">
        <v>34</v>
      </c>
      <c r="B46" s="63">
        <v>42504</v>
      </c>
      <c r="C46" s="800">
        <v>42504</v>
      </c>
      <c r="D46" s="84">
        <v>4899.9999999999991</v>
      </c>
      <c r="E46" s="84">
        <v>5425</v>
      </c>
      <c r="F46" s="84">
        <f>INDEX(B.Diario!$19:$19,MATCH(B46,B.Diario!$2:$2,0))</f>
        <v>0</v>
      </c>
      <c r="G46" s="293" t="e">
        <f t="shared" si="12"/>
        <v>#N/A</v>
      </c>
      <c r="H46" s="84">
        <f ca="1">IF(C46&gt;'PAINEL MOAGEM'!$H$4,"",IFERROR(F46,0))</f>
        <v>0</v>
      </c>
      <c r="I46" s="1086">
        <f>IFERROR(IF(G46&gt;0,MAX($I$12:I45)+1,0),0)</f>
        <v>0</v>
      </c>
    </row>
    <row r="47" spans="1:9" x14ac:dyDescent="0.25">
      <c r="A47">
        <v>35</v>
      </c>
      <c r="B47" s="63">
        <v>42505</v>
      </c>
      <c r="C47" s="800">
        <v>42505</v>
      </c>
      <c r="D47" s="84">
        <v>9799.9999999999982</v>
      </c>
      <c r="E47" s="84">
        <v>10850</v>
      </c>
      <c r="F47" s="84">
        <f>INDEX(B.Diario!$19:$19,MATCH(B47,B.Diario!$2:$2,0))</f>
        <v>3723.4</v>
      </c>
      <c r="G47" s="293" t="e">
        <f t="shared" si="12"/>
        <v>#N/A</v>
      </c>
      <c r="H47" s="84">
        <f ca="1">IF(C47&gt;'PAINEL MOAGEM'!$H$4,"",IFERROR(F47,0))</f>
        <v>3723.4</v>
      </c>
      <c r="I47" s="1086">
        <f>IFERROR(IF(G47&gt;0,MAX($I$12:I46)+1,0),0)</f>
        <v>0</v>
      </c>
    </row>
    <row r="48" spans="1:9" x14ac:dyDescent="0.25">
      <c r="A48">
        <v>36</v>
      </c>
      <c r="B48" s="63">
        <v>42506</v>
      </c>
      <c r="C48" s="800">
        <v>42506</v>
      </c>
      <c r="D48" s="84">
        <v>9799.9999999999982</v>
      </c>
      <c r="E48" s="84">
        <v>10850</v>
      </c>
      <c r="F48" s="84">
        <f>INDEX(B.Diario!$19:$19,MATCH(B48,B.Diario!$2:$2,0))</f>
        <v>2241.8000000000002</v>
      </c>
      <c r="G48" s="293" t="e">
        <f t="shared" si="12"/>
        <v>#N/A</v>
      </c>
      <c r="H48" s="84">
        <f ca="1">IF(C48&gt;'PAINEL MOAGEM'!$H$4,"",IFERROR(F48,0))</f>
        <v>2241.8000000000002</v>
      </c>
      <c r="I48" s="1086">
        <f>IFERROR(IF(G48&gt;0,MAX($I$12:I47)+1,0),0)</f>
        <v>0</v>
      </c>
    </row>
    <row r="49" spans="1:9" x14ac:dyDescent="0.25">
      <c r="A49">
        <v>37</v>
      </c>
      <c r="B49" s="63">
        <v>42507</v>
      </c>
      <c r="C49" s="800">
        <v>42507</v>
      </c>
      <c r="D49" s="84">
        <v>9799.9999999999982</v>
      </c>
      <c r="E49" s="84">
        <v>10850</v>
      </c>
      <c r="F49" s="84">
        <f>INDEX(B.Diario!$19:$19,MATCH(B49,B.Diario!$2:$2,0))</f>
        <v>6115.26</v>
      </c>
      <c r="G49" s="293" t="e">
        <f t="shared" si="12"/>
        <v>#N/A</v>
      </c>
      <c r="H49" s="84">
        <f ca="1">IF(C49&gt;'PAINEL MOAGEM'!$H$4,"",IFERROR(F49,0))</f>
        <v>6115.26</v>
      </c>
      <c r="I49" s="1086">
        <f>IFERROR(IF(G49&gt;0,MAX($I$12:I48)+1,0),0)</f>
        <v>0</v>
      </c>
    </row>
    <row r="50" spans="1:9" x14ac:dyDescent="0.25">
      <c r="A50">
        <v>38</v>
      </c>
      <c r="B50" s="63">
        <v>42508</v>
      </c>
      <c r="C50" s="800">
        <v>42508</v>
      </c>
      <c r="D50" s="84">
        <v>9799.9999999999982</v>
      </c>
      <c r="E50" s="84">
        <v>10850</v>
      </c>
      <c r="F50" s="84">
        <f>INDEX(B.Diario!$19:$19,MATCH(B50,B.Diario!$2:$2,0))</f>
        <v>8148.48</v>
      </c>
      <c r="G50" s="293" t="e">
        <f t="shared" si="12"/>
        <v>#N/A</v>
      </c>
      <c r="H50" s="84">
        <f ca="1">IF(C50&gt;'PAINEL MOAGEM'!$H$4,"",IFERROR(F50,0))</f>
        <v>8148.48</v>
      </c>
      <c r="I50" s="1086">
        <f>IFERROR(IF(G50&gt;0,MAX($I$12:I49)+1,0),0)</f>
        <v>0</v>
      </c>
    </row>
    <row r="51" spans="1:9" x14ac:dyDescent="0.25">
      <c r="A51">
        <v>39</v>
      </c>
      <c r="B51" s="63">
        <v>42509</v>
      </c>
      <c r="C51" s="800">
        <v>42509</v>
      </c>
      <c r="D51" s="84">
        <v>9799.9999999999982</v>
      </c>
      <c r="E51" s="84">
        <v>10850</v>
      </c>
      <c r="F51" s="84">
        <f>INDEX(B.Diario!$19:$19,MATCH(B51,B.Diario!$2:$2,0))</f>
        <v>10462.92</v>
      </c>
      <c r="G51" s="293" t="e">
        <f t="shared" si="12"/>
        <v>#N/A</v>
      </c>
      <c r="H51" s="84">
        <f ca="1">IF(C51&gt;'PAINEL MOAGEM'!$H$4,"",IFERROR(F51,0))</f>
        <v>10462.92</v>
      </c>
      <c r="I51" s="1086">
        <f>IFERROR(IF(G51&gt;0,MAX($I$12:I50)+1,0),0)</f>
        <v>0</v>
      </c>
    </row>
    <row r="52" spans="1:9" x14ac:dyDescent="0.25">
      <c r="A52">
        <v>40</v>
      </c>
      <c r="B52" s="63">
        <v>42510</v>
      </c>
      <c r="C52" s="800">
        <v>42510</v>
      </c>
      <c r="D52" s="84">
        <v>9799.9999999999982</v>
      </c>
      <c r="E52" s="84">
        <v>10850</v>
      </c>
      <c r="F52" s="84">
        <f>INDEX(B.Diario!$19:$19,MATCH(B52,B.Diario!$2:$2,0))</f>
        <v>7740.38</v>
      </c>
      <c r="G52" s="293" t="e">
        <f t="shared" si="12"/>
        <v>#N/A</v>
      </c>
      <c r="H52" s="84">
        <f ca="1">IF(C52&gt;'PAINEL MOAGEM'!$H$4,"",IFERROR(F52,0))</f>
        <v>7740.38</v>
      </c>
      <c r="I52" s="1086">
        <f>IFERROR(IF(G52&gt;0,MAX($I$12:I51)+1,0),0)</f>
        <v>0</v>
      </c>
    </row>
    <row r="53" spans="1:9" x14ac:dyDescent="0.25">
      <c r="A53">
        <v>41</v>
      </c>
      <c r="B53" s="63">
        <v>42511</v>
      </c>
      <c r="C53" s="800">
        <v>42511</v>
      </c>
      <c r="D53" s="84">
        <v>4899.9999999999991</v>
      </c>
      <c r="E53" s="84">
        <v>5425</v>
      </c>
      <c r="F53" s="84">
        <f>INDEX(B.Diario!$19:$19,MATCH(B53,B.Diario!$2:$2,0))</f>
        <v>0</v>
      </c>
      <c r="G53" s="293" t="e">
        <f t="shared" si="12"/>
        <v>#N/A</v>
      </c>
      <c r="H53" s="84">
        <f ca="1">IF(C53&gt;'PAINEL MOAGEM'!$H$4,"",IFERROR(F53,0))</f>
        <v>0</v>
      </c>
      <c r="I53" s="1086">
        <f>IFERROR(IF(G53&gt;0,MAX($I$12:I52)+1,0),0)</f>
        <v>0</v>
      </c>
    </row>
    <row r="54" spans="1:9" x14ac:dyDescent="0.25">
      <c r="A54">
        <v>42</v>
      </c>
      <c r="B54" s="63">
        <v>42512</v>
      </c>
      <c r="C54" s="800">
        <v>42512</v>
      </c>
      <c r="D54" s="84">
        <v>9799.9999999999982</v>
      </c>
      <c r="E54" s="84">
        <v>10850</v>
      </c>
      <c r="F54" s="84">
        <f>INDEX(B.Diario!$19:$19,MATCH(B54,B.Diario!$2:$2,0))</f>
        <v>2766.94</v>
      </c>
      <c r="G54" s="293" t="e">
        <f t="shared" si="12"/>
        <v>#N/A</v>
      </c>
      <c r="H54" s="84">
        <f ca="1">IF(C54&gt;'PAINEL MOAGEM'!$H$4,"",IFERROR(F54,0))</f>
        <v>2766.94</v>
      </c>
      <c r="I54" s="1086">
        <f>IFERROR(IF(G54&gt;0,MAX($I$12:I53)+1,0),0)</f>
        <v>0</v>
      </c>
    </row>
    <row r="55" spans="1:9" x14ac:dyDescent="0.25">
      <c r="A55">
        <v>43</v>
      </c>
      <c r="B55" s="63">
        <v>42513</v>
      </c>
      <c r="C55" s="800">
        <v>42513</v>
      </c>
      <c r="D55" s="84">
        <v>9799.9999999999982</v>
      </c>
      <c r="E55" s="84">
        <v>10850</v>
      </c>
      <c r="F55" s="84">
        <f>INDEX(B.Diario!$19:$19,MATCH(B55,B.Diario!$2:$2,0))</f>
        <v>7616.62</v>
      </c>
      <c r="G55" s="293" t="e">
        <f t="shared" si="12"/>
        <v>#N/A</v>
      </c>
      <c r="H55" s="84">
        <f ca="1">IF(C55&gt;'PAINEL MOAGEM'!$H$4,"",IFERROR(F55,0))</f>
        <v>7616.62</v>
      </c>
      <c r="I55" s="1086">
        <f>IFERROR(IF(G55&gt;0,MAX($I$12:I54)+1,0),0)</f>
        <v>0</v>
      </c>
    </row>
    <row r="56" spans="1:9" x14ac:dyDescent="0.25">
      <c r="A56">
        <v>44</v>
      </c>
      <c r="B56" s="63">
        <v>42514</v>
      </c>
      <c r="C56" s="800">
        <v>42514</v>
      </c>
      <c r="D56" s="84">
        <v>9799.9999999999982</v>
      </c>
      <c r="E56" s="84">
        <v>10850</v>
      </c>
      <c r="F56" s="84">
        <f>INDEX(B.Diario!$19:$19,MATCH(B56,B.Diario!$2:$2,0))</f>
        <v>10549</v>
      </c>
      <c r="G56" s="293" t="e">
        <f t="shared" si="12"/>
        <v>#N/A</v>
      </c>
      <c r="H56" s="84">
        <f ca="1">IF(C56&gt;'PAINEL MOAGEM'!$H$4,"",IFERROR(F56,0))</f>
        <v>10549</v>
      </c>
      <c r="I56" s="1086">
        <f>IFERROR(IF(G56&gt;0,MAX($I$12:I55)+1,0),0)</f>
        <v>0</v>
      </c>
    </row>
    <row r="57" spans="1:9" x14ac:dyDescent="0.25">
      <c r="A57">
        <v>45</v>
      </c>
      <c r="B57" s="63">
        <v>42515</v>
      </c>
      <c r="C57" s="800">
        <v>42515</v>
      </c>
      <c r="D57" s="84">
        <v>9799.9999999999982</v>
      </c>
      <c r="E57" s="84">
        <v>10850</v>
      </c>
      <c r="F57" s="84">
        <f>INDEX(B.Diario!$19:$19,MATCH(B57,B.Diario!$2:$2,0))</f>
        <v>9672.48</v>
      </c>
      <c r="G57" s="293" t="e">
        <f t="shared" si="12"/>
        <v>#N/A</v>
      </c>
      <c r="H57" s="84">
        <f ca="1">IF(C57&gt;'PAINEL MOAGEM'!$H$4,"",IFERROR(F57,0))</f>
        <v>9672.48</v>
      </c>
      <c r="I57" s="1086">
        <f>IFERROR(IF(G57&gt;0,MAX($I$12:I56)+1,0),0)</f>
        <v>0</v>
      </c>
    </row>
    <row r="58" spans="1:9" x14ac:dyDescent="0.25">
      <c r="A58">
        <v>46</v>
      </c>
      <c r="B58" s="63">
        <v>42516</v>
      </c>
      <c r="C58" s="800">
        <v>42516</v>
      </c>
      <c r="D58" s="84">
        <v>9799.9999999999982</v>
      </c>
      <c r="E58" s="84">
        <v>10850</v>
      </c>
      <c r="F58" s="84">
        <f>INDEX(B.Diario!$19:$19,MATCH(B58,B.Diario!$2:$2,0))</f>
        <v>10201</v>
      </c>
      <c r="G58" s="293" t="e">
        <f t="shared" si="12"/>
        <v>#N/A</v>
      </c>
      <c r="H58" s="84">
        <f ca="1">IF(C58&gt;'PAINEL MOAGEM'!$H$4,"",IFERROR(F58,0))</f>
        <v>10201</v>
      </c>
      <c r="I58" s="1086">
        <f>IFERROR(IF(G58&gt;0,MAX($I$12:I57)+1,0),0)</f>
        <v>0</v>
      </c>
    </row>
    <row r="59" spans="1:9" x14ac:dyDescent="0.25">
      <c r="A59">
        <v>47</v>
      </c>
      <c r="B59" s="63">
        <v>42517</v>
      </c>
      <c r="C59" s="800">
        <v>42517</v>
      </c>
      <c r="D59" s="84">
        <v>9799.9999999999982</v>
      </c>
      <c r="E59" s="84">
        <v>10850</v>
      </c>
      <c r="F59" s="84">
        <f>INDEX(B.Diario!$19:$19,MATCH(B59,B.Diario!$2:$2,0))</f>
        <v>10021</v>
      </c>
      <c r="G59" s="293" t="e">
        <f t="shared" si="12"/>
        <v>#N/A</v>
      </c>
      <c r="H59" s="84">
        <f ca="1">IF(C59&gt;'PAINEL MOAGEM'!$H$4,"",IFERROR(F59,0))</f>
        <v>10021</v>
      </c>
      <c r="I59" s="1086">
        <f>IFERROR(IF(G59&gt;0,MAX($I$12:I58)+1,0),0)</f>
        <v>0</v>
      </c>
    </row>
    <row r="60" spans="1:9" x14ac:dyDescent="0.25">
      <c r="A60">
        <v>48</v>
      </c>
      <c r="B60" s="63">
        <v>42518</v>
      </c>
      <c r="C60" s="800">
        <v>42518</v>
      </c>
      <c r="D60" s="84">
        <v>4899.9999999999991</v>
      </c>
      <c r="E60" s="84">
        <v>5425</v>
      </c>
      <c r="F60" s="84">
        <f>INDEX(B.Diario!$19:$19,MATCH(B60,B.Diario!$2:$2,0))</f>
        <v>7917.42</v>
      </c>
      <c r="G60" s="293" t="e">
        <f t="shared" si="12"/>
        <v>#N/A</v>
      </c>
      <c r="H60" s="84">
        <f ca="1">IF(C60&gt;'PAINEL MOAGEM'!$H$4,"",IFERROR(F60,0))</f>
        <v>7917.42</v>
      </c>
      <c r="I60" s="1086">
        <f>IFERROR(IF(G60&gt;0,MAX($I$12:I59)+1,0),0)</f>
        <v>0</v>
      </c>
    </row>
    <row r="61" spans="1:9" x14ac:dyDescent="0.25">
      <c r="A61">
        <v>49</v>
      </c>
      <c r="B61" s="63">
        <v>42519</v>
      </c>
      <c r="C61" s="800">
        <v>42519</v>
      </c>
      <c r="D61" s="84">
        <v>9799.9999999999982</v>
      </c>
      <c r="E61" s="84">
        <v>10850</v>
      </c>
      <c r="F61" s="84">
        <f>INDEX(B.Diario!$19:$19,MATCH(B61,B.Diario!$2:$2,0))</f>
        <v>0</v>
      </c>
      <c r="G61" s="293" t="e">
        <f t="shared" si="12"/>
        <v>#N/A</v>
      </c>
      <c r="H61" s="84">
        <f ca="1">IF(C61&gt;'PAINEL MOAGEM'!$H$4,"",IFERROR(F61,0))</f>
        <v>0</v>
      </c>
      <c r="I61" s="1086">
        <f>IFERROR(IF(G61&gt;0,MAX($I$12:I60)+1,0),0)</f>
        <v>0</v>
      </c>
    </row>
    <row r="62" spans="1:9" x14ac:dyDescent="0.25">
      <c r="A62">
        <v>50</v>
      </c>
      <c r="B62" s="63">
        <v>42520</v>
      </c>
      <c r="C62" s="800">
        <v>42520</v>
      </c>
      <c r="D62" s="84">
        <v>9799.9999999999982</v>
      </c>
      <c r="E62" s="84">
        <v>10850</v>
      </c>
      <c r="F62" s="84">
        <f>INDEX(B.Diario!$19:$19,MATCH(B62,B.Diario!$2:$2,0))</f>
        <v>609.4</v>
      </c>
      <c r="G62" s="293" t="e">
        <f t="shared" si="12"/>
        <v>#N/A</v>
      </c>
      <c r="H62" s="84">
        <f ca="1">IF(C62&gt;'PAINEL MOAGEM'!$H$4,"",IFERROR(F62,0))</f>
        <v>609.4</v>
      </c>
      <c r="I62" s="1086">
        <f>IFERROR(IF(G62&gt;0,MAX($I$12:I61)+1,0),0)</f>
        <v>0</v>
      </c>
    </row>
    <row r="63" spans="1:9" x14ac:dyDescent="0.25">
      <c r="A63">
        <v>51</v>
      </c>
      <c r="B63" s="63">
        <v>42521</v>
      </c>
      <c r="C63" s="800">
        <v>42521</v>
      </c>
      <c r="D63" s="84">
        <v>9799.9999999999982</v>
      </c>
      <c r="E63" s="84">
        <v>10850</v>
      </c>
      <c r="F63" s="84">
        <f>INDEX(B.Diario!$19:$19,MATCH(B63,B.Diario!$2:$2,0))</f>
        <v>0</v>
      </c>
      <c r="G63" s="293" t="e">
        <f t="shared" si="12"/>
        <v>#N/A</v>
      </c>
      <c r="H63" s="84">
        <f ca="1">IF(C63&gt;'PAINEL MOAGEM'!$H$4,"",IFERROR(F63,0))</f>
        <v>0</v>
      </c>
      <c r="I63" s="1086">
        <f>IFERROR(IF(G63&gt;0,MAX($I$12:I62)+1,0),0)</f>
        <v>0</v>
      </c>
    </row>
    <row r="64" spans="1:9" x14ac:dyDescent="0.25">
      <c r="A64">
        <v>52</v>
      </c>
      <c r="B64" s="63">
        <v>42522</v>
      </c>
      <c r="C64" s="800">
        <v>42522</v>
      </c>
      <c r="D64" s="84">
        <v>8680.0000000000018</v>
      </c>
      <c r="E64" s="84">
        <v>10850</v>
      </c>
      <c r="F64" s="84">
        <f>INDEX(B.Diario!$19:$19,MATCH(B64,B.Diario!$2:$2,0))</f>
        <v>0</v>
      </c>
      <c r="G64" s="293" t="e">
        <f t="shared" si="12"/>
        <v>#N/A</v>
      </c>
      <c r="H64" s="84">
        <f ca="1">IF(C64&gt;'PAINEL MOAGEM'!$H$4,"",IFERROR(F64,0))</f>
        <v>0</v>
      </c>
      <c r="I64" s="1086">
        <f>IFERROR(IF(G64&gt;0,MAX($I$12:I63)+1,0),0)</f>
        <v>0</v>
      </c>
    </row>
    <row r="65" spans="1:9" x14ac:dyDescent="0.25">
      <c r="A65">
        <v>53</v>
      </c>
      <c r="B65" s="63">
        <v>42523</v>
      </c>
      <c r="C65" s="800">
        <v>42523</v>
      </c>
      <c r="D65" s="84">
        <v>8680.0000000000018</v>
      </c>
      <c r="E65" s="84">
        <v>10850</v>
      </c>
      <c r="F65" s="84">
        <f>INDEX(B.Diario!$19:$19,MATCH(B65,B.Diario!$2:$2,0))</f>
        <v>0</v>
      </c>
      <c r="G65" s="293" t="e">
        <f t="shared" si="12"/>
        <v>#N/A</v>
      </c>
      <c r="H65" s="84">
        <f ca="1">IF(C65&gt;'PAINEL MOAGEM'!$H$4,"",IFERROR(F65,0))</f>
        <v>0</v>
      </c>
      <c r="I65" s="1086">
        <f>IFERROR(IF(G65&gt;0,MAX($I$12:I64)+1,0),0)</f>
        <v>0</v>
      </c>
    </row>
    <row r="66" spans="1:9" x14ac:dyDescent="0.25">
      <c r="A66">
        <v>54</v>
      </c>
      <c r="B66" s="63">
        <v>42524</v>
      </c>
      <c r="C66" s="800">
        <v>42524</v>
      </c>
      <c r="D66" s="84">
        <v>8680.0000000000018</v>
      </c>
      <c r="E66" s="84">
        <v>10850</v>
      </c>
      <c r="F66" s="84">
        <f>INDEX(B.Diario!$19:$19,MATCH(B66,B.Diario!$2:$2,0))</f>
        <v>0</v>
      </c>
      <c r="G66" s="293" t="e">
        <f t="shared" si="12"/>
        <v>#N/A</v>
      </c>
      <c r="H66" s="84">
        <f ca="1">IF(C66&gt;'PAINEL MOAGEM'!$H$4,"",IFERROR(F66,0))</f>
        <v>0</v>
      </c>
      <c r="I66" s="1086">
        <f>IFERROR(IF(G66&gt;0,MAX($I$12:I65)+1,0),0)</f>
        <v>0</v>
      </c>
    </row>
    <row r="67" spans="1:9" x14ac:dyDescent="0.25">
      <c r="A67">
        <v>55</v>
      </c>
      <c r="B67" s="63">
        <v>42525</v>
      </c>
      <c r="C67" s="800">
        <v>42525</v>
      </c>
      <c r="D67" s="84">
        <v>4340.0000000000009</v>
      </c>
      <c r="E67" s="84">
        <v>5425</v>
      </c>
      <c r="F67" s="84">
        <f>INDEX(B.Diario!$19:$19,MATCH(B67,B.Diario!$2:$2,0))</f>
        <v>0</v>
      </c>
      <c r="G67" s="293" t="e">
        <f t="shared" si="12"/>
        <v>#N/A</v>
      </c>
      <c r="H67" s="84">
        <f ca="1">IF(C67&gt;'PAINEL MOAGEM'!$H$4,"",IFERROR(F67,0))</f>
        <v>0</v>
      </c>
      <c r="I67" s="1086">
        <f>IFERROR(IF(G67&gt;0,MAX($I$12:I66)+1,0),0)</f>
        <v>0</v>
      </c>
    </row>
    <row r="68" spans="1:9" x14ac:dyDescent="0.25">
      <c r="A68">
        <v>56</v>
      </c>
      <c r="B68" s="63">
        <v>42526</v>
      </c>
      <c r="C68" s="800">
        <v>42526</v>
      </c>
      <c r="D68" s="84">
        <v>8680.0000000000018</v>
      </c>
      <c r="E68" s="84">
        <v>10850</v>
      </c>
      <c r="F68" s="84">
        <f>INDEX(B.Diario!$19:$19,MATCH(B68,B.Diario!$2:$2,0))</f>
        <v>1562.78</v>
      </c>
      <c r="G68" s="293" t="e">
        <f t="shared" si="12"/>
        <v>#N/A</v>
      </c>
      <c r="H68" s="84">
        <f ca="1">IF(C68&gt;'PAINEL MOAGEM'!$H$4,"",IFERROR(F68,0))</f>
        <v>1562.78</v>
      </c>
      <c r="I68" s="1086">
        <f>IFERROR(IF(G68&gt;0,MAX($I$12:I67)+1,0),0)</f>
        <v>0</v>
      </c>
    </row>
    <row r="69" spans="1:9" x14ac:dyDescent="0.25">
      <c r="A69">
        <v>57</v>
      </c>
      <c r="B69" s="63">
        <v>42527</v>
      </c>
      <c r="C69" s="800">
        <v>42527</v>
      </c>
      <c r="D69" s="84">
        <v>8680.0000000000018</v>
      </c>
      <c r="E69" s="84">
        <v>10850</v>
      </c>
      <c r="F69" s="84">
        <f>INDEX(B.Diario!$19:$19,MATCH(B69,B.Diario!$2:$2,0))</f>
        <v>1307.8399999999999</v>
      </c>
      <c r="G69" s="293" t="e">
        <f t="shared" si="12"/>
        <v>#N/A</v>
      </c>
      <c r="H69" s="84">
        <f ca="1">IF(C69&gt;'PAINEL MOAGEM'!$H$4,"",IFERROR(F69,0))</f>
        <v>1307.8399999999999</v>
      </c>
      <c r="I69" s="1086">
        <f>IFERROR(IF(G69&gt;0,MAX($I$12:I68)+1,0),0)</f>
        <v>0</v>
      </c>
    </row>
    <row r="70" spans="1:9" x14ac:dyDescent="0.25">
      <c r="A70">
        <v>58</v>
      </c>
      <c r="B70" s="63">
        <v>42528</v>
      </c>
      <c r="C70" s="800">
        <v>42528</v>
      </c>
      <c r="D70" s="84">
        <v>8680.0000000000018</v>
      </c>
      <c r="E70" s="84">
        <v>10850</v>
      </c>
      <c r="F70" s="84">
        <f>INDEX(B.Diario!$19:$19,MATCH(B70,B.Diario!$2:$2,0))</f>
        <v>267</v>
      </c>
      <c r="G70" s="293" t="e">
        <f t="shared" si="12"/>
        <v>#N/A</v>
      </c>
      <c r="H70" s="84">
        <f ca="1">IF(C70&gt;'PAINEL MOAGEM'!$H$4,"",IFERROR(F70,0))</f>
        <v>267</v>
      </c>
      <c r="I70" s="1086">
        <f>IFERROR(IF(G70&gt;0,MAX($I$12:I69)+1,0),0)</f>
        <v>0</v>
      </c>
    </row>
    <row r="71" spans="1:9" x14ac:dyDescent="0.25">
      <c r="A71">
        <v>59</v>
      </c>
      <c r="B71" s="63">
        <v>42529</v>
      </c>
      <c r="C71" s="800">
        <v>42529</v>
      </c>
      <c r="D71" s="84">
        <v>8680.0000000000018</v>
      </c>
      <c r="E71" s="84">
        <v>10850</v>
      </c>
      <c r="F71" s="84">
        <f>INDEX(B.Diario!$19:$19,MATCH(B71,B.Diario!$2:$2,0))</f>
        <v>1856.58</v>
      </c>
      <c r="G71" s="293" t="e">
        <f t="shared" si="12"/>
        <v>#N/A</v>
      </c>
      <c r="H71" s="84">
        <f ca="1">IF(C71&gt;'PAINEL MOAGEM'!$H$4,"",IFERROR(F71,0))</f>
        <v>1856.58</v>
      </c>
      <c r="I71" s="1086">
        <f>IFERROR(IF(G71&gt;0,MAX($I$12:I70)+1,0),0)</f>
        <v>0</v>
      </c>
    </row>
    <row r="72" spans="1:9" x14ac:dyDescent="0.25">
      <c r="A72">
        <v>60</v>
      </c>
      <c r="B72" s="63">
        <v>42530</v>
      </c>
      <c r="C72" s="800">
        <v>42530</v>
      </c>
      <c r="D72" s="84">
        <v>8680.0000000000018</v>
      </c>
      <c r="E72" s="84">
        <v>10850</v>
      </c>
      <c r="F72" s="84">
        <f>INDEX(B.Diario!$19:$19,MATCH(B72,B.Diario!$2:$2,0))</f>
        <v>3955.44</v>
      </c>
      <c r="G72" s="293" t="e">
        <f t="shared" si="12"/>
        <v>#N/A</v>
      </c>
      <c r="H72" s="84">
        <f ca="1">IF(C72&gt;'PAINEL MOAGEM'!$H$4,"",IFERROR(F72,0))</f>
        <v>3955.44</v>
      </c>
      <c r="I72" s="1086">
        <f>IFERROR(IF(G72&gt;0,MAX($I$12:I71)+1,0),0)</f>
        <v>0</v>
      </c>
    </row>
    <row r="73" spans="1:9" x14ac:dyDescent="0.25">
      <c r="A73">
        <v>61</v>
      </c>
      <c r="B73" s="63">
        <v>42531</v>
      </c>
      <c r="C73" s="800">
        <v>42531</v>
      </c>
      <c r="D73" s="84">
        <v>8680.0000000000018</v>
      </c>
      <c r="E73" s="84">
        <v>10850</v>
      </c>
      <c r="F73" s="84">
        <f>INDEX(B.Diario!$19:$19,MATCH(B73,B.Diario!$2:$2,0))</f>
        <v>6578.2</v>
      </c>
      <c r="G73" s="293" t="e">
        <f t="shared" si="12"/>
        <v>#N/A</v>
      </c>
      <c r="H73" s="84">
        <f ca="1">IF(C73&gt;'PAINEL MOAGEM'!$H$4,"",IFERROR(F73,0))</f>
        <v>6578.2</v>
      </c>
      <c r="I73" s="1086">
        <f>IFERROR(IF(G73&gt;0,MAX($I$12:I72)+1,0),0)</f>
        <v>0</v>
      </c>
    </row>
    <row r="74" spans="1:9" x14ac:dyDescent="0.25">
      <c r="A74">
        <v>62</v>
      </c>
      <c r="B74" s="63">
        <v>42532</v>
      </c>
      <c r="C74" s="800">
        <v>42532</v>
      </c>
      <c r="D74" s="84">
        <v>4340.0000000000009</v>
      </c>
      <c r="E74" s="84">
        <v>5425</v>
      </c>
      <c r="F74" s="84">
        <f>INDEX(B.Diario!$19:$19,MATCH(B74,B.Diario!$2:$2,0))</f>
        <v>8371.08</v>
      </c>
      <c r="G74" s="293" t="e">
        <f t="shared" si="12"/>
        <v>#N/A</v>
      </c>
      <c r="H74" s="84">
        <f ca="1">IF(C74&gt;'PAINEL MOAGEM'!$H$4,"",IFERROR(F74,0))</f>
        <v>8371.08</v>
      </c>
      <c r="I74" s="1086">
        <f>IFERROR(IF(G74&gt;0,MAX($I$12:I73)+1,0),0)</f>
        <v>0</v>
      </c>
    </row>
    <row r="75" spans="1:9" x14ac:dyDescent="0.25">
      <c r="A75">
        <v>63</v>
      </c>
      <c r="B75" s="63">
        <v>42533</v>
      </c>
      <c r="C75" s="800">
        <v>42533</v>
      </c>
      <c r="D75" s="84">
        <v>8680.0000000000018</v>
      </c>
      <c r="E75" s="84">
        <v>10850</v>
      </c>
      <c r="F75" s="84">
        <f>INDEX(B.Diario!$19:$19,MATCH(B75,B.Diario!$2:$2,0))</f>
        <v>9764.52</v>
      </c>
      <c r="G75" s="293" t="e">
        <f t="shared" si="12"/>
        <v>#N/A</v>
      </c>
      <c r="H75" s="84">
        <f ca="1">IF(C75&gt;'PAINEL MOAGEM'!$H$4,"",IFERROR(F75,0))</f>
        <v>9764.52</v>
      </c>
      <c r="I75" s="1086">
        <f>IFERROR(IF(G75&gt;0,MAX($I$12:I74)+1,0),0)</f>
        <v>0</v>
      </c>
    </row>
    <row r="76" spans="1:9" x14ac:dyDescent="0.25">
      <c r="A76">
        <v>64</v>
      </c>
      <c r="B76" s="63">
        <v>42534</v>
      </c>
      <c r="C76" s="800">
        <v>42534</v>
      </c>
      <c r="D76" s="84">
        <v>8680.0000000000018</v>
      </c>
      <c r="E76" s="84">
        <v>10850</v>
      </c>
      <c r="F76" s="84">
        <f>INDEX(B.Diario!$19:$19,MATCH(B76,B.Diario!$2:$2,0))</f>
        <v>9931.68</v>
      </c>
      <c r="G76" s="293" t="e">
        <f t="shared" si="12"/>
        <v>#N/A</v>
      </c>
      <c r="H76" s="84">
        <f ca="1">IF(C76&gt;'PAINEL MOAGEM'!$H$4,"",IFERROR(F76,0))</f>
        <v>9931.68</v>
      </c>
      <c r="I76" s="1086">
        <f>IFERROR(IF(G76&gt;0,MAX($I$12:I75)+1,0),0)</f>
        <v>0</v>
      </c>
    </row>
    <row r="77" spans="1:9" x14ac:dyDescent="0.25">
      <c r="A77">
        <v>65</v>
      </c>
      <c r="B77" s="63">
        <v>42535</v>
      </c>
      <c r="C77" s="800">
        <v>42535</v>
      </c>
      <c r="D77" s="84">
        <v>8680.0000000000018</v>
      </c>
      <c r="E77" s="84">
        <v>10850</v>
      </c>
      <c r="F77" s="84">
        <f>INDEX(B.Diario!$19:$19,MATCH(B77,B.Diario!$2:$2,0))</f>
        <v>9795.34</v>
      </c>
      <c r="G77" s="293" t="e">
        <f t="shared" ref="G77:G140" si="16">IF(F77&gt;=$G$9,F77,NA())</f>
        <v>#N/A</v>
      </c>
      <c r="H77" s="84">
        <f ca="1">IF(C77&gt;'PAINEL MOAGEM'!$H$4,"",IFERROR(F77,0))</f>
        <v>9795.34</v>
      </c>
      <c r="I77" s="1086">
        <f>IFERROR(IF(G77&gt;0,MAX($I$12:I76)+1,0),0)</f>
        <v>0</v>
      </c>
    </row>
    <row r="78" spans="1:9" x14ac:dyDescent="0.25">
      <c r="A78">
        <v>66</v>
      </c>
      <c r="B78" s="63">
        <v>42536</v>
      </c>
      <c r="C78" s="800">
        <v>42536</v>
      </c>
      <c r="D78" s="84">
        <v>8680.0000000000018</v>
      </c>
      <c r="E78" s="84">
        <v>10850</v>
      </c>
      <c r="F78" s="84">
        <f>INDEX(B.Diario!$19:$19,MATCH(B78,B.Diario!$2:$2,0))</f>
        <v>10027.98</v>
      </c>
      <c r="G78" s="293" t="e">
        <f t="shared" si="16"/>
        <v>#N/A</v>
      </c>
      <c r="H78" s="84">
        <f ca="1">IF(C78&gt;'PAINEL MOAGEM'!$H$4,"",IFERROR(F78,0))</f>
        <v>10027.98</v>
      </c>
      <c r="I78" s="1086">
        <f>IFERROR(IF(G78&gt;0,MAX($I$12:I77)+1,0),0)</f>
        <v>0</v>
      </c>
    </row>
    <row r="79" spans="1:9" x14ac:dyDescent="0.25">
      <c r="A79">
        <v>67</v>
      </c>
      <c r="B79" s="63">
        <v>42537</v>
      </c>
      <c r="C79" s="800">
        <v>42537</v>
      </c>
      <c r="D79" s="84">
        <v>8680.0000000000018</v>
      </c>
      <c r="E79" s="84">
        <v>10850</v>
      </c>
      <c r="F79" s="84">
        <f>INDEX(B.Diario!$19:$19,MATCH(B79,B.Diario!$2:$2,0))</f>
        <v>10005.02</v>
      </c>
      <c r="G79" s="293" t="e">
        <f t="shared" si="16"/>
        <v>#N/A</v>
      </c>
      <c r="H79" s="84">
        <f ca="1">IF(C79&gt;'PAINEL MOAGEM'!$H$4,"",IFERROR(F79,0))</f>
        <v>10005.02</v>
      </c>
      <c r="I79" s="1086">
        <f>IFERROR(IF(G79&gt;0,MAX($I$12:I78)+1,0),0)</f>
        <v>0</v>
      </c>
    </row>
    <row r="80" spans="1:9" x14ac:dyDescent="0.25">
      <c r="A80">
        <v>68</v>
      </c>
      <c r="B80" s="63">
        <v>42538</v>
      </c>
      <c r="C80" s="800">
        <v>42538</v>
      </c>
      <c r="D80" s="84">
        <v>8680.0000000000018</v>
      </c>
      <c r="E80" s="84">
        <v>10850</v>
      </c>
      <c r="F80" s="84">
        <f>INDEX(B.Diario!$19:$19,MATCH(B80,B.Diario!$2:$2,0))</f>
        <v>9541.0400000000009</v>
      </c>
      <c r="G80" s="293" t="e">
        <f t="shared" si="16"/>
        <v>#N/A</v>
      </c>
      <c r="H80" s="84">
        <f ca="1">IF(C80&gt;'PAINEL MOAGEM'!$H$4,"",IFERROR(F80,0))</f>
        <v>9541.0400000000009</v>
      </c>
      <c r="I80" s="1086">
        <f>IFERROR(IF(G80&gt;0,MAX($I$12:I79)+1,0),0)</f>
        <v>0</v>
      </c>
    </row>
    <row r="81" spans="1:9" x14ac:dyDescent="0.25">
      <c r="A81">
        <v>69</v>
      </c>
      <c r="B81" s="63">
        <v>42539</v>
      </c>
      <c r="C81" s="800">
        <v>42539</v>
      </c>
      <c r="D81" s="84">
        <v>4340.0000000000009</v>
      </c>
      <c r="E81" s="84">
        <v>5425</v>
      </c>
      <c r="F81" s="84">
        <f>INDEX(B.Diario!$19:$19,MATCH(B81,B.Diario!$2:$2,0))</f>
        <v>9361.7999999999993</v>
      </c>
      <c r="G81" s="293" t="e">
        <f t="shared" si="16"/>
        <v>#N/A</v>
      </c>
      <c r="H81" s="84">
        <f ca="1">IF(C81&gt;'PAINEL MOAGEM'!$H$4,"",IFERROR(F81,0))</f>
        <v>9361.7999999999993</v>
      </c>
      <c r="I81" s="1086">
        <f>IFERROR(IF(G81&gt;0,MAX($I$12:I80)+1,0),0)</f>
        <v>0</v>
      </c>
    </row>
    <row r="82" spans="1:9" x14ac:dyDescent="0.25">
      <c r="A82">
        <v>70</v>
      </c>
      <c r="B82" s="63">
        <v>42540</v>
      </c>
      <c r="C82" s="800">
        <v>42540</v>
      </c>
      <c r="D82" s="84">
        <v>8680.0000000000018</v>
      </c>
      <c r="E82" s="84">
        <v>10850</v>
      </c>
      <c r="F82" s="84">
        <f>INDEX(B.Diario!$19:$19,MATCH(B82,B.Diario!$2:$2,0))</f>
        <v>10188.459999999999</v>
      </c>
      <c r="G82" s="293" t="e">
        <f t="shared" si="16"/>
        <v>#N/A</v>
      </c>
      <c r="H82" s="84">
        <f ca="1">IF(C82&gt;'PAINEL MOAGEM'!$H$4,"",IFERROR(F82,0))</f>
        <v>10188.459999999999</v>
      </c>
      <c r="I82" s="1086">
        <f>IFERROR(IF(G82&gt;0,MAX($I$12:I81)+1,0),0)</f>
        <v>0</v>
      </c>
    </row>
    <row r="83" spans="1:9" x14ac:dyDescent="0.25">
      <c r="A83">
        <v>71</v>
      </c>
      <c r="B83" s="63">
        <v>42541</v>
      </c>
      <c r="C83" s="800">
        <v>42541</v>
      </c>
      <c r="D83" s="84">
        <v>8680.0000000000018</v>
      </c>
      <c r="E83" s="84">
        <v>10850</v>
      </c>
      <c r="F83" s="84">
        <f>INDEX(B.Diario!$19:$19,MATCH(B83,B.Diario!$2:$2,0))</f>
        <v>10053.92</v>
      </c>
      <c r="G83" s="293" t="e">
        <f t="shared" si="16"/>
        <v>#N/A</v>
      </c>
      <c r="H83" s="84">
        <f ca="1">IF(C83&gt;'PAINEL MOAGEM'!$H$4,"",IFERROR(F83,0))</f>
        <v>10053.92</v>
      </c>
      <c r="I83" s="1086">
        <f>IFERROR(IF(G83&gt;0,MAX($I$12:I82)+1,0),0)</f>
        <v>0</v>
      </c>
    </row>
    <row r="84" spans="1:9" x14ac:dyDescent="0.25">
      <c r="A84">
        <v>72</v>
      </c>
      <c r="B84" s="63">
        <v>42542</v>
      </c>
      <c r="C84" s="800">
        <v>42542</v>
      </c>
      <c r="D84" s="84">
        <v>8680.0000000000018</v>
      </c>
      <c r="E84" s="84">
        <v>10850</v>
      </c>
      <c r="F84" s="84">
        <f>INDEX(B.Diario!$19:$19,MATCH(B84,B.Diario!$2:$2,0))</f>
        <v>10027.32</v>
      </c>
      <c r="G84" s="293" t="e">
        <f t="shared" si="16"/>
        <v>#N/A</v>
      </c>
      <c r="H84" s="84">
        <f ca="1">IF(C84&gt;'PAINEL MOAGEM'!$H$4,"",IFERROR(F84,0))</f>
        <v>10027.32</v>
      </c>
      <c r="I84" s="1086">
        <f>IFERROR(IF(G84&gt;0,MAX($I$12:I83)+1,0),0)</f>
        <v>0</v>
      </c>
    </row>
    <row r="85" spans="1:9" x14ac:dyDescent="0.25">
      <c r="A85">
        <v>73</v>
      </c>
      <c r="B85" s="63">
        <v>42543</v>
      </c>
      <c r="C85" s="800">
        <v>42543</v>
      </c>
      <c r="D85" s="84">
        <v>8680.0000000000018</v>
      </c>
      <c r="E85" s="84">
        <v>10850</v>
      </c>
      <c r="F85" s="84">
        <f>INDEX(B.Diario!$19:$19,MATCH(B85,B.Diario!$2:$2,0))</f>
        <v>10099.02</v>
      </c>
      <c r="G85" s="293" t="e">
        <f t="shared" si="16"/>
        <v>#N/A</v>
      </c>
      <c r="H85" s="84">
        <f ca="1">IF(C85&gt;'PAINEL MOAGEM'!$H$4,"",IFERROR(F85,0))</f>
        <v>10099.02</v>
      </c>
      <c r="I85" s="1086">
        <f>IFERROR(IF(G85&gt;0,MAX($I$12:I84)+1,0),0)</f>
        <v>0</v>
      </c>
    </row>
    <row r="86" spans="1:9" x14ac:dyDescent="0.25">
      <c r="A86">
        <v>74</v>
      </c>
      <c r="B86" s="63">
        <v>42544</v>
      </c>
      <c r="C86" s="800">
        <v>42544</v>
      </c>
      <c r="D86" s="84">
        <v>8680.0000000000018</v>
      </c>
      <c r="E86" s="84">
        <v>10850</v>
      </c>
      <c r="F86" s="84">
        <f>INDEX(B.Diario!$19:$19,MATCH(B86,B.Diario!$2:$2,0))</f>
        <v>9530.58</v>
      </c>
      <c r="G86" s="293" t="e">
        <f t="shared" si="16"/>
        <v>#N/A</v>
      </c>
      <c r="H86" s="84">
        <f ca="1">IF(C86&gt;'PAINEL MOAGEM'!$H$4,"",IFERROR(F86,0))</f>
        <v>9530.58</v>
      </c>
      <c r="I86" s="1086">
        <f>IFERROR(IF(G86&gt;0,MAX($I$12:I85)+1,0),0)</f>
        <v>0</v>
      </c>
    </row>
    <row r="87" spans="1:9" x14ac:dyDescent="0.25">
      <c r="A87">
        <v>75</v>
      </c>
      <c r="B87" s="63">
        <v>42545</v>
      </c>
      <c r="C87" s="800">
        <v>42545</v>
      </c>
      <c r="D87" s="84">
        <v>8680.0000000000018</v>
      </c>
      <c r="E87" s="84">
        <v>10850</v>
      </c>
      <c r="F87" s="84">
        <f>INDEX(B.Diario!$19:$19,MATCH(B87,B.Diario!$2:$2,0))</f>
        <v>10426.299999999999</v>
      </c>
      <c r="G87" s="293" t="e">
        <f t="shared" si="16"/>
        <v>#N/A</v>
      </c>
      <c r="H87" s="84">
        <f ca="1">IF(C87&gt;'PAINEL MOAGEM'!$H$4,"",IFERROR(F87,0))</f>
        <v>10426.299999999999</v>
      </c>
      <c r="I87" s="1086">
        <f>IFERROR(IF(G87&gt;0,MAX($I$12:I86)+1,0),0)</f>
        <v>0</v>
      </c>
    </row>
    <row r="88" spans="1:9" x14ac:dyDescent="0.25">
      <c r="A88">
        <v>76</v>
      </c>
      <c r="B88" s="63">
        <v>42546</v>
      </c>
      <c r="C88" s="800">
        <v>42546</v>
      </c>
      <c r="D88" s="84">
        <v>4340.0000000000009</v>
      </c>
      <c r="E88" s="84">
        <v>5425</v>
      </c>
      <c r="F88" s="84">
        <f>INDEX(B.Diario!$19:$19,MATCH(B88,B.Diario!$2:$2,0))</f>
        <v>10082.08</v>
      </c>
      <c r="G88" s="293" t="e">
        <f t="shared" si="16"/>
        <v>#N/A</v>
      </c>
      <c r="H88" s="84">
        <f ca="1">IF(C88&gt;'PAINEL MOAGEM'!$H$4,"",IFERROR(F88,0))</f>
        <v>10082.08</v>
      </c>
      <c r="I88" s="1086">
        <f>IFERROR(IF(G88&gt;0,MAX($I$12:I87)+1,0),0)</f>
        <v>0</v>
      </c>
    </row>
    <row r="89" spans="1:9" x14ac:dyDescent="0.25">
      <c r="A89">
        <v>77</v>
      </c>
      <c r="B89" s="63">
        <v>42547</v>
      </c>
      <c r="C89" s="800">
        <v>42547</v>
      </c>
      <c r="D89" s="84">
        <v>8680.0000000000018</v>
      </c>
      <c r="E89" s="84">
        <v>10850</v>
      </c>
      <c r="F89" s="84">
        <f>INDEX(B.Diario!$19:$19,MATCH(B89,B.Diario!$2:$2,0))</f>
        <v>10217.540000000001</v>
      </c>
      <c r="G89" s="293" t="e">
        <f t="shared" si="16"/>
        <v>#N/A</v>
      </c>
      <c r="H89" s="84">
        <f ca="1">IF(C89&gt;'PAINEL MOAGEM'!$H$4,"",IFERROR(F89,0))</f>
        <v>10217.540000000001</v>
      </c>
      <c r="I89" s="1086">
        <f>IFERROR(IF(G89&gt;0,MAX($I$12:I88)+1,0),0)</f>
        <v>0</v>
      </c>
    </row>
    <row r="90" spans="1:9" x14ac:dyDescent="0.25">
      <c r="A90">
        <v>78</v>
      </c>
      <c r="B90" s="63">
        <v>42548</v>
      </c>
      <c r="C90" s="800">
        <v>42548</v>
      </c>
      <c r="D90" s="84">
        <v>8680.0000000000018</v>
      </c>
      <c r="E90" s="84">
        <v>10850</v>
      </c>
      <c r="F90" s="84">
        <f>INDEX(B.Diario!$19:$19,MATCH(B90,B.Diario!$2:$2,0))</f>
        <v>10371.719999999999</v>
      </c>
      <c r="G90" s="293" t="e">
        <f t="shared" si="16"/>
        <v>#N/A</v>
      </c>
      <c r="H90" s="84">
        <f ca="1">IF(C90&gt;'PAINEL MOAGEM'!$H$4,"",IFERROR(F90,0))</f>
        <v>10371.719999999999</v>
      </c>
      <c r="I90" s="1086">
        <f>IFERROR(IF(G90&gt;0,MAX($I$12:I89)+1,0),0)</f>
        <v>0</v>
      </c>
    </row>
    <row r="91" spans="1:9" x14ac:dyDescent="0.25">
      <c r="A91">
        <v>79</v>
      </c>
      <c r="B91" s="63">
        <v>42549</v>
      </c>
      <c r="C91" s="800">
        <v>42549</v>
      </c>
      <c r="D91" s="84">
        <v>8680.0000000000018</v>
      </c>
      <c r="E91" s="84">
        <v>10850</v>
      </c>
      <c r="F91" s="84">
        <f>INDEX(B.Diario!$19:$19,MATCH(B91,B.Diario!$2:$2,0))</f>
        <v>8471.1200000000008</v>
      </c>
      <c r="G91" s="293" t="e">
        <f t="shared" si="16"/>
        <v>#N/A</v>
      </c>
      <c r="H91" s="84">
        <f ca="1">IF(C91&gt;'PAINEL MOAGEM'!$H$4,"",IFERROR(F91,0))</f>
        <v>8471.1200000000008</v>
      </c>
      <c r="I91" s="1086">
        <f>IFERROR(IF(G91&gt;0,MAX($I$12:I90)+1,0),0)</f>
        <v>0</v>
      </c>
    </row>
    <row r="92" spans="1:9" x14ac:dyDescent="0.25">
      <c r="A92">
        <v>80</v>
      </c>
      <c r="B92" s="63">
        <v>42550</v>
      </c>
      <c r="C92" s="800">
        <v>42550</v>
      </c>
      <c r="D92" s="84">
        <v>8680.0000000000018</v>
      </c>
      <c r="E92" s="84">
        <v>10850</v>
      </c>
      <c r="F92" s="84">
        <f>INDEX(B.Diario!$19:$19,MATCH(B92,B.Diario!$2:$2,0))</f>
        <v>10813.88</v>
      </c>
      <c r="G92" s="293" t="e">
        <f t="shared" si="16"/>
        <v>#N/A</v>
      </c>
      <c r="H92" s="84">
        <f ca="1">IF(C92&gt;'PAINEL MOAGEM'!$H$4,"",IFERROR(F92,0))</f>
        <v>10813.88</v>
      </c>
      <c r="I92" s="1086">
        <f>IFERROR(IF(G92&gt;0,MAX($I$12:I91)+1,0),0)</f>
        <v>0</v>
      </c>
    </row>
    <row r="93" spans="1:9" x14ac:dyDescent="0.25">
      <c r="A93">
        <v>81</v>
      </c>
      <c r="B93" s="63">
        <v>42551</v>
      </c>
      <c r="C93" s="800">
        <v>42551</v>
      </c>
      <c r="D93" s="84">
        <v>8680.0000000000018</v>
      </c>
      <c r="E93" s="84">
        <v>10850</v>
      </c>
      <c r="F93" s="84">
        <f>INDEX(B.Diario!$19:$19,MATCH(B93,B.Diario!$2:$2,0))</f>
        <v>11213.3</v>
      </c>
      <c r="G93" s="293">
        <f t="shared" si="16"/>
        <v>11213.3</v>
      </c>
      <c r="H93" s="84">
        <f ca="1">IF(C93&gt;'PAINEL MOAGEM'!$H$4,"",IFERROR(F93,0))</f>
        <v>11213.3</v>
      </c>
      <c r="I93" s="1086">
        <f ca="1">IFERROR(IF(G93&gt;0,MAX($I$12:I92)+1,0),0)</f>
        <v>4</v>
      </c>
    </row>
    <row r="94" spans="1:9" x14ac:dyDescent="0.25">
      <c r="A94">
        <v>82</v>
      </c>
      <c r="B94" s="63">
        <v>42552</v>
      </c>
      <c r="C94" s="800">
        <v>42552</v>
      </c>
      <c r="D94" s="84">
        <v>10850</v>
      </c>
      <c r="E94" s="84">
        <v>10850</v>
      </c>
      <c r="F94" s="84">
        <f>INDEX(B.Diario!$19:$19,MATCH(B94,B.Diario!$2:$2,0))</f>
        <v>8705.2199999999993</v>
      </c>
      <c r="G94" s="293" t="e">
        <f t="shared" si="16"/>
        <v>#N/A</v>
      </c>
      <c r="H94" s="84">
        <f ca="1">IF(C94&gt;'PAINEL MOAGEM'!$H$4,"",IFERROR(F94,0))</f>
        <v>8705.2199999999993</v>
      </c>
      <c r="I94" s="1086">
        <f>IFERROR(IF(G94&gt;0,MAX($I$12:I93)+1,0),0)</f>
        <v>0</v>
      </c>
    </row>
    <row r="95" spans="1:9" x14ac:dyDescent="0.25">
      <c r="A95">
        <v>83</v>
      </c>
      <c r="B95" s="63">
        <v>42553</v>
      </c>
      <c r="C95" s="800">
        <v>42553</v>
      </c>
      <c r="D95" s="84">
        <v>5425</v>
      </c>
      <c r="E95" s="84">
        <v>5425</v>
      </c>
      <c r="F95" s="84">
        <f>INDEX(B.Diario!$19:$19,MATCH(B95,B.Diario!$2:$2,0))</f>
        <v>7054.58</v>
      </c>
      <c r="G95" s="293" t="e">
        <f t="shared" si="16"/>
        <v>#N/A</v>
      </c>
      <c r="H95" s="84">
        <f ca="1">IF(C95&gt;'PAINEL MOAGEM'!$H$4,"",IFERROR(F95,0))</f>
        <v>7054.58</v>
      </c>
      <c r="I95" s="1086">
        <f>IFERROR(IF(G95&gt;0,MAX($I$12:I94)+1,0),0)</f>
        <v>0</v>
      </c>
    </row>
    <row r="96" spans="1:9" x14ac:dyDescent="0.25">
      <c r="A96">
        <v>84</v>
      </c>
      <c r="B96" s="63">
        <v>42554</v>
      </c>
      <c r="C96" s="800">
        <v>42554</v>
      </c>
      <c r="D96" s="84">
        <v>10850</v>
      </c>
      <c r="E96" s="84">
        <v>10850</v>
      </c>
      <c r="F96" s="84">
        <f>INDEX(B.Diario!$19:$19,MATCH(B96,B.Diario!$2:$2,0))</f>
        <v>9992.36</v>
      </c>
      <c r="G96" s="293" t="e">
        <f t="shared" si="16"/>
        <v>#N/A</v>
      </c>
      <c r="H96" s="84">
        <f ca="1">IF(C96&gt;'PAINEL MOAGEM'!$H$4,"",IFERROR(F96,0))</f>
        <v>9992.36</v>
      </c>
      <c r="I96" s="1086">
        <f>IFERROR(IF(G96&gt;0,MAX($I$12:I95)+1,0),0)</f>
        <v>0</v>
      </c>
    </row>
    <row r="97" spans="1:9" x14ac:dyDescent="0.25">
      <c r="A97">
        <v>85</v>
      </c>
      <c r="B97" s="63">
        <v>42555</v>
      </c>
      <c r="C97" s="800">
        <v>42555</v>
      </c>
      <c r="D97" s="84">
        <v>10850</v>
      </c>
      <c r="E97" s="84">
        <v>10850</v>
      </c>
      <c r="F97" s="84">
        <f>INDEX(B.Diario!$19:$19,MATCH(B97,B.Diario!$2:$2,0))</f>
        <v>9101.24</v>
      </c>
      <c r="G97" s="293" t="e">
        <f t="shared" si="16"/>
        <v>#N/A</v>
      </c>
      <c r="H97" s="84">
        <f ca="1">IF(C97&gt;'PAINEL MOAGEM'!$H$4,"",IFERROR(F97,0))</f>
        <v>9101.24</v>
      </c>
      <c r="I97" s="1086">
        <f>IFERROR(IF(G97&gt;0,MAX($I$12:I96)+1,0),0)</f>
        <v>0</v>
      </c>
    </row>
    <row r="98" spans="1:9" x14ac:dyDescent="0.25">
      <c r="A98">
        <v>86</v>
      </c>
      <c r="B98" s="63">
        <v>42556</v>
      </c>
      <c r="C98" s="800">
        <v>42556</v>
      </c>
      <c r="D98" s="84">
        <v>10850</v>
      </c>
      <c r="E98" s="84">
        <v>10850</v>
      </c>
      <c r="F98" s="84">
        <f>INDEX(B.Diario!$19:$19,MATCH(B98,B.Diario!$2:$2,0))</f>
        <v>9019.42</v>
      </c>
      <c r="G98" s="293" t="e">
        <f t="shared" si="16"/>
        <v>#N/A</v>
      </c>
      <c r="H98" s="84">
        <f ca="1">IF(C98&gt;'PAINEL MOAGEM'!$H$4,"",IFERROR(F98,0))</f>
        <v>9019.42</v>
      </c>
      <c r="I98" s="1086">
        <f>IFERROR(IF(G98&gt;0,MAX($I$12:I97)+1,0),0)</f>
        <v>0</v>
      </c>
    </row>
    <row r="99" spans="1:9" x14ac:dyDescent="0.25">
      <c r="A99">
        <v>87</v>
      </c>
      <c r="B99" s="63">
        <v>42557</v>
      </c>
      <c r="C99" s="800">
        <v>42557</v>
      </c>
      <c r="D99" s="84">
        <v>10850</v>
      </c>
      <c r="E99" s="84">
        <v>10850</v>
      </c>
      <c r="F99" s="84">
        <f>INDEX(B.Diario!$19:$19,MATCH(B99,B.Diario!$2:$2,0))</f>
        <v>8820.7199999999993</v>
      </c>
      <c r="G99" s="293" t="e">
        <f t="shared" si="16"/>
        <v>#N/A</v>
      </c>
      <c r="H99" s="84">
        <f ca="1">IF(C99&gt;'PAINEL MOAGEM'!$H$4,"",IFERROR(F99,0))</f>
        <v>8820.7199999999993</v>
      </c>
      <c r="I99" s="1086">
        <f>IFERROR(IF(G99&gt;0,MAX($I$12:I98)+1,0),0)</f>
        <v>0</v>
      </c>
    </row>
    <row r="100" spans="1:9" x14ac:dyDescent="0.25">
      <c r="A100">
        <v>88</v>
      </c>
      <c r="B100" s="63">
        <v>42558</v>
      </c>
      <c r="C100" s="800">
        <v>42558</v>
      </c>
      <c r="D100" s="84">
        <v>10850</v>
      </c>
      <c r="E100" s="84">
        <v>10850</v>
      </c>
      <c r="F100" s="84">
        <f>INDEX(B.Diario!$19:$19,MATCH(B100,B.Diario!$2:$2,0))</f>
        <v>9167.2800000000007</v>
      </c>
      <c r="G100" s="293" t="e">
        <f t="shared" si="16"/>
        <v>#N/A</v>
      </c>
      <c r="H100" s="84">
        <f ca="1">IF(C100&gt;'PAINEL MOAGEM'!$H$4,"",IFERROR(F100,0))</f>
        <v>9167.2800000000007</v>
      </c>
      <c r="I100" s="1086">
        <f>IFERROR(IF(G100&gt;0,MAX($I$12:I99)+1,0),0)</f>
        <v>0</v>
      </c>
    </row>
    <row r="101" spans="1:9" x14ac:dyDescent="0.25">
      <c r="A101">
        <v>89</v>
      </c>
      <c r="B101" s="63">
        <v>42559</v>
      </c>
      <c r="C101" s="800">
        <v>42559</v>
      </c>
      <c r="D101" s="84">
        <v>10850</v>
      </c>
      <c r="E101" s="84">
        <v>10850</v>
      </c>
      <c r="F101" s="84">
        <f>INDEX(B.Diario!$19:$19,MATCH(B101,B.Diario!$2:$2,0))</f>
        <v>9475.2000000000007</v>
      </c>
      <c r="G101" s="293" t="e">
        <f t="shared" si="16"/>
        <v>#N/A</v>
      </c>
      <c r="H101" s="84">
        <f ca="1">IF(C101&gt;'PAINEL MOAGEM'!$H$4,"",IFERROR(F101,0))</f>
        <v>9475.2000000000007</v>
      </c>
      <c r="I101" s="1086">
        <f>IFERROR(IF(G101&gt;0,MAX($I$12:I100)+1,0),0)</f>
        <v>0</v>
      </c>
    </row>
    <row r="102" spans="1:9" x14ac:dyDescent="0.25">
      <c r="A102">
        <v>90</v>
      </c>
      <c r="B102" s="63">
        <v>42560</v>
      </c>
      <c r="C102" s="800">
        <v>42560</v>
      </c>
      <c r="D102" s="84">
        <v>5425</v>
      </c>
      <c r="E102" s="84">
        <v>5425</v>
      </c>
      <c r="F102" s="84">
        <f>INDEX(B.Diario!$19:$19,MATCH(B102,B.Diario!$2:$2,0))</f>
        <v>8865.14</v>
      </c>
      <c r="G102" s="293" t="e">
        <f t="shared" si="16"/>
        <v>#N/A</v>
      </c>
      <c r="H102" s="84">
        <f ca="1">IF(C102&gt;'PAINEL MOAGEM'!$H$4,"",IFERROR(F102,0))</f>
        <v>8865.14</v>
      </c>
      <c r="I102" s="1086">
        <f>IFERROR(IF(G102&gt;0,MAX($I$12:I101)+1,0),0)</f>
        <v>0</v>
      </c>
    </row>
    <row r="103" spans="1:9" x14ac:dyDescent="0.25">
      <c r="A103">
        <v>91</v>
      </c>
      <c r="B103" s="63">
        <v>42561</v>
      </c>
      <c r="C103" s="800">
        <v>42561</v>
      </c>
      <c r="D103" s="84">
        <v>10850</v>
      </c>
      <c r="E103" s="84">
        <v>10850</v>
      </c>
      <c r="F103" s="84">
        <f>INDEX(B.Diario!$19:$19,MATCH(B103,B.Diario!$2:$2,0))</f>
        <v>9286.64</v>
      </c>
      <c r="G103" s="293" t="e">
        <f t="shared" si="16"/>
        <v>#N/A</v>
      </c>
      <c r="H103" s="84">
        <f ca="1">IF(C103&gt;'PAINEL MOAGEM'!$H$4,"",IFERROR(F103,0))</f>
        <v>9286.64</v>
      </c>
      <c r="I103" s="1086">
        <f>IFERROR(IF(G103&gt;0,MAX($I$12:I102)+1,0),0)</f>
        <v>0</v>
      </c>
    </row>
    <row r="104" spans="1:9" x14ac:dyDescent="0.25">
      <c r="A104">
        <v>92</v>
      </c>
      <c r="B104" s="63">
        <v>42562</v>
      </c>
      <c r="C104" s="800">
        <v>42562</v>
      </c>
      <c r="D104" s="84">
        <v>10850</v>
      </c>
      <c r="E104" s="84">
        <v>10850</v>
      </c>
      <c r="F104" s="84">
        <f>INDEX(B.Diario!$19:$19,MATCH(B104,B.Diario!$2:$2,0))</f>
        <v>8821.0400000000009</v>
      </c>
      <c r="G104" s="293" t="e">
        <f t="shared" si="16"/>
        <v>#N/A</v>
      </c>
      <c r="H104" s="84">
        <f ca="1">IF(C104&gt;'PAINEL MOAGEM'!$H$4,"",IFERROR(F104,0))</f>
        <v>8821.0400000000009</v>
      </c>
      <c r="I104" s="1086">
        <f>IFERROR(IF(G104&gt;0,MAX($I$12:I103)+1,0),0)</f>
        <v>0</v>
      </c>
    </row>
    <row r="105" spans="1:9" x14ac:dyDescent="0.25">
      <c r="A105">
        <v>93</v>
      </c>
      <c r="B105" s="63">
        <v>42563</v>
      </c>
      <c r="C105" s="800">
        <v>42563</v>
      </c>
      <c r="D105" s="84">
        <v>10850</v>
      </c>
      <c r="E105" s="84">
        <v>10850</v>
      </c>
      <c r="F105" s="84">
        <f>INDEX(B.Diario!$19:$19,MATCH(B105,B.Diario!$2:$2,0))</f>
        <v>9082</v>
      </c>
      <c r="G105" s="293" t="e">
        <f t="shared" si="16"/>
        <v>#N/A</v>
      </c>
      <c r="H105" s="84">
        <f ca="1">IF(C105&gt;'PAINEL MOAGEM'!$H$4,"",IFERROR(F105,0))</f>
        <v>9082</v>
      </c>
      <c r="I105" s="1086">
        <f>IFERROR(IF(G105&gt;0,MAX($I$12:I104)+1,0),0)</f>
        <v>0</v>
      </c>
    </row>
    <row r="106" spans="1:9" x14ac:dyDescent="0.25">
      <c r="A106">
        <v>94</v>
      </c>
      <c r="B106" s="63">
        <v>42564</v>
      </c>
      <c r="C106" s="800">
        <v>42564</v>
      </c>
      <c r="D106" s="84">
        <v>10850</v>
      </c>
      <c r="E106" s="84">
        <v>10850</v>
      </c>
      <c r="F106" s="84">
        <f>INDEX(B.Diario!$19:$19,MATCH(B106,B.Diario!$2:$2,0))</f>
        <v>9133.92</v>
      </c>
      <c r="G106" s="293" t="e">
        <f t="shared" si="16"/>
        <v>#N/A</v>
      </c>
      <c r="H106" s="84">
        <f ca="1">IF(C106&gt;'PAINEL MOAGEM'!$H$4,"",IFERROR(F106,0))</f>
        <v>9133.92</v>
      </c>
      <c r="I106" s="1086">
        <f>IFERROR(IF(G106&gt;0,MAX($I$12:I105)+1,0),0)</f>
        <v>0</v>
      </c>
    </row>
    <row r="107" spans="1:9" x14ac:dyDescent="0.25">
      <c r="A107">
        <v>95</v>
      </c>
      <c r="B107" s="63">
        <v>42565</v>
      </c>
      <c r="C107" s="800">
        <v>42565</v>
      </c>
      <c r="D107" s="84">
        <v>10850</v>
      </c>
      <c r="E107" s="84">
        <v>10850</v>
      </c>
      <c r="F107" s="84">
        <f>INDEX(B.Diario!$19:$19,MATCH(B107,B.Diario!$2:$2,0))</f>
        <v>9852.82</v>
      </c>
      <c r="G107" s="293" t="e">
        <f t="shared" si="16"/>
        <v>#N/A</v>
      </c>
      <c r="H107" s="84">
        <f ca="1">IF(C107&gt;'PAINEL MOAGEM'!$H$4,"",IFERROR(F107,0))</f>
        <v>9852.82</v>
      </c>
      <c r="I107" s="1086">
        <f>IFERROR(IF(G107&gt;0,MAX($I$12:I106)+1,0),0)</f>
        <v>0</v>
      </c>
    </row>
    <row r="108" spans="1:9" x14ac:dyDescent="0.25">
      <c r="A108">
        <v>96</v>
      </c>
      <c r="B108" s="63">
        <v>42566</v>
      </c>
      <c r="C108" s="800">
        <v>42566</v>
      </c>
      <c r="D108" s="84">
        <v>10850</v>
      </c>
      <c r="E108" s="84">
        <v>10850</v>
      </c>
      <c r="F108" s="84">
        <f>INDEX(B.Diario!$19:$19,MATCH(B108,B.Diario!$2:$2,0))</f>
        <v>9115.02</v>
      </c>
      <c r="G108" s="293" t="e">
        <f t="shared" si="16"/>
        <v>#N/A</v>
      </c>
      <c r="H108" s="84">
        <f ca="1">IF(C108&gt;'PAINEL MOAGEM'!$H$4,"",IFERROR(F108,0))</f>
        <v>9115.02</v>
      </c>
      <c r="I108" s="1086">
        <f>IFERROR(IF(G108&gt;0,MAX($I$12:I107)+1,0),0)</f>
        <v>0</v>
      </c>
    </row>
    <row r="109" spans="1:9" x14ac:dyDescent="0.25">
      <c r="A109">
        <v>97</v>
      </c>
      <c r="B109" s="63">
        <v>42567</v>
      </c>
      <c r="C109" s="800">
        <v>42567</v>
      </c>
      <c r="D109" s="84">
        <v>5425</v>
      </c>
      <c r="E109" s="84">
        <v>5425</v>
      </c>
      <c r="F109" s="84">
        <f>INDEX(B.Diario!$19:$19,MATCH(B109,B.Diario!$2:$2,0))</f>
        <v>9665.82</v>
      </c>
      <c r="G109" s="293" t="e">
        <f t="shared" si="16"/>
        <v>#N/A</v>
      </c>
      <c r="H109" s="84">
        <f ca="1">IF(C109&gt;'PAINEL MOAGEM'!$H$4,"",IFERROR(F109,0))</f>
        <v>9665.82</v>
      </c>
      <c r="I109" s="1086">
        <f>IFERROR(IF(G109&gt;0,MAX($I$12:I108)+1,0),0)</f>
        <v>0</v>
      </c>
    </row>
    <row r="110" spans="1:9" x14ac:dyDescent="0.25">
      <c r="A110">
        <v>98</v>
      </c>
      <c r="B110" s="63">
        <v>42568</v>
      </c>
      <c r="C110" s="800">
        <v>42568</v>
      </c>
      <c r="D110" s="84">
        <v>10850</v>
      </c>
      <c r="E110" s="84">
        <v>10850</v>
      </c>
      <c r="F110" s="84">
        <f>INDEX(B.Diario!$19:$19,MATCH(B110,B.Diario!$2:$2,0))</f>
        <v>10058.82</v>
      </c>
      <c r="G110" s="293" t="e">
        <f t="shared" si="16"/>
        <v>#N/A</v>
      </c>
      <c r="H110" s="84">
        <f ca="1">IF(C110&gt;'PAINEL MOAGEM'!$H$4,"",IFERROR(F110,0))</f>
        <v>10058.82</v>
      </c>
      <c r="I110" s="1086">
        <f>IFERROR(IF(G110&gt;0,MAX($I$12:I109)+1,0),0)</f>
        <v>0</v>
      </c>
    </row>
    <row r="111" spans="1:9" x14ac:dyDescent="0.25">
      <c r="A111">
        <v>99</v>
      </c>
      <c r="B111" s="63">
        <v>42569</v>
      </c>
      <c r="C111" s="800">
        <v>42569</v>
      </c>
      <c r="D111" s="84">
        <v>10850</v>
      </c>
      <c r="E111" s="84">
        <v>10850</v>
      </c>
      <c r="F111" s="84">
        <f>INDEX(B.Diario!$19:$19,MATCH(B111,B.Diario!$2:$2,0))</f>
        <v>9694.94</v>
      </c>
      <c r="G111" s="293" t="e">
        <f t="shared" si="16"/>
        <v>#N/A</v>
      </c>
      <c r="H111" s="84">
        <f ca="1">IF(C111&gt;'PAINEL MOAGEM'!$H$4,"",IFERROR(F111,0))</f>
        <v>9694.94</v>
      </c>
      <c r="I111" s="1086">
        <f>IFERROR(IF(G111&gt;0,MAX($I$12:I110)+1,0),0)</f>
        <v>0</v>
      </c>
    </row>
    <row r="112" spans="1:9" x14ac:dyDescent="0.25">
      <c r="A112">
        <v>100</v>
      </c>
      <c r="B112" s="63">
        <v>42570</v>
      </c>
      <c r="C112" s="800">
        <v>42570</v>
      </c>
      <c r="D112" s="84">
        <v>10850</v>
      </c>
      <c r="E112" s="84">
        <v>10850</v>
      </c>
      <c r="F112" s="84">
        <f>INDEX(B.Diario!$19:$19,MATCH(B112,B.Diario!$2:$2,0))</f>
        <v>6572.92</v>
      </c>
      <c r="G112" s="293" t="e">
        <f t="shared" si="16"/>
        <v>#N/A</v>
      </c>
      <c r="H112" s="84">
        <f ca="1">IF(C112&gt;'PAINEL MOAGEM'!$H$4,"",IFERROR(F112,0))</f>
        <v>6572.92</v>
      </c>
      <c r="I112" s="1086">
        <f>IFERROR(IF(G112&gt;0,MAX($I$12:I111)+1,0),0)</f>
        <v>0</v>
      </c>
    </row>
    <row r="113" spans="1:9" x14ac:dyDescent="0.25">
      <c r="A113">
        <v>101</v>
      </c>
      <c r="B113" s="63">
        <v>42571</v>
      </c>
      <c r="C113" s="800">
        <v>42571</v>
      </c>
      <c r="D113" s="84">
        <v>10850</v>
      </c>
      <c r="E113" s="84">
        <v>10850</v>
      </c>
      <c r="F113" s="84">
        <f>INDEX(B.Diario!$19:$19,MATCH(B113,B.Diario!$2:$2,0))</f>
        <v>10497.52</v>
      </c>
      <c r="G113" s="293" t="e">
        <f t="shared" si="16"/>
        <v>#N/A</v>
      </c>
      <c r="H113" s="84">
        <f ca="1">IF(C113&gt;'PAINEL MOAGEM'!$H$4,"",IFERROR(F113,0))</f>
        <v>10497.52</v>
      </c>
      <c r="I113" s="1086">
        <f>IFERROR(IF(G113&gt;0,MAX($I$12:I112)+1,0),0)</f>
        <v>0</v>
      </c>
    </row>
    <row r="114" spans="1:9" x14ac:dyDescent="0.25">
      <c r="A114">
        <v>102</v>
      </c>
      <c r="B114" s="63">
        <v>42572</v>
      </c>
      <c r="C114" s="800">
        <v>42572</v>
      </c>
      <c r="D114" s="84">
        <v>10850</v>
      </c>
      <c r="E114" s="84">
        <v>10850</v>
      </c>
      <c r="F114" s="84">
        <f>INDEX(B.Diario!$19:$19,MATCH(B114,B.Diario!$2:$2,0))</f>
        <v>10195.620000000001</v>
      </c>
      <c r="G114" s="293" t="e">
        <f t="shared" si="16"/>
        <v>#N/A</v>
      </c>
      <c r="H114" s="84">
        <f ca="1">IF(C114&gt;'PAINEL MOAGEM'!$H$4,"",IFERROR(F114,0))</f>
        <v>10195.620000000001</v>
      </c>
      <c r="I114" s="1086">
        <f>IFERROR(IF(G114&gt;0,MAX($I$12:I113)+1,0),0)</f>
        <v>0</v>
      </c>
    </row>
    <row r="115" spans="1:9" x14ac:dyDescent="0.25">
      <c r="A115">
        <v>103</v>
      </c>
      <c r="B115" s="63">
        <v>42573</v>
      </c>
      <c r="C115" s="800">
        <v>42573</v>
      </c>
      <c r="D115" s="84">
        <v>10850</v>
      </c>
      <c r="E115" s="84">
        <v>10850</v>
      </c>
      <c r="F115" s="84">
        <f>INDEX(B.Diario!$19:$19,MATCH(B115,B.Diario!$2:$2,0))</f>
        <v>8493.52</v>
      </c>
      <c r="G115" s="293" t="e">
        <f t="shared" si="16"/>
        <v>#N/A</v>
      </c>
      <c r="H115" s="84">
        <f ca="1">IF(C115&gt;'PAINEL MOAGEM'!$H$4,"",IFERROR(F115,0))</f>
        <v>8493.52</v>
      </c>
      <c r="I115" s="1086">
        <f>IFERROR(IF(G115&gt;0,MAX($I$12:I114)+1,0),0)</f>
        <v>0</v>
      </c>
    </row>
    <row r="116" spans="1:9" x14ac:dyDescent="0.25">
      <c r="A116">
        <v>104</v>
      </c>
      <c r="B116" s="63">
        <v>42574</v>
      </c>
      <c r="C116" s="800">
        <v>42574</v>
      </c>
      <c r="D116" s="84">
        <v>5425</v>
      </c>
      <c r="E116" s="84">
        <v>5425</v>
      </c>
      <c r="F116" s="84">
        <f>INDEX(B.Diario!$19:$19,MATCH(B116,B.Diario!$2:$2,0))</f>
        <v>10813.96</v>
      </c>
      <c r="G116" s="293" t="e">
        <f t="shared" si="16"/>
        <v>#N/A</v>
      </c>
      <c r="H116" s="84">
        <f ca="1">IF(C116&gt;'PAINEL MOAGEM'!$H$4,"",IFERROR(F116,0))</f>
        <v>10813.96</v>
      </c>
      <c r="I116" s="1086">
        <f>IFERROR(IF(G116&gt;0,MAX($I$12:I115)+1,0),0)</f>
        <v>0</v>
      </c>
    </row>
    <row r="117" spans="1:9" x14ac:dyDescent="0.25">
      <c r="A117">
        <v>105</v>
      </c>
      <c r="B117" s="63">
        <v>42575</v>
      </c>
      <c r="C117" s="800">
        <v>42575</v>
      </c>
      <c r="D117" s="84">
        <v>10850</v>
      </c>
      <c r="E117" s="84">
        <v>10850</v>
      </c>
      <c r="F117" s="84">
        <f>INDEX(B.Diario!$19:$19,MATCH(B117,B.Diario!$2:$2,0))</f>
        <v>10911.62</v>
      </c>
      <c r="G117" s="293">
        <f t="shared" si="16"/>
        <v>10911.62</v>
      </c>
      <c r="H117" s="84">
        <f ca="1">IF(C117&gt;'PAINEL MOAGEM'!$H$4,"",IFERROR(F117,0))</f>
        <v>10911.62</v>
      </c>
      <c r="I117" s="1086">
        <f ca="1">IFERROR(IF(G117&gt;0,MAX($I$12:I116)+1,0),0)</f>
        <v>5</v>
      </c>
    </row>
    <row r="118" spans="1:9" x14ac:dyDescent="0.25">
      <c r="A118">
        <v>106</v>
      </c>
      <c r="B118" s="63">
        <v>42576</v>
      </c>
      <c r="C118" s="800">
        <v>42576</v>
      </c>
      <c r="D118" s="84">
        <v>10850</v>
      </c>
      <c r="E118" s="84">
        <v>10850</v>
      </c>
      <c r="F118" s="84">
        <f>INDEX(B.Diario!$19:$19,MATCH(B118,B.Diario!$2:$2,0))</f>
        <v>9332.24</v>
      </c>
      <c r="G118" s="293" t="e">
        <f t="shared" si="16"/>
        <v>#N/A</v>
      </c>
      <c r="H118" s="84">
        <f ca="1">IF(C118&gt;'PAINEL MOAGEM'!$H$4,"",IFERROR(F118,0))</f>
        <v>9332.24</v>
      </c>
      <c r="I118" s="1086">
        <f>IFERROR(IF(G118&gt;0,MAX($I$12:I117)+1,0),0)</f>
        <v>0</v>
      </c>
    </row>
    <row r="119" spans="1:9" x14ac:dyDescent="0.25">
      <c r="A119">
        <v>107</v>
      </c>
      <c r="B119" s="63">
        <v>42577</v>
      </c>
      <c r="C119" s="800">
        <v>42577</v>
      </c>
      <c r="D119" s="84">
        <v>10850</v>
      </c>
      <c r="E119" s="84">
        <v>10850</v>
      </c>
      <c r="F119" s="84">
        <f>INDEX(B.Diario!$19:$19,MATCH(B119,B.Diario!$2:$2,0))</f>
        <v>10530.42</v>
      </c>
      <c r="G119" s="293" t="e">
        <f t="shared" si="16"/>
        <v>#N/A</v>
      </c>
      <c r="H119" s="84">
        <f ca="1">IF(C119&gt;'PAINEL MOAGEM'!$H$4,"",IFERROR(F119,0))</f>
        <v>10530.42</v>
      </c>
      <c r="I119" s="1086">
        <f>IFERROR(IF(G119&gt;0,MAX($I$12:I118)+1,0),0)</f>
        <v>0</v>
      </c>
    </row>
    <row r="120" spans="1:9" x14ac:dyDescent="0.25">
      <c r="A120">
        <v>108</v>
      </c>
      <c r="B120" s="63">
        <v>42578</v>
      </c>
      <c r="C120" s="800">
        <v>42578</v>
      </c>
      <c r="D120" s="84">
        <v>10850</v>
      </c>
      <c r="E120" s="84">
        <v>10850</v>
      </c>
      <c r="F120" s="84">
        <f>INDEX(B.Diario!$19:$19,MATCH(B120,B.Diario!$2:$2,0))</f>
        <v>11111.36</v>
      </c>
      <c r="G120" s="293">
        <f t="shared" si="16"/>
        <v>11111.36</v>
      </c>
      <c r="H120" s="84">
        <f ca="1">IF(C120&gt;'PAINEL MOAGEM'!$H$4,"",IFERROR(F120,0))</f>
        <v>11111.36</v>
      </c>
      <c r="I120" s="1086">
        <f ca="1">IFERROR(IF(G120&gt;0,MAX($I$12:I119)+1,0),0)</f>
        <v>6</v>
      </c>
    </row>
    <row r="121" spans="1:9" x14ac:dyDescent="0.25">
      <c r="A121">
        <v>109</v>
      </c>
      <c r="B121" s="63">
        <v>42579</v>
      </c>
      <c r="C121" s="800">
        <v>42579</v>
      </c>
      <c r="D121" s="84">
        <v>10850</v>
      </c>
      <c r="E121" s="84">
        <v>10850</v>
      </c>
      <c r="F121" s="84">
        <f>INDEX(B.Diario!$19:$19,MATCH(B121,B.Diario!$2:$2,0))</f>
        <v>10339.66</v>
      </c>
      <c r="G121" s="293" t="e">
        <f t="shared" si="16"/>
        <v>#N/A</v>
      </c>
      <c r="H121" s="84">
        <f ca="1">IF(C121&gt;'PAINEL MOAGEM'!$H$4,"",IFERROR(F121,0))</f>
        <v>10339.66</v>
      </c>
      <c r="I121" s="1086">
        <f>IFERROR(IF(G121&gt;0,MAX($I$12:I120)+1,0),0)</f>
        <v>0</v>
      </c>
    </row>
    <row r="122" spans="1:9" x14ac:dyDescent="0.25">
      <c r="A122">
        <v>110</v>
      </c>
      <c r="B122" s="63">
        <v>42580</v>
      </c>
      <c r="C122" s="800">
        <v>42580</v>
      </c>
      <c r="D122" s="84">
        <v>10850</v>
      </c>
      <c r="E122" s="84">
        <v>10850</v>
      </c>
      <c r="F122" s="84">
        <f>INDEX(B.Diario!$19:$19,MATCH(B122,B.Diario!$2:$2,0))</f>
        <v>10654.7</v>
      </c>
      <c r="G122" s="293" t="e">
        <f t="shared" si="16"/>
        <v>#N/A</v>
      </c>
      <c r="H122" s="84">
        <f ca="1">IF(C122&gt;'PAINEL MOAGEM'!$H$4,"",IFERROR(F122,0))</f>
        <v>10654.7</v>
      </c>
      <c r="I122" s="1086">
        <f>IFERROR(IF(G122&gt;0,MAX($I$12:I121)+1,0),0)</f>
        <v>0</v>
      </c>
    </row>
    <row r="123" spans="1:9" x14ac:dyDescent="0.25">
      <c r="A123">
        <v>111</v>
      </c>
      <c r="B123" s="63">
        <v>42581</v>
      </c>
      <c r="C123" s="800">
        <v>42581</v>
      </c>
      <c r="D123" s="84">
        <v>5425</v>
      </c>
      <c r="E123" s="84">
        <v>5425</v>
      </c>
      <c r="F123" s="84">
        <f>INDEX(B.Diario!$19:$19,MATCH(B123,B.Diario!$2:$2,0))</f>
        <v>10460.5</v>
      </c>
      <c r="G123" s="293" t="e">
        <f t="shared" si="16"/>
        <v>#N/A</v>
      </c>
      <c r="H123" s="84">
        <f ca="1">IF(C123&gt;'PAINEL MOAGEM'!$H$4,"",IFERROR(F123,0))</f>
        <v>10460.5</v>
      </c>
      <c r="I123" s="1086">
        <f>IFERROR(IF(G123&gt;0,MAX($I$12:I122)+1,0),0)</f>
        <v>0</v>
      </c>
    </row>
    <row r="124" spans="1:9" x14ac:dyDescent="0.25">
      <c r="A124">
        <v>112</v>
      </c>
      <c r="B124" s="63">
        <v>42582</v>
      </c>
      <c r="C124" s="800">
        <v>42582</v>
      </c>
      <c r="D124" s="84">
        <v>10850</v>
      </c>
      <c r="E124" s="84">
        <v>10850</v>
      </c>
      <c r="F124" s="84">
        <f>INDEX(B.Diario!$19:$19,MATCH(B124,B.Diario!$2:$2,0))</f>
        <v>11144.24</v>
      </c>
      <c r="G124" s="293">
        <f t="shared" si="16"/>
        <v>11144.24</v>
      </c>
      <c r="H124" s="84">
        <f ca="1">IF(C124&gt;'PAINEL MOAGEM'!$H$4,"",IFERROR(F124,0))</f>
        <v>11144.24</v>
      </c>
      <c r="I124" s="1086">
        <f ca="1">IFERROR(IF(G124&gt;0,MAX($I$12:I123)+1,0),0)</f>
        <v>7</v>
      </c>
    </row>
    <row r="125" spans="1:9" x14ac:dyDescent="0.25">
      <c r="A125">
        <v>113</v>
      </c>
      <c r="B125" s="63">
        <v>42583</v>
      </c>
      <c r="C125" s="800">
        <v>42583</v>
      </c>
      <c r="D125" s="84">
        <v>10850</v>
      </c>
      <c r="E125" s="84">
        <v>10850</v>
      </c>
      <c r="F125" s="84">
        <f>INDEX(B.Diario!$19:$19,MATCH(B125,B.Diario!$2:$2,0))</f>
        <v>10644.58</v>
      </c>
      <c r="G125" s="293" t="e">
        <f t="shared" si="16"/>
        <v>#N/A</v>
      </c>
      <c r="H125" s="84">
        <f ca="1">IF(C125&gt;'PAINEL MOAGEM'!$H$4,"",IFERROR(F125,0))</f>
        <v>10644.58</v>
      </c>
      <c r="I125" s="1086">
        <f>IFERROR(IF(G125&gt;0,MAX($I$12:I124)+1,0),0)</f>
        <v>0</v>
      </c>
    </row>
    <row r="126" spans="1:9" x14ac:dyDescent="0.25">
      <c r="A126">
        <v>114</v>
      </c>
      <c r="B126" s="63">
        <v>42584</v>
      </c>
      <c r="C126" s="800">
        <v>42584</v>
      </c>
      <c r="D126" s="84">
        <v>10850</v>
      </c>
      <c r="E126" s="84">
        <v>10850</v>
      </c>
      <c r="F126" s="84">
        <f>INDEX(B.Diario!$19:$19,MATCH(B126,B.Diario!$2:$2,0))</f>
        <v>10946.88</v>
      </c>
      <c r="G126" s="293">
        <f t="shared" si="16"/>
        <v>10946.88</v>
      </c>
      <c r="H126" s="84">
        <f ca="1">IF(C126&gt;'PAINEL MOAGEM'!$H$4,"",IFERROR(F126,0))</f>
        <v>10946.88</v>
      </c>
      <c r="I126" s="1086">
        <f ca="1">IFERROR(IF(G126&gt;0,MAX($I$12:I125)+1,0),0)</f>
        <v>8</v>
      </c>
    </row>
    <row r="127" spans="1:9" x14ac:dyDescent="0.25">
      <c r="A127">
        <v>115</v>
      </c>
      <c r="B127" s="63">
        <v>42585</v>
      </c>
      <c r="C127" s="800">
        <v>42585</v>
      </c>
      <c r="D127" s="84">
        <v>10850</v>
      </c>
      <c r="E127" s="84">
        <v>10850</v>
      </c>
      <c r="F127" s="84">
        <f>INDEX(B.Diario!$19:$19,MATCH(B127,B.Diario!$2:$2,0))</f>
        <v>10066.5</v>
      </c>
      <c r="G127" s="293" t="e">
        <f t="shared" si="16"/>
        <v>#N/A</v>
      </c>
      <c r="H127" s="84">
        <f ca="1">IF(C127&gt;'PAINEL MOAGEM'!$H$4,"",IFERROR(F127,0))</f>
        <v>10066.5</v>
      </c>
      <c r="I127" s="1086">
        <f>IFERROR(IF(G127&gt;0,MAX($I$12:I126)+1,0),0)</f>
        <v>0</v>
      </c>
    </row>
    <row r="128" spans="1:9" x14ac:dyDescent="0.25">
      <c r="A128">
        <v>116</v>
      </c>
      <c r="B128" s="63">
        <v>42586</v>
      </c>
      <c r="C128" s="800">
        <v>42586</v>
      </c>
      <c r="D128" s="84">
        <v>10850</v>
      </c>
      <c r="E128" s="84">
        <v>10850</v>
      </c>
      <c r="F128" s="84">
        <f>INDEX(B.Diario!$19:$19,MATCH(B128,B.Diario!$2:$2,0))</f>
        <v>10165.120000000001</v>
      </c>
      <c r="G128" s="293" t="e">
        <f t="shared" si="16"/>
        <v>#N/A</v>
      </c>
      <c r="H128" s="84">
        <f ca="1">IF(C128&gt;'PAINEL MOAGEM'!$H$4,"",IFERROR(F128,0))</f>
        <v>10165.120000000001</v>
      </c>
      <c r="I128" s="1086">
        <f>IFERROR(IF(G128&gt;0,MAX($I$12:I127)+1,0),0)</f>
        <v>0</v>
      </c>
    </row>
    <row r="129" spans="1:9" x14ac:dyDescent="0.25">
      <c r="A129">
        <v>117</v>
      </c>
      <c r="B129" s="63">
        <v>42587</v>
      </c>
      <c r="C129" s="800">
        <v>42587</v>
      </c>
      <c r="D129" s="84">
        <v>10850</v>
      </c>
      <c r="E129" s="84">
        <v>10850</v>
      </c>
      <c r="F129" s="84">
        <f>INDEX(B.Diario!$19:$19,MATCH(B129,B.Diario!$2:$2,0))</f>
        <v>10214.120000000001</v>
      </c>
      <c r="G129" s="293" t="e">
        <f t="shared" si="16"/>
        <v>#N/A</v>
      </c>
      <c r="H129" s="84">
        <f ca="1">IF(C129&gt;'PAINEL MOAGEM'!$H$4,"",IFERROR(F129,0))</f>
        <v>10214.120000000001</v>
      </c>
      <c r="I129" s="1086">
        <f>IFERROR(IF(G129&gt;0,MAX($I$12:I128)+1,0),0)</f>
        <v>0</v>
      </c>
    </row>
    <row r="130" spans="1:9" x14ac:dyDescent="0.25">
      <c r="A130">
        <v>118</v>
      </c>
      <c r="B130" s="63">
        <v>42588</v>
      </c>
      <c r="C130" s="800">
        <v>42588</v>
      </c>
      <c r="D130" s="84">
        <v>5425</v>
      </c>
      <c r="E130" s="84">
        <v>5425</v>
      </c>
      <c r="F130" s="84">
        <f>INDEX(B.Diario!$19:$19,MATCH(B130,B.Diario!$2:$2,0))</f>
        <v>9829.08</v>
      </c>
      <c r="G130" s="293" t="e">
        <f t="shared" si="16"/>
        <v>#N/A</v>
      </c>
      <c r="H130" s="84">
        <f ca="1">IF(C130&gt;'PAINEL MOAGEM'!$H$4,"",IFERROR(F130,0))</f>
        <v>9829.08</v>
      </c>
      <c r="I130" s="1086">
        <f>IFERROR(IF(G130&gt;0,MAX($I$12:I129)+1,0),0)</f>
        <v>0</v>
      </c>
    </row>
    <row r="131" spans="1:9" x14ac:dyDescent="0.25">
      <c r="A131">
        <v>119</v>
      </c>
      <c r="B131" s="63">
        <v>42589</v>
      </c>
      <c r="C131" s="800">
        <v>42589</v>
      </c>
      <c r="D131" s="84">
        <v>10850</v>
      </c>
      <c r="E131" s="84">
        <v>10850</v>
      </c>
      <c r="F131" s="84">
        <f>INDEX(B.Diario!$19:$19,MATCH(B131,B.Diario!$2:$2,0))</f>
        <v>9537.76</v>
      </c>
      <c r="G131" s="293" t="e">
        <f t="shared" si="16"/>
        <v>#N/A</v>
      </c>
      <c r="H131" s="84">
        <f ca="1">IF(C131&gt;'PAINEL MOAGEM'!$H$4,"",IFERROR(F131,0))</f>
        <v>9537.76</v>
      </c>
      <c r="I131" s="1086">
        <f>IFERROR(IF(G131&gt;0,MAX($I$12:I130)+1,0),0)</f>
        <v>0</v>
      </c>
    </row>
    <row r="132" spans="1:9" x14ac:dyDescent="0.25">
      <c r="A132">
        <v>120</v>
      </c>
      <c r="B132" s="63">
        <v>42590</v>
      </c>
      <c r="C132" s="800">
        <v>42590</v>
      </c>
      <c r="D132" s="84">
        <v>10850</v>
      </c>
      <c r="E132" s="84">
        <v>10850</v>
      </c>
      <c r="F132" s="84">
        <f>INDEX(B.Diario!$19:$19,MATCH(B132,B.Diario!$2:$2,0))</f>
        <v>10088.120000000001</v>
      </c>
      <c r="G132" s="293" t="e">
        <f t="shared" si="16"/>
        <v>#N/A</v>
      </c>
      <c r="H132" s="84">
        <f ca="1">IF(C132&gt;'PAINEL MOAGEM'!$H$4,"",IFERROR(F132,0))</f>
        <v>10088.120000000001</v>
      </c>
      <c r="I132" s="1086">
        <f>IFERROR(IF(G132&gt;0,MAX($I$12:I131)+1,0),0)</f>
        <v>0</v>
      </c>
    </row>
    <row r="133" spans="1:9" x14ac:dyDescent="0.25">
      <c r="A133">
        <v>121</v>
      </c>
      <c r="B133" s="63">
        <v>42591</v>
      </c>
      <c r="C133" s="800">
        <v>42591</v>
      </c>
      <c r="D133" s="84">
        <v>10850</v>
      </c>
      <c r="E133" s="84">
        <v>10850</v>
      </c>
      <c r="F133" s="84">
        <f>INDEX(B.Diario!$19:$19,MATCH(B133,B.Diario!$2:$2,0))</f>
        <v>7088.94</v>
      </c>
      <c r="G133" s="293" t="e">
        <f t="shared" si="16"/>
        <v>#N/A</v>
      </c>
      <c r="H133" s="84">
        <f ca="1">IF(C133&gt;'PAINEL MOAGEM'!$H$4,"",IFERROR(F133,0))</f>
        <v>7088.94</v>
      </c>
      <c r="I133" s="1086">
        <f>IFERROR(IF(G133&gt;0,MAX($I$12:I132)+1,0),0)</f>
        <v>0</v>
      </c>
    </row>
    <row r="134" spans="1:9" x14ac:dyDescent="0.25">
      <c r="A134">
        <v>122</v>
      </c>
      <c r="B134" s="63">
        <v>42592</v>
      </c>
      <c r="C134" s="800">
        <v>42592</v>
      </c>
      <c r="D134" s="84">
        <v>10850</v>
      </c>
      <c r="E134" s="84">
        <v>10850</v>
      </c>
      <c r="F134" s="84">
        <f>INDEX(B.Diario!$19:$19,MATCH(B134,B.Diario!$2:$2,0))</f>
        <v>9275.34</v>
      </c>
      <c r="G134" s="293" t="e">
        <f t="shared" si="16"/>
        <v>#N/A</v>
      </c>
      <c r="H134" s="84">
        <f ca="1">IF(C134&gt;'PAINEL MOAGEM'!$H$4,"",IFERROR(F134,0))</f>
        <v>9275.34</v>
      </c>
      <c r="I134" s="1086">
        <f>IFERROR(IF(G134&gt;0,MAX($I$12:I133)+1,0),0)</f>
        <v>0</v>
      </c>
    </row>
    <row r="135" spans="1:9" x14ac:dyDescent="0.25">
      <c r="A135">
        <v>123</v>
      </c>
      <c r="B135" s="63">
        <v>42593</v>
      </c>
      <c r="C135" s="800">
        <v>42593</v>
      </c>
      <c r="D135" s="84">
        <v>10850</v>
      </c>
      <c r="E135" s="84">
        <v>10850</v>
      </c>
      <c r="F135" s="84">
        <f>INDEX(B.Diario!$19:$19,MATCH(B135,B.Diario!$2:$2,0))</f>
        <v>9549.06</v>
      </c>
      <c r="G135" s="293" t="e">
        <f t="shared" si="16"/>
        <v>#N/A</v>
      </c>
      <c r="H135" s="84">
        <f ca="1">IF(C135&gt;'PAINEL MOAGEM'!$H$4,"",IFERROR(F135,0))</f>
        <v>9549.06</v>
      </c>
      <c r="I135" s="1086">
        <f>IFERROR(IF(G135&gt;0,MAX($I$12:I134)+1,0),0)</f>
        <v>0</v>
      </c>
    </row>
    <row r="136" spans="1:9" x14ac:dyDescent="0.25">
      <c r="A136">
        <v>124</v>
      </c>
      <c r="B136" s="63">
        <v>42594</v>
      </c>
      <c r="C136" s="800">
        <v>42594</v>
      </c>
      <c r="D136" s="84">
        <v>10850</v>
      </c>
      <c r="E136" s="84">
        <v>10850</v>
      </c>
      <c r="F136" s="84">
        <f>INDEX(B.Diario!$19:$19,MATCH(B136,B.Diario!$2:$2,0))</f>
        <v>10266.56</v>
      </c>
      <c r="G136" s="293" t="e">
        <f t="shared" si="16"/>
        <v>#N/A</v>
      </c>
      <c r="H136" s="84">
        <f ca="1">IF(C136&gt;'PAINEL MOAGEM'!$H$4,"",IFERROR(F136,0))</f>
        <v>10266.56</v>
      </c>
      <c r="I136" s="1086">
        <f>IFERROR(IF(G136&gt;0,MAX($I$12:I135)+1,0),0)</f>
        <v>0</v>
      </c>
    </row>
    <row r="137" spans="1:9" x14ac:dyDescent="0.25">
      <c r="A137">
        <v>125</v>
      </c>
      <c r="B137" s="63">
        <v>42595</v>
      </c>
      <c r="C137" s="800">
        <v>42595</v>
      </c>
      <c r="D137" s="84">
        <v>5425</v>
      </c>
      <c r="E137" s="84">
        <v>5425</v>
      </c>
      <c r="F137" s="84">
        <f>INDEX(B.Diario!$19:$19,MATCH(B137,B.Diario!$2:$2,0))</f>
        <v>10975.46</v>
      </c>
      <c r="G137" s="293">
        <f t="shared" si="16"/>
        <v>10975.46</v>
      </c>
      <c r="H137" s="84">
        <f ca="1">IF(C137&gt;'PAINEL MOAGEM'!$H$4,"",IFERROR(F137,0))</f>
        <v>10975.46</v>
      </c>
      <c r="I137" s="1086">
        <f ca="1">IFERROR(IF(G137&gt;0,MAX($I$12:I136)+1,0),0)</f>
        <v>9</v>
      </c>
    </row>
    <row r="138" spans="1:9" x14ac:dyDescent="0.25">
      <c r="A138">
        <v>126</v>
      </c>
      <c r="B138" s="63">
        <v>42596</v>
      </c>
      <c r="C138" s="800">
        <v>42596</v>
      </c>
      <c r="D138" s="84">
        <v>10850</v>
      </c>
      <c r="E138" s="84">
        <v>10850</v>
      </c>
      <c r="F138" s="84">
        <f>INDEX(B.Diario!$19:$19,MATCH(B138,B.Diario!$2:$2,0))</f>
        <v>9786.66</v>
      </c>
      <c r="G138" s="293" t="e">
        <f t="shared" si="16"/>
        <v>#N/A</v>
      </c>
      <c r="H138" s="84">
        <f ca="1">IF(C138&gt;'PAINEL MOAGEM'!$H$4,"",IFERROR(F138,0))</f>
        <v>9786.66</v>
      </c>
      <c r="I138" s="1086">
        <f>IFERROR(IF(G138&gt;0,MAX($I$12:I137)+1,0),0)</f>
        <v>0</v>
      </c>
    </row>
    <row r="139" spans="1:9" x14ac:dyDescent="0.25">
      <c r="A139">
        <v>127</v>
      </c>
      <c r="B139" s="63">
        <v>42597</v>
      </c>
      <c r="C139" s="800">
        <v>42597</v>
      </c>
      <c r="D139" s="84">
        <v>10850</v>
      </c>
      <c r="E139" s="84">
        <v>10850</v>
      </c>
      <c r="F139" s="84">
        <f>INDEX(B.Diario!$19:$19,MATCH(B139,B.Diario!$2:$2,0))</f>
        <v>8559.08</v>
      </c>
      <c r="G139" s="293" t="e">
        <f t="shared" si="16"/>
        <v>#N/A</v>
      </c>
      <c r="H139" s="84">
        <f ca="1">IF(C139&gt;'PAINEL MOAGEM'!$H$4,"",IFERROR(F139,0))</f>
        <v>8559.08</v>
      </c>
      <c r="I139" s="1086">
        <f>IFERROR(IF(G139&gt;0,MAX($I$12:I138)+1,0),0)</f>
        <v>0</v>
      </c>
    </row>
    <row r="140" spans="1:9" x14ac:dyDescent="0.25">
      <c r="A140">
        <v>128</v>
      </c>
      <c r="B140" s="63">
        <v>42598</v>
      </c>
      <c r="C140" s="800">
        <v>42598</v>
      </c>
      <c r="D140" s="84">
        <v>10850</v>
      </c>
      <c r="E140" s="84">
        <v>10850</v>
      </c>
      <c r="F140" s="84">
        <f>INDEX(B.Diario!$19:$19,MATCH(B140,B.Diario!$2:$2,0))</f>
        <v>9420.34</v>
      </c>
      <c r="G140" s="293" t="e">
        <f t="shared" si="16"/>
        <v>#N/A</v>
      </c>
      <c r="H140" s="84">
        <f ca="1">IF(C140&gt;'PAINEL MOAGEM'!$H$4,"",IFERROR(F140,0))</f>
        <v>9420.34</v>
      </c>
      <c r="I140" s="1086">
        <f>IFERROR(IF(G140&gt;0,MAX($I$12:I139)+1,0),0)</f>
        <v>0</v>
      </c>
    </row>
    <row r="141" spans="1:9" x14ac:dyDescent="0.25">
      <c r="A141">
        <v>129</v>
      </c>
      <c r="B141" s="63">
        <v>42599</v>
      </c>
      <c r="C141" s="800">
        <v>42599</v>
      </c>
      <c r="D141" s="84">
        <v>10850</v>
      </c>
      <c r="E141" s="84">
        <v>10850</v>
      </c>
      <c r="F141" s="84">
        <f>INDEX(B.Diario!$19:$19,MATCH(B141,B.Diario!$2:$2,0))</f>
        <v>10261.799999999999</v>
      </c>
      <c r="G141" s="293" t="e">
        <f t="shared" ref="G141:G204" si="17">IF(F141&gt;=$G$9,F141,NA())</f>
        <v>#N/A</v>
      </c>
      <c r="H141" s="84">
        <f ca="1">IF(C141&gt;'PAINEL MOAGEM'!$H$4,"",IFERROR(F141,0))</f>
        <v>10261.799999999999</v>
      </c>
      <c r="I141" s="1086">
        <f>IFERROR(IF(G141&gt;0,MAX($I$12:I140)+1,0),0)</f>
        <v>0</v>
      </c>
    </row>
    <row r="142" spans="1:9" x14ac:dyDescent="0.25">
      <c r="A142">
        <v>130</v>
      </c>
      <c r="B142" s="63">
        <v>42600</v>
      </c>
      <c r="C142" s="800">
        <v>42600</v>
      </c>
      <c r="D142" s="84">
        <v>10850</v>
      </c>
      <c r="E142" s="84">
        <v>10850</v>
      </c>
      <c r="F142" s="84">
        <f>INDEX(B.Diario!$19:$19,MATCH(B142,B.Diario!$2:$2,0))</f>
        <v>10648.6</v>
      </c>
      <c r="G142" s="293" t="e">
        <f t="shared" si="17"/>
        <v>#N/A</v>
      </c>
      <c r="H142" s="84">
        <f ca="1">IF(C142&gt;'PAINEL MOAGEM'!$H$4,"",IFERROR(F142,0))</f>
        <v>10648.6</v>
      </c>
      <c r="I142" s="1086">
        <f>IFERROR(IF(G142&gt;0,MAX($I$12:I141)+1,0),0)</f>
        <v>0</v>
      </c>
    </row>
    <row r="143" spans="1:9" x14ac:dyDescent="0.25">
      <c r="A143">
        <v>131</v>
      </c>
      <c r="B143" s="63">
        <v>42601</v>
      </c>
      <c r="C143" s="800">
        <v>42601</v>
      </c>
      <c r="D143" s="84">
        <v>10850</v>
      </c>
      <c r="E143" s="84">
        <v>10850</v>
      </c>
      <c r="F143" s="84">
        <f>INDEX(B.Diario!$19:$19,MATCH(B143,B.Diario!$2:$2,0))</f>
        <v>10588.04</v>
      </c>
      <c r="G143" s="293" t="e">
        <f t="shared" si="17"/>
        <v>#N/A</v>
      </c>
      <c r="H143" s="84">
        <f ca="1">IF(C143&gt;'PAINEL MOAGEM'!$H$4,"",IFERROR(F143,0))</f>
        <v>10588.04</v>
      </c>
      <c r="I143" s="1086">
        <f>IFERROR(IF(G143&gt;0,MAX($I$12:I142)+1,0),0)</f>
        <v>0</v>
      </c>
    </row>
    <row r="144" spans="1:9" x14ac:dyDescent="0.25">
      <c r="A144">
        <v>132</v>
      </c>
      <c r="B144" s="63">
        <v>42602</v>
      </c>
      <c r="C144" s="800">
        <v>42602</v>
      </c>
      <c r="D144" s="84">
        <v>5425</v>
      </c>
      <c r="E144" s="84">
        <v>5425</v>
      </c>
      <c r="F144" s="84">
        <f>INDEX(B.Diario!$19:$19,MATCH(B144,B.Diario!$2:$2,0))</f>
        <v>6698.06</v>
      </c>
      <c r="G144" s="293" t="e">
        <f t="shared" si="17"/>
        <v>#N/A</v>
      </c>
      <c r="H144" s="84">
        <f ca="1">IF(C144&gt;'PAINEL MOAGEM'!$H$4,"",IFERROR(F144,0))</f>
        <v>6698.06</v>
      </c>
      <c r="I144" s="1086">
        <f>IFERROR(IF(G144&gt;0,MAX($I$12:I143)+1,0),0)</f>
        <v>0</v>
      </c>
    </row>
    <row r="145" spans="1:9" x14ac:dyDescent="0.25">
      <c r="A145">
        <v>133</v>
      </c>
      <c r="B145" s="63">
        <v>42603</v>
      </c>
      <c r="C145" s="800">
        <v>42603</v>
      </c>
      <c r="D145" s="84">
        <v>10850</v>
      </c>
      <c r="E145" s="84">
        <v>10850</v>
      </c>
      <c r="F145" s="84">
        <f>INDEX(B.Diario!$19:$19,MATCH(B145,B.Diario!$2:$2,0))</f>
        <v>0</v>
      </c>
      <c r="G145" s="293" t="e">
        <f t="shared" si="17"/>
        <v>#N/A</v>
      </c>
      <c r="H145" s="84">
        <f ca="1">IF(C145&gt;'PAINEL MOAGEM'!$H$4,"",IFERROR(F145,0))</f>
        <v>0</v>
      </c>
      <c r="I145" s="1086">
        <f>IFERROR(IF(G145&gt;0,MAX($I$12:I144)+1,0),0)</f>
        <v>0</v>
      </c>
    </row>
    <row r="146" spans="1:9" x14ac:dyDescent="0.25">
      <c r="A146">
        <v>134</v>
      </c>
      <c r="B146" s="63">
        <v>42604</v>
      </c>
      <c r="C146" s="800">
        <v>42604</v>
      </c>
      <c r="D146" s="84">
        <v>10850</v>
      </c>
      <c r="E146" s="84">
        <v>10850</v>
      </c>
      <c r="F146" s="84">
        <f>INDEX(B.Diario!$19:$19,MATCH(B146,B.Diario!$2:$2,0))</f>
        <v>6171.16</v>
      </c>
      <c r="G146" s="293" t="e">
        <f t="shared" si="17"/>
        <v>#N/A</v>
      </c>
      <c r="H146" s="84">
        <f ca="1">IF(C146&gt;'PAINEL MOAGEM'!$H$4,"",IFERROR(F146,0))</f>
        <v>6171.16</v>
      </c>
      <c r="I146" s="1086">
        <f>IFERROR(IF(G146&gt;0,MAX($I$12:I145)+1,0),0)</f>
        <v>0</v>
      </c>
    </row>
    <row r="147" spans="1:9" x14ac:dyDescent="0.25">
      <c r="A147">
        <v>135</v>
      </c>
      <c r="B147" s="63">
        <v>42605</v>
      </c>
      <c r="C147" s="800">
        <v>42605</v>
      </c>
      <c r="D147" s="84">
        <v>10850</v>
      </c>
      <c r="E147" s="84">
        <v>10850</v>
      </c>
      <c r="F147" s="84">
        <f>INDEX(B.Diario!$19:$19,MATCH(B147,B.Diario!$2:$2,0))</f>
        <v>10312.9</v>
      </c>
      <c r="G147" s="293" t="e">
        <f t="shared" si="17"/>
        <v>#N/A</v>
      </c>
      <c r="H147" s="84">
        <f ca="1">IF(C147&gt;'PAINEL MOAGEM'!$H$4,"",IFERROR(F147,0))</f>
        <v>10312.9</v>
      </c>
      <c r="I147" s="1086">
        <f>IFERROR(IF(G147&gt;0,MAX($I$12:I146)+1,0),0)</f>
        <v>0</v>
      </c>
    </row>
    <row r="148" spans="1:9" x14ac:dyDescent="0.25">
      <c r="A148">
        <v>136</v>
      </c>
      <c r="B148" s="63">
        <v>42606</v>
      </c>
      <c r="C148" s="800">
        <v>42606</v>
      </c>
      <c r="D148" s="84">
        <v>10850</v>
      </c>
      <c r="E148" s="84">
        <v>10850</v>
      </c>
      <c r="F148" s="84">
        <f>INDEX(B.Diario!$19:$19,MATCH(B148,B.Diario!$2:$2,0))</f>
        <v>9566.9</v>
      </c>
      <c r="G148" s="293" t="e">
        <f t="shared" si="17"/>
        <v>#N/A</v>
      </c>
      <c r="H148" s="84">
        <f ca="1">IF(C148&gt;'PAINEL MOAGEM'!$H$4,"",IFERROR(F148,0))</f>
        <v>9566.9</v>
      </c>
      <c r="I148" s="1086">
        <f>IFERROR(IF(G148&gt;0,MAX($I$12:I147)+1,0),0)</f>
        <v>0</v>
      </c>
    </row>
    <row r="149" spans="1:9" x14ac:dyDescent="0.25">
      <c r="A149">
        <v>137</v>
      </c>
      <c r="B149" s="63">
        <v>42607</v>
      </c>
      <c r="C149" s="800">
        <v>42607</v>
      </c>
      <c r="D149" s="84">
        <v>10850</v>
      </c>
      <c r="E149" s="84">
        <v>10850</v>
      </c>
      <c r="F149" s="84">
        <f>INDEX(B.Diario!$19:$19,MATCH(B149,B.Diario!$2:$2,0))</f>
        <v>9755.32</v>
      </c>
      <c r="G149" s="293" t="e">
        <f t="shared" si="17"/>
        <v>#N/A</v>
      </c>
      <c r="H149" s="84">
        <f ca="1">IF(C149&gt;'PAINEL MOAGEM'!$H$4,"",IFERROR(F149,0))</f>
        <v>9755.32</v>
      </c>
      <c r="I149" s="1086">
        <f>IFERROR(IF(G149&gt;0,MAX($I$12:I148)+1,0),0)</f>
        <v>0</v>
      </c>
    </row>
    <row r="150" spans="1:9" x14ac:dyDescent="0.25">
      <c r="A150">
        <v>138</v>
      </c>
      <c r="B150" s="63">
        <v>42608</v>
      </c>
      <c r="C150" s="800">
        <v>42608</v>
      </c>
      <c r="D150" s="84">
        <v>10850</v>
      </c>
      <c r="E150" s="84">
        <v>10850</v>
      </c>
      <c r="F150" s="84">
        <f>INDEX(B.Diario!$19:$19,MATCH(B150,B.Diario!$2:$2,0))</f>
        <v>10270.36</v>
      </c>
      <c r="G150" s="293" t="e">
        <f t="shared" si="17"/>
        <v>#N/A</v>
      </c>
      <c r="H150" s="84">
        <f ca="1">IF(C150&gt;'PAINEL MOAGEM'!$H$4,"",IFERROR(F150,0))</f>
        <v>10270.36</v>
      </c>
      <c r="I150" s="1086">
        <f>IFERROR(IF(G150&gt;0,MAX($I$12:I149)+1,0),0)</f>
        <v>0</v>
      </c>
    </row>
    <row r="151" spans="1:9" x14ac:dyDescent="0.25">
      <c r="A151">
        <v>139</v>
      </c>
      <c r="B151" s="63">
        <v>42609</v>
      </c>
      <c r="C151" s="800">
        <v>42609</v>
      </c>
      <c r="D151" s="84">
        <v>5425</v>
      </c>
      <c r="E151" s="84">
        <v>5425</v>
      </c>
      <c r="F151" s="84">
        <f>INDEX(B.Diario!$19:$19,MATCH(B151,B.Diario!$2:$2,0))</f>
        <v>10031.26</v>
      </c>
      <c r="G151" s="293" t="e">
        <f t="shared" si="17"/>
        <v>#N/A</v>
      </c>
      <c r="H151" s="84">
        <f ca="1">IF(C151&gt;'PAINEL MOAGEM'!$H$4,"",IFERROR(F151,0))</f>
        <v>10031.26</v>
      </c>
      <c r="I151" s="1086">
        <f>IFERROR(IF(G151&gt;0,MAX($I$12:I150)+1,0),0)</f>
        <v>0</v>
      </c>
    </row>
    <row r="152" spans="1:9" x14ac:dyDescent="0.25">
      <c r="A152">
        <v>140</v>
      </c>
      <c r="B152" s="63">
        <v>42610</v>
      </c>
      <c r="C152" s="800">
        <v>42610</v>
      </c>
      <c r="D152" s="84">
        <v>10850</v>
      </c>
      <c r="E152" s="84">
        <v>10850</v>
      </c>
      <c r="F152" s="84">
        <f>INDEX(B.Diario!$19:$19,MATCH(B152,B.Diario!$2:$2,0))</f>
        <v>9607.5</v>
      </c>
      <c r="G152" s="293" t="e">
        <f t="shared" si="17"/>
        <v>#N/A</v>
      </c>
      <c r="H152" s="84">
        <f ca="1">IF(C152&gt;'PAINEL MOAGEM'!$H$4,"",IFERROR(F152,0))</f>
        <v>9607.5</v>
      </c>
      <c r="I152" s="1086">
        <f>IFERROR(IF(G152&gt;0,MAX($I$12:I151)+1,0),0)</f>
        <v>0</v>
      </c>
    </row>
    <row r="153" spans="1:9" x14ac:dyDescent="0.25">
      <c r="A153">
        <v>141</v>
      </c>
      <c r="B153" s="63">
        <v>42611</v>
      </c>
      <c r="C153" s="800">
        <v>42611</v>
      </c>
      <c r="D153" s="84">
        <v>10850</v>
      </c>
      <c r="E153" s="84">
        <v>10850</v>
      </c>
      <c r="F153" s="84">
        <f>INDEX(B.Diario!$19:$19,MATCH(B153,B.Diario!$2:$2,0))</f>
        <v>5936.52</v>
      </c>
      <c r="G153" s="293" t="e">
        <f t="shared" si="17"/>
        <v>#N/A</v>
      </c>
      <c r="H153" s="84">
        <f ca="1">IF(C153&gt;'PAINEL MOAGEM'!$H$4,"",IFERROR(F153,0))</f>
        <v>5936.52</v>
      </c>
      <c r="I153" s="1086">
        <f>IFERROR(IF(G153&gt;0,MAX($I$12:I152)+1,0),0)</f>
        <v>0</v>
      </c>
    </row>
    <row r="154" spans="1:9" x14ac:dyDescent="0.25">
      <c r="A154">
        <v>142</v>
      </c>
      <c r="B154" s="63">
        <v>42612</v>
      </c>
      <c r="C154" s="800">
        <v>42612</v>
      </c>
      <c r="D154" s="84">
        <v>10850</v>
      </c>
      <c r="E154" s="84">
        <v>10850</v>
      </c>
      <c r="F154" s="84">
        <f>INDEX(B.Diario!$19:$19,MATCH(B154,B.Diario!$2:$2,0))</f>
        <v>0</v>
      </c>
      <c r="G154" s="293" t="e">
        <f t="shared" si="17"/>
        <v>#N/A</v>
      </c>
      <c r="H154" s="84">
        <f ca="1">IF(C154&gt;'PAINEL MOAGEM'!$H$4,"",IFERROR(F154,0))</f>
        <v>0</v>
      </c>
      <c r="I154" s="1086">
        <f>IFERROR(IF(G154&gt;0,MAX($I$12:I153)+1,0),0)</f>
        <v>0</v>
      </c>
    </row>
    <row r="155" spans="1:9" x14ac:dyDescent="0.25">
      <c r="A155">
        <v>143</v>
      </c>
      <c r="B155" s="63">
        <v>42613</v>
      </c>
      <c r="C155" s="800">
        <v>42613</v>
      </c>
      <c r="D155" s="84">
        <v>10850</v>
      </c>
      <c r="E155" s="84">
        <v>10850</v>
      </c>
      <c r="F155" s="84">
        <f>INDEX(B.Diario!$19:$19,MATCH(B155,B.Diario!$2:$2,0))</f>
        <v>0</v>
      </c>
      <c r="G155" s="293" t="e">
        <f t="shared" si="17"/>
        <v>#N/A</v>
      </c>
      <c r="H155" s="84">
        <f ca="1">IF(C155&gt;'PAINEL MOAGEM'!$H$4,"",IFERROR(F155,0))</f>
        <v>0</v>
      </c>
      <c r="I155" s="1086">
        <f>IFERROR(IF(G155&gt;0,MAX($I$12:I154)+1,0),0)</f>
        <v>0</v>
      </c>
    </row>
    <row r="156" spans="1:9" x14ac:dyDescent="0.25">
      <c r="A156">
        <v>144</v>
      </c>
      <c r="B156" s="63">
        <v>42614</v>
      </c>
      <c r="C156" s="800">
        <v>42614</v>
      </c>
      <c r="D156" s="84">
        <v>10126.666666666666</v>
      </c>
      <c r="E156" s="84">
        <v>10850</v>
      </c>
      <c r="F156" s="84">
        <f>INDEX(B.Diario!$19:$19,MATCH(B156,B.Diario!$2:$2,0))</f>
        <v>3816.96</v>
      </c>
      <c r="G156" s="293" t="e">
        <f t="shared" si="17"/>
        <v>#N/A</v>
      </c>
      <c r="H156" s="84">
        <f ca="1">IF(C156&gt;'PAINEL MOAGEM'!$H$4,"",IFERROR(F156,0))</f>
        <v>3816.96</v>
      </c>
      <c r="I156" s="1086">
        <f>IFERROR(IF(G156&gt;0,MAX($I$12:I155)+1,0),0)</f>
        <v>0</v>
      </c>
    </row>
    <row r="157" spans="1:9" x14ac:dyDescent="0.25">
      <c r="A157">
        <v>145</v>
      </c>
      <c r="B157" s="63">
        <v>42615</v>
      </c>
      <c r="C157" s="800">
        <v>42615</v>
      </c>
      <c r="D157" s="84">
        <v>10126.666666666666</v>
      </c>
      <c r="E157" s="84">
        <v>10850</v>
      </c>
      <c r="F157" s="84">
        <f>INDEX(B.Diario!$19:$19,MATCH(B157,B.Diario!$2:$2,0))</f>
        <v>7882.6</v>
      </c>
      <c r="G157" s="293" t="e">
        <f t="shared" si="17"/>
        <v>#N/A</v>
      </c>
      <c r="H157" s="84">
        <f ca="1">IF(C157&gt;'PAINEL MOAGEM'!$H$4,"",IFERROR(F157,0))</f>
        <v>7882.6</v>
      </c>
      <c r="I157" s="1086">
        <f>IFERROR(IF(G157&gt;0,MAX($I$12:I156)+1,0),0)</f>
        <v>0</v>
      </c>
    </row>
    <row r="158" spans="1:9" x14ac:dyDescent="0.25">
      <c r="A158">
        <v>146</v>
      </c>
      <c r="B158" s="63">
        <v>42616</v>
      </c>
      <c r="C158" s="800">
        <v>42616</v>
      </c>
      <c r="D158" s="84">
        <v>5063.333333333333</v>
      </c>
      <c r="E158" s="84">
        <v>5425</v>
      </c>
      <c r="F158" s="84">
        <f>INDEX(B.Diario!$19:$19,MATCH(B158,B.Diario!$2:$2,0))</f>
        <v>1735.46</v>
      </c>
      <c r="G158" s="293" t="e">
        <f t="shared" si="17"/>
        <v>#N/A</v>
      </c>
      <c r="H158" s="84">
        <f ca="1">IF(C158&gt;'PAINEL MOAGEM'!$H$4,"",IFERROR(F158,0))</f>
        <v>1735.46</v>
      </c>
      <c r="I158" s="1086">
        <f>IFERROR(IF(G158&gt;0,MAX($I$12:I157)+1,0),0)</f>
        <v>0</v>
      </c>
    </row>
    <row r="159" spans="1:9" x14ac:dyDescent="0.25">
      <c r="A159">
        <v>147</v>
      </c>
      <c r="B159" s="63">
        <v>42617</v>
      </c>
      <c r="C159" s="800">
        <v>42617</v>
      </c>
      <c r="D159" s="84">
        <v>10126.666666666666</v>
      </c>
      <c r="E159" s="84">
        <v>10850</v>
      </c>
      <c r="F159" s="84">
        <f>INDEX(B.Diario!$19:$19,MATCH(B159,B.Diario!$2:$2,0))</f>
        <v>0</v>
      </c>
      <c r="G159" s="293" t="e">
        <f t="shared" si="17"/>
        <v>#N/A</v>
      </c>
      <c r="H159" s="84">
        <f ca="1">IF(C159&gt;'PAINEL MOAGEM'!$H$4,"",IFERROR(F159,0))</f>
        <v>0</v>
      </c>
      <c r="I159" s="1086">
        <f>IFERROR(IF(G159&gt;0,MAX($I$12:I158)+1,0),0)</f>
        <v>0</v>
      </c>
    </row>
    <row r="160" spans="1:9" x14ac:dyDescent="0.25">
      <c r="A160">
        <v>148</v>
      </c>
      <c r="B160" s="63">
        <v>42618</v>
      </c>
      <c r="C160" s="800">
        <v>42618</v>
      </c>
      <c r="D160" s="84">
        <v>10126.666666666666</v>
      </c>
      <c r="E160" s="84">
        <v>10850</v>
      </c>
      <c r="F160" s="84">
        <f>INDEX(B.Diario!$19:$19,MATCH(B160,B.Diario!$2:$2,0))</f>
        <v>0</v>
      </c>
      <c r="G160" s="293" t="e">
        <f t="shared" si="17"/>
        <v>#N/A</v>
      </c>
      <c r="H160" s="84">
        <f ca="1">IF(C160&gt;'PAINEL MOAGEM'!$H$4,"",IFERROR(F160,0))</f>
        <v>0</v>
      </c>
      <c r="I160" s="1086">
        <f>IFERROR(IF(G160&gt;0,MAX($I$12:I159)+1,0),0)</f>
        <v>0</v>
      </c>
    </row>
    <row r="161" spans="1:9" x14ac:dyDescent="0.25">
      <c r="A161">
        <v>149</v>
      </c>
      <c r="B161" s="63">
        <v>42619</v>
      </c>
      <c r="C161" s="800">
        <v>42619</v>
      </c>
      <c r="D161" s="84">
        <v>10126.666666666666</v>
      </c>
      <c r="E161" s="84">
        <v>10850</v>
      </c>
      <c r="F161" s="84">
        <f>INDEX(B.Diario!$19:$19,MATCH(B161,B.Diario!$2:$2,0))</f>
        <v>0</v>
      </c>
      <c r="G161" s="293" t="e">
        <f t="shared" si="17"/>
        <v>#N/A</v>
      </c>
      <c r="H161" s="84">
        <f ca="1">IF(C161&gt;'PAINEL MOAGEM'!$H$4,"",IFERROR(F161,0))</f>
        <v>0</v>
      </c>
      <c r="I161" s="1086">
        <f>IFERROR(IF(G161&gt;0,MAX($I$12:I160)+1,0),0)</f>
        <v>0</v>
      </c>
    </row>
    <row r="162" spans="1:9" x14ac:dyDescent="0.25">
      <c r="A162">
        <v>150</v>
      </c>
      <c r="B162" s="63">
        <v>42620</v>
      </c>
      <c r="C162" s="800">
        <v>42620</v>
      </c>
      <c r="D162" s="84">
        <v>10126.666666666666</v>
      </c>
      <c r="E162" s="84">
        <v>10850</v>
      </c>
      <c r="F162" s="84">
        <f>INDEX(B.Diario!$19:$19,MATCH(B162,B.Diario!$2:$2,0))</f>
        <v>835.2</v>
      </c>
      <c r="G162" s="293" t="e">
        <f t="shared" si="17"/>
        <v>#N/A</v>
      </c>
      <c r="H162" s="84">
        <f ca="1">IF(C162&gt;'PAINEL MOAGEM'!$H$4,"",IFERROR(F162,0))</f>
        <v>835.2</v>
      </c>
      <c r="I162" s="1086">
        <f>IFERROR(IF(G162&gt;0,MAX($I$12:I161)+1,0),0)</f>
        <v>0</v>
      </c>
    </row>
    <row r="163" spans="1:9" x14ac:dyDescent="0.25">
      <c r="A163">
        <v>151</v>
      </c>
      <c r="B163" s="63">
        <v>42621</v>
      </c>
      <c r="C163" s="800">
        <v>42621</v>
      </c>
      <c r="D163" s="84">
        <v>10126.666666666666</v>
      </c>
      <c r="E163" s="84">
        <v>10850</v>
      </c>
      <c r="F163" s="84">
        <f>INDEX(B.Diario!$19:$19,MATCH(B163,B.Diario!$2:$2,0))</f>
        <v>6278.36</v>
      </c>
      <c r="G163" s="293" t="e">
        <f t="shared" si="17"/>
        <v>#N/A</v>
      </c>
      <c r="H163" s="84">
        <f ca="1">IF(C163&gt;'PAINEL MOAGEM'!$H$4,"",IFERROR(F163,0))</f>
        <v>6278.36</v>
      </c>
      <c r="I163" s="1086">
        <f>IFERROR(IF(G163&gt;0,MAX($I$12:I162)+1,0),0)</f>
        <v>0</v>
      </c>
    </row>
    <row r="164" spans="1:9" x14ac:dyDescent="0.25">
      <c r="A164">
        <v>152</v>
      </c>
      <c r="B164" s="63">
        <v>42622</v>
      </c>
      <c r="C164" s="800">
        <v>42622</v>
      </c>
      <c r="D164" s="84">
        <v>10126.666666666666</v>
      </c>
      <c r="E164" s="84">
        <v>10850</v>
      </c>
      <c r="F164" s="84">
        <f>INDEX(B.Diario!$19:$19,MATCH(B164,B.Diario!$2:$2,0))</f>
        <v>9144.2999999999993</v>
      </c>
      <c r="G164" s="293" t="e">
        <f t="shared" si="17"/>
        <v>#N/A</v>
      </c>
      <c r="H164" s="84">
        <f ca="1">IF(C164&gt;'PAINEL MOAGEM'!$H$4,"",IFERROR(F164,0))</f>
        <v>9144.2999999999993</v>
      </c>
      <c r="I164" s="1086">
        <f>IFERROR(IF(G164&gt;0,MAX($I$12:I163)+1,0),0)</f>
        <v>0</v>
      </c>
    </row>
    <row r="165" spans="1:9" x14ac:dyDescent="0.25">
      <c r="A165">
        <v>153</v>
      </c>
      <c r="B165" s="63">
        <v>42623</v>
      </c>
      <c r="C165" s="800">
        <v>42623</v>
      </c>
      <c r="D165" s="84">
        <v>5063.333333333333</v>
      </c>
      <c r="E165" s="84">
        <v>5425</v>
      </c>
      <c r="F165" s="84">
        <f>INDEX(B.Diario!$19:$19,MATCH(B165,B.Diario!$2:$2,0))</f>
        <v>9680.92</v>
      </c>
      <c r="G165" s="293" t="e">
        <f t="shared" si="17"/>
        <v>#N/A</v>
      </c>
      <c r="H165" s="84">
        <f ca="1">IF(C165&gt;'PAINEL MOAGEM'!$H$4,"",IFERROR(F165,0))</f>
        <v>9680.92</v>
      </c>
      <c r="I165" s="1086">
        <f>IFERROR(IF(G165&gt;0,MAX($I$12:I164)+1,0),0)</f>
        <v>0</v>
      </c>
    </row>
    <row r="166" spans="1:9" x14ac:dyDescent="0.25">
      <c r="A166">
        <v>154</v>
      </c>
      <c r="B166" s="63">
        <v>42624</v>
      </c>
      <c r="C166" s="800">
        <v>42624</v>
      </c>
      <c r="D166" s="84">
        <v>10126.666666666666</v>
      </c>
      <c r="E166" s="84">
        <v>10850</v>
      </c>
      <c r="F166" s="84">
        <f>INDEX(B.Diario!$19:$19,MATCH(B166,B.Diario!$2:$2,0))</f>
        <v>10179.299999999999</v>
      </c>
      <c r="G166" s="293" t="e">
        <f t="shared" si="17"/>
        <v>#N/A</v>
      </c>
      <c r="H166" s="84">
        <f ca="1">IF(C166&gt;'PAINEL MOAGEM'!$H$4,"",IFERROR(F166,0))</f>
        <v>10179.299999999999</v>
      </c>
      <c r="I166" s="1086">
        <f>IFERROR(IF(G166&gt;0,MAX($I$12:I165)+1,0),0)</f>
        <v>0</v>
      </c>
    </row>
    <row r="167" spans="1:9" x14ac:dyDescent="0.25">
      <c r="A167">
        <v>155</v>
      </c>
      <c r="B167" s="63">
        <v>42625</v>
      </c>
      <c r="C167" s="800">
        <v>42625</v>
      </c>
      <c r="D167" s="84">
        <v>10126.666666666666</v>
      </c>
      <c r="E167" s="84">
        <v>10850</v>
      </c>
      <c r="F167" s="84">
        <f>INDEX(B.Diario!$19:$19,MATCH(B167,B.Diario!$2:$2,0))</f>
        <v>10226.82</v>
      </c>
      <c r="G167" s="293" t="e">
        <f t="shared" si="17"/>
        <v>#N/A</v>
      </c>
      <c r="H167" s="84">
        <f ca="1">IF(C167&gt;'PAINEL MOAGEM'!$H$4,"",IFERROR(F167,0))</f>
        <v>10226.82</v>
      </c>
      <c r="I167" s="1086">
        <f>IFERROR(IF(G167&gt;0,MAX($I$12:I166)+1,0),0)</f>
        <v>0</v>
      </c>
    </row>
    <row r="168" spans="1:9" x14ac:dyDescent="0.25">
      <c r="A168">
        <v>156</v>
      </c>
      <c r="B168" s="63">
        <v>42626</v>
      </c>
      <c r="C168" s="800">
        <v>42626</v>
      </c>
      <c r="D168" s="84">
        <v>10126.666666666666</v>
      </c>
      <c r="E168" s="84">
        <v>10850</v>
      </c>
      <c r="F168" s="84">
        <f>INDEX(B.Diario!$19:$19,MATCH(B168,B.Diario!$2:$2,0))</f>
        <v>9606.2999999999993</v>
      </c>
      <c r="G168" s="293" t="e">
        <f t="shared" si="17"/>
        <v>#N/A</v>
      </c>
      <c r="H168" s="84">
        <f ca="1">IF(C168&gt;'PAINEL MOAGEM'!$H$4,"",IFERROR(F168,0))</f>
        <v>9606.2999999999993</v>
      </c>
      <c r="I168" s="1086">
        <f>IFERROR(IF(G168&gt;0,MAX($I$12:I167)+1,0),0)</f>
        <v>0</v>
      </c>
    </row>
    <row r="169" spans="1:9" x14ac:dyDescent="0.25">
      <c r="A169">
        <v>157</v>
      </c>
      <c r="B169" s="63">
        <v>42627</v>
      </c>
      <c r="C169" s="800">
        <v>42627</v>
      </c>
      <c r="D169" s="84">
        <v>10126.666666666666</v>
      </c>
      <c r="E169" s="84">
        <v>10850</v>
      </c>
      <c r="F169" s="84">
        <f>INDEX(B.Diario!$19:$19,MATCH(B169,B.Diario!$2:$2,0))</f>
        <v>10838.02</v>
      </c>
      <c r="G169" s="293" t="e">
        <f t="shared" si="17"/>
        <v>#N/A</v>
      </c>
      <c r="H169" s="84">
        <f ca="1">IF(C169&gt;'PAINEL MOAGEM'!$H$4,"",IFERROR(F169,0))</f>
        <v>10838.02</v>
      </c>
      <c r="I169" s="1086">
        <f>IFERROR(IF(G169&gt;0,MAX($I$12:I168)+1,0),0)</f>
        <v>0</v>
      </c>
    </row>
    <row r="170" spans="1:9" x14ac:dyDescent="0.25">
      <c r="A170">
        <v>158</v>
      </c>
      <c r="B170" s="63">
        <v>42628</v>
      </c>
      <c r="C170" s="800">
        <v>42628</v>
      </c>
      <c r="D170" s="84">
        <v>10126.666666666666</v>
      </c>
      <c r="E170" s="84">
        <v>10850</v>
      </c>
      <c r="F170" s="84">
        <f>INDEX(B.Diario!$19:$19,MATCH(B170,B.Diario!$2:$2,0))</f>
        <v>10543.54</v>
      </c>
      <c r="G170" s="293" t="e">
        <f t="shared" si="17"/>
        <v>#N/A</v>
      </c>
      <c r="H170" s="84">
        <f ca="1">IF(C170&gt;'PAINEL MOAGEM'!$H$4,"",IFERROR(F170,0))</f>
        <v>10543.54</v>
      </c>
      <c r="I170" s="1086">
        <f>IFERROR(IF(G170&gt;0,MAX($I$12:I169)+1,0),0)</f>
        <v>0</v>
      </c>
    </row>
    <row r="171" spans="1:9" x14ac:dyDescent="0.25">
      <c r="A171">
        <v>159</v>
      </c>
      <c r="B171" s="63">
        <v>42629</v>
      </c>
      <c r="C171" s="800">
        <v>42629</v>
      </c>
      <c r="D171" s="84">
        <v>10126.666666666666</v>
      </c>
      <c r="E171" s="84">
        <v>10850</v>
      </c>
      <c r="F171" s="84">
        <f>INDEX(B.Diario!$19:$19,MATCH(B171,B.Diario!$2:$2,0))</f>
        <v>10155.6</v>
      </c>
      <c r="G171" s="293" t="e">
        <f t="shared" si="17"/>
        <v>#N/A</v>
      </c>
      <c r="H171" s="84">
        <f ca="1">IF(C171&gt;'PAINEL MOAGEM'!$H$4,"",IFERROR(F171,0))</f>
        <v>10155.6</v>
      </c>
      <c r="I171" s="1086">
        <f>IFERROR(IF(G171&gt;0,MAX($I$12:I170)+1,0),0)</f>
        <v>0</v>
      </c>
    </row>
    <row r="172" spans="1:9" x14ac:dyDescent="0.25">
      <c r="A172">
        <v>160</v>
      </c>
      <c r="B172" s="63">
        <v>42630</v>
      </c>
      <c r="C172" s="800">
        <v>42630</v>
      </c>
      <c r="D172" s="84">
        <v>5063.333333333333</v>
      </c>
      <c r="E172" s="84">
        <v>5425</v>
      </c>
      <c r="F172" s="84">
        <f>INDEX(B.Diario!$19:$19,MATCH(B172,B.Diario!$2:$2,0))</f>
        <v>10519.72</v>
      </c>
      <c r="G172" s="293" t="e">
        <f t="shared" si="17"/>
        <v>#N/A</v>
      </c>
      <c r="H172" s="84">
        <f ca="1">IF(C172&gt;'PAINEL MOAGEM'!$H$4,"",IFERROR(F172,0))</f>
        <v>10519.72</v>
      </c>
      <c r="I172" s="1086">
        <f>IFERROR(IF(G172&gt;0,MAX($I$12:I171)+1,0),0)</f>
        <v>0</v>
      </c>
    </row>
    <row r="173" spans="1:9" x14ac:dyDescent="0.25">
      <c r="A173">
        <v>161</v>
      </c>
      <c r="B173" s="63">
        <v>42631</v>
      </c>
      <c r="C173" s="800">
        <v>42631</v>
      </c>
      <c r="D173" s="84">
        <v>10126.666666666666</v>
      </c>
      <c r="E173" s="84">
        <v>10850</v>
      </c>
      <c r="F173" s="84">
        <f>INDEX(B.Diario!$19:$19,MATCH(B173,B.Diario!$2:$2,0))</f>
        <v>9521.6200000000008</v>
      </c>
      <c r="G173" s="293" t="e">
        <f t="shared" si="17"/>
        <v>#N/A</v>
      </c>
      <c r="H173" s="84">
        <f ca="1">IF(C173&gt;'PAINEL MOAGEM'!$H$4,"",IFERROR(F173,0))</f>
        <v>9521.6200000000008</v>
      </c>
      <c r="I173" s="1086">
        <f>IFERROR(IF(G173&gt;0,MAX($I$12:I172)+1,0),0)</f>
        <v>0</v>
      </c>
    </row>
    <row r="174" spans="1:9" x14ac:dyDescent="0.25">
      <c r="A174">
        <v>162</v>
      </c>
      <c r="B174" s="63">
        <v>42632</v>
      </c>
      <c r="C174" s="800">
        <v>42632</v>
      </c>
      <c r="D174" s="84">
        <v>10126.666666666666</v>
      </c>
      <c r="E174" s="84">
        <v>10850</v>
      </c>
      <c r="F174" s="84">
        <f>INDEX(B.Diario!$19:$19,MATCH(B174,B.Diario!$2:$2,0))</f>
        <v>4855.0600000000004</v>
      </c>
      <c r="G174" s="293" t="e">
        <f t="shared" si="17"/>
        <v>#N/A</v>
      </c>
      <c r="H174" s="84">
        <f ca="1">IF(C174&gt;'PAINEL MOAGEM'!$H$4,"",IFERROR(F174,0))</f>
        <v>4855.0600000000004</v>
      </c>
      <c r="I174" s="1086">
        <f>IFERROR(IF(G174&gt;0,MAX($I$12:I173)+1,0),0)</f>
        <v>0</v>
      </c>
    </row>
    <row r="175" spans="1:9" x14ac:dyDescent="0.25">
      <c r="A175">
        <v>163</v>
      </c>
      <c r="B175" s="63">
        <v>42633</v>
      </c>
      <c r="C175" s="800">
        <v>42633</v>
      </c>
      <c r="D175" s="84">
        <v>10126.666666666666</v>
      </c>
      <c r="E175" s="84">
        <v>10850</v>
      </c>
      <c r="F175" s="84">
        <f>INDEX(B.Diario!$19:$19,MATCH(B175,B.Diario!$2:$2,0))</f>
        <v>7315.84</v>
      </c>
      <c r="G175" s="293" t="e">
        <f t="shared" si="17"/>
        <v>#N/A</v>
      </c>
      <c r="H175" s="84">
        <f ca="1">IF(C175&gt;'PAINEL MOAGEM'!$H$4,"",IFERROR(F175,0))</f>
        <v>7315.84</v>
      </c>
      <c r="I175" s="1086">
        <f>IFERROR(IF(G175&gt;0,MAX($I$12:I174)+1,0),0)</f>
        <v>0</v>
      </c>
    </row>
    <row r="176" spans="1:9" x14ac:dyDescent="0.25">
      <c r="A176">
        <v>164</v>
      </c>
      <c r="B176" s="63">
        <v>42634</v>
      </c>
      <c r="C176" s="800">
        <v>42634</v>
      </c>
      <c r="D176" s="84">
        <v>10126.666666666666</v>
      </c>
      <c r="E176" s="84">
        <v>10850</v>
      </c>
      <c r="F176" s="84">
        <f>INDEX(B.Diario!$19:$19,MATCH(B176,B.Diario!$2:$2,0))</f>
        <v>9998.58</v>
      </c>
      <c r="G176" s="293" t="e">
        <f t="shared" si="17"/>
        <v>#N/A</v>
      </c>
      <c r="H176" s="84">
        <f ca="1">IF(C176&gt;'PAINEL MOAGEM'!$H$4,"",IFERROR(F176,0))</f>
        <v>9998.58</v>
      </c>
      <c r="I176" s="1086">
        <f>IFERROR(IF(G176&gt;0,MAX($I$12:I175)+1,0),0)</f>
        <v>0</v>
      </c>
    </row>
    <row r="177" spans="1:9" x14ac:dyDescent="0.25">
      <c r="A177">
        <v>165</v>
      </c>
      <c r="B177" s="63">
        <v>42635</v>
      </c>
      <c r="C177" s="800">
        <v>42635</v>
      </c>
      <c r="D177" s="84">
        <v>10126.666666666666</v>
      </c>
      <c r="E177" s="84">
        <v>10850</v>
      </c>
      <c r="F177" s="84">
        <f>INDEX(B.Diario!$19:$19,MATCH(B177,B.Diario!$2:$2,0))</f>
        <v>8714.74</v>
      </c>
      <c r="G177" s="293" t="e">
        <f t="shared" si="17"/>
        <v>#N/A</v>
      </c>
      <c r="H177" s="84">
        <f ca="1">IF(C177&gt;'PAINEL MOAGEM'!$H$4,"",IFERROR(F177,0))</f>
        <v>8714.74</v>
      </c>
      <c r="I177" s="1086">
        <f>IFERROR(IF(G177&gt;0,MAX($I$12:I176)+1,0),0)</f>
        <v>0</v>
      </c>
    </row>
    <row r="178" spans="1:9" x14ac:dyDescent="0.25">
      <c r="A178">
        <v>166</v>
      </c>
      <c r="B178" s="63">
        <v>42636</v>
      </c>
      <c r="C178" s="800">
        <v>42636</v>
      </c>
      <c r="D178" s="84">
        <v>10126.666666666666</v>
      </c>
      <c r="E178" s="84">
        <v>10850</v>
      </c>
      <c r="F178" s="84">
        <f>INDEX(B.Diario!$19:$19,MATCH(B178,B.Diario!$2:$2,0))</f>
        <v>9006.6</v>
      </c>
      <c r="G178" s="293" t="e">
        <f t="shared" si="17"/>
        <v>#N/A</v>
      </c>
      <c r="H178" s="84">
        <f ca="1">IF(C178&gt;'PAINEL MOAGEM'!$H$4,"",IFERROR(F178,0))</f>
        <v>9006.6</v>
      </c>
      <c r="I178" s="1086">
        <f>IFERROR(IF(G178&gt;0,MAX($I$12:I177)+1,0),0)</f>
        <v>0</v>
      </c>
    </row>
    <row r="179" spans="1:9" x14ac:dyDescent="0.25">
      <c r="A179">
        <v>167</v>
      </c>
      <c r="B179" s="63">
        <v>42637</v>
      </c>
      <c r="C179" s="800">
        <v>42637</v>
      </c>
      <c r="D179" s="84">
        <v>5063.333333333333</v>
      </c>
      <c r="E179" s="84">
        <v>5425</v>
      </c>
      <c r="F179" s="84">
        <f>INDEX(B.Diario!$19:$19,MATCH(B179,B.Diario!$2:$2,0))</f>
        <v>9088.14</v>
      </c>
      <c r="G179" s="293" t="e">
        <f t="shared" si="17"/>
        <v>#N/A</v>
      </c>
      <c r="H179" s="84">
        <f ca="1">IF(C179&gt;'PAINEL MOAGEM'!$H$4,"",IFERROR(F179,0))</f>
        <v>9088.14</v>
      </c>
      <c r="I179" s="1086">
        <f>IFERROR(IF(G179&gt;0,MAX($I$12:I178)+1,0),0)</f>
        <v>0</v>
      </c>
    </row>
    <row r="180" spans="1:9" x14ac:dyDescent="0.25">
      <c r="A180">
        <v>168</v>
      </c>
      <c r="B180" s="63">
        <v>42638</v>
      </c>
      <c r="C180" s="800">
        <v>42638</v>
      </c>
      <c r="D180" s="84">
        <v>10126.666666666666</v>
      </c>
      <c r="E180" s="84">
        <v>10850</v>
      </c>
      <c r="F180" s="84">
        <f>INDEX(B.Diario!$19:$19,MATCH(B180,B.Diario!$2:$2,0))</f>
        <v>9828.58</v>
      </c>
      <c r="G180" s="293" t="e">
        <f t="shared" si="17"/>
        <v>#N/A</v>
      </c>
      <c r="H180" s="84">
        <f ca="1">IF(C180&gt;'PAINEL MOAGEM'!$H$4,"",IFERROR(F180,0))</f>
        <v>9828.58</v>
      </c>
      <c r="I180" s="1086">
        <f>IFERROR(IF(G180&gt;0,MAX($I$12:I179)+1,0),0)</f>
        <v>0</v>
      </c>
    </row>
    <row r="181" spans="1:9" x14ac:dyDescent="0.25">
      <c r="A181">
        <v>169</v>
      </c>
      <c r="B181" s="63">
        <v>42639</v>
      </c>
      <c r="C181" s="800">
        <v>42639</v>
      </c>
      <c r="D181" s="84">
        <v>10126.666666666666</v>
      </c>
      <c r="E181" s="84">
        <v>10850</v>
      </c>
      <c r="F181" s="84">
        <f>INDEX(B.Diario!$19:$19,MATCH(B181,B.Diario!$2:$2,0))</f>
        <v>10003.06</v>
      </c>
      <c r="G181" s="293" t="e">
        <f t="shared" si="17"/>
        <v>#N/A</v>
      </c>
      <c r="H181" s="84">
        <f ca="1">IF(C181&gt;'PAINEL MOAGEM'!$H$4,"",IFERROR(F181,0))</f>
        <v>10003.06</v>
      </c>
      <c r="I181" s="1086">
        <f>IFERROR(IF(G181&gt;0,MAX($I$12:I180)+1,0),0)</f>
        <v>0</v>
      </c>
    </row>
    <row r="182" spans="1:9" x14ac:dyDescent="0.25">
      <c r="A182">
        <v>170</v>
      </c>
      <c r="B182" s="63">
        <v>42640</v>
      </c>
      <c r="C182" s="800">
        <v>42640</v>
      </c>
      <c r="D182" s="84">
        <v>10126.666666666666</v>
      </c>
      <c r="E182" s="84">
        <v>10850</v>
      </c>
      <c r="F182" s="84">
        <f>INDEX(B.Diario!$19:$19,MATCH(B182,B.Diario!$2:$2,0))</f>
        <v>9410.66</v>
      </c>
      <c r="G182" s="293" t="e">
        <f t="shared" si="17"/>
        <v>#N/A</v>
      </c>
      <c r="H182" s="84">
        <f ca="1">IF(C182&gt;'PAINEL MOAGEM'!$H$4,"",IFERROR(F182,0))</f>
        <v>9410.66</v>
      </c>
      <c r="I182" s="1086">
        <f>IFERROR(IF(G182&gt;0,MAX($I$12:I181)+1,0),0)</f>
        <v>0</v>
      </c>
    </row>
    <row r="183" spans="1:9" x14ac:dyDescent="0.25">
      <c r="A183">
        <v>171</v>
      </c>
      <c r="B183" s="63">
        <v>42641</v>
      </c>
      <c r="C183" s="800">
        <v>42641</v>
      </c>
      <c r="D183" s="84">
        <v>10126.666666666666</v>
      </c>
      <c r="E183" s="84">
        <v>10850</v>
      </c>
      <c r="F183" s="84">
        <f>INDEX(B.Diario!$19:$19,MATCH(B183,B.Diario!$2:$2,0))</f>
        <v>8624.34</v>
      </c>
      <c r="G183" s="293" t="e">
        <f t="shared" si="17"/>
        <v>#N/A</v>
      </c>
      <c r="H183" s="84">
        <f ca="1">IF(C183&gt;'PAINEL MOAGEM'!$H$4,"",IFERROR(F183,0))</f>
        <v>8624.34</v>
      </c>
      <c r="I183" s="1086">
        <f>IFERROR(IF(G183&gt;0,MAX($I$12:I182)+1,0),0)</f>
        <v>0</v>
      </c>
    </row>
    <row r="184" spans="1:9" x14ac:dyDescent="0.25">
      <c r="A184">
        <v>172</v>
      </c>
      <c r="B184" s="63">
        <v>42642</v>
      </c>
      <c r="C184" s="800">
        <v>42642</v>
      </c>
      <c r="D184" s="84">
        <v>10126.666666666666</v>
      </c>
      <c r="E184" s="84">
        <v>10850</v>
      </c>
      <c r="F184" s="84">
        <f>INDEX(B.Diario!$19:$19,MATCH(B184,B.Diario!$2:$2,0))</f>
        <v>8817.9599999999991</v>
      </c>
      <c r="G184" s="293" t="e">
        <f t="shared" si="17"/>
        <v>#N/A</v>
      </c>
      <c r="H184" s="84">
        <f ca="1">IF(C184&gt;'PAINEL MOAGEM'!$H$4,"",IFERROR(F184,0))</f>
        <v>8817.9599999999991</v>
      </c>
      <c r="I184" s="1086">
        <f>IFERROR(IF(G184&gt;0,MAX($I$12:I183)+1,0),0)</f>
        <v>0</v>
      </c>
    </row>
    <row r="185" spans="1:9" x14ac:dyDescent="0.25">
      <c r="A185">
        <v>173</v>
      </c>
      <c r="B185" s="63">
        <v>42643</v>
      </c>
      <c r="C185" s="800">
        <v>42643</v>
      </c>
      <c r="D185" s="84">
        <v>10126.666666666666</v>
      </c>
      <c r="E185" s="84">
        <v>10850</v>
      </c>
      <c r="F185" s="84">
        <f>INDEX(B.Diario!$19:$19,MATCH(B185,B.Diario!$2:$2,0))</f>
        <v>8896.2999999999993</v>
      </c>
      <c r="G185" s="293" t="e">
        <f t="shared" si="17"/>
        <v>#N/A</v>
      </c>
      <c r="H185" s="84">
        <f ca="1">IF(C185&gt;'PAINEL MOAGEM'!$H$4,"",IFERROR(F185,0))</f>
        <v>8896.2999999999993</v>
      </c>
      <c r="I185" s="1086">
        <f>IFERROR(IF(G185&gt;0,MAX($I$12:I184)+1,0),0)</f>
        <v>0</v>
      </c>
    </row>
    <row r="186" spans="1:9" x14ac:dyDescent="0.25">
      <c r="A186">
        <v>174</v>
      </c>
      <c r="B186" s="63">
        <v>42644</v>
      </c>
      <c r="C186" s="800">
        <v>42644</v>
      </c>
      <c r="D186" s="84">
        <v>4199.9999999999991</v>
      </c>
      <c r="E186" s="84">
        <v>5425</v>
      </c>
      <c r="F186" s="84">
        <f>INDEX(B.Diario!$19:$19,MATCH(B186,B.Diario!$2:$2,0))</f>
        <v>9590.26</v>
      </c>
      <c r="G186" s="293" t="e">
        <f t="shared" si="17"/>
        <v>#N/A</v>
      </c>
      <c r="H186" s="84">
        <f ca="1">IF(C186&gt;'PAINEL MOAGEM'!$H$4,"",IFERROR(F186,0))</f>
        <v>9590.26</v>
      </c>
      <c r="I186" s="1086">
        <f>IFERROR(IF(G186&gt;0,MAX($I$12:I185)+1,0),0)</f>
        <v>0</v>
      </c>
    </row>
    <row r="187" spans="1:9" x14ac:dyDescent="0.25">
      <c r="A187">
        <v>175</v>
      </c>
      <c r="B187" s="63">
        <v>42645</v>
      </c>
      <c r="C187" s="800">
        <v>42645</v>
      </c>
      <c r="D187" s="84">
        <v>8399.9999999999982</v>
      </c>
      <c r="E187" s="84">
        <v>10850</v>
      </c>
      <c r="F187" s="84">
        <f>INDEX(B.Diario!$19:$19,MATCH(B187,B.Diario!$2:$2,0))</f>
        <v>8919.16</v>
      </c>
      <c r="G187" s="293" t="e">
        <f t="shared" si="17"/>
        <v>#N/A</v>
      </c>
      <c r="H187" s="84">
        <f ca="1">IF(C187&gt;'PAINEL MOAGEM'!$H$4,"",IFERROR(F187,0))</f>
        <v>8919.16</v>
      </c>
      <c r="I187" s="1086">
        <f>IFERROR(IF(G187&gt;0,MAX($I$12:I186)+1,0),0)</f>
        <v>0</v>
      </c>
    </row>
    <row r="188" spans="1:9" x14ac:dyDescent="0.25">
      <c r="A188">
        <v>176</v>
      </c>
      <c r="B188" s="63">
        <v>42646</v>
      </c>
      <c r="C188" s="800">
        <v>42646</v>
      </c>
      <c r="D188" s="84">
        <v>8399.9999999999982</v>
      </c>
      <c r="E188" s="84">
        <v>10850</v>
      </c>
      <c r="F188" s="84">
        <f>INDEX(B.Diario!$19:$19,MATCH(B188,B.Diario!$2:$2,0))</f>
        <v>8115.5</v>
      </c>
      <c r="G188" s="293" t="e">
        <f t="shared" si="17"/>
        <v>#N/A</v>
      </c>
      <c r="H188" s="84">
        <f ca="1">IF(C188&gt;'PAINEL MOAGEM'!$H$4,"",IFERROR(F188,0))</f>
        <v>8115.5</v>
      </c>
      <c r="I188" s="1086">
        <f>IFERROR(IF(G188&gt;0,MAX($I$12:I187)+1,0),0)</f>
        <v>0</v>
      </c>
    </row>
    <row r="189" spans="1:9" x14ac:dyDescent="0.25">
      <c r="A189">
        <v>177</v>
      </c>
      <c r="B189" s="63">
        <v>42647</v>
      </c>
      <c r="C189" s="800">
        <v>42647</v>
      </c>
      <c r="D189" s="84">
        <v>8399.9999999999982</v>
      </c>
      <c r="E189" s="84">
        <v>10850</v>
      </c>
      <c r="F189" s="84">
        <f>INDEX(B.Diario!$19:$19,MATCH(B189,B.Diario!$2:$2,0))</f>
        <v>7756.1</v>
      </c>
      <c r="G189" s="293" t="e">
        <f t="shared" si="17"/>
        <v>#N/A</v>
      </c>
      <c r="H189" s="84">
        <f ca="1">IF(C189&gt;'PAINEL MOAGEM'!$H$4,"",IFERROR(F189,0))</f>
        <v>7756.1</v>
      </c>
      <c r="I189" s="1086">
        <f>IFERROR(IF(G189&gt;0,MAX($I$12:I188)+1,0),0)</f>
        <v>0</v>
      </c>
    </row>
    <row r="190" spans="1:9" x14ac:dyDescent="0.25">
      <c r="A190">
        <v>178</v>
      </c>
      <c r="B190" s="63">
        <v>42648</v>
      </c>
      <c r="C190" s="800">
        <v>42648</v>
      </c>
      <c r="D190" s="84">
        <v>8399.9999999999982</v>
      </c>
      <c r="E190" s="84">
        <v>10850</v>
      </c>
      <c r="F190" s="84">
        <f>INDEX(B.Diario!$19:$19,MATCH(B190,B.Diario!$2:$2,0))</f>
        <v>8694.98</v>
      </c>
      <c r="G190" s="293" t="e">
        <f t="shared" si="17"/>
        <v>#N/A</v>
      </c>
      <c r="H190" s="84">
        <f ca="1">IF(C190&gt;'PAINEL MOAGEM'!$H$4,"",IFERROR(F190,0))</f>
        <v>8694.98</v>
      </c>
      <c r="I190" s="1086">
        <f>IFERROR(IF(G190&gt;0,MAX($I$12:I189)+1,0),0)</f>
        <v>0</v>
      </c>
    </row>
    <row r="191" spans="1:9" x14ac:dyDescent="0.25">
      <c r="A191">
        <v>179</v>
      </c>
      <c r="B191" s="63">
        <v>42649</v>
      </c>
      <c r="C191" s="800">
        <v>42649</v>
      </c>
      <c r="D191" s="84">
        <v>8399.9999999999982</v>
      </c>
      <c r="E191" s="84">
        <v>10850</v>
      </c>
      <c r="F191" s="84">
        <f>INDEX(B.Diario!$19:$19,MATCH(B191,B.Diario!$2:$2,0))</f>
        <v>9483.4599999999991</v>
      </c>
      <c r="G191" s="293" t="e">
        <f t="shared" si="17"/>
        <v>#N/A</v>
      </c>
      <c r="H191" s="84">
        <f ca="1">IF(C191&gt;'PAINEL MOAGEM'!$H$4,"",IFERROR(F191,0))</f>
        <v>9483.4599999999991</v>
      </c>
      <c r="I191" s="1086">
        <f>IFERROR(IF(G191&gt;0,MAX($I$12:I190)+1,0),0)</f>
        <v>0</v>
      </c>
    </row>
    <row r="192" spans="1:9" x14ac:dyDescent="0.25">
      <c r="A192">
        <v>180</v>
      </c>
      <c r="B192" s="63">
        <v>42650</v>
      </c>
      <c r="C192" s="800">
        <v>42650</v>
      </c>
      <c r="D192" s="84">
        <v>8399.9999999999982</v>
      </c>
      <c r="E192" s="84">
        <v>10850</v>
      </c>
      <c r="F192" s="84">
        <f>INDEX(B.Diario!$19:$19,MATCH(B192,B.Diario!$2:$2,0))</f>
        <v>9624.58</v>
      </c>
      <c r="G192" s="293" t="e">
        <f t="shared" si="17"/>
        <v>#N/A</v>
      </c>
      <c r="H192" s="84">
        <f ca="1">IF(C192&gt;'PAINEL MOAGEM'!$H$4,"",IFERROR(F192,0))</f>
        <v>9624.58</v>
      </c>
      <c r="I192" s="1086">
        <f>IFERROR(IF(G192&gt;0,MAX($I$12:I191)+1,0),0)</f>
        <v>0</v>
      </c>
    </row>
    <row r="193" spans="1:9" x14ac:dyDescent="0.25">
      <c r="A193">
        <v>181</v>
      </c>
      <c r="B193" s="63">
        <v>42651</v>
      </c>
      <c r="C193" s="800">
        <v>42651</v>
      </c>
      <c r="D193" s="84">
        <v>4199.9999999999991</v>
      </c>
      <c r="E193" s="84">
        <v>5425</v>
      </c>
      <c r="F193" s="84">
        <f>INDEX(B.Diario!$19:$19,MATCH(B193,B.Diario!$2:$2,0))</f>
        <v>8659.86</v>
      </c>
      <c r="G193" s="293" t="e">
        <f t="shared" si="17"/>
        <v>#N/A</v>
      </c>
      <c r="H193" s="84">
        <f ca="1">IF(C193&gt;'PAINEL MOAGEM'!$H$4,"",IFERROR(F193,0))</f>
        <v>8659.86</v>
      </c>
      <c r="I193" s="1086">
        <f>IFERROR(IF(G193&gt;0,MAX($I$12:I192)+1,0),0)</f>
        <v>0</v>
      </c>
    </row>
    <row r="194" spans="1:9" x14ac:dyDescent="0.25">
      <c r="A194">
        <v>182</v>
      </c>
      <c r="B194" s="63">
        <v>42652</v>
      </c>
      <c r="C194" s="800">
        <v>42652</v>
      </c>
      <c r="D194" s="84">
        <v>8399.9999999999982</v>
      </c>
      <c r="E194" s="84">
        <v>5325.8333000000002</v>
      </c>
      <c r="F194" s="84">
        <f>INDEX(B.Diario!$19:$19,MATCH(B194,B.Diario!$2:$2,0))</f>
        <v>9683.14</v>
      </c>
      <c r="G194" s="293" t="e">
        <f t="shared" si="17"/>
        <v>#N/A</v>
      </c>
      <c r="H194" s="84">
        <f ca="1">IF(C194&gt;'PAINEL MOAGEM'!$H$4,"",IFERROR(F194,0))</f>
        <v>9683.14</v>
      </c>
      <c r="I194" s="1086">
        <f>IFERROR(IF(G194&gt;0,MAX($I$12:I193)+1,0),0)</f>
        <v>0</v>
      </c>
    </row>
    <row r="195" spans="1:9" x14ac:dyDescent="0.25">
      <c r="A195">
        <v>183</v>
      </c>
      <c r="B195" s="63">
        <v>42653</v>
      </c>
      <c r="C195" s="800">
        <v>42653</v>
      </c>
      <c r="D195" s="84">
        <v>8399.9999999999982</v>
      </c>
      <c r="E195" s="84" t="e">
        <f>NA()</f>
        <v>#N/A</v>
      </c>
      <c r="F195" s="84">
        <f>INDEX(B.Diario!$19:$19,MATCH(B195,B.Diario!$2:$2,0))</f>
        <v>9379.64</v>
      </c>
      <c r="G195" s="293" t="e">
        <f t="shared" si="17"/>
        <v>#N/A</v>
      </c>
      <c r="H195" s="84">
        <f ca="1">IF(C195&gt;'PAINEL MOAGEM'!$H$4,"",IFERROR(F195,0))</f>
        <v>9379.64</v>
      </c>
      <c r="I195" s="1086">
        <f>IFERROR(IF(G195&gt;0,MAX($I$12:I194)+1,0),0)</f>
        <v>0</v>
      </c>
    </row>
    <row r="196" spans="1:9" x14ac:dyDescent="0.25">
      <c r="A196">
        <v>184</v>
      </c>
      <c r="B196" s="63">
        <v>42654</v>
      </c>
      <c r="C196" s="800">
        <v>42654</v>
      </c>
      <c r="D196" s="84">
        <v>8399.9999999999982</v>
      </c>
      <c r="E196" s="84" t="e">
        <f>NA()</f>
        <v>#N/A</v>
      </c>
      <c r="F196" s="84">
        <f>INDEX(B.Diario!$19:$19,MATCH(B196,B.Diario!$2:$2,0))</f>
        <v>9038.18</v>
      </c>
      <c r="G196" s="293" t="e">
        <f t="shared" si="17"/>
        <v>#N/A</v>
      </c>
      <c r="H196" s="84">
        <f ca="1">IF(C196&gt;'PAINEL MOAGEM'!$H$4,"",IFERROR(F196,0))</f>
        <v>9038.18</v>
      </c>
      <c r="I196" s="1086">
        <f>IFERROR(IF(G196&gt;0,MAX($I$12:I195)+1,0),0)</f>
        <v>0</v>
      </c>
    </row>
    <row r="197" spans="1:9" x14ac:dyDescent="0.25">
      <c r="A197">
        <v>185</v>
      </c>
      <c r="B197" s="63">
        <v>42655</v>
      </c>
      <c r="C197" s="800">
        <v>42655</v>
      </c>
      <c r="D197" s="84">
        <v>8399.9999999999982</v>
      </c>
      <c r="E197" s="84" t="e">
        <f>NA()</f>
        <v>#N/A</v>
      </c>
      <c r="F197" s="84">
        <f>INDEX(B.Diario!$19:$19,MATCH(B197,B.Diario!$2:$2,0))</f>
        <v>9109.94</v>
      </c>
      <c r="G197" s="293" t="e">
        <f t="shared" si="17"/>
        <v>#N/A</v>
      </c>
      <c r="H197" s="84">
        <f ca="1">IF(C197&gt;'PAINEL MOAGEM'!$H$4,"",IFERROR(F197,0))</f>
        <v>9109.94</v>
      </c>
      <c r="I197" s="1086">
        <f>IFERROR(IF(G197&gt;0,MAX($I$12:I196)+1,0),0)</f>
        <v>0</v>
      </c>
    </row>
    <row r="198" spans="1:9" x14ac:dyDescent="0.25">
      <c r="A198">
        <v>186</v>
      </c>
      <c r="B198" s="63">
        <v>42656</v>
      </c>
      <c r="C198" s="800">
        <v>42656</v>
      </c>
      <c r="D198" s="84">
        <v>8399.9999999999982</v>
      </c>
      <c r="E198" s="84" t="e">
        <f>NA()</f>
        <v>#N/A</v>
      </c>
      <c r="F198" s="84">
        <f>INDEX(B.Diario!$19:$19,MATCH(B198,B.Diario!$2:$2,0))</f>
        <v>9442.86</v>
      </c>
      <c r="G198" s="293" t="e">
        <f t="shared" si="17"/>
        <v>#N/A</v>
      </c>
      <c r="H198" s="84">
        <f ca="1">IF(C198&gt;'PAINEL MOAGEM'!$H$4,"",IFERROR(F198,0))</f>
        <v>9442.86</v>
      </c>
      <c r="I198" s="1086">
        <f>IFERROR(IF(G198&gt;0,MAX($I$12:I197)+1,0),0)</f>
        <v>0</v>
      </c>
    </row>
    <row r="199" spans="1:9" x14ac:dyDescent="0.25">
      <c r="A199">
        <v>187</v>
      </c>
      <c r="B199" s="63">
        <v>42657</v>
      </c>
      <c r="C199" s="800">
        <v>42657</v>
      </c>
      <c r="D199" s="84">
        <v>8399.9999999999982</v>
      </c>
      <c r="E199" s="84" t="e">
        <f>NA()</f>
        <v>#N/A</v>
      </c>
      <c r="F199" s="84">
        <f>INDEX(B.Diario!$19:$19,MATCH(B199,B.Diario!$2:$2,0))</f>
        <v>2709.86</v>
      </c>
      <c r="G199" s="293" t="e">
        <f t="shared" si="17"/>
        <v>#N/A</v>
      </c>
      <c r="H199" s="84">
        <f ca="1">IF(C199&gt;'PAINEL MOAGEM'!$H$4,"",IFERROR(F199,0))</f>
        <v>2709.86</v>
      </c>
      <c r="I199" s="1086">
        <f>IFERROR(IF(G199&gt;0,MAX($I$12:I198)+1,0),0)</f>
        <v>0</v>
      </c>
    </row>
    <row r="200" spans="1:9" x14ac:dyDescent="0.25">
      <c r="A200">
        <v>188</v>
      </c>
      <c r="B200" s="63">
        <v>42658</v>
      </c>
      <c r="C200" s="800">
        <v>42658</v>
      </c>
      <c r="D200" s="84">
        <v>4199.9999999999991</v>
      </c>
      <c r="E200" s="84" t="e">
        <f>NA()</f>
        <v>#N/A</v>
      </c>
      <c r="F200" s="84">
        <f>INDEX(B.Diario!$19:$19,MATCH(B200,B.Diario!$2:$2,0))</f>
        <v>5811.02</v>
      </c>
      <c r="G200" s="293" t="e">
        <f t="shared" si="17"/>
        <v>#N/A</v>
      </c>
      <c r="H200" s="84">
        <f ca="1">IF(C200&gt;'PAINEL MOAGEM'!$H$4,"",IFERROR(F200,0))</f>
        <v>5811.02</v>
      </c>
      <c r="I200" s="1086">
        <f>IFERROR(IF(G200&gt;0,MAX($I$12:I199)+1,0),0)</f>
        <v>0</v>
      </c>
    </row>
    <row r="201" spans="1:9" x14ac:dyDescent="0.25">
      <c r="A201">
        <v>189</v>
      </c>
      <c r="B201" s="63">
        <v>42659</v>
      </c>
      <c r="C201" s="800">
        <v>42659</v>
      </c>
      <c r="D201" s="84">
        <v>8399.9999999999982</v>
      </c>
      <c r="E201" s="84" t="e">
        <f>NA()</f>
        <v>#N/A</v>
      </c>
      <c r="F201" s="84">
        <f>INDEX(B.Diario!$19:$19,MATCH(B201,B.Diario!$2:$2,0))</f>
        <v>10340.66</v>
      </c>
      <c r="G201" s="293" t="e">
        <f t="shared" si="17"/>
        <v>#N/A</v>
      </c>
      <c r="H201" s="84">
        <f ca="1">IF(C201&gt;'PAINEL MOAGEM'!$H$4,"",IFERROR(F201,0))</f>
        <v>10340.66</v>
      </c>
      <c r="I201" s="1086">
        <f>IFERROR(IF(G201&gt;0,MAX($I$12:I200)+1,0),0)</f>
        <v>0</v>
      </c>
    </row>
    <row r="202" spans="1:9" x14ac:dyDescent="0.25">
      <c r="A202">
        <v>190</v>
      </c>
      <c r="B202" s="63">
        <v>42660</v>
      </c>
      <c r="C202" s="800">
        <v>42660</v>
      </c>
      <c r="D202" s="84">
        <v>8399.9999999999982</v>
      </c>
      <c r="E202" s="84" t="e">
        <f>NA()</f>
        <v>#N/A</v>
      </c>
      <c r="F202" s="84">
        <f>INDEX(B.Diario!$19:$19,MATCH(B202,B.Diario!$2:$2,0))</f>
        <v>10059.299999999999</v>
      </c>
      <c r="G202" s="293" t="e">
        <f t="shared" si="17"/>
        <v>#N/A</v>
      </c>
      <c r="H202" s="84">
        <f ca="1">IF(C202&gt;'PAINEL MOAGEM'!$H$4,"",IFERROR(F202,0))</f>
        <v>10059.299999999999</v>
      </c>
      <c r="I202" s="1086">
        <f>IFERROR(IF(G202&gt;0,MAX($I$12:I201)+1,0),0)</f>
        <v>0</v>
      </c>
    </row>
    <row r="203" spans="1:9" x14ac:dyDescent="0.25">
      <c r="A203">
        <v>191</v>
      </c>
      <c r="B203" s="63">
        <v>42661</v>
      </c>
      <c r="C203" s="800">
        <v>42661</v>
      </c>
      <c r="D203" s="84">
        <v>8399.9999999999982</v>
      </c>
      <c r="E203" s="84" t="e">
        <f>NA()</f>
        <v>#N/A</v>
      </c>
      <c r="F203" s="84">
        <f>INDEX(B.Diario!$19:$19,MATCH(B203,B.Diario!$2:$2,0))</f>
        <v>9230.36</v>
      </c>
      <c r="G203" s="293" t="e">
        <f t="shared" si="17"/>
        <v>#N/A</v>
      </c>
      <c r="H203" s="84">
        <f ca="1">IF(C203&gt;'PAINEL MOAGEM'!$H$4,"",IFERROR(F203,0))</f>
        <v>9230.36</v>
      </c>
      <c r="I203" s="1086">
        <f>IFERROR(IF(G203&gt;0,MAX($I$12:I202)+1,0),0)</f>
        <v>0</v>
      </c>
    </row>
    <row r="204" spans="1:9" x14ac:dyDescent="0.25">
      <c r="A204">
        <v>192</v>
      </c>
      <c r="B204" s="63">
        <v>42662</v>
      </c>
      <c r="C204" s="800">
        <v>42662</v>
      </c>
      <c r="D204" s="84">
        <v>8399.9999999999982</v>
      </c>
      <c r="E204" s="84" t="e">
        <f>NA()</f>
        <v>#N/A</v>
      </c>
      <c r="F204" s="84">
        <f>INDEX(B.Diario!$19:$19,MATCH(B204,B.Diario!$2:$2,0))</f>
        <v>9083.66</v>
      </c>
      <c r="G204" s="293" t="e">
        <f t="shared" si="17"/>
        <v>#N/A</v>
      </c>
      <c r="H204" s="84">
        <f ca="1">IF(C204&gt;'PAINEL MOAGEM'!$H$4,"",IFERROR(F204,0))</f>
        <v>9083.66</v>
      </c>
      <c r="I204" s="1086">
        <f>IFERROR(IF(G204&gt;0,MAX($I$12:I203)+1,0),0)</f>
        <v>0</v>
      </c>
    </row>
    <row r="205" spans="1:9" x14ac:dyDescent="0.25">
      <c r="A205">
        <v>193</v>
      </c>
      <c r="B205" s="63">
        <v>42663</v>
      </c>
      <c r="C205" s="800">
        <v>42663</v>
      </c>
      <c r="D205" s="84">
        <v>8399.9999999999982</v>
      </c>
      <c r="E205" s="84" t="e">
        <f>NA()</f>
        <v>#N/A</v>
      </c>
      <c r="F205" s="84">
        <f>INDEX(B.Diario!$19:$19,MATCH(B205,B.Diario!$2:$2,0))</f>
        <v>6913.78</v>
      </c>
      <c r="G205" s="293" t="e">
        <f t="shared" ref="G205:G216" si="18">IF(F205&gt;=$G$9,F205,NA())</f>
        <v>#N/A</v>
      </c>
      <c r="H205" s="84">
        <f ca="1">IF(C205&gt;'PAINEL MOAGEM'!$H$4,"",IFERROR(F205,0))</f>
        <v>6913.78</v>
      </c>
      <c r="I205" s="1086">
        <f>IFERROR(IF(G205&gt;0,MAX($I$12:I204)+1,0),0)</f>
        <v>0</v>
      </c>
    </row>
    <row r="206" spans="1:9" x14ac:dyDescent="0.25">
      <c r="A206">
        <v>194</v>
      </c>
      <c r="B206" s="63">
        <v>42664</v>
      </c>
      <c r="C206" s="800">
        <v>42664</v>
      </c>
      <c r="D206" s="84">
        <v>8399.9999999999982</v>
      </c>
      <c r="E206" s="84" t="e">
        <f>NA()</f>
        <v>#N/A</v>
      </c>
      <c r="F206" s="84">
        <f>INDEX(B.Diario!$19:$19,MATCH(B206,B.Diario!$2:$2,0))</f>
        <v>8569.06</v>
      </c>
      <c r="G206" s="293" t="e">
        <f t="shared" si="18"/>
        <v>#N/A</v>
      </c>
      <c r="H206" s="84">
        <f ca="1">IF(C206&gt;'PAINEL MOAGEM'!$H$4,"",IFERROR(F206,0))</f>
        <v>8569.06</v>
      </c>
      <c r="I206" s="1086">
        <f>IFERROR(IF(G206&gt;0,MAX($I$12:I205)+1,0),0)</f>
        <v>0</v>
      </c>
    </row>
    <row r="207" spans="1:9" x14ac:dyDescent="0.25">
      <c r="A207">
        <v>195</v>
      </c>
      <c r="B207" s="63">
        <v>42665</v>
      </c>
      <c r="C207" s="800">
        <v>42665</v>
      </c>
      <c r="D207" s="84">
        <v>4199.9999999999991</v>
      </c>
      <c r="E207" s="84" t="e">
        <f>NA()</f>
        <v>#N/A</v>
      </c>
      <c r="F207" s="84">
        <f>INDEX(B.Diario!$19:$19,MATCH(B207,B.Diario!$2:$2,0))</f>
        <v>10805.4</v>
      </c>
      <c r="G207" s="293" t="e">
        <f t="shared" si="18"/>
        <v>#N/A</v>
      </c>
      <c r="H207" s="84">
        <f ca="1">IF(C207&gt;'PAINEL MOAGEM'!$H$4,"",IFERROR(F207,0))</f>
        <v>10805.4</v>
      </c>
      <c r="I207" s="1086">
        <f>IFERROR(IF(G207&gt;0,MAX($I$12:I206)+1,0),0)</f>
        <v>0</v>
      </c>
    </row>
    <row r="208" spans="1:9" x14ac:dyDescent="0.25">
      <c r="A208">
        <v>196</v>
      </c>
      <c r="B208" s="63">
        <v>42666</v>
      </c>
      <c r="C208" s="800">
        <v>42666</v>
      </c>
      <c r="D208" s="84">
        <v>8399.9999999999982</v>
      </c>
      <c r="E208" s="84" t="e">
        <f>NA()</f>
        <v>#N/A</v>
      </c>
      <c r="F208" s="84">
        <f>INDEX(B.Diario!$19:$19,MATCH(B208,B.Diario!$2:$2,0))</f>
        <v>10451.719999999999</v>
      </c>
      <c r="G208" s="293" t="e">
        <f t="shared" si="18"/>
        <v>#N/A</v>
      </c>
      <c r="H208" s="84">
        <f ca="1">IF(C208&gt;'PAINEL MOAGEM'!$H$4,"",IFERROR(F208,0))</f>
        <v>10451.719999999999</v>
      </c>
      <c r="I208" s="1086">
        <f>IFERROR(IF(G208&gt;0,MAX($I$12:I207)+1,0),0)</f>
        <v>0</v>
      </c>
    </row>
    <row r="209" spans="1:9" x14ac:dyDescent="0.25">
      <c r="A209">
        <v>197</v>
      </c>
      <c r="B209" s="63">
        <v>42667</v>
      </c>
      <c r="C209" s="800">
        <v>42667</v>
      </c>
      <c r="D209" s="84">
        <v>8399.9999999999982</v>
      </c>
      <c r="E209" s="84" t="e">
        <f>NA()</f>
        <v>#N/A</v>
      </c>
      <c r="F209" s="84">
        <f>INDEX(B.Diario!$19:$19,MATCH(B209,B.Diario!$2:$2,0))</f>
        <v>9832.5400000000009</v>
      </c>
      <c r="G209" s="293" t="e">
        <f t="shared" si="18"/>
        <v>#N/A</v>
      </c>
      <c r="H209" s="84">
        <f ca="1">IF(C209&gt;'PAINEL MOAGEM'!$H$4,"",IFERROR(F209,0))</f>
        <v>9832.5400000000009</v>
      </c>
      <c r="I209" s="1086">
        <f>IFERROR(IF(G209&gt;0,MAX($I$12:I208)+1,0),0)</f>
        <v>0</v>
      </c>
    </row>
    <row r="210" spans="1:9" x14ac:dyDescent="0.25">
      <c r="A210">
        <v>198</v>
      </c>
      <c r="B210" s="63">
        <v>42668</v>
      </c>
      <c r="C210" s="800">
        <v>42668</v>
      </c>
      <c r="D210" s="84">
        <v>8399.9999999999982</v>
      </c>
      <c r="E210" s="84" t="e">
        <f>NA()</f>
        <v>#N/A</v>
      </c>
      <c r="F210" s="84">
        <f>INDEX(B.Diario!$19:$19,MATCH(B210,B.Diario!$2:$2,0))</f>
        <v>4374.38</v>
      </c>
      <c r="G210" s="293" t="e">
        <f t="shared" si="18"/>
        <v>#N/A</v>
      </c>
      <c r="H210" s="84">
        <f ca="1">IF(C210&gt;'PAINEL MOAGEM'!$H$4,"",IFERROR(F210,0))</f>
        <v>4374.38</v>
      </c>
      <c r="I210" s="1086">
        <f>IFERROR(IF(G210&gt;0,MAX($I$12:I209)+1,0),0)</f>
        <v>0</v>
      </c>
    </row>
    <row r="211" spans="1:9" x14ac:dyDescent="0.25">
      <c r="A211">
        <v>199</v>
      </c>
      <c r="B211" s="63">
        <v>42669</v>
      </c>
      <c r="C211" s="800">
        <v>42669</v>
      </c>
      <c r="D211" s="84">
        <v>8399.9999999999982</v>
      </c>
      <c r="E211" s="84" t="e">
        <f>NA()</f>
        <v>#N/A</v>
      </c>
      <c r="F211" s="84">
        <f>INDEX(B.Diario!$19:$19,MATCH(B211,B.Diario!$2:$2,0))</f>
        <v>4308.4399999999996</v>
      </c>
      <c r="G211" s="293" t="e">
        <f t="shared" si="18"/>
        <v>#N/A</v>
      </c>
      <c r="H211" s="84">
        <f ca="1">IF(C211&gt;'PAINEL MOAGEM'!$H$4,"",IFERROR(F211,0))</f>
        <v>4308.4399999999996</v>
      </c>
      <c r="I211" s="1086">
        <f>IFERROR(IF(G211&gt;0,MAX($I$12:I210)+1,0),0)</f>
        <v>0</v>
      </c>
    </row>
    <row r="212" spans="1:9" x14ac:dyDescent="0.25">
      <c r="A212">
        <v>200</v>
      </c>
      <c r="B212" s="63">
        <v>42670</v>
      </c>
      <c r="C212" s="800">
        <v>42670</v>
      </c>
      <c r="D212" s="84">
        <v>8399.9999999999982</v>
      </c>
      <c r="E212" s="84" t="e">
        <f>NA()</f>
        <v>#N/A</v>
      </c>
      <c r="F212" s="84">
        <f>INDEX(B.Diario!$19:$19,MATCH(B212,B.Diario!$2:$2,0))</f>
        <v>0</v>
      </c>
      <c r="G212" s="293" t="e">
        <f t="shared" si="18"/>
        <v>#N/A</v>
      </c>
      <c r="H212" s="84" t="str">
        <f ca="1">IF(C212&gt;'PAINEL MOAGEM'!$H$4,"",IFERROR(F212,0))</f>
        <v/>
      </c>
      <c r="I212" s="1086">
        <f>IFERROR(IF(G212&gt;0,MAX($I$12:I211)+1,0),0)</f>
        <v>0</v>
      </c>
    </row>
    <row r="213" spans="1:9" x14ac:dyDescent="0.25">
      <c r="A213">
        <v>201</v>
      </c>
      <c r="B213" s="63">
        <v>42671</v>
      </c>
      <c r="C213" s="800">
        <v>42671</v>
      </c>
      <c r="D213" s="84">
        <v>8399.9999999999982</v>
      </c>
      <c r="E213" s="84" t="e">
        <f>NA()</f>
        <v>#N/A</v>
      </c>
      <c r="F213" s="84">
        <f>INDEX(B.Diario!$19:$19,MATCH(B213,B.Diario!$2:$2,0))</f>
        <v>7298.18</v>
      </c>
      <c r="G213" s="293" t="e">
        <f t="shared" si="18"/>
        <v>#N/A</v>
      </c>
      <c r="H213" s="84" t="str">
        <f ca="1">IF(C213&gt;'PAINEL MOAGEM'!$H$4,"",IFERROR(F213,0))</f>
        <v/>
      </c>
      <c r="I213" s="1086">
        <f>IFERROR(IF(G213&gt;0,MAX($I$12:I212)+1,0),0)</f>
        <v>0</v>
      </c>
    </row>
    <row r="214" spans="1:9" x14ac:dyDescent="0.25">
      <c r="A214">
        <v>202</v>
      </c>
      <c r="B214" s="63">
        <v>42672</v>
      </c>
      <c r="C214" s="800">
        <v>42672</v>
      </c>
      <c r="D214" s="84">
        <v>4199.9999999999991</v>
      </c>
      <c r="E214" s="84" t="e">
        <f>NA()</f>
        <v>#N/A</v>
      </c>
      <c r="F214" s="84">
        <f>INDEX(B.Diario!$19:$19,MATCH(B214,B.Diario!$2:$2,0))</f>
        <v>10224.58</v>
      </c>
      <c r="G214" s="293" t="e">
        <f t="shared" si="18"/>
        <v>#N/A</v>
      </c>
      <c r="H214" s="84" t="str">
        <f ca="1">IF(C214&gt;'PAINEL MOAGEM'!$H$4,"",IFERROR(F214,0))</f>
        <v/>
      </c>
      <c r="I214" s="1086">
        <f>IFERROR(IF(G214&gt;0,MAX($I$12:I213)+1,0),0)</f>
        <v>0</v>
      </c>
    </row>
    <row r="215" spans="1:9" x14ac:dyDescent="0.25">
      <c r="A215">
        <v>203</v>
      </c>
      <c r="B215" s="63">
        <v>42673</v>
      </c>
      <c r="C215" s="800">
        <v>42673</v>
      </c>
      <c r="D215" s="84">
        <v>8399.9999999999982</v>
      </c>
      <c r="E215" s="84" t="e">
        <f>NA()</f>
        <v>#N/A</v>
      </c>
      <c r="F215" s="84">
        <f>INDEX(B.Diario!$19:$19,MATCH(B215,B.Diario!$2:$2,0))</f>
        <v>10825.4</v>
      </c>
      <c r="G215" s="293" t="e">
        <f t="shared" si="18"/>
        <v>#N/A</v>
      </c>
      <c r="H215" s="84" t="str">
        <f ca="1">IF(C215&gt;'PAINEL MOAGEM'!$H$4,"",IFERROR(F215,0))</f>
        <v/>
      </c>
      <c r="I215" s="1086">
        <f>IFERROR(IF(G215&gt;0,MAX($I$12:I214)+1,0),0)</f>
        <v>0</v>
      </c>
    </row>
    <row r="216" spans="1:9" x14ac:dyDescent="0.25">
      <c r="E216" s="84">
        <v>1816371.6666666684</v>
      </c>
      <c r="F216" s="84" t="e">
        <f>INDEX(B.Diario!$19:$19,MATCH(B216,B.Diario!$2:$2,0))</f>
        <v>#N/A</v>
      </c>
      <c r="G216" s="293" t="e">
        <f t="shared" si="18"/>
        <v>#N/A</v>
      </c>
      <c r="H216" s="84"/>
      <c r="I216" s="1086">
        <f>IFERROR(IF(G216&gt;0,MAX($I$12:I215)+1,0),0)</f>
        <v>0</v>
      </c>
    </row>
  </sheetData>
  <autoFilter ref="A12:H216"/>
  <mergeCells count="1">
    <mergeCell ref="J12:K12"/>
  </mergeCells>
  <pageMargins left="0.511811024" right="0.511811024" top="0.78740157499999996" bottom="0.78740157499999996" header="0.31496062000000002" footer="0.31496062000000002"/>
  <ignoredErrors>
    <ignoredError sqref="N2:GX2 D2:L2" formula="1"/>
    <ignoredError sqref="F42 F43:F63 F65:F216" evalError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8" tint="-0.499984740745262"/>
    <pageSetUpPr fitToPage="1"/>
  </sheetPr>
  <dimension ref="B1:XFD27"/>
  <sheetViews>
    <sheetView showGridLines="0" topLeftCell="A2" zoomScaleNormal="100" zoomScaleSheetLayoutView="90" workbookViewId="0">
      <pane ySplit="5" topLeftCell="A7" activePane="bottomLeft" state="frozen"/>
      <selection activeCell="A2" sqref="A2"/>
      <selection pane="bottomLeft" activeCell="O26" sqref="O26"/>
    </sheetView>
  </sheetViews>
  <sheetFormatPr defaultRowHeight="15.75" x14ac:dyDescent="0.25"/>
  <cols>
    <col min="1" max="1" width="1.625" customWidth="1"/>
    <col min="2" max="2" width="8" customWidth="1"/>
    <col min="3" max="3" width="1.75" customWidth="1"/>
    <col min="4" max="4" width="6" customWidth="1"/>
    <col min="5" max="5" width="3.875" customWidth="1"/>
    <col min="6" max="6" width="2.75" customWidth="1"/>
    <col min="7" max="8" width="11.5" customWidth="1"/>
    <col min="9" max="9" width="3.375" customWidth="1"/>
    <col min="16" max="16" width="9.875" bestFit="1" customWidth="1"/>
    <col min="19" max="19" width="5.125" customWidth="1"/>
    <col min="20" max="21" width="10.375" bestFit="1" customWidth="1"/>
    <col min="22" max="22" width="5.5" customWidth="1"/>
  </cols>
  <sheetData>
    <row r="1" spans="2:16384" s="314" customFormat="1" ht="15" hidden="1" customHeight="1" x14ac:dyDescent="0.25">
      <c r="G1" s="680"/>
      <c r="H1" s="680"/>
      <c r="I1" s="680"/>
      <c r="J1" s="680"/>
      <c r="K1" s="680"/>
      <c r="L1" s="680"/>
      <c r="M1" s="680"/>
      <c r="N1" s="680"/>
      <c r="O1" s="680"/>
      <c r="P1" s="680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2:16384" s="314" customFormat="1" ht="5.25" customHeight="1" x14ac:dyDescent="0.25">
      <c r="G2" s="680"/>
      <c r="H2" s="680"/>
      <c r="I2" s="680"/>
      <c r="J2" s="680"/>
      <c r="K2" s="680"/>
      <c r="L2" s="680"/>
      <c r="M2" s="680"/>
      <c r="N2" s="680"/>
      <c r="O2" s="680"/>
      <c r="P2" s="680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  <c r="XFA2"/>
      <c r="XFB2"/>
      <c r="XFC2"/>
      <c r="XFD2"/>
    </row>
    <row r="3" spans="2:16384" s="314" customFormat="1" ht="15" customHeight="1" x14ac:dyDescent="0.25">
      <c r="D3" s="2405" t="s">
        <v>314</v>
      </c>
      <c r="E3" s="2406"/>
      <c r="F3" s="1549"/>
      <c r="G3" s="1550" t="s">
        <v>311</v>
      </c>
      <c r="H3" s="1551" t="s">
        <v>312</v>
      </c>
      <c r="I3" s="681"/>
      <c r="J3" s="680"/>
      <c r="K3" s="680"/>
      <c r="L3" s="680"/>
      <c r="M3" s="680"/>
      <c r="N3" s="680"/>
      <c r="O3" s="680"/>
      <c r="P3" s="680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  <c r="XFA3"/>
      <c r="XFB3"/>
      <c r="XFC3"/>
      <c r="XFD3"/>
    </row>
    <row r="4" spans="2:16384" s="314" customFormat="1" ht="16.5" customHeight="1" x14ac:dyDescent="0.25">
      <c r="D4" s="1552">
        <v>185</v>
      </c>
      <c r="E4" s="1553"/>
      <c r="F4" s="1549"/>
      <c r="G4" s="1554">
        <f ca="1">CMD_Moagem!E8</f>
        <v>42485</v>
      </c>
      <c r="H4" s="1555">
        <f ca="1">CMD_Moagem!E9</f>
        <v>42669</v>
      </c>
      <c r="I4" s="682"/>
      <c r="J4" s="680"/>
      <c r="K4" s="680"/>
      <c r="L4" s="680"/>
      <c r="M4" s="680"/>
      <c r="N4" s="680"/>
      <c r="O4" s="2408">
        <f>MAX(B.Diario!E2:XFD2)</f>
        <v>42680</v>
      </c>
      <c r="P4" s="2408"/>
      <c r="Q4" s="2408"/>
      <c r="R4" s="2408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  <c r="XFA4"/>
      <c r="XFB4"/>
      <c r="XFC4"/>
      <c r="XFD4"/>
    </row>
    <row r="5" spans="2:16384" s="314" customFormat="1" ht="6.75" customHeight="1" x14ac:dyDescent="0.25">
      <c r="G5" s="680"/>
      <c r="S5" s="685"/>
      <c r="T5" s="685"/>
      <c r="U5" s="685"/>
      <c r="V5" s="68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  <c r="AMT5"/>
      <c r="AMU5"/>
      <c r="AMV5"/>
      <c r="AMW5"/>
      <c r="AMX5"/>
      <c r="AMY5"/>
      <c r="AMZ5"/>
      <c r="ANA5"/>
      <c r="ANB5"/>
      <c r="ANC5"/>
      <c r="AND5"/>
      <c r="ANE5"/>
      <c r="ANF5"/>
      <c r="ANG5"/>
      <c r="ANH5"/>
      <c r="ANI5"/>
      <c r="ANJ5"/>
      <c r="ANK5"/>
      <c r="ANL5"/>
      <c r="ANM5"/>
      <c r="ANN5"/>
      <c r="ANO5"/>
      <c r="ANP5"/>
      <c r="ANQ5"/>
      <c r="ANR5"/>
      <c r="ANS5"/>
      <c r="ANT5"/>
      <c r="ANU5"/>
      <c r="ANV5"/>
      <c r="ANW5"/>
      <c r="ANX5"/>
      <c r="ANY5"/>
      <c r="ANZ5"/>
      <c r="AOA5"/>
      <c r="AOB5"/>
      <c r="AOC5"/>
      <c r="AOD5"/>
      <c r="AOE5"/>
      <c r="AOF5"/>
      <c r="AOG5"/>
      <c r="AOH5"/>
      <c r="AOI5"/>
      <c r="AOJ5"/>
      <c r="AOK5"/>
      <c r="AOL5"/>
      <c r="AOM5"/>
      <c r="AON5"/>
      <c r="AOO5"/>
      <c r="AOP5"/>
      <c r="AOQ5"/>
      <c r="AOR5"/>
      <c r="AOS5"/>
      <c r="AOT5"/>
      <c r="AOU5"/>
      <c r="AOV5"/>
      <c r="AOW5"/>
      <c r="AOX5"/>
      <c r="AOY5"/>
      <c r="AOZ5"/>
      <c r="APA5"/>
      <c r="APB5"/>
      <c r="APC5"/>
      <c r="APD5"/>
      <c r="APE5"/>
      <c r="APF5"/>
      <c r="APG5"/>
      <c r="APH5"/>
      <c r="API5"/>
      <c r="APJ5"/>
      <c r="APK5"/>
      <c r="APL5"/>
      <c r="APM5"/>
      <c r="APN5"/>
      <c r="APO5"/>
      <c r="APP5"/>
      <c r="APQ5"/>
      <c r="APR5"/>
      <c r="APS5"/>
      <c r="APT5"/>
      <c r="APU5"/>
      <c r="APV5"/>
      <c r="APW5"/>
      <c r="APX5"/>
      <c r="APY5"/>
      <c r="APZ5"/>
      <c r="AQA5"/>
      <c r="AQB5"/>
      <c r="AQC5"/>
      <c r="AQD5"/>
      <c r="AQE5"/>
      <c r="AQF5"/>
      <c r="AQG5"/>
      <c r="AQH5"/>
      <c r="AQI5"/>
      <c r="AQJ5"/>
      <c r="AQK5"/>
      <c r="AQL5"/>
      <c r="AQM5"/>
      <c r="AQN5"/>
      <c r="AQO5"/>
      <c r="AQP5"/>
      <c r="AQQ5"/>
      <c r="AQR5"/>
      <c r="AQS5"/>
      <c r="AQT5"/>
      <c r="AQU5"/>
      <c r="AQV5"/>
      <c r="AQW5"/>
      <c r="AQX5"/>
      <c r="AQY5"/>
      <c r="AQZ5"/>
      <c r="ARA5"/>
      <c r="ARB5"/>
      <c r="ARC5"/>
      <c r="ARD5"/>
      <c r="ARE5"/>
      <c r="ARF5"/>
      <c r="ARG5"/>
      <c r="ARH5"/>
      <c r="ARI5"/>
      <c r="ARJ5"/>
      <c r="ARK5"/>
      <c r="ARL5"/>
      <c r="ARM5"/>
      <c r="ARN5"/>
      <c r="ARO5"/>
      <c r="ARP5"/>
      <c r="ARQ5"/>
      <c r="ARR5"/>
      <c r="ARS5"/>
      <c r="ART5"/>
      <c r="ARU5"/>
      <c r="ARV5"/>
      <c r="ARW5"/>
      <c r="ARX5"/>
      <c r="ARY5"/>
      <c r="ARZ5"/>
      <c r="ASA5"/>
      <c r="ASB5"/>
      <c r="ASC5"/>
      <c r="ASD5"/>
      <c r="ASE5"/>
      <c r="ASF5"/>
      <c r="ASG5"/>
      <c r="ASH5"/>
      <c r="ASI5"/>
      <c r="ASJ5"/>
      <c r="ASK5"/>
      <c r="ASL5"/>
      <c r="ASM5"/>
      <c r="ASN5"/>
      <c r="ASO5"/>
      <c r="ASP5"/>
      <c r="ASQ5"/>
      <c r="ASR5"/>
      <c r="ASS5"/>
      <c r="AST5"/>
      <c r="ASU5"/>
      <c r="ASV5"/>
      <c r="ASW5"/>
      <c r="ASX5"/>
      <c r="ASY5"/>
      <c r="ASZ5"/>
      <c r="ATA5"/>
      <c r="ATB5"/>
      <c r="ATC5"/>
      <c r="ATD5"/>
      <c r="ATE5"/>
      <c r="ATF5"/>
      <c r="ATG5"/>
      <c r="ATH5"/>
      <c r="ATI5"/>
      <c r="ATJ5"/>
      <c r="ATK5"/>
      <c r="ATL5"/>
      <c r="ATM5"/>
      <c r="ATN5"/>
      <c r="ATO5"/>
      <c r="ATP5"/>
      <c r="ATQ5"/>
      <c r="ATR5"/>
      <c r="ATS5"/>
      <c r="ATT5"/>
      <c r="ATU5"/>
      <c r="ATV5"/>
      <c r="ATW5"/>
      <c r="ATX5"/>
      <c r="ATY5"/>
      <c r="ATZ5"/>
      <c r="AUA5"/>
      <c r="AUB5"/>
      <c r="AUC5"/>
      <c r="AUD5"/>
      <c r="AUE5"/>
      <c r="AUF5"/>
      <c r="AUG5"/>
      <c r="AUH5"/>
      <c r="AUI5"/>
      <c r="AUJ5"/>
      <c r="AUK5"/>
      <c r="AUL5"/>
      <c r="AUM5"/>
      <c r="AUN5"/>
      <c r="AUO5"/>
      <c r="AUP5"/>
      <c r="AUQ5"/>
      <c r="AUR5"/>
      <c r="AUS5"/>
      <c r="AUT5"/>
      <c r="AUU5"/>
      <c r="AUV5"/>
      <c r="AUW5"/>
      <c r="AUX5"/>
      <c r="AUY5"/>
      <c r="AUZ5"/>
      <c r="AVA5"/>
      <c r="AVB5"/>
      <c r="AVC5"/>
      <c r="AVD5"/>
      <c r="AVE5"/>
      <c r="AVF5"/>
      <c r="AVG5"/>
      <c r="AVH5"/>
      <c r="AVI5"/>
      <c r="AVJ5"/>
      <c r="AVK5"/>
      <c r="AVL5"/>
      <c r="AVM5"/>
      <c r="AVN5"/>
      <c r="AVO5"/>
      <c r="AVP5"/>
      <c r="AVQ5"/>
      <c r="AVR5"/>
      <c r="AVS5"/>
      <c r="AVT5"/>
      <c r="AVU5"/>
      <c r="AVV5"/>
      <c r="AVW5"/>
      <c r="AVX5"/>
      <c r="AVY5"/>
      <c r="AVZ5"/>
      <c r="AWA5"/>
      <c r="AWB5"/>
      <c r="AWC5"/>
      <c r="AWD5"/>
      <c r="AWE5"/>
      <c r="AWF5"/>
      <c r="AWG5"/>
      <c r="AWH5"/>
      <c r="AWI5"/>
      <c r="AWJ5"/>
      <c r="AWK5"/>
      <c r="AWL5"/>
      <c r="AWM5"/>
      <c r="AWN5"/>
      <c r="AWO5"/>
      <c r="AWP5"/>
      <c r="AWQ5"/>
      <c r="AWR5"/>
      <c r="AWS5"/>
      <c r="AWT5"/>
      <c r="AWU5"/>
      <c r="AWV5"/>
      <c r="AWW5"/>
      <c r="AWX5"/>
      <c r="AWY5"/>
      <c r="AWZ5"/>
      <c r="AXA5"/>
      <c r="AXB5"/>
      <c r="AXC5"/>
      <c r="AXD5"/>
      <c r="AXE5"/>
      <c r="AXF5"/>
      <c r="AXG5"/>
      <c r="AXH5"/>
      <c r="AXI5"/>
      <c r="AXJ5"/>
      <c r="AXK5"/>
      <c r="AXL5"/>
      <c r="AXM5"/>
      <c r="AXN5"/>
      <c r="AXO5"/>
      <c r="AXP5"/>
      <c r="AXQ5"/>
      <c r="AXR5"/>
      <c r="AXS5"/>
      <c r="AXT5"/>
      <c r="AXU5"/>
      <c r="AXV5"/>
      <c r="AXW5"/>
      <c r="AXX5"/>
      <c r="AXY5"/>
      <c r="AXZ5"/>
      <c r="AYA5"/>
      <c r="AYB5"/>
      <c r="AYC5"/>
      <c r="AYD5"/>
      <c r="AYE5"/>
      <c r="AYF5"/>
      <c r="AYG5"/>
      <c r="AYH5"/>
      <c r="AYI5"/>
      <c r="AYJ5"/>
      <c r="AYK5"/>
      <c r="AYL5"/>
      <c r="AYM5"/>
      <c r="AYN5"/>
      <c r="AYO5"/>
      <c r="AYP5"/>
      <c r="AYQ5"/>
      <c r="AYR5"/>
      <c r="AYS5"/>
      <c r="AYT5"/>
      <c r="AYU5"/>
      <c r="AYV5"/>
      <c r="AYW5"/>
      <c r="AYX5"/>
      <c r="AYY5"/>
      <c r="AYZ5"/>
      <c r="AZA5"/>
      <c r="AZB5"/>
      <c r="AZC5"/>
      <c r="AZD5"/>
      <c r="AZE5"/>
      <c r="AZF5"/>
      <c r="AZG5"/>
      <c r="AZH5"/>
      <c r="AZI5"/>
      <c r="AZJ5"/>
      <c r="AZK5"/>
      <c r="AZL5"/>
      <c r="AZM5"/>
      <c r="AZN5"/>
      <c r="AZO5"/>
      <c r="AZP5"/>
      <c r="AZQ5"/>
      <c r="AZR5"/>
      <c r="AZS5"/>
      <c r="AZT5"/>
      <c r="AZU5"/>
      <c r="AZV5"/>
      <c r="AZW5"/>
      <c r="AZX5"/>
      <c r="AZY5"/>
      <c r="AZZ5"/>
      <c r="BAA5"/>
      <c r="BAB5"/>
      <c r="BAC5"/>
      <c r="BAD5"/>
      <c r="BAE5"/>
      <c r="BAF5"/>
      <c r="BAG5"/>
      <c r="BAH5"/>
      <c r="BAI5"/>
      <c r="BAJ5"/>
      <c r="BAK5"/>
      <c r="BAL5"/>
      <c r="BAM5"/>
      <c r="BAN5"/>
      <c r="BAO5"/>
      <c r="BAP5"/>
      <c r="BAQ5"/>
      <c r="BAR5"/>
      <c r="BAS5"/>
      <c r="BAT5"/>
      <c r="BAU5"/>
      <c r="BAV5"/>
      <c r="BAW5"/>
      <c r="BAX5"/>
      <c r="BAY5"/>
      <c r="BAZ5"/>
      <c r="BBA5"/>
      <c r="BBB5"/>
      <c r="BBC5"/>
      <c r="BBD5"/>
      <c r="BBE5"/>
      <c r="BBF5"/>
      <c r="BBG5"/>
      <c r="BBH5"/>
      <c r="BBI5"/>
      <c r="BBJ5"/>
      <c r="BBK5"/>
      <c r="BBL5"/>
      <c r="BBM5"/>
      <c r="BBN5"/>
      <c r="BBO5"/>
      <c r="BBP5"/>
      <c r="BBQ5"/>
      <c r="BBR5"/>
      <c r="BBS5"/>
      <c r="BBT5"/>
      <c r="BBU5"/>
      <c r="BBV5"/>
      <c r="BBW5"/>
      <c r="BBX5"/>
      <c r="BBY5"/>
      <c r="BBZ5"/>
      <c r="BCA5"/>
      <c r="BCB5"/>
      <c r="BCC5"/>
      <c r="BCD5"/>
      <c r="BCE5"/>
      <c r="BCF5"/>
      <c r="BCG5"/>
      <c r="BCH5"/>
      <c r="BCI5"/>
      <c r="BCJ5"/>
      <c r="BCK5"/>
      <c r="BCL5"/>
      <c r="BCM5"/>
      <c r="BCN5"/>
      <c r="BCO5"/>
      <c r="BCP5"/>
      <c r="BCQ5"/>
      <c r="BCR5"/>
      <c r="BCS5"/>
      <c r="BCT5"/>
      <c r="BCU5"/>
      <c r="BCV5"/>
      <c r="BCW5"/>
      <c r="BCX5"/>
      <c r="BCY5"/>
      <c r="BCZ5"/>
      <c r="BDA5"/>
      <c r="BDB5"/>
      <c r="BDC5"/>
      <c r="BDD5"/>
      <c r="BDE5"/>
      <c r="BDF5"/>
      <c r="BDG5"/>
      <c r="BDH5"/>
      <c r="BDI5"/>
      <c r="BDJ5"/>
      <c r="BDK5"/>
      <c r="BDL5"/>
      <c r="BDM5"/>
      <c r="BDN5"/>
      <c r="BDO5"/>
      <c r="BDP5"/>
      <c r="BDQ5"/>
      <c r="BDR5"/>
      <c r="BDS5"/>
      <c r="BDT5"/>
      <c r="BDU5"/>
      <c r="BDV5"/>
      <c r="BDW5"/>
      <c r="BDX5"/>
      <c r="BDY5"/>
      <c r="BDZ5"/>
      <c r="BEA5"/>
      <c r="BEB5"/>
      <c r="BEC5"/>
      <c r="BED5"/>
      <c r="BEE5"/>
      <c r="BEF5"/>
      <c r="BEG5"/>
      <c r="BEH5"/>
      <c r="BEI5"/>
      <c r="BEJ5"/>
      <c r="BEK5"/>
      <c r="BEL5"/>
      <c r="BEM5"/>
      <c r="BEN5"/>
      <c r="BEO5"/>
      <c r="BEP5"/>
      <c r="BEQ5"/>
      <c r="BER5"/>
      <c r="BES5"/>
      <c r="BET5"/>
      <c r="BEU5"/>
      <c r="BEV5"/>
      <c r="BEW5"/>
      <c r="BEX5"/>
      <c r="BEY5"/>
      <c r="BEZ5"/>
      <c r="BFA5"/>
      <c r="BFB5"/>
      <c r="BFC5"/>
      <c r="BFD5"/>
      <c r="BFE5"/>
      <c r="BFF5"/>
      <c r="BFG5"/>
      <c r="BFH5"/>
      <c r="BFI5"/>
      <c r="BFJ5"/>
      <c r="BFK5"/>
      <c r="BFL5"/>
      <c r="BFM5"/>
      <c r="BFN5"/>
      <c r="BFO5"/>
      <c r="BFP5"/>
      <c r="BFQ5"/>
      <c r="BFR5"/>
      <c r="BFS5"/>
      <c r="BFT5"/>
      <c r="BFU5"/>
      <c r="BFV5"/>
      <c r="BFW5"/>
      <c r="BFX5"/>
      <c r="BFY5"/>
      <c r="BFZ5"/>
      <c r="BGA5"/>
      <c r="BGB5"/>
      <c r="BGC5"/>
      <c r="BGD5"/>
      <c r="BGE5"/>
      <c r="BGF5"/>
      <c r="BGG5"/>
      <c r="BGH5"/>
      <c r="BGI5"/>
      <c r="BGJ5"/>
      <c r="BGK5"/>
      <c r="BGL5"/>
      <c r="BGM5"/>
      <c r="BGN5"/>
      <c r="BGO5"/>
      <c r="BGP5"/>
      <c r="BGQ5"/>
      <c r="BGR5"/>
      <c r="BGS5"/>
      <c r="BGT5"/>
      <c r="BGU5"/>
      <c r="BGV5"/>
      <c r="BGW5"/>
      <c r="BGX5"/>
      <c r="BGY5"/>
      <c r="BGZ5"/>
      <c r="BHA5"/>
      <c r="BHB5"/>
      <c r="BHC5"/>
      <c r="BHD5"/>
      <c r="BHE5"/>
      <c r="BHF5"/>
      <c r="BHG5"/>
      <c r="BHH5"/>
      <c r="BHI5"/>
      <c r="BHJ5"/>
      <c r="BHK5"/>
      <c r="BHL5"/>
      <c r="BHM5"/>
      <c r="BHN5"/>
      <c r="BHO5"/>
      <c r="BHP5"/>
      <c r="BHQ5"/>
      <c r="BHR5"/>
      <c r="BHS5"/>
      <c r="BHT5"/>
      <c r="BHU5"/>
      <c r="BHV5"/>
      <c r="BHW5"/>
      <c r="BHX5"/>
      <c r="BHY5"/>
      <c r="BHZ5"/>
      <c r="BIA5"/>
      <c r="BIB5"/>
      <c r="BIC5"/>
      <c r="BID5"/>
      <c r="BIE5"/>
      <c r="BIF5"/>
      <c r="BIG5"/>
      <c r="BIH5"/>
      <c r="BII5"/>
      <c r="BIJ5"/>
      <c r="BIK5"/>
      <c r="BIL5"/>
      <c r="BIM5"/>
      <c r="BIN5"/>
      <c r="BIO5"/>
      <c r="BIP5"/>
      <c r="BIQ5"/>
      <c r="BIR5"/>
      <c r="BIS5"/>
      <c r="BIT5"/>
      <c r="BIU5"/>
      <c r="BIV5"/>
      <c r="BIW5"/>
      <c r="BIX5"/>
      <c r="BIY5"/>
      <c r="BIZ5"/>
      <c r="BJA5"/>
      <c r="BJB5"/>
      <c r="BJC5"/>
      <c r="BJD5"/>
      <c r="BJE5"/>
      <c r="BJF5"/>
      <c r="BJG5"/>
      <c r="BJH5"/>
      <c r="BJI5"/>
      <c r="BJJ5"/>
      <c r="BJK5"/>
      <c r="BJL5"/>
      <c r="BJM5"/>
      <c r="BJN5"/>
      <c r="BJO5"/>
      <c r="BJP5"/>
      <c r="BJQ5"/>
      <c r="BJR5"/>
      <c r="BJS5"/>
      <c r="BJT5"/>
      <c r="BJU5"/>
      <c r="BJV5"/>
      <c r="BJW5"/>
      <c r="BJX5"/>
      <c r="BJY5"/>
      <c r="BJZ5"/>
      <c r="BKA5"/>
      <c r="BKB5"/>
      <c r="BKC5"/>
      <c r="BKD5"/>
      <c r="BKE5"/>
      <c r="BKF5"/>
      <c r="BKG5"/>
      <c r="BKH5"/>
      <c r="BKI5"/>
      <c r="BKJ5"/>
      <c r="BKK5"/>
      <c r="BKL5"/>
      <c r="BKM5"/>
      <c r="BKN5"/>
      <c r="BKO5"/>
      <c r="BKP5"/>
      <c r="BKQ5"/>
      <c r="BKR5"/>
      <c r="BKS5"/>
      <c r="BKT5"/>
      <c r="BKU5"/>
      <c r="BKV5"/>
      <c r="BKW5"/>
      <c r="BKX5"/>
      <c r="BKY5"/>
      <c r="BKZ5"/>
      <c r="BLA5"/>
      <c r="BLB5"/>
      <c r="BLC5"/>
      <c r="BLD5"/>
      <c r="BLE5"/>
      <c r="BLF5"/>
      <c r="BLG5"/>
      <c r="BLH5"/>
      <c r="BLI5"/>
      <c r="BLJ5"/>
      <c r="BLK5"/>
      <c r="BLL5"/>
      <c r="BLM5"/>
      <c r="BLN5"/>
      <c r="BLO5"/>
      <c r="BLP5"/>
      <c r="BLQ5"/>
      <c r="BLR5"/>
      <c r="BLS5"/>
      <c r="BLT5"/>
      <c r="BLU5"/>
      <c r="BLV5"/>
      <c r="BLW5"/>
      <c r="BLX5"/>
      <c r="BLY5"/>
      <c r="BLZ5"/>
      <c r="BMA5"/>
      <c r="BMB5"/>
      <c r="BMC5"/>
      <c r="BMD5"/>
      <c r="BME5"/>
      <c r="BMF5"/>
      <c r="BMG5"/>
      <c r="BMH5"/>
      <c r="BMI5"/>
      <c r="BMJ5"/>
      <c r="BMK5"/>
      <c r="BML5"/>
      <c r="BMM5"/>
      <c r="BMN5"/>
      <c r="BMO5"/>
      <c r="BMP5"/>
      <c r="BMQ5"/>
      <c r="BMR5"/>
      <c r="BMS5"/>
      <c r="BMT5"/>
      <c r="BMU5"/>
      <c r="BMV5"/>
      <c r="BMW5"/>
      <c r="BMX5"/>
      <c r="BMY5"/>
      <c r="BMZ5"/>
      <c r="BNA5"/>
      <c r="BNB5"/>
      <c r="BNC5"/>
      <c r="BND5"/>
      <c r="BNE5"/>
      <c r="BNF5"/>
      <c r="BNG5"/>
      <c r="BNH5"/>
      <c r="BNI5"/>
      <c r="BNJ5"/>
      <c r="BNK5"/>
      <c r="BNL5"/>
      <c r="BNM5"/>
      <c r="BNN5"/>
      <c r="BNO5"/>
      <c r="BNP5"/>
      <c r="BNQ5"/>
      <c r="BNR5"/>
      <c r="BNS5"/>
      <c r="BNT5"/>
      <c r="BNU5"/>
      <c r="BNV5"/>
      <c r="BNW5"/>
      <c r="BNX5"/>
      <c r="BNY5"/>
      <c r="BNZ5"/>
      <c r="BOA5"/>
      <c r="BOB5"/>
      <c r="BOC5"/>
      <c r="BOD5"/>
      <c r="BOE5"/>
      <c r="BOF5"/>
      <c r="BOG5"/>
      <c r="BOH5"/>
      <c r="BOI5"/>
      <c r="BOJ5"/>
      <c r="BOK5"/>
      <c r="BOL5"/>
      <c r="BOM5"/>
      <c r="BON5"/>
      <c r="BOO5"/>
      <c r="BOP5"/>
      <c r="BOQ5"/>
      <c r="BOR5"/>
      <c r="BOS5"/>
      <c r="BOT5"/>
      <c r="BOU5"/>
      <c r="BOV5"/>
      <c r="BOW5"/>
      <c r="BOX5"/>
      <c r="BOY5"/>
      <c r="BOZ5"/>
      <c r="BPA5"/>
      <c r="BPB5"/>
      <c r="BPC5"/>
      <c r="BPD5"/>
      <c r="BPE5"/>
      <c r="BPF5"/>
      <c r="BPG5"/>
      <c r="BPH5"/>
      <c r="BPI5"/>
      <c r="BPJ5"/>
      <c r="BPK5"/>
      <c r="BPL5"/>
      <c r="BPM5"/>
      <c r="BPN5"/>
      <c r="BPO5"/>
      <c r="BPP5"/>
      <c r="BPQ5"/>
      <c r="BPR5"/>
      <c r="BPS5"/>
      <c r="BPT5"/>
      <c r="BPU5"/>
      <c r="BPV5"/>
      <c r="BPW5"/>
      <c r="BPX5"/>
      <c r="BPY5"/>
      <c r="BPZ5"/>
      <c r="BQA5"/>
      <c r="BQB5"/>
      <c r="BQC5"/>
      <c r="BQD5"/>
      <c r="BQE5"/>
      <c r="BQF5"/>
      <c r="BQG5"/>
      <c r="BQH5"/>
      <c r="BQI5"/>
      <c r="BQJ5"/>
      <c r="BQK5"/>
      <c r="BQL5"/>
      <c r="BQM5"/>
      <c r="BQN5"/>
      <c r="BQO5"/>
      <c r="BQP5"/>
      <c r="BQQ5"/>
      <c r="BQR5"/>
      <c r="BQS5"/>
      <c r="BQT5"/>
      <c r="BQU5"/>
      <c r="BQV5"/>
      <c r="BQW5"/>
      <c r="BQX5"/>
      <c r="BQY5"/>
      <c r="BQZ5"/>
      <c r="BRA5"/>
      <c r="BRB5"/>
      <c r="BRC5"/>
      <c r="BRD5"/>
      <c r="BRE5"/>
      <c r="BRF5"/>
      <c r="BRG5"/>
      <c r="BRH5"/>
      <c r="BRI5"/>
      <c r="BRJ5"/>
      <c r="BRK5"/>
      <c r="BRL5"/>
      <c r="BRM5"/>
      <c r="BRN5"/>
      <c r="BRO5"/>
      <c r="BRP5"/>
      <c r="BRQ5"/>
      <c r="BRR5"/>
      <c r="BRS5"/>
      <c r="BRT5"/>
      <c r="BRU5"/>
      <c r="BRV5"/>
      <c r="BRW5"/>
      <c r="BRX5"/>
      <c r="BRY5"/>
      <c r="BRZ5"/>
      <c r="BSA5"/>
      <c r="BSB5"/>
      <c r="BSC5"/>
      <c r="BSD5"/>
      <c r="BSE5"/>
      <c r="BSF5"/>
      <c r="BSG5"/>
      <c r="BSH5"/>
      <c r="BSI5"/>
      <c r="BSJ5"/>
      <c r="BSK5"/>
      <c r="BSL5"/>
      <c r="BSM5"/>
      <c r="BSN5"/>
      <c r="BSO5"/>
      <c r="BSP5"/>
      <c r="BSQ5"/>
      <c r="BSR5"/>
      <c r="BSS5"/>
      <c r="BST5"/>
      <c r="BSU5"/>
      <c r="BSV5"/>
      <c r="BSW5"/>
      <c r="BSX5"/>
      <c r="BSY5"/>
      <c r="BSZ5"/>
      <c r="BTA5"/>
      <c r="BTB5"/>
      <c r="BTC5"/>
      <c r="BTD5"/>
      <c r="BTE5"/>
      <c r="BTF5"/>
      <c r="BTG5"/>
      <c r="BTH5"/>
      <c r="BTI5"/>
      <c r="BTJ5"/>
      <c r="BTK5"/>
      <c r="BTL5"/>
      <c r="BTM5"/>
      <c r="BTN5"/>
      <c r="BTO5"/>
      <c r="BTP5"/>
      <c r="BTQ5"/>
      <c r="BTR5"/>
      <c r="BTS5"/>
      <c r="BTT5"/>
      <c r="BTU5"/>
      <c r="BTV5"/>
      <c r="BTW5"/>
      <c r="BTX5"/>
      <c r="BTY5"/>
      <c r="BTZ5"/>
      <c r="BUA5"/>
      <c r="BUB5"/>
      <c r="BUC5"/>
      <c r="BUD5"/>
      <c r="BUE5"/>
      <c r="BUF5"/>
      <c r="BUG5"/>
      <c r="BUH5"/>
      <c r="BUI5"/>
      <c r="BUJ5"/>
      <c r="BUK5"/>
      <c r="BUL5"/>
      <c r="BUM5"/>
      <c r="BUN5"/>
      <c r="BUO5"/>
      <c r="BUP5"/>
      <c r="BUQ5"/>
      <c r="BUR5"/>
      <c r="BUS5"/>
      <c r="BUT5"/>
      <c r="BUU5"/>
      <c r="BUV5"/>
      <c r="BUW5"/>
      <c r="BUX5"/>
      <c r="BUY5"/>
      <c r="BUZ5"/>
      <c r="BVA5"/>
      <c r="BVB5"/>
      <c r="BVC5"/>
      <c r="BVD5"/>
      <c r="BVE5"/>
      <c r="BVF5"/>
      <c r="BVG5"/>
      <c r="BVH5"/>
      <c r="BVI5"/>
      <c r="BVJ5"/>
      <c r="BVK5"/>
      <c r="BVL5"/>
      <c r="BVM5"/>
      <c r="BVN5"/>
      <c r="BVO5"/>
      <c r="BVP5"/>
      <c r="BVQ5"/>
      <c r="BVR5"/>
      <c r="BVS5"/>
      <c r="BVT5"/>
      <c r="BVU5"/>
      <c r="BVV5"/>
      <c r="BVW5"/>
      <c r="BVX5"/>
      <c r="BVY5"/>
      <c r="BVZ5"/>
      <c r="BWA5"/>
      <c r="BWB5"/>
      <c r="BWC5"/>
      <c r="BWD5"/>
      <c r="BWE5"/>
      <c r="BWF5"/>
      <c r="BWG5"/>
      <c r="BWH5"/>
      <c r="BWI5"/>
      <c r="BWJ5"/>
      <c r="BWK5"/>
      <c r="BWL5"/>
      <c r="BWM5"/>
      <c r="BWN5"/>
      <c r="BWO5"/>
      <c r="BWP5"/>
      <c r="BWQ5"/>
      <c r="BWR5"/>
      <c r="BWS5"/>
      <c r="BWT5"/>
      <c r="BWU5"/>
      <c r="BWV5"/>
      <c r="BWW5"/>
      <c r="BWX5"/>
      <c r="BWY5"/>
      <c r="BWZ5"/>
      <c r="BXA5"/>
      <c r="BXB5"/>
      <c r="BXC5"/>
      <c r="BXD5"/>
      <c r="BXE5"/>
      <c r="BXF5"/>
      <c r="BXG5"/>
      <c r="BXH5"/>
      <c r="BXI5"/>
      <c r="BXJ5"/>
      <c r="BXK5"/>
      <c r="BXL5"/>
      <c r="BXM5"/>
      <c r="BXN5"/>
      <c r="BXO5"/>
      <c r="BXP5"/>
      <c r="BXQ5"/>
      <c r="BXR5"/>
      <c r="BXS5"/>
      <c r="BXT5"/>
      <c r="BXU5"/>
      <c r="BXV5"/>
      <c r="BXW5"/>
      <c r="BXX5"/>
      <c r="BXY5"/>
      <c r="BXZ5"/>
      <c r="BYA5"/>
      <c r="BYB5"/>
      <c r="BYC5"/>
      <c r="BYD5"/>
      <c r="BYE5"/>
      <c r="BYF5"/>
      <c r="BYG5"/>
      <c r="BYH5"/>
      <c r="BYI5"/>
      <c r="BYJ5"/>
      <c r="BYK5"/>
      <c r="BYL5"/>
      <c r="BYM5"/>
      <c r="BYN5"/>
      <c r="BYO5"/>
      <c r="BYP5"/>
      <c r="BYQ5"/>
      <c r="BYR5"/>
      <c r="BYS5"/>
      <c r="BYT5"/>
      <c r="BYU5"/>
      <c r="BYV5"/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/>
      <c r="CQI5"/>
      <c r="CQJ5"/>
      <c r="CQK5"/>
      <c r="CQL5"/>
      <c r="CQM5"/>
      <c r="CQN5"/>
      <c r="CQO5"/>
      <c r="CQP5"/>
      <c r="CQQ5"/>
      <c r="CQR5"/>
      <c r="CQS5"/>
      <c r="CQT5"/>
      <c r="CQU5"/>
      <c r="CQV5"/>
      <c r="CQW5"/>
      <c r="CQX5"/>
      <c r="CQY5"/>
      <c r="CQZ5"/>
      <c r="CRA5"/>
      <c r="CRB5"/>
      <c r="CRC5"/>
      <c r="CRD5"/>
      <c r="CRE5"/>
      <c r="CRF5"/>
      <c r="CRG5"/>
      <c r="CRH5"/>
      <c r="CRI5"/>
      <c r="CRJ5"/>
      <c r="CRK5"/>
      <c r="CRL5"/>
      <c r="CRM5"/>
      <c r="CRN5"/>
      <c r="CRO5"/>
      <c r="CRP5"/>
      <c r="CRQ5"/>
      <c r="CRR5"/>
      <c r="CRS5"/>
      <c r="CRT5"/>
      <c r="CRU5"/>
      <c r="CRV5"/>
      <c r="CRW5"/>
      <c r="CRX5"/>
      <c r="CRY5"/>
      <c r="CRZ5"/>
      <c r="CSA5"/>
      <c r="CSB5"/>
      <c r="CSC5"/>
      <c r="CSD5"/>
      <c r="CSE5"/>
      <c r="CSF5"/>
      <c r="CSG5"/>
      <c r="CSH5"/>
      <c r="CSI5"/>
      <c r="CSJ5"/>
      <c r="CSK5"/>
      <c r="CSL5"/>
      <c r="CSM5"/>
      <c r="CSN5"/>
      <c r="CSO5"/>
      <c r="CSP5"/>
      <c r="CSQ5"/>
      <c r="CSR5"/>
      <c r="CSS5"/>
      <c r="CST5"/>
      <c r="CSU5"/>
      <c r="CSV5"/>
      <c r="CSW5"/>
      <c r="CSX5"/>
      <c r="CSY5"/>
      <c r="CSZ5"/>
      <c r="CTA5"/>
      <c r="CTB5"/>
      <c r="CTC5"/>
      <c r="CTD5"/>
      <c r="CTE5"/>
      <c r="CTF5"/>
      <c r="CTG5"/>
      <c r="CTH5"/>
      <c r="CTI5"/>
      <c r="CTJ5"/>
      <c r="CTK5"/>
      <c r="CTL5"/>
      <c r="CTM5"/>
      <c r="CTN5"/>
      <c r="CTO5"/>
      <c r="CTP5"/>
      <c r="CTQ5"/>
      <c r="CTR5"/>
      <c r="CTS5"/>
      <c r="CTT5"/>
      <c r="CTU5"/>
      <c r="CTV5"/>
      <c r="CTW5"/>
      <c r="CTX5"/>
      <c r="CTY5"/>
      <c r="CTZ5"/>
      <c r="CUA5"/>
      <c r="CUB5"/>
      <c r="CUC5"/>
      <c r="CUD5"/>
      <c r="CUE5"/>
      <c r="CUF5"/>
      <c r="CUG5"/>
      <c r="CUH5"/>
      <c r="CUI5"/>
      <c r="CUJ5"/>
      <c r="CUK5"/>
      <c r="CUL5"/>
      <c r="CUM5"/>
      <c r="CUN5"/>
      <c r="CUO5"/>
      <c r="CUP5"/>
      <c r="CUQ5"/>
      <c r="CUR5"/>
      <c r="CUS5"/>
      <c r="CUT5"/>
      <c r="CUU5"/>
      <c r="CUV5"/>
      <c r="CUW5"/>
      <c r="CUX5"/>
      <c r="CUY5"/>
      <c r="CUZ5"/>
      <c r="CVA5"/>
      <c r="CVB5"/>
      <c r="CVC5"/>
      <c r="CVD5"/>
      <c r="CVE5"/>
      <c r="CVF5"/>
      <c r="CVG5"/>
      <c r="CVH5"/>
      <c r="CVI5"/>
      <c r="CVJ5"/>
      <c r="CVK5"/>
      <c r="CVL5"/>
      <c r="CVM5"/>
      <c r="CVN5"/>
      <c r="CVO5"/>
      <c r="CVP5"/>
      <c r="CVQ5"/>
      <c r="CVR5"/>
      <c r="CVS5"/>
      <c r="CVT5"/>
      <c r="CVU5"/>
      <c r="CVV5"/>
      <c r="CVW5"/>
      <c r="CVX5"/>
      <c r="CVY5"/>
      <c r="CVZ5"/>
      <c r="CWA5"/>
      <c r="CWB5"/>
      <c r="CWC5"/>
      <c r="CWD5"/>
      <c r="CWE5"/>
      <c r="CWF5"/>
      <c r="CWG5"/>
      <c r="CWH5"/>
      <c r="CWI5"/>
      <c r="CWJ5"/>
      <c r="CWK5"/>
      <c r="CWL5"/>
      <c r="CWM5"/>
      <c r="CWN5"/>
      <c r="CWO5"/>
      <c r="CWP5"/>
      <c r="CWQ5"/>
      <c r="CWR5"/>
      <c r="CWS5"/>
      <c r="CWT5"/>
      <c r="CWU5"/>
      <c r="CWV5"/>
      <c r="CWW5"/>
      <c r="CWX5"/>
      <c r="CWY5"/>
      <c r="CWZ5"/>
      <c r="CXA5"/>
      <c r="CXB5"/>
      <c r="CXC5"/>
      <c r="CXD5"/>
      <c r="CXE5"/>
      <c r="CXF5"/>
      <c r="CXG5"/>
      <c r="CXH5"/>
      <c r="CXI5"/>
      <c r="CXJ5"/>
      <c r="CXK5"/>
      <c r="CXL5"/>
      <c r="CXM5"/>
      <c r="CXN5"/>
      <c r="CXO5"/>
      <c r="CXP5"/>
      <c r="CXQ5"/>
      <c r="CXR5"/>
      <c r="CXS5"/>
      <c r="CXT5"/>
      <c r="CXU5"/>
      <c r="CXV5"/>
      <c r="CXW5"/>
      <c r="CXX5"/>
      <c r="CXY5"/>
      <c r="CXZ5"/>
      <c r="CYA5"/>
      <c r="CYB5"/>
      <c r="CYC5"/>
      <c r="CYD5"/>
      <c r="CYE5"/>
      <c r="CYF5"/>
      <c r="CYG5"/>
      <c r="CYH5"/>
      <c r="CYI5"/>
      <c r="CYJ5"/>
      <c r="CYK5"/>
      <c r="CYL5"/>
      <c r="CYM5"/>
      <c r="CYN5"/>
      <c r="CYO5"/>
      <c r="CYP5"/>
      <c r="CYQ5"/>
      <c r="CYR5"/>
      <c r="CYS5"/>
      <c r="CYT5"/>
      <c r="CYU5"/>
      <c r="CYV5"/>
      <c r="CYW5"/>
      <c r="CYX5"/>
      <c r="CYY5"/>
      <c r="CYZ5"/>
      <c r="CZA5"/>
      <c r="CZB5"/>
      <c r="CZC5"/>
      <c r="CZD5"/>
      <c r="CZE5"/>
      <c r="CZF5"/>
      <c r="CZG5"/>
      <c r="CZH5"/>
      <c r="CZI5"/>
      <c r="CZJ5"/>
      <c r="CZK5"/>
      <c r="CZL5"/>
      <c r="CZM5"/>
      <c r="CZN5"/>
      <c r="CZO5"/>
      <c r="CZP5"/>
      <c r="CZQ5"/>
      <c r="CZR5"/>
      <c r="CZS5"/>
      <c r="CZT5"/>
      <c r="CZU5"/>
      <c r="CZV5"/>
      <c r="CZW5"/>
      <c r="CZX5"/>
      <c r="CZY5"/>
      <c r="CZZ5"/>
      <c r="DAA5"/>
      <c r="DAB5"/>
      <c r="DAC5"/>
      <c r="DAD5"/>
      <c r="DAE5"/>
      <c r="DAF5"/>
      <c r="DAG5"/>
      <c r="DAH5"/>
      <c r="DAI5"/>
      <c r="DAJ5"/>
      <c r="DAK5"/>
      <c r="DAL5"/>
      <c r="DAM5"/>
      <c r="DAN5"/>
      <c r="DAO5"/>
      <c r="DAP5"/>
      <c r="DAQ5"/>
      <c r="DAR5"/>
      <c r="DAS5"/>
      <c r="DAT5"/>
      <c r="DAU5"/>
      <c r="DAV5"/>
      <c r="DAW5"/>
      <c r="DAX5"/>
      <c r="DAY5"/>
      <c r="DAZ5"/>
      <c r="DBA5"/>
      <c r="DBB5"/>
      <c r="DBC5"/>
      <c r="DBD5"/>
      <c r="DBE5"/>
      <c r="DBF5"/>
      <c r="DBG5"/>
      <c r="DBH5"/>
      <c r="DBI5"/>
      <c r="DBJ5"/>
      <c r="DBK5"/>
      <c r="DBL5"/>
      <c r="DBM5"/>
      <c r="DBN5"/>
      <c r="DBO5"/>
      <c r="DBP5"/>
      <c r="DBQ5"/>
      <c r="DBR5"/>
      <c r="DBS5"/>
      <c r="DBT5"/>
      <c r="DBU5"/>
      <c r="DBV5"/>
      <c r="DBW5"/>
      <c r="DBX5"/>
      <c r="DBY5"/>
      <c r="DBZ5"/>
      <c r="DCA5"/>
      <c r="DCB5"/>
      <c r="DCC5"/>
      <c r="DCD5"/>
      <c r="DCE5"/>
      <c r="DCF5"/>
      <c r="DCG5"/>
      <c r="DCH5"/>
      <c r="DCI5"/>
      <c r="DCJ5"/>
      <c r="DCK5"/>
      <c r="DCL5"/>
      <c r="DCM5"/>
      <c r="DCN5"/>
      <c r="DCO5"/>
      <c r="DCP5"/>
      <c r="DCQ5"/>
      <c r="DCR5"/>
      <c r="DCS5"/>
      <c r="DCT5"/>
      <c r="DCU5"/>
      <c r="DCV5"/>
      <c r="DCW5"/>
      <c r="DCX5"/>
      <c r="DCY5"/>
      <c r="DCZ5"/>
      <c r="DDA5"/>
      <c r="DDB5"/>
      <c r="DDC5"/>
      <c r="DDD5"/>
      <c r="DDE5"/>
      <c r="DDF5"/>
      <c r="DDG5"/>
      <c r="DDH5"/>
      <c r="DDI5"/>
      <c r="DDJ5"/>
      <c r="DDK5"/>
      <c r="DDL5"/>
      <c r="DDM5"/>
      <c r="DDN5"/>
      <c r="DDO5"/>
      <c r="DDP5"/>
      <c r="DDQ5"/>
      <c r="DDR5"/>
      <c r="DDS5"/>
      <c r="DDT5"/>
      <c r="DDU5"/>
      <c r="DDV5"/>
      <c r="DDW5"/>
      <c r="DDX5"/>
      <c r="DDY5"/>
      <c r="DDZ5"/>
      <c r="DEA5"/>
      <c r="DEB5"/>
      <c r="DEC5"/>
      <c r="DED5"/>
      <c r="DEE5"/>
      <c r="DEF5"/>
      <c r="DEG5"/>
      <c r="DEH5"/>
      <c r="DEI5"/>
      <c r="DEJ5"/>
      <c r="DEK5"/>
      <c r="DEL5"/>
      <c r="DEM5"/>
      <c r="DEN5"/>
      <c r="DEO5"/>
      <c r="DEP5"/>
      <c r="DEQ5"/>
      <c r="DER5"/>
      <c r="DES5"/>
      <c r="DET5"/>
      <c r="DEU5"/>
      <c r="DEV5"/>
      <c r="DEW5"/>
      <c r="DEX5"/>
      <c r="DEY5"/>
      <c r="DEZ5"/>
      <c r="DFA5"/>
      <c r="DFB5"/>
      <c r="DFC5"/>
      <c r="DFD5"/>
      <c r="DFE5"/>
      <c r="DFF5"/>
      <c r="DFG5"/>
      <c r="DFH5"/>
      <c r="DFI5"/>
      <c r="DFJ5"/>
      <c r="DFK5"/>
      <c r="DFL5"/>
      <c r="DFM5"/>
      <c r="DFN5"/>
      <c r="DFO5"/>
      <c r="DFP5"/>
      <c r="DFQ5"/>
      <c r="DFR5"/>
      <c r="DFS5"/>
      <c r="DFT5"/>
      <c r="DFU5"/>
      <c r="DFV5"/>
      <c r="DFW5"/>
      <c r="DFX5"/>
      <c r="DFY5"/>
      <c r="DFZ5"/>
      <c r="DGA5"/>
      <c r="DGB5"/>
      <c r="DGC5"/>
      <c r="DGD5"/>
      <c r="DGE5"/>
      <c r="DGF5"/>
      <c r="DGG5"/>
      <c r="DGH5"/>
      <c r="DGI5"/>
      <c r="DGJ5"/>
      <c r="DGK5"/>
      <c r="DGL5"/>
      <c r="DGM5"/>
      <c r="DGN5"/>
      <c r="DGO5"/>
      <c r="DGP5"/>
      <c r="DGQ5"/>
      <c r="DGR5"/>
      <c r="DGS5"/>
      <c r="DGT5"/>
      <c r="DGU5"/>
      <c r="DGV5"/>
      <c r="DGW5"/>
      <c r="DGX5"/>
      <c r="DGY5"/>
      <c r="DGZ5"/>
      <c r="DHA5"/>
      <c r="DHB5"/>
      <c r="DHC5"/>
      <c r="DHD5"/>
      <c r="DHE5"/>
      <c r="DHF5"/>
      <c r="DHG5"/>
      <c r="DHH5"/>
      <c r="DHI5"/>
      <c r="DHJ5"/>
      <c r="DHK5"/>
      <c r="DHL5"/>
      <c r="DHM5"/>
      <c r="DHN5"/>
      <c r="DHO5"/>
      <c r="DHP5"/>
      <c r="DHQ5"/>
      <c r="DHR5"/>
      <c r="DHS5"/>
      <c r="DHT5"/>
      <c r="DHU5"/>
      <c r="DHV5"/>
      <c r="DHW5"/>
      <c r="DHX5"/>
      <c r="DHY5"/>
      <c r="DHZ5"/>
      <c r="DIA5"/>
      <c r="DIB5"/>
      <c r="DIC5"/>
      <c r="DID5"/>
      <c r="DIE5"/>
      <c r="DIF5"/>
      <c r="DIG5"/>
      <c r="DIH5"/>
      <c r="DII5"/>
      <c r="DIJ5"/>
      <c r="DIK5"/>
      <c r="DIL5"/>
      <c r="DIM5"/>
      <c r="DIN5"/>
      <c r="DIO5"/>
      <c r="DIP5"/>
      <c r="DIQ5"/>
      <c r="DIR5"/>
      <c r="DIS5"/>
      <c r="DIT5"/>
      <c r="DIU5"/>
      <c r="DIV5"/>
      <c r="DIW5"/>
      <c r="DIX5"/>
      <c r="DIY5"/>
      <c r="DIZ5"/>
      <c r="DJA5"/>
      <c r="DJB5"/>
      <c r="DJC5"/>
      <c r="DJD5"/>
      <c r="DJE5"/>
      <c r="DJF5"/>
      <c r="DJG5"/>
      <c r="DJH5"/>
      <c r="DJI5"/>
      <c r="DJJ5"/>
      <c r="DJK5"/>
      <c r="DJL5"/>
      <c r="DJM5"/>
      <c r="DJN5"/>
      <c r="DJO5"/>
      <c r="DJP5"/>
      <c r="DJQ5"/>
      <c r="DJR5"/>
      <c r="DJS5"/>
      <c r="DJT5"/>
      <c r="DJU5"/>
      <c r="DJV5"/>
      <c r="DJW5"/>
      <c r="DJX5"/>
      <c r="DJY5"/>
      <c r="DJZ5"/>
      <c r="DKA5"/>
      <c r="DKB5"/>
      <c r="DKC5"/>
      <c r="DKD5"/>
      <c r="DKE5"/>
      <c r="DKF5"/>
      <c r="DKG5"/>
      <c r="DKH5"/>
      <c r="DKI5"/>
      <c r="DKJ5"/>
      <c r="DKK5"/>
      <c r="DKL5"/>
      <c r="DKM5"/>
      <c r="DKN5"/>
      <c r="DKO5"/>
      <c r="DKP5"/>
      <c r="DKQ5"/>
      <c r="DKR5"/>
      <c r="DKS5"/>
      <c r="DKT5"/>
      <c r="DKU5"/>
      <c r="DKV5"/>
      <c r="DKW5"/>
      <c r="DKX5"/>
      <c r="DKY5"/>
      <c r="DKZ5"/>
      <c r="DLA5"/>
      <c r="DLB5"/>
      <c r="DLC5"/>
      <c r="DLD5"/>
      <c r="DLE5"/>
      <c r="DLF5"/>
      <c r="DLG5"/>
      <c r="DLH5"/>
      <c r="DLI5"/>
      <c r="DLJ5"/>
      <c r="DLK5"/>
      <c r="DLL5"/>
      <c r="DLM5"/>
      <c r="DLN5"/>
      <c r="DLO5"/>
      <c r="DLP5"/>
      <c r="DLQ5"/>
      <c r="DLR5"/>
      <c r="DLS5"/>
      <c r="DLT5"/>
      <c r="DLU5"/>
      <c r="DLV5"/>
      <c r="DLW5"/>
      <c r="DLX5"/>
      <c r="DLY5"/>
      <c r="DLZ5"/>
      <c r="DMA5"/>
      <c r="DMB5"/>
      <c r="DMC5"/>
      <c r="DMD5"/>
      <c r="DME5"/>
      <c r="DMF5"/>
      <c r="DMG5"/>
      <c r="DMH5"/>
      <c r="DMI5"/>
      <c r="DMJ5"/>
      <c r="DMK5"/>
      <c r="DML5"/>
      <c r="DMM5"/>
      <c r="DMN5"/>
      <c r="DMO5"/>
      <c r="DMP5"/>
      <c r="DMQ5"/>
      <c r="DMR5"/>
      <c r="DMS5"/>
      <c r="DMT5"/>
      <c r="DMU5"/>
      <c r="DMV5"/>
      <c r="DMW5"/>
      <c r="DMX5"/>
      <c r="DMY5"/>
      <c r="DMZ5"/>
      <c r="DNA5"/>
      <c r="DNB5"/>
      <c r="DNC5"/>
      <c r="DND5"/>
      <c r="DNE5"/>
      <c r="DNF5"/>
      <c r="DNG5"/>
      <c r="DNH5"/>
      <c r="DNI5"/>
      <c r="DNJ5"/>
      <c r="DNK5"/>
      <c r="DNL5"/>
      <c r="DNM5"/>
      <c r="DNN5"/>
      <c r="DNO5"/>
      <c r="DNP5"/>
      <c r="DNQ5"/>
      <c r="DNR5"/>
      <c r="DNS5"/>
      <c r="DNT5"/>
      <c r="DNU5"/>
      <c r="DNV5"/>
      <c r="DNW5"/>
      <c r="DNX5"/>
      <c r="DNY5"/>
      <c r="DNZ5"/>
      <c r="DOA5"/>
      <c r="DOB5"/>
      <c r="DOC5"/>
      <c r="DOD5"/>
      <c r="DOE5"/>
      <c r="DOF5"/>
      <c r="DOG5"/>
      <c r="DOH5"/>
      <c r="DOI5"/>
      <c r="DOJ5"/>
      <c r="DOK5"/>
      <c r="DOL5"/>
      <c r="DOM5"/>
      <c r="DON5"/>
      <c r="DOO5"/>
      <c r="DOP5"/>
      <c r="DOQ5"/>
      <c r="DOR5"/>
      <c r="DOS5"/>
      <c r="DOT5"/>
      <c r="DOU5"/>
      <c r="DOV5"/>
      <c r="DOW5"/>
      <c r="DOX5"/>
      <c r="DOY5"/>
      <c r="DOZ5"/>
      <c r="DPA5"/>
      <c r="DPB5"/>
      <c r="DPC5"/>
      <c r="DPD5"/>
      <c r="DPE5"/>
      <c r="DPF5"/>
      <c r="DPG5"/>
      <c r="DPH5"/>
      <c r="DPI5"/>
      <c r="DPJ5"/>
      <c r="DPK5"/>
      <c r="DPL5"/>
      <c r="DPM5"/>
      <c r="DPN5"/>
      <c r="DPO5"/>
      <c r="DPP5"/>
      <c r="DPQ5"/>
      <c r="DPR5"/>
      <c r="DPS5"/>
      <c r="DPT5"/>
      <c r="DPU5"/>
      <c r="DPV5"/>
      <c r="DPW5"/>
      <c r="DPX5"/>
      <c r="DPY5"/>
      <c r="DPZ5"/>
      <c r="DQA5"/>
      <c r="DQB5"/>
      <c r="DQC5"/>
      <c r="DQD5"/>
      <c r="DQE5"/>
      <c r="DQF5"/>
      <c r="DQG5"/>
      <c r="DQH5"/>
      <c r="DQI5"/>
      <c r="DQJ5"/>
      <c r="DQK5"/>
      <c r="DQL5"/>
      <c r="DQM5"/>
      <c r="DQN5"/>
      <c r="DQO5"/>
      <c r="DQP5"/>
      <c r="DQQ5"/>
      <c r="DQR5"/>
      <c r="DQS5"/>
      <c r="DQT5"/>
      <c r="DQU5"/>
      <c r="DQV5"/>
      <c r="DQW5"/>
      <c r="DQX5"/>
      <c r="DQY5"/>
      <c r="DQZ5"/>
      <c r="DRA5"/>
      <c r="DRB5"/>
      <c r="DRC5"/>
      <c r="DRD5"/>
      <c r="DRE5"/>
      <c r="DRF5"/>
      <c r="DRG5"/>
      <c r="DRH5"/>
      <c r="DRI5"/>
      <c r="DRJ5"/>
      <c r="DRK5"/>
      <c r="DRL5"/>
      <c r="DRM5"/>
      <c r="DRN5"/>
      <c r="DRO5"/>
      <c r="DRP5"/>
      <c r="DRQ5"/>
      <c r="DRR5"/>
      <c r="DRS5"/>
      <c r="DRT5"/>
      <c r="DRU5"/>
      <c r="DRV5"/>
      <c r="DRW5"/>
      <c r="DRX5"/>
      <c r="DRY5"/>
      <c r="DRZ5"/>
      <c r="DSA5"/>
      <c r="DSB5"/>
      <c r="DSC5"/>
      <c r="DSD5"/>
      <c r="DSE5"/>
      <c r="DSF5"/>
      <c r="DSG5"/>
      <c r="DSH5"/>
      <c r="DSI5"/>
      <c r="DSJ5"/>
      <c r="DSK5"/>
      <c r="DSL5"/>
      <c r="DSM5"/>
      <c r="DSN5"/>
      <c r="DSO5"/>
      <c r="DSP5"/>
      <c r="DSQ5"/>
      <c r="DSR5"/>
      <c r="DSS5"/>
      <c r="DST5"/>
      <c r="DSU5"/>
      <c r="DSV5"/>
      <c r="DSW5"/>
      <c r="DSX5"/>
      <c r="DSY5"/>
      <c r="DSZ5"/>
      <c r="DTA5"/>
      <c r="DTB5"/>
      <c r="DTC5"/>
      <c r="DTD5"/>
      <c r="DTE5"/>
      <c r="DTF5"/>
      <c r="DTG5"/>
      <c r="DTH5"/>
      <c r="DTI5"/>
      <c r="DTJ5"/>
      <c r="DTK5"/>
      <c r="DTL5"/>
      <c r="DTM5"/>
      <c r="DTN5"/>
      <c r="DTO5"/>
      <c r="DTP5"/>
      <c r="DTQ5"/>
      <c r="DTR5"/>
      <c r="DTS5"/>
      <c r="DTT5"/>
      <c r="DTU5"/>
      <c r="DTV5"/>
      <c r="DTW5"/>
      <c r="DTX5"/>
      <c r="DTY5"/>
      <c r="DTZ5"/>
      <c r="DUA5"/>
      <c r="DUB5"/>
      <c r="DUC5"/>
      <c r="DUD5"/>
      <c r="DUE5"/>
      <c r="DUF5"/>
      <c r="DUG5"/>
      <c r="DUH5"/>
      <c r="DUI5"/>
      <c r="DUJ5"/>
      <c r="DUK5"/>
      <c r="DUL5"/>
      <c r="DUM5"/>
      <c r="DUN5"/>
      <c r="DUO5"/>
      <c r="DUP5"/>
      <c r="DUQ5"/>
      <c r="DUR5"/>
      <c r="DUS5"/>
      <c r="DUT5"/>
      <c r="DUU5"/>
      <c r="DUV5"/>
      <c r="DUW5"/>
      <c r="DUX5"/>
      <c r="DUY5"/>
      <c r="DUZ5"/>
      <c r="DVA5"/>
      <c r="DVB5"/>
      <c r="DVC5"/>
      <c r="DVD5"/>
      <c r="DVE5"/>
      <c r="DVF5"/>
      <c r="DVG5"/>
      <c r="DVH5"/>
      <c r="DVI5"/>
      <c r="DVJ5"/>
      <c r="DVK5"/>
      <c r="DVL5"/>
      <c r="DVM5"/>
      <c r="DVN5"/>
      <c r="DVO5"/>
      <c r="DVP5"/>
      <c r="DVQ5"/>
      <c r="DVR5"/>
      <c r="DVS5"/>
      <c r="DVT5"/>
      <c r="DVU5"/>
      <c r="DVV5"/>
      <c r="DVW5"/>
      <c r="DVX5"/>
      <c r="DVY5"/>
      <c r="DVZ5"/>
      <c r="DWA5"/>
      <c r="DWB5"/>
      <c r="DWC5"/>
      <c r="DWD5"/>
      <c r="DWE5"/>
      <c r="DWF5"/>
      <c r="DWG5"/>
      <c r="DWH5"/>
      <c r="DWI5"/>
      <c r="DWJ5"/>
      <c r="DWK5"/>
      <c r="DWL5"/>
      <c r="DWM5"/>
      <c r="DWN5"/>
      <c r="DWO5"/>
      <c r="DWP5"/>
      <c r="DWQ5"/>
      <c r="DWR5"/>
      <c r="DWS5"/>
      <c r="DWT5"/>
      <c r="DWU5"/>
      <c r="DWV5"/>
      <c r="DWW5"/>
      <c r="DWX5"/>
      <c r="DWY5"/>
      <c r="DWZ5"/>
      <c r="DXA5"/>
      <c r="DXB5"/>
      <c r="DXC5"/>
      <c r="DXD5"/>
      <c r="DXE5"/>
      <c r="DXF5"/>
      <c r="DXG5"/>
      <c r="DXH5"/>
      <c r="DXI5"/>
      <c r="DXJ5"/>
      <c r="DXK5"/>
      <c r="DXL5"/>
      <c r="DXM5"/>
      <c r="DXN5"/>
      <c r="DXO5"/>
      <c r="DXP5"/>
      <c r="DXQ5"/>
      <c r="DXR5"/>
      <c r="DXS5"/>
      <c r="DXT5"/>
      <c r="DXU5"/>
      <c r="DXV5"/>
      <c r="DXW5"/>
      <c r="DXX5"/>
      <c r="DXY5"/>
      <c r="DXZ5"/>
      <c r="DYA5"/>
      <c r="DYB5"/>
      <c r="DYC5"/>
      <c r="DYD5"/>
      <c r="DYE5"/>
      <c r="DYF5"/>
      <c r="DYG5"/>
      <c r="DYH5"/>
      <c r="DYI5"/>
      <c r="DYJ5"/>
      <c r="DYK5"/>
      <c r="DYL5"/>
      <c r="DYM5"/>
      <c r="DYN5"/>
      <c r="DYO5"/>
      <c r="DYP5"/>
      <c r="DYQ5"/>
      <c r="DYR5"/>
      <c r="DYS5"/>
      <c r="DYT5"/>
      <c r="DYU5"/>
      <c r="DYV5"/>
      <c r="DYW5"/>
      <c r="DYX5"/>
      <c r="DYY5"/>
      <c r="DYZ5"/>
      <c r="DZA5"/>
      <c r="DZB5"/>
      <c r="DZC5"/>
      <c r="DZD5"/>
      <c r="DZE5"/>
      <c r="DZF5"/>
      <c r="DZG5"/>
      <c r="DZH5"/>
      <c r="DZI5"/>
      <c r="DZJ5"/>
      <c r="DZK5"/>
      <c r="DZL5"/>
      <c r="DZM5"/>
      <c r="DZN5"/>
      <c r="DZO5"/>
      <c r="DZP5"/>
      <c r="DZQ5"/>
      <c r="DZR5"/>
      <c r="DZS5"/>
      <c r="DZT5"/>
      <c r="DZU5"/>
      <c r="DZV5"/>
      <c r="DZW5"/>
      <c r="DZX5"/>
      <c r="DZY5"/>
      <c r="DZZ5"/>
      <c r="EAA5"/>
      <c r="EAB5"/>
      <c r="EAC5"/>
      <c r="EAD5"/>
      <c r="EAE5"/>
      <c r="EAF5"/>
      <c r="EAG5"/>
      <c r="EAH5"/>
      <c r="EAI5"/>
      <c r="EAJ5"/>
      <c r="EAK5"/>
      <c r="EAL5"/>
      <c r="EAM5"/>
      <c r="EAN5"/>
      <c r="EAO5"/>
      <c r="EAP5"/>
      <c r="EAQ5"/>
      <c r="EAR5"/>
      <c r="EAS5"/>
      <c r="EAT5"/>
      <c r="EAU5"/>
      <c r="EAV5"/>
      <c r="EAW5"/>
      <c r="EAX5"/>
      <c r="EAY5"/>
      <c r="EAZ5"/>
      <c r="EBA5"/>
      <c r="EBB5"/>
      <c r="EBC5"/>
      <c r="EBD5"/>
      <c r="EBE5"/>
      <c r="EBF5"/>
      <c r="EBG5"/>
      <c r="EBH5"/>
      <c r="EBI5"/>
      <c r="EBJ5"/>
      <c r="EBK5"/>
      <c r="EBL5"/>
      <c r="EBM5"/>
      <c r="EBN5"/>
      <c r="EBO5"/>
      <c r="EBP5"/>
      <c r="EBQ5"/>
      <c r="EBR5"/>
      <c r="EBS5"/>
      <c r="EBT5"/>
      <c r="EBU5"/>
      <c r="EBV5"/>
      <c r="EBW5"/>
      <c r="EBX5"/>
      <c r="EBY5"/>
      <c r="EBZ5"/>
      <c r="ECA5"/>
      <c r="ECB5"/>
      <c r="ECC5"/>
      <c r="ECD5"/>
      <c r="ECE5"/>
      <c r="ECF5"/>
      <c r="ECG5"/>
      <c r="ECH5"/>
      <c r="ECI5"/>
      <c r="ECJ5"/>
      <c r="ECK5"/>
      <c r="ECL5"/>
      <c r="ECM5"/>
      <c r="ECN5"/>
      <c r="ECO5"/>
      <c r="ECP5"/>
      <c r="ECQ5"/>
      <c r="ECR5"/>
      <c r="ECS5"/>
      <c r="ECT5"/>
      <c r="ECU5"/>
      <c r="ECV5"/>
      <c r="ECW5"/>
      <c r="ECX5"/>
      <c r="ECY5"/>
      <c r="ECZ5"/>
      <c r="EDA5"/>
      <c r="EDB5"/>
      <c r="EDC5"/>
      <c r="EDD5"/>
      <c r="EDE5"/>
      <c r="EDF5"/>
      <c r="EDG5"/>
      <c r="EDH5"/>
      <c r="EDI5"/>
      <c r="EDJ5"/>
      <c r="EDK5"/>
      <c r="EDL5"/>
      <c r="EDM5"/>
      <c r="EDN5"/>
      <c r="EDO5"/>
      <c r="EDP5"/>
      <c r="EDQ5"/>
      <c r="EDR5"/>
      <c r="EDS5"/>
      <c r="EDT5"/>
      <c r="EDU5"/>
      <c r="EDV5"/>
      <c r="EDW5"/>
      <c r="EDX5"/>
      <c r="EDY5"/>
      <c r="EDZ5"/>
      <c r="EEA5"/>
      <c r="EEB5"/>
      <c r="EEC5"/>
      <c r="EED5"/>
      <c r="EEE5"/>
      <c r="EEF5"/>
      <c r="EEG5"/>
      <c r="EEH5"/>
      <c r="EEI5"/>
      <c r="EEJ5"/>
      <c r="EEK5"/>
      <c r="EEL5"/>
      <c r="EEM5"/>
      <c r="EEN5"/>
      <c r="EEO5"/>
      <c r="EEP5"/>
      <c r="EEQ5"/>
      <c r="EER5"/>
      <c r="EES5"/>
      <c r="EET5"/>
      <c r="EEU5"/>
      <c r="EEV5"/>
      <c r="EEW5"/>
      <c r="EEX5"/>
      <c r="EEY5"/>
      <c r="EEZ5"/>
      <c r="EFA5"/>
      <c r="EFB5"/>
      <c r="EFC5"/>
      <c r="EFD5"/>
      <c r="EFE5"/>
      <c r="EFF5"/>
      <c r="EFG5"/>
      <c r="EFH5"/>
      <c r="EFI5"/>
      <c r="EFJ5"/>
      <c r="EFK5"/>
      <c r="EFL5"/>
      <c r="EFM5"/>
      <c r="EFN5"/>
      <c r="EFO5"/>
      <c r="EFP5"/>
      <c r="EFQ5"/>
      <c r="EFR5"/>
      <c r="EFS5"/>
      <c r="EFT5"/>
      <c r="EFU5"/>
      <c r="EFV5"/>
      <c r="EFW5"/>
      <c r="EFX5"/>
      <c r="EFY5"/>
      <c r="EFZ5"/>
      <c r="EGA5"/>
      <c r="EGB5"/>
      <c r="EGC5"/>
      <c r="EGD5"/>
      <c r="EGE5"/>
      <c r="EGF5"/>
      <c r="EGG5"/>
      <c r="EGH5"/>
      <c r="EGI5"/>
      <c r="EGJ5"/>
      <c r="EGK5"/>
      <c r="EGL5"/>
      <c r="EGM5"/>
      <c r="EGN5"/>
      <c r="EGO5"/>
      <c r="EGP5"/>
      <c r="EGQ5"/>
      <c r="EGR5"/>
      <c r="EGS5"/>
      <c r="EGT5"/>
      <c r="EGU5"/>
      <c r="EGV5"/>
      <c r="EGW5"/>
      <c r="EGX5"/>
      <c r="EGY5"/>
      <c r="EGZ5"/>
      <c r="EHA5"/>
      <c r="EHB5"/>
      <c r="EHC5"/>
      <c r="EHD5"/>
      <c r="EHE5"/>
      <c r="EHF5"/>
      <c r="EHG5"/>
      <c r="EHH5"/>
      <c r="EHI5"/>
      <c r="EHJ5"/>
      <c r="EHK5"/>
      <c r="EHL5"/>
      <c r="EHM5"/>
      <c r="EHN5"/>
      <c r="EHO5"/>
      <c r="EHP5"/>
      <c r="EHQ5"/>
      <c r="EHR5"/>
      <c r="EHS5"/>
      <c r="EHT5"/>
      <c r="EHU5"/>
      <c r="EHV5"/>
      <c r="EHW5"/>
      <c r="EHX5"/>
      <c r="EHY5"/>
      <c r="EHZ5"/>
      <c r="EIA5"/>
      <c r="EIB5"/>
      <c r="EIC5"/>
      <c r="EID5"/>
      <c r="EIE5"/>
      <c r="EIF5"/>
      <c r="EIG5"/>
      <c r="EIH5"/>
      <c r="EII5"/>
      <c r="EIJ5"/>
      <c r="EIK5"/>
      <c r="EIL5"/>
      <c r="EIM5"/>
      <c r="EIN5"/>
      <c r="EIO5"/>
      <c r="EIP5"/>
      <c r="EIQ5"/>
      <c r="EIR5"/>
      <c r="EIS5"/>
      <c r="EIT5"/>
      <c r="EIU5"/>
      <c r="EIV5"/>
      <c r="EIW5"/>
      <c r="EIX5"/>
      <c r="EIY5"/>
      <c r="EIZ5"/>
      <c r="EJA5"/>
      <c r="EJB5"/>
      <c r="EJC5"/>
      <c r="EJD5"/>
      <c r="EJE5"/>
      <c r="EJF5"/>
      <c r="EJG5"/>
      <c r="EJH5"/>
      <c r="EJI5"/>
      <c r="EJJ5"/>
      <c r="EJK5"/>
      <c r="EJL5"/>
      <c r="EJM5"/>
      <c r="EJN5"/>
      <c r="EJO5"/>
      <c r="EJP5"/>
      <c r="EJQ5"/>
      <c r="EJR5"/>
      <c r="EJS5"/>
      <c r="EJT5"/>
      <c r="EJU5"/>
      <c r="EJV5"/>
      <c r="EJW5"/>
      <c r="EJX5"/>
      <c r="EJY5"/>
      <c r="EJZ5"/>
      <c r="EKA5"/>
      <c r="EKB5"/>
      <c r="EKC5"/>
      <c r="EKD5"/>
      <c r="EKE5"/>
      <c r="EKF5"/>
      <c r="EKG5"/>
      <c r="EKH5"/>
      <c r="EKI5"/>
      <c r="EKJ5"/>
      <c r="EKK5"/>
      <c r="EKL5"/>
      <c r="EKM5"/>
      <c r="EKN5"/>
      <c r="EKO5"/>
      <c r="EKP5"/>
      <c r="EKQ5"/>
      <c r="EKR5"/>
      <c r="EKS5"/>
      <c r="EKT5"/>
      <c r="EKU5"/>
      <c r="EKV5"/>
      <c r="EKW5"/>
      <c r="EKX5"/>
      <c r="EKY5"/>
      <c r="EKZ5"/>
      <c r="ELA5"/>
      <c r="ELB5"/>
      <c r="ELC5"/>
      <c r="ELD5"/>
      <c r="ELE5"/>
      <c r="ELF5"/>
      <c r="ELG5"/>
      <c r="ELH5"/>
      <c r="ELI5"/>
      <c r="ELJ5"/>
      <c r="ELK5"/>
      <c r="ELL5"/>
      <c r="ELM5"/>
      <c r="ELN5"/>
      <c r="ELO5"/>
      <c r="ELP5"/>
      <c r="ELQ5"/>
      <c r="ELR5"/>
      <c r="ELS5"/>
      <c r="ELT5"/>
      <c r="ELU5"/>
      <c r="ELV5"/>
      <c r="ELW5"/>
      <c r="ELX5"/>
      <c r="ELY5"/>
      <c r="ELZ5"/>
      <c r="EMA5"/>
      <c r="EMB5"/>
      <c r="EMC5"/>
      <c r="EMD5"/>
      <c r="EME5"/>
      <c r="EMF5"/>
      <c r="EMG5"/>
      <c r="EMH5"/>
      <c r="EMI5"/>
      <c r="EMJ5"/>
      <c r="EMK5"/>
      <c r="EML5"/>
      <c r="EMM5"/>
      <c r="EMN5"/>
      <c r="EMO5"/>
      <c r="EMP5"/>
      <c r="EMQ5"/>
      <c r="EMR5"/>
      <c r="EMS5"/>
      <c r="EMT5"/>
      <c r="EMU5"/>
      <c r="EMV5"/>
      <c r="EMW5"/>
      <c r="EMX5"/>
      <c r="EMY5"/>
      <c r="EMZ5"/>
      <c r="ENA5"/>
      <c r="ENB5"/>
      <c r="ENC5"/>
      <c r="END5"/>
      <c r="ENE5"/>
      <c r="ENF5"/>
      <c r="ENG5"/>
      <c r="ENH5"/>
      <c r="ENI5"/>
      <c r="ENJ5"/>
      <c r="ENK5"/>
      <c r="ENL5"/>
      <c r="ENM5"/>
      <c r="ENN5"/>
      <c r="ENO5"/>
      <c r="ENP5"/>
      <c r="ENQ5"/>
      <c r="ENR5"/>
      <c r="ENS5"/>
      <c r="ENT5"/>
      <c r="ENU5"/>
      <c r="ENV5"/>
      <c r="ENW5"/>
      <c r="ENX5"/>
      <c r="ENY5"/>
      <c r="ENZ5"/>
      <c r="EOA5"/>
      <c r="EOB5"/>
      <c r="EOC5"/>
      <c r="EOD5"/>
      <c r="EOE5"/>
      <c r="EOF5"/>
      <c r="EOG5"/>
      <c r="EOH5"/>
      <c r="EOI5"/>
      <c r="EOJ5"/>
      <c r="EOK5"/>
      <c r="EOL5"/>
      <c r="EOM5"/>
      <c r="EON5"/>
      <c r="EOO5"/>
      <c r="EOP5"/>
      <c r="EOQ5"/>
      <c r="EOR5"/>
      <c r="EOS5"/>
      <c r="EOT5"/>
      <c r="EOU5"/>
      <c r="EOV5"/>
      <c r="EOW5"/>
      <c r="EOX5"/>
      <c r="EOY5"/>
      <c r="EOZ5"/>
      <c r="EPA5"/>
      <c r="EPB5"/>
      <c r="EPC5"/>
      <c r="EPD5"/>
      <c r="EPE5"/>
      <c r="EPF5"/>
      <c r="EPG5"/>
      <c r="EPH5"/>
      <c r="EPI5"/>
      <c r="EPJ5"/>
      <c r="EPK5"/>
      <c r="EPL5"/>
      <c r="EPM5"/>
      <c r="EPN5"/>
      <c r="EPO5"/>
      <c r="EPP5"/>
      <c r="EPQ5"/>
      <c r="EPR5"/>
      <c r="EPS5"/>
      <c r="EPT5"/>
      <c r="EPU5"/>
      <c r="EPV5"/>
      <c r="EPW5"/>
      <c r="EPX5"/>
      <c r="EPY5"/>
      <c r="EPZ5"/>
      <c r="EQA5"/>
      <c r="EQB5"/>
      <c r="EQC5"/>
      <c r="EQD5"/>
      <c r="EQE5"/>
      <c r="EQF5"/>
      <c r="EQG5"/>
      <c r="EQH5"/>
      <c r="EQI5"/>
      <c r="EQJ5"/>
      <c r="EQK5"/>
      <c r="EQL5"/>
      <c r="EQM5"/>
      <c r="EQN5"/>
      <c r="EQO5"/>
      <c r="EQP5"/>
      <c r="EQQ5"/>
      <c r="EQR5"/>
      <c r="EQS5"/>
      <c r="EQT5"/>
      <c r="EQU5"/>
      <c r="EQV5"/>
      <c r="EQW5"/>
      <c r="EQX5"/>
      <c r="EQY5"/>
      <c r="EQZ5"/>
      <c r="ERA5"/>
      <c r="ERB5"/>
      <c r="ERC5"/>
      <c r="ERD5"/>
      <c r="ERE5"/>
      <c r="ERF5"/>
      <c r="ERG5"/>
      <c r="ERH5"/>
      <c r="ERI5"/>
      <c r="ERJ5"/>
      <c r="ERK5"/>
      <c r="ERL5"/>
      <c r="ERM5"/>
      <c r="ERN5"/>
      <c r="ERO5"/>
      <c r="ERP5"/>
      <c r="ERQ5"/>
      <c r="ERR5"/>
      <c r="ERS5"/>
      <c r="ERT5"/>
      <c r="ERU5"/>
      <c r="ERV5"/>
      <c r="ERW5"/>
      <c r="ERX5"/>
      <c r="ERY5"/>
      <c r="ERZ5"/>
      <c r="ESA5"/>
      <c r="ESB5"/>
      <c r="ESC5"/>
      <c r="ESD5"/>
      <c r="ESE5"/>
      <c r="ESF5"/>
      <c r="ESG5"/>
      <c r="ESH5"/>
      <c r="ESI5"/>
      <c r="ESJ5"/>
      <c r="ESK5"/>
      <c r="ESL5"/>
      <c r="ESM5"/>
      <c r="ESN5"/>
      <c r="ESO5"/>
      <c r="ESP5"/>
      <c r="ESQ5"/>
      <c r="ESR5"/>
      <c r="ESS5"/>
      <c r="EST5"/>
      <c r="ESU5"/>
      <c r="ESV5"/>
      <c r="ESW5"/>
      <c r="ESX5"/>
      <c r="ESY5"/>
      <c r="ESZ5"/>
      <c r="ETA5"/>
      <c r="ETB5"/>
      <c r="ETC5"/>
      <c r="ETD5"/>
      <c r="ETE5"/>
      <c r="ETF5"/>
      <c r="ETG5"/>
      <c r="ETH5"/>
      <c r="ETI5"/>
      <c r="ETJ5"/>
      <c r="ETK5"/>
      <c r="ETL5"/>
      <c r="ETM5"/>
      <c r="ETN5"/>
      <c r="ETO5"/>
      <c r="ETP5"/>
      <c r="ETQ5"/>
      <c r="ETR5"/>
      <c r="ETS5"/>
      <c r="ETT5"/>
      <c r="ETU5"/>
      <c r="ETV5"/>
      <c r="ETW5"/>
      <c r="ETX5"/>
      <c r="ETY5"/>
      <c r="ETZ5"/>
      <c r="EUA5"/>
      <c r="EUB5"/>
      <c r="EUC5"/>
      <c r="EUD5"/>
      <c r="EUE5"/>
      <c r="EUF5"/>
      <c r="EUG5"/>
      <c r="EUH5"/>
      <c r="EUI5"/>
      <c r="EUJ5"/>
      <c r="EUK5"/>
      <c r="EUL5"/>
      <c r="EUM5"/>
      <c r="EUN5"/>
      <c r="EUO5"/>
      <c r="EUP5"/>
      <c r="EUQ5"/>
      <c r="EUR5"/>
      <c r="EUS5"/>
      <c r="EUT5"/>
      <c r="EUU5"/>
      <c r="EUV5"/>
      <c r="EUW5"/>
      <c r="EUX5"/>
      <c r="EUY5"/>
      <c r="EUZ5"/>
      <c r="EVA5"/>
      <c r="EVB5"/>
      <c r="EVC5"/>
      <c r="EVD5"/>
      <c r="EVE5"/>
      <c r="EVF5"/>
      <c r="EVG5"/>
      <c r="EVH5"/>
      <c r="EVI5"/>
      <c r="EVJ5"/>
      <c r="EVK5"/>
      <c r="EVL5"/>
      <c r="EVM5"/>
      <c r="EVN5"/>
      <c r="EVO5"/>
      <c r="EVP5"/>
      <c r="EVQ5"/>
      <c r="EVR5"/>
      <c r="EVS5"/>
      <c r="EVT5"/>
      <c r="EVU5"/>
      <c r="EVV5"/>
      <c r="EVW5"/>
      <c r="EVX5"/>
      <c r="EVY5"/>
      <c r="EVZ5"/>
      <c r="EWA5"/>
      <c r="EWB5"/>
      <c r="EWC5"/>
      <c r="EWD5"/>
      <c r="EWE5"/>
      <c r="EWF5"/>
      <c r="EWG5"/>
      <c r="EWH5"/>
      <c r="EWI5"/>
      <c r="EWJ5"/>
      <c r="EWK5"/>
      <c r="EWL5"/>
      <c r="EWM5"/>
      <c r="EWN5"/>
      <c r="EWO5"/>
      <c r="EWP5"/>
      <c r="EWQ5"/>
      <c r="EWR5"/>
      <c r="EWS5"/>
      <c r="EWT5"/>
      <c r="EWU5"/>
      <c r="EWV5"/>
      <c r="EWW5"/>
      <c r="EWX5"/>
      <c r="EWY5"/>
      <c r="EWZ5"/>
      <c r="EXA5"/>
      <c r="EXB5"/>
      <c r="EXC5"/>
      <c r="EXD5"/>
      <c r="EXE5"/>
      <c r="EXF5"/>
      <c r="EXG5"/>
      <c r="EXH5"/>
      <c r="EXI5"/>
      <c r="EXJ5"/>
      <c r="EXK5"/>
      <c r="EXL5"/>
      <c r="EXM5"/>
      <c r="EXN5"/>
      <c r="EXO5"/>
      <c r="EXP5"/>
      <c r="EXQ5"/>
      <c r="EXR5"/>
      <c r="EXS5"/>
      <c r="EXT5"/>
      <c r="EXU5"/>
      <c r="EXV5"/>
      <c r="EXW5"/>
      <c r="EXX5"/>
      <c r="EXY5"/>
      <c r="EXZ5"/>
      <c r="EYA5"/>
      <c r="EYB5"/>
      <c r="EYC5"/>
      <c r="EYD5"/>
      <c r="EYE5"/>
      <c r="EYF5"/>
      <c r="EYG5"/>
      <c r="EYH5"/>
      <c r="EYI5"/>
      <c r="EYJ5"/>
      <c r="EYK5"/>
      <c r="EYL5"/>
      <c r="EYM5"/>
      <c r="EYN5"/>
      <c r="EYO5"/>
      <c r="EYP5"/>
      <c r="EYQ5"/>
      <c r="EYR5"/>
      <c r="EYS5"/>
      <c r="EYT5"/>
      <c r="EYU5"/>
      <c r="EYV5"/>
      <c r="EYW5"/>
      <c r="EYX5"/>
      <c r="EYY5"/>
      <c r="EYZ5"/>
      <c r="EZA5"/>
      <c r="EZB5"/>
      <c r="EZC5"/>
      <c r="EZD5"/>
      <c r="EZE5"/>
      <c r="EZF5"/>
      <c r="EZG5"/>
      <c r="EZH5"/>
      <c r="EZI5"/>
      <c r="EZJ5"/>
      <c r="EZK5"/>
      <c r="EZL5"/>
      <c r="EZM5"/>
      <c r="EZN5"/>
      <c r="EZO5"/>
      <c r="EZP5"/>
      <c r="EZQ5"/>
      <c r="EZR5"/>
      <c r="EZS5"/>
      <c r="EZT5"/>
      <c r="EZU5"/>
      <c r="EZV5"/>
      <c r="EZW5"/>
      <c r="EZX5"/>
      <c r="EZY5"/>
      <c r="EZZ5"/>
      <c r="FAA5"/>
      <c r="FAB5"/>
      <c r="FAC5"/>
      <c r="FAD5"/>
      <c r="FAE5"/>
      <c r="FAF5"/>
      <c r="FAG5"/>
      <c r="FAH5"/>
      <c r="FAI5"/>
      <c r="FAJ5"/>
      <c r="FAK5"/>
      <c r="FAL5"/>
      <c r="FAM5"/>
      <c r="FAN5"/>
      <c r="FAO5"/>
      <c r="FAP5"/>
      <c r="FAQ5"/>
      <c r="FAR5"/>
      <c r="FAS5"/>
      <c r="FAT5"/>
      <c r="FAU5"/>
      <c r="FAV5"/>
      <c r="FAW5"/>
      <c r="FAX5"/>
      <c r="FAY5"/>
      <c r="FAZ5"/>
      <c r="FBA5"/>
      <c r="FBB5"/>
      <c r="FBC5"/>
      <c r="FBD5"/>
      <c r="FBE5"/>
      <c r="FBF5"/>
      <c r="FBG5"/>
      <c r="FBH5"/>
      <c r="FBI5"/>
      <c r="FBJ5"/>
      <c r="FBK5"/>
      <c r="FBL5"/>
      <c r="FBM5"/>
      <c r="FBN5"/>
      <c r="FBO5"/>
      <c r="FBP5"/>
      <c r="FBQ5"/>
      <c r="FBR5"/>
      <c r="FBS5"/>
      <c r="FBT5"/>
      <c r="FBU5"/>
      <c r="FBV5"/>
      <c r="FBW5"/>
      <c r="FBX5"/>
      <c r="FBY5"/>
      <c r="FBZ5"/>
      <c r="FCA5"/>
      <c r="FCB5"/>
      <c r="FCC5"/>
      <c r="FCD5"/>
      <c r="FCE5"/>
      <c r="FCF5"/>
      <c r="FCG5"/>
      <c r="FCH5"/>
      <c r="FCI5"/>
      <c r="FCJ5"/>
      <c r="FCK5"/>
      <c r="FCL5"/>
      <c r="FCM5"/>
      <c r="FCN5"/>
      <c r="FCO5"/>
      <c r="FCP5"/>
      <c r="FCQ5"/>
      <c r="FCR5"/>
      <c r="FCS5"/>
      <c r="FCT5"/>
      <c r="FCU5"/>
      <c r="FCV5"/>
      <c r="FCW5"/>
      <c r="FCX5"/>
      <c r="FCY5"/>
      <c r="FCZ5"/>
      <c r="FDA5"/>
      <c r="FDB5"/>
      <c r="FDC5"/>
      <c r="FDD5"/>
      <c r="FDE5"/>
      <c r="FDF5"/>
      <c r="FDG5"/>
      <c r="FDH5"/>
      <c r="FDI5"/>
      <c r="FDJ5"/>
      <c r="FDK5"/>
      <c r="FDL5"/>
      <c r="FDM5"/>
      <c r="FDN5"/>
      <c r="FDO5"/>
      <c r="FDP5"/>
      <c r="FDQ5"/>
      <c r="FDR5"/>
      <c r="FDS5"/>
      <c r="FDT5"/>
      <c r="FDU5"/>
      <c r="FDV5"/>
      <c r="FDW5"/>
      <c r="FDX5"/>
      <c r="FDY5"/>
      <c r="FDZ5"/>
      <c r="FEA5"/>
      <c r="FEB5"/>
      <c r="FEC5"/>
      <c r="FED5"/>
      <c r="FEE5"/>
      <c r="FEF5"/>
      <c r="FEG5"/>
      <c r="FEH5"/>
      <c r="FEI5"/>
      <c r="FEJ5"/>
      <c r="FEK5"/>
      <c r="FEL5"/>
      <c r="FEM5"/>
      <c r="FEN5"/>
      <c r="FEO5"/>
      <c r="FEP5"/>
      <c r="FEQ5"/>
      <c r="FER5"/>
      <c r="FES5"/>
      <c r="FET5"/>
      <c r="FEU5"/>
      <c r="FEV5"/>
      <c r="FEW5"/>
      <c r="FEX5"/>
      <c r="FEY5"/>
      <c r="FEZ5"/>
      <c r="FFA5"/>
      <c r="FFB5"/>
      <c r="FFC5"/>
      <c r="FFD5"/>
      <c r="FFE5"/>
      <c r="FFF5"/>
      <c r="FFG5"/>
      <c r="FFH5"/>
      <c r="FFI5"/>
      <c r="FFJ5"/>
      <c r="FFK5"/>
      <c r="FFL5"/>
      <c r="FFM5"/>
      <c r="FFN5"/>
      <c r="FFO5"/>
      <c r="FFP5"/>
      <c r="FFQ5"/>
      <c r="FFR5"/>
      <c r="FFS5"/>
      <c r="FFT5"/>
      <c r="FFU5"/>
      <c r="FFV5"/>
      <c r="FFW5"/>
      <c r="FFX5"/>
      <c r="FFY5"/>
      <c r="FFZ5"/>
      <c r="FGA5"/>
      <c r="FGB5"/>
      <c r="FGC5"/>
      <c r="FGD5"/>
      <c r="FGE5"/>
      <c r="FGF5"/>
      <c r="FGG5"/>
      <c r="FGH5"/>
      <c r="FGI5"/>
      <c r="FGJ5"/>
      <c r="FGK5"/>
      <c r="FGL5"/>
      <c r="FGM5"/>
      <c r="FGN5"/>
      <c r="FGO5"/>
      <c r="FGP5"/>
      <c r="FGQ5"/>
      <c r="FGR5"/>
      <c r="FGS5"/>
      <c r="FGT5"/>
      <c r="FGU5"/>
      <c r="FGV5"/>
      <c r="FGW5"/>
      <c r="FGX5"/>
      <c r="FGY5"/>
      <c r="FGZ5"/>
      <c r="FHA5"/>
      <c r="FHB5"/>
      <c r="FHC5"/>
      <c r="FHD5"/>
      <c r="FHE5"/>
      <c r="FHF5"/>
      <c r="FHG5"/>
      <c r="FHH5"/>
      <c r="FHI5"/>
      <c r="FHJ5"/>
      <c r="FHK5"/>
      <c r="FHL5"/>
      <c r="FHM5"/>
      <c r="FHN5"/>
      <c r="FHO5"/>
      <c r="FHP5"/>
      <c r="FHQ5"/>
      <c r="FHR5"/>
      <c r="FHS5"/>
      <c r="FHT5"/>
      <c r="FHU5"/>
      <c r="FHV5"/>
      <c r="FHW5"/>
      <c r="FHX5"/>
      <c r="FHY5"/>
      <c r="FHZ5"/>
      <c r="FIA5"/>
      <c r="FIB5"/>
      <c r="FIC5"/>
      <c r="FID5"/>
      <c r="FIE5"/>
      <c r="FIF5"/>
      <c r="FIG5"/>
      <c r="FIH5"/>
      <c r="FII5"/>
      <c r="FIJ5"/>
      <c r="FIK5"/>
      <c r="FIL5"/>
      <c r="FIM5"/>
      <c r="FIN5"/>
      <c r="FIO5"/>
      <c r="FIP5"/>
      <c r="FIQ5"/>
      <c r="FIR5"/>
      <c r="FIS5"/>
      <c r="FIT5"/>
      <c r="FIU5"/>
      <c r="FIV5"/>
      <c r="FIW5"/>
      <c r="FIX5"/>
      <c r="FIY5"/>
      <c r="FIZ5"/>
      <c r="FJA5"/>
      <c r="FJB5"/>
      <c r="FJC5"/>
      <c r="FJD5"/>
      <c r="FJE5"/>
      <c r="FJF5"/>
      <c r="FJG5"/>
      <c r="FJH5"/>
      <c r="FJI5"/>
      <c r="FJJ5"/>
      <c r="FJK5"/>
      <c r="FJL5"/>
      <c r="FJM5"/>
      <c r="FJN5"/>
      <c r="FJO5"/>
      <c r="FJP5"/>
      <c r="FJQ5"/>
      <c r="FJR5"/>
      <c r="FJS5"/>
      <c r="FJT5"/>
      <c r="FJU5"/>
      <c r="FJV5"/>
      <c r="FJW5"/>
      <c r="FJX5"/>
      <c r="FJY5"/>
      <c r="FJZ5"/>
      <c r="FKA5"/>
      <c r="FKB5"/>
      <c r="FKC5"/>
      <c r="FKD5"/>
      <c r="FKE5"/>
      <c r="FKF5"/>
      <c r="FKG5"/>
      <c r="FKH5"/>
      <c r="FKI5"/>
      <c r="FKJ5"/>
      <c r="FKK5"/>
      <c r="FKL5"/>
      <c r="FKM5"/>
      <c r="FKN5"/>
      <c r="FKO5"/>
      <c r="FKP5"/>
      <c r="FKQ5"/>
      <c r="FKR5"/>
      <c r="FKS5"/>
      <c r="FKT5"/>
      <c r="FKU5"/>
      <c r="FKV5"/>
      <c r="FKW5"/>
      <c r="FKX5"/>
      <c r="FKY5"/>
      <c r="FKZ5"/>
      <c r="FLA5"/>
      <c r="FLB5"/>
      <c r="FLC5"/>
      <c r="FLD5"/>
      <c r="FLE5"/>
      <c r="FLF5"/>
      <c r="FLG5"/>
      <c r="FLH5"/>
      <c r="FLI5"/>
      <c r="FLJ5"/>
      <c r="FLK5"/>
      <c r="FLL5"/>
      <c r="FLM5"/>
      <c r="FLN5"/>
      <c r="FLO5"/>
      <c r="FLP5"/>
      <c r="FLQ5"/>
      <c r="FLR5"/>
      <c r="FLS5"/>
      <c r="FLT5"/>
      <c r="FLU5"/>
      <c r="FLV5"/>
      <c r="FLW5"/>
      <c r="FLX5"/>
      <c r="FLY5"/>
      <c r="FLZ5"/>
      <c r="FMA5"/>
      <c r="FMB5"/>
      <c r="FMC5"/>
      <c r="FMD5"/>
      <c r="FME5"/>
      <c r="FMF5"/>
      <c r="FMG5"/>
      <c r="FMH5"/>
      <c r="FMI5"/>
      <c r="FMJ5"/>
      <c r="FMK5"/>
      <c r="FML5"/>
      <c r="FMM5"/>
      <c r="FMN5"/>
      <c r="FMO5"/>
      <c r="FMP5"/>
      <c r="FMQ5"/>
      <c r="FMR5"/>
      <c r="FMS5"/>
      <c r="FMT5"/>
      <c r="FMU5"/>
      <c r="FMV5"/>
      <c r="FMW5"/>
      <c r="FMX5"/>
      <c r="FMY5"/>
      <c r="FMZ5"/>
      <c r="FNA5"/>
      <c r="FNB5"/>
      <c r="FNC5"/>
      <c r="FND5"/>
      <c r="FNE5"/>
      <c r="FNF5"/>
      <c r="FNG5"/>
      <c r="FNH5"/>
      <c r="FNI5"/>
      <c r="FNJ5"/>
      <c r="FNK5"/>
      <c r="FNL5"/>
      <c r="FNM5"/>
      <c r="FNN5"/>
      <c r="FNO5"/>
      <c r="FNP5"/>
      <c r="FNQ5"/>
      <c r="FNR5"/>
      <c r="FNS5"/>
      <c r="FNT5"/>
      <c r="FNU5"/>
      <c r="FNV5"/>
      <c r="FNW5"/>
      <c r="FNX5"/>
      <c r="FNY5"/>
      <c r="FNZ5"/>
      <c r="FOA5"/>
      <c r="FOB5"/>
      <c r="FOC5"/>
      <c r="FOD5"/>
      <c r="FOE5"/>
      <c r="FOF5"/>
      <c r="FOG5"/>
      <c r="FOH5"/>
      <c r="FOI5"/>
      <c r="FOJ5"/>
      <c r="FOK5"/>
      <c r="FOL5"/>
      <c r="FOM5"/>
      <c r="FON5"/>
      <c r="FOO5"/>
      <c r="FOP5"/>
      <c r="FOQ5"/>
      <c r="FOR5"/>
      <c r="FOS5"/>
      <c r="FOT5"/>
      <c r="FOU5"/>
      <c r="FOV5"/>
      <c r="FOW5"/>
      <c r="FOX5"/>
      <c r="FOY5"/>
      <c r="FOZ5"/>
      <c r="FPA5"/>
      <c r="FPB5"/>
      <c r="FPC5"/>
      <c r="FPD5"/>
      <c r="FPE5"/>
      <c r="FPF5"/>
      <c r="FPG5"/>
      <c r="FPH5"/>
      <c r="FPI5"/>
      <c r="FPJ5"/>
      <c r="FPK5"/>
      <c r="FPL5"/>
      <c r="FPM5"/>
      <c r="FPN5"/>
      <c r="FPO5"/>
      <c r="FPP5"/>
      <c r="FPQ5"/>
      <c r="FPR5"/>
      <c r="FPS5"/>
      <c r="FPT5"/>
      <c r="FPU5"/>
      <c r="FPV5"/>
      <c r="FPW5"/>
      <c r="FPX5"/>
      <c r="FPY5"/>
      <c r="FPZ5"/>
      <c r="FQA5"/>
      <c r="FQB5"/>
      <c r="FQC5"/>
      <c r="FQD5"/>
      <c r="FQE5"/>
      <c r="FQF5"/>
      <c r="FQG5"/>
      <c r="FQH5"/>
      <c r="FQI5"/>
      <c r="FQJ5"/>
      <c r="FQK5"/>
      <c r="FQL5"/>
      <c r="FQM5"/>
      <c r="FQN5"/>
      <c r="FQO5"/>
      <c r="FQP5"/>
      <c r="FQQ5"/>
      <c r="FQR5"/>
      <c r="FQS5"/>
      <c r="FQT5"/>
      <c r="FQU5"/>
      <c r="FQV5"/>
      <c r="FQW5"/>
      <c r="FQX5"/>
      <c r="FQY5"/>
      <c r="FQZ5"/>
      <c r="FRA5"/>
      <c r="FRB5"/>
      <c r="FRC5"/>
      <c r="FRD5"/>
      <c r="FRE5"/>
      <c r="FRF5"/>
      <c r="FRG5"/>
      <c r="FRH5"/>
      <c r="FRI5"/>
      <c r="FRJ5"/>
      <c r="FRK5"/>
      <c r="FRL5"/>
      <c r="FRM5"/>
      <c r="FRN5"/>
      <c r="FRO5"/>
      <c r="FRP5"/>
      <c r="FRQ5"/>
      <c r="FRR5"/>
      <c r="FRS5"/>
      <c r="FRT5"/>
      <c r="FRU5"/>
      <c r="FRV5"/>
      <c r="FRW5"/>
      <c r="FRX5"/>
      <c r="FRY5"/>
      <c r="FRZ5"/>
      <c r="FSA5"/>
      <c r="FSB5"/>
      <c r="FSC5"/>
      <c r="FSD5"/>
      <c r="FSE5"/>
      <c r="FSF5"/>
      <c r="FSG5"/>
      <c r="FSH5"/>
      <c r="FSI5"/>
      <c r="FSJ5"/>
      <c r="FSK5"/>
      <c r="FSL5"/>
      <c r="FSM5"/>
      <c r="FSN5"/>
      <c r="FSO5"/>
      <c r="FSP5"/>
      <c r="FSQ5"/>
      <c r="FSR5"/>
      <c r="FSS5"/>
      <c r="FST5"/>
      <c r="FSU5"/>
      <c r="FSV5"/>
      <c r="FSW5"/>
      <c r="FSX5"/>
      <c r="FSY5"/>
      <c r="FSZ5"/>
      <c r="FTA5"/>
      <c r="FTB5"/>
      <c r="FTC5"/>
      <c r="FTD5"/>
      <c r="FTE5"/>
      <c r="FTF5"/>
      <c r="FTG5"/>
      <c r="FTH5"/>
      <c r="FTI5"/>
      <c r="FTJ5"/>
      <c r="FTK5"/>
      <c r="FTL5"/>
      <c r="FTM5"/>
      <c r="FTN5"/>
      <c r="FTO5"/>
      <c r="FTP5"/>
      <c r="FTQ5"/>
      <c r="FTR5"/>
      <c r="FTS5"/>
      <c r="FTT5"/>
      <c r="FTU5"/>
      <c r="FTV5"/>
      <c r="FTW5"/>
      <c r="FTX5"/>
      <c r="FTY5"/>
      <c r="FTZ5"/>
      <c r="FUA5"/>
      <c r="FUB5"/>
      <c r="FUC5"/>
      <c r="FUD5"/>
      <c r="FUE5"/>
      <c r="FUF5"/>
      <c r="FUG5"/>
      <c r="FUH5"/>
      <c r="FUI5"/>
      <c r="FUJ5"/>
      <c r="FUK5"/>
      <c r="FUL5"/>
      <c r="FUM5"/>
      <c r="FUN5"/>
      <c r="FUO5"/>
      <c r="FUP5"/>
      <c r="FUQ5"/>
      <c r="FUR5"/>
      <c r="FUS5"/>
      <c r="FUT5"/>
      <c r="FUU5"/>
      <c r="FUV5"/>
      <c r="FUW5"/>
      <c r="FUX5"/>
      <c r="FUY5"/>
      <c r="FUZ5"/>
      <c r="FVA5"/>
      <c r="FVB5"/>
      <c r="FVC5"/>
      <c r="FVD5"/>
      <c r="FVE5"/>
      <c r="FVF5"/>
      <c r="FVG5"/>
      <c r="FVH5"/>
      <c r="FVI5"/>
      <c r="FVJ5"/>
      <c r="FVK5"/>
      <c r="FVL5"/>
      <c r="FVM5"/>
      <c r="FVN5"/>
      <c r="FVO5"/>
      <c r="FVP5"/>
      <c r="FVQ5"/>
      <c r="FVR5"/>
      <c r="FVS5"/>
      <c r="FVT5"/>
      <c r="FVU5"/>
      <c r="FVV5"/>
      <c r="FVW5"/>
      <c r="FVX5"/>
      <c r="FVY5"/>
      <c r="FVZ5"/>
      <c r="FWA5"/>
      <c r="FWB5"/>
      <c r="FWC5"/>
      <c r="FWD5"/>
      <c r="FWE5"/>
      <c r="FWF5"/>
      <c r="FWG5"/>
      <c r="FWH5"/>
      <c r="FWI5"/>
      <c r="FWJ5"/>
      <c r="FWK5"/>
      <c r="FWL5"/>
      <c r="FWM5"/>
      <c r="FWN5"/>
      <c r="FWO5"/>
      <c r="FWP5"/>
      <c r="FWQ5"/>
      <c r="FWR5"/>
      <c r="FWS5"/>
      <c r="FWT5"/>
      <c r="FWU5"/>
      <c r="FWV5"/>
      <c r="FWW5"/>
      <c r="FWX5"/>
      <c r="FWY5"/>
      <c r="FWZ5"/>
      <c r="FXA5"/>
      <c r="FXB5"/>
      <c r="FXC5"/>
      <c r="FXD5"/>
      <c r="FXE5"/>
      <c r="FXF5"/>
      <c r="FXG5"/>
      <c r="FXH5"/>
      <c r="FXI5"/>
      <c r="FXJ5"/>
      <c r="FXK5"/>
      <c r="FXL5"/>
      <c r="FXM5"/>
      <c r="FXN5"/>
      <c r="FXO5"/>
      <c r="FXP5"/>
      <c r="FXQ5"/>
      <c r="FXR5"/>
      <c r="FXS5"/>
      <c r="FXT5"/>
      <c r="FXU5"/>
      <c r="FXV5"/>
      <c r="FXW5"/>
      <c r="FXX5"/>
      <c r="FXY5"/>
      <c r="FXZ5"/>
      <c r="FYA5"/>
      <c r="FYB5"/>
      <c r="FYC5"/>
      <c r="FYD5"/>
      <c r="FYE5"/>
      <c r="FYF5"/>
      <c r="FYG5"/>
      <c r="FYH5"/>
      <c r="FYI5"/>
      <c r="FYJ5"/>
      <c r="FYK5"/>
      <c r="FYL5"/>
      <c r="FYM5"/>
      <c r="FYN5"/>
      <c r="FYO5"/>
      <c r="FYP5"/>
      <c r="FYQ5"/>
      <c r="FYR5"/>
      <c r="FYS5"/>
      <c r="FYT5"/>
      <c r="FYU5"/>
      <c r="FYV5"/>
      <c r="FYW5"/>
      <c r="FYX5"/>
      <c r="FYY5"/>
      <c r="FYZ5"/>
      <c r="FZA5"/>
      <c r="FZB5"/>
      <c r="FZC5"/>
      <c r="FZD5"/>
      <c r="FZE5"/>
      <c r="FZF5"/>
      <c r="FZG5"/>
      <c r="FZH5"/>
      <c r="FZI5"/>
      <c r="FZJ5"/>
      <c r="FZK5"/>
      <c r="FZL5"/>
      <c r="FZM5"/>
      <c r="FZN5"/>
      <c r="FZO5"/>
      <c r="FZP5"/>
      <c r="FZQ5"/>
      <c r="FZR5"/>
      <c r="FZS5"/>
      <c r="FZT5"/>
      <c r="FZU5"/>
      <c r="FZV5"/>
      <c r="FZW5"/>
      <c r="FZX5"/>
      <c r="FZY5"/>
      <c r="FZZ5"/>
      <c r="GAA5"/>
      <c r="GAB5"/>
      <c r="GAC5"/>
      <c r="GAD5"/>
      <c r="GAE5"/>
      <c r="GAF5"/>
      <c r="GAG5"/>
      <c r="GAH5"/>
      <c r="GAI5"/>
      <c r="GAJ5"/>
      <c r="GAK5"/>
      <c r="GAL5"/>
      <c r="GAM5"/>
      <c r="GAN5"/>
      <c r="GAO5"/>
      <c r="GAP5"/>
      <c r="GAQ5"/>
      <c r="GAR5"/>
      <c r="GAS5"/>
      <c r="GAT5"/>
      <c r="GAU5"/>
      <c r="GAV5"/>
      <c r="GAW5"/>
      <c r="GAX5"/>
      <c r="GAY5"/>
      <c r="GAZ5"/>
      <c r="GBA5"/>
      <c r="GBB5"/>
      <c r="GBC5"/>
      <c r="GBD5"/>
      <c r="GBE5"/>
      <c r="GBF5"/>
      <c r="GBG5"/>
      <c r="GBH5"/>
      <c r="GBI5"/>
      <c r="GBJ5"/>
      <c r="GBK5"/>
      <c r="GBL5"/>
      <c r="GBM5"/>
      <c r="GBN5"/>
      <c r="GBO5"/>
      <c r="GBP5"/>
      <c r="GBQ5"/>
      <c r="GBR5"/>
      <c r="GBS5"/>
      <c r="GBT5"/>
      <c r="GBU5"/>
      <c r="GBV5"/>
      <c r="GBW5"/>
      <c r="GBX5"/>
      <c r="GBY5"/>
      <c r="GBZ5"/>
      <c r="GCA5"/>
      <c r="GCB5"/>
      <c r="GCC5"/>
      <c r="GCD5"/>
      <c r="GCE5"/>
      <c r="GCF5"/>
      <c r="GCG5"/>
      <c r="GCH5"/>
      <c r="GCI5"/>
      <c r="GCJ5"/>
      <c r="GCK5"/>
      <c r="GCL5"/>
      <c r="GCM5"/>
      <c r="GCN5"/>
      <c r="GCO5"/>
      <c r="GCP5"/>
      <c r="GCQ5"/>
      <c r="GCR5"/>
      <c r="GCS5"/>
      <c r="GCT5"/>
      <c r="GCU5"/>
      <c r="GCV5"/>
      <c r="GCW5"/>
      <c r="GCX5"/>
      <c r="GCY5"/>
      <c r="GCZ5"/>
      <c r="GDA5"/>
      <c r="GDB5"/>
      <c r="GDC5"/>
      <c r="GDD5"/>
      <c r="GDE5"/>
      <c r="GDF5"/>
      <c r="GDG5"/>
      <c r="GDH5"/>
      <c r="GDI5"/>
      <c r="GDJ5"/>
      <c r="GDK5"/>
      <c r="GDL5"/>
      <c r="GDM5"/>
      <c r="GDN5"/>
      <c r="GDO5"/>
      <c r="GDP5"/>
      <c r="GDQ5"/>
      <c r="GDR5"/>
      <c r="GDS5"/>
      <c r="GDT5"/>
      <c r="GDU5"/>
      <c r="GDV5"/>
      <c r="GDW5"/>
      <c r="GDX5"/>
      <c r="GDY5"/>
      <c r="GDZ5"/>
      <c r="GEA5"/>
      <c r="GEB5"/>
      <c r="GEC5"/>
      <c r="GED5"/>
      <c r="GEE5"/>
      <c r="GEF5"/>
      <c r="GEG5"/>
      <c r="GEH5"/>
      <c r="GEI5"/>
      <c r="GEJ5"/>
      <c r="GEK5"/>
      <c r="GEL5"/>
      <c r="GEM5"/>
      <c r="GEN5"/>
      <c r="GEO5"/>
      <c r="GEP5"/>
      <c r="GEQ5"/>
      <c r="GER5"/>
      <c r="GES5"/>
      <c r="GET5"/>
      <c r="GEU5"/>
      <c r="GEV5"/>
      <c r="GEW5"/>
      <c r="GEX5"/>
      <c r="GEY5"/>
      <c r="GEZ5"/>
      <c r="GFA5"/>
      <c r="GFB5"/>
      <c r="GFC5"/>
      <c r="GFD5"/>
      <c r="GFE5"/>
      <c r="GFF5"/>
      <c r="GFG5"/>
      <c r="GFH5"/>
      <c r="GFI5"/>
      <c r="GFJ5"/>
      <c r="GFK5"/>
      <c r="GFL5"/>
      <c r="GFM5"/>
      <c r="GFN5"/>
      <c r="GFO5"/>
      <c r="GFP5"/>
      <c r="GFQ5"/>
      <c r="GFR5"/>
      <c r="GFS5"/>
      <c r="GFT5"/>
      <c r="GFU5"/>
      <c r="GFV5"/>
      <c r="GFW5"/>
      <c r="GFX5"/>
      <c r="GFY5"/>
      <c r="GFZ5"/>
      <c r="GGA5"/>
      <c r="GGB5"/>
      <c r="GGC5"/>
      <c r="GGD5"/>
      <c r="GGE5"/>
      <c r="GGF5"/>
      <c r="GGG5"/>
      <c r="GGH5"/>
      <c r="GGI5"/>
      <c r="GGJ5"/>
      <c r="GGK5"/>
      <c r="GGL5"/>
      <c r="GGM5"/>
      <c r="GGN5"/>
      <c r="GGO5"/>
      <c r="GGP5"/>
      <c r="GGQ5"/>
      <c r="GGR5"/>
      <c r="GGS5"/>
      <c r="GGT5"/>
      <c r="GGU5"/>
      <c r="GGV5"/>
      <c r="GGW5"/>
      <c r="GGX5"/>
      <c r="GGY5"/>
      <c r="GGZ5"/>
      <c r="GHA5"/>
      <c r="GHB5"/>
      <c r="GHC5"/>
      <c r="GHD5"/>
      <c r="GHE5"/>
      <c r="GHF5"/>
      <c r="GHG5"/>
      <c r="GHH5"/>
      <c r="GHI5"/>
      <c r="GHJ5"/>
      <c r="GHK5"/>
      <c r="GHL5"/>
      <c r="GHM5"/>
      <c r="GHN5"/>
      <c r="GHO5"/>
      <c r="GHP5"/>
      <c r="GHQ5"/>
      <c r="GHR5"/>
      <c r="GHS5"/>
      <c r="GHT5"/>
      <c r="GHU5"/>
      <c r="GHV5"/>
      <c r="GHW5"/>
      <c r="GHX5"/>
      <c r="GHY5"/>
      <c r="GHZ5"/>
      <c r="GIA5"/>
      <c r="GIB5"/>
      <c r="GIC5"/>
      <c r="GID5"/>
      <c r="GIE5"/>
      <c r="GIF5"/>
      <c r="GIG5"/>
      <c r="GIH5"/>
      <c r="GII5"/>
      <c r="GIJ5"/>
      <c r="GIK5"/>
      <c r="GIL5"/>
      <c r="GIM5"/>
      <c r="GIN5"/>
      <c r="GIO5"/>
      <c r="GIP5"/>
      <c r="GIQ5"/>
      <c r="GIR5"/>
      <c r="GIS5"/>
      <c r="GIT5"/>
      <c r="GIU5"/>
      <c r="GIV5"/>
      <c r="GIW5"/>
      <c r="GIX5"/>
      <c r="GIY5"/>
      <c r="GIZ5"/>
      <c r="GJA5"/>
      <c r="GJB5"/>
      <c r="GJC5"/>
      <c r="GJD5"/>
      <c r="GJE5"/>
      <c r="GJF5"/>
      <c r="GJG5"/>
      <c r="GJH5"/>
      <c r="GJI5"/>
      <c r="GJJ5"/>
      <c r="GJK5"/>
      <c r="GJL5"/>
      <c r="GJM5"/>
      <c r="GJN5"/>
      <c r="GJO5"/>
      <c r="GJP5"/>
      <c r="GJQ5"/>
      <c r="GJR5"/>
      <c r="GJS5"/>
      <c r="GJT5"/>
      <c r="GJU5"/>
      <c r="GJV5"/>
      <c r="GJW5"/>
      <c r="GJX5"/>
      <c r="GJY5"/>
      <c r="GJZ5"/>
      <c r="GKA5"/>
      <c r="GKB5"/>
      <c r="GKC5"/>
      <c r="GKD5"/>
      <c r="GKE5"/>
      <c r="GKF5"/>
      <c r="GKG5"/>
      <c r="GKH5"/>
      <c r="GKI5"/>
      <c r="GKJ5"/>
      <c r="GKK5"/>
      <c r="GKL5"/>
      <c r="GKM5"/>
      <c r="GKN5"/>
      <c r="GKO5"/>
      <c r="GKP5"/>
      <c r="GKQ5"/>
      <c r="GKR5"/>
      <c r="GKS5"/>
      <c r="GKT5"/>
      <c r="GKU5"/>
      <c r="GKV5"/>
      <c r="GKW5"/>
      <c r="GKX5"/>
      <c r="GKY5"/>
      <c r="GKZ5"/>
      <c r="GLA5"/>
      <c r="GLB5"/>
      <c r="GLC5"/>
      <c r="GLD5"/>
      <c r="GLE5"/>
      <c r="GLF5"/>
      <c r="GLG5"/>
      <c r="GLH5"/>
      <c r="GLI5"/>
      <c r="GLJ5"/>
      <c r="GLK5"/>
      <c r="GLL5"/>
      <c r="GLM5"/>
      <c r="GLN5"/>
      <c r="GLO5"/>
      <c r="GLP5"/>
      <c r="GLQ5"/>
      <c r="GLR5"/>
      <c r="GLS5"/>
      <c r="GLT5"/>
      <c r="GLU5"/>
      <c r="GLV5"/>
      <c r="GLW5"/>
      <c r="GLX5"/>
      <c r="GLY5"/>
      <c r="GLZ5"/>
      <c r="GMA5"/>
      <c r="GMB5"/>
      <c r="GMC5"/>
      <c r="GMD5"/>
      <c r="GME5"/>
      <c r="GMF5"/>
      <c r="GMG5"/>
      <c r="GMH5"/>
      <c r="GMI5"/>
      <c r="GMJ5"/>
      <c r="GMK5"/>
      <c r="GML5"/>
      <c r="GMM5"/>
      <c r="GMN5"/>
      <c r="GMO5"/>
      <c r="GMP5"/>
      <c r="GMQ5"/>
      <c r="GMR5"/>
      <c r="GMS5"/>
      <c r="GMT5"/>
      <c r="GMU5"/>
      <c r="GMV5"/>
      <c r="GMW5"/>
      <c r="GMX5"/>
      <c r="GMY5"/>
      <c r="GMZ5"/>
      <c r="GNA5"/>
      <c r="GNB5"/>
      <c r="GNC5"/>
      <c r="GND5"/>
      <c r="GNE5"/>
      <c r="GNF5"/>
      <c r="GNG5"/>
      <c r="GNH5"/>
      <c r="GNI5"/>
      <c r="GNJ5"/>
      <c r="GNK5"/>
      <c r="GNL5"/>
      <c r="GNM5"/>
      <c r="GNN5"/>
      <c r="GNO5"/>
      <c r="GNP5"/>
      <c r="GNQ5"/>
      <c r="GNR5"/>
      <c r="GNS5"/>
      <c r="GNT5"/>
      <c r="GNU5"/>
      <c r="GNV5"/>
      <c r="GNW5"/>
      <c r="GNX5"/>
      <c r="GNY5"/>
      <c r="GNZ5"/>
      <c r="GOA5"/>
      <c r="GOB5"/>
      <c r="GOC5"/>
      <c r="GOD5"/>
      <c r="GOE5"/>
      <c r="GOF5"/>
      <c r="GOG5"/>
      <c r="GOH5"/>
      <c r="GOI5"/>
      <c r="GOJ5"/>
      <c r="GOK5"/>
      <c r="GOL5"/>
      <c r="GOM5"/>
      <c r="GON5"/>
      <c r="GOO5"/>
      <c r="GOP5"/>
      <c r="GOQ5"/>
      <c r="GOR5"/>
      <c r="GOS5"/>
      <c r="GOT5"/>
      <c r="GOU5"/>
      <c r="GOV5"/>
      <c r="GOW5"/>
      <c r="GOX5"/>
      <c r="GOY5"/>
      <c r="GOZ5"/>
      <c r="GPA5"/>
      <c r="GPB5"/>
      <c r="GPC5"/>
      <c r="GPD5"/>
      <c r="GPE5"/>
      <c r="GPF5"/>
      <c r="GPG5"/>
      <c r="GPH5"/>
      <c r="GPI5"/>
      <c r="GPJ5"/>
      <c r="GPK5"/>
      <c r="GPL5"/>
      <c r="GPM5"/>
      <c r="GPN5"/>
      <c r="GPO5"/>
      <c r="GPP5"/>
      <c r="GPQ5"/>
      <c r="GPR5"/>
      <c r="GPS5"/>
      <c r="GPT5"/>
      <c r="GPU5"/>
      <c r="GPV5"/>
      <c r="GPW5"/>
      <c r="GPX5"/>
      <c r="GPY5"/>
      <c r="GPZ5"/>
      <c r="GQA5"/>
      <c r="GQB5"/>
      <c r="GQC5"/>
      <c r="GQD5"/>
      <c r="GQE5"/>
      <c r="GQF5"/>
      <c r="GQG5"/>
      <c r="GQH5"/>
      <c r="GQI5"/>
      <c r="GQJ5"/>
      <c r="GQK5"/>
      <c r="GQL5"/>
      <c r="GQM5"/>
      <c r="GQN5"/>
      <c r="GQO5"/>
      <c r="GQP5"/>
      <c r="GQQ5"/>
      <c r="GQR5"/>
      <c r="GQS5"/>
      <c r="GQT5"/>
      <c r="GQU5"/>
      <c r="GQV5"/>
      <c r="GQW5"/>
      <c r="GQX5"/>
      <c r="GQY5"/>
      <c r="GQZ5"/>
      <c r="GRA5"/>
      <c r="GRB5"/>
      <c r="GRC5"/>
      <c r="GRD5"/>
      <c r="GRE5"/>
      <c r="GRF5"/>
      <c r="GRG5"/>
      <c r="GRH5"/>
      <c r="GRI5"/>
      <c r="GRJ5"/>
      <c r="GRK5"/>
      <c r="GRL5"/>
      <c r="GRM5"/>
      <c r="GRN5"/>
      <c r="GRO5"/>
      <c r="GRP5"/>
      <c r="GRQ5"/>
      <c r="GRR5"/>
      <c r="GRS5"/>
      <c r="GRT5"/>
      <c r="GRU5"/>
      <c r="GRV5"/>
      <c r="GRW5"/>
      <c r="GRX5"/>
      <c r="GRY5"/>
      <c r="GRZ5"/>
      <c r="GSA5"/>
      <c r="GSB5"/>
      <c r="GSC5"/>
      <c r="GSD5"/>
      <c r="GSE5"/>
      <c r="GSF5"/>
      <c r="GSG5"/>
      <c r="GSH5"/>
      <c r="GSI5"/>
      <c r="GSJ5"/>
      <c r="GSK5"/>
      <c r="GSL5"/>
      <c r="GSM5"/>
      <c r="GSN5"/>
      <c r="GSO5"/>
      <c r="GSP5"/>
      <c r="GSQ5"/>
      <c r="GSR5"/>
      <c r="GSS5"/>
      <c r="GST5"/>
      <c r="GSU5"/>
      <c r="GSV5"/>
      <c r="GSW5"/>
      <c r="GSX5"/>
      <c r="GSY5"/>
      <c r="GSZ5"/>
      <c r="GTA5"/>
      <c r="GTB5"/>
      <c r="GTC5"/>
      <c r="GTD5"/>
      <c r="GTE5"/>
      <c r="GTF5"/>
      <c r="GTG5"/>
      <c r="GTH5"/>
      <c r="GTI5"/>
      <c r="GTJ5"/>
      <c r="GTK5"/>
      <c r="GTL5"/>
      <c r="GTM5"/>
      <c r="GTN5"/>
      <c r="GTO5"/>
      <c r="GTP5"/>
      <c r="GTQ5"/>
      <c r="GTR5"/>
      <c r="GTS5"/>
      <c r="GTT5"/>
      <c r="GTU5"/>
      <c r="GTV5"/>
      <c r="GTW5"/>
      <c r="GTX5"/>
      <c r="GTY5"/>
      <c r="GTZ5"/>
      <c r="GUA5"/>
      <c r="GUB5"/>
      <c r="GUC5"/>
      <c r="GUD5"/>
      <c r="GUE5"/>
      <c r="GUF5"/>
      <c r="GUG5"/>
      <c r="GUH5"/>
      <c r="GUI5"/>
      <c r="GUJ5"/>
      <c r="GUK5"/>
      <c r="GUL5"/>
      <c r="GUM5"/>
      <c r="GUN5"/>
      <c r="GUO5"/>
      <c r="GUP5"/>
      <c r="GUQ5"/>
      <c r="GUR5"/>
      <c r="GUS5"/>
      <c r="GUT5"/>
      <c r="GUU5"/>
      <c r="GUV5"/>
      <c r="GUW5"/>
      <c r="GUX5"/>
      <c r="GUY5"/>
      <c r="GUZ5"/>
      <c r="GVA5"/>
      <c r="GVB5"/>
      <c r="GVC5"/>
      <c r="GVD5"/>
      <c r="GVE5"/>
      <c r="GVF5"/>
      <c r="GVG5"/>
      <c r="GVH5"/>
      <c r="GVI5"/>
      <c r="GVJ5"/>
      <c r="GVK5"/>
      <c r="GVL5"/>
      <c r="GVM5"/>
      <c r="GVN5"/>
      <c r="GVO5"/>
      <c r="GVP5"/>
      <c r="GVQ5"/>
      <c r="GVR5"/>
      <c r="GVS5"/>
      <c r="GVT5"/>
      <c r="GVU5"/>
      <c r="GVV5"/>
      <c r="GVW5"/>
      <c r="GVX5"/>
      <c r="GVY5"/>
      <c r="GVZ5"/>
      <c r="GWA5"/>
      <c r="GWB5"/>
      <c r="GWC5"/>
      <c r="GWD5"/>
      <c r="GWE5"/>
      <c r="GWF5"/>
      <c r="GWG5"/>
      <c r="GWH5"/>
      <c r="GWI5"/>
      <c r="GWJ5"/>
      <c r="GWK5"/>
      <c r="GWL5"/>
      <c r="GWM5"/>
      <c r="GWN5"/>
      <c r="GWO5"/>
      <c r="GWP5"/>
      <c r="GWQ5"/>
      <c r="GWR5"/>
      <c r="GWS5"/>
      <c r="GWT5"/>
      <c r="GWU5"/>
      <c r="GWV5"/>
      <c r="GWW5"/>
      <c r="GWX5"/>
      <c r="GWY5"/>
      <c r="GWZ5"/>
      <c r="GXA5"/>
      <c r="GXB5"/>
      <c r="GXC5"/>
      <c r="GXD5"/>
      <c r="GXE5"/>
      <c r="GXF5"/>
      <c r="GXG5"/>
      <c r="GXH5"/>
      <c r="GXI5"/>
      <c r="GXJ5"/>
      <c r="GXK5"/>
      <c r="GXL5"/>
      <c r="GXM5"/>
      <c r="GXN5"/>
      <c r="GXO5"/>
      <c r="GXP5"/>
      <c r="GXQ5"/>
      <c r="GXR5"/>
      <c r="GXS5"/>
      <c r="GXT5"/>
      <c r="GXU5"/>
      <c r="GXV5"/>
      <c r="GXW5"/>
      <c r="GXX5"/>
      <c r="GXY5"/>
      <c r="GXZ5"/>
      <c r="GYA5"/>
      <c r="GYB5"/>
      <c r="GYC5"/>
      <c r="GYD5"/>
      <c r="GYE5"/>
      <c r="GYF5"/>
      <c r="GYG5"/>
      <c r="GYH5"/>
      <c r="GYI5"/>
      <c r="GYJ5"/>
      <c r="GYK5"/>
      <c r="GYL5"/>
      <c r="GYM5"/>
      <c r="GYN5"/>
      <c r="GYO5"/>
      <c r="GYP5"/>
      <c r="GYQ5"/>
      <c r="GYR5"/>
      <c r="GYS5"/>
      <c r="GYT5"/>
      <c r="GYU5"/>
      <c r="GYV5"/>
      <c r="GYW5"/>
      <c r="GYX5"/>
      <c r="GYY5"/>
      <c r="GYZ5"/>
      <c r="GZA5"/>
      <c r="GZB5"/>
      <c r="GZC5"/>
      <c r="GZD5"/>
      <c r="GZE5"/>
      <c r="GZF5"/>
      <c r="GZG5"/>
      <c r="GZH5"/>
      <c r="GZI5"/>
      <c r="GZJ5"/>
      <c r="GZK5"/>
      <c r="GZL5"/>
      <c r="GZM5"/>
      <c r="GZN5"/>
      <c r="GZO5"/>
      <c r="GZP5"/>
      <c r="GZQ5"/>
      <c r="GZR5"/>
      <c r="GZS5"/>
      <c r="GZT5"/>
      <c r="GZU5"/>
      <c r="GZV5"/>
      <c r="GZW5"/>
      <c r="GZX5"/>
      <c r="GZY5"/>
      <c r="GZZ5"/>
      <c r="HAA5"/>
      <c r="HAB5"/>
      <c r="HAC5"/>
      <c r="HAD5"/>
      <c r="HAE5"/>
      <c r="HAF5"/>
      <c r="HAG5"/>
      <c r="HAH5"/>
      <c r="HAI5"/>
      <c r="HAJ5"/>
      <c r="HAK5"/>
      <c r="HAL5"/>
      <c r="HAM5"/>
      <c r="HAN5"/>
      <c r="HAO5"/>
      <c r="HAP5"/>
      <c r="HAQ5"/>
      <c r="HAR5"/>
      <c r="HAS5"/>
      <c r="HAT5"/>
      <c r="HAU5"/>
      <c r="HAV5"/>
      <c r="HAW5"/>
      <c r="HAX5"/>
      <c r="HAY5"/>
      <c r="HAZ5"/>
      <c r="HBA5"/>
      <c r="HBB5"/>
      <c r="HBC5"/>
      <c r="HBD5"/>
      <c r="HBE5"/>
      <c r="HBF5"/>
      <c r="HBG5"/>
      <c r="HBH5"/>
      <c r="HBI5"/>
      <c r="HBJ5"/>
      <c r="HBK5"/>
      <c r="HBL5"/>
      <c r="HBM5"/>
      <c r="HBN5"/>
      <c r="HBO5"/>
      <c r="HBP5"/>
      <c r="HBQ5"/>
      <c r="HBR5"/>
      <c r="HBS5"/>
      <c r="HBT5"/>
      <c r="HBU5"/>
      <c r="HBV5"/>
      <c r="HBW5"/>
      <c r="HBX5"/>
      <c r="HBY5"/>
      <c r="HBZ5"/>
      <c r="HCA5"/>
      <c r="HCB5"/>
      <c r="HCC5"/>
      <c r="HCD5"/>
      <c r="HCE5"/>
      <c r="HCF5"/>
      <c r="HCG5"/>
      <c r="HCH5"/>
      <c r="HCI5"/>
      <c r="HCJ5"/>
      <c r="HCK5"/>
      <c r="HCL5"/>
      <c r="HCM5"/>
      <c r="HCN5"/>
      <c r="HCO5"/>
      <c r="HCP5"/>
      <c r="HCQ5"/>
      <c r="HCR5"/>
      <c r="HCS5"/>
      <c r="HCT5"/>
      <c r="HCU5"/>
      <c r="HCV5"/>
      <c r="HCW5"/>
      <c r="HCX5"/>
      <c r="HCY5"/>
      <c r="HCZ5"/>
      <c r="HDA5"/>
      <c r="HDB5"/>
      <c r="HDC5"/>
      <c r="HDD5"/>
      <c r="HDE5"/>
      <c r="HDF5"/>
      <c r="HDG5"/>
      <c r="HDH5"/>
      <c r="HDI5"/>
      <c r="HDJ5"/>
      <c r="HDK5"/>
      <c r="HDL5"/>
      <c r="HDM5"/>
      <c r="HDN5"/>
      <c r="HDO5"/>
      <c r="HDP5"/>
      <c r="HDQ5"/>
      <c r="HDR5"/>
      <c r="HDS5"/>
      <c r="HDT5"/>
      <c r="HDU5"/>
      <c r="HDV5"/>
      <c r="HDW5"/>
      <c r="HDX5"/>
      <c r="HDY5"/>
      <c r="HDZ5"/>
      <c r="HEA5"/>
      <c r="HEB5"/>
      <c r="HEC5"/>
      <c r="HED5"/>
      <c r="HEE5"/>
      <c r="HEF5"/>
      <c r="HEG5"/>
      <c r="HEH5"/>
      <c r="HEI5"/>
      <c r="HEJ5"/>
      <c r="HEK5"/>
      <c r="HEL5"/>
      <c r="HEM5"/>
      <c r="HEN5"/>
      <c r="HEO5"/>
      <c r="HEP5"/>
      <c r="HEQ5"/>
      <c r="HER5"/>
      <c r="HES5"/>
      <c r="HET5"/>
      <c r="HEU5"/>
      <c r="HEV5"/>
      <c r="HEW5"/>
      <c r="HEX5"/>
      <c r="HEY5"/>
      <c r="HEZ5"/>
      <c r="HFA5"/>
      <c r="HFB5"/>
      <c r="HFC5"/>
      <c r="HFD5"/>
      <c r="HFE5"/>
      <c r="HFF5"/>
      <c r="HFG5"/>
      <c r="HFH5"/>
      <c r="HFI5"/>
      <c r="HFJ5"/>
      <c r="HFK5"/>
      <c r="HFL5"/>
      <c r="HFM5"/>
      <c r="HFN5"/>
      <c r="HFO5"/>
      <c r="HFP5"/>
      <c r="HFQ5"/>
      <c r="HFR5"/>
      <c r="HFS5"/>
      <c r="HFT5"/>
      <c r="HFU5"/>
      <c r="HFV5"/>
      <c r="HFW5"/>
      <c r="HFX5"/>
      <c r="HFY5"/>
      <c r="HFZ5"/>
      <c r="HGA5"/>
      <c r="HGB5"/>
      <c r="HGC5"/>
      <c r="HGD5"/>
      <c r="HGE5"/>
      <c r="HGF5"/>
      <c r="HGG5"/>
      <c r="HGH5"/>
      <c r="HGI5"/>
      <c r="HGJ5"/>
      <c r="HGK5"/>
      <c r="HGL5"/>
      <c r="HGM5"/>
      <c r="HGN5"/>
      <c r="HGO5"/>
      <c r="HGP5"/>
      <c r="HGQ5"/>
      <c r="HGR5"/>
      <c r="HGS5"/>
      <c r="HGT5"/>
      <c r="HGU5"/>
      <c r="HGV5"/>
      <c r="HGW5"/>
      <c r="HGX5"/>
      <c r="HGY5"/>
      <c r="HGZ5"/>
      <c r="HHA5"/>
      <c r="HHB5"/>
      <c r="HHC5"/>
      <c r="HHD5"/>
      <c r="HHE5"/>
      <c r="HHF5"/>
      <c r="HHG5"/>
      <c r="HHH5"/>
      <c r="HHI5"/>
      <c r="HHJ5"/>
      <c r="HHK5"/>
      <c r="HHL5"/>
      <c r="HHM5"/>
      <c r="HHN5"/>
      <c r="HHO5"/>
      <c r="HHP5"/>
      <c r="HHQ5"/>
      <c r="HHR5"/>
      <c r="HHS5"/>
      <c r="HHT5"/>
      <c r="HHU5"/>
      <c r="HHV5"/>
      <c r="HHW5"/>
      <c r="HHX5"/>
      <c r="HHY5"/>
      <c r="HHZ5"/>
      <c r="HIA5"/>
      <c r="HIB5"/>
      <c r="HIC5"/>
      <c r="HID5"/>
      <c r="HIE5"/>
      <c r="HIF5"/>
      <c r="HIG5"/>
      <c r="HIH5"/>
      <c r="HII5"/>
      <c r="HIJ5"/>
      <c r="HIK5"/>
      <c r="HIL5"/>
      <c r="HIM5"/>
      <c r="HIN5"/>
      <c r="HIO5"/>
      <c r="HIP5"/>
      <c r="HIQ5"/>
      <c r="HIR5"/>
      <c r="HIS5"/>
      <c r="HIT5"/>
      <c r="HIU5"/>
      <c r="HIV5"/>
      <c r="HIW5"/>
      <c r="HIX5"/>
      <c r="HIY5"/>
      <c r="HIZ5"/>
      <c r="HJA5"/>
      <c r="HJB5"/>
      <c r="HJC5"/>
      <c r="HJD5"/>
      <c r="HJE5"/>
      <c r="HJF5"/>
      <c r="HJG5"/>
      <c r="HJH5"/>
      <c r="HJI5"/>
      <c r="HJJ5"/>
      <c r="HJK5"/>
      <c r="HJL5"/>
      <c r="HJM5"/>
      <c r="HJN5"/>
      <c r="HJO5"/>
      <c r="HJP5"/>
      <c r="HJQ5"/>
      <c r="HJR5"/>
      <c r="HJS5"/>
      <c r="HJT5"/>
      <c r="HJU5"/>
      <c r="HJV5"/>
      <c r="HJW5"/>
      <c r="HJX5"/>
      <c r="HJY5"/>
      <c r="HJZ5"/>
      <c r="HKA5"/>
      <c r="HKB5"/>
      <c r="HKC5"/>
      <c r="HKD5"/>
      <c r="HKE5"/>
      <c r="HKF5"/>
      <c r="HKG5"/>
      <c r="HKH5"/>
      <c r="HKI5"/>
      <c r="HKJ5"/>
      <c r="HKK5"/>
      <c r="HKL5"/>
      <c r="HKM5"/>
      <c r="HKN5"/>
      <c r="HKO5"/>
      <c r="HKP5"/>
      <c r="HKQ5"/>
      <c r="HKR5"/>
      <c r="HKS5"/>
      <c r="HKT5"/>
      <c r="HKU5"/>
      <c r="HKV5"/>
      <c r="HKW5"/>
      <c r="HKX5"/>
      <c r="HKY5"/>
      <c r="HKZ5"/>
      <c r="HLA5"/>
      <c r="HLB5"/>
      <c r="HLC5"/>
      <c r="HLD5"/>
      <c r="HLE5"/>
      <c r="HLF5"/>
      <c r="HLG5"/>
      <c r="HLH5"/>
      <c r="HLI5"/>
      <c r="HLJ5"/>
      <c r="HLK5"/>
      <c r="HLL5"/>
      <c r="HLM5"/>
      <c r="HLN5"/>
      <c r="HLO5"/>
      <c r="HLP5"/>
      <c r="HLQ5"/>
      <c r="HLR5"/>
      <c r="HLS5"/>
      <c r="HLT5"/>
      <c r="HLU5"/>
      <c r="HLV5"/>
      <c r="HLW5"/>
      <c r="HLX5"/>
      <c r="HLY5"/>
      <c r="HLZ5"/>
      <c r="HMA5"/>
      <c r="HMB5"/>
      <c r="HMC5"/>
      <c r="HMD5"/>
      <c r="HME5"/>
      <c r="HMF5"/>
      <c r="HMG5"/>
      <c r="HMH5"/>
      <c r="HMI5"/>
      <c r="HMJ5"/>
      <c r="HMK5"/>
      <c r="HML5"/>
      <c r="HMM5"/>
      <c r="HMN5"/>
      <c r="HMO5"/>
      <c r="HMP5"/>
      <c r="HMQ5"/>
      <c r="HMR5"/>
      <c r="HMS5"/>
      <c r="HMT5"/>
      <c r="HMU5"/>
      <c r="HMV5"/>
      <c r="HMW5"/>
      <c r="HMX5"/>
      <c r="HMY5"/>
      <c r="HMZ5"/>
      <c r="HNA5"/>
      <c r="HNB5"/>
      <c r="HNC5"/>
      <c r="HND5"/>
      <c r="HNE5"/>
      <c r="HNF5"/>
      <c r="HNG5"/>
      <c r="HNH5"/>
      <c r="HNI5"/>
      <c r="HNJ5"/>
      <c r="HNK5"/>
      <c r="HNL5"/>
      <c r="HNM5"/>
      <c r="HNN5"/>
      <c r="HNO5"/>
      <c r="HNP5"/>
      <c r="HNQ5"/>
      <c r="HNR5"/>
      <c r="HNS5"/>
      <c r="HNT5"/>
      <c r="HNU5"/>
      <c r="HNV5"/>
      <c r="HNW5"/>
      <c r="HNX5"/>
      <c r="HNY5"/>
      <c r="HNZ5"/>
      <c r="HOA5"/>
      <c r="HOB5"/>
      <c r="HOC5"/>
      <c r="HOD5"/>
      <c r="HOE5"/>
      <c r="HOF5"/>
      <c r="HOG5"/>
      <c r="HOH5"/>
      <c r="HOI5"/>
      <c r="HOJ5"/>
      <c r="HOK5"/>
      <c r="HOL5"/>
      <c r="HOM5"/>
      <c r="HON5"/>
      <c r="HOO5"/>
      <c r="HOP5"/>
      <c r="HOQ5"/>
      <c r="HOR5"/>
      <c r="HOS5"/>
      <c r="HOT5"/>
      <c r="HOU5"/>
      <c r="HOV5"/>
      <c r="HOW5"/>
      <c r="HOX5"/>
      <c r="HOY5"/>
      <c r="HOZ5"/>
      <c r="HPA5"/>
      <c r="HPB5"/>
      <c r="HPC5"/>
      <c r="HPD5"/>
      <c r="HPE5"/>
      <c r="HPF5"/>
      <c r="HPG5"/>
      <c r="HPH5"/>
      <c r="HPI5"/>
      <c r="HPJ5"/>
      <c r="HPK5"/>
      <c r="HPL5"/>
      <c r="HPM5"/>
      <c r="HPN5"/>
      <c r="HPO5"/>
      <c r="HPP5"/>
      <c r="HPQ5"/>
      <c r="HPR5"/>
      <c r="HPS5"/>
      <c r="HPT5"/>
      <c r="HPU5"/>
      <c r="HPV5"/>
      <c r="HPW5"/>
      <c r="HPX5"/>
      <c r="HPY5"/>
      <c r="HPZ5"/>
      <c r="HQA5"/>
      <c r="HQB5"/>
      <c r="HQC5"/>
      <c r="HQD5"/>
      <c r="HQE5"/>
      <c r="HQF5"/>
      <c r="HQG5"/>
      <c r="HQH5"/>
      <c r="HQI5"/>
      <c r="HQJ5"/>
      <c r="HQK5"/>
      <c r="HQL5"/>
      <c r="HQM5"/>
      <c r="HQN5"/>
      <c r="HQO5"/>
      <c r="HQP5"/>
      <c r="HQQ5"/>
      <c r="HQR5"/>
      <c r="HQS5"/>
      <c r="HQT5"/>
      <c r="HQU5"/>
      <c r="HQV5"/>
      <c r="HQW5"/>
      <c r="HQX5"/>
      <c r="HQY5"/>
      <c r="HQZ5"/>
      <c r="HRA5"/>
      <c r="HRB5"/>
      <c r="HRC5"/>
      <c r="HRD5"/>
      <c r="HRE5"/>
      <c r="HRF5"/>
      <c r="HRG5"/>
      <c r="HRH5"/>
      <c r="HRI5"/>
      <c r="HRJ5"/>
      <c r="HRK5"/>
      <c r="HRL5"/>
      <c r="HRM5"/>
      <c r="HRN5"/>
      <c r="HRO5"/>
      <c r="HRP5"/>
      <c r="HRQ5"/>
      <c r="HRR5"/>
      <c r="HRS5"/>
      <c r="HRT5"/>
      <c r="HRU5"/>
      <c r="HRV5"/>
      <c r="HRW5"/>
      <c r="HRX5"/>
      <c r="HRY5"/>
      <c r="HRZ5"/>
      <c r="HSA5"/>
      <c r="HSB5"/>
      <c r="HSC5"/>
      <c r="HSD5"/>
      <c r="HSE5"/>
      <c r="HSF5"/>
      <c r="HSG5"/>
      <c r="HSH5"/>
      <c r="HSI5"/>
      <c r="HSJ5"/>
      <c r="HSK5"/>
      <c r="HSL5"/>
      <c r="HSM5"/>
      <c r="HSN5"/>
      <c r="HSO5"/>
      <c r="HSP5"/>
      <c r="HSQ5"/>
      <c r="HSR5"/>
      <c r="HSS5"/>
      <c r="HST5"/>
      <c r="HSU5"/>
      <c r="HSV5"/>
      <c r="HSW5"/>
      <c r="HSX5"/>
      <c r="HSY5"/>
      <c r="HSZ5"/>
      <c r="HTA5"/>
      <c r="HTB5"/>
      <c r="HTC5"/>
      <c r="HTD5"/>
      <c r="HTE5"/>
      <c r="HTF5"/>
      <c r="HTG5"/>
      <c r="HTH5"/>
      <c r="HTI5"/>
      <c r="HTJ5"/>
      <c r="HTK5"/>
      <c r="HTL5"/>
      <c r="HTM5"/>
      <c r="HTN5"/>
      <c r="HTO5"/>
      <c r="HTP5"/>
      <c r="HTQ5"/>
      <c r="HTR5"/>
      <c r="HTS5"/>
      <c r="HTT5"/>
      <c r="HTU5"/>
      <c r="HTV5"/>
      <c r="HTW5"/>
      <c r="HTX5"/>
      <c r="HTY5"/>
      <c r="HTZ5"/>
      <c r="HUA5"/>
      <c r="HUB5"/>
      <c r="HUC5"/>
      <c r="HUD5"/>
      <c r="HUE5"/>
      <c r="HUF5"/>
      <c r="HUG5"/>
      <c r="HUH5"/>
      <c r="HUI5"/>
      <c r="HUJ5"/>
      <c r="HUK5"/>
      <c r="HUL5"/>
      <c r="HUM5"/>
      <c r="HUN5"/>
      <c r="HUO5"/>
      <c r="HUP5"/>
      <c r="HUQ5"/>
      <c r="HUR5"/>
      <c r="HUS5"/>
      <c r="HUT5"/>
      <c r="HUU5"/>
      <c r="HUV5"/>
      <c r="HUW5"/>
      <c r="HUX5"/>
      <c r="HUY5"/>
      <c r="HUZ5"/>
      <c r="HVA5"/>
      <c r="HVB5"/>
      <c r="HVC5"/>
      <c r="HVD5"/>
      <c r="HVE5"/>
      <c r="HVF5"/>
      <c r="HVG5"/>
      <c r="HVH5"/>
      <c r="HVI5"/>
      <c r="HVJ5"/>
      <c r="HVK5"/>
      <c r="HVL5"/>
      <c r="HVM5"/>
      <c r="HVN5"/>
      <c r="HVO5"/>
      <c r="HVP5"/>
      <c r="HVQ5"/>
      <c r="HVR5"/>
      <c r="HVS5"/>
      <c r="HVT5"/>
      <c r="HVU5"/>
      <c r="HVV5"/>
      <c r="HVW5"/>
      <c r="HVX5"/>
      <c r="HVY5"/>
      <c r="HVZ5"/>
      <c r="HWA5"/>
      <c r="HWB5"/>
      <c r="HWC5"/>
      <c r="HWD5"/>
      <c r="HWE5"/>
      <c r="HWF5"/>
      <c r="HWG5"/>
      <c r="HWH5"/>
      <c r="HWI5"/>
      <c r="HWJ5"/>
      <c r="HWK5"/>
      <c r="HWL5"/>
      <c r="HWM5"/>
      <c r="HWN5"/>
      <c r="HWO5"/>
      <c r="HWP5"/>
      <c r="HWQ5"/>
      <c r="HWR5"/>
      <c r="HWS5"/>
      <c r="HWT5"/>
      <c r="HWU5"/>
      <c r="HWV5"/>
      <c r="HWW5"/>
      <c r="HWX5"/>
      <c r="HWY5"/>
      <c r="HWZ5"/>
      <c r="HXA5"/>
      <c r="HXB5"/>
      <c r="HXC5"/>
      <c r="HXD5"/>
      <c r="HXE5"/>
      <c r="HXF5"/>
      <c r="HXG5"/>
      <c r="HXH5"/>
      <c r="HXI5"/>
      <c r="HXJ5"/>
      <c r="HXK5"/>
      <c r="HXL5"/>
      <c r="HXM5"/>
      <c r="HXN5"/>
      <c r="HXO5"/>
      <c r="HXP5"/>
      <c r="HXQ5"/>
      <c r="HXR5"/>
      <c r="HXS5"/>
      <c r="HXT5"/>
      <c r="HXU5"/>
      <c r="HXV5"/>
      <c r="HXW5"/>
      <c r="HXX5"/>
      <c r="HXY5"/>
      <c r="HXZ5"/>
      <c r="HYA5"/>
      <c r="HYB5"/>
      <c r="HYC5"/>
      <c r="HYD5"/>
      <c r="HYE5"/>
      <c r="HYF5"/>
      <c r="HYG5"/>
      <c r="HYH5"/>
      <c r="HYI5"/>
      <c r="HYJ5"/>
      <c r="HYK5"/>
      <c r="HYL5"/>
      <c r="HYM5"/>
      <c r="HYN5"/>
      <c r="HYO5"/>
      <c r="HYP5"/>
      <c r="HYQ5"/>
      <c r="HYR5"/>
      <c r="HYS5"/>
      <c r="HYT5"/>
      <c r="HYU5"/>
      <c r="HYV5"/>
      <c r="HYW5"/>
      <c r="HYX5"/>
      <c r="HYY5"/>
      <c r="HYZ5"/>
      <c r="HZA5"/>
      <c r="HZB5"/>
      <c r="HZC5"/>
      <c r="HZD5"/>
      <c r="HZE5"/>
      <c r="HZF5"/>
      <c r="HZG5"/>
      <c r="HZH5"/>
      <c r="HZI5"/>
      <c r="HZJ5"/>
      <c r="HZK5"/>
      <c r="HZL5"/>
      <c r="HZM5"/>
      <c r="HZN5"/>
      <c r="HZO5"/>
      <c r="HZP5"/>
      <c r="HZQ5"/>
      <c r="HZR5"/>
      <c r="HZS5"/>
      <c r="HZT5"/>
      <c r="HZU5"/>
      <c r="HZV5"/>
      <c r="HZW5"/>
      <c r="HZX5"/>
      <c r="HZY5"/>
      <c r="HZZ5"/>
      <c r="IAA5"/>
      <c r="IAB5"/>
      <c r="IAC5"/>
      <c r="IAD5"/>
      <c r="IAE5"/>
      <c r="IAF5"/>
      <c r="IAG5"/>
      <c r="IAH5"/>
      <c r="IAI5"/>
      <c r="IAJ5"/>
      <c r="IAK5"/>
      <c r="IAL5"/>
      <c r="IAM5"/>
      <c r="IAN5"/>
      <c r="IAO5"/>
      <c r="IAP5"/>
      <c r="IAQ5"/>
      <c r="IAR5"/>
      <c r="IAS5"/>
      <c r="IAT5"/>
      <c r="IAU5"/>
      <c r="IAV5"/>
      <c r="IAW5"/>
      <c r="IAX5"/>
      <c r="IAY5"/>
      <c r="IAZ5"/>
      <c r="IBA5"/>
      <c r="IBB5"/>
      <c r="IBC5"/>
      <c r="IBD5"/>
      <c r="IBE5"/>
      <c r="IBF5"/>
      <c r="IBG5"/>
      <c r="IBH5"/>
      <c r="IBI5"/>
      <c r="IBJ5"/>
      <c r="IBK5"/>
      <c r="IBL5"/>
      <c r="IBM5"/>
      <c r="IBN5"/>
      <c r="IBO5"/>
      <c r="IBP5"/>
      <c r="IBQ5"/>
      <c r="IBR5"/>
      <c r="IBS5"/>
      <c r="IBT5"/>
      <c r="IBU5"/>
      <c r="IBV5"/>
      <c r="IBW5"/>
      <c r="IBX5"/>
      <c r="IBY5"/>
      <c r="IBZ5"/>
      <c r="ICA5"/>
      <c r="ICB5"/>
      <c r="ICC5"/>
      <c r="ICD5"/>
      <c r="ICE5"/>
      <c r="ICF5"/>
      <c r="ICG5"/>
      <c r="ICH5"/>
      <c r="ICI5"/>
      <c r="ICJ5"/>
      <c r="ICK5"/>
      <c r="ICL5"/>
      <c r="ICM5"/>
      <c r="ICN5"/>
      <c r="ICO5"/>
      <c r="ICP5"/>
      <c r="ICQ5"/>
      <c r="ICR5"/>
      <c r="ICS5"/>
      <c r="ICT5"/>
      <c r="ICU5"/>
      <c r="ICV5"/>
      <c r="ICW5"/>
      <c r="ICX5"/>
      <c r="ICY5"/>
      <c r="ICZ5"/>
      <c r="IDA5"/>
      <c r="IDB5"/>
      <c r="IDC5"/>
      <c r="IDD5"/>
      <c r="IDE5"/>
      <c r="IDF5"/>
      <c r="IDG5"/>
      <c r="IDH5"/>
      <c r="IDI5"/>
      <c r="IDJ5"/>
      <c r="IDK5"/>
      <c r="IDL5"/>
      <c r="IDM5"/>
      <c r="IDN5"/>
      <c r="IDO5"/>
      <c r="IDP5"/>
      <c r="IDQ5"/>
      <c r="IDR5"/>
      <c r="IDS5"/>
      <c r="IDT5"/>
      <c r="IDU5"/>
      <c r="IDV5"/>
      <c r="IDW5"/>
      <c r="IDX5"/>
      <c r="IDY5"/>
      <c r="IDZ5"/>
      <c r="IEA5"/>
      <c r="IEB5"/>
      <c r="IEC5"/>
      <c r="IED5"/>
      <c r="IEE5"/>
      <c r="IEF5"/>
      <c r="IEG5"/>
      <c r="IEH5"/>
      <c r="IEI5"/>
      <c r="IEJ5"/>
      <c r="IEK5"/>
      <c r="IEL5"/>
      <c r="IEM5"/>
      <c r="IEN5"/>
      <c r="IEO5"/>
      <c r="IEP5"/>
      <c r="IEQ5"/>
      <c r="IER5"/>
      <c r="IES5"/>
      <c r="IET5"/>
      <c r="IEU5"/>
      <c r="IEV5"/>
      <c r="IEW5"/>
      <c r="IEX5"/>
      <c r="IEY5"/>
      <c r="IEZ5"/>
      <c r="IFA5"/>
      <c r="IFB5"/>
      <c r="IFC5"/>
      <c r="IFD5"/>
      <c r="IFE5"/>
      <c r="IFF5"/>
      <c r="IFG5"/>
      <c r="IFH5"/>
      <c r="IFI5"/>
      <c r="IFJ5"/>
      <c r="IFK5"/>
      <c r="IFL5"/>
      <c r="IFM5"/>
      <c r="IFN5"/>
      <c r="IFO5"/>
      <c r="IFP5"/>
      <c r="IFQ5"/>
      <c r="IFR5"/>
      <c r="IFS5"/>
      <c r="IFT5"/>
      <c r="IFU5"/>
      <c r="IFV5"/>
      <c r="IFW5"/>
      <c r="IFX5"/>
      <c r="IFY5"/>
      <c r="IFZ5"/>
      <c r="IGA5"/>
      <c r="IGB5"/>
      <c r="IGC5"/>
      <c r="IGD5"/>
      <c r="IGE5"/>
      <c r="IGF5"/>
      <c r="IGG5"/>
      <c r="IGH5"/>
      <c r="IGI5"/>
      <c r="IGJ5"/>
      <c r="IGK5"/>
      <c r="IGL5"/>
      <c r="IGM5"/>
      <c r="IGN5"/>
      <c r="IGO5"/>
      <c r="IGP5"/>
      <c r="IGQ5"/>
      <c r="IGR5"/>
      <c r="IGS5"/>
      <c r="IGT5"/>
      <c r="IGU5"/>
      <c r="IGV5"/>
      <c r="IGW5"/>
      <c r="IGX5"/>
      <c r="IGY5"/>
      <c r="IGZ5"/>
      <c r="IHA5"/>
      <c r="IHB5"/>
      <c r="IHC5"/>
      <c r="IHD5"/>
      <c r="IHE5"/>
      <c r="IHF5"/>
      <c r="IHG5"/>
      <c r="IHH5"/>
      <c r="IHI5"/>
      <c r="IHJ5"/>
      <c r="IHK5"/>
      <c r="IHL5"/>
      <c r="IHM5"/>
      <c r="IHN5"/>
      <c r="IHO5"/>
      <c r="IHP5"/>
      <c r="IHQ5"/>
      <c r="IHR5"/>
      <c r="IHS5"/>
      <c r="IHT5"/>
      <c r="IHU5"/>
      <c r="IHV5"/>
      <c r="IHW5"/>
      <c r="IHX5"/>
      <c r="IHY5"/>
      <c r="IHZ5"/>
      <c r="IIA5"/>
      <c r="IIB5"/>
      <c r="IIC5"/>
      <c r="IID5"/>
      <c r="IIE5"/>
      <c r="IIF5"/>
      <c r="IIG5"/>
      <c r="IIH5"/>
      <c r="III5"/>
      <c r="IIJ5"/>
      <c r="IIK5"/>
      <c r="IIL5"/>
      <c r="IIM5"/>
      <c r="IIN5"/>
      <c r="IIO5"/>
      <c r="IIP5"/>
      <c r="IIQ5"/>
      <c r="IIR5"/>
      <c r="IIS5"/>
      <c r="IIT5"/>
      <c r="IIU5"/>
      <c r="IIV5"/>
      <c r="IIW5"/>
      <c r="IIX5"/>
      <c r="IIY5"/>
      <c r="IIZ5"/>
      <c r="IJA5"/>
      <c r="IJB5"/>
      <c r="IJC5"/>
      <c r="IJD5"/>
      <c r="IJE5"/>
      <c r="IJF5"/>
      <c r="IJG5"/>
      <c r="IJH5"/>
      <c r="IJI5"/>
      <c r="IJJ5"/>
      <c r="IJK5"/>
      <c r="IJL5"/>
      <c r="IJM5"/>
      <c r="IJN5"/>
      <c r="IJO5"/>
      <c r="IJP5"/>
      <c r="IJQ5"/>
      <c r="IJR5"/>
      <c r="IJS5"/>
      <c r="IJT5"/>
      <c r="IJU5"/>
      <c r="IJV5"/>
      <c r="IJW5"/>
      <c r="IJX5"/>
      <c r="IJY5"/>
      <c r="IJZ5"/>
      <c r="IKA5"/>
      <c r="IKB5"/>
      <c r="IKC5"/>
      <c r="IKD5"/>
      <c r="IKE5"/>
      <c r="IKF5"/>
      <c r="IKG5"/>
      <c r="IKH5"/>
      <c r="IKI5"/>
      <c r="IKJ5"/>
      <c r="IKK5"/>
      <c r="IKL5"/>
      <c r="IKM5"/>
      <c r="IKN5"/>
      <c r="IKO5"/>
      <c r="IKP5"/>
      <c r="IKQ5"/>
      <c r="IKR5"/>
      <c r="IKS5"/>
      <c r="IKT5"/>
      <c r="IKU5"/>
      <c r="IKV5"/>
      <c r="IKW5"/>
      <c r="IKX5"/>
      <c r="IKY5"/>
      <c r="IKZ5"/>
      <c r="ILA5"/>
      <c r="ILB5"/>
      <c r="ILC5"/>
      <c r="ILD5"/>
      <c r="ILE5"/>
      <c r="ILF5"/>
      <c r="ILG5"/>
      <c r="ILH5"/>
      <c r="ILI5"/>
      <c r="ILJ5"/>
      <c r="ILK5"/>
      <c r="ILL5"/>
      <c r="ILM5"/>
      <c r="ILN5"/>
      <c r="ILO5"/>
      <c r="ILP5"/>
      <c r="ILQ5"/>
      <c r="ILR5"/>
      <c r="ILS5"/>
      <c r="ILT5"/>
      <c r="ILU5"/>
      <c r="ILV5"/>
      <c r="ILW5"/>
      <c r="ILX5"/>
      <c r="ILY5"/>
      <c r="ILZ5"/>
      <c r="IMA5"/>
      <c r="IMB5"/>
      <c r="IMC5"/>
      <c r="IMD5"/>
      <c r="IME5"/>
      <c r="IMF5"/>
      <c r="IMG5"/>
      <c r="IMH5"/>
      <c r="IMI5"/>
      <c r="IMJ5"/>
      <c r="IMK5"/>
      <c r="IML5"/>
      <c r="IMM5"/>
      <c r="IMN5"/>
      <c r="IMO5"/>
      <c r="IMP5"/>
      <c r="IMQ5"/>
      <c r="IMR5"/>
      <c r="IMS5"/>
      <c r="IMT5"/>
      <c r="IMU5"/>
      <c r="IMV5"/>
      <c r="IMW5"/>
      <c r="IMX5"/>
      <c r="IMY5"/>
      <c r="IMZ5"/>
      <c r="INA5"/>
      <c r="INB5"/>
      <c r="INC5"/>
      <c r="IND5"/>
      <c r="INE5"/>
      <c r="INF5"/>
      <c r="ING5"/>
      <c r="INH5"/>
      <c r="INI5"/>
      <c r="INJ5"/>
      <c r="INK5"/>
      <c r="INL5"/>
      <c r="INM5"/>
      <c r="INN5"/>
      <c r="INO5"/>
      <c r="INP5"/>
      <c r="INQ5"/>
      <c r="INR5"/>
      <c r="INS5"/>
      <c r="INT5"/>
      <c r="INU5"/>
      <c r="INV5"/>
      <c r="INW5"/>
      <c r="INX5"/>
      <c r="INY5"/>
      <c r="INZ5"/>
      <c r="IOA5"/>
      <c r="IOB5"/>
      <c r="IOC5"/>
      <c r="IOD5"/>
      <c r="IOE5"/>
      <c r="IOF5"/>
      <c r="IOG5"/>
      <c r="IOH5"/>
      <c r="IOI5"/>
      <c r="IOJ5"/>
      <c r="IOK5"/>
      <c r="IOL5"/>
      <c r="IOM5"/>
      <c r="ION5"/>
      <c r="IOO5"/>
      <c r="IOP5"/>
      <c r="IOQ5"/>
      <c r="IOR5"/>
      <c r="IOS5"/>
      <c r="IOT5"/>
      <c r="IOU5"/>
      <c r="IOV5"/>
      <c r="IOW5"/>
      <c r="IOX5"/>
      <c r="IOY5"/>
      <c r="IOZ5"/>
      <c r="IPA5"/>
      <c r="IPB5"/>
      <c r="IPC5"/>
      <c r="IPD5"/>
      <c r="IPE5"/>
      <c r="IPF5"/>
      <c r="IPG5"/>
      <c r="IPH5"/>
      <c r="IPI5"/>
      <c r="IPJ5"/>
      <c r="IPK5"/>
      <c r="IPL5"/>
      <c r="IPM5"/>
      <c r="IPN5"/>
      <c r="IPO5"/>
      <c r="IPP5"/>
      <c r="IPQ5"/>
      <c r="IPR5"/>
      <c r="IPS5"/>
      <c r="IPT5"/>
      <c r="IPU5"/>
      <c r="IPV5"/>
      <c r="IPW5"/>
      <c r="IPX5"/>
      <c r="IPY5"/>
      <c r="IPZ5"/>
      <c r="IQA5"/>
      <c r="IQB5"/>
      <c r="IQC5"/>
      <c r="IQD5"/>
      <c r="IQE5"/>
      <c r="IQF5"/>
      <c r="IQG5"/>
      <c r="IQH5"/>
      <c r="IQI5"/>
      <c r="IQJ5"/>
      <c r="IQK5"/>
      <c r="IQL5"/>
      <c r="IQM5"/>
      <c r="IQN5"/>
      <c r="IQO5"/>
      <c r="IQP5"/>
      <c r="IQQ5"/>
      <c r="IQR5"/>
      <c r="IQS5"/>
      <c r="IQT5"/>
      <c r="IQU5"/>
      <c r="IQV5"/>
      <c r="IQW5"/>
      <c r="IQX5"/>
      <c r="IQY5"/>
      <c r="IQZ5"/>
      <c r="IRA5"/>
      <c r="IRB5"/>
      <c r="IRC5"/>
      <c r="IRD5"/>
      <c r="IRE5"/>
      <c r="IRF5"/>
      <c r="IRG5"/>
      <c r="IRH5"/>
      <c r="IRI5"/>
      <c r="IRJ5"/>
      <c r="IRK5"/>
      <c r="IRL5"/>
      <c r="IRM5"/>
      <c r="IRN5"/>
      <c r="IRO5"/>
      <c r="IRP5"/>
      <c r="IRQ5"/>
      <c r="IRR5"/>
      <c r="IRS5"/>
      <c r="IRT5"/>
      <c r="IRU5"/>
      <c r="IRV5"/>
      <c r="IRW5"/>
      <c r="IRX5"/>
      <c r="IRY5"/>
      <c r="IRZ5"/>
      <c r="ISA5"/>
      <c r="ISB5"/>
      <c r="ISC5"/>
      <c r="ISD5"/>
      <c r="ISE5"/>
      <c r="ISF5"/>
      <c r="ISG5"/>
      <c r="ISH5"/>
      <c r="ISI5"/>
      <c r="ISJ5"/>
      <c r="ISK5"/>
      <c r="ISL5"/>
      <c r="ISM5"/>
      <c r="ISN5"/>
      <c r="ISO5"/>
      <c r="ISP5"/>
      <c r="ISQ5"/>
      <c r="ISR5"/>
      <c r="ISS5"/>
      <c r="IST5"/>
      <c r="ISU5"/>
      <c r="ISV5"/>
      <c r="ISW5"/>
      <c r="ISX5"/>
      <c r="ISY5"/>
      <c r="ISZ5"/>
      <c r="ITA5"/>
      <c r="ITB5"/>
      <c r="ITC5"/>
      <c r="ITD5"/>
      <c r="ITE5"/>
      <c r="ITF5"/>
      <c r="ITG5"/>
      <c r="ITH5"/>
      <c r="ITI5"/>
      <c r="ITJ5"/>
      <c r="ITK5"/>
      <c r="ITL5"/>
      <c r="ITM5"/>
      <c r="ITN5"/>
      <c r="ITO5"/>
      <c r="ITP5"/>
      <c r="ITQ5"/>
      <c r="ITR5"/>
      <c r="ITS5"/>
      <c r="ITT5"/>
      <c r="ITU5"/>
      <c r="ITV5"/>
      <c r="ITW5"/>
      <c r="ITX5"/>
      <c r="ITY5"/>
      <c r="ITZ5"/>
      <c r="IUA5"/>
      <c r="IUB5"/>
      <c r="IUC5"/>
      <c r="IUD5"/>
      <c r="IUE5"/>
      <c r="IUF5"/>
      <c r="IUG5"/>
      <c r="IUH5"/>
      <c r="IUI5"/>
      <c r="IUJ5"/>
      <c r="IUK5"/>
      <c r="IUL5"/>
      <c r="IUM5"/>
      <c r="IUN5"/>
      <c r="IUO5"/>
      <c r="IUP5"/>
      <c r="IUQ5"/>
      <c r="IUR5"/>
      <c r="IUS5"/>
      <c r="IUT5"/>
      <c r="IUU5"/>
      <c r="IUV5"/>
      <c r="IUW5"/>
      <c r="IUX5"/>
      <c r="IUY5"/>
      <c r="IUZ5"/>
      <c r="IVA5"/>
      <c r="IVB5"/>
      <c r="IVC5"/>
      <c r="IVD5"/>
      <c r="IVE5"/>
      <c r="IVF5"/>
      <c r="IVG5"/>
      <c r="IVH5"/>
      <c r="IVI5"/>
      <c r="IVJ5"/>
      <c r="IVK5"/>
      <c r="IVL5"/>
      <c r="IVM5"/>
      <c r="IVN5"/>
      <c r="IVO5"/>
      <c r="IVP5"/>
      <c r="IVQ5"/>
      <c r="IVR5"/>
      <c r="IVS5"/>
      <c r="IVT5"/>
      <c r="IVU5"/>
      <c r="IVV5"/>
      <c r="IVW5"/>
      <c r="IVX5"/>
      <c r="IVY5"/>
      <c r="IVZ5"/>
      <c r="IWA5"/>
      <c r="IWB5"/>
      <c r="IWC5"/>
      <c r="IWD5"/>
      <c r="IWE5"/>
      <c r="IWF5"/>
      <c r="IWG5"/>
      <c r="IWH5"/>
      <c r="IWI5"/>
      <c r="IWJ5"/>
      <c r="IWK5"/>
      <c r="IWL5"/>
      <c r="IWM5"/>
      <c r="IWN5"/>
      <c r="IWO5"/>
      <c r="IWP5"/>
      <c r="IWQ5"/>
      <c r="IWR5"/>
      <c r="IWS5"/>
      <c r="IWT5"/>
      <c r="IWU5"/>
      <c r="IWV5"/>
      <c r="IWW5"/>
      <c r="IWX5"/>
      <c r="IWY5"/>
      <c r="IWZ5"/>
      <c r="IXA5"/>
      <c r="IXB5"/>
      <c r="IXC5"/>
      <c r="IXD5"/>
      <c r="IXE5"/>
      <c r="IXF5"/>
      <c r="IXG5"/>
      <c r="IXH5"/>
      <c r="IXI5"/>
      <c r="IXJ5"/>
      <c r="IXK5"/>
      <c r="IXL5"/>
      <c r="IXM5"/>
      <c r="IXN5"/>
      <c r="IXO5"/>
      <c r="IXP5"/>
      <c r="IXQ5"/>
      <c r="IXR5"/>
      <c r="IXS5"/>
      <c r="IXT5"/>
      <c r="IXU5"/>
      <c r="IXV5"/>
      <c r="IXW5"/>
      <c r="IXX5"/>
      <c r="IXY5"/>
      <c r="IXZ5"/>
      <c r="IYA5"/>
      <c r="IYB5"/>
      <c r="IYC5"/>
      <c r="IYD5"/>
      <c r="IYE5"/>
      <c r="IYF5"/>
      <c r="IYG5"/>
      <c r="IYH5"/>
      <c r="IYI5"/>
      <c r="IYJ5"/>
      <c r="IYK5"/>
      <c r="IYL5"/>
      <c r="IYM5"/>
      <c r="IYN5"/>
      <c r="IYO5"/>
      <c r="IYP5"/>
      <c r="IYQ5"/>
      <c r="IYR5"/>
      <c r="IYS5"/>
      <c r="IYT5"/>
      <c r="IYU5"/>
      <c r="IYV5"/>
      <c r="IYW5"/>
      <c r="IYX5"/>
      <c r="IYY5"/>
      <c r="IYZ5"/>
      <c r="IZA5"/>
      <c r="IZB5"/>
      <c r="IZC5"/>
      <c r="IZD5"/>
      <c r="IZE5"/>
      <c r="IZF5"/>
      <c r="IZG5"/>
      <c r="IZH5"/>
      <c r="IZI5"/>
      <c r="IZJ5"/>
      <c r="IZK5"/>
      <c r="IZL5"/>
      <c r="IZM5"/>
      <c r="IZN5"/>
      <c r="IZO5"/>
      <c r="IZP5"/>
      <c r="IZQ5"/>
      <c r="IZR5"/>
      <c r="IZS5"/>
      <c r="IZT5"/>
      <c r="IZU5"/>
      <c r="IZV5"/>
      <c r="IZW5"/>
      <c r="IZX5"/>
      <c r="IZY5"/>
      <c r="IZZ5"/>
      <c r="JAA5"/>
      <c r="JAB5"/>
      <c r="JAC5"/>
      <c r="JAD5"/>
      <c r="JAE5"/>
      <c r="JAF5"/>
      <c r="JAG5"/>
      <c r="JAH5"/>
      <c r="JAI5"/>
      <c r="JAJ5"/>
      <c r="JAK5"/>
      <c r="JAL5"/>
      <c r="JAM5"/>
      <c r="JAN5"/>
      <c r="JAO5"/>
      <c r="JAP5"/>
      <c r="JAQ5"/>
      <c r="JAR5"/>
      <c r="JAS5"/>
      <c r="JAT5"/>
      <c r="JAU5"/>
      <c r="JAV5"/>
      <c r="JAW5"/>
      <c r="JAX5"/>
      <c r="JAY5"/>
      <c r="JAZ5"/>
      <c r="JBA5"/>
      <c r="JBB5"/>
      <c r="JBC5"/>
      <c r="JBD5"/>
      <c r="JBE5"/>
      <c r="JBF5"/>
      <c r="JBG5"/>
      <c r="JBH5"/>
      <c r="JBI5"/>
      <c r="JBJ5"/>
      <c r="JBK5"/>
      <c r="JBL5"/>
      <c r="JBM5"/>
      <c r="JBN5"/>
      <c r="JBO5"/>
      <c r="JBP5"/>
      <c r="JBQ5"/>
      <c r="JBR5"/>
      <c r="JBS5"/>
      <c r="JBT5"/>
      <c r="JBU5"/>
      <c r="JBV5"/>
      <c r="JBW5"/>
      <c r="JBX5"/>
      <c r="JBY5"/>
      <c r="JBZ5"/>
      <c r="JCA5"/>
      <c r="JCB5"/>
      <c r="JCC5"/>
      <c r="JCD5"/>
      <c r="JCE5"/>
      <c r="JCF5"/>
      <c r="JCG5"/>
      <c r="JCH5"/>
      <c r="JCI5"/>
      <c r="JCJ5"/>
      <c r="JCK5"/>
      <c r="JCL5"/>
      <c r="JCM5"/>
      <c r="JCN5"/>
      <c r="JCO5"/>
      <c r="JCP5"/>
      <c r="JCQ5"/>
      <c r="JCR5"/>
      <c r="JCS5"/>
      <c r="JCT5"/>
      <c r="JCU5"/>
      <c r="JCV5"/>
      <c r="JCW5"/>
      <c r="JCX5"/>
      <c r="JCY5"/>
      <c r="JCZ5"/>
      <c r="JDA5"/>
      <c r="JDB5"/>
      <c r="JDC5"/>
      <c r="JDD5"/>
      <c r="JDE5"/>
      <c r="JDF5"/>
      <c r="JDG5"/>
      <c r="JDH5"/>
      <c r="JDI5"/>
      <c r="JDJ5"/>
      <c r="JDK5"/>
      <c r="JDL5"/>
      <c r="JDM5"/>
      <c r="JDN5"/>
      <c r="JDO5"/>
      <c r="JDP5"/>
      <c r="JDQ5"/>
      <c r="JDR5"/>
      <c r="JDS5"/>
      <c r="JDT5"/>
      <c r="JDU5"/>
      <c r="JDV5"/>
      <c r="JDW5"/>
      <c r="JDX5"/>
      <c r="JDY5"/>
      <c r="JDZ5"/>
      <c r="JEA5"/>
      <c r="JEB5"/>
      <c r="JEC5"/>
      <c r="JED5"/>
      <c r="JEE5"/>
      <c r="JEF5"/>
      <c r="JEG5"/>
      <c r="JEH5"/>
      <c r="JEI5"/>
      <c r="JEJ5"/>
      <c r="JEK5"/>
      <c r="JEL5"/>
      <c r="JEM5"/>
      <c r="JEN5"/>
      <c r="JEO5"/>
      <c r="JEP5"/>
      <c r="JEQ5"/>
      <c r="JER5"/>
      <c r="JES5"/>
      <c r="JET5"/>
      <c r="JEU5"/>
      <c r="JEV5"/>
      <c r="JEW5"/>
      <c r="JEX5"/>
      <c r="JEY5"/>
      <c r="JEZ5"/>
      <c r="JFA5"/>
      <c r="JFB5"/>
      <c r="JFC5"/>
      <c r="JFD5"/>
      <c r="JFE5"/>
      <c r="JFF5"/>
      <c r="JFG5"/>
      <c r="JFH5"/>
      <c r="JFI5"/>
      <c r="JFJ5"/>
      <c r="JFK5"/>
      <c r="JFL5"/>
      <c r="JFM5"/>
      <c r="JFN5"/>
      <c r="JFO5"/>
      <c r="JFP5"/>
      <c r="JFQ5"/>
      <c r="JFR5"/>
      <c r="JFS5"/>
      <c r="JFT5"/>
      <c r="JFU5"/>
      <c r="JFV5"/>
      <c r="JFW5"/>
      <c r="JFX5"/>
      <c r="JFY5"/>
      <c r="JFZ5"/>
      <c r="JGA5"/>
      <c r="JGB5"/>
      <c r="JGC5"/>
      <c r="JGD5"/>
      <c r="JGE5"/>
      <c r="JGF5"/>
      <c r="JGG5"/>
      <c r="JGH5"/>
      <c r="JGI5"/>
      <c r="JGJ5"/>
      <c r="JGK5"/>
      <c r="JGL5"/>
      <c r="JGM5"/>
      <c r="JGN5"/>
      <c r="JGO5"/>
      <c r="JGP5"/>
      <c r="JGQ5"/>
      <c r="JGR5"/>
      <c r="JGS5"/>
      <c r="JGT5"/>
      <c r="JGU5"/>
      <c r="JGV5"/>
      <c r="JGW5"/>
      <c r="JGX5"/>
      <c r="JGY5"/>
      <c r="JGZ5"/>
      <c r="JHA5"/>
      <c r="JHB5"/>
      <c r="JHC5"/>
      <c r="JHD5"/>
      <c r="JHE5"/>
      <c r="JHF5"/>
      <c r="JHG5"/>
      <c r="JHH5"/>
      <c r="JHI5"/>
      <c r="JHJ5"/>
      <c r="JHK5"/>
      <c r="JHL5"/>
      <c r="JHM5"/>
      <c r="JHN5"/>
      <c r="JHO5"/>
      <c r="JHP5"/>
      <c r="JHQ5"/>
      <c r="JHR5"/>
      <c r="JHS5"/>
      <c r="JHT5"/>
      <c r="JHU5"/>
      <c r="JHV5"/>
      <c r="JHW5"/>
      <c r="JHX5"/>
      <c r="JHY5"/>
      <c r="JHZ5"/>
      <c r="JIA5"/>
      <c r="JIB5"/>
      <c r="JIC5"/>
      <c r="JID5"/>
      <c r="JIE5"/>
      <c r="JIF5"/>
      <c r="JIG5"/>
      <c r="JIH5"/>
      <c r="JII5"/>
      <c r="JIJ5"/>
      <c r="JIK5"/>
      <c r="JIL5"/>
      <c r="JIM5"/>
      <c r="JIN5"/>
      <c r="JIO5"/>
      <c r="JIP5"/>
      <c r="JIQ5"/>
      <c r="JIR5"/>
      <c r="JIS5"/>
      <c r="JIT5"/>
      <c r="JIU5"/>
      <c r="JIV5"/>
      <c r="JIW5"/>
      <c r="JIX5"/>
      <c r="JIY5"/>
      <c r="JIZ5"/>
      <c r="JJA5"/>
      <c r="JJB5"/>
      <c r="JJC5"/>
      <c r="JJD5"/>
      <c r="JJE5"/>
      <c r="JJF5"/>
      <c r="JJG5"/>
      <c r="JJH5"/>
      <c r="JJI5"/>
      <c r="JJJ5"/>
      <c r="JJK5"/>
      <c r="JJL5"/>
      <c r="JJM5"/>
      <c r="JJN5"/>
      <c r="JJO5"/>
      <c r="JJP5"/>
      <c r="JJQ5"/>
      <c r="JJR5"/>
      <c r="JJS5"/>
      <c r="JJT5"/>
      <c r="JJU5"/>
      <c r="JJV5"/>
      <c r="JJW5"/>
      <c r="JJX5"/>
      <c r="JJY5"/>
      <c r="JJZ5"/>
      <c r="JKA5"/>
      <c r="JKB5"/>
      <c r="JKC5"/>
      <c r="JKD5"/>
      <c r="JKE5"/>
      <c r="JKF5"/>
      <c r="JKG5"/>
      <c r="JKH5"/>
      <c r="JKI5"/>
      <c r="JKJ5"/>
      <c r="JKK5"/>
      <c r="JKL5"/>
      <c r="JKM5"/>
      <c r="JKN5"/>
      <c r="JKO5"/>
      <c r="JKP5"/>
      <c r="JKQ5"/>
      <c r="JKR5"/>
      <c r="JKS5"/>
      <c r="JKT5"/>
      <c r="JKU5"/>
      <c r="JKV5"/>
      <c r="JKW5"/>
      <c r="JKX5"/>
      <c r="JKY5"/>
      <c r="JKZ5"/>
      <c r="JLA5"/>
      <c r="JLB5"/>
      <c r="JLC5"/>
      <c r="JLD5"/>
      <c r="JLE5"/>
      <c r="JLF5"/>
      <c r="JLG5"/>
      <c r="JLH5"/>
      <c r="JLI5"/>
      <c r="JLJ5"/>
      <c r="JLK5"/>
      <c r="JLL5"/>
      <c r="JLM5"/>
      <c r="JLN5"/>
      <c r="JLO5"/>
      <c r="JLP5"/>
      <c r="JLQ5"/>
      <c r="JLR5"/>
      <c r="JLS5"/>
      <c r="JLT5"/>
      <c r="JLU5"/>
      <c r="JLV5"/>
      <c r="JLW5"/>
      <c r="JLX5"/>
      <c r="JLY5"/>
      <c r="JLZ5"/>
      <c r="JMA5"/>
      <c r="JMB5"/>
      <c r="JMC5"/>
      <c r="JMD5"/>
      <c r="JME5"/>
      <c r="JMF5"/>
      <c r="JMG5"/>
      <c r="JMH5"/>
      <c r="JMI5"/>
      <c r="JMJ5"/>
      <c r="JMK5"/>
      <c r="JML5"/>
      <c r="JMM5"/>
      <c r="JMN5"/>
      <c r="JMO5"/>
      <c r="JMP5"/>
      <c r="JMQ5"/>
      <c r="JMR5"/>
      <c r="JMS5"/>
      <c r="JMT5"/>
      <c r="JMU5"/>
      <c r="JMV5"/>
      <c r="JMW5"/>
      <c r="JMX5"/>
      <c r="JMY5"/>
      <c r="JMZ5"/>
      <c r="JNA5"/>
      <c r="JNB5"/>
      <c r="JNC5"/>
      <c r="JND5"/>
      <c r="JNE5"/>
      <c r="JNF5"/>
      <c r="JNG5"/>
      <c r="JNH5"/>
      <c r="JNI5"/>
      <c r="JNJ5"/>
      <c r="JNK5"/>
      <c r="JNL5"/>
      <c r="JNM5"/>
      <c r="JNN5"/>
      <c r="JNO5"/>
      <c r="JNP5"/>
      <c r="JNQ5"/>
      <c r="JNR5"/>
      <c r="JNS5"/>
      <c r="JNT5"/>
      <c r="JNU5"/>
      <c r="JNV5"/>
      <c r="JNW5"/>
      <c r="JNX5"/>
      <c r="JNY5"/>
      <c r="JNZ5"/>
      <c r="JOA5"/>
      <c r="JOB5"/>
      <c r="JOC5"/>
      <c r="JOD5"/>
      <c r="JOE5"/>
      <c r="JOF5"/>
      <c r="JOG5"/>
      <c r="JOH5"/>
      <c r="JOI5"/>
      <c r="JOJ5"/>
      <c r="JOK5"/>
      <c r="JOL5"/>
      <c r="JOM5"/>
      <c r="JON5"/>
      <c r="JOO5"/>
      <c r="JOP5"/>
      <c r="JOQ5"/>
      <c r="JOR5"/>
      <c r="JOS5"/>
      <c r="JOT5"/>
      <c r="JOU5"/>
      <c r="JOV5"/>
      <c r="JOW5"/>
      <c r="JOX5"/>
      <c r="JOY5"/>
      <c r="JOZ5"/>
      <c r="JPA5"/>
      <c r="JPB5"/>
      <c r="JPC5"/>
      <c r="JPD5"/>
      <c r="JPE5"/>
      <c r="JPF5"/>
      <c r="JPG5"/>
      <c r="JPH5"/>
      <c r="JPI5"/>
      <c r="JPJ5"/>
      <c r="JPK5"/>
      <c r="JPL5"/>
      <c r="JPM5"/>
      <c r="JPN5"/>
      <c r="JPO5"/>
      <c r="JPP5"/>
      <c r="JPQ5"/>
      <c r="JPR5"/>
      <c r="JPS5"/>
      <c r="JPT5"/>
      <c r="JPU5"/>
      <c r="JPV5"/>
      <c r="JPW5"/>
      <c r="JPX5"/>
      <c r="JPY5"/>
      <c r="JPZ5"/>
      <c r="JQA5"/>
      <c r="JQB5"/>
      <c r="JQC5"/>
      <c r="JQD5"/>
      <c r="JQE5"/>
      <c r="JQF5"/>
      <c r="JQG5"/>
      <c r="JQH5"/>
      <c r="JQI5"/>
      <c r="JQJ5"/>
      <c r="JQK5"/>
      <c r="JQL5"/>
      <c r="JQM5"/>
      <c r="JQN5"/>
      <c r="JQO5"/>
      <c r="JQP5"/>
      <c r="JQQ5"/>
      <c r="JQR5"/>
      <c r="JQS5"/>
      <c r="JQT5"/>
      <c r="JQU5"/>
      <c r="JQV5"/>
      <c r="JQW5"/>
      <c r="JQX5"/>
      <c r="JQY5"/>
      <c r="JQZ5"/>
      <c r="JRA5"/>
      <c r="JRB5"/>
      <c r="JRC5"/>
      <c r="JRD5"/>
      <c r="JRE5"/>
      <c r="JRF5"/>
      <c r="JRG5"/>
      <c r="JRH5"/>
      <c r="JRI5"/>
      <c r="JRJ5"/>
      <c r="JRK5"/>
      <c r="JRL5"/>
      <c r="JRM5"/>
      <c r="JRN5"/>
      <c r="JRO5"/>
      <c r="JRP5"/>
      <c r="JRQ5"/>
      <c r="JRR5"/>
      <c r="JRS5"/>
      <c r="JRT5"/>
      <c r="JRU5"/>
      <c r="JRV5"/>
      <c r="JRW5"/>
      <c r="JRX5"/>
      <c r="JRY5"/>
      <c r="JRZ5"/>
      <c r="JSA5"/>
      <c r="JSB5"/>
      <c r="JSC5"/>
      <c r="JSD5"/>
      <c r="JSE5"/>
      <c r="JSF5"/>
      <c r="JSG5"/>
      <c r="JSH5"/>
      <c r="JSI5"/>
      <c r="JSJ5"/>
      <c r="JSK5"/>
      <c r="JSL5"/>
      <c r="JSM5"/>
      <c r="JSN5"/>
      <c r="JSO5"/>
      <c r="JSP5"/>
      <c r="JSQ5"/>
      <c r="JSR5"/>
      <c r="JSS5"/>
      <c r="JST5"/>
      <c r="JSU5"/>
      <c r="JSV5"/>
      <c r="JSW5"/>
      <c r="JSX5"/>
      <c r="JSY5"/>
      <c r="JSZ5"/>
      <c r="JTA5"/>
      <c r="JTB5"/>
      <c r="JTC5"/>
      <c r="JTD5"/>
      <c r="JTE5"/>
      <c r="JTF5"/>
      <c r="JTG5"/>
      <c r="JTH5"/>
      <c r="JTI5"/>
      <c r="JTJ5"/>
      <c r="JTK5"/>
      <c r="JTL5"/>
      <c r="JTM5"/>
      <c r="JTN5"/>
      <c r="JTO5"/>
      <c r="JTP5"/>
      <c r="JTQ5"/>
      <c r="JTR5"/>
      <c r="JTS5"/>
      <c r="JTT5"/>
      <c r="JTU5"/>
      <c r="JTV5"/>
      <c r="JTW5"/>
      <c r="JTX5"/>
      <c r="JTY5"/>
      <c r="JTZ5"/>
      <c r="JUA5"/>
      <c r="JUB5"/>
      <c r="JUC5"/>
      <c r="JUD5"/>
      <c r="JUE5"/>
      <c r="JUF5"/>
      <c r="JUG5"/>
      <c r="JUH5"/>
      <c r="JUI5"/>
      <c r="JUJ5"/>
      <c r="JUK5"/>
      <c r="JUL5"/>
      <c r="JUM5"/>
      <c r="JUN5"/>
      <c r="JUO5"/>
      <c r="JUP5"/>
      <c r="JUQ5"/>
      <c r="JUR5"/>
      <c r="JUS5"/>
      <c r="JUT5"/>
      <c r="JUU5"/>
      <c r="JUV5"/>
      <c r="JUW5"/>
      <c r="JUX5"/>
      <c r="JUY5"/>
      <c r="JUZ5"/>
      <c r="JVA5"/>
      <c r="JVB5"/>
      <c r="JVC5"/>
      <c r="JVD5"/>
      <c r="JVE5"/>
      <c r="JVF5"/>
      <c r="JVG5"/>
      <c r="JVH5"/>
      <c r="JVI5"/>
      <c r="JVJ5"/>
      <c r="JVK5"/>
      <c r="JVL5"/>
      <c r="JVM5"/>
      <c r="JVN5"/>
      <c r="JVO5"/>
      <c r="JVP5"/>
      <c r="JVQ5"/>
      <c r="JVR5"/>
      <c r="JVS5"/>
      <c r="JVT5"/>
      <c r="JVU5"/>
      <c r="JVV5"/>
      <c r="JVW5"/>
      <c r="JVX5"/>
      <c r="JVY5"/>
      <c r="JVZ5"/>
      <c r="JWA5"/>
      <c r="JWB5"/>
      <c r="JWC5"/>
      <c r="JWD5"/>
      <c r="JWE5"/>
      <c r="JWF5"/>
      <c r="JWG5"/>
      <c r="JWH5"/>
      <c r="JWI5"/>
      <c r="JWJ5"/>
      <c r="JWK5"/>
      <c r="JWL5"/>
      <c r="JWM5"/>
      <c r="JWN5"/>
      <c r="JWO5"/>
      <c r="JWP5"/>
      <c r="JWQ5"/>
      <c r="JWR5"/>
      <c r="JWS5"/>
      <c r="JWT5"/>
      <c r="JWU5"/>
      <c r="JWV5"/>
      <c r="JWW5"/>
      <c r="JWX5"/>
      <c r="JWY5"/>
      <c r="JWZ5"/>
      <c r="JXA5"/>
      <c r="JXB5"/>
      <c r="JXC5"/>
      <c r="JXD5"/>
      <c r="JXE5"/>
      <c r="JXF5"/>
      <c r="JXG5"/>
      <c r="JXH5"/>
      <c r="JXI5"/>
      <c r="JXJ5"/>
      <c r="JXK5"/>
      <c r="JXL5"/>
      <c r="JXM5"/>
      <c r="JXN5"/>
      <c r="JXO5"/>
      <c r="JXP5"/>
      <c r="JXQ5"/>
      <c r="JXR5"/>
      <c r="JXS5"/>
      <c r="JXT5"/>
      <c r="JXU5"/>
      <c r="JXV5"/>
      <c r="JXW5"/>
      <c r="JXX5"/>
      <c r="JXY5"/>
      <c r="JXZ5"/>
      <c r="JYA5"/>
      <c r="JYB5"/>
      <c r="JYC5"/>
      <c r="JYD5"/>
      <c r="JYE5"/>
      <c r="JYF5"/>
      <c r="JYG5"/>
      <c r="JYH5"/>
      <c r="JYI5"/>
      <c r="JYJ5"/>
      <c r="JYK5"/>
      <c r="JYL5"/>
      <c r="JYM5"/>
      <c r="JYN5"/>
      <c r="JYO5"/>
      <c r="JYP5"/>
      <c r="JYQ5"/>
      <c r="JYR5"/>
      <c r="JYS5"/>
      <c r="JYT5"/>
      <c r="JYU5"/>
      <c r="JYV5"/>
      <c r="JYW5"/>
      <c r="JYX5"/>
      <c r="JYY5"/>
      <c r="JYZ5"/>
      <c r="JZA5"/>
      <c r="JZB5"/>
      <c r="JZC5"/>
      <c r="JZD5"/>
      <c r="JZE5"/>
      <c r="JZF5"/>
      <c r="JZG5"/>
      <c r="JZH5"/>
      <c r="JZI5"/>
      <c r="JZJ5"/>
      <c r="JZK5"/>
      <c r="JZL5"/>
      <c r="JZM5"/>
      <c r="JZN5"/>
      <c r="JZO5"/>
      <c r="JZP5"/>
      <c r="JZQ5"/>
      <c r="JZR5"/>
      <c r="JZS5"/>
      <c r="JZT5"/>
      <c r="JZU5"/>
      <c r="JZV5"/>
      <c r="JZW5"/>
      <c r="JZX5"/>
      <c r="JZY5"/>
      <c r="JZZ5"/>
      <c r="KAA5"/>
      <c r="KAB5"/>
      <c r="KAC5"/>
      <c r="KAD5"/>
      <c r="KAE5"/>
      <c r="KAF5"/>
      <c r="KAG5"/>
      <c r="KAH5"/>
      <c r="KAI5"/>
      <c r="KAJ5"/>
      <c r="KAK5"/>
      <c r="KAL5"/>
      <c r="KAM5"/>
      <c r="KAN5"/>
      <c r="KAO5"/>
      <c r="KAP5"/>
      <c r="KAQ5"/>
      <c r="KAR5"/>
      <c r="KAS5"/>
      <c r="KAT5"/>
      <c r="KAU5"/>
      <c r="KAV5"/>
      <c r="KAW5"/>
      <c r="KAX5"/>
      <c r="KAY5"/>
      <c r="KAZ5"/>
      <c r="KBA5"/>
      <c r="KBB5"/>
      <c r="KBC5"/>
      <c r="KBD5"/>
      <c r="KBE5"/>
      <c r="KBF5"/>
      <c r="KBG5"/>
      <c r="KBH5"/>
      <c r="KBI5"/>
      <c r="KBJ5"/>
      <c r="KBK5"/>
      <c r="KBL5"/>
      <c r="KBM5"/>
      <c r="KBN5"/>
      <c r="KBO5"/>
      <c r="KBP5"/>
      <c r="KBQ5"/>
      <c r="KBR5"/>
      <c r="KBS5"/>
      <c r="KBT5"/>
      <c r="KBU5"/>
      <c r="KBV5"/>
      <c r="KBW5"/>
      <c r="KBX5"/>
      <c r="KBY5"/>
      <c r="KBZ5"/>
      <c r="KCA5"/>
      <c r="KCB5"/>
      <c r="KCC5"/>
      <c r="KCD5"/>
      <c r="KCE5"/>
      <c r="KCF5"/>
      <c r="KCG5"/>
      <c r="KCH5"/>
      <c r="KCI5"/>
      <c r="KCJ5"/>
      <c r="KCK5"/>
      <c r="KCL5"/>
      <c r="KCM5"/>
      <c r="KCN5"/>
      <c r="KCO5"/>
      <c r="KCP5"/>
      <c r="KCQ5"/>
      <c r="KCR5"/>
      <c r="KCS5"/>
      <c r="KCT5"/>
      <c r="KCU5"/>
      <c r="KCV5"/>
      <c r="KCW5"/>
      <c r="KCX5"/>
      <c r="KCY5"/>
      <c r="KCZ5"/>
      <c r="KDA5"/>
      <c r="KDB5"/>
      <c r="KDC5"/>
      <c r="KDD5"/>
      <c r="KDE5"/>
      <c r="KDF5"/>
      <c r="KDG5"/>
      <c r="KDH5"/>
      <c r="KDI5"/>
      <c r="KDJ5"/>
      <c r="KDK5"/>
      <c r="KDL5"/>
      <c r="KDM5"/>
      <c r="KDN5"/>
      <c r="KDO5"/>
      <c r="KDP5"/>
      <c r="KDQ5"/>
      <c r="KDR5"/>
      <c r="KDS5"/>
      <c r="KDT5"/>
      <c r="KDU5"/>
      <c r="KDV5"/>
      <c r="KDW5"/>
      <c r="KDX5"/>
      <c r="KDY5"/>
      <c r="KDZ5"/>
      <c r="KEA5"/>
      <c r="KEB5"/>
      <c r="KEC5"/>
      <c r="KED5"/>
      <c r="KEE5"/>
      <c r="KEF5"/>
      <c r="KEG5"/>
      <c r="KEH5"/>
      <c r="KEI5"/>
      <c r="KEJ5"/>
      <c r="KEK5"/>
      <c r="KEL5"/>
      <c r="KEM5"/>
      <c r="KEN5"/>
      <c r="KEO5"/>
      <c r="KEP5"/>
      <c r="KEQ5"/>
      <c r="KER5"/>
      <c r="KES5"/>
      <c r="KET5"/>
      <c r="KEU5"/>
      <c r="KEV5"/>
      <c r="KEW5"/>
      <c r="KEX5"/>
      <c r="KEY5"/>
      <c r="KEZ5"/>
      <c r="KFA5"/>
      <c r="KFB5"/>
      <c r="KFC5"/>
      <c r="KFD5"/>
      <c r="KFE5"/>
      <c r="KFF5"/>
      <c r="KFG5"/>
      <c r="KFH5"/>
      <c r="KFI5"/>
      <c r="KFJ5"/>
      <c r="KFK5"/>
      <c r="KFL5"/>
      <c r="KFM5"/>
      <c r="KFN5"/>
      <c r="KFO5"/>
      <c r="KFP5"/>
      <c r="KFQ5"/>
      <c r="KFR5"/>
      <c r="KFS5"/>
      <c r="KFT5"/>
      <c r="KFU5"/>
      <c r="KFV5"/>
      <c r="KFW5"/>
      <c r="KFX5"/>
      <c r="KFY5"/>
      <c r="KFZ5"/>
      <c r="KGA5"/>
      <c r="KGB5"/>
      <c r="KGC5"/>
      <c r="KGD5"/>
      <c r="KGE5"/>
      <c r="KGF5"/>
      <c r="KGG5"/>
      <c r="KGH5"/>
      <c r="KGI5"/>
      <c r="KGJ5"/>
      <c r="KGK5"/>
      <c r="KGL5"/>
      <c r="KGM5"/>
      <c r="KGN5"/>
      <c r="KGO5"/>
      <c r="KGP5"/>
      <c r="KGQ5"/>
      <c r="KGR5"/>
      <c r="KGS5"/>
      <c r="KGT5"/>
      <c r="KGU5"/>
      <c r="KGV5"/>
      <c r="KGW5"/>
      <c r="KGX5"/>
      <c r="KGY5"/>
      <c r="KGZ5"/>
      <c r="KHA5"/>
      <c r="KHB5"/>
      <c r="KHC5"/>
      <c r="KHD5"/>
      <c r="KHE5"/>
      <c r="KHF5"/>
      <c r="KHG5"/>
      <c r="KHH5"/>
      <c r="KHI5"/>
      <c r="KHJ5"/>
      <c r="KHK5"/>
      <c r="KHL5"/>
      <c r="KHM5"/>
      <c r="KHN5"/>
      <c r="KHO5"/>
      <c r="KHP5"/>
      <c r="KHQ5"/>
      <c r="KHR5"/>
      <c r="KHS5"/>
      <c r="KHT5"/>
      <c r="KHU5"/>
      <c r="KHV5"/>
      <c r="KHW5"/>
      <c r="KHX5"/>
      <c r="KHY5"/>
      <c r="KHZ5"/>
      <c r="KIA5"/>
      <c r="KIB5"/>
      <c r="KIC5"/>
      <c r="KID5"/>
      <c r="KIE5"/>
      <c r="KIF5"/>
      <c r="KIG5"/>
      <c r="KIH5"/>
      <c r="KII5"/>
      <c r="KIJ5"/>
      <c r="KIK5"/>
      <c r="KIL5"/>
      <c r="KIM5"/>
      <c r="KIN5"/>
      <c r="KIO5"/>
      <c r="KIP5"/>
      <c r="KIQ5"/>
      <c r="KIR5"/>
      <c r="KIS5"/>
      <c r="KIT5"/>
      <c r="KIU5"/>
      <c r="KIV5"/>
      <c r="KIW5"/>
      <c r="KIX5"/>
      <c r="KIY5"/>
      <c r="KIZ5"/>
      <c r="KJA5"/>
      <c r="KJB5"/>
      <c r="KJC5"/>
      <c r="KJD5"/>
      <c r="KJE5"/>
      <c r="KJF5"/>
      <c r="KJG5"/>
      <c r="KJH5"/>
      <c r="KJI5"/>
      <c r="KJJ5"/>
      <c r="KJK5"/>
      <c r="KJL5"/>
      <c r="KJM5"/>
      <c r="KJN5"/>
      <c r="KJO5"/>
      <c r="KJP5"/>
      <c r="KJQ5"/>
      <c r="KJR5"/>
      <c r="KJS5"/>
      <c r="KJT5"/>
      <c r="KJU5"/>
      <c r="KJV5"/>
      <c r="KJW5"/>
      <c r="KJX5"/>
      <c r="KJY5"/>
      <c r="KJZ5"/>
      <c r="KKA5"/>
      <c r="KKB5"/>
      <c r="KKC5"/>
      <c r="KKD5"/>
      <c r="KKE5"/>
      <c r="KKF5"/>
      <c r="KKG5"/>
      <c r="KKH5"/>
      <c r="KKI5"/>
      <c r="KKJ5"/>
      <c r="KKK5"/>
      <c r="KKL5"/>
      <c r="KKM5"/>
      <c r="KKN5"/>
      <c r="KKO5"/>
      <c r="KKP5"/>
      <c r="KKQ5"/>
      <c r="KKR5"/>
      <c r="KKS5"/>
      <c r="KKT5"/>
      <c r="KKU5"/>
      <c r="KKV5"/>
      <c r="KKW5"/>
      <c r="KKX5"/>
      <c r="KKY5"/>
      <c r="KKZ5"/>
      <c r="KLA5"/>
      <c r="KLB5"/>
      <c r="KLC5"/>
      <c r="KLD5"/>
      <c r="KLE5"/>
      <c r="KLF5"/>
      <c r="KLG5"/>
      <c r="KLH5"/>
      <c r="KLI5"/>
      <c r="KLJ5"/>
      <c r="KLK5"/>
      <c r="KLL5"/>
      <c r="KLM5"/>
      <c r="KLN5"/>
      <c r="KLO5"/>
      <c r="KLP5"/>
      <c r="KLQ5"/>
      <c r="KLR5"/>
      <c r="KLS5"/>
      <c r="KLT5"/>
      <c r="KLU5"/>
      <c r="KLV5"/>
      <c r="KLW5"/>
      <c r="KLX5"/>
      <c r="KLY5"/>
      <c r="KLZ5"/>
      <c r="KMA5"/>
      <c r="KMB5"/>
      <c r="KMC5"/>
      <c r="KMD5"/>
      <c r="KME5"/>
      <c r="KMF5"/>
      <c r="KMG5"/>
      <c r="KMH5"/>
      <c r="KMI5"/>
      <c r="KMJ5"/>
      <c r="KMK5"/>
      <c r="KML5"/>
      <c r="KMM5"/>
      <c r="KMN5"/>
      <c r="KMO5"/>
      <c r="KMP5"/>
      <c r="KMQ5"/>
      <c r="KMR5"/>
      <c r="KMS5"/>
      <c r="KMT5"/>
      <c r="KMU5"/>
      <c r="KMV5"/>
      <c r="KMW5"/>
      <c r="KMX5"/>
      <c r="KMY5"/>
      <c r="KMZ5"/>
      <c r="KNA5"/>
      <c r="KNB5"/>
      <c r="KNC5"/>
      <c r="KND5"/>
      <c r="KNE5"/>
      <c r="KNF5"/>
      <c r="KNG5"/>
      <c r="KNH5"/>
      <c r="KNI5"/>
      <c r="KNJ5"/>
      <c r="KNK5"/>
      <c r="KNL5"/>
      <c r="KNM5"/>
      <c r="KNN5"/>
      <c r="KNO5"/>
      <c r="KNP5"/>
      <c r="KNQ5"/>
      <c r="KNR5"/>
      <c r="KNS5"/>
      <c r="KNT5"/>
      <c r="KNU5"/>
      <c r="KNV5"/>
      <c r="KNW5"/>
      <c r="KNX5"/>
      <c r="KNY5"/>
      <c r="KNZ5"/>
      <c r="KOA5"/>
      <c r="KOB5"/>
      <c r="KOC5"/>
      <c r="KOD5"/>
      <c r="KOE5"/>
      <c r="KOF5"/>
      <c r="KOG5"/>
      <c r="KOH5"/>
      <c r="KOI5"/>
      <c r="KOJ5"/>
      <c r="KOK5"/>
      <c r="KOL5"/>
      <c r="KOM5"/>
      <c r="KON5"/>
      <c r="KOO5"/>
      <c r="KOP5"/>
      <c r="KOQ5"/>
      <c r="KOR5"/>
      <c r="KOS5"/>
      <c r="KOT5"/>
      <c r="KOU5"/>
      <c r="KOV5"/>
      <c r="KOW5"/>
      <c r="KOX5"/>
      <c r="KOY5"/>
      <c r="KOZ5"/>
      <c r="KPA5"/>
      <c r="KPB5"/>
      <c r="KPC5"/>
      <c r="KPD5"/>
      <c r="KPE5"/>
      <c r="KPF5"/>
      <c r="KPG5"/>
      <c r="KPH5"/>
      <c r="KPI5"/>
      <c r="KPJ5"/>
      <c r="KPK5"/>
      <c r="KPL5"/>
      <c r="KPM5"/>
      <c r="KPN5"/>
      <c r="KPO5"/>
      <c r="KPP5"/>
      <c r="KPQ5"/>
      <c r="KPR5"/>
      <c r="KPS5"/>
      <c r="KPT5"/>
      <c r="KPU5"/>
      <c r="KPV5"/>
      <c r="KPW5"/>
      <c r="KPX5"/>
      <c r="KPY5"/>
      <c r="KPZ5"/>
      <c r="KQA5"/>
      <c r="KQB5"/>
      <c r="KQC5"/>
      <c r="KQD5"/>
      <c r="KQE5"/>
      <c r="KQF5"/>
      <c r="KQG5"/>
      <c r="KQH5"/>
      <c r="KQI5"/>
      <c r="KQJ5"/>
      <c r="KQK5"/>
      <c r="KQL5"/>
      <c r="KQM5"/>
      <c r="KQN5"/>
      <c r="KQO5"/>
      <c r="KQP5"/>
      <c r="KQQ5"/>
      <c r="KQR5"/>
      <c r="KQS5"/>
      <c r="KQT5"/>
      <c r="KQU5"/>
      <c r="KQV5"/>
      <c r="KQW5"/>
      <c r="KQX5"/>
      <c r="KQY5"/>
      <c r="KQZ5"/>
      <c r="KRA5"/>
      <c r="KRB5"/>
      <c r="KRC5"/>
      <c r="KRD5"/>
      <c r="KRE5"/>
      <c r="KRF5"/>
      <c r="KRG5"/>
      <c r="KRH5"/>
      <c r="KRI5"/>
      <c r="KRJ5"/>
      <c r="KRK5"/>
      <c r="KRL5"/>
      <c r="KRM5"/>
      <c r="KRN5"/>
      <c r="KRO5"/>
      <c r="KRP5"/>
      <c r="KRQ5"/>
      <c r="KRR5"/>
      <c r="KRS5"/>
      <c r="KRT5"/>
      <c r="KRU5"/>
      <c r="KRV5"/>
      <c r="KRW5"/>
      <c r="KRX5"/>
      <c r="KRY5"/>
      <c r="KRZ5"/>
      <c r="KSA5"/>
      <c r="KSB5"/>
      <c r="KSC5"/>
      <c r="KSD5"/>
      <c r="KSE5"/>
      <c r="KSF5"/>
      <c r="KSG5"/>
      <c r="KSH5"/>
      <c r="KSI5"/>
      <c r="KSJ5"/>
      <c r="KSK5"/>
      <c r="KSL5"/>
      <c r="KSM5"/>
      <c r="KSN5"/>
      <c r="KSO5"/>
      <c r="KSP5"/>
      <c r="KSQ5"/>
      <c r="KSR5"/>
      <c r="KSS5"/>
      <c r="KST5"/>
      <c r="KSU5"/>
      <c r="KSV5"/>
      <c r="KSW5"/>
      <c r="KSX5"/>
      <c r="KSY5"/>
      <c r="KSZ5"/>
      <c r="KTA5"/>
      <c r="KTB5"/>
      <c r="KTC5"/>
      <c r="KTD5"/>
      <c r="KTE5"/>
      <c r="KTF5"/>
      <c r="KTG5"/>
      <c r="KTH5"/>
      <c r="KTI5"/>
      <c r="KTJ5"/>
      <c r="KTK5"/>
      <c r="KTL5"/>
      <c r="KTM5"/>
      <c r="KTN5"/>
      <c r="KTO5"/>
      <c r="KTP5"/>
      <c r="KTQ5"/>
      <c r="KTR5"/>
      <c r="KTS5"/>
      <c r="KTT5"/>
      <c r="KTU5"/>
      <c r="KTV5"/>
      <c r="KTW5"/>
      <c r="KTX5"/>
      <c r="KTY5"/>
      <c r="KTZ5"/>
      <c r="KUA5"/>
      <c r="KUB5"/>
      <c r="KUC5"/>
      <c r="KUD5"/>
      <c r="KUE5"/>
      <c r="KUF5"/>
      <c r="KUG5"/>
      <c r="KUH5"/>
      <c r="KUI5"/>
      <c r="KUJ5"/>
      <c r="KUK5"/>
      <c r="KUL5"/>
      <c r="KUM5"/>
      <c r="KUN5"/>
      <c r="KUO5"/>
      <c r="KUP5"/>
      <c r="KUQ5"/>
      <c r="KUR5"/>
      <c r="KUS5"/>
      <c r="KUT5"/>
      <c r="KUU5"/>
      <c r="KUV5"/>
      <c r="KUW5"/>
      <c r="KUX5"/>
      <c r="KUY5"/>
      <c r="KUZ5"/>
      <c r="KVA5"/>
      <c r="KVB5"/>
      <c r="KVC5"/>
      <c r="KVD5"/>
      <c r="KVE5"/>
      <c r="KVF5"/>
      <c r="KVG5"/>
      <c r="KVH5"/>
      <c r="KVI5"/>
      <c r="KVJ5"/>
      <c r="KVK5"/>
      <c r="KVL5"/>
      <c r="KVM5"/>
      <c r="KVN5"/>
      <c r="KVO5"/>
      <c r="KVP5"/>
      <c r="KVQ5"/>
      <c r="KVR5"/>
      <c r="KVS5"/>
      <c r="KVT5"/>
      <c r="KVU5"/>
      <c r="KVV5"/>
      <c r="KVW5"/>
      <c r="KVX5"/>
      <c r="KVY5"/>
      <c r="KVZ5"/>
      <c r="KWA5"/>
      <c r="KWB5"/>
      <c r="KWC5"/>
      <c r="KWD5"/>
      <c r="KWE5"/>
      <c r="KWF5"/>
      <c r="KWG5"/>
      <c r="KWH5"/>
      <c r="KWI5"/>
      <c r="KWJ5"/>
      <c r="KWK5"/>
      <c r="KWL5"/>
      <c r="KWM5"/>
      <c r="KWN5"/>
      <c r="KWO5"/>
      <c r="KWP5"/>
      <c r="KWQ5"/>
      <c r="KWR5"/>
      <c r="KWS5"/>
      <c r="KWT5"/>
      <c r="KWU5"/>
      <c r="KWV5"/>
      <c r="KWW5"/>
      <c r="KWX5"/>
      <c r="KWY5"/>
      <c r="KWZ5"/>
      <c r="KXA5"/>
      <c r="KXB5"/>
      <c r="KXC5"/>
      <c r="KXD5"/>
      <c r="KXE5"/>
      <c r="KXF5"/>
      <c r="KXG5"/>
      <c r="KXH5"/>
      <c r="KXI5"/>
      <c r="KXJ5"/>
      <c r="KXK5"/>
      <c r="KXL5"/>
      <c r="KXM5"/>
      <c r="KXN5"/>
      <c r="KXO5"/>
      <c r="KXP5"/>
      <c r="KXQ5"/>
      <c r="KXR5"/>
      <c r="KXS5"/>
      <c r="KXT5"/>
      <c r="KXU5"/>
      <c r="KXV5"/>
      <c r="KXW5"/>
      <c r="KXX5"/>
      <c r="KXY5"/>
      <c r="KXZ5"/>
      <c r="KYA5"/>
      <c r="KYB5"/>
      <c r="KYC5"/>
      <c r="KYD5"/>
      <c r="KYE5"/>
      <c r="KYF5"/>
      <c r="KYG5"/>
      <c r="KYH5"/>
      <c r="KYI5"/>
      <c r="KYJ5"/>
      <c r="KYK5"/>
      <c r="KYL5"/>
      <c r="KYM5"/>
      <c r="KYN5"/>
      <c r="KYO5"/>
      <c r="KYP5"/>
      <c r="KYQ5"/>
      <c r="KYR5"/>
      <c r="KYS5"/>
      <c r="KYT5"/>
      <c r="KYU5"/>
      <c r="KYV5"/>
      <c r="KYW5"/>
      <c r="KYX5"/>
      <c r="KYY5"/>
      <c r="KYZ5"/>
      <c r="KZA5"/>
      <c r="KZB5"/>
      <c r="KZC5"/>
      <c r="KZD5"/>
      <c r="KZE5"/>
      <c r="KZF5"/>
      <c r="KZG5"/>
      <c r="KZH5"/>
      <c r="KZI5"/>
      <c r="KZJ5"/>
      <c r="KZK5"/>
      <c r="KZL5"/>
      <c r="KZM5"/>
      <c r="KZN5"/>
      <c r="KZO5"/>
      <c r="KZP5"/>
      <c r="KZQ5"/>
      <c r="KZR5"/>
      <c r="KZS5"/>
      <c r="KZT5"/>
      <c r="KZU5"/>
      <c r="KZV5"/>
      <c r="KZW5"/>
      <c r="KZX5"/>
      <c r="KZY5"/>
      <c r="KZZ5"/>
      <c r="LAA5"/>
      <c r="LAB5"/>
      <c r="LAC5"/>
      <c r="LAD5"/>
      <c r="LAE5"/>
      <c r="LAF5"/>
      <c r="LAG5"/>
      <c r="LAH5"/>
      <c r="LAI5"/>
      <c r="LAJ5"/>
      <c r="LAK5"/>
      <c r="LAL5"/>
      <c r="LAM5"/>
      <c r="LAN5"/>
      <c r="LAO5"/>
      <c r="LAP5"/>
      <c r="LAQ5"/>
      <c r="LAR5"/>
      <c r="LAS5"/>
      <c r="LAT5"/>
      <c r="LAU5"/>
      <c r="LAV5"/>
      <c r="LAW5"/>
      <c r="LAX5"/>
      <c r="LAY5"/>
      <c r="LAZ5"/>
      <c r="LBA5"/>
      <c r="LBB5"/>
      <c r="LBC5"/>
      <c r="LBD5"/>
      <c r="LBE5"/>
      <c r="LBF5"/>
      <c r="LBG5"/>
      <c r="LBH5"/>
      <c r="LBI5"/>
      <c r="LBJ5"/>
      <c r="LBK5"/>
      <c r="LBL5"/>
      <c r="LBM5"/>
      <c r="LBN5"/>
      <c r="LBO5"/>
      <c r="LBP5"/>
      <c r="LBQ5"/>
      <c r="LBR5"/>
      <c r="LBS5"/>
      <c r="LBT5"/>
      <c r="LBU5"/>
      <c r="LBV5"/>
      <c r="LBW5"/>
      <c r="LBX5"/>
      <c r="LBY5"/>
      <c r="LBZ5"/>
      <c r="LCA5"/>
      <c r="LCB5"/>
      <c r="LCC5"/>
      <c r="LCD5"/>
      <c r="LCE5"/>
      <c r="LCF5"/>
      <c r="LCG5"/>
      <c r="LCH5"/>
      <c r="LCI5"/>
      <c r="LCJ5"/>
      <c r="LCK5"/>
      <c r="LCL5"/>
      <c r="LCM5"/>
      <c r="LCN5"/>
      <c r="LCO5"/>
      <c r="LCP5"/>
      <c r="LCQ5"/>
      <c r="LCR5"/>
      <c r="LCS5"/>
      <c r="LCT5"/>
      <c r="LCU5"/>
      <c r="LCV5"/>
      <c r="LCW5"/>
      <c r="LCX5"/>
      <c r="LCY5"/>
      <c r="LCZ5"/>
      <c r="LDA5"/>
      <c r="LDB5"/>
      <c r="LDC5"/>
      <c r="LDD5"/>
      <c r="LDE5"/>
      <c r="LDF5"/>
      <c r="LDG5"/>
      <c r="LDH5"/>
      <c r="LDI5"/>
      <c r="LDJ5"/>
      <c r="LDK5"/>
      <c r="LDL5"/>
      <c r="LDM5"/>
      <c r="LDN5"/>
      <c r="LDO5"/>
      <c r="LDP5"/>
      <c r="LDQ5"/>
      <c r="LDR5"/>
      <c r="LDS5"/>
      <c r="LDT5"/>
      <c r="LDU5"/>
      <c r="LDV5"/>
      <c r="LDW5"/>
      <c r="LDX5"/>
      <c r="LDY5"/>
      <c r="LDZ5"/>
      <c r="LEA5"/>
      <c r="LEB5"/>
      <c r="LEC5"/>
      <c r="LED5"/>
      <c r="LEE5"/>
      <c r="LEF5"/>
      <c r="LEG5"/>
      <c r="LEH5"/>
      <c r="LEI5"/>
      <c r="LEJ5"/>
      <c r="LEK5"/>
      <c r="LEL5"/>
      <c r="LEM5"/>
      <c r="LEN5"/>
      <c r="LEO5"/>
      <c r="LEP5"/>
      <c r="LEQ5"/>
      <c r="LER5"/>
      <c r="LES5"/>
      <c r="LET5"/>
      <c r="LEU5"/>
      <c r="LEV5"/>
      <c r="LEW5"/>
      <c r="LEX5"/>
      <c r="LEY5"/>
      <c r="LEZ5"/>
      <c r="LFA5"/>
      <c r="LFB5"/>
      <c r="LFC5"/>
      <c r="LFD5"/>
      <c r="LFE5"/>
      <c r="LFF5"/>
      <c r="LFG5"/>
      <c r="LFH5"/>
      <c r="LFI5"/>
      <c r="LFJ5"/>
      <c r="LFK5"/>
      <c r="LFL5"/>
      <c r="LFM5"/>
      <c r="LFN5"/>
      <c r="LFO5"/>
      <c r="LFP5"/>
      <c r="LFQ5"/>
      <c r="LFR5"/>
      <c r="LFS5"/>
      <c r="LFT5"/>
      <c r="LFU5"/>
      <c r="LFV5"/>
      <c r="LFW5"/>
      <c r="LFX5"/>
      <c r="LFY5"/>
      <c r="LFZ5"/>
      <c r="LGA5"/>
      <c r="LGB5"/>
      <c r="LGC5"/>
      <c r="LGD5"/>
      <c r="LGE5"/>
      <c r="LGF5"/>
      <c r="LGG5"/>
      <c r="LGH5"/>
      <c r="LGI5"/>
      <c r="LGJ5"/>
      <c r="LGK5"/>
      <c r="LGL5"/>
      <c r="LGM5"/>
      <c r="LGN5"/>
      <c r="LGO5"/>
      <c r="LGP5"/>
      <c r="LGQ5"/>
      <c r="LGR5"/>
      <c r="LGS5"/>
      <c r="LGT5"/>
      <c r="LGU5"/>
      <c r="LGV5"/>
      <c r="LGW5"/>
      <c r="LGX5"/>
      <c r="LGY5"/>
      <c r="LGZ5"/>
      <c r="LHA5"/>
      <c r="LHB5"/>
      <c r="LHC5"/>
      <c r="LHD5"/>
      <c r="LHE5"/>
      <c r="LHF5"/>
      <c r="LHG5"/>
      <c r="LHH5"/>
      <c r="LHI5"/>
      <c r="LHJ5"/>
      <c r="LHK5"/>
      <c r="LHL5"/>
      <c r="LHM5"/>
      <c r="LHN5"/>
      <c r="LHO5"/>
      <c r="LHP5"/>
      <c r="LHQ5"/>
      <c r="LHR5"/>
      <c r="LHS5"/>
      <c r="LHT5"/>
      <c r="LHU5"/>
      <c r="LHV5"/>
      <c r="LHW5"/>
      <c r="LHX5"/>
      <c r="LHY5"/>
      <c r="LHZ5"/>
      <c r="LIA5"/>
      <c r="LIB5"/>
      <c r="LIC5"/>
      <c r="LID5"/>
      <c r="LIE5"/>
      <c r="LIF5"/>
      <c r="LIG5"/>
      <c r="LIH5"/>
      <c r="LII5"/>
      <c r="LIJ5"/>
      <c r="LIK5"/>
      <c r="LIL5"/>
      <c r="LIM5"/>
      <c r="LIN5"/>
      <c r="LIO5"/>
      <c r="LIP5"/>
      <c r="LIQ5"/>
      <c r="LIR5"/>
      <c r="LIS5"/>
      <c r="LIT5"/>
      <c r="LIU5"/>
      <c r="LIV5"/>
      <c r="LIW5"/>
      <c r="LIX5"/>
      <c r="LIY5"/>
      <c r="LIZ5"/>
      <c r="LJA5"/>
      <c r="LJB5"/>
      <c r="LJC5"/>
      <c r="LJD5"/>
      <c r="LJE5"/>
      <c r="LJF5"/>
      <c r="LJG5"/>
      <c r="LJH5"/>
      <c r="LJI5"/>
      <c r="LJJ5"/>
      <c r="LJK5"/>
      <c r="LJL5"/>
      <c r="LJM5"/>
      <c r="LJN5"/>
      <c r="LJO5"/>
      <c r="LJP5"/>
      <c r="LJQ5"/>
      <c r="LJR5"/>
      <c r="LJS5"/>
      <c r="LJT5"/>
      <c r="LJU5"/>
      <c r="LJV5"/>
      <c r="LJW5"/>
      <c r="LJX5"/>
      <c r="LJY5"/>
      <c r="LJZ5"/>
      <c r="LKA5"/>
      <c r="LKB5"/>
      <c r="LKC5"/>
      <c r="LKD5"/>
      <c r="LKE5"/>
      <c r="LKF5"/>
      <c r="LKG5"/>
      <c r="LKH5"/>
      <c r="LKI5"/>
      <c r="LKJ5"/>
      <c r="LKK5"/>
      <c r="LKL5"/>
      <c r="LKM5"/>
      <c r="LKN5"/>
      <c r="LKO5"/>
      <c r="LKP5"/>
      <c r="LKQ5"/>
      <c r="LKR5"/>
      <c r="LKS5"/>
      <c r="LKT5"/>
      <c r="LKU5"/>
      <c r="LKV5"/>
      <c r="LKW5"/>
      <c r="LKX5"/>
      <c r="LKY5"/>
      <c r="LKZ5"/>
      <c r="LLA5"/>
      <c r="LLB5"/>
      <c r="LLC5"/>
      <c r="LLD5"/>
      <c r="LLE5"/>
      <c r="LLF5"/>
      <c r="LLG5"/>
      <c r="LLH5"/>
      <c r="LLI5"/>
      <c r="LLJ5"/>
      <c r="LLK5"/>
      <c r="LLL5"/>
      <c r="LLM5"/>
      <c r="LLN5"/>
      <c r="LLO5"/>
      <c r="LLP5"/>
      <c r="LLQ5"/>
      <c r="LLR5"/>
      <c r="LLS5"/>
      <c r="LLT5"/>
      <c r="LLU5"/>
      <c r="LLV5"/>
      <c r="LLW5"/>
      <c r="LLX5"/>
      <c r="LLY5"/>
      <c r="LLZ5"/>
      <c r="LMA5"/>
      <c r="LMB5"/>
      <c r="LMC5"/>
      <c r="LMD5"/>
      <c r="LME5"/>
      <c r="LMF5"/>
      <c r="LMG5"/>
      <c r="LMH5"/>
      <c r="LMI5"/>
      <c r="LMJ5"/>
      <c r="LMK5"/>
      <c r="LML5"/>
      <c r="LMM5"/>
      <c r="LMN5"/>
      <c r="LMO5"/>
      <c r="LMP5"/>
      <c r="LMQ5"/>
      <c r="LMR5"/>
      <c r="LMS5"/>
      <c r="LMT5"/>
      <c r="LMU5"/>
      <c r="LMV5"/>
      <c r="LMW5"/>
      <c r="LMX5"/>
      <c r="LMY5"/>
      <c r="LMZ5"/>
      <c r="LNA5"/>
      <c r="LNB5"/>
      <c r="LNC5"/>
      <c r="LND5"/>
      <c r="LNE5"/>
      <c r="LNF5"/>
      <c r="LNG5"/>
      <c r="LNH5"/>
      <c r="LNI5"/>
      <c r="LNJ5"/>
      <c r="LNK5"/>
      <c r="LNL5"/>
      <c r="LNM5"/>
      <c r="LNN5"/>
      <c r="LNO5"/>
      <c r="LNP5"/>
      <c r="LNQ5"/>
      <c r="LNR5"/>
      <c r="LNS5"/>
      <c r="LNT5"/>
      <c r="LNU5"/>
      <c r="LNV5"/>
      <c r="LNW5"/>
      <c r="LNX5"/>
      <c r="LNY5"/>
      <c r="LNZ5"/>
      <c r="LOA5"/>
      <c r="LOB5"/>
      <c r="LOC5"/>
      <c r="LOD5"/>
      <c r="LOE5"/>
      <c r="LOF5"/>
      <c r="LOG5"/>
      <c r="LOH5"/>
      <c r="LOI5"/>
      <c r="LOJ5"/>
      <c r="LOK5"/>
      <c r="LOL5"/>
      <c r="LOM5"/>
      <c r="LON5"/>
      <c r="LOO5"/>
      <c r="LOP5"/>
      <c r="LOQ5"/>
      <c r="LOR5"/>
      <c r="LOS5"/>
      <c r="LOT5"/>
      <c r="LOU5"/>
      <c r="LOV5"/>
      <c r="LOW5"/>
      <c r="LOX5"/>
      <c r="LOY5"/>
      <c r="LOZ5"/>
      <c r="LPA5"/>
      <c r="LPB5"/>
      <c r="LPC5"/>
      <c r="LPD5"/>
      <c r="LPE5"/>
      <c r="LPF5"/>
      <c r="LPG5"/>
      <c r="LPH5"/>
      <c r="LPI5"/>
      <c r="LPJ5"/>
      <c r="LPK5"/>
      <c r="LPL5"/>
      <c r="LPM5"/>
      <c r="LPN5"/>
      <c r="LPO5"/>
      <c r="LPP5"/>
      <c r="LPQ5"/>
      <c r="LPR5"/>
      <c r="LPS5"/>
      <c r="LPT5"/>
      <c r="LPU5"/>
      <c r="LPV5"/>
      <c r="LPW5"/>
      <c r="LPX5"/>
      <c r="LPY5"/>
      <c r="LPZ5"/>
      <c r="LQA5"/>
      <c r="LQB5"/>
      <c r="LQC5"/>
      <c r="LQD5"/>
      <c r="LQE5"/>
      <c r="LQF5"/>
      <c r="LQG5"/>
      <c r="LQH5"/>
      <c r="LQI5"/>
      <c r="LQJ5"/>
      <c r="LQK5"/>
      <c r="LQL5"/>
      <c r="LQM5"/>
      <c r="LQN5"/>
      <c r="LQO5"/>
      <c r="LQP5"/>
      <c r="LQQ5"/>
      <c r="LQR5"/>
      <c r="LQS5"/>
      <c r="LQT5"/>
      <c r="LQU5"/>
      <c r="LQV5"/>
      <c r="LQW5"/>
      <c r="LQX5"/>
      <c r="LQY5"/>
      <c r="LQZ5"/>
      <c r="LRA5"/>
      <c r="LRB5"/>
      <c r="LRC5"/>
      <c r="LRD5"/>
      <c r="LRE5"/>
      <c r="LRF5"/>
      <c r="LRG5"/>
      <c r="LRH5"/>
      <c r="LRI5"/>
      <c r="LRJ5"/>
      <c r="LRK5"/>
      <c r="LRL5"/>
      <c r="LRM5"/>
      <c r="LRN5"/>
      <c r="LRO5"/>
      <c r="LRP5"/>
      <c r="LRQ5"/>
      <c r="LRR5"/>
      <c r="LRS5"/>
      <c r="LRT5"/>
      <c r="LRU5"/>
      <c r="LRV5"/>
      <c r="LRW5"/>
      <c r="LRX5"/>
      <c r="LRY5"/>
      <c r="LRZ5"/>
      <c r="LSA5"/>
      <c r="LSB5"/>
      <c r="LSC5"/>
      <c r="LSD5"/>
      <c r="LSE5"/>
      <c r="LSF5"/>
      <c r="LSG5"/>
      <c r="LSH5"/>
      <c r="LSI5"/>
      <c r="LSJ5"/>
      <c r="LSK5"/>
      <c r="LSL5"/>
      <c r="LSM5"/>
      <c r="LSN5"/>
      <c r="LSO5"/>
      <c r="LSP5"/>
      <c r="LSQ5"/>
      <c r="LSR5"/>
      <c r="LSS5"/>
      <c r="LST5"/>
      <c r="LSU5"/>
      <c r="LSV5"/>
      <c r="LSW5"/>
      <c r="LSX5"/>
      <c r="LSY5"/>
      <c r="LSZ5"/>
      <c r="LTA5"/>
      <c r="LTB5"/>
      <c r="LTC5"/>
      <c r="LTD5"/>
      <c r="LTE5"/>
      <c r="LTF5"/>
      <c r="LTG5"/>
      <c r="LTH5"/>
      <c r="LTI5"/>
      <c r="LTJ5"/>
      <c r="LTK5"/>
      <c r="LTL5"/>
      <c r="LTM5"/>
      <c r="LTN5"/>
      <c r="LTO5"/>
      <c r="LTP5"/>
      <c r="LTQ5"/>
      <c r="LTR5"/>
      <c r="LTS5"/>
      <c r="LTT5"/>
      <c r="LTU5"/>
      <c r="LTV5"/>
      <c r="LTW5"/>
      <c r="LTX5"/>
      <c r="LTY5"/>
      <c r="LTZ5"/>
      <c r="LUA5"/>
      <c r="LUB5"/>
      <c r="LUC5"/>
      <c r="LUD5"/>
      <c r="LUE5"/>
      <c r="LUF5"/>
      <c r="LUG5"/>
      <c r="LUH5"/>
      <c r="LUI5"/>
      <c r="LUJ5"/>
      <c r="LUK5"/>
      <c r="LUL5"/>
      <c r="LUM5"/>
      <c r="LUN5"/>
      <c r="LUO5"/>
      <c r="LUP5"/>
      <c r="LUQ5"/>
      <c r="LUR5"/>
      <c r="LUS5"/>
      <c r="LUT5"/>
      <c r="LUU5"/>
      <c r="LUV5"/>
      <c r="LUW5"/>
      <c r="LUX5"/>
      <c r="LUY5"/>
      <c r="LUZ5"/>
      <c r="LVA5"/>
      <c r="LVB5"/>
      <c r="LVC5"/>
      <c r="LVD5"/>
      <c r="LVE5"/>
      <c r="LVF5"/>
      <c r="LVG5"/>
      <c r="LVH5"/>
      <c r="LVI5"/>
      <c r="LVJ5"/>
      <c r="LVK5"/>
      <c r="LVL5"/>
      <c r="LVM5"/>
      <c r="LVN5"/>
      <c r="LVO5"/>
      <c r="LVP5"/>
      <c r="LVQ5"/>
      <c r="LVR5"/>
      <c r="LVS5"/>
      <c r="LVT5"/>
      <c r="LVU5"/>
      <c r="LVV5"/>
      <c r="LVW5"/>
      <c r="LVX5"/>
      <c r="LVY5"/>
      <c r="LVZ5"/>
      <c r="LWA5"/>
      <c r="LWB5"/>
      <c r="LWC5"/>
      <c r="LWD5"/>
      <c r="LWE5"/>
      <c r="LWF5"/>
      <c r="LWG5"/>
      <c r="LWH5"/>
      <c r="LWI5"/>
      <c r="LWJ5"/>
      <c r="LWK5"/>
      <c r="LWL5"/>
      <c r="LWM5"/>
      <c r="LWN5"/>
      <c r="LWO5"/>
      <c r="LWP5"/>
      <c r="LWQ5"/>
      <c r="LWR5"/>
      <c r="LWS5"/>
      <c r="LWT5"/>
      <c r="LWU5"/>
      <c r="LWV5"/>
      <c r="LWW5"/>
      <c r="LWX5"/>
      <c r="LWY5"/>
      <c r="LWZ5"/>
      <c r="LXA5"/>
      <c r="LXB5"/>
      <c r="LXC5"/>
      <c r="LXD5"/>
      <c r="LXE5"/>
      <c r="LXF5"/>
      <c r="LXG5"/>
      <c r="LXH5"/>
      <c r="LXI5"/>
      <c r="LXJ5"/>
      <c r="LXK5"/>
      <c r="LXL5"/>
      <c r="LXM5"/>
      <c r="LXN5"/>
      <c r="LXO5"/>
      <c r="LXP5"/>
      <c r="LXQ5"/>
      <c r="LXR5"/>
      <c r="LXS5"/>
      <c r="LXT5"/>
      <c r="LXU5"/>
      <c r="LXV5"/>
      <c r="LXW5"/>
      <c r="LXX5"/>
      <c r="LXY5"/>
      <c r="LXZ5"/>
      <c r="LYA5"/>
      <c r="LYB5"/>
      <c r="LYC5"/>
      <c r="LYD5"/>
      <c r="LYE5"/>
      <c r="LYF5"/>
      <c r="LYG5"/>
      <c r="LYH5"/>
      <c r="LYI5"/>
      <c r="LYJ5"/>
      <c r="LYK5"/>
      <c r="LYL5"/>
      <c r="LYM5"/>
      <c r="LYN5"/>
      <c r="LYO5"/>
      <c r="LYP5"/>
      <c r="LYQ5"/>
      <c r="LYR5"/>
      <c r="LYS5"/>
      <c r="LYT5"/>
      <c r="LYU5"/>
      <c r="LYV5"/>
      <c r="LYW5"/>
      <c r="LYX5"/>
      <c r="LYY5"/>
      <c r="LYZ5"/>
      <c r="LZA5"/>
      <c r="LZB5"/>
      <c r="LZC5"/>
      <c r="LZD5"/>
      <c r="LZE5"/>
      <c r="LZF5"/>
      <c r="LZG5"/>
      <c r="LZH5"/>
      <c r="LZI5"/>
      <c r="LZJ5"/>
      <c r="LZK5"/>
      <c r="LZL5"/>
      <c r="LZM5"/>
      <c r="LZN5"/>
      <c r="LZO5"/>
      <c r="LZP5"/>
      <c r="LZQ5"/>
      <c r="LZR5"/>
      <c r="LZS5"/>
      <c r="LZT5"/>
      <c r="LZU5"/>
      <c r="LZV5"/>
      <c r="LZW5"/>
      <c r="LZX5"/>
      <c r="LZY5"/>
      <c r="LZZ5"/>
      <c r="MAA5"/>
      <c r="MAB5"/>
      <c r="MAC5"/>
      <c r="MAD5"/>
      <c r="MAE5"/>
      <c r="MAF5"/>
      <c r="MAG5"/>
      <c r="MAH5"/>
      <c r="MAI5"/>
      <c r="MAJ5"/>
      <c r="MAK5"/>
      <c r="MAL5"/>
      <c r="MAM5"/>
      <c r="MAN5"/>
      <c r="MAO5"/>
      <c r="MAP5"/>
      <c r="MAQ5"/>
      <c r="MAR5"/>
      <c r="MAS5"/>
      <c r="MAT5"/>
      <c r="MAU5"/>
      <c r="MAV5"/>
      <c r="MAW5"/>
      <c r="MAX5"/>
      <c r="MAY5"/>
      <c r="MAZ5"/>
      <c r="MBA5"/>
      <c r="MBB5"/>
      <c r="MBC5"/>
      <c r="MBD5"/>
      <c r="MBE5"/>
      <c r="MBF5"/>
      <c r="MBG5"/>
      <c r="MBH5"/>
      <c r="MBI5"/>
      <c r="MBJ5"/>
      <c r="MBK5"/>
      <c r="MBL5"/>
      <c r="MBM5"/>
      <c r="MBN5"/>
      <c r="MBO5"/>
      <c r="MBP5"/>
      <c r="MBQ5"/>
      <c r="MBR5"/>
      <c r="MBS5"/>
      <c r="MBT5"/>
      <c r="MBU5"/>
      <c r="MBV5"/>
      <c r="MBW5"/>
      <c r="MBX5"/>
      <c r="MBY5"/>
      <c r="MBZ5"/>
      <c r="MCA5"/>
      <c r="MCB5"/>
      <c r="MCC5"/>
      <c r="MCD5"/>
      <c r="MCE5"/>
      <c r="MCF5"/>
      <c r="MCG5"/>
      <c r="MCH5"/>
      <c r="MCI5"/>
      <c r="MCJ5"/>
      <c r="MCK5"/>
      <c r="MCL5"/>
      <c r="MCM5"/>
      <c r="MCN5"/>
      <c r="MCO5"/>
      <c r="MCP5"/>
      <c r="MCQ5"/>
      <c r="MCR5"/>
      <c r="MCS5"/>
      <c r="MCT5"/>
      <c r="MCU5"/>
      <c r="MCV5"/>
      <c r="MCW5"/>
      <c r="MCX5"/>
      <c r="MCY5"/>
      <c r="MCZ5"/>
      <c r="MDA5"/>
      <c r="MDB5"/>
      <c r="MDC5"/>
      <c r="MDD5"/>
      <c r="MDE5"/>
      <c r="MDF5"/>
      <c r="MDG5"/>
      <c r="MDH5"/>
      <c r="MDI5"/>
      <c r="MDJ5"/>
      <c r="MDK5"/>
      <c r="MDL5"/>
      <c r="MDM5"/>
      <c r="MDN5"/>
      <c r="MDO5"/>
      <c r="MDP5"/>
      <c r="MDQ5"/>
      <c r="MDR5"/>
      <c r="MDS5"/>
      <c r="MDT5"/>
      <c r="MDU5"/>
      <c r="MDV5"/>
      <c r="MDW5"/>
      <c r="MDX5"/>
      <c r="MDY5"/>
      <c r="MDZ5"/>
      <c r="MEA5"/>
      <c r="MEB5"/>
      <c r="MEC5"/>
      <c r="MED5"/>
      <c r="MEE5"/>
      <c r="MEF5"/>
      <c r="MEG5"/>
      <c r="MEH5"/>
      <c r="MEI5"/>
      <c r="MEJ5"/>
      <c r="MEK5"/>
      <c r="MEL5"/>
      <c r="MEM5"/>
      <c r="MEN5"/>
      <c r="MEO5"/>
      <c r="MEP5"/>
      <c r="MEQ5"/>
      <c r="MER5"/>
      <c r="MES5"/>
      <c r="MET5"/>
      <c r="MEU5"/>
      <c r="MEV5"/>
      <c r="MEW5"/>
      <c r="MEX5"/>
      <c r="MEY5"/>
      <c r="MEZ5"/>
      <c r="MFA5"/>
      <c r="MFB5"/>
      <c r="MFC5"/>
      <c r="MFD5"/>
      <c r="MFE5"/>
      <c r="MFF5"/>
      <c r="MFG5"/>
      <c r="MFH5"/>
      <c r="MFI5"/>
      <c r="MFJ5"/>
      <c r="MFK5"/>
      <c r="MFL5"/>
      <c r="MFM5"/>
      <c r="MFN5"/>
      <c r="MFO5"/>
      <c r="MFP5"/>
      <c r="MFQ5"/>
      <c r="MFR5"/>
      <c r="MFS5"/>
      <c r="MFT5"/>
      <c r="MFU5"/>
      <c r="MFV5"/>
      <c r="MFW5"/>
      <c r="MFX5"/>
      <c r="MFY5"/>
      <c r="MFZ5"/>
      <c r="MGA5"/>
      <c r="MGB5"/>
      <c r="MGC5"/>
      <c r="MGD5"/>
      <c r="MGE5"/>
      <c r="MGF5"/>
      <c r="MGG5"/>
      <c r="MGH5"/>
      <c r="MGI5"/>
      <c r="MGJ5"/>
      <c r="MGK5"/>
      <c r="MGL5"/>
      <c r="MGM5"/>
      <c r="MGN5"/>
      <c r="MGO5"/>
      <c r="MGP5"/>
      <c r="MGQ5"/>
      <c r="MGR5"/>
      <c r="MGS5"/>
      <c r="MGT5"/>
      <c r="MGU5"/>
      <c r="MGV5"/>
      <c r="MGW5"/>
      <c r="MGX5"/>
      <c r="MGY5"/>
      <c r="MGZ5"/>
      <c r="MHA5"/>
      <c r="MHB5"/>
      <c r="MHC5"/>
      <c r="MHD5"/>
      <c r="MHE5"/>
      <c r="MHF5"/>
      <c r="MHG5"/>
      <c r="MHH5"/>
      <c r="MHI5"/>
      <c r="MHJ5"/>
      <c r="MHK5"/>
      <c r="MHL5"/>
      <c r="MHM5"/>
      <c r="MHN5"/>
      <c r="MHO5"/>
      <c r="MHP5"/>
      <c r="MHQ5"/>
      <c r="MHR5"/>
      <c r="MHS5"/>
      <c r="MHT5"/>
      <c r="MHU5"/>
      <c r="MHV5"/>
      <c r="MHW5"/>
      <c r="MHX5"/>
      <c r="MHY5"/>
      <c r="MHZ5"/>
      <c r="MIA5"/>
      <c r="MIB5"/>
      <c r="MIC5"/>
      <c r="MID5"/>
      <c r="MIE5"/>
      <c r="MIF5"/>
      <c r="MIG5"/>
      <c r="MIH5"/>
      <c r="MII5"/>
      <c r="MIJ5"/>
      <c r="MIK5"/>
      <c r="MIL5"/>
      <c r="MIM5"/>
      <c r="MIN5"/>
      <c r="MIO5"/>
      <c r="MIP5"/>
      <c r="MIQ5"/>
      <c r="MIR5"/>
      <c r="MIS5"/>
      <c r="MIT5"/>
      <c r="MIU5"/>
      <c r="MIV5"/>
      <c r="MIW5"/>
      <c r="MIX5"/>
      <c r="MIY5"/>
      <c r="MIZ5"/>
      <c r="MJA5"/>
      <c r="MJB5"/>
      <c r="MJC5"/>
      <c r="MJD5"/>
      <c r="MJE5"/>
      <c r="MJF5"/>
      <c r="MJG5"/>
      <c r="MJH5"/>
      <c r="MJI5"/>
      <c r="MJJ5"/>
      <c r="MJK5"/>
      <c r="MJL5"/>
      <c r="MJM5"/>
      <c r="MJN5"/>
      <c r="MJO5"/>
      <c r="MJP5"/>
      <c r="MJQ5"/>
      <c r="MJR5"/>
      <c r="MJS5"/>
      <c r="MJT5"/>
      <c r="MJU5"/>
      <c r="MJV5"/>
      <c r="MJW5"/>
      <c r="MJX5"/>
      <c r="MJY5"/>
      <c r="MJZ5"/>
      <c r="MKA5"/>
      <c r="MKB5"/>
      <c r="MKC5"/>
      <c r="MKD5"/>
      <c r="MKE5"/>
      <c r="MKF5"/>
      <c r="MKG5"/>
      <c r="MKH5"/>
      <c r="MKI5"/>
      <c r="MKJ5"/>
      <c r="MKK5"/>
      <c r="MKL5"/>
      <c r="MKM5"/>
      <c r="MKN5"/>
      <c r="MKO5"/>
      <c r="MKP5"/>
      <c r="MKQ5"/>
      <c r="MKR5"/>
      <c r="MKS5"/>
      <c r="MKT5"/>
      <c r="MKU5"/>
      <c r="MKV5"/>
      <c r="MKW5"/>
      <c r="MKX5"/>
      <c r="MKY5"/>
      <c r="MKZ5"/>
      <c r="MLA5"/>
      <c r="MLB5"/>
      <c r="MLC5"/>
      <c r="MLD5"/>
      <c r="MLE5"/>
      <c r="MLF5"/>
      <c r="MLG5"/>
      <c r="MLH5"/>
      <c r="MLI5"/>
      <c r="MLJ5"/>
      <c r="MLK5"/>
      <c r="MLL5"/>
      <c r="MLM5"/>
      <c r="MLN5"/>
      <c r="MLO5"/>
      <c r="MLP5"/>
      <c r="MLQ5"/>
      <c r="MLR5"/>
      <c r="MLS5"/>
      <c r="MLT5"/>
      <c r="MLU5"/>
      <c r="MLV5"/>
      <c r="MLW5"/>
      <c r="MLX5"/>
      <c r="MLY5"/>
      <c r="MLZ5"/>
      <c r="MMA5"/>
      <c r="MMB5"/>
      <c r="MMC5"/>
      <c r="MMD5"/>
      <c r="MME5"/>
      <c r="MMF5"/>
      <c r="MMG5"/>
      <c r="MMH5"/>
      <c r="MMI5"/>
      <c r="MMJ5"/>
      <c r="MMK5"/>
      <c r="MML5"/>
      <c r="MMM5"/>
      <c r="MMN5"/>
      <c r="MMO5"/>
      <c r="MMP5"/>
      <c r="MMQ5"/>
      <c r="MMR5"/>
      <c r="MMS5"/>
      <c r="MMT5"/>
      <c r="MMU5"/>
      <c r="MMV5"/>
      <c r="MMW5"/>
      <c r="MMX5"/>
      <c r="MMY5"/>
      <c r="MMZ5"/>
      <c r="MNA5"/>
      <c r="MNB5"/>
      <c r="MNC5"/>
      <c r="MND5"/>
      <c r="MNE5"/>
      <c r="MNF5"/>
      <c r="MNG5"/>
      <c r="MNH5"/>
      <c r="MNI5"/>
      <c r="MNJ5"/>
      <c r="MNK5"/>
      <c r="MNL5"/>
      <c r="MNM5"/>
      <c r="MNN5"/>
      <c r="MNO5"/>
      <c r="MNP5"/>
      <c r="MNQ5"/>
      <c r="MNR5"/>
      <c r="MNS5"/>
      <c r="MNT5"/>
      <c r="MNU5"/>
      <c r="MNV5"/>
      <c r="MNW5"/>
      <c r="MNX5"/>
      <c r="MNY5"/>
      <c r="MNZ5"/>
      <c r="MOA5"/>
      <c r="MOB5"/>
      <c r="MOC5"/>
      <c r="MOD5"/>
      <c r="MOE5"/>
      <c r="MOF5"/>
      <c r="MOG5"/>
      <c r="MOH5"/>
      <c r="MOI5"/>
      <c r="MOJ5"/>
      <c r="MOK5"/>
      <c r="MOL5"/>
      <c r="MOM5"/>
      <c r="MON5"/>
      <c r="MOO5"/>
      <c r="MOP5"/>
      <c r="MOQ5"/>
      <c r="MOR5"/>
      <c r="MOS5"/>
      <c r="MOT5"/>
      <c r="MOU5"/>
      <c r="MOV5"/>
      <c r="MOW5"/>
      <c r="MOX5"/>
      <c r="MOY5"/>
      <c r="MOZ5"/>
      <c r="MPA5"/>
      <c r="MPB5"/>
      <c r="MPC5"/>
      <c r="MPD5"/>
      <c r="MPE5"/>
      <c r="MPF5"/>
      <c r="MPG5"/>
      <c r="MPH5"/>
      <c r="MPI5"/>
      <c r="MPJ5"/>
      <c r="MPK5"/>
      <c r="MPL5"/>
      <c r="MPM5"/>
      <c r="MPN5"/>
      <c r="MPO5"/>
      <c r="MPP5"/>
      <c r="MPQ5"/>
      <c r="MPR5"/>
      <c r="MPS5"/>
      <c r="MPT5"/>
      <c r="MPU5"/>
      <c r="MPV5"/>
      <c r="MPW5"/>
      <c r="MPX5"/>
      <c r="MPY5"/>
      <c r="MPZ5"/>
      <c r="MQA5"/>
      <c r="MQB5"/>
      <c r="MQC5"/>
      <c r="MQD5"/>
      <c r="MQE5"/>
      <c r="MQF5"/>
      <c r="MQG5"/>
      <c r="MQH5"/>
      <c r="MQI5"/>
      <c r="MQJ5"/>
      <c r="MQK5"/>
      <c r="MQL5"/>
      <c r="MQM5"/>
      <c r="MQN5"/>
      <c r="MQO5"/>
      <c r="MQP5"/>
      <c r="MQQ5"/>
      <c r="MQR5"/>
      <c r="MQS5"/>
      <c r="MQT5"/>
      <c r="MQU5"/>
      <c r="MQV5"/>
      <c r="MQW5"/>
      <c r="MQX5"/>
      <c r="MQY5"/>
      <c r="MQZ5"/>
      <c r="MRA5"/>
      <c r="MRB5"/>
      <c r="MRC5"/>
      <c r="MRD5"/>
      <c r="MRE5"/>
      <c r="MRF5"/>
      <c r="MRG5"/>
      <c r="MRH5"/>
      <c r="MRI5"/>
      <c r="MRJ5"/>
      <c r="MRK5"/>
      <c r="MRL5"/>
      <c r="MRM5"/>
      <c r="MRN5"/>
      <c r="MRO5"/>
      <c r="MRP5"/>
      <c r="MRQ5"/>
      <c r="MRR5"/>
      <c r="MRS5"/>
      <c r="MRT5"/>
      <c r="MRU5"/>
      <c r="MRV5"/>
      <c r="MRW5"/>
      <c r="MRX5"/>
      <c r="MRY5"/>
      <c r="MRZ5"/>
      <c r="MSA5"/>
      <c r="MSB5"/>
      <c r="MSC5"/>
      <c r="MSD5"/>
      <c r="MSE5"/>
      <c r="MSF5"/>
      <c r="MSG5"/>
      <c r="MSH5"/>
      <c r="MSI5"/>
      <c r="MSJ5"/>
      <c r="MSK5"/>
      <c r="MSL5"/>
      <c r="MSM5"/>
      <c r="MSN5"/>
      <c r="MSO5"/>
      <c r="MSP5"/>
      <c r="MSQ5"/>
      <c r="MSR5"/>
      <c r="MSS5"/>
      <c r="MST5"/>
      <c r="MSU5"/>
      <c r="MSV5"/>
      <c r="MSW5"/>
      <c r="MSX5"/>
      <c r="MSY5"/>
      <c r="MSZ5"/>
      <c r="MTA5"/>
      <c r="MTB5"/>
      <c r="MTC5"/>
      <c r="MTD5"/>
      <c r="MTE5"/>
      <c r="MTF5"/>
      <c r="MTG5"/>
      <c r="MTH5"/>
      <c r="MTI5"/>
      <c r="MTJ5"/>
      <c r="MTK5"/>
      <c r="MTL5"/>
      <c r="MTM5"/>
      <c r="MTN5"/>
      <c r="MTO5"/>
      <c r="MTP5"/>
      <c r="MTQ5"/>
      <c r="MTR5"/>
      <c r="MTS5"/>
      <c r="MTT5"/>
      <c r="MTU5"/>
      <c r="MTV5"/>
      <c r="MTW5"/>
      <c r="MTX5"/>
      <c r="MTY5"/>
      <c r="MTZ5"/>
      <c r="MUA5"/>
      <c r="MUB5"/>
      <c r="MUC5"/>
      <c r="MUD5"/>
      <c r="MUE5"/>
      <c r="MUF5"/>
      <c r="MUG5"/>
      <c r="MUH5"/>
      <c r="MUI5"/>
      <c r="MUJ5"/>
      <c r="MUK5"/>
      <c r="MUL5"/>
      <c r="MUM5"/>
      <c r="MUN5"/>
      <c r="MUO5"/>
      <c r="MUP5"/>
      <c r="MUQ5"/>
      <c r="MUR5"/>
      <c r="MUS5"/>
      <c r="MUT5"/>
      <c r="MUU5"/>
      <c r="MUV5"/>
      <c r="MUW5"/>
      <c r="MUX5"/>
      <c r="MUY5"/>
      <c r="MUZ5"/>
      <c r="MVA5"/>
      <c r="MVB5"/>
      <c r="MVC5"/>
      <c r="MVD5"/>
      <c r="MVE5"/>
      <c r="MVF5"/>
      <c r="MVG5"/>
      <c r="MVH5"/>
      <c r="MVI5"/>
      <c r="MVJ5"/>
      <c r="MVK5"/>
      <c r="MVL5"/>
      <c r="MVM5"/>
      <c r="MVN5"/>
      <c r="MVO5"/>
      <c r="MVP5"/>
      <c r="MVQ5"/>
      <c r="MVR5"/>
      <c r="MVS5"/>
      <c r="MVT5"/>
      <c r="MVU5"/>
      <c r="MVV5"/>
      <c r="MVW5"/>
      <c r="MVX5"/>
      <c r="MVY5"/>
      <c r="MVZ5"/>
      <c r="MWA5"/>
      <c r="MWB5"/>
      <c r="MWC5"/>
      <c r="MWD5"/>
      <c r="MWE5"/>
      <c r="MWF5"/>
      <c r="MWG5"/>
      <c r="MWH5"/>
      <c r="MWI5"/>
      <c r="MWJ5"/>
      <c r="MWK5"/>
      <c r="MWL5"/>
      <c r="MWM5"/>
      <c r="MWN5"/>
      <c r="MWO5"/>
      <c r="MWP5"/>
      <c r="MWQ5"/>
      <c r="MWR5"/>
      <c r="MWS5"/>
      <c r="MWT5"/>
      <c r="MWU5"/>
      <c r="MWV5"/>
      <c r="MWW5"/>
      <c r="MWX5"/>
      <c r="MWY5"/>
      <c r="MWZ5"/>
      <c r="MXA5"/>
      <c r="MXB5"/>
      <c r="MXC5"/>
      <c r="MXD5"/>
      <c r="MXE5"/>
      <c r="MXF5"/>
      <c r="MXG5"/>
      <c r="MXH5"/>
      <c r="MXI5"/>
      <c r="MXJ5"/>
      <c r="MXK5"/>
      <c r="MXL5"/>
      <c r="MXM5"/>
      <c r="MXN5"/>
      <c r="MXO5"/>
      <c r="MXP5"/>
      <c r="MXQ5"/>
      <c r="MXR5"/>
      <c r="MXS5"/>
      <c r="MXT5"/>
      <c r="MXU5"/>
      <c r="MXV5"/>
      <c r="MXW5"/>
      <c r="MXX5"/>
      <c r="MXY5"/>
      <c r="MXZ5"/>
      <c r="MYA5"/>
      <c r="MYB5"/>
      <c r="MYC5"/>
      <c r="MYD5"/>
      <c r="MYE5"/>
      <c r="MYF5"/>
      <c r="MYG5"/>
      <c r="MYH5"/>
      <c r="MYI5"/>
      <c r="MYJ5"/>
      <c r="MYK5"/>
      <c r="MYL5"/>
      <c r="MYM5"/>
      <c r="MYN5"/>
      <c r="MYO5"/>
      <c r="MYP5"/>
      <c r="MYQ5"/>
      <c r="MYR5"/>
      <c r="MYS5"/>
      <c r="MYT5"/>
      <c r="MYU5"/>
      <c r="MYV5"/>
      <c r="MYW5"/>
      <c r="MYX5"/>
      <c r="MYY5"/>
      <c r="MYZ5"/>
      <c r="MZA5"/>
      <c r="MZB5"/>
      <c r="MZC5"/>
      <c r="MZD5"/>
      <c r="MZE5"/>
      <c r="MZF5"/>
      <c r="MZG5"/>
      <c r="MZH5"/>
      <c r="MZI5"/>
      <c r="MZJ5"/>
      <c r="MZK5"/>
      <c r="MZL5"/>
      <c r="MZM5"/>
      <c r="MZN5"/>
      <c r="MZO5"/>
      <c r="MZP5"/>
      <c r="MZQ5"/>
      <c r="MZR5"/>
      <c r="MZS5"/>
      <c r="MZT5"/>
      <c r="MZU5"/>
      <c r="MZV5"/>
      <c r="MZW5"/>
      <c r="MZX5"/>
      <c r="MZY5"/>
      <c r="MZZ5"/>
      <c r="NAA5"/>
      <c r="NAB5"/>
      <c r="NAC5"/>
      <c r="NAD5"/>
      <c r="NAE5"/>
      <c r="NAF5"/>
      <c r="NAG5"/>
      <c r="NAH5"/>
      <c r="NAI5"/>
      <c r="NAJ5"/>
      <c r="NAK5"/>
      <c r="NAL5"/>
      <c r="NAM5"/>
      <c r="NAN5"/>
      <c r="NAO5"/>
      <c r="NAP5"/>
      <c r="NAQ5"/>
      <c r="NAR5"/>
      <c r="NAS5"/>
      <c r="NAT5"/>
      <c r="NAU5"/>
      <c r="NAV5"/>
      <c r="NAW5"/>
      <c r="NAX5"/>
      <c r="NAY5"/>
      <c r="NAZ5"/>
      <c r="NBA5"/>
      <c r="NBB5"/>
      <c r="NBC5"/>
      <c r="NBD5"/>
      <c r="NBE5"/>
      <c r="NBF5"/>
      <c r="NBG5"/>
      <c r="NBH5"/>
      <c r="NBI5"/>
      <c r="NBJ5"/>
      <c r="NBK5"/>
      <c r="NBL5"/>
      <c r="NBM5"/>
      <c r="NBN5"/>
      <c r="NBO5"/>
      <c r="NBP5"/>
      <c r="NBQ5"/>
      <c r="NBR5"/>
      <c r="NBS5"/>
      <c r="NBT5"/>
      <c r="NBU5"/>
      <c r="NBV5"/>
      <c r="NBW5"/>
      <c r="NBX5"/>
      <c r="NBY5"/>
      <c r="NBZ5"/>
      <c r="NCA5"/>
      <c r="NCB5"/>
      <c r="NCC5"/>
      <c r="NCD5"/>
      <c r="NCE5"/>
      <c r="NCF5"/>
      <c r="NCG5"/>
      <c r="NCH5"/>
      <c r="NCI5"/>
      <c r="NCJ5"/>
      <c r="NCK5"/>
      <c r="NCL5"/>
      <c r="NCM5"/>
      <c r="NCN5"/>
      <c r="NCO5"/>
      <c r="NCP5"/>
      <c r="NCQ5"/>
      <c r="NCR5"/>
      <c r="NCS5"/>
      <c r="NCT5"/>
      <c r="NCU5"/>
      <c r="NCV5"/>
      <c r="NCW5"/>
      <c r="NCX5"/>
      <c r="NCY5"/>
      <c r="NCZ5"/>
      <c r="NDA5"/>
      <c r="NDB5"/>
      <c r="NDC5"/>
      <c r="NDD5"/>
      <c r="NDE5"/>
      <c r="NDF5"/>
      <c r="NDG5"/>
      <c r="NDH5"/>
      <c r="NDI5"/>
      <c r="NDJ5"/>
      <c r="NDK5"/>
      <c r="NDL5"/>
      <c r="NDM5"/>
      <c r="NDN5"/>
      <c r="NDO5"/>
      <c r="NDP5"/>
      <c r="NDQ5"/>
      <c r="NDR5"/>
      <c r="NDS5"/>
      <c r="NDT5"/>
      <c r="NDU5"/>
      <c r="NDV5"/>
      <c r="NDW5"/>
      <c r="NDX5"/>
      <c r="NDY5"/>
      <c r="NDZ5"/>
      <c r="NEA5"/>
      <c r="NEB5"/>
      <c r="NEC5"/>
      <c r="NED5"/>
      <c r="NEE5"/>
      <c r="NEF5"/>
      <c r="NEG5"/>
      <c r="NEH5"/>
      <c r="NEI5"/>
      <c r="NEJ5"/>
      <c r="NEK5"/>
      <c r="NEL5"/>
      <c r="NEM5"/>
      <c r="NEN5"/>
      <c r="NEO5"/>
      <c r="NEP5"/>
      <c r="NEQ5"/>
      <c r="NER5"/>
      <c r="NES5"/>
      <c r="NET5"/>
      <c r="NEU5"/>
      <c r="NEV5"/>
      <c r="NEW5"/>
      <c r="NEX5"/>
      <c r="NEY5"/>
      <c r="NEZ5"/>
      <c r="NFA5"/>
      <c r="NFB5"/>
      <c r="NFC5"/>
      <c r="NFD5"/>
      <c r="NFE5"/>
      <c r="NFF5"/>
      <c r="NFG5"/>
      <c r="NFH5"/>
      <c r="NFI5"/>
      <c r="NFJ5"/>
      <c r="NFK5"/>
      <c r="NFL5"/>
      <c r="NFM5"/>
      <c r="NFN5"/>
      <c r="NFO5"/>
      <c r="NFP5"/>
      <c r="NFQ5"/>
      <c r="NFR5"/>
      <c r="NFS5"/>
      <c r="NFT5"/>
      <c r="NFU5"/>
      <c r="NFV5"/>
      <c r="NFW5"/>
      <c r="NFX5"/>
      <c r="NFY5"/>
      <c r="NFZ5"/>
      <c r="NGA5"/>
      <c r="NGB5"/>
      <c r="NGC5"/>
      <c r="NGD5"/>
      <c r="NGE5"/>
      <c r="NGF5"/>
      <c r="NGG5"/>
      <c r="NGH5"/>
      <c r="NGI5"/>
      <c r="NGJ5"/>
      <c r="NGK5"/>
      <c r="NGL5"/>
      <c r="NGM5"/>
      <c r="NGN5"/>
      <c r="NGO5"/>
      <c r="NGP5"/>
      <c r="NGQ5"/>
      <c r="NGR5"/>
      <c r="NGS5"/>
      <c r="NGT5"/>
      <c r="NGU5"/>
      <c r="NGV5"/>
      <c r="NGW5"/>
      <c r="NGX5"/>
      <c r="NGY5"/>
      <c r="NGZ5"/>
      <c r="NHA5"/>
      <c r="NHB5"/>
      <c r="NHC5"/>
      <c r="NHD5"/>
      <c r="NHE5"/>
      <c r="NHF5"/>
      <c r="NHG5"/>
      <c r="NHH5"/>
      <c r="NHI5"/>
      <c r="NHJ5"/>
      <c r="NHK5"/>
      <c r="NHL5"/>
      <c r="NHM5"/>
      <c r="NHN5"/>
      <c r="NHO5"/>
      <c r="NHP5"/>
      <c r="NHQ5"/>
      <c r="NHR5"/>
      <c r="NHS5"/>
      <c r="NHT5"/>
      <c r="NHU5"/>
      <c r="NHV5"/>
      <c r="NHW5"/>
      <c r="NHX5"/>
      <c r="NHY5"/>
      <c r="NHZ5"/>
      <c r="NIA5"/>
      <c r="NIB5"/>
      <c r="NIC5"/>
      <c r="NID5"/>
      <c r="NIE5"/>
      <c r="NIF5"/>
      <c r="NIG5"/>
      <c r="NIH5"/>
      <c r="NII5"/>
      <c r="NIJ5"/>
      <c r="NIK5"/>
      <c r="NIL5"/>
      <c r="NIM5"/>
      <c r="NIN5"/>
      <c r="NIO5"/>
      <c r="NIP5"/>
      <c r="NIQ5"/>
      <c r="NIR5"/>
      <c r="NIS5"/>
      <c r="NIT5"/>
      <c r="NIU5"/>
      <c r="NIV5"/>
      <c r="NIW5"/>
      <c r="NIX5"/>
      <c r="NIY5"/>
      <c r="NIZ5"/>
      <c r="NJA5"/>
      <c r="NJB5"/>
      <c r="NJC5"/>
      <c r="NJD5"/>
      <c r="NJE5"/>
      <c r="NJF5"/>
      <c r="NJG5"/>
      <c r="NJH5"/>
      <c r="NJI5"/>
      <c r="NJJ5"/>
      <c r="NJK5"/>
      <c r="NJL5"/>
      <c r="NJM5"/>
      <c r="NJN5"/>
      <c r="NJO5"/>
      <c r="NJP5"/>
      <c r="NJQ5"/>
      <c r="NJR5"/>
      <c r="NJS5"/>
      <c r="NJT5"/>
      <c r="NJU5"/>
      <c r="NJV5"/>
      <c r="NJW5"/>
      <c r="NJX5"/>
      <c r="NJY5"/>
      <c r="NJZ5"/>
      <c r="NKA5"/>
      <c r="NKB5"/>
      <c r="NKC5"/>
      <c r="NKD5"/>
      <c r="NKE5"/>
      <c r="NKF5"/>
      <c r="NKG5"/>
      <c r="NKH5"/>
      <c r="NKI5"/>
      <c r="NKJ5"/>
      <c r="NKK5"/>
      <c r="NKL5"/>
      <c r="NKM5"/>
      <c r="NKN5"/>
      <c r="NKO5"/>
      <c r="NKP5"/>
      <c r="NKQ5"/>
      <c r="NKR5"/>
      <c r="NKS5"/>
      <c r="NKT5"/>
      <c r="NKU5"/>
      <c r="NKV5"/>
      <c r="NKW5"/>
      <c r="NKX5"/>
      <c r="NKY5"/>
      <c r="NKZ5"/>
      <c r="NLA5"/>
      <c r="NLB5"/>
      <c r="NLC5"/>
      <c r="NLD5"/>
      <c r="NLE5"/>
      <c r="NLF5"/>
      <c r="NLG5"/>
      <c r="NLH5"/>
      <c r="NLI5"/>
      <c r="NLJ5"/>
      <c r="NLK5"/>
      <c r="NLL5"/>
      <c r="NLM5"/>
      <c r="NLN5"/>
      <c r="NLO5"/>
      <c r="NLP5"/>
      <c r="NLQ5"/>
      <c r="NLR5"/>
      <c r="NLS5"/>
      <c r="NLT5"/>
      <c r="NLU5"/>
      <c r="NLV5"/>
      <c r="NLW5"/>
      <c r="NLX5"/>
      <c r="NLY5"/>
      <c r="NLZ5"/>
      <c r="NMA5"/>
      <c r="NMB5"/>
      <c r="NMC5"/>
      <c r="NMD5"/>
      <c r="NME5"/>
      <c r="NMF5"/>
      <c r="NMG5"/>
      <c r="NMH5"/>
      <c r="NMI5"/>
      <c r="NMJ5"/>
      <c r="NMK5"/>
      <c r="NML5"/>
      <c r="NMM5"/>
      <c r="NMN5"/>
      <c r="NMO5"/>
      <c r="NMP5"/>
      <c r="NMQ5"/>
      <c r="NMR5"/>
      <c r="NMS5"/>
      <c r="NMT5"/>
      <c r="NMU5"/>
      <c r="NMV5"/>
      <c r="NMW5"/>
      <c r="NMX5"/>
      <c r="NMY5"/>
      <c r="NMZ5"/>
      <c r="NNA5"/>
      <c r="NNB5"/>
      <c r="NNC5"/>
      <c r="NND5"/>
      <c r="NNE5"/>
      <c r="NNF5"/>
      <c r="NNG5"/>
      <c r="NNH5"/>
      <c r="NNI5"/>
      <c r="NNJ5"/>
      <c r="NNK5"/>
      <c r="NNL5"/>
      <c r="NNM5"/>
      <c r="NNN5"/>
      <c r="NNO5"/>
      <c r="NNP5"/>
      <c r="NNQ5"/>
      <c r="NNR5"/>
      <c r="NNS5"/>
      <c r="NNT5"/>
      <c r="NNU5"/>
      <c r="NNV5"/>
      <c r="NNW5"/>
      <c r="NNX5"/>
      <c r="NNY5"/>
      <c r="NNZ5"/>
      <c r="NOA5"/>
      <c r="NOB5"/>
      <c r="NOC5"/>
      <c r="NOD5"/>
      <c r="NOE5"/>
      <c r="NOF5"/>
      <c r="NOG5"/>
      <c r="NOH5"/>
      <c r="NOI5"/>
      <c r="NOJ5"/>
      <c r="NOK5"/>
      <c r="NOL5"/>
      <c r="NOM5"/>
      <c r="NON5"/>
      <c r="NOO5"/>
      <c r="NOP5"/>
      <c r="NOQ5"/>
      <c r="NOR5"/>
      <c r="NOS5"/>
      <c r="NOT5"/>
      <c r="NOU5"/>
      <c r="NOV5"/>
      <c r="NOW5"/>
      <c r="NOX5"/>
      <c r="NOY5"/>
      <c r="NOZ5"/>
      <c r="NPA5"/>
      <c r="NPB5"/>
      <c r="NPC5"/>
      <c r="NPD5"/>
      <c r="NPE5"/>
      <c r="NPF5"/>
      <c r="NPG5"/>
      <c r="NPH5"/>
      <c r="NPI5"/>
      <c r="NPJ5"/>
      <c r="NPK5"/>
      <c r="NPL5"/>
      <c r="NPM5"/>
      <c r="NPN5"/>
      <c r="NPO5"/>
      <c r="NPP5"/>
      <c r="NPQ5"/>
      <c r="NPR5"/>
      <c r="NPS5"/>
      <c r="NPT5"/>
      <c r="NPU5"/>
      <c r="NPV5"/>
      <c r="NPW5"/>
      <c r="NPX5"/>
      <c r="NPY5"/>
      <c r="NPZ5"/>
      <c r="NQA5"/>
      <c r="NQB5"/>
      <c r="NQC5"/>
      <c r="NQD5"/>
      <c r="NQE5"/>
      <c r="NQF5"/>
      <c r="NQG5"/>
      <c r="NQH5"/>
      <c r="NQI5"/>
      <c r="NQJ5"/>
      <c r="NQK5"/>
      <c r="NQL5"/>
      <c r="NQM5"/>
      <c r="NQN5"/>
      <c r="NQO5"/>
      <c r="NQP5"/>
      <c r="NQQ5"/>
      <c r="NQR5"/>
      <c r="NQS5"/>
      <c r="NQT5"/>
      <c r="NQU5"/>
      <c r="NQV5"/>
      <c r="NQW5"/>
      <c r="NQX5"/>
      <c r="NQY5"/>
      <c r="NQZ5"/>
      <c r="NRA5"/>
      <c r="NRB5"/>
      <c r="NRC5"/>
      <c r="NRD5"/>
      <c r="NRE5"/>
      <c r="NRF5"/>
      <c r="NRG5"/>
      <c r="NRH5"/>
      <c r="NRI5"/>
      <c r="NRJ5"/>
      <c r="NRK5"/>
      <c r="NRL5"/>
      <c r="NRM5"/>
      <c r="NRN5"/>
      <c r="NRO5"/>
      <c r="NRP5"/>
      <c r="NRQ5"/>
      <c r="NRR5"/>
      <c r="NRS5"/>
      <c r="NRT5"/>
      <c r="NRU5"/>
      <c r="NRV5"/>
      <c r="NRW5"/>
      <c r="NRX5"/>
      <c r="NRY5"/>
      <c r="NRZ5"/>
      <c r="NSA5"/>
      <c r="NSB5"/>
      <c r="NSC5"/>
      <c r="NSD5"/>
      <c r="NSE5"/>
      <c r="NSF5"/>
      <c r="NSG5"/>
      <c r="NSH5"/>
      <c r="NSI5"/>
      <c r="NSJ5"/>
      <c r="NSK5"/>
      <c r="NSL5"/>
      <c r="NSM5"/>
      <c r="NSN5"/>
      <c r="NSO5"/>
      <c r="NSP5"/>
      <c r="NSQ5"/>
      <c r="NSR5"/>
      <c r="NSS5"/>
      <c r="NST5"/>
      <c r="NSU5"/>
      <c r="NSV5"/>
      <c r="NSW5"/>
      <c r="NSX5"/>
      <c r="NSY5"/>
      <c r="NSZ5"/>
      <c r="NTA5"/>
      <c r="NTB5"/>
      <c r="NTC5"/>
      <c r="NTD5"/>
      <c r="NTE5"/>
      <c r="NTF5"/>
      <c r="NTG5"/>
      <c r="NTH5"/>
      <c r="NTI5"/>
      <c r="NTJ5"/>
      <c r="NTK5"/>
      <c r="NTL5"/>
      <c r="NTM5"/>
      <c r="NTN5"/>
      <c r="NTO5"/>
      <c r="NTP5"/>
      <c r="NTQ5"/>
      <c r="NTR5"/>
      <c r="NTS5"/>
      <c r="NTT5"/>
      <c r="NTU5"/>
      <c r="NTV5"/>
      <c r="NTW5"/>
      <c r="NTX5"/>
      <c r="NTY5"/>
      <c r="NTZ5"/>
      <c r="NUA5"/>
      <c r="NUB5"/>
      <c r="NUC5"/>
      <c r="NUD5"/>
      <c r="NUE5"/>
      <c r="NUF5"/>
      <c r="NUG5"/>
      <c r="NUH5"/>
      <c r="NUI5"/>
      <c r="NUJ5"/>
      <c r="NUK5"/>
      <c r="NUL5"/>
      <c r="NUM5"/>
      <c r="NUN5"/>
      <c r="NUO5"/>
      <c r="NUP5"/>
      <c r="NUQ5"/>
      <c r="NUR5"/>
      <c r="NUS5"/>
      <c r="NUT5"/>
      <c r="NUU5"/>
      <c r="NUV5"/>
      <c r="NUW5"/>
      <c r="NUX5"/>
      <c r="NUY5"/>
      <c r="NUZ5"/>
      <c r="NVA5"/>
      <c r="NVB5"/>
      <c r="NVC5"/>
      <c r="NVD5"/>
      <c r="NVE5"/>
      <c r="NVF5"/>
      <c r="NVG5"/>
      <c r="NVH5"/>
      <c r="NVI5"/>
      <c r="NVJ5"/>
      <c r="NVK5"/>
      <c r="NVL5"/>
      <c r="NVM5"/>
      <c r="NVN5"/>
      <c r="NVO5"/>
      <c r="NVP5"/>
      <c r="NVQ5"/>
      <c r="NVR5"/>
      <c r="NVS5"/>
      <c r="NVT5"/>
      <c r="NVU5"/>
      <c r="NVV5"/>
      <c r="NVW5"/>
      <c r="NVX5"/>
      <c r="NVY5"/>
      <c r="NVZ5"/>
      <c r="NWA5"/>
      <c r="NWB5"/>
      <c r="NWC5"/>
      <c r="NWD5"/>
      <c r="NWE5"/>
      <c r="NWF5"/>
      <c r="NWG5"/>
      <c r="NWH5"/>
      <c r="NWI5"/>
      <c r="NWJ5"/>
      <c r="NWK5"/>
      <c r="NWL5"/>
      <c r="NWM5"/>
      <c r="NWN5"/>
      <c r="NWO5"/>
      <c r="NWP5"/>
      <c r="NWQ5"/>
      <c r="NWR5"/>
      <c r="NWS5"/>
      <c r="NWT5"/>
      <c r="NWU5"/>
      <c r="NWV5"/>
      <c r="NWW5"/>
      <c r="NWX5"/>
      <c r="NWY5"/>
      <c r="NWZ5"/>
      <c r="NXA5"/>
      <c r="NXB5"/>
      <c r="NXC5"/>
      <c r="NXD5"/>
      <c r="NXE5"/>
      <c r="NXF5"/>
      <c r="NXG5"/>
      <c r="NXH5"/>
      <c r="NXI5"/>
      <c r="NXJ5"/>
      <c r="NXK5"/>
      <c r="NXL5"/>
      <c r="NXM5"/>
      <c r="NXN5"/>
      <c r="NXO5"/>
      <c r="NXP5"/>
      <c r="NXQ5"/>
      <c r="NXR5"/>
      <c r="NXS5"/>
      <c r="NXT5"/>
      <c r="NXU5"/>
      <c r="NXV5"/>
      <c r="NXW5"/>
      <c r="NXX5"/>
      <c r="NXY5"/>
      <c r="NXZ5"/>
      <c r="NYA5"/>
      <c r="NYB5"/>
      <c r="NYC5"/>
      <c r="NYD5"/>
      <c r="NYE5"/>
      <c r="NYF5"/>
      <c r="NYG5"/>
      <c r="NYH5"/>
      <c r="NYI5"/>
      <c r="NYJ5"/>
      <c r="NYK5"/>
      <c r="NYL5"/>
      <c r="NYM5"/>
      <c r="NYN5"/>
      <c r="NYO5"/>
      <c r="NYP5"/>
      <c r="NYQ5"/>
      <c r="NYR5"/>
      <c r="NYS5"/>
      <c r="NYT5"/>
      <c r="NYU5"/>
      <c r="NYV5"/>
      <c r="NYW5"/>
      <c r="NYX5"/>
      <c r="NYY5"/>
      <c r="NYZ5"/>
      <c r="NZA5"/>
      <c r="NZB5"/>
      <c r="NZC5"/>
      <c r="NZD5"/>
      <c r="NZE5"/>
      <c r="NZF5"/>
      <c r="NZG5"/>
      <c r="NZH5"/>
      <c r="NZI5"/>
      <c r="NZJ5"/>
      <c r="NZK5"/>
      <c r="NZL5"/>
      <c r="NZM5"/>
      <c r="NZN5"/>
      <c r="NZO5"/>
      <c r="NZP5"/>
      <c r="NZQ5"/>
      <c r="NZR5"/>
      <c r="NZS5"/>
      <c r="NZT5"/>
      <c r="NZU5"/>
      <c r="NZV5"/>
      <c r="NZW5"/>
      <c r="NZX5"/>
      <c r="NZY5"/>
      <c r="NZZ5"/>
      <c r="OAA5"/>
      <c r="OAB5"/>
      <c r="OAC5"/>
      <c r="OAD5"/>
      <c r="OAE5"/>
      <c r="OAF5"/>
      <c r="OAG5"/>
      <c r="OAH5"/>
      <c r="OAI5"/>
      <c r="OAJ5"/>
      <c r="OAK5"/>
      <c r="OAL5"/>
      <c r="OAM5"/>
      <c r="OAN5"/>
      <c r="OAO5"/>
      <c r="OAP5"/>
      <c r="OAQ5"/>
      <c r="OAR5"/>
      <c r="OAS5"/>
      <c r="OAT5"/>
      <c r="OAU5"/>
      <c r="OAV5"/>
      <c r="OAW5"/>
      <c r="OAX5"/>
      <c r="OAY5"/>
      <c r="OAZ5"/>
      <c r="OBA5"/>
      <c r="OBB5"/>
      <c r="OBC5"/>
      <c r="OBD5"/>
      <c r="OBE5"/>
      <c r="OBF5"/>
      <c r="OBG5"/>
      <c r="OBH5"/>
      <c r="OBI5"/>
      <c r="OBJ5"/>
      <c r="OBK5"/>
      <c r="OBL5"/>
      <c r="OBM5"/>
      <c r="OBN5"/>
      <c r="OBO5"/>
      <c r="OBP5"/>
      <c r="OBQ5"/>
      <c r="OBR5"/>
      <c r="OBS5"/>
      <c r="OBT5"/>
      <c r="OBU5"/>
      <c r="OBV5"/>
      <c r="OBW5"/>
      <c r="OBX5"/>
      <c r="OBY5"/>
      <c r="OBZ5"/>
      <c r="OCA5"/>
      <c r="OCB5"/>
      <c r="OCC5"/>
      <c r="OCD5"/>
      <c r="OCE5"/>
      <c r="OCF5"/>
      <c r="OCG5"/>
      <c r="OCH5"/>
      <c r="OCI5"/>
      <c r="OCJ5"/>
      <c r="OCK5"/>
      <c r="OCL5"/>
      <c r="OCM5"/>
      <c r="OCN5"/>
      <c r="OCO5"/>
      <c r="OCP5"/>
      <c r="OCQ5"/>
      <c r="OCR5"/>
      <c r="OCS5"/>
      <c r="OCT5"/>
      <c r="OCU5"/>
      <c r="OCV5"/>
      <c r="OCW5"/>
      <c r="OCX5"/>
      <c r="OCY5"/>
      <c r="OCZ5"/>
      <c r="ODA5"/>
      <c r="ODB5"/>
      <c r="ODC5"/>
      <c r="ODD5"/>
      <c r="ODE5"/>
      <c r="ODF5"/>
      <c r="ODG5"/>
      <c r="ODH5"/>
      <c r="ODI5"/>
      <c r="ODJ5"/>
      <c r="ODK5"/>
      <c r="ODL5"/>
      <c r="ODM5"/>
      <c r="ODN5"/>
      <c r="ODO5"/>
      <c r="ODP5"/>
      <c r="ODQ5"/>
      <c r="ODR5"/>
      <c r="ODS5"/>
      <c r="ODT5"/>
      <c r="ODU5"/>
      <c r="ODV5"/>
      <c r="ODW5"/>
      <c r="ODX5"/>
      <c r="ODY5"/>
      <c r="ODZ5"/>
      <c r="OEA5"/>
      <c r="OEB5"/>
      <c r="OEC5"/>
      <c r="OED5"/>
      <c r="OEE5"/>
      <c r="OEF5"/>
      <c r="OEG5"/>
      <c r="OEH5"/>
      <c r="OEI5"/>
      <c r="OEJ5"/>
      <c r="OEK5"/>
      <c r="OEL5"/>
      <c r="OEM5"/>
      <c r="OEN5"/>
      <c r="OEO5"/>
      <c r="OEP5"/>
      <c r="OEQ5"/>
      <c r="OER5"/>
      <c r="OES5"/>
      <c r="OET5"/>
      <c r="OEU5"/>
      <c r="OEV5"/>
      <c r="OEW5"/>
      <c r="OEX5"/>
      <c r="OEY5"/>
      <c r="OEZ5"/>
      <c r="OFA5"/>
      <c r="OFB5"/>
      <c r="OFC5"/>
      <c r="OFD5"/>
      <c r="OFE5"/>
      <c r="OFF5"/>
      <c r="OFG5"/>
      <c r="OFH5"/>
      <c r="OFI5"/>
      <c r="OFJ5"/>
      <c r="OFK5"/>
      <c r="OFL5"/>
      <c r="OFM5"/>
      <c r="OFN5"/>
      <c r="OFO5"/>
      <c r="OFP5"/>
      <c r="OFQ5"/>
      <c r="OFR5"/>
      <c r="OFS5"/>
      <c r="OFT5"/>
      <c r="OFU5"/>
      <c r="OFV5"/>
      <c r="OFW5"/>
      <c r="OFX5"/>
      <c r="OFY5"/>
      <c r="OFZ5"/>
      <c r="OGA5"/>
      <c r="OGB5"/>
      <c r="OGC5"/>
      <c r="OGD5"/>
      <c r="OGE5"/>
      <c r="OGF5"/>
      <c r="OGG5"/>
      <c r="OGH5"/>
      <c r="OGI5"/>
      <c r="OGJ5"/>
      <c r="OGK5"/>
      <c r="OGL5"/>
      <c r="OGM5"/>
      <c r="OGN5"/>
      <c r="OGO5"/>
      <c r="OGP5"/>
      <c r="OGQ5"/>
      <c r="OGR5"/>
      <c r="OGS5"/>
      <c r="OGT5"/>
      <c r="OGU5"/>
      <c r="OGV5"/>
      <c r="OGW5"/>
      <c r="OGX5"/>
      <c r="OGY5"/>
      <c r="OGZ5"/>
      <c r="OHA5"/>
      <c r="OHB5"/>
      <c r="OHC5"/>
      <c r="OHD5"/>
      <c r="OHE5"/>
      <c r="OHF5"/>
      <c r="OHG5"/>
      <c r="OHH5"/>
      <c r="OHI5"/>
      <c r="OHJ5"/>
      <c r="OHK5"/>
      <c r="OHL5"/>
      <c r="OHM5"/>
      <c r="OHN5"/>
      <c r="OHO5"/>
      <c r="OHP5"/>
      <c r="OHQ5"/>
      <c r="OHR5"/>
      <c r="OHS5"/>
      <c r="OHT5"/>
      <c r="OHU5"/>
      <c r="OHV5"/>
      <c r="OHW5"/>
      <c r="OHX5"/>
      <c r="OHY5"/>
      <c r="OHZ5"/>
      <c r="OIA5"/>
      <c r="OIB5"/>
      <c r="OIC5"/>
      <c r="OID5"/>
      <c r="OIE5"/>
      <c r="OIF5"/>
      <c r="OIG5"/>
      <c r="OIH5"/>
      <c r="OII5"/>
      <c r="OIJ5"/>
      <c r="OIK5"/>
      <c r="OIL5"/>
      <c r="OIM5"/>
      <c r="OIN5"/>
      <c r="OIO5"/>
      <c r="OIP5"/>
      <c r="OIQ5"/>
      <c r="OIR5"/>
      <c r="OIS5"/>
      <c r="OIT5"/>
      <c r="OIU5"/>
      <c r="OIV5"/>
      <c r="OIW5"/>
      <c r="OIX5"/>
      <c r="OIY5"/>
      <c r="OIZ5"/>
      <c r="OJA5"/>
      <c r="OJB5"/>
      <c r="OJC5"/>
      <c r="OJD5"/>
      <c r="OJE5"/>
      <c r="OJF5"/>
      <c r="OJG5"/>
      <c r="OJH5"/>
      <c r="OJI5"/>
      <c r="OJJ5"/>
      <c r="OJK5"/>
      <c r="OJL5"/>
      <c r="OJM5"/>
      <c r="OJN5"/>
      <c r="OJO5"/>
      <c r="OJP5"/>
      <c r="OJQ5"/>
      <c r="OJR5"/>
      <c r="OJS5"/>
      <c r="OJT5"/>
      <c r="OJU5"/>
      <c r="OJV5"/>
      <c r="OJW5"/>
      <c r="OJX5"/>
      <c r="OJY5"/>
      <c r="OJZ5"/>
      <c r="OKA5"/>
      <c r="OKB5"/>
      <c r="OKC5"/>
      <c r="OKD5"/>
      <c r="OKE5"/>
      <c r="OKF5"/>
      <c r="OKG5"/>
      <c r="OKH5"/>
      <c r="OKI5"/>
      <c r="OKJ5"/>
      <c r="OKK5"/>
      <c r="OKL5"/>
      <c r="OKM5"/>
      <c r="OKN5"/>
      <c r="OKO5"/>
      <c r="OKP5"/>
      <c r="OKQ5"/>
      <c r="OKR5"/>
      <c r="OKS5"/>
      <c r="OKT5"/>
      <c r="OKU5"/>
      <c r="OKV5"/>
      <c r="OKW5"/>
      <c r="OKX5"/>
      <c r="OKY5"/>
      <c r="OKZ5"/>
      <c r="OLA5"/>
      <c r="OLB5"/>
      <c r="OLC5"/>
      <c r="OLD5"/>
      <c r="OLE5"/>
      <c r="OLF5"/>
      <c r="OLG5"/>
      <c r="OLH5"/>
      <c r="OLI5"/>
      <c r="OLJ5"/>
      <c r="OLK5"/>
      <c r="OLL5"/>
      <c r="OLM5"/>
      <c r="OLN5"/>
      <c r="OLO5"/>
      <c r="OLP5"/>
      <c r="OLQ5"/>
      <c r="OLR5"/>
      <c r="OLS5"/>
      <c r="OLT5"/>
      <c r="OLU5"/>
      <c r="OLV5"/>
      <c r="OLW5"/>
      <c r="OLX5"/>
      <c r="OLY5"/>
      <c r="OLZ5"/>
      <c r="OMA5"/>
      <c r="OMB5"/>
      <c r="OMC5"/>
      <c r="OMD5"/>
      <c r="OME5"/>
      <c r="OMF5"/>
      <c r="OMG5"/>
      <c r="OMH5"/>
      <c r="OMI5"/>
      <c r="OMJ5"/>
      <c r="OMK5"/>
      <c r="OML5"/>
      <c r="OMM5"/>
      <c r="OMN5"/>
      <c r="OMO5"/>
      <c r="OMP5"/>
      <c r="OMQ5"/>
      <c r="OMR5"/>
      <c r="OMS5"/>
      <c r="OMT5"/>
      <c r="OMU5"/>
      <c r="OMV5"/>
      <c r="OMW5"/>
      <c r="OMX5"/>
      <c r="OMY5"/>
      <c r="OMZ5"/>
      <c r="ONA5"/>
      <c r="ONB5"/>
      <c r="ONC5"/>
      <c r="OND5"/>
      <c r="ONE5"/>
      <c r="ONF5"/>
      <c r="ONG5"/>
      <c r="ONH5"/>
      <c r="ONI5"/>
      <c r="ONJ5"/>
      <c r="ONK5"/>
      <c r="ONL5"/>
      <c r="ONM5"/>
      <c r="ONN5"/>
      <c r="ONO5"/>
      <c r="ONP5"/>
      <c r="ONQ5"/>
      <c r="ONR5"/>
      <c r="ONS5"/>
      <c r="ONT5"/>
      <c r="ONU5"/>
      <c r="ONV5"/>
      <c r="ONW5"/>
      <c r="ONX5"/>
      <c r="ONY5"/>
      <c r="ONZ5"/>
      <c r="OOA5"/>
      <c r="OOB5"/>
      <c r="OOC5"/>
      <c r="OOD5"/>
      <c r="OOE5"/>
      <c r="OOF5"/>
      <c r="OOG5"/>
      <c r="OOH5"/>
      <c r="OOI5"/>
      <c r="OOJ5"/>
      <c r="OOK5"/>
      <c r="OOL5"/>
      <c r="OOM5"/>
      <c r="OON5"/>
      <c r="OOO5"/>
      <c r="OOP5"/>
      <c r="OOQ5"/>
      <c r="OOR5"/>
      <c r="OOS5"/>
      <c r="OOT5"/>
      <c r="OOU5"/>
      <c r="OOV5"/>
      <c r="OOW5"/>
      <c r="OOX5"/>
      <c r="OOY5"/>
      <c r="OOZ5"/>
      <c r="OPA5"/>
      <c r="OPB5"/>
      <c r="OPC5"/>
      <c r="OPD5"/>
      <c r="OPE5"/>
      <c r="OPF5"/>
      <c r="OPG5"/>
      <c r="OPH5"/>
      <c r="OPI5"/>
      <c r="OPJ5"/>
      <c r="OPK5"/>
      <c r="OPL5"/>
      <c r="OPM5"/>
      <c r="OPN5"/>
      <c r="OPO5"/>
      <c r="OPP5"/>
      <c r="OPQ5"/>
      <c r="OPR5"/>
      <c r="OPS5"/>
      <c r="OPT5"/>
      <c r="OPU5"/>
      <c r="OPV5"/>
      <c r="OPW5"/>
      <c r="OPX5"/>
      <c r="OPY5"/>
      <c r="OPZ5"/>
      <c r="OQA5"/>
      <c r="OQB5"/>
      <c r="OQC5"/>
      <c r="OQD5"/>
      <c r="OQE5"/>
      <c r="OQF5"/>
      <c r="OQG5"/>
      <c r="OQH5"/>
      <c r="OQI5"/>
      <c r="OQJ5"/>
      <c r="OQK5"/>
      <c r="OQL5"/>
      <c r="OQM5"/>
      <c r="OQN5"/>
      <c r="OQO5"/>
      <c r="OQP5"/>
      <c r="OQQ5"/>
      <c r="OQR5"/>
      <c r="OQS5"/>
      <c r="OQT5"/>
      <c r="OQU5"/>
      <c r="OQV5"/>
      <c r="OQW5"/>
      <c r="OQX5"/>
      <c r="OQY5"/>
      <c r="OQZ5"/>
      <c r="ORA5"/>
      <c r="ORB5"/>
      <c r="ORC5"/>
      <c r="ORD5"/>
      <c r="ORE5"/>
      <c r="ORF5"/>
      <c r="ORG5"/>
      <c r="ORH5"/>
      <c r="ORI5"/>
      <c r="ORJ5"/>
      <c r="ORK5"/>
      <c r="ORL5"/>
      <c r="ORM5"/>
      <c r="ORN5"/>
      <c r="ORO5"/>
      <c r="ORP5"/>
      <c r="ORQ5"/>
      <c r="ORR5"/>
      <c r="ORS5"/>
      <c r="ORT5"/>
      <c r="ORU5"/>
      <c r="ORV5"/>
      <c r="ORW5"/>
      <c r="ORX5"/>
      <c r="ORY5"/>
      <c r="ORZ5"/>
      <c r="OSA5"/>
      <c r="OSB5"/>
      <c r="OSC5"/>
      <c r="OSD5"/>
      <c r="OSE5"/>
      <c r="OSF5"/>
      <c r="OSG5"/>
      <c r="OSH5"/>
      <c r="OSI5"/>
      <c r="OSJ5"/>
      <c r="OSK5"/>
      <c r="OSL5"/>
      <c r="OSM5"/>
      <c r="OSN5"/>
      <c r="OSO5"/>
      <c r="OSP5"/>
      <c r="OSQ5"/>
      <c r="OSR5"/>
      <c r="OSS5"/>
      <c r="OST5"/>
      <c r="OSU5"/>
      <c r="OSV5"/>
      <c r="OSW5"/>
      <c r="OSX5"/>
      <c r="OSY5"/>
      <c r="OSZ5"/>
      <c r="OTA5"/>
      <c r="OTB5"/>
      <c r="OTC5"/>
      <c r="OTD5"/>
      <c r="OTE5"/>
      <c r="OTF5"/>
      <c r="OTG5"/>
      <c r="OTH5"/>
      <c r="OTI5"/>
      <c r="OTJ5"/>
      <c r="OTK5"/>
      <c r="OTL5"/>
      <c r="OTM5"/>
      <c r="OTN5"/>
      <c r="OTO5"/>
      <c r="OTP5"/>
      <c r="OTQ5"/>
      <c r="OTR5"/>
      <c r="OTS5"/>
      <c r="OTT5"/>
      <c r="OTU5"/>
      <c r="OTV5"/>
      <c r="OTW5"/>
      <c r="OTX5"/>
      <c r="OTY5"/>
      <c r="OTZ5"/>
      <c r="OUA5"/>
      <c r="OUB5"/>
      <c r="OUC5"/>
      <c r="OUD5"/>
      <c r="OUE5"/>
      <c r="OUF5"/>
      <c r="OUG5"/>
      <c r="OUH5"/>
      <c r="OUI5"/>
      <c r="OUJ5"/>
      <c r="OUK5"/>
      <c r="OUL5"/>
      <c r="OUM5"/>
      <c r="OUN5"/>
      <c r="OUO5"/>
      <c r="OUP5"/>
      <c r="OUQ5"/>
      <c r="OUR5"/>
      <c r="OUS5"/>
      <c r="OUT5"/>
      <c r="OUU5"/>
      <c r="OUV5"/>
      <c r="OUW5"/>
      <c r="OUX5"/>
      <c r="OUY5"/>
      <c r="OUZ5"/>
      <c r="OVA5"/>
      <c r="OVB5"/>
      <c r="OVC5"/>
      <c r="OVD5"/>
      <c r="OVE5"/>
      <c r="OVF5"/>
      <c r="OVG5"/>
      <c r="OVH5"/>
      <c r="OVI5"/>
      <c r="OVJ5"/>
      <c r="OVK5"/>
      <c r="OVL5"/>
      <c r="OVM5"/>
      <c r="OVN5"/>
      <c r="OVO5"/>
      <c r="OVP5"/>
      <c r="OVQ5"/>
      <c r="OVR5"/>
      <c r="OVS5"/>
      <c r="OVT5"/>
      <c r="OVU5"/>
      <c r="OVV5"/>
      <c r="OVW5"/>
      <c r="OVX5"/>
      <c r="OVY5"/>
      <c r="OVZ5"/>
      <c r="OWA5"/>
      <c r="OWB5"/>
      <c r="OWC5"/>
      <c r="OWD5"/>
      <c r="OWE5"/>
      <c r="OWF5"/>
      <c r="OWG5"/>
      <c r="OWH5"/>
      <c r="OWI5"/>
      <c r="OWJ5"/>
      <c r="OWK5"/>
      <c r="OWL5"/>
      <c r="OWM5"/>
      <c r="OWN5"/>
      <c r="OWO5"/>
      <c r="OWP5"/>
      <c r="OWQ5"/>
      <c r="OWR5"/>
      <c r="OWS5"/>
      <c r="OWT5"/>
      <c r="OWU5"/>
      <c r="OWV5"/>
      <c r="OWW5"/>
      <c r="OWX5"/>
      <c r="OWY5"/>
      <c r="OWZ5"/>
      <c r="OXA5"/>
      <c r="OXB5"/>
      <c r="OXC5"/>
      <c r="OXD5"/>
      <c r="OXE5"/>
      <c r="OXF5"/>
      <c r="OXG5"/>
      <c r="OXH5"/>
      <c r="OXI5"/>
      <c r="OXJ5"/>
      <c r="OXK5"/>
      <c r="OXL5"/>
      <c r="OXM5"/>
      <c r="OXN5"/>
      <c r="OXO5"/>
      <c r="OXP5"/>
      <c r="OXQ5"/>
      <c r="OXR5"/>
      <c r="OXS5"/>
      <c r="OXT5"/>
      <c r="OXU5"/>
      <c r="OXV5"/>
      <c r="OXW5"/>
      <c r="OXX5"/>
      <c r="OXY5"/>
      <c r="OXZ5"/>
      <c r="OYA5"/>
      <c r="OYB5"/>
      <c r="OYC5"/>
      <c r="OYD5"/>
      <c r="OYE5"/>
      <c r="OYF5"/>
      <c r="OYG5"/>
      <c r="OYH5"/>
      <c r="OYI5"/>
      <c r="OYJ5"/>
      <c r="OYK5"/>
      <c r="OYL5"/>
      <c r="OYM5"/>
      <c r="OYN5"/>
      <c r="OYO5"/>
      <c r="OYP5"/>
      <c r="OYQ5"/>
      <c r="OYR5"/>
      <c r="OYS5"/>
      <c r="OYT5"/>
      <c r="OYU5"/>
      <c r="OYV5"/>
      <c r="OYW5"/>
      <c r="OYX5"/>
      <c r="OYY5"/>
      <c r="OYZ5"/>
      <c r="OZA5"/>
      <c r="OZB5"/>
      <c r="OZC5"/>
      <c r="OZD5"/>
      <c r="OZE5"/>
      <c r="OZF5"/>
      <c r="OZG5"/>
      <c r="OZH5"/>
      <c r="OZI5"/>
      <c r="OZJ5"/>
      <c r="OZK5"/>
      <c r="OZL5"/>
      <c r="OZM5"/>
      <c r="OZN5"/>
      <c r="OZO5"/>
      <c r="OZP5"/>
      <c r="OZQ5"/>
      <c r="OZR5"/>
      <c r="OZS5"/>
      <c r="OZT5"/>
      <c r="OZU5"/>
      <c r="OZV5"/>
      <c r="OZW5"/>
      <c r="OZX5"/>
      <c r="OZY5"/>
      <c r="OZZ5"/>
      <c r="PAA5"/>
      <c r="PAB5"/>
      <c r="PAC5"/>
      <c r="PAD5"/>
      <c r="PAE5"/>
      <c r="PAF5"/>
      <c r="PAG5"/>
      <c r="PAH5"/>
      <c r="PAI5"/>
      <c r="PAJ5"/>
      <c r="PAK5"/>
      <c r="PAL5"/>
      <c r="PAM5"/>
      <c r="PAN5"/>
      <c r="PAO5"/>
      <c r="PAP5"/>
      <c r="PAQ5"/>
      <c r="PAR5"/>
      <c r="PAS5"/>
      <c r="PAT5"/>
      <c r="PAU5"/>
      <c r="PAV5"/>
      <c r="PAW5"/>
      <c r="PAX5"/>
      <c r="PAY5"/>
      <c r="PAZ5"/>
      <c r="PBA5"/>
      <c r="PBB5"/>
      <c r="PBC5"/>
      <c r="PBD5"/>
      <c r="PBE5"/>
      <c r="PBF5"/>
      <c r="PBG5"/>
      <c r="PBH5"/>
      <c r="PBI5"/>
      <c r="PBJ5"/>
      <c r="PBK5"/>
      <c r="PBL5"/>
      <c r="PBM5"/>
      <c r="PBN5"/>
      <c r="PBO5"/>
      <c r="PBP5"/>
      <c r="PBQ5"/>
      <c r="PBR5"/>
      <c r="PBS5"/>
      <c r="PBT5"/>
      <c r="PBU5"/>
      <c r="PBV5"/>
      <c r="PBW5"/>
      <c r="PBX5"/>
      <c r="PBY5"/>
      <c r="PBZ5"/>
      <c r="PCA5"/>
      <c r="PCB5"/>
      <c r="PCC5"/>
      <c r="PCD5"/>
      <c r="PCE5"/>
      <c r="PCF5"/>
      <c r="PCG5"/>
      <c r="PCH5"/>
      <c r="PCI5"/>
      <c r="PCJ5"/>
      <c r="PCK5"/>
      <c r="PCL5"/>
      <c r="PCM5"/>
      <c r="PCN5"/>
      <c r="PCO5"/>
      <c r="PCP5"/>
      <c r="PCQ5"/>
      <c r="PCR5"/>
      <c r="PCS5"/>
      <c r="PCT5"/>
      <c r="PCU5"/>
      <c r="PCV5"/>
      <c r="PCW5"/>
      <c r="PCX5"/>
      <c r="PCY5"/>
      <c r="PCZ5"/>
      <c r="PDA5"/>
      <c r="PDB5"/>
      <c r="PDC5"/>
      <c r="PDD5"/>
      <c r="PDE5"/>
      <c r="PDF5"/>
      <c r="PDG5"/>
      <c r="PDH5"/>
      <c r="PDI5"/>
      <c r="PDJ5"/>
      <c r="PDK5"/>
      <c r="PDL5"/>
      <c r="PDM5"/>
      <c r="PDN5"/>
      <c r="PDO5"/>
      <c r="PDP5"/>
      <c r="PDQ5"/>
      <c r="PDR5"/>
      <c r="PDS5"/>
      <c r="PDT5"/>
      <c r="PDU5"/>
      <c r="PDV5"/>
      <c r="PDW5"/>
      <c r="PDX5"/>
      <c r="PDY5"/>
      <c r="PDZ5"/>
      <c r="PEA5"/>
      <c r="PEB5"/>
      <c r="PEC5"/>
      <c r="PED5"/>
      <c r="PEE5"/>
      <c r="PEF5"/>
      <c r="PEG5"/>
      <c r="PEH5"/>
      <c r="PEI5"/>
      <c r="PEJ5"/>
      <c r="PEK5"/>
      <c r="PEL5"/>
      <c r="PEM5"/>
      <c r="PEN5"/>
      <c r="PEO5"/>
      <c r="PEP5"/>
      <c r="PEQ5"/>
      <c r="PER5"/>
      <c r="PES5"/>
      <c r="PET5"/>
      <c r="PEU5"/>
      <c r="PEV5"/>
      <c r="PEW5"/>
      <c r="PEX5"/>
      <c r="PEY5"/>
      <c r="PEZ5"/>
      <c r="PFA5"/>
      <c r="PFB5"/>
      <c r="PFC5"/>
      <c r="PFD5"/>
      <c r="PFE5"/>
      <c r="PFF5"/>
      <c r="PFG5"/>
      <c r="PFH5"/>
      <c r="PFI5"/>
      <c r="PFJ5"/>
      <c r="PFK5"/>
      <c r="PFL5"/>
      <c r="PFM5"/>
      <c r="PFN5"/>
      <c r="PFO5"/>
      <c r="PFP5"/>
      <c r="PFQ5"/>
      <c r="PFR5"/>
      <c r="PFS5"/>
      <c r="PFT5"/>
      <c r="PFU5"/>
      <c r="PFV5"/>
      <c r="PFW5"/>
      <c r="PFX5"/>
      <c r="PFY5"/>
      <c r="PFZ5"/>
      <c r="PGA5"/>
      <c r="PGB5"/>
      <c r="PGC5"/>
      <c r="PGD5"/>
      <c r="PGE5"/>
      <c r="PGF5"/>
      <c r="PGG5"/>
      <c r="PGH5"/>
      <c r="PGI5"/>
      <c r="PGJ5"/>
      <c r="PGK5"/>
      <c r="PGL5"/>
      <c r="PGM5"/>
      <c r="PGN5"/>
      <c r="PGO5"/>
      <c r="PGP5"/>
      <c r="PGQ5"/>
      <c r="PGR5"/>
      <c r="PGS5"/>
      <c r="PGT5"/>
      <c r="PGU5"/>
      <c r="PGV5"/>
      <c r="PGW5"/>
      <c r="PGX5"/>
      <c r="PGY5"/>
      <c r="PGZ5"/>
      <c r="PHA5"/>
      <c r="PHB5"/>
      <c r="PHC5"/>
      <c r="PHD5"/>
      <c r="PHE5"/>
      <c r="PHF5"/>
      <c r="PHG5"/>
      <c r="PHH5"/>
      <c r="PHI5"/>
      <c r="PHJ5"/>
      <c r="PHK5"/>
      <c r="PHL5"/>
      <c r="PHM5"/>
      <c r="PHN5"/>
      <c r="PHO5"/>
      <c r="PHP5"/>
      <c r="PHQ5"/>
      <c r="PHR5"/>
      <c r="PHS5"/>
      <c r="PHT5"/>
      <c r="PHU5"/>
      <c r="PHV5"/>
      <c r="PHW5"/>
      <c r="PHX5"/>
      <c r="PHY5"/>
      <c r="PHZ5"/>
      <c r="PIA5"/>
      <c r="PIB5"/>
      <c r="PIC5"/>
      <c r="PID5"/>
      <c r="PIE5"/>
      <c r="PIF5"/>
      <c r="PIG5"/>
      <c r="PIH5"/>
      <c r="PII5"/>
      <c r="PIJ5"/>
      <c r="PIK5"/>
      <c r="PIL5"/>
      <c r="PIM5"/>
      <c r="PIN5"/>
      <c r="PIO5"/>
      <c r="PIP5"/>
      <c r="PIQ5"/>
      <c r="PIR5"/>
      <c r="PIS5"/>
      <c r="PIT5"/>
      <c r="PIU5"/>
      <c r="PIV5"/>
      <c r="PIW5"/>
      <c r="PIX5"/>
      <c r="PIY5"/>
      <c r="PIZ5"/>
      <c r="PJA5"/>
      <c r="PJB5"/>
      <c r="PJC5"/>
      <c r="PJD5"/>
      <c r="PJE5"/>
      <c r="PJF5"/>
      <c r="PJG5"/>
      <c r="PJH5"/>
      <c r="PJI5"/>
      <c r="PJJ5"/>
      <c r="PJK5"/>
      <c r="PJL5"/>
      <c r="PJM5"/>
      <c r="PJN5"/>
      <c r="PJO5"/>
      <c r="PJP5"/>
      <c r="PJQ5"/>
      <c r="PJR5"/>
      <c r="PJS5"/>
      <c r="PJT5"/>
      <c r="PJU5"/>
      <c r="PJV5"/>
      <c r="PJW5"/>
      <c r="PJX5"/>
      <c r="PJY5"/>
      <c r="PJZ5"/>
      <c r="PKA5"/>
      <c r="PKB5"/>
      <c r="PKC5"/>
      <c r="PKD5"/>
      <c r="PKE5"/>
      <c r="PKF5"/>
      <c r="PKG5"/>
      <c r="PKH5"/>
      <c r="PKI5"/>
      <c r="PKJ5"/>
      <c r="PKK5"/>
      <c r="PKL5"/>
      <c r="PKM5"/>
      <c r="PKN5"/>
      <c r="PKO5"/>
      <c r="PKP5"/>
      <c r="PKQ5"/>
      <c r="PKR5"/>
      <c r="PKS5"/>
      <c r="PKT5"/>
      <c r="PKU5"/>
      <c r="PKV5"/>
      <c r="PKW5"/>
      <c r="PKX5"/>
      <c r="PKY5"/>
      <c r="PKZ5"/>
      <c r="PLA5"/>
      <c r="PLB5"/>
      <c r="PLC5"/>
      <c r="PLD5"/>
      <c r="PLE5"/>
      <c r="PLF5"/>
      <c r="PLG5"/>
      <c r="PLH5"/>
      <c r="PLI5"/>
      <c r="PLJ5"/>
      <c r="PLK5"/>
      <c r="PLL5"/>
      <c r="PLM5"/>
      <c r="PLN5"/>
      <c r="PLO5"/>
      <c r="PLP5"/>
      <c r="PLQ5"/>
      <c r="PLR5"/>
      <c r="PLS5"/>
      <c r="PLT5"/>
      <c r="PLU5"/>
      <c r="PLV5"/>
      <c r="PLW5"/>
      <c r="PLX5"/>
      <c r="PLY5"/>
      <c r="PLZ5"/>
      <c r="PMA5"/>
      <c r="PMB5"/>
      <c r="PMC5"/>
      <c r="PMD5"/>
      <c r="PME5"/>
      <c r="PMF5"/>
      <c r="PMG5"/>
      <c r="PMH5"/>
      <c r="PMI5"/>
      <c r="PMJ5"/>
      <c r="PMK5"/>
      <c r="PML5"/>
      <c r="PMM5"/>
      <c r="PMN5"/>
      <c r="PMO5"/>
      <c r="PMP5"/>
      <c r="PMQ5"/>
      <c r="PMR5"/>
      <c r="PMS5"/>
      <c r="PMT5"/>
      <c r="PMU5"/>
      <c r="PMV5"/>
      <c r="PMW5"/>
      <c r="PMX5"/>
      <c r="PMY5"/>
      <c r="PMZ5"/>
      <c r="PNA5"/>
      <c r="PNB5"/>
      <c r="PNC5"/>
      <c r="PND5"/>
      <c r="PNE5"/>
      <c r="PNF5"/>
      <c r="PNG5"/>
      <c r="PNH5"/>
      <c r="PNI5"/>
      <c r="PNJ5"/>
      <c r="PNK5"/>
      <c r="PNL5"/>
      <c r="PNM5"/>
      <c r="PNN5"/>
      <c r="PNO5"/>
      <c r="PNP5"/>
      <c r="PNQ5"/>
      <c r="PNR5"/>
      <c r="PNS5"/>
      <c r="PNT5"/>
      <c r="PNU5"/>
      <c r="PNV5"/>
      <c r="PNW5"/>
      <c r="PNX5"/>
      <c r="PNY5"/>
      <c r="PNZ5"/>
      <c r="POA5"/>
      <c r="POB5"/>
      <c r="POC5"/>
      <c r="POD5"/>
      <c r="POE5"/>
      <c r="POF5"/>
      <c r="POG5"/>
      <c r="POH5"/>
      <c r="POI5"/>
      <c r="POJ5"/>
      <c r="POK5"/>
      <c r="POL5"/>
      <c r="POM5"/>
      <c r="PON5"/>
      <c r="POO5"/>
      <c r="POP5"/>
      <c r="POQ5"/>
      <c r="POR5"/>
      <c r="POS5"/>
      <c r="POT5"/>
      <c r="POU5"/>
      <c r="POV5"/>
      <c r="POW5"/>
      <c r="POX5"/>
      <c r="POY5"/>
      <c r="POZ5"/>
      <c r="PPA5"/>
      <c r="PPB5"/>
      <c r="PPC5"/>
      <c r="PPD5"/>
      <c r="PPE5"/>
      <c r="PPF5"/>
      <c r="PPG5"/>
      <c r="PPH5"/>
      <c r="PPI5"/>
      <c r="PPJ5"/>
      <c r="PPK5"/>
      <c r="PPL5"/>
      <c r="PPM5"/>
      <c r="PPN5"/>
      <c r="PPO5"/>
      <c r="PPP5"/>
      <c r="PPQ5"/>
      <c r="PPR5"/>
      <c r="PPS5"/>
      <c r="PPT5"/>
      <c r="PPU5"/>
      <c r="PPV5"/>
      <c r="PPW5"/>
      <c r="PPX5"/>
      <c r="PPY5"/>
      <c r="PPZ5"/>
      <c r="PQA5"/>
      <c r="PQB5"/>
      <c r="PQC5"/>
      <c r="PQD5"/>
      <c r="PQE5"/>
      <c r="PQF5"/>
      <c r="PQG5"/>
      <c r="PQH5"/>
      <c r="PQI5"/>
      <c r="PQJ5"/>
      <c r="PQK5"/>
      <c r="PQL5"/>
      <c r="PQM5"/>
      <c r="PQN5"/>
      <c r="PQO5"/>
      <c r="PQP5"/>
      <c r="PQQ5"/>
      <c r="PQR5"/>
      <c r="PQS5"/>
      <c r="PQT5"/>
      <c r="PQU5"/>
      <c r="PQV5"/>
      <c r="PQW5"/>
      <c r="PQX5"/>
      <c r="PQY5"/>
      <c r="PQZ5"/>
      <c r="PRA5"/>
      <c r="PRB5"/>
      <c r="PRC5"/>
      <c r="PRD5"/>
      <c r="PRE5"/>
      <c r="PRF5"/>
      <c r="PRG5"/>
      <c r="PRH5"/>
      <c r="PRI5"/>
      <c r="PRJ5"/>
      <c r="PRK5"/>
      <c r="PRL5"/>
      <c r="PRM5"/>
      <c r="PRN5"/>
      <c r="PRO5"/>
      <c r="PRP5"/>
      <c r="PRQ5"/>
      <c r="PRR5"/>
      <c r="PRS5"/>
      <c r="PRT5"/>
      <c r="PRU5"/>
      <c r="PRV5"/>
      <c r="PRW5"/>
      <c r="PRX5"/>
      <c r="PRY5"/>
      <c r="PRZ5"/>
      <c r="PSA5"/>
      <c r="PSB5"/>
      <c r="PSC5"/>
      <c r="PSD5"/>
      <c r="PSE5"/>
      <c r="PSF5"/>
      <c r="PSG5"/>
      <c r="PSH5"/>
      <c r="PSI5"/>
      <c r="PSJ5"/>
      <c r="PSK5"/>
      <c r="PSL5"/>
      <c r="PSM5"/>
      <c r="PSN5"/>
      <c r="PSO5"/>
      <c r="PSP5"/>
      <c r="PSQ5"/>
      <c r="PSR5"/>
      <c r="PSS5"/>
      <c r="PST5"/>
      <c r="PSU5"/>
      <c r="PSV5"/>
      <c r="PSW5"/>
      <c r="PSX5"/>
      <c r="PSY5"/>
      <c r="PSZ5"/>
      <c r="PTA5"/>
      <c r="PTB5"/>
      <c r="PTC5"/>
      <c r="PTD5"/>
      <c r="PTE5"/>
      <c r="PTF5"/>
      <c r="PTG5"/>
      <c r="PTH5"/>
      <c r="PTI5"/>
      <c r="PTJ5"/>
      <c r="PTK5"/>
      <c r="PTL5"/>
      <c r="PTM5"/>
      <c r="PTN5"/>
      <c r="PTO5"/>
      <c r="PTP5"/>
      <c r="PTQ5"/>
      <c r="PTR5"/>
      <c r="PTS5"/>
      <c r="PTT5"/>
      <c r="PTU5"/>
      <c r="PTV5"/>
      <c r="PTW5"/>
      <c r="PTX5"/>
      <c r="PTY5"/>
      <c r="PTZ5"/>
      <c r="PUA5"/>
      <c r="PUB5"/>
      <c r="PUC5"/>
      <c r="PUD5"/>
      <c r="PUE5"/>
      <c r="PUF5"/>
      <c r="PUG5"/>
      <c r="PUH5"/>
      <c r="PUI5"/>
      <c r="PUJ5"/>
      <c r="PUK5"/>
      <c r="PUL5"/>
      <c r="PUM5"/>
      <c r="PUN5"/>
      <c r="PUO5"/>
      <c r="PUP5"/>
      <c r="PUQ5"/>
      <c r="PUR5"/>
      <c r="PUS5"/>
      <c r="PUT5"/>
      <c r="PUU5"/>
      <c r="PUV5"/>
      <c r="PUW5"/>
      <c r="PUX5"/>
      <c r="PUY5"/>
      <c r="PUZ5"/>
      <c r="PVA5"/>
      <c r="PVB5"/>
      <c r="PVC5"/>
      <c r="PVD5"/>
      <c r="PVE5"/>
      <c r="PVF5"/>
      <c r="PVG5"/>
      <c r="PVH5"/>
      <c r="PVI5"/>
      <c r="PVJ5"/>
      <c r="PVK5"/>
      <c r="PVL5"/>
      <c r="PVM5"/>
      <c r="PVN5"/>
      <c r="PVO5"/>
      <c r="PVP5"/>
      <c r="PVQ5"/>
      <c r="PVR5"/>
      <c r="PVS5"/>
      <c r="PVT5"/>
      <c r="PVU5"/>
      <c r="PVV5"/>
      <c r="PVW5"/>
      <c r="PVX5"/>
      <c r="PVY5"/>
      <c r="PVZ5"/>
      <c r="PWA5"/>
      <c r="PWB5"/>
      <c r="PWC5"/>
      <c r="PWD5"/>
      <c r="PWE5"/>
      <c r="PWF5"/>
      <c r="PWG5"/>
      <c r="PWH5"/>
      <c r="PWI5"/>
      <c r="PWJ5"/>
      <c r="PWK5"/>
      <c r="PWL5"/>
      <c r="PWM5"/>
      <c r="PWN5"/>
      <c r="PWO5"/>
      <c r="PWP5"/>
      <c r="PWQ5"/>
      <c r="PWR5"/>
      <c r="PWS5"/>
      <c r="PWT5"/>
      <c r="PWU5"/>
      <c r="PWV5"/>
      <c r="PWW5"/>
      <c r="PWX5"/>
      <c r="PWY5"/>
      <c r="PWZ5"/>
      <c r="PXA5"/>
      <c r="PXB5"/>
      <c r="PXC5"/>
      <c r="PXD5"/>
      <c r="PXE5"/>
      <c r="PXF5"/>
      <c r="PXG5"/>
      <c r="PXH5"/>
      <c r="PXI5"/>
      <c r="PXJ5"/>
      <c r="PXK5"/>
      <c r="PXL5"/>
      <c r="PXM5"/>
      <c r="PXN5"/>
      <c r="PXO5"/>
      <c r="PXP5"/>
      <c r="PXQ5"/>
      <c r="PXR5"/>
      <c r="PXS5"/>
      <c r="PXT5"/>
      <c r="PXU5"/>
      <c r="PXV5"/>
      <c r="PXW5"/>
      <c r="PXX5"/>
      <c r="PXY5"/>
      <c r="PXZ5"/>
      <c r="PYA5"/>
      <c r="PYB5"/>
      <c r="PYC5"/>
      <c r="PYD5"/>
      <c r="PYE5"/>
      <c r="PYF5"/>
      <c r="PYG5"/>
      <c r="PYH5"/>
      <c r="PYI5"/>
      <c r="PYJ5"/>
      <c r="PYK5"/>
      <c r="PYL5"/>
      <c r="PYM5"/>
      <c r="PYN5"/>
      <c r="PYO5"/>
      <c r="PYP5"/>
      <c r="PYQ5"/>
      <c r="PYR5"/>
      <c r="PYS5"/>
      <c r="PYT5"/>
      <c r="PYU5"/>
      <c r="PYV5"/>
      <c r="PYW5"/>
      <c r="PYX5"/>
      <c r="PYY5"/>
      <c r="PYZ5"/>
      <c r="PZA5"/>
      <c r="PZB5"/>
      <c r="PZC5"/>
      <c r="PZD5"/>
      <c r="PZE5"/>
      <c r="PZF5"/>
      <c r="PZG5"/>
      <c r="PZH5"/>
      <c r="PZI5"/>
      <c r="PZJ5"/>
      <c r="PZK5"/>
      <c r="PZL5"/>
      <c r="PZM5"/>
      <c r="PZN5"/>
      <c r="PZO5"/>
      <c r="PZP5"/>
      <c r="PZQ5"/>
      <c r="PZR5"/>
      <c r="PZS5"/>
      <c r="PZT5"/>
      <c r="PZU5"/>
      <c r="PZV5"/>
      <c r="PZW5"/>
      <c r="PZX5"/>
      <c r="PZY5"/>
      <c r="PZZ5"/>
      <c r="QAA5"/>
      <c r="QAB5"/>
      <c r="QAC5"/>
      <c r="QAD5"/>
      <c r="QAE5"/>
      <c r="QAF5"/>
      <c r="QAG5"/>
      <c r="QAH5"/>
      <c r="QAI5"/>
      <c r="QAJ5"/>
      <c r="QAK5"/>
      <c r="QAL5"/>
      <c r="QAM5"/>
      <c r="QAN5"/>
      <c r="QAO5"/>
      <c r="QAP5"/>
      <c r="QAQ5"/>
      <c r="QAR5"/>
      <c r="QAS5"/>
      <c r="QAT5"/>
      <c r="QAU5"/>
      <c r="QAV5"/>
      <c r="QAW5"/>
      <c r="QAX5"/>
      <c r="QAY5"/>
      <c r="QAZ5"/>
      <c r="QBA5"/>
      <c r="QBB5"/>
      <c r="QBC5"/>
      <c r="QBD5"/>
      <c r="QBE5"/>
      <c r="QBF5"/>
      <c r="QBG5"/>
      <c r="QBH5"/>
      <c r="QBI5"/>
      <c r="QBJ5"/>
      <c r="QBK5"/>
      <c r="QBL5"/>
      <c r="QBM5"/>
      <c r="QBN5"/>
      <c r="QBO5"/>
      <c r="QBP5"/>
      <c r="QBQ5"/>
      <c r="QBR5"/>
      <c r="QBS5"/>
      <c r="QBT5"/>
      <c r="QBU5"/>
      <c r="QBV5"/>
      <c r="QBW5"/>
      <c r="QBX5"/>
      <c r="QBY5"/>
      <c r="QBZ5"/>
      <c r="QCA5"/>
      <c r="QCB5"/>
      <c r="QCC5"/>
      <c r="QCD5"/>
      <c r="QCE5"/>
      <c r="QCF5"/>
      <c r="QCG5"/>
      <c r="QCH5"/>
      <c r="QCI5"/>
      <c r="QCJ5"/>
      <c r="QCK5"/>
      <c r="QCL5"/>
      <c r="QCM5"/>
      <c r="QCN5"/>
      <c r="QCO5"/>
      <c r="QCP5"/>
      <c r="QCQ5"/>
      <c r="QCR5"/>
      <c r="QCS5"/>
      <c r="QCT5"/>
      <c r="QCU5"/>
      <c r="QCV5"/>
      <c r="QCW5"/>
      <c r="QCX5"/>
      <c r="QCY5"/>
      <c r="QCZ5"/>
      <c r="QDA5"/>
      <c r="QDB5"/>
      <c r="QDC5"/>
      <c r="QDD5"/>
      <c r="QDE5"/>
      <c r="QDF5"/>
      <c r="QDG5"/>
      <c r="QDH5"/>
      <c r="QDI5"/>
      <c r="QDJ5"/>
      <c r="QDK5"/>
      <c r="QDL5"/>
      <c r="QDM5"/>
      <c r="QDN5"/>
      <c r="QDO5"/>
      <c r="QDP5"/>
      <c r="QDQ5"/>
      <c r="QDR5"/>
      <c r="QDS5"/>
      <c r="QDT5"/>
      <c r="QDU5"/>
      <c r="QDV5"/>
      <c r="QDW5"/>
      <c r="QDX5"/>
      <c r="QDY5"/>
      <c r="QDZ5"/>
      <c r="QEA5"/>
      <c r="QEB5"/>
      <c r="QEC5"/>
      <c r="QED5"/>
      <c r="QEE5"/>
      <c r="QEF5"/>
      <c r="QEG5"/>
      <c r="QEH5"/>
      <c r="QEI5"/>
      <c r="QEJ5"/>
      <c r="QEK5"/>
      <c r="QEL5"/>
      <c r="QEM5"/>
      <c r="QEN5"/>
      <c r="QEO5"/>
      <c r="QEP5"/>
      <c r="QEQ5"/>
      <c r="QER5"/>
      <c r="QES5"/>
      <c r="QET5"/>
      <c r="QEU5"/>
      <c r="QEV5"/>
      <c r="QEW5"/>
      <c r="QEX5"/>
      <c r="QEY5"/>
      <c r="QEZ5"/>
      <c r="QFA5"/>
      <c r="QFB5"/>
      <c r="QFC5"/>
      <c r="QFD5"/>
      <c r="QFE5"/>
      <c r="QFF5"/>
      <c r="QFG5"/>
      <c r="QFH5"/>
      <c r="QFI5"/>
      <c r="QFJ5"/>
      <c r="QFK5"/>
      <c r="QFL5"/>
      <c r="QFM5"/>
      <c r="QFN5"/>
      <c r="QFO5"/>
      <c r="QFP5"/>
      <c r="QFQ5"/>
      <c r="QFR5"/>
      <c r="QFS5"/>
      <c r="QFT5"/>
      <c r="QFU5"/>
      <c r="QFV5"/>
      <c r="QFW5"/>
      <c r="QFX5"/>
      <c r="QFY5"/>
      <c r="QFZ5"/>
      <c r="QGA5"/>
      <c r="QGB5"/>
      <c r="QGC5"/>
      <c r="QGD5"/>
      <c r="QGE5"/>
      <c r="QGF5"/>
      <c r="QGG5"/>
      <c r="QGH5"/>
      <c r="QGI5"/>
      <c r="QGJ5"/>
      <c r="QGK5"/>
      <c r="QGL5"/>
      <c r="QGM5"/>
      <c r="QGN5"/>
      <c r="QGO5"/>
      <c r="QGP5"/>
      <c r="QGQ5"/>
      <c r="QGR5"/>
      <c r="QGS5"/>
      <c r="QGT5"/>
      <c r="QGU5"/>
      <c r="QGV5"/>
      <c r="QGW5"/>
      <c r="QGX5"/>
      <c r="QGY5"/>
      <c r="QGZ5"/>
      <c r="QHA5"/>
      <c r="QHB5"/>
      <c r="QHC5"/>
      <c r="QHD5"/>
      <c r="QHE5"/>
      <c r="QHF5"/>
      <c r="QHG5"/>
      <c r="QHH5"/>
      <c r="QHI5"/>
      <c r="QHJ5"/>
      <c r="QHK5"/>
      <c r="QHL5"/>
      <c r="QHM5"/>
      <c r="QHN5"/>
      <c r="QHO5"/>
      <c r="QHP5"/>
      <c r="QHQ5"/>
      <c r="QHR5"/>
      <c r="QHS5"/>
      <c r="QHT5"/>
      <c r="QHU5"/>
      <c r="QHV5"/>
      <c r="QHW5"/>
      <c r="QHX5"/>
      <c r="QHY5"/>
      <c r="QHZ5"/>
      <c r="QIA5"/>
      <c r="QIB5"/>
      <c r="QIC5"/>
      <c r="QID5"/>
      <c r="QIE5"/>
      <c r="QIF5"/>
      <c r="QIG5"/>
      <c r="QIH5"/>
      <c r="QII5"/>
      <c r="QIJ5"/>
      <c r="QIK5"/>
      <c r="QIL5"/>
      <c r="QIM5"/>
      <c r="QIN5"/>
      <c r="QIO5"/>
      <c r="QIP5"/>
      <c r="QIQ5"/>
      <c r="QIR5"/>
      <c r="QIS5"/>
      <c r="QIT5"/>
      <c r="QIU5"/>
      <c r="QIV5"/>
      <c r="QIW5"/>
      <c r="QIX5"/>
      <c r="QIY5"/>
      <c r="QIZ5"/>
      <c r="QJA5"/>
      <c r="QJB5"/>
      <c r="QJC5"/>
      <c r="QJD5"/>
      <c r="QJE5"/>
      <c r="QJF5"/>
      <c r="QJG5"/>
      <c r="QJH5"/>
      <c r="QJI5"/>
      <c r="QJJ5"/>
      <c r="QJK5"/>
      <c r="QJL5"/>
      <c r="QJM5"/>
      <c r="QJN5"/>
      <c r="QJO5"/>
      <c r="QJP5"/>
      <c r="QJQ5"/>
      <c r="QJR5"/>
      <c r="QJS5"/>
      <c r="QJT5"/>
      <c r="QJU5"/>
      <c r="QJV5"/>
      <c r="QJW5"/>
      <c r="QJX5"/>
      <c r="QJY5"/>
      <c r="QJZ5"/>
      <c r="QKA5"/>
      <c r="QKB5"/>
      <c r="QKC5"/>
      <c r="QKD5"/>
      <c r="QKE5"/>
      <c r="QKF5"/>
      <c r="QKG5"/>
      <c r="QKH5"/>
      <c r="QKI5"/>
      <c r="QKJ5"/>
      <c r="QKK5"/>
      <c r="QKL5"/>
      <c r="QKM5"/>
      <c r="QKN5"/>
      <c r="QKO5"/>
      <c r="QKP5"/>
      <c r="QKQ5"/>
      <c r="QKR5"/>
      <c r="QKS5"/>
      <c r="QKT5"/>
      <c r="QKU5"/>
      <c r="QKV5"/>
      <c r="QKW5"/>
      <c r="QKX5"/>
      <c r="QKY5"/>
      <c r="QKZ5"/>
      <c r="QLA5"/>
      <c r="QLB5"/>
      <c r="QLC5"/>
      <c r="QLD5"/>
      <c r="QLE5"/>
      <c r="QLF5"/>
      <c r="QLG5"/>
      <c r="QLH5"/>
      <c r="QLI5"/>
      <c r="QLJ5"/>
      <c r="QLK5"/>
      <c r="QLL5"/>
      <c r="QLM5"/>
      <c r="QLN5"/>
      <c r="QLO5"/>
      <c r="QLP5"/>
      <c r="QLQ5"/>
      <c r="QLR5"/>
      <c r="QLS5"/>
      <c r="QLT5"/>
      <c r="QLU5"/>
      <c r="QLV5"/>
      <c r="QLW5"/>
      <c r="QLX5"/>
      <c r="QLY5"/>
      <c r="QLZ5"/>
      <c r="QMA5"/>
      <c r="QMB5"/>
      <c r="QMC5"/>
      <c r="QMD5"/>
      <c r="QME5"/>
      <c r="QMF5"/>
      <c r="QMG5"/>
      <c r="QMH5"/>
      <c r="QMI5"/>
      <c r="QMJ5"/>
      <c r="QMK5"/>
      <c r="QML5"/>
      <c r="QMM5"/>
      <c r="QMN5"/>
      <c r="QMO5"/>
      <c r="QMP5"/>
      <c r="QMQ5"/>
      <c r="QMR5"/>
      <c r="QMS5"/>
      <c r="QMT5"/>
      <c r="QMU5"/>
      <c r="QMV5"/>
      <c r="QMW5"/>
      <c r="QMX5"/>
      <c r="QMY5"/>
      <c r="QMZ5"/>
      <c r="QNA5"/>
      <c r="QNB5"/>
      <c r="QNC5"/>
      <c r="QND5"/>
      <c r="QNE5"/>
      <c r="QNF5"/>
      <c r="QNG5"/>
      <c r="QNH5"/>
      <c r="QNI5"/>
      <c r="QNJ5"/>
      <c r="QNK5"/>
      <c r="QNL5"/>
      <c r="QNM5"/>
      <c r="QNN5"/>
      <c r="QNO5"/>
      <c r="QNP5"/>
      <c r="QNQ5"/>
      <c r="QNR5"/>
      <c r="QNS5"/>
      <c r="QNT5"/>
      <c r="QNU5"/>
      <c r="QNV5"/>
      <c r="QNW5"/>
      <c r="QNX5"/>
      <c r="QNY5"/>
      <c r="QNZ5"/>
      <c r="QOA5"/>
      <c r="QOB5"/>
      <c r="QOC5"/>
      <c r="QOD5"/>
      <c r="QOE5"/>
      <c r="QOF5"/>
      <c r="QOG5"/>
      <c r="QOH5"/>
      <c r="QOI5"/>
      <c r="QOJ5"/>
      <c r="QOK5"/>
      <c r="QOL5"/>
      <c r="QOM5"/>
      <c r="QON5"/>
      <c r="QOO5"/>
      <c r="QOP5"/>
      <c r="QOQ5"/>
      <c r="QOR5"/>
      <c r="QOS5"/>
      <c r="QOT5"/>
      <c r="QOU5"/>
      <c r="QOV5"/>
      <c r="QOW5"/>
      <c r="QOX5"/>
      <c r="QOY5"/>
      <c r="QOZ5"/>
      <c r="QPA5"/>
      <c r="QPB5"/>
      <c r="QPC5"/>
      <c r="QPD5"/>
      <c r="QPE5"/>
      <c r="QPF5"/>
      <c r="QPG5"/>
      <c r="QPH5"/>
      <c r="QPI5"/>
      <c r="QPJ5"/>
      <c r="QPK5"/>
      <c r="QPL5"/>
      <c r="QPM5"/>
      <c r="QPN5"/>
      <c r="QPO5"/>
      <c r="QPP5"/>
      <c r="QPQ5"/>
      <c r="QPR5"/>
      <c r="QPS5"/>
      <c r="QPT5"/>
      <c r="QPU5"/>
      <c r="QPV5"/>
      <c r="QPW5"/>
      <c r="QPX5"/>
      <c r="QPY5"/>
      <c r="QPZ5"/>
      <c r="QQA5"/>
      <c r="QQB5"/>
      <c r="QQC5"/>
      <c r="QQD5"/>
      <c r="QQE5"/>
      <c r="QQF5"/>
      <c r="QQG5"/>
      <c r="QQH5"/>
      <c r="QQI5"/>
      <c r="QQJ5"/>
      <c r="QQK5"/>
      <c r="QQL5"/>
      <c r="QQM5"/>
      <c r="QQN5"/>
      <c r="QQO5"/>
      <c r="QQP5"/>
      <c r="QQQ5"/>
      <c r="QQR5"/>
      <c r="QQS5"/>
      <c r="QQT5"/>
      <c r="QQU5"/>
      <c r="QQV5"/>
      <c r="QQW5"/>
      <c r="QQX5"/>
      <c r="QQY5"/>
      <c r="QQZ5"/>
      <c r="QRA5"/>
      <c r="QRB5"/>
      <c r="QRC5"/>
      <c r="QRD5"/>
      <c r="QRE5"/>
      <c r="QRF5"/>
      <c r="QRG5"/>
      <c r="QRH5"/>
      <c r="QRI5"/>
      <c r="QRJ5"/>
      <c r="QRK5"/>
      <c r="QRL5"/>
      <c r="QRM5"/>
      <c r="QRN5"/>
      <c r="QRO5"/>
      <c r="QRP5"/>
      <c r="QRQ5"/>
      <c r="QRR5"/>
      <c r="QRS5"/>
      <c r="QRT5"/>
      <c r="QRU5"/>
      <c r="QRV5"/>
      <c r="QRW5"/>
      <c r="QRX5"/>
      <c r="QRY5"/>
      <c r="QRZ5"/>
      <c r="QSA5"/>
      <c r="QSB5"/>
      <c r="QSC5"/>
      <c r="QSD5"/>
      <c r="QSE5"/>
      <c r="QSF5"/>
      <c r="QSG5"/>
      <c r="QSH5"/>
      <c r="QSI5"/>
      <c r="QSJ5"/>
      <c r="QSK5"/>
      <c r="QSL5"/>
      <c r="QSM5"/>
      <c r="QSN5"/>
      <c r="QSO5"/>
      <c r="QSP5"/>
      <c r="QSQ5"/>
      <c r="QSR5"/>
      <c r="QSS5"/>
      <c r="QST5"/>
      <c r="QSU5"/>
      <c r="QSV5"/>
      <c r="QSW5"/>
      <c r="QSX5"/>
      <c r="QSY5"/>
      <c r="QSZ5"/>
      <c r="QTA5"/>
      <c r="QTB5"/>
      <c r="QTC5"/>
      <c r="QTD5"/>
      <c r="QTE5"/>
      <c r="QTF5"/>
      <c r="QTG5"/>
      <c r="QTH5"/>
      <c r="QTI5"/>
      <c r="QTJ5"/>
      <c r="QTK5"/>
      <c r="QTL5"/>
      <c r="QTM5"/>
      <c r="QTN5"/>
      <c r="QTO5"/>
      <c r="QTP5"/>
      <c r="QTQ5"/>
      <c r="QTR5"/>
      <c r="QTS5"/>
      <c r="QTT5"/>
      <c r="QTU5"/>
      <c r="QTV5"/>
      <c r="QTW5"/>
      <c r="QTX5"/>
      <c r="QTY5"/>
      <c r="QTZ5"/>
      <c r="QUA5"/>
      <c r="QUB5"/>
      <c r="QUC5"/>
      <c r="QUD5"/>
      <c r="QUE5"/>
      <c r="QUF5"/>
      <c r="QUG5"/>
      <c r="QUH5"/>
      <c r="QUI5"/>
      <c r="QUJ5"/>
      <c r="QUK5"/>
      <c r="QUL5"/>
      <c r="QUM5"/>
      <c r="QUN5"/>
      <c r="QUO5"/>
      <c r="QUP5"/>
      <c r="QUQ5"/>
      <c r="QUR5"/>
      <c r="QUS5"/>
      <c r="QUT5"/>
      <c r="QUU5"/>
      <c r="QUV5"/>
      <c r="QUW5"/>
      <c r="QUX5"/>
      <c r="QUY5"/>
      <c r="QUZ5"/>
      <c r="QVA5"/>
      <c r="QVB5"/>
      <c r="QVC5"/>
      <c r="QVD5"/>
      <c r="QVE5"/>
      <c r="QVF5"/>
      <c r="QVG5"/>
      <c r="QVH5"/>
      <c r="QVI5"/>
      <c r="QVJ5"/>
      <c r="QVK5"/>
      <c r="QVL5"/>
      <c r="QVM5"/>
      <c r="QVN5"/>
      <c r="QVO5"/>
      <c r="QVP5"/>
      <c r="QVQ5"/>
      <c r="QVR5"/>
      <c r="QVS5"/>
      <c r="QVT5"/>
      <c r="QVU5"/>
      <c r="QVV5"/>
      <c r="QVW5"/>
      <c r="QVX5"/>
      <c r="QVY5"/>
      <c r="QVZ5"/>
      <c r="QWA5"/>
      <c r="QWB5"/>
      <c r="QWC5"/>
      <c r="QWD5"/>
      <c r="QWE5"/>
      <c r="QWF5"/>
      <c r="QWG5"/>
      <c r="QWH5"/>
      <c r="QWI5"/>
      <c r="QWJ5"/>
      <c r="QWK5"/>
      <c r="QWL5"/>
      <c r="QWM5"/>
      <c r="QWN5"/>
      <c r="QWO5"/>
      <c r="QWP5"/>
      <c r="QWQ5"/>
      <c r="QWR5"/>
      <c r="QWS5"/>
      <c r="QWT5"/>
      <c r="QWU5"/>
      <c r="QWV5"/>
      <c r="QWW5"/>
      <c r="QWX5"/>
      <c r="QWY5"/>
      <c r="QWZ5"/>
      <c r="QXA5"/>
      <c r="QXB5"/>
      <c r="QXC5"/>
      <c r="QXD5"/>
      <c r="QXE5"/>
      <c r="QXF5"/>
      <c r="QXG5"/>
      <c r="QXH5"/>
      <c r="QXI5"/>
      <c r="QXJ5"/>
      <c r="QXK5"/>
      <c r="QXL5"/>
      <c r="QXM5"/>
      <c r="QXN5"/>
      <c r="QXO5"/>
      <c r="QXP5"/>
      <c r="QXQ5"/>
      <c r="QXR5"/>
      <c r="QXS5"/>
      <c r="QXT5"/>
      <c r="QXU5"/>
      <c r="QXV5"/>
      <c r="QXW5"/>
      <c r="QXX5"/>
      <c r="QXY5"/>
      <c r="QXZ5"/>
      <c r="QYA5"/>
      <c r="QYB5"/>
      <c r="QYC5"/>
      <c r="QYD5"/>
      <c r="QYE5"/>
      <c r="QYF5"/>
      <c r="QYG5"/>
      <c r="QYH5"/>
      <c r="QYI5"/>
      <c r="QYJ5"/>
      <c r="QYK5"/>
      <c r="QYL5"/>
      <c r="QYM5"/>
      <c r="QYN5"/>
      <c r="QYO5"/>
      <c r="QYP5"/>
      <c r="QYQ5"/>
      <c r="QYR5"/>
      <c r="QYS5"/>
      <c r="QYT5"/>
      <c r="QYU5"/>
      <c r="QYV5"/>
      <c r="QYW5"/>
      <c r="QYX5"/>
      <c r="QYY5"/>
      <c r="QYZ5"/>
      <c r="QZA5"/>
      <c r="QZB5"/>
      <c r="QZC5"/>
      <c r="QZD5"/>
      <c r="QZE5"/>
      <c r="QZF5"/>
      <c r="QZG5"/>
      <c r="QZH5"/>
      <c r="QZI5"/>
      <c r="QZJ5"/>
      <c r="QZK5"/>
      <c r="QZL5"/>
      <c r="QZM5"/>
      <c r="QZN5"/>
      <c r="QZO5"/>
      <c r="QZP5"/>
      <c r="QZQ5"/>
      <c r="QZR5"/>
      <c r="QZS5"/>
      <c r="QZT5"/>
      <c r="QZU5"/>
      <c r="QZV5"/>
      <c r="QZW5"/>
      <c r="QZX5"/>
      <c r="QZY5"/>
      <c r="QZZ5"/>
      <c r="RAA5"/>
      <c r="RAB5"/>
      <c r="RAC5"/>
      <c r="RAD5"/>
      <c r="RAE5"/>
      <c r="RAF5"/>
      <c r="RAG5"/>
      <c r="RAH5"/>
      <c r="RAI5"/>
      <c r="RAJ5"/>
      <c r="RAK5"/>
      <c r="RAL5"/>
      <c r="RAM5"/>
      <c r="RAN5"/>
      <c r="RAO5"/>
      <c r="RAP5"/>
      <c r="RAQ5"/>
      <c r="RAR5"/>
      <c r="RAS5"/>
      <c r="RAT5"/>
      <c r="RAU5"/>
      <c r="RAV5"/>
      <c r="RAW5"/>
      <c r="RAX5"/>
      <c r="RAY5"/>
      <c r="RAZ5"/>
      <c r="RBA5"/>
      <c r="RBB5"/>
      <c r="RBC5"/>
      <c r="RBD5"/>
      <c r="RBE5"/>
      <c r="RBF5"/>
      <c r="RBG5"/>
      <c r="RBH5"/>
      <c r="RBI5"/>
      <c r="RBJ5"/>
      <c r="RBK5"/>
      <c r="RBL5"/>
      <c r="RBM5"/>
      <c r="RBN5"/>
      <c r="RBO5"/>
      <c r="RBP5"/>
      <c r="RBQ5"/>
      <c r="RBR5"/>
      <c r="RBS5"/>
      <c r="RBT5"/>
      <c r="RBU5"/>
      <c r="RBV5"/>
      <c r="RBW5"/>
      <c r="RBX5"/>
      <c r="RBY5"/>
      <c r="RBZ5"/>
      <c r="RCA5"/>
      <c r="RCB5"/>
      <c r="RCC5"/>
      <c r="RCD5"/>
      <c r="RCE5"/>
      <c r="RCF5"/>
      <c r="RCG5"/>
      <c r="RCH5"/>
      <c r="RCI5"/>
      <c r="RCJ5"/>
      <c r="RCK5"/>
      <c r="RCL5"/>
      <c r="RCM5"/>
      <c r="RCN5"/>
      <c r="RCO5"/>
      <c r="RCP5"/>
      <c r="RCQ5"/>
      <c r="RCR5"/>
      <c r="RCS5"/>
      <c r="RCT5"/>
      <c r="RCU5"/>
      <c r="RCV5"/>
      <c r="RCW5"/>
      <c r="RCX5"/>
      <c r="RCY5"/>
      <c r="RCZ5"/>
      <c r="RDA5"/>
      <c r="RDB5"/>
      <c r="RDC5"/>
      <c r="RDD5"/>
      <c r="RDE5"/>
      <c r="RDF5"/>
      <c r="RDG5"/>
      <c r="RDH5"/>
      <c r="RDI5"/>
      <c r="RDJ5"/>
      <c r="RDK5"/>
      <c r="RDL5"/>
      <c r="RDM5"/>
      <c r="RDN5"/>
      <c r="RDO5"/>
      <c r="RDP5"/>
      <c r="RDQ5"/>
      <c r="RDR5"/>
      <c r="RDS5"/>
      <c r="RDT5"/>
      <c r="RDU5"/>
      <c r="RDV5"/>
      <c r="RDW5"/>
      <c r="RDX5"/>
      <c r="RDY5"/>
      <c r="RDZ5"/>
      <c r="REA5"/>
      <c r="REB5"/>
      <c r="REC5"/>
      <c r="RED5"/>
      <c r="REE5"/>
      <c r="REF5"/>
      <c r="REG5"/>
      <c r="REH5"/>
      <c r="REI5"/>
      <c r="REJ5"/>
      <c r="REK5"/>
      <c r="REL5"/>
      <c r="REM5"/>
      <c r="REN5"/>
      <c r="REO5"/>
      <c r="REP5"/>
      <c r="REQ5"/>
      <c r="RER5"/>
      <c r="RES5"/>
      <c r="RET5"/>
      <c r="REU5"/>
      <c r="REV5"/>
      <c r="REW5"/>
      <c r="REX5"/>
      <c r="REY5"/>
      <c r="REZ5"/>
      <c r="RFA5"/>
      <c r="RFB5"/>
      <c r="RFC5"/>
      <c r="RFD5"/>
      <c r="RFE5"/>
      <c r="RFF5"/>
      <c r="RFG5"/>
      <c r="RFH5"/>
      <c r="RFI5"/>
      <c r="RFJ5"/>
      <c r="RFK5"/>
      <c r="RFL5"/>
      <c r="RFM5"/>
      <c r="RFN5"/>
      <c r="RFO5"/>
      <c r="RFP5"/>
      <c r="RFQ5"/>
      <c r="RFR5"/>
      <c r="RFS5"/>
      <c r="RFT5"/>
      <c r="RFU5"/>
      <c r="RFV5"/>
      <c r="RFW5"/>
      <c r="RFX5"/>
      <c r="RFY5"/>
      <c r="RFZ5"/>
      <c r="RGA5"/>
      <c r="RGB5"/>
      <c r="RGC5"/>
      <c r="RGD5"/>
      <c r="RGE5"/>
      <c r="RGF5"/>
      <c r="RGG5"/>
      <c r="RGH5"/>
      <c r="RGI5"/>
      <c r="RGJ5"/>
      <c r="RGK5"/>
      <c r="RGL5"/>
      <c r="RGM5"/>
      <c r="RGN5"/>
      <c r="RGO5"/>
      <c r="RGP5"/>
      <c r="RGQ5"/>
      <c r="RGR5"/>
      <c r="RGS5"/>
      <c r="RGT5"/>
      <c r="RGU5"/>
      <c r="RGV5"/>
      <c r="RGW5"/>
      <c r="RGX5"/>
      <c r="RGY5"/>
      <c r="RGZ5"/>
      <c r="RHA5"/>
      <c r="RHB5"/>
      <c r="RHC5"/>
      <c r="RHD5"/>
      <c r="RHE5"/>
      <c r="RHF5"/>
      <c r="RHG5"/>
      <c r="RHH5"/>
      <c r="RHI5"/>
      <c r="RHJ5"/>
      <c r="RHK5"/>
      <c r="RHL5"/>
      <c r="RHM5"/>
      <c r="RHN5"/>
      <c r="RHO5"/>
      <c r="RHP5"/>
      <c r="RHQ5"/>
      <c r="RHR5"/>
      <c r="RHS5"/>
      <c r="RHT5"/>
      <c r="RHU5"/>
      <c r="RHV5"/>
      <c r="RHW5"/>
      <c r="RHX5"/>
      <c r="RHY5"/>
      <c r="RHZ5"/>
      <c r="RIA5"/>
      <c r="RIB5"/>
      <c r="RIC5"/>
      <c r="RID5"/>
      <c r="RIE5"/>
      <c r="RIF5"/>
      <c r="RIG5"/>
      <c r="RIH5"/>
      <c r="RII5"/>
      <c r="RIJ5"/>
      <c r="RIK5"/>
      <c r="RIL5"/>
      <c r="RIM5"/>
      <c r="RIN5"/>
      <c r="RIO5"/>
      <c r="RIP5"/>
      <c r="RIQ5"/>
      <c r="RIR5"/>
      <c r="RIS5"/>
      <c r="RIT5"/>
      <c r="RIU5"/>
      <c r="RIV5"/>
      <c r="RIW5"/>
      <c r="RIX5"/>
      <c r="RIY5"/>
      <c r="RIZ5"/>
      <c r="RJA5"/>
      <c r="RJB5"/>
      <c r="RJC5"/>
      <c r="RJD5"/>
      <c r="RJE5"/>
      <c r="RJF5"/>
      <c r="RJG5"/>
      <c r="RJH5"/>
      <c r="RJI5"/>
      <c r="RJJ5"/>
      <c r="RJK5"/>
      <c r="RJL5"/>
      <c r="RJM5"/>
      <c r="RJN5"/>
      <c r="RJO5"/>
      <c r="RJP5"/>
      <c r="RJQ5"/>
      <c r="RJR5"/>
      <c r="RJS5"/>
      <c r="RJT5"/>
      <c r="RJU5"/>
      <c r="RJV5"/>
      <c r="RJW5"/>
      <c r="RJX5"/>
      <c r="RJY5"/>
      <c r="RJZ5"/>
      <c r="RKA5"/>
      <c r="RKB5"/>
      <c r="RKC5"/>
      <c r="RKD5"/>
      <c r="RKE5"/>
      <c r="RKF5"/>
      <c r="RKG5"/>
      <c r="RKH5"/>
      <c r="RKI5"/>
      <c r="RKJ5"/>
      <c r="RKK5"/>
      <c r="RKL5"/>
      <c r="RKM5"/>
      <c r="RKN5"/>
      <c r="RKO5"/>
      <c r="RKP5"/>
      <c r="RKQ5"/>
      <c r="RKR5"/>
      <c r="RKS5"/>
      <c r="RKT5"/>
      <c r="RKU5"/>
      <c r="RKV5"/>
      <c r="RKW5"/>
      <c r="RKX5"/>
      <c r="RKY5"/>
      <c r="RKZ5"/>
      <c r="RLA5"/>
      <c r="RLB5"/>
      <c r="RLC5"/>
      <c r="RLD5"/>
      <c r="RLE5"/>
      <c r="RLF5"/>
      <c r="RLG5"/>
      <c r="RLH5"/>
      <c r="RLI5"/>
      <c r="RLJ5"/>
      <c r="RLK5"/>
      <c r="RLL5"/>
      <c r="RLM5"/>
      <c r="RLN5"/>
      <c r="RLO5"/>
      <c r="RLP5"/>
      <c r="RLQ5"/>
      <c r="RLR5"/>
      <c r="RLS5"/>
      <c r="RLT5"/>
      <c r="RLU5"/>
      <c r="RLV5"/>
      <c r="RLW5"/>
      <c r="RLX5"/>
      <c r="RLY5"/>
      <c r="RLZ5"/>
      <c r="RMA5"/>
      <c r="RMB5"/>
      <c r="RMC5"/>
      <c r="RMD5"/>
      <c r="RME5"/>
      <c r="RMF5"/>
      <c r="RMG5"/>
      <c r="RMH5"/>
      <c r="RMI5"/>
      <c r="RMJ5"/>
      <c r="RMK5"/>
      <c r="RML5"/>
      <c r="RMM5"/>
      <c r="RMN5"/>
      <c r="RMO5"/>
      <c r="RMP5"/>
      <c r="RMQ5"/>
      <c r="RMR5"/>
      <c r="RMS5"/>
      <c r="RMT5"/>
      <c r="RMU5"/>
      <c r="RMV5"/>
      <c r="RMW5"/>
      <c r="RMX5"/>
      <c r="RMY5"/>
      <c r="RMZ5"/>
      <c r="RNA5"/>
      <c r="RNB5"/>
      <c r="RNC5"/>
      <c r="RND5"/>
      <c r="RNE5"/>
      <c r="RNF5"/>
      <c r="RNG5"/>
      <c r="RNH5"/>
      <c r="RNI5"/>
      <c r="RNJ5"/>
      <c r="RNK5"/>
      <c r="RNL5"/>
      <c r="RNM5"/>
      <c r="RNN5"/>
      <c r="RNO5"/>
      <c r="RNP5"/>
      <c r="RNQ5"/>
      <c r="RNR5"/>
      <c r="RNS5"/>
      <c r="RNT5"/>
      <c r="RNU5"/>
      <c r="RNV5"/>
      <c r="RNW5"/>
      <c r="RNX5"/>
      <c r="RNY5"/>
      <c r="RNZ5"/>
      <c r="ROA5"/>
      <c r="ROB5"/>
      <c r="ROC5"/>
      <c r="ROD5"/>
      <c r="ROE5"/>
      <c r="ROF5"/>
      <c r="ROG5"/>
      <c r="ROH5"/>
      <c r="ROI5"/>
      <c r="ROJ5"/>
      <c r="ROK5"/>
      <c r="ROL5"/>
      <c r="ROM5"/>
      <c r="RON5"/>
      <c r="ROO5"/>
      <c r="ROP5"/>
      <c r="ROQ5"/>
      <c r="ROR5"/>
      <c r="ROS5"/>
      <c r="ROT5"/>
      <c r="ROU5"/>
      <c r="ROV5"/>
      <c r="ROW5"/>
      <c r="ROX5"/>
      <c r="ROY5"/>
      <c r="ROZ5"/>
      <c r="RPA5"/>
      <c r="RPB5"/>
      <c r="RPC5"/>
      <c r="RPD5"/>
      <c r="RPE5"/>
      <c r="RPF5"/>
      <c r="RPG5"/>
      <c r="RPH5"/>
      <c r="RPI5"/>
      <c r="RPJ5"/>
      <c r="RPK5"/>
      <c r="RPL5"/>
      <c r="RPM5"/>
      <c r="RPN5"/>
      <c r="RPO5"/>
      <c r="RPP5"/>
      <c r="RPQ5"/>
      <c r="RPR5"/>
      <c r="RPS5"/>
      <c r="RPT5"/>
      <c r="RPU5"/>
      <c r="RPV5"/>
      <c r="RPW5"/>
      <c r="RPX5"/>
      <c r="RPY5"/>
      <c r="RPZ5"/>
      <c r="RQA5"/>
      <c r="RQB5"/>
      <c r="RQC5"/>
      <c r="RQD5"/>
      <c r="RQE5"/>
      <c r="RQF5"/>
      <c r="RQG5"/>
      <c r="RQH5"/>
      <c r="RQI5"/>
      <c r="RQJ5"/>
      <c r="RQK5"/>
      <c r="RQL5"/>
      <c r="RQM5"/>
      <c r="RQN5"/>
      <c r="RQO5"/>
      <c r="RQP5"/>
      <c r="RQQ5"/>
      <c r="RQR5"/>
      <c r="RQS5"/>
      <c r="RQT5"/>
      <c r="RQU5"/>
      <c r="RQV5"/>
      <c r="RQW5"/>
      <c r="RQX5"/>
      <c r="RQY5"/>
      <c r="RQZ5"/>
      <c r="RRA5"/>
      <c r="RRB5"/>
      <c r="RRC5"/>
      <c r="RRD5"/>
      <c r="RRE5"/>
      <c r="RRF5"/>
      <c r="RRG5"/>
      <c r="RRH5"/>
      <c r="RRI5"/>
      <c r="RRJ5"/>
      <c r="RRK5"/>
      <c r="RRL5"/>
      <c r="RRM5"/>
      <c r="RRN5"/>
      <c r="RRO5"/>
      <c r="RRP5"/>
      <c r="RRQ5"/>
      <c r="RRR5"/>
      <c r="RRS5"/>
      <c r="RRT5"/>
      <c r="RRU5"/>
      <c r="RRV5"/>
      <c r="RRW5"/>
      <c r="RRX5"/>
      <c r="RRY5"/>
      <c r="RRZ5"/>
      <c r="RSA5"/>
      <c r="RSB5"/>
      <c r="RSC5"/>
      <c r="RSD5"/>
      <c r="RSE5"/>
      <c r="RSF5"/>
      <c r="RSG5"/>
      <c r="RSH5"/>
      <c r="RSI5"/>
      <c r="RSJ5"/>
      <c r="RSK5"/>
      <c r="RSL5"/>
      <c r="RSM5"/>
      <c r="RSN5"/>
      <c r="RSO5"/>
      <c r="RSP5"/>
      <c r="RSQ5"/>
      <c r="RSR5"/>
      <c r="RSS5"/>
      <c r="RST5"/>
      <c r="RSU5"/>
      <c r="RSV5"/>
      <c r="RSW5"/>
      <c r="RSX5"/>
      <c r="RSY5"/>
      <c r="RSZ5"/>
      <c r="RTA5"/>
      <c r="RTB5"/>
      <c r="RTC5"/>
      <c r="RTD5"/>
      <c r="RTE5"/>
      <c r="RTF5"/>
      <c r="RTG5"/>
      <c r="RTH5"/>
      <c r="RTI5"/>
      <c r="RTJ5"/>
      <c r="RTK5"/>
      <c r="RTL5"/>
      <c r="RTM5"/>
      <c r="RTN5"/>
      <c r="RTO5"/>
      <c r="RTP5"/>
      <c r="RTQ5"/>
      <c r="RTR5"/>
      <c r="RTS5"/>
      <c r="RTT5"/>
      <c r="RTU5"/>
      <c r="RTV5"/>
      <c r="RTW5"/>
      <c r="RTX5"/>
      <c r="RTY5"/>
      <c r="RTZ5"/>
      <c r="RUA5"/>
      <c r="RUB5"/>
      <c r="RUC5"/>
      <c r="RUD5"/>
      <c r="RUE5"/>
      <c r="RUF5"/>
      <c r="RUG5"/>
      <c r="RUH5"/>
      <c r="RUI5"/>
      <c r="RUJ5"/>
      <c r="RUK5"/>
      <c r="RUL5"/>
      <c r="RUM5"/>
      <c r="RUN5"/>
      <c r="RUO5"/>
      <c r="RUP5"/>
      <c r="RUQ5"/>
      <c r="RUR5"/>
      <c r="RUS5"/>
      <c r="RUT5"/>
      <c r="RUU5"/>
      <c r="RUV5"/>
      <c r="RUW5"/>
      <c r="RUX5"/>
      <c r="RUY5"/>
      <c r="RUZ5"/>
      <c r="RVA5"/>
      <c r="RVB5"/>
      <c r="RVC5"/>
      <c r="RVD5"/>
      <c r="RVE5"/>
      <c r="RVF5"/>
      <c r="RVG5"/>
      <c r="RVH5"/>
      <c r="RVI5"/>
      <c r="RVJ5"/>
      <c r="RVK5"/>
      <c r="RVL5"/>
      <c r="RVM5"/>
      <c r="RVN5"/>
      <c r="RVO5"/>
      <c r="RVP5"/>
      <c r="RVQ5"/>
      <c r="RVR5"/>
      <c r="RVS5"/>
      <c r="RVT5"/>
      <c r="RVU5"/>
      <c r="RVV5"/>
      <c r="RVW5"/>
      <c r="RVX5"/>
      <c r="RVY5"/>
      <c r="RVZ5"/>
      <c r="RWA5"/>
      <c r="RWB5"/>
      <c r="RWC5"/>
      <c r="RWD5"/>
      <c r="RWE5"/>
      <c r="RWF5"/>
      <c r="RWG5"/>
      <c r="RWH5"/>
      <c r="RWI5"/>
      <c r="RWJ5"/>
      <c r="RWK5"/>
      <c r="RWL5"/>
      <c r="RWM5"/>
      <c r="RWN5"/>
      <c r="RWO5"/>
      <c r="RWP5"/>
      <c r="RWQ5"/>
      <c r="RWR5"/>
      <c r="RWS5"/>
      <c r="RWT5"/>
      <c r="RWU5"/>
      <c r="RWV5"/>
      <c r="RWW5"/>
      <c r="RWX5"/>
      <c r="RWY5"/>
      <c r="RWZ5"/>
      <c r="RXA5"/>
      <c r="RXB5"/>
      <c r="RXC5"/>
      <c r="RXD5"/>
      <c r="RXE5"/>
      <c r="RXF5"/>
      <c r="RXG5"/>
      <c r="RXH5"/>
      <c r="RXI5"/>
      <c r="RXJ5"/>
      <c r="RXK5"/>
      <c r="RXL5"/>
      <c r="RXM5"/>
      <c r="RXN5"/>
      <c r="RXO5"/>
      <c r="RXP5"/>
      <c r="RXQ5"/>
      <c r="RXR5"/>
      <c r="RXS5"/>
      <c r="RXT5"/>
      <c r="RXU5"/>
      <c r="RXV5"/>
      <c r="RXW5"/>
      <c r="RXX5"/>
      <c r="RXY5"/>
      <c r="RXZ5"/>
      <c r="RYA5"/>
      <c r="RYB5"/>
      <c r="RYC5"/>
      <c r="RYD5"/>
      <c r="RYE5"/>
      <c r="RYF5"/>
      <c r="RYG5"/>
      <c r="RYH5"/>
      <c r="RYI5"/>
      <c r="RYJ5"/>
      <c r="RYK5"/>
      <c r="RYL5"/>
      <c r="RYM5"/>
      <c r="RYN5"/>
      <c r="RYO5"/>
      <c r="RYP5"/>
      <c r="RYQ5"/>
      <c r="RYR5"/>
      <c r="RYS5"/>
      <c r="RYT5"/>
      <c r="RYU5"/>
      <c r="RYV5"/>
      <c r="RYW5"/>
      <c r="RYX5"/>
      <c r="RYY5"/>
      <c r="RYZ5"/>
      <c r="RZA5"/>
      <c r="RZB5"/>
      <c r="RZC5"/>
      <c r="RZD5"/>
      <c r="RZE5"/>
      <c r="RZF5"/>
      <c r="RZG5"/>
      <c r="RZH5"/>
      <c r="RZI5"/>
      <c r="RZJ5"/>
      <c r="RZK5"/>
      <c r="RZL5"/>
      <c r="RZM5"/>
      <c r="RZN5"/>
      <c r="RZO5"/>
      <c r="RZP5"/>
      <c r="RZQ5"/>
      <c r="RZR5"/>
      <c r="RZS5"/>
      <c r="RZT5"/>
      <c r="RZU5"/>
      <c r="RZV5"/>
      <c r="RZW5"/>
      <c r="RZX5"/>
      <c r="RZY5"/>
      <c r="RZZ5"/>
      <c r="SAA5"/>
      <c r="SAB5"/>
      <c r="SAC5"/>
      <c r="SAD5"/>
      <c r="SAE5"/>
      <c r="SAF5"/>
      <c r="SAG5"/>
      <c r="SAH5"/>
      <c r="SAI5"/>
      <c r="SAJ5"/>
      <c r="SAK5"/>
      <c r="SAL5"/>
      <c r="SAM5"/>
      <c r="SAN5"/>
      <c r="SAO5"/>
      <c r="SAP5"/>
      <c r="SAQ5"/>
      <c r="SAR5"/>
      <c r="SAS5"/>
      <c r="SAT5"/>
      <c r="SAU5"/>
      <c r="SAV5"/>
      <c r="SAW5"/>
      <c r="SAX5"/>
      <c r="SAY5"/>
      <c r="SAZ5"/>
      <c r="SBA5"/>
      <c r="SBB5"/>
      <c r="SBC5"/>
      <c r="SBD5"/>
      <c r="SBE5"/>
      <c r="SBF5"/>
      <c r="SBG5"/>
      <c r="SBH5"/>
      <c r="SBI5"/>
      <c r="SBJ5"/>
      <c r="SBK5"/>
      <c r="SBL5"/>
      <c r="SBM5"/>
      <c r="SBN5"/>
      <c r="SBO5"/>
      <c r="SBP5"/>
      <c r="SBQ5"/>
      <c r="SBR5"/>
      <c r="SBS5"/>
      <c r="SBT5"/>
      <c r="SBU5"/>
      <c r="SBV5"/>
      <c r="SBW5"/>
      <c r="SBX5"/>
      <c r="SBY5"/>
      <c r="SBZ5"/>
      <c r="SCA5"/>
      <c r="SCB5"/>
      <c r="SCC5"/>
      <c r="SCD5"/>
      <c r="SCE5"/>
      <c r="SCF5"/>
      <c r="SCG5"/>
      <c r="SCH5"/>
      <c r="SCI5"/>
      <c r="SCJ5"/>
      <c r="SCK5"/>
      <c r="SCL5"/>
      <c r="SCM5"/>
      <c r="SCN5"/>
      <c r="SCO5"/>
      <c r="SCP5"/>
      <c r="SCQ5"/>
      <c r="SCR5"/>
      <c r="SCS5"/>
      <c r="SCT5"/>
      <c r="SCU5"/>
      <c r="SCV5"/>
      <c r="SCW5"/>
      <c r="SCX5"/>
      <c r="SCY5"/>
      <c r="SCZ5"/>
      <c r="SDA5"/>
      <c r="SDB5"/>
      <c r="SDC5"/>
      <c r="SDD5"/>
      <c r="SDE5"/>
      <c r="SDF5"/>
      <c r="SDG5"/>
      <c r="SDH5"/>
      <c r="SDI5"/>
      <c r="SDJ5"/>
      <c r="SDK5"/>
      <c r="SDL5"/>
      <c r="SDM5"/>
      <c r="SDN5"/>
      <c r="SDO5"/>
      <c r="SDP5"/>
      <c r="SDQ5"/>
      <c r="SDR5"/>
      <c r="SDS5"/>
      <c r="SDT5"/>
      <c r="SDU5"/>
      <c r="SDV5"/>
      <c r="SDW5"/>
      <c r="SDX5"/>
      <c r="SDY5"/>
      <c r="SDZ5"/>
      <c r="SEA5"/>
      <c r="SEB5"/>
      <c r="SEC5"/>
      <c r="SED5"/>
      <c r="SEE5"/>
      <c r="SEF5"/>
      <c r="SEG5"/>
      <c r="SEH5"/>
      <c r="SEI5"/>
      <c r="SEJ5"/>
      <c r="SEK5"/>
      <c r="SEL5"/>
      <c r="SEM5"/>
      <c r="SEN5"/>
      <c r="SEO5"/>
      <c r="SEP5"/>
      <c r="SEQ5"/>
      <c r="SER5"/>
      <c r="SES5"/>
      <c r="SET5"/>
      <c r="SEU5"/>
      <c r="SEV5"/>
      <c r="SEW5"/>
      <c r="SEX5"/>
      <c r="SEY5"/>
      <c r="SEZ5"/>
      <c r="SFA5"/>
      <c r="SFB5"/>
      <c r="SFC5"/>
      <c r="SFD5"/>
      <c r="SFE5"/>
      <c r="SFF5"/>
      <c r="SFG5"/>
      <c r="SFH5"/>
      <c r="SFI5"/>
      <c r="SFJ5"/>
      <c r="SFK5"/>
      <c r="SFL5"/>
      <c r="SFM5"/>
      <c r="SFN5"/>
      <c r="SFO5"/>
      <c r="SFP5"/>
      <c r="SFQ5"/>
      <c r="SFR5"/>
      <c r="SFS5"/>
      <c r="SFT5"/>
      <c r="SFU5"/>
      <c r="SFV5"/>
      <c r="SFW5"/>
      <c r="SFX5"/>
      <c r="SFY5"/>
      <c r="SFZ5"/>
      <c r="SGA5"/>
      <c r="SGB5"/>
      <c r="SGC5"/>
      <c r="SGD5"/>
      <c r="SGE5"/>
      <c r="SGF5"/>
      <c r="SGG5"/>
      <c r="SGH5"/>
      <c r="SGI5"/>
      <c r="SGJ5"/>
      <c r="SGK5"/>
      <c r="SGL5"/>
      <c r="SGM5"/>
      <c r="SGN5"/>
      <c r="SGO5"/>
      <c r="SGP5"/>
      <c r="SGQ5"/>
      <c r="SGR5"/>
      <c r="SGS5"/>
      <c r="SGT5"/>
      <c r="SGU5"/>
      <c r="SGV5"/>
      <c r="SGW5"/>
      <c r="SGX5"/>
      <c r="SGY5"/>
      <c r="SGZ5"/>
      <c r="SHA5"/>
      <c r="SHB5"/>
      <c r="SHC5"/>
      <c r="SHD5"/>
      <c r="SHE5"/>
      <c r="SHF5"/>
      <c r="SHG5"/>
      <c r="SHH5"/>
      <c r="SHI5"/>
      <c r="SHJ5"/>
      <c r="SHK5"/>
      <c r="SHL5"/>
      <c r="SHM5"/>
      <c r="SHN5"/>
      <c r="SHO5"/>
      <c r="SHP5"/>
      <c r="SHQ5"/>
      <c r="SHR5"/>
      <c r="SHS5"/>
      <c r="SHT5"/>
      <c r="SHU5"/>
      <c r="SHV5"/>
      <c r="SHW5"/>
      <c r="SHX5"/>
      <c r="SHY5"/>
      <c r="SHZ5"/>
      <c r="SIA5"/>
      <c r="SIB5"/>
      <c r="SIC5"/>
      <c r="SID5"/>
      <c r="SIE5"/>
      <c r="SIF5"/>
      <c r="SIG5"/>
      <c r="SIH5"/>
      <c r="SII5"/>
      <c r="SIJ5"/>
      <c r="SIK5"/>
      <c r="SIL5"/>
      <c r="SIM5"/>
      <c r="SIN5"/>
      <c r="SIO5"/>
      <c r="SIP5"/>
      <c r="SIQ5"/>
      <c r="SIR5"/>
      <c r="SIS5"/>
      <c r="SIT5"/>
      <c r="SIU5"/>
      <c r="SIV5"/>
      <c r="SIW5"/>
      <c r="SIX5"/>
      <c r="SIY5"/>
      <c r="SIZ5"/>
      <c r="SJA5"/>
      <c r="SJB5"/>
      <c r="SJC5"/>
      <c r="SJD5"/>
      <c r="SJE5"/>
      <c r="SJF5"/>
      <c r="SJG5"/>
      <c r="SJH5"/>
      <c r="SJI5"/>
      <c r="SJJ5"/>
      <c r="SJK5"/>
      <c r="SJL5"/>
      <c r="SJM5"/>
      <c r="SJN5"/>
      <c r="SJO5"/>
      <c r="SJP5"/>
      <c r="SJQ5"/>
      <c r="SJR5"/>
      <c r="SJS5"/>
      <c r="SJT5"/>
      <c r="SJU5"/>
      <c r="SJV5"/>
      <c r="SJW5"/>
      <c r="SJX5"/>
      <c r="SJY5"/>
      <c r="SJZ5"/>
      <c r="SKA5"/>
      <c r="SKB5"/>
      <c r="SKC5"/>
      <c r="SKD5"/>
      <c r="SKE5"/>
      <c r="SKF5"/>
      <c r="SKG5"/>
      <c r="SKH5"/>
      <c r="SKI5"/>
      <c r="SKJ5"/>
      <c r="SKK5"/>
      <c r="SKL5"/>
      <c r="SKM5"/>
      <c r="SKN5"/>
      <c r="SKO5"/>
      <c r="SKP5"/>
      <c r="SKQ5"/>
      <c r="SKR5"/>
      <c r="SKS5"/>
      <c r="SKT5"/>
      <c r="SKU5"/>
      <c r="SKV5"/>
      <c r="SKW5"/>
      <c r="SKX5"/>
      <c r="SKY5"/>
      <c r="SKZ5"/>
      <c r="SLA5"/>
      <c r="SLB5"/>
      <c r="SLC5"/>
      <c r="SLD5"/>
      <c r="SLE5"/>
      <c r="SLF5"/>
      <c r="SLG5"/>
      <c r="SLH5"/>
      <c r="SLI5"/>
      <c r="SLJ5"/>
      <c r="SLK5"/>
      <c r="SLL5"/>
      <c r="SLM5"/>
      <c r="SLN5"/>
      <c r="SLO5"/>
      <c r="SLP5"/>
      <c r="SLQ5"/>
      <c r="SLR5"/>
      <c r="SLS5"/>
      <c r="SLT5"/>
      <c r="SLU5"/>
      <c r="SLV5"/>
      <c r="SLW5"/>
      <c r="SLX5"/>
      <c r="SLY5"/>
      <c r="SLZ5"/>
      <c r="SMA5"/>
      <c r="SMB5"/>
      <c r="SMC5"/>
      <c r="SMD5"/>
      <c r="SME5"/>
      <c r="SMF5"/>
      <c r="SMG5"/>
      <c r="SMH5"/>
      <c r="SMI5"/>
      <c r="SMJ5"/>
      <c r="SMK5"/>
      <c r="SML5"/>
      <c r="SMM5"/>
      <c r="SMN5"/>
      <c r="SMO5"/>
      <c r="SMP5"/>
      <c r="SMQ5"/>
      <c r="SMR5"/>
      <c r="SMS5"/>
      <c r="SMT5"/>
      <c r="SMU5"/>
      <c r="SMV5"/>
      <c r="SMW5"/>
      <c r="SMX5"/>
      <c r="SMY5"/>
      <c r="SMZ5"/>
      <c r="SNA5"/>
      <c r="SNB5"/>
      <c r="SNC5"/>
      <c r="SND5"/>
      <c r="SNE5"/>
      <c r="SNF5"/>
      <c r="SNG5"/>
      <c r="SNH5"/>
      <c r="SNI5"/>
      <c r="SNJ5"/>
      <c r="SNK5"/>
      <c r="SNL5"/>
      <c r="SNM5"/>
      <c r="SNN5"/>
      <c r="SNO5"/>
      <c r="SNP5"/>
      <c r="SNQ5"/>
      <c r="SNR5"/>
      <c r="SNS5"/>
      <c r="SNT5"/>
      <c r="SNU5"/>
      <c r="SNV5"/>
      <c r="SNW5"/>
      <c r="SNX5"/>
      <c r="SNY5"/>
      <c r="SNZ5"/>
      <c r="SOA5"/>
      <c r="SOB5"/>
      <c r="SOC5"/>
      <c r="SOD5"/>
      <c r="SOE5"/>
      <c r="SOF5"/>
      <c r="SOG5"/>
      <c r="SOH5"/>
      <c r="SOI5"/>
      <c r="SOJ5"/>
      <c r="SOK5"/>
      <c r="SOL5"/>
      <c r="SOM5"/>
      <c r="SON5"/>
      <c r="SOO5"/>
      <c r="SOP5"/>
      <c r="SOQ5"/>
      <c r="SOR5"/>
      <c r="SOS5"/>
      <c r="SOT5"/>
      <c r="SOU5"/>
      <c r="SOV5"/>
      <c r="SOW5"/>
      <c r="SOX5"/>
      <c r="SOY5"/>
      <c r="SOZ5"/>
      <c r="SPA5"/>
      <c r="SPB5"/>
      <c r="SPC5"/>
      <c r="SPD5"/>
      <c r="SPE5"/>
      <c r="SPF5"/>
      <c r="SPG5"/>
      <c r="SPH5"/>
      <c r="SPI5"/>
      <c r="SPJ5"/>
      <c r="SPK5"/>
      <c r="SPL5"/>
      <c r="SPM5"/>
      <c r="SPN5"/>
      <c r="SPO5"/>
      <c r="SPP5"/>
      <c r="SPQ5"/>
      <c r="SPR5"/>
      <c r="SPS5"/>
      <c r="SPT5"/>
      <c r="SPU5"/>
      <c r="SPV5"/>
      <c r="SPW5"/>
      <c r="SPX5"/>
      <c r="SPY5"/>
      <c r="SPZ5"/>
      <c r="SQA5"/>
      <c r="SQB5"/>
      <c r="SQC5"/>
      <c r="SQD5"/>
      <c r="SQE5"/>
      <c r="SQF5"/>
      <c r="SQG5"/>
      <c r="SQH5"/>
      <c r="SQI5"/>
      <c r="SQJ5"/>
      <c r="SQK5"/>
      <c r="SQL5"/>
      <c r="SQM5"/>
      <c r="SQN5"/>
      <c r="SQO5"/>
      <c r="SQP5"/>
      <c r="SQQ5"/>
      <c r="SQR5"/>
      <c r="SQS5"/>
      <c r="SQT5"/>
      <c r="SQU5"/>
      <c r="SQV5"/>
      <c r="SQW5"/>
      <c r="SQX5"/>
      <c r="SQY5"/>
      <c r="SQZ5"/>
      <c r="SRA5"/>
      <c r="SRB5"/>
      <c r="SRC5"/>
      <c r="SRD5"/>
      <c r="SRE5"/>
      <c r="SRF5"/>
      <c r="SRG5"/>
      <c r="SRH5"/>
      <c r="SRI5"/>
      <c r="SRJ5"/>
      <c r="SRK5"/>
      <c r="SRL5"/>
      <c r="SRM5"/>
      <c r="SRN5"/>
      <c r="SRO5"/>
      <c r="SRP5"/>
      <c r="SRQ5"/>
      <c r="SRR5"/>
      <c r="SRS5"/>
      <c r="SRT5"/>
      <c r="SRU5"/>
      <c r="SRV5"/>
      <c r="SRW5"/>
      <c r="SRX5"/>
      <c r="SRY5"/>
      <c r="SRZ5"/>
      <c r="SSA5"/>
      <c r="SSB5"/>
      <c r="SSC5"/>
      <c r="SSD5"/>
      <c r="SSE5"/>
      <c r="SSF5"/>
      <c r="SSG5"/>
      <c r="SSH5"/>
      <c r="SSI5"/>
      <c r="SSJ5"/>
      <c r="SSK5"/>
      <c r="SSL5"/>
      <c r="SSM5"/>
      <c r="SSN5"/>
      <c r="SSO5"/>
      <c r="SSP5"/>
      <c r="SSQ5"/>
      <c r="SSR5"/>
      <c r="SSS5"/>
      <c r="SST5"/>
      <c r="SSU5"/>
      <c r="SSV5"/>
      <c r="SSW5"/>
      <c r="SSX5"/>
      <c r="SSY5"/>
      <c r="SSZ5"/>
      <c r="STA5"/>
      <c r="STB5"/>
      <c r="STC5"/>
      <c r="STD5"/>
      <c r="STE5"/>
      <c r="STF5"/>
      <c r="STG5"/>
      <c r="STH5"/>
      <c r="STI5"/>
      <c r="STJ5"/>
      <c r="STK5"/>
      <c r="STL5"/>
      <c r="STM5"/>
      <c r="STN5"/>
      <c r="STO5"/>
      <c r="STP5"/>
      <c r="STQ5"/>
      <c r="STR5"/>
      <c r="STS5"/>
      <c r="STT5"/>
      <c r="STU5"/>
      <c r="STV5"/>
      <c r="STW5"/>
      <c r="STX5"/>
      <c r="STY5"/>
      <c r="STZ5"/>
      <c r="SUA5"/>
      <c r="SUB5"/>
      <c r="SUC5"/>
      <c r="SUD5"/>
      <c r="SUE5"/>
      <c r="SUF5"/>
      <c r="SUG5"/>
      <c r="SUH5"/>
      <c r="SUI5"/>
      <c r="SUJ5"/>
      <c r="SUK5"/>
      <c r="SUL5"/>
      <c r="SUM5"/>
      <c r="SUN5"/>
      <c r="SUO5"/>
      <c r="SUP5"/>
      <c r="SUQ5"/>
      <c r="SUR5"/>
      <c r="SUS5"/>
      <c r="SUT5"/>
      <c r="SUU5"/>
      <c r="SUV5"/>
      <c r="SUW5"/>
      <c r="SUX5"/>
      <c r="SUY5"/>
      <c r="SUZ5"/>
      <c r="SVA5"/>
      <c r="SVB5"/>
      <c r="SVC5"/>
      <c r="SVD5"/>
      <c r="SVE5"/>
      <c r="SVF5"/>
      <c r="SVG5"/>
      <c r="SVH5"/>
      <c r="SVI5"/>
      <c r="SVJ5"/>
      <c r="SVK5"/>
      <c r="SVL5"/>
      <c r="SVM5"/>
      <c r="SVN5"/>
      <c r="SVO5"/>
      <c r="SVP5"/>
      <c r="SVQ5"/>
      <c r="SVR5"/>
      <c r="SVS5"/>
      <c r="SVT5"/>
      <c r="SVU5"/>
      <c r="SVV5"/>
      <c r="SVW5"/>
      <c r="SVX5"/>
      <c r="SVY5"/>
      <c r="SVZ5"/>
      <c r="SWA5"/>
      <c r="SWB5"/>
      <c r="SWC5"/>
      <c r="SWD5"/>
      <c r="SWE5"/>
      <c r="SWF5"/>
      <c r="SWG5"/>
      <c r="SWH5"/>
      <c r="SWI5"/>
      <c r="SWJ5"/>
      <c r="SWK5"/>
      <c r="SWL5"/>
      <c r="SWM5"/>
      <c r="SWN5"/>
      <c r="SWO5"/>
      <c r="SWP5"/>
      <c r="SWQ5"/>
      <c r="SWR5"/>
      <c r="SWS5"/>
      <c r="SWT5"/>
      <c r="SWU5"/>
      <c r="SWV5"/>
      <c r="SWW5"/>
      <c r="SWX5"/>
      <c r="SWY5"/>
      <c r="SWZ5"/>
      <c r="SXA5"/>
      <c r="SXB5"/>
      <c r="SXC5"/>
      <c r="SXD5"/>
      <c r="SXE5"/>
      <c r="SXF5"/>
      <c r="SXG5"/>
      <c r="SXH5"/>
      <c r="SXI5"/>
      <c r="SXJ5"/>
      <c r="SXK5"/>
      <c r="SXL5"/>
      <c r="SXM5"/>
      <c r="SXN5"/>
      <c r="SXO5"/>
      <c r="SXP5"/>
      <c r="SXQ5"/>
      <c r="SXR5"/>
      <c r="SXS5"/>
      <c r="SXT5"/>
      <c r="SXU5"/>
      <c r="SXV5"/>
      <c r="SXW5"/>
      <c r="SXX5"/>
      <c r="SXY5"/>
      <c r="SXZ5"/>
      <c r="SYA5"/>
      <c r="SYB5"/>
      <c r="SYC5"/>
      <c r="SYD5"/>
      <c r="SYE5"/>
      <c r="SYF5"/>
      <c r="SYG5"/>
      <c r="SYH5"/>
      <c r="SYI5"/>
      <c r="SYJ5"/>
      <c r="SYK5"/>
      <c r="SYL5"/>
      <c r="SYM5"/>
      <c r="SYN5"/>
      <c r="SYO5"/>
      <c r="SYP5"/>
      <c r="SYQ5"/>
      <c r="SYR5"/>
      <c r="SYS5"/>
      <c r="SYT5"/>
      <c r="SYU5"/>
      <c r="SYV5"/>
      <c r="SYW5"/>
      <c r="SYX5"/>
      <c r="SYY5"/>
      <c r="SYZ5"/>
      <c r="SZA5"/>
      <c r="SZB5"/>
      <c r="SZC5"/>
      <c r="SZD5"/>
      <c r="SZE5"/>
      <c r="SZF5"/>
      <c r="SZG5"/>
      <c r="SZH5"/>
      <c r="SZI5"/>
      <c r="SZJ5"/>
      <c r="SZK5"/>
      <c r="SZL5"/>
      <c r="SZM5"/>
      <c r="SZN5"/>
      <c r="SZO5"/>
      <c r="SZP5"/>
      <c r="SZQ5"/>
      <c r="SZR5"/>
      <c r="SZS5"/>
      <c r="SZT5"/>
      <c r="SZU5"/>
      <c r="SZV5"/>
      <c r="SZW5"/>
      <c r="SZX5"/>
      <c r="SZY5"/>
      <c r="SZZ5"/>
      <c r="TAA5"/>
      <c r="TAB5"/>
      <c r="TAC5"/>
      <c r="TAD5"/>
      <c r="TAE5"/>
      <c r="TAF5"/>
      <c r="TAG5"/>
      <c r="TAH5"/>
      <c r="TAI5"/>
      <c r="TAJ5"/>
      <c r="TAK5"/>
      <c r="TAL5"/>
      <c r="TAM5"/>
      <c r="TAN5"/>
      <c r="TAO5"/>
      <c r="TAP5"/>
      <c r="TAQ5"/>
      <c r="TAR5"/>
      <c r="TAS5"/>
      <c r="TAT5"/>
      <c r="TAU5"/>
      <c r="TAV5"/>
      <c r="TAW5"/>
      <c r="TAX5"/>
      <c r="TAY5"/>
      <c r="TAZ5"/>
      <c r="TBA5"/>
      <c r="TBB5"/>
      <c r="TBC5"/>
      <c r="TBD5"/>
      <c r="TBE5"/>
      <c r="TBF5"/>
      <c r="TBG5"/>
      <c r="TBH5"/>
      <c r="TBI5"/>
      <c r="TBJ5"/>
      <c r="TBK5"/>
      <c r="TBL5"/>
      <c r="TBM5"/>
      <c r="TBN5"/>
      <c r="TBO5"/>
      <c r="TBP5"/>
      <c r="TBQ5"/>
      <c r="TBR5"/>
      <c r="TBS5"/>
      <c r="TBT5"/>
      <c r="TBU5"/>
      <c r="TBV5"/>
      <c r="TBW5"/>
      <c r="TBX5"/>
      <c r="TBY5"/>
      <c r="TBZ5"/>
      <c r="TCA5"/>
      <c r="TCB5"/>
      <c r="TCC5"/>
      <c r="TCD5"/>
      <c r="TCE5"/>
      <c r="TCF5"/>
      <c r="TCG5"/>
      <c r="TCH5"/>
      <c r="TCI5"/>
      <c r="TCJ5"/>
      <c r="TCK5"/>
      <c r="TCL5"/>
      <c r="TCM5"/>
      <c r="TCN5"/>
      <c r="TCO5"/>
      <c r="TCP5"/>
      <c r="TCQ5"/>
      <c r="TCR5"/>
      <c r="TCS5"/>
      <c r="TCT5"/>
      <c r="TCU5"/>
      <c r="TCV5"/>
      <c r="TCW5"/>
      <c r="TCX5"/>
      <c r="TCY5"/>
      <c r="TCZ5"/>
      <c r="TDA5"/>
      <c r="TDB5"/>
      <c r="TDC5"/>
      <c r="TDD5"/>
      <c r="TDE5"/>
      <c r="TDF5"/>
      <c r="TDG5"/>
      <c r="TDH5"/>
      <c r="TDI5"/>
      <c r="TDJ5"/>
      <c r="TDK5"/>
      <c r="TDL5"/>
      <c r="TDM5"/>
      <c r="TDN5"/>
      <c r="TDO5"/>
      <c r="TDP5"/>
      <c r="TDQ5"/>
      <c r="TDR5"/>
      <c r="TDS5"/>
      <c r="TDT5"/>
      <c r="TDU5"/>
      <c r="TDV5"/>
      <c r="TDW5"/>
      <c r="TDX5"/>
      <c r="TDY5"/>
      <c r="TDZ5"/>
      <c r="TEA5"/>
      <c r="TEB5"/>
      <c r="TEC5"/>
      <c r="TED5"/>
      <c r="TEE5"/>
      <c r="TEF5"/>
      <c r="TEG5"/>
      <c r="TEH5"/>
      <c r="TEI5"/>
      <c r="TEJ5"/>
      <c r="TEK5"/>
      <c r="TEL5"/>
      <c r="TEM5"/>
      <c r="TEN5"/>
      <c r="TEO5"/>
      <c r="TEP5"/>
      <c r="TEQ5"/>
      <c r="TER5"/>
      <c r="TES5"/>
      <c r="TET5"/>
      <c r="TEU5"/>
      <c r="TEV5"/>
      <c r="TEW5"/>
      <c r="TEX5"/>
      <c r="TEY5"/>
      <c r="TEZ5"/>
      <c r="TFA5"/>
      <c r="TFB5"/>
      <c r="TFC5"/>
      <c r="TFD5"/>
      <c r="TFE5"/>
      <c r="TFF5"/>
      <c r="TFG5"/>
      <c r="TFH5"/>
      <c r="TFI5"/>
      <c r="TFJ5"/>
      <c r="TFK5"/>
      <c r="TFL5"/>
      <c r="TFM5"/>
      <c r="TFN5"/>
      <c r="TFO5"/>
      <c r="TFP5"/>
      <c r="TFQ5"/>
      <c r="TFR5"/>
      <c r="TFS5"/>
      <c r="TFT5"/>
      <c r="TFU5"/>
      <c r="TFV5"/>
      <c r="TFW5"/>
      <c r="TFX5"/>
      <c r="TFY5"/>
      <c r="TFZ5"/>
      <c r="TGA5"/>
      <c r="TGB5"/>
      <c r="TGC5"/>
      <c r="TGD5"/>
      <c r="TGE5"/>
      <c r="TGF5"/>
      <c r="TGG5"/>
      <c r="TGH5"/>
      <c r="TGI5"/>
      <c r="TGJ5"/>
      <c r="TGK5"/>
      <c r="TGL5"/>
      <c r="TGM5"/>
      <c r="TGN5"/>
      <c r="TGO5"/>
      <c r="TGP5"/>
      <c r="TGQ5"/>
      <c r="TGR5"/>
      <c r="TGS5"/>
      <c r="TGT5"/>
      <c r="TGU5"/>
      <c r="TGV5"/>
      <c r="TGW5"/>
      <c r="TGX5"/>
      <c r="TGY5"/>
      <c r="TGZ5"/>
      <c r="THA5"/>
      <c r="THB5"/>
      <c r="THC5"/>
      <c r="THD5"/>
      <c r="THE5"/>
      <c r="THF5"/>
      <c r="THG5"/>
      <c r="THH5"/>
      <c r="THI5"/>
      <c r="THJ5"/>
      <c r="THK5"/>
      <c r="THL5"/>
      <c r="THM5"/>
      <c r="THN5"/>
      <c r="THO5"/>
      <c r="THP5"/>
      <c r="THQ5"/>
      <c r="THR5"/>
      <c r="THS5"/>
      <c r="THT5"/>
      <c r="THU5"/>
      <c r="THV5"/>
      <c r="THW5"/>
      <c r="THX5"/>
      <c r="THY5"/>
      <c r="THZ5"/>
      <c r="TIA5"/>
      <c r="TIB5"/>
      <c r="TIC5"/>
      <c r="TID5"/>
      <c r="TIE5"/>
      <c r="TIF5"/>
      <c r="TIG5"/>
      <c r="TIH5"/>
      <c r="TII5"/>
      <c r="TIJ5"/>
      <c r="TIK5"/>
      <c r="TIL5"/>
      <c r="TIM5"/>
      <c r="TIN5"/>
      <c r="TIO5"/>
      <c r="TIP5"/>
      <c r="TIQ5"/>
      <c r="TIR5"/>
      <c r="TIS5"/>
      <c r="TIT5"/>
      <c r="TIU5"/>
      <c r="TIV5"/>
      <c r="TIW5"/>
      <c r="TIX5"/>
      <c r="TIY5"/>
      <c r="TIZ5"/>
      <c r="TJA5"/>
      <c r="TJB5"/>
      <c r="TJC5"/>
      <c r="TJD5"/>
      <c r="TJE5"/>
      <c r="TJF5"/>
      <c r="TJG5"/>
      <c r="TJH5"/>
      <c r="TJI5"/>
      <c r="TJJ5"/>
      <c r="TJK5"/>
      <c r="TJL5"/>
      <c r="TJM5"/>
      <c r="TJN5"/>
      <c r="TJO5"/>
      <c r="TJP5"/>
      <c r="TJQ5"/>
      <c r="TJR5"/>
      <c r="TJS5"/>
      <c r="TJT5"/>
      <c r="TJU5"/>
      <c r="TJV5"/>
      <c r="TJW5"/>
      <c r="TJX5"/>
      <c r="TJY5"/>
      <c r="TJZ5"/>
      <c r="TKA5"/>
      <c r="TKB5"/>
      <c r="TKC5"/>
      <c r="TKD5"/>
      <c r="TKE5"/>
      <c r="TKF5"/>
      <c r="TKG5"/>
      <c r="TKH5"/>
      <c r="TKI5"/>
      <c r="TKJ5"/>
      <c r="TKK5"/>
      <c r="TKL5"/>
      <c r="TKM5"/>
      <c r="TKN5"/>
      <c r="TKO5"/>
      <c r="TKP5"/>
      <c r="TKQ5"/>
      <c r="TKR5"/>
      <c r="TKS5"/>
      <c r="TKT5"/>
      <c r="TKU5"/>
      <c r="TKV5"/>
      <c r="TKW5"/>
      <c r="TKX5"/>
      <c r="TKY5"/>
      <c r="TKZ5"/>
      <c r="TLA5"/>
      <c r="TLB5"/>
      <c r="TLC5"/>
      <c r="TLD5"/>
      <c r="TLE5"/>
      <c r="TLF5"/>
      <c r="TLG5"/>
      <c r="TLH5"/>
      <c r="TLI5"/>
      <c r="TLJ5"/>
      <c r="TLK5"/>
      <c r="TLL5"/>
      <c r="TLM5"/>
      <c r="TLN5"/>
      <c r="TLO5"/>
      <c r="TLP5"/>
      <c r="TLQ5"/>
      <c r="TLR5"/>
      <c r="TLS5"/>
      <c r="TLT5"/>
      <c r="TLU5"/>
      <c r="TLV5"/>
      <c r="TLW5"/>
      <c r="TLX5"/>
      <c r="TLY5"/>
      <c r="TLZ5"/>
      <c r="TMA5"/>
      <c r="TMB5"/>
      <c r="TMC5"/>
      <c r="TMD5"/>
      <c r="TME5"/>
      <c r="TMF5"/>
      <c r="TMG5"/>
      <c r="TMH5"/>
      <c r="TMI5"/>
      <c r="TMJ5"/>
      <c r="TMK5"/>
      <c r="TML5"/>
      <c r="TMM5"/>
      <c r="TMN5"/>
      <c r="TMO5"/>
      <c r="TMP5"/>
      <c r="TMQ5"/>
      <c r="TMR5"/>
      <c r="TMS5"/>
      <c r="TMT5"/>
      <c r="TMU5"/>
      <c r="TMV5"/>
      <c r="TMW5"/>
      <c r="TMX5"/>
      <c r="TMY5"/>
      <c r="TMZ5"/>
      <c r="TNA5"/>
      <c r="TNB5"/>
      <c r="TNC5"/>
      <c r="TND5"/>
      <c r="TNE5"/>
      <c r="TNF5"/>
      <c r="TNG5"/>
      <c r="TNH5"/>
      <c r="TNI5"/>
      <c r="TNJ5"/>
      <c r="TNK5"/>
      <c r="TNL5"/>
      <c r="TNM5"/>
      <c r="TNN5"/>
      <c r="TNO5"/>
      <c r="TNP5"/>
      <c r="TNQ5"/>
      <c r="TNR5"/>
      <c r="TNS5"/>
      <c r="TNT5"/>
      <c r="TNU5"/>
      <c r="TNV5"/>
      <c r="TNW5"/>
      <c r="TNX5"/>
      <c r="TNY5"/>
      <c r="TNZ5"/>
      <c r="TOA5"/>
      <c r="TOB5"/>
      <c r="TOC5"/>
      <c r="TOD5"/>
      <c r="TOE5"/>
      <c r="TOF5"/>
      <c r="TOG5"/>
      <c r="TOH5"/>
      <c r="TOI5"/>
      <c r="TOJ5"/>
      <c r="TOK5"/>
      <c r="TOL5"/>
      <c r="TOM5"/>
      <c r="TON5"/>
      <c r="TOO5"/>
      <c r="TOP5"/>
      <c r="TOQ5"/>
      <c r="TOR5"/>
      <c r="TOS5"/>
      <c r="TOT5"/>
      <c r="TOU5"/>
      <c r="TOV5"/>
      <c r="TOW5"/>
      <c r="TOX5"/>
      <c r="TOY5"/>
      <c r="TOZ5"/>
      <c r="TPA5"/>
      <c r="TPB5"/>
      <c r="TPC5"/>
      <c r="TPD5"/>
      <c r="TPE5"/>
      <c r="TPF5"/>
      <c r="TPG5"/>
      <c r="TPH5"/>
      <c r="TPI5"/>
      <c r="TPJ5"/>
      <c r="TPK5"/>
      <c r="TPL5"/>
      <c r="TPM5"/>
      <c r="TPN5"/>
      <c r="TPO5"/>
      <c r="TPP5"/>
      <c r="TPQ5"/>
      <c r="TPR5"/>
      <c r="TPS5"/>
      <c r="TPT5"/>
      <c r="TPU5"/>
      <c r="TPV5"/>
      <c r="TPW5"/>
      <c r="TPX5"/>
      <c r="TPY5"/>
      <c r="TPZ5"/>
      <c r="TQA5"/>
      <c r="TQB5"/>
      <c r="TQC5"/>
      <c r="TQD5"/>
      <c r="TQE5"/>
      <c r="TQF5"/>
      <c r="TQG5"/>
      <c r="TQH5"/>
      <c r="TQI5"/>
      <c r="TQJ5"/>
      <c r="TQK5"/>
      <c r="TQL5"/>
      <c r="TQM5"/>
      <c r="TQN5"/>
      <c r="TQO5"/>
      <c r="TQP5"/>
      <c r="TQQ5"/>
      <c r="TQR5"/>
      <c r="TQS5"/>
      <c r="TQT5"/>
      <c r="TQU5"/>
      <c r="TQV5"/>
      <c r="TQW5"/>
      <c r="TQX5"/>
      <c r="TQY5"/>
      <c r="TQZ5"/>
      <c r="TRA5"/>
      <c r="TRB5"/>
      <c r="TRC5"/>
      <c r="TRD5"/>
      <c r="TRE5"/>
      <c r="TRF5"/>
      <c r="TRG5"/>
      <c r="TRH5"/>
      <c r="TRI5"/>
      <c r="TRJ5"/>
      <c r="TRK5"/>
      <c r="TRL5"/>
      <c r="TRM5"/>
      <c r="TRN5"/>
      <c r="TRO5"/>
      <c r="TRP5"/>
      <c r="TRQ5"/>
      <c r="TRR5"/>
      <c r="TRS5"/>
      <c r="TRT5"/>
      <c r="TRU5"/>
      <c r="TRV5"/>
      <c r="TRW5"/>
      <c r="TRX5"/>
      <c r="TRY5"/>
      <c r="TRZ5"/>
      <c r="TSA5"/>
      <c r="TSB5"/>
      <c r="TSC5"/>
      <c r="TSD5"/>
      <c r="TSE5"/>
      <c r="TSF5"/>
      <c r="TSG5"/>
      <c r="TSH5"/>
      <c r="TSI5"/>
      <c r="TSJ5"/>
      <c r="TSK5"/>
      <c r="TSL5"/>
      <c r="TSM5"/>
      <c r="TSN5"/>
      <c r="TSO5"/>
      <c r="TSP5"/>
      <c r="TSQ5"/>
      <c r="TSR5"/>
      <c r="TSS5"/>
      <c r="TST5"/>
      <c r="TSU5"/>
      <c r="TSV5"/>
      <c r="TSW5"/>
      <c r="TSX5"/>
      <c r="TSY5"/>
      <c r="TSZ5"/>
      <c r="TTA5"/>
      <c r="TTB5"/>
      <c r="TTC5"/>
      <c r="TTD5"/>
      <c r="TTE5"/>
      <c r="TTF5"/>
      <c r="TTG5"/>
      <c r="TTH5"/>
      <c r="TTI5"/>
      <c r="TTJ5"/>
      <c r="TTK5"/>
      <c r="TTL5"/>
      <c r="TTM5"/>
      <c r="TTN5"/>
      <c r="TTO5"/>
      <c r="TTP5"/>
      <c r="TTQ5"/>
      <c r="TTR5"/>
      <c r="TTS5"/>
      <c r="TTT5"/>
      <c r="TTU5"/>
      <c r="TTV5"/>
      <c r="TTW5"/>
      <c r="TTX5"/>
      <c r="TTY5"/>
      <c r="TTZ5"/>
      <c r="TUA5"/>
      <c r="TUB5"/>
      <c r="TUC5"/>
      <c r="TUD5"/>
      <c r="TUE5"/>
      <c r="TUF5"/>
      <c r="TUG5"/>
      <c r="TUH5"/>
      <c r="TUI5"/>
      <c r="TUJ5"/>
      <c r="TUK5"/>
      <c r="TUL5"/>
      <c r="TUM5"/>
      <c r="TUN5"/>
      <c r="TUO5"/>
      <c r="TUP5"/>
      <c r="TUQ5"/>
      <c r="TUR5"/>
      <c r="TUS5"/>
      <c r="TUT5"/>
      <c r="TUU5"/>
      <c r="TUV5"/>
      <c r="TUW5"/>
      <c r="TUX5"/>
      <c r="TUY5"/>
      <c r="TUZ5"/>
      <c r="TVA5"/>
      <c r="TVB5"/>
      <c r="TVC5"/>
      <c r="TVD5"/>
      <c r="TVE5"/>
      <c r="TVF5"/>
      <c r="TVG5"/>
      <c r="TVH5"/>
      <c r="TVI5"/>
      <c r="TVJ5"/>
      <c r="TVK5"/>
      <c r="TVL5"/>
      <c r="TVM5"/>
      <c r="TVN5"/>
      <c r="TVO5"/>
      <c r="TVP5"/>
      <c r="TVQ5"/>
      <c r="TVR5"/>
      <c r="TVS5"/>
      <c r="TVT5"/>
      <c r="TVU5"/>
      <c r="TVV5"/>
      <c r="TVW5"/>
      <c r="TVX5"/>
      <c r="TVY5"/>
      <c r="TVZ5"/>
      <c r="TWA5"/>
      <c r="TWB5"/>
      <c r="TWC5"/>
      <c r="TWD5"/>
      <c r="TWE5"/>
      <c r="TWF5"/>
      <c r="TWG5"/>
      <c r="TWH5"/>
      <c r="TWI5"/>
      <c r="TWJ5"/>
      <c r="TWK5"/>
      <c r="TWL5"/>
      <c r="TWM5"/>
      <c r="TWN5"/>
      <c r="TWO5"/>
      <c r="TWP5"/>
      <c r="TWQ5"/>
      <c r="TWR5"/>
      <c r="TWS5"/>
      <c r="TWT5"/>
      <c r="TWU5"/>
      <c r="TWV5"/>
      <c r="TWW5"/>
      <c r="TWX5"/>
      <c r="TWY5"/>
      <c r="TWZ5"/>
      <c r="TXA5"/>
      <c r="TXB5"/>
      <c r="TXC5"/>
      <c r="TXD5"/>
      <c r="TXE5"/>
      <c r="TXF5"/>
      <c r="TXG5"/>
      <c r="TXH5"/>
      <c r="TXI5"/>
      <c r="TXJ5"/>
      <c r="TXK5"/>
      <c r="TXL5"/>
      <c r="TXM5"/>
      <c r="TXN5"/>
      <c r="TXO5"/>
      <c r="TXP5"/>
      <c r="TXQ5"/>
      <c r="TXR5"/>
      <c r="TXS5"/>
      <c r="TXT5"/>
      <c r="TXU5"/>
      <c r="TXV5"/>
      <c r="TXW5"/>
      <c r="TXX5"/>
      <c r="TXY5"/>
      <c r="TXZ5"/>
      <c r="TYA5"/>
      <c r="TYB5"/>
      <c r="TYC5"/>
      <c r="TYD5"/>
      <c r="TYE5"/>
      <c r="TYF5"/>
      <c r="TYG5"/>
      <c r="TYH5"/>
      <c r="TYI5"/>
      <c r="TYJ5"/>
      <c r="TYK5"/>
      <c r="TYL5"/>
      <c r="TYM5"/>
      <c r="TYN5"/>
      <c r="TYO5"/>
      <c r="TYP5"/>
      <c r="TYQ5"/>
      <c r="TYR5"/>
      <c r="TYS5"/>
      <c r="TYT5"/>
      <c r="TYU5"/>
      <c r="TYV5"/>
      <c r="TYW5"/>
      <c r="TYX5"/>
      <c r="TYY5"/>
      <c r="TYZ5"/>
      <c r="TZA5"/>
      <c r="TZB5"/>
      <c r="TZC5"/>
      <c r="TZD5"/>
      <c r="TZE5"/>
      <c r="TZF5"/>
      <c r="TZG5"/>
      <c r="TZH5"/>
      <c r="TZI5"/>
      <c r="TZJ5"/>
      <c r="TZK5"/>
      <c r="TZL5"/>
      <c r="TZM5"/>
      <c r="TZN5"/>
      <c r="TZO5"/>
      <c r="TZP5"/>
      <c r="TZQ5"/>
      <c r="TZR5"/>
      <c r="TZS5"/>
      <c r="TZT5"/>
      <c r="TZU5"/>
      <c r="TZV5"/>
      <c r="TZW5"/>
      <c r="TZX5"/>
      <c r="TZY5"/>
      <c r="TZZ5"/>
      <c r="UAA5"/>
      <c r="UAB5"/>
      <c r="UAC5"/>
      <c r="UAD5"/>
      <c r="UAE5"/>
      <c r="UAF5"/>
      <c r="UAG5"/>
      <c r="UAH5"/>
      <c r="UAI5"/>
      <c r="UAJ5"/>
      <c r="UAK5"/>
      <c r="UAL5"/>
      <c r="UAM5"/>
      <c r="UAN5"/>
      <c r="UAO5"/>
      <c r="UAP5"/>
      <c r="UAQ5"/>
      <c r="UAR5"/>
      <c r="UAS5"/>
      <c r="UAT5"/>
      <c r="UAU5"/>
      <c r="UAV5"/>
      <c r="UAW5"/>
      <c r="UAX5"/>
      <c r="UAY5"/>
      <c r="UAZ5"/>
      <c r="UBA5"/>
      <c r="UBB5"/>
      <c r="UBC5"/>
      <c r="UBD5"/>
      <c r="UBE5"/>
      <c r="UBF5"/>
      <c r="UBG5"/>
      <c r="UBH5"/>
      <c r="UBI5"/>
      <c r="UBJ5"/>
      <c r="UBK5"/>
      <c r="UBL5"/>
      <c r="UBM5"/>
      <c r="UBN5"/>
      <c r="UBO5"/>
      <c r="UBP5"/>
      <c r="UBQ5"/>
      <c r="UBR5"/>
      <c r="UBS5"/>
      <c r="UBT5"/>
      <c r="UBU5"/>
      <c r="UBV5"/>
      <c r="UBW5"/>
      <c r="UBX5"/>
      <c r="UBY5"/>
      <c r="UBZ5"/>
      <c r="UCA5"/>
      <c r="UCB5"/>
      <c r="UCC5"/>
      <c r="UCD5"/>
      <c r="UCE5"/>
      <c r="UCF5"/>
      <c r="UCG5"/>
      <c r="UCH5"/>
      <c r="UCI5"/>
      <c r="UCJ5"/>
      <c r="UCK5"/>
      <c r="UCL5"/>
      <c r="UCM5"/>
      <c r="UCN5"/>
      <c r="UCO5"/>
      <c r="UCP5"/>
      <c r="UCQ5"/>
      <c r="UCR5"/>
      <c r="UCS5"/>
      <c r="UCT5"/>
      <c r="UCU5"/>
      <c r="UCV5"/>
      <c r="UCW5"/>
      <c r="UCX5"/>
      <c r="UCY5"/>
      <c r="UCZ5"/>
      <c r="UDA5"/>
      <c r="UDB5"/>
      <c r="UDC5"/>
      <c r="UDD5"/>
      <c r="UDE5"/>
      <c r="UDF5"/>
      <c r="UDG5"/>
      <c r="UDH5"/>
      <c r="UDI5"/>
      <c r="UDJ5"/>
      <c r="UDK5"/>
      <c r="UDL5"/>
      <c r="UDM5"/>
      <c r="UDN5"/>
      <c r="UDO5"/>
      <c r="UDP5"/>
      <c r="UDQ5"/>
      <c r="UDR5"/>
      <c r="UDS5"/>
      <c r="UDT5"/>
      <c r="UDU5"/>
      <c r="UDV5"/>
      <c r="UDW5"/>
      <c r="UDX5"/>
      <c r="UDY5"/>
      <c r="UDZ5"/>
      <c r="UEA5"/>
      <c r="UEB5"/>
      <c r="UEC5"/>
      <c r="UED5"/>
      <c r="UEE5"/>
      <c r="UEF5"/>
      <c r="UEG5"/>
      <c r="UEH5"/>
      <c r="UEI5"/>
      <c r="UEJ5"/>
      <c r="UEK5"/>
      <c r="UEL5"/>
      <c r="UEM5"/>
      <c r="UEN5"/>
      <c r="UEO5"/>
      <c r="UEP5"/>
      <c r="UEQ5"/>
      <c r="UER5"/>
      <c r="UES5"/>
      <c r="UET5"/>
      <c r="UEU5"/>
      <c r="UEV5"/>
      <c r="UEW5"/>
      <c r="UEX5"/>
      <c r="UEY5"/>
      <c r="UEZ5"/>
      <c r="UFA5"/>
      <c r="UFB5"/>
      <c r="UFC5"/>
      <c r="UFD5"/>
      <c r="UFE5"/>
      <c r="UFF5"/>
      <c r="UFG5"/>
      <c r="UFH5"/>
      <c r="UFI5"/>
      <c r="UFJ5"/>
      <c r="UFK5"/>
      <c r="UFL5"/>
      <c r="UFM5"/>
      <c r="UFN5"/>
      <c r="UFO5"/>
      <c r="UFP5"/>
      <c r="UFQ5"/>
      <c r="UFR5"/>
      <c r="UFS5"/>
      <c r="UFT5"/>
      <c r="UFU5"/>
      <c r="UFV5"/>
      <c r="UFW5"/>
      <c r="UFX5"/>
      <c r="UFY5"/>
      <c r="UFZ5"/>
      <c r="UGA5"/>
      <c r="UGB5"/>
      <c r="UGC5"/>
      <c r="UGD5"/>
      <c r="UGE5"/>
      <c r="UGF5"/>
      <c r="UGG5"/>
      <c r="UGH5"/>
      <c r="UGI5"/>
      <c r="UGJ5"/>
      <c r="UGK5"/>
      <c r="UGL5"/>
      <c r="UGM5"/>
      <c r="UGN5"/>
      <c r="UGO5"/>
      <c r="UGP5"/>
      <c r="UGQ5"/>
      <c r="UGR5"/>
      <c r="UGS5"/>
      <c r="UGT5"/>
      <c r="UGU5"/>
      <c r="UGV5"/>
      <c r="UGW5"/>
      <c r="UGX5"/>
      <c r="UGY5"/>
      <c r="UGZ5"/>
      <c r="UHA5"/>
      <c r="UHB5"/>
      <c r="UHC5"/>
      <c r="UHD5"/>
      <c r="UHE5"/>
      <c r="UHF5"/>
      <c r="UHG5"/>
      <c r="UHH5"/>
      <c r="UHI5"/>
      <c r="UHJ5"/>
      <c r="UHK5"/>
      <c r="UHL5"/>
      <c r="UHM5"/>
      <c r="UHN5"/>
      <c r="UHO5"/>
      <c r="UHP5"/>
      <c r="UHQ5"/>
      <c r="UHR5"/>
      <c r="UHS5"/>
      <c r="UHT5"/>
      <c r="UHU5"/>
      <c r="UHV5"/>
      <c r="UHW5"/>
      <c r="UHX5"/>
      <c r="UHY5"/>
      <c r="UHZ5"/>
      <c r="UIA5"/>
      <c r="UIB5"/>
      <c r="UIC5"/>
      <c r="UID5"/>
      <c r="UIE5"/>
      <c r="UIF5"/>
      <c r="UIG5"/>
      <c r="UIH5"/>
      <c r="UII5"/>
      <c r="UIJ5"/>
      <c r="UIK5"/>
      <c r="UIL5"/>
      <c r="UIM5"/>
      <c r="UIN5"/>
      <c r="UIO5"/>
      <c r="UIP5"/>
      <c r="UIQ5"/>
      <c r="UIR5"/>
      <c r="UIS5"/>
      <c r="UIT5"/>
      <c r="UIU5"/>
      <c r="UIV5"/>
      <c r="UIW5"/>
      <c r="UIX5"/>
      <c r="UIY5"/>
      <c r="UIZ5"/>
      <c r="UJA5"/>
      <c r="UJB5"/>
      <c r="UJC5"/>
      <c r="UJD5"/>
      <c r="UJE5"/>
      <c r="UJF5"/>
      <c r="UJG5"/>
      <c r="UJH5"/>
      <c r="UJI5"/>
      <c r="UJJ5"/>
      <c r="UJK5"/>
      <c r="UJL5"/>
      <c r="UJM5"/>
      <c r="UJN5"/>
      <c r="UJO5"/>
      <c r="UJP5"/>
      <c r="UJQ5"/>
      <c r="UJR5"/>
      <c r="UJS5"/>
      <c r="UJT5"/>
      <c r="UJU5"/>
      <c r="UJV5"/>
      <c r="UJW5"/>
      <c r="UJX5"/>
      <c r="UJY5"/>
      <c r="UJZ5"/>
      <c r="UKA5"/>
      <c r="UKB5"/>
      <c r="UKC5"/>
      <c r="UKD5"/>
      <c r="UKE5"/>
      <c r="UKF5"/>
      <c r="UKG5"/>
      <c r="UKH5"/>
      <c r="UKI5"/>
      <c r="UKJ5"/>
      <c r="UKK5"/>
      <c r="UKL5"/>
      <c r="UKM5"/>
      <c r="UKN5"/>
      <c r="UKO5"/>
      <c r="UKP5"/>
      <c r="UKQ5"/>
      <c r="UKR5"/>
      <c r="UKS5"/>
      <c r="UKT5"/>
      <c r="UKU5"/>
      <c r="UKV5"/>
      <c r="UKW5"/>
      <c r="UKX5"/>
      <c r="UKY5"/>
      <c r="UKZ5"/>
      <c r="ULA5"/>
      <c r="ULB5"/>
      <c r="ULC5"/>
      <c r="ULD5"/>
      <c r="ULE5"/>
      <c r="ULF5"/>
      <c r="ULG5"/>
      <c r="ULH5"/>
      <c r="ULI5"/>
      <c r="ULJ5"/>
      <c r="ULK5"/>
      <c r="ULL5"/>
      <c r="ULM5"/>
      <c r="ULN5"/>
      <c r="ULO5"/>
      <c r="ULP5"/>
      <c r="ULQ5"/>
      <c r="ULR5"/>
      <c r="ULS5"/>
      <c r="ULT5"/>
      <c r="ULU5"/>
      <c r="ULV5"/>
      <c r="ULW5"/>
      <c r="ULX5"/>
      <c r="ULY5"/>
      <c r="ULZ5"/>
      <c r="UMA5"/>
      <c r="UMB5"/>
      <c r="UMC5"/>
      <c r="UMD5"/>
      <c r="UME5"/>
      <c r="UMF5"/>
      <c r="UMG5"/>
      <c r="UMH5"/>
      <c r="UMI5"/>
      <c r="UMJ5"/>
      <c r="UMK5"/>
      <c r="UML5"/>
      <c r="UMM5"/>
      <c r="UMN5"/>
      <c r="UMO5"/>
      <c r="UMP5"/>
      <c r="UMQ5"/>
      <c r="UMR5"/>
      <c r="UMS5"/>
      <c r="UMT5"/>
      <c r="UMU5"/>
      <c r="UMV5"/>
      <c r="UMW5"/>
      <c r="UMX5"/>
      <c r="UMY5"/>
      <c r="UMZ5"/>
      <c r="UNA5"/>
      <c r="UNB5"/>
      <c r="UNC5"/>
      <c r="UND5"/>
      <c r="UNE5"/>
      <c r="UNF5"/>
      <c r="UNG5"/>
      <c r="UNH5"/>
      <c r="UNI5"/>
      <c r="UNJ5"/>
      <c r="UNK5"/>
      <c r="UNL5"/>
      <c r="UNM5"/>
      <c r="UNN5"/>
      <c r="UNO5"/>
      <c r="UNP5"/>
      <c r="UNQ5"/>
      <c r="UNR5"/>
      <c r="UNS5"/>
      <c r="UNT5"/>
      <c r="UNU5"/>
      <c r="UNV5"/>
      <c r="UNW5"/>
      <c r="UNX5"/>
      <c r="UNY5"/>
      <c r="UNZ5"/>
      <c r="UOA5"/>
      <c r="UOB5"/>
      <c r="UOC5"/>
      <c r="UOD5"/>
      <c r="UOE5"/>
      <c r="UOF5"/>
      <c r="UOG5"/>
      <c r="UOH5"/>
      <c r="UOI5"/>
      <c r="UOJ5"/>
      <c r="UOK5"/>
      <c r="UOL5"/>
      <c r="UOM5"/>
      <c r="UON5"/>
      <c r="UOO5"/>
      <c r="UOP5"/>
      <c r="UOQ5"/>
      <c r="UOR5"/>
      <c r="UOS5"/>
      <c r="UOT5"/>
      <c r="UOU5"/>
      <c r="UOV5"/>
      <c r="UOW5"/>
      <c r="UOX5"/>
      <c r="UOY5"/>
      <c r="UOZ5"/>
      <c r="UPA5"/>
      <c r="UPB5"/>
      <c r="UPC5"/>
      <c r="UPD5"/>
      <c r="UPE5"/>
      <c r="UPF5"/>
      <c r="UPG5"/>
      <c r="UPH5"/>
      <c r="UPI5"/>
      <c r="UPJ5"/>
      <c r="UPK5"/>
      <c r="UPL5"/>
      <c r="UPM5"/>
      <c r="UPN5"/>
      <c r="UPO5"/>
      <c r="UPP5"/>
      <c r="UPQ5"/>
      <c r="UPR5"/>
      <c r="UPS5"/>
      <c r="UPT5"/>
      <c r="UPU5"/>
      <c r="UPV5"/>
      <c r="UPW5"/>
      <c r="UPX5"/>
      <c r="UPY5"/>
      <c r="UPZ5"/>
      <c r="UQA5"/>
      <c r="UQB5"/>
      <c r="UQC5"/>
      <c r="UQD5"/>
      <c r="UQE5"/>
      <c r="UQF5"/>
      <c r="UQG5"/>
      <c r="UQH5"/>
      <c r="UQI5"/>
      <c r="UQJ5"/>
      <c r="UQK5"/>
      <c r="UQL5"/>
      <c r="UQM5"/>
      <c r="UQN5"/>
      <c r="UQO5"/>
      <c r="UQP5"/>
      <c r="UQQ5"/>
      <c r="UQR5"/>
      <c r="UQS5"/>
      <c r="UQT5"/>
      <c r="UQU5"/>
      <c r="UQV5"/>
      <c r="UQW5"/>
      <c r="UQX5"/>
      <c r="UQY5"/>
      <c r="UQZ5"/>
      <c r="URA5"/>
      <c r="URB5"/>
      <c r="URC5"/>
      <c r="URD5"/>
      <c r="URE5"/>
      <c r="URF5"/>
      <c r="URG5"/>
      <c r="URH5"/>
      <c r="URI5"/>
      <c r="URJ5"/>
      <c r="URK5"/>
      <c r="URL5"/>
      <c r="URM5"/>
      <c r="URN5"/>
      <c r="URO5"/>
      <c r="URP5"/>
      <c r="URQ5"/>
      <c r="URR5"/>
      <c r="URS5"/>
      <c r="URT5"/>
      <c r="URU5"/>
      <c r="URV5"/>
      <c r="URW5"/>
      <c r="URX5"/>
      <c r="URY5"/>
      <c r="URZ5"/>
      <c r="USA5"/>
      <c r="USB5"/>
      <c r="USC5"/>
      <c r="USD5"/>
      <c r="USE5"/>
      <c r="USF5"/>
      <c r="USG5"/>
      <c r="USH5"/>
      <c r="USI5"/>
      <c r="USJ5"/>
      <c r="USK5"/>
      <c r="USL5"/>
      <c r="USM5"/>
      <c r="USN5"/>
      <c r="USO5"/>
      <c r="USP5"/>
      <c r="USQ5"/>
      <c r="USR5"/>
      <c r="USS5"/>
      <c r="UST5"/>
      <c r="USU5"/>
      <c r="USV5"/>
      <c r="USW5"/>
      <c r="USX5"/>
      <c r="USY5"/>
      <c r="USZ5"/>
      <c r="UTA5"/>
      <c r="UTB5"/>
      <c r="UTC5"/>
      <c r="UTD5"/>
      <c r="UTE5"/>
      <c r="UTF5"/>
      <c r="UTG5"/>
      <c r="UTH5"/>
      <c r="UTI5"/>
      <c r="UTJ5"/>
      <c r="UTK5"/>
      <c r="UTL5"/>
      <c r="UTM5"/>
      <c r="UTN5"/>
      <c r="UTO5"/>
      <c r="UTP5"/>
      <c r="UTQ5"/>
      <c r="UTR5"/>
      <c r="UTS5"/>
      <c r="UTT5"/>
      <c r="UTU5"/>
      <c r="UTV5"/>
      <c r="UTW5"/>
      <c r="UTX5"/>
      <c r="UTY5"/>
      <c r="UTZ5"/>
      <c r="UUA5"/>
      <c r="UUB5"/>
      <c r="UUC5"/>
      <c r="UUD5"/>
      <c r="UUE5"/>
      <c r="UUF5"/>
      <c r="UUG5"/>
      <c r="UUH5"/>
      <c r="UUI5"/>
      <c r="UUJ5"/>
      <c r="UUK5"/>
      <c r="UUL5"/>
      <c r="UUM5"/>
      <c r="UUN5"/>
      <c r="UUO5"/>
      <c r="UUP5"/>
      <c r="UUQ5"/>
      <c r="UUR5"/>
      <c r="UUS5"/>
      <c r="UUT5"/>
      <c r="UUU5"/>
      <c r="UUV5"/>
      <c r="UUW5"/>
      <c r="UUX5"/>
      <c r="UUY5"/>
      <c r="UUZ5"/>
      <c r="UVA5"/>
      <c r="UVB5"/>
      <c r="UVC5"/>
      <c r="UVD5"/>
      <c r="UVE5"/>
      <c r="UVF5"/>
      <c r="UVG5"/>
      <c r="UVH5"/>
      <c r="UVI5"/>
      <c r="UVJ5"/>
      <c r="UVK5"/>
      <c r="UVL5"/>
      <c r="UVM5"/>
      <c r="UVN5"/>
      <c r="UVO5"/>
      <c r="UVP5"/>
      <c r="UVQ5"/>
      <c r="UVR5"/>
      <c r="UVS5"/>
      <c r="UVT5"/>
      <c r="UVU5"/>
      <c r="UVV5"/>
      <c r="UVW5"/>
      <c r="UVX5"/>
      <c r="UVY5"/>
      <c r="UVZ5"/>
      <c r="UWA5"/>
      <c r="UWB5"/>
      <c r="UWC5"/>
      <c r="UWD5"/>
      <c r="UWE5"/>
      <c r="UWF5"/>
      <c r="UWG5"/>
      <c r="UWH5"/>
      <c r="UWI5"/>
      <c r="UWJ5"/>
      <c r="UWK5"/>
      <c r="UWL5"/>
      <c r="UWM5"/>
      <c r="UWN5"/>
      <c r="UWO5"/>
      <c r="UWP5"/>
      <c r="UWQ5"/>
      <c r="UWR5"/>
      <c r="UWS5"/>
      <c r="UWT5"/>
      <c r="UWU5"/>
      <c r="UWV5"/>
      <c r="UWW5"/>
      <c r="UWX5"/>
      <c r="UWY5"/>
      <c r="UWZ5"/>
      <c r="UXA5"/>
      <c r="UXB5"/>
      <c r="UXC5"/>
      <c r="UXD5"/>
      <c r="UXE5"/>
      <c r="UXF5"/>
      <c r="UXG5"/>
      <c r="UXH5"/>
      <c r="UXI5"/>
      <c r="UXJ5"/>
      <c r="UXK5"/>
      <c r="UXL5"/>
      <c r="UXM5"/>
      <c r="UXN5"/>
      <c r="UXO5"/>
      <c r="UXP5"/>
      <c r="UXQ5"/>
      <c r="UXR5"/>
      <c r="UXS5"/>
      <c r="UXT5"/>
      <c r="UXU5"/>
      <c r="UXV5"/>
      <c r="UXW5"/>
      <c r="UXX5"/>
      <c r="UXY5"/>
      <c r="UXZ5"/>
      <c r="UYA5"/>
      <c r="UYB5"/>
      <c r="UYC5"/>
      <c r="UYD5"/>
      <c r="UYE5"/>
      <c r="UYF5"/>
      <c r="UYG5"/>
      <c r="UYH5"/>
      <c r="UYI5"/>
      <c r="UYJ5"/>
      <c r="UYK5"/>
      <c r="UYL5"/>
      <c r="UYM5"/>
      <c r="UYN5"/>
      <c r="UYO5"/>
      <c r="UYP5"/>
      <c r="UYQ5"/>
      <c r="UYR5"/>
      <c r="UYS5"/>
      <c r="UYT5"/>
      <c r="UYU5"/>
      <c r="UYV5"/>
      <c r="UYW5"/>
      <c r="UYX5"/>
      <c r="UYY5"/>
      <c r="UYZ5"/>
      <c r="UZA5"/>
      <c r="UZB5"/>
      <c r="UZC5"/>
      <c r="UZD5"/>
      <c r="UZE5"/>
      <c r="UZF5"/>
      <c r="UZG5"/>
      <c r="UZH5"/>
      <c r="UZI5"/>
      <c r="UZJ5"/>
      <c r="UZK5"/>
      <c r="UZL5"/>
      <c r="UZM5"/>
      <c r="UZN5"/>
      <c r="UZO5"/>
      <c r="UZP5"/>
      <c r="UZQ5"/>
      <c r="UZR5"/>
      <c r="UZS5"/>
      <c r="UZT5"/>
      <c r="UZU5"/>
      <c r="UZV5"/>
      <c r="UZW5"/>
      <c r="UZX5"/>
      <c r="UZY5"/>
      <c r="UZZ5"/>
      <c r="VAA5"/>
      <c r="VAB5"/>
      <c r="VAC5"/>
      <c r="VAD5"/>
      <c r="VAE5"/>
      <c r="VAF5"/>
      <c r="VAG5"/>
      <c r="VAH5"/>
      <c r="VAI5"/>
      <c r="VAJ5"/>
      <c r="VAK5"/>
      <c r="VAL5"/>
      <c r="VAM5"/>
      <c r="VAN5"/>
      <c r="VAO5"/>
      <c r="VAP5"/>
      <c r="VAQ5"/>
      <c r="VAR5"/>
      <c r="VAS5"/>
      <c r="VAT5"/>
      <c r="VAU5"/>
      <c r="VAV5"/>
      <c r="VAW5"/>
      <c r="VAX5"/>
      <c r="VAY5"/>
      <c r="VAZ5"/>
      <c r="VBA5"/>
      <c r="VBB5"/>
      <c r="VBC5"/>
      <c r="VBD5"/>
      <c r="VBE5"/>
      <c r="VBF5"/>
      <c r="VBG5"/>
      <c r="VBH5"/>
      <c r="VBI5"/>
      <c r="VBJ5"/>
      <c r="VBK5"/>
      <c r="VBL5"/>
      <c r="VBM5"/>
      <c r="VBN5"/>
      <c r="VBO5"/>
      <c r="VBP5"/>
      <c r="VBQ5"/>
      <c r="VBR5"/>
      <c r="VBS5"/>
      <c r="VBT5"/>
      <c r="VBU5"/>
      <c r="VBV5"/>
      <c r="VBW5"/>
      <c r="VBX5"/>
      <c r="VBY5"/>
      <c r="VBZ5"/>
      <c r="VCA5"/>
      <c r="VCB5"/>
      <c r="VCC5"/>
      <c r="VCD5"/>
      <c r="VCE5"/>
      <c r="VCF5"/>
      <c r="VCG5"/>
      <c r="VCH5"/>
      <c r="VCI5"/>
      <c r="VCJ5"/>
      <c r="VCK5"/>
      <c r="VCL5"/>
      <c r="VCM5"/>
      <c r="VCN5"/>
      <c r="VCO5"/>
      <c r="VCP5"/>
      <c r="VCQ5"/>
      <c r="VCR5"/>
      <c r="VCS5"/>
      <c r="VCT5"/>
      <c r="VCU5"/>
      <c r="VCV5"/>
      <c r="VCW5"/>
      <c r="VCX5"/>
      <c r="VCY5"/>
      <c r="VCZ5"/>
      <c r="VDA5"/>
      <c r="VDB5"/>
      <c r="VDC5"/>
      <c r="VDD5"/>
      <c r="VDE5"/>
      <c r="VDF5"/>
      <c r="VDG5"/>
      <c r="VDH5"/>
      <c r="VDI5"/>
      <c r="VDJ5"/>
      <c r="VDK5"/>
      <c r="VDL5"/>
      <c r="VDM5"/>
      <c r="VDN5"/>
      <c r="VDO5"/>
      <c r="VDP5"/>
      <c r="VDQ5"/>
      <c r="VDR5"/>
      <c r="VDS5"/>
      <c r="VDT5"/>
      <c r="VDU5"/>
      <c r="VDV5"/>
      <c r="VDW5"/>
      <c r="VDX5"/>
      <c r="VDY5"/>
      <c r="VDZ5"/>
      <c r="VEA5"/>
      <c r="VEB5"/>
      <c r="VEC5"/>
      <c r="VED5"/>
      <c r="VEE5"/>
      <c r="VEF5"/>
      <c r="VEG5"/>
      <c r="VEH5"/>
      <c r="VEI5"/>
      <c r="VEJ5"/>
      <c r="VEK5"/>
      <c r="VEL5"/>
      <c r="VEM5"/>
      <c r="VEN5"/>
      <c r="VEO5"/>
      <c r="VEP5"/>
      <c r="VEQ5"/>
      <c r="VER5"/>
      <c r="VES5"/>
      <c r="VET5"/>
      <c r="VEU5"/>
      <c r="VEV5"/>
      <c r="VEW5"/>
      <c r="VEX5"/>
      <c r="VEY5"/>
      <c r="VEZ5"/>
      <c r="VFA5"/>
      <c r="VFB5"/>
      <c r="VFC5"/>
      <c r="VFD5"/>
      <c r="VFE5"/>
      <c r="VFF5"/>
      <c r="VFG5"/>
      <c r="VFH5"/>
      <c r="VFI5"/>
      <c r="VFJ5"/>
      <c r="VFK5"/>
      <c r="VFL5"/>
      <c r="VFM5"/>
      <c r="VFN5"/>
      <c r="VFO5"/>
      <c r="VFP5"/>
      <c r="VFQ5"/>
      <c r="VFR5"/>
      <c r="VFS5"/>
      <c r="VFT5"/>
      <c r="VFU5"/>
      <c r="VFV5"/>
      <c r="VFW5"/>
      <c r="VFX5"/>
      <c r="VFY5"/>
      <c r="VFZ5"/>
      <c r="VGA5"/>
      <c r="VGB5"/>
      <c r="VGC5"/>
      <c r="VGD5"/>
      <c r="VGE5"/>
      <c r="VGF5"/>
      <c r="VGG5"/>
      <c r="VGH5"/>
      <c r="VGI5"/>
      <c r="VGJ5"/>
      <c r="VGK5"/>
      <c r="VGL5"/>
      <c r="VGM5"/>
      <c r="VGN5"/>
      <c r="VGO5"/>
      <c r="VGP5"/>
      <c r="VGQ5"/>
      <c r="VGR5"/>
      <c r="VGS5"/>
      <c r="VGT5"/>
      <c r="VGU5"/>
      <c r="VGV5"/>
      <c r="VGW5"/>
      <c r="VGX5"/>
      <c r="VGY5"/>
      <c r="VGZ5"/>
      <c r="VHA5"/>
      <c r="VHB5"/>
      <c r="VHC5"/>
      <c r="VHD5"/>
      <c r="VHE5"/>
      <c r="VHF5"/>
      <c r="VHG5"/>
      <c r="VHH5"/>
      <c r="VHI5"/>
      <c r="VHJ5"/>
      <c r="VHK5"/>
      <c r="VHL5"/>
      <c r="VHM5"/>
      <c r="VHN5"/>
      <c r="VHO5"/>
      <c r="VHP5"/>
      <c r="VHQ5"/>
      <c r="VHR5"/>
      <c r="VHS5"/>
      <c r="VHT5"/>
      <c r="VHU5"/>
      <c r="VHV5"/>
      <c r="VHW5"/>
      <c r="VHX5"/>
      <c r="VHY5"/>
      <c r="VHZ5"/>
      <c r="VIA5"/>
      <c r="VIB5"/>
      <c r="VIC5"/>
      <c r="VID5"/>
      <c r="VIE5"/>
      <c r="VIF5"/>
      <c r="VIG5"/>
      <c r="VIH5"/>
      <c r="VII5"/>
      <c r="VIJ5"/>
      <c r="VIK5"/>
      <c r="VIL5"/>
      <c r="VIM5"/>
      <c r="VIN5"/>
      <c r="VIO5"/>
      <c r="VIP5"/>
      <c r="VIQ5"/>
      <c r="VIR5"/>
      <c r="VIS5"/>
      <c r="VIT5"/>
      <c r="VIU5"/>
      <c r="VIV5"/>
      <c r="VIW5"/>
      <c r="VIX5"/>
      <c r="VIY5"/>
      <c r="VIZ5"/>
      <c r="VJA5"/>
      <c r="VJB5"/>
      <c r="VJC5"/>
      <c r="VJD5"/>
      <c r="VJE5"/>
      <c r="VJF5"/>
      <c r="VJG5"/>
      <c r="VJH5"/>
      <c r="VJI5"/>
      <c r="VJJ5"/>
      <c r="VJK5"/>
      <c r="VJL5"/>
      <c r="VJM5"/>
      <c r="VJN5"/>
      <c r="VJO5"/>
      <c r="VJP5"/>
      <c r="VJQ5"/>
      <c r="VJR5"/>
      <c r="VJS5"/>
      <c r="VJT5"/>
      <c r="VJU5"/>
      <c r="VJV5"/>
      <c r="VJW5"/>
      <c r="VJX5"/>
      <c r="VJY5"/>
      <c r="VJZ5"/>
      <c r="VKA5"/>
      <c r="VKB5"/>
      <c r="VKC5"/>
      <c r="VKD5"/>
      <c r="VKE5"/>
      <c r="VKF5"/>
      <c r="VKG5"/>
      <c r="VKH5"/>
      <c r="VKI5"/>
      <c r="VKJ5"/>
      <c r="VKK5"/>
      <c r="VKL5"/>
      <c r="VKM5"/>
      <c r="VKN5"/>
      <c r="VKO5"/>
      <c r="VKP5"/>
      <c r="VKQ5"/>
      <c r="VKR5"/>
      <c r="VKS5"/>
      <c r="VKT5"/>
      <c r="VKU5"/>
      <c r="VKV5"/>
      <c r="VKW5"/>
      <c r="VKX5"/>
      <c r="VKY5"/>
      <c r="VKZ5"/>
      <c r="VLA5"/>
      <c r="VLB5"/>
      <c r="VLC5"/>
      <c r="VLD5"/>
      <c r="VLE5"/>
      <c r="VLF5"/>
      <c r="VLG5"/>
      <c r="VLH5"/>
      <c r="VLI5"/>
      <c r="VLJ5"/>
      <c r="VLK5"/>
      <c r="VLL5"/>
      <c r="VLM5"/>
      <c r="VLN5"/>
      <c r="VLO5"/>
      <c r="VLP5"/>
      <c r="VLQ5"/>
      <c r="VLR5"/>
      <c r="VLS5"/>
      <c r="VLT5"/>
      <c r="VLU5"/>
      <c r="VLV5"/>
      <c r="VLW5"/>
      <c r="VLX5"/>
      <c r="VLY5"/>
      <c r="VLZ5"/>
      <c r="VMA5"/>
      <c r="VMB5"/>
      <c r="VMC5"/>
      <c r="VMD5"/>
      <c r="VME5"/>
      <c r="VMF5"/>
      <c r="VMG5"/>
      <c r="VMH5"/>
      <c r="VMI5"/>
      <c r="VMJ5"/>
      <c r="VMK5"/>
      <c r="VML5"/>
      <c r="VMM5"/>
      <c r="VMN5"/>
      <c r="VMO5"/>
      <c r="VMP5"/>
      <c r="VMQ5"/>
      <c r="VMR5"/>
      <c r="VMS5"/>
      <c r="VMT5"/>
      <c r="VMU5"/>
      <c r="VMV5"/>
      <c r="VMW5"/>
      <c r="VMX5"/>
      <c r="VMY5"/>
      <c r="VMZ5"/>
      <c r="VNA5"/>
      <c r="VNB5"/>
      <c r="VNC5"/>
      <c r="VND5"/>
      <c r="VNE5"/>
      <c r="VNF5"/>
      <c r="VNG5"/>
      <c r="VNH5"/>
      <c r="VNI5"/>
      <c r="VNJ5"/>
      <c r="VNK5"/>
      <c r="VNL5"/>
      <c r="VNM5"/>
      <c r="VNN5"/>
      <c r="VNO5"/>
      <c r="VNP5"/>
      <c r="VNQ5"/>
      <c r="VNR5"/>
      <c r="VNS5"/>
      <c r="VNT5"/>
      <c r="VNU5"/>
      <c r="VNV5"/>
      <c r="VNW5"/>
      <c r="VNX5"/>
      <c r="VNY5"/>
      <c r="VNZ5"/>
      <c r="VOA5"/>
      <c r="VOB5"/>
      <c r="VOC5"/>
      <c r="VOD5"/>
      <c r="VOE5"/>
      <c r="VOF5"/>
      <c r="VOG5"/>
      <c r="VOH5"/>
      <c r="VOI5"/>
      <c r="VOJ5"/>
      <c r="VOK5"/>
      <c r="VOL5"/>
      <c r="VOM5"/>
      <c r="VON5"/>
      <c r="VOO5"/>
      <c r="VOP5"/>
      <c r="VOQ5"/>
      <c r="VOR5"/>
      <c r="VOS5"/>
      <c r="VOT5"/>
      <c r="VOU5"/>
      <c r="VOV5"/>
      <c r="VOW5"/>
      <c r="VOX5"/>
      <c r="VOY5"/>
      <c r="VOZ5"/>
      <c r="VPA5"/>
      <c r="VPB5"/>
      <c r="VPC5"/>
      <c r="VPD5"/>
      <c r="VPE5"/>
      <c r="VPF5"/>
      <c r="VPG5"/>
      <c r="VPH5"/>
      <c r="VPI5"/>
      <c r="VPJ5"/>
      <c r="VPK5"/>
      <c r="VPL5"/>
      <c r="VPM5"/>
      <c r="VPN5"/>
      <c r="VPO5"/>
      <c r="VPP5"/>
      <c r="VPQ5"/>
      <c r="VPR5"/>
      <c r="VPS5"/>
      <c r="VPT5"/>
      <c r="VPU5"/>
      <c r="VPV5"/>
      <c r="VPW5"/>
      <c r="VPX5"/>
      <c r="VPY5"/>
      <c r="VPZ5"/>
      <c r="VQA5"/>
      <c r="VQB5"/>
      <c r="VQC5"/>
      <c r="VQD5"/>
      <c r="VQE5"/>
      <c r="VQF5"/>
      <c r="VQG5"/>
      <c r="VQH5"/>
      <c r="VQI5"/>
      <c r="VQJ5"/>
      <c r="VQK5"/>
      <c r="VQL5"/>
      <c r="VQM5"/>
      <c r="VQN5"/>
      <c r="VQO5"/>
      <c r="VQP5"/>
      <c r="VQQ5"/>
      <c r="VQR5"/>
      <c r="VQS5"/>
      <c r="VQT5"/>
      <c r="VQU5"/>
      <c r="VQV5"/>
      <c r="VQW5"/>
      <c r="VQX5"/>
      <c r="VQY5"/>
      <c r="VQZ5"/>
      <c r="VRA5"/>
      <c r="VRB5"/>
      <c r="VRC5"/>
      <c r="VRD5"/>
      <c r="VRE5"/>
      <c r="VRF5"/>
      <c r="VRG5"/>
      <c r="VRH5"/>
      <c r="VRI5"/>
      <c r="VRJ5"/>
      <c r="VRK5"/>
      <c r="VRL5"/>
      <c r="VRM5"/>
      <c r="VRN5"/>
      <c r="VRO5"/>
      <c r="VRP5"/>
      <c r="VRQ5"/>
      <c r="VRR5"/>
      <c r="VRS5"/>
      <c r="VRT5"/>
      <c r="VRU5"/>
      <c r="VRV5"/>
      <c r="VRW5"/>
      <c r="VRX5"/>
      <c r="VRY5"/>
      <c r="VRZ5"/>
      <c r="VSA5"/>
      <c r="VSB5"/>
      <c r="VSC5"/>
      <c r="VSD5"/>
      <c r="VSE5"/>
      <c r="VSF5"/>
      <c r="VSG5"/>
      <c r="VSH5"/>
      <c r="VSI5"/>
      <c r="VSJ5"/>
      <c r="VSK5"/>
      <c r="VSL5"/>
      <c r="VSM5"/>
      <c r="VSN5"/>
      <c r="VSO5"/>
      <c r="VSP5"/>
      <c r="VSQ5"/>
      <c r="VSR5"/>
      <c r="VSS5"/>
      <c r="VST5"/>
      <c r="VSU5"/>
      <c r="VSV5"/>
      <c r="VSW5"/>
      <c r="VSX5"/>
      <c r="VSY5"/>
      <c r="VSZ5"/>
      <c r="VTA5"/>
      <c r="VTB5"/>
      <c r="VTC5"/>
      <c r="VTD5"/>
      <c r="VTE5"/>
      <c r="VTF5"/>
      <c r="VTG5"/>
      <c r="VTH5"/>
      <c r="VTI5"/>
      <c r="VTJ5"/>
      <c r="VTK5"/>
      <c r="VTL5"/>
      <c r="VTM5"/>
      <c r="VTN5"/>
      <c r="VTO5"/>
      <c r="VTP5"/>
      <c r="VTQ5"/>
      <c r="VTR5"/>
      <c r="VTS5"/>
      <c r="VTT5"/>
      <c r="VTU5"/>
      <c r="VTV5"/>
      <c r="VTW5"/>
      <c r="VTX5"/>
      <c r="VTY5"/>
      <c r="VTZ5"/>
      <c r="VUA5"/>
      <c r="VUB5"/>
      <c r="VUC5"/>
      <c r="VUD5"/>
      <c r="VUE5"/>
      <c r="VUF5"/>
      <c r="VUG5"/>
      <c r="VUH5"/>
      <c r="VUI5"/>
      <c r="VUJ5"/>
      <c r="VUK5"/>
      <c r="VUL5"/>
      <c r="VUM5"/>
      <c r="VUN5"/>
      <c r="VUO5"/>
      <c r="VUP5"/>
      <c r="VUQ5"/>
      <c r="VUR5"/>
      <c r="VUS5"/>
      <c r="VUT5"/>
      <c r="VUU5"/>
      <c r="VUV5"/>
      <c r="VUW5"/>
      <c r="VUX5"/>
      <c r="VUY5"/>
      <c r="VUZ5"/>
      <c r="VVA5"/>
      <c r="VVB5"/>
      <c r="VVC5"/>
      <c r="VVD5"/>
      <c r="VVE5"/>
      <c r="VVF5"/>
      <c r="VVG5"/>
      <c r="VVH5"/>
      <c r="VVI5"/>
      <c r="VVJ5"/>
      <c r="VVK5"/>
      <c r="VVL5"/>
      <c r="VVM5"/>
      <c r="VVN5"/>
      <c r="VVO5"/>
      <c r="VVP5"/>
      <c r="VVQ5"/>
      <c r="VVR5"/>
      <c r="VVS5"/>
      <c r="VVT5"/>
      <c r="VVU5"/>
      <c r="VVV5"/>
      <c r="VVW5"/>
      <c r="VVX5"/>
      <c r="VVY5"/>
      <c r="VVZ5"/>
      <c r="VWA5"/>
      <c r="VWB5"/>
      <c r="VWC5"/>
      <c r="VWD5"/>
      <c r="VWE5"/>
      <c r="VWF5"/>
      <c r="VWG5"/>
      <c r="VWH5"/>
      <c r="VWI5"/>
      <c r="VWJ5"/>
      <c r="VWK5"/>
      <c r="VWL5"/>
      <c r="VWM5"/>
      <c r="VWN5"/>
      <c r="VWO5"/>
      <c r="VWP5"/>
      <c r="VWQ5"/>
      <c r="VWR5"/>
      <c r="VWS5"/>
      <c r="VWT5"/>
      <c r="VWU5"/>
      <c r="VWV5"/>
      <c r="VWW5"/>
      <c r="VWX5"/>
      <c r="VWY5"/>
      <c r="VWZ5"/>
      <c r="VXA5"/>
      <c r="VXB5"/>
      <c r="VXC5"/>
      <c r="VXD5"/>
      <c r="VXE5"/>
      <c r="VXF5"/>
      <c r="VXG5"/>
      <c r="VXH5"/>
      <c r="VXI5"/>
      <c r="VXJ5"/>
      <c r="VXK5"/>
      <c r="VXL5"/>
      <c r="VXM5"/>
      <c r="VXN5"/>
      <c r="VXO5"/>
      <c r="VXP5"/>
      <c r="VXQ5"/>
      <c r="VXR5"/>
      <c r="VXS5"/>
      <c r="VXT5"/>
      <c r="VXU5"/>
      <c r="VXV5"/>
      <c r="VXW5"/>
      <c r="VXX5"/>
      <c r="VXY5"/>
      <c r="VXZ5"/>
      <c r="VYA5"/>
      <c r="VYB5"/>
      <c r="VYC5"/>
      <c r="VYD5"/>
      <c r="VYE5"/>
      <c r="VYF5"/>
      <c r="VYG5"/>
      <c r="VYH5"/>
      <c r="VYI5"/>
      <c r="VYJ5"/>
      <c r="VYK5"/>
      <c r="VYL5"/>
      <c r="VYM5"/>
      <c r="VYN5"/>
      <c r="VYO5"/>
      <c r="VYP5"/>
      <c r="VYQ5"/>
      <c r="VYR5"/>
      <c r="VYS5"/>
      <c r="VYT5"/>
      <c r="VYU5"/>
      <c r="VYV5"/>
      <c r="VYW5"/>
      <c r="VYX5"/>
      <c r="VYY5"/>
      <c r="VYZ5"/>
      <c r="VZA5"/>
      <c r="VZB5"/>
      <c r="VZC5"/>
      <c r="VZD5"/>
      <c r="VZE5"/>
      <c r="VZF5"/>
      <c r="VZG5"/>
      <c r="VZH5"/>
      <c r="VZI5"/>
      <c r="VZJ5"/>
      <c r="VZK5"/>
      <c r="VZL5"/>
      <c r="VZM5"/>
      <c r="VZN5"/>
      <c r="VZO5"/>
      <c r="VZP5"/>
      <c r="VZQ5"/>
      <c r="VZR5"/>
      <c r="VZS5"/>
      <c r="VZT5"/>
      <c r="VZU5"/>
      <c r="VZV5"/>
      <c r="VZW5"/>
      <c r="VZX5"/>
      <c r="VZY5"/>
      <c r="VZZ5"/>
      <c r="WAA5"/>
      <c r="WAB5"/>
      <c r="WAC5"/>
      <c r="WAD5"/>
      <c r="WAE5"/>
      <c r="WAF5"/>
      <c r="WAG5"/>
      <c r="WAH5"/>
      <c r="WAI5"/>
      <c r="WAJ5"/>
      <c r="WAK5"/>
      <c r="WAL5"/>
      <c r="WAM5"/>
      <c r="WAN5"/>
      <c r="WAO5"/>
      <c r="WAP5"/>
      <c r="WAQ5"/>
      <c r="WAR5"/>
      <c r="WAS5"/>
      <c r="WAT5"/>
      <c r="WAU5"/>
      <c r="WAV5"/>
      <c r="WAW5"/>
      <c r="WAX5"/>
      <c r="WAY5"/>
      <c r="WAZ5"/>
      <c r="WBA5"/>
      <c r="WBB5"/>
      <c r="WBC5"/>
      <c r="WBD5"/>
      <c r="WBE5"/>
      <c r="WBF5"/>
      <c r="WBG5"/>
      <c r="WBH5"/>
      <c r="WBI5"/>
      <c r="WBJ5"/>
      <c r="WBK5"/>
      <c r="WBL5"/>
      <c r="WBM5"/>
      <c r="WBN5"/>
      <c r="WBO5"/>
      <c r="WBP5"/>
      <c r="WBQ5"/>
      <c r="WBR5"/>
      <c r="WBS5"/>
      <c r="WBT5"/>
      <c r="WBU5"/>
      <c r="WBV5"/>
      <c r="WBW5"/>
      <c r="WBX5"/>
      <c r="WBY5"/>
      <c r="WBZ5"/>
      <c r="WCA5"/>
      <c r="WCB5"/>
      <c r="WCC5"/>
      <c r="WCD5"/>
      <c r="WCE5"/>
      <c r="WCF5"/>
      <c r="WCG5"/>
      <c r="WCH5"/>
      <c r="WCI5"/>
      <c r="WCJ5"/>
      <c r="WCK5"/>
      <c r="WCL5"/>
      <c r="WCM5"/>
      <c r="WCN5"/>
      <c r="WCO5"/>
      <c r="WCP5"/>
      <c r="WCQ5"/>
      <c r="WCR5"/>
      <c r="WCS5"/>
      <c r="WCT5"/>
      <c r="WCU5"/>
      <c r="WCV5"/>
      <c r="WCW5"/>
      <c r="WCX5"/>
      <c r="WCY5"/>
      <c r="WCZ5"/>
      <c r="WDA5"/>
      <c r="WDB5"/>
      <c r="WDC5"/>
      <c r="WDD5"/>
      <c r="WDE5"/>
      <c r="WDF5"/>
      <c r="WDG5"/>
      <c r="WDH5"/>
      <c r="WDI5"/>
      <c r="WDJ5"/>
      <c r="WDK5"/>
      <c r="WDL5"/>
      <c r="WDM5"/>
      <c r="WDN5"/>
      <c r="WDO5"/>
      <c r="WDP5"/>
      <c r="WDQ5"/>
      <c r="WDR5"/>
      <c r="WDS5"/>
      <c r="WDT5"/>
      <c r="WDU5"/>
      <c r="WDV5"/>
      <c r="WDW5"/>
      <c r="WDX5"/>
      <c r="WDY5"/>
      <c r="WDZ5"/>
      <c r="WEA5"/>
      <c r="WEB5"/>
      <c r="WEC5"/>
      <c r="WED5"/>
      <c r="WEE5"/>
      <c r="WEF5"/>
      <c r="WEG5"/>
      <c r="WEH5"/>
      <c r="WEI5"/>
      <c r="WEJ5"/>
      <c r="WEK5"/>
      <c r="WEL5"/>
      <c r="WEM5"/>
      <c r="WEN5"/>
      <c r="WEO5"/>
      <c r="WEP5"/>
      <c r="WEQ5"/>
      <c r="WER5"/>
      <c r="WES5"/>
      <c r="WET5"/>
      <c r="WEU5"/>
      <c r="WEV5"/>
      <c r="WEW5"/>
      <c r="WEX5"/>
      <c r="WEY5"/>
      <c r="WEZ5"/>
      <c r="WFA5"/>
      <c r="WFB5"/>
      <c r="WFC5"/>
      <c r="WFD5"/>
      <c r="WFE5"/>
      <c r="WFF5"/>
      <c r="WFG5"/>
      <c r="WFH5"/>
      <c r="WFI5"/>
      <c r="WFJ5"/>
      <c r="WFK5"/>
      <c r="WFL5"/>
      <c r="WFM5"/>
      <c r="WFN5"/>
      <c r="WFO5"/>
      <c r="WFP5"/>
      <c r="WFQ5"/>
      <c r="WFR5"/>
      <c r="WFS5"/>
      <c r="WFT5"/>
      <c r="WFU5"/>
      <c r="WFV5"/>
      <c r="WFW5"/>
      <c r="WFX5"/>
      <c r="WFY5"/>
      <c r="WFZ5"/>
      <c r="WGA5"/>
      <c r="WGB5"/>
      <c r="WGC5"/>
      <c r="WGD5"/>
      <c r="WGE5"/>
      <c r="WGF5"/>
      <c r="WGG5"/>
      <c r="WGH5"/>
      <c r="WGI5"/>
      <c r="WGJ5"/>
      <c r="WGK5"/>
      <c r="WGL5"/>
      <c r="WGM5"/>
      <c r="WGN5"/>
      <c r="WGO5"/>
      <c r="WGP5"/>
      <c r="WGQ5"/>
      <c r="WGR5"/>
      <c r="WGS5"/>
      <c r="WGT5"/>
      <c r="WGU5"/>
      <c r="WGV5"/>
      <c r="WGW5"/>
      <c r="WGX5"/>
      <c r="WGY5"/>
      <c r="WGZ5"/>
      <c r="WHA5"/>
      <c r="WHB5"/>
      <c r="WHC5"/>
      <c r="WHD5"/>
      <c r="WHE5"/>
      <c r="WHF5"/>
      <c r="WHG5"/>
      <c r="WHH5"/>
      <c r="WHI5"/>
      <c r="WHJ5"/>
      <c r="WHK5"/>
      <c r="WHL5"/>
      <c r="WHM5"/>
      <c r="WHN5"/>
      <c r="WHO5"/>
      <c r="WHP5"/>
      <c r="WHQ5"/>
      <c r="WHR5"/>
      <c r="WHS5"/>
      <c r="WHT5"/>
      <c r="WHU5"/>
      <c r="WHV5"/>
      <c r="WHW5"/>
      <c r="WHX5"/>
      <c r="WHY5"/>
      <c r="WHZ5"/>
      <c r="WIA5"/>
      <c r="WIB5"/>
      <c r="WIC5"/>
      <c r="WID5"/>
      <c r="WIE5"/>
      <c r="WIF5"/>
      <c r="WIG5"/>
      <c r="WIH5"/>
      <c r="WII5"/>
      <c r="WIJ5"/>
      <c r="WIK5"/>
      <c r="WIL5"/>
      <c r="WIM5"/>
      <c r="WIN5"/>
      <c r="WIO5"/>
      <c r="WIP5"/>
      <c r="WIQ5"/>
      <c r="WIR5"/>
      <c r="WIS5"/>
      <c r="WIT5"/>
      <c r="WIU5"/>
      <c r="WIV5"/>
      <c r="WIW5"/>
      <c r="WIX5"/>
      <c r="WIY5"/>
      <c r="WIZ5"/>
      <c r="WJA5"/>
      <c r="WJB5"/>
      <c r="WJC5"/>
      <c r="WJD5"/>
      <c r="WJE5"/>
      <c r="WJF5"/>
      <c r="WJG5"/>
      <c r="WJH5"/>
      <c r="WJI5"/>
      <c r="WJJ5"/>
      <c r="WJK5"/>
      <c r="WJL5"/>
      <c r="WJM5"/>
      <c r="WJN5"/>
      <c r="WJO5"/>
      <c r="WJP5"/>
      <c r="WJQ5"/>
      <c r="WJR5"/>
      <c r="WJS5"/>
      <c r="WJT5"/>
      <c r="WJU5"/>
      <c r="WJV5"/>
      <c r="WJW5"/>
      <c r="WJX5"/>
      <c r="WJY5"/>
      <c r="WJZ5"/>
      <c r="WKA5"/>
      <c r="WKB5"/>
      <c r="WKC5"/>
      <c r="WKD5"/>
      <c r="WKE5"/>
      <c r="WKF5"/>
      <c r="WKG5"/>
      <c r="WKH5"/>
      <c r="WKI5"/>
      <c r="WKJ5"/>
      <c r="WKK5"/>
      <c r="WKL5"/>
      <c r="WKM5"/>
      <c r="WKN5"/>
      <c r="WKO5"/>
      <c r="WKP5"/>
      <c r="WKQ5"/>
      <c r="WKR5"/>
      <c r="WKS5"/>
      <c r="WKT5"/>
      <c r="WKU5"/>
      <c r="WKV5"/>
      <c r="WKW5"/>
      <c r="WKX5"/>
      <c r="WKY5"/>
      <c r="WKZ5"/>
      <c r="WLA5"/>
      <c r="WLB5"/>
      <c r="WLC5"/>
      <c r="WLD5"/>
      <c r="WLE5"/>
      <c r="WLF5"/>
      <c r="WLG5"/>
      <c r="WLH5"/>
      <c r="WLI5"/>
      <c r="WLJ5"/>
      <c r="WLK5"/>
      <c r="WLL5"/>
      <c r="WLM5"/>
      <c r="WLN5"/>
      <c r="WLO5"/>
      <c r="WLP5"/>
      <c r="WLQ5"/>
      <c r="WLR5"/>
      <c r="WLS5"/>
      <c r="WLT5"/>
      <c r="WLU5"/>
      <c r="WLV5"/>
      <c r="WLW5"/>
      <c r="WLX5"/>
      <c r="WLY5"/>
      <c r="WLZ5"/>
      <c r="WMA5"/>
      <c r="WMB5"/>
      <c r="WMC5"/>
      <c r="WMD5"/>
      <c r="WME5"/>
      <c r="WMF5"/>
      <c r="WMG5"/>
      <c r="WMH5"/>
      <c r="WMI5"/>
      <c r="WMJ5"/>
      <c r="WMK5"/>
      <c r="WML5"/>
      <c r="WMM5"/>
      <c r="WMN5"/>
      <c r="WMO5"/>
      <c r="WMP5"/>
      <c r="WMQ5"/>
      <c r="WMR5"/>
      <c r="WMS5"/>
      <c r="WMT5"/>
      <c r="WMU5"/>
      <c r="WMV5"/>
      <c r="WMW5"/>
      <c r="WMX5"/>
      <c r="WMY5"/>
      <c r="WMZ5"/>
      <c r="WNA5"/>
      <c r="WNB5"/>
      <c r="WNC5"/>
      <c r="WND5"/>
      <c r="WNE5"/>
      <c r="WNF5"/>
      <c r="WNG5"/>
      <c r="WNH5"/>
      <c r="WNI5"/>
      <c r="WNJ5"/>
      <c r="WNK5"/>
      <c r="WNL5"/>
      <c r="WNM5"/>
      <c r="WNN5"/>
      <c r="WNO5"/>
      <c r="WNP5"/>
      <c r="WNQ5"/>
      <c r="WNR5"/>
      <c r="WNS5"/>
      <c r="WNT5"/>
      <c r="WNU5"/>
      <c r="WNV5"/>
      <c r="WNW5"/>
      <c r="WNX5"/>
      <c r="WNY5"/>
      <c r="WNZ5"/>
      <c r="WOA5"/>
      <c r="WOB5"/>
      <c r="WOC5"/>
      <c r="WOD5"/>
      <c r="WOE5"/>
      <c r="WOF5"/>
      <c r="WOG5"/>
      <c r="WOH5"/>
      <c r="WOI5"/>
      <c r="WOJ5"/>
      <c r="WOK5"/>
      <c r="WOL5"/>
      <c r="WOM5"/>
      <c r="WON5"/>
      <c r="WOO5"/>
      <c r="WOP5"/>
      <c r="WOQ5"/>
      <c r="WOR5"/>
      <c r="WOS5"/>
      <c r="WOT5"/>
      <c r="WOU5"/>
      <c r="WOV5"/>
      <c r="WOW5"/>
      <c r="WOX5"/>
      <c r="WOY5"/>
      <c r="WOZ5"/>
      <c r="WPA5"/>
      <c r="WPB5"/>
      <c r="WPC5"/>
      <c r="WPD5"/>
      <c r="WPE5"/>
      <c r="WPF5"/>
      <c r="WPG5"/>
      <c r="WPH5"/>
      <c r="WPI5"/>
      <c r="WPJ5"/>
      <c r="WPK5"/>
      <c r="WPL5"/>
      <c r="WPM5"/>
      <c r="WPN5"/>
      <c r="WPO5"/>
      <c r="WPP5"/>
      <c r="WPQ5"/>
      <c r="WPR5"/>
      <c r="WPS5"/>
      <c r="WPT5"/>
      <c r="WPU5"/>
      <c r="WPV5"/>
      <c r="WPW5"/>
      <c r="WPX5"/>
      <c r="WPY5"/>
      <c r="WPZ5"/>
      <c r="WQA5"/>
      <c r="WQB5"/>
      <c r="WQC5"/>
      <c r="WQD5"/>
      <c r="WQE5"/>
      <c r="WQF5"/>
      <c r="WQG5"/>
      <c r="WQH5"/>
      <c r="WQI5"/>
      <c r="WQJ5"/>
      <c r="WQK5"/>
      <c r="WQL5"/>
      <c r="WQM5"/>
      <c r="WQN5"/>
      <c r="WQO5"/>
      <c r="WQP5"/>
      <c r="WQQ5"/>
      <c r="WQR5"/>
      <c r="WQS5"/>
      <c r="WQT5"/>
      <c r="WQU5"/>
      <c r="WQV5"/>
      <c r="WQW5"/>
      <c r="WQX5"/>
      <c r="WQY5"/>
      <c r="WQZ5"/>
      <c r="WRA5"/>
      <c r="WRB5"/>
      <c r="WRC5"/>
      <c r="WRD5"/>
      <c r="WRE5"/>
      <c r="WRF5"/>
      <c r="WRG5"/>
      <c r="WRH5"/>
      <c r="WRI5"/>
      <c r="WRJ5"/>
      <c r="WRK5"/>
      <c r="WRL5"/>
      <c r="WRM5"/>
      <c r="WRN5"/>
      <c r="WRO5"/>
      <c r="WRP5"/>
      <c r="WRQ5"/>
      <c r="WRR5"/>
      <c r="WRS5"/>
      <c r="WRT5"/>
      <c r="WRU5"/>
      <c r="WRV5"/>
      <c r="WRW5"/>
      <c r="WRX5"/>
      <c r="WRY5"/>
      <c r="WRZ5"/>
      <c r="WSA5"/>
      <c r="WSB5"/>
      <c r="WSC5"/>
      <c r="WSD5"/>
      <c r="WSE5"/>
      <c r="WSF5"/>
      <c r="WSG5"/>
      <c r="WSH5"/>
      <c r="WSI5"/>
      <c r="WSJ5"/>
      <c r="WSK5"/>
      <c r="WSL5"/>
      <c r="WSM5"/>
      <c r="WSN5"/>
      <c r="WSO5"/>
      <c r="WSP5"/>
      <c r="WSQ5"/>
      <c r="WSR5"/>
      <c r="WSS5"/>
      <c r="WST5"/>
      <c r="WSU5"/>
      <c r="WSV5"/>
      <c r="WSW5"/>
      <c r="WSX5"/>
      <c r="WSY5"/>
      <c r="WSZ5"/>
      <c r="WTA5"/>
      <c r="WTB5"/>
      <c r="WTC5"/>
      <c r="WTD5"/>
      <c r="WTE5"/>
      <c r="WTF5"/>
      <c r="WTG5"/>
      <c r="WTH5"/>
      <c r="WTI5"/>
      <c r="WTJ5"/>
      <c r="WTK5"/>
      <c r="WTL5"/>
      <c r="WTM5"/>
      <c r="WTN5"/>
      <c r="WTO5"/>
      <c r="WTP5"/>
      <c r="WTQ5"/>
      <c r="WTR5"/>
      <c r="WTS5"/>
      <c r="WTT5"/>
      <c r="WTU5"/>
      <c r="WTV5"/>
      <c r="WTW5"/>
      <c r="WTX5"/>
      <c r="WTY5"/>
      <c r="WTZ5"/>
      <c r="WUA5"/>
      <c r="WUB5"/>
      <c r="WUC5"/>
      <c r="WUD5"/>
      <c r="WUE5"/>
      <c r="WUF5"/>
      <c r="WUG5"/>
      <c r="WUH5"/>
      <c r="WUI5"/>
      <c r="WUJ5"/>
      <c r="WUK5"/>
      <c r="WUL5"/>
      <c r="WUM5"/>
      <c r="WUN5"/>
      <c r="WUO5"/>
      <c r="WUP5"/>
      <c r="WUQ5"/>
      <c r="WUR5"/>
      <c r="WUS5"/>
      <c r="WUT5"/>
      <c r="WUU5"/>
      <c r="WUV5"/>
      <c r="WUW5"/>
      <c r="WUX5"/>
      <c r="WUY5"/>
      <c r="WUZ5"/>
      <c r="WVA5"/>
      <c r="WVB5"/>
      <c r="WVC5"/>
      <c r="WVD5"/>
      <c r="WVE5"/>
      <c r="WVF5"/>
      <c r="WVG5"/>
      <c r="WVH5"/>
      <c r="WVI5"/>
      <c r="WVJ5"/>
      <c r="WVK5"/>
      <c r="WVL5"/>
      <c r="WVM5"/>
      <c r="WVN5"/>
      <c r="WVO5"/>
      <c r="WVP5"/>
      <c r="WVQ5"/>
      <c r="WVR5"/>
      <c r="WVS5"/>
      <c r="WVT5"/>
      <c r="WVU5"/>
      <c r="WVV5"/>
      <c r="WVW5"/>
      <c r="WVX5"/>
      <c r="WVY5"/>
      <c r="WVZ5"/>
      <c r="WWA5"/>
      <c r="WWB5"/>
      <c r="WWC5"/>
      <c r="WWD5"/>
      <c r="WWE5"/>
      <c r="WWF5"/>
      <c r="WWG5"/>
      <c r="WWH5"/>
      <c r="WWI5"/>
      <c r="WWJ5"/>
      <c r="WWK5"/>
      <c r="WWL5"/>
      <c r="WWM5"/>
      <c r="WWN5"/>
      <c r="WWO5"/>
      <c r="WWP5"/>
      <c r="WWQ5"/>
      <c r="WWR5"/>
      <c r="WWS5"/>
      <c r="WWT5"/>
      <c r="WWU5"/>
      <c r="WWV5"/>
      <c r="WWW5"/>
      <c r="WWX5"/>
      <c r="WWY5"/>
      <c r="WWZ5"/>
      <c r="WXA5"/>
      <c r="WXB5"/>
      <c r="WXC5"/>
      <c r="WXD5"/>
      <c r="WXE5"/>
      <c r="WXF5"/>
      <c r="WXG5"/>
      <c r="WXH5"/>
      <c r="WXI5"/>
      <c r="WXJ5"/>
      <c r="WXK5"/>
      <c r="WXL5"/>
      <c r="WXM5"/>
      <c r="WXN5"/>
      <c r="WXO5"/>
      <c r="WXP5"/>
      <c r="WXQ5"/>
      <c r="WXR5"/>
      <c r="WXS5"/>
      <c r="WXT5"/>
      <c r="WXU5"/>
      <c r="WXV5"/>
      <c r="WXW5"/>
      <c r="WXX5"/>
      <c r="WXY5"/>
      <c r="WXZ5"/>
      <c r="WYA5"/>
      <c r="WYB5"/>
      <c r="WYC5"/>
      <c r="WYD5"/>
      <c r="WYE5"/>
      <c r="WYF5"/>
      <c r="WYG5"/>
      <c r="WYH5"/>
      <c r="WYI5"/>
      <c r="WYJ5"/>
      <c r="WYK5"/>
      <c r="WYL5"/>
      <c r="WYM5"/>
      <c r="WYN5"/>
      <c r="WYO5"/>
      <c r="WYP5"/>
      <c r="WYQ5"/>
      <c r="WYR5"/>
      <c r="WYS5"/>
      <c r="WYT5"/>
      <c r="WYU5"/>
      <c r="WYV5"/>
      <c r="WYW5"/>
      <c r="WYX5"/>
      <c r="WYY5"/>
      <c r="WYZ5"/>
      <c r="WZA5"/>
      <c r="WZB5"/>
      <c r="WZC5"/>
      <c r="WZD5"/>
      <c r="WZE5"/>
      <c r="WZF5"/>
      <c r="WZG5"/>
      <c r="WZH5"/>
      <c r="WZI5"/>
      <c r="WZJ5"/>
      <c r="WZK5"/>
      <c r="WZL5"/>
      <c r="WZM5"/>
      <c r="WZN5"/>
      <c r="WZO5"/>
      <c r="WZP5"/>
      <c r="WZQ5"/>
      <c r="WZR5"/>
      <c r="WZS5"/>
      <c r="WZT5"/>
      <c r="WZU5"/>
      <c r="WZV5"/>
      <c r="WZW5"/>
      <c r="WZX5"/>
      <c r="WZY5"/>
      <c r="WZZ5"/>
      <c r="XAA5"/>
      <c r="XAB5"/>
      <c r="XAC5"/>
      <c r="XAD5"/>
      <c r="XAE5"/>
      <c r="XAF5"/>
      <c r="XAG5"/>
      <c r="XAH5"/>
      <c r="XAI5"/>
      <c r="XAJ5"/>
      <c r="XAK5"/>
      <c r="XAL5"/>
      <c r="XAM5"/>
      <c r="XAN5"/>
      <c r="XAO5"/>
      <c r="XAP5"/>
      <c r="XAQ5"/>
      <c r="XAR5"/>
      <c r="XAS5"/>
      <c r="XAT5"/>
      <c r="XAU5"/>
      <c r="XAV5"/>
      <c r="XAW5"/>
      <c r="XAX5"/>
      <c r="XAY5"/>
      <c r="XAZ5"/>
      <c r="XBA5"/>
      <c r="XBB5"/>
      <c r="XBC5"/>
      <c r="XBD5"/>
      <c r="XBE5"/>
      <c r="XBF5"/>
      <c r="XBG5"/>
      <c r="XBH5"/>
      <c r="XBI5"/>
      <c r="XBJ5"/>
      <c r="XBK5"/>
      <c r="XBL5"/>
      <c r="XBM5"/>
      <c r="XBN5"/>
      <c r="XBO5"/>
      <c r="XBP5"/>
      <c r="XBQ5"/>
      <c r="XBR5"/>
      <c r="XBS5"/>
      <c r="XBT5"/>
      <c r="XBU5"/>
      <c r="XBV5"/>
      <c r="XBW5"/>
      <c r="XBX5"/>
      <c r="XBY5"/>
      <c r="XBZ5"/>
      <c r="XCA5"/>
      <c r="XCB5"/>
      <c r="XCC5"/>
      <c r="XCD5"/>
      <c r="XCE5"/>
      <c r="XCF5"/>
      <c r="XCG5"/>
      <c r="XCH5"/>
      <c r="XCI5"/>
      <c r="XCJ5"/>
      <c r="XCK5"/>
      <c r="XCL5"/>
      <c r="XCM5"/>
      <c r="XCN5"/>
      <c r="XCO5"/>
      <c r="XCP5"/>
      <c r="XCQ5"/>
      <c r="XCR5"/>
      <c r="XCS5"/>
      <c r="XCT5"/>
      <c r="XCU5"/>
      <c r="XCV5"/>
      <c r="XCW5"/>
      <c r="XCX5"/>
      <c r="XCY5"/>
      <c r="XCZ5"/>
      <c r="XDA5"/>
      <c r="XDB5"/>
      <c r="XDC5"/>
      <c r="XDD5"/>
      <c r="XDE5"/>
      <c r="XDF5"/>
      <c r="XDG5"/>
      <c r="XDH5"/>
      <c r="XDI5"/>
      <c r="XDJ5"/>
      <c r="XDK5"/>
      <c r="XDL5"/>
      <c r="XDM5"/>
      <c r="XDN5"/>
      <c r="XDO5"/>
      <c r="XDP5"/>
      <c r="XDQ5"/>
      <c r="XDR5"/>
      <c r="XDS5"/>
      <c r="XDT5"/>
      <c r="XDU5"/>
      <c r="XDV5"/>
      <c r="XDW5"/>
      <c r="XDX5"/>
      <c r="XDY5"/>
      <c r="XDZ5"/>
      <c r="XEA5"/>
      <c r="XEB5"/>
      <c r="XEC5"/>
      <c r="XED5"/>
      <c r="XEE5"/>
      <c r="XEF5"/>
      <c r="XEG5"/>
      <c r="XEH5"/>
      <c r="XEI5"/>
      <c r="XEJ5"/>
      <c r="XEK5"/>
      <c r="XEL5"/>
      <c r="XEM5"/>
      <c r="XEN5"/>
      <c r="XEO5"/>
      <c r="XEP5"/>
      <c r="XEQ5"/>
      <c r="XER5"/>
      <c r="XES5"/>
      <c r="XET5"/>
      <c r="XEU5"/>
      <c r="XEV5"/>
      <c r="XEW5"/>
      <c r="XEX5"/>
      <c r="XEY5"/>
      <c r="XEZ5"/>
      <c r="XFA5"/>
      <c r="XFB5"/>
      <c r="XFC5"/>
      <c r="XFD5"/>
    </row>
    <row r="6" spans="2:16384" s="577" customFormat="1" ht="18" customHeight="1" x14ac:dyDescent="0.25">
      <c r="B6" s="2407" t="s">
        <v>416</v>
      </c>
      <c r="C6" s="2407"/>
      <c r="D6" s="2407"/>
      <c r="E6" s="2407"/>
      <c r="F6" s="2407"/>
      <c r="G6" s="2407"/>
      <c r="H6" s="2407"/>
      <c r="I6" s="2407"/>
      <c r="J6" s="2407"/>
      <c r="K6" s="2407"/>
      <c r="L6" s="2407"/>
      <c r="M6" s="2407"/>
      <c r="N6" s="2407"/>
      <c r="O6" s="2407"/>
      <c r="P6" s="2407"/>
      <c r="Q6" s="2407"/>
      <c r="R6" s="2407"/>
      <c r="S6" s="2407"/>
      <c r="T6" s="2407"/>
      <c r="U6" s="2407"/>
      <c r="V6" s="683"/>
      <c r="W6" s="683"/>
      <c r="X6" s="683"/>
      <c r="Y6" s="683"/>
      <c r="Z6" s="683"/>
      <c r="AA6" s="683"/>
      <c r="AB6" s="683"/>
      <c r="AC6" s="683"/>
      <c r="AD6" s="683"/>
      <c r="AE6" s="683"/>
      <c r="AF6" s="683"/>
      <c r="AG6" s="683"/>
      <c r="AH6" s="683"/>
      <c r="AI6" s="683"/>
      <c r="AJ6" s="683"/>
      <c r="AK6" s="683"/>
      <c r="AL6" s="683"/>
      <c r="AM6" s="683"/>
      <c r="AN6" s="683"/>
      <c r="AO6" s="683"/>
      <c r="AP6" s="683"/>
      <c r="AQ6" s="683"/>
      <c r="AR6" s="683"/>
      <c r="AS6" s="683"/>
      <c r="AT6" s="683"/>
      <c r="AU6" s="683"/>
      <c r="AV6" s="683"/>
      <c r="AW6" s="683"/>
      <c r="AX6" s="683"/>
      <c r="AY6" s="683"/>
      <c r="AZ6" s="683"/>
      <c r="BA6" s="683"/>
      <c r="BB6" s="683"/>
      <c r="BC6" s="683"/>
      <c r="BD6" s="683"/>
      <c r="BE6" s="683"/>
      <c r="BF6" s="683"/>
      <c r="BG6" s="683"/>
      <c r="BH6" s="683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  <c r="AML6"/>
      <c r="AMM6"/>
      <c r="AMN6"/>
      <c r="AMO6"/>
      <c r="AMP6"/>
      <c r="AMQ6"/>
      <c r="AMR6"/>
      <c r="AMS6"/>
      <c r="AMT6"/>
      <c r="AMU6"/>
      <c r="AMV6"/>
      <c r="AMW6"/>
      <c r="AMX6"/>
      <c r="AMY6"/>
      <c r="AMZ6"/>
      <c r="ANA6"/>
      <c r="ANB6"/>
      <c r="ANC6"/>
      <c r="AND6"/>
      <c r="ANE6"/>
      <c r="ANF6"/>
      <c r="ANG6"/>
      <c r="ANH6"/>
      <c r="ANI6"/>
      <c r="ANJ6"/>
      <c r="ANK6"/>
      <c r="ANL6"/>
      <c r="ANM6"/>
      <c r="ANN6"/>
      <c r="ANO6"/>
      <c r="ANP6"/>
      <c r="ANQ6"/>
      <c r="ANR6"/>
      <c r="ANS6"/>
      <c r="ANT6"/>
      <c r="ANU6"/>
      <c r="ANV6"/>
      <c r="ANW6"/>
      <c r="ANX6"/>
      <c r="ANY6"/>
      <c r="ANZ6"/>
      <c r="AOA6"/>
      <c r="AOB6"/>
      <c r="AOC6"/>
      <c r="AOD6"/>
      <c r="AOE6"/>
      <c r="AOF6"/>
      <c r="AOG6"/>
      <c r="AOH6"/>
      <c r="AOI6"/>
      <c r="AOJ6"/>
      <c r="AOK6"/>
      <c r="AOL6"/>
      <c r="AOM6"/>
      <c r="AON6"/>
      <c r="AOO6"/>
      <c r="AOP6"/>
      <c r="AOQ6"/>
      <c r="AOR6"/>
      <c r="AOS6"/>
      <c r="AOT6"/>
      <c r="AOU6"/>
      <c r="AOV6"/>
      <c r="AOW6"/>
      <c r="AOX6"/>
      <c r="AOY6"/>
      <c r="AOZ6"/>
      <c r="APA6"/>
      <c r="APB6"/>
      <c r="APC6"/>
      <c r="APD6"/>
      <c r="APE6"/>
      <c r="APF6"/>
      <c r="APG6"/>
      <c r="APH6"/>
      <c r="API6"/>
      <c r="APJ6"/>
      <c r="APK6"/>
      <c r="APL6"/>
      <c r="APM6"/>
      <c r="APN6"/>
      <c r="APO6"/>
      <c r="APP6"/>
      <c r="APQ6"/>
      <c r="APR6"/>
      <c r="APS6"/>
      <c r="APT6"/>
      <c r="APU6"/>
      <c r="APV6"/>
      <c r="APW6"/>
      <c r="APX6"/>
      <c r="APY6"/>
      <c r="APZ6"/>
      <c r="AQA6"/>
      <c r="AQB6"/>
      <c r="AQC6"/>
      <c r="AQD6"/>
      <c r="AQE6"/>
      <c r="AQF6"/>
      <c r="AQG6"/>
      <c r="AQH6"/>
      <c r="AQI6"/>
      <c r="AQJ6"/>
      <c r="AQK6"/>
      <c r="AQL6"/>
      <c r="AQM6"/>
      <c r="AQN6"/>
      <c r="AQO6"/>
      <c r="AQP6"/>
      <c r="AQQ6"/>
      <c r="AQR6"/>
      <c r="AQS6"/>
      <c r="AQT6"/>
      <c r="AQU6"/>
      <c r="AQV6"/>
      <c r="AQW6"/>
      <c r="AQX6"/>
      <c r="AQY6"/>
      <c r="AQZ6"/>
      <c r="ARA6"/>
      <c r="ARB6"/>
      <c r="ARC6"/>
      <c r="ARD6"/>
      <c r="ARE6"/>
      <c r="ARF6"/>
      <c r="ARG6"/>
      <c r="ARH6"/>
      <c r="ARI6"/>
      <c r="ARJ6"/>
      <c r="ARK6"/>
      <c r="ARL6"/>
      <c r="ARM6"/>
      <c r="ARN6"/>
      <c r="ARO6"/>
      <c r="ARP6"/>
      <c r="ARQ6"/>
      <c r="ARR6"/>
      <c r="ARS6"/>
      <c r="ART6"/>
      <c r="ARU6"/>
      <c r="ARV6"/>
      <c r="ARW6"/>
      <c r="ARX6"/>
      <c r="ARY6"/>
      <c r="ARZ6"/>
      <c r="ASA6"/>
      <c r="ASB6"/>
      <c r="ASC6"/>
      <c r="ASD6"/>
      <c r="ASE6"/>
      <c r="ASF6"/>
      <c r="ASG6"/>
      <c r="ASH6"/>
      <c r="ASI6"/>
      <c r="ASJ6"/>
      <c r="ASK6"/>
      <c r="ASL6"/>
      <c r="ASM6"/>
      <c r="ASN6"/>
      <c r="ASO6"/>
      <c r="ASP6"/>
      <c r="ASQ6"/>
      <c r="ASR6"/>
      <c r="ASS6"/>
      <c r="AST6"/>
      <c r="ASU6"/>
      <c r="ASV6"/>
      <c r="ASW6"/>
      <c r="ASX6"/>
      <c r="ASY6"/>
      <c r="ASZ6"/>
      <c r="ATA6"/>
      <c r="ATB6"/>
      <c r="ATC6"/>
      <c r="ATD6"/>
      <c r="ATE6"/>
      <c r="ATF6"/>
      <c r="ATG6"/>
      <c r="ATH6"/>
      <c r="ATI6"/>
      <c r="ATJ6"/>
      <c r="ATK6"/>
      <c r="ATL6"/>
      <c r="ATM6"/>
      <c r="ATN6"/>
      <c r="ATO6"/>
      <c r="ATP6"/>
      <c r="ATQ6"/>
      <c r="ATR6"/>
      <c r="ATS6"/>
      <c r="ATT6"/>
      <c r="ATU6"/>
      <c r="ATV6"/>
      <c r="ATW6"/>
      <c r="ATX6"/>
      <c r="ATY6"/>
      <c r="ATZ6"/>
      <c r="AUA6"/>
      <c r="AUB6"/>
      <c r="AUC6"/>
      <c r="AUD6"/>
      <c r="AUE6"/>
      <c r="AUF6"/>
      <c r="AUG6"/>
      <c r="AUH6"/>
      <c r="AUI6"/>
      <c r="AUJ6"/>
      <c r="AUK6"/>
      <c r="AUL6"/>
      <c r="AUM6"/>
      <c r="AUN6"/>
      <c r="AUO6"/>
      <c r="AUP6"/>
      <c r="AUQ6"/>
      <c r="AUR6"/>
      <c r="AUS6"/>
      <c r="AUT6"/>
      <c r="AUU6"/>
      <c r="AUV6"/>
      <c r="AUW6"/>
      <c r="AUX6"/>
      <c r="AUY6"/>
      <c r="AUZ6"/>
      <c r="AVA6"/>
      <c r="AVB6"/>
      <c r="AVC6"/>
      <c r="AVD6"/>
      <c r="AVE6"/>
      <c r="AVF6"/>
      <c r="AVG6"/>
      <c r="AVH6"/>
      <c r="AVI6"/>
      <c r="AVJ6"/>
      <c r="AVK6"/>
      <c r="AVL6"/>
      <c r="AVM6"/>
      <c r="AVN6"/>
      <c r="AVO6"/>
      <c r="AVP6"/>
      <c r="AVQ6"/>
      <c r="AVR6"/>
      <c r="AVS6"/>
      <c r="AVT6"/>
      <c r="AVU6"/>
      <c r="AVV6"/>
      <c r="AVW6"/>
      <c r="AVX6"/>
      <c r="AVY6"/>
      <c r="AVZ6"/>
      <c r="AWA6"/>
      <c r="AWB6"/>
      <c r="AWC6"/>
      <c r="AWD6"/>
      <c r="AWE6"/>
      <c r="AWF6"/>
      <c r="AWG6"/>
      <c r="AWH6"/>
      <c r="AWI6"/>
      <c r="AWJ6"/>
      <c r="AWK6"/>
      <c r="AWL6"/>
      <c r="AWM6"/>
      <c r="AWN6"/>
      <c r="AWO6"/>
      <c r="AWP6"/>
      <c r="AWQ6"/>
      <c r="AWR6"/>
      <c r="AWS6"/>
      <c r="AWT6"/>
      <c r="AWU6"/>
      <c r="AWV6"/>
      <c r="AWW6"/>
      <c r="AWX6"/>
      <c r="AWY6"/>
      <c r="AWZ6"/>
      <c r="AXA6"/>
      <c r="AXB6"/>
      <c r="AXC6"/>
      <c r="AXD6"/>
      <c r="AXE6"/>
      <c r="AXF6"/>
      <c r="AXG6"/>
      <c r="AXH6"/>
      <c r="AXI6"/>
      <c r="AXJ6"/>
      <c r="AXK6"/>
      <c r="AXL6"/>
      <c r="AXM6"/>
      <c r="AXN6"/>
      <c r="AXO6"/>
      <c r="AXP6"/>
      <c r="AXQ6"/>
      <c r="AXR6"/>
      <c r="AXS6"/>
      <c r="AXT6"/>
      <c r="AXU6"/>
      <c r="AXV6"/>
      <c r="AXW6"/>
      <c r="AXX6"/>
      <c r="AXY6"/>
      <c r="AXZ6"/>
      <c r="AYA6"/>
      <c r="AYB6"/>
      <c r="AYC6"/>
      <c r="AYD6"/>
      <c r="AYE6"/>
      <c r="AYF6"/>
      <c r="AYG6"/>
      <c r="AYH6"/>
      <c r="AYI6"/>
      <c r="AYJ6"/>
      <c r="AYK6"/>
      <c r="AYL6"/>
      <c r="AYM6"/>
      <c r="AYN6"/>
      <c r="AYO6"/>
      <c r="AYP6"/>
      <c r="AYQ6"/>
      <c r="AYR6"/>
      <c r="AYS6"/>
      <c r="AYT6"/>
      <c r="AYU6"/>
      <c r="AYV6"/>
      <c r="AYW6"/>
      <c r="AYX6"/>
      <c r="AYY6"/>
      <c r="AYZ6"/>
      <c r="AZA6"/>
      <c r="AZB6"/>
      <c r="AZC6"/>
      <c r="AZD6"/>
      <c r="AZE6"/>
      <c r="AZF6"/>
      <c r="AZG6"/>
      <c r="AZH6"/>
      <c r="AZI6"/>
      <c r="AZJ6"/>
      <c r="AZK6"/>
      <c r="AZL6"/>
      <c r="AZM6"/>
      <c r="AZN6"/>
      <c r="AZO6"/>
      <c r="AZP6"/>
      <c r="AZQ6"/>
      <c r="AZR6"/>
      <c r="AZS6"/>
      <c r="AZT6"/>
      <c r="AZU6"/>
      <c r="AZV6"/>
      <c r="AZW6"/>
      <c r="AZX6"/>
      <c r="AZY6"/>
      <c r="AZZ6"/>
      <c r="BAA6"/>
      <c r="BAB6"/>
      <c r="BAC6"/>
      <c r="BAD6"/>
      <c r="BAE6"/>
      <c r="BAF6"/>
      <c r="BAG6"/>
      <c r="BAH6"/>
      <c r="BAI6"/>
      <c r="BAJ6"/>
      <c r="BAK6"/>
      <c r="BAL6"/>
      <c r="BAM6"/>
      <c r="BAN6"/>
      <c r="BAO6"/>
      <c r="BAP6"/>
      <c r="BAQ6"/>
      <c r="BAR6"/>
      <c r="BAS6"/>
      <c r="BAT6"/>
      <c r="BAU6"/>
      <c r="BAV6"/>
      <c r="BAW6"/>
      <c r="BAX6"/>
      <c r="BAY6"/>
      <c r="BAZ6"/>
      <c r="BBA6"/>
      <c r="BBB6"/>
      <c r="BBC6"/>
      <c r="BBD6"/>
      <c r="BBE6"/>
      <c r="BBF6"/>
      <c r="BBG6"/>
      <c r="BBH6"/>
      <c r="BBI6"/>
      <c r="BBJ6"/>
      <c r="BBK6"/>
      <c r="BBL6"/>
      <c r="BBM6"/>
      <c r="BBN6"/>
      <c r="BBO6"/>
      <c r="BBP6"/>
      <c r="BBQ6"/>
      <c r="BBR6"/>
      <c r="BBS6"/>
      <c r="BBT6"/>
      <c r="BBU6"/>
      <c r="BBV6"/>
      <c r="BBW6"/>
      <c r="BBX6"/>
      <c r="BBY6"/>
      <c r="BBZ6"/>
      <c r="BCA6"/>
      <c r="BCB6"/>
      <c r="BCC6"/>
      <c r="BCD6"/>
      <c r="BCE6"/>
      <c r="BCF6"/>
      <c r="BCG6"/>
      <c r="BCH6"/>
      <c r="BCI6"/>
      <c r="BCJ6"/>
      <c r="BCK6"/>
      <c r="BCL6"/>
      <c r="BCM6"/>
      <c r="BCN6"/>
      <c r="BCO6"/>
      <c r="BCP6"/>
      <c r="BCQ6"/>
      <c r="BCR6"/>
      <c r="BCS6"/>
      <c r="BCT6"/>
      <c r="BCU6"/>
      <c r="BCV6"/>
      <c r="BCW6"/>
      <c r="BCX6"/>
      <c r="BCY6"/>
      <c r="BCZ6"/>
      <c r="BDA6"/>
      <c r="BDB6"/>
      <c r="BDC6"/>
      <c r="BDD6"/>
      <c r="BDE6"/>
      <c r="BDF6"/>
      <c r="BDG6"/>
      <c r="BDH6"/>
      <c r="BDI6"/>
      <c r="BDJ6"/>
      <c r="BDK6"/>
      <c r="BDL6"/>
      <c r="BDM6"/>
      <c r="BDN6"/>
      <c r="BDO6"/>
      <c r="BDP6"/>
      <c r="BDQ6"/>
      <c r="BDR6"/>
      <c r="BDS6"/>
      <c r="BDT6"/>
      <c r="BDU6"/>
      <c r="BDV6"/>
      <c r="BDW6"/>
      <c r="BDX6"/>
      <c r="BDY6"/>
      <c r="BDZ6"/>
      <c r="BEA6"/>
      <c r="BEB6"/>
      <c r="BEC6"/>
      <c r="BED6"/>
      <c r="BEE6"/>
      <c r="BEF6"/>
      <c r="BEG6"/>
      <c r="BEH6"/>
      <c r="BEI6"/>
      <c r="BEJ6"/>
      <c r="BEK6"/>
      <c r="BEL6"/>
      <c r="BEM6"/>
      <c r="BEN6"/>
      <c r="BEO6"/>
      <c r="BEP6"/>
      <c r="BEQ6"/>
      <c r="BER6"/>
      <c r="BES6"/>
      <c r="BET6"/>
      <c r="BEU6"/>
      <c r="BEV6"/>
      <c r="BEW6"/>
      <c r="BEX6"/>
      <c r="BEY6"/>
      <c r="BEZ6"/>
      <c r="BFA6"/>
      <c r="BFB6"/>
      <c r="BFC6"/>
      <c r="BFD6"/>
      <c r="BFE6"/>
      <c r="BFF6"/>
      <c r="BFG6"/>
      <c r="BFH6"/>
      <c r="BFI6"/>
      <c r="BFJ6"/>
      <c r="BFK6"/>
      <c r="BFL6"/>
      <c r="BFM6"/>
      <c r="BFN6"/>
      <c r="BFO6"/>
      <c r="BFP6"/>
      <c r="BFQ6"/>
      <c r="BFR6"/>
      <c r="BFS6"/>
      <c r="BFT6"/>
      <c r="BFU6"/>
      <c r="BFV6"/>
      <c r="BFW6"/>
      <c r="BFX6"/>
      <c r="BFY6"/>
      <c r="BFZ6"/>
      <c r="BGA6"/>
      <c r="BGB6"/>
      <c r="BGC6"/>
      <c r="BGD6"/>
      <c r="BGE6"/>
      <c r="BGF6"/>
      <c r="BGG6"/>
      <c r="BGH6"/>
      <c r="BGI6"/>
      <c r="BGJ6"/>
      <c r="BGK6"/>
      <c r="BGL6"/>
      <c r="BGM6"/>
      <c r="BGN6"/>
      <c r="BGO6"/>
      <c r="BGP6"/>
      <c r="BGQ6"/>
      <c r="BGR6"/>
      <c r="BGS6"/>
      <c r="BGT6"/>
      <c r="BGU6"/>
      <c r="BGV6"/>
      <c r="BGW6"/>
      <c r="BGX6"/>
      <c r="BGY6"/>
      <c r="BGZ6"/>
      <c r="BHA6"/>
      <c r="BHB6"/>
      <c r="BHC6"/>
      <c r="BHD6"/>
      <c r="BHE6"/>
      <c r="BHF6"/>
      <c r="BHG6"/>
      <c r="BHH6"/>
      <c r="BHI6"/>
      <c r="BHJ6"/>
      <c r="BHK6"/>
      <c r="BHL6"/>
      <c r="BHM6"/>
      <c r="BHN6"/>
      <c r="BHO6"/>
      <c r="BHP6"/>
      <c r="BHQ6"/>
      <c r="BHR6"/>
      <c r="BHS6"/>
      <c r="BHT6"/>
      <c r="BHU6"/>
      <c r="BHV6"/>
      <c r="BHW6"/>
      <c r="BHX6"/>
      <c r="BHY6"/>
      <c r="BHZ6"/>
      <c r="BIA6"/>
      <c r="BIB6"/>
      <c r="BIC6"/>
      <c r="BID6"/>
      <c r="BIE6"/>
      <c r="BIF6"/>
      <c r="BIG6"/>
      <c r="BIH6"/>
      <c r="BII6"/>
      <c r="BIJ6"/>
      <c r="BIK6"/>
      <c r="BIL6"/>
      <c r="BIM6"/>
      <c r="BIN6"/>
      <c r="BIO6"/>
      <c r="BIP6"/>
      <c r="BIQ6"/>
      <c r="BIR6"/>
      <c r="BIS6"/>
      <c r="BIT6"/>
      <c r="BIU6"/>
      <c r="BIV6"/>
      <c r="BIW6"/>
      <c r="BIX6"/>
      <c r="BIY6"/>
      <c r="BIZ6"/>
      <c r="BJA6"/>
      <c r="BJB6"/>
      <c r="BJC6"/>
      <c r="BJD6"/>
      <c r="BJE6"/>
      <c r="BJF6"/>
      <c r="BJG6"/>
      <c r="BJH6"/>
      <c r="BJI6"/>
      <c r="BJJ6"/>
      <c r="BJK6"/>
      <c r="BJL6"/>
      <c r="BJM6"/>
      <c r="BJN6"/>
      <c r="BJO6"/>
      <c r="BJP6"/>
      <c r="BJQ6"/>
      <c r="BJR6"/>
      <c r="BJS6"/>
      <c r="BJT6"/>
      <c r="BJU6"/>
      <c r="BJV6"/>
      <c r="BJW6"/>
      <c r="BJX6"/>
      <c r="BJY6"/>
      <c r="BJZ6"/>
      <c r="BKA6"/>
      <c r="BKB6"/>
      <c r="BKC6"/>
      <c r="BKD6"/>
      <c r="BKE6"/>
      <c r="BKF6"/>
      <c r="BKG6"/>
      <c r="BKH6"/>
      <c r="BKI6"/>
      <c r="BKJ6"/>
      <c r="BKK6"/>
      <c r="BKL6"/>
      <c r="BKM6"/>
      <c r="BKN6"/>
      <c r="BKO6"/>
      <c r="BKP6"/>
      <c r="BKQ6"/>
      <c r="BKR6"/>
      <c r="BKS6"/>
      <c r="BKT6"/>
      <c r="BKU6"/>
      <c r="BKV6"/>
      <c r="BKW6"/>
      <c r="BKX6"/>
      <c r="BKY6"/>
      <c r="BKZ6"/>
      <c r="BLA6"/>
      <c r="BLB6"/>
      <c r="BLC6"/>
      <c r="BLD6"/>
      <c r="BLE6"/>
      <c r="BLF6"/>
      <c r="BLG6"/>
      <c r="BLH6"/>
      <c r="BLI6"/>
      <c r="BLJ6"/>
      <c r="BLK6"/>
      <c r="BLL6"/>
      <c r="BLM6"/>
      <c r="BLN6"/>
      <c r="BLO6"/>
      <c r="BLP6"/>
      <c r="BLQ6"/>
      <c r="BLR6"/>
      <c r="BLS6"/>
      <c r="BLT6"/>
      <c r="BLU6"/>
      <c r="BLV6"/>
      <c r="BLW6"/>
      <c r="BLX6"/>
      <c r="BLY6"/>
      <c r="BLZ6"/>
      <c r="BMA6"/>
      <c r="BMB6"/>
      <c r="BMC6"/>
      <c r="BMD6"/>
      <c r="BME6"/>
      <c r="BMF6"/>
      <c r="BMG6"/>
      <c r="BMH6"/>
      <c r="BMI6"/>
      <c r="BMJ6"/>
      <c r="BMK6"/>
      <c r="BML6"/>
      <c r="BMM6"/>
      <c r="BMN6"/>
      <c r="BMO6"/>
      <c r="BMP6"/>
      <c r="BMQ6"/>
      <c r="BMR6"/>
      <c r="BMS6"/>
      <c r="BMT6"/>
      <c r="BMU6"/>
      <c r="BMV6"/>
      <c r="BMW6"/>
      <c r="BMX6"/>
      <c r="BMY6"/>
      <c r="BMZ6"/>
      <c r="BNA6"/>
      <c r="BNB6"/>
      <c r="BNC6"/>
      <c r="BND6"/>
      <c r="BNE6"/>
      <c r="BNF6"/>
      <c r="BNG6"/>
      <c r="BNH6"/>
      <c r="BNI6"/>
      <c r="BNJ6"/>
      <c r="BNK6"/>
      <c r="BNL6"/>
      <c r="BNM6"/>
      <c r="BNN6"/>
      <c r="BNO6"/>
      <c r="BNP6"/>
      <c r="BNQ6"/>
      <c r="BNR6"/>
      <c r="BNS6"/>
      <c r="BNT6"/>
      <c r="BNU6"/>
      <c r="BNV6"/>
      <c r="BNW6"/>
      <c r="BNX6"/>
      <c r="BNY6"/>
      <c r="BNZ6"/>
      <c r="BOA6"/>
      <c r="BOB6"/>
      <c r="BOC6"/>
      <c r="BOD6"/>
      <c r="BOE6"/>
      <c r="BOF6"/>
      <c r="BOG6"/>
      <c r="BOH6"/>
      <c r="BOI6"/>
      <c r="BOJ6"/>
      <c r="BOK6"/>
      <c r="BOL6"/>
      <c r="BOM6"/>
      <c r="BON6"/>
      <c r="BOO6"/>
      <c r="BOP6"/>
      <c r="BOQ6"/>
      <c r="BOR6"/>
      <c r="BOS6"/>
      <c r="BOT6"/>
      <c r="BOU6"/>
      <c r="BOV6"/>
      <c r="BOW6"/>
      <c r="BOX6"/>
      <c r="BOY6"/>
      <c r="BOZ6"/>
      <c r="BPA6"/>
      <c r="BPB6"/>
      <c r="BPC6"/>
      <c r="BPD6"/>
      <c r="BPE6"/>
      <c r="BPF6"/>
      <c r="BPG6"/>
      <c r="BPH6"/>
      <c r="BPI6"/>
      <c r="BPJ6"/>
      <c r="BPK6"/>
      <c r="BPL6"/>
      <c r="BPM6"/>
      <c r="BPN6"/>
      <c r="BPO6"/>
      <c r="BPP6"/>
      <c r="BPQ6"/>
      <c r="BPR6"/>
      <c r="BPS6"/>
      <c r="BPT6"/>
      <c r="BPU6"/>
      <c r="BPV6"/>
      <c r="BPW6"/>
      <c r="BPX6"/>
      <c r="BPY6"/>
      <c r="BPZ6"/>
      <c r="BQA6"/>
      <c r="BQB6"/>
      <c r="BQC6"/>
      <c r="BQD6"/>
      <c r="BQE6"/>
      <c r="BQF6"/>
      <c r="BQG6"/>
      <c r="BQH6"/>
      <c r="BQI6"/>
      <c r="BQJ6"/>
      <c r="BQK6"/>
      <c r="BQL6"/>
      <c r="BQM6"/>
      <c r="BQN6"/>
      <c r="BQO6"/>
      <c r="BQP6"/>
      <c r="BQQ6"/>
      <c r="BQR6"/>
      <c r="BQS6"/>
      <c r="BQT6"/>
      <c r="BQU6"/>
      <c r="BQV6"/>
      <c r="BQW6"/>
      <c r="BQX6"/>
      <c r="BQY6"/>
      <c r="BQZ6"/>
      <c r="BRA6"/>
      <c r="BRB6"/>
      <c r="BRC6"/>
      <c r="BRD6"/>
      <c r="BRE6"/>
      <c r="BRF6"/>
      <c r="BRG6"/>
      <c r="BRH6"/>
      <c r="BRI6"/>
      <c r="BRJ6"/>
      <c r="BRK6"/>
      <c r="BRL6"/>
      <c r="BRM6"/>
      <c r="BRN6"/>
      <c r="BRO6"/>
      <c r="BRP6"/>
      <c r="BRQ6"/>
      <c r="BRR6"/>
      <c r="BRS6"/>
      <c r="BRT6"/>
      <c r="BRU6"/>
      <c r="BRV6"/>
      <c r="BRW6"/>
      <c r="BRX6"/>
      <c r="BRY6"/>
      <c r="BRZ6"/>
      <c r="BSA6"/>
      <c r="BSB6"/>
      <c r="BSC6"/>
      <c r="BSD6"/>
      <c r="BSE6"/>
      <c r="BSF6"/>
      <c r="BSG6"/>
      <c r="BSH6"/>
      <c r="BSI6"/>
      <c r="BSJ6"/>
      <c r="BSK6"/>
      <c r="BSL6"/>
      <c r="BSM6"/>
      <c r="BSN6"/>
      <c r="BSO6"/>
      <c r="BSP6"/>
      <c r="BSQ6"/>
      <c r="BSR6"/>
      <c r="BSS6"/>
      <c r="BST6"/>
      <c r="BSU6"/>
      <c r="BSV6"/>
      <c r="BSW6"/>
      <c r="BSX6"/>
      <c r="BSY6"/>
      <c r="BSZ6"/>
      <c r="BTA6"/>
      <c r="BTB6"/>
      <c r="BTC6"/>
      <c r="BTD6"/>
      <c r="BTE6"/>
      <c r="BTF6"/>
      <c r="BTG6"/>
      <c r="BTH6"/>
      <c r="BTI6"/>
      <c r="BTJ6"/>
      <c r="BTK6"/>
      <c r="BTL6"/>
      <c r="BTM6"/>
      <c r="BTN6"/>
      <c r="BTO6"/>
      <c r="BTP6"/>
      <c r="BTQ6"/>
      <c r="BTR6"/>
      <c r="BTS6"/>
      <c r="BTT6"/>
      <c r="BTU6"/>
      <c r="BTV6"/>
      <c r="BTW6"/>
      <c r="BTX6"/>
      <c r="BTY6"/>
      <c r="BTZ6"/>
      <c r="BUA6"/>
      <c r="BUB6"/>
      <c r="BUC6"/>
      <c r="BUD6"/>
      <c r="BUE6"/>
      <c r="BUF6"/>
      <c r="BUG6"/>
      <c r="BUH6"/>
      <c r="BUI6"/>
      <c r="BUJ6"/>
      <c r="BUK6"/>
      <c r="BUL6"/>
      <c r="BUM6"/>
      <c r="BUN6"/>
      <c r="BUO6"/>
      <c r="BUP6"/>
      <c r="BUQ6"/>
      <c r="BUR6"/>
      <c r="BUS6"/>
      <c r="BUT6"/>
      <c r="BUU6"/>
      <c r="BUV6"/>
      <c r="BUW6"/>
      <c r="BUX6"/>
      <c r="BUY6"/>
      <c r="BUZ6"/>
      <c r="BVA6"/>
      <c r="BVB6"/>
      <c r="BVC6"/>
      <c r="BVD6"/>
      <c r="BVE6"/>
      <c r="BVF6"/>
      <c r="BVG6"/>
      <c r="BVH6"/>
      <c r="BVI6"/>
      <c r="BVJ6"/>
      <c r="BVK6"/>
      <c r="BVL6"/>
      <c r="BVM6"/>
      <c r="BVN6"/>
      <c r="BVO6"/>
      <c r="BVP6"/>
      <c r="BVQ6"/>
      <c r="BVR6"/>
      <c r="BVS6"/>
      <c r="BVT6"/>
      <c r="BVU6"/>
      <c r="BVV6"/>
      <c r="BVW6"/>
      <c r="BVX6"/>
      <c r="BVY6"/>
      <c r="BVZ6"/>
      <c r="BWA6"/>
      <c r="BWB6"/>
      <c r="BWC6"/>
      <c r="BWD6"/>
      <c r="BWE6"/>
      <c r="BWF6"/>
      <c r="BWG6"/>
      <c r="BWH6"/>
      <c r="BWI6"/>
      <c r="BWJ6"/>
      <c r="BWK6"/>
      <c r="BWL6"/>
      <c r="BWM6"/>
      <c r="BWN6"/>
      <c r="BWO6"/>
      <c r="BWP6"/>
      <c r="BWQ6"/>
      <c r="BWR6"/>
      <c r="BWS6"/>
      <c r="BWT6"/>
      <c r="BWU6"/>
      <c r="BWV6"/>
      <c r="BWW6"/>
      <c r="BWX6"/>
      <c r="BWY6"/>
      <c r="BWZ6"/>
      <c r="BXA6"/>
      <c r="BXB6"/>
      <c r="BXC6"/>
      <c r="BXD6"/>
      <c r="BXE6"/>
      <c r="BXF6"/>
      <c r="BXG6"/>
      <c r="BXH6"/>
      <c r="BXI6"/>
      <c r="BXJ6"/>
      <c r="BXK6"/>
      <c r="BXL6"/>
      <c r="BXM6"/>
      <c r="BXN6"/>
      <c r="BXO6"/>
      <c r="BXP6"/>
      <c r="BXQ6"/>
      <c r="BXR6"/>
      <c r="BXS6"/>
      <c r="BXT6"/>
      <c r="BXU6"/>
      <c r="BXV6"/>
      <c r="BXW6"/>
      <c r="BXX6"/>
      <c r="BXY6"/>
      <c r="BXZ6"/>
      <c r="BYA6"/>
      <c r="BYB6"/>
      <c r="BYC6"/>
      <c r="BYD6"/>
      <c r="BYE6"/>
      <c r="BYF6"/>
      <c r="BYG6"/>
      <c r="BYH6"/>
      <c r="BYI6"/>
      <c r="BYJ6"/>
      <c r="BYK6"/>
      <c r="BYL6"/>
      <c r="BYM6"/>
      <c r="BYN6"/>
      <c r="BYO6"/>
      <c r="BYP6"/>
      <c r="BYQ6"/>
      <c r="BYR6"/>
      <c r="BYS6"/>
      <c r="BYT6"/>
      <c r="BYU6"/>
      <c r="BYV6"/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/>
      <c r="CQI6"/>
      <c r="CQJ6"/>
      <c r="CQK6"/>
      <c r="CQL6"/>
      <c r="CQM6"/>
      <c r="CQN6"/>
      <c r="CQO6"/>
      <c r="CQP6"/>
      <c r="CQQ6"/>
      <c r="CQR6"/>
      <c r="CQS6"/>
      <c r="CQT6"/>
      <c r="CQU6"/>
      <c r="CQV6"/>
      <c r="CQW6"/>
      <c r="CQX6"/>
      <c r="CQY6"/>
      <c r="CQZ6"/>
      <c r="CRA6"/>
      <c r="CRB6"/>
      <c r="CRC6"/>
      <c r="CRD6"/>
      <c r="CRE6"/>
      <c r="CRF6"/>
      <c r="CRG6"/>
      <c r="CRH6"/>
      <c r="CRI6"/>
      <c r="CRJ6"/>
      <c r="CRK6"/>
      <c r="CRL6"/>
      <c r="CRM6"/>
      <c r="CRN6"/>
      <c r="CRO6"/>
      <c r="CRP6"/>
      <c r="CRQ6"/>
      <c r="CRR6"/>
      <c r="CRS6"/>
      <c r="CRT6"/>
      <c r="CRU6"/>
      <c r="CRV6"/>
      <c r="CRW6"/>
      <c r="CRX6"/>
      <c r="CRY6"/>
      <c r="CRZ6"/>
      <c r="CSA6"/>
      <c r="CSB6"/>
      <c r="CSC6"/>
      <c r="CSD6"/>
      <c r="CSE6"/>
      <c r="CSF6"/>
      <c r="CSG6"/>
      <c r="CSH6"/>
      <c r="CSI6"/>
      <c r="CSJ6"/>
      <c r="CSK6"/>
      <c r="CSL6"/>
      <c r="CSM6"/>
      <c r="CSN6"/>
      <c r="CSO6"/>
      <c r="CSP6"/>
      <c r="CSQ6"/>
      <c r="CSR6"/>
      <c r="CSS6"/>
      <c r="CST6"/>
      <c r="CSU6"/>
      <c r="CSV6"/>
      <c r="CSW6"/>
      <c r="CSX6"/>
      <c r="CSY6"/>
      <c r="CSZ6"/>
      <c r="CTA6"/>
      <c r="CTB6"/>
      <c r="CTC6"/>
      <c r="CTD6"/>
      <c r="CTE6"/>
      <c r="CTF6"/>
      <c r="CTG6"/>
      <c r="CTH6"/>
      <c r="CTI6"/>
      <c r="CTJ6"/>
      <c r="CTK6"/>
      <c r="CTL6"/>
      <c r="CTM6"/>
      <c r="CTN6"/>
      <c r="CTO6"/>
      <c r="CTP6"/>
      <c r="CTQ6"/>
      <c r="CTR6"/>
      <c r="CTS6"/>
      <c r="CTT6"/>
      <c r="CTU6"/>
      <c r="CTV6"/>
      <c r="CTW6"/>
      <c r="CTX6"/>
      <c r="CTY6"/>
      <c r="CTZ6"/>
      <c r="CUA6"/>
      <c r="CUB6"/>
      <c r="CUC6"/>
      <c r="CUD6"/>
      <c r="CUE6"/>
      <c r="CUF6"/>
      <c r="CUG6"/>
      <c r="CUH6"/>
      <c r="CUI6"/>
      <c r="CUJ6"/>
      <c r="CUK6"/>
      <c r="CUL6"/>
      <c r="CUM6"/>
      <c r="CUN6"/>
      <c r="CUO6"/>
      <c r="CUP6"/>
      <c r="CUQ6"/>
      <c r="CUR6"/>
      <c r="CUS6"/>
      <c r="CUT6"/>
      <c r="CUU6"/>
      <c r="CUV6"/>
      <c r="CUW6"/>
      <c r="CUX6"/>
      <c r="CUY6"/>
      <c r="CUZ6"/>
      <c r="CVA6"/>
      <c r="CVB6"/>
      <c r="CVC6"/>
      <c r="CVD6"/>
      <c r="CVE6"/>
      <c r="CVF6"/>
      <c r="CVG6"/>
      <c r="CVH6"/>
      <c r="CVI6"/>
      <c r="CVJ6"/>
      <c r="CVK6"/>
      <c r="CVL6"/>
      <c r="CVM6"/>
      <c r="CVN6"/>
      <c r="CVO6"/>
      <c r="CVP6"/>
      <c r="CVQ6"/>
      <c r="CVR6"/>
      <c r="CVS6"/>
      <c r="CVT6"/>
      <c r="CVU6"/>
      <c r="CVV6"/>
      <c r="CVW6"/>
      <c r="CVX6"/>
      <c r="CVY6"/>
      <c r="CVZ6"/>
      <c r="CWA6"/>
      <c r="CWB6"/>
      <c r="CWC6"/>
      <c r="CWD6"/>
      <c r="CWE6"/>
      <c r="CWF6"/>
      <c r="CWG6"/>
      <c r="CWH6"/>
      <c r="CWI6"/>
      <c r="CWJ6"/>
      <c r="CWK6"/>
      <c r="CWL6"/>
      <c r="CWM6"/>
      <c r="CWN6"/>
      <c r="CWO6"/>
      <c r="CWP6"/>
      <c r="CWQ6"/>
      <c r="CWR6"/>
      <c r="CWS6"/>
      <c r="CWT6"/>
      <c r="CWU6"/>
      <c r="CWV6"/>
      <c r="CWW6"/>
      <c r="CWX6"/>
      <c r="CWY6"/>
      <c r="CWZ6"/>
      <c r="CXA6"/>
      <c r="CXB6"/>
      <c r="CXC6"/>
      <c r="CXD6"/>
      <c r="CXE6"/>
      <c r="CXF6"/>
      <c r="CXG6"/>
      <c r="CXH6"/>
      <c r="CXI6"/>
      <c r="CXJ6"/>
      <c r="CXK6"/>
      <c r="CXL6"/>
      <c r="CXM6"/>
      <c r="CXN6"/>
      <c r="CXO6"/>
      <c r="CXP6"/>
      <c r="CXQ6"/>
      <c r="CXR6"/>
      <c r="CXS6"/>
      <c r="CXT6"/>
      <c r="CXU6"/>
      <c r="CXV6"/>
      <c r="CXW6"/>
      <c r="CXX6"/>
      <c r="CXY6"/>
      <c r="CXZ6"/>
      <c r="CYA6"/>
      <c r="CYB6"/>
      <c r="CYC6"/>
      <c r="CYD6"/>
      <c r="CYE6"/>
      <c r="CYF6"/>
      <c r="CYG6"/>
      <c r="CYH6"/>
      <c r="CYI6"/>
      <c r="CYJ6"/>
      <c r="CYK6"/>
      <c r="CYL6"/>
      <c r="CYM6"/>
      <c r="CYN6"/>
      <c r="CYO6"/>
      <c r="CYP6"/>
      <c r="CYQ6"/>
      <c r="CYR6"/>
      <c r="CYS6"/>
      <c r="CYT6"/>
      <c r="CYU6"/>
      <c r="CYV6"/>
      <c r="CYW6"/>
      <c r="CYX6"/>
      <c r="CYY6"/>
      <c r="CYZ6"/>
      <c r="CZA6"/>
      <c r="CZB6"/>
      <c r="CZC6"/>
      <c r="CZD6"/>
      <c r="CZE6"/>
      <c r="CZF6"/>
      <c r="CZG6"/>
      <c r="CZH6"/>
      <c r="CZI6"/>
      <c r="CZJ6"/>
      <c r="CZK6"/>
      <c r="CZL6"/>
      <c r="CZM6"/>
      <c r="CZN6"/>
      <c r="CZO6"/>
      <c r="CZP6"/>
      <c r="CZQ6"/>
      <c r="CZR6"/>
      <c r="CZS6"/>
      <c r="CZT6"/>
      <c r="CZU6"/>
      <c r="CZV6"/>
      <c r="CZW6"/>
      <c r="CZX6"/>
      <c r="CZY6"/>
      <c r="CZZ6"/>
      <c r="DAA6"/>
      <c r="DAB6"/>
      <c r="DAC6"/>
      <c r="DAD6"/>
      <c r="DAE6"/>
      <c r="DAF6"/>
      <c r="DAG6"/>
      <c r="DAH6"/>
      <c r="DAI6"/>
      <c r="DAJ6"/>
      <c r="DAK6"/>
      <c r="DAL6"/>
      <c r="DAM6"/>
      <c r="DAN6"/>
      <c r="DAO6"/>
      <c r="DAP6"/>
      <c r="DAQ6"/>
      <c r="DAR6"/>
      <c r="DAS6"/>
      <c r="DAT6"/>
      <c r="DAU6"/>
      <c r="DAV6"/>
      <c r="DAW6"/>
      <c r="DAX6"/>
      <c r="DAY6"/>
      <c r="DAZ6"/>
      <c r="DBA6"/>
      <c r="DBB6"/>
      <c r="DBC6"/>
      <c r="DBD6"/>
      <c r="DBE6"/>
      <c r="DBF6"/>
      <c r="DBG6"/>
      <c r="DBH6"/>
      <c r="DBI6"/>
      <c r="DBJ6"/>
      <c r="DBK6"/>
      <c r="DBL6"/>
      <c r="DBM6"/>
      <c r="DBN6"/>
      <c r="DBO6"/>
      <c r="DBP6"/>
      <c r="DBQ6"/>
      <c r="DBR6"/>
      <c r="DBS6"/>
      <c r="DBT6"/>
      <c r="DBU6"/>
      <c r="DBV6"/>
      <c r="DBW6"/>
      <c r="DBX6"/>
      <c r="DBY6"/>
      <c r="DBZ6"/>
      <c r="DCA6"/>
      <c r="DCB6"/>
      <c r="DCC6"/>
      <c r="DCD6"/>
      <c r="DCE6"/>
      <c r="DCF6"/>
      <c r="DCG6"/>
      <c r="DCH6"/>
      <c r="DCI6"/>
      <c r="DCJ6"/>
      <c r="DCK6"/>
      <c r="DCL6"/>
      <c r="DCM6"/>
      <c r="DCN6"/>
      <c r="DCO6"/>
      <c r="DCP6"/>
      <c r="DCQ6"/>
      <c r="DCR6"/>
      <c r="DCS6"/>
      <c r="DCT6"/>
      <c r="DCU6"/>
      <c r="DCV6"/>
      <c r="DCW6"/>
      <c r="DCX6"/>
      <c r="DCY6"/>
      <c r="DCZ6"/>
      <c r="DDA6"/>
      <c r="DDB6"/>
      <c r="DDC6"/>
      <c r="DDD6"/>
      <c r="DDE6"/>
      <c r="DDF6"/>
      <c r="DDG6"/>
      <c r="DDH6"/>
      <c r="DDI6"/>
      <c r="DDJ6"/>
      <c r="DDK6"/>
      <c r="DDL6"/>
      <c r="DDM6"/>
      <c r="DDN6"/>
      <c r="DDO6"/>
      <c r="DDP6"/>
      <c r="DDQ6"/>
      <c r="DDR6"/>
      <c r="DDS6"/>
      <c r="DDT6"/>
      <c r="DDU6"/>
      <c r="DDV6"/>
      <c r="DDW6"/>
      <c r="DDX6"/>
      <c r="DDY6"/>
      <c r="DDZ6"/>
      <c r="DEA6"/>
      <c r="DEB6"/>
      <c r="DEC6"/>
      <c r="DED6"/>
      <c r="DEE6"/>
      <c r="DEF6"/>
      <c r="DEG6"/>
      <c r="DEH6"/>
      <c r="DEI6"/>
      <c r="DEJ6"/>
      <c r="DEK6"/>
      <c r="DEL6"/>
      <c r="DEM6"/>
      <c r="DEN6"/>
      <c r="DEO6"/>
      <c r="DEP6"/>
      <c r="DEQ6"/>
      <c r="DER6"/>
      <c r="DES6"/>
      <c r="DET6"/>
      <c r="DEU6"/>
      <c r="DEV6"/>
      <c r="DEW6"/>
      <c r="DEX6"/>
      <c r="DEY6"/>
      <c r="DEZ6"/>
      <c r="DFA6"/>
      <c r="DFB6"/>
      <c r="DFC6"/>
      <c r="DFD6"/>
      <c r="DFE6"/>
      <c r="DFF6"/>
      <c r="DFG6"/>
      <c r="DFH6"/>
      <c r="DFI6"/>
      <c r="DFJ6"/>
      <c r="DFK6"/>
      <c r="DFL6"/>
      <c r="DFM6"/>
      <c r="DFN6"/>
      <c r="DFO6"/>
      <c r="DFP6"/>
      <c r="DFQ6"/>
      <c r="DFR6"/>
      <c r="DFS6"/>
      <c r="DFT6"/>
      <c r="DFU6"/>
      <c r="DFV6"/>
      <c r="DFW6"/>
      <c r="DFX6"/>
      <c r="DFY6"/>
      <c r="DFZ6"/>
      <c r="DGA6"/>
      <c r="DGB6"/>
      <c r="DGC6"/>
      <c r="DGD6"/>
      <c r="DGE6"/>
      <c r="DGF6"/>
      <c r="DGG6"/>
      <c r="DGH6"/>
      <c r="DGI6"/>
      <c r="DGJ6"/>
      <c r="DGK6"/>
      <c r="DGL6"/>
      <c r="DGM6"/>
      <c r="DGN6"/>
      <c r="DGO6"/>
      <c r="DGP6"/>
      <c r="DGQ6"/>
      <c r="DGR6"/>
      <c r="DGS6"/>
      <c r="DGT6"/>
      <c r="DGU6"/>
      <c r="DGV6"/>
      <c r="DGW6"/>
      <c r="DGX6"/>
      <c r="DGY6"/>
      <c r="DGZ6"/>
      <c r="DHA6"/>
      <c r="DHB6"/>
      <c r="DHC6"/>
      <c r="DHD6"/>
      <c r="DHE6"/>
      <c r="DHF6"/>
      <c r="DHG6"/>
      <c r="DHH6"/>
      <c r="DHI6"/>
      <c r="DHJ6"/>
      <c r="DHK6"/>
      <c r="DHL6"/>
      <c r="DHM6"/>
      <c r="DHN6"/>
      <c r="DHO6"/>
      <c r="DHP6"/>
      <c r="DHQ6"/>
      <c r="DHR6"/>
      <c r="DHS6"/>
      <c r="DHT6"/>
      <c r="DHU6"/>
      <c r="DHV6"/>
      <c r="DHW6"/>
      <c r="DHX6"/>
      <c r="DHY6"/>
      <c r="DHZ6"/>
      <c r="DIA6"/>
      <c r="DIB6"/>
      <c r="DIC6"/>
      <c r="DID6"/>
      <c r="DIE6"/>
      <c r="DIF6"/>
      <c r="DIG6"/>
      <c r="DIH6"/>
      <c r="DII6"/>
      <c r="DIJ6"/>
      <c r="DIK6"/>
      <c r="DIL6"/>
      <c r="DIM6"/>
      <c r="DIN6"/>
      <c r="DIO6"/>
      <c r="DIP6"/>
      <c r="DIQ6"/>
      <c r="DIR6"/>
      <c r="DIS6"/>
      <c r="DIT6"/>
      <c r="DIU6"/>
      <c r="DIV6"/>
      <c r="DIW6"/>
      <c r="DIX6"/>
      <c r="DIY6"/>
      <c r="DIZ6"/>
      <c r="DJA6"/>
      <c r="DJB6"/>
      <c r="DJC6"/>
      <c r="DJD6"/>
      <c r="DJE6"/>
      <c r="DJF6"/>
      <c r="DJG6"/>
      <c r="DJH6"/>
      <c r="DJI6"/>
      <c r="DJJ6"/>
      <c r="DJK6"/>
      <c r="DJL6"/>
      <c r="DJM6"/>
      <c r="DJN6"/>
      <c r="DJO6"/>
      <c r="DJP6"/>
      <c r="DJQ6"/>
      <c r="DJR6"/>
      <c r="DJS6"/>
      <c r="DJT6"/>
      <c r="DJU6"/>
      <c r="DJV6"/>
      <c r="DJW6"/>
      <c r="DJX6"/>
      <c r="DJY6"/>
      <c r="DJZ6"/>
      <c r="DKA6"/>
      <c r="DKB6"/>
      <c r="DKC6"/>
      <c r="DKD6"/>
      <c r="DKE6"/>
      <c r="DKF6"/>
      <c r="DKG6"/>
      <c r="DKH6"/>
      <c r="DKI6"/>
      <c r="DKJ6"/>
      <c r="DKK6"/>
      <c r="DKL6"/>
      <c r="DKM6"/>
      <c r="DKN6"/>
      <c r="DKO6"/>
      <c r="DKP6"/>
      <c r="DKQ6"/>
      <c r="DKR6"/>
      <c r="DKS6"/>
      <c r="DKT6"/>
      <c r="DKU6"/>
      <c r="DKV6"/>
      <c r="DKW6"/>
      <c r="DKX6"/>
      <c r="DKY6"/>
      <c r="DKZ6"/>
      <c r="DLA6"/>
      <c r="DLB6"/>
      <c r="DLC6"/>
      <c r="DLD6"/>
      <c r="DLE6"/>
      <c r="DLF6"/>
      <c r="DLG6"/>
      <c r="DLH6"/>
      <c r="DLI6"/>
      <c r="DLJ6"/>
      <c r="DLK6"/>
      <c r="DLL6"/>
      <c r="DLM6"/>
      <c r="DLN6"/>
      <c r="DLO6"/>
      <c r="DLP6"/>
      <c r="DLQ6"/>
      <c r="DLR6"/>
      <c r="DLS6"/>
      <c r="DLT6"/>
      <c r="DLU6"/>
      <c r="DLV6"/>
      <c r="DLW6"/>
      <c r="DLX6"/>
      <c r="DLY6"/>
      <c r="DLZ6"/>
      <c r="DMA6"/>
      <c r="DMB6"/>
      <c r="DMC6"/>
      <c r="DMD6"/>
      <c r="DME6"/>
      <c r="DMF6"/>
      <c r="DMG6"/>
      <c r="DMH6"/>
      <c r="DMI6"/>
      <c r="DMJ6"/>
      <c r="DMK6"/>
      <c r="DML6"/>
      <c r="DMM6"/>
      <c r="DMN6"/>
      <c r="DMO6"/>
      <c r="DMP6"/>
      <c r="DMQ6"/>
      <c r="DMR6"/>
      <c r="DMS6"/>
      <c r="DMT6"/>
      <c r="DMU6"/>
      <c r="DMV6"/>
      <c r="DMW6"/>
      <c r="DMX6"/>
      <c r="DMY6"/>
      <c r="DMZ6"/>
      <c r="DNA6"/>
      <c r="DNB6"/>
      <c r="DNC6"/>
      <c r="DND6"/>
      <c r="DNE6"/>
      <c r="DNF6"/>
      <c r="DNG6"/>
      <c r="DNH6"/>
      <c r="DNI6"/>
      <c r="DNJ6"/>
      <c r="DNK6"/>
      <c r="DNL6"/>
      <c r="DNM6"/>
      <c r="DNN6"/>
      <c r="DNO6"/>
      <c r="DNP6"/>
      <c r="DNQ6"/>
      <c r="DNR6"/>
      <c r="DNS6"/>
      <c r="DNT6"/>
      <c r="DNU6"/>
      <c r="DNV6"/>
      <c r="DNW6"/>
      <c r="DNX6"/>
      <c r="DNY6"/>
      <c r="DNZ6"/>
      <c r="DOA6"/>
      <c r="DOB6"/>
      <c r="DOC6"/>
      <c r="DOD6"/>
      <c r="DOE6"/>
      <c r="DOF6"/>
      <c r="DOG6"/>
      <c r="DOH6"/>
      <c r="DOI6"/>
      <c r="DOJ6"/>
      <c r="DOK6"/>
      <c r="DOL6"/>
      <c r="DOM6"/>
      <c r="DON6"/>
      <c r="DOO6"/>
      <c r="DOP6"/>
      <c r="DOQ6"/>
      <c r="DOR6"/>
      <c r="DOS6"/>
      <c r="DOT6"/>
      <c r="DOU6"/>
      <c r="DOV6"/>
      <c r="DOW6"/>
      <c r="DOX6"/>
      <c r="DOY6"/>
      <c r="DOZ6"/>
      <c r="DPA6"/>
      <c r="DPB6"/>
      <c r="DPC6"/>
      <c r="DPD6"/>
      <c r="DPE6"/>
      <c r="DPF6"/>
      <c r="DPG6"/>
      <c r="DPH6"/>
      <c r="DPI6"/>
      <c r="DPJ6"/>
      <c r="DPK6"/>
      <c r="DPL6"/>
      <c r="DPM6"/>
      <c r="DPN6"/>
      <c r="DPO6"/>
      <c r="DPP6"/>
      <c r="DPQ6"/>
      <c r="DPR6"/>
      <c r="DPS6"/>
      <c r="DPT6"/>
      <c r="DPU6"/>
      <c r="DPV6"/>
      <c r="DPW6"/>
      <c r="DPX6"/>
      <c r="DPY6"/>
      <c r="DPZ6"/>
      <c r="DQA6"/>
      <c r="DQB6"/>
      <c r="DQC6"/>
      <c r="DQD6"/>
      <c r="DQE6"/>
      <c r="DQF6"/>
      <c r="DQG6"/>
      <c r="DQH6"/>
      <c r="DQI6"/>
      <c r="DQJ6"/>
      <c r="DQK6"/>
      <c r="DQL6"/>
      <c r="DQM6"/>
      <c r="DQN6"/>
      <c r="DQO6"/>
      <c r="DQP6"/>
      <c r="DQQ6"/>
      <c r="DQR6"/>
      <c r="DQS6"/>
      <c r="DQT6"/>
      <c r="DQU6"/>
      <c r="DQV6"/>
      <c r="DQW6"/>
      <c r="DQX6"/>
      <c r="DQY6"/>
      <c r="DQZ6"/>
      <c r="DRA6"/>
      <c r="DRB6"/>
      <c r="DRC6"/>
      <c r="DRD6"/>
      <c r="DRE6"/>
      <c r="DRF6"/>
      <c r="DRG6"/>
      <c r="DRH6"/>
      <c r="DRI6"/>
      <c r="DRJ6"/>
      <c r="DRK6"/>
      <c r="DRL6"/>
      <c r="DRM6"/>
      <c r="DRN6"/>
      <c r="DRO6"/>
      <c r="DRP6"/>
      <c r="DRQ6"/>
      <c r="DRR6"/>
      <c r="DRS6"/>
      <c r="DRT6"/>
      <c r="DRU6"/>
      <c r="DRV6"/>
      <c r="DRW6"/>
      <c r="DRX6"/>
      <c r="DRY6"/>
      <c r="DRZ6"/>
      <c r="DSA6"/>
      <c r="DSB6"/>
      <c r="DSC6"/>
      <c r="DSD6"/>
      <c r="DSE6"/>
      <c r="DSF6"/>
      <c r="DSG6"/>
      <c r="DSH6"/>
      <c r="DSI6"/>
      <c r="DSJ6"/>
      <c r="DSK6"/>
      <c r="DSL6"/>
      <c r="DSM6"/>
      <c r="DSN6"/>
      <c r="DSO6"/>
      <c r="DSP6"/>
      <c r="DSQ6"/>
      <c r="DSR6"/>
      <c r="DSS6"/>
      <c r="DST6"/>
      <c r="DSU6"/>
      <c r="DSV6"/>
      <c r="DSW6"/>
      <c r="DSX6"/>
      <c r="DSY6"/>
      <c r="DSZ6"/>
      <c r="DTA6"/>
      <c r="DTB6"/>
      <c r="DTC6"/>
      <c r="DTD6"/>
      <c r="DTE6"/>
      <c r="DTF6"/>
      <c r="DTG6"/>
      <c r="DTH6"/>
      <c r="DTI6"/>
      <c r="DTJ6"/>
      <c r="DTK6"/>
      <c r="DTL6"/>
      <c r="DTM6"/>
      <c r="DTN6"/>
      <c r="DTO6"/>
      <c r="DTP6"/>
      <c r="DTQ6"/>
      <c r="DTR6"/>
      <c r="DTS6"/>
      <c r="DTT6"/>
      <c r="DTU6"/>
      <c r="DTV6"/>
      <c r="DTW6"/>
      <c r="DTX6"/>
      <c r="DTY6"/>
      <c r="DTZ6"/>
      <c r="DUA6"/>
      <c r="DUB6"/>
      <c r="DUC6"/>
      <c r="DUD6"/>
      <c r="DUE6"/>
      <c r="DUF6"/>
      <c r="DUG6"/>
      <c r="DUH6"/>
      <c r="DUI6"/>
      <c r="DUJ6"/>
      <c r="DUK6"/>
      <c r="DUL6"/>
      <c r="DUM6"/>
      <c r="DUN6"/>
      <c r="DUO6"/>
      <c r="DUP6"/>
      <c r="DUQ6"/>
      <c r="DUR6"/>
      <c r="DUS6"/>
      <c r="DUT6"/>
      <c r="DUU6"/>
      <c r="DUV6"/>
      <c r="DUW6"/>
      <c r="DUX6"/>
      <c r="DUY6"/>
      <c r="DUZ6"/>
      <c r="DVA6"/>
      <c r="DVB6"/>
      <c r="DVC6"/>
      <c r="DVD6"/>
      <c r="DVE6"/>
      <c r="DVF6"/>
      <c r="DVG6"/>
      <c r="DVH6"/>
      <c r="DVI6"/>
      <c r="DVJ6"/>
      <c r="DVK6"/>
      <c r="DVL6"/>
      <c r="DVM6"/>
      <c r="DVN6"/>
      <c r="DVO6"/>
      <c r="DVP6"/>
      <c r="DVQ6"/>
      <c r="DVR6"/>
      <c r="DVS6"/>
      <c r="DVT6"/>
      <c r="DVU6"/>
      <c r="DVV6"/>
      <c r="DVW6"/>
      <c r="DVX6"/>
      <c r="DVY6"/>
      <c r="DVZ6"/>
      <c r="DWA6"/>
      <c r="DWB6"/>
      <c r="DWC6"/>
      <c r="DWD6"/>
      <c r="DWE6"/>
      <c r="DWF6"/>
      <c r="DWG6"/>
      <c r="DWH6"/>
      <c r="DWI6"/>
      <c r="DWJ6"/>
      <c r="DWK6"/>
      <c r="DWL6"/>
      <c r="DWM6"/>
      <c r="DWN6"/>
      <c r="DWO6"/>
      <c r="DWP6"/>
      <c r="DWQ6"/>
      <c r="DWR6"/>
      <c r="DWS6"/>
      <c r="DWT6"/>
      <c r="DWU6"/>
      <c r="DWV6"/>
      <c r="DWW6"/>
      <c r="DWX6"/>
      <c r="DWY6"/>
      <c r="DWZ6"/>
      <c r="DXA6"/>
      <c r="DXB6"/>
      <c r="DXC6"/>
      <c r="DXD6"/>
      <c r="DXE6"/>
      <c r="DXF6"/>
      <c r="DXG6"/>
      <c r="DXH6"/>
      <c r="DXI6"/>
      <c r="DXJ6"/>
      <c r="DXK6"/>
      <c r="DXL6"/>
      <c r="DXM6"/>
      <c r="DXN6"/>
      <c r="DXO6"/>
      <c r="DXP6"/>
      <c r="DXQ6"/>
      <c r="DXR6"/>
      <c r="DXS6"/>
      <c r="DXT6"/>
      <c r="DXU6"/>
      <c r="DXV6"/>
      <c r="DXW6"/>
      <c r="DXX6"/>
      <c r="DXY6"/>
      <c r="DXZ6"/>
      <c r="DYA6"/>
      <c r="DYB6"/>
      <c r="DYC6"/>
      <c r="DYD6"/>
      <c r="DYE6"/>
      <c r="DYF6"/>
      <c r="DYG6"/>
      <c r="DYH6"/>
      <c r="DYI6"/>
      <c r="DYJ6"/>
      <c r="DYK6"/>
      <c r="DYL6"/>
      <c r="DYM6"/>
      <c r="DYN6"/>
      <c r="DYO6"/>
      <c r="DYP6"/>
      <c r="DYQ6"/>
      <c r="DYR6"/>
      <c r="DYS6"/>
      <c r="DYT6"/>
      <c r="DYU6"/>
      <c r="DYV6"/>
      <c r="DYW6"/>
      <c r="DYX6"/>
      <c r="DYY6"/>
      <c r="DYZ6"/>
      <c r="DZA6"/>
      <c r="DZB6"/>
      <c r="DZC6"/>
      <c r="DZD6"/>
      <c r="DZE6"/>
      <c r="DZF6"/>
      <c r="DZG6"/>
      <c r="DZH6"/>
      <c r="DZI6"/>
      <c r="DZJ6"/>
      <c r="DZK6"/>
      <c r="DZL6"/>
      <c r="DZM6"/>
      <c r="DZN6"/>
      <c r="DZO6"/>
      <c r="DZP6"/>
      <c r="DZQ6"/>
      <c r="DZR6"/>
      <c r="DZS6"/>
      <c r="DZT6"/>
      <c r="DZU6"/>
      <c r="DZV6"/>
      <c r="DZW6"/>
      <c r="DZX6"/>
      <c r="DZY6"/>
      <c r="DZZ6"/>
      <c r="EAA6"/>
      <c r="EAB6"/>
      <c r="EAC6"/>
      <c r="EAD6"/>
      <c r="EAE6"/>
      <c r="EAF6"/>
      <c r="EAG6"/>
      <c r="EAH6"/>
      <c r="EAI6"/>
      <c r="EAJ6"/>
      <c r="EAK6"/>
      <c r="EAL6"/>
      <c r="EAM6"/>
      <c r="EAN6"/>
      <c r="EAO6"/>
      <c r="EAP6"/>
      <c r="EAQ6"/>
      <c r="EAR6"/>
      <c r="EAS6"/>
      <c r="EAT6"/>
      <c r="EAU6"/>
      <c r="EAV6"/>
      <c r="EAW6"/>
      <c r="EAX6"/>
      <c r="EAY6"/>
      <c r="EAZ6"/>
      <c r="EBA6"/>
      <c r="EBB6"/>
      <c r="EBC6"/>
      <c r="EBD6"/>
      <c r="EBE6"/>
      <c r="EBF6"/>
      <c r="EBG6"/>
      <c r="EBH6"/>
      <c r="EBI6"/>
      <c r="EBJ6"/>
      <c r="EBK6"/>
      <c r="EBL6"/>
      <c r="EBM6"/>
      <c r="EBN6"/>
      <c r="EBO6"/>
      <c r="EBP6"/>
      <c r="EBQ6"/>
      <c r="EBR6"/>
      <c r="EBS6"/>
      <c r="EBT6"/>
      <c r="EBU6"/>
      <c r="EBV6"/>
      <c r="EBW6"/>
      <c r="EBX6"/>
      <c r="EBY6"/>
      <c r="EBZ6"/>
      <c r="ECA6"/>
      <c r="ECB6"/>
      <c r="ECC6"/>
      <c r="ECD6"/>
      <c r="ECE6"/>
      <c r="ECF6"/>
      <c r="ECG6"/>
      <c r="ECH6"/>
      <c r="ECI6"/>
      <c r="ECJ6"/>
      <c r="ECK6"/>
      <c r="ECL6"/>
      <c r="ECM6"/>
      <c r="ECN6"/>
      <c r="ECO6"/>
      <c r="ECP6"/>
      <c r="ECQ6"/>
      <c r="ECR6"/>
      <c r="ECS6"/>
      <c r="ECT6"/>
      <c r="ECU6"/>
      <c r="ECV6"/>
      <c r="ECW6"/>
      <c r="ECX6"/>
      <c r="ECY6"/>
      <c r="ECZ6"/>
      <c r="EDA6"/>
      <c r="EDB6"/>
      <c r="EDC6"/>
      <c r="EDD6"/>
      <c r="EDE6"/>
      <c r="EDF6"/>
      <c r="EDG6"/>
      <c r="EDH6"/>
      <c r="EDI6"/>
      <c r="EDJ6"/>
      <c r="EDK6"/>
      <c r="EDL6"/>
      <c r="EDM6"/>
      <c r="EDN6"/>
      <c r="EDO6"/>
      <c r="EDP6"/>
      <c r="EDQ6"/>
      <c r="EDR6"/>
      <c r="EDS6"/>
      <c r="EDT6"/>
      <c r="EDU6"/>
      <c r="EDV6"/>
      <c r="EDW6"/>
      <c r="EDX6"/>
      <c r="EDY6"/>
      <c r="EDZ6"/>
      <c r="EEA6"/>
      <c r="EEB6"/>
      <c r="EEC6"/>
      <c r="EED6"/>
      <c r="EEE6"/>
      <c r="EEF6"/>
      <c r="EEG6"/>
      <c r="EEH6"/>
      <c r="EEI6"/>
      <c r="EEJ6"/>
      <c r="EEK6"/>
      <c r="EEL6"/>
      <c r="EEM6"/>
      <c r="EEN6"/>
      <c r="EEO6"/>
      <c r="EEP6"/>
      <c r="EEQ6"/>
      <c r="EER6"/>
      <c r="EES6"/>
      <c r="EET6"/>
      <c r="EEU6"/>
      <c r="EEV6"/>
      <c r="EEW6"/>
      <c r="EEX6"/>
      <c r="EEY6"/>
      <c r="EEZ6"/>
      <c r="EFA6"/>
      <c r="EFB6"/>
      <c r="EFC6"/>
      <c r="EFD6"/>
      <c r="EFE6"/>
      <c r="EFF6"/>
      <c r="EFG6"/>
      <c r="EFH6"/>
      <c r="EFI6"/>
      <c r="EFJ6"/>
      <c r="EFK6"/>
      <c r="EFL6"/>
      <c r="EFM6"/>
      <c r="EFN6"/>
      <c r="EFO6"/>
      <c r="EFP6"/>
      <c r="EFQ6"/>
      <c r="EFR6"/>
      <c r="EFS6"/>
      <c r="EFT6"/>
      <c r="EFU6"/>
      <c r="EFV6"/>
      <c r="EFW6"/>
      <c r="EFX6"/>
      <c r="EFY6"/>
      <c r="EFZ6"/>
      <c r="EGA6"/>
      <c r="EGB6"/>
      <c r="EGC6"/>
      <c r="EGD6"/>
      <c r="EGE6"/>
      <c r="EGF6"/>
      <c r="EGG6"/>
      <c r="EGH6"/>
      <c r="EGI6"/>
      <c r="EGJ6"/>
      <c r="EGK6"/>
      <c r="EGL6"/>
      <c r="EGM6"/>
      <c r="EGN6"/>
      <c r="EGO6"/>
      <c r="EGP6"/>
      <c r="EGQ6"/>
      <c r="EGR6"/>
      <c r="EGS6"/>
      <c r="EGT6"/>
      <c r="EGU6"/>
      <c r="EGV6"/>
      <c r="EGW6"/>
      <c r="EGX6"/>
      <c r="EGY6"/>
      <c r="EGZ6"/>
      <c r="EHA6"/>
      <c r="EHB6"/>
      <c r="EHC6"/>
      <c r="EHD6"/>
      <c r="EHE6"/>
      <c r="EHF6"/>
      <c r="EHG6"/>
      <c r="EHH6"/>
      <c r="EHI6"/>
      <c r="EHJ6"/>
      <c r="EHK6"/>
      <c r="EHL6"/>
      <c r="EHM6"/>
      <c r="EHN6"/>
      <c r="EHO6"/>
      <c r="EHP6"/>
      <c r="EHQ6"/>
      <c r="EHR6"/>
      <c r="EHS6"/>
      <c r="EHT6"/>
      <c r="EHU6"/>
      <c r="EHV6"/>
      <c r="EHW6"/>
      <c r="EHX6"/>
      <c r="EHY6"/>
      <c r="EHZ6"/>
      <c r="EIA6"/>
      <c r="EIB6"/>
      <c r="EIC6"/>
      <c r="EID6"/>
      <c r="EIE6"/>
      <c r="EIF6"/>
      <c r="EIG6"/>
      <c r="EIH6"/>
      <c r="EII6"/>
      <c r="EIJ6"/>
      <c r="EIK6"/>
      <c r="EIL6"/>
      <c r="EIM6"/>
      <c r="EIN6"/>
      <c r="EIO6"/>
      <c r="EIP6"/>
      <c r="EIQ6"/>
      <c r="EIR6"/>
      <c r="EIS6"/>
      <c r="EIT6"/>
      <c r="EIU6"/>
      <c r="EIV6"/>
      <c r="EIW6"/>
      <c r="EIX6"/>
      <c r="EIY6"/>
      <c r="EIZ6"/>
      <c r="EJA6"/>
      <c r="EJB6"/>
      <c r="EJC6"/>
      <c r="EJD6"/>
      <c r="EJE6"/>
      <c r="EJF6"/>
      <c r="EJG6"/>
      <c r="EJH6"/>
      <c r="EJI6"/>
      <c r="EJJ6"/>
      <c r="EJK6"/>
      <c r="EJL6"/>
      <c r="EJM6"/>
      <c r="EJN6"/>
      <c r="EJO6"/>
      <c r="EJP6"/>
      <c r="EJQ6"/>
      <c r="EJR6"/>
      <c r="EJS6"/>
      <c r="EJT6"/>
      <c r="EJU6"/>
      <c r="EJV6"/>
      <c r="EJW6"/>
      <c r="EJX6"/>
      <c r="EJY6"/>
      <c r="EJZ6"/>
      <c r="EKA6"/>
      <c r="EKB6"/>
      <c r="EKC6"/>
      <c r="EKD6"/>
      <c r="EKE6"/>
      <c r="EKF6"/>
      <c r="EKG6"/>
      <c r="EKH6"/>
      <c r="EKI6"/>
      <c r="EKJ6"/>
      <c r="EKK6"/>
      <c r="EKL6"/>
      <c r="EKM6"/>
      <c r="EKN6"/>
      <c r="EKO6"/>
      <c r="EKP6"/>
      <c r="EKQ6"/>
      <c r="EKR6"/>
      <c r="EKS6"/>
      <c r="EKT6"/>
      <c r="EKU6"/>
      <c r="EKV6"/>
      <c r="EKW6"/>
      <c r="EKX6"/>
      <c r="EKY6"/>
      <c r="EKZ6"/>
      <c r="ELA6"/>
      <c r="ELB6"/>
      <c r="ELC6"/>
      <c r="ELD6"/>
      <c r="ELE6"/>
      <c r="ELF6"/>
      <c r="ELG6"/>
      <c r="ELH6"/>
      <c r="ELI6"/>
      <c r="ELJ6"/>
      <c r="ELK6"/>
      <c r="ELL6"/>
      <c r="ELM6"/>
      <c r="ELN6"/>
      <c r="ELO6"/>
      <c r="ELP6"/>
      <c r="ELQ6"/>
      <c r="ELR6"/>
      <c r="ELS6"/>
      <c r="ELT6"/>
      <c r="ELU6"/>
      <c r="ELV6"/>
      <c r="ELW6"/>
      <c r="ELX6"/>
      <c r="ELY6"/>
      <c r="ELZ6"/>
      <c r="EMA6"/>
      <c r="EMB6"/>
      <c r="EMC6"/>
      <c r="EMD6"/>
      <c r="EME6"/>
      <c r="EMF6"/>
      <c r="EMG6"/>
      <c r="EMH6"/>
      <c r="EMI6"/>
      <c r="EMJ6"/>
      <c r="EMK6"/>
      <c r="EML6"/>
      <c r="EMM6"/>
      <c r="EMN6"/>
      <c r="EMO6"/>
      <c r="EMP6"/>
      <c r="EMQ6"/>
      <c r="EMR6"/>
      <c r="EMS6"/>
      <c r="EMT6"/>
      <c r="EMU6"/>
      <c r="EMV6"/>
      <c r="EMW6"/>
      <c r="EMX6"/>
      <c r="EMY6"/>
      <c r="EMZ6"/>
      <c r="ENA6"/>
      <c r="ENB6"/>
      <c r="ENC6"/>
      <c r="END6"/>
      <c r="ENE6"/>
      <c r="ENF6"/>
      <c r="ENG6"/>
      <c r="ENH6"/>
      <c r="ENI6"/>
      <c r="ENJ6"/>
      <c r="ENK6"/>
      <c r="ENL6"/>
      <c r="ENM6"/>
      <c r="ENN6"/>
      <c r="ENO6"/>
      <c r="ENP6"/>
      <c r="ENQ6"/>
      <c r="ENR6"/>
      <c r="ENS6"/>
      <c r="ENT6"/>
      <c r="ENU6"/>
      <c r="ENV6"/>
      <c r="ENW6"/>
      <c r="ENX6"/>
      <c r="ENY6"/>
      <c r="ENZ6"/>
      <c r="EOA6"/>
      <c r="EOB6"/>
      <c r="EOC6"/>
      <c r="EOD6"/>
      <c r="EOE6"/>
      <c r="EOF6"/>
      <c r="EOG6"/>
      <c r="EOH6"/>
      <c r="EOI6"/>
      <c r="EOJ6"/>
      <c r="EOK6"/>
      <c r="EOL6"/>
      <c r="EOM6"/>
      <c r="EON6"/>
      <c r="EOO6"/>
      <c r="EOP6"/>
      <c r="EOQ6"/>
      <c r="EOR6"/>
      <c r="EOS6"/>
      <c r="EOT6"/>
      <c r="EOU6"/>
      <c r="EOV6"/>
      <c r="EOW6"/>
      <c r="EOX6"/>
      <c r="EOY6"/>
      <c r="EOZ6"/>
      <c r="EPA6"/>
      <c r="EPB6"/>
      <c r="EPC6"/>
      <c r="EPD6"/>
      <c r="EPE6"/>
      <c r="EPF6"/>
      <c r="EPG6"/>
      <c r="EPH6"/>
      <c r="EPI6"/>
      <c r="EPJ6"/>
      <c r="EPK6"/>
      <c r="EPL6"/>
      <c r="EPM6"/>
      <c r="EPN6"/>
      <c r="EPO6"/>
      <c r="EPP6"/>
      <c r="EPQ6"/>
      <c r="EPR6"/>
      <c r="EPS6"/>
      <c r="EPT6"/>
      <c r="EPU6"/>
      <c r="EPV6"/>
      <c r="EPW6"/>
      <c r="EPX6"/>
      <c r="EPY6"/>
      <c r="EPZ6"/>
      <c r="EQA6"/>
      <c r="EQB6"/>
      <c r="EQC6"/>
      <c r="EQD6"/>
      <c r="EQE6"/>
      <c r="EQF6"/>
      <c r="EQG6"/>
      <c r="EQH6"/>
      <c r="EQI6"/>
      <c r="EQJ6"/>
      <c r="EQK6"/>
      <c r="EQL6"/>
      <c r="EQM6"/>
      <c r="EQN6"/>
      <c r="EQO6"/>
      <c r="EQP6"/>
      <c r="EQQ6"/>
      <c r="EQR6"/>
      <c r="EQS6"/>
      <c r="EQT6"/>
      <c r="EQU6"/>
      <c r="EQV6"/>
      <c r="EQW6"/>
      <c r="EQX6"/>
      <c r="EQY6"/>
      <c r="EQZ6"/>
      <c r="ERA6"/>
      <c r="ERB6"/>
      <c r="ERC6"/>
      <c r="ERD6"/>
      <c r="ERE6"/>
      <c r="ERF6"/>
      <c r="ERG6"/>
      <c r="ERH6"/>
      <c r="ERI6"/>
      <c r="ERJ6"/>
      <c r="ERK6"/>
      <c r="ERL6"/>
      <c r="ERM6"/>
      <c r="ERN6"/>
      <c r="ERO6"/>
      <c r="ERP6"/>
      <c r="ERQ6"/>
      <c r="ERR6"/>
      <c r="ERS6"/>
      <c r="ERT6"/>
      <c r="ERU6"/>
      <c r="ERV6"/>
      <c r="ERW6"/>
      <c r="ERX6"/>
      <c r="ERY6"/>
      <c r="ERZ6"/>
      <c r="ESA6"/>
      <c r="ESB6"/>
      <c r="ESC6"/>
      <c r="ESD6"/>
      <c r="ESE6"/>
      <c r="ESF6"/>
      <c r="ESG6"/>
      <c r="ESH6"/>
      <c r="ESI6"/>
      <c r="ESJ6"/>
      <c r="ESK6"/>
      <c r="ESL6"/>
      <c r="ESM6"/>
      <c r="ESN6"/>
      <c r="ESO6"/>
      <c r="ESP6"/>
      <c r="ESQ6"/>
      <c r="ESR6"/>
      <c r="ESS6"/>
      <c r="EST6"/>
      <c r="ESU6"/>
      <c r="ESV6"/>
      <c r="ESW6"/>
      <c r="ESX6"/>
      <c r="ESY6"/>
      <c r="ESZ6"/>
      <c r="ETA6"/>
      <c r="ETB6"/>
      <c r="ETC6"/>
      <c r="ETD6"/>
      <c r="ETE6"/>
      <c r="ETF6"/>
      <c r="ETG6"/>
      <c r="ETH6"/>
      <c r="ETI6"/>
      <c r="ETJ6"/>
      <c r="ETK6"/>
      <c r="ETL6"/>
      <c r="ETM6"/>
      <c r="ETN6"/>
      <c r="ETO6"/>
      <c r="ETP6"/>
      <c r="ETQ6"/>
      <c r="ETR6"/>
      <c r="ETS6"/>
      <c r="ETT6"/>
      <c r="ETU6"/>
      <c r="ETV6"/>
      <c r="ETW6"/>
      <c r="ETX6"/>
      <c r="ETY6"/>
      <c r="ETZ6"/>
      <c r="EUA6"/>
      <c r="EUB6"/>
      <c r="EUC6"/>
      <c r="EUD6"/>
      <c r="EUE6"/>
      <c r="EUF6"/>
      <c r="EUG6"/>
      <c r="EUH6"/>
      <c r="EUI6"/>
      <c r="EUJ6"/>
      <c r="EUK6"/>
      <c r="EUL6"/>
      <c r="EUM6"/>
      <c r="EUN6"/>
      <c r="EUO6"/>
      <c r="EUP6"/>
      <c r="EUQ6"/>
      <c r="EUR6"/>
      <c r="EUS6"/>
      <c r="EUT6"/>
      <c r="EUU6"/>
      <c r="EUV6"/>
      <c r="EUW6"/>
      <c r="EUX6"/>
      <c r="EUY6"/>
      <c r="EUZ6"/>
      <c r="EVA6"/>
      <c r="EVB6"/>
      <c r="EVC6"/>
      <c r="EVD6"/>
      <c r="EVE6"/>
      <c r="EVF6"/>
      <c r="EVG6"/>
      <c r="EVH6"/>
      <c r="EVI6"/>
      <c r="EVJ6"/>
      <c r="EVK6"/>
      <c r="EVL6"/>
      <c r="EVM6"/>
      <c r="EVN6"/>
      <c r="EVO6"/>
      <c r="EVP6"/>
      <c r="EVQ6"/>
      <c r="EVR6"/>
      <c r="EVS6"/>
      <c r="EVT6"/>
      <c r="EVU6"/>
      <c r="EVV6"/>
      <c r="EVW6"/>
      <c r="EVX6"/>
      <c r="EVY6"/>
      <c r="EVZ6"/>
      <c r="EWA6"/>
      <c r="EWB6"/>
      <c r="EWC6"/>
      <c r="EWD6"/>
      <c r="EWE6"/>
      <c r="EWF6"/>
      <c r="EWG6"/>
      <c r="EWH6"/>
      <c r="EWI6"/>
      <c r="EWJ6"/>
      <c r="EWK6"/>
      <c r="EWL6"/>
      <c r="EWM6"/>
      <c r="EWN6"/>
      <c r="EWO6"/>
      <c r="EWP6"/>
      <c r="EWQ6"/>
      <c r="EWR6"/>
      <c r="EWS6"/>
      <c r="EWT6"/>
      <c r="EWU6"/>
      <c r="EWV6"/>
      <c r="EWW6"/>
      <c r="EWX6"/>
      <c r="EWY6"/>
      <c r="EWZ6"/>
      <c r="EXA6"/>
      <c r="EXB6"/>
      <c r="EXC6"/>
      <c r="EXD6"/>
      <c r="EXE6"/>
      <c r="EXF6"/>
      <c r="EXG6"/>
      <c r="EXH6"/>
      <c r="EXI6"/>
      <c r="EXJ6"/>
      <c r="EXK6"/>
      <c r="EXL6"/>
      <c r="EXM6"/>
      <c r="EXN6"/>
      <c r="EXO6"/>
      <c r="EXP6"/>
      <c r="EXQ6"/>
      <c r="EXR6"/>
      <c r="EXS6"/>
      <c r="EXT6"/>
      <c r="EXU6"/>
      <c r="EXV6"/>
      <c r="EXW6"/>
      <c r="EXX6"/>
      <c r="EXY6"/>
      <c r="EXZ6"/>
      <c r="EYA6"/>
      <c r="EYB6"/>
      <c r="EYC6"/>
      <c r="EYD6"/>
      <c r="EYE6"/>
      <c r="EYF6"/>
      <c r="EYG6"/>
      <c r="EYH6"/>
      <c r="EYI6"/>
      <c r="EYJ6"/>
      <c r="EYK6"/>
      <c r="EYL6"/>
      <c r="EYM6"/>
      <c r="EYN6"/>
      <c r="EYO6"/>
      <c r="EYP6"/>
      <c r="EYQ6"/>
      <c r="EYR6"/>
      <c r="EYS6"/>
      <c r="EYT6"/>
      <c r="EYU6"/>
      <c r="EYV6"/>
      <c r="EYW6"/>
      <c r="EYX6"/>
      <c r="EYY6"/>
      <c r="EYZ6"/>
      <c r="EZA6"/>
      <c r="EZB6"/>
      <c r="EZC6"/>
      <c r="EZD6"/>
      <c r="EZE6"/>
      <c r="EZF6"/>
      <c r="EZG6"/>
      <c r="EZH6"/>
      <c r="EZI6"/>
      <c r="EZJ6"/>
      <c r="EZK6"/>
      <c r="EZL6"/>
      <c r="EZM6"/>
      <c r="EZN6"/>
      <c r="EZO6"/>
      <c r="EZP6"/>
      <c r="EZQ6"/>
      <c r="EZR6"/>
      <c r="EZS6"/>
      <c r="EZT6"/>
      <c r="EZU6"/>
      <c r="EZV6"/>
      <c r="EZW6"/>
      <c r="EZX6"/>
      <c r="EZY6"/>
      <c r="EZZ6"/>
      <c r="FAA6"/>
      <c r="FAB6"/>
      <c r="FAC6"/>
      <c r="FAD6"/>
      <c r="FAE6"/>
      <c r="FAF6"/>
      <c r="FAG6"/>
      <c r="FAH6"/>
      <c r="FAI6"/>
      <c r="FAJ6"/>
      <c r="FAK6"/>
      <c r="FAL6"/>
      <c r="FAM6"/>
      <c r="FAN6"/>
      <c r="FAO6"/>
      <c r="FAP6"/>
      <c r="FAQ6"/>
      <c r="FAR6"/>
      <c r="FAS6"/>
      <c r="FAT6"/>
      <c r="FAU6"/>
      <c r="FAV6"/>
      <c r="FAW6"/>
      <c r="FAX6"/>
      <c r="FAY6"/>
      <c r="FAZ6"/>
      <c r="FBA6"/>
      <c r="FBB6"/>
      <c r="FBC6"/>
      <c r="FBD6"/>
      <c r="FBE6"/>
      <c r="FBF6"/>
      <c r="FBG6"/>
      <c r="FBH6"/>
      <c r="FBI6"/>
      <c r="FBJ6"/>
      <c r="FBK6"/>
      <c r="FBL6"/>
      <c r="FBM6"/>
      <c r="FBN6"/>
      <c r="FBO6"/>
      <c r="FBP6"/>
      <c r="FBQ6"/>
      <c r="FBR6"/>
      <c r="FBS6"/>
      <c r="FBT6"/>
      <c r="FBU6"/>
      <c r="FBV6"/>
      <c r="FBW6"/>
      <c r="FBX6"/>
      <c r="FBY6"/>
      <c r="FBZ6"/>
      <c r="FCA6"/>
      <c r="FCB6"/>
      <c r="FCC6"/>
      <c r="FCD6"/>
      <c r="FCE6"/>
      <c r="FCF6"/>
      <c r="FCG6"/>
      <c r="FCH6"/>
      <c r="FCI6"/>
      <c r="FCJ6"/>
      <c r="FCK6"/>
      <c r="FCL6"/>
      <c r="FCM6"/>
      <c r="FCN6"/>
      <c r="FCO6"/>
      <c r="FCP6"/>
      <c r="FCQ6"/>
      <c r="FCR6"/>
      <c r="FCS6"/>
      <c r="FCT6"/>
      <c r="FCU6"/>
      <c r="FCV6"/>
      <c r="FCW6"/>
      <c r="FCX6"/>
      <c r="FCY6"/>
      <c r="FCZ6"/>
      <c r="FDA6"/>
      <c r="FDB6"/>
      <c r="FDC6"/>
      <c r="FDD6"/>
      <c r="FDE6"/>
      <c r="FDF6"/>
      <c r="FDG6"/>
      <c r="FDH6"/>
      <c r="FDI6"/>
      <c r="FDJ6"/>
      <c r="FDK6"/>
      <c r="FDL6"/>
      <c r="FDM6"/>
      <c r="FDN6"/>
      <c r="FDO6"/>
      <c r="FDP6"/>
      <c r="FDQ6"/>
      <c r="FDR6"/>
      <c r="FDS6"/>
      <c r="FDT6"/>
      <c r="FDU6"/>
      <c r="FDV6"/>
      <c r="FDW6"/>
      <c r="FDX6"/>
      <c r="FDY6"/>
      <c r="FDZ6"/>
      <c r="FEA6"/>
      <c r="FEB6"/>
      <c r="FEC6"/>
      <c r="FED6"/>
      <c r="FEE6"/>
      <c r="FEF6"/>
      <c r="FEG6"/>
      <c r="FEH6"/>
      <c r="FEI6"/>
      <c r="FEJ6"/>
      <c r="FEK6"/>
      <c r="FEL6"/>
      <c r="FEM6"/>
      <c r="FEN6"/>
      <c r="FEO6"/>
      <c r="FEP6"/>
      <c r="FEQ6"/>
      <c r="FER6"/>
      <c r="FES6"/>
      <c r="FET6"/>
      <c r="FEU6"/>
      <c r="FEV6"/>
      <c r="FEW6"/>
      <c r="FEX6"/>
      <c r="FEY6"/>
      <c r="FEZ6"/>
      <c r="FFA6"/>
      <c r="FFB6"/>
      <c r="FFC6"/>
      <c r="FFD6"/>
      <c r="FFE6"/>
      <c r="FFF6"/>
      <c r="FFG6"/>
      <c r="FFH6"/>
      <c r="FFI6"/>
      <c r="FFJ6"/>
      <c r="FFK6"/>
      <c r="FFL6"/>
      <c r="FFM6"/>
      <c r="FFN6"/>
      <c r="FFO6"/>
      <c r="FFP6"/>
      <c r="FFQ6"/>
      <c r="FFR6"/>
      <c r="FFS6"/>
      <c r="FFT6"/>
      <c r="FFU6"/>
      <c r="FFV6"/>
      <c r="FFW6"/>
      <c r="FFX6"/>
      <c r="FFY6"/>
      <c r="FFZ6"/>
      <c r="FGA6"/>
      <c r="FGB6"/>
      <c r="FGC6"/>
      <c r="FGD6"/>
      <c r="FGE6"/>
      <c r="FGF6"/>
      <c r="FGG6"/>
      <c r="FGH6"/>
      <c r="FGI6"/>
      <c r="FGJ6"/>
      <c r="FGK6"/>
      <c r="FGL6"/>
      <c r="FGM6"/>
      <c r="FGN6"/>
      <c r="FGO6"/>
      <c r="FGP6"/>
      <c r="FGQ6"/>
      <c r="FGR6"/>
      <c r="FGS6"/>
      <c r="FGT6"/>
      <c r="FGU6"/>
      <c r="FGV6"/>
      <c r="FGW6"/>
      <c r="FGX6"/>
      <c r="FGY6"/>
      <c r="FGZ6"/>
      <c r="FHA6"/>
      <c r="FHB6"/>
      <c r="FHC6"/>
      <c r="FHD6"/>
      <c r="FHE6"/>
      <c r="FHF6"/>
      <c r="FHG6"/>
      <c r="FHH6"/>
      <c r="FHI6"/>
      <c r="FHJ6"/>
      <c r="FHK6"/>
      <c r="FHL6"/>
      <c r="FHM6"/>
      <c r="FHN6"/>
      <c r="FHO6"/>
      <c r="FHP6"/>
      <c r="FHQ6"/>
      <c r="FHR6"/>
      <c r="FHS6"/>
      <c r="FHT6"/>
      <c r="FHU6"/>
      <c r="FHV6"/>
      <c r="FHW6"/>
      <c r="FHX6"/>
      <c r="FHY6"/>
      <c r="FHZ6"/>
      <c r="FIA6"/>
      <c r="FIB6"/>
      <c r="FIC6"/>
      <c r="FID6"/>
      <c r="FIE6"/>
      <c r="FIF6"/>
      <c r="FIG6"/>
      <c r="FIH6"/>
      <c r="FII6"/>
      <c r="FIJ6"/>
      <c r="FIK6"/>
      <c r="FIL6"/>
      <c r="FIM6"/>
      <c r="FIN6"/>
      <c r="FIO6"/>
      <c r="FIP6"/>
      <c r="FIQ6"/>
      <c r="FIR6"/>
      <c r="FIS6"/>
      <c r="FIT6"/>
      <c r="FIU6"/>
      <c r="FIV6"/>
      <c r="FIW6"/>
      <c r="FIX6"/>
      <c r="FIY6"/>
      <c r="FIZ6"/>
      <c r="FJA6"/>
      <c r="FJB6"/>
      <c r="FJC6"/>
      <c r="FJD6"/>
      <c r="FJE6"/>
      <c r="FJF6"/>
      <c r="FJG6"/>
      <c r="FJH6"/>
      <c r="FJI6"/>
      <c r="FJJ6"/>
      <c r="FJK6"/>
      <c r="FJL6"/>
      <c r="FJM6"/>
      <c r="FJN6"/>
      <c r="FJO6"/>
      <c r="FJP6"/>
      <c r="FJQ6"/>
      <c r="FJR6"/>
      <c r="FJS6"/>
      <c r="FJT6"/>
      <c r="FJU6"/>
      <c r="FJV6"/>
      <c r="FJW6"/>
      <c r="FJX6"/>
      <c r="FJY6"/>
      <c r="FJZ6"/>
      <c r="FKA6"/>
      <c r="FKB6"/>
      <c r="FKC6"/>
      <c r="FKD6"/>
      <c r="FKE6"/>
      <c r="FKF6"/>
      <c r="FKG6"/>
      <c r="FKH6"/>
      <c r="FKI6"/>
      <c r="FKJ6"/>
      <c r="FKK6"/>
      <c r="FKL6"/>
      <c r="FKM6"/>
      <c r="FKN6"/>
      <c r="FKO6"/>
      <c r="FKP6"/>
      <c r="FKQ6"/>
      <c r="FKR6"/>
      <c r="FKS6"/>
      <c r="FKT6"/>
      <c r="FKU6"/>
      <c r="FKV6"/>
      <c r="FKW6"/>
      <c r="FKX6"/>
      <c r="FKY6"/>
      <c r="FKZ6"/>
      <c r="FLA6"/>
      <c r="FLB6"/>
      <c r="FLC6"/>
      <c r="FLD6"/>
      <c r="FLE6"/>
      <c r="FLF6"/>
      <c r="FLG6"/>
      <c r="FLH6"/>
      <c r="FLI6"/>
      <c r="FLJ6"/>
      <c r="FLK6"/>
      <c r="FLL6"/>
      <c r="FLM6"/>
      <c r="FLN6"/>
      <c r="FLO6"/>
      <c r="FLP6"/>
      <c r="FLQ6"/>
      <c r="FLR6"/>
      <c r="FLS6"/>
      <c r="FLT6"/>
      <c r="FLU6"/>
      <c r="FLV6"/>
      <c r="FLW6"/>
      <c r="FLX6"/>
      <c r="FLY6"/>
      <c r="FLZ6"/>
      <c r="FMA6"/>
      <c r="FMB6"/>
      <c r="FMC6"/>
      <c r="FMD6"/>
      <c r="FME6"/>
      <c r="FMF6"/>
      <c r="FMG6"/>
      <c r="FMH6"/>
      <c r="FMI6"/>
      <c r="FMJ6"/>
      <c r="FMK6"/>
      <c r="FML6"/>
      <c r="FMM6"/>
      <c r="FMN6"/>
      <c r="FMO6"/>
      <c r="FMP6"/>
      <c r="FMQ6"/>
      <c r="FMR6"/>
      <c r="FMS6"/>
      <c r="FMT6"/>
      <c r="FMU6"/>
      <c r="FMV6"/>
      <c r="FMW6"/>
      <c r="FMX6"/>
      <c r="FMY6"/>
      <c r="FMZ6"/>
      <c r="FNA6"/>
      <c r="FNB6"/>
      <c r="FNC6"/>
      <c r="FND6"/>
      <c r="FNE6"/>
      <c r="FNF6"/>
      <c r="FNG6"/>
      <c r="FNH6"/>
      <c r="FNI6"/>
      <c r="FNJ6"/>
      <c r="FNK6"/>
      <c r="FNL6"/>
      <c r="FNM6"/>
      <c r="FNN6"/>
      <c r="FNO6"/>
      <c r="FNP6"/>
      <c r="FNQ6"/>
      <c r="FNR6"/>
      <c r="FNS6"/>
      <c r="FNT6"/>
      <c r="FNU6"/>
      <c r="FNV6"/>
      <c r="FNW6"/>
      <c r="FNX6"/>
      <c r="FNY6"/>
      <c r="FNZ6"/>
      <c r="FOA6"/>
      <c r="FOB6"/>
      <c r="FOC6"/>
      <c r="FOD6"/>
      <c r="FOE6"/>
      <c r="FOF6"/>
      <c r="FOG6"/>
      <c r="FOH6"/>
      <c r="FOI6"/>
      <c r="FOJ6"/>
      <c r="FOK6"/>
      <c r="FOL6"/>
      <c r="FOM6"/>
      <c r="FON6"/>
      <c r="FOO6"/>
      <c r="FOP6"/>
      <c r="FOQ6"/>
      <c r="FOR6"/>
      <c r="FOS6"/>
      <c r="FOT6"/>
      <c r="FOU6"/>
      <c r="FOV6"/>
      <c r="FOW6"/>
      <c r="FOX6"/>
      <c r="FOY6"/>
      <c r="FOZ6"/>
      <c r="FPA6"/>
      <c r="FPB6"/>
      <c r="FPC6"/>
      <c r="FPD6"/>
      <c r="FPE6"/>
      <c r="FPF6"/>
      <c r="FPG6"/>
      <c r="FPH6"/>
      <c r="FPI6"/>
      <c r="FPJ6"/>
      <c r="FPK6"/>
      <c r="FPL6"/>
      <c r="FPM6"/>
      <c r="FPN6"/>
      <c r="FPO6"/>
      <c r="FPP6"/>
      <c r="FPQ6"/>
      <c r="FPR6"/>
      <c r="FPS6"/>
      <c r="FPT6"/>
      <c r="FPU6"/>
      <c r="FPV6"/>
      <c r="FPW6"/>
      <c r="FPX6"/>
      <c r="FPY6"/>
      <c r="FPZ6"/>
      <c r="FQA6"/>
      <c r="FQB6"/>
      <c r="FQC6"/>
      <c r="FQD6"/>
      <c r="FQE6"/>
      <c r="FQF6"/>
      <c r="FQG6"/>
      <c r="FQH6"/>
      <c r="FQI6"/>
      <c r="FQJ6"/>
      <c r="FQK6"/>
      <c r="FQL6"/>
      <c r="FQM6"/>
      <c r="FQN6"/>
      <c r="FQO6"/>
      <c r="FQP6"/>
      <c r="FQQ6"/>
      <c r="FQR6"/>
      <c r="FQS6"/>
      <c r="FQT6"/>
      <c r="FQU6"/>
      <c r="FQV6"/>
      <c r="FQW6"/>
      <c r="FQX6"/>
      <c r="FQY6"/>
      <c r="FQZ6"/>
      <c r="FRA6"/>
      <c r="FRB6"/>
      <c r="FRC6"/>
      <c r="FRD6"/>
      <c r="FRE6"/>
      <c r="FRF6"/>
      <c r="FRG6"/>
      <c r="FRH6"/>
      <c r="FRI6"/>
      <c r="FRJ6"/>
      <c r="FRK6"/>
      <c r="FRL6"/>
      <c r="FRM6"/>
      <c r="FRN6"/>
      <c r="FRO6"/>
      <c r="FRP6"/>
      <c r="FRQ6"/>
      <c r="FRR6"/>
      <c r="FRS6"/>
      <c r="FRT6"/>
      <c r="FRU6"/>
      <c r="FRV6"/>
      <c r="FRW6"/>
      <c r="FRX6"/>
      <c r="FRY6"/>
      <c r="FRZ6"/>
      <c r="FSA6"/>
      <c r="FSB6"/>
      <c r="FSC6"/>
      <c r="FSD6"/>
      <c r="FSE6"/>
      <c r="FSF6"/>
      <c r="FSG6"/>
      <c r="FSH6"/>
      <c r="FSI6"/>
      <c r="FSJ6"/>
      <c r="FSK6"/>
      <c r="FSL6"/>
      <c r="FSM6"/>
      <c r="FSN6"/>
      <c r="FSO6"/>
      <c r="FSP6"/>
      <c r="FSQ6"/>
      <c r="FSR6"/>
      <c r="FSS6"/>
      <c r="FST6"/>
      <c r="FSU6"/>
      <c r="FSV6"/>
      <c r="FSW6"/>
      <c r="FSX6"/>
      <c r="FSY6"/>
      <c r="FSZ6"/>
      <c r="FTA6"/>
      <c r="FTB6"/>
      <c r="FTC6"/>
      <c r="FTD6"/>
      <c r="FTE6"/>
      <c r="FTF6"/>
      <c r="FTG6"/>
      <c r="FTH6"/>
      <c r="FTI6"/>
      <c r="FTJ6"/>
      <c r="FTK6"/>
      <c r="FTL6"/>
      <c r="FTM6"/>
      <c r="FTN6"/>
      <c r="FTO6"/>
      <c r="FTP6"/>
      <c r="FTQ6"/>
      <c r="FTR6"/>
      <c r="FTS6"/>
      <c r="FTT6"/>
      <c r="FTU6"/>
      <c r="FTV6"/>
      <c r="FTW6"/>
      <c r="FTX6"/>
      <c r="FTY6"/>
      <c r="FTZ6"/>
      <c r="FUA6"/>
      <c r="FUB6"/>
      <c r="FUC6"/>
      <c r="FUD6"/>
      <c r="FUE6"/>
      <c r="FUF6"/>
      <c r="FUG6"/>
      <c r="FUH6"/>
      <c r="FUI6"/>
      <c r="FUJ6"/>
      <c r="FUK6"/>
      <c r="FUL6"/>
      <c r="FUM6"/>
      <c r="FUN6"/>
      <c r="FUO6"/>
      <c r="FUP6"/>
      <c r="FUQ6"/>
      <c r="FUR6"/>
      <c r="FUS6"/>
      <c r="FUT6"/>
      <c r="FUU6"/>
      <c r="FUV6"/>
      <c r="FUW6"/>
      <c r="FUX6"/>
      <c r="FUY6"/>
      <c r="FUZ6"/>
      <c r="FVA6"/>
      <c r="FVB6"/>
      <c r="FVC6"/>
      <c r="FVD6"/>
      <c r="FVE6"/>
      <c r="FVF6"/>
      <c r="FVG6"/>
      <c r="FVH6"/>
      <c r="FVI6"/>
      <c r="FVJ6"/>
      <c r="FVK6"/>
      <c r="FVL6"/>
      <c r="FVM6"/>
      <c r="FVN6"/>
      <c r="FVO6"/>
      <c r="FVP6"/>
      <c r="FVQ6"/>
      <c r="FVR6"/>
      <c r="FVS6"/>
      <c r="FVT6"/>
      <c r="FVU6"/>
      <c r="FVV6"/>
      <c r="FVW6"/>
      <c r="FVX6"/>
      <c r="FVY6"/>
      <c r="FVZ6"/>
      <c r="FWA6"/>
      <c r="FWB6"/>
      <c r="FWC6"/>
      <c r="FWD6"/>
      <c r="FWE6"/>
      <c r="FWF6"/>
      <c r="FWG6"/>
      <c r="FWH6"/>
      <c r="FWI6"/>
      <c r="FWJ6"/>
      <c r="FWK6"/>
      <c r="FWL6"/>
      <c r="FWM6"/>
      <c r="FWN6"/>
      <c r="FWO6"/>
      <c r="FWP6"/>
      <c r="FWQ6"/>
      <c r="FWR6"/>
      <c r="FWS6"/>
      <c r="FWT6"/>
      <c r="FWU6"/>
      <c r="FWV6"/>
      <c r="FWW6"/>
      <c r="FWX6"/>
      <c r="FWY6"/>
      <c r="FWZ6"/>
      <c r="FXA6"/>
      <c r="FXB6"/>
      <c r="FXC6"/>
      <c r="FXD6"/>
      <c r="FXE6"/>
      <c r="FXF6"/>
      <c r="FXG6"/>
      <c r="FXH6"/>
      <c r="FXI6"/>
      <c r="FXJ6"/>
      <c r="FXK6"/>
      <c r="FXL6"/>
      <c r="FXM6"/>
      <c r="FXN6"/>
      <c r="FXO6"/>
      <c r="FXP6"/>
      <c r="FXQ6"/>
      <c r="FXR6"/>
      <c r="FXS6"/>
      <c r="FXT6"/>
      <c r="FXU6"/>
      <c r="FXV6"/>
      <c r="FXW6"/>
      <c r="FXX6"/>
      <c r="FXY6"/>
      <c r="FXZ6"/>
      <c r="FYA6"/>
      <c r="FYB6"/>
      <c r="FYC6"/>
      <c r="FYD6"/>
      <c r="FYE6"/>
      <c r="FYF6"/>
      <c r="FYG6"/>
      <c r="FYH6"/>
      <c r="FYI6"/>
      <c r="FYJ6"/>
      <c r="FYK6"/>
      <c r="FYL6"/>
      <c r="FYM6"/>
      <c r="FYN6"/>
      <c r="FYO6"/>
      <c r="FYP6"/>
      <c r="FYQ6"/>
      <c r="FYR6"/>
      <c r="FYS6"/>
      <c r="FYT6"/>
      <c r="FYU6"/>
      <c r="FYV6"/>
      <c r="FYW6"/>
      <c r="FYX6"/>
      <c r="FYY6"/>
      <c r="FYZ6"/>
      <c r="FZA6"/>
      <c r="FZB6"/>
      <c r="FZC6"/>
      <c r="FZD6"/>
      <c r="FZE6"/>
      <c r="FZF6"/>
      <c r="FZG6"/>
      <c r="FZH6"/>
      <c r="FZI6"/>
      <c r="FZJ6"/>
      <c r="FZK6"/>
      <c r="FZL6"/>
      <c r="FZM6"/>
      <c r="FZN6"/>
      <c r="FZO6"/>
      <c r="FZP6"/>
      <c r="FZQ6"/>
      <c r="FZR6"/>
      <c r="FZS6"/>
      <c r="FZT6"/>
      <c r="FZU6"/>
      <c r="FZV6"/>
      <c r="FZW6"/>
      <c r="FZX6"/>
      <c r="FZY6"/>
      <c r="FZZ6"/>
      <c r="GAA6"/>
      <c r="GAB6"/>
      <c r="GAC6"/>
      <c r="GAD6"/>
      <c r="GAE6"/>
      <c r="GAF6"/>
      <c r="GAG6"/>
      <c r="GAH6"/>
      <c r="GAI6"/>
      <c r="GAJ6"/>
      <c r="GAK6"/>
      <c r="GAL6"/>
      <c r="GAM6"/>
      <c r="GAN6"/>
      <c r="GAO6"/>
      <c r="GAP6"/>
      <c r="GAQ6"/>
      <c r="GAR6"/>
      <c r="GAS6"/>
      <c r="GAT6"/>
      <c r="GAU6"/>
      <c r="GAV6"/>
      <c r="GAW6"/>
      <c r="GAX6"/>
      <c r="GAY6"/>
      <c r="GAZ6"/>
      <c r="GBA6"/>
      <c r="GBB6"/>
      <c r="GBC6"/>
      <c r="GBD6"/>
      <c r="GBE6"/>
      <c r="GBF6"/>
      <c r="GBG6"/>
      <c r="GBH6"/>
      <c r="GBI6"/>
      <c r="GBJ6"/>
      <c r="GBK6"/>
      <c r="GBL6"/>
      <c r="GBM6"/>
      <c r="GBN6"/>
      <c r="GBO6"/>
      <c r="GBP6"/>
      <c r="GBQ6"/>
      <c r="GBR6"/>
      <c r="GBS6"/>
      <c r="GBT6"/>
      <c r="GBU6"/>
      <c r="GBV6"/>
      <c r="GBW6"/>
      <c r="GBX6"/>
      <c r="GBY6"/>
      <c r="GBZ6"/>
      <c r="GCA6"/>
      <c r="GCB6"/>
      <c r="GCC6"/>
      <c r="GCD6"/>
      <c r="GCE6"/>
      <c r="GCF6"/>
      <c r="GCG6"/>
      <c r="GCH6"/>
      <c r="GCI6"/>
      <c r="GCJ6"/>
      <c r="GCK6"/>
      <c r="GCL6"/>
      <c r="GCM6"/>
      <c r="GCN6"/>
      <c r="GCO6"/>
      <c r="GCP6"/>
      <c r="GCQ6"/>
      <c r="GCR6"/>
      <c r="GCS6"/>
      <c r="GCT6"/>
      <c r="GCU6"/>
      <c r="GCV6"/>
      <c r="GCW6"/>
      <c r="GCX6"/>
      <c r="GCY6"/>
      <c r="GCZ6"/>
      <c r="GDA6"/>
      <c r="GDB6"/>
      <c r="GDC6"/>
      <c r="GDD6"/>
      <c r="GDE6"/>
      <c r="GDF6"/>
      <c r="GDG6"/>
      <c r="GDH6"/>
      <c r="GDI6"/>
      <c r="GDJ6"/>
      <c r="GDK6"/>
      <c r="GDL6"/>
      <c r="GDM6"/>
      <c r="GDN6"/>
      <c r="GDO6"/>
      <c r="GDP6"/>
      <c r="GDQ6"/>
      <c r="GDR6"/>
      <c r="GDS6"/>
      <c r="GDT6"/>
      <c r="GDU6"/>
      <c r="GDV6"/>
      <c r="GDW6"/>
      <c r="GDX6"/>
      <c r="GDY6"/>
      <c r="GDZ6"/>
      <c r="GEA6"/>
      <c r="GEB6"/>
      <c r="GEC6"/>
      <c r="GED6"/>
      <c r="GEE6"/>
      <c r="GEF6"/>
      <c r="GEG6"/>
      <c r="GEH6"/>
      <c r="GEI6"/>
      <c r="GEJ6"/>
      <c r="GEK6"/>
      <c r="GEL6"/>
      <c r="GEM6"/>
      <c r="GEN6"/>
      <c r="GEO6"/>
      <c r="GEP6"/>
      <c r="GEQ6"/>
      <c r="GER6"/>
      <c r="GES6"/>
      <c r="GET6"/>
      <c r="GEU6"/>
      <c r="GEV6"/>
      <c r="GEW6"/>
      <c r="GEX6"/>
      <c r="GEY6"/>
      <c r="GEZ6"/>
      <c r="GFA6"/>
      <c r="GFB6"/>
      <c r="GFC6"/>
      <c r="GFD6"/>
      <c r="GFE6"/>
      <c r="GFF6"/>
      <c r="GFG6"/>
      <c r="GFH6"/>
      <c r="GFI6"/>
      <c r="GFJ6"/>
      <c r="GFK6"/>
      <c r="GFL6"/>
      <c r="GFM6"/>
      <c r="GFN6"/>
      <c r="GFO6"/>
      <c r="GFP6"/>
      <c r="GFQ6"/>
      <c r="GFR6"/>
      <c r="GFS6"/>
      <c r="GFT6"/>
      <c r="GFU6"/>
      <c r="GFV6"/>
      <c r="GFW6"/>
      <c r="GFX6"/>
      <c r="GFY6"/>
      <c r="GFZ6"/>
      <c r="GGA6"/>
      <c r="GGB6"/>
      <c r="GGC6"/>
      <c r="GGD6"/>
      <c r="GGE6"/>
      <c r="GGF6"/>
      <c r="GGG6"/>
      <c r="GGH6"/>
      <c r="GGI6"/>
      <c r="GGJ6"/>
      <c r="GGK6"/>
      <c r="GGL6"/>
      <c r="GGM6"/>
      <c r="GGN6"/>
      <c r="GGO6"/>
      <c r="GGP6"/>
      <c r="GGQ6"/>
      <c r="GGR6"/>
      <c r="GGS6"/>
      <c r="GGT6"/>
      <c r="GGU6"/>
      <c r="GGV6"/>
      <c r="GGW6"/>
      <c r="GGX6"/>
      <c r="GGY6"/>
      <c r="GGZ6"/>
      <c r="GHA6"/>
      <c r="GHB6"/>
      <c r="GHC6"/>
      <c r="GHD6"/>
      <c r="GHE6"/>
      <c r="GHF6"/>
      <c r="GHG6"/>
      <c r="GHH6"/>
      <c r="GHI6"/>
      <c r="GHJ6"/>
      <c r="GHK6"/>
      <c r="GHL6"/>
      <c r="GHM6"/>
      <c r="GHN6"/>
      <c r="GHO6"/>
      <c r="GHP6"/>
      <c r="GHQ6"/>
      <c r="GHR6"/>
      <c r="GHS6"/>
      <c r="GHT6"/>
      <c r="GHU6"/>
      <c r="GHV6"/>
      <c r="GHW6"/>
      <c r="GHX6"/>
      <c r="GHY6"/>
      <c r="GHZ6"/>
      <c r="GIA6"/>
      <c r="GIB6"/>
      <c r="GIC6"/>
      <c r="GID6"/>
      <c r="GIE6"/>
      <c r="GIF6"/>
      <c r="GIG6"/>
      <c r="GIH6"/>
      <c r="GII6"/>
      <c r="GIJ6"/>
      <c r="GIK6"/>
      <c r="GIL6"/>
      <c r="GIM6"/>
      <c r="GIN6"/>
      <c r="GIO6"/>
      <c r="GIP6"/>
      <c r="GIQ6"/>
      <c r="GIR6"/>
      <c r="GIS6"/>
      <c r="GIT6"/>
      <c r="GIU6"/>
      <c r="GIV6"/>
      <c r="GIW6"/>
      <c r="GIX6"/>
      <c r="GIY6"/>
      <c r="GIZ6"/>
      <c r="GJA6"/>
      <c r="GJB6"/>
      <c r="GJC6"/>
      <c r="GJD6"/>
      <c r="GJE6"/>
      <c r="GJF6"/>
      <c r="GJG6"/>
      <c r="GJH6"/>
      <c r="GJI6"/>
      <c r="GJJ6"/>
      <c r="GJK6"/>
      <c r="GJL6"/>
      <c r="GJM6"/>
      <c r="GJN6"/>
      <c r="GJO6"/>
      <c r="GJP6"/>
      <c r="GJQ6"/>
      <c r="GJR6"/>
      <c r="GJS6"/>
      <c r="GJT6"/>
      <c r="GJU6"/>
      <c r="GJV6"/>
      <c r="GJW6"/>
      <c r="GJX6"/>
      <c r="GJY6"/>
      <c r="GJZ6"/>
      <c r="GKA6"/>
      <c r="GKB6"/>
      <c r="GKC6"/>
      <c r="GKD6"/>
      <c r="GKE6"/>
      <c r="GKF6"/>
      <c r="GKG6"/>
      <c r="GKH6"/>
      <c r="GKI6"/>
      <c r="GKJ6"/>
      <c r="GKK6"/>
      <c r="GKL6"/>
      <c r="GKM6"/>
      <c r="GKN6"/>
      <c r="GKO6"/>
      <c r="GKP6"/>
      <c r="GKQ6"/>
      <c r="GKR6"/>
      <c r="GKS6"/>
      <c r="GKT6"/>
      <c r="GKU6"/>
      <c r="GKV6"/>
      <c r="GKW6"/>
      <c r="GKX6"/>
      <c r="GKY6"/>
      <c r="GKZ6"/>
      <c r="GLA6"/>
      <c r="GLB6"/>
      <c r="GLC6"/>
      <c r="GLD6"/>
      <c r="GLE6"/>
      <c r="GLF6"/>
      <c r="GLG6"/>
      <c r="GLH6"/>
      <c r="GLI6"/>
      <c r="GLJ6"/>
      <c r="GLK6"/>
      <c r="GLL6"/>
      <c r="GLM6"/>
      <c r="GLN6"/>
      <c r="GLO6"/>
      <c r="GLP6"/>
      <c r="GLQ6"/>
      <c r="GLR6"/>
      <c r="GLS6"/>
      <c r="GLT6"/>
      <c r="GLU6"/>
      <c r="GLV6"/>
      <c r="GLW6"/>
      <c r="GLX6"/>
      <c r="GLY6"/>
      <c r="GLZ6"/>
      <c r="GMA6"/>
      <c r="GMB6"/>
      <c r="GMC6"/>
      <c r="GMD6"/>
      <c r="GME6"/>
      <c r="GMF6"/>
      <c r="GMG6"/>
      <c r="GMH6"/>
      <c r="GMI6"/>
      <c r="GMJ6"/>
      <c r="GMK6"/>
      <c r="GML6"/>
      <c r="GMM6"/>
      <c r="GMN6"/>
      <c r="GMO6"/>
      <c r="GMP6"/>
      <c r="GMQ6"/>
      <c r="GMR6"/>
      <c r="GMS6"/>
      <c r="GMT6"/>
      <c r="GMU6"/>
      <c r="GMV6"/>
      <c r="GMW6"/>
      <c r="GMX6"/>
      <c r="GMY6"/>
      <c r="GMZ6"/>
      <c r="GNA6"/>
      <c r="GNB6"/>
      <c r="GNC6"/>
      <c r="GND6"/>
      <c r="GNE6"/>
      <c r="GNF6"/>
      <c r="GNG6"/>
      <c r="GNH6"/>
      <c r="GNI6"/>
      <c r="GNJ6"/>
      <c r="GNK6"/>
      <c r="GNL6"/>
      <c r="GNM6"/>
      <c r="GNN6"/>
      <c r="GNO6"/>
      <c r="GNP6"/>
      <c r="GNQ6"/>
      <c r="GNR6"/>
      <c r="GNS6"/>
      <c r="GNT6"/>
      <c r="GNU6"/>
      <c r="GNV6"/>
      <c r="GNW6"/>
      <c r="GNX6"/>
      <c r="GNY6"/>
      <c r="GNZ6"/>
      <c r="GOA6"/>
      <c r="GOB6"/>
      <c r="GOC6"/>
      <c r="GOD6"/>
      <c r="GOE6"/>
      <c r="GOF6"/>
      <c r="GOG6"/>
      <c r="GOH6"/>
      <c r="GOI6"/>
      <c r="GOJ6"/>
      <c r="GOK6"/>
      <c r="GOL6"/>
      <c r="GOM6"/>
      <c r="GON6"/>
      <c r="GOO6"/>
      <c r="GOP6"/>
      <c r="GOQ6"/>
      <c r="GOR6"/>
      <c r="GOS6"/>
      <c r="GOT6"/>
      <c r="GOU6"/>
      <c r="GOV6"/>
      <c r="GOW6"/>
      <c r="GOX6"/>
      <c r="GOY6"/>
      <c r="GOZ6"/>
      <c r="GPA6"/>
      <c r="GPB6"/>
      <c r="GPC6"/>
      <c r="GPD6"/>
      <c r="GPE6"/>
      <c r="GPF6"/>
      <c r="GPG6"/>
      <c r="GPH6"/>
      <c r="GPI6"/>
      <c r="GPJ6"/>
      <c r="GPK6"/>
      <c r="GPL6"/>
      <c r="GPM6"/>
      <c r="GPN6"/>
      <c r="GPO6"/>
      <c r="GPP6"/>
      <c r="GPQ6"/>
      <c r="GPR6"/>
      <c r="GPS6"/>
      <c r="GPT6"/>
      <c r="GPU6"/>
      <c r="GPV6"/>
      <c r="GPW6"/>
      <c r="GPX6"/>
      <c r="GPY6"/>
      <c r="GPZ6"/>
      <c r="GQA6"/>
      <c r="GQB6"/>
      <c r="GQC6"/>
      <c r="GQD6"/>
      <c r="GQE6"/>
      <c r="GQF6"/>
      <c r="GQG6"/>
      <c r="GQH6"/>
      <c r="GQI6"/>
      <c r="GQJ6"/>
      <c r="GQK6"/>
      <c r="GQL6"/>
      <c r="GQM6"/>
      <c r="GQN6"/>
      <c r="GQO6"/>
      <c r="GQP6"/>
      <c r="GQQ6"/>
      <c r="GQR6"/>
      <c r="GQS6"/>
      <c r="GQT6"/>
      <c r="GQU6"/>
      <c r="GQV6"/>
      <c r="GQW6"/>
      <c r="GQX6"/>
      <c r="GQY6"/>
      <c r="GQZ6"/>
      <c r="GRA6"/>
      <c r="GRB6"/>
      <c r="GRC6"/>
      <c r="GRD6"/>
      <c r="GRE6"/>
      <c r="GRF6"/>
      <c r="GRG6"/>
      <c r="GRH6"/>
      <c r="GRI6"/>
      <c r="GRJ6"/>
      <c r="GRK6"/>
      <c r="GRL6"/>
      <c r="GRM6"/>
      <c r="GRN6"/>
      <c r="GRO6"/>
      <c r="GRP6"/>
      <c r="GRQ6"/>
      <c r="GRR6"/>
      <c r="GRS6"/>
      <c r="GRT6"/>
      <c r="GRU6"/>
      <c r="GRV6"/>
      <c r="GRW6"/>
      <c r="GRX6"/>
      <c r="GRY6"/>
      <c r="GRZ6"/>
      <c r="GSA6"/>
      <c r="GSB6"/>
      <c r="GSC6"/>
      <c r="GSD6"/>
      <c r="GSE6"/>
      <c r="GSF6"/>
      <c r="GSG6"/>
      <c r="GSH6"/>
      <c r="GSI6"/>
      <c r="GSJ6"/>
      <c r="GSK6"/>
      <c r="GSL6"/>
      <c r="GSM6"/>
      <c r="GSN6"/>
      <c r="GSO6"/>
      <c r="GSP6"/>
      <c r="GSQ6"/>
      <c r="GSR6"/>
      <c r="GSS6"/>
      <c r="GST6"/>
      <c r="GSU6"/>
      <c r="GSV6"/>
      <c r="GSW6"/>
      <c r="GSX6"/>
      <c r="GSY6"/>
      <c r="GSZ6"/>
      <c r="GTA6"/>
      <c r="GTB6"/>
      <c r="GTC6"/>
      <c r="GTD6"/>
      <c r="GTE6"/>
      <c r="GTF6"/>
      <c r="GTG6"/>
      <c r="GTH6"/>
      <c r="GTI6"/>
      <c r="GTJ6"/>
      <c r="GTK6"/>
      <c r="GTL6"/>
      <c r="GTM6"/>
      <c r="GTN6"/>
      <c r="GTO6"/>
      <c r="GTP6"/>
      <c r="GTQ6"/>
      <c r="GTR6"/>
      <c r="GTS6"/>
      <c r="GTT6"/>
      <c r="GTU6"/>
      <c r="GTV6"/>
      <c r="GTW6"/>
      <c r="GTX6"/>
      <c r="GTY6"/>
      <c r="GTZ6"/>
      <c r="GUA6"/>
      <c r="GUB6"/>
      <c r="GUC6"/>
      <c r="GUD6"/>
      <c r="GUE6"/>
      <c r="GUF6"/>
      <c r="GUG6"/>
      <c r="GUH6"/>
      <c r="GUI6"/>
      <c r="GUJ6"/>
      <c r="GUK6"/>
      <c r="GUL6"/>
      <c r="GUM6"/>
      <c r="GUN6"/>
      <c r="GUO6"/>
      <c r="GUP6"/>
      <c r="GUQ6"/>
      <c r="GUR6"/>
      <c r="GUS6"/>
      <c r="GUT6"/>
      <c r="GUU6"/>
      <c r="GUV6"/>
      <c r="GUW6"/>
      <c r="GUX6"/>
      <c r="GUY6"/>
      <c r="GUZ6"/>
      <c r="GVA6"/>
      <c r="GVB6"/>
      <c r="GVC6"/>
      <c r="GVD6"/>
      <c r="GVE6"/>
      <c r="GVF6"/>
      <c r="GVG6"/>
      <c r="GVH6"/>
      <c r="GVI6"/>
      <c r="GVJ6"/>
      <c r="GVK6"/>
      <c r="GVL6"/>
      <c r="GVM6"/>
      <c r="GVN6"/>
      <c r="GVO6"/>
      <c r="GVP6"/>
      <c r="GVQ6"/>
      <c r="GVR6"/>
      <c r="GVS6"/>
      <c r="GVT6"/>
      <c r="GVU6"/>
      <c r="GVV6"/>
      <c r="GVW6"/>
      <c r="GVX6"/>
      <c r="GVY6"/>
      <c r="GVZ6"/>
      <c r="GWA6"/>
      <c r="GWB6"/>
      <c r="GWC6"/>
      <c r="GWD6"/>
      <c r="GWE6"/>
      <c r="GWF6"/>
      <c r="GWG6"/>
      <c r="GWH6"/>
      <c r="GWI6"/>
      <c r="GWJ6"/>
      <c r="GWK6"/>
      <c r="GWL6"/>
      <c r="GWM6"/>
      <c r="GWN6"/>
      <c r="GWO6"/>
      <c r="GWP6"/>
      <c r="GWQ6"/>
      <c r="GWR6"/>
      <c r="GWS6"/>
      <c r="GWT6"/>
      <c r="GWU6"/>
      <c r="GWV6"/>
      <c r="GWW6"/>
      <c r="GWX6"/>
      <c r="GWY6"/>
      <c r="GWZ6"/>
      <c r="GXA6"/>
      <c r="GXB6"/>
      <c r="GXC6"/>
      <c r="GXD6"/>
      <c r="GXE6"/>
      <c r="GXF6"/>
      <c r="GXG6"/>
      <c r="GXH6"/>
      <c r="GXI6"/>
      <c r="GXJ6"/>
      <c r="GXK6"/>
      <c r="GXL6"/>
      <c r="GXM6"/>
      <c r="GXN6"/>
      <c r="GXO6"/>
      <c r="GXP6"/>
      <c r="GXQ6"/>
      <c r="GXR6"/>
      <c r="GXS6"/>
      <c r="GXT6"/>
      <c r="GXU6"/>
      <c r="GXV6"/>
      <c r="GXW6"/>
      <c r="GXX6"/>
      <c r="GXY6"/>
      <c r="GXZ6"/>
      <c r="GYA6"/>
      <c r="GYB6"/>
      <c r="GYC6"/>
      <c r="GYD6"/>
      <c r="GYE6"/>
      <c r="GYF6"/>
      <c r="GYG6"/>
      <c r="GYH6"/>
      <c r="GYI6"/>
      <c r="GYJ6"/>
      <c r="GYK6"/>
      <c r="GYL6"/>
      <c r="GYM6"/>
      <c r="GYN6"/>
      <c r="GYO6"/>
      <c r="GYP6"/>
      <c r="GYQ6"/>
      <c r="GYR6"/>
      <c r="GYS6"/>
      <c r="GYT6"/>
      <c r="GYU6"/>
      <c r="GYV6"/>
      <c r="GYW6"/>
      <c r="GYX6"/>
      <c r="GYY6"/>
      <c r="GYZ6"/>
      <c r="GZA6"/>
      <c r="GZB6"/>
      <c r="GZC6"/>
      <c r="GZD6"/>
      <c r="GZE6"/>
      <c r="GZF6"/>
      <c r="GZG6"/>
      <c r="GZH6"/>
      <c r="GZI6"/>
      <c r="GZJ6"/>
      <c r="GZK6"/>
      <c r="GZL6"/>
      <c r="GZM6"/>
      <c r="GZN6"/>
      <c r="GZO6"/>
      <c r="GZP6"/>
      <c r="GZQ6"/>
      <c r="GZR6"/>
      <c r="GZS6"/>
      <c r="GZT6"/>
      <c r="GZU6"/>
      <c r="GZV6"/>
      <c r="GZW6"/>
      <c r="GZX6"/>
      <c r="GZY6"/>
      <c r="GZZ6"/>
      <c r="HAA6"/>
      <c r="HAB6"/>
      <c r="HAC6"/>
      <c r="HAD6"/>
      <c r="HAE6"/>
      <c r="HAF6"/>
      <c r="HAG6"/>
      <c r="HAH6"/>
      <c r="HAI6"/>
      <c r="HAJ6"/>
      <c r="HAK6"/>
      <c r="HAL6"/>
      <c r="HAM6"/>
      <c r="HAN6"/>
      <c r="HAO6"/>
      <c r="HAP6"/>
      <c r="HAQ6"/>
      <c r="HAR6"/>
      <c r="HAS6"/>
      <c r="HAT6"/>
      <c r="HAU6"/>
      <c r="HAV6"/>
      <c r="HAW6"/>
      <c r="HAX6"/>
      <c r="HAY6"/>
      <c r="HAZ6"/>
      <c r="HBA6"/>
      <c r="HBB6"/>
      <c r="HBC6"/>
      <c r="HBD6"/>
      <c r="HBE6"/>
      <c r="HBF6"/>
      <c r="HBG6"/>
      <c r="HBH6"/>
      <c r="HBI6"/>
      <c r="HBJ6"/>
      <c r="HBK6"/>
      <c r="HBL6"/>
      <c r="HBM6"/>
      <c r="HBN6"/>
      <c r="HBO6"/>
      <c r="HBP6"/>
      <c r="HBQ6"/>
      <c r="HBR6"/>
      <c r="HBS6"/>
      <c r="HBT6"/>
      <c r="HBU6"/>
      <c r="HBV6"/>
      <c r="HBW6"/>
      <c r="HBX6"/>
      <c r="HBY6"/>
      <c r="HBZ6"/>
      <c r="HCA6"/>
      <c r="HCB6"/>
      <c r="HCC6"/>
      <c r="HCD6"/>
      <c r="HCE6"/>
      <c r="HCF6"/>
      <c r="HCG6"/>
      <c r="HCH6"/>
      <c r="HCI6"/>
      <c r="HCJ6"/>
      <c r="HCK6"/>
      <c r="HCL6"/>
      <c r="HCM6"/>
      <c r="HCN6"/>
      <c r="HCO6"/>
      <c r="HCP6"/>
      <c r="HCQ6"/>
      <c r="HCR6"/>
      <c r="HCS6"/>
      <c r="HCT6"/>
      <c r="HCU6"/>
      <c r="HCV6"/>
      <c r="HCW6"/>
      <c r="HCX6"/>
      <c r="HCY6"/>
      <c r="HCZ6"/>
      <c r="HDA6"/>
      <c r="HDB6"/>
      <c r="HDC6"/>
      <c r="HDD6"/>
      <c r="HDE6"/>
      <c r="HDF6"/>
      <c r="HDG6"/>
      <c r="HDH6"/>
      <c r="HDI6"/>
      <c r="HDJ6"/>
      <c r="HDK6"/>
      <c r="HDL6"/>
      <c r="HDM6"/>
      <c r="HDN6"/>
      <c r="HDO6"/>
      <c r="HDP6"/>
      <c r="HDQ6"/>
      <c r="HDR6"/>
      <c r="HDS6"/>
      <c r="HDT6"/>
      <c r="HDU6"/>
      <c r="HDV6"/>
      <c r="HDW6"/>
      <c r="HDX6"/>
      <c r="HDY6"/>
      <c r="HDZ6"/>
      <c r="HEA6"/>
      <c r="HEB6"/>
      <c r="HEC6"/>
      <c r="HED6"/>
      <c r="HEE6"/>
      <c r="HEF6"/>
      <c r="HEG6"/>
      <c r="HEH6"/>
      <c r="HEI6"/>
      <c r="HEJ6"/>
      <c r="HEK6"/>
      <c r="HEL6"/>
      <c r="HEM6"/>
      <c r="HEN6"/>
      <c r="HEO6"/>
      <c r="HEP6"/>
      <c r="HEQ6"/>
      <c r="HER6"/>
      <c r="HES6"/>
      <c r="HET6"/>
      <c r="HEU6"/>
      <c r="HEV6"/>
      <c r="HEW6"/>
      <c r="HEX6"/>
      <c r="HEY6"/>
      <c r="HEZ6"/>
      <c r="HFA6"/>
      <c r="HFB6"/>
      <c r="HFC6"/>
      <c r="HFD6"/>
      <c r="HFE6"/>
      <c r="HFF6"/>
      <c r="HFG6"/>
      <c r="HFH6"/>
      <c r="HFI6"/>
      <c r="HFJ6"/>
      <c r="HFK6"/>
      <c r="HFL6"/>
      <c r="HFM6"/>
      <c r="HFN6"/>
      <c r="HFO6"/>
      <c r="HFP6"/>
      <c r="HFQ6"/>
      <c r="HFR6"/>
      <c r="HFS6"/>
      <c r="HFT6"/>
      <c r="HFU6"/>
      <c r="HFV6"/>
      <c r="HFW6"/>
      <c r="HFX6"/>
      <c r="HFY6"/>
      <c r="HFZ6"/>
      <c r="HGA6"/>
      <c r="HGB6"/>
      <c r="HGC6"/>
      <c r="HGD6"/>
      <c r="HGE6"/>
      <c r="HGF6"/>
      <c r="HGG6"/>
      <c r="HGH6"/>
      <c r="HGI6"/>
      <c r="HGJ6"/>
      <c r="HGK6"/>
      <c r="HGL6"/>
      <c r="HGM6"/>
      <c r="HGN6"/>
      <c r="HGO6"/>
      <c r="HGP6"/>
      <c r="HGQ6"/>
      <c r="HGR6"/>
      <c r="HGS6"/>
      <c r="HGT6"/>
      <c r="HGU6"/>
      <c r="HGV6"/>
      <c r="HGW6"/>
      <c r="HGX6"/>
      <c r="HGY6"/>
      <c r="HGZ6"/>
      <c r="HHA6"/>
      <c r="HHB6"/>
      <c r="HHC6"/>
      <c r="HHD6"/>
      <c r="HHE6"/>
      <c r="HHF6"/>
      <c r="HHG6"/>
      <c r="HHH6"/>
      <c r="HHI6"/>
      <c r="HHJ6"/>
      <c r="HHK6"/>
      <c r="HHL6"/>
      <c r="HHM6"/>
      <c r="HHN6"/>
      <c r="HHO6"/>
      <c r="HHP6"/>
      <c r="HHQ6"/>
      <c r="HHR6"/>
      <c r="HHS6"/>
      <c r="HHT6"/>
      <c r="HHU6"/>
      <c r="HHV6"/>
      <c r="HHW6"/>
      <c r="HHX6"/>
      <c r="HHY6"/>
      <c r="HHZ6"/>
      <c r="HIA6"/>
      <c r="HIB6"/>
      <c r="HIC6"/>
      <c r="HID6"/>
      <c r="HIE6"/>
      <c r="HIF6"/>
      <c r="HIG6"/>
      <c r="HIH6"/>
      <c r="HII6"/>
      <c r="HIJ6"/>
      <c r="HIK6"/>
      <c r="HIL6"/>
      <c r="HIM6"/>
      <c r="HIN6"/>
      <c r="HIO6"/>
      <c r="HIP6"/>
      <c r="HIQ6"/>
      <c r="HIR6"/>
      <c r="HIS6"/>
      <c r="HIT6"/>
      <c r="HIU6"/>
      <c r="HIV6"/>
      <c r="HIW6"/>
      <c r="HIX6"/>
      <c r="HIY6"/>
      <c r="HIZ6"/>
      <c r="HJA6"/>
      <c r="HJB6"/>
      <c r="HJC6"/>
      <c r="HJD6"/>
      <c r="HJE6"/>
      <c r="HJF6"/>
      <c r="HJG6"/>
      <c r="HJH6"/>
      <c r="HJI6"/>
      <c r="HJJ6"/>
      <c r="HJK6"/>
      <c r="HJL6"/>
      <c r="HJM6"/>
      <c r="HJN6"/>
      <c r="HJO6"/>
      <c r="HJP6"/>
      <c r="HJQ6"/>
      <c r="HJR6"/>
      <c r="HJS6"/>
      <c r="HJT6"/>
      <c r="HJU6"/>
      <c r="HJV6"/>
      <c r="HJW6"/>
      <c r="HJX6"/>
      <c r="HJY6"/>
      <c r="HJZ6"/>
      <c r="HKA6"/>
      <c r="HKB6"/>
      <c r="HKC6"/>
      <c r="HKD6"/>
      <c r="HKE6"/>
      <c r="HKF6"/>
      <c r="HKG6"/>
      <c r="HKH6"/>
      <c r="HKI6"/>
      <c r="HKJ6"/>
      <c r="HKK6"/>
      <c r="HKL6"/>
      <c r="HKM6"/>
      <c r="HKN6"/>
      <c r="HKO6"/>
      <c r="HKP6"/>
      <c r="HKQ6"/>
      <c r="HKR6"/>
      <c r="HKS6"/>
      <c r="HKT6"/>
      <c r="HKU6"/>
      <c r="HKV6"/>
      <c r="HKW6"/>
      <c r="HKX6"/>
      <c r="HKY6"/>
      <c r="HKZ6"/>
      <c r="HLA6"/>
      <c r="HLB6"/>
      <c r="HLC6"/>
      <c r="HLD6"/>
      <c r="HLE6"/>
      <c r="HLF6"/>
      <c r="HLG6"/>
      <c r="HLH6"/>
      <c r="HLI6"/>
      <c r="HLJ6"/>
      <c r="HLK6"/>
      <c r="HLL6"/>
      <c r="HLM6"/>
      <c r="HLN6"/>
      <c r="HLO6"/>
      <c r="HLP6"/>
      <c r="HLQ6"/>
      <c r="HLR6"/>
      <c r="HLS6"/>
      <c r="HLT6"/>
      <c r="HLU6"/>
      <c r="HLV6"/>
      <c r="HLW6"/>
      <c r="HLX6"/>
      <c r="HLY6"/>
      <c r="HLZ6"/>
      <c r="HMA6"/>
      <c r="HMB6"/>
      <c r="HMC6"/>
      <c r="HMD6"/>
      <c r="HME6"/>
      <c r="HMF6"/>
      <c r="HMG6"/>
      <c r="HMH6"/>
      <c r="HMI6"/>
      <c r="HMJ6"/>
      <c r="HMK6"/>
      <c r="HML6"/>
      <c r="HMM6"/>
      <c r="HMN6"/>
      <c r="HMO6"/>
      <c r="HMP6"/>
      <c r="HMQ6"/>
      <c r="HMR6"/>
      <c r="HMS6"/>
      <c r="HMT6"/>
      <c r="HMU6"/>
      <c r="HMV6"/>
      <c r="HMW6"/>
      <c r="HMX6"/>
      <c r="HMY6"/>
      <c r="HMZ6"/>
      <c r="HNA6"/>
      <c r="HNB6"/>
      <c r="HNC6"/>
      <c r="HND6"/>
      <c r="HNE6"/>
      <c r="HNF6"/>
      <c r="HNG6"/>
      <c r="HNH6"/>
      <c r="HNI6"/>
      <c r="HNJ6"/>
      <c r="HNK6"/>
      <c r="HNL6"/>
      <c r="HNM6"/>
      <c r="HNN6"/>
      <c r="HNO6"/>
      <c r="HNP6"/>
      <c r="HNQ6"/>
      <c r="HNR6"/>
      <c r="HNS6"/>
      <c r="HNT6"/>
      <c r="HNU6"/>
      <c r="HNV6"/>
      <c r="HNW6"/>
      <c r="HNX6"/>
      <c r="HNY6"/>
      <c r="HNZ6"/>
      <c r="HOA6"/>
      <c r="HOB6"/>
      <c r="HOC6"/>
      <c r="HOD6"/>
      <c r="HOE6"/>
      <c r="HOF6"/>
      <c r="HOG6"/>
      <c r="HOH6"/>
      <c r="HOI6"/>
      <c r="HOJ6"/>
      <c r="HOK6"/>
      <c r="HOL6"/>
      <c r="HOM6"/>
      <c r="HON6"/>
      <c r="HOO6"/>
      <c r="HOP6"/>
      <c r="HOQ6"/>
      <c r="HOR6"/>
      <c r="HOS6"/>
      <c r="HOT6"/>
      <c r="HOU6"/>
      <c r="HOV6"/>
      <c r="HOW6"/>
      <c r="HOX6"/>
      <c r="HOY6"/>
      <c r="HOZ6"/>
      <c r="HPA6"/>
      <c r="HPB6"/>
      <c r="HPC6"/>
      <c r="HPD6"/>
      <c r="HPE6"/>
      <c r="HPF6"/>
      <c r="HPG6"/>
      <c r="HPH6"/>
      <c r="HPI6"/>
      <c r="HPJ6"/>
      <c r="HPK6"/>
      <c r="HPL6"/>
      <c r="HPM6"/>
      <c r="HPN6"/>
      <c r="HPO6"/>
      <c r="HPP6"/>
      <c r="HPQ6"/>
      <c r="HPR6"/>
      <c r="HPS6"/>
      <c r="HPT6"/>
      <c r="HPU6"/>
      <c r="HPV6"/>
      <c r="HPW6"/>
      <c r="HPX6"/>
      <c r="HPY6"/>
      <c r="HPZ6"/>
      <c r="HQA6"/>
      <c r="HQB6"/>
      <c r="HQC6"/>
      <c r="HQD6"/>
      <c r="HQE6"/>
      <c r="HQF6"/>
      <c r="HQG6"/>
      <c r="HQH6"/>
      <c r="HQI6"/>
      <c r="HQJ6"/>
      <c r="HQK6"/>
      <c r="HQL6"/>
      <c r="HQM6"/>
      <c r="HQN6"/>
      <c r="HQO6"/>
      <c r="HQP6"/>
      <c r="HQQ6"/>
      <c r="HQR6"/>
      <c r="HQS6"/>
      <c r="HQT6"/>
      <c r="HQU6"/>
      <c r="HQV6"/>
      <c r="HQW6"/>
      <c r="HQX6"/>
      <c r="HQY6"/>
      <c r="HQZ6"/>
      <c r="HRA6"/>
      <c r="HRB6"/>
      <c r="HRC6"/>
      <c r="HRD6"/>
      <c r="HRE6"/>
      <c r="HRF6"/>
      <c r="HRG6"/>
      <c r="HRH6"/>
      <c r="HRI6"/>
      <c r="HRJ6"/>
      <c r="HRK6"/>
      <c r="HRL6"/>
      <c r="HRM6"/>
      <c r="HRN6"/>
      <c r="HRO6"/>
      <c r="HRP6"/>
      <c r="HRQ6"/>
      <c r="HRR6"/>
      <c r="HRS6"/>
      <c r="HRT6"/>
      <c r="HRU6"/>
      <c r="HRV6"/>
      <c r="HRW6"/>
      <c r="HRX6"/>
      <c r="HRY6"/>
      <c r="HRZ6"/>
      <c r="HSA6"/>
      <c r="HSB6"/>
      <c r="HSC6"/>
      <c r="HSD6"/>
      <c r="HSE6"/>
      <c r="HSF6"/>
      <c r="HSG6"/>
      <c r="HSH6"/>
      <c r="HSI6"/>
      <c r="HSJ6"/>
      <c r="HSK6"/>
      <c r="HSL6"/>
      <c r="HSM6"/>
      <c r="HSN6"/>
      <c r="HSO6"/>
      <c r="HSP6"/>
      <c r="HSQ6"/>
      <c r="HSR6"/>
      <c r="HSS6"/>
      <c r="HST6"/>
      <c r="HSU6"/>
      <c r="HSV6"/>
      <c r="HSW6"/>
      <c r="HSX6"/>
      <c r="HSY6"/>
      <c r="HSZ6"/>
      <c r="HTA6"/>
      <c r="HTB6"/>
      <c r="HTC6"/>
      <c r="HTD6"/>
      <c r="HTE6"/>
      <c r="HTF6"/>
      <c r="HTG6"/>
      <c r="HTH6"/>
      <c r="HTI6"/>
      <c r="HTJ6"/>
      <c r="HTK6"/>
      <c r="HTL6"/>
      <c r="HTM6"/>
      <c r="HTN6"/>
      <c r="HTO6"/>
      <c r="HTP6"/>
      <c r="HTQ6"/>
      <c r="HTR6"/>
      <c r="HTS6"/>
      <c r="HTT6"/>
      <c r="HTU6"/>
      <c r="HTV6"/>
      <c r="HTW6"/>
      <c r="HTX6"/>
      <c r="HTY6"/>
      <c r="HTZ6"/>
      <c r="HUA6"/>
      <c r="HUB6"/>
      <c r="HUC6"/>
      <c r="HUD6"/>
      <c r="HUE6"/>
      <c r="HUF6"/>
      <c r="HUG6"/>
      <c r="HUH6"/>
      <c r="HUI6"/>
      <c r="HUJ6"/>
      <c r="HUK6"/>
      <c r="HUL6"/>
      <c r="HUM6"/>
      <c r="HUN6"/>
      <c r="HUO6"/>
      <c r="HUP6"/>
      <c r="HUQ6"/>
      <c r="HUR6"/>
      <c r="HUS6"/>
      <c r="HUT6"/>
      <c r="HUU6"/>
      <c r="HUV6"/>
      <c r="HUW6"/>
      <c r="HUX6"/>
      <c r="HUY6"/>
      <c r="HUZ6"/>
      <c r="HVA6"/>
      <c r="HVB6"/>
      <c r="HVC6"/>
      <c r="HVD6"/>
      <c r="HVE6"/>
      <c r="HVF6"/>
      <c r="HVG6"/>
      <c r="HVH6"/>
      <c r="HVI6"/>
      <c r="HVJ6"/>
      <c r="HVK6"/>
      <c r="HVL6"/>
      <c r="HVM6"/>
      <c r="HVN6"/>
      <c r="HVO6"/>
      <c r="HVP6"/>
      <c r="HVQ6"/>
      <c r="HVR6"/>
      <c r="HVS6"/>
      <c r="HVT6"/>
      <c r="HVU6"/>
      <c r="HVV6"/>
      <c r="HVW6"/>
      <c r="HVX6"/>
      <c r="HVY6"/>
      <c r="HVZ6"/>
      <c r="HWA6"/>
      <c r="HWB6"/>
      <c r="HWC6"/>
      <c r="HWD6"/>
      <c r="HWE6"/>
      <c r="HWF6"/>
      <c r="HWG6"/>
      <c r="HWH6"/>
      <c r="HWI6"/>
      <c r="HWJ6"/>
      <c r="HWK6"/>
      <c r="HWL6"/>
      <c r="HWM6"/>
      <c r="HWN6"/>
      <c r="HWO6"/>
      <c r="HWP6"/>
      <c r="HWQ6"/>
      <c r="HWR6"/>
      <c r="HWS6"/>
      <c r="HWT6"/>
      <c r="HWU6"/>
      <c r="HWV6"/>
      <c r="HWW6"/>
      <c r="HWX6"/>
      <c r="HWY6"/>
      <c r="HWZ6"/>
      <c r="HXA6"/>
      <c r="HXB6"/>
      <c r="HXC6"/>
      <c r="HXD6"/>
      <c r="HXE6"/>
      <c r="HXF6"/>
      <c r="HXG6"/>
      <c r="HXH6"/>
      <c r="HXI6"/>
      <c r="HXJ6"/>
      <c r="HXK6"/>
      <c r="HXL6"/>
      <c r="HXM6"/>
      <c r="HXN6"/>
      <c r="HXO6"/>
      <c r="HXP6"/>
      <c r="HXQ6"/>
      <c r="HXR6"/>
      <c r="HXS6"/>
      <c r="HXT6"/>
      <c r="HXU6"/>
      <c r="HXV6"/>
      <c r="HXW6"/>
      <c r="HXX6"/>
      <c r="HXY6"/>
      <c r="HXZ6"/>
      <c r="HYA6"/>
      <c r="HYB6"/>
      <c r="HYC6"/>
      <c r="HYD6"/>
      <c r="HYE6"/>
      <c r="HYF6"/>
      <c r="HYG6"/>
      <c r="HYH6"/>
      <c r="HYI6"/>
      <c r="HYJ6"/>
      <c r="HYK6"/>
      <c r="HYL6"/>
      <c r="HYM6"/>
      <c r="HYN6"/>
      <c r="HYO6"/>
      <c r="HYP6"/>
      <c r="HYQ6"/>
      <c r="HYR6"/>
      <c r="HYS6"/>
      <c r="HYT6"/>
      <c r="HYU6"/>
      <c r="HYV6"/>
      <c r="HYW6"/>
      <c r="HYX6"/>
      <c r="HYY6"/>
      <c r="HYZ6"/>
      <c r="HZA6"/>
      <c r="HZB6"/>
      <c r="HZC6"/>
      <c r="HZD6"/>
      <c r="HZE6"/>
      <c r="HZF6"/>
      <c r="HZG6"/>
      <c r="HZH6"/>
      <c r="HZI6"/>
      <c r="HZJ6"/>
      <c r="HZK6"/>
      <c r="HZL6"/>
      <c r="HZM6"/>
      <c r="HZN6"/>
      <c r="HZO6"/>
      <c r="HZP6"/>
      <c r="HZQ6"/>
      <c r="HZR6"/>
      <c r="HZS6"/>
      <c r="HZT6"/>
      <c r="HZU6"/>
      <c r="HZV6"/>
      <c r="HZW6"/>
      <c r="HZX6"/>
      <c r="HZY6"/>
      <c r="HZZ6"/>
      <c r="IAA6"/>
      <c r="IAB6"/>
      <c r="IAC6"/>
      <c r="IAD6"/>
      <c r="IAE6"/>
      <c r="IAF6"/>
      <c r="IAG6"/>
      <c r="IAH6"/>
      <c r="IAI6"/>
      <c r="IAJ6"/>
      <c r="IAK6"/>
      <c r="IAL6"/>
      <c r="IAM6"/>
      <c r="IAN6"/>
      <c r="IAO6"/>
      <c r="IAP6"/>
      <c r="IAQ6"/>
      <c r="IAR6"/>
      <c r="IAS6"/>
      <c r="IAT6"/>
      <c r="IAU6"/>
      <c r="IAV6"/>
      <c r="IAW6"/>
      <c r="IAX6"/>
      <c r="IAY6"/>
      <c r="IAZ6"/>
      <c r="IBA6"/>
      <c r="IBB6"/>
      <c r="IBC6"/>
      <c r="IBD6"/>
      <c r="IBE6"/>
      <c r="IBF6"/>
      <c r="IBG6"/>
      <c r="IBH6"/>
      <c r="IBI6"/>
      <c r="IBJ6"/>
      <c r="IBK6"/>
      <c r="IBL6"/>
      <c r="IBM6"/>
      <c r="IBN6"/>
      <c r="IBO6"/>
      <c r="IBP6"/>
      <c r="IBQ6"/>
      <c r="IBR6"/>
      <c r="IBS6"/>
      <c r="IBT6"/>
      <c r="IBU6"/>
      <c r="IBV6"/>
      <c r="IBW6"/>
      <c r="IBX6"/>
      <c r="IBY6"/>
      <c r="IBZ6"/>
      <c r="ICA6"/>
      <c r="ICB6"/>
      <c r="ICC6"/>
      <c r="ICD6"/>
      <c r="ICE6"/>
      <c r="ICF6"/>
      <c r="ICG6"/>
      <c r="ICH6"/>
      <c r="ICI6"/>
      <c r="ICJ6"/>
      <c r="ICK6"/>
      <c r="ICL6"/>
      <c r="ICM6"/>
      <c r="ICN6"/>
      <c r="ICO6"/>
      <c r="ICP6"/>
      <c r="ICQ6"/>
      <c r="ICR6"/>
      <c r="ICS6"/>
      <c r="ICT6"/>
      <c r="ICU6"/>
      <c r="ICV6"/>
      <c r="ICW6"/>
      <c r="ICX6"/>
      <c r="ICY6"/>
      <c r="ICZ6"/>
      <c r="IDA6"/>
      <c r="IDB6"/>
      <c r="IDC6"/>
      <c r="IDD6"/>
      <c r="IDE6"/>
      <c r="IDF6"/>
      <c r="IDG6"/>
      <c r="IDH6"/>
      <c r="IDI6"/>
      <c r="IDJ6"/>
      <c r="IDK6"/>
      <c r="IDL6"/>
      <c r="IDM6"/>
      <c r="IDN6"/>
      <c r="IDO6"/>
      <c r="IDP6"/>
      <c r="IDQ6"/>
      <c r="IDR6"/>
      <c r="IDS6"/>
      <c r="IDT6"/>
      <c r="IDU6"/>
      <c r="IDV6"/>
      <c r="IDW6"/>
      <c r="IDX6"/>
      <c r="IDY6"/>
      <c r="IDZ6"/>
      <c r="IEA6"/>
      <c r="IEB6"/>
      <c r="IEC6"/>
      <c r="IED6"/>
      <c r="IEE6"/>
      <c r="IEF6"/>
      <c r="IEG6"/>
      <c r="IEH6"/>
      <c r="IEI6"/>
      <c r="IEJ6"/>
      <c r="IEK6"/>
      <c r="IEL6"/>
      <c r="IEM6"/>
      <c r="IEN6"/>
      <c r="IEO6"/>
      <c r="IEP6"/>
      <c r="IEQ6"/>
      <c r="IER6"/>
      <c r="IES6"/>
      <c r="IET6"/>
      <c r="IEU6"/>
      <c r="IEV6"/>
      <c r="IEW6"/>
      <c r="IEX6"/>
      <c r="IEY6"/>
      <c r="IEZ6"/>
      <c r="IFA6"/>
      <c r="IFB6"/>
      <c r="IFC6"/>
      <c r="IFD6"/>
      <c r="IFE6"/>
      <c r="IFF6"/>
      <c r="IFG6"/>
      <c r="IFH6"/>
      <c r="IFI6"/>
      <c r="IFJ6"/>
      <c r="IFK6"/>
      <c r="IFL6"/>
      <c r="IFM6"/>
      <c r="IFN6"/>
      <c r="IFO6"/>
      <c r="IFP6"/>
      <c r="IFQ6"/>
      <c r="IFR6"/>
      <c r="IFS6"/>
      <c r="IFT6"/>
      <c r="IFU6"/>
      <c r="IFV6"/>
      <c r="IFW6"/>
      <c r="IFX6"/>
      <c r="IFY6"/>
      <c r="IFZ6"/>
      <c r="IGA6"/>
      <c r="IGB6"/>
      <c r="IGC6"/>
      <c r="IGD6"/>
      <c r="IGE6"/>
      <c r="IGF6"/>
      <c r="IGG6"/>
      <c r="IGH6"/>
      <c r="IGI6"/>
      <c r="IGJ6"/>
      <c r="IGK6"/>
      <c r="IGL6"/>
      <c r="IGM6"/>
      <c r="IGN6"/>
      <c r="IGO6"/>
      <c r="IGP6"/>
      <c r="IGQ6"/>
      <c r="IGR6"/>
      <c r="IGS6"/>
      <c r="IGT6"/>
      <c r="IGU6"/>
      <c r="IGV6"/>
      <c r="IGW6"/>
      <c r="IGX6"/>
      <c r="IGY6"/>
      <c r="IGZ6"/>
      <c r="IHA6"/>
      <c r="IHB6"/>
      <c r="IHC6"/>
      <c r="IHD6"/>
      <c r="IHE6"/>
      <c r="IHF6"/>
      <c r="IHG6"/>
      <c r="IHH6"/>
      <c r="IHI6"/>
      <c r="IHJ6"/>
      <c r="IHK6"/>
      <c r="IHL6"/>
      <c r="IHM6"/>
      <c r="IHN6"/>
      <c r="IHO6"/>
      <c r="IHP6"/>
      <c r="IHQ6"/>
      <c r="IHR6"/>
      <c r="IHS6"/>
      <c r="IHT6"/>
      <c r="IHU6"/>
      <c r="IHV6"/>
      <c r="IHW6"/>
      <c r="IHX6"/>
      <c r="IHY6"/>
      <c r="IHZ6"/>
      <c r="IIA6"/>
      <c r="IIB6"/>
      <c r="IIC6"/>
      <c r="IID6"/>
      <c r="IIE6"/>
      <c r="IIF6"/>
      <c r="IIG6"/>
      <c r="IIH6"/>
      <c r="III6"/>
      <c r="IIJ6"/>
      <c r="IIK6"/>
      <c r="IIL6"/>
      <c r="IIM6"/>
      <c r="IIN6"/>
      <c r="IIO6"/>
      <c r="IIP6"/>
      <c r="IIQ6"/>
      <c r="IIR6"/>
      <c r="IIS6"/>
      <c r="IIT6"/>
      <c r="IIU6"/>
      <c r="IIV6"/>
      <c r="IIW6"/>
      <c r="IIX6"/>
      <c r="IIY6"/>
      <c r="IIZ6"/>
      <c r="IJA6"/>
      <c r="IJB6"/>
      <c r="IJC6"/>
      <c r="IJD6"/>
      <c r="IJE6"/>
      <c r="IJF6"/>
      <c r="IJG6"/>
      <c r="IJH6"/>
      <c r="IJI6"/>
      <c r="IJJ6"/>
      <c r="IJK6"/>
      <c r="IJL6"/>
      <c r="IJM6"/>
      <c r="IJN6"/>
      <c r="IJO6"/>
      <c r="IJP6"/>
      <c r="IJQ6"/>
      <c r="IJR6"/>
      <c r="IJS6"/>
      <c r="IJT6"/>
      <c r="IJU6"/>
      <c r="IJV6"/>
      <c r="IJW6"/>
      <c r="IJX6"/>
      <c r="IJY6"/>
      <c r="IJZ6"/>
      <c r="IKA6"/>
      <c r="IKB6"/>
      <c r="IKC6"/>
      <c r="IKD6"/>
      <c r="IKE6"/>
      <c r="IKF6"/>
      <c r="IKG6"/>
      <c r="IKH6"/>
      <c r="IKI6"/>
      <c r="IKJ6"/>
      <c r="IKK6"/>
      <c r="IKL6"/>
      <c r="IKM6"/>
      <c r="IKN6"/>
      <c r="IKO6"/>
      <c r="IKP6"/>
      <c r="IKQ6"/>
      <c r="IKR6"/>
      <c r="IKS6"/>
      <c r="IKT6"/>
      <c r="IKU6"/>
      <c r="IKV6"/>
      <c r="IKW6"/>
      <c r="IKX6"/>
      <c r="IKY6"/>
      <c r="IKZ6"/>
      <c r="ILA6"/>
      <c r="ILB6"/>
      <c r="ILC6"/>
      <c r="ILD6"/>
      <c r="ILE6"/>
      <c r="ILF6"/>
      <c r="ILG6"/>
      <c r="ILH6"/>
      <c r="ILI6"/>
      <c r="ILJ6"/>
      <c r="ILK6"/>
      <c r="ILL6"/>
      <c r="ILM6"/>
      <c r="ILN6"/>
      <c r="ILO6"/>
      <c r="ILP6"/>
      <c r="ILQ6"/>
      <c r="ILR6"/>
      <c r="ILS6"/>
      <c r="ILT6"/>
      <c r="ILU6"/>
      <c r="ILV6"/>
      <c r="ILW6"/>
      <c r="ILX6"/>
      <c r="ILY6"/>
      <c r="ILZ6"/>
      <c r="IMA6"/>
      <c r="IMB6"/>
      <c r="IMC6"/>
      <c r="IMD6"/>
      <c r="IME6"/>
      <c r="IMF6"/>
      <c r="IMG6"/>
      <c r="IMH6"/>
      <c r="IMI6"/>
      <c r="IMJ6"/>
      <c r="IMK6"/>
      <c r="IML6"/>
      <c r="IMM6"/>
      <c r="IMN6"/>
      <c r="IMO6"/>
      <c r="IMP6"/>
      <c r="IMQ6"/>
      <c r="IMR6"/>
      <c r="IMS6"/>
      <c r="IMT6"/>
      <c r="IMU6"/>
      <c r="IMV6"/>
      <c r="IMW6"/>
      <c r="IMX6"/>
      <c r="IMY6"/>
      <c r="IMZ6"/>
      <c r="INA6"/>
      <c r="INB6"/>
      <c r="INC6"/>
      <c r="IND6"/>
      <c r="INE6"/>
      <c r="INF6"/>
      <c r="ING6"/>
      <c r="INH6"/>
      <c r="INI6"/>
      <c r="INJ6"/>
      <c r="INK6"/>
      <c r="INL6"/>
      <c r="INM6"/>
      <c r="INN6"/>
      <c r="INO6"/>
      <c r="INP6"/>
      <c r="INQ6"/>
      <c r="INR6"/>
      <c r="INS6"/>
      <c r="INT6"/>
      <c r="INU6"/>
      <c r="INV6"/>
      <c r="INW6"/>
      <c r="INX6"/>
      <c r="INY6"/>
      <c r="INZ6"/>
      <c r="IOA6"/>
      <c r="IOB6"/>
      <c r="IOC6"/>
      <c r="IOD6"/>
      <c r="IOE6"/>
      <c r="IOF6"/>
      <c r="IOG6"/>
      <c r="IOH6"/>
      <c r="IOI6"/>
      <c r="IOJ6"/>
      <c r="IOK6"/>
      <c r="IOL6"/>
      <c r="IOM6"/>
      <c r="ION6"/>
      <c r="IOO6"/>
      <c r="IOP6"/>
      <c r="IOQ6"/>
      <c r="IOR6"/>
      <c r="IOS6"/>
      <c r="IOT6"/>
      <c r="IOU6"/>
      <c r="IOV6"/>
      <c r="IOW6"/>
      <c r="IOX6"/>
      <c r="IOY6"/>
      <c r="IOZ6"/>
      <c r="IPA6"/>
      <c r="IPB6"/>
      <c r="IPC6"/>
      <c r="IPD6"/>
      <c r="IPE6"/>
      <c r="IPF6"/>
      <c r="IPG6"/>
      <c r="IPH6"/>
      <c r="IPI6"/>
      <c r="IPJ6"/>
      <c r="IPK6"/>
      <c r="IPL6"/>
      <c r="IPM6"/>
      <c r="IPN6"/>
      <c r="IPO6"/>
      <c r="IPP6"/>
      <c r="IPQ6"/>
      <c r="IPR6"/>
      <c r="IPS6"/>
      <c r="IPT6"/>
      <c r="IPU6"/>
      <c r="IPV6"/>
      <c r="IPW6"/>
      <c r="IPX6"/>
      <c r="IPY6"/>
      <c r="IPZ6"/>
      <c r="IQA6"/>
      <c r="IQB6"/>
      <c r="IQC6"/>
      <c r="IQD6"/>
      <c r="IQE6"/>
      <c r="IQF6"/>
      <c r="IQG6"/>
      <c r="IQH6"/>
      <c r="IQI6"/>
      <c r="IQJ6"/>
      <c r="IQK6"/>
      <c r="IQL6"/>
      <c r="IQM6"/>
      <c r="IQN6"/>
      <c r="IQO6"/>
      <c r="IQP6"/>
      <c r="IQQ6"/>
      <c r="IQR6"/>
      <c r="IQS6"/>
      <c r="IQT6"/>
      <c r="IQU6"/>
      <c r="IQV6"/>
      <c r="IQW6"/>
      <c r="IQX6"/>
      <c r="IQY6"/>
      <c r="IQZ6"/>
      <c r="IRA6"/>
      <c r="IRB6"/>
      <c r="IRC6"/>
      <c r="IRD6"/>
      <c r="IRE6"/>
      <c r="IRF6"/>
      <c r="IRG6"/>
      <c r="IRH6"/>
      <c r="IRI6"/>
      <c r="IRJ6"/>
      <c r="IRK6"/>
      <c r="IRL6"/>
      <c r="IRM6"/>
      <c r="IRN6"/>
      <c r="IRO6"/>
      <c r="IRP6"/>
      <c r="IRQ6"/>
      <c r="IRR6"/>
      <c r="IRS6"/>
      <c r="IRT6"/>
      <c r="IRU6"/>
      <c r="IRV6"/>
      <c r="IRW6"/>
      <c r="IRX6"/>
      <c r="IRY6"/>
      <c r="IRZ6"/>
      <c r="ISA6"/>
      <c r="ISB6"/>
      <c r="ISC6"/>
      <c r="ISD6"/>
      <c r="ISE6"/>
      <c r="ISF6"/>
      <c r="ISG6"/>
      <c r="ISH6"/>
      <c r="ISI6"/>
      <c r="ISJ6"/>
      <c r="ISK6"/>
      <c r="ISL6"/>
      <c r="ISM6"/>
      <c r="ISN6"/>
      <c r="ISO6"/>
      <c r="ISP6"/>
      <c r="ISQ6"/>
      <c r="ISR6"/>
      <c r="ISS6"/>
      <c r="IST6"/>
      <c r="ISU6"/>
      <c r="ISV6"/>
      <c r="ISW6"/>
      <c r="ISX6"/>
      <c r="ISY6"/>
      <c r="ISZ6"/>
      <c r="ITA6"/>
      <c r="ITB6"/>
      <c r="ITC6"/>
      <c r="ITD6"/>
      <c r="ITE6"/>
      <c r="ITF6"/>
      <c r="ITG6"/>
      <c r="ITH6"/>
      <c r="ITI6"/>
      <c r="ITJ6"/>
      <c r="ITK6"/>
      <c r="ITL6"/>
      <c r="ITM6"/>
      <c r="ITN6"/>
      <c r="ITO6"/>
      <c r="ITP6"/>
      <c r="ITQ6"/>
      <c r="ITR6"/>
      <c r="ITS6"/>
      <c r="ITT6"/>
      <c r="ITU6"/>
      <c r="ITV6"/>
      <c r="ITW6"/>
      <c r="ITX6"/>
      <c r="ITY6"/>
      <c r="ITZ6"/>
      <c r="IUA6"/>
      <c r="IUB6"/>
      <c r="IUC6"/>
      <c r="IUD6"/>
      <c r="IUE6"/>
      <c r="IUF6"/>
      <c r="IUG6"/>
      <c r="IUH6"/>
      <c r="IUI6"/>
      <c r="IUJ6"/>
      <c r="IUK6"/>
      <c r="IUL6"/>
      <c r="IUM6"/>
      <c r="IUN6"/>
      <c r="IUO6"/>
      <c r="IUP6"/>
      <c r="IUQ6"/>
      <c r="IUR6"/>
      <c r="IUS6"/>
      <c r="IUT6"/>
      <c r="IUU6"/>
      <c r="IUV6"/>
      <c r="IUW6"/>
      <c r="IUX6"/>
      <c r="IUY6"/>
      <c r="IUZ6"/>
      <c r="IVA6"/>
      <c r="IVB6"/>
      <c r="IVC6"/>
      <c r="IVD6"/>
      <c r="IVE6"/>
      <c r="IVF6"/>
      <c r="IVG6"/>
      <c r="IVH6"/>
      <c r="IVI6"/>
      <c r="IVJ6"/>
      <c r="IVK6"/>
      <c r="IVL6"/>
      <c r="IVM6"/>
      <c r="IVN6"/>
      <c r="IVO6"/>
      <c r="IVP6"/>
      <c r="IVQ6"/>
      <c r="IVR6"/>
      <c r="IVS6"/>
      <c r="IVT6"/>
      <c r="IVU6"/>
      <c r="IVV6"/>
      <c r="IVW6"/>
      <c r="IVX6"/>
      <c r="IVY6"/>
      <c r="IVZ6"/>
      <c r="IWA6"/>
      <c r="IWB6"/>
      <c r="IWC6"/>
      <c r="IWD6"/>
      <c r="IWE6"/>
      <c r="IWF6"/>
      <c r="IWG6"/>
      <c r="IWH6"/>
      <c r="IWI6"/>
      <c r="IWJ6"/>
      <c r="IWK6"/>
      <c r="IWL6"/>
      <c r="IWM6"/>
      <c r="IWN6"/>
      <c r="IWO6"/>
      <c r="IWP6"/>
      <c r="IWQ6"/>
      <c r="IWR6"/>
      <c r="IWS6"/>
      <c r="IWT6"/>
      <c r="IWU6"/>
      <c r="IWV6"/>
      <c r="IWW6"/>
      <c r="IWX6"/>
      <c r="IWY6"/>
      <c r="IWZ6"/>
      <c r="IXA6"/>
      <c r="IXB6"/>
      <c r="IXC6"/>
      <c r="IXD6"/>
      <c r="IXE6"/>
      <c r="IXF6"/>
      <c r="IXG6"/>
      <c r="IXH6"/>
      <c r="IXI6"/>
      <c r="IXJ6"/>
      <c r="IXK6"/>
      <c r="IXL6"/>
      <c r="IXM6"/>
      <c r="IXN6"/>
      <c r="IXO6"/>
      <c r="IXP6"/>
      <c r="IXQ6"/>
      <c r="IXR6"/>
      <c r="IXS6"/>
      <c r="IXT6"/>
      <c r="IXU6"/>
      <c r="IXV6"/>
      <c r="IXW6"/>
      <c r="IXX6"/>
      <c r="IXY6"/>
      <c r="IXZ6"/>
      <c r="IYA6"/>
      <c r="IYB6"/>
      <c r="IYC6"/>
      <c r="IYD6"/>
      <c r="IYE6"/>
      <c r="IYF6"/>
      <c r="IYG6"/>
      <c r="IYH6"/>
      <c r="IYI6"/>
      <c r="IYJ6"/>
      <c r="IYK6"/>
      <c r="IYL6"/>
      <c r="IYM6"/>
      <c r="IYN6"/>
      <c r="IYO6"/>
      <c r="IYP6"/>
      <c r="IYQ6"/>
      <c r="IYR6"/>
      <c r="IYS6"/>
      <c r="IYT6"/>
      <c r="IYU6"/>
      <c r="IYV6"/>
      <c r="IYW6"/>
      <c r="IYX6"/>
      <c r="IYY6"/>
      <c r="IYZ6"/>
      <c r="IZA6"/>
      <c r="IZB6"/>
      <c r="IZC6"/>
      <c r="IZD6"/>
      <c r="IZE6"/>
      <c r="IZF6"/>
      <c r="IZG6"/>
      <c r="IZH6"/>
      <c r="IZI6"/>
      <c r="IZJ6"/>
      <c r="IZK6"/>
      <c r="IZL6"/>
      <c r="IZM6"/>
      <c r="IZN6"/>
      <c r="IZO6"/>
      <c r="IZP6"/>
      <c r="IZQ6"/>
      <c r="IZR6"/>
      <c r="IZS6"/>
      <c r="IZT6"/>
      <c r="IZU6"/>
      <c r="IZV6"/>
      <c r="IZW6"/>
      <c r="IZX6"/>
      <c r="IZY6"/>
      <c r="IZZ6"/>
      <c r="JAA6"/>
      <c r="JAB6"/>
      <c r="JAC6"/>
      <c r="JAD6"/>
      <c r="JAE6"/>
      <c r="JAF6"/>
      <c r="JAG6"/>
      <c r="JAH6"/>
      <c r="JAI6"/>
      <c r="JAJ6"/>
      <c r="JAK6"/>
      <c r="JAL6"/>
      <c r="JAM6"/>
      <c r="JAN6"/>
      <c r="JAO6"/>
      <c r="JAP6"/>
      <c r="JAQ6"/>
      <c r="JAR6"/>
      <c r="JAS6"/>
      <c r="JAT6"/>
      <c r="JAU6"/>
      <c r="JAV6"/>
      <c r="JAW6"/>
      <c r="JAX6"/>
      <c r="JAY6"/>
      <c r="JAZ6"/>
      <c r="JBA6"/>
      <c r="JBB6"/>
      <c r="JBC6"/>
      <c r="JBD6"/>
      <c r="JBE6"/>
      <c r="JBF6"/>
      <c r="JBG6"/>
      <c r="JBH6"/>
      <c r="JBI6"/>
      <c r="JBJ6"/>
      <c r="JBK6"/>
      <c r="JBL6"/>
      <c r="JBM6"/>
      <c r="JBN6"/>
      <c r="JBO6"/>
      <c r="JBP6"/>
      <c r="JBQ6"/>
      <c r="JBR6"/>
      <c r="JBS6"/>
      <c r="JBT6"/>
      <c r="JBU6"/>
      <c r="JBV6"/>
      <c r="JBW6"/>
      <c r="JBX6"/>
      <c r="JBY6"/>
      <c r="JBZ6"/>
      <c r="JCA6"/>
      <c r="JCB6"/>
      <c r="JCC6"/>
      <c r="JCD6"/>
      <c r="JCE6"/>
      <c r="JCF6"/>
      <c r="JCG6"/>
      <c r="JCH6"/>
      <c r="JCI6"/>
      <c r="JCJ6"/>
      <c r="JCK6"/>
      <c r="JCL6"/>
      <c r="JCM6"/>
      <c r="JCN6"/>
      <c r="JCO6"/>
      <c r="JCP6"/>
      <c r="JCQ6"/>
      <c r="JCR6"/>
      <c r="JCS6"/>
      <c r="JCT6"/>
      <c r="JCU6"/>
      <c r="JCV6"/>
      <c r="JCW6"/>
      <c r="JCX6"/>
      <c r="JCY6"/>
      <c r="JCZ6"/>
      <c r="JDA6"/>
      <c r="JDB6"/>
      <c r="JDC6"/>
      <c r="JDD6"/>
      <c r="JDE6"/>
      <c r="JDF6"/>
      <c r="JDG6"/>
      <c r="JDH6"/>
      <c r="JDI6"/>
      <c r="JDJ6"/>
      <c r="JDK6"/>
      <c r="JDL6"/>
      <c r="JDM6"/>
      <c r="JDN6"/>
      <c r="JDO6"/>
      <c r="JDP6"/>
      <c r="JDQ6"/>
      <c r="JDR6"/>
      <c r="JDS6"/>
      <c r="JDT6"/>
      <c r="JDU6"/>
      <c r="JDV6"/>
      <c r="JDW6"/>
      <c r="JDX6"/>
      <c r="JDY6"/>
      <c r="JDZ6"/>
      <c r="JEA6"/>
      <c r="JEB6"/>
      <c r="JEC6"/>
      <c r="JED6"/>
      <c r="JEE6"/>
      <c r="JEF6"/>
      <c r="JEG6"/>
      <c r="JEH6"/>
      <c r="JEI6"/>
      <c r="JEJ6"/>
      <c r="JEK6"/>
      <c r="JEL6"/>
      <c r="JEM6"/>
      <c r="JEN6"/>
      <c r="JEO6"/>
      <c r="JEP6"/>
      <c r="JEQ6"/>
      <c r="JER6"/>
      <c r="JES6"/>
      <c r="JET6"/>
      <c r="JEU6"/>
      <c r="JEV6"/>
      <c r="JEW6"/>
      <c r="JEX6"/>
      <c r="JEY6"/>
      <c r="JEZ6"/>
      <c r="JFA6"/>
      <c r="JFB6"/>
      <c r="JFC6"/>
      <c r="JFD6"/>
      <c r="JFE6"/>
      <c r="JFF6"/>
      <c r="JFG6"/>
      <c r="JFH6"/>
      <c r="JFI6"/>
      <c r="JFJ6"/>
      <c r="JFK6"/>
      <c r="JFL6"/>
      <c r="JFM6"/>
      <c r="JFN6"/>
      <c r="JFO6"/>
      <c r="JFP6"/>
      <c r="JFQ6"/>
      <c r="JFR6"/>
      <c r="JFS6"/>
      <c r="JFT6"/>
      <c r="JFU6"/>
      <c r="JFV6"/>
      <c r="JFW6"/>
      <c r="JFX6"/>
      <c r="JFY6"/>
      <c r="JFZ6"/>
      <c r="JGA6"/>
      <c r="JGB6"/>
      <c r="JGC6"/>
      <c r="JGD6"/>
      <c r="JGE6"/>
      <c r="JGF6"/>
      <c r="JGG6"/>
      <c r="JGH6"/>
      <c r="JGI6"/>
      <c r="JGJ6"/>
      <c r="JGK6"/>
      <c r="JGL6"/>
      <c r="JGM6"/>
      <c r="JGN6"/>
      <c r="JGO6"/>
      <c r="JGP6"/>
      <c r="JGQ6"/>
      <c r="JGR6"/>
      <c r="JGS6"/>
      <c r="JGT6"/>
      <c r="JGU6"/>
      <c r="JGV6"/>
      <c r="JGW6"/>
      <c r="JGX6"/>
      <c r="JGY6"/>
      <c r="JGZ6"/>
      <c r="JHA6"/>
      <c r="JHB6"/>
      <c r="JHC6"/>
      <c r="JHD6"/>
      <c r="JHE6"/>
      <c r="JHF6"/>
      <c r="JHG6"/>
      <c r="JHH6"/>
      <c r="JHI6"/>
      <c r="JHJ6"/>
      <c r="JHK6"/>
      <c r="JHL6"/>
      <c r="JHM6"/>
      <c r="JHN6"/>
      <c r="JHO6"/>
      <c r="JHP6"/>
      <c r="JHQ6"/>
      <c r="JHR6"/>
      <c r="JHS6"/>
      <c r="JHT6"/>
      <c r="JHU6"/>
      <c r="JHV6"/>
      <c r="JHW6"/>
      <c r="JHX6"/>
      <c r="JHY6"/>
      <c r="JHZ6"/>
      <c r="JIA6"/>
      <c r="JIB6"/>
      <c r="JIC6"/>
      <c r="JID6"/>
      <c r="JIE6"/>
      <c r="JIF6"/>
      <c r="JIG6"/>
      <c r="JIH6"/>
      <c r="JII6"/>
      <c r="JIJ6"/>
      <c r="JIK6"/>
      <c r="JIL6"/>
      <c r="JIM6"/>
      <c r="JIN6"/>
      <c r="JIO6"/>
      <c r="JIP6"/>
      <c r="JIQ6"/>
      <c r="JIR6"/>
      <c r="JIS6"/>
      <c r="JIT6"/>
      <c r="JIU6"/>
      <c r="JIV6"/>
      <c r="JIW6"/>
      <c r="JIX6"/>
      <c r="JIY6"/>
      <c r="JIZ6"/>
      <c r="JJA6"/>
      <c r="JJB6"/>
      <c r="JJC6"/>
      <c r="JJD6"/>
      <c r="JJE6"/>
      <c r="JJF6"/>
      <c r="JJG6"/>
      <c r="JJH6"/>
      <c r="JJI6"/>
      <c r="JJJ6"/>
      <c r="JJK6"/>
      <c r="JJL6"/>
      <c r="JJM6"/>
      <c r="JJN6"/>
      <c r="JJO6"/>
      <c r="JJP6"/>
      <c r="JJQ6"/>
      <c r="JJR6"/>
      <c r="JJS6"/>
      <c r="JJT6"/>
      <c r="JJU6"/>
      <c r="JJV6"/>
      <c r="JJW6"/>
      <c r="JJX6"/>
      <c r="JJY6"/>
      <c r="JJZ6"/>
      <c r="JKA6"/>
      <c r="JKB6"/>
      <c r="JKC6"/>
      <c r="JKD6"/>
      <c r="JKE6"/>
      <c r="JKF6"/>
      <c r="JKG6"/>
      <c r="JKH6"/>
      <c r="JKI6"/>
      <c r="JKJ6"/>
      <c r="JKK6"/>
      <c r="JKL6"/>
      <c r="JKM6"/>
      <c r="JKN6"/>
      <c r="JKO6"/>
      <c r="JKP6"/>
      <c r="JKQ6"/>
      <c r="JKR6"/>
      <c r="JKS6"/>
      <c r="JKT6"/>
      <c r="JKU6"/>
      <c r="JKV6"/>
      <c r="JKW6"/>
      <c r="JKX6"/>
      <c r="JKY6"/>
      <c r="JKZ6"/>
      <c r="JLA6"/>
      <c r="JLB6"/>
      <c r="JLC6"/>
      <c r="JLD6"/>
      <c r="JLE6"/>
      <c r="JLF6"/>
      <c r="JLG6"/>
      <c r="JLH6"/>
      <c r="JLI6"/>
      <c r="JLJ6"/>
      <c r="JLK6"/>
      <c r="JLL6"/>
      <c r="JLM6"/>
      <c r="JLN6"/>
      <c r="JLO6"/>
      <c r="JLP6"/>
      <c r="JLQ6"/>
      <c r="JLR6"/>
      <c r="JLS6"/>
      <c r="JLT6"/>
      <c r="JLU6"/>
      <c r="JLV6"/>
      <c r="JLW6"/>
      <c r="JLX6"/>
      <c r="JLY6"/>
      <c r="JLZ6"/>
      <c r="JMA6"/>
      <c r="JMB6"/>
      <c r="JMC6"/>
      <c r="JMD6"/>
      <c r="JME6"/>
      <c r="JMF6"/>
      <c r="JMG6"/>
      <c r="JMH6"/>
      <c r="JMI6"/>
      <c r="JMJ6"/>
      <c r="JMK6"/>
      <c r="JML6"/>
      <c r="JMM6"/>
      <c r="JMN6"/>
      <c r="JMO6"/>
      <c r="JMP6"/>
      <c r="JMQ6"/>
      <c r="JMR6"/>
      <c r="JMS6"/>
      <c r="JMT6"/>
      <c r="JMU6"/>
      <c r="JMV6"/>
      <c r="JMW6"/>
      <c r="JMX6"/>
      <c r="JMY6"/>
      <c r="JMZ6"/>
      <c r="JNA6"/>
      <c r="JNB6"/>
      <c r="JNC6"/>
      <c r="JND6"/>
      <c r="JNE6"/>
      <c r="JNF6"/>
      <c r="JNG6"/>
      <c r="JNH6"/>
      <c r="JNI6"/>
      <c r="JNJ6"/>
      <c r="JNK6"/>
      <c r="JNL6"/>
      <c r="JNM6"/>
      <c r="JNN6"/>
      <c r="JNO6"/>
      <c r="JNP6"/>
      <c r="JNQ6"/>
      <c r="JNR6"/>
      <c r="JNS6"/>
      <c r="JNT6"/>
      <c r="JNU6"/>
      <c r="JNV6"/>
      <c r="JNW6"/>
      <c r="JNX6"/>
      <c r="JNY6"/>
      <c r="JNZ6"/>
      <c r="JOA6"/>
      <c r="JOB6"/>
      <c r="JOC6"/>
      <c r="JOD6"/>
      <c r="JOE6"/>
      <c r="JOF6"/>
      <c r="JOG6"/>
      <c r="JOH6"/>
      <c r="JOI6"/>
      <c r="JOJ6"/>
      <c r="JOK6"/>
      <c r="JOL6"/>
      <c r="JOM6"/>
      <c r="JON6"/>
      <c r="JOO6"/>
      <c r="JOP6"/>
      <c r="JOQ6"/>
      <c r="JOR6"/>
      <c r="JOS6"/>
      <c r="JOT6"/>
      <c r="JOU6"/>
      <c r="JOV6"/>
      <c r="JOW6"/>
      <c r="JOX6"/>
      <c r="JOY6"/>
      <c r="JOZ6"/>
      <c r="JPA6"/>
      <c r="JPB6"/>
      <c r="JPC6"/>
      <c r="JPD6"/>
      <c r="JPE6"/>
      <c r="JPF6"/>
      <c r="JPG6"/>
      <c r="JPH6"/>
      <c r="JPI6"/>
      <c r="JPJ6"/>
      <c r="JPK6"/>
      <c r="JPL6"/>
      <c r="JPM6"/>
      <c r="JPN6"/>
      <c r="JPO6"/>
      <c r="JPP6"/>
      <c r="JPQ6"/>
      <c r="JPR6"/>
      <c r="JPS6"/>
      <c r="JPT6"/>
      <c r="JPU6"/>
      <c r="JPV6"/>
      <c r="JPW6"/>
      <c r="JPX6"/>
      <c r="JPY6"/>
      <c r="JPZ6"/>
      <c r="JQA6"/>
      <c r="JQB6"/>
      <c r="JQC6"/>
      <c r="JQD6"/>
      <c r="JQE6"/>
      <c r="JQF6"/>
      <c r="JQG6"/>
      <c r="JQH6"/>
      <c r="JQI6"/>
      <c r="JQJ6"/>
      <c r="JQK6"/>
      <c r="JQL6"/>
      <c r="JQM6"/>
      <c r="JQN6"/>
      <c r="JQO6"/>
      <c r="JQP6"/>
      <c r="JQQ6"/>
      <c r="JQR6"/>
      <c r="JQS6"/>
      <c r="JQT6"/>
      <c r="JQU6"/>
      <c r="JQV6"/>
      <c r="JQW6"/>
      <c r="JQX6"/>
      <c r="JQY6"/>
      <c r="JQZ6"/>
      <c r="JRA6"/>
      <c r="JRB6"/>
      <c r="JRC6"/>
      <c r="JRD6"/>
      <c r="JRE6"/>
      <c r="JRF6"/>
      <c r="JRG6"/>
      <c r="JRH6"/>
      <c r="JRI6"/>
      <c r="JRJ6"/>
      <c r="JRK6"/>
      <c r="JRL6"/>
      <c r="JRM6"/>
      <c r="JRN6"/>
      <c r="JRO6"/>
      <c r="JRP6"/>
      <c r="JRQ6"/>
      <c r="JRR6"/>
      <c r="JRS6"/>
      <c r="JRT6"/>
      <c r="JRU6"/>
      <c r="JRV6"/>
      <c r="JRW6"/>
      <c r="JRX6"/>
      <c r="JRY6"/>
      <c r="JRZ6"/>
      <c r="JSA6"/>
      <c r="JSB6"/>
      <c r="JSC6"/>
      <c r="JSD6"/>
      <c r="JSE6"/>
      <c r="JSF6"/>
      <c r="JSG6"/>
      <c r="JSH6"/>
      <c r="JSI6"/>
      <c r="JSJ6"/>
      <c r="JSK6"/>
      <c r="JSL6"/>
      <c r="JSM6"/>
      <c r="JSN6"/>
      <c r="JSO6"/>
      <c r="JSP6"/>
      <c r="JSQ6"/>
      <c r="JSR6"/>
      <c r="JSS6"/>
      <c r="JST6"/>
      <c r="JSU6"/>
      <c r="JSV6"/>
      <c r="JSW6"/>
      <c r="JSX6"/>
      <c r="JSY6"/>
      <c r="JSZ6"/>
      <c r="JTA6"/>
      <c r="JTB6"/>
      <c r="JTC6"/>
      <c r="JTD6"/>
      <c r="JTE6"/>
      <c r="JTF6"/>
      <c r="JTG6"/>
      <c r="JTH6"/>
      <c r="JTI6"/>
      <c r="JTJ6"/>
      <c r="JTK6"/>
      <c r="JTL6"/>
      <c r="JTM6"/>
      <c r="JTN6"/>
      <c r="JTO6"/>
      <c r="JTP6"/>
      <c r="JTQ6"/>
      <c r="JTR6"/>
      <c r="JTS6"/>
      <c r="JTT6"/>
      <c r="JTU6"/>
      <c r="JTV6"/>
      <c r="JTW6"/>
      <c r="JTX6"/>
      <c r="JTY6"/>
      <c r="JTZ6"/>
      <c r="JUA6"/>
      <c r="JUB6"/>
      <c r="JUC6"/>
      <c r="JUD6"/>
      <c r="JUE6"/>
      <c r="JUF6"/>
      <c r="JUG6"/>
      <c r="JUH6"/>
      <c r="JUI6"/>
      <c r="JUJ6"/>
      <c r="JUK6"/>
      <c r="JUL6"/>
      <c r="JUM6"/>
      <c r="JUN6"/>
      <c r="JUO6"/>
      <c r="JUP6"/>
      <c r="JUQ6"/>
      <c r="JUR6"/>
      <c r="JUS6"/>
      <c r="JUT6"/>
      <c r="JUU6"/>
      <c r="JUV6"/>
      <c r="JUW6"/>
      <c r="JUX6"/>
      <c r="JUY6"/>
      <c r="JUZ6"/>
      <c r="JVA6"/>
      <c r="JVB6"/>
      <c r="JVC6"/>
      <c r="JVD6"/>
      <c r="JVE6"/>
      <c r="JVF6"/>
      <c r="JVG6"/>
      <c r="JVH6"/>
      <c r="JVI6"/>
      <c r="JVJ6"/>
      <c r="JVK6"/>
      <c r="JVL6"/>
      <c r="JVM6"/>
      <c r="JVN6"/>
      <c r="JVO6"/>
      <c r="JVP6"/>
      <c r="JVQ6"/>
      <c r="JVR6"/>
      <c r="JVS6"/>
      <c r="JVT6"/>
      <c r="JVU6"/>
      <c r="JVV6"/>
      <c r="JVW6"/>
      <c r="JVX6"/>
      <c r="JVY6"/>
      <c r="JVZ6"/>
      <c r="JWA6"/>
      <c r="JWB6"/>
      <c r="JWC6"/>
      <c r="JWD6"/>
      <c r="JWE6"/>
      <c r="JWF6"/>
      <c r="JWG6"/>
      <c r="JWH6"/>
      <c r="JWI6"/>
      <c r="JWJ6"/>
      <c r="JWK6"/>
      <c r="JWL6"/>
      <c r="JWM6"/>
      <c r="JWN6"/>
      <c r="JWO6"/>
      <c r="JWP6"/>
      <c r="JWQ6"/>
      <c r="JWR6"/>
      <c r="JWS6"/>
      <c r="JWT6"/>
      <c r="JWU6"/>
      <c r="JWV6"/>
      <c r="JWW6"/>
      <c r="JWX6"/>
      <c r="JWY6"/>
      <c r="JWZ6"/>
      <c r="JXA6"/>
      <c r="JXB6"/>
      <c r="JXC6"/>
      <c r="JXD6"/>
      <c r="JXE6"/>
      <c r="JXF6"/>
      <c r="JXG6"/>
      <c r="JXH6"/>
      <c r="JXI6"/>
      <c r="JXJ6"/>
      <c r="JXK6"/>
      <c r="JXL6"/>
      <c r="JXM6"/>
      <c r="JXN6"/>
      <c r="JXO6"/>
      <c r="JXP6"/>
      <c r="JXQ6"/>
      <c r="JXR6"/>
      <c r="JXS6"/>
      <c r="JXT6"/>
      <c r="JXU6"/>
      <c r="JXV6"/>
      <c r="JXW6"/>
      <c r="JXX6"/>
      <c r="JXY6"/>
      <c r="JXZ6"/>
      <c r="JYA6"/>
      <c r="JYB6"/>
      <c r="JYC6"/>
      <c r="JYD6"/>
      <c r="JYE6"/>
      <c r="JYF6"/>
      <c r="JYG6"/>
      <c r="JYH6"/>
      <c r="JYI6"/>
      <c r="JYJ6"/>
      <c r="JYK6"/>
      <c r="JYL6"/>
      <c r="JYM6"/>
      <c r="JYN6"/>
      <c r="JYO6"/>
      <c r="JYP6"/>
      <c r="JYQ6"/>
      <c r="JYR6"/>
      <c r="JYS6"/>
      <c r="JYT6"/>
      <c r="JYU6"/>
      <c r="JYV6"/>
      <c r="JYW6"/>
      <c r="JYX6"/>
      <c r="JYY6"/>
      <c r="JYZ6"/>
      <c r="JZA6"/>
      <c r="JZB6"/>
      <c r="JZC6"/>
      <c r="JZD6"/>
      <c r="JZE6"/>
      <c r="JZF6"/>
      <c r="JZG6"/>
      <c r="JZH6"/>
      <c r="JZI6"/>
      <c r="JZJ6"/>
      <c r="JZK6"/>
      <c r="JZL6"/>
      <c r="JZM6"/>
      <c r="JZN6"/>
      <c r="JZO6"/>
      <c r="JZP6"/>
      <c r="JZQ6"/>
      <c r="JZR6"/>
      <c r="JZS6"/>
      <c r="JZT6"/>
      <c r="JZU6"/>
      <c r="JZV6"/>
      <c r="JZW6"/>
      <c r="JZX6"/>
      <c r="JZY6"/>
      <c r="JZZ6"/>
      <c r="KAA6"/>
      <c r="KAB6"/>
      <c r="KAC6"/>
      <c r="KAD6"/>
      <c r="KAE6"/>
      <c r="KAF6"/>
      <c r="KAG6"/>
      <c r="KAH6"/>
      <c r="KAI6"/>
      <c r="KAJ6"/>
      <c r="KAK6"/>
      <c r="KAL6"/>
      <c r="KAM6"/>
      <c r="KAN6"/>
      <c r="KAO6"/>
      <c r="KAP6"/>
      <c r="KAQ6"/>
      <c r="KAR6"/>
      <c r="KAS6"/>
      <c r="KAT6"/>
      <c r="KAU6"/>
      <c r="KAV6"/>
      <c r="KAW6"/>
      <c r="KAX6"/>
      <c r="KAY6"/>
      <c r="KAZ6"/>
      <c r="KBA6"/>
      <c r="KBB6"/>
      <c r="KBC6"/>
      <c r="KBD6"/>
      <c r="KBE6"/>
      <c r="KBF6"/>
      <c r="KBG6"/>
      <c r="KBH6"/>
      <c r="KBI6"/>
      <c r="KBJ6"/>
      <c r="KBK6"/>
      <c r="KBL6"/>
      <c r="KBM6"/>
      <c r="KBN6"/>
      <c r="KBO6"/>
      <c r="KBP6"/>
      <c r="KBQ6"/>
      <c r="KBR6"/>
      <c r="KBS6"/>
      <c r="KBT6"/>
      <c r="KBU6"/>
      <c r="KBV6"/>
      <c r="KBW6"/>
      <c r="KBX6"/>
      <c r="KBY6"/>
      <c r="KBZ6"/>
      <c r="KCA6"/>
      <c r="KCB6"/>
      <c r="KCC6"/>
      <c r="KCD6"/>
      <c r="KCE6"/>
      <c r="KCF6"/>
      <c r="KCG6"/>
      <c r="KCH6"/>
      <c r="KCI6"/>
      <c r="KCJ6"/>
      <c r="KCK6"/>
      <c r="KCL6"/>
      <c r="KCM6"/>
      <c r="KCN6"/>
      <c r="KCO6"/>
      <c r="KCP6"/>
      <c r="KCQ6"/>
      <c r="KCR6"/>
      <c r="KCS6"/>
      <c r="KCT6"/>
      <c r="KCU6"/>
      <c r="KCV6"/>
      <c r="KCW6"/>
      <c r="KCX6"/>
      <c r="KCY6"/>
      <c r="KCZ6"/>
      <c r="KDA6"/>
      <c r="KDB6"/>
      <c r="KDC6"/>
      <c r="KDD6"/>
      <c r="KDE6"/>
      <c r="KDF6"/>
      <c r="KDG6"/>
      <c r="KDH6"/>
      <c r="KDI6"/>
      <c r="KDJ6"/>
      <c r="KDK6"/>
      <c r="KDL6"/>
      <c r="KDM6"/>
      <c r="KDN6"/>
      <c r="KDO6"/>
      <c r="KDP6"/>
      <c r="KDQ6"/>
      <c r="KDR6"/>
      <c r="KDS6"/>
      <c r="KDT6"/>
      <c r="KDU6"/>
      <c r="KDV6"/>
      <c r="KDW6"/>
      <c r="KDX6"/>
      <c r="KDY6"/>
      <c r="KDZ6"/>
      <c r="KEA6"/>
      <c r="KEB6"/>
      <c r="KEC6"/>
      <c r="KED6"/>
      <c r="KEE6"/>
      <c r="KEF6"/>
      <c r="KEG6"/>
      <c r="KEH6"/>
      <c r="KEI6"/>
      <c r="KEJ6"/>
      <c r="KEK6"/>
      <c r="KEL6"/>
      <c r="KEM6"/>
      <c r="KEN6"/>
      <c r="KEO6"/>
      <c r="KEP6"/>
      <c r="KEQ6"/>
      <c r="KER6"/>
      <c r="KES6"/>
      <c r="KET6"/>
      <c r="KEU6"/>
      <c r="KEV6"/>
      <c r="KEW6"/>
      <c r="KEX6"/>
      <c r="KEY6"/>
      <c r="KEZ6"/>
      <c r="KFA6"/>
      <c r="KFB6"/>
      <c r="KFC6"/>
      <c r="KFD6"/>
      <c r="KFE6"/>
      <c r="KFF6"/>
      <c r="KFG6"/>
      <c r="KFH6"/>
      <c r="KFI6"/>
      <c r="KFJ6"/>
      <c r="KFK6"/>
      <c r="KFL6"/>
      <c r="KFM6"/>
      <c r="KFN6"/>
      <c r="KFO6"/>
      <c r="KFP6"/>
      <c r="KFQ6"/>
      <c r="KFR6"/>
      <c r="KFS6"/>
      <c r="KFT6"/>
      <c r="KFU6"/>
      <c r="KFV6"/>
      <c r="KFW6"/>
      <c r="KFX6"/>
      <c r="KFY6"/>
      <c r="KFZ6"/>
      <c r="KGA6"/>
      <c r="KGB6"/>
      <c r="KGC6"/>
      <c r="KGD6"/>
      <c r="KGE6"/>
      <c r="KGF6"/>
      <c r="KGG6"/>
      <c r="KGH6"/>
      <c r="KGI6"/>
      <c r="KGJ6"/>
      <c r="KGK6"/>
      <c r="KGL6"/>
      <c r="KGM6"/>
      <c r="KGN6"/>
      <c r="KGO6"/>
      <c r="KGP6"/>
      <c r="KGQ6"/>
      <c r="KGR6"/>
      <c r="KGS6"/>
      <c r="KGT6"/>
      <c r="KGU6"/>
      <c r="KGV6"/>
      <c r="KGW6"/>
      <c r="KGX6"/>
      <c r="KGY6"/>
      <c r="KGZ6"/>
      <c r="KHA6"/>
      <c r="KHB6"/>
      <c r="KHC6"/>
      <c r="KHD6"/>
      <c r="KHE6"/>
      <c r="KHF6"/>
      <c r="KHG6"/>
      <c r="KHH6"/>
      <c r="KHI6"/>
      <c r="KHJ6"/>
      <c r="KHK6"/>
      <c r="KHL6"/>
      <c r="KHM6"/>
      <c r="KHN6"/>
      <c r="KHO6"/>
      <c r="KHP6"/>
      <c r="KHQ6"/>
      <c r="KHR6"/>
      <c r="KHS6"/>
      <c r="KHT6"/>
      <c r="KHU6"/>
      <c r="KHV6"/>
      <c r="KHW6"/>
      <c r="KHX6"/>
      <c r="KHY6"/>
      <c r="KHZ6"/>
      <c r="KIA6"/>
      <c r="KIB6"/>
      <c r="KIC6"/>
      <c r="KID6"/>
      <c r="KIE6"/>
      <c r="KIF6"/>
      <c r="KIG6"/>
      <c r="KIH6"/>
      <c r="KII6"/>
      <c r="KIJ6"/>
      <c r="KIK6"/>
      <c r="KIL6"/>
      <c r="KIM6"/>
      <c r="KIN6"/>
      <c r="KIO6"/>
      <c r="KIP6"/>
      <c r="KIQ6"/>
      <c r="KIR6"/>
      <c r="KIS6"/>
      <c r="KIT6"/>
      <c r="KIU6"/>
      <c r="KIV6"/>
      <c r="KIW6"/>
      <c r="KIX6"/>
      <c r="KIY6"/>
      <c r="KIZ6"/>
      <c r="KJA6"/>
      <c r="KJB6"/>
      <c r="KJC6"/>
      <c r="KJD6"/>
      <c r="KJE6"/>
      <c r="KJF6"/>
      <c r="KJG6"/>
      <c r="KJH6"/>
      <c r="KJI6"/>
      <c r="KJJ6"/>
      <c r="KJK6"/>
      <c r="KJL6"/>
      <c r="KJM6"/>
      <c r="KJN6"/>
      <c r="KJO6"/>
      <c r="KJP6"/>
      <c r="KJQ6"/>
      <c r="KJR6"/>
      <c r="KJS6"/>
      <c r="KJT6"/>
      <c r="KJU6"/>
      <c r="KJV6"/>
      <c r="KJW6"/>
      <c r="KJX6"/>
      <c r="KJY6"/>
      <c r="KJZ6"/>
      <c r="KKA6"/>
      <c r="KKB6"/>
      <c r="KKC6"/>
      <c r="KKD6"/>
      <c r="KKE6"/>
      <c r="KKF6"/>
      <c r="KKG6"/>
      <c r="KKH6"/>
      <c r="KKI6"/>
      <c r="KKJ6"/>
      <c r="KKK6"/>
      <c r="KKL6"/>
      <c r="KKM6"/>
      <c r="KKN6"/>
      <c r="KKO6"/>
      <c r="KKP6"/>
      <c r="KKQ6"/>
      <c r="KKR6"/>
      <c r="KKS6"/>
      <c r="KKT6"/>
      <c r="KKU6"/>
      <c r="KKV6"/>
      <c r="KKW6"/>
      <c r="KKX6"/>
      <c r="KKY6"/>
      <c r="KKZ6"/>
      <c r="KLA6"/>
      <c r="KLB6"/>
      <c r="KLC6"/>
      <c r="KLD6"/>
      <c r="KLE6"/>
      <c r="KLF6"/>
      <c r="KLG6"/>
      <c r="KLH6"/>
      <c r="KLI6"/>
      <c r="KLJ6"/>
      <c r="KLK6"/>
      <c r="KLL6"/>
      <c r="KLM6"/>
      <c r="KLN6"/>
      <c r="KLO6"/>
      <c r="KLP6"/>
      <c r="KLQ6"/>
      <c r="KLR6"/>
      <c r="KLS6"/>
      <c r="KLT6"/>
      <c r="KLU6"/>
      <c r="KLV6"/>
      <c r="KLW6"/>
      <c r="KLX6"/>
      <c r="KLY6"/>
      <c r="KLZ6"/>
      <c r="KMA6"/>
      <c r="KMB6"/>
      <c r="KMC6"/>
      <c r="KMD6"/>
      <c r="KME6"/>
      <c r="KMF6"/>
      <c r="KMG6"/>
      <c r="KMH6"/>
      <c r="KMI6"/>
      <c r="KMJ6"/>
      <c r="KMK6"/>
      <c r="KML6"/>
      <c r="KMM6"/>
      <c r="KMN6"/>
      <c r="KMO6"/>
      <c r="KMP6"/>
      <c r="KMQ6"/>
      <c r="KMR6"/>
      <c r="KMS6"/>
      <c r="KMT6"/>
      <c r="KMU6"/>
      <c r="KMV6"/>
      <c r="KMW6"/>
      <c r="KMX6"/>
      <c r="KMY6"/>
      <c r="KMZ6"/>
      <c r="KNA6"/>
      <c r="KNB6"/>
      <c r="KNC6"/>
      <c r="KND6"/>
      <c r="KNE6"/>
      <c r="KNF6"/>
      <c r="KNG6"/>
      <c r="KNH6"/>
      <c r="KNI6"/>
      <c r="KNJ6"/>
      <c r="KNK6"/>
      <c r="KNL6"/>
      <c r="KNM6"/>
      <c r="KNN6"/>
      <c r="KNO6"/>
      <c r="KNP6"/>
      <c r="KNQ6"/>
      <c r="KNR6"/>
      <c r="KNS6"/>
      <c r="KNT6"/>
      <c r="KNU6"/>
      <c r="KNV6"/>
      <c r="KNW6"/>
      <c r="KNX6"/>
      <c r="KNY6"/>
      <c r="KNZ6"/>
      <c r="KOA6"/>
      <c r="KOB6"/>
      <c r="KOC6"/>
      <c r="KOD6"/>
      <c r="KOE6"/>
      <c r="KOF6"/>
      <c r="KOG6"/>
      <c r="KOH6"/>
      <c r="KOI6"/>
      <c r="KOJ6"/>
      <c r="KOK6"/>
      <c r="KOL6"/>
      <c r="KOM6"/>
      <c r="KON6"/>
      <c r="KOO6"/>
      <c r="KOP6"/>
      <c r="KOQ6"/>
      <c r="KOR6"/>
      <c r="KOS6"/>
      <c r="KOT6"/>
      <c r="KOU6"/>
      <c r="KOV6"/>
      <c r="KOW6"/>
      <c r="KOX6"/>
      <c r="KOY6"/>
      <c r="KOZ6"/>
      <c r="KPA6"/>
      <c r="KPB6"/>
      <c r="KPC6"/>
      <c r="KPD6"/>
      <c r="KPE6"/>
      <c r="KPF6"/>
      <c r="KPG6"/>
      <c r="KPH6"/>
      <c r="KPI6"/>
      <c r="KPJ6"/>
      <c r="KPK6"/>
      <c r="KPL6"/>
      <c r="KPM6"/>
      <c r="KPN6"/>
      <c r="KPO6"/>
      <c r="KPP6"/>
      <c r="KPQ6"/>
      <c r="KPR6"/>
      <c r="KPS6"/>
      <c r="KPT6"/>
      <c r="KPU6"/>
      <c r="KPV6"/>
      <c r="KPW6"/>
      <c r="KPX6"/>
      <c r="KPY6"/>
      <c r="KPZ6"/>
      <c r="KQA6"/>
      <c r="KQB6"/>
      <c r="KQC6"/>
      <c r="KQD6"/>
      <c r="KQE6"/>
      <c r="KQF6"/>
      <c r="KQG6"/>
      <c r="KQH6"/>
      <c r="KQI6"/>
      <c r="KQJ6"/>
      <c r="KQK6"/>
      <c r="KQL6"/>
      <c r="KQM6"/>
      <c r="KQN6"/>
      <c r="KQO6"/>
      <c r="KQP6"/>
      <c r="KQQ6"/>
      <c r="KQR6"/>
      <c r="KQS6"/>
      <c r="KQT6"/>
      <c r="KQU6"/>
      <c r="KQV6"/>
      <c r="KQW6"/>
      <c r="KQX6"/>
      <c r="KQY6"/>
      <c r="KQZ6"/>
      <c r="KRA6"/>
      <c r="KRB6"/>
      <c r="KRC6"/>
      <c r="KRD6"/>
      <c r="KRE6"/>
      <c r="KRF6"/>
      <c r="KRG6"/>
      <c r="KRH6"/>
      <c r="KRI6"/>
      <c r="KRJ6"/>
      <c r="KRK6"/>
      <c r="KRL6"/>
      <c r="KRM6"/>
      <c r="KRN6"/>
      <c r="KRO6"/>
      <c r="KRP6"/>
      <c r="KRQ6"/>
      <c r="KRR6"/>
      <c r="KRS6"/>
      <c r="KRT6"/>
      <c r="KRU6"/>
      <c r="KRV6"/>
      <c r="KRW6"/>
      <c r="KRX6"/>
      <c r="KRY6"/>
      <c r="KRZ6"/>
      <c r="KSA6"/>
      <c r="KSB6"/>
      <c r="KSC6"/>
      <c r="KSD6"/>
      <c r="KSE6"/>
      <c r="KSF6"/>
      <c r="KSG6"/>
      <c r="KSH6"/>
      <c r="KSI6"/>
      <c r="KSJ6"/>
      <c r="KSK6"/>
      <c r="KSL6"/>
      <c r="KSM6"/>
      <c r="KSN6"/>
      <c r="KSO6"/>
      <c r="KSP6"/>
      <c r="KSQ6"/>
      <c r="KSR6"/>
      <c r="KSS6"/>
      <c r="KST6"/>
      <c r="KSU6"/>
      <c r="KSV6"/>
      <c r="KSW6"/>
      <c r="KSX6"/>
      <c r="KSY6"/>
      <c r="KSZ6"/>
      <c r="KTA6"/>
      <c r="KTB6"/>
      <c r="KTC6"/>
      <c r="KTD6"/>
      <c r="KTE6"/>
      <c r="KTF6"/>
      <c r="KTG6"/>
      <c r="KTH6"/>
      <c r="KTI6"/>
      <c r="KTJ6"/>
      <c r="KTK6"/>
      <c r="KTL6"/>
      <c r="KTM6"/>
      <c r="KTN6"/>
      <c r="KTO6"/>
      <c r="KTP6"/>
      <c r="KTQ6"/>
      <c r="KTR6"/>
      <c r="KTS6"/>
      <c r="KTT6"/>
      <c r="KTU6"/>
      <c r="KTV6"/>
      <c r="KTW6"/>
      <c r="KTX6"/>
      <c r="KTY6"/>
      <c r="KTZ6"/>
      <c r="KUA6"/>
      <c r="KUB6"/>
      <c r="KUC6"/>
      <c r="KUD6"/>
      <c r="KUE6"/>
      <c r="KUF6"/>
      <c r="KUG6"/>
      <c r="KUH6"/>
      <c r="KUI6"/>
      <c r="KUJ6"/>
      <c r="KUK6"/>
      <c r="KUL6"/>
      <c r="KUM6"/>
      <c r="KUN6"/>
      <c r="KUO6"/>
      <c r="KUP6"/>
      <c r="KUQ6"/>
      <c r="KUR6"/>
      <c r="KUS6"/>
      <c r="KUT6"/>
      <c r="KUU6"/>
      <c r="KUV6"/>
      <c r="KUW6"/>
      <c r="KUX6"/>
      <c r="KUY6"/>
      <c r="KUZ6"/>
      <c r="KVA6"/>
      <c r="KVB6"/>
      <c r="KVC6"/>
      <c r="KVD6"/>
      <c r="KVE6"/>
      <c r="KVF6"/>
      <c r="KVG6"/>
      <c r="KVH6"/>
      <c r="KVI6"/>
      <c r="KVJ6"/>
      <c r="KVK6"/>
      <c r="KVL6"/>
      <c r="KVM6"/>
      <c r="KVN6"/>
      <c r="KVO6"/>
      <c r="KVP6"/>
      <c r="KVQ6"/>
      <c r="KVR6"/>
      <c r="KVS6"/>
      <c r="KVT6"/>
      <c r="KVU6"/>
      <c r="KVV6"/>
      <c r="KVW6"/>
      <c r="KVX6"/>
      <c r="KVY6"/>
      <c r="KVZ6"/>
      <c r="KWA6"/>
      <c r="KWB6"/>
      <c r="KWC6"/>
      <c r="KWD6"/>
      <c r="KWE6"/>
      <c r="KWF6"/>
      <c r="KWG6"/>
      <c r="KWH6"/>
      <c r="KWI6"/>
      <c r="KWJ6"/>
      <c r="KWK6"/>
      <c r="KWL6"/>
      <c r="KWM6"/>
      <c r="KWN6"/>
      <c r="KWO6"/>
      <c r="KWP6"/>
      <c r="KWQ6"/>
      <c r="KWR6"/>
      <c r="KWS6"/>
      <c r="KWT6"/>
      <c r="KWU6"/>
      <c r="KWV6"/>
      <c r="KWW6"/>
      <c r="KWX6"/>
      <c r="KWY6"/>
      <c r="KWZ6"/>
      <c r="KXA6"/>
      <c r="KXB6"/>
      <c r="KXC6"/>
      <c r="KXD6"/>
      <c r="KXE6"/>
      <c r="KXF6"/>
      <c r="KXG6"/>
      <c r="KXH6"/>
      <c r="KXI6"/>
      <c r="KXJ6"/>
      <c r="KXK6"/>
      <c r="KXL6"/>
      <c r="KXM6"/>
      <c r="KXN6"/>
      <c r="KXO6"/>
      <c r="KXP6"/>
      <c r="KXQ6"/>
      <c r="KXR6"/>
      <c r="KXS6"/>
      <c r="KXT6"/>
      <c r="KXU6"/>
      <c r="KXV6"/>
      <c r="KXW6"/>
      <c r="KXX6"/>
      <c r="KXY6"/>
      <c r="KXZ6"/>
      <c r="KYA6"/>
      <c r="KYB6"/>
      <c r="KYC6"/>
      <c r="KYD6"/>
      <c r="KYE6"/>
      <c r="KYF6"/>
      <c r="KYG6"/>
      <c r="KYH6"/>
      <c r="KYI6"/>
      <c r="KYJ6"/>
      <c r="KYK6"/>
      <c r="KYL6"/>
      <c r="KYM6"/>
      <c r="KYN6"/>
      <c r="KYO6"/>
      <c r="KYP6"/>
      <c r="KYQ6"/>
      <c r="KYR6"/>
      <c r="KYS6"/>
      <c r="KYT6"/>
      <c r="KYU6"/>
      <c r="KYV6"/>
      <c r="KYW6"/>
      <c r="KYX6"/>
      <c r="KYY6"/>
      <c r="KYZ6"/>
      <c r="KZA6"/>
      <c r="KZB6"/>
      <c r="KZC6"/>
      <c r="KZD6"/>
      <c r="KZE6"/>
      <c r="KZF6"/>
      <c r="KZG6"/>
      <c r="KZH6"/>
      <c r="KZI6"/>
      <c r="KZJ6"/>
      <c r="KZK6"/>
      <c r="KZL6"/>
      <c r="KZM6"/>
      <c r="KZN6"/>
      <c r="KZO6"/>
      <c r="KZP6"/>
      <c r="KZQ6"/>
      <c r="KZR6"/>
      <c r="KZS6"/>
      <c r="KZT6"/>
      <c r="KZU6"/>
      <c r="KZV6"/>
      <c r="KZW6"/>
      <c r="KZX6"/>
      <c r="KZY6"/>
      <c r="KZZ6"/>
      <c r="LAA6"/>
      <c r="LAB6"/>
      <c r="LAC6"/>
      <c r="LAD6"/>
      <c r="LAE6"/>
      <c r="LAF6"/>
      <c r="LAG6"/>
      <c r="LAH6"/>
      <c r="LAI6"/>
      <c r="LAJ6"/>
      <c r="LAK6"/>
      <c r="LAL6"/>
      <c r="LAM6"/>
      <c r="LAN6"/>
      <c r="LAO6"/>
      <c r="LAP6"/>
      <c r="LAQ6"/>
      <c r="LAR6"/>
      <c r="LAS6"/>
      <c r="LAT6"/>
      <c r="LAU6"/>
      <c r="LAV6"/>
      <c r="LAW6"/>
      <c r="LAX6"/>
      <c r="LAY6"/>
      <c r="LAZ6"/>
      <c r="LBA6"/>
      <c r="LBB6"/>
      <c r="LBC6"/>
      <c r="LBD6"/>
      <c r="LBE6"/>
      <c r="LBF6"/>
      <c r="LBG6"/>
      <c r="LBH6"/>
      <c r="LBI6"/>
      <c r="LBJ6"/>
      <c r="LBK6"/>
      <c r="LBL6"/>
      <c r="LBM6"/>
      <c r="LBN6"/>
      <c r="LBO6"/>
      <c r="LBP6"/>
      <c r="LBQ6"/>
      <c r="LBR6"/>
      <c r="LBS6"/>
      <c r="LBT6"/>
      <c r="LBU6"/>
      <c r="LBV6"/>
      <c r="LBW6"/>
      <c r="LBX6"/>
      <c r="LBY6"/>
      <c r="LBZ6"/>
      <c r="LCA6"/>
      <c r="LCB6"/>
      <c r="LCC6"/>
      <c r="LCD6"/>
      <c r="LCE6"/>
      <c r="LCF6"/>
      <c r="LCG6"/>
      <c r="LCH6"/>
      <c r="LCI6"/>
      <c r="LCJ6"/>
      <c r="LCK6"/>
      <c r="LCL6"/>
      <c r="LCM6"/>
      <c r="LCN6"/>
      <c r="LCO6"/>
      <c r="LCP6"/>
      <c r="LCQ6"/>
      <c r="LCR6"/>
      <c r="LCS6"/>
      <c r="LCT6"/>
      <c r="LCU6"/>
      <c r="LCV6"/>
      <c r="LCW6"/>
      <c r="LCX6"/>
      <c r="LCY6"/>
      <c r="LCZ6"/>
      <c r="LDA6"/>
      <c r="LDB6"/>
      <c r="LDC6"/>
      <c r="LDD6"/>
      <c r="LDE6"/>
      <c r="LDF6"/>
      <c r="LDG6"/>
      <c r="LDH6"/>
      <c r="LDI6"/>
      <c r="LDJ6"/>
      <c r="LDK6"/>
      <c r="LDL6"/>
      <c r="LDM6"/>
      <c r="LDN6"/>
      <c r="LDO6"/>
      <c r="LDP6"/>
      <c r="LDQ6"/>
      <c r="LDR6"/>
      <c r="LDS6"/>
      <c r="LDT6"/>
      <c r="LDU6"/>
      <c r="LDV6"/>
      <c r="LDW6"/>
      <c r="LDX6"/>
      <c r="LDY6"/>
      <c r="LDZ6"/>
      <c r="LEA6"/>
      <c r="LEB6"/>
      <c r="LEC6"/>
      <c r="LED6"/>
      <c r="LEE6"/>
      <c r="LEF6"/>
      <c r="LEG6"/>
      <c r="LEH6"/>
      <c r="LEI6"/>
      <c r="LEJ6"/>
      <c r="LEK6"/>
      <c r="LEL6"/>
      <c r="LEM6"/>
      <c r="LEN6"/>
      <c r="LEO6"/>
      <c r="LEP6"/>
      <c r="LEQ6"/>
      <c r="LER6"/>
      <c r="LES6"/>
      <c r="LET6"/>
      <c r="LEU6"/>
      <c r="LEV6"/>
      <c r="LEW6"/>
      <c r="LEX6"/>
      <c r="LEY6"/>
      <c r="LEZ6"/>
      <c r="LFA6"/>
      <c r="LFB6"/>
      <c r="LFC6"/>
      <c r="LFD6"/>
      <c r="LFE6"/>
      <c r="LFF6"/>
      <c r="LFG6"/>
      <c r="LFH6"/>
      <c r="LFI6"/>
      <c r="LFJ6"/>
      <c r="LFK6"/>
      <c r="LFL6"/>
      <c r="LFM6"/>
      <c r="LFN6"/>
      <c r="LFO6"/>
      <c r="LFP6"/>
      <c r="LFQ6"/>
      <c r="LFR6"/>
      <c r="LFS6"/>
      <c r="LFT6"/>
      <c r="LFU6"/>
      <c r="LFV6"/>
      <c r="LFW6"/>
      <c r="LFX6"/>
      <c r="LFY6"/>
      <c r="LFZ6"/>
      <c r="LGA6"/>
      <c r="LGB6"/>
      <c r="LGC6"/>
      <c r="LGD6"/>
      <c r="LGE6"/>
      <c r="LGF6"/>
      <c r="LGG6"/>
      <c r="LGH6"/>
      <c r="LGI6"/>
      <c r="LGJ6"/>
      <c r="LGK6"/>
      <c r="LGL6"/>
      <c r="LGM6"/>
      <c r="LGN6"/>
      <c r="LGO6"/>
      <c r="LGP6"/>
      <c r="LGQ6"/>
      <c r="LGR6"/>
      <c r="LGS6"/>
      <c r="LGT6"/>
      <c r="LGU6"/>
      <c r="LGV6"/>
      <c r="LGW6"/>
      <c r="LGX6"/>
      <c r="LGY6"/>
      <c r="LGZ6"/>
      <c r="LHA6"/>
      <c r="LHB6"/>
      <c r="LHC6"/>
      <c r="LHD6"/>
      <c r="LHE6"/>
      <c r="LHF6"/>
      <c r="LHG6"/>
      <c r="LHH6"/>
      <c r="LHI6"/>
      <c r="LHJ6"/>
      <c r="LHK6"/>
      <c r="LHL6"/>
      <c r="LHM6"/>
      <c r="LHN6"/>
      <c r="LHO6"/>
      <c r="LHP6"/>
      <c r="LHQ6"/>
      <c r="LHR6"/>
      <c r="LHS6"/>
      <c r="LHT6"/>
      <c r="LHU6"/>
      <c r="LHV6"/>
      <c r="LHW6"/>
      <c r="LHX6"/>
      <c r="LHY6"/>
      <c r="LHZ6"/>
      <c r="LIA6"/>
      <c r="LIB6"/>
      <c r="LIC6"/>
      <c r="LID6"/>
      <c r="LIE6"/>
      <c r="LIF6"/>
      <c r="LIG6"/>
      <c r="LIH6"/>
      <c r="LII6"/>
      <c r="LIJ6"/>
      <c r="LIK6"/>
      <c r="LIL6"/>
      <c r="LIM6"/>
      <c r="LIN6"/>
      <c r="LIO6"/>
      <c r="LIP6"/>
      <c r="LIQ6"/>
      <c r="LIR6"/>
      <c r="LIS6"/>
      <c r="LIT6"/>
      <c r="LIU6"/>
      <c r="LIV6"/>
      <c r="LIW6"/>
      <c r="LIX6"/>
      <c r="LIY6"/>
      <c r="LIZ6"/>
      <c r="LJA6"/>
      <c r="LJB6"/>
      <c r="LJC6"/>
      <c r="LJD6"/>
      <c r="LJE6"/>
      <c r="LJF6"/>
      <c r="LJG6"/>
      <c r="LJH6"/>
      <c r="LJI6"/>
      <c r="LJJ6"/>
      <c r="LJK6"/>
      <c r="LJL6"/>
      <c r="LJM6"/>
      <c r="LJN6"/>
      <c r="LJO6"/>
      <c r="LJP6"/>
      <c r="LJQ6"/>
      <c r="LJR6"/>
      <c r="LJS6"/>
      <c r="LJT6"/>
      <c r="LJU6"/>
      <c r="LJV6"/>
      <c r="LJW6"/>
      <c r="LJX6"/>
      <c r="LJY6"/>
      <c r="LJZ6"/>
      <c r="LKA6"/>
      <c r="LKB6"/>
      <c r="LKC6"/>
      <c r="LKD6"/>
      <c r="LKE6"/>
      <c r="LKF6"/>
      <c r="LKG6"/>
      <c r="LKH6"/>
      <c r="LKI6"/>
      <c r="LKJ6"/>
      <c r="LKK6"/>
      <c r="LKL6"/>
      <c r="LKM6"/>
      <c r="LKN6"/>
      <c r="LKO6"/>
      <c r="LKP6"/>
      <c r="LKQ6"/>
      <c r="LKR6"/>
      <c r="LKS6"/>
      <c r="LKT6"/>
      <c r="LKU6"/>
      <c r="LKV6"/>
      <c r="LKW6"/>
      <c r="LKX6"/>
      <c r="LKY6"/>
      <c r="LKZ6"/>
      <c r="LLA6"/>
      <c r="LLB6"/>
      <c r="LLC6"/>
      <c r="LLD6"/>
      <c r="LLE6"/>
      <c r="LLF6"/>
      <c r="LLG6"/>
      <c r="LLH6"/>
      <c r="LLI6"/>
      <c r="LLJ6"/>
      <c r="LLK6"/>
      <c r="LLL6"/>
      <c r="LLM6"/>
      <c r="LLN6"/>
      <c r="LLO6"/>
      <c r="LLP6"/>
      <c r="LLQ6"/>
      <c r="LLR6"/>
      <c r="LLS6"/>
      <c r="LLT6"/>
      <c r="LLU6"/>
      <c r="LLV6"/>
      <c r="LLW6"/>
      <c r="LLX6"/>
      <c r="LLY6"/>
      <c r="LLZ6"/>
      <c r="LMA6"/>
      <c r="LMB6"/>
      <c r="LMC6"/>
      <c r="LMD6"/>
      <c r="LME6"/>
      <c r="LMF6"/>
      <c r="LMG6"/>
      <c r="LMH6"/>
      <c r="LMI6"/>
      <c r="LMJ6"/>
      <c r="LMK6"/>
      <c r="LML6"/>
      <c r="LMM6"/>
      <c r="LMN6"/>
      <c r="LMO6"/>
      <c r="LMP6"/>
      <c r="LMQ6"/>
      <c r="LMR6"/>
      <c r="LMS6"/>
      <c r="LMT6"/>
      <c r="LMU6"/>
      <c r="LMV6"/>
      <c r="LMW6"/>
      <c r="LMX6"/>
      <c r="LMY6"/>
      <c r="LMZ6"/>
      <c r="LNA6"/>
      <c r="LNB6"/>
      <c r="LNC6"/>
      <c r="LND6"/>
      <c r="LNE6"/>
      <c r="LNF6"/>
      <c r="LNG6"/>
      <c r="LNH6"/>
      <c r="LNI6"/>
      <c r="LNJ6"/>
      <c r="LNK6"/>
      <c r="LNL6"/>
      <c r="LNM6"/>
      <c r="LNN6"/>
      <c r="LNO6"/>
      <c r="LNP6"/>
      <c r="LNQ6"/>
      <c r="LNR6"/>
      <c r="LNS6"/>
      <c r="LNT6"/>
      <c r="LNU6"/>
      <c r="LNV6"/>
      <c r="LNW6"/>
      <c r="LNX6"/>
      <c r="LNY6"/>
      <c r="LNZ6"/>
      <c r="LOA6"/>
      <c r="LOB6"/>
      <c r="LOC6"/>
      <c r="LOD6"/>
      <c r="LOE6"/>
      <c r="LOF6"/>
      <c r="LOG6"/>
      <c r="LOH6"/>
      <c r="LOI6"/>
      <c r="LOJ6"/>
      <c r="LOK6"/>
      <c r="LOL6"/>
      <c r="LOM6"/>
      <c r="LON6"/>
      <c r="LOO6"/>
      <c r="LOP6"/>
      <c r="LOQ6"/>
      <c r="LOR6"/>
      <c r="LOS6"/>
      <c r="LOT6"/>
      <c r="LOU6"/>
      <c r="LOV6"/>
      <c r="LOW6"/>
      <c r="LOX6"/>
      <c r="LOY6"/>
      <c r="LOZ6"/>
      <c r="LPA6"/>
      <c r="LPB6"/>
      <c r="LPC6"/>
      <c r="LPD6"/>
      <c r="LPE6"/>
      <c r="LPF6"/>
      <c r="LPG6"/>
      <c r="LPH6"/>
      <c r="LPI6"/>
      <c r="LPJ6"/>
      <c r="LPK6"/>
      <c r="LPL6"/>
      <c r="LPM6"/>
      <c r="LPN6"/>
      <c r="LPO6"/>
      <c r="LPP6"/>
      <c r="LPQ6"/>
      <c r="LPR6"/>
      <c r="LPS6"/>
      <c r="LPT6"/>
      <c r="LPU6"/>
      <c r="LPV6"/>
      <c r="LPW6"/>
      <c r="LPX6"/>
      <c r="LPY6"/>
      <c r="LPZ6"/>
      <c r="LQA6"/>
      <c r="LQB6"/>
      <c r="LQC6"/>
      <c r="LQD6"/>
      <c r="LQE6"/>
      <c r="LQF6"/>
      <c r="LQG6"/>
      <c r="LQH6"/>
      <c r="LQI6"/>
      <c r="LQJ6"/>
      <c r="LQK6"/>
      <c r="LQL6"/>
      <c r="LQM6"/>
      <c r="LQN6"/>
      <c r="LQO6"/>
      <c r="LQP6"/>
      <c r="LQQ6"/>
      <c r="LQR6"/>
      <c r="LQS6"/>
      <c r="LQT6"/>
      <c r="LQU6"/>
      <c r="LQV6"/>
      <c r="LQW6"/>
      <c r="LQX6"/>
      <c r="LQY6"/>
      <c r="LQZ6"/>
      <c r="LRA6"/>
      <c r="LRB6"/>
      <c r="LRC6"/>
      <c r="LRD6"/>
      <c r="LRE6"/>
      <c r="LRF6"/>
      <c r="LRG6"/>
      <c r="LRH6"/>
      <c r="LRI6"/>
      <c r="LRJ6"/>
      <c r="LRK6"/>
      <c r="LRL6"/>
      <c r="LRM6"/>
      <c r="LRN6"/>
      <c r="LRO6"/>
      <c r="LRP6"/>
      <c r="LRQ6"/>
      <c r="LRR6"/>
      <c r="LRS6"/>
      <c r="LRT6"/>
      <c r="LRU6"/>
      <c r="LRV6"/>
      <c r="LRW6"/>
      <c r="LRX6"/>
      <c r="LRY6"/>
      <c r="LRZ6"/>
      <c r="LSA6"/>
      <c r="LSB6"/>
      <c r="LSC6"/>
      <c r="LSD6"/>
      <c r="LSE6"/>
      <c r="LSF6"/>
      <c r="LSG6"/>
      <c r="LSH6"/>
      <c r="LSI6"/>
      <c r="LSJ6"/>
      <c r="LSK6"/>
      <c r="LSL6"/>
      <c r="LSM6"/>
      <c r="LSN6"/>
      <c r="LSO6"/>
      <c r="LSP6"/>
      <c r="LSQ6"/>
      <c r="LSR6"/>
      <c r="LSS6"/>
      <c r="LST6"/>
      <c r="LSU6"/>
      <c r="LSV6"/>
      <c r="LSW6"/>
      <c r="LSX6"/>
      <c r="LSY6"/>
      <c r="LSZ6"/>
      <c r="LTA6"/>
      <c r="LTB6"/>
      <c r="LTC6"/>
      <c r="LTD6"/>
      <c r="LTE6"/>
      <c r="LTF6"/>
      <c r="LTG6"/>
      <c r="LTH6"/>
      <c r="LTI6"/>
      <c r="LTJ6"/>
      <c r="LTK6"/>
      <c r="LTL6"/>
      <c r="LTM6"/>
      <c r="LTN6"/>
      <c r="LTO6"/>
      <c r="LTP6"/>
      <c r="LTQ6"/>
      <c r="LTR6"/>
      <c r="LTS6"/>
      <c r="LTT6"/>
      <c r="LTU6"/>
      <c r="LTV6"/>
      <c r="LTW6"/>
      <c r="LTX6"/>
      <c r="LTY6"/>
      <c r="LTZ6"/>
      <c r="LUA6"/>
      <c r="LUB6"/>
      <c r="LUC6"/>
      <c r="LUD6"/>
      <c r="LUE6"/>
      <c r="LUF6"/>
      <c r="LUG6"/>
      <c r="LUH6"/>
      <c r="LUI6"/>
      <c r="LUJ6"/>
      <c r="LUK6"/>
      <c r="LUL6"/>
      <c r="LUM6"/>
      <c r="LUN6"/>
      <c r="LUO6"/>
      <c r="LUP6"/>
      <c r="LUQ6"/>
      <c r="LUR6"/>
      <c r="LUS6"/>
      <c r="LUT6"/>
      <c r="LUU6"/>
      <c r="LUV6"/>
      <c r="LUW6"/>
      <c r="LUX6"/>
      <c r="LUY6"/>
      <c r="LUZ6"/>
      <c r="LVA6"/>
      <c r="LVB6"/>
      <c r="LVC6"/>
      <c r="LVD6"/>
      <c r="LVE6"/>
      <c r="LVF6"/>
      <c r="LVG6"/>
      <c r="LVH6"/>
      <c r="LVI6"/>
      <c r="LVJ6"/>
      <c r="LVK6"/>
      <c r="LVL6"/>
      <c r="LVM6"/>
      <c r="LVN6"/>
      <c r="LVO6"/>
      <c r="LVP6"/>
      <c r="LVQ6"/>
      <c r="LVR6"/>
      <c r="LVS6"/>
      <c r="LVT6"/>
      <c r="LVU6"/>
      <c r="LVV6"/>
      <c r="LVW6"/>
      <c r="LVX6"/>
      <c r="LVY6"/>
      <c r="LVZ6"/>
      <c r="LWA6"/>
      <c r="LWB6"/>
      <c r="LWC6"/>
      <c r="LWD6"/>
      <c r="LWE6"/>
      <c r="LWF6"/>
      <c r="LWG6"/>
      <c r="LWH6"/>
      <c r="LWI6"/>
      <c r="LWJ6"/>
      <c r="LWK6"/>
      <c r="LWL6"/>
      <c r="LWM6"/>
      <c r="LWN6"/>
      <c r="LWO6"/>
      <c r="LWP6"/>
      <c r="LWQ6"/>
      <c r="LWR6"/>
      <c r="LWS6"/>
      <c r="LWT6"/>
      <c r="LWU6"/>
      <c r="LWV6"/>
      <c r="LWW6"/>
      <c r="LWX6"/>
      <c r="LWY6"/>
      <c r="LWZ6"/>
      <c r="LXA6"/>
      <c r="LXB6"/>
      <c r="LXC6"/>
      <c r="LXD6"/>
      <c r="LXE6"/>
      <c r="LXF6"/>
      <c r="LXG6"/>
      <c r="LXH6"/>
      <c r="LXI6"/>
      <c r="LXJ6"/>
      <c r="LXK6"/>
      <c r="LXL6"/>
      <c r="LXM6"/>
      <c r="LXN6"/>
      <c r="LXO6"/>
      <c r="LXP6"/>
      <c r="LXQ6"/>
      <c r="LXR6"/>
      <c r="LXS6"/>
      <c r="LXT6"/>
      <c r="LXU6"/>
      <c r="LXV6"/>
      <c r="LXW6"/>
      <c r="LXX6"/>
      <c r="LXY6"/>
      <c r="LXZ6"/>
      <c r="LYA6"/>
      <c r="LYB6"/>
      <c r="LYC6"/>
      <c r="LYD6"/>
      <c r="LYE6"/>
      <c r="LYF6"/>
      <c r="LYG6"/>
      <c r="LYH6"/>
      <c r="LYI6"/>
      <c r="LYJ6"/>
      <c r="LYK6"/>
      <c r="LYL6"/>
      <c r="LYM6"/>
      <c r="LYN6"/>
      <c r="LYO6"/>
      <c r="LYP6"/>
      <c r="LYQ6"/>
      <c r="LYR6"/>
      <c r="LYS6"/>
      <c r="LYT6"/>
      <c r="LYU6"/>
      <c r="LYV6"/>
      <c r="LYW6"/>
      <c r="LYX6"/>
      <c r="LYY6"/>
      <c r="LYZ6"/>
      <c r="LZA6"/>
      <c r="LZB6"/>
      <c r="LZC6"/>
      <c r="LZD6"/>
      <c r="LZE6"/>
      <c r="LZF6"/>
      <c r="LZG6"/>
      <c r="LZH6"/>
      <c r="LZI6"/>
      <c r="LZJ6"/>
      <c r="LZK6"/>
      <c r="LZL6"/>
      <c r="LZM6"/>
      <c r="LZN6"/>
      <c r="LZO6"/>
      <c r="LZP6"/>
      <c r="LZQ6"/>
      <c r="LZR6"/>
      <c r="LZS6"/>
      <c r="LZT6"/>
      <c r="LZU6"/>
      <c r="LZV6"/>
      <c r="LZW6"/>
      <c r="LZX6"/>
      <c r="LZY6"/>
      <c r="LZZ6"/>
      <c r="MAA6"/>
      <c r="MAB6"/>
      <c r="MAC6"/>
      <c r="MAD6"/>
      <c r="MAE6"/>
      <c r="MAF6"/>
      <c r="MAG6"/>
      <c r="MAH6"/>
      <c r="MAI6"/>
      <c r="MAJ6"/>
      <c r="MAK6"/>
      <c r="MAL6"/>
      <c r="MAM6"/>
      <c r="MAN6"/>
      <c r="MAO6"/>
      <c r="MAP6"/>
      <c r="MAQ6"/>
      <c r="MAR6"/>
      <c r="MAS6"/>
      <c r="MAT6"/>
      <c r="MAU6"/>
      <c r="MAV6"/>
      <c r="MAW6"/>
      <c r="MAX6"/>
      <c r="MAY6"/>
      <c r="MAZ6"/>
      <c r="MBA6"/>
      <c r="MBB6"/>
      <c r="MBC6"/>
      <c r="MBD6"/>
      <c r="MBE6"/>
      <c r="MBF6"/>
      <c r="MBG6"/>
      <c r="MBH6"/>
      <c r="MBI6"/>
      <c r="MBJ6"/>
      <c r="MBK6"/>
      <c r="MBL6"/>
      <c r="MBM6"/>
      <c r="MBN6"/>
      <c r="MBO6"/>
      <c r="MBP6"/>
      <c r="MBQ6"/>
      <c r="MBR6"/>
      <c r="MBS6"/>
      <c r="MBT6"/>
      <c r="MBU6"/>
      <c r="MBV6"/>
      <c r="MBW6"/>
      <c r="MBX6"/>
      <c r="MBY6"/>
      <c r="MBZ6"/>
      <c r="MCA6"/>
      <c r="MCB6"/>
      <c r="MCC6"/>
      <c r="MCD6"/>
      <c r="MCE6"/>
      <c r="MCF6"/>
      <c r="MCG6"/>
      <c r="MCH6"/>
      <c r="MCI6"/>
      <c r="MCJ6"/>
      <c r="MCK6"/>
      <c r="MCL6"/>
      <c r="MCM6"/>
      <c r="MCN6"/>
      <c r="MCO6"/>
      <c r="MCP6"/>
      <c r="MCQ6"/>
      <c r="MCR6"/>
      <c r="MCS6"/>
      <c r="MCT6"/>
      <c r="MCU6"/>
      <c r="MCV6"/>
      <c r="MCW6"/>
      <c r="MCX6"/>
      <c r="MCY6"/>
      <c r="MCZ6"/>
      <c r="MDA6"/>
      <c r="MDB6"/>
      <c r="MDC6"/>
      <c r="MDD6"/>
      <c r="MDE6"/>
      <c r="MDF6"/>
      <c r="MDG6"/>
      <c r="MDH6"/>
      <c r="MDI6"/>
      <c r="MDJ6"/>
      <c r="MDK6"/>
      <c r="MDL6"/>
      <c r="MDM6"/>
      <c r="MDN6"/>
      <c r="MDO6"/>
      <c r="MDP6"/>
      <c r="MDQ6"/>
      <c r="MDR6"/>
      <c r="MDS6"/>
      <c r="MDT6"/>
      <c r="MDU6"/>
      <c r="MDV6"/>
      <c r="MDW6"/>
      <c r="MDX6"/>
      <c r="MDY6"/>
      <c r="MDZ6"/>
      <c r="MEA6"/>
      <c r="MEB6"/>
      <c r="MEC6"/>
      <c r="MED6"/>
      <c r="MEE6"/>
      <c r="MEF6"/>
      <c r="MEG6"/>
      <c r="MEH6"/>
      <c r="MEI6"/>
      <c r="MEJ6"/>
      <c r="MEK6"/>
      <c r="MEL6"/>
      <c r="MEM6"/>
      <c r="MEN6"/>
      <c r="MEO6"/>
      <c r="MEP6"/>
      <c r="MEQ6"/>
      <c r="MER6"/>
      <c r="MES6"/>
      <c r="MET6"/>
      <c r="MEU6"/>
      <c r="MEV6"/>
      <c r="MEW6"/>
      <c r="MEX6"/>
      <c r="MEY6"/>
      <c r="MEZ6"/>
      <c r="MFA6"/>
      <c r="MFB6"/>
      <c r="MFC6"/>
      <c r="MFD6"/>
      <c r="MFE6"/>
      <c r="MFF6"/>
      <c r="MFG6"/>
      <c r="MFH6"/>
      <c r="MFI6"/>
      <c r="MFJ6"/>
      <c r="MFK6"/>
      <c r="MFL6"/>
      <c r="MFM6"/>
      <c r="MFN6"/>
      <c r="MFO6"/>
      <c r="MFP6"/>
      <c r="MFQ6"/>
      <c r="MFR6"/>
      <c r="MFS6"/>
      <c r="MFT6"/>
      <c r="MFU6"/>
      <c r="MFV6"/>
      <c r="MFW6"/>
      <c r="MFX6"/>
      <c r="MFY6"/>
      <c r="MFZ6"/>
      <c r="MGA6"/>
      <c r="MGB6"/>
      <c r="MGC6"/>
      <c r="MGD6"/>
      <c r="MGE6"/>
      <c r="MGF6"/>
      <c r="MGG6"/>
      <c r="MGH6"/>
      <c r="MGI6"/>
      <c r="MGJ6"/>
      <c r="MGK6"/>
      <c r="MGL6"/>
      <c r="MGM6"/>
      <c r="MGN6"/>
      <c r="MGO6"/>
      <c r="MGP6"/>
      <c r="MGQ6"/>
      <c r="MGR6"/>
      <c r="MGS6"/>
      <c r="MGT6"/>
      <c r="MGU6"/>
      <c r="MGV6"/>
      <c r="MGW6"/>
      <c r="MGX6"/>
      <c r="MGY6"/>
      <c r="MGZ6"/>
      <c r="MHA6"/>
      <c r="MHB6"/>
      <c r="MHC6"/>
      <c r="MHD6"/>
      <c r="MHE6"/>
      <c r="MHF6"/>
      <c r="MHG6"/>
      <c r="MHH6"/>
      <c r="MHI6"/>
      <c r="MHJ6"/>
      <c r="MHK6"/>
      <c r="MHL6"/>
      <c r="MHM6"/>
      <c r="MHN6"/>
      <c r="MHO6"/>
      <c r="MHP6"/>
      <c r="MHQ6"/>
      <c r="MHR6"/>
      <c r="MHS6"/>
      <c r="MHT6"/>
      <c r="MHU6"/>
      <c r="MHV6"/>
      <c r="MHW6"/>
      <c r="MHX6"/>
      <c r="MHY6"/>
      <c r="MHZ6"/>
      <c r="MIA6"/>
      <c r="MIB6"/>
      <c r="MIC6"/>
      <c r="MID6"/>
      <c r="MIE6"/>
      <c r="MIF6"/>
      <c r="MIG6"/>
      <c r="MIH6"/>
      <c r="MII6"/>
      <c r="MIJ6"/>
      <c r="MIK6"/>
      <c r="MIL6"/>
      <c r="MIM6"/>
      <c r="MIN6"/>
      <c r="MIO6"/>
      <c r="MIP6"/>
      <c r="MIQ6"/>
      <c r="MIR6"/>
      <c r="MIS6"/>
      <c r="MIT6"/>
      <c r="MIU6"/>
      <c r="MIV6"/>
      <c r="MIW6"/>
      <c r="MIX6"/>
      <c r="MIY6"/>
      <c r="MIZ6"/>
      <c r="MJA6"/>
      <c r="MJB6"/>
      <c r="MJC6"/>
      <c r="MJD6"/>
      <c r="MJE6"/>
      <c r="MJF6"/>
      <c r="MJG6"/>
      <c r="MJH6"/>
      <c r="MJI6"/>
      <c r="MJJ6"/>
      <c r="MJK6"/>
      <c r="MJL6"/>
      <c r="MJM6"/>
      <c r="MJN6"/>
      <c r="MJO6"/>
      <c r="MJP6"/>
      <c r="MJQ6"/>
      <c r="MJR6"/>
      <c r="MJS6"/>
      <c r="MJT6"/>
      <c r="MJU6"/>
      <c r="MJV6"/>
      <c r="MJW6"/>
      <c r="MJX6"/>
      <c r="MJY6"/>
      <c r="MJZ6"/>
      <c r="MKA6"/>
      <c r="MKB6"/>
      <c r="MKC6"/>
      <c r="MKD6"/>
      <c r="MKE6"/>
      <c r="MKF6"/>
      <c r="MKG6"/>
      <c r="MKH6"/>
      <c r="MKI6"/>
      <c r="MKJ6"/>
      <c r="MKK6"/>
      <c r="MKL6"/>
      <c r="MKM6"/>
      <c r="MKN6"/>
      <c r="MKO6"/>
      <c r="MKP6"/>
      <c r="MKQ6"/>
      <c r="MKR6"/>
      <c r="MKS6"/>
      <c r="MKT6"/>
      <c r="MKU6"/>
      <c r="MKV6"/>
      <c r="MKW6"/>
      <c r="MKX6"/>
      <c r="MKY6"/>
      <c r="MKZ6"/>
      <c r="MLA6"/>
      <c r="MLB6"/>
      <c r="MLC6"/>
      <c r="MLD6"/>
      <c r="MLE6"/>
      <c r="MLF6"/>
      <c r="MLG6"/>
      <c r="MLH6"/>
      <c r="MLI6"/>
      <c r="MLJ6"/>
      <c r="MLK6"/>
      <c r="MLL6"/>
      <c r="MLM6"/>
      <c r="MLN6"/>
      <c r="MLO6"/>
      <c r="MLP6"/>
      <c r="MLQ6"/>
      <c r="MLR6"/>
      <c r="MLS6"/>
      <c r="MLT6"/>
      <c r="MLU6"/>
      <c r="MLV6"/>
      <c r="MLW6"/>
      <c r="MLX6"/>
      <c r="MLY6"/>
      <c r="MLZ6"/>
      <c r="MMA6"/>
      <c r="MMB6"/>
      <c r="MMC6"/>
      <c r="MMD6"/>
      <c r="MME6"/>
      <c r="MMF6"/>
      <c r="MMG6"/>
      <c r="MMH6"/>
      <c r="MMI6"/>
      <c r="MMJ6"/>
      <c r="MMK6"/>
      <c r="MML6"/>
      <c r="MMM6"/>
      <c r="MMN6"/>
      <c r="MMO6"/>
      <c r="MMP6"/>
      <c r="MMQ6"/>
      <c r="MMR6"/>
      <c r="MMS6"/>
      <c r="MMT6"/>
      <c r="MMU6"/>
      <c r="MMV6"/>
      <c r="MMW6"/>
      <c r="MMX6"/>
      <c r="MMY6"/>
      <c r="MMZ6"/>
      <c r="MNA6"/>
      <c r="MNB6"/>
      <c r="MNC6"/>
      <c r="MND6"/>
      <c r="MNE6"/>
      <c r="MNF6"/>
      <c r="MNG6"/>
      <c r="MNH6"/>
      <c r="MNI6"/>
      <c r="MNJ6"/>
      <c r="MNK6"/>
      <c r="MNL6"/>
      <c r="MNM6"/>
      <c r="MNN6"/>
      <c r="MNO6"/>
      <c r="MNP6"/>
      <c r="MNQ6"/>
      <c r="MNR6"/>
      <c r="MNS6"/>
      <c r="MNT6"/>
      <c r="MNU6"/>
      <c r="MNV6"/>
      <c r="MNW6"/>
      <c r="MNX6"/>
      <c r="MNY6"/>
      <c r="MNZ6"/>
      <c r="MOA6"/>
      <c r="MOB6"/>
      <c r="MOC6"/>
      <c r="MOD6"/>
      <c r="MOE6"/>
      <c r="MOF6"/>
      <c r="MOG6"/>
      <c r="MOH6"/>
      <c r="MOI6"/>
      <c r="MOJ6"/>
      <c r="MOK6"/>
      <c r="MOL6"/>
      <c r="MOM6"/>
      <c r="MON6"/>
      <c r="MOO6"/>
      <c r="MOP6"/>
      <c r="MOQ6"/>
      <c r="MOR6"/>
      <c r="MOS6"/>
      <c r="MOT6"/>
      <c r="MOU6"/>
      <c r="MOV6"/>
      <c r="MOW6"/>
      <c r="MOX6"/>
      <c r="MOY6"/>
      <c r="MOZ6"/>
      <c r="MPA6"/>
      <c r="MPB6"/>
      <c r="MPC6"/>
      <c r="MPD6"/>
      <c r="MPE6"/>
      <c r="MPF6"/>
      <c r="MPG6"/>
      <c r="MPH6"/>
      <c r="MPI6"/>
      <c r="MPJ6"/>
      <c r="MPK6"/>
      <c r="MPL6"/>
      <c r="MPM6"/>
      <c r="MPN6"/>
      <c r="MPO6"/>
      <c r="MPP6"/>
      <c r="MPQ6"/>
      <c r="MPR6"/>
      <c r="MPS6"/>
      <c r="MPT6"/>
      <c r="MPU6"/>
      <c r="MPV6"/>
      <c r="MPW6"/>
      <c r="MPX6"/>
      <c r="MPY6"/>
      <c r="MPZ6"/>
      <c r="MQA6"/>
      <c r="MQB6"/>
      <c r="MQC6"/>
      <c r="MQD6"/>
      <c r="MQE6"/>
      <c r="MQF6"/>
      <c r="MQG6"/>
      <c r="MQH6"/>
      <c r="MQI6"/>
      <c r="MQJ6"/>
      <c r="MQK6"/>
      <c r="MQL6"/>
      <c r="MQM6"/>
      <c r="MQN6"/>
      <c r="MQO6"/>
      <c r="MQP6"/>
      <c r="MQQ6"/>
      <c r="MQR6"/>
      <c r="MQS6"/>
      <c r="MQT6"/>
      <c r="MQU6"/>
      <c r="MQV6"/>
      <c r="MQW6"/>
      <c r="MQX6"/>
      <c r="MQY6"/>
      <c r="MQZ6"/>
      <c r="MRA6"/>
      <c r="MRB6"/>
      <c r="MRC6"/>
      <c r="MRD6"/>
      <c r="MRE6"/>
      <c r="MRF6"/>
      <c r="MRG6"/>
      <c r="MRH6"/>
      <c r="MRI6"/>
      <c r="MRJ6"/>
      <c r="MRK6"/>
      <c r="MRL6"/>
      <c r="MRM6"/>
      <c r="MRN6"/>
      <c r="MRO6"/>
      <c r="MRP6"/>
      <c r="MRQ6"/>
      <c r="MRR6"/>
      <c r="MRS6"/>
      <c r="MRT6"/>
      <c r="MRU6"/>
      <c r="MRV6"/>
      <c r="MRW6"/>
      <c r="MRX6"/>
      <c r="MRY6"/>
      <c r="MRZ6"/>
      <c r="MSA6"/>
      <c r="MSB6"/>
      <c r="MSC6"/>
      <c r="MSD6"/>
      <c r="MSE6"/>
      <c r="MSF6"/>
      <c r="MSG6"/>
      <c r="MSH6"/>
      <c r="MSI6"/>
      <c r="MSJ6"/>
      <c r="MSK6"/>
      <c r="MSL6"/>
      <c r="MSM6"/>
      <c r="MSN6"/>
      <c r="MSO6"/>
      <c r="MSP6"/>
      <c r="MSQ6"/>
      <c r="MSR6"/>
      <c r="MSS6"/>
      <c r="MST6"/>
      <c r="MSU6"/>
      <c r="MSV6"/>
      <c r="MSW6"/>
      <c r="MSX6"/>
      <c r="MSY6"/>
      <c r="MSZ6"/>
      <c r="MTA6"/>
      <c r="MTB6"/>
      <c r="MTC6"/>
      <c r="MTD6"/>
      <c r="MTE6"/>
      <c r="MTF6"/>
      <c r="MTG6"/>
      <c r="MTH6"/>
      <c r="MTI6"/>
      <c r="MTJ6"/>
      <c r="MTK6"/>
      <c r="MTL6"/>
      <c r="MTM6"/>
      <c r="MTN6"/>
      <c r="MTO6"/>
      <c r="MTP6"/>
      <c r="MTQ6"/>
      <c r="MTR6"/>
      <c r="MTS6"/>
      <c r="MTT6"/>
      <c r="MTU6"/>
      <c r="MTV6"/>
      <c r="MTW6"/>
      <c r="MTX6"/>
      <c r="MTY6"/>
      <c r="MTZ6"/>
      <c r="MUA6"/>
      <c r="MUB6"/>
      <c r="MUC6"/>
      <c r="MUD6"/>
      <c r="MUE6"/>
      <c r="MUF6"/>
      <c r="MUG6"/>
      <c r="MUH6"/>
      <c r="MUI6"/>
      <c r="MUJ6"/>
      <c r="MUK6"/>
      <c r="MUL6"/>
      <c r="MUM6"/>
      <c r="MUN6"/>
      <c r="MUO6"/>
      <c r="MUP6"/>
      <c r="MUQ6"/>
      <c r="MUR6"/>
      <c r="MUS6"/>
      <c r="MUT6"/>
      <c r="MUU6"/>
      <c r="MUV6"/>
      <c r="MUW6"/>
      <c r="MUX6"/>
      <c r="MUY6"/>
      <c r="MUZ6"/>
      <c r="MVA6"/>
      <c r="MVB6"/>
      <c r="MVC6"/>
      <c r="MVD6"/>
      <c r="MVE6"/>
      <c r="MVF6"/>
      <c r="MVG6"/>
      <c r="MVH6"/>
      <c r="MVI6"/>
      <c r="MVJ6"/>
      <c r="MVK6"/>
      <c r="MVL6"/>
      <c r="MVM6"/>
      <c r="MVN6"/>
      <c r="MVO6"/>
      <c r="MVP6"/>
      <c r="MVQ6"/>
      <c r="MVR6"/>
      <c r="MVS6"/>
      <c r="MVT6"/>
      <c r="MVU6"/>
      <c r="MVV6"/>
      <c r="MVW6"/>
      <c r="MVX6"/>
      <c r="MVY6"/>
      <c r="MVZ6"/>
      <c r="MWA6"/>
      <c r="MWB6"/>
      <c r="MWC6"/>
      <c r="MWD6"/>
      <c r="MWE6"/>
      <c r="MWF6"/>
      <c r="MWG6"/>
      <c r="MWH6"/>
      <c r="MWI6"/>
      <c r="MWJ6"/>
      <c r="MWK6"/>
      <c r="MWL6"/>
      <c r="MWM6"/>
      <c r="MWN6"/>
      <c r="MWO6"/>
      <c r="MWP6"/>
      <c r="MWQ6"/>
      <c r="MWR6"/>
      <c r="MWS6"/>
      <c r="MWT6"/>
      <c r="MWU6"/>
      <c r="MWV6"/>
      <c r="MWW6"/>
      <c r="MWX6"/>
      <c r="MWY6"/>
      <c r="MWZ6"/>
      <c r="MXA6"/>
      <c r="MXB6"/>
      <c r="MXC6"/>
      <c r="MXD6"/>
      <c r="MXE6"/>
      <c r="MXF6"/>
      <c r="MXG6"/>
      <c r="MXH6"/>
      <c r="MXI6"/>
      <c r="MXJ6"/>
      <c r="MXK6"/>
      <c r="MXL6"/>
      <c r="MXM6"/>
      <c r="MXN6"/>
      <c r="MXO6"/>
      <c r="MXP6"/>
      <c r="MXQ6"/>
      <c r="MXR6"/>
      <c r="MXS6"/>
      <c r="MXT6"/>
      <c r="MXU6"/>
      <c r="MXV6"/>
      <c r="MXW6"/>
      <c r="MXX6"/>
      <c r="MXY6"/>
      <c r="MXZ6"/>
      <c r="MYA6"/>
      <c r="MYB6"/>
      <c r="MYC6"/>
      <c r="MYD6"/>
      <c r="MYE6"/>
      <c r="MYF6"/>
      <c r="MYG6"/>
      <c r="MYH6"/>
      <c r="MYI6"/>
      <c r="MYJ6"/>
      <c r="MYK6"/>
      <c r="MYL6"/>
      <c r="MYM6"/>
      <c r="MYN6"/>
      <c r="MYO6"/>
      <c r="MYP6"/>
      <c r="MYQ6"/>
      <c r="MYR6"/>
      <c r="MYS6"/>
      <c r="MYT6"/>
      <c r="MYU6"/>
      <c r="MYV6"/>
      <c r="MYW6"/>
      <c r="MYX6"/>
      <c r="MYY6"/>
      <c r="MYZ6"/>
      <c r="MZA6"/>
      <c r="MZB6"/>
      <c r="MZC6"/>
      <c r="MZD6"/>
      <c r="MZE6"/>
      <c r="MZF6"/>
      <c r="MZG6"/>
      <c r="MZH6"/>
      <c r="MZI6"/>
      <c r="MZJ6"/>
      <c r="MZK6"/>
      <c r="MZL6"/>
      <c r="MZM6"/>
      <c r="MZN6"/>
      <c r="MZO6"/>
      <c r="MZP6"/>
      <c r="MZQ6"/>
      <c r="MZR6"/>
      <c r="MZS6"/>
      <c r="MZT6"/>
      <c r="MZU6"/>
      <c r="MZV6"/>
      <c r="MZW6"/>
      <c r="MZX6"/>
      <c r="MZY6"/>
      <c r="MZZ6"/>
      <c r="NAA6"/>
      <c r="NAB6"/>
      <c r="NAC6"/>
      <c r="NAD6"/>
      <c r="NAE6"/>
      <c r="NAF6"/>
      <c r="NAG6"/>
      <c r="NAH6"/>
      <c r="NAI6"/>
      <c r="NAJ6"/>
      <c r="NAK6"/>
      <c r="NAL6"/>
      <c r="NAM6"/>
      <c r="NAN6"/>
      <c r="NAO6"/>
      <c r="NAP6"/>
      <c r="NAQ6"/>
      <c r="NAR6"/>
      <c r="NAS6"/>
      <c r="NAT6"/>
      <c r="NAU6"/>
      <c r="NAV6"/>
      <c r="NAW6"/>
      <c r="NAX6"/>
      <c r="NAY6"/>
      <c r="NAZ6"/>
      <c r="NBA6"/>
      <c r="NBB6"/>
      <c r="NBC6"/>
      <c r="NBD6"/>
      <c r="NBE6"/>
      <c r="NBF6"/>
      <c r="NBG6"/>
      <c r="NBH6"/>
      <c r="NBI6"/>
      <c r="NBJ6"/>
      <c r="NBK6"/>
      <c r="NBL6"/>
      <c r="NBM6"/>
      <c r="NBN6"/>
      <c r="NBO6"/>
      <c r="NBP6"/>
      <c r="NBQ6"/>
      <c r="NBR6"/>
      <c r="NBS6"/>
      <c r="NBT6"/>
      <c r="NBU6"/>
      <c r="NBV6"/>
      <c r="NBW6"/>
      <c r="NBX6"/>
      <c r="NBY6"/>
      <c r="NBZ6"/>
      <c r="NCA6"/>
      <c r="NCB6"/>
      <c r="NCC6"/>
      <c r="NCD6"/>
      <c r="NCE6"/>
      <c r="NCF6"/>
      <c r="NCG6"/>
      <c r="NCH6"/>
      <c r="NCI6"/>
      <c r="NCJ6"/>
      <c r="NCK6"/>
      <c r="NCL6"/>
      <c r="NCM6"/>
      <c r="NCN6"/>
      <c r="NCO6"/>
      <c r="NCP6"/>
      <c r="NCQ6"/>
      <c r="NCR6"/>
      <c r="NCS6"/>
      <c r="NCT6"/>
      <c r="NCU6"/>
      <c r="NCV6"/>
      <c r="NCW6"/>
      <c r="NCX6"/>
      <c r="NCY6"/>
      <c r="NCZ6"/>
      <c r="NDA6"/>
      <c r="NDB6"/>
      <c r="NDC6"/>
      <c r="NDD6"/>
      <c r="NDE6"/>
      <c r="NDF6"/>
      <c r="NDG6"/>
      <c r="NDH6"/>
      <c r="NDI6"/>
      <c r="NDJ6"/>
      <c r="NDK6"/>
      <c r="NDL6"/>
      <c r="NDM6"/>
      <c r="NDN6"/>
      <c r="NDO6"/>
      <c r="NDP6"/>
      <c r="NDQ6"/>
      <c r="NDR6"/>
      <c r="NDS6"/>
      <c r="NDT6"/>
      <c r="NDU6"/>
      <c r="NDV6"/>
      <c r="NDW6"/>
      <c r="NDX6"/>
      <c r="NDY6"/>
      <c r="NDZ6"/>
      <c r="NEA6"/>
      <c r="NEB6"/>
      <c r="NEC6"/>
      <c r="NED6"/>
      <c r="NEE6"/>
      <c r="NEF6"/>
      <c r="NEG6"/>
      <c r="NEH6"/>
      <c r="NEI6"/>
      <c r="NEJ6"/>
      <c r="NEK6"/>
      <c r="NEL6"/>
      <c r="NEM6"/>
      <c r="NEN6"/>
      <c r="NEO6"/>
      <c r="NEP6"/>
      <c r="NEQ6"/>
      <c r="NER6"/>
      <c r="NES6"/>
      <c r="NET6"/>
      <c r="NEU6"/>
      <c r="NEV6"/>
      <c r="NEW6"/>
      <c r="NEX6"/>
      <c r="NEY6"/>
      <c r="NEZ6"/>
      <c r="NFA6"/>
      <c r="NFB6"/>
      <c r="NFC6"/>
      <c r="NFD6"/>
      <c r="NFE6"/>
      <c r="NFF6"/>
      <c r="NFG6"/>
      <c r="NFH6"/>
      <c r="NFI6"/>
      <c r="NFJ6"/>
      <c r="NFK6"/>
      <c r="NFL6"/>
      <c r="NFM6"/>
      <c r="NFN6"/>
      <c r="NFO6"/>
      <c r="NFP6"/>
      <c r="NFQ6"/>
      <c r="NFR6"/>
      <c r="NFS6"/>
      <c r="NFT6"/>
      <c r="NFU6"/>
      <c r="NFV6"/>
      <c r="NFW6"/>
      <c r="NFX6"/>
      <c r="NFY6"/>
      <c r="NFZ6"/>
      <c r="NGA6"/>
      <c r="NGB6"/>
      <c r="NGC6"/>
      <c r="NGD6"/>
      <c r="NGE6"/>
      <c r="NGF6"/>
      <c r="NGG6"/>
      <c r="NGH6"/>
      <c r="NGI6"/>
      <c r="NGJ6"/>
      <c r="NGK6"/>
      <c r="NGL6"/>
      <c r="NGM6"/>
      <c r="NGN6"/>
      <c r="NGO6"/>
      <c r="NGP6"/>
      <c r="NGQ6"/>
      <c r="NGR6"/>
      <c r="NGS6"/>
      <c r="NGT6"/>
      <c r="NGU6"/>
      <c r="NGV6"/>
      <c r="NGW6"/>
      <c r="NGX6"/>
      <c r="NGY6"/>
      <c r="NGZ6"/>
      <c r="NHA6"/>
      <c r="NHB6"/>
      <c r="NHC6"/>
      <c r="NHD6"/>
      <c r="NHE6"/>
      <c r="NHF6"/>
      <c r="NHG6"/>
      <c r="NHH6"/>
      <c r="NHI6"/>
      <c r="NHJ6"/>
      <c r="NHK6"/>
      <c r="NHL6"/>
      <c r="NHM6"/>
      <c r="NHN6"/>
      <c r="NHO6"/>
      <c r="NHP6"/>
      <c r="NHQ6"/>
      <c r="NHR6"/>
      <c r="NHS6"/>
      <c r="NHT6"/>
      <c r="NHU6"/>
      <c r="NHV6"/>
      <c r="NHW6"/>
      <c r="NHX6"/>
      <c r="NHY6"/>
      <c r="NHZ6"/>
      <c r="NIA6"/>
      <c r="NIB6"/>
      <c r="NIC6"/>
      <c r="NID6"/>
      <c r="NIE6"/>
      <c r="NIF6"/>
      <c r="NIG6"/>
      <c r="NIH6"/>
      <c r="NII6"/>
      <c r="NIJ6"/>
      <c r="NIK6"/>
      <c r="NIL6"/>
      <c r="NIM6"/>
      <c r="NIN6"/>
      <c r="NIO6"/>
      <c r="NIP6"/>
      <c r="NIQ6"/>
      <c r="NIR6"/>
      <c r="NIS6"/>
      <c r="NIT6"/>
      <c r="NIU6"/>
      <c r="NIV6"/>
      <c r="NIW6"/>
      <c r="NIX6"/>
      <c r="NIY6"/>
      <c r="NIZ6"/>
      <c r="NJA6"/>
      <c r="NJB6"/>
      <c r="NJC6"/>
      <c r="NJD6"/>
      <c r="NJE6"/>
      <c r="NJF6"/>
      <c r="NJG6"/>
      <c r="NJH6"/>
      <c r="NJI6"/>
      <c r="NJJ6"/>
      <c r="NJK6"/>
      <c r="NJL6"/>
      <c r="NJM6"/>
      <c r="NJN6"/>
      <c r="NJO6"/>
      <c r="NJP6"/>
      <c r="NJQ6"/>
      <c r="NJR6"/>
      <c r="NJS6"/>
      <c r="NJT6"/>
      <c r="NJU6"/>
      <c r="NJV6"/>
      <c r="NJW6"/>
      <c r="NJX6"/>
      <c r="NJY6"/>
      <c r="NJZ6"/>
      <c r="NKA6"/>
      <c r="NKB6"/>
      <c r="NKC6"/>
      <c r="NKD6"/>
      <c r="NKE6"/>
      <c r="NKF6"/>
      <c r="NKG6"/>
      <c r="NKH6"/>
      <c r="NKI6"/>
      <c r="NKJ6"/>
      <c r="NKK6"/>
      <c r="NKL6"/>
      <c r="NKM6"/>
      <c r="NKN6"/>
      <c r="NKO6"/>
      <c r="NKP6"/>
      <c r="NKQ6"/>
      <c r="NKR6"/>
      <c r="NKS6"/>
      <c r="NKT6"/>
      <c r="NKU6"/>
      <c r="NKV6"/>
      <c r="NKW6"/>
      <c r="NKX6"/>
      <c r="NKY6"/>
      <c r="NKZ6"/>
      <c r="NLA6"/>
      <c r="NLB6"/>
      <c r="NLC6"/>
      <c r="NLD6"/>
      <c r="NLE6"/>
      <c r="NLF6"/>
      <c r="NLG6"/>
      <c r="NLH6"/>
      <c r="NLI6"/>
      <c r="NLJ6"/>
      <c r="NLK6"/>
      <c r="NLL6"/>
      <c r="NLM6"/>
      <c r="NLN6"/>
      <c r="NLO6"/>
      <c r="NLP6"/>
      <c r="NLQ6"/>
      <c r="NLR6"/>
      <c r="NLS6"/>
      <c r="NLT6"/>
      <c r="NLU6"/>
      <c r="NLV6"/>
      <c r="NLW6"/>
      <c r="NLX6"/>
      <c r="NLY6"/>
      <c r="NLZ6"/>
      <c r="NMA6"/>
      <c r="NMB6"/>
      <c r="NMC6"/>
      <c r="NMD6"/>
      <c r="NME6"/>
      <c r="NMF6"/>
      <c r="NMG6"/>
      <c r="NMH6"/>
      <c r="NMI6"/>
      <c r="NMJ6"/>
      <c r="NMK6"/>
      <c r="NML6"/>
      <c r="NMM6"/>
      <c r="NMN6"/>
      <c r="NMO6"/>
      <c r="NMP6"/>
      <c r="NMQ6"/>
      <c r="NMR6"/>
      <c r="NMS6"/>
      <c r="NMT6"/>
      <c r="NMU6"/>
      <c r="NMV6"/>
      <c r="NMW6"/>
      <c r="NMX6"/>
      <c r="NMY6"/>
      <c r="NMZ6"/>
      <c r="NNA6"/>
      <c r="NNB6"/>
      <c r="NNC6"/>
      <c r="NND6"/>
      <c r="NNE6"/>
      <c r="NNF6"/>
      <c r="NNG6"/>
      <c r="NNH6"/>
      <c r="NNI6"/>
      <c r="NNJ6"/>
      <c r="NNK6"/>
      <c r="NNL6"/>
      <c r="NNM6"/>
      <c r="NNN6"/>
      <c r="NNO6"/>
      <c r="NNP6"/>
      <c r="NNQ6"/>
      <c r="NNR6"/>
      <c r="NNS6"/>
      <c r="NNT6"/>
      <c r="NNU6"/>
      <c r="NNV6"/>
      <c r="NNW6"/>
      <c r="NNX6"/>
      <c r="NNY6"/>
      <c r="NNZ6"/>
      <c r="NOA6"/>
      <c r="NOB6"/>
      <c r="NOC6"/>
      <c r="NOD6"/>
      <c r="NOE6"/>
      <c r="NOF6"/>
      <c r="NOG6"/>
      <c r="NOH6"/>
      <c r="NOI6"/>
      <c r="NOJ6"/>
      <c r="NOK6"/>
      <c r="NOL6"/>
      <c r="NOM6"/>
      <c r="NON6"/>
      <c r="NOO6"/>
      <c r="NOP6"/>
      <c r="NOQ6"/>
      <c r="NOR6"/>
      <c r="NOS6"/>
      <c r="NOT6"/>
      <c r="NOU6"/>
      <c r="NOV6"/>
      <c r="NOW6"/>
      <c r="NOX6"/>
      <c r="NOY6"/>
      <c r="NOZ6"/>
      <c r="NPA6"/>
      <c r="NPB6"/>
      <c r="NPC6"/>
      <c r="NPD6"/>
      <c r="NPE6"/>
      <c r="NPF6"/>
      <c r="NPG6"/>
      <c r="NPH6"/>
      <c r="NPI6"/>
      <c r="NPJ6"/>
      <c r="NPK6"/>
      <c r="NPL6"/>
      <c r="NPM6"/>
      <c r="NPN6"/>
      <c r="NPO6"/>
      <c r="NPP6"/>
      <c r="NPQ6"/>
      <c r="NPR6"/>
      <c r="NPS6"/>
      <c r="NPT6"/>
      <c r="NPU6"/>
      <c r="NPV6"/>
      <c r="NPW6"/>
      <c r="NPX6"/>
      <c r="NPY6"/>
      <c r="NPZ6"/>
      <c r="NQA6"/>
      <c r="NQB6"/>
      <c r="NQC6"/>
      <c r="NQD6"/>
      <c r="NQE6"/>
      <c r="NQF6"/>
      <c r="NQG6"/>
      <c r="NQH6"/>
      <c r="NQI6"/>
      <c r="NQJ6"/>
      <c r="NQK6"/>
      <c r="NQL6"/>
      <c r="NQM6"/>
      <c r="NQN6"/>
      <c r="NQO6"/>
      <c r="NQP6"/>
      <c r="NQQ6"/>
      <c r="NQR6"/>
      <c r="NQS6"/>
      <c r="NQT6"/>
      <c r="NQU6"/>
      <c r="NQV6"/>
      <c r="NQW6"/>
      <c r="NQX6"/>
      <c r="NQY6"/>
      <c r="NQZ6"/>
      <c r="NRA6"/>
      <c r="NRB6"/>
      <c r="NRC6"/>
      <c r="NRD6"/>
      <c r="NRE6"/>
      <c r="NRF6"/>
      <c r="NRG6"/>
      <c r="NRH6"/>
      <c r="NRI6"/>
      <c r="NRJ6"/>
      <c r="NRK6"/>
      <c r="NRL6"/>
      <c r="NRM6"/>
      <c r="NRN6"/>
      <c r="NRO6"/>
      <c r="NRP6"/>
      <c r="NRQ6"/>
      <c r="NRR6"/>
      <c r="NRS6"/>
      <c r="NRT6"/>
      <c r="NRU6"/>
      <c r="NRV6"/>
      <c r="NRW6"/>
      <c r="NRX6"/>
      <c r="NRY6"/>
      <c r="NRZ6"/>
      <c r="NSA6"/>
      <c r="NSB6"/>
      <c r="NSC6"/>
      <c r="NSD6"/>
      <c r="NSE6"/>
      <c r="NSF6"/>
      <c r="NSG6"/>
      <c r="NSH6"/>
      <c r="NSI6"/>
      <c r="NSJ6"/>
      <c r="NSK6"/>
      <c r="NSL6"/>
      <c r="NSM6"/>
      <c r="NSN6"/>
      <c r="NSO6"/>
      <c r="NSP6"/>
      <c r="NSQ6"/>
      <c r="NSR6"/>
      <c r="NSS6"/>
      <c r="NST6"/>
      <c r="NSU6"/>
      <c r="NSV6"/>
      <c r="NSW6"/>
      <c r="NSX6"/>
      <c r="NSY6"/>
      <c r="NSZ6"/>
      <c r="NTA6"/>
      <c r="NTB6"/>
      <c r="NTC6"/>
      <c r="NTD6"/>
      <c r="NTE6"/>
      <c r="NTF6"/>
      <c r="NTG6"/>
      <c r="NTH6"/>
      <c r="NTI6"/>
      <c r="NTJ6"/>
      <c r="NTK6"/>
      <c r="NTL6"/>
      <c r="NTM6"/>
      <c r="NTN6"/>
      <c r="NTO6"/>
      <c r="NTP6"/>
      <c r="NTQ6"/>
      <c r="NTR6"/>
      <c r="NTS6"/>
      <c r="NTT6"/>
      <c r="NTU6"/>
      <c r="NTV6"/>
      <c r="NTW6"/>
      <c r="NTX6"/>
      <c r="NTY6"/>
      <c r="NTZ6"/>
      <c r="NUA6"/>
      <c r="NUB6"/>
      <c r="NUC6"/>
      <c r="NUD6"/>
      <c r="NUE6"/>
      <c r="NUF6"/>
      <c r="NUG6"/>
      <c r="NUH6"/>
      <c r="NUI6"/>
      <c r="NUJ6"/>
      <c r="NUK6"/>
      <c r="NUL6"/>
      <c r="NUM6"/>
      <c r="NUN6"/>
      <c r="NUO6"/>
      <c r="NUP6"/>
      <c r="NUQ6"/>
      <c r="NUR6"/>
      <c r="NUS6"/>
      <c r="NUT6"/>
      <c r="NUU6"/>
      <c r="NUV6"/>
      <c r="NUW6"/>
      <c r="NUX6"/>
      <c r="NUY6"/>
      <c r="NUZ6"/>
      <c r="NVA6"/>
      <c r="NVB6"/>
      <c r="NVC6"/>
      <c r="NVD6"/>
      <c r="NVE6"/>
      <c r="NVF6"/>
      <c r="NVG6"/>
      <c r="NVH6"/>
      <c r="NVI6"/>
      <c r="NVJ6"/>
      <c r="NVK6"/>
      <c r="NVL6"/>
      <c r="NVM6"/>
      <c r="NVN6"/>
      <c r="NVO6"/>
      <c r="NVP6"/>
      <c r="NVQ6"/>
      <c r="NVR6"/>
      <c r="NVS6"/>
      <c r="NVT6"/>
      <c r="NVU6"/>
      <c r="NVV6"/>
      <c r="NVW6"/>
      <c r="NVX6"/>
      <c r="NVY6"/>
      <c r="NVZ6"/>
      <c r="NWA6"/>
      <c r="NWB6"/>
      <c r="NWC6"/>
      <c r="NWD6"/>
      <c r="NWE6"/>
      <c r="NWF6"/>
      <c r="NWG6"/>
      <c r="NWH6"/>
      <c r="NWI6"/>
      <c r="NWJ6"/>
      <c r="NWK6"/>
      <c r="NWL6"/>
      <c r="NWM6"/>
      <c r="NWN6"/>
      <c r="NWO6"/>
      <c r="NWP6"/>
      <c r="NWQ6"/>
      <c r="NWR6"/>
      <c r="NWS6"/>
      <c r="NWT6"/>
      <c r="NWU6"/>
      <c r="NWV6"/>
      <c r="NWW6"/>
      <c r="NWX6"/>
      <c r="NWY6"/>
      <c r="NWZ6"/>
      <c r="NXA6"/>
      <c r="NXB6"/>
      <c r="NXC6"/>
      <c r="NXD6"/>
      <c r="NXE6"/>
      <c r="NXF6"/>
      <c r="NXG6"/>
      <c r="NXH6"/>
      <c r="NXI6"/>
      <c r="NXJ6"/>
      <c r="NXK6"/>
      <c r="NXL6"/>
      <c r="NXM6"/>
      <c r="NXN6"/>
      <c r="NXO6"/>
      <c r="NXP6"/>
      <c r="NXQ6"/>
      <c r="NXR6"/>
      <c r="NXS6"/>
      <c r="NXT6"/>
      <c r="NXU6"/>
      <c r="NXV6"/>
      <c r="NXW6"/>
      <c r="NXX6"/>
      <c r="NXY6"/>
      <c r="NXZ6"/>
      <c r="NYA6"/>
      <c r="NYB6"/>
      <c r="NYC6"/>
      <c r="NYD6"/>
      <c r="NYE6"/>
      <c r="NYF6"/>
      <c r="NYG6"/>
      <c r="NYH6"/>
      <c r="NYI6"/>
      <c r="NYJ6"/>
      <c r="NYK6"/>
      <c r="NYL6"/>
      <c r="NYM6"/>
      <c r="NYN6"/>
      <c r="NYO6"/>
      <c r="NYP6"/>
      <c r="NYQ6"/>
      <c r="NYR6"/>
      <c r="NYS6"/>
      <c r="NYT6"/>
      <c r="NYU6"/>
      <c r="NYV6"/>
      <c r="NYW6"/>
      <c r="NYX6"/>
      <c r="NYY6"/>
      <c r="NYZ6"/>
      <c r="NZA6"/>
      <c r="NZB6"/>
      <c r="NZC6"/>
      <c r="NZD6"/>
      <c r="NZE6"/>
      <c r="NZF6"/>
      <c r="NZG6"/>
      <c r="NZH6"/>
      <c r="NZI6"/>
      <c r="NZJ6"/>
      <c r="NZK6"/>
      <c r="NZL6"/>
      <c r="NZM6"/>
      <c r="NZN6"/>
      <c r="NZO6"/>
      <c r="NZP6"/>
      <c r="NZQ6"/>
      <c r="NZR6"/>
      <c r="NZS6"/>
      <c r="NZT6"/>
      <c r="NZU6"/>
      <c r="NZV6"/>
      <c r="NZW6"/>
      <c r="NZX6"/>
      <c r="NZY6"/>
      <c r="NZZ6"/>
      <c r="OAA6"/>
      <c r="OAB6"/>
      <c r="OAC6"/>
      <c r="OAD6"/>
      <c r="OAE6"/>
      <c r="OAF6"/>
      <c r="OAG6"/>
      <c r="OAH6"/>
      <c r="OAI6"/>
      <c r="OAJ6"/>
      <c r="OAK6"/>
      <c r="OAL6"/>
      <c r="OAM6"/>
      <c r="OAN6"/>
      <c r="OAO6"/>
      <c r="OAP6"/>
      <c r="OAQ6"/>
      <c r="OAR6"/>
      <c r="OAS6"/>
      <c r="OAT6"/>
      <c r="OAU6"/>
      <c r="OAV6"/>
      <c r="OAW6"/>
      <c r="OAX6"/>
      <c r="OAY6"/>
      <c r="OAZ6"/>
      <c r="OBA6"/>
      <c r="OBB6"/>
      <c r="OBC6"/>
      <c r="OBD6"/>
      <c r="OBE6"/>
      <c r="OBF6"/>
      <c r="OBG6"/>
      <c r="OBH6"/>
      <c r="OBI6"/>
      <c r="OBJ6"/>
      <c r="OBK6"/>
      <c r="OBL6"/>
      <c r="OBM6"/>
      <c r="OBN6"/>
      <c r="OBO6"/>
      <c r="OBP6"/>
      <c r="OBQ6"/>
      <c r="OBR6"/>
      <c r="OBS6"/>
      <c r="OBT6"/>
      <c r="OBU6"/>
      <c r="OBV6"/>
      <c r="OBW6"/>
      <c r="OBX6"/>
      <c r="OBY6"/>
      <c r="OBZ6"/>
      <c r="OCA6"/>
      <c r="OCB6"/>
      <c r="OCC6"/>
      <c r="OCD6"/>
      <c r="OCE6"/>
      <c r="OCF6"/>
      <c r="OCG6"/>
      <c r="OCH6"/>
      <c r="OCI6"/>
      <c r="OCJ6"/>
      <c r="OCK6"/>
      <c r="OCL6"/>
      <c r="OCM6"/>
      <c r="OCN6"/>
      <c r="OCO6"/>
      <c r="OCP6"/>
      <c r="OCQ6"/>
      <c r="OCR6"/>
      <c r="OCS6"/>
      <c r="OCT6"/>
      <c r="OCU6"/>
      <c r="OCV6"/>
      <c r="OCW6"/>
      <c r="OCX6"/>
      <c r="OCY6"/>
      <c r="OCZ6"/>
      <c r="ODA6"/>
      <c r="ODB6"/>
      <c r="ODC6"/>
      <c r="ODD6"/>
      <c r="ODE6"/>
      <c r="ODF6"/>
      <c r="ODG6"/>
      <c r="ODH6"/>
      <c r="ODI6"/>
      <c r="ODJ6"/>
      <c r="ODK6"/>
      <c r="ODL6"/>
      <c r="ODM6"/>
      <c r="ODN6"/>
      <c r="ODO6"/>
      <c r="ODP6"/>
      <c r="ODQ6"/>
      <c r="ODR6"/>
      <c r="ODS6"/>
      <c r="ODT6"/>
      <c r="ODU6"/>
      <c r="ODV6"/>
      <c r="ODW6"/>
      <c r="ODX6"/>
      <c r="ODY6"/>
      <c r="ODZ6"/>
      <c r="OEA6"/>
      <c r="OEB6"/>
      <c r="OEC6"/>
      <c r="OED6"/>
      <c r="OEE6"/>
      <c r="OEF6"/>
      <c r="OEG6"/>
      <c r="OEH6"/>
      <c r="OEI6"/>
      <c r="OEJ6"/>
      <c r="OEK6"/>
      <c r="OEL6"/>
      <c r="OEM6"/>
      <c r="OEN6"/>
      <c r="OEO6"/>
      <c r="OEP6"/>
      <c r="OEQ6"/>
      <c r="OER6"/>
      <c r="OES6"/>
      <c r="OET6"/>
      <c r="OEU6"/>
      <c r="OEV6"/>
      <c r="OEW6"/>
      <c r="OEX6"/>
      <c r="OEY6"/>
      <c r="OEZ6"/>
      <c r="OFA6"/>
      <c r="OFB6"/>
      <c r="OFC6"/>
      <c r="OFD6"/>
      <c r="OFE6"/>
      <c r="OFF6"/>
      <c r="OFG6"/>
      <c r="OFH6"/>
      <c r="OFI6"/>
      <c r="OFJ6"/>
      <c r="OFK6"/>
      <c r="OFL6"/>
      <c r="OFM6"/>
      <c r="OFN6"/>
      <c r="OFO6"/>
      <c r="OFP6"/>
      <c r="OFQ6"/>
      <c r="OFR6"/>
      <c r="OFS6"/>
      <c r="OFT6"/>
      <c r="OFU6"/>
      <c r="OFV6"/>
      <c r="OFW6"/>
      <c r="OFX6"/>
      <c r="OFY6"/>
      <c r="OFZ6"/>
      <c r="OGA6"/>
      <c r="OGB6"/>
      <c r="OGC6"/>
      <c r="OGD6"/>
      <c r="OGE6"/>
      <c r="OGF6"/>
      <c r="OGG6"/>
      <c r="OGH6"/>
      <c r="OGI6"/>
      <c r="OGJ6"/>
      <c r="OGK6"/>
      <c r="OGL6"/>
      <c r="OGM6"/>
      <c r="OGN6"/>
      <c r="OGO6"/>
      <c r="OGP6"/>
      <c r="OGQ6"/>
      <c r="OGR6"/>
      <c r="OGS6"/>
      <c r="OGT6"/>
      <c r="OGU6"/>
      <c r="OGV6"/>
      <c r="OGW6"/>
      <c r="OGX6"/>
      <c r="OGY6"/>
      <c r="OGZ6"/>
      <c r="OHA6"/>
      <c r="OHB6"/>
      <c r="OHC6"/>
      <c r="OHD6"/>
      <c r="OHE6"/>
      <c r="OHF6"/>
      <c r="OHG6"/>
      <c r="OHH6"/>
      <c r="OHI6"/>
      <c r="OHJ6"/>
      <c r="OHK6"/>
      <c r="OHL6"/>
      <c r="OHM6"/>
      <c r="OHN6"/>
      <c r="OHO6"/>
      <c r="OHP6"/>
      <c r="OHQ6"/>
      <c r="OHR6"/>
      <c r="OHS6"/>
      <c r="OHT6"/>
      <c r="OHU6"/>
      <c r="OHV6"/>
      <c r="OHW6"/>
      <c r="OHX6"/>
      <c r="OHY6"/>
      <c r="OHZ6"/>
      <c r="OIA6"/>
      <c r="OIB6"/>
      <c r="OIC6"/>
      <c r="OID6"/>
      <c r="OIE6"/>
      <c r="OIF6"/>
      <c r="OIG6"/>
      <c r="OIH6"/>
      <c r="OII6"/>
      <c r="OIJ6"/>
      <c r="OIK6"/>
      <c r="OIL6"/>
      <c r="OIM6"/>
      <c r="OIN6"/>
      <c r="OIO6"/>
      <c r="OIP6"/>
      <c r="OIQ6"/>
      <c r="OIR6"/>
      <c r="OIS6"/>
      <c r="OIT6"/>
      <c r="OIU6"/>
      <c r="OIV6"/>
      <c r="OIW6"/>
      <c r="OIX6"/>
      <c r="OIY6"/>
      <c r="OIZ6"/>
      <c r="OJA6"/>
      <c r="OJB6"/>
      <c r="OJC6"/>
      <c r="OJD6"/>
      <c r="OJE6"/>
      <c r="OJF6"/>
      <c r="OJG6"/>
      <c r="OJH6"/>
      <c r="OJI6"/>
      <c r="OJJ6"/>
      <c r="OJK6"/>
      <c r="OJL6"/>
      <c r="OJM6"/>
      <c r="OJN6"/>
      <c r="OJO6"/>
      <c r="OJP6"/>
      <c r="OJQ6"/>
      <c r="OJR6"/>
      <c r="OJS6"/>
      <c r="OJT6"/>
      <c r="OJU6"/>
      <c r="OJV6"/>
      <c r="OJW6"/>
      <c r="OJX6"/>
      <c r="OJY6"/>
      <c r="OJZ6"/>
      <c r="OKA6"/>
      <c r="OKB6"/>
      <c r="OKC6"/>
      <c r="OKD6"/>
      <c r="OKE6"/>
      <c r="OKF6"/>
      <c r="OKG6"/>
      <c r="OKH6"/>
      <c r="OKI6"/>
      <c r="OKJ6"/>
      <c r="OKK6"/>
      <c r="OKL6"/>
      <c r="OKM6"/>
      <c r="OKN6"/>
      <c r="OKO6"/>
      <c r="OKP6"/>
      <c r="OKQ6"/>
      <c r="OKR6"/>
      <c r="OKS6"/>
      <c r="OKT6"/>
      <c r="OKU6"/>
      <c r="OKV6"/>
      <c r="OKW6"/>
      <c r="OKX6"/>
      <c r="OKY6"/>
      <c r="OKZ6"/>
      <c r="OLA6"/>
      <c r="OLB6"/>
      <c r="OLC6"/>
      <c r="OLD6"/>
      <c r="OLE6"/>
      <c r="OLF6"/>
      <c r="OLG6"/>
      <c r="OLH6"/>
      <c r="OLI6"/>
      <c r="OLJ6"/>
      <c r="OLK6"/>
      <c r="OLL6"/>
      <c r="OLM6"/>
      <c r="OLN6"/>
      <c r="OLO6"/>
      <c r="OLP6"/>
      <c r="OLQ6"/>
      <c r="OLR6"/>
      <c r="OLS6"/>
      <c r="OLT6"/>
      <c r="OLU6"/>
      <c r="OLV6"/>
      <c r="OLW6"/>
      <c r="OLX6"/>
      <c r="OLY6"/>
      <c r="OLZ6"/>
      <c r="OMA6"/>
      <c r="OMB6"/>
      <c r="OMC6"/>
      <c r="OMD6"/>
      <c r="OME6"/>
      <c r="OMF6"/>
      <c r="OMG6"/>
      <c r="OMH6"/>
      <c r="OMI6"/>
      <c r="OMJ6"/>
      <c r="OMK6"/>
      <c r="OML6"/>
      <c r="OMM6"/>
      <c r="OMN6"/>
      <c r="OMO6"/>
      <c r="OMP6"/>
      <c r="OMQ6"/>
      <c r="OMR6"/>
      <c r="OMS6"/>
      <c r="OMT6"/>
      <c r="OMU6"/>
      <c r="OMV6"/>
      <c r="OMW6"/>
      <c r="OMX6"/>
      <c r="OMY6"/>
      <c r="OMZ6"/>
      <c r="ONA6"/>
      <c r="ONB6"/>
      <c r="ONC6"/>
      <c r="OND6"/>
      <c r="ONE6"/>
      <c r="ONF6"/>
      <c r="ONG6"/>
      <c r="ONH6"/>
      <c r="ONI6"/>
      <c r="ONJ6"/>
      <c r="ONK6"/>
      <c r="ONL6"/>
      <c r="ONM6"/>
      <c r="ONN6"/>
      <c r="ONO6"/>
      <c r="ONP6"/>
      <c r="ONQ6"/>
      <c r="ONR6"/>
      <c r="ONS6"/>
      <c r="ONT6"/>
      <c r="ONU6"/>
      <c r="ONV6"/>
      <c r="ONW6"/>
      <c r="ONX6"/>
      <c r="ONY6"/>
      <c r="ONZ6"/>
      <c r="OOA6"/>
      <c r="OOB6"/>
      <c r="OOC6"/>
      <c r="OOD6"/>
      <c r="OOE6"/>
      <c r="OOF6"/>
      <c r="OOG6"/>
      <c r="OOH6"/>
      <c r="OOI6"/>
      <c r="OOJ6"/>
      <c r="OOK6"/>
      <c r="OOL6"/>
      <c r="OOM6"/>
      <c r="OON6"/>
      <c r="OOO6"/>
      <c r="OOP6"/>
      <c r="OOQ6"/>
      <c r="OOR6"/>
      <c r="OOS6"/>
      <c r="OOT6"/>
      <c r="OOU6"/>
      <c r="OOV6"/>
      <c r="OOW6"/>
      <c r="OOX6"/>
      <c r="OOY6"/>
      <c r="OOZ6"/>
      <c r="OPA6"/>
      <c r="OPB6"/>
      <c r="OPC6"/>
      <c r="OPD6"/>
      <c r="OPE6"/>
      <c r="OPF6"/>
      <c r="OPG6"/>
      <c r="OPH6"/>
      <c r="OPI6"/>
      <c r="OPJ6"/>
      <c r="OPK6"/>
      <c r="OPL6"/>
      <c r="OPM6"/>
      <c r="OPN6"/>
      <c r="OPO6"/>
      <c r="OPP6"/>
      <c r="OPQ6"/>
      <c r="OPR6"/>
      <c r="OPS6"/>
      <c r="OPT6"/>
      <c r="OPU6"/>
      <c r="OPV6"/>
      <c r="OPW6"/>
      <c r="OPX6"/>
      <c r="OPY6"/>
      <c r="OPZ6"/>
      <c r="OQA6"/>
      <c r="OQB6"/>
      <c r="OQC6"/>
      <c r="OQD6"/>
      <c r="OQE6"/>
      <c r="OQF6"/>
      <c r="OQG6"/>
      <c r="OQH6"/>
      <c r="OQI6"/>
      <c r="OQJ6"/>
      <c r="OQK6"/>
      <c r="OQL6"/>
      <c r="OQM6"/>
      <c r="OQN6"/>
      <c r="OQO6"/>
      <c r="OQP6"/>
      <c r="OQQ6"/>
      <c r="OQR6"/>
      <c r="OQS6"/>
      <c r="OQT6"/>
      <c r="OQU6"/>
      <c r="OQV6"/>
      <c r="OQW6"/>
      <c r="OQX6"/>
      <c r="OQY6"/>
      <c r="OQZ6"/>
      <c r="ORA6"/>
      <c r="ORB6"/>
      <c r="ORC6"/>
      <c r="ORD6"/>
      <c r="ORE6"/>
      <c r="ORF6"/>
      <c r="ORG6"/>
      <c r="ORH6"/>
      <c r="ORI6"/>
      <c r="ORJ6"/>
      <c r="ORK6"/>
      <c r="ORL6"/>
      <c r="ORM6"/>
      <c r="ORN6"/>
      <c r="ORO6"/>
      <c r="ORP6"/>
      <c r="ORQ6"/>
      <c r="ORR6"/>
      <c r="ORS6"/>
      <c r="ORT6"/>
      <c r="ORU6"/>
      <c r="ORV6"/>
      <c r="ORW6"/>
      <c r="ORX6"/>
      <c r="ORY6"/>
      <c r="ORZ6"/>
      <c r="OSA6"/>
      <c r="OSB6"/>
      <c r="OSC6"/>
      <c r="OSD6"/>
      <c r="OSE6"/>
      <c r="OSF6"/>
      <c r="OSG6"/>
      <c r="OSH6"/>
      <c r="OSI6"/>
      <c r="OSJ6"/>
      <c r="OSK6"/>
      <c r="OSL6"/>
      <c r="OSM6"/>
      <c r="OSN6"/>
      <c r="OSO6"/>
      <c r="OSP6"/>
      <c r="OSQ6"/>
      <c r="OSR6"/>
      <c r="OSS6"/>
      <c r="OST6"/>
      <c r="OSU6"/>
      <c r="OSV6"/>
      <c r="OSW6"/>
      <c r="OSX6"/>
      <c r="OSY6"/>
      <c r="OSZ6"/>
      <c r="OTA6"/>
      <c r="OTB6"/>
      <c r="OTC6"/>
      <c r="OTD6"/>
      <c r="OTE6"/>
      <c r="OTF6"/>
      <c r="OTG6"/>
      <c r="OTH6"/>
      <c r="OTI6"/>
      <c r="OTJ6"/>
      <c r="OTK6"/>
      <c r="OTL6"/>
      <c r="OTM6"/>
      <c r="OTN6"/>
      <c r="OTO6"/>
      <c r="OTP6"/>
      <c r="OTQ6"/>
      <c r="OTR6"/>
      <c r="OTS6"/>
      <c r="OTT6"/>
      <c r="OTU6"/>
      <c r="OTV6"/>
      <c r="OTW6"/>
      <c r="OTX6"/>
      <c r="OTY6"/>
      <c r="OTZ6"/>
      <c r="OUA6"/>
      <c r="OUB6"/>
      <c r="OUC6"/>
      <c r="OUD6"/>
      <c r="OUE6"/>
      <c r="OUF6"/>
      <c r="OUG6"/>
      <c r="OUH6"/>
      <c r="OUI6"/>
      <c r="OUJ6"/>
      <c r="OUK6"/>
      <c r="OUL6"/>
      <c r="OUM6"/>
      <c r="OUN6"/>
      <c r="OUO6"/>
      <c r="OUP6"/>
      <c r="OUQ6"/>
      <c r="OUR6"/>
      <c r="OUS6"/>
      <c r="OUT6"/>
      <c r="OUU6"/>
      <c r="OUV6"/>
      <c r="OUW6"/>
      <c r="OUX6"/>
      <c r="OUY6"/>
      <c r="OUZ6"/>
      <c r="OVA6"/>
      <c r="OVB6"/>
      <c r="OVC6"/>
      <c r="OVD6"/>
      <c r="OVE6"/>
      <c r="OVF6"/>
      <c r="OVG6"/>
      <c r="OVH6"/>
      <c r="OVI6"/>
      <c r="OVJ6"/>
      <c r="OVK6"/>
      <c r="OVL6"/>
      <c r="OVM6"/>
      <c r="OVN6"/>
      <c r="OVO6"/>
      <c r="OVP6"/>
      <c r="OVQ6"/>
      <c r="OVR6"/>
      <c r="OVS6"/>
      <c r="OVT6"/>
      <c r="OVU6"/>
      <c r="OVV6"/>
      <c r="OVW6"/>
      <c r="OVX6"/>
      <c r="OVY6"/>
      <c r="OVZ6"/>
      <c r="OWA6"/>
      <c r="OWB6"/>
      <c r="OWC6"/>
      <c r="OWD6"/>
      <c r="OWE6"/>
      <c r="OWF6"/>
      <c r="OWG6"/>
      <c r="OWH6"/>
      <c r="OWI6"/>
      <c r="OWJ6"/>
      <c r="OWK6"/>
      <c r="OWL6"/>
      <c r="OWM6"/>
      <c r="OWN6"/>
      <c r="OWO6"/>
      <c r="OWP6"/>
      <c r="OWQ6"/>
      <c r="OWR6"/>
      <c r="OWS6"/>
      <c r="OWT6"/>
      <c r="OWU6"/>
      <c r="OWV6"/>
      <c r="OWW6"/>
      <c r="OWX6"/>
      <c r="OWY6"/>
      <c r="OWZ6"/>
      <c r="OXA6"/>
      <c r="OXB6"/>
      <c r="OXC6"/>
      <c r="OXD6"/>
      <c r="OXE6"/>
      <c r="OXF6"/>
      <c r="OXG6"/>
      <c r="OXH6"/>
      <c r="OXI6"/>
      <c r="OXJ6"/>
      <c r="OXK6"/>
      <c r="OXL6"/>
      <c r="OXM6"/>
      <c r="OXN6"/>
      <c r="OXO6"/>
      <c r="OXP6"/>
      <c r="OXQ6"/>
      <c r="OXR6"/>
      <c r="OXS6"/>
      <c r="OXT6"/>
      <c r="OXU6"/>
      <c r="OXV6"/>
      <c r="OXW6"/>
      <c r="OXX6"/>
      <c r="OXY6"/>
      <c r="OXZ6"/>
      <c r="OYA6"/>
      <c r="OYB6"/>
      <c r="OYC6"/>
      <c r="OYD6"/>
      <c r="OYE6"/>
      <c r="OYF6"/>
      <c r="OYG6"/>
      <c r="OYH6"/>
      <c r="OYI6"/>
      <c r="OYJ6"/>
      <c r="OYK6"/>
      <c r="OYL6"/>
      <c r="OYM6"/>
      <c r="OYN6"/>
      <c r="OYO6"/>
      <c r="OYP6"/>
      <c r="OYQ6"/>
      <c r="OYR6"/>
      <c r="OYS6"/>
      <c r="OYT6"/>
      <c r="OYU6"/>
      <c r="OYV6"/>
      <c r="OYW6"/>
      <c r="OYX6"/>
      <c r="OYY6"/>
      <c r="OYZ6"/>
      <c r="OZA6"/>
      <c r="OZB6"/>
      <c r="OZC6"/>
      <c r="OZD6"/>
      <c r="OZE6"/>
      <c r="OZF6"/>
      <c r="OZG6"/>
      <c r="OZH6"/>
      <c r="OZI6"/>
      <c r="OZJ6"/>
      <c r="OZK6"/>
      <c r="OZL6"/>
      <c r="OZM6"/>
      <c r="OZN6"/>
      <c r="OZO6"/>
      <c r="OZP6"/>
      <c r="OZQ6"/>
      <c r="OZR6"/>
      <c r="OZS6"/>
      <c r="OZT6"/>
      <c r="OZU6"/>
      <c r="OZV6"/>
      <c r="OZW6"/>
      <c r="OZX6"/>
      <c r="OZY6"/>
      <c r="OZZ6"/>
      <c r="PAA6"/>
      <c r="PAB6"/>
      <c r="PAC6"/>
      <c r="PAD6"/>
      <c r="PAE6"/>
      <c r="PAF6"/>
      <c r="PAG6"/>
      <c r="PAH6"/>
      <c r="PAI6"/>
      <c r="PAJ6"/>
      <c r="PAK6"/>
      <c r="PAL6"/>
      <c r="PAM6"/>
      <c r="PAN6"/>
      <c r="PAO6"/>
      <c r="PAP6"/>
      <c r="PAQ6"/>
      <c r="PAR6"/>
      <c r="PAS6"/>
      <c r="PAT6"/>
      <c r="PAU6"/>
      <c r="PAV6"/>
      <c r="PAW6"/>
      <c r="PAX6"/>
      <c r="PAY6"/>
      <c r="PAZ6"/>
      <c r="PBA6"/>
      <c r="PBB6"/>
      <c r="PBC6"/>
      <c r="PBD6"/>
      <c r="PBE6"/>
      <c r="PBF6"/>
      <c r="PBG6"/>
      <c r="PBH6"/>
      <c r="PBI6"/>
      <c r="PBJ6"/>
      <c r="PBK6"/>
      <c r="PBL6"/>
      <c r="PBM6"/>
      <c r="PBN6"/>
      <c r="PBO6"/>
      <c r="PBP6"/>
      <c r="PBQ6"/>
      <c r="PBR6"/>
      <c r="PBS6"/>
      <c r="PBT6"/>
      <c r="PBU6"/>
      <c r="PBV6"/>
      <c r="PBW6"/>
      <c r="PBX6"/>
      <c r="PBY6"/>
      <c r="PBZ6"/>
      <c r="PCA6"/>
      <c r="PCB6"/>
      <c r="PCC6"/>
      <c r="PCD6"/>
      <c r="PCE6"/>
      <c r="PCF6"/>
      <c r="PCG6"/>
      <c r="PCH6"/>
      <c r="PCI6"/>
      <c r="PCJ6"/>
      <c r="PCK6"/>
      <c r="PCL6"/>
      <c r="PCM6"/>
      <c r="PCN6"/>
      <c r="PCO6"/>
      <c r="PCP6"/>
      <c r="PCQ6"/>
      <c r="PCR6"/>
      <c r="PCS6"/>
      <c r="PCT6"/>
      <c r="PCU6"/>
      <c r="PCV6"/>
      <c r="PCW6"/>
      <c r="PCX6"/>
      <c r="PCY6"/>
      <c r="PCZ6"/>
      <c r="PDA6"/>
      <c r="PDB6"/>
      <c r="PDC6"/>
      <c r="PDD6"/>
      <c r="PDE6"/>
      <c r="PDF6"/>
      <c r="PDG6"/>
      <c r="PDH6"/>
      <c r="PDI6"/>
      <c r="PDJ6"/>
      <c r="PDK6"/>
      <c r="PDL6"/>
      <c r="PDM6"/>
      <c r="PDN6"/>
      <c r="PDO6"/>
      <c r="PDP6"/>
      <c r="PDQ6"/>
      <c r="PDR6"/>
      <c r="PDS6"/>
      <c r="PDT6"/>
      <c r="PDU6"/>
      <c r="PDV6"/>
      <c r="PDW6"/>
      <c r="PDX6"/>
      <c r="PDY6"/>
      <c r="PDZ6"/>
      <c r="PEA6"/>
      <c r="PEB6"/>
      <c r="PEC6"/>
      <c r="PED6"/>
      <c r="PEE6"/>
      <c r="PEF6"/>
      <c r="PEG6"/>
      <c r="PEH6"/>
      <c r="PEI6"/>
      <c r="PEJ6"/>
      <c r="PEK6"/>
      <c r="PEL6"/>
      <c r="PEM6"/>
      <c r="PEN6"/>
      <c r="PEO6"/>
      <c r="PEP6"/>
      <c r="PEQ6"/>
      <c r="PER6"/>
      <c r="PES6"/>
      <c r="PET6"/>
      <c r="PEU6"/>
      <c r="PEV6"/>
      <c r="PEW6"/>
      <c r="PEX6"/>
      <c r="PEY6"/>
      <c r="PEZ6"/>
      <c r="PFA6"/>
      <c r="PFB6"/>
      <c r="PFC6"/>
      <c r="PFD6"/>
      <c r="PFE6"/>
      <c r="PFF6"/>
      <c r="PFG6"/>
      <c r="PFH6"/>
      <c r="PFI6"/>
      <c r="PFJ6"/>
      <c r="PFK6"/>
      <c r="PFL6"/>
      <c r="PFM6"/>
      <c r="PFN6"/>
      <c r="PFO6"/>
      <c r="PFP6"/>
      <c r="PFQ6"/>
      <c r="PFR6"/>
      <c r="PFS6"/>
      <c r="PFT6"/>
      <c r="PFU6"/>
      <c r="PFV6"/>
      <c r="PFW6"/>
      <c r="PFX6"/>
      <c r="PFY6"/>
      <c r="PFZ6"/>
      <c r="PGA6"/>
      <c r="PGB6"/>
      <c r="PGC6"/>
      <c r="PGD6"/>
      <c r="PGE6"/>
      <c r="PGF6"/>
      <c r="PGG6"/>
      <c r="PGH6"/>
      <c r="PGI6"/>
      <c r="PGJ6"/>
      <c r="PGK6"/>
      <c r="PGL6"/>
      <c r="PGM6"/>
      <c r="PGN6"/>
      <c r="PGO6"/>
      <c r="PGP6"/>
      <c r="PGQ6"/>
      <c r="PGR6"/>
      <c r="PGS6"/>
      <c r="PGT6"/>
      <c r="PGU6"/>
      <c r="PGV6"/>
      <c r="PGW6"/>
      <c r="PGX6"/>
      <c r="PGY6"/>
      <c r="PGZ6"/>
      <c r="PHA6"/>
      <c r="PHB6"/>
      <c r="PHC6"/>
      <c r="PHD6"/>
      <c r="PHE6"/>
      <c r="PHF6"/>
      <c r="PHG6"/>
      <c r="PHH6"/>
      <c r="PHI6"/>
      <c r="PHJ6"/>
      <c r="PHK6"/>
      <c r="PHL6"/>
      <c r="PHM6"/>
      <c r="PHN6"/>
      <c r="PHO6"/>
      <c r="PHP6"/>
      <c r="PHQ6"/>
      <c r="PHR6"/>
      <c r="PHS6"/>
      <c r="PHT6"/>
      <c r="PHU6"/>
      <c r="PHV6"/>
      <c r="PHW6"/>
      <c r="PHX6"/>
      <c r="PHY6"/>
      <c r="PHZ6"/>
      <c r="PIA6"/>
      <c r="PIB6"/>
      <c r="PIC6"/>
      <c r="PID6"/>
      <c r="PIE6"/>
      <c r="PIF6"/>
      <c r="PIG6"/>
      <c r="PIH6"/>
      <c r="PII6"/>
      <c r="PIJ6"/>
      <c r="PIK6"/>
      <c r="PIL6"/>
      <c r="PIM6"/>
      <c r="PIN6"/>
      <c r="PIO6"/>
      <c r="PIP6"/>
      <c r="PIQ6"/>
      <c r="PIR6"/>
      <c r="PIS6"/>
      <c r="PIT6"/>
      <c r="PIU6"/>
      <c r="PIV6"/>
      <c r="PIW6"/>
      <c r="PIX6"/>
      <c r="PIY6"/>
      <c r="PIZ6"/>
      <c r="PJA6"/>
      <c r="PJB6"/>
      <c r="PJC6"/>
      <c r="PJD6"/>
      <c r="PJE6"/>
      <c r="PJF6"/>
      <c r="PJG6"/>
      <c r="PJH6"/>
      <c r="PJI6"/>
      <c r="PJJ6"/>
      <c r="PJK6"/>
      <c r="PJL6"/>
      <c r="PJM6"/>
      <c r="PJN6"/>
      <c r="PJO6"/>
      <c r="PJP6"/>
      <c r="PJQ6"/>
      <c r="PJR6"/>
      <c r="PJS6"/>
      <c r="PJT6"/>
      <c r="PJU6"/>
      <c r="PJV6"/>
      <c r="PJW6"/>
      <c r="PJX6"/>
      <c r="PJY6"/>
      <c r="PJZ6"/>
      <c r="PKA6"/>
      <c r="PKB6"/>
      <c r="PKC6"/>
      <c r="PKD6"/>
      <c r="PKE6"/>
      <c r="PKF6"/>
      <c r="PKG6"/>
      <c r="PKH6"/>
      <c r="PKI6"/>
      <c r="PKJ6"/>
      <c r="PKK6"/>
      <c r="PKL6"/>
      <c r="PKM6"/>
      <c r="PKN6"/>
      <c r="PKO6"/>
      <c r="PKP6"/>
      <c r="PKQ6"/>
      <c r="PKR6"/>
      <c r="PKS6"/>
      <c r="PKT6"/>
      <c r="PKU6"/>
      <c r="PKV6"/>
      <c r="PKW6"/>
      <c r="PKX6"/>
      <c r="PKY6"/>
      <c r="PKZ6"/>
      <c r="PLA6"/>
      <c r="PLB6"/>
      <c r="PLC6"/>
      <c r="PLD6"/>
      <c r="PLE6"/>
      <c r="PLF6"/>
      <c r="PLG6"/>
      <c r="PLH6"/>
      <c r="PLI6"/>
      <c r="PLJ6"/>
      <c r="PLK6"/>
      <c r="PLL6"/>
      <c r="PLM6"/>
      <c r="PLN6"/>
      <c r="PLO6"/>
      <c r="PLP6"/>
      <c r="PLQ6"/>
      <c r="PLR6"/>
      <c r="PLS6"/>
      <c r="PLT6"/>
      <c r="PLU6"/>
      <c r="PLV6"/>
      <c r="PLW6"/>
      <c r="PLX6"/>
      <c r="PLY6"/>
      <c r="PLZ6"/>
      <c r="PMA6"/>
      <c r="PMB6"/>
      <c r="PMC6"/>
      <c r="PMD6"/>
      <c r="PME6"/>
      <c r="PMF6"/>
      <c r="PMG6"/>
      <c r="PMH6"/>
      <c r="PMI6"/>
      <c r="PMJ6"/>
      <c r="PMK6"/>
      <c r="PML6"/>
      <c r="PMM6"/>
      <c r="PMN6"/>
      <c r="PMO6"/>
      <c r="PMP6"/>
      <c r="PMQ6"/>
      <c r="PMR6"/>
      <c r="PMS6"/>
      <c r="PMT6"/>
      <c r="PMU6"/>
      <c r="PMV6"/>
      <c r="PMW6"/>
      <c r="PMX6"/>
      <c r="PMY6"/>
      <c r="PMZ6"/>
      <c r="PNA6"/>
      <c r="PNB6"/>
      <c r="PNC6"/>
      <c r="PND6"/>
      <c r="PNE6"/>
      <c r="PNF6"/>
      <c r="PNG6"/>
      <c r="PNH6"/>
      <c r="PNI6"/>
      <c r="PNJ6"/>
      <c r="PNK6"/>
      <c r="PNL6"/>
      <c r="PNM6"/>
      <c r="PNN6"/>
      <c r="PNO6"/>
      <c r="PNP6"/>
      <c r="PNQ6"/>
      <c r="PNR6"/>
      <c r="PNS6"/>
      <c r="PNT6"/>
      <c r="PNU6"/>
      <c r="PNV6"/>
      <c r="PNW6"/>
      <c r="PNX6"/>
      <c r="PNY6"/>
      <c r="PNZ6"/>
      <c r="POA6"/>
      <c r="POB6"/>
      <c r="POC6"/>
      <c r="POD6"/>
      <c r="POE6"/>
      <c r="POF6"/>
      <c r="POG6"/>
      <c r="POH6"/>
      <c r="POI6"/>
      <c r="POJ6"/>
      <c r="POK6"/>
      <c r="POL6"/>
      <c r="POM6"/>
      <c r="PON6"/>
      <c r="POO6"/>
      <c r="POP6"/>
      <c r="POQ6"/>
      <c r="POR6"/>
      <c r="POS6"/>
      <c r="POT6"/>
      <c r="POU6"/>
      <c r="POV6"/>
      <c r="POW6"/>
      <c r="POX6"/>
      <c r="POY6"/>
      <c r="POZ6"/>
      <c r="PPA6"/>
      <c r="PPB6"/>
      <c r="PPC6"/>
      <c r="PPD6"/>
      <c r="PPE6"/>
      <c r="PPF6"/>
      <c r="PPG6"/>
      <c r="PPH6"/>
      <c r="PPI6"/>
      <c r="PPJ6"/>
      <c r="PPK6"/>
      <c r="PPL6"/>
      <c r="PPM6"/>
      <c r="PPN6"/>
      <c r="PPO6"/>
      <c r="PPP6"/>
      <c r="PPQ6"/>
      <c r="PPR6"/>
      <c r="PPS6"/>
      <c r="PPT6"/>
      <c r="PPU6"/>
      <c r="PPV6"/>
      <c r="PPW6"/>
      <c r="PPX6"/>
      <c r="PPY6"/>
      <c r="PPZ6"/>
      <c r="PQA6"/>
      <c r="PQB6"/>
      <c r="PQC6"/>
      <c r="PQD6"/>
      <c r="PQE6"/>
      <c r="PQF6"/>
      <c r="PQG6"/>
      <c r="PQH6"/>
      <c r="PQI6"/>
      <c r="PQJ6"/>
      <c r="PQK6"/>
      <c r="PQL6"/>
      <c r="PQM6"/>
      <c r="PQN6"/>
      <c r="PQO6"/>
      <c r="PQP6"/>
      <c r="PQQ6"/>
      <c r="PQR6"/>
      <c r="PQS6"/>
      <c r="PQT6"/>
      <c r="PQU6"/>
      <c r="PQV6"/>
      <c r="PQW6"/>
      <c r="PQX6"/>
      <c r="PQY6"/>
      <c r="PQZ6"/>
      <c r="PRA6"/>
      <c r="PRB6"/>
      <c r="PRC6"/>
      <c r="PRD6"/>
      <c r="PRE6"/>
      <c r="PRF6"/>
      <c r="PRG6"/>
      <c r="PRH6"/>
      <c r="PRI6"/>
      <c r="PRJ6"/>
      <c r="PRK6"/>
      <c r="PRL6"/>
      <c r="PRM6"/>
      <c r="PRN6"/>
      <c r="PRO6"/>
      <c r="PRP6"/>
      <c r="PRQ6"/>
      <c r="PRR6"/>
      <c r="PRS6"/>
      <c r="PRT6"/>
      <c r="PRU6"/>
      <c r="PRV6"/>
      <c r="PRW6"/>
      <c r="PRX6"/>
      <c r="PRY6"/>
      <c r="PRZ6"/>
      <c r="PSA6"/>
      <c r="PSB6"/>
      <c r="PSC6"/>
      <c r="PSD6"/>
      <c r="PSE6"/>
      <c r="PSF6"/>
      <c r="PSG6"/>
      <c r="PSH6"/>
      <c r="PSI6"/>
      <c r="PSJ6"/>
      <c r="PSK6"/>
      <c r="PSL6"/>
      <c r="PSM6"/>
      <c r="PSN6"/>
      <c r="PSO6"/>
      <c r="PSP6"/>
      <c r="PSQ6"/>
      <c r="PSR6"/>
      <c r="PSS6"/>
      <c r="PST6"/>
      <c r="PSU6"/>
      <c r="PSV6"/>
      <c r="PSW6"/>
      <c r="PSX6"/>
      <c r="PSY6"/>
      <c r="PSZ6"/>
      <c r="PTA6"/>
      <c r="PTB6"/>
      <c r="PTC6"/>
      <c r="PTD6"/>
      <c r="PTE6"/>
      <c r="PTF6"/>
      <c r="PTG6"/>
      <c r="PTH6"/>
      <c r="PTI6"/>
      <c r="PTJ6"/>
      <c r="PTK6"/>
      <c r="PTL6"/>
      <c r="PTM6"/>
      <c r="PTN6"/>
      <c r="PTO6"/>
      <c r="PTP6"/>
      <c r="PTQ6"/>
      <c r="PTR6"/>
      <c r="PTS6"/>
      <c r="PTT6"/>
      <c r="PTU6"/>
      <c r="PTV6"/>
      <c r="PTW6"/>
      <c r="PTX6"/>
      <c r="PTY6"/>
      <c r="PTZ6"/>
      <c r="PUA6"/>
      <c r="PUB6"/>
      <c r="PUC6"/>
      <c r="PUD6"/>
      <c r="PUE6"/>
      <c r="PUF6"/>
      <c r="PUG6"/>
      <c r="PUH6"/>
      <c r="PUI6"/>
      <c r="PUJ6"/>
      <c r="PUK6"/>
      <c r="PUL6"/>
      <c r="PUM6"/>
      <c r="PUN6"/>
      <c r="PUO6"/>
      <c r="PUP6"/>
      <c r="PUQ6"/>
      <c r="PUR6"/>
      <c r="PUS6"/>
      <c r="PUT6"/>
      <c r="PUU6"/>
      <c r="PUV6"/>
      <c r="PUW6"/>
      <c r="PUX6"/>
      <c r="PUY6"/>
      <c r="PUZ6"/>
      <c r="PVA6"/>
      <c r="PVB6"/>
      <c r="PVC6"/>
      <c r="PVD6"/>
      <c r="PVE6"/>
      <c r="PVF6"/>
      <c r="PVG6"/>
      <c r="PVH6"/>
      <c r="PVI6"/>
      <c r="PVJ6"/>
      <c r="PVK6"/>
      <c r="PVL6"/>
      <c r="PVM6"/>
      <c r="PVN6"/>
      <c r="PVO6"/>
      <c r="PVP6"/>
      <c r="PVQ6"/>
      <c r="PVR6"/>
      <c r="PVS6"/>
      <c r="PVT6"/>
      <c r="PVU6"/>
      <c r="PVV6"/>
      <c r="PVW6"/>
      <c r="PVX6"/>
      <c r="PVY6"/>
      <c r="PVZ6"/>
      <c r="PWA6"/>
      <c r="PWB6"/>
      <c r="PWC6"/>
      <c r="PWD6"/>
      <c r="PWE6"/>
      <c r="PWF6"/>
      <c r="PWG6"/>
      <c r="PWH6"/>
      <c r="PWI6"/>
      <c r="PWJ6"/>
      <c r="PWK6"/>
      <c r="PWL6"/>
      <c r="PWM6"/>
      <c r="PWN6"/>
      <c r="PWO6"/>
      <c r="PWP6"/>
      <c r="PWQ6"/>
      <c r="PWR6"/>
      <c r="PWS6"/>
      <c r="PWT6"/>
      <c r="PWU6"/>
      <c r="PWV6"/>
      <c r="PWW6"/>
      <c r="PWX6"/>
      <c r="PWY6"/>
      <c r="PWZ6"/>
      <c r="PXA6"/>
      <c r="PXB6"/>
      <c r="PXC6"/>
      <c r="PXD6"/>
      <c r="PXE6"/>
      <c r="PXF6"/>
      <c r="PXG6"/>
      <c r="PXH6"/>
      <c r="PXI6"/>
      <c r="PXJ6"/>
      <c r="PXK6"/>
      <c r="PXL6"/>
      <c r="PXM6"/>
      <c r="PXN6"/>
      <c r="PXO6"/>
      <c r="PXP6"/>
      <c r="PXQ6"/>
      <c r="PXR6"/>
      <c r="PXS6"/>
      <c r="PXT6"/>
      <c r="PXU6"/>
      <c r="PXV6"/>
      <c r="PXW6"/>
      <c r="PXX6"/>
      <c r="PXY6"/>
      <c r="PXZ6"/>
      <c r="PYA6"/>
      <c r="PYB6"/>
      <c r="PYC6"/>
      <c r="PYD6"/>
      <c r="PYE6"/>
      <c r="PYF6"/>
      <c r="PYG6"/>
      <c r="PYH6"/>
      <c r="PYI6"/>
      <c r="PYJ6"/>
      <c r="PYK6"/>
      <c r="PYL6"/>
      <c r="PYM6"/>
      <c r="PYN6"/>
      <c r="PYO6"/>
      <c r="PYP6"/>
      <c r="PYQ6"/>
      <c r="PYR6"/>
      <c r="PYS6"/>
      <c r="PYT6"/>
      <c r="PYU6"/>
      <c r="PYV6"/>
      <c r="PYW6"/>
      <c r="PYX6"/>
      <c r="PYY6"/>
      <c r="PYZ6"/>
      <c r="PZA6"/>
      <c r="PZB6"/>
      <c r="PZC6"/>
      <c r="PZD6"/>
      <c r="PZE6"/>
      <c r="PZF6"/>
      <c r="PZG6"/>
      <c r="PZH6"/>
      <c r="PZI6"/>
      <c r="PZJ6"/>
      <c r="PZK6"/>
      <c r="PZL6"/>
      <c r="PZM6"/>
      <c r="PZN6"/>
      <c r="PZO6"/>
      <c r="PZP6"/>
      <c r="PZQ6"/>
      <c r="PZR6"/>
      <c r="PZS6"/>
      <c r="PZT6"/>
      <c r="PZU6"/>
      <c r="PZV6"/>
      <c r="PZW6"/>
      <c r="PZX6"/>
      <c r="PZY6"/>
      <c r="PZZ6"/>
      <c r="QAA6"/>
      <c r="QAB6"/>
      <c r="QAC6"/>
      <c r="QAD6"/>
      <c r="QAE6"/>
      <c r="QAF6"/>
      <c r="QAG6"/>
      <c r="QAH6"/>
      <c r="QAI6"/>
      <c r="QAJ6"/>
      <c r="QAK6"/>
      <c r="QAL6"/>
      <c r="QAM6"/>
      <c r="QAN6"/>
      <c r="QAO6"/>
      <c r="QAP6"/>
      <c r="QAQ6"/>
      <c r="QAR6"/>
      <c r="QAS6"/>
      <c r="QAT6"/>
      <c r="QAU6"/>
      <c r="QAV6"/>
      <c r="QAW6"/>
      <c r="QAX6"/>
      <c r="QAY6"/>
      <c r="QAZ6"/>
      <c r="QBA6"/>
      <c r="QBB6"/>
      <c r="QBC6"/>
      <c r="QBD6"/>
      <c r="QBE6"/>
      <c r="QBF6"/>
      <c r="QBG6"/>
      <c r="QBH6"/>
      <c r="QBI6"/>
      <c r="QBJ6"/>
      <c r="QBK6"/>
      <c r="QBL6"/>
      <c r="QBM6"/>
      <c r="QBN6"/>
      <c r="QBO6"/>
      <c r="QBP6"/>
      <c r="QBQ6"/>
      <c r="QBR6"/>
      <c r="QBS6"/>
      <c r="QBT6"/>
      <c r="QBU6"/>
      <c r="QBV6"/>
      <c r="QBW6"/>
      <c r="QBX6"/>
      <c r="QBY6"/>
      <c r="QBZ6"/>
      <c r="QCA6"/>
      <c r="QCB6"/>
      <c r="QCC6"/>
      <c r="QCD6"/>
      <c r="QCE6"/>
      <c r="QCF6"/>
      <c r="QCG6"/>
      <c r="QCH6"/>
      <c r="QCI6"/>
      <c r="QCJ6"/>
      <c r="QCK6"/>
      <c r="QCL6"/>
      <c r="QCM6"/>
      <c r="QCN6"/>
      <c r="QCO6"/>
      <c r="QCP6"/>
      <c r="QCQ6"/>
      <c r="QCR6"/>
      <c r="QCS6"/>
      <c r="QCT6"/>
      <c r="QCU6"/>
      <c r="QCV6"/>
      <c r="QCW6"/>
      <c r="QCX6"/>
      <c r="QCY6"/>
      <c r="QCZ6"/>
      <c r="QDA6"/>
      <c r="QDB6"/>
      <c r="QDC6"/>
      <c r="QDD6"/>
      <c r="QDE6"/>
      <c r="QDF6"/>
      <c r="QDG6"/>
      <c r="QDH6"/>
      <c r="QDI6"/>
      <c r="QDJ6"/>
      <c r="QDK6"/>
      <c r="QDL6"/>
      <c r="QDM6"/>
      <c r="QDN6"/>
      <c r="QDO6"/>
      <c r="QDP6"/>
      <c r="QDQ6"/>
      <c r="QDR6"/>
      <c r="QDS6"/>
      <c r="QDT6"/>
      <c r="QDU6"/>
      <c r="QDV6"/>
      <c r="QDW6"/>
      <c r="QDX6"/>
      <c r="QDY6"/>
      <c r="QDZ6"/>
      <c r="QEA6"/>
      <c r="QEB6"/>
      <c r="QEC6"/>
      <c r="QED6"/>
      <c r="QEE6"/>
      <c r="QEF6"/>
      <c r="QEG6"/>
      <c r="QEH6"/>
      <c r="QEI6"/>
      <c r="QEJ6"/>
      <c r="QEK6"/>
      <c r="QEL6"/>
      <c r="QEM6"/>
      <c r="QEN6"/>
      <c r="QEO6"/>
      <c r="QEP6"/>
      <c r="QEQ6"/>
      <c r="QER6"/>
      <c r="QES6"/>
      <c r="QET6"/>
      <c r="QEU6"/>
      <c r="QEV6"/>
      <c r="QEW6"/>
      <c r="QEX6"/>
      <c r="QEY6"/>
      <c r="QEZ6"/>
      <c r="QFA6"/>
      <c r="QFB6"/>
      <c r="QFC6"/>
      <c r="QFD6"/>
      <c r="QFE6"/>
      <c r="QFF6"/>
      <c r="QFG6"/>
      <c r="QFH6"/>
      <c r="QFI6"/>
      <c r="QFJ6"/>
      <c r="QFK6"/>
      <c r="QFL6"/>
      <c r="QFM6"/>
      <c r="QFN6"/>
      <c r="QFO6"/>
      <c r="QFP6"/>
      <c r="QFQ6"/>
      <c r="QFR6"/>
      <c r="QFS6"/>
      <c r="QFT6"/>
      <c r="QFU6"/>
      <c r="QFV6"/>
      <c r="QFW6"/>
      <c r="QFX6"/>
      <c r="QFY6"/>
      <c r="QFZ6"/>
      <c r="QGA6"/>
      <c r="QGB6"/>
      <c r="QGC6"/>
      <c r="QGD6"/>
      <c r="QGE6"/>
      <c r="QGF6"/>
      <c r="QGG6"/>
      <c r="QGH6"/>
      <c r="QGI6"/>
      <c r="QGJ6"/>
      <c r="QGK6"/>
      <c r="QGL6"/>
      <c r="QGM6"/>
      <c r="QGN6"/>
      <c r="QGO6"/>
      <c r="QGP6"/>
      <c r="QGQ6"/>
      <c r="QGR6"/>
      <c r="QGS6"/>
      <c r="QGT6"/>
      <c r="QGU6"/>
      <c r="QGV6"/>
      <c r="QGW6"/>
      <c r="QGX6"/>
      <c r="QGY6"/>
      <c r="QGZ6"/>
      <c r="QHA6"/>
      <c r="QHB6"/>
      <c r="QHC6"/>
      <c r="QHD6"/>
      <c r="QHE6"/>
      <c r="QHF6"/>
      <c r="QHG6"/>
      <c r="QHH6"/>
      <c r="QHI6"/>
      <c r="QHJ6"/>
      <c r="QHK6"/>
      <c r="QHL6"/>
      <c r="QHM6"/>
      <c r="QHN6"/>
      <c r="QHO6"/>
      <c r="QHP6"/>
      <c r="QHQ6"/>
      <c r="QHR6"/>
      <c r="QHS6"/>
      <c r="QHT6"/>
      <c r="QHU6"/>
      <c r="QHV6"/>
      <c r="QHW6"/>
      <c r="QHX6"/>
      <c r="QHY6"/>
      <c r="QHZ6"/>
      <c r="QIA6"/>
      <c r="QIB6"/>
      <c r="QIC6"/>
      <c r="QID6"/>
      <c r="QIE6"/>
      <c r="QIF6"/>
      <c r="QIG6"/>
      <c r="QIH6"/>
      <c r="QII6"/>
      <c r="QIJ6"/>
      <c r="QIK6"/>
      <c r="QIL6"/>
      <c r="QIM6"/>
      <c r="QIN6"/>
      <c r="QIO6"/>
      <c r="QIP6"/>
      <c r="QIQ6"/>
      <c r="QIR6"/>
      <c r="QIS6"/>
      <c r="QIT6"/>
      <c r="QIU6"/>
      <c r="QIV6"/>
      <c r="QIW6"/>
      <c r="QIX6"/>
      <c r="QIY6"/>
      <c r="QIZ6"/>
      <c r="QJA6"/>
      <c r="QJB6"/>
      <c r="QJC6"/>
      <c r="QJD6"/>
      <c r="QJE6"/>
      <c r="QJF6"/>
      <c r="QJG6"/>
      <c r="QJH6"/>
      <c r="QJI6"/>
      <c r="QJJ6"/>
      <c r="QJK6"/>
      <c r="QJL6"/>
      <c r="QJM6"/>
      <c r="QJN6"/>
      <c r="QJO6"/>
      <c r="QJP6"/>
      <c r="QJQ6"/>
      <c r="QJR6"/>
      <c r="QJS6"/>
      <c r="QJT6"/>
      <c r="QJU6"/>
      <c r="QJV6"/>
      <c r="QJW6"/>
      <c r="QJX6"/>
      <c r="QJY6"/>
      <c r="QJZ6"/>
      <c r="QKA6"/>
      <c r="QKB6"/>
      <c r="QKC6"/>
      <c r="QKD6"/>
      <c r="QKE6"/>
      <c r="QKF6"/>
      <c r="QKG6"/>
      <c r="QKH6"/>
      <c r="QKI6"/>
      <c r="QKJ6"/>
      <c r="QKK6"/>
      <c r="QKL6"/>
      <c r="QKM6"/>
      <c r="QKN6"/>
      <c r="QKO6"/>
      <c r="QKP6"/>
      <c r="QKQ6"/>
      <c r="QKR6"/>
      <c r="QKS6"/>
      <c r="QKT6"/>
      <c r="QKU6"/>
      <c r="QKV6"/>
      <c r="QKW6"/>
      <c r="QKX6"/>
      <c r="QKY6"/>
      <c r="QKZ6"/>
      <c r="QLA6"/>
      <c r="QLB6"/>
      <c r="QLC6"/>
      <c r="QLD6"/>
      <c r="QLE6"/>
      <c r="QLF6"/>
      <c r="QLG6"/>
      <c r="QLH6"/>
      <c r="QLI6"/>
      <c r="QLJ6"/>
      <c r="QLK6"/>
      <c r="QLL6"/>
      <c r="QLM6"/>
      <c r="QLN6"/>
      <c r="QLO6"/>
      <c r="QLP6"/>
      <c r="QLQ6"/>
      <c r="QLR6"/>
      <c r="QLS6"/>
      <c r="QLT6"/>
      <c r="QLU6"/>
      <c r="QLV6"/>
      <c r="QLW6"/>
      <c r="QLX6"/>
      <c r="QLY6"/>
      <c r="QLZ6"/>
      <c r="QMA6"/>
      <c r="QMB6"/>
      <c r="QMC6"/>
      <c r="QMD6"/>
      <c r="QME6"/>
      <c r="QMF6"/>
      <c r="QMG6"/>
      <c r="QMH6"/>
      <c r="QMI6"/>
      <c r="QMJ6"/>
      <c r="QMK6"/>
      <c r="QML6"/>
      <c r="QMM6"/>
      <c r="QMN6"/>
      <c r="QMO6"/>
      <c r="QMP6"/>
      <c r="QMQ6"/>
      <c r="QMR6"/>
      <c r="QMS6"/>
      <c r="QMT6"/>
      <c r="QMU6"/>
      <c r="QMV6"/>
      <c r="QMW6"/>
      <c r="QMX6"/>
      <c r="QMY6"/>
      <c r="QMZ6"/>
      <c r="QNA6"/>
      <c r="QNB6"/>
      <c r="QNC6"/>
      <c r="QND6"/>
      <c r="QNE6"/>
      <c r="QNF6"/>
      <c r="QNG6"/>
      <c r="QNH6"/>
      <c r="QNI6"/>
      <c r="QNJ6"/>
      <c r="QNK6"/>
      <c r="QNL6"/>
      <c r="QNM6"/>
      <c r="QNN6"/>
      <c r="QNO6"/>
      <c r="QNP6"/>
      <c r="QNQ6"/>
      <c r="QNR6"/>
      <c r="QNS6"/>
      <c r="QNT6"/>
      <c r="QNU6"/>
      <c r="QNV6"/>
      <c r="QNW6"/>
      <c r="QNX6"/>
      <c r="QNY6"/>
      <c r="QNZ6"/>
      <c r="QOA6"/>
      <c r="QOB6"/>
      <c r="QOC6"/>
      <c r="QOD6"/>
      <c r="QOE6"/>
      <c r="QOF6"/>
      <c r="QOG6"/>
      <c r="QOH6"/>
      <c r="QOI6"/>
      <c r="QOJ6"/>
      <c r="QOK6"/>
      <c r="QOL6"/>
      <c r="QOM6"/>
      <c r="QON6"/>
      <c r="QOO6"/>
      <c r="QOP6"/>
      <c r="QOQ6"/>
      <c r="QOR6"/>
      <c r="QOS6"/>
      <c r="QOT6"/>
      <c r="QOU6"/>
      <c r="QOV6"/>
      <c r="QOW6"/>
      <c r="QOX6"/>
      <c r="QOY6"/>
      <c r="QOZ6"/>
      <c r="QPA6"/>
      <c r="QPB6"/>
      <c r="QPC6"/>
      <c r="QPD6"/>
      <c r="QPE6"/>
      <c r="QPF6"/>
      <c r="QPG6"/>
      <c r="QPH6"/>
      <c r="QPI6"/>
      <c r="QPJ6"/>
      <c r="QPK6"/>
      <c r="QPL6"/>
      <c r="QPM6"/>
      <c r="QPN6"/>
      <c r="QPO6"/>
      <c r="QPP6"/>
      <c r="QPQ6"/>
      <c r="QPR6"/>
      <c r="QPS6"/>
      <c r="QPT6"/>
      <c r="QPU6"/>
      <c r="QPV6"/>
      <c r="QPW6"/>
      <c r="QPX6"/>
      <c r="QPY6"/>
      <c r="QPZ6"/>
      <c r="QQA6"/>
      <c r="QQB6"/>
      <c r="QQC6"/>
      <c r="QQD6"/>
      <c r="QQE6"/>
      <c r="QQF6"/>
      <c r="QQG6"/>
      <c r="QQH6"/>
      <c r="QQI6"/>
      <c r="QQJ6"/>
      <c r="QQK6"/>
      <c r="QQL6"/>
      <c r="QQM6"/>
      <c r="QQN6"/>
      <c r="QQO6"/>
      <c r="QQP6"/>
      <c r="QQQ6"/>
      <c r="QQR6"/>
      <c r="QQS6"/>
      <c r="QQT6"/>
      <c r="QQU6"/>
      <c r="QQV6"/>
      <c r="QQW6"/>
      <c r="QQX6"/>
      <c r="QQY6"/>
      <c r="QQZ6"/>
      <c r="QRA6"/>
      <c r="QRB6"/>
      <c r="QRC6"/>
      <c r="QRD6"/>
      <c r="QRE6"/>
      <c r="QRF6"/>
      <c r="QRG6"/>
      <c r="QRH6"/>
      <c r="QRI6"/>
      <c r="QRJ6"/>
      <c r="QRK6"/>
      <c r="QRL6"/>
      <c r="QRM6"/>
      <c r="QRN6"/>
      <c r="QRO6"/>
      <c r="QRP6"/>
      <c r="QRQ6"/>
      <c r="QRR6"/>
      <c r="QRS6"/>
      <c r="QRT6"/>
      <c r="QRU6"/>
      <c r="QRV6"/>
      <c r="QRW6"/>
      <c r="QRX6"/>
      <c r="QRY6"/>
      <c r="QRZ6"/>
      <c r="QSA6"/>
      <c r="QSB6"/>
      <c r="QSC6"/>
      <c r="QSD6"/>
      <c r="QSE6"/>
      <c r="QSF6"/>
      <c r="QSG6"/>
      <c r="QSH6"/>
      <c r="QSI6"/>
      <c r="QSJ6"/>
      <c r="QSK6"/>
      <c r="QSL6"/>
      <c r="QSM6"/>
      <c r="QSN6"/>
      <c r="QSO6"/>
      <c r="QSP6"/>
      <c r="QSQ6"/>
      <c r="QSR6"/>
      <c r="QSS6"/>
      <c r="QST6"/>
      <c r="QSU6"/>
      <c r="QSV6"/>
      <c r="QSW6"/>
      <c r="QSX6"/>
      <c r="QSY6"/>
      <c r="QSZ6"/>
      <c r="QTA6"/>
      <c r="QTB6"/>
      <c r="QTC6"/>
      <c r="QTD6"/>
      <c r="QTE6"/>
      <c r="QTF6"/>
      <c r="QTG6"/>
      <c r="QTH6"/>
      <c r="QTI6"/>
      <c r="QTJ6"/>
      <c r="QTK6"/>
      <c r="QTL6"/>
      <c r="QTM6"/>
      <c r="QTN6"/>
      <c r="QTO6"/>
      <c r="QTP6"/>
      <c r="QTQ6"/>
      <c r="QTR6"/>
      <c r="QTS6"/>
      <c r="QTT6"/>
      <c r="QTU6"/>
      <c r="QTV6"/>
      <c r="QTW6"/>
      <c r="QTX6"/>
      <c r="QTY6"/>
      <c r="QTZ6"/>
      <c r="QUA6"/>
      <c r="QUB6"/>
      <c r="QUC6"/>
      <c r="QUD6"/>
      <c r="QUE6"/>
      <c r="QUF6"/>
      <c r="QUG6"/>
      <c r="QUH6"/>
      <c r="QUI6"/>
      <c r="QUJ6"/>
      <c r="QUK6"/>
      <c r="QUL6"/>
      <c r="QUM6"/>
      <c r="QUN6"/>
      <c r="QUO6"/>
      <c r="QUP6"/>
      <c r="QUQ6"/>
      <c r="QUR6"/>
      <c r="QUS6"/>
      <c r="QUT6"/>
      <c r="QUU6"/>
      <c r="QUV6"/>
      <c r="QUW6"/>
      <c r="QUX6"/>
      <c r="QUY6"/>
      <c r="QUZ6"/>
      <c r="QVA6"/>
      <c r="QVB6"/>
      <c r="QVC6"/>
      <c r="QVD6"/>
      <c r="QVE6"/>
      <c r="QVF6"/>
      <c r="QVG6"/>
      <c r="QVH6"/>
      <c r="QVI6"/>
      <c r="QVJ6"/>
      <c r="QVK6"/>
      <c r="QVL6"/>
      <c r="QVM6"/>
      <c r="QVN6"/>
      <c r="QVO6"/>
      <c r="QVP6"/>
      <c r="QVQ6"/>
      <c r="QVR6"/>
      <c r="QVS6"/>
      <c r="QVT6"/>
      <c r="QVU6"/>
      <c r="QVV6"/>
      <c r="QVW6"/>
      <c r="QVX6"/>
      <c r="QVY6"/>
      <c r="QVZ6"/>
      <c r="QWA6"/>
      <c r="QWB6"/>
      <c r="QWC6"/>
      <c r="QWD6"/>
      <c r="QWE6"/>
      <c r="QWF6"/>
      <c r="QWG6"/>
      <c r="QWH6"/>
      <c r="QWI6"/>
      <c r="QWJ6"/>
      <c r="QWK6"/>
      <c r="QWL6"/>
      <c r="QWM6"/>
      <c r="QWN6"/>
      <c r="QWO6"/>
      <c r="QWP6"/>
      <c r="QWQ6"/>
      <c r="QWR6"/>
      <c r="QWS6"/>
      <c r="QWT6"/>
      <c r="QWU6"/>
      <c r="QWV6"/>
      <c r="QWW6"/>
      <c r="QWX6"/>
      <c r="QWY6"/>
      <c r="QWZ6"/>
      <c r="QXA6"/>
      <c r="QXB6"/>
      <c r="QXC6"/>
      <c r="QXD6"/>
      <c r="QXE6"/>
      <c r="QXF6"/>
      <c r="QXG6"/>
      <c r="QXH6"/>
      <c r="QXI6"/>
      <c r="QXJ6"/>
      <c r="QXK6"/>
      <c r="QXL6"/>
      <c r="QXM6"/>
      <c r="QXN6"/>
      <c r="QXO6"/>
      <c r="QXP6"/>
      <c r="QXQ6"/>
      <c r="QXR6"/>
      <c r="QXS6"/>
      <c r="QXT6"/>
      <c r="QXU6"/>
      <c r="QXV6"/>
      <c r="QXW6"/>
      <c r="QXX6"/>
      <c r="QXY6"/>
      <c r="QXZ6"/>
      <c r="QYA6"/>
      <c r="QYB6"/>
      <c r="QYC6"/>
      <c r="QYD6"/>
      <c r="QYE6"/>
      <c r="QYF6"/>
      <c r="QYG6"/>
      <c r="QYH6"/>
      <c r="QYI6"/>
      <c r="QYJ6"/>
      <c r="QYK6"/>
      <c r="QYL6"/>
      <c r="QYM6"/>
      <c r="QYN6"/>
      <c r="QYO6"/>
      <c r="QYP6"/>
      <c r="QYQ6"/>
      <c r="QYR6"/>
      <c r="QYS6"/>
      <c r="QYT6"/>
      <c r="QYU6"/>
      <c r="QYV6"/>
      <c r="QYW6"/>
      <c r="QYX6"/>
      <c r="QYY6"/>
      <c r="QYZ6"/>
      <c r="QZA6"/>
      <c r="QZB6"/>
      <c r="QZC6"/>
      <c r="QZD6"/>
      <c r="QZE6"/>
      <c r="QZF6"/>
      <c r="QZG6"/>
      <c r="QZH6"/>
      <c r="QZI6"/>
      <c r="QZJ6"/>
      <c r="QZK6"/>
      <c r="QZL6"/>
      <c r="QZM6"/>
      <c r="QZN6"/>
      <c r="QZO6"/>
      <c r="QZP6"/>
      <c r="QZQ6"/>
      <c r="QZR6"/>
      <c r="QZS6"/>
      <c r="QZT6"/>
      <c r="QZU6"/>
      <c r="QZV6"/>
      <c r="QZW6"/>
      <c r="QZX6"/>
      <c r="QZY6"/>
      <c r="QZZ6"/>
      <c r="RAA6"/>
      <c r="RAB6"/>
      <c r="RAC6"/>
      <c r="RAD6"/>
      <c r="RAE6"/>
      <c r="RAF6"/>
      <c r="RAG6"/>
      <c r="RAH6"/>
      <c r="RAI6"/>
      <c r="RAJ6"/>
      <c r="RAK6"/>
      <c r="RAL6"/>
      <c r="RAM6"/>
      <c r="RAN6"/>
      <c r="RAO6"/>
      <c r="RAP6"/>
      <c r="RAQ6"/>
      <c r="RAR6"/>
      <c r="RAS6"/>
      <c r="RAT6"/>
      <c r="RAU6"/>
      <c r="RAV6"/>
      <c r="RAW6"/>
      <c r="RAX6"/>
      <c r="RAY6"/>
      <c r="RAZ6"/>
      <c r="RBA6"/>
      <c r="RBB6"/>
      <c r="RBC6"/>
      <c r="RBD6"/>
      <c r="RBE6"/>
      <c r="RBF6"/>
      <c r="RBG6"/>
      <c r="RBH6"/>
      <c r="RBI6"/>
      <c r="RBJ6"/>
      <c r="RBK6"/>
      <c r="RBL6"/>
      <c r="RBM6"/>
      <c r="RBN6"/>
      <c r="RBO6"/>
      <c r="RBP6"/>
      <c r="RBQ6"/>
      <c r="RBR6"/>
      <c r="RBS6"/>
      <c r="RBT6"/>
      <c r="RBU6"/>
      <c r="RBV6"/>
      <c r="RBW6"/>
      <c r="RBX6"/>
      <c r="RBY6"/>
      <c r="RBZ6"/>
      <c r="RCA6"/>
      <c r="RCB6"/>
      <c r="RCC6"/>
      <c r="RCD6"/>
      <c r="RCE6"/>
      <c r="RCF6"/>
      <c r="RCG6"/>
      <c r="RCH6"/>
      <c r="RCI6"/>
      <c r="RCJ6"/>
      <c r="RCK6"/>
      <c r="RCL6"/>
      <c r="RCM6"/>
      <c r="RCN6"/>
      <c r="RCO6"/>
      <c r="RCP6"/>
      <c r="RCQ6"/>
      <c r="RCR6"/>
      <c r="RCS6"/>
      <c r="RCT6"/>
      <c r="RCU6"/>
      <c r="RCV6"/>
      <c r="RCW6"/>
      <c r="RCX6"/>
      <c r="RCY6"/>
      <c r="RCZ6"/>
      <c r="RDA6"/>
      <c r="RDB6"/>
      <c r="RDC6"/>
      <c r="RDD6"/>
      <c r="RDE6"/>
      <c r="RDF6"/>
      <c r="RDG6"/>
      <c r="RDH6"/>
      <c r="RDI6"/>
      <c r="RDJ6"/>
      <c r="RDK6"/>
      <c r="RDL6"/>
      <c r="RDM6"/>
      <c r="RDN6"/>
      <c r="RDO6"/>
      <c r="RDP6"/>
      <c r="RDQ6"/>
      <c r="RDR6"/>
      <c r="RDS6"/>
      <c r="RDT6"/>
      <c r="RDU6"/>
      <c r="RDV6"/>
      <c r="RDW6"/>
      <c r="RDX6"/>
      <c r="RDY6"/>
      <c r="RDZ6"/>
      <c r="REA6"/>
      <c r="REB6"/>
      <c r="REC6"/>
      <c r="RED6"/>
      <c r="REE6"/>
      <c r="REF6"/>
      <c r="REG6"/>
      <c r="REH6"/>
      <c r="REI6"/>
      <c r="REJ6"/>
      <c r="REK6"/>
      <c r="REL6"/>
      <c r="REM6"/>
      <c r="REN6"/>
      <c r="REO6"/>
      <c r="REP6"/>
      <c r="REQ6"/>
      <c r="RER6"/>
      <c r="RES6"/>
      <c r="RET6"/>
      <c r="REU6"/>
      <c r="REV6"/>
      <c r="REW6"/>
      <c r="REX6"/>
      <c r="REY6"/>
      <c r="REZ6"/>
      <c r="RFA6"/>
      <c r="RFB6"/>
      <c r="RFC6"/>
      <c r="RFD6"/>
      <c r="RFE6"/>
      <c r="RFF6"/>
      <c r="RFG6"/>
      <c r="RFH6"/>
      <c r="RFI6"/>
      <c r="RFJ6"/>
      <c r="RFK6"/>
      <c r="RFL6"/>
      <c r="RFM6"/>
      <c r="RFN6"/>
      <c r="RFO6"/>
      <c r="RFP6"/>
      <c r="RFQ6"/>
      <c r="RFR6"/>
      <c r="RFS6"/>
      <c r="RFT6"/>
      <c r="RFU6"/>
      <c r="RFV6"/>
      <c r="RFW6"/>
      <c r="RFX6"/>
      <c r="RFY6"/>
      <c r="RFZ6"/>
      <c r="RGA6"/>
      <c r="RGB6"/>
      <c r="RGC6"/>
      <c r="RGD6"/>
      <c r="RGE6"/>
      <c r="RGF6"/>
      <c r="RGG6"/>
      <c r="RGH6"/>
      <c r="RGI6"/>
      <c r="RGJ6"/>
      <c r="RGK6"/>
      <c r="RGL6"/>
      <c r="RGM6"/>
      <c r="RGN6"/>
      <c r="RGO6"/>
      <c r="RGP6"/>
      <c r="RGQ6"/>
      <c r="RGR6"/>
      <c r="RGS6"/>
      <c r="RGT6"/>
      <c r="RGU6"/>
      <c r="RGV6"/>
      <c r="RGW6"/>
      <c r="RGX6"/>
      <c r="RGY6"/>
      <c r="RGZ6"/>
      <c r="RHA6"/>
      <c r="RHB6"/>
      <c r="RHC6"/>
      <c r="RHD6"/>
      <c r="RHE6"/>
      <c r="RHF6"/>
      <c r="RHG6"/>
      <c r="RHH6"/>
      <c r="RHI6"/>
      <c r="RHJ6"/>
      <c r="RHK6"/>
      <c r="RHL6"/>
      <c r="RHM6"/>
      <c r="RHN6"/>
      <c r="RHO6"/>
      <c r="RHP6"/>
      <c r="RHQ6"/>
      <c r="RHR6"/>
      <c r="RHS6"/>
      <c r="RHT6"/>
      <c r="RHU6"/>
      <c r="RHV6"/>
      <c r="RHW6"/>
      <c r="RHX6"/>
      <c r="RHY6"/>
      <c r="RHZ6"/>
      <c r="RIA6"/>
      <c r="RIB6"/>
      <c r="RIC6"/>
      <c r="RID6"/>
      <c r="RIE6"/>
      <c r="RIF6"/>
      <c r="RIG6"/>
      <c r="RIH6"/>
      <c r="RII6"/>
      <c r="RIJ6"/>
      <c r="RIK6"/>
      <c r="RIL6"/>
      <c r="RIM6"/>
      <c r="RIN6"/>
      <c r="RIO6"/>
      <c r="RIP6"/>
      <c r="RIQ6"/>
      <c r="RIR6"/>
      <c r="RIS6"/>
      <c r="RIT6"/>
      <c r="RIU6"/>
      <c r="RIV6"/>
      <c r="RIW6"/>
      <c r="RIX6"/>
      <c r="RIY6"/>
      <c r="RIZ6"/>
      <c r="RJA6"/>
      <c r="RJB6"/>
      <c r="RJC6"/>
      <c r="RJD6"/>
      <c r="RJE6"/>
      <c r="RJF6"/>
      <c r="RJG6"/>
      <c r="RJH6"/>
      <c r="RJI6"/>
      <c r="RJJ6"/>
      <c r="RJK6"/>
      <c r="RJL6"/>
      <c r="RJM6"/>
      <c r="RJN6"/>
      <c r="RJO6"/>
      <c r="RJP6"/>
      <c r="RJQ6"/>
      <c r="RJR6"/>
      <c r="RJS6"/>
      <c r="RJT6"/>
      <c r="RJU6"/>
      <c r="RJV6"/>
      <c r="RJW6"/>
      <c r="RJX6"/>
      <c r="RJY6"/>
      <c r="RJZ6"/>
      <c r="RKA6"/>
      <c r="RKB6"/>
      <c r="RKC6"/>
      <c r="RKD6"/>
      <c r="RKE6"/>
      <c r="RKF6"/>
      <c r="RKG6"/>
      <c r="RKH6"/>
      <c r="RKI6"/>
      <c r="RKJ6"/>
      <c r="RKK6"/>
      <c r="RKL6"/>
      <c r="RKM6"/>
      <c r="RKN6"/>
      <c r="RKO6"/>
      <c r="RKP6"/>
      <c r="RKQ6"/>
      <c r="RKR6"/>
      <c r="RKS6"/>
      <c r="RKT6"/>
      <c r="RKU6"/>
      <c r="RKV6"/>
      <c r="RKW6"/>
      <c r="RKX6"/>
      <c r="RKY6"/>
      <c r="RKZ6"/>
      <c r="RLA6"/>
      <c r="RLB6"/>
      <c r="RLC6"/>
      <c r="RLD6"/>
      <c r="RLE6"/>
      <c r="RLF6"/>
      <c r="RLG6"/>
      <c r="RLH6"/>
      <c r="RLI6"/>
      <c r="RLJ6"/>
      <c r="RLK6"/>
      <c r="RLL6"/>
      <c r="RLM6"/>
      <c r="RLN6"/>
      <c r="RLO6"/>
      <c r="RLP6"/>
      <c r="RLQ6"/>
      <c r="RLR6"/>
      <c r="RLS6"/>
      <c r="RLT6"/>
      <c r="RLU6"/>
      <c r="RLV6"/>
      <c r="RLW6"/>
      <c r="RLX6"/>
      <c r="RLY6"/>
      <c r="RLZ6"/>
      <c r="RMA6"/>
      <c r="RMB6"/>
      <c r="RMC6"/>
      <c r="RMD6"/>
      <c r="RME6"/>
      <c r="RMF6"/>
      <c r="RMG6"/>
      <c r="RMH6"/>
      <c r="RMI6"/>
      <c r="RMJ6"/>
      <c r="RMK6"/>
      <c r="RML6"/>
      <c r="RMM6"/>
      <c r="RMN6"/>
      <c r="RMO6"/>
      <c r="RMP6"/>
      <c r="RMQ6"/>
      <c r="RMR6"/>
      <c r="RMS6"/>
      <c r="RMT6"/>
      <c r="RMU6"/>
      <c r="RMV6"/>
      <c r="RMW6"/>
      <c r="RMX6"/>
      <c r="RMY6"/>
      <c r="RMZ6"/>
      <c r="RNA6"/>
      <c r="RNB6"/>
      <c r="RNC6"/>
      <c r="RND6"/>
      <c r="RNE6"/>
      <c r="RNF6"/>
      <c r="RNG6"/>
      <c r="RNH6"/>
      <c r="RNI6"/>
      <c r="RNJ6"/>
      <c r="RNK6"/>
      <c r="RNL6"/>
      <c r="RNM6"/>
      <c r="RNN6"/>
      <c r="RNO6"/>
      <c r="RNP6"/>
      <c r="RNQ6"/>
      <c r="RNR6"/>
      <c r="RNS6"/>
      <c r="RNT6"/>
      <c r="RNU6"/>
      <c r="RNV6"/>
      <c r="RNW6"/>
      <c r="RNX6"/>
      <c r="RNY6"/>
      <c r="RNZ6"/>
      <c r="ROA6"/>
      <c r="ROB6"/>
      <c r="ROC6"/>
      <c r="ROD6"/>
      <c r="ROE6"/>
      <c r="ROF6"/>
      <c r="ROG6"/>
      <c r="ROH6"/>
      <c r="ROI6"/>
      <c r="ROJ6"/>
      <c r="ROK6"/>
      <c r="ROL6"/>
      <c r="ROM6"/>
      <c r="RON6"/>
      <c r="ROO6"/>
      <c r="ROP6"/>
      <c r="ROQ6"/>
      <c r="ROR6"/>
      <c r="ROS6"/>
      <c r="ROT6"/>
      <c r="ROU6"/>
      <c r="ROV6"/>
      <c r="ROW6"/>
      <c r="ROX6"/>
      <c r="ROY6"/>
      <c r="ROZ6"/>
      <c r="RPA6"/>
      <c r="RPB6"/>
      <c r="RPC6"/>
      <c r="RPD6"/>
      <c r="RPE6"/>
      <c r="RPF6"/>
      <c r="RPG6"/>
      <c r="RPH6"/>
      <c r="RPI6"/>
      <c r="RPJ6"/>
      <c r="RPK6"/>
      <c r="RPL6"/>
      <c r="RPM6"/>
      <c r="RPN6"/>
      <c r="RPO6"/>
      <c r="RPP6"/>
      <c r="RPQ6"/>
      <c r="RPR6"/>
      <c r="RPS6"/>
      <c r="RPT6"/>
      <c r="RPU6"/>
      <c r="RPV6"/>
      <c r="RPW6"/>
      <c r="RPX6"/>
      <c r="RPY6"/>
      <c r="RPZ6"/>
      <c r="RQA6"/>
      <c r="RQB6"/>
      <c r="RQC6"/>
      <c r="RQD6"/>
      <c r="RQE6"/>
      <c r="RQF6"/>
      <c r="RQG6"/>
      <c r="RQH6"/>
      <c r="RQI6"/>
      <c r="RQJ6"/>
      <c r="RQK6"/>
      <c r="RQL6"/>
      <c r="RQM6"/>
      <c r="RQN6"/>
      <c r="RQO6"/>
      <c r="RQP6"/>
      <c r="RQQ6"/>
      <c r="RQR6"/>
      <c r="RQS6"/>
      <c r="RQT6"/>
      <c r="RQU6"/>
      <c r="RQV6"/>
      <c r="RQW6"/>
      <c r="RQX6"/>
      <c r="RQY6"/>
      <c r="RQZ6"/>
      <c r="RRA6"/>
      <c r="RRB6"/>
      <c r="RRC6"/>
      <c r="RRD6"/>
      <c r="RRE6"/>
      <c r="RRF6"/>
      <c r="RRG6"/>
      <c r="RRH6"/>
      <c r="RRI6"/>
      <c r="RRJ6"/>
      <c r="RRK6"/>
      <c r="RRL6"/>
      <c r="RRM6"/>
      <c r="RRN6"/>
      <c r="RRO6"/>
      <c r="RRP6"/>
      <c r="RRQ6"/>
      <c r="RRR6"/>
      <c r="RRS6"/>
      <c r="RRT6"/>
      <c r="RRU6"/>
      <c r="RRV6"/>
      <c r="RRW6"/>
      <c r="RRX6"/>
      <c r="RRY6"/>
      <c r="RRZ6"/>
      <c r="RSA6"/>
      <c r="RSB6"/>
      <c r="RSC6"/>
      <c r="RSD6"/>
      <c r="RSE6"/>
      <c r="RSF6"/>
      <c r="RSG6"/>
      <c r="RSH6"/>
      <c r="RSI6"/>
      <c r="RSJ6"/>
      <c r="RSK6"/>
      <c r="RSL6"/>
      <c r="RSM6"/>
      <c r="RSN6"/>
      <c r="RSO6"/>
      <c r="RSP6"/>
      <c r="RSQ6"/>
      <c r="RSR6"/>
      <c r="RSS6"/>
      <c r="RST6"/>
      <c r="RSU6"/>
      <c r="RSV6"/>
      <c r="RSW6"/>
      <c r="RSX6"/>
      <c r="RSY6"/>
      <c r="RSZ6"/>
      <c r="RTA6"/>
      <c r="RTB6"/>
      <c r="RTC6"/>
      <c r="RTD6"/>
      <c r="RTE6"/>
      <c r="RTF6"/>
      <c r="RTG6"/>
      <c r="RTH6"/>
      <c r="RTI6"/>
      <c r="RTJ6"/>
      <c r="RTK6"/>
      <c r="RTL6"/>
      <c r="RTM6"/>
      <c r="RTN6"/>
      <c r="RTO6"/>
      <c r="RTP6"/>
      <c r="RTQ6"/>
      <c r="RTR6"/>
      <c r="RTS6"/>
      <c r="RTT6"/>
      <c r="RTU6"/>
      <c r="RTV6"/>
      <c r="RTW6"/>
      <c r="RTX6"/>
      <c r="RTY6"/>
      <c r="RTZ6"/>
      <c r="RUA6"/>
      <c r="RUB6"/>
      <c r="RUC6"/>
      <c r="RUD6"/>
      <c r="RUE6"/>
      <c r="RUF6"/>
      <c r="RUG6"/>
      <c r="RUH6"/>
      <c r="RUI6"/>
      <c r="RUJ6"/>
      <c r="RUK6"/>
      <c r="RUL6"/>
      <c r="RUM6"/>
      <c r="RUN6"/>
      <c r="RUO6"/>
      <c r="RUP6"/>
      <c r="RUQ6"/>
      <c r="RUR6"/>
      <c r="RUS6"/>
      <c r="RUT6"/>
      <c r="RUU6"/>
      <c r="RUV6"/>
      <c r="RUW6"/>
      <c r="RUX6"/>
      <c r="RUY6"/>
      <c r="RUZ6"/>
      <c r="RVA6"/>
      <c r="RVB6"/>
      <c r="RVC6"/>
      <c r="RVD6"/>
      <c r="RVE6"/>
      <c r="RVF6"/>
      <c r="RVG6"/>
      <c r="RVH6"/>
      <c r="RVI6"/>
      <c r="RVJ6"/>
      <c r="RVK6"/>
      <c r="RVL6"/>
      <c r="RVM6"/>
      <c r="RVN6"/>
      <c r="RVO6"/>
      <c r="RVP6"/>
      <c r="RVQ6"/>
      <c r="RVR6"/>
      <c r="RVS6"/>
      <c r="RVT6"/>
      <c r="RVU6"/>
      <c r="RVV6"/>
      <c r="RVW6"/>
      <c r="RVX6"/>
      <c r="RVY6"/>
      <c r="RVZ6"/>
      <c r="RWA6"/>
      <c r="RWB6"/>
      <c r="RWC6"/>
      <c r="RWD6"/>
      <c r="RWE6"/>
      <c r="RWF6"/>
      <c r="RWG6"/>
      <c r="RWH6"/>
      <c r="RWI6"/>
      <c r="RWJ6"/>
      <c r="RWK6"/>
      <c r="RWL6"/>
      <c r="RWM6"/>
      <c r="RWN6"/>
      <c r="RWO6"/>
      <c r="RWP6"/>
      <c r="RWQ6"/>
      <c r="RWR6"/>
      <c r="RWS6"/>
      <c r="RWT6"/>
      <c r="RWU6"/>
      <c r="RWV6"/>
      <c r="RWW6"/>
      <c r="RWX6"/>
      <c r="RWY6"/>
      <c r="RWZ6"/>
      <c r="RXA6"/>
      <c r="RXB6"/>
      <c r="RXC6"/>
      <c r="RXD6"/>
      <c r="RXE6"/>
      <c r="RXF6"/>
      <c r="RXG6"/>
      <c r="RXH6"/>
      <c r="RXI6"/>
      <c r="RXJ6"/>
      <c r="RXK6"/>
      <c r="RXL6"/>
      <c r="RXM6"/>
      <c r="RXN6"/>
      <c r="RXO6"/>
      <c r="RXP6"/>
      <c r="RXQ6"/>
      <c r="RXR6"/>
      <c r="RXS6"/>
      <c r="RXT6"/>
      <c r="RXU6"/>
      <c r="RXV6"/>
      <c r="RXW6"/>
      <c r="RXX6"/>
      <c r="RXY6"/>
      <c r="RXZ6"/>
      <c r="RYA6"/>
      <c r="RYB6"/>
      <c r="RYC6"/>
      <c r="RYD6"/>
      <c r="RYE6"/>
      <c r="RYF6"/>
      <c r="RYG6"/>
      <c r="RYH6"/>
      <c r="RYI6"/>
      <c r="RYJ6"/>
      <c r="RYK6"/>
      <c r="RYL6"/>
      <c r="RYM6"/>
      <c r="RYN6"/>
      <c r="RYO6"/>
      <c r="RYP6"/>
      <c r="RYQ6"/>
      <c r="RYR6"/>
      <c r="RYS6"/>
      <c r="RYT6"/>
      <c r="RYU6"/>
      <c r="RYV6"/>
      <c r="RYW6"/>
      <c r="RYX6"/>
      <c r="RYY6"/>
      <c r="RYZ6"/>
      <c r="RZA6"/>
      <c r="RZB6"/>
      <c r="RZC6"/>
      <c r="RZD6"/>
      <c r="RZE6"/>
      <c r="RZF6"/>
      <c r="RZG6"/>
      <c r="RZH6"/>
      <c r="RZI6"/>
      <c r="RZJ6"/>
      <c r="RZK6"/>
      <c r="RZL6"/>
      <c r="RZM6"/>
      <c r="RZN6"/>
      <c r="RZO6"/>
      <c r="RZP6"/>
      <c r="RZQ6"/>
      <c r="RZR6"/>
      <c r="RZS6"/>
      <c r="RZT6"/>
      <c r="RZU6"/>
      <c r="RZV6"/>
      <c r="RZW6"/>
      <c r="RZX6"/>
      <c r="RZY6"/>
      <c r="RZZ6"/>
      <c r="SAA6"/>
      <c r="SAB6"/>
      <c r="SAC6"/>
      <c r="SAD6"/>
      <c r="SAE6"/>
      <c r="SAF6"/>
      <c r="SAG6"/>
      <c r="SAH6"/>
      <c r="SAI6"/>
      <c r="SAJ6"/>
      <c r="SAK6"/>
      <c r="SAL6"/>
      <c r="SAM6"/>
      <c r="SAN6"/>
      <c r="SAO6"/>
      <c r="SAP6"/>
      <c r="SAQ6"/>
      <c r="SAR6"/>
      <c r="SAS6"/>
      <c r="SAT6"/>
      <c r="SAU6"/>
      <c r="SAV6"/>
      <c r="SAW6"/>
      <c r="SAX6"/>
      <c r="SAY6"/>
      <c r="SAZ6"/>
      <c r="SBA6"/>
      <c r="SBB6"/>
      <c r="SBC6"/>
      <c r="SBD6"/>
      <c r="SBE6"/>
      <c r="SBF6"/>
      <c r="SBG6"/>
      <c r="SBH6"/>
      <c r="SBI6"/>
      <c r="SBJ6"/>
      <c r="SBK6"/>
      <c r="SBL6"/>
      <c r="SBM6"/>
      <c r="SBN6"/>
      <c r="SBO6"/>
      <c r="SBP6"/>
      <c r="SBQ6"/>
      <c r="SBR6"/>
      <c r="SBS6"/>
      <c r="SBT6"/>
      <c r="SBU6"/>
      <c r="SBV6"/>
      <c r="SBW6"/>
      <c r="SBX6"/>
      <c r="SBY6"/>
      <c r="SBZ6"/>
      <c r="SCA6"/>
      <c r="SCB6"/>
      <c r="SCC6"/>
      <c r="SCD6"/>
      <c r="SCE6"/>
      <c r="SCF6"/>
      <c r="SCG6"/>
      <c r="SCH6"/>
      <c r="SCI6"/>
      <c r="SCJ6"/>
      <c r="SCK6"/>
      <c r="SCL6"/>
      <c r="SCM6"/>
      <c r="SCN6"/>
      <c r="SCO6"/>
      <c r="SCP6"/>
      <c r="SCQ6"/>
      <c r="SCR6"/>
      <c r="SCS6"/>
      <c r="SCT6"/>
      <c r="SCU6"/>
      <c r="SCV6"/>
      <c r="SCW6"/>
      <c r="SCX6"/>
      <c r="SCY6"/>
      <c r="SCZ6"/>
      <c r="SDA6"/>
      <c r="SDB6"/>
      <c r="SDC6"/>
      <c r="SDD6"/>
      <c r="SDE6"/>
      <c r="SDF6"/>
      <c r="SDG6"/>
      <c r="SDH6"/>
      <c r="SDI6"/>
      <c r="SDJ6"/>
      <c r="SDK6"/>
      <c r="SDL6"/>
      <c r="SDM6"/>
      <c r="SDN6"/>
      <c r="SDO6"/>
      <c r="SDP6"/>
      <c r="SDQ6"/>
      <c r="SDR6"/>
      <c r="SDS6"/>
      <c r="SDT6"/>
      <c r="SDU6"/>
      <c r="SDV6"/>
      <c r="SDW6"/>
      <c r="SDX6"/>
      <c r="SDY6"/>
      <c r="SDZ6"/>
      <c r="SEA6"/>
      <c r="SEB6"/>
      <c r="SEC6"/>
      <c r="SED6"/>
      <c r="SEE6"/>
      <c r="SEF6"/>
      <c r="SEG6"/>
      <c r="SEH6"/>
      <c r="SEI6"/>
      <c r="SEJ6"/>
      <c r="SEK6"/>
      <c r="SEL6"/>
      <c r="SEM6"/>
      <c r="SEN6"/>
      <c r="SEO6"/>
      <c r="SEP6"/>
      <c r="SEQ6"/>
      <c r="SER6"/>
      <c r="SES6"/>
      <c r="SET6"/>
      <c r="SEU6"/>
      <c r="SEV6"/>
      <c r="SEW6"/>
      <c r="SEX6"/>
      <c r="SEY6"/>
      <c r="SEZ6"/>
      <c r="SFA6"/>
      <c r="SFB6"/>
      <c r="SFC6"/>
      <c r="SFD6"/>
      <c r="SFE6"/>
      <c r="SFF6"/>
      <c r="SFG6"/>
      <c r="SFH6"/>
      <c r="SFI6"/>
      <c r="SFJ6"/>
      <c r="SFK6"/>
      <c r="SFL6"/>
      <c r="SFM6"/>
      <c r="SFN6"/>
      <c r="SFO6"/>
      <c r="SFP6"/>
      <c r="SFQ6"/>
      <c r="SFR6"/>
      <c r="SFS6"/>
      <c r="SFT6"/>
      <c r="SFU6"/>
      <c r="SFV6"/>
      <c r="SFW6"/>
      <c r="SFX6"/>
      <c r="SFY6"/>
      <c r="SFZ6"/>
      <c r="SGA6"/>
      <c r="SGB6"/>
      <c r="SGC6"/>
      <c r="SGD6"/>
      <c r="SGE6"/>
      <c r="SGF6"/>
      <c r="SGG6"/>
      <c r="SGH6"/>
      <c r="SGI6"/>
      <c r="SGJ6"/>
      <c r="SGK6"/>
      <c r="SGL6"/>
      <c r="SGM6"/>
      <c r="SGN6"/>
      <c r="SGO6"/>
      <c r="SGP6"/>
      <c r="SGQ6"/>
      <c r="SGR6"/>
      <c r="SGS6"/>
      <c r="SGT6"/>
      <c r="SGU6"/>
      <c r="SGV6"/>
      <c r="SGW6"/>
      <c r="SGX6"/>
      <c r="SGY6"/>
      <c r="SGZ6"/>
      <c r="SHA6"/>
      <c r="SHB6"/>
      <c r="SHC6"/>
      <c r="SHD6"/>
      <c r="SHE6"/>
      <c r="SHF6"/>
      <c r="SHG6"/>
      <c r="SHH6"/>
      <c r="SHI6"/>
      <c r="SHJ6"/>
      <c r="SHK6"/>
      <c r="SHL6"/>
      <c r="SHM6"/>
      <c r="SHN6"/>
      <c r="SHO6"/>
      <c r="SHP6"/>
      <c r="SHQ6"/>
      <c r="SHR6"/>
      <c r="SHS6"/>
      <c r="SHT6"/>
      <c r="SHU6"/>
      <c r="SHV6"/>
      <c r="SHW6"/>
      <c r="SHX6"/>
      <c r="SHY6"/>
      <c r="SHZ6"/>
      <c r="SIA6"/>
      <c r="SIB6"/>
      <c r="SIC6"/>
      <c r="SID6"/>
      <c r="SIE6"/>
      <c r="SIF6"/>
      <c r="SIG6"/>
      <c r="SIH6"/>
      <c r="SII6"/>
      <c r="SIJ6"/>
      <c r="SIK6"/>
      <c r="SIL6"/>
      <c r="SIM6"/>
      <c r="SIN6"/>
      <c r="SIO6"/>
      <c r="SIP6"/>
      <c r="SIQ6"/>
      <c r="SIR6"/>
      <c r="SIS6"/>
      <c r="SIT6"/>
      <c r="SIU6"/>
      <c r="SIV6"/>
      <c r="SIW6"/>
      <c r="SIX6"/>
      <c r="SIY6"/>
      <c r="SIZ6"/>
      <c r="SJA6"/>
      <c r="SJB6"/>
      <c r="SJC6"/>
      <c r="SJD6"/>
      <c r="SJE6"/>
      <c r="SJF6"/>
      <c r="SJG6"/>
      <c r="SJH6"/>
      <c r="SJI6"/>
      <c r="SJJ6"/>
      <c r="SJK6"/>
      <c r="SJL6"/>
      <c r="SJM6"/>
      <c r="SJN6"/>
      <c r="SJO6"/>
      <c r="SJP6"/>
      <c r="SJQ6"/>
      <c r="SJR6"/>
      <c r="SJS6"/>
      <c r="SJT6"/>
      <c r="SJU6"/>
      <c r="SJV6"/>
      <c r="SJW6"/>
      <c r="SJX6"/>
      <c r="SJY6"/>
      <c r="SJZ6"/>
      <c r="SKA6"/>
      <c r="SKB6"/>
      <c r="SKC6"/>
      <c r="SKD6"/>
      <c r="SKE6"/>
      <c r="SKF6"/>
      <c r="SKG6"/>
      <c r="SKH6"/>
      <c r="SKI6"/>
      <c r="SKJ6"/>
      <c r="SKK6"/>
      <c r="SKL6"/>
      <c r="SKM6"/>
      <c r="SKN6"/>
      <c r="SKO6"/>
      <c r="SKP6"/>
      <c r="SKQ6"/>
      <c r="SKR6"/>
      <c r="SKS6"/>
      <c r="SKT6"/>
      <c r="SKU6"/>
      <c r="SKV6"/>
      <c r="SKW6"/>
      <c r="SKX6"/>
      <c r="SKY6"/>
      <c r="SKZ6"/>
      <c r="SLA6"/>
      <c r="SLB6"/>
      <c r="SLC6"/>
      <c r="SLD6"/>
      <c r="SLE6"/>
      <c r="SLF6"/>
      <c r="SLG6"/>
      <c r="SLH6"/>
      <c r="SLI6"/>
      <c r="SLJ6"/>
      <c r="SLK6"/>
      <c r="SLL6"/>
      <c r="SLM6"/>
      <c r="SLN6"/>
      <c r="SLO6"/>
      <c r="SLP6"/>
      <c r="SLQ6"/>
      <c r="SLR6"/>
      <c r="SLS6"/>
      <c r="SLT6"/>
      <c r="SLU6"/>
      <c r="SLV6"/>
      <c r="SLW6"/>
      <c r="SLX6"/>
      <c r="SLY6"/>
      <c r="SLZ6"/>
      <c r="SMA6"/>
      <c r="SMB6"/>
      <c r="SMC6"/>
      <c r="SMD6"/>
      <c r="SME6"/>
      <c r="SMF6"/>
      <c r="SMG6"/>
      <c r="SMH6"/>
      <c r="SMI6"/>
      <c r="SMJ6"/>
      <c r="SMK6"/>
      <c r="SML6"/>
      <c r="SMM6"/>
      <c r="SMN6"/>
      <c r="SMO6"/>
      <c r="SMP6"/>
      <c r="SMQ6"/>
      <c r="SMR6"/>
      <c r="SMS6"/>
      <c r="SMT6"/>
      <c r="SMU6"/>
      <c r="SMV6"/>
      <c r="SMW6"/>
      <c r="SMX6"/>
      <c r="SMY6"/>
      <c r="SMZ6"/>
      <c r="SNA6"/>
      <c r="SNB6"/>
      <c r="SNC6"/>
      <c r="SND6"/>
      <c r="SNE6"/>
      <c r="SNF6"/>
      <c r="SNG6"/>
      <c r="SNH6"/>
      <c r="SNI6"/>
      <c r="SNJ6"/>
      <c r="SNK6"/>
      <c r="SNL6"/>
      <c r="SNM6"/>
      <c r="SNN6"/>
      <c r="SNO6"/>
      <c r="SNP6"/>
      <c r="SNQ6"/>
      <c r="SNR6"/>
      <c r="SNS6"/>
      <c r="SNT6"/>
      <c r="SNU6"/>
      <c r="SNV6"/>
      <c r="SNW6"/>
      <c r="SNX6"/>
      <c r="SNY6"/>
      <c r="SNZ6"/>
      <c r="SOA6"/>
      <c r="SOB6"/>
      <c r="SOC6"/>
      <c r="SOD6"/>
      <c r="SOE6"/>
      <c r="SOF6"/>
      <c r="SOG6"/>
      <c r="SOH6"/>
      <c r="SOI6"/>
      <c r="SOJ6"/>
      <c r="SOK6"/>
      <c r="SOL6"/>
      <c r="SOM6"/>
      <c r="SON6"/>
      <c r="SOO6"/>
      <c r="SOP6"/>
      <c r="SOQ6"/>
      <c r="SOR6"/>
      <c r="SOS6"/>
      <c r="SOT6"/>
      <c r="SOU6"/>
      <c r="SOV6"/>
      <c r="SOW6"/>
      <c r="SOX6"/>
      <c r="SOY6"/>
      <c r="SOZ6"/>
      <c r="SPA6"/>
      <c r="SPB6"/>
      <c r="SPC6"/>
      <c r="SPD6"/>
      <c r="SPE6"/>
      <c r="SPF6"/>
      <c r="SPG6"/>
      <c r="SPH6"/>
      <c r="SPI6"/>
      <c r="SPJ6"/>
      <c r="SPK6"/>
      <c r="SPL6"/>
      <c r="SPM6"/>
      <c r="SPN6"/>
      <c r="SPO6"/>
      <c r="SPP6"/>
      <c r="SPQ6"/>
      <c r="SPR6"/>
      <c r="SPS6"/>
      <c r="SPT6"/>
      <c r="SPU6"/>
      <c r="SPV6"/>
      <c r="SPW6"/>
      <c r="SPX6"/>
      <c r="SPY6"/>
      <c r="SPZ6"/>
      <c r="SQA6"/>
      <c r="SQB6"/>
      <c r="SQC6"/>
      <c r="SQD6"/>
      <c r="SQE6"/>
      <c r="SQF6"/>
      <c r="SQG6"/>
      <c r="SQH6"/>
      <c r="SQI6"/>
      <c r="SQJ6"/>
      <c r="SQK6"/>
      <c r="SQL6"/>
      <c r="SQM6"/>
      <c r="SQN6"/>
      <c r="SQO6"/>
      <c r="SQP6"/>
      <c r="SQQ6"/>
      <c r="SQR6"/>
      <c r="SQS6"/>
      <c r="SQT6"/>
      <c r="SQU6"/>
      <c r="SQV6"/>
      <c r="SQW6"/>
      <c r="SQX6"/>
      <c r="SQY6"/>
      <c r="SQZ6"/>
      <c r="SRA6"/>
      <c r="SRB6"/>
      <c r="SRC6"/>
      <c r="SRD6"/>
      <c r="SRE6"/>
      <c r="SRF6"/>
      <c r="SRG6"/>
      <c r="SRH6"/>
      <c r="SRI6"/>
      <c r="SRJ6"/>
      <c r="SRK6"/>
      <c r="SRL6"/>
      <c r="SRM6"/>
      <c r="SRN6"/>
      <c r="SRO6"/>
      <c r="SRP6"/>
      <c r="SRQ6"/>
      <c r="SRR6"/>
      <c r="SRS6"/>
      <c r="SRT6"/>
      <c r="SRU6"/>
      <c r="SRV6"/>
      <c r="SRW6"/>
      <c r="SRX6"/>
      <c r="SRY6"/>
      <c r="SRZ6"/>
      <c r="SSA6"/>
      <c r="SSB6"/>
      <c r="SSC6"/>
      <c r="SSD6"/>
      <c r="SSE6"/>
      <c r="SSF6"/>
      <c r="SSG6"/>
      <c r="SSH6"/>
      <c r="SSI6"/>
      <c r="SSJ6"/>
      <c r="SSK6"/>
      <c r="SSL6"/>
      <c r="SSM6"/>
      <c r="SSN6"/>
      <c r="SSO6"/>
      <c r="SSP6"/>
      <c r="SSQ6"/>
      <c r="SSR6"/>
      <c r="SSS6"/>
      <c r="SST6"/>
      <c r="SSU6"/>
      <c r="SSV6"/>
      <c r="SSW6"/>
      <c r="SSX6"/>
      <c r="SSY6"/>
      <c r="SSZ6"/>
      <c r="STA6"/>
      <c r="STB6"/>
      <c r="STC6"/>
      <c r="STD6"/>
      <c r="STE6"/>
      <c r="STF6"/>
      <c r="STG6"/>
      <c r="STH6"/>
      <c r="STI6"/>
      <c r="STJ6"/>
      <c r="STK6"/>
      <c r="STL6"/>
      <c r="STM6"/>
      <c r="STN6"/>
      <c r="STO6"/>
      <c r="STP6"/>
      <c r="STQ6"/>
      <c r="STR6"/>
      <c r="STS6"/>
      <c r="STT6"/>
      <c r="STU6"/>
      <c r="STV6"/>
      <c r="STW6"/>
      <c r="STX6"/>
      <c r="STY6"/>
      <c r="STZ6"/>
      <c r="SUA6"/>
      <c r="SUB6"/>
      <c r="SUC6"/>
      <c r="SUD6"/>
      <c r="SUE6"/>
      <c r="SUF6"/>
      <c r="SUG6"/>
      <c r="SUH6"/>
      <c r="SUI6"/>
      <c r="SUJ6"/>
      <c r="SUK6"/>
      <c r="SUL6"/>
      <c r="SUM6"/>
      <c r="SUN6"/>
      <c r="SUO6"/>
      <c r="SUP6"/>
      <c r="SUQ6"/>
      <c r="SUR6"/>
      <c r="SUS6"/>
      <c r="SUT6"/>
      <c r="SUU6"/>
      <c r="SUV6"/>
      <c r="SUW6"/>
      <c r="SUX6"/>
      <c r="SUY6"/>
      <c r="SUZ6"/>
      <c r="SVA6"/>
      <c r="SVB6"/>
      <c r="SVC6"/>
      <c r="SVD6"/>
      <c r="SVE6"/>
      <c r="SVF6"/>
      <c r="SVG6"/>
      <c r="SVH6"/>
      <c r="SVI6"/>
      <c r="SVJ6"/>
      <c r="SVK6"/>
      <c r="SVL6"/>
      <c r="SVM6"/>
      <c r="SVN6"/>
      <c r="SVO6"/>
      <c r="SVP6"/>
      <c r="SVQ6"/>
      <c r="SVR6"/>
      <c r="SVS6"/>
      <c r="SVT6"/>
      <c r="SVU6"/>
      <c r="SVV6"/>
      <c r="SVW6"/>
      <c r="SVX6"/>
      <c r="SVY6"/>
      <c r="SVZ6"/>
      <c r="SWA6"/>
      <c r="SWB6"/>
      <c r="SWC6"/>
      <c r="SWD6"/>
      <c r="SWE6"/>
      <c r="SWF6"/>
      <c r="SWG6"/>
      <c r="SWH6"/>
      <c r="SWI6"/>
      <c r="SWJ6"/>
      <c r="SWK6"/>
      <c r="SWL6"/>
      <c r="SWM6"/>
      <c r="SWN6"/>
      <c r="SWO6"/>
      <c r="SWP6"/>
      <c r="SWQ6"/>
      <c r="SWR6"/>
      <c r="SWS6"/>
      <c r="SWT6"/>
      <c r="SWU6"/>
      <c r="SWV6"/>
      <c r="SWW6"/>
      <c r="SWX6"/>
      <c r="SWY6"/>
      <c r="SWZ6"/>
      <c r="SXA6"/>
      <c r="SXB6"/>
      <c r="SXC6"/>
      <c r="SXD6"/>
      <c r="SXE6"/>
      <c r="SXF6"/>
      <c r="SXG6"/>
      <c r="SXH6"/>
      <c r="SXI6"/>
      <c r="SXJ6"/>
      <c r="SXK6"/>
      <c r="SXL6"/>
      <c r="SXM6"/>
      <c r="SXN6"/>
      <c r="SXO6"/>
      <c r="SXP6"/>
      <c r="SXQ6"/>
      <c r="SXR6"/>
      <c r="SXS6"/>
      <c r="SXT6"/>
      <c r="SXU6"/>
      <c r="SXV6"/>
      <c r="SXW6"/>
      <c r="SXX6"/>
      <c r="SXY6"/>
      <c r="SXZ6"/>
      <c r="SYA6"/>
      <c r="SYB6"/>
      <c r="SYC6"/>
      <c r="SYD6"/>
      <c r="SYE6"/>
      <c r="SYF6"/>
      <c r="SYG6"/>
      <c r="SYH6"/>
      <c r="SYI6"/>
      <c r="SYJ6"/>
      <c r="SYK6"/>
      <c r="SYL6"/>
      <c r="SYM6"/>
      <c r="SYN6"/>
      <c r="SYO6"/>
      <c r="SYP6"/>
      <c r="SYQ6"/>
      <c r="SYR6"/>
      <c r="SYS6"/>
      <c r="SYT6"/>
      <c r="SYU6"/>
      <c r="SYV6"/>
      <c r="SYW6"/>
      <c r="SYX6"/>
      <c r="SYY6"/>
      <c r="SYZ6"/>
      <c r="SZA6"/>
      <c r="SZB6"/>
      <c r="SZC6"/>
      <c r="SZD6"/>
      <c r="SZE6"/>
      <c r="SZF6"/>
      <c r="SZG6"/>
      <c r="SZH6"/>
      <c r="SZI6"/>
      <c r="SZJ6"/>
      <c r="SZK6"/>
      <c r="SZL6"/>
      <c r="SZM6"/>
      <c r="SZN6"/>
      <c r="SZO6"/>
      <c r="SZP6"/>
      <c r="SZQ6"/>
      <c r="SZR6"/>
      <c r="SZS6"/>
      <c r="SZT6"/>
      <c r="SZU6"/>
      <c r="SZV6"/>
      <c r="SZW6"/>
      <c r="SZX6"/>
      <c r="SZY6"/>
      <c r="SZZ6"/>
      <c r="TAA6"/>
      <c r="TAB6"/>
      <c r="TAC6"/>
      <c r="TAD6"/>
      <c r="TAE6"/>
      <c r="TAF6"/>
      <c r="TAG6"/>
      <c r="TAH6"/>
      <c r="TAI6"/>
      <c r="TAJ6"/>
      <c r="TAK6"/>
      <c r="TAL6"/>
      <c r="TAM6"/>
      <c r="TAN6"/>
      <c r="TAO6"/>
      <c r="TAP6"/>
      <c r="TAQ6"/>
      <c r="TAR6"/>
      <c r="TAS6"/>
      <c r="TAT6"/>
      <c r="TAU6"/>
      <c r="TAV6"/>
      <c r="TAW6"/>
      <c r="TAX6"/>
      <c r="TAY6"/>
      <c r="TAZ6"/>
      <c r="TBA6"/>
      <c r="TBB6"/>
      <c r="TBC6"/>
      <c r="TBD6"/>
      <c r="TBE6"/>
      <c r="TBF6"/>
      <c r="TBG6"/>
      <c r="TBH6"/>
      <c r="TBI6"/>
      <c r="TBJ6"/>
      <c r="TBK6"/>
      <c r="TBL6"/>
      <c r="TBM6"/>
      <c r="TBN6"/>
      <c r="TBO6"/>
      <c r="TBP6"/>
      <c r="TBQ6"/>
      <c r="TBR6"/>
      <c r="TBS6"/>
      <c r="TBT6"/>
      <c r="TBU6"/>
      <c r="TBV6"/>
      <c r="TBW6"/>
      <c r="TBX6"/>
      <c r="TBY6"/>
      <c r="TBZ6"/>
      <c r="TCA6"/>
      <c r="TCB6"/>
      <c r="TCC6"/>
      <c r="TCD6"/>
      <c r="TCE6"/>
      <c r="TCF6"/>
      <c r="TCG6"/>
      <c r="TCH6"/>
      <c r="TCI6"/>
      <c r="TCJ6"/>
      <c r="TCK6"/>
      <c r="TCL6"/>
      <c r="TCM6"/>
      <c r="TCN6"/>
      <c r="TCO6"/>
      <c r="TCP6"/>
      <c r="TCQ6"/>
      <c r="TCR6"/>
      <c r="TCS6"/>
      <c r="TCT6"/>
      <c r="TCU6"/>
      <c r="TCV6"/>
      <c r="TCW6"/>
      <c r="TCX6"/>
      <c r="TCY6"/>
      <c r="TCZ6"/>
      <c r="TDA6"/>
      <c r="TDB6"/>
      <c r="TDC6"/>
      <c r="TDD6"/>
      <c r="TDE6"/>
      <c r="TDF6"/>
      <c r="TDG6"/>
      <c r="TDH6"/>
      <c r="TDI6"/>
      <c r="TDJ6"/>
      <c r="TDK6"/>
      <c r="TDL6"/>
      <c r="TDM6"/>
      <c r="TDN6"/>
      <c r="TDO6"/>
      <c r="TDP6"/>
      <c r="TDQ6"/>
      <c r="TDR6"/>
      <c r="TDS6"/>
      <c r="TDT6"/>
      <c r="TDU6"/>
      <c r="TDV6"/>
      <c r="TDW6"/>
      <c r="TDX6"/>
      <c r="TDY6"/>
      <c r="TDZ6"/>
      <c r="TEA6"/>
      <c r="TEB6"/>
      <c r="TEC6"/>
      <c r="TED6"/>
      <c r="TEE6"/>
      <c r="TEF6"/>
      <c r="TEG6"/>
      <c r="TEH6"/>
      <c r="TEI6"/>
      <c r="TEJ6"/>
      <c r="TEK6"/>
      <c r="TEL6"/>
      <c r="TEM6"/>
      <c r="TEN6"/>
      <c r="TEO6"/>
      <c r="TEP6"/>
      <c r="TEQ6"/>
      <c r="TER6"/>
      <c r="TES6"/>
      <c r="TET6"/>
      <c r="TEU6"/>
      <c r="TEV6"/>
      <c r="TEW6"/>
      <c r="TEX6"/>
      <c r="TEY6"/>
      <c r="TEZ6"/>
      <c r="TFA6"/>
      <c r="TFB6"/>
      <c r="TFC6"/>
      <c r="TFD6"/>
      <c r="TFE6"/>
      <c r="TFF6"/>
      <c r="TFG6"/>
      <c r="TFH6"/>
      <c r="TFI6"/>
      <c r="TFJ6"/>
      <c r="TFK6"/>
      <c r="TFL6"/>
      <c r="TFM6"/>
      <c r="TFN6"/>
      <c r="TFO6"/>
      <c r="TFP6"/>
      <c r="TFQ6"/>
      <c r="TFR6"/>
      <c r="TFS6"/>
      <c r="TFT6"/>
      <c r="TFU6"/>
      <c r="TFV6"/>
      <c r="TFW6"/>
      <c r="TFX6"/>
      <c r="TFY6"/>
      <c r="TFZ6"/>
      <c r="TGA6"/>
      <c r="TGB6"/>
      <c r="TGC6"/>
      <c r="TGD6"/>
      <c r="TGE6"/>
      <c r="TGF6"/>
      <c r="TGG6"/>
      <c r="TGH6"/>
      <c r="TGI6"/>
      <c r="TGJ6"/>
      <c r="TGK6"/>
      <c r="TGL6"/>
      <c r="TGM6"/>
      <c r="TGN6"/>
      <c r="TGO6"/>
      <c r="TGP6"/>
      <c r="TGQ6"/>
      <c r="TGR6"/>
      <c r="TGS6"/>
      <c r="TGT6"/>
      <c r="TGU6"/>
      <c r="TGV6"/>
      <c r="TGW6"/>
      <c r="TGX6"/>
      <c r="TGY6"/>
      <c r="TGZ6"/>
      <c r="THA6"/>
      <c r="THB6"/>
      <c r="THC6"/>
      <c r="THD6"/>
      <c r="THE6"/>
      <c r="THF6"/>
      <c r="THG6"/>
      <c r="THH6"/>
      <c r="THI6"/>
      <c r="THJ6"/>
      <c r="THK6"/>
      <c r="THL6"/>
      <c r="THM6"/>
      <c r="THN6"/>
      <c r="THO6"/>
      <c r="THP6"/>
      <c r="THQ6"/>
      <c r="THR6"/>
      <c r="THS6"/>
      <c r="THT6"/>
      <c r="THU6"/>
      <c r="THV6"/>
      <c r="THW6"/>
      <c r="THX6"/>
      <c r="THY6"/>
      <c r="THZ6"/>
      <c r="TIA6"/>
      <c r="TIB6"/>
      <c r="TIC6"/>
      <c r="TID6"/>
      <c r="TIE6"/>
      <c r="TIF6"/>
      <c r="TIG6"/>
      <c r="TIH6"/>
      <c r="TII6"/>
      <c r="TIJ6"/>
      <c r="TIK6"/>
      <c r="TIL6"/>
      <c r="TIM6"/>
      <c r="TIN6"/>
      <c r="TIO6"/>
      <c r="TIP6"/>
      <c r="TIQ6"/>
      <c r="TIR6"/>
      <c r="TIS6"/>
      <c r="TIT6"/>
      <c r="TIU6"/>
      <c r="TIV6"/>
      <c r="TIW6"/>
      <c r="TIX6"/>
      <c r="TIY6"/>
      <c r="TIZ6"/>
      <c r="TJA6"/>
      <c r="TJB6"/>
      <c r="TJC6"/>
      <c r="TJD6"/>
      <c r="TJE6"/>
      <c r="TJF6"/>
      <c r="TJG6"/>
      <c r="TJH6"/>
      <c r="TJI6"/>
      <c r="TJJ6"/>
      <c r="TJK6"/>
      <c r="TJL6"/>
      <c r="TJM6"/>
      <c r="TJN6"/>
      <c r="TJO6"/>
      <c r="TJP6"/>
      <c r="TJQ6"/>
      <c r="TJR6"/>
      <c r="TJS6"/>
      <c r="TJT6"/>
      <c r="TJU6"/>
      <c r="TJV6"/>
      <c r="TJW6"/>
      <c r="TJX6"/>
      <c r="TJY6"/>
      <c r="TJZ6"/>
      <c r="TKA6"/>
      <c r="TKB6"/>
      <c r="TKC6"/>
      <c r="TKD6"/>
      <c r="TKE6"/>
      <c r="TKF6"/>
      <c r="TKG6"/>
      <c r="TKH6"/>
      <c r="TKI6"/>
      <c r="TKJ6"/>
      <c r="TKK6"/>
      <c r="TKL6"/>
      <c r="TKM6"/>
      <c r="TKN6"/>
      <c r="TKO6"/>
      <c r="TKP6"/>
      <c r="TKQ6"/>
      <c r="TKR6"/>
      <c r="TKS6"/>
      <c r="TKT6"/>
      <c r="TKU6"/>
      <c r="TKV6"/>
      <c r="TKW6"/>
      <c r="TKX6"/>
      <c r="TKY6"/>
      <c r="TKZ6"/>
      <c r="TLA6"/>
      <c r="TLB6"/>
      <c r="TLC6"/>
      <c r="TLD6"/>
      <c r="TLE6"/>
      <c r="TLF6"/>
      <c r="TLG6"/>
      <c r="TLH6"/>
      <c r="TLI6"/>
      <c r="TLJ6"/>
      <c r="TLK6"/>
      <c r="TLL6"/>
      <c r="TLM6"/>
      <c r="TLN6"/>
      <c r="TLO6"/>
      <c r="TLP6"/>
      <c r="TLQ6"/>
      <c r="TLR6"/>
      <c r="TLS6"/>
      <c r="TLT6"/>
      <c r="TLU6"/>
      <c r="TLV6"/>
      <c r="TLW6"/>
      <c r="TLX6"/>
      <c r="TLY6"/>
      <c r="TLZ6"/>
      <c r="TMA6"/>
      <c r="TMB6"/>
      <c r="TMC6"/>
      <c r="TMD6"/>
      <c r="TME6"/>
      <c r="TMF6"/>
      <c r="TMG6"/>
      <c r="TMH6"/>
      <c r="TMI6"/>
      <c r="TMJ6"/>
      <c r="TMK6"/>
      <c r="TML6"/>
      <c r="TMM6"/>
      <c r="TMN6"/>
      <c r="TMO6"/>
      <c r="TMP6"/>
      <c r="TMQ6"/>
      <c r="TMR6"/>
      <c r="TMS6"/>
      <c r="TMT6"/>
      <c r="TMU6"/>
      <c r="TMV6"/>
      <c r="TMW6"/>
      <c r="TMX6"/>
      <c r="TMY6"/>
      <c r="TMZ6"/>
      <c r="TNA6"/>
      <c r="TNB6"/>
      <c r="TNC6"/>
      <c r="TND6"/>
      <c r="TNE6"/>
      <c r="TNF6"/>
      <c r="TNG6"/>
      <c r="TNH6"/>
      <c r="TNI6"/>
      <c r="TNJ6"/>
      <c r="TNK6"/>
      <c r="TNL6"/>
      <c r="TNM6"/>
      <c r="TNN6"/>
      <c r="TNO6"/>
      <c r="TNP6"/>
      <c r="TNQ6"/>
      <c r="TNR6"/>
      <c r="TNS6"/>
      <c r="TNT6"/>
      <c r="TNU6"/>
      <c r="TNV6"/>
      <c r="TNW6"/>
      <c r="TNX6"/>
      <c r="TNY6"/>
      <c r="TNZ6"/>
      <c r="TOA6"/>
      <c r="TOB6"/>
      <c r="TOC6"/>
      <c r="TOD6"/>
      <c r="TOE6"/>
      <c r="TOF6"/>
      <c r="TOG6"/>
      <c r="TOH6"/>
      <c r="TOI6"/>
      <c r="TOJ6"/>
      <c r="TOK6"/>
      <c r="TOL6"/>
      <c r="TOM6"/>
      <c r="TON6"/>
      <c r="TOO6"/>
      <c r="TOP6"/>
      <c r="TOQ6"/>
      <c r="TOR6"/>
      <c r="TOS6"/>
      <c r="TOT6"/>
      <c r="TOU6"/>
      <c r="TOV6"/>
      <c r="TOW6"/>
      <c r="TOX6"/>
      <c r="TOY6"/>
      <c r="TOZ6"/>
      <c r="TPA6"/>
      <c r="TPB6"/>
      <c r="TPC6"/>
      <c r="TPD6"/>
      <c r="TPE6"/>
      <c r="TPF6"/>
      <c r="TPG6"/>
      <c r="TPH6"/>
      <c r="TPI6"/>
      <c r="TPJ6"/>
      <c r="TPK6"/>
      <c r="TPL6"/>
      <c r="TPM6"/>
      <c r="TPN6"/>
      <c r="TPO6"/>
      <c r="TPP6"/>
      <c r="TPQ6"/>
      <c r="TPR6"/>
      <c r="TPS6"/>
      <c r="TPT6"/>
      <c r="TPU6"/>
      <c r="TPV6"/>
      <c r="TPW6"/>
      <c r="TPX6"/>
      <c r="TPY6"/>
      <c r="TPZ6"/>
      <c r="TQA6"/>
      <c r="TQB6"/>
      <c r="TQC6"/>
      <c r="TQD6"/>
      <c r="TQE6"/>
      <c r="TQF6"/>
      <c r="TQG6"/>
      <c r="TQH6"/>
      <c r="TQI6"/>
      <c r="TQJ6"/>
      <c r="TQK6"/>
      <c r="TQL6"/>
      <c r="TQM6"/>
      <c r="TQN6"/>
      <c r="TQO6"/>
      <c r="TQP6"/>
      <c r="TQQ6"/>
      <c r="TQR6"/>
      <c r="TQS6"/>
      <c r="TQT6"/>
      <c r="TQU6"/>
      <c r="TQV6"/>
      <c r="TQW6"/>
      <c r="TQX6"/>
      <c r="TQY6"/>
      <c r="TQZ6"/>
      <c r="TRA6"/>
      <c r="TRB6"/>
      <c r="TRC6"/>
      <c r="TRD6"/>
      <c r="TRE6"/>
      <c r="TRF6"/>
      <c r="TRG6"/>
      <c r="TRH6"/>
      <c r="TRI6"/>
      <c r="TRJ6"/>
      <c r="TRK6"/>
      <c r="TRL6"/>
      <c r="TRM6"/>
      <c r="TRN6"/>
      <c r="TRO6"/>
      <c r="TRP6"/>
      <c r="TRQ6"/>
      <c r="TRR6"/>
      <c r="TRS6"/>
      <c r="TRT6"/>
      <c r="TRU6"/>
      <c r="TRV6"/>
      <c r="TRW6"/>
      <c r="TRX6"/>
      <c r="TRY6"/>
      <c r="TRZ6"/>
      <c r="TSA6"/>
      <c r="TSB6"/>
      <c r="TSC6"/>
      <c r="TSD6"/>
      <c r="TSE6"/>
      <c r="TSF6"/>
      <c r="TSG6"/>
      <c r="TSH6"/>
      <c r="TSI6"/>
      <c r="TSJ6"/>
      <c r="TSK6"/>
      <c r="TSL6"/>
      <c r="TSM6"/>
      <c r="TSN6"/>
      <c r="TSO6"/>
      <c r="TSP6"/>
      <c r="TSQ6"/>
      <c r="TSR6"/>
      <c r="TSS6"/>
      <c r="TST6"/>
      <c r="TSU6"/>
      <c r="TSV6"/>
      <c r="TSW6"/>
      <c r="TSX6"/>
      <c r="TSY6"/>
      <c r="TSZ6"/>
      <c r="TTA6"/>
      <c r="TTB6"/>
      <c r="TTC6"/>
      <c r="TTD6"/>
      <c r="TTE6"/>
      <c r="TTF6"/>
      <c r="TTG6"/>
      <c r="TTH6"/>
      <c r="TTI6"/>
      <c r="TTJ6"/>
      <c r="TTK6"/>
      <c r="TTL6"/>
      <c r="TTM6"/>
      <c r="TTN6"/>
      <c r="TTO6"/>
      <c r="TTP6"/>
      <c r="TTQ6"/>
      <c r="TTR6"/>
      <c r="TTS6"/>
      <c r="TTT6"/>
      <c r="TTU6"/>
      <c r="TTV6"/>
      <c r="TTW6"/>
      <c r="TTX6"/>
      <c r="TTY6"/>
      <c r="TTZ6"/>
      <c r="TUA6"/>
      <c r="TUB6"/>
      <c r="TUC6"/>
      <c r="TUD6"/>
      <c r="TUE6"/>
      <c r="TUF6"/>
      <c r="TUG6"/>
      <c r="TUH6"/>
      <c r="TUI6"/>
      <c r="TUJ6"/>
      <c r="TUK6"/>
      <c r="TUL6"/>
      <c r="TUM6"/>
      <c r="TUN6"/>
      <c r="TUO6"/>
      <c r="TUP6"/>
      <c r="TUQ6"/>
      <c r="TUR6"/>
      <c r="TUS6"/>
      <c r="TUT6"/>
      <c r="TUU6"/>
      <c r="TUV6"/>
      <c r="TUW6"/>
      <c r="TUX6"/>
      <c r="TUY6"/>
      <c r="TUZ6"/>
      <c r="TVA6"/>
      <c r="TVB6"/>
      <c r="TVC6"/>
      <c r="TVD6"/>
      <c r="TVE6"/>
      <c r="TVF6"/>
      <c r="TVG6"/>
      <c r="TVH6"/>
      <c r="TVI6"/>
      <c r="TVJ6"/>
      <c r="TVK6"/>
      <c r="TVL6"/>
      <c r="TVM6"/>
      <c r="TVN6"/>
      <c r="TVO6"/>
      <c r="TVP6"/>
      <c r="TVQ6"/>
      <c r="TVR6"/>
      <c r="TVS6"/>
      <c r="TVT6"/>
      <c r="TVU6"/>
      <c r="TVV6"/>
      <c r="TVW6"/>
      <c r="TVX6"/>
      <c r="TVY6"/>
      <c r="TVZ6"/>
      <c r="TWA6"/>
      <c r="TWB6"/>
      <c r="TWC6"/>
      <c r="TWD6"/>
      <c r="TWE6"/>
      <c r="TWF6"/>
      <c r="TWG6"/>
      <c r="TWH6"/>
      <c r="TWI6"/>
      <c r="TWJ6"/>
      <c r="TWK6"/>
      <c r="TWL6"/>
      <c r="TWM6"/>
      <c r="TWN6"/>
      <c r="TWO6"/>
      <c r="TWP6"/>
      <c r="TWQ6"/>
      <c r="TWR6"/>
      <c r="TWS6"/>
      <c r="TWT6"/>
      <c r="TWU6"/>
      <c r="TWV6"/>
      <c r="TWW6"/>
      <c r="TWX6"/>
      <c r="TWY6"/>
      <c r="TWZ6"/>
      <c r="TXA6"/>
      <c r="TXB6"/>
      <c r="TXC6"/>
      <c r="TXD6"/>
      <c r="TXE6"/>
      <c r="TXF6"/>
      <c r="TXG6"/>
      <c r="TXH6"/>
      <c r="TXI6"/>
      <c r="TXJ6"/>
      <c r="TXK6"/>
      <c r="TXL6"/>
      <c r="TXM6"/>
      <c r="TXN6"/>
      <c r="TXO6"/>
      <c r="TXP6"/>
      <c r="TXQ6"/>
      <c r="TXR6"/>
      <c r="TXS6"/>
      <c r="TXT6"/>
      <c r="TXU6"/>
      <c r="TXV6"/>
      <c r="TXW6"/>
      <c r="TXX6"/>
      <c r="TXY6"/>
      <c r="TXZ6"/>
      <c r="TYA6"/>
      <c r="TYB6"/>
      <c r="TYC6"/>
      <c r="TYD6"/>
      <c r="TYE6"/>
      <c r="TYF6"/>
      <c r="TYG6"/>
      <c r="TYH6"/>
      <c r="TYI6"/>
      <c r="TYJ6"/>
      <c r="TYK6"/>
      <c r="TYL6"/>
      <c r="TYM6"/>
      <c r="TYN6"/>
      <c r="TYO6"/>
      <c r="TYP6"/>
      <c r="TYQ6"/>
      <c r="TYR6"/>
      <c r="TYS6"/>
      <c r="TYT6"/>
      <c r="TYU6"/>
      <c r="TYV6"/>
      <c r="TYW6"/>
      <c r="TYX6"/>
      <c r="TYY6"/>
      <c r="TYZ6"/>
      <c r="TZA6"/>
      <c r="TZB6"/>
      <c r="TZC6"/>
      <c r="TZD6"/>
      <c r="TZE6"/>
      <c r="TZF6"/>
      <c r="TZG6"/>
      <c r="TZH6"/>
      <c r="TZI6"/>
      <c r="TZJ6"/>
      <c r="TZK6"/>
      <c r="TZL6"/>
      <c r="TZM6"/>
      <c r="TZN6"/>
      <c r="TZO6"/>
      <c r="TZP6"/>
      <c r="TZQ6"/>
      <c r="TZR6"/>
      <c r="TZS6"/>
      <c r="TZT6"/>
      <c r="TZU6"/>
      <c r="TZV6"/>
      <c r="TZW6"/>
      <c r="TZX6"/>
      <c r="TZY6"/>
      <c r="TZZ6"/>
      <c r="UAA6"/>
      <c r="UAB6"/>
      <c r="UAC6"/>
      <c r="UAD6"/>
      <c r="UAE6"/>
      <c r="UAF6"/>
      <c r="UAG6"/>
      <c r="UAH6"/>
      <c r="UAI6"/>
      <c r="UAJ6"/>
      <c r="UAK6"/>
      <c r="UAL6"/>
      <c r="UAM6"/>
      <c r="UAN6"/>
      <c r="UAO6"/>
      <c r="UAP6"/>
      <c r="UAQ6"/>
      <c r="UAR6"/>
      <c r="UAS6"/>
      <c r="UAT6"/>
      <c r="UAU6"/>
      <c r="UAV6"/>
      <c r="UAW6"/>
      <c r="UAX6"/>
      <c r="UAY6"/>
      <c r="UAZ6"/>
      <c r="UBA6"/>
      <c r="UBB6"/>
      <c r="UBC6"/>
      <c r="UBD6"/>
      <c r="UBE6"/>
      <c r="UBF6"/>
      <c r="UBG6"/>
      <c r="UBH6"/>
      <c r="UBI6"/>
      <c r="UBJ6"/>
      <c r="UBK6"/>
      <c r="UBL6"/>
      <c r="UBM6"/>
      <c r="UBN6"/>
      <c r="UBO6"/>
      <c r="UBP6"/>
      <c r="UBQ6"/>
      <c r="UBR6"/>
      <c r="UBS6"/>
      <c r="UBT6"/>
      <c r="UBU6"/>
      <c r="UBV6"/>
      <c r="UBW6"/>
      <c r="UBX6"/>
      <c r="UBY6"/>
      <c r="UBZ6"/>
      <c r="UCA6"/>
      <c r="UCB6"/>
      <c r="UCC6"/>
      <c r="UCD6"/>
      <c r="UCE6"/>
      <c r="UCF6"/>
      <c r="UCG6"/>
      <c r="UCH6"/>
      <c r="UCI6"/>
      <c r="UCJ6"/>
      <c r="UCK6"/>
      <c r="UCL6"/>
      <c r="UCM6"/>
      <c r="UCN6"/>
      <c r="UCO6"/>
      <c r="UCP6"/>
      <c r="UCQ6"/>
      <c r="UCR6"/>
      <c r="UCS6"/>
      <c r="UCT6"/>
      <c r="UCU6"/>
      <c r="UCV6"/>
      <c r="UCW6"/>
      <c r="UCX6"/>
      <c r="UCY6"/>
      <c r="UCZ6"/>
      <c r="UDA6"/>
      <c r="UDB6"/>
      <c r="UDC6"/>
      <c r="UDD6"/>
      <c r="UDE6"/>
      <c r="UDF6"/>
      <c r="UDG6"/>
      <c r="UDH6"/>
      <c r="UDI6"/>
      <c r="UDJ6"/>
      <c r="UDK6"/>
      <c r="UDL6"/>
      <c r="UDM6"/>
      <c r="UDN6"/>
      <c r="UDO6"/>
      <c r="UDP6"/>
      <c r="UDQ6"/>
      <c r="UDR6"/>
      <c r="UDS6"/>
      <c r="UDT6"/>
      <c r="UDU6"/>
      <c r="UDV6"/>
      <c r="UDW6"/>
      <c r="UDX6"/>
      <c r="UDY6"/>
      <c r="UDZ6"/>
      <c r="UEA6"/>
      <c r="UEB6"/>
      <c r="UEC6"/>
      <c r="UED6"/>
      <c r="UEE6"/>
      <c r="UEF6"/>
      <c r="UEG6"/>
      <c r="UEH6"/>
      <c r="UEI6"/>
      <c r="UEJ6"/>
      <c r="UEK6"/>
      <c r="UEL6"/>
      <c r="UEM6"/>
      <c r="UEN6"/>
      <c r="UEO6"/>
      <c r="UEP6"/>
      <c r="UEQ6"/>
      <c r="UER6"/>
      <c r="UES6"/>
      <c r="UET6"/>
      <c r="UEU6"/>
      <c r="UEV6"/>
      <c r="UEW6"/>
      <c r="UEX6"/>
      <c r="UEY6"/>
      <c r="UEZ6"/>
      <c r="UFA6"/>
      <c r="UFB6"/>
      <c r="UFC6"/>
      <c r="UFD6"/>
      <c r="UFE6"/>
      <c r="UFF6"/>
      <c r="UFG6"/>
      <c r="UFH6"/>
      <c r="UFI6"/>
      <c r="UFJ6"/>
      <c r="UFK6"/>
      <c r="UFL6"/>
      <c r="UFM6"/>
      <c r="UFN6"/>
      <c r="UFO6"/>
      <c r="UFP6"/>
      <c r="UFQ6"/>
      <c r="UFR6"/>
      <c r="UFS6"/>
      <c r="UFT6"/>
      <c r="UFU6"/>
      <c r="UFV6"/>
      <c r="UFW6"/>
      <c r="UFX6"/>
      <c r="UFY6"/>
      <c r="UFZ6"/>
      <c r="UGA6"/>
      <c r="UGB6"/>
      <c r="UGC6"/>
      <c r="UGD6"/>
      <c r="UGE6"/>
      <c r="UGF6"/>
      <c r="UGG6"/>
      <c r="UGH6"/>
      <c r="UGI6"/>
      <c r="UGJ6"/>
      <c r="UGK6"/>
      <c r="UGL6"/>
      <c r="UGM6"/>
      <c r="UGN6"/>
      <c r="UGO6"/>
      <c r="UGP6"/>
      <c r="UGQ6"/>
      <c r="UGR6"/>
      <c r="UGS6"/>
      <c r="UGT6"/>
      <c r="UGU6"/>
      <c r="UGV6"/>
      <c r="UGW6"/>
      <c r="UGX6"/>
      <c r="UGY6"/>
      <c r="UGZ6"/>
      <c r="UHA6"/>
      <c r="UHB6"/>
      <c r="UHC6"/>
      <c r="UHD6"/>
      <c r="UHE6"/>
      <c r="UHF6"/>
      <c r="UHG6"/>
      <c r="UHH6"/>
      <c r="UHI6"/>
      <c r="UHJ6"/>
      <c r="UHK6"/>
      <c r="UHL6"/>
      <c r="UHM6"/>
      <c r="UHN6"/>
      <c r="UHO6"/>
      <c r="UHP6"/>
      <c r="UHQ6"/>
      <c r="UHR6"/>
      <c r="UHS6"/>
      <c r="UHT6"/>
      <c r="UHU6"/>
      <c r="UHV6"/>
      <c r="UHW6"/>
      <c r="UHX6"/>
      <c r="UHY6"/>
      <c r="UHZ6"/>
      <c r="UIA6"/>
      <c r="UIB6"/>
      <c r="UIC6"/>
      <c r="UID6"/>
      <c r="UIE6"/>
      <c r="UIF6"/>
      <c r="UIG6"/>
      <c r="UIH6"/>
      <c r="UII6"/>
      <c r="UIJ6"/>
      <c r="UIK6"/>
      <c r="UIL6"/>
      <c r="UIM6"/>
      <c r="UIN6"/>
      <c r="UIO6"/>
      <c r="UIP6"/>
      <c r="UIQ6"/>
      <c r="UIR6"/>
      <c r="UIS6"/>
      <c r="UIT6"/>
      <c r="UIU6"/>
      <c r="UIV6"/>
      <c r="UIW6"/>
      <c r="UIX6"/>
      <c r="UIY6"/>
      <c r="UIZ6"/>
      <c r="UJA6"/>
      <c r="UJB6"/>
      <c r="UJC6"/>
      <c r="UJD6"/>
      <c r="UJE6"/>
      <c r="UJF6"/>
      <c r="UJG6"/>
      <c r="UJH6"/>
      <c r="UJI6"/>
      <c r="UJJ6"/>
      <c r="UJK6"/>
      <c r="UJL6"/>
      <c r="UJM6"/>
      <c r="UJN6"/>
      <c r="UJO6"/>
      <c r="UJP6"/>
      <c r="UJQ6"/>
      <c r="UJR6"/>
      <c r="UJS6"/>
      <c r="UJT6"/>
      <c r="UJU6"/>
      <c r="UJV6"/>
      <c r="UJW6"/>
      <c r="UJX6"/>
      <c r="UJY6"/>
      <c r="UJZ6"/>
      <c r="UKA6"/>
      <c r="UKB6"/>
      <c r="UKC6"/>
      <c r="UKD6"/>
      <c r="UKE6"/>
      <c r="UKF6"/>
      <c r="UKG6"/>
      <c r="UKH6"/>
      <c r="UKI6"/>
      <c r="UKJ6"/>
      <c r="UKK6"/>
      <c r="UKL6"/>
      <c r="UKM6"/>
      <c r="UKN6"/>
      <c r="UKO6"/>
      <c r="UKP6"/>
      <c r="UKQ6"/>
      <c r="UKR6"/>
      <c r="UKS6"/>
      <c r="UKT6"/>
      <c r="UKU6"/>
      <c r="UKV6"/>
      <c r="UKW6"/>
      <c r="UKX6"/>
      <c r="UKY6"/>
      <c r="UKZ6"/>
      <c r="ULA6"/>
      <c r="ULB6"/>
      <c r="ULC6"/>
      <c r="ULD6"/>
      <c r="ULE6"/>
      <c r="ULF6"/>
      <c r="ULG6"/>
      <c r="ULH6"/>
      <c r="ULI6"/>
      <c r="ULJ6"/>
      <c r="ULK6"/>
      <c r="ULL6"/>
      <c r="ULM6"/>
      <c r="ULN6"/>
      <c r="ULO6"/>
      <c r="ULP6"/>
      <c r="ULQ6"/>
      <c r="ULR6"/>
      <c r="ULS6"/>
      <c r="ULT6"/>
      <c r="ULU6"/>
      <c r="ULV6"/>
      <c r="ULW6"/>
      <c r="ULX6"/>
      <c r="ULY6"/>
      <c r="ULZ6"/>
      <c r="UMA6"/>
      <c r="UMB6"/>
      <c r="UMC6"/>
      <c r="UMD6"/>
      <c r="UME6"/>
      <c r="UMF6"/>
      <c r="UMG6"/>
      <c r="UMH6"/>
      <c r="UMI6"/>
      <c r="UMJ6"/>
      <c r="UMK6"/>
      <c r="UML6"/>
      <c r="UMM6"/>
      <c r="UMN6"/>
      <c r="UMO6"/>
      <c r="UMP6"/>
      <c r="UMQ6"/>
      <c r="UMR6"/>
      <c r="UMS6"/>
      <c r="UMT6"/>
      <c r="UMU6"/>
      <c r="UMV6"/>
      <c r="UMW6"/>
      <c r="UMX6"/>
      <c r="UMY6"/>
      <c r="UMZ6"/>
      <c r="UNA6"/>
      <c r="UNB6"/>
      <c r="UNC6"/>
      <c r="UND6"/>
      <c r="UNE6"/>
      <c r="UNF6"/>
      <c r="UNG6"/>
      <c r="UNH6"/>
      <c r="UNI6"/>
      <c r="UNJ6"/>
      <c r="UNK6"/>
      <c r="UNL6"/>
      <c r="UNM6"/>
      <c r="UNN6"/>
      <c r="UNO6"/>
      <c r="UNP6"/>
      <c r="UNQ6"/>
      <c r="UNR6"/>
      <c r="UNS6"/>
      <c r="UNT6"/>
      <c r="UNU6"/>
      <c r="UNV6"/>
      <c r="UNW6"/>
      <c r="UNX6"/>
      <c r="UNY6"/>
      <c r="UNZ6"/>
      <c r="UOA6"/>
      <c r="UOB6"/>
      <c r="UOC6"/>
      <c r="UOD6"/>
      <c r="UOE6"/>
      <c r="UOF6"/>
      <c r="UOG6"/>
      <c r="UOH6"/>
      <c r="UOI6"/>
      <c r="UOJ6"/>
      <c r="UOK6"/>
      <c r="UOL6"/>
      <c r="UOM6"/>
      <c r="UON6"/>
      <c r="UOO6"/>
      <c r="UOP6"/>
      <c r="UOQ6"/>
      <c r="UOR6"/>
      <c r="UOS6"/>
      <c r="UOT6"/>
      <c r="UOU6"/>
      <c r="UOV6"/>
      <c r="UOW6"/>
      <c r="UOX6"/>
      <c r="UOY6"/>
      <c r="UOZ6"/>
      <c r="UPA6"/>
      <c r="UPB6"/>
      <c r="UPC6"/>
      <c r="UPD6"/>
      <c r="UPE6"/>
      <c r="UPF6"/>
      <c r="UPG6"/>
      <c r="UPH6"/>
      <c r="UPI6"/>
      <c r="UPJ6"/>
      <c r="UPK6"/>
      <c r="UPL6"/>
      <c r="UPM6"/>
      <c r="UPN6"/>
      <c r="UPO6"/>
      <c r="UPP6"/>
      <c r="UPQ6"/>
      <c r="UPR6"/>
      <c r="UPS6"/>
      <c r="UPT6"/>
      <c r="UPU6"/>
      <c r="UPV6"/>
      <c r="UPW6"/>
      <c r="UPX6"/>
      <c r="UPY6"/>
      <c r="UPZ6"/>
      <c r="UQA6"/>
      <c r="UQB6"/>
      <c r="UQC6"/>
      <c r="UQD6"/>
      <c r="UQE6"/>
      <c r="UQF6"/>
      <c r="UQG6"/>
      <c r="UQH6"/>
      <c r="UQI6"/>
      <c r="UQJ6"/>
      <c r="UQK6"/>
      <c r="UQL6"/>
      <c r="UQM6"/>
      <c r="UQN6"/>
      <c r="UQO6"/>
      <c r="UQP6"/>
      <c r="UQQ6"/>
      <c r="UQR6"/>
      <c r="UQS6"/>
      <c r="UQT6"/>
      <c r="UQU6"/>
      <c r="UQV6"/>
      <c r="UQW6"/>
      <c r="UQX6"/>
      <c r="UQY6"/>
      <c r="UQZ6"/>
      <c r="URA6"/>
      <c r="URB6"/>
      <c r="URC6"/>
      <c r="URD6"/>
      <c r="URE6"/>
      <c r="URF6"/>
      <c r="URG6"/>
      <c r="URH6"/>
      <c r="URI6"/>
      <c r="URJ6"/>
      <c r="URK6"/>
      <c r="URL6"/>
      <c r="URM6"/>
      <c r="URN6"/>
      <c r="URO6"/>
      <c r="URP6"/>
      <c r="URQ6"/>
      <c r="URR6"/>
      <c r="URS6"/>
      <c r="URT6"/>
      <c r="URU6"/>
      <c r="URV6"/>
      <c r="URW6"/>
      <c r="URX6"/>
      <c r="URY6"/>
      <c r="URZ6"/>
      <c r="USA6"/>
      <c r="USB6"/>
      <c r="USC6"/>
      <c r="USD6"/>
      <c r="USE6"/>
      <c r="USF6"/>
      <c r="USG6"/>
      <c r="USH6"/>
      <c r="USI6"/>
      <c r="USJ6"/>
      <c r="USK6"/>
      <c r="USL6"/>
      <c r="USM6"/>
      <c r="USN6"/>
      <c r="USO6"/>
      <c r="USP6"/>
      <c r="USQ6"/>
      <c r="USR6"/>
      <c r="USS6"/>
      <c r="UST6"/>
      <c r="USU6"/>
      <c r="USV6"/>
      <c r="USW6"/>
      <c r="USX6"/>
      <c r="USY6"/>
      <c r="USZ6"/>
      <c r="UTA6"/>
      <c r="UTB6"/>
      <c r="UTC6"/>
      <c r="UTD6"/>
      <c r="UTE6"/>
      <c r="UTF6"/>
      <c r="UTG6"/>
      <c r="UTH6"/>
      <c r="UTI6"/>
      <c r="UTJ6"/>
      <c r="UTK6"/>
      <c r="UTL6"/>
      <c r="UTM6"/>
      <c r="UTN6"/>
      <c r="UTO6"/>
      <c r="UTP6"/>
      <c r="UTQ6"/>
      <c r="UTR6"/>
      <c r="UTS6"/>
      <c r="UTT6"/>
      <c r="UTU6"/>
      <c r="UTV6"/>
      <c r="UTW6"/>
      <c r="UTX6"/>
      <c r="UTY6"/>
      <c r="UTZ6"/>
      <c r="UUA6"/>
      <c r="UUB6"/>
      <c r="UUC6"/>
      <c r="UUD6"/>
      <c r="UUE6"/>
      <c r="UUF6"/>
      <c r="UUG6"/>
      <c r="UUH6"/>
      <c r="UUI6"/>
      <c r="UUJ6"/>
      <c r="UUK6"/>
      <c r="UUL6"/>
      <c r="UUM6"/>
      <c r="UUN6"/>
      <c r="UUO6"/>
      <c r="UUP6"/>
      <c r="UUQ6"/>
      <c r="UUR6"/>
      <c r="UUS6"/>
      <c r="UUT6"/>
      <c r="UUU6"/>
      <c r="UUV6"/>
      <c r="UUW6"/>
      <c r="UUX6"/>
      <c r="UUY6"/>
      <c r="UUZ6"/>
      <c r="UVA6"/>
      <c r="UVB6"/>
      <c r="UVC6"/>
      <c r="UVD6"/>
      <c r="UVE6"/>
      <c r="UVF6"/>
      <c r="UVG6"/>
      <c r="UVH6"/>
      <c r="UVI6"/>
      <c r="UVJ6"/>
      <c r="UVK6"/>
      <c r="UVL6"/>
      <c r="UVM6"/>
      <c r="UVN6"/>
      <c r="UVO6"/>
      <c r="UVP6"/>
      <c r="UVQ6"/>
      <c r="UVR6"/>
      <c r="UVS6"/>
      <c r="UVT6"/>
      <c r="UVU6"/>
      <c r="UVV6"/>
      <c r="UVW6"/>
      <c r="UVX6"/>
      <c r="UVY6"/>
      <c r="UVZ6"/>
      <c r="UWA6"/>
      <c r="UWB6"/>
      <c r="UWC6"/>
      <c r="UWD6"/>
      <c r="UWE6"/>
      <c r="UWF6"/>
      <c r="UWG6"/>
      <c r="UWH6"/>
      <c r="UWI6"/>
      <c r="UWJ6"/>
      <c r="UWK6"/>
      <c r="UWL6"/>
      <c r="UWM6"/>
      <c r="UWN6"/>
      <c r="UWO6"/>
      <c r="UWP6"/>
      <c r="UWQ6"/>
      <c r="UWR6"/>
      <c r="UWS6"/>
      <c r="UWT6"/>
      <c r="UWU6"/>
      <c r="UWV6"/>
      <c r="UWW6"/>
      <c r="UWX6"/>
      <c r="UWY6"/>
      <c r="UWZ6"/>
      <c r="UXA6"/>
      <c r="UXB6"/>
      <c r="UXC6"/>
      <c r="UXD6"/>
      <c r="UXE6"/>
      <c r="UXF6"/>
      <c r="UXG6"/>
      <c r="UXH6"/>
      <c r="UXI6"/>
      <c r="UXJ6"/>
      <c r="UXK6"/>
      <c r="UXL6"/>
      <c r="UXM6"/>
      <c r="UXN6"/>
      <c r="UXO6"/>
      <c r="UXP6"/>
      <c r="UXQ6"/>
      <c r="UXR6"/>
      <c r="UXS6"/>
      <c r="UXT6"/>
      <c r="UXU6"/>
      <c r="UXV6"/>
      <c r="UXW6"/>
      <c r="UXX6"/>
      <c r="UXY6"/>
      <c r="UXZ6"/>
      <c r="UYA6"/>
      <c r="UYB6"/>
      <c r="UYC6"/>
      <c r="UYD6"/>
      <c r="UYE6"/>
      <c r="UYF6"/>
      <c r="UYG6"/>
      <c r="UYH6"/>
      <c r="UYI6"/>
      <c r="UYJ6"/>
      <c r="UYK6"/>
      <c r="UYL6"/>
      <c r="UYM6"/>
      <c r="UYN6"/>
      <c r="UYO6"/>
      <c r="UYP6"/>
      <c r="UYQ6"/>
      <c r="UYR6"/>
      <c r="UYS6"/>
      <c r="UYT6"/>
      <c r="UYU6"/>
      <c r="UYV6"/>
      <c r="UYW6"/>
      <c r="UYX6"/>
      <c r="UYY6"/>
      <c r="UYZ6"/>
      <c r="UZA6"/>
      <c r="UZB6"/>
      <c r="UZC6"/>
      <c r="UZD6"/>
      <c r="UZE6"/>
      <c r="UZF6"/>
      <c r="UZG6"/>
      <c r="UZH6"/>
      <c r="UZI6"/>
      <c r="UZJ6"/>
      <c r="UZK6"/>
      <c r="UZL6"/>
      <c r="UZM6"/>
      <c r="UZN6"/>
      <c r="UZO6"/>
      <c r="UZP6"/>
      <c r="UZQ6"/>
      <c r="UZR6"/>
      <c r="UZS6"/>
      <c r="UZT6"/>
      <c r="UZU6"/>
      <c r="UZV6"/>
      <c r="UZW6"/>
      <c r="UZX6"/>
      <c r="UZY6"/>
      <c r="UZZ6"/>
      <c r="VAA6"/>
      <c r="VAB6"/>
      <c r="VAC6"/>
      <c r="VAD6"/>
      <c r="VAE6"/>
      <c r="VAF6"/>
      <c r="VAG6"/>
      <c r="VAH6"/>
      <c r="VAI6"/>
      <c r="VAJ6"/>
      <c r="VAK6"/>
      <c r="VAL6"/>
      <c r="VAM6"/>
      <c r="VAN6"/>
      <c r="VAO6"/>
      <c r="VAP6"/>
      <c r="VAQ6"/>
      <c r="VAR6"/>
      <c r="VAS6"/>
      <c r="VAT6"/>
      <c r="VAU6"/>
      <c r="VAV6"/>
      <c r="VAW6"/>
      <c r="VAX6"/>
      <c r="VAY6"/>
      <c r="VAZ6"/>
      <c r="VBA6"/>
      <c r="VBB6"/>
      <c r="VBC6"/>
      <c r="VBD6"/>
      <c r="VBE6"/>
      <c r="VBF6"/>
      <c r="VBG6"/>
      <c r="VBH6"/>
      <c r="VBI6"/>
      <c r="VBJ6"/>
      <c r="VBK6"/>
      <c r="VBL6"/>
      <c r="VBM6"/>
      <c r="VBN6"/>
      <c r="VBO6"/>
      <c r="VBP6"/>
      <c r="VBQ6"/>
      <c r="VBR6"/>
      <c r="VBS6"/>
      <c r="VBT6"/>
      <c r="VBU6"/>
      <c r="VBV6"/>
      <c r="VBW6"/>
      <c r="VBX6"/>
      <c r="VBY6"/>
      <c r="VBZ6"/>
      <c r="VCA6"/>
      <c r="VCB6"/>
      <c r="VCC6"/>
      <c r="VCD6"/>
      <c r="VCE6"/>
      <c r="VCF6"/>
      <c r="VCG6"/>
      <c r="VCH6"/>
      <c r="VCI6"/>
      <c r="VCJ6"/>
      <c r="VCK6"/>
      <c r="VCL6"/>
      <c r="VCM6"/>
      <c r="VCN6"/>
      <c r="VCO6"/>
      <c r="VCP6"/>
      <c r="VCQ6"/>
      <c r="VCR6"/>
      <c r="VCS6"/>
      <c r="VCT6"/>
      <c r="VCU6"/>
      <c r="VCV6"/>
      <c r="VCW6"/>
      <c r="VCX6"/>
      <c r="VCY6"/>
      <c r="VCZ6"/>
      <c r="VDA6"/>
      <c r="VDB6"/>
      <c r="VDC6"/>
      <c r="VDD6"/>
      <c r="VDE6"/>
      <c r="VDF6"/>
      <c r="VDG6"/>
      <c r="VDH6"/>
      <c r="VDI6"/>
      <c r="VDJ6"/>
      <c r="VDK6"/>
      <c r="VDL6"/>
      <c r="VDM6"/>
      <c r="VDN6"/>
      <c r="VDO6"/>
      <c r="VDP6"/>
      <c r="VDQ6"/>
      <c r="VDR6"/>
      <c r="VDS6"/>
      <c r="VDT6"/>
      <c r="VDU6"/>
      <c r="VDV6"/>
      <c r="VDW6"/>
      <c r="VDX6"/>
      <c r="VDY6"/>
      <c r="VDZ6"/>
      <c r="VEA6"/>
      <c r="VEB6"/>
      <c r="VEC6"/>
      <c r="VED6"/>
      <c r="VEE6"/>
      <c r="VEF6"/>
      <c r="VEG6"/>
      <c r="VEH6"/>
      <c r="VEI6"/>
      <c r="VEJ6"/>
      <c r="VEK6"/>
      <c r="VEL6"/>
      <c r="VEM6"/>
      <c r="VEN6"/>
      <c r="VEO6"/>
      <c r="VEP6"/>
      <c r="VEQ6"/>
      <c r="VER6"/>
      <c r="VES6"/>
      <c r="VET6"/>
      <c r="VEU6"/>
      <c r="VEV6"/>
      <c r="VEW6"/>
      <c r="VEX6"/>
      <c r="VEY6"/>
      <c r="VEZ6"/>
      <c r="VFA6"/>
      <c r="VFB6"/>
      <c r="VFC6"/>
      <c r="VFD6"/>
      <c r="VFE6"/>
      <c r="VFF6"/>
      <c r="VFG6"/>
      <c r="VFH6"/>
      <c r="VFI6"/>
      <c r="VFJ6"/>
      <c r="VFK6"/>
      <c r="VFL6"/>
      <c r="VFM6"/>
      <c r="VFN6"/>
      <c r="VFO6"/>
      <c r="VFP6"/>
      <c r="VFQ6"/>
      <c r="VFR6"/>
      <c r="VFS6"/>
      <c r="VFT6"/>
      <c r="VFU6"/>
      <c r="VFV6"/>
      <c r="VFW6"/>
      <c r="VFX6"/>
      <c r="VFY6"/>
      <c r="VFZ6"/>
      <c r="VGA6"/>
      <c r="VGB6"/>
      <c r="VGC6"/>
      <c r="VGD6"/>
      <c r="VGE6"/>
      <c r="VGF6"/>
      <c r="VGG6"/>
      <c r="VGH6"/>
      <c r="VGI6"/>
      <c r="VGJ6"/>
      <c r="VGK6"/>
      <c r="VGL6"/>
      <c r="VGM6"/>
      <c r="VGN6"/>
      <c r="VGO6"/>
      <c r="VGP6"/>
      <c r="VGQ6"/>
      <c r="VGR6"/>
      <c r="VGS6"/>
      <c r="VGT6"/>
      <c r="VGU6"/>
      <c r="VGV6"/>
      <c r="VGW6"/>
      <c r="VGX6"/>
      <c r="VGY6"/>
      <c r="VGZ6"/>
      <c r="VHA6"/>
      <c r="VHB6"/>
      <c r="VHC6"/>
      <c r="VHD6"/>
      <c r="VHE6"/>
      <c r="VHF6"/>
      <c r="VHG6"/>
      <c r="VHH6"/>
      <c r="VHI6"/>
      <c r="VHJ6"/>
      <c r="VHK6"/>
      <c r="VHL6"/>
      <c r="VHM6"/>
      <c r="VHN6"/>
      <c r="VHO6"/>
      <c r="VHP6"/>
      <c r="VHQ6"/>
      <c r="VHR6"/>
      <c r="VHS6"/>
      <c r="VHT6"/>
      <c r="VHU6"/>
      <c r="VHV6"/>
      <c r="VHW6"/>
      <c r="VHX6"/>
      <c r="VHY6"/>
      <c r="VHZ6"/>
      <c r="VIA6"/>
      <c r="VIB6"/>
      <c r="VIC6"/>
      <c r="VID6"/>
      <c r="VIE6"/>
      <c r="VIF6"/>
      <c r="VIG6"/>
      <c r="VIH6"/>
      <c r="VII6"/>
      <c r="VIJ6"/>
      <c r="VIK6"/>
      <c r="VIL6"/>
      <c r="VIM6"/>
      <c r="VIN6"/>
      <c r="VIO6"/>
      <c r="VIP6"/>
      <c r="VIQ6"/>
      <c r="VIR6"/>
      <c r="VIS6"/>
      <c r="VIT6"/>
      <c r="VIU6"/>
      <c r="VIV6"/>
      <c r="VIW6"/>
      <c r="VIX6"/>
      <c r="VIY6"/>
      <c r="VIZ6"/>
      <c r="VJA6"/>
      <c r="VJB6"/>
      <c r="VJC6"/>
      <c r="VJD6"/>
      <c r="VJE6"/>
      <c r="VJF6"/>
      <c r="VJG6"/>
      <c r="VJH6"/>
      <c r="VJI6"/>
      <c r="VJJ6"/>
      <c r="VJK6"/>
      <c r="VJL6"/>
      <c r="VJM6"/>
      <c r="VJN6"/>
      <c r="VJO6"/>
      <c r="VJP6"/>
      <c r="VJQ6"/>
      <c r="VJR6"/>
      <c r="VJS6"/>
      <c r="VJT6"/>
      <c r="VJU6"/>
      <c r="VJV6"/>
      <c r="VJW6"/>
      <c r="VJX6"/>
      <c r="VJY6"/>
      <c r="VJZ6"/>
      <c r="VKA6"/>
      <c r="VKB6"/>
      <c r="VKC6"/>
      <c r="VKD6"/>
      <c r="VKE6"/>
      <c r="VKF6"/>
      <c r="VKG6"/>
      <c r="VKH6"/>
      <c r="VKI6"/>
      <c r="VKJ6"/>
      <c r="VKK6"/>
      <c r="VKL6"/>
      <c r="VKM6"/>
      <c r="VKN6"/>
      <c r="VKO6"/>
      <c r="VKP6"/>
      <c r="VKQ6"/>
      <c r="VKR6"/>
      <c r="VKS6"/>
      <c r="VKT6"/>
      <c r="VKU6"/>
      <c r="VKV6"/>
      <c r="VKW6"/>
      <c r="VKX6"/>
      <c r="VKY6"/>
      <c r="VKZ6"/>
      <c r="VLA6"/>
      <c r="VLB6"/>
      <c r="VLC6"/>
      <c r="VLD6"/>
      <c r="VLE6"/>
      <c r="VLF6"/>
      <c r="VLG6"/>
      <c r="VLH6"/>
      <c r="VLI6"/>
      <c r="VLJ6"/>
      <c r="VLK6"/>
      <c r="VLL6"/>
      <c r="VLM6"/>
      <c r="VLN6"/>
      <c r="VLO6"/>
      <c r="VLP6"/>
      <c r="VLQ6"/>
      <c r="VLR6"/>
      <c r="VLS6"/>
      <c r="VLT6"/>
      <c r="VLU6"/>
      <c r="VLV6"/>
      <c r="VLW6"/>
      <c r="VLX6"/>
      <c r="VLY6"/>
      <c r="VLZ6"/>
      <c r="VMA6"/>
      <c r="VMB6"/>
      <c r="VMC6"/>
      <c r="VMD6"/>
      <c r="VME6"/>
      <c r="VMF6"/>
      <c r="VMG6"/>
      <c r="VMH6"/>
      <c r="VMI6"/>
      <c r="VMJ6"/>
      <c r="VMK6"/>
      <c r="VML6"/>
      <c r="VMM6"/>
      <c r="VMN6"/>
      <c r="VMO6"/>
      <c r="VMP6"/>
      <c r="VMQ6"/>
      <c r="VMR6"/>
      <c r="VMS6"/>
      <c r="VMT6"/>
      <c r="VMU6"/>
      <c r="VMV6"/>
      <c r="VMW6"/>
      <c r="VMX6"/>
      <c r="VMY6"/>
      <c r="VMZ6"/>
      <c r="VNA6"/>
      <c r="VNB6"/>
      <c r="VNC6"/>
      <c r="VND6"/>
      <c r="VNE6"/>
      <c r="VNF6"/>
      <c r="VNG6"/>
      <c r="VNH6"/>
      <c r="VNI6"/>
      <c r="VNJ6"/>
      <c r="VNK6"/>
      <c r="VNL6"/>
      <c r="VNM6"/>
      <c r="VNN6"/>
      <c r="VNO6"/>
      <c r="VNP6"/>
      <c r="VNQ6"/>
      <c r="VNR6"/>
      <c r="VNS6"/>
      <c r="VNT6"/>
      <c r="VNU6"/>
      <c r="VNV6"/>
      <c r="VNW6"/>
      <c r="VNX6"/>
      <c r="VNY6"/>
      <c r="VNZ6"/>
      <c r="VOA6"/>
      <c r="VOB6"/>
      <c r="VOC6"/>
      <c r="VOD6"/>
      <c r="VOE6"/>
      <c r="VOF6"/>
      <c r="VOG6"/>
      <c r="VOH6"/>
      <c r="VOI6"/>
      <c r="VOJ6"/>
      <c r="VOK6"/>
      <c r="VOL6"/>
      <c r="VOM6"/>
      <c r="VON6"/>
      <c r="VOO6"/>
      <c r="VOP6"/>
      <c r="VOQ6"/>
      <c r="VOR6"/>
      <c r="VOS6"/>
      <c r="VOT6"/>
      <c r="VOU6"/>
      <c r="VOV6"/>
      <c r="VOW6"/>
      <c r="VOX6"/>
      <c r="VOY6"/>
      <c r="VOZ6"/>
      <c r="VPA6"/>
      <c r="VPB6"/>
      <c r="VPC6"/>
      <c r="VPD6"/>
      <c r="VPE6"/>
      <c r="VPF6"/>
      <c r="VPG6"/>
      <c r="VPH6"/>
      <c r="VPI6"/>
      <c r="VPJ6"/>
      <c r="VPK6"/>
      <c r="VPL6"/>
      <c r="VPM6"/>
      <c r="VPN6"/>
      <c r="VPO6"/>
      <c r="VPP6"/>
      <c r="VPQ6"/>
      <c r="VPR6"/>
      <c r="VPS6"/>
      <c r="VPT6"/>
      <c r="VPU6"/>
      <c r="VPV6"/>
      <c r="VPW6"/>
      <c r="VPX6"/>
      <c r="VPY6"/>
      <c r="VPZ6"/>
      <c r="VQA6"/>
      <c r="VQB6"/>
      <c r="VQC6"/>
      <c r="VQD6"/>
      <c r="VQE6"/>
      <c r="VQF6"/>
      <c r="VQG6"/>
      <c r="VQH6"/>
      <c r="VQI6"/>
      <c r="VQJ6"/>
      <c r="VQK6"/>
      <c r="VQL6"/>
      <c r="VQM6"/>
      <c r="VQN6"/>
      <c r="VQO6"/>
      <c r="VQP6"/>
      <c r="VQQ6"/>
      <c r="VQR6"/>
      <c r="VQS6"/>
      <c r="VQT6"/>
      <c r="VQU6"/>
      <c r="VQV6"/>
      <c r="VQW6"/>
      <c r="VQX6"/>
      <c r="VQY6"/>
      <c r="VQZ6"/>
      <c r="VRA6"/>
      <c r="VRB6"/>
      <c r="VRC6"/>
      <c r="VRD6"/>
      <c r="VRE6"/>
      <c r="VRF6"/>
      <c r="VRG6"/>
      <c r="VRH6"/>
      <c r="VRI6"/>
      <c r="VRJ6"/>
      <c r="VRK6"/>
      <c r="VRL6"/>
      <c r="VRM6"/>
      <c r="VRN6"/>
      <c r="VRO6"/>
      <c r="VRP6"/>
      <c r="VRQ6"/>
      <c r="VRR6"/>
      <c r="VRS6"/>
      <c r="VRT6"/>
      <c r="VRU6"/>
      <c r="VRV6"/>
      <c r="VRW6"/>
      <c r="VRX6"/>
      <c r="VRY6"/>
      <c r="VRZ6"/>
      <c r="VSA6"/>
      <c r="VSB6"/>
      <c r="VSC6"/>
      <c r="VSD6"/>
      <c r="VSE6"/>
      <c r="VSF6"/>
      <c r="VSG6"/>
      <c r="VSH6"/>
      <c r="VSI6"/>
      <c r="VSJ6"/>
      <c r="VSK6"/>
      <c r="VSL6"/>
      <c r="VSM6"/>
      <c r="VSN6"/>
      <c r="VSO6"/>
      <c r="VSP6"/>
      <c r="VSQ6"/>
      <c r="VSR6"/>
      <c r="VSS6"/>
      <c r="VST6"/>
      <c r="VSU6"/>
      <c r="VSV6"/>
      <c r="VSW6"/>
      <c r="VSX6"/>
      <c r="VSY6"/>
      <c r="VSZ6"/>
      <c r="VTA6"/>
      <c r="VTB6"/>
      <c r="VTC6"/>
      <c r="VTD6"/>
      <c r="VTE6"/>
      <c r="VTF6"/>
      <c r="VTG6"/>
      <c r="VTH6"/>
      <c r="VTI6"/>
      <c r="VTJ6"/>
      <c r="VTK6"/>
      <c r="VTL6"/>
      <c r="VTM6"/>
      <c r="VTN6"/>
      <c r="VTO6"/>
      <c r="VTP6"/>
      <c r="VTQ6"/>
      <c r="VTR6"/>
      <c r="VTS6"/>
      <c r="VTT6"/>
      <c r="VTU6"/>
      <c r="VTV6"/>
      <c r="VTW6"/>
      <c r="VTX6"/>
      <c r="VTY6"/>
      <c r="VTZ6"/>
      <c r="VUA6"/>
      <c r="VUB6"/>
      <c r="VUC6"/>
      <c r="VUD6"/>
      <c r="VUE6"/>
      <c r="VUF6"/>
      <c r="VUG6"/>
      <c r="VUH6"/>
      <c r="VUI6"/>
      <c r="VUJ6"/>
      <c r="VUK6"/>
      <c r="VUL6"/>
      <c r="VUM6"/>
      <c r="VUN6"/>
      <c r="VUO6"/>
      <c r="VUP6"/>
      <c r="VUQ6"/>
      <c r="VUR6"/>
      <c r="VUS6"/>
      <c r="VUT6"/>
      <c r="VUU6"/>
      <c r="VUV6"/>
      <c r="VUW6"/>
      <c r="VUX6"/>
      <c r="VUY6"/>
      <c r="VUZ6"/>
      <c r="VVA6"/>
      <c r="VVB6"/>
      <c r="VVC6"/>
      <c r="VVD6"/>
      <c r="VVE6"/>
      <c r="VVF6"/>
      <c r="VVG6"/>
      <c r="VVH6"/>
      <c r="VVI6"/>
      <c r="VVJ6"/>
      <c r="VVK6"/>
      <c r="VVL6"/>
      <c r="VVM6"/>
      <c r="VVN6"/>
      <c r="VVO6"/>
      <c r="VVP6"/>
      <c r="VVQ6"/>
      <c r="VVR6"/>
      <c r="VVS6"/>
      <c r="VVT6"/>
      <c r="VVU6"/>
      <c r="VVV6"/>
      <c r="VVW6"/>
      <c r="VVX6"/>
      <c r="VVY6"/>
      <c r="VVZ6"/>
      <c r="VWA6"/>
      <c r="VWB6"/>
      <c r="VWC6"/>
      <c r="VWD6"/>
      <c r="VWE6"/>
      <c r="VWF6"/>
      <c r="VWG6"/>
      <c r="VWH6"/>
      <c r="VWI6"/>
      <c r="VWJ6"/>
      <c r="VWK6"/>
      <c r="VWL6"/>
      <c r="VWM6"/>
      <c r="VWN6"/>
      <c r="VWO6"/>
      <c r="VWP6"/>
      <c r="VWQ6"/>
      <c r="VWR6"/>
      <c r="VWS6"/>
      <c r="VWT6"/>
      <c r="VWU6"/>
      <c r="VWV6"/>
      <c r="VWW6"/>
      <c r="VWX6"/>
      <c r="VWY6"/>
      <c r="VWZ6"/>
      <c r="VXA6"/>
      <c r="VXB6"/>
      <c r="VXC6"/>
      <c r="VXD6"/>
      <c r="VXE6"/>
      <c r="VXF6"/>
      <c r="VXG6"/>
      <c r="VXH6"/>
      <c r="VXI6"/>
      <c r="VXJ6"/>
      <c r="VXK6"/>
      <c r="VXL6"/>
      <c r="VXM6"/>
      <c r="VXN6"/>
      <c r="VXO6"/>
      <c r="VXP6"/>
      <c r="VXQ6"/>
      <c r="VXR6"/>
      <c r="VXS6"/>
      <c r="VXT6"/>
      <c r="VXU6"/>
      <c r="VXV6"/>
      <c r="VXW6"/>
      <c r="VXX6"/>
      <c r="VXY6"/>
      <c r="VXZ6"/>
      <c r="VYA6"/>
      <c r="VYB6"/>
      <c r="VYC6"/>
      <c r="VYD6"/>
      <c r="VYE6"/>
      <c r="VYF6"/>
      <c r="VYG6"/>
      <c r="VYH6"/>
      <c r="VYI6"/>
      <c r="VYJ6"/>
      <c r="VYK6"/>
      <c r="VYL6"/>
      <c r="VYM6"/>
      <c r="VYN6"/>
      <c r="VYO6"/>
      <c r="VYP6"/>
      <c r="VYQ6"/>
      <c r="VYR6"/>
      <c r="VYS6"/>
      <c r="VYT6"/>
      <c r="VYU6"/>
      <c r="VYV6"/>
      <c r="VYW6"/>
      <c r="VYX6"/>
      <c r="VYY6"/>
      <c r="VYZ6"/>
      <c r="VZA6"/>
      <c r="VZB6"/>
      <c r="VZC6"/>
      <c r="VZD6"/>
      <c r="VZE6"/>
      <c r="VZF6"/>
      <c r="VZG6"/>
      <c r="VZH6"/>
      <c r="VZI6"/>
      <c r="VZJ6"/>
      <c r="VZK6"/>
      <c r="VZL6"/>
      <c r="VZM6"/>
      <c r="VZN6"/>
      <c r="VZO6"/>
      <c r="VZP6"/>
      <c r="VZQ6"/>
      <c r="VZR6"/>
      <c r="VZS6"/>
      <c r="VZT6"/>
      <c r="VZU6"/>
      <c r="VZV6"/>
      <c r="VZW6"/>
      <c r="VZX6"/>
      <c r="VZY6"/>
      <c r="VZZ6"/>
      <c r="WAA6"/>
      <c r="WAB6"/>
      <c r="WAC6"/>
      <c r="WAD6"/>
      <c r="WAE6"/>
      <c r="WAF6"/>
      <c r="WAG6"/>
      <c r="WAH6"/>
      <c r="WAI6"/>
      <c r="WAJ6"/>
      <c r="WAK6"/>
      <c r="WAL6"/>
      <c r="WAM6"/>
      <c r="WAN6"/>
      <c r="WAO6"/>
      <c r="WAP6"/>
      <c r="WAQ6"/>
      <c r="WAR6"/>
      <c r="WAS6"/>
      <c r="WAT6"/>
      <c r="WAU6"/>
      <c r="WAV6"/>
      <c r="WAW6"/>
      <c r="WAX6"/>
      <c r="WAY6"/>
      <c r="WAZ6"/>
      <c r="WBA6"/>
      <c r="WBB6"/>
      <c r="WBC6"/>
      <c r="WBD6"/>
      <c r="WBE6"/>
      <c r="WBF6"/>
      <c r="WBG6"/>
      <c r="WBH6"/>
      <c r="WBI6"/>
      <c r="WBJ6"/>
      <c r="WBK6"/>
      <c r="WBL6"/>
      <c r="WBM6"/>
      <c r="WBN6"/>
      <c r="WBO6"/>
      <c r="WBP6"/>
      <c r="WBQ6"/>
      <c r="WBR6"/>
      <c r="WBS6"/>
      <c r="WBT6"/>
      <c r="WBU6"/>
      <c r="WBV6"/>
      <c r="WBW6"/>
      <c r="WBX6"/>
      <c r="WBY6"/>
      <c r="WBZ6"/>
      <c r="WCA6"/>
      <c r="WCB6"/>
      <c r="WCC6"/>
      <c r="WCD6"/>
      <c r="WCE6"/>
      <c r="WCF6"/>
      <c r="WCG6"/>
      <c r="WCH6"/>
      <c r="WCI6"/>
      <c r="WCJ6"/>
      <c r="WCK6"/>
      <c r="WCL6"/>
      <c r="WCM6"/>
      <c r="WCN6"/>
      <c r="WCO6"/>
      <c r="WCP6"/>
      <c r="WCQ6"/>
      <c r="WCR6"/>
      <c r="WCS6"/>
      <c r="WCT6"/>
      <c r="WCU6"/>
      <c r="WCV6"/>
      <c r="WCW6"/>
      <c r="WCX6"/>
      <c r="WCY6"/>
      <c r="WCZ6"/>
      <c r="WDA6"/>
      <c r="WDB6"/>
      <c r="WDC6"/>
      <c r="WDD6"/>
      <c r="WDE6"/>
      <c r="WDF6"/>
      <c r="WDG6"/>
      <c r="WDH6"/>
      <c r="WDI6"/>
      <c r="WDJ6"/>
      <c r="WDK6"/>
      <c r="WDL6"/>
      <c r="WDM6"/>
      <c r="WDN6"/>
      <c r="WDO6"/>
      <c r="WDP6"/>
      <c r="WDQ6"/>
      <c r="WDR6"/>
      <c r="WDS6"/>
      <c r="WDT6"/>
      <c r="WDU6"/>
      <c r="WDV6"/>
      <c r="WDW6"/>
      <c r="WDX6"/>
      <c r="WDY6"/>
      <c r="WDZ6"/>
      <c r="WEA6"/>
      <c r="WEB6"/>
      <c r="WEC6"/>
      <c r="WED6"/>
      <c r="WEE6"/>
      <c r="WEF6"/>
      <c r="WEG6"/>
      <c r="WEH6"/>
      <c r="WEI6"/>
      <c r="WEJ6"/>
      <c r="WEK6"/>
      <c r="WEL6"/>
      <c r="WEM6"/>
      <c r="WEN6"/>
      <c r="WEO6"/>
      <c r="WEP6"/>
      <c r="WEQ6"/>
      <c r="WER6"/>
      <c r="WES6"/>
      <c r="WET6"/>
      <c r="WEU6"/>
      <c r="WEV6"/>
      <c r="WEW6"/>
      <c r="WEX6"/>
      <c r="WEY6"/>
      <c r="WEZ6"/>
      <c r="WFA6"/>
      <c r="WFB6"/>
      <c r="WFC6"/>
      <c r="WFD6"/>
      <c r="WFE6"/>
      <c r="WFF6"/>
      <c r="WFG6"/>
      <c r="WFH6"/>
      <c r="WFI6"/>
      <c r="WFJ6"/>
      <c r="WFK6"/>
      <c r="WFL6"/>
      <c r="WFM6"/>
      <c r="WFN6"/>
      <c r="WFO6"/>
      <c r="WFP6"/>
      <c r="WFQ6"/>
      <c r="WFR6"/>
      <c r="WFS6"/>
      <c r="WFT6"/>
      <c r="WFU6"/>
      <c r="WFV6"/>
      <c r="WFW6"/>
      <c r="WFX6"/>
      <c r="WFY6"/>
      <c r="WFZ6"/>
      <c r="WGA6"/>
      <c r="WGB6"/>
      <c r="WGC6"/>
      <c r="WGD6"/>
      <c r="WGE6"/>
      <c r="WGF6"/>
      <c r="WGG6"/>
      <c r="WGH6"/>
      <c r="WGI6"/>
      <c r="WGJ6"/>
      <c r="WGK6"/>
      <c r="WGL6"/>
      <c r="WGM6"/>
      <c r="WGN6"/>
      <c r="WGO6"/>
      <c r="WGP6"/>
      <c r="WGQ6"/>
      <c r="WGR6"/>
      <c r="WGS6"/>
      <c r="WGT6"/>
      <c r="WGU6"/>
      <c r="WGV6"/>
      <c r="WGW6"/>
      <c r="WGX6"/>
      <c r="WGY6"/>
      <c r="WGZ6"/>
      <c r="WHA6"/>
      <c r="WHB6"/>
      <c r="WHC6"/>
      <c r="WHD6"/>
      <c r="WHE6"/>
      <c r="WHF6"/>
      <c r="WHG6"/>
      <c r="WHH6"/>
      <c r="WHI6"/>
      <c r="WHJ6"/>
      <c r="WHK6"/>
      <c r="WHL6"/>
      <c r="WHM6"/>
      <c r="WHN6"/>
      <c r="WHO6"/>
      <c r="WHP6"/>
      <c r="WHQ6"/>
      <c r="WHR6"/>
      <c r="WHS6"/>
      <c r="WHT6"/>
      <c r="WHU6"/>
      <c r="WHV6"/>
      <c r="WHW6"/>
      <c r="WHX6"/>
      <c r="WHY6"/>
      <c r="WHZ6"/>
      <c r="WIA6"/>
      <c r="WIB6"/>
      <c r="WIC6"/>
      <c r="WID6"/>
      <c r="WIE6"/>
      <c r="WIF6"/>
      <c r="WIG6"/>
      <c r="WIH6"/>
      <c r="WII6"/>
      <c r="WIJ6"/>
      <c r="WIK6"/>
      <c r="WIL6"/>
      <c r="WIM6"/>
      <c r="WIN6"/>
      <c r="WIO6"/>
      <c r="WIP6"/>
      <c r="WIQ6"/>
      <c r="WIR6"/>
      <c r="WIS6"/>
      <c r="WIT6"/>
      <c r="WIU6"/>
      <c r="WIV6"/>
      <c r="WIW6"/>
      <c r="WIX6"/>
      <c r="WIY6"/>
      <c r="WIZ6"/>
      <c r="WJA6"/>
      <c r="WJB6"/>
      <c r="WJC6"/>
      <c r="WJD6"/>
      <c r="WJE6"/>
      <c r="WJF6"/>
      <c r="WJG6"/>
      <c r="WJH6"/>
      <c r="WJI6"/>
      <c r="WJJ6"/>
      <c r="WJK6"/>
      <c r="WJL6"/>
      <c r="WJM6"/>
      <c r="WJN6"/>
      <c r="WJO6"/>
      <c r="WJP6"/>
      <c r="WJQ6"/>
      <c r="WJR6"/>
      <c r="WJS6"/>
      <c r="WJT6"/>
      <c r="WJU6"/>
      <c r="WJV6"/>
      <c r="WJW6"/>
      <c r="WJX6"/>
      <c r="WJY6"/>
      <c r="WJZ6"/>
      <c r="WKA6"/>
      <c r="WKB6"/>
      <c r="WKC6"/>
      <c r="WKD6"/>
      <c r="WKE6"/>
      <c r="WKF6"/>
      <c r="WKG6"/>
      <c r="WKH6"/>
      <c r="WKI6"/>
      <c r="WKJ6"/>
      <c r="WKK6"/>
      <c r="WKL6"/>
      <c r="WKM6"/>
      <c r="WKN6"/>
      <c r="WKO6"/>
      <c r="WKP6"/>
      <c r="WKQ6"/>
      <c r="WKR6"/>
      <c r="WKS6"/>
      <c r="WKT6"/>
      <c r="WKU6"/>
      <c r="WKV6"/>
      <c r="WKW6"/>
      <c r="WKX6"/>
      <c r="WKY6"/>
      <c r="WKZ6"/>
      <c r="WLA6"/>
      <c r="WLB6"/>
      <c r="WLC6"/>
      <c r="WLD6"/>
      <c r="WLE6"/>
      <c r="WLF6"/>
      <c r="WLG6"/>
      <c r="WLH6"/>
      <c r="WLI6"/>
      <c r="WLJ6"/>
      <c r="WLK6"/>
      <c r="WLL6"/>
      <c r="WLM6"/>
      <c r="WLN6"/>
      <c r="WLO6"/>
      <c r="WLP6"/>
      <c r="WLQ6"/>
      <c r="WLR6"/>
      <c r="WLS6"/>
      <c r="WLT6"/>
      <c r="WLU6"/>
      <c r="WLV6"/>
      <c r="WLW6"/>
      <c r="WLX6"/>
      <c r="WLY6"/>
      <c r="WLZ6"/>
      <c r="WMA6"/>
      <c r="WMB6"/>
      <c r="WMC6"/>
      <c r="WMD6"/>
      <c r="WME6"/>
      <c r="WMF6"/>
      <c r="WMG6"/>
      <c r="WMH6"/>
      <c r="WMI6"/>
      <c r="WMJ6"/>
      <c r="WMK6"/>
      <c r="WML6"/>
      <c r="WMM6"/>
      <c r="WMN6"/>
      <c r="WMO6"/>
      <c r="WMP6"/>
      <c r="WMQ6"/>
      <c r="WMR6"/>
      <c r="WMS6"/>
      <c r="WMT6"/>
      <c r="WMU6"/>
      <c r="WMV6"/>
      <c r="WMW6"/>
      <c r="WMX6"/>
      <c r="WMY6"/>
      <c r="WMZ6"/>
      <c r="WNA6"/>
      <c r="WNB6"/>
      <c r="WNC6"/>
      <c r="WND6"/>
      <c r="WNE6"/>
      <c r="WNF6"/>
      <c r="WNG6"/>
      <c r="WNH6"/>
      <c r="WNI6"/>
      <c r="WNJ6"/>
      <c r="WNK6"/>
      <c r="WNL6"/>
      <c r="WNM6"/>
      <c r="WNN6"/>
      <c r="WNO6"/>
      <c r="WNP6"/>
      <c r="WNQ6"/>
      <c r="WNR6"/>
      <c r="WNS6"/>
      <c r="WNT6"/>
      <c r="WNU6"/>
      <c r="WNV6"/>
      <c r="WNW6"/>
      <c r="WNX6"/>
      <c r="WNY6"/>
      <c r="WNZ6"/>
      <c r="WOA6"/>
      <c r="WOB6"/>
      <c r="WOC6"/>
      <c r="WOD6"/>
      <c r="WOE6"/>
      <c r="WOF6"/>
      <c r="WOG6"/>
      <c r="WOH6"/>
      <c r="WOI6"/>
      <c r="WOJ6"/>
      <c r="WOK6"/>
      <c r="WOL6"/>
      <c r="WOM6"/>
      <c r="WON6"/>
      <c r="WOO6"/>
      <c r="WOP6"/>
      <c r="WOQ6"/>
      <c r="WOR6"/>
      <c r="WOS6"/>
      <c r="WOT6"/>
      <c r="WOU6"/>
      <c r="WOV6"/>
      <c r="WOW6"/>
      <c r="WOX6"/>
      <c r="WOY6"/>
      <c r="WOZ6"/>
      <c r="WPA6"/>
      <c r="WPB6"/>
      <c r="WPC6"/>
      <c r="WPD6"/>
      <c r="WPE6"/>
      <c r="WPF6"/>
      <c r="WPG6"/>
      <c r="WPH6"/>
      <c r="WPI6"/>
      <c r="WPJ6"/>
      <c r="WPK6"/>
      <c r="WPL6"/>
      <c r="WPM6"/>
      <c r="WPN6"/>
      <c r="WPO6"/>
      <c r="WPP6"/>
      <c r="WPQ6"/>
      <c r="WPR6"/>
      <c r="WPS6"/>
      <c r="WPT6"/>
      <c r="WPU6"/>
      <c r="WPV6"/>
      <c r="WPW6"/>
      <c r="WPX6"/>
      <c r="WPY6"/>
      <c r="WPZ6"/>
      <c r="WQA6"/>
      <c r="WQB6"/>
      <c r="WQC6"/>
      <c r="WQD6"/>
      <c r="WQE6"/>
      <c r="WQF6"/>
      <c r="WQG6"/>
      <c r="WQH6"/>
      <c r="WQI6"/>
      <c r="WQJ6"/>
      <c r="WQK6"/>
      <c r="WQL6"/>
      <c r="WQM6"/>
      <c r="WQN6"/>
      <c r="WQO6"/>
      <c r="WQP6"/>
      <c r="WQQ6"/>
      <c r="WQR6"/>
      <c r="WQS6"/>
      <c r="WQT6"/>
      <c r="WQU6"/>
      <c r="WQV6"/>
      <c r="WQW6"/>
      <c r="WQX6"/>
      <c r="WQY6"/>
      <c r="WQZ6"/>
      <c r="WRA6"/>
      <c r="WRB6"/>
      <c r="WRC6"/>
      <c r="WRD6"/>
      <c r="WRE6"/>
      <c r="WRF6"/>
      <c r="WRG6"/>
      <c r="WRH6"/>
      <c r="WRI6"/>
      <c r="WRJ6"/>
      <c r="WRK6"/>
      <c r="WRL6"/>
      <c r="WRM6"/>
      <c r="WRN6"/>
      <c r="WRO6"/>
      <c r="WRP6"/>
      <c r="WRQ6"/>
      <c r="WRR6"/>
      <c r="WRS6"/>
      <c r="WRT6"/>
      <c r="WRU6"/>
      <c r="WRV6"/>
      <c r="WRW6"/>
      <c r="WRX6"/>
      <c r="WRY6"/>
      <c r="WRZ6"/>
      <c r="WSA6"/>
      <c r="WSB6"/>
      <c r="WSC6"/>
      <c r="WSD6"/>
      <c r="WSE6"/>
      <c r="WSF6"/>
      <c r="WSG6"/>
      <c r="WSH6"/>
      <c r="WSI6"/>
      <c r="WSJ6"/>
      <c r="WSK6"/>
      <c r="WSL6"/>
      <c r="WSM6"/>
      <c r="WSN6"/>
      <c r="WSO6"/>
      <c r="WSP6"/>
      <c r="WSQ6"/>
      <c r="WSR6"/>
      <c r="WSS6"/>
      <c r="WST6"/>
      <c r="WSU6"/>
      <c r="WSV6"/>
      <c r="WSW6"/>
      <c r="WSX6"/>
      <c r="WSY6"/>
      <c r="WSZ6"/>
      <c r="WTA6"/>
      <c r="WTB6"/>
      <c r="WTC6"/>
      <c r="WTD6"/>
      <c r="WTE6"/>
      <c r="WTF6"/>
      <c r="WTG6"/>
      <c r="WTH6"/>
      <c r="WTI6"/>
      <c r="WTJ6"/>
      <c r="WTK6"/>
      <c r="WTL6"/>
      <c r="WTM6"/>
      <c r="WTN6"/>
      <c r="WTO6"/>
      <c r="WTP6"/>
      <c r="WTQ6"/>
      <c r="WTR6"/>
      <c r="WTS6"/>
      <c r="WTT6"/>
      <c r="WTU6"/>
      <c r="WTV6"/>
      <c r="WTW6"/>
      <c r="WTX6"/>
      <c r="WTY6"/>
      <c r="WTZ6"/>
      <c r="WUA6"/>
      <c r="WUB6"/>
      <c r="WUC6"/>
      <c r="WUD6"/>
      <c r="WUE6"/>
      <c r="WUF6"/>
      <c r="WUG6"/>
      <c r="WUH6"/>
      <c r="WUI6"/>
      <c r="WUJ6"/>
      <c r="WUK6"/>
      <c r="WUL6"/>
      <c r="WUM6"/>
      <c r="WUN6"/>
      <c r="WUO6"/>
      <c r="WUP6"/>
      <c r="WUQ6"/>
      <c r="WUR6"/>
      <c r="WUS6"/>
      <c r="WUT6"/>
      <c r="WUU6"/>
      <c r="WUV6"/>
      <c r="WUW6"/>
      <c r="WUX6"/>
      <c r="WUY6"/>
      <c r="WUZ6"/>
      <c r="WVA6"/>
      <c r="WVB6"/>
      <c r="WVC6"/>
      <c r="WVD6"/>
      <c r="WVE6"/>
      <c r="WVF6"/>
      <c r="WVG6"/>
      <c r="WVH6"/>
      <c r="WVI6"/>
      <c r="WVJ6"/>
      <c r="WVK6"/>
      <c r="WVL6"/>
      <c r="WVM6"/>
      <c r="WVN6"/>
      <c r="WVO6"/>
      <c r="WVP6"/>
      <c r="WVQ6"/>
      <c r="WVR6"/>
      <c r="WVS6"/>
      <c r="WVT6"/>
      <c r="WVU6"/>
      <c r="WVV6"/>
      <c r="WVW6"/>
      <c r="WVX6"/>
      <c r="WVY6"/>
      <c r="WVZ6"/>
      <c r="WWA6"/>
      <c r="WWB6"/>
      <c r="WWC6"/>
      <c r="WWD6"/>
      <c r="WWE6"/>
      <c r="WWF6"/>
      <c r="WWG6"/>
      <c r="WWH6"/>
      <c r="WWI6"/>
      <c r="WWJ6"/>
      <c r="WWK6"/>
      <c r="WWL6"/>
      <c r="WWM6"/>
      <c r="WWN6"/>
      <c r="WWO6"/>
      <c r="WWP6"/>
      <c r="WWQ6"/>
      <c r="WWR6"/>
      <c r="WWS6"/>
      <c r="WWT6"/>
      <c r="WWU6"/>
      <c r="WWV6"/>
      <c r="WWW6"/>
      <c r="WWX6"/>
      <c r="WWY6"/>
      <c r="WWZ6"/>
      <c r="WXA6"/>
      <c r="WXB6"/>
      <c r="WXC6"/>
      <c r="WXD6"/>
      <c r="WXE6"/>
      <c r="WXF6"/>
      <c r="WXG6"/>
      <c r="WXH6"/>
      <c r="WXI6"/>
      <c r="WXJ6"/>
      <c r="WXK6"/>
      <c r="WXL6"/>
      <c r="WXM6"/>
      <c r="WXN6"/>
      <c r="WXO6"/>
      <c r="WXP6"/>
      <c r="WXQ6"/>
      <c r="WXR6"/>
      <c r="WXS6"/>
      <c r="WXT6"/>
      <c r="WXU6"/>
      <c r="WXV6"/>
      <c r="WXW6"/>
      <c r="WXX6"/>
      <c r="WXY6"/>
      <c r="WXZ6"/>
      <c r="WYA6"/>
      <c r="WYB6"/>
      <c r="WYC6"/>
      <c r="WYD6"/>
      <c r="WYE6"/>
      <c r="WYF6"/>
      <c r="WYG6"/>
      <c r="WYH6"/>
      <c r="WYI6"/>
      <c r="WYJ6"/>
      <c r="WYK6"/>
      <c r="WYL6"/>
      <c r="WYM6"/>
      <c r="WYN6"/>
      <c r="WYO6"/>
      <c r="WYP6"/>
      <c r="WYQ6"/>
      <c r="WYR6"/>
      <c r="WYS6"/>
      <c r="WYT6"/>
      <c r="WYU6"/>
      <c r="WYV6"/>
      <c r="WYW6"/>
      <c r="WYX6"/>
      <c r="WYY6"/>
      <c r="WYZ6"/>
      <c r="WZA6"/>
      <c r="WZB6"/>
      <c r="WZC6"/>
      <c r="WZD6"/>
      <c r="WZE6"/>
      <c r="WZF6"/>
      <c r="WZG6"/>
      <c r="WZH6"/>
      <c r="WZI6"/>
      <c r="WZJ6"/>
      <c r="WZK6"/>
      <c r="WZL6"/>
      <c r="WZM6"/>
      <c r="WZN6"/>
      <c r="WZO6"/>
      <c r="WZP6"/>
      <c r="WZQ6"/>
      <c r="WZR6"/>
      <c r="WZS6"/>
      <c r="WZT6"/>
      <c r="WZU6"/>
      <c r="WZV6"/>
      <c r="WZW6"/>
      <c r="WZX6"/>
      <c r="WZY6"/>
      <c r="WZZ6"/>
      <c r="XAA6"/>
      <c r="XAB6"/>
      <c r="XAC6"/>
      <c r="XAD6"/>
      <c r="XAE6"/>
      <c r="XAF6"/>
      <c r="XAG6"/>
      <c r="XAH6"/>
      <c r="XAI6"/>
      <c r="XAJ6"/>
      <c r="XAK6"/>
      <c r="XAL6"/>
      <c r="XAM6"/>
      <c r="XAN6"/>
      <c r="XAO6"/>
      <c r="XAP6"/>
      <c r="XAQ6"/>
      <c r="XAR6"/>
      <c r="XAS6"/>
      <c r="XAT6"/>
      <c r="XAU6"/>
      <c r="XAV6"/>
      <c r="XAW6"/>
      <c r="XAX6"/>
      <c r="XAY6"/>
      <c r="XAZ6"/>
      <c r="XBA6"/>
      <c r="XBB6"/>
      <c r="XBC6"/>
      <c r="XBD6"/>
      <c r="XBE6"/>
      <c r="XBF6"/>
      <c r="XBG6"/>
      <c r="XBH6"/>
      <c r="XBI6"/>
      <c r="XBJ6"/>
      <c r="XBK6"/>
      <c r="XBL6"/>
      <c r="XBM6"/>
      <c r="XBN6"/>
      <c r="XBO6"/>
      <c r="XBP6"/>
      <c r="XBQ6"/>
      <c r="XBR6"/>
      <c r="XBS6"/>
      <c r="XBT6"/>
      <c r="XBU6"/>
      <c r="XBV6"/>
      <c r="XBW6"/>
      <c r="XBX6"/>
      <c r="XBY6"/>
      <c r="XBZ6"/>
      <c r="XCA6"/>
      <c r="XCB6"/>
      <c r="XCC6"/>
      <c r="XCD6"/>
      <c r="XCE6"/>
      <c r="XCF6"/>
      <c r="XCG6"/>
      <c r="XCH6"/>
      <c r="XCI6"/>
      <c r="XCJ6"/>
      <c r="XCK6"/>
      <c r="XCL6"/>
      <c r="XCM6"/>
      <c r="XCN6"/>
      <c r="XCO6"/>
      <c r="XCP6"/>
      <c r="XCQ6"/>
      <c r="XCR6"/>
      <c r="XCS6"/>
      <c r="XCT6"/>
      <c r="XCU6"/>
      <c r="XCV6"/>
      <c r="XCW6"/>
      <c r="XCX6"/>
      <c r="XCY6"/>
      <c r="XCZ6"/>
      <c r="XDA6"/>
      <c r="XDB6"/>
      <c r="XDC6"/>
      <c r="XDD6"/>
      <c r="XDE6"/>
      <c r="XDF6"/>
      <c r="XDG6"/>
      <c r="XDH6"/>
      <c r="XDI6"/>
      <c r="XDJ6"/>
      <c r="XDK6"/>
      <c r="XDL6"/>
      <c r="XDM6"/>
      <c r="XDN6"/>
      <c r="XDO6"/>
      <c r="XDP6"/>
      <c r="XDQ6"/>
      <c r="XDR6"/>
      <c r="XDS6"/>
      <c r="XDT6"/>
      <c r="XDU6"/>
      <c r="XDV6"/>
      <c r="XDW6"/>
      <c r="XDX6"/>
      <c r="XDY6"/>
      <c r="XDZ6"/>
      <c r="XEA6"/>
      <c r="XEB6"/>
      <c r="XEC6"/>
      <c r="XED6"/>
      <c r="XEE6"/>
      <c r="XEF6"/>
      <c r="XEG6"/>
      <c r="XEH6"/>
      <c r="XEI6"/>
      <c r="XEJ6"/>
      <c r="XEK6"/>
      <c r="XEL6"/>
      <c r="XEM6"/>
      <c r="XEN6"/>
      <c r="XEO6"/>
      <c r="XEP6"/>
      <c r="XEQ6"/>
      <c r="XER6"/>
      <c r="XES6"/>
      <c r="XET6"/>
      <c r="XEU6"/>
      <c r="XEV6"/>
      <c r="XEW6"/>
      <c r="XEX6"/>
      <c r="XEY6"/>
      <c r="XEZ6"/>
      <c r="XFA6"/>
      <c r="XFB6"/>
      <c r="XFC6"/>
      <c r="XFD6"/>
    </row>
    <row r="8" spans="2:16384" x14ac:dyDescent="0.25">
      <c r="S8" s="204">
        <v>0</v>
      </c>
      <c r="T8" s="286" t="s">
        <v>356</v>
      </c>
    </row>
    <row r="9" spans="2:16384" x14ac:dyDescent="0.25">
      <c r="S9" s="204">
        <f ca="1">IF(S8=CMD_Moagem!H10,0,S8+1)</f>
        <v>1</v>
      </c>
      <c r="T9" s="708">
        <f ca="1">INDEX(CMD_Moagem!$B$13:$B$215,MATCH(S9,CMD_Moagem!$I$13:$I$216,0))</f>
        <v>42492</v>
      </c>
      <c r="U9" s="52">
        <f ca="1">INDEX(B.Diario!$19:$19,MATCH(T9,B.Diario!$2:$2,0))</f>
        <v>10878.52</v>
      </c>
    </row>
    <row r="10" spans="2:16384" x14ac:dyDescent="0.25">
      <c r="S10" s="204">
        <f ca="1">IF(S9=CMD_Moagem!H11,0,S9+1)</f>
        <v>2</v>
      </c>
      <c r="T10" s="708">
        <f ca="1">INDEX(CMD_Moagem!$B$13:$B$215,MATCH(S10,CMD_Moagem!$I$13:$I$216,0))</f>
        <v>42497</v>
      </c>
      <c r="U10" s="52">
        <f ca="1">INDEX(B.Diario!$19:$19,MATCH(T10,B.Diario!$2:$2,0))</f>
        <v>11172.8</v>
      </c>
    </row>
    <row r="11" spans="2:16384" x14ac:dyDescent="0.25">
      <c r="S11" s="204">
        <f ca="1">IF(S10=CMD_Moagem!H12,0,S10+1)</f>
        <v>3</v>
      </c>
      <c r="T11" s="708">
        <f ca="1">INDEX(CMD_Moagem!$B$13:$B$215,MATCH(S11,CMD_Moagem!$I$13:$I$216,0))</f>
        <v>42498</v>
      </c>
      <c r="U11" s="52">
        <f ca="1">INDEX(B.Diario!$19:$19,MATCH(T11,B.Diario!$2:$2,0))</f>
        <v>11283.5</v>
      </c>
    </row>
    <row r="12" spans="2:16384" x14ac:dyDescent="0.25">
      <c r="S12" s="204">
        <f ca="1">IF(MAX($S$8:S11)=CMD_Moagem!$H$10,0,S11+1)</f>
        <v>4</v>
      </c>
      <c r="T12" s="708">
        <f ca="1">IF(S12=0,"",INDEX(CMD_Moagem!$B$13:$B$215,MATCH(S12,CMD_Moagem!$I$13:$I$216,0)))</f>
        <v>42551</v>
      </c>
      <c r="U12" s="52">
        <f ca="1">IF(T12="","",INDEX(B.Diario!$19:$19,MATCH(T12,B.Diario!$2:$2,0)))</f>
        <v>11213.3</v>
      </c>
    </row>
    <row r="13" spans="2:16384" x14ac:dyDescent="0.25">
      <c r="S13" s="204">
        <f ca="1">IF(MAX($S$8:S12)=CMD_Moagem!$H$10,0,S12+1)</f>
        <v>5</v>
      </c>
      <c r="T13" s="708">
        <f ca="1">IF(S13=0,"",INDEX(CMD_Moagem!$B$13:$B$215,MATCH(S13,CMD_Moagem!$I$13:$I$216,0)))</f>
        <v>42575</v>
      </c>
      <c r="U13" s="52">
        <f ca="1">IF(T13="","",INDEX(B.Diario!$19:$19,MATCH(T13,B.Diario!$2:$2,0)))</f>
        <v>10911.62</v>
      </c>
    </row>
    <row r="14" spans="2:16384" x14ac:dyDescent="0.25">
      <c r="S14" s="204">
        <f ca="1">IF(MAX($S$8:S13)=CMD_Moagem!$H$10,0,S13+1)</f>
        <v>6</v>
      </c>
      <c r="T14" s="708">
        <f ca="1">IF(S14=0,"",INDEX(CMD_Moagem!$B$13:$B$215,MATCH(S14,CMD_Moagem!$I$13:$I$216,0)))</f>
        <v>42578</v>
      </c>
      <c r="U14" s="52">
        <f ca="1">IF(T14="","",INDEX(B.Diario!$19:$19,MATCH(T14,B.Diario!$2:$2,0)))</f>
        <v>11111.36</v>
      </c>
    </row>
    <row r="15" spans="2:16384" x14ac:dyDescent="0.25">
      <c r="S15" s="204">
        <f ca="1">IF(MAX($S$8:S14)=CMD_Moagem!$H$10,0,S14+1)</f>
        <v>7</v>
      </c>
      <c r="T15" s="708">
        <f ca="1">IF(S15=0,"",INDEX(CMD_Moagem!$B$13:$B$215,MATCH(S15,CMD_Moagem!$I$13:$I$216,0)))</f>
        <v>42582</v>
      </c>
      <c r="U15" s="52">
        <f ca="1">IF(T15="","",INDEX(B.Diario!$19:$19,MATCH(T15,B.Diario!$2:$2,0)))</f>
        <v>11144.24</v>
      </c>
    </row>
    <row r="16" spans="2:16384" x14ac:dyDescent="0.25">
      <c r="S16" s="204">
        <f ca="1">IF(MAX($S$8:S15)=CMD_Moagem!$H$10,0,S15+1)</f>
        <v>8</v>
      </c>
      <c r="T16" s="708">
        <f ca="1">IF(S16=0,"",INDEX(CMD_Moagem!$B$13:$B$215,MATCH(S16,CMD_Moagem!$I$13:$I$216,0)))</f>
        <v>42584</v>
      </c>
      <c r="U16" s="52">
        <f ca="1">IF(T16="","",INDEX(B.Diario!$19:$19,MATCH(T16,B.Diario!$2:$2,0)))</f>
        <v>10946.88</v>
      </c>
    </row>
    <row r="17" spans="2:21" x14ac:dyDescent="0.25">
      <c r="S17" s="204">
        <f ca="1">IF(MAX($S$8:S16)=CMD_Moagem!$H$10,0,S16+1)</f>
        <v>9</v>
      </c>
      <c r="T17" s="708">
        <f ca="1">IF(S17=0,"",INDEX(CMD_Moagem!$B$13:$B$215,MATCH(S17,CMD_Moagem!$I$13:$I$216,0)))</f>
        <v>42595</v>
      </c>
      <c r="U17" s="52">
        <f ca="1">IF(T17="","",INDEX(B.Diario!$19:$19,MATCH(T17,B.Diario!$2:$2,0)))</f>
        <v>10975.46</v>
      </c>
    </row>
    <row r="18" spans="2:21" x14ac:dyDescent="0.25">
      <c r="S18" s="204">
        <f ca="1">IF(MAX($S$8:S17)=CMD_Moagem!$H$10,0,S17+1)</f>
        <v>0</v>
      </c>
      <c r="T18" s="708" t="str">
        <f ca="1">IF(S18=0,"",INDEX(CMD_Moagem!$B$13:$B$215,MATCH(S18,CMD_Moagem!$I$13:$I$216,0)))</f>
        <v/>
      </c>
      <c r="U18" s="52" t="str">
        <f ca="1">IF(T18="","",INDEX(B.Diario!$19:$19,MATCH(T18,B.Diario!$2:$2,0)))</f>
        <v/>
      </c>
    </row>
    <row r="19" spans="2:21" x14ac:dyDescent="0.25">
      <c r="S19" s="204">
        <f ca="1">IF(MAX($S$8:S18)=CMD_Moagem!$H$10,0,S18+1)</f>
        <v>0</v>
      </c>
      <c r="T19" s="708" t="str">
        <f ca="1">IF(S19=0,"",INDEX(CMD_Moagem!$B$13:$B$215,MATCH(S19,CMD_Moagem!$I$13:$I$216,0)))</f>
        <v/>
      </c>
      <c r="U19" s="52" t="str">
        <f ca="1">IF(T19="","",INDEX(B.Diario!$19:$19,MATCH(T19,B.Diario!$2:$2,0)))</f>
        <v/>
      </c>
    </row>
    <row r="20" spans="2:21" x14ac:dyDescent="0.25">
      <c r="S20" s="204">
        <f ca="1">IF(MAX($S$8:S19)=CMD_Moagem!$H$10,0,S19+1)</f>
        <v>0</v>
      </c>
      <c r="T20" s="708" t="str">
        <f ca="1">IF(S20=0,"",INDEX(CMD_Moagem!$B$13:$B$215,MATCH(S20,CMD_Moagem!$I$13:$I$216,0)))</f>
        <v/>
      </c>
      <c r="U20" s="52" t="str">
        <f ca="1">IF(T20="","",INDEX(B.Diario!$19:$19,MATCH(T20,B.Diario!$2:$2,0)))</f>
        <v/>
      </c>
    </row>
    <row r="21" spans="2:21" x14ac:dyDescent="0.25">
      <c r="S21" s="204">
        <f ca="1">IF(MAX($S$8:S20)=CMD_Moagem!$H$10,0,S20+1)</f>
        <v>0</v>
      </c>
      <c r="T21" s="708" t="str">
        <f ca="1">IF(S21=0,"",INDEX(CMD_Moagem!$B$13:$B$215,MATCH(S21,CMD_Moagem!$I$13:$I$216,0)))</f>
        <v/>
      </c>
      <c r="U21" s="52" t="str">
        <f ca="1">IF(T21="","",INDEX(B.Diario!$19:$19,MATCH(T21,B.Diario!$2:$2,0)))</f>
        <v/>
      </c>
    </row>
    <row r="22" spans="2:21" x14ac:dyDescent="0.25">
      <c r="S22" s="204">
        <f ca="1">IF(MAX($S$8:S21)=CMD_Moagem!$H$10,0,S21+1)</f>
        <v>0</v>
      </c>
      <c r="T22" s="708" t="str">
        <f ca="1">IF(S22=0,"",INDEX(CMD_Moagem!$B$13:$B$215,MATCH(S22,CMD_Moagem!$I$13:$I$216,0)))</f>
        <v/>
      </c>
      <c r="U22" s="52" t="str">
        <f ca="1">IF(T22="","",INDEX(B.Diario!$19:$19,MATCH(T22,B.Diario!$2:$2,0)))</f>
        <v/>
      </c>
    </row>
    <row r="23" spans="2:21" x14ac:dyDescent="0.25">
      <c r="S23" s="204">
        <f ca="1">IF(MAX($S$8:S22)=CMD_Moagem!$H$10,0,S22+1)</f>
        <v>0</v>
      </c>
      <c r="T23" s="708" t="str">
        <f ca="1">IF(S23=0,"",INDEX(CMD_Moagem!$B$13:$B$215,MATCH(S23,CMD_Moagem!$I$13:$I$216,0)))</f>
        <v/>
      </c>
      <c r="U23" s="52" t="str">
        <f ca="1">IF(T23="","",INDEX(B.Diario!$19:$19,MATCH(T23,B.Diario!$2:$2,0)))</f>
        <v/>
      </c>
    </row>
    <row r="24" spans="2:21" ht="21.75" customHeight="1" x14ac:dyDescent="0.25"/>
    <row r="25" spans="2:21" s="261" customFormat="1" ht="30.75" customHeight="1" x14ac:dyDescent="0.25">
      <c r="B25" s="1081" t="str">
        <f ca="1">"Atingiu a meta sem chuva: "&amp;CMD_Moagem!H10&amp;" dias"</f>
        <v>Atingiu a meta sem chuva: 9 dias</v>
      </c>
      <c r="O25" s="2409" t="s">
        <v>462</v>
      </c>
      <c r="P25" s="2409"/>
      <c r="Q25" s="2409"/>
      <c r="R25" s="2409"/>
    </row>
    <row r="26" spans="2:21" x14ac:dyDescent="0.25">
      <c r="P26" s="255" t="s">
        <v>401</v>
      </c>
      <c r="Q26" s="2404">
        <f ca="1">INDEX(B.Acum!22:22,MATCH(H4,B.Acum!2:2,0))</f>
        <v>9642</v>
      </c>
      <c r="R26" s="2404"/>
    </row>
    <row r="27" spans="2:21" x14ac:dyDescent="0.25">
      <c r="P27" s="255" t="s">
        <v>400</v>
      </c>
      <c r="Q27" s="2404">
        <f ca="1">INDEX(B.Acum!23:23,MATCH(H4,B.Acum!2:2,0))</f>
        <v>401.76</v>
      </c>
      <c r="R27" s="2404"/>
    </row>
  </sheetData>
  <mergeCells count="6">
    <mergeCell ref="Q27:R27"/>
    <mergeCell ref="D3:E3"/>
    <mergeCell ref="B6:U6"/>
    <mergeCell ref="O4:R4"/>
    <mergeCell ref="Q26:R26"/>
    <mergeCell ref="O25:R25"/>
  </mergeCells>
  <conditionalFormatting sqref="U12">
    <cfRule type="cellIs" dxfId="44" priority="7" operator="notEqual">
      <formula>""</formula>
    </cfRule>
  </conditionalFormatting>
  <conditionalFormatting sqref="U9:U11">
    <cfRule type="cellIs" dxfId="43" priority="6" operator="notEqual">
      <formula>""</formula>
    </cfRule>
  </conditionalFormatting>
  <conditionalFormatting sqref="U13:U23">
    <cfRule type="cellIs" dxfId="42" priority="5" operator="notEqual">
      <formula>""</formula>
    </cfRule>
  </conditionalFormatting>
  <conditionalFormatting sqref="T12">
    <cfRule type="cellIs" dxfId="41" priority="4" operator="notEqual">
      <formula>""</formula>
    </cfRule>
  </conditionalFormatting>
  <conditionalFormatting sqref="T9:T11">
    <cfRule type="cellIs" dxfId="40" priority="3" operator="notEqual">
      <formula>""</formula>
    </cfRule>
  </conditionalFormatting>
  <conditionalFormatting sqref="T13:T23">
    <cfRule type="cellIs" dxfId="39" priority="2" operator="notEqual">
      <formula>""</formula>
    </cfRule>
  </conditionalFormatting>
  <pageMargins left="0.31496062992125984" right="0.31496062992125984" top="0.39370078740157483" bottom="0.39370078740157483" header="0.31496062992125984" footer="0.31496062992125984"/>
  <pageSetup paperSize="9" scale="98" orientation="landscape" verticalDpi="59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6498" r:id="rId4" name="Spinner 2">
              <controlPr defaultSize="0" print="0" autoPict="0">
                <anchor moveWithCells="1" sizeWithCells="1">
                  <from>
                    <xdr:col>8</xdr:col>
                    <xdr:colOff>47625</xdr:colOff>
                    <xdr:row>2</xdr:row>
                    <xdr:rowOff>19050</xdr:rowOff>
                  </from>
                  <to>
                    <xdr:col>8</xdr:col>
                    <xdr:colOff>228600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499" r:id="rId5" name="Spinner 3">
              <controlPr defaultSize="0" print="0" autoPict="0">
                <anchor moveWithCells="1" sizeWithCells="1">
                  <from>
                    <xdr:col>4</xdr:col>
                    <xdr:colOff>85725</xdr:colOff>
                    <xdr:row>2</xdr:row>
                    <xdr:rowOff>19050</xdr:rowOff>
                  </from>
                  <to>
                    <xdr:col>4</xdr:col>
                    <xdr:colOff>266700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500" r:id="rId6" name="Button 4">
              <controlPr defaultSize="0" print="0" autoFill="0" autoPict="0" macro="[0]!mostrar_tudo">
                <anchor moveWithCells="1" sizeWithCells="1">
                  <from>
                    <xdr:col>19</xdr:col>
                    <xdr:colOff>400050</xdr:colOff>
                    <xdr:row>1</xdr:row>
                    <xdr:rowOff>57150</xdr:rowOff>
                  </from>
                  <to>
                    <xdr:col>19</xdr:col>
                    <xdr:colOff>685800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501" r:id="rId7" name="Button 5">
              <controlPr defaultSize="0" print="0" autoFill="0" autoPict="0" macro="[0]!ocultar_tudo">
                <anchor moveWithCells="1" sizeWithCells="1">
                  <from>
                    <xdr:col>19</xdr:col>
                    <xdr:colOff>57150</xdr:colOff>
                    <xdr:row>1</xdr:row>
                    <xdr:rowOff>57150</xdr:rowOff>
                  </from>
                  <to>
                    <xdr:col>19</xdr:col>
                    <xdr:colOff>342900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8" filterMode="1">
    <tabColor rgb="FFFF0000"/>
  </sheetPr>
  <dimension ref="A1:AK342"/>
  <sheetViews>
    <sheetView zoomScaleNormal="100" workbookViewId="0">
      <pane xSplit="4" ySplit="2" topLeftCell="AA3" activePane="bottomRight" state="frozen"/>
      <selection activeCell="E199" sqref="C199:E199"/>
      <selection pane="topRight" activeCell="E199" sqref="C199:E199"/>
      <selection pane="bottomLeft" activeCell="E199" sqref="C199:E199"/>
      <selection pane="bottomRight" activeCell="AI2" sqref="AI2"/>
    </sheetView>
  </sheetViews>
  <sheetFormatPr defaultColWidth="9" defaultRowHeight="15" x14ac:dyDescent="0.25"/>
  <cols>
    <col min="1" max="1" width="3.5" style="83" bestFit="1" customWidth="1"/>
    <col min="2" max="2" width="15.375" style="104" hidden="1" customWidth="1"/>
    <col min="3" max="3" width="30.375" style="77" customWidth="1"/>
    <col min="4" max="4" width="12.5" style="77" bestFit="1" customWidth="1"/>
    <col min="5" max="5" width="12" style="77" customWidth="1"/>
    <col min="6" max="6" width="12.375" style="77" customWidth="1"/>
    <col min="7" max="7" width="12.375" style="83" customWidth="1"/>
    <col min="8" max="8" width="14.75" style="83" bestFit="1" customWidth="1"/>
    <col min="9" max="10" width="12.375" style="83" customWidth="1"/>
    <col min="11" max="11" width="12.375" style="83" bestFit="1" customWidth="1"/>
    <col min="12" max="12" width="13.625" style="83" customWidth="1"/>
    <col min="13" max="13" width="11.5" style="83" customWidth="1"/>
    <col min="14" max="14" width="12.375" style="77" customWidth="1"/>
    <col min="15" max="16" width="12.375" style="77" bestFit="1" customWidth="1"/>
    <col min="17" max="17" width="11.5" style="77" customWidth="1"/>
    <col min="18" max="19" width="12.375" style="77" customWidth="1"/>
    <col min="20" max="20" width="13.625" style="77" bestFit="1" customWidth="1"/>
    <col min="21" max="21" width="11.5" style="77" customWidth="1"/>
    <col min="22" max="23" width="12.375" style="77" customWidth="1"/>
    <col min="24" max="24" width="12.625" style="77" customWidth="1"/>
    <col min="25" max="25" width="12.375" style="83" bestFit="1" customWidth="1"/>
    <col min="26" max="26" width="12.875" style="77" customWidth="1"/>
    <col min="27" max="28" width="12.375" style="77" customWidth="1"/>
    <col min="29" max="29" width="13.375" style="77" bestFit="1" customWidth="1"/>
    <col min="30" max="30" width="13.625" style="77" customWidth="1"/>
    <col min="31" max="31" width="13" style="77" customWidth="1"/>
    <col min="32" max="32" width="12.375" style="77" customWidth="1"/>
    <col min="33" max="33" width="13.375" style="77" bestFit="1" customWidth="1"/>
    <col min="34" max="34" width="13.375" style="77" customWidth="1"/>
    <col min="35" max="35" width="12.25" style="77" customWidth="1"/>
    <col min="36" max="36" width="13.625" style="77" customWidth="1"/>
    <col min="37" max="37" width="12.375" style="77" bestFit="1" customWidth="1"/>
    <col min="38" max="16384" width="9" style="77"/>
  </cols>
  <sheetData>
    <row r="1" spans="1:37" s="83" customFormat="1" ht="15.75" customHeight="1" x14ac:dyDescent="0.25">
      <c r="A1" s="2410" t="s">
        <v>296</v>
      </c>
      <c r="B1" s="2410"/>
      <c r="C1" s="2410"/>
      <c r="D1" s="128" t="s">
        <v>80</v>
      </c>
      <c r="E1" s="581">
        <f>IF(E2="","",MONTH(E2))</f>
        <v>4</v>
      </c>
      <c r="F1" s="581">
        <f>IF(F2="","",MONTH(F2))</f>
        <v>4</v>
      </c>
      <c r="G1" s="801">
        <f>IF(G2="","",MONTH(G2))</f>
        <v>4</v>
      </c>
      <c r="H1" s="581">
        <f t="shared" ref="H1:O1" si="0">IF(H2="","",MONTH(H2))</f>
        <v>5</v>
      </c>
      <c r="I1" s="581">
        <f t="shared" si="0"/>
        <v>5</v>
      </c>
      <c r="J1" s="581">
        <f t="shared" si="0"/>
        <v>5</v>
      </c>
      <c r="K1" s="581">
        <f t="shared" si="0"/>
        <v>5</v>
      </c>
      <c r="L1" s="801">
        <f t="shared" ref="L1:AI1" si="1">IF(L2="","",MONTH(L2))</f>
        <v>5</v>
      </c>
      <c r="M1" s="581">
        <f t="shared" si="0"/>
        <v>6</v>
      </c>
      <c r="N1" s="581">
        <f t="shared" si="0"/>
        <v>6</v>
      </c>
      <c r="O1" s="581">
        <f t="shared" si="0"/>
        <v>6</v>
      </c>
      <c r="P1" s="801">
        <f t="shared" si="1"/>
        <v>6</v>
      </c>
      <c r="Q1" s="581">
        <f t="shared" si="1"/>
        <v>7</v>
      </c>
      <c r="R1" s="581">
        <f t="shared" si="1"/>
        <v>7</v>
      </c>
      <c r="S1" s="581">
        <f t="shared" si="1"/>
        <v>7</v>
      </c>
      <c r="T1" s="801">
        <f t="shared" si="1"/>
        <v>7</v>
      </c>
      <c r="U1" s="581">
        <f t="shared" si="1"/>
        <v>8</v>
      </c>
      <c r="V1" s="581">
        <f t="shared" si="1"/>
        <v>8</v>
      </c>
      <c r="W1" s="581">
        <f t="shared" si="1"/>
        <v>8</v>
      </c>
      <c r="X1" s="581">
        <f t="shared" si="1"/>
        <v>8</v>
      </c>
      <c r="Y1" s="801">
        <f t="shared" si="1"/>
        <v>8</v>
      </c>
      <c r="Z1" s="581">
        <f t="shared" si="1"/>
        <v>9</v>
      </c>
      <c r="AA1" s="581">
        <f t="shared" si="1"/>
        <v>9</v>
      </c>
      <c r="AB1" s="581">
        <f t="shared" si="1"/>
        <v>9</v>
      </c>
      <c r="AC1" s="801">
        <f t="shared" si="1"/>
        <v>9</v>
      </c>
      <c r="AD1" s="581">
        <f t="shared" si="1"/>
        <v>10</v>
      </c>
      <c r="AE1" s="581">
        <f t="shared" si="1"/>
        <v>10</v>
      </c>
      <c r="AF1" s="581">
        <f t="shared" si="1"/>
        <v>10</v>
      </c>
      <c r="AG1" s="581">
        <f t="shared" si="1"/>
        <v>10</v>
      </c>
      <c r="AH1" s="801">
        <f t="shared" si="1"/>
        <v>10</v>
      </c>
      <c r="AI1" s="581">
        <f t="shared" si="1"/>
        <v>11</v>
      </c>
      <c r="AJ1"/>
      <c r="AK1"/>
    </row>
    <row r="2" spans="1:37" s="85" customFormat="1" ht="15.75" x14ac:dyDescent="0.25">
      <c r="A2" s="103">
        <v>1</v>
      </c>
      <c r="B2" s="422" t="str">
        <f>IF(COUNTBLANK(A2:A171)&gt;0,"Atualizar formula da coluna A","Titulo Relatórios")</f>
        <v>Titulo Relatórios</v>
      </c>
      <c r="C2" s="68" t="s">
        <v>68</v>
      </c>
      <c r="D2" s="102" t="s">
        <v>67</v>
      </c>
      <c r="E2" s="127">
        <v>42477</v>
      </c>
      <c r="F2" s="127">
        <v>42484</v>
      </c>
      <c r="G2" s="127">
        <v>42490</v>
      </c>
      <c r="H2" s="127">
        <v>42498</v>
      </c>
      <c r="I2" s="127">
        <v>42505</v>
      </c>
      <c r="J2" s="127">
        <v>42512</v>
      </c>
      <c r="K2" s="127">
        <v>42519</v>
      </c>
      <c r="L2" s="127">
        <v>42521</v>
      </c>
      <c r="M2" s="127">
        <v>42533</v>
      </c>
      <c r="N2" s="127">
        <v>42540</v>
      </c>
      <c r="O2" s="127">
        <f>N2+7</f>
        <v>42547</v>
      </c>
      <c r="P2" s="127">
        <v>42551</v>
      </c>
      <c r="Q2" s="127">
        <v>42561</v>
      </c>
      <c r="R2" s="127">
        <v>42568</v>
      </c>
      <c r="S2" s="127">
        <v>42575</v>
      </c>
      <c r="T2" s="127">
        <v>42582</v>
      </c>
      <c r="U2" s="127">
        <v>42589</v>
      </c>
      <c r="V2" s="127">
        <v>42596</v>
      </c>
      <c r="W2" s="127">
        <v>42603</v>
      </c>
      <c r="X2" s="127">
        <v>42610</v>
      </c>
      <c r="Y2" s="127">
        <v>42613</v>
      </c>
      <c r="Z2" s="127">
        <v>42624</v>
      </c>
      <c r="AA2" s="127">
        <v>42631</v>
      </c>
      <c r="AB2" s="127">
        <v>42638</v>
      </c>
      <c r="AC2" s="127">
        <v>42643</v>
      </c>
      <c r="AD2" s="127">
        <v>42652</v>
      </c>
      <c r="AE2" s="127">
        <v>42659</v>
      </c>
      <c r="AF2" s="127">
        <v>42666</v>
      </c>
      <c r="AG2" s="127">
        <v>42673</v>
      </c>
      <c r="AH2" s="127">
        <v>42674</v>
      </c>
      <c r="AI2" s="127">
        <v>42680</v>
      </c>
      <c r="AJ2"/>
      <c r="AK2"/>
    </row>
    <row r="3" spans="1:37" ht="15.75" hidden="1" x14ac:dyDescent="0.25">
      <c r="A3" s="95">
        <f>A2+1</f>
        <v>2</v>
      </c>
      <c r="B3" s="295">
        <f>B.Diario!B3</f>
        <v>0</v>
      </c>
      <c r="C3" s="66">
        <f>B.Semanal!B3</f>
        <v>0</v>
      </c>
      <c r="D3" s="66"/>
      <c r="E3" s="429"/>
      <c r="F3" s="116"/>
      <c r="G3" s="120"/>
      <c r="M3" s="120"/>
      <c r="N3"/>
      <c r="R3" s="1599"/>
      <c r="S3" s="1649"/>
      <c r="T3" s="1678"/>
      <c r="U3" s="1778"/>
      <c r="V3" s="1781"/>
      <c r="X3" s="1882"/>
      <c r="Z3" s="1980"/>
      <c r="AA3" s="2008"/>
      <c r="AB3" s="2050"/>
      <c r="AC3" s="2080"/>
      <c r="AD3" s="2137"/>
      <c r="AE3" s="2179"/>
      <c r="AF3" s="2223"/>
      <c r="AG3"/>
      <c r="AH3" s="2269"/>
      <c r="AI3" s="2297"/>
    </row>
    <row r="4" spans="1:37" ht="15.75" hidden="1" x14ac:dyDescent="0.25">
      <c r="A4" s="95">
        <f>A3+1</f>
        <v>3</v>
      </c>
      <c r="B4" s="104">
        <f>B.Diario!B4</f>
        <v>0</v>
      </c>
      <c r="C4" s="66">
        <f>B.Semanal!B4</f>
        <v>0</v>
      </c>
      <c r="D4" s="66"/>
      <c r="E4" s="430"/>
      <c r="F4" s="525"/>
      <c r="G4" s="543"/>
      <c r="H4" s="764"/>
      <c r="I4" s="826"/>
      <c r="J4" s="917"/>
      <c r="K4" s="964"/>
      <c r="L4" s="1120"/>
      <c r="M4" s="1215"/>
      <c r="N4" s="772"/>
      <c r="O4" s="1321"/>
      <c r="P4" s="1474"/>
      <c r="Q4" s="1542"/>
      <c r="R4" s="1600"/>
      <c r="S4" s="1650"/>
      <c r="T4" s="1679"/>
      <c r="U4" s="1783"/>
      <c r="V4" s="1775"/>
      <c r="W4" s="1836"/>
      <c r="X4" s="1883"/>
      <c r="Y4" s="1930"/>
      <c r="Z4" s="1981"/>
      <c r="AA4" s="2009"/>
      <c r="AB4" s="2051"/>
      <c r="AC4" s="2081"/>
      <c r="AD4" s="2138"/>
      <c r="AE4" s="2180"/>
      <c r="AF4" s="2224"/>
      <c r="AG4" s="772"/>
      <c r="AH4" s="2270"/>
      <c r="AI4" s="2301"/>
      <c r="AJ4" s="83"/>
      <c r="AK4" s="83"/>
    </row>
    <row r="5" spans="1:37" ht="15.75" hidden="1" x14ac:dyDescent="0.25">
      <c r="A5" s="95">
        <f t="shared" ref="A5:A68" si="2">A4+1</f>
        <v>4</v>
      </c>
      <c r="B5" s="104">
        <f>B.Diario!B5</f>
        <v>0</v>
      </c>
      <c r="C5" s="66">
        <f>B.Semanal!B5</f>
        <v>0</v>
      </c>
      <c r="D5" s="66"/>
      <c r="E5" s="429"/>
      <c r="F5" s="524"/>
      <c r="G5" s="542"/>
      <c r="H5" s="763"/>
      <c r="I5" s="825"/>
      <c r="J5" s="916"/>
      <c r="K5" s="963"/>
      <c r="L5" s="1119"/>
      <c r="M5" s="1214"/>
      <c r="N5"/>
      <c r="O5" s="1320"/>
      <c r="P5" s="1473"/>
      <c r="Q5" s="1541"/>
      <c r="R5" s="1599"/>
      <c r="S5" s="1649"/>
      <c r="T5" s="1678"/>
      <c r="U5" s="1778"/>
      <c r="V5" s="1781"/>
      <c r="W5" s="1835"/>
      <c r="X5" s="1882"/>
      <c r="Y5" s="1929"/>
      <c r="Z5" s="1980"/>
      <c r="AA5" s="2008"/>
      <c r="AB5" s="2050"/>
      <c r="AC5" s="2080"/>
      <c r="AD5" s="2137"/>
      <c r="AE5" s="2179"/>
      <c r="AF5" s="2223"/>
      <c r="AG5"/>
      <c r="AH5" s="2269"/>
      <c r="AI5" s="2300"/>
      <c r="AJ5" s="83"/>
      <c r="AK5" s="83"/>
    </row>
    <row r="6" spans="1:37" ht="15.75" hidden="1" x14ac:dyDescent="0.25">
      <c r="A6" s="95">
        <f>A5+1</f>
        <v>5</v>
      </c>
      <c r="B6" s="104">
        <f>B.Diario!B6</f>
        <v>0</v>
      </c>
      <c r="C6" s="66">
        <f>B.Semanal!B6</f>
        <v>0</v>
      </c>
      <c r="D6" s="66"/>
      <c r="E6" s="429"/>
      <c r="F6" s="524"/>
      <c r="G6" s="542"/>
      <c r="H6" s="763"/>
      <c r="I6" s="825"/>
      <c r="J6" s="916"/>
      <c r="K6" s="963"/>
      <c r="L6" s="1119"/>
      <c r="M6" s="1214"/>
      <c r="N6" s="772"/>
      <c r="O6" s="1321"/>
      <c r="P6" s="1474"/>
      <c r="Q6" s="1541"/>
      <c r="R6" s="1599"/>
      <c r="S6" s="1650"/>
      <c r="T6" s="1679"/>
      <c r="U6" s="1783"/>
      <c r="V6" s="1775"/>
      <c r="W6" s="1836"/>
      <c r="X6" s="1883"/>
      <c r="Y6" s="1930"/>
      <c r="Z6" s="1980"/>
      <c r="AA6" s="2009"/>
      <c r="AB6" s="2051"/>
      <c r="AC6" s="2081"/>
      <c r="AD6" s="2138"/>
      <c r="AE6" s="2180"/>
      <c r="AF6" s="2224"/>
      <c r="AG6" s="772"/>
      <c r="AH6" s="2270"/>
      <c r="AI6" s="2300"/>
      <c r="AJ6" s="83"/>
      <c r="AK6" s="83"/>
    </row>
    <row r="7" spans="1:37" ht="15.75" hidden="1" x14ac:dyDescent="0.25">
      <c r="A7" s="95">
        <f t="shared" si="2"/>
        <v>6</v>
      </c>
      <c r="B7" s="104">
        <f>B.Diario!B7</f>
        <v>0</v>
      </c>
      <c r="C7" s="66">
        <f>B.Semanal!B7</f>
        <v>0</v>
      </c>
      <c r="D7" s="66"/>
      <c r="E7" s="429"/>
      <c r="F7" s="524"/>
      <c r="G7" s="542"/>
      <c r="H7" s="763"/>
      <c r="I7" s="825"/>
      <c r="J7" s="916"/>
      <c r="K7" s="963"/>
      <c r="L7" s="1119"/>
      <c r="M7" s="1214"/>
      <c r="N7"/>
      <c r="O7" s="1320"/>
      <c r="P7" s="1473"/>
      <c r="Q7" s="1542"/>
      <c r="R7" s="1600"/>
      <c r="S7" s="1650"/>
      <c r="T7" s="1679"/>
      <c r="U7" s="1783"/>
      <c r="V7" s="1775"/>
      <c r="W7" s="1836"/>
      <c r="X7" s="1883"/>
      <c r="Y7" s="1930"/>
      <c r="Z7" s="1981"/>
      <c r="AA7" s="2009"/>
      <c r="AB7" s="2051"/>
      <c r="AC7" s="2081"/>
      <c r="AD7" s="2137"/>
      <c r="AE7" s="2179"/>
      <c r="AF7" s="2223"/>
      <c r="AG7" s="772"/>
      <c r="AH7" s="2270"/>
      <c r="AI7" s="2300"/>
      <c r="AJ7" s="83"/>
      <c r="AK7" s="83"/>
    </row>
    <row r="8" spans="1:37" ht="15.75" hidden="1" x14ac:dyDescent="0.25">
      <c r="A8" s="95">
        <f t="shared" si="2"/>
        <v>7</v>
      </c>
      <c r="B8" s="104">
        <f>B.Diario!B8</f>
        <v>0</v>
      </c>
      <c r="C8" s="66">
        <f>B.Semanal!B8</f>
        <v>0</v>
      </c>
      <c r="D8" s="66"/>
      <c r="E8" s="430"/>
      <c r="F8" s="525"/>
      <c r="G8" s="543"/>
      <c r="H8" s="764"/>
      <c r="I8" s="826"/>
      <c r="J8" s="917"/>
      <c r="K8" s="964"/>
      <c r="L8" s="1120"/>
      <c r="M8" s="1215"/>
      <c r="N8" s="772"/>
      <c r="O8" s="1321"/>
      <c r="P8" s="1474"/>
      <c r="Q8" s="1542"/>
      <c r="R8" s="1600"/>
      <c r="S8" s="1650"/>
      <c r="T8" s="1679"/>
      <c r="U8" s="1783"/>
      <c r="V8" s="1775"/>
      <c r="W8" s="1836"/>
      <c r="X8" s="1883"/>
      <c r="Y8" s="1930"/>
      <c r="Z8" s="1981"/>
      <c r="AA8" s="2009"/>
      <c r="AB8" s="2051"/>
      <c r="AC8" s="2081"/>
      <c r="AD8" s="2138"/>
      <c r="AE8" s="2180"/>
      <c r="AF8" s="2224"/>
      <c r="AG8" s="772"/>
      <c r="AH8" s="2270"/>
      <c r="AI8" s="2301"/>
      <c r="AJ8" s="83"/>
      <c r="AK8" s="83"/>
    </row>
    <row r="9" spans="1:37" ht="15.75" hidden="1" x14ac:dyDescent="0.25">
      <c r="A9" s="95">
        <f t="shared" si="2"/>
        <v>8</v>
      </c>
      <c r="B9" s="104">
        <f>B.Diario!B9</f>
        <v>0</v>
      </c>
      <c r="C9" s="66">
        <f>B.Semanal!B9</f>
        <v>0</v>
      </c>
      <c r="D9" s="66"/>
      <c r="E9" s="431"/>
      <c r="F9" s="526"/>
      <c r="G9" s="544"/>
      <c r="H9" s="765"/>
      <c r="I9" s="827"/>
      <c r="J9" s="918"/>
      <c r="K9" s="965"/>
      <c r="L9" s="1121"/>
      <c r="M9" s="1216"/>
      <c r="N9" s="299"/>
      <c r="O9" s="1322"/>
      <c r="P9" s="1475"/>
      <c r="Q9" s="1543"/>
      <c r="R9" s="1601"/>
      <c r="S9" s="1651"/>
      <c r="T9" s="1680"/>
      <c r="U9" s="1776"/>
      <c r="V9" s="1779"/>
      <c r="W9" s="1837"/>
      <c r="X9" s="1884"/>
      <c r="Y9" s="1931"/>
      <c r="Z9" s="1982"/>
      <c r="AA9" s="2010"/>
      <c r="AB9" s="2052"/>
      <c r="AC9" s="2082"/>
      <c r="AD9" s="2139"/>
      <c r="AE9" s="2181"/>
      <c r="AF9" s="2225"/>
      <c r="AG9" s="299"/>
      <c r="AH9" s="2271"/>
      <c r="AI9" s="2302"/>
      <c r="AJ9" s="83"/>
      <c r="AK9" s="83"/>
    </row>
    <row r="10" spans="1:37" ht="15.75" hidden="1" x14ac:dyDescent="0.25">
      <c r="A10" s="95">
        <f t="shared" si="2"/>
        <v>9</v>
      </c>
      <c r="B10" s="104">
        <f>B.Diario!B10</f>
        <v>0</v>
      </c>
      <c r="C10" s="66">
        <f>B.Semanal!B10</f>
        <v>0</v>
      </c>
      <c r="D10" s="66"/>
      <c r="E10" s="429"/>
      <c r="F10" s="524"/>
      <c r="G10" s="542"/>
      <c r="H10" s="763"/>
      <c r="I10" s="825"/>
      <c r="J10" s="916"/>
      <c r="K10" s="963"/>
      <c r="L10" s="1119"/>
      <c r="M10" s="1214"/>
      <c r="N10"/>
      <c r="O10" s="1320"/>
      <c r="P10" s="1473"/>
      <c r="Q10" s="1541"/>
      <c r="R10" s="1599"/>
      <c r="S10" s="1649"/>
      <c r="T10" s="1678"/>
      <c r="U10" s="1778"/>
      <c r="V10" s="1781"/>
      <c r="W10" s="1835"/>
      <c r="X10" s="1882"/>
      <c r="Y10" s="1929"/>
      <c r="Z10" s="1980"/>
      <c r="AA10" s="2008"/>
      <c r="AB10" s="2050"/>
      <c r="AC10" s="2080"/>
      <c r="AD10" s="2137"/>
      <c r="AE10" s="2179"/>
      <c r="AF10" s="2223"/>
      <c r="AG10"/>
      <c r="AH10" s="2269"/>
      <c r="AI10" s="2300"/>
      <c r="AJ10" s="83"/>
      <c r="AK10" s="83"/>
    </row>
    <row r="11" spans="1:37" ht="15.75" hidden="1" x14ac:dyDescent="0.25">
      <c r="A11" s="95">
        <f t="shared" si="2"/>
        <v>10</v>
      </c>
      <c r="B11" s="104">
        <f>B.Diario!B11</f>
        <v>0</v>
      </c>
      <c r="C11" s="66">
        <f>B.Semanal!B11</f>
        <v>0</v>
      </c>
      <c r="D11" s="68"/>
      <c r="E11" s="429"/>
      <c r="F11" s="524"/>
      <c r="G11" s="542"/>
      <c r="H11" s="763"/>
      <c r="I11" s="825"/>
      <c r="J11" s="916"/>
      <c r="K11" s="963"/>
      <c r="L11" s="1119"/>
      <c r="M11" s="1214"/>
      <c r="N11"/>
      <c r="O11" s="1320"/>
      <c r="P11" s="1473"/>
      <c r="Q11" s="1541"/>
      <c r="R11" s="1599"/>
      <c r="S11" s="1649"/>
      <c r="T11" s="1678"/>
      <c r="U11" s="1778"/>
      <c r="V11" s="1781"/>
      <c r="W11" s="1835"/>
      <c r="X11" s="1882"/>
      <c r="Y11" s="1929"/>
      <c r="Z11" s="1980"/>
      <c r="AA11" s="2008"/>
      <c r="AB11" s="2050"/>
      <c r="AC11" s="2080"/>
      <c r="AD11" s="2137"/>
      <c r="AE11" s="2179"/>
      <c r="AF11" s="2223"/>
      <c r="AG11"/>
      <c r="AH11" s="2269"/>
      <c r="AI11" s="2300"/>
      <c r="AJ11" s="83"/>
      <c r="AK11" s="83"/>
    </row>
    <row r="12" spans="1:37" ht="15.75" hidden="1" x14ac:dyDescent="0.25">
      <c r="A12" s="95">
        <f t="shared" si="2"/>
        <v>11</v>
      </c>
      <c r="B12" s="104">
        <f>B.Diario!B12</f>
        <v>0</v>
      </c>
      <c r="C12" s="66">
        <f>B.Semanal!B12</f>
        <v>0</v>
      </c>
      <c r="D12" s="66"/>
      <c r="E12" s="432"/>
      <c r="F12" s="527"/>
      <c r="G12" s="545"/>
      <c r="H12" s="766"/>
      <c r="I12" s="828"/>
      <c r="J12" s="919"/>
      <c r="K12" s="966"/>
      <c r="L12" s="1122"/>
      <c r="M12" s="1217"/>
      <c r="N12" s="54"/>
      <c r="O12" s="1323"/>
      <c r="P12" s="1476"/>
      <c r="Q12" s="1544"/>
      <c r="R12" s="1602"/>
      <c r="S12" s="1652"/>
      <c r="T12" s="1681"/>
      <c r="U12" s="1782"/>
      <c r="V12" s="1777"/>
      <c r="W12" s="1838"/>
      <c r="X12" s="1885"/>
      <c r="Y12" s="1932"/>
      <c r="Z12" s="1983"/>
      <c r="AA12" s="2011"/>
      <c r="AB12" s="2053"/>
      <c r="AC12" s="2083"/>
      <c r="AD12" s="2140"/>
      <c r="AE12" s="2182"/>
      <c r="AF12" s="2226"/>
      <c r="AG12" s="54"/>
      <c r="AH12" s="2272"/>
      <c r="AI12" s="2303"/>
      <c r="AJ12" s="83"/>
      <c r="AK12" s="83"/>
    </row>
    <row r="13" spans="1:37" ht="15.75" hidden="1" x14ac:dyDescent="0.25">
      <c r="A13" s="95">
        <f t="shared" si="2"/>
        <v>12</v>
      </c>
      <c r="B13" s="104">
        <f>B.Diario!B13</f>
        <v>0</v>
      </c>
      <c r="C13" s="66">
        <f>B.Semanal!B13</f>
        <v>0</v>
      </c>
      <c r="D13" s="66"/>
      <c r="E13" s="431"/>
      <c r="F13" s="526"/>
      <c r="G13" s="544"/>
      <c r="H13" s="765"/>
      <c r="I13" s="827"/>
      <c r="J13" s="918"/>
      <c r="K13" s="965"/>
      <c r="L13" s="1121"/>
      <c r="M13" s="1216"/>
      <c r="N13" s="299"/>
      <c r="O13" s="1322"/>
      <c r="P13" s="1475"/>
      <c r="Q13" s="1543"/>
      <c r="R13" s="1601"/>
      <c r="S13" s="1651"/>
      <c r="T13" s="1680"/>
      <c r="U13" s="1776"/>
      <c r="V13" s="1779"/>
      <c r="W13" s="1837"/>
      <c r="X13" s="1884"/>
      <c r="Y13" s="1931"/>
      <c r="Z13" s="1982"/>
      <c r="AA13" s="2010"/>
      <c r="AB13" s="2052"/>
      <c r="AC13" s="2082"/>
      <c r="AD13" s="2139"/>
      <c r="AE13" s="2181"/>
      <c r="AF13" s="2225"/>
      <c r="AG13" s="299"/>
      <c r="AH13" s="2271"/>
      <c r="AI13" s="2302"/>
      <c r="AJ13" s="83"/>
      <c r="AK13" s="83"/>
    </row>
    <row r="14" spans="1:37" ht="15.75" hidden="1" x14ac:dyDescent="0.25">
      <c r="A14" s="95">
        <f t="shared" si="2"/>
        <v>13</v>
      </c>
      <c r="B14" s="104">
        <f>B.Diario!B14</f>
        <v>0</v>
      </c>
      <c r="C14" s="66">
        <f>B.Semanal!B14</f>
        <v>0</v>
      </c>
      <c r="D14" s="66"/>
      <c r="E14" s="435"/>
      <c r="F14" s="517"/>
      <c r="G14" s="517"/>
      <c r="H14" s="517"/>
      <c r="I14" s="831"/>
      <c r="J14" s="922"/>
      <c r="K14" s="922"/>
      <c r="L14" s="922"/>
      <c r="M14" s="1220"/>
      <c r="N14" s="1234"/>
      <c r="O14" s="1326"/>
      <c r="P14" s="1548"/>
      <c r="Q14" s="1547"/>
      <c r="R14" s="1605"/>
      <c r="S14" s="1655"/>
      <c r="T14" s="1684"/>
      <c r="U14" s="1773"/>
      <c r="V14" s="1792"/>
      <c r="W14" s="1841"/>
      <c r="X14" s="1888"/>
      <c r="Y14" s="1935"/>
      <c r="Z14" s="1986"/>
      <c r="AA14" s="2014"/>
      <c r="AB14" s="2056"/>
      <c r="AC14" s="2086"/>
      <c r="AD14" s="2143"/>
      <c r="AE14" s="2185"/>
      <c r="AF14" s="2229"/>
      <c r="AG14" s="604"/>
      <c r="AH14" s="2275"/>
      <c r="AI14" s="2306"/>
      <c r="AJ14" s="80"/>
      <c r="AK14" s="80"/>
    </row>
    <row r="15" spans="1:37" ht="15.75" hidden="1" x14ac:dyDescent="0.25">
      <c r="A15" s="95">
        <f t="shared" si="2"/>
        <v>14</v>
      </c>
      <c r="B15" s="104">
        <f>B.Diario!B15</f>
        <v>0</v>
      </c>
      <c r="C15" s="66">
        <f>B.Semanal!B15</f>
        <v>0</v>
      </c>
      <c r="D15" s="66"/>
      <c r="E15" s="439"/>
      <c r="F15" s="439"/>
      <c r="G15" s="439"/>
      <c r="H15" s="439"/>
      <c r="I15" s="831"/>
      <c r="J15" s="922"/>
      <c r="K15" s="922"/>
      <c r="L15" s="922"/>
      <c r="M15" s="1220"/>
      <c r="N15" s="1234"/>
      <c r="O15" s="1326"/>
      <c r="P15" s="1479"/>
      <c r="Q15" s="1547"/>
      <c r="R15" s="1605"/>
      <c r="S15" s="1655"/>
      <c r="T15" s="1684"/>
      <c r="U15" s="1773"/>
      <c r="V15" s="1792"/>
      <c r="W15" s="1841"/>
      <c r="X15" s="1888"/>
      <c r="Y15" s="1935"/>
      <c r="Z15" s="1986"/>
      <c r="AA15" s="2014"/>
      <c r="AB15" s="2056"/>
      <c r="AC15" s="2086"/>
      <c r="AD15" s="2143"/>
      <c r="AE15" s="2185"/>
      <c r="AF15" s="2229"/>
      <c r="AG15" s="604"/>
      <c r="AH15" s="2275"/>
      <c r="AI15" s="2306"/>
      <c r="AJ15" s="80"/>
      <c r="AK15" s="80"/>
    </row>
    <row r="16" spans="1:37" ht="15.75" hidden="1" x14ac:dyDescent="0.25">
      <c r="A16" s="95">
        <f t="shared" si="2"/>
        <v>15</v>
      </c>
      <c r="B16" s="104">
        <f>B.Diario!B16</f>
        <v>0</v>
      </c>
      <c r="C16" s="66">
        <f>B.Semanal!B16</f>
        <v>0</v>
      </c>
      <c r="D16" s="66"/>
      <c r="E16" s="431"/>
      <c r="F16" s="526"/>
      <c r="G16" s="544"/>
      <c r="H16" s="765"/>
      <c r="I16" s="827"/>
      <c r="J16" s="918"/>
      <c r="K16" s="965"/>
      <c r="L16" s="1121"/>
      <c r="M16" s="1216"/>
      <c r="N16" s="299"/>
      <c r="O16" s="1322"/>
      <c r="P16" s="1475"/>
      <c r="Q16" s="1543"/>
      <c r="R16" s="1601"/>
      <c r="S16" s="1651"/>
      <c r="T16" s="1680"/>
      <c r="U16" s="1776"/>
      <c r="V16" s="1779"/>
      <c r="W16" s="1837"/>
      <c r="X16" s="1884"/>
      <c r="Y16" s="1931"/>
      <c r="Z16" s="1982"/>
      <c r="AA16" s="2010"/>
      <c r="AB16" s="2052"/>
      <c r="AC16" s="2082"/>
      <c r="AD16" s="2139"/>
      <c r="AE16" s="2181"/>
      <c r="AF16" s="2225"/>
      <c r="AG16" s="299"/>
      <c r="AH16" s="2271"/>
      <c r="AI16" s="2302"/>
      <c r="AJ16" s="83"/>
      <c r="AK16" s="83"/>
    </row>
    <row r="17" spans="1:37" ht="15.75" hidden="1" x14ac:dyDescent="0.25">
      <c r="A17" s="95">
        <f t="shared" si="2"/>
        <v>16</v>
      </c>
      <c r="B17" s="104">
        <f>B.Diario!B17</f>
        <v>0</v>
      </c>
      <c r="C17" s="66">
        <f>B.Semanal!B17</f>
        <v>0</v>
      </c>
      <c r="D17" s="66"/>
      <c r="E17" s="431"/>
      <c r="F17" s="526"/>
      <c r="G17" s="544"/>
      <c r="H17" s="765"/>
      <c r="I17" s="827"/>
      <c r="J17" s="918"/>
      <c r="K17" s="965"/>
      <c r="L17" s="1121"/>
      <c r="M17" s="1216"/>
      <c r="N17" s="299"/>
      <c r="O17" s="1322"/>
      <c r="P17" s="1475"/>
      <c r="Q17" s="1543"/>
      <c r="R17" s="1601"/>
      <c r="S17" s="1651"/>
      <c r="T17" s="1680"/>
      <c r="U17" s="1776"/>
      <c r="V17" s="1779"/>
      <c r="W17" s="1837"/>
      <c r="X17" s="1884"/>
      <c r="Y17" s="1931"/>
      <c r="Z17" s="1982"/>
      <c r="AA17" s="2010"/>
      <c r="AB17" s="2052"/>
      <c r="AC17" s="2082"/>
      <c r="AD17" s="2139"/>
      <c r="AE17" s="2181"/>
      <c r="AF17" s="2225"/>
      <c r="AG17" s="299"/>
      <c r="AH17" s="2271"/>
      <c r="AI17" s="2302"/>
      <c r="AJ17" s="83"/>
      <c r="AK17" s="83"/>
    </row>
    <row r="18" spans="1:37" ht="15.75" hidden="1" x14ac:dyDescent="0.25">
      <c r="A18" s="95">
        <f t="shared" si="2"/>
        <v>17</v>
      </c>
      <c r="B18" s="104">
        <f>B.Diario!B18</f>
        <v>0</v>
      </c>
      <c r="C18" s="66">
        <f>B.Semanal!B18</f>
        <v>0</v>
      </c>
      <c r="D18" s="66"/>
      <c r="E18" s="431"/>
      <c r="F18" s="526"/>
      <c r="G18" s="544"/>
      <c r="H18" s="765"/>
      <c r="I18" s="827"/>
      <c r="J18" s="918"/>
      <c r="K18" s="965"/>
      <c r="L18" s="1121"/>
      <c r="M18" s="1216"/>
      <c r="N18" s="299"/>
      <c r="O18" s="1322"/>
      <c r="P18" s="1475"/>
      <c r="Q18" s="1543"/>
      <c r="R18" s="1601"/>
      <c r="S18" s="1651"/>
      <c r="T18" s="1680"/>
      <c r="U18" s="1776"/>
      <c r="V18" s="1779"/>
      <c r="W18" s="1837"/>
      <c r="X18" s="1884"/>
      <c r="Y18" s="1931"/>
      <c r="Z18" s="1982"/>
      <c r="AA18" s="2010"/>
      <c r="AB18" s="2052"/>
      <c r="AC18" s="2082"/>
      <c r="AD18" s="2139"/>
      <c r="AE18" s="2181"/>
      <c r="AF18" s="2225"/>
      <c r="AG18" s="299"/>
      <c r="AH18" s="2271"/>
      <c r="AI18" s="2302"/>
      <c r="AJ18" s="83"/>
      <c r="AK18" s="83"/>
    </row>
    <row r="19" spans="1:37" x14ac:dyDescent="0.25">
      <c r="A19" s="95">
        <f t="shared" si="2"/>
        <v>18</v>
      </c>
      <c r="B19" s="104" t="str">
        <f>B.Diario!B19</f>
        <v>Indicador 1</v>
      </c>
      <c r="C19" s="66" t="str">
        <f>B.Semanal!B19</f>
        <v>Indicador 1</v>
      </c>
      <c r="D19" s="66"/>
      <c r="E19" s="430">
        <v>67608</v>
      </c>
      <c r="F19" s="478">
        <v>136241</v>
      </c>
      <c r="G19" s="478">
        <v>197077</v>
      </c>
      <c r="H19" s="478">
        <v>79126</v>
      </c>
      <c r="I19" s="478">
        <v>134000</v>
      </c>
      <c r="J19" s="478">
        <v>199740</v>
      </c>
      <c r="K19" s="478">
        <v>263169</v>
      </c>
      <c r="L19" s="478">
        <v>277427</v>
      </c>
      <c r="M19" s="478">
        <v>122861</v>
      </c>
      <c r="N19" s="478">
        <v>184088</v>
      </c>
      <c r="O19" s="478">
        <v>247064</v>
      </c>
      <c r="P19" s="478">
        <v>285250</v>
      </c>
      <c r="Q19" s="478">
        <v>85003</v>
      </c>
      <c r="R19" s="478">
        <v>149895</v>
      </c>
      <c r="S19" s="478">
        <v>216338</v>
      </c>
      <c r="T19" s="478">
        <v>283193</v>
      </c>
      <c r="U19" s="478">
        <v>69568</v>
      </c>
      <c r="V19" s="478">
        <v>140402</v>
      </c>
      <c r="W19" s="478">
        <v>192829</v>
      </c>
      <c r="X19" s="478">
        <v>257489</v>
      </c>
      <c r="Y19" s="478">
        <v>289127</v>
      </c>
      <c r="Z19" s="478">
        <v>109481</v>
      </c>
      <c r="AA19" s="478">
        <v>181055</v>
      </c>
      <c r="AB19" s="478">
        <v>243167</v>
      </c>
      <c r="AC19" s="478">
        <v>281293</v>
      </c>
      <c r="AD19" s="478">
        <v>85223</v>
      </c>
      <c r="AE19" s="478">
        <v>148937</v>
      </c>
      <c r="AF19" s="478">
        <v>214491</v>
      </c>
      <c r="AG19" s="478">
        <v>282125</v>
      </c>
      <c r="AH19" s="478">
        <v>292907</v>
      </c>
      <c r="AI19" s="478">
        <v>46095</v>
      </c>
      <c r="AJ19" s="83"/>
      <c r="AK19" s="83"/>
    </row>
    <row r="20" spans="1:37" ht="15.75" hidden="1" x14ac:dyDescent="0.25">
      <c r="A20" s="95">
        <f t="shared" si="2"/>
        <v>19</v>
      </c>
      <c r="B20" s="104">
        <f>B.Diario!B20</f>
        <v>0</v>
      </c>
      <c r="C20" s="66">
        <f>B.Semanal!B20</f>
        <v>0</v>
      </c>
      <c r="D20" s="66"/>
      <c r="E20" s="430"/>
      <c r="F20" s="525"/>
      <c r="G20" s="543"/>
      <c r="H20" s="764"/>
      <c r="I20" s="826"/>
      <c r="J20" s="917"/>
      <c r="K20" s="964"/>
      <c r="L20" s="1120"/>
      <c r="M20" s="1215"/>
      <c r="N20" s="772"/>
      <c r="O20" s="1321"/>
      <c r="P20" s="1474"/>
      <c r="Q20" s="1542"/>
      <c r="R20" s="1600"/>
      <c r="S20" s="1650"/>
      <c r="T20" s="1679"/>
      <c r="U20" s="1783"/>
      <c r="V20" s="1775"/>
      <c r="W20" s="1836"/>
      <c r="X20" s="1883"/>
      <c r="Y20" s="1930"/>
      <c r="Z20" s="1981"/>
      <c r="AA20" s="2009"/>
      <c r="AB20" s="2051"/>
      <c r="AC20" s="2081"/>
      <c r="AD20" s="2138"/>
      <c r="AE20" s="2180"/>
      <c r="AF20" s="2224"/>
      <c r="AG20" s="772"/>
      <c r="AH20" s="2270"/>
      <c r="AI20" s="2301"/>
      <c r="AJ20" s="83"/>
      <c r="AK20" s="83"/>
    </row>
    <row r="21" spans="1:37" ht="15.75" hidden="1" x14ac:dyDescent="0.25">
      <c r="A21" s="95">
        <f t="shared" si="2"/>
        <v>20</v>
      </c>
      <c r="B21" s="104">
        <f>B.Diario!B21</f>
        <v>0</v>
      </c>
      <c r="C21" s="66">
        <f>B.Semanal!B21</f>
        <v>0</v>
      </c>
      <c r="D21" s="66"/>
      <c r="E21" s="432"/>
      <c r="F21" s="527"/>
      <c r="G21" s="545"/>
      <c r="H21" s="766"/>
      <c r="I21" s="828"/>
      <c r="J21" s="919"/>
      <c r="K21" s="966"/>
      <c r="L21" s="1122"/>
      <c r="M21" s="1217"/>
      <c r="N21" s="54"/>
      <c r="O21" s="1323"/>
      <c r="P21" s="1476"/>
      <c r="Q21" s="1544"/>
      <c r="R21" s="1602"/>
      <c r="S21" s="1652"/>
      <c r="T21" s="1681"/>
      <c r="U21" s="1782"/>
      <c r="V21" s="1777"/>
      <c r="W21" s="1838"/>
      <c r="X21" s="1885"/>
      <c r="Y21" s="1932"/>
      <c r="Z21" s="1983"/>
      <c r="AA21" s="2011"/>
      <c r="AB21" s="2053"/>
      <c r="AC21" s="2083"/>
      <c r="AD21" s="2140"/>
      <c r="AE21" s="2182"/>
      <c r="AF21" s="2226"/>
      <c r="AG21" s="54"/>
      <c r="AH21" s="2272"/>
      <c r="AI21" s="2303"/>
      <c r="AJ21" s="83"/>
      <c r="AK21" s="83"/>
    </row>
    <row r="22" spans="1:37" ht="15.75" hidden="1" x14ac:dyDescent="0.25">
      <c r="A22" s="95">
        <f t="shared" si="2"/>
        <v>21</v>
      </c>
      <c r="B22" s="104">
        <f>B.Diario!B22</f>
        <v>0</v>
      </c>
      <c r="C22" s="66">
        <f>B.Semanal!B22</f>
        <v>0</v>
      </c>
      <c r="D22" s="66"/>
      <c r="E22" s="432"/>
      <c r="F22" s="527"/>
      <c r="G22" s="545"/>
      <c r="H22" s="766"/>
      <c r="I22" s="828"/>
      <c r="J22" s="919"/>
      <c r="K22" s="966"/>
      <c r="L22" s="1122"/>
      <c r="M22" s="1217"/>
      <c r="N22" s="54"/>
      <c r="O22" s="1323"/>
      <c r="P22" s="1476"/>
      <c r="Q22" s="1544"/>
      <c r="R22" s="1602"/>
      <c r="S22" s="1652"/>
      <c r="T22" s="1681"/>
      <c r="U22" s="1782"/>
      <c r="V22" s="1777"/>
      <c r="W22" s="1838"/>
      <c r="X22" s="1885"/>
      <c r="Y22" s="1932"/>
      <c r="Z22" s="1983"/>
      <c r="AA22" s="2011"/>
      <c r="AB22" s="2053"/>
      <c r="AC22" s="2083"/>
      <c r="AD22" s="2140"/>
      <c r="AE22" s="2182"/>
      <c r="AF22" s="2226"/>
      <c r="AG22" s="54"/>
      <c r="AH22" s="2272"/>
      <c r="AI22" s="2303"/>
      <c r="AJ22" s="83"/>
      <c r="AK22" s="83"/>
    </row>
    <row r="23" spans="1:37" x14ac:dyDescent="0.25">
      <c r="A23" s="95">
        <f t="shared" si="2"/>
        <v>22</v>
      </c>
      <c r="B23" s="104" t="str">
        <f>B.Diario!B23</f>
        <v>Indicador 2</v>
      </c>
      <c r="C23" s="66" t="str">
        <f>B.Semanal!B23</f>
        <v>Indicador 2</v>
      </c>
      <c r="D23" s="66"/>
      <c r="E23" s="431">
        <v>4232</v>
      </c>
      <c r="F23" s="479">
        <v>8500</v>
      </c>
      <c r="G23" s="479">
        <v>11889</v>
      </c>
      <c r="H23" s="479">
        <v>4935</v>
      </c>
      <c r="I23" s="479">
        <v>9129</v>
      </c>
      <c r="J23" s="479">
        <v>13361</v>
      </c>
      <c r="K23" s="479">
        <v>17512</v>
      </c>
      <c r="L23" s="479">
        <v>18775</v>
      </c>
      <c r="M23" s="479">
        <v>7342</v>
      </c>
      <c r="N23" s="479">
        <v>11453</v>
      </c>
      <c r="O23" s="479">
        <v>15832</v>
      </c>
      <c r="P23" s="479">
        <v>18035</v>
      </c>
      <c r="Q23" s="479">
        <v>5988</v>
      </c>
      <c r="R23" s="479">
        <v>10162</v>
      </c>
      <c r="S23" s="479">
        <v>14448</v>
      </c>
      <c r="T23" s="479">
        <v>18563</v>
      </c>
      <c r="U23" s="479">
        <v>4336</v>
      </c>
      <c r="V23" s="479">
        <v>8589</v>
      </c>
      <c r="W23" s="479">
        <v>12922</v>
      </c>
      <c r="X23" s="479">
        <v>17012</v>
      </c>
      <c r="Y23" s="479">
        <v>18794</v>
      </c>
      <c r="Z23" s="479">
        <v>6498</v>
      </c>
      <c r="AA23" s="479">
        <v>10758</v>
      </c>
      <c r="AB23" s="479">
        <v>15052</v>
      </c>
      <c r="AC23" s="479">
        <v>17858</v>
      </c>
      <c r="AD23" s="479">
        <v>5138</v>
      </c>
      <c r="AE23" s="479">
        <v>9392</v>
      </c>
      <c r="AF23" s="479">
        <v>13669</v>
      </c>
      <c r="AG23" s="479">
        <v>18053</v>
      </c>
      <c r="AH23" s="479">
        <v>18421</v>
      </c>
      <c r="AI23" s="479">
        <v>3759</v>
      </c>
      <c r="AJ23" s="83"/>
      <c r="AK23" s="83"/>
    </row>
    <row r="24" spans="1:37" x14ac:dyDescent="0.25">
      <c r="A24" s="95">
        <f t="shared" si="2"/>
        <v>23</v>
      </c>
      <c r="B24" s="104" t="str">
        <f>B.Diario!B24</f>
        <v>Indicador 10</v>
      </c>
      <c r="C24" s="66" t="str">
        <f>B.Semanal!B24</f>
        <v>Indicador 10</v>
      </c>
      <c r="D24" s="66"/>
      <c r="E24" s="431">
        <v>88.128740105360023</v>
      </c>
      <c r="F24" s="479">
        <v>100.12874010536002</v>
      </c>
      <c r="G24" s="479">
        <v>105.12874010536002</v>
      </c>
      <c r="H24" s="479">
        <v>88.172217763649456</v>
      </c>
      <c r="I24" s="479">
        <v>89.172217763649456</v>
      </c>
      <c r="J24" s="479">
        <v>99.172217763649456</v>
      </c>
      <c r="K24" s="479">
        <v>91.172217763649456</v>
      </c>
      <c r="L24" s="479">
        <v>83.172217763649456</v>
      </c>
      <c r="M24" s="479">
        <v>88.084847840289584</v>
      </c>
      <c r="N24" s="479">
        <v>84.084847840289584</v>
      </c>
      <c r="O24" s="479">
        <v>98.084847840289584</v>
      </c>
      <c r="P24" s="479">
        <v>98.084847840289584</v>
      </c>
      <c r="Q24" s="479">
        <v>87.000802528674029</v>
      </c>
      <c r="R24" s="479">
        <v>90.000802528674029</v>
      </c>
      <c r="S24" s="479">
        <v>84.000802528674029</v>
      </c>
      <c r="T24" s="479">
        <v>90.000802528674029</v>
      </c>
      <c r="U24" s="479">
        <v>106.14107235251714</v>
      </c>
      <c r="V24" s="479">
        <v>101.14107235251714</v>
      </c>
      <c r="W24" s="479">
        <v>94.141072352517142</v>
      </c>
      <c r="X24" s="479">
        <v>84.141072352517142</v>
      </c>
      <c r="Y24" s="479">
        <v>86.141072352517142</v>
      </c>
      <c r="Z24" s="479">
        <v>86.089189551771156</v>
      </c>
      <c r="AA24" s="479">
        <v>84.089189551771156</v>
      </c>
      <c r="AB24" s="479">
        <v>85.089189551771156</v>
      </c>
      <c r="AC24" s="479">
        <v>87.089189551771156</v>
      </c>
      <c r="AD24" s="479">
        <v>104.88454781011883</v>
      </c>
      <c r="AE24" s="479">
        <v>100.88454781011883</v>
      </c>
      <c r="AF24" s="479">
        <v>90.884547810118832</v>
      </c>
      <c r="AG24" s="479">
        <v>105.88454781011883</v>
      </c>
      <c r="AH24" s="479">
        <v>94.884547810118832</v>
      </c>
      <c r="AI24" s="479">
        <v>89.690580290704617</v>
      </c>
      <c r="AJ24" s="83"/>
      <c r="AK24" s="83"/>
    </row>
    <row r="25" spans="1:37" ht="15.75" hidden="1" x14ac:dyDescent="0.25">
      <c r="A25" s="95">
        <f t="shared" si="2"/>
        <v>24</v>
      </c>
      <c r="B25" s="104">
        <f>B.Diario!B25</f>
        <v>0</v>
      </c>
      <c r="C25" s="66">
        <f>B.Semanal!B25</f>
        <v>0</v>
      </c>
      <c r="D25" s="66"/>
      <c r="E25" s="431"/>
      <c r="F25" s="526"/>
      <c r="G25" s="544"/>
      <c r="H25" s="765"/>
      <c r="I25" s="827"/>
      <c r="J25" s="918"/>
      <c r="K25" s="965"/>
      <c r="L25" s="1121"/>
      <c r="M25" s="1216"/>
      <c r="N25" s="299"/>
      <c r="O25" s="1322"/>
      <c r="P25" s="1475"/>
      <c r="Q25" s="1543"/>
      <c r="R25" s="1601"/>
      <c r="S25" s="1651"/>
      <c r="T25" s="1680"/>
      <c r="U25" s="1776"/>
      <c r="V25" s="1779"/>
      <c r="W25" s="1837"/>
      <c r="X25" s="1884"/>
      <c r="Y25" s="1931"/>
      <c r="Z25" s="1982"/>
      <c r="AA25" s="2010"/>
      <c r="AB25" s="2052"/>
      <c r="AC25" s="2082"/>
      <c r="AD25" s="2139"/>
      <c r="AE25" s="2181"/>
      <c r="AF25" s="2225"/>
      <c r="AG25" s="299"/>
      <c r="AH25" s="2271"/>
      <c r="AI25" s="2302"/>
      <c r="AJ25" s="83"/>
      <c r="AK25" s="83"/>
    </row>
    <row r="26" spans="1:37" ht="15.75" hidden="1" x14ac:dyDescent="0.25">
      <c r="A26" s="95">
        <f t="shared" si="2"/>
        <v>25</v>
      </c>
      <c r="B26" s="104">
        <f>B.Diario!B26</f>
        <v>0</v>
      </c>
      <c r="C26" s="66">
        <f>B.Semanal!B26</f>
        <v>0</v>
      </c>
      <c r="D26" s="66"/>
      <c r="E26" s="431"/>
      <c r="F26" s="526"/>
      <c r="G26" s="544"/>
      <c r="H26" s="765"/>
      <c r="I26" s="827"/>
      <c r="J26" s="918"/>
      <c r="K26" s="965"/>
      <c r="L26" s="1121"/>
      <c r="M26" s="1216"/>
      <c r="N26" s="299"/>
      <c r="O26" s="1322"/>
      <c r="P26" s="1475"/>
      <c r="Q26" s="1543"/>
      <c r="R26" s="1601"/>
      <c r="S26" s="1651"/>
      <c r="T26" s="1680"/>
      <c r="U26" s="1776"/>
      <c r="V26" s="1779"/>
      <c r="W26" s="1837"/>
      <c r="X26" s="1884"/>
      <c r="Y26" s="1931"/>
      <c r="Z26" s="1982"/>
      <c r="AA26" s="2010"/>
      <c r="AB26" s="2052"/>
      <c r="AC26" s="2082"/>
      <c r="AD26" s="2139"/>
      <c r="AE26" s="2181"/>
      <c r="AF26" s="2225"/>
      <c r="AG26" s="299"/>
      <c r="AH26" s="2271"/>
      <c r="AI26" s="2302"/>
      <c r="AJ26" s="83"/>
      <c r="AK26" s="83"/>
    </row>
    <row r="27" spans="1:37" ht="15.75" hidden="1" x14ac:dyDescent="0.25">
      <c r="A27" s="95">
        <f t="shared" si="2"/>
        <v>26</v>
      </c>
      <c r="B27" s="104">
        <f>B.Diario!B27</f>
        <v>0</v>
      </c>
      <c r="C27" s="66">
        <f>B.Semanal!B27</f>
        <v>0</v>
      </c>
      <c r="D27" s="66"/>
      <c r="E27" s="431"/>
      <c r="F27" s="526"/>
      <c r="G27" s="544"/>
      <c r="H27" s="765"/>
      <c r="I27" s="827"/>
      <c r="J27" s="918"/>
      <c r="K27" s="965"/>
      <c r="L27" s="1121"/>
      <c r="M27" s="1216"/>
      <c r="N27" s="299"/>
      <c r="O27" s="1322"/>
      <c r="P27" s="1475"/>
      <c r="Q27" s="1543"/>
      <c r="R27" s="1601"/>
      <c r="S27" s="1651"/>
      <c r="T27" s="1680"/>
      <c r="U27" s="1776"/>
      <c r="V27" s="1779"/>
      <c r="W27" s="1837"/>
      <c r="X27" s="1884"/>
      <c r="Y27" s="1931"/>
      <c r="Z27" s="1982"/>
      <c r="AA27" s="2010"/>
      <c r="AB27" s="2052"/>
      <c r="AC27" s="2082"/>
      <c r="AD27" s="2139"/>
      <c r="AE27" s="2181"/>
      <c r="AF27" s="2225"/>
      <c r="AG27" s="299"/>
      <c r="AH27" s="2271"/>
      <c r="AI27" s="2302"/>
      <c r="AJ27" s="83"/>
      <c r="AK27" s="83"/>
    </row>
    <row r="28" spans="1:37" ht="15.75" hidden="1" x14ac:dyDescent="0.25">
      <c r="A28" s="95">
        <f t="shared" si="2"/>
        <v>27</v>
      </c>
      <c r="B28" s="104">
        <f>B.Diario!B28</f>
        <v>0</v>
      </c>
      <c r="C28" s="66">
        <f>B.Semanal!B28</f>
        <v>0</v>
      </c>
      <c r="D28" s="68"/>
      <c r="E28" s="429"/>
      <c r="F28" s="524"/>
      <c r="G28" s="542"/>
      <c r="H28" s="763"/>
      <c r="I28" s="825"/>
      <c r="J28" s="916"/>
      <c r="K28" s="963"/>
      <c r="L28" s="1119"/>
      <c r="M28" s="1214"/>
      <c r="N28"/>
      <c r="O28" s="1320"/>
      <c r="P28" s="1473"/>
      <c r="Q28" s="1541"/>
      <c r="R28" s="1599"/>
      <c r="S28" s="1649"/>
      <c r="T28" s="1678"/>
      <c r="U28" s="1778"/>
      <c r="V28" s="1781"/>
      <c r="W28" s="1835"/>
      <c r="X28" s="1882"/>
      <c r="Y28" s="1929"/>
      <c r="Z28" s="1980"/>
      <c r="AA28" s="2008"/>
      <c r="AB28" s="2050"/>
      <c r="AC28" s="2080"/>
      <c r="AD28" s="2137"/>
      <c r="AE28" s="2179"/>
      <c r="AF28" s="2223"/>
      <c r="AG28"/>
      <c r="AH28" s="2269"/>
      <c r="AI28" s="2300"/>
      <c r="AJ28" s="83"/>
      <c r="AK28" s="83"/>
    </row>
    <row r="29" spans="1:37" ht="15.75" hidden="1" x14ac:dyDescent="0.25">
      <c r="A29" s="95">
        <f t="shared" si="2"/>
        <v>28</v>
      </c>
      <c r="B29" s="104">
        <f>B.Diario!B29</f>
        <v>0</v>
      </c>
      <c r="C29" s="66">
        <f>B.Semanal!B29</f>
        <v>0</v>
      </c>
      <c r="D29" s="66"/>
      <c r="E29" s="431"/>
      <c r="F29" s="526"/>
      <c r="G29" s="544"/>
      <c r="H29" s="765"/>
      <c r="I29" s="827"/>
      <c r="J29" s="918"/>
      <c r="K29" s="965"/>
      <c r="L29" s="1121"/>
      <c r="M29" s="1216"/>
      <c r="N29" s="299"/>
      <c r="O29" s="1322"/>
      <c r="P29" s="1475"/>
      <c r="Q29" s="1543"/>
      <c r="R29" s="1601"/>
      <c r="S29" s="1651"/>
      <c r="T29" s="1680"/>
      <c r="U29" s="1776"/>
      <c r="V29" s="1779"/>
      <c r="W29" s="1837"/>
      <c r="X29" s="1884"/>
      <c r="Y29" s="1931"/>
      <c r="Z29" s="1982"/>
      <c r="AA29" s="2010"/>
      <c r="AB29" s="2052"/>
      <c r="AC29" s="2082"/>
      <c r="AD29" s="2139"/>
      <c r="AE29" s="2181"/>
      <c r="AF29" s="2225"/>
      <c r="AG29" s="299"/>
      <c r="AH29" s="2271"/>
      <c r="AI29" s="2302"/>
      <c r="AJ29" s="83"/>
      <c r="AK29" s="83"/>
    </row>
    <row r="30" spans="1:37" ht="15.75" hidden="1" x14ac:dyDescent="0.25">
      <c r="A30" s="95">
        <f t="shared" si="2"/>
        <v>29</v>
      </c>
      <c r="B30" s="104">
        <f>B.Diario!B30</f>
        <v>0</v>
      </c>
      <c r="C30" s="66">
        <f>B.Semanal!B30</f>
        <v>0</v>
      </c>
      <c r="D30" s="73"/>
      <c r="E30" s="433"/>
      <c r="F30" s="528"/>
      <c r="G30" s="546"/>
      <c r="H30" s="767"/>
      <c r="I30" s="829"/>
      <c r="J30" s="920"/>
      <c r="K30" s="967"/>
      <c r="L30" s="1123"/>
      <c r="M30" s="1218"/>
      <c r="N30" s="773"/>
      <c r="O30" s="1324"/>
      <c r="P30" s="1477"/>
      <c r="Q30" s="1545"/>
      <c r="R30" s="1603"/>
      <c r="S30" s="1653"/>
      <c r="T30" s="1682"/>
      <c r="U30" s="1780"/>
      <c r="V30" s="1774"/>
      <c r="W30" s="1839"/>
      <c r="X30" s="1886"/>
      <c r="Y30" s="1933"/>
      <c r="Z30" s="1984"/>
      <c r="AA30" s="2012"/>
      <c r="AB30" s="2054"/>
      <c r="AC30" s="2084"/>
      <c r="AD30" s="2141"/>
      <c r="AE30" s="2183"/>
      <c r="AF30" s="2227"/>
      <c r="AG30" s="773"/>
      <c r="AH30" s="2273"/>
      <c r="AI30" s="2304"/>
      <c r="AJ30" s="83"/>
      <c r="AK30" s="83"/>
    </row>
    <row r="31" spans="1:37" ht="15.75" hidden="1" x14ac:dyDescent="0.25">
      <c r="A31" s="95">
        <f t="shared" si="2"/>
        <v>30</v>
      </c>
      <c r="B31" s="104">
        <f>B.Diario!B31</f>
        <v>0</v>
      </c>
      <c r="C31" s="66">
        <f>B.Semanal!B31</f>
        <v>0</v>
      </c>
      <c r="D31" s="66"/>
      <c r="E31" s="431"/>
      <c r="F31" s="526"/>
      <c r="G31" s="544"/>
      <c r="H31" s="765"/>
      <c r="I31" s="827"/>
      <c r="J31" s="918"/>
      <c r="K31" s="965"/>
      <c r="L31" s="1121"/>
      <c r="M31" s="1216"/>
      <c r="N31" s="299"/>
      <c r="O31" s="1322"/>
      <c r="P31" s="1475"/>
      <c r="Q31" s="1543"/>
      <c r="R31" s="1601"/>
      <c r="S31" s="1651"/>
      <c r="T31" s="1680"/>
      <c r="U31" s="1776"/>
      <c r="V31" s="1779"/>
      <c r="W31" s="1837"/>
      <c r="X31" s="1884"/>
      <c r="Y31" s="1931"/>
      <c r="Z31" s="1982"/>
      <c r="AA31" s="2010"/>
      <c r="AB31" s="2052"/>
      <c r="AC31" s="2082"/>
      <c r="AD31" s="2139"/>
      <c r="AE31" s="2181"/>
      <c r="AF31" s="2225"/>
      <c r="AG31" s="299"/>
      <c r="AH31" s="2271"/>
      <c r="AI31" s="2302"/>
      <c r="AJ31" s="83"/>
      <c r="AK31" s="83"/>
    </row>
    <row r="32" spans="1:37" ht="15.75" hidden="1" x14ac:dyDescent="0.25">
      <c r="A32" s="95">
        <f t="shared" si="2"/>
        <v>31</v>
      </c>
      <c r="B32" s="104">
        <f>B.Diario!B32</f>
        <v>0</v>
      </c>
      <c r="C32" s="66">
        <f>B.Semanal!B32</f>
        <v>0</v>
      </c>
      <c r="D32" s="66"/>
      <c r="E32" s="431"/>
      <c r="F32" s="526"/>
      <c r="G32" s="544"/>
      <c r="H32" s="765"/>
      <c r="I32" s="827"/>
      <c r="J32" s="918"/>
      <c r="K32" s="965"/>
      <c r="L32" s="1121"/>
      <c r="M32" s="1216"/>
      <c r="N32" s="299"/>
      <c r="O32" s="1322"/>
      <c r="P32" s="1475"/>
      <c r="Q32" s="1543"/>
      <c r="R32" s="1601"/>
      <c r="S32" s="1651"/>
      <c r="T32" s="1680"/>
      <c r="U32" s="1776"/>
      <c r="V32" s="1779"/>
      <c r="W32" s="1837"/>
      <c r="X32" s="1884"/>
      <c r="Y32" s="1931"/>
      <c r="Z32" s="1982"/>
      <c r="AA32" s="2010"/>
      <c r="AB32" s="2052"/>
      <c r="AC32" s="2082"/>
      <c r="AD32" s="2139"/>
      <c r="AE32" s="2181"/>
      <c r="AF32" s="2225"/>
      <c r="AG32" s="299"/>
      <c r="AH32" s="2271"/>
      <c r="AI32" s="2302"/>
      <c r="AJ32" s="83"/>
      <c r="AK32" s="83"/>
    </row>
    <row r="33" spans="1:37" ht="15.75" hidden="1" x14ac:dyDescent="0.25">
      <c r="A33" s="95">
        <f t="shared" si="2"/>
        <v>32</v>
      </c>
      <c r="B33" s="104">
        <f>B.Diario!B33</f>
        <v>0</v>
      </c>
      <c r="C33" s="66">
        <f>B.Semanal!B33</f>
        <v>0</v>
      </c>
      <c r="D33" s="73"/>
      <c r="E33" s="433"/>
      <c r="F33" s="528"/>
      <c r="G33" s="546"/>
      <c r="H33" s="767"/>
      <c r="I33" s="829"/>
      <c r="J33" s="920"/>
      <c r="K33" s="967"/>
      <c r="L33" s="1123"/>
      <c r="M33" s="1218"/>
      <c r="N33" s="773"/>
      <c r="O33" s="1324"/>
      <c r="P33" s="1477"/>
      <c r="Q33" s="1545"/>
      <c r="R33" s="1603"/>
      <c r="S33" s="1653"/>
      <c r="T33" s="1682"/>
      <c r="U33" s="1780"/>
      <c r="V33" s="1774"/>
      <c r="W33" s="1839"/>
      <c r="X33" s="1886"/>
      <c r="Y33" s="1933"/>
      <c r="Z33" s="1984"/>
      <c r="AA33" s="2012"/>
      <c r="AB33" s="2054"/>
      <c r="AC33" s="2084"/>
      <c r="AD33" s="2141"/>
      <c r="AE33" s="2183"/>
      <c r="AF33" s="2227"/>
      <c r="AG33" s="773"/>
      <c r="AH33" s="2273"/>
      <c r="AI33" s="2304"/>
      <c r="AJ33" s="83"/>
      <c r="AK33" s="83"/>
    </row>
    <row r="34" spans="1:37" x14ac:dyDescent="0.25">
      <c r="A34" s="95">
        <f t="shared" si="2"/>
        <v>33</v>
      </c>
      <c r="B34" s="104" t="str">
        <f>B.Diario!B34</f>
        <v>Indicador 3</v>
      </c>
      <c r="C34" s="66" t="str">
        <f>B.Semanal!B34</f>
        <v>Indicador 3</v>
      </c>
      <c r="D34" s="66"/>
      <c r="E34" s="434">
        <v>6288</v>
      </c>
      <c r="F34" s="482">
        <v>12952</v>
      </c>
      <c r="G34" s="482">
        <v>18799</v>
      </c>
      <c r="H34" s="482">
        <v>7141</v>
      </c>
      <c r="I34" s="482">
        <v>13946</v>
      </c>
      <c r="J34" s="482">
        <v>20666</v>
      </c>
      <c r="K34" s="482">
        <v>27233</v>
      </c>
      <c r="L34" s="482">
        <v>29012</v>
      </c>
      <c r="M34" s="482">
        <v>10617</v>
      </c>
      <c r="N34" s="482">
        <v>17312</v>
      </c>
      <c r="O34" s="482">
        <v>24066</v>
      </c>
      <c r="P34" s="482">
        <v>27870</v>
      </c>
      <c r="Q34" s="482">
        <v>9085</v>
      </c>
      <c r="R34" s="482">
        <v>15995</v>
      </c>
      <c r="S34" s="482">
        <v>22741</v>
      </c>
      <c r="T34" s="482">
        <v>29791</v>
      </c>
      <c r="U34" s="482">
        <v>6521</v>
      </c>
      <c r="V34" s="482">
        <v>12801</v>
      </c>
      <c r="W34" s="482">
        <v>19033</v>
      </c>
      <c r="X34" s="482">
        <v>25583</v>
      </c>
      <c r="Y34" s="482">
        <v>28476</v>
      </c>
      <c r="Z34" s="482">
        <v>10332</v>
      </c>
      <c r="AA34" s="482">
        <v>16582</v>
      </c>
      <c r="AB34" s="482">
        <v>23246</v>
      </c>
      <c r="AC34" s="482">
        <v>27990</v>
      </c>
      <c r="AD34" s="482">
        <v>8556</v>
      </c>
      <c r="AE34" s="482">
        <v>14943</v>
      </c>
      <c r="AF34" s="482">
        <v>21411</v>
      </c>
      <c r="AG34" s="482">
        <v>28145</v>
      </c>
      <c r="AH34" s="482">
        <v>28899</v>
      </c>
      <c r="AI34" s="482">
        <v>5565</v>
      </c>
      <c r="AJ34" s="83"/>
      <c r="AK34" s="83"/>
    </row>
    <row r="35" spans="1:37" x14ac:dyDescent="0.25">
      <c r="A35" s="95">
        <f t="shared" si="2"/>
        <v>34</v>
      </c>
      <c r="B35" s="104" t="str">
        <f>B.Diario!B35</f>
        <v>Indicador 4</v>
      </c>
      <c r="C35" s="66" t="str">
        <f>B.Semanal!B35</f>
        <v>Indicador 4</v>
      </c>
      <c r="D35" s="66"/>
      <c r="E35" s="433">
        <v>4891</v>
      </c>
      <c r="F35" s="481">
        <v>9419</v>
      </c>
      <c r="G35" s="481">
        <v>13536</v>
      </c>
      <c r="H35" s="481">
        <v>4766</v>
      </c>
      <c r="I35" s="481">
        <v>10402</v>
      </c>
      <c r="J35" s="481">
        <v>15509</v>
      </c>
      <c r="K35" s="481">
        <v>21328</v>
      </c>
      <c r="L35" s="481">
        <v>22827</v>
      </c>
      <c r="M35" s="481">
        <v>8178</v>
      </c>
      <c r="N35" s="481">
        <v>12376</v>
      </c>
      <c r="O35" s="481">
        <v>17773</v>
      </c>
      <c r="P35" s="481">
        <v>20721</v>
      </c>
      <c r="Q35" s="481">
        <v>6933</v>
      </c>
      <c r="R35" s="481">
        <v>11720</v>
      </c>
      <c r="S35" s="481">
        <v>16901</v>
      </c>
      <c r="T35" s="481">
        <v>22576</v>
      </c>
      <c r="U35" s="481">
        <v>4036</v>
      </c>
      <c r="V35" s="481">
        <v>9061</v>
      </c>
      <c r="W35" s="481">
        <v>13846</v>
      </c>
      <c r="X35" s="481">
        <v>18582</v>
      </c>
      <c r="Y35" s="481">
        <v>21219</v>
      </c>
      <c r="Z35" s="481">
        <v>7449</v>
      </c>
      <c r="AA35" s="481">
        <v>12270</v>
      </c>
      <c r="AB35" s="481">
        <v>17950</v>
      </c>
      <c r="AC35" s="481">
        <v>21587</v>
      </c>
      <c r="AD35" s="481">
        <v>6390</v>
      </c>
      <c r="AE35" s="481">
        <v>11623</v>
      </c>
      <c r="AF35" s="481">
        <v>16304</v>
      </c>
      <c r="AG35" s="481">
        <v>21776</v>
      </c>
      <c r="AH35" s="481">
        <v>22743</v>
      </c>
      <c r="AI35" s="481">
        <v>3501</v>
      </c>
      <c r="AJ35" s="83"/>
      <c r="AK35" s="83"/>
    </row>
    <row r="36" spans="1:37" ht="15.75" hidden="1" x14ac:dyDescent="0.25">
      <c r="A36" s="95">
        <f t="shared" si="2"/>
        <v>35</v>
      </c>
      <c r="B36" s="104">
        <f>B.Diario!B36</f>
        <v>0</v>
      </c>
      <c r="C36" s="66">
        <f>B.Semanal!B36</f>
        <v>0</v>
      </c>
      <c r="D36" s="66"/>
      <c r="E36" s="432"/>
      <c r="F36" s="527"/>
      <c r="G36" s="545"/>
      <c r="H36" s="766"/>
      <c r="I36" s="828"/>
      <c r="J36" s="919"/>
      <c r="K36" s="966"/>
      <c r="L36" s="1122"/>
      <c r="M36" s="1217"/>
      <c r="N36" s="54"/>
      <c r="O36" s="1323"/>
      <c r="P36" s="1476"/>
      <c r="Q36" s="1544"/>
      <c r="R36" s="1602"/>
      <c r="S36" s="1652"/>
      <c r="T36" s="1681"/>
      <c r="U36" s="1782"/>
      <c r="V36" s="1777"/>
      <c r="W36" s="1838"/>
      <c r="X36" s="1885"/>
      <c r="Y36" s="1932"/>
      <c r="Z36" s="1983"/>
      <c r="AA36" s="2011"/>
      <c r="AB36" s="2053"/>
      <c r="AC36" s="2083"/>
      <c r="AD36" s="2140"/>
      <c r="AE36" s="2182"/>
      <c r="AF36" s="2226"/>
      <c r="AG36" s="54"/>
      <c r="AH36" s="2272"/>
      <c r="AI36" s="2303"/>
      <c r="AJ36" s="83"/>
      <c r="AK36" s="83"/>
    </row>
    <row r="37" spans="1:37" ht="15.75" hidden="1" x14ac:dyDescent="0.25">
      <c r="A37" s="95">
        <f t="shared" si="2"/>
        <v>36</v>
      </c>
      <c r="B37" s="104">
        <f>B.Diario!B37</f>
        <v>0</v>
      </c>
      <c r="C37" s="66">
        <f>B.Semanal!B37</f>
        <v>0</v>
      </c>
      <c r="D37" s="66"/>
      <c r="E37" s="431"/>
      <c r="F37" s="526"/>
      <c r="G37" s="544"/>
      <c r="H37" s="765"/>
      <c r="I37" s="827"/>
      <c r="J37" s="918"/>
      <c r="K37" s="965"/>
      <c r="L37" s="1121"/>
      <c r="M37" s="1216"/>
      <c r="N37" s="299"/>
      <c r="O37" s="1322"/>
      <c r="P37" s="1475"/>
      <c r="Q37" s="1543"/>
      <c r="R37" s="1601"/>
      <c r="S37" s="1651"/>
      <c r="T37" s="1680"/>
      <c r="U37" s="1776"/>
      <c r="V37" s="1779"/>
      <c r="W37" s="1837"/>
      <c r="X37" s="1884"/>
      <c r="Y37" s="1931"/>
      <c r="Z37" s="1982"/>
      <c r="AA37" s="2010"/>
      <c r="AB37" s="2052"/>
      <c r="AC37" s="2082"/>
      <c r="AD37" s="2139"/>
      <c r="AE37" s="2181"/>
      <c r="AF37" s="2225"/>
      <c r="AG37" s="299"/>
      <c r="AH37" s="2271"/>
      <c r="AI37" s="2302"/>
      <c r="AJ37" s="83"/>
      <c r="AK37" s="83"/>
    </row>
    <row r="38" spans="1:37" ht="15.75" hidden="1" x14ac:dyDescent="0.25">
      <c r="A38" s="95">
        <f t="shared" si="2"/>
        <v>37</v>
      </c>
      <c r="B38" s="104">
        <f>B.Diario!B38</f>
        <v>0</v>
      </c>
      <c r="C38" s="66">
        <f>B.Semanal!B38</f>
        <v>0</v>
      </c>
      <c r="D38" s="66"/>
      <c r="E38" s="431"/>
      <c r="F38" s="526"/>
      <c r="G38" s="544"/>
      <c r="H38" s="765"/>
      <c r="I38" s="827"/>
      <c r="J38" s="918"/>
      <c r="K38" s="965"/>
      <c r="L38" s="1121"/>
      <c r="M38" s="1216"/>
      <c r="N38" s="299"/>
      <c r="O38" s="1322"/>
      <c r="P38" s="1475"/>
      <c r="Q38" s="1543"/>
      <c r="R38" s="1601"/>
      <c r="S38" s="1651"/>
      <c r="T38" s="1680"/>
      <c r="U38" s="1776"/>
      <c r="V38" s="1779"/>
      <c r="W38" s="1837"/>
      <c r="X38" s="1884"/>
      <c r="Y38" s="1931"/>
      <c r="Z38" s="1982"/>
      <c r="AA38" s="2010"/>
      <c r="AB38" s="2052"/>
      <c r="AC38" s="2082"/>
      <c r="AD38" s="2139"/>
      <c r="AE38" s="2181"/>
      <c r="AF38" s="2225"/>
      <c r="AG38" s="299"/>
      <c r="AH38" s="2271"/>
      <c r="AI38" s="2302"/>
      <c r="AJ38" s="83"/>
      <c r="AK38" s="83"/>
    </row>
    <row r="39" spans="1:37" ht="15.75" hidden="1" x14ac:dyDescent="0.25">
      <c r="A39" s="95">
        <f t="shared" si="2"/>
        <v>38</v>
      </c>
      <c r="B39" s="104">
        <f>B.Diario!B39</f>
        <v>0</v>
      </c>
      <c r="C39" s="66">
        <f>B.Semanal!B39</f>
        <v>0</v>
      </c>
      <c r="D39" s="66"/>
      <c r="E39" s="431"/>
      <c r="F39" s="526"/>
      <c r="G39" s="544"/>
      <c r="H39" s="765"/>
      <c r="I39" s="827"/>
      <c r="J39" s="918"/>
      <c r="K39" s="965"/>
      <c r="L39" s="1121"/>
      <c r="M39" s="1216"/>
      <c r="N39" s="299"/>
      <c r="O39" s="1322"/>
      <c r="P39" s="1475"/>
      <c r="Q39" s="1543"/>
      <c r="R39" s="1601"/>
      <c r="S39" s="1651"/>
      <c r="T39" s="1680"/>
      <c r="U39" s="1776"/>
      <c r="V39" s="1779"/>
      <c r="W39" s="1837"/>
      <c r="X39" s="1884"/>
      <c r="Y39" s="1931"/>
      <c r="Z39" s="1982"/>
      <c r="AA39" s="2010"/>
      <c r="AB39" s="2052"/>
      <c r="AC39" s="2082"/>
      <c r="AD39" s="2139"/>
      <c r="AE39" s="2181"/>
      <c r="AF39" s="2225"/>
      <c r="AG39" s="299"/>
      <c r="AH39" s="2271"/>
      <c r="AI39" s="2302"/>
      <c r="AJ39" s="83"/>
      <c r="AK39" s="83"/>
    </row>
    <row r="40" spans="1:37" ht="15.75" hidden="1" x14ac:dyDescent="0.25">
      <c r="A40" s="95">
        <f t="shared" si="2"/>
        <v>39</v>
      </c>
      <c r="B40" s="104">
        <f>B.Diario!B40</f>
        <v>0</v>
      </c>
      <c r="C40" s="66">
        <f>B.Semanal!B40</f>
        <v>0</v>
      </c>
      <c r="D40" s="66"/>
      <c r="E40" s="431"/>
      <c r="F40" s="526"/>
      <c r="G40" s="544"/>
      <c r="H40" s="765"/>
      <c r="I40" s="827"/>
      <c r="J40" s="918"/>
      <c r="K40" s="965"/>
      <c r="L40" s="1121"/>
      <c r="M40" s="1216"/>
      <c r="N40" s="299"/>
      <c r="O40" s="1322"/>
      <c r="P40" s="1475"/>
      <c r="Q40" s="1543"/>
      <c r="R40" s="1601"/>
      <c r="S40" s="1651"/>
      <c r="T40" s="1680"/>
      <c r="U40" s="1776"/>
      <c r="V40" s="1779"/>
      <c r="W40" s="1837"/>
      <c r="X40" s="1884"/>
      <c r="Y40" s="1931"/>
      <c r="Z40" s="1982"/>
      <c r="AA40" s="2010"/>
      <c r="AB40" s="2052"/>
      <c r="AC40" s="2082"/>
      <c r="AD40" s="2139"/>
      <c r="AE40" s="2181"/>
      <c r="AF40" s="2225"/>
      <c r="AG40" s="299"/>
      <c r="AH40" s="2271"/>
      <c r="AI40" s="2302"/>
      <c r="AJ40" s="83"/>
      <c r="AK40" s="83"/>
    </row>
    <row r="41" spans="1:37" ht="15.75" hidden="1" x14ac:dyDescent="0.25">
      <c r="A41" s="95">
        <f t="shared" si="2"/>
        <v>40</v>
      </c>
      <c r="B41" s="104">
        <f>B.Diario!B41</f>
        <v>0</v>
      </c>
      <c r="C41" s="66">
        <f>B.Semanal!B41</f>
        <v>0</v>
      </c>
      <c r="D41" s="68"/>
      <c r="E41" s="429"/>
      <c r="F41" s="524"/>
      <c r="G41" s="542"/>
      <c r="H41" s="763"/>
      <c r="I41" s="825"/>
      <c r="J41" s="916"/>
      <c r="K41" s="963"/>
      <c r="L41" s="1119"/>
      <c r="M41" s="1214"/>
      <c r="N41"/>
      <c r="O41" s="1320"/>
      <c r="P41" s="1473"/>
      <c r="Q41" s="1541"/>
      <c r="R41" s="1599"/>
      <c r="S41" s="1649"/>
      <c r="T41" s="1678"/>
      <c r="U41" s="1778"/>
      <c r="V41" s="1781"/>
      <c r="W41" s="1835"/>
      <c r="X41" s="1882"/>
      <c r="Y41" s="1929"/>
      <c r="Z41" s="1980"/>
      <c r="AA41" s="2008"/>
      <c r="AB41" s="2050"/>
      <c r="AC41" s="2080"/>
      <c r="AD41" s="2137"/>
      <c r="AE41" s="2179"/>
      <c r="AF41" s="2223"/>
      <c r="AG41"/>
      <c r="AH41" s="2269"/>
      <c r="AI41" s="2300"/>
      <c r="AJ41" s="83"/>
      <c r="AK41" s="83"/>
    </row>
    <row r="42" spans="1:37" x14ac:dyDescent="0.25">
      <c r="A42" s="95">
        <f t="shared" si="2"/>
        <v>41</v>
      </c>
      <c r="B42" s="104" t="str">
        <f>B.Diario!B42</f>
        <v>Indicador 5</v>
      </c>
      <c r="C42" s="66" t="str">
        <f>B.Semanal!B42</f>
        <v>Indicador 5</v>
      </c>
      <c r="D42" s="66"/>
      <c r="E42" s="479">
        <v>361</v>
      </c>
      <c r="F42" s="479">
        <v>473</v>
      </c>
      <c r="G42" s="479">
        <v>380</v>
      </c>
      <c r="H42" s="479">
        <v>432</v>
      </c>
      <c r="I42" s="479">
        <v>478</v>
      </c>
      <c r="J42" s="479">
        <v>410</v>
      </c>
      <c r="K42" s="479">
        <v>475</v>
      </c>
      <c r="L42" s="479">
        <v>467</v>
      </c>
      <c r="M42" s="479">
        <v>388</v>
      </c>
      <c r="N42" s="479">
        <v>490</v>
      </c>
      <c r="O42" s="479">
        <v>457</v>
      </c>
      <c r="P42" s="479">
        <v>424</v>
      </c>
      <c r="Q42" s="479">
        <v>438</v>
      </c>
      <c r="R42" s="479">
        <v>454</v>
      </c>
      <c r="S42" s="479">
        <v>464</v>
      </c>
      <c r="T42" s="479">
        <v>378</v>
      </c>
      <c r="U42" s="479">
        <v>382</v>
      </c>
      <c r="V42" s="479">
        <v>473</v>
      </c>
      <c r="W42" s="479">
        <v>368</v>
      </c>
      <c r="X42" s="479">
        <v>425</v>
      </c>
      <c r="Y42" s="479">
        <v>415</v>
      </c>
      <c r="Z42" s="479">
        <v>438</v>
      </c>
      <c r="AA42" s="479">
        <v>437</v>
      </c>
      <c r="AB42" s="479">
        <v>405</v>
      </c>
      <c r="AC42" s="479">
        <v>419</v>
      </c>
      <c r="AD42" s="479">
        <v>392</v>
      </c>
      <c r="AE42" s="479">
        <v>390</v>
      </c>
      <c r="AF42" s="479">
        <v>389</v>
      </c>
      <c r="AG42" s="479">
        <v>433</v>
      </c>
      <c r="AH42" s="479">
        <v>428</v>
      </c>
      <c r="AI42" s="479">
        <v>448</v>
      </c>
      <c r="AJ42" s="83"/>
      <c r="AK42" s="83"/>
    </row>
    <row r="43" spans="1:37" ht="15.75" hidden="1" x14ac:dyDescent="0.25">
      <c r="A43" s="95">
        <f t="shared" si="2"/>
        <v>42</v>
      </c>
      <c r="B43" s="104">
        <f>B.Diario!B43</f>
        <v>0</v>
      </c>
      <c r="C43" s="66">
        <f>B.Semanal!B43</f>
        <v>0</v>
      </c>
      <c r="D43" s="66"/>
      <c r="E43" s="432"/>
      <c r="F43" s="527"/>
      <c r="G43" s="545"/>
      <c r="H43" s="766"/>
      <c r="I43" s="828"/>
      <c r="J43" s="919"/>
      <c r="K43" s="966"/>
      <c r="L43" s="1122"/>
      <c r="M43" s="1217"/>
      <c r="N43" s="54"/>
      <c r="O43" s="1323"/>
      <c r="P43" s="1476"/>
      <c r="Q43" s="1544"/>
      <c r="R43" s="1602"/>
      <c r="S43" s="1652"/>
      <c r="T43" s="1681"/>
      <c r="U43" s="1782"/>
      <c r="V43" s="1777"/>
      <c r="W43" s="1838"/>
      <c r="X43" s="1885"/>
      <c r="Y43" s="1932"/>
      <c r="Z43" s="1983"/>
      <c r="AA43" s="2011"/>
      <c r="AB43" s="2053"/>
      <c r="AC43" s="2083"/>
      <c r="AD43" s="2140"/>
      <c r="AE43" s="2182"/>
      <c r="AF43" s="2226"/>
      <c r="AG43" s="54"/>
      <c r="AH43" s="2272"/>
      <c r="AI43" s="2303"/>
      <c r="AJ43" s="83"/>
      <c r="AK43" s="83"/>
    </row>
    <row r="44" spans="1:37" x14ac:dyDescent="0.25">
      <c r="A44" s="95">
        <f t="shared" si="2"/>
        <v>43</v>
      </c>
      <c r="B44" s="104" t="str">
        <f>B.Diario!B44</f>
        <v>Indicador 6</v>
      </c>
      <c r="C44" s="66" t="str">
        <f>B.Semanal!B44</f>
        <v>Indicador 6</v>
      </c>
      <c r="D44" s="66"/>
      <c r="E44" s="432">
        <v>487</v>
      </c>
      <c r="F44" s="480">
        <v>964</v>
      </c>
      <c r="G44" s="480">
        <v>1320</v>
      </c>
      <c r="H44" s="480">
        <v>1193</v>
      </c>
      <c r="I44" s="480">
        <v>822</v>
      </c>
      <c r="J44" s="480">
        <v>812</v>
      </c>
      <c r="K44" s="480">
        <v>566</v>
      </c>
      <c r="L44" s="480">
        <v>478</v>
      </c>
      <c r="M44" s="480">
        <v>476</v>
      </c>
      <c r="N44" s="480">
        <v>1338</v>
      </c>
      <c r="O44" s="480">
        <v>918</v>
      </c>
      <c r="P44" s="480">
        <v>869</v>
      </c>
      <c r="Q44" s="480">
        <v>778</v>
      </c>
      <c r="R44" s="480">
        <v>1102</v>
      </c>
      <c r="S44" s="480">
        <v>1098</v>
      </c>
      <c r="T44" s="480">
        <v>606</v>
      </c>
      <c r="U44" s="480">
        <v>600</v>
      </c>
      <c r="V44" s="480">
        <v>792</v>
      </c>
      <c r="W44" s="480">
        <v>1106</v>
      </c>
      <c r="X44" s="480">
        <v>1046</v>
      </c>
      <c r="Y44" s="480">
        <v>787</v>
      </c>
      <c r="Z44" s="480">
        <v>768</v>
      </c>
      <c r="AA44" s="480">
        <v>1232</v>
      </c>
      <c r="AB44" s="480">
        <v>983</v>
      </c>
      <c r="AC44" s="480">
        <v>1038</v>
      </c>
      <c r="AD44" s="480">
        <v>419</v>
      </c>
      <c r="AE44" s="480">
        <v>406</v>
      </c>
      <c r="AF44" s="480">
        <v>814</v>
      </c>
      <c r="AG44" s="480">
        <v>612</v>
      </c>
      <c r="AH44" s="480">
        <v>372</v>
      </c>
      <c r="AI44" s="480">
        <v>1413</v>
      </c>
      <c r="AJ44" s="83"/>
      <c r="AK44" s="83"/>
    </row>
    <row r="45" spans="1:37" ht="15.75" hidden="1" x14ac:dyDescent="0.25">
      <c r="A45" s="95">
        <f t="shared" si="2"/>
        <v>44</v>
      </c>
      <c r="B45" s="104">
        <f>B.Diario!B45</f>
        <v>0</v>
      </c>
      <c r="C45" s="66">
        <f>B.Semanal!B45</f>
        <v>0</v>
      </c>
      <c r="D45" s="66"/>
      <c r="E45" s="432"/>
      <c r="F45" s="527"/>
      <c r="G45" s="545"/>
      <c r="H45" s="766"/>
      <c r="I45" s="828"/>
      <c r="J45" s="919"/>
      <c r="K45" s="966"/>
      <c r="L45" s="1122"/>
      <c r="M45" s="1217"/>
      <c r="N45" s="54"/>
      <c r="O45" s="1323"/>
      <c r="P45" s="1476"/>
      <c r="Q45" s="1544"/>
      <c r="R45" s="1602"/>
      <c r="S45" s="1652"/>
      <c r="T45" s="1681"/>
      <c r="U45" s="1782"/>
      <c r="V45" s="1777"/>
      <c r="W45" s="1838"/>
      <c r="X45" s="1885"/>
      <c r="Y45" s="1932"/>
      <c r="Z45" s="1983"/>
      <c r="AA45" s="2011"/>
      <c r="AB45" s="2053"/>
      <c r="AC45" s="2083"/>
      <c r="AD45" s="2140"/>
      <c r="AE45" s="2182"/>
      <c r="AF45" s="2226"/>
      <c r="AG45" s="54"/>
      <c r="AH45" s="2272"/>
      <c r="AI45" s="2303"/>
      <c r="AJ45" s="83"/>
      <c r="AK45" s="83"/>
    </row>
    <row r="46" spans="1:37" customFormat="1" ht="15.75" x14ac:dyDescent="0.25">
      <c r="A46" s="95">
        <f t="shared" si="2"/>
        <v>45</v>
      </c>
      <c r="B46" s="167" t="str">
        <f>B.Diario!B46</f>
        <v>Indicador 7</v>
      </c>
      <c r="C46" s="66" t="str">
        <f>B.Semanal!B46</f>
        <v>Indicador 7</v>
      </c>
      <c r="D46" s="132"/>
      <c r="E46" s="449">
        <v>730</v>
      </c>
      <c r="F46" s="449">
        <v>1216</v>
      </c>
      <c r="G46" s="449">
        <v>1827</v>
      </c>
      <c r="H46" s="449">
        <v>210</v>
      </c>
      <c r="I46" s="449">
        <v>1663</v>
      </c>
      <c r="J46" s="449">
        <v>2734</v>
      </c>
      <c r="K46" s="449">
        <v>4154</v>
      </c>
      <c r="L46" s="449">
        <v>4534</v>
      </c>
      <c r="M46" s="449">
        <v>1526</v>
      </c>
      <c r="N46" s="449">
        <v>1707</v>
      </c>
      <c r="O46" s="449">
        <v>3378</v>
      </c>
      <c r="P46" s="449">
        <v>4003</v>
      </c>
      <c r="Q46" s="449">
        <v>1003</v>
      </c>
      <c r="R46" s="449">
        <v>1761</v>
      </c>
      <c r="S46" s="449">
        <v>2848</v>
      </c>
      <c r="T46" s="449">
        <v>4418</v>
      </c>
      <c r="U46" s="449">
        <v>524</v>
      </c>
      <c r="V46" s="449">
        <v>1434</v>
      </c>
      <c r="W46" s="449">
        <v>2188</v>
      </c>
      <c r="X46" s="449">
        <v>3314</v>
      </c>
      <c r="Y46" s="449">
        <v>4036</v>
      </c>
      <c r="Z46" s="449">
        <v>850</v>
      </c>
      <c r="AA46" s="449">
        <v>1487</v>
      </c>
      <c r="AB46" s="449">
        <v>2807</v>
      </c>
      <c r="AC46" s="449">
        <v>3534</v>
      </c>
      <c r="AD46" s="449">
        <v>1076</v>
      </c>
      <c r="AE46" s="449">
        <v>2202</v>
      </c>
      <c r="AF46" s="449">
        <v>2814</v>
      </c>
      <c r="AG46" s="449">
        <v>4175</v>
      </c>
      <c r="AH46" s="449">
        <v>4517</v>
      </c>
      <c r="AI46" s="449">
        <v>-321</v>
      </c>
      <c r="AJ46" s="133"/>
      <c r="AK46" s="133"/>
    </row>
    <row r="47" spans="1:37" ht="15.75" hidden="1" x14ac:dyDescent="0.25">
      <c r="A47" s="95">
        <f t="shared" si="2"/>
        <v>46</v>
      </c>
      <c r="B47" s="104">
        <f>B.Diario!B47</f>
        <v>0</v>
      </c>
      <c r="C47" s="66">
        <f>B.Semanal!B47</f>
        <v>0</v>
      </c>
      <c r="D47" s="66"/>
      <c r="E47" s="429"/>
      <c r="F47" s="524"/>
      <c r="G47" s="542"/>
      <c r="H47" s="763"/>
      <c r="I47" s="825"/>
      <c r="J47" s="916"/>
      <c r="K47" s="963"/>
      <c r="L47" s="1119"/>
      <c r="M47" s="1214"/>
      <c r="N47"/>
      <c r="O47" s="1320"/>
      <c r="P47" s="1473"/>
      <c r="Q47" s="1541"/>
      <c r="R47" s="1599"/>
      <c r="S47" s="1649"/>
      <c r="T47" s="1678"/>
      <c r="U47" s="1778"/>
      <c r="V47" s="1781"/>
      <c r="W47" s="1835"/>
      <c r="X47" s="1882"/>
      <c r="Y47" s="1929"/>
      <c r="Z47" s="1980"/>
      <c r="AA47" s="2008"/>
      <c r="AB47" s="2050"/>
      <c r="AC47" s="2080"/>
      <c r="AD47" s="2137"/>
      <c r="AE47" s="2179"/>
      <c r="AF47" s="2223"/>
      <c r="AG47"/>
      <c r="AH47" s="2269"/>
      <c r="AI47" s="2300"/>
      <c r="AJ47" s="83"/>
      <c r="AK47" s="83"/>
    </row>
    <row r="48" spans="1:37" ht="15.75" hidden="1" x14ac:dyDescent="0.25">
      <c r="A48" s="95">
        <f t="shared" si="2"/>
        <v>47</v>
      </c>
      <c r="B48" s="104">
        <f>B.Diario!B48</f>
        <v>0</v>
      </c>
      <c r="C48" s="66">
        <f>B.Semanal!B48</f>
        <v>0</v>
      </c>
      <c r="D48" s="66"/>
      <c r="E48" s="432"/>
      <c r="F48" s="527"/>
      <c r="G48" s="545"/>
      <c r="H48" s="766"/>
      <c r="I48" s="828"/>
      <c r="J48" s="919"/>
      <c r="K48" s="966"/>
      <c r="L48" s="1122"/>
      <c r="M48" s="1217"/>
      <c r="N48" s="54"/>
      <c r="O48" s="1323"/>
      <c r="P48" s="1476"/>
      <c r="Q48" s="1544"/>
      <c r="R48" s="1602"/>
      <c r="S48" s="1652"/>
      <c r="T48" s="1681"/>
      <c r="U48" s="1782"/>
      <c r="V48" s="1777"/>
      <c r="W48" s="1838"/>
      <c r="X48" s="1885"/>
      <c r="Y48" s="1932"/>
      <c r="Z48" s="1983"/>
      <c r="AA48" s="2011"/>
      <c r="AB48" s="2053"/>
      <c r="AC48" s="2083"/>
      <c r="AD48" s="2140"/>
      <c r="AE48" s="2182"/>
      <c r="AF48" s="2226"/>
      <c r="AG48" s="54"/>
      <c r="AH48" s="2272"/>
      <c r="AI48" s="2303"/>
      <c r="AJ48" s="83"/>
      <c r="AK48" s="83"/>
    </row>
    <row r="49" spans="1:37" ht="15.75" hidden="1" x14ac:dyDescent="0.25">
      <c r="A49" s="95">
        <f t="shared" si="2"/>
        <v>48</v>
      </c>
      <c r="B49" s="104">
        <f>B.Diario!B49</f>
        <v>0</v>
      </c>
      <c r="C49" s="66">
        <f>B.Semanal!B49</f>
        <v>0</v>
      </c>
      <c r="D49" s="66"/>
      <c r="E49" s="432"/>
      <c r="F49" s="527"/>
      <c r="G49" s="545"/>
      <c r="H49" s="766"/>
      <c r="I49" s="828"/>
      <c r="J49" s="919"/>
      <c r="K49" s="966"/>
      <c r="L49" s="1122"/>
      <c r="M49" s="1217"/>
      <c r="N49" s="54"/>
      <c r="O49" s="1323"/>
      <c r="P49" s="1476"/>
      <c r="Q49" s="1544"/>
      <c r="R49" s="1602"/>
      <c r="S49" s="1652"/>
      <c r="T49" s="1681"/>
      <c r="U49" s="1782"/>
      <c r="V49" s="1777"/>
      <c r="W49" s="1838"/>
      <c r="X49" s="1885"/>
      <c r="Y49" s="1932"/>
      <c r="Z49" s="1983"/>
      <c r="AA49" s="2011"/>
      <c r="AB49" s="2053"/>
      <c r="AC49" s="2083"/>
      <c r="AD49" s="2140"/>
      <c r="AE49" s="2182"/>
      <c r="AF49" s="2226"/>
      <c r="AG49" s="54"/>
      <c r="AH49" s="2272"/>
      <c r="AI49" s="2303"/>
      <c r="AJ49" s="83"/>
      <c r="AK49" s="83"/>
    </row>
    <row r="50" spans="1:37" ht="15.75" hidden="1" x14ac:dyDescent="0.25">
      <c r="A50" s="95">
        <f t="shared" si="2"/>
        <v>49</v>
      </c>
      <c r="B50" s="104">
        <f>B.Diario!B50</f>
        <v>0</v>
      </c>
      <c r="C50" s="66">
        <f>B.Semanal!B50</f>
        <v>0</v>
      </c>
      <c r="D50" s="66"/>
      <c r="E50" s="429"/>
      <c r="F50" s="524"/>
      <c r="G50" s="542"/>
      <c r="H50" s="763"/>
      <c r="I50" s="825"/>
      <c r="J50" s="916"/>
      <c r="K50" s="963"/>
      <c r="L50" s="1119"/>
      <c r="M50" s="1214"/>
      <c r="N50"/>
      <c r="O50" s="1320"/>
      <c r="P50" s="1473"/>
      <c r="Q50" s="1541"/>
      <c r="R50" s="1599"/>
      <c r="S50" s="1649"/>
      <c r="T50" s="1678"/>
      <c r="U50" s="1778"/>
      <c r="V50" s="1781"/>
      <c r="W50" s="1835"/>
      <c r="X50" s="1882"/>
      <c r="Y50" s="1929"/>
      <c r="Z50" s="1980"/>
      <c r="AA50" s="2008"/>
      <c r="AB50" s="2050"/>
      <c r="AC50" s="2080"/>
      <c r="AD50" s="2137"/>
      <c r="AE50" s="2179"/>
      <c r="AF50" s="2223"/>
      <c r="AG50"/>
      <c r="AH50" s="2269"/>
      <c r="AI50" s="2300"/>
      <c r="AJ50" s="83"/>
      <c r="AK50" s="83"/>
    </row>
    <row r="51" spans="1:37" ht="15.75" hidden="1" x14ac:dyDescent="0.25">
      <c r="A51" s="95">
        <f t="shared" si="2"/>
        <v>50</v>
      </c>
      <c r="B51" s="104">
        <f>B.Diario!B51</f>
        <v>0</v>
      </c>
      <c r="C51" s="66">
        <f>B.Semanal!B51</f>
        <v>0</v>
      </c>
      <c r="D51" s="66"/>
      <c r="E51" s="429"/>
      <c r="F51" s="524"/>
      <c r="G51" s="542"/>
      <c r="H51" s="763"/>
      <c r="I51" s="825"/>
      <c r="J51" s="916"/>
      <c r="K51" s="963"/>
      <c r="L51" s="1119"/>
      <c r="M51" s="1214"/>
      <c r="N51"/>
      <c r="O51" s="1320"/>
      <c r="P51" s="1473"/>
      <c r="Q51" s="1541"/>
      <c r="R51" s="1599"/>
      <c r="S51" s="1649"/>
      <c r="T51" s="1678"/>
      <c r="U51" s="1778"/>
      <c r="V51" s="1781"/>
      <c r="W51" s="1835"/>
      <c r="X51" s="1882"/>
      <c r="Y51" s="1929"/>
      <c r="Z51" s="1980"/>
      <c r="AA51" s="2008"/>
      <c r="AB51" s="2050"/>
      <c r="AC51" s="2080"/>
      <c r="AD51" s="2137"/>
      <c r="AE51" s="2179"/>
      <c r="AF51" s="2223"/>
      <c r="AG51"/>
      <c r="AH51" s="2269"/>
      <c r="AI51" s="2300"/>
      <c r="AJ51" s="83"/>
      <c r="AK51" s="83"/>
    </row>
    <row r="52" spans="1:37" ht="15.75" hidden="1" x14ac:dyDescent="0.25">
      <c r="A52" s="95">
        <f t="shared" si="2"/>
        <v>51</v>
      </c>
      <c r="B52" s="104">
        <f>B.Diario!B52</f>
        <v>0</v>
      </c>
      <c r="C52" s="66">
        <f>B.Semanal!B52</f>
        <v>0</v>
      </c>
      <c r="D52" s="71"/>
      <c r="E52" s="432"/>
      <c r="F52" s="527"/>
      <c r="G52" s="545"/>
      <c r="H52" s="765"/>
      <c r="I52" s="826"/>
      <c r="J52" s="917"/>
      <c r="K52" s="964"/>
      <c r="L52" s="1120"/>
      <c r="M52" s="1215"/>
      <c r="N52" s="772"/>
      <c r="O52" s="1321"/>
      <c r="P52" s="1474"/>
      <c r="Q52" s="1542"/>
      <c r="R52" s="1600"/>
      <c r="S52" s="1650"/>
      <c r="T52" s="1679"/>
      <c r="U52" s="1783"/>
      <c r="V52" s="1775"/>
      <c r="W52" s="1836"/>
      <c r="X52" s="1883"/>
      <c r="Y52" s="1930"/>
      <c r="Z52" s="1981"/>
      <c r="AA52" s="2009"/>
      <c r="AB52" s="2051"/>
      <c r="AC52" s="2081"/>
      <c r="AD52" s="2138"/>
      <c r="AE52" s="2180"/>
      <c r="AF52" s="2224"/>
      <c r="AG52" s="772"/>
      <c r="AH52" s="2270"/>
      <c r="AI52" s="2301"/>
      <c r="AJ52" s="83"/>
      <c r="AK52" s="83"/>
    </row>
    <row r="53" spans="1:37" ht="15.75" hidden="1" x14ac:dyDescent="0.25">
      <c r="A53" s="95">
        <f t="shared" si="2"/>
        <v>52</v>
      </c>
      <c r="B53" s="104">
        <f>B.Diario!B53</f>
        <v>0</v>
      </c>
      <c r="C53" s="66">
        <f>B.Semanal!B53</f>
        <v>0</v>
      </c>
      <c r="D53" s="68"/>
      <c r="E53" s="429"/>
      <c r="F53" s="524"/>
      <c r="G53" s="542"/>
      <c r="H53" s="763"/>
      <c r="I53" s="825"/>
      <c r="J53" s="916"/>
      <c r="K53" s="963"/>
      <c r="L53" s="1119"/>
      <c r="M53" s="1214"/>
      <c r="N53"/>
      <c r="O53" s="1320"/>
      <c r="P53" s="1473"/>
      <c r="Q53" s="1541"/>
      <c r="R53" s="1599"/>
      <c r="S53" s="1649"/>
      <c r="T53" s="1678"/>
      <c r="U53" s="1778"/>
      <c r="V53" s="1781"/>
      <c r="W53" s="1835"/>
      <c r="X53" s="1882"/>
      <c r="Y53" s="1929"/>
      <c r="Z53" s="1980"/>
      <c r="AA53" s="2008"/>
      <c r="AB53" s="2050"/>
      <c r="AC53" s="2080"/>
      <c r="AD53" s="2137"/>
      <c r="AE53" s="2179"/>
      <c r="AF53" s="2223"/>
      <c r="AG53"/>
      <c r="AH53" s="2269"/>
      <c r="AI53" s="2300"/>
      <c r="AJ53" s="83"/>
      <c r="AK53" s="83"/>
    </row>
    <row r="54" spans="1:37" ht="15.75" hidden="1" x14ac:dyDescent="0.25">
      <c r="A54" s="95">
        <f t="shared" si="2"/>
        <v>53</v>
      </c>
      <c r="B54" s="104">
        <f>B.Diario!B54</f>
        <v>0</v>
      </c>
      <c r="C54" s="66">
        <f>B.Semanal!B54</f>
        <v>0</v>
      </c>
      <c r="D54" s="66"/>
      <c r="E54" s="430"/>
      <c r="F54" s="525"/>
      <c r="G54" s="543"/>
      <c r="H54" s="764"/>
      <c r="I54" s="826"/>
      <c r="J54" s="917"/>
      <c r="K54" s="964"/>
      <c r="L54" s="1120"/>
      <c r="M54" s="1215"/>
      <c r="N54" s="772"/>
      <c r="O54" s="1321"/>
      <c r="P54" s="1474"/>
      <c r="Q54" s="1542"/>
      <c r="R54" s="1600"/>
      <c r="S54" s="1650"/>
      <c r="T54" s="1679"/>
      <c r="U54" s="1783"/>
      <c r="V54" s="1775"/>
      <c r="W54" s="1836"/>
      <c r="X54" s="1883"/>
      <c r="Y54" s="1930"/>
      <c r="Z54" s="1981"/>
      <c r="AA54" s="2009"/>
      <c r="AB54" s="2051"/>
      <c r="AC54" s="2081"/>
      <c r="AD54" s="2138"/>
      <c r="AE54" s="2180"/>
      <c r="AF54" s="2224"/>
      <c r="AG54" s="772"/>
      <c r="AH54" s="2270"/>
      <c r="AI54" s="2301"/>
      <c r="AJ54" s="83"/>
      <c r="AK54" s="83"/>
    </row>
    <row r="55" spans="1:37" ht="15.75" hidden="1" x14ac:dyDescent="0.25">
      <c r="A55" s="95">
        <f t="shared" si="2"/>
        <v>54</v>
      </c>
      <c r="B55" s="104">
        <f>B.Diario!B55</f>
        <v>0</v>
      </c>
      <c r="C55" s="66">
        <f>B.Semanal!B55</f>
        <v>0</v>
      </c>
      <c r="D55" s="66"/>
      <c r="E55" s="429"/>
      <c r="F55" s="524"/>
      <c r="G55" s="542"/>
      <c r="H55" s="763"/>
      <c r="I55" s="825"/>
      <c r="J55" s="916"/>
      <c r="K55" s="963"/>
      <c r="L55" s="1119"/>
      <c r="M55" s="1214"/>
      <c r="N55"/>
      <c r="O55" s="1320"/>
      <c r="P55" s="1473"/>
      <c r="Q55" s="1541"/>
      <c r="R55" s="1599"/>
      <c r="S55" s="1649"/>
      <c r="T55" s="1678"/>
      <c r="U55" s="1778"/>
      <c r="V55" s="1781"/>
      <c r="W55" s="1835"/>
      <c r="X55" s="1882"/>
      <c r="Y55" s="1929"/>
      <c r="Z55" s="1980"/>
      <c r="AA55" s="2008"/>
      <c r="AB55" s="2050"/>
      <c r="AC55" s="2080"/>
      <c r="AD55" s="2137"/>
      <c r="AE55" s="2179"/>
      <c r="AF55" s="2223"/>
      <c r="AG55"/>
      <c r="AH55" s="2269"/>
      <c r="AI55" s="2300"/>
      <c r="AJ55" s="83"/>
      <c r="AK55" s="83"/>
    </row>
    <row r="56" spans="1:37" ht="15.75" hidden="1" x14ac:dyDescent="0.25">
      <c r="A56" s="95">
        <f t="shared" si="2"/>
        <v>55</v>
      </c>
      <c r="B56" s="104">
        <f>B.Diario!B56</f>
        <v>0</v>
      </c>
      <c r="C56" s="66">
        <f>B.Semanal!B56</f>
        <v>0</v>
      </c>
      <c r="D56" s="66"/>
      <c r="E56" s="429"/>
      <c r="F56" s="524"/>
      <c r="G56" s="542"/>
      <c r="H56" s="763"/>
      <c r="I56" s="825"/>
      <c r="J56" s="916"/>
      <c r="K56" s="963"/>
      <c r="L56" s="1119"/>
      <c r="M56" s="1214"/>
      <c r="N56"/>
      <c r="O56" s="1320"/>
      <c r="P56" s="1473"/>
      <c r="Q56" s="1541"/>
      <c r="R56" s="1599"/>
      <c r="S56" s="1649"/>
      <c r="T56" s="1678"/>
      <c r="U56" s="1778"/>
      <c r="V56" s="1781"/>
      <c r="W56" s="1835"/>
      <c r="X56" s="1882"/>
      <c r="Y56" s="1929"/>
      <c r="Z56" s="1980"/>
      <c r="AA56" s="2008"/>
      <c r="AB56" s="2050"/>
      <c r="AC56" s="2080"/>
      <c r="AD56" s="2137"/>
      <c r="AE56" s="2179"/>
      <c r="AF56" s="2223"/>
      <c r="AG56"/>
      <c r="AH56" s="2269"/>
      <c r="AI56" s="2300"/>
      <c r="AJ56" s="83"/>
      <c r="AK56" s="83"/>
    </row>
    <row r="57" spans="1:37" ht="15.75" hidden="1" x14ac:dyDescent="0.25">
      <c r="A57" s="95">
        <f t="shared" si="2"/>
        <v>56</v>
      </c>
      <c r="B57" s="104">
        <f>B.Diario!B57</f>
        <v>0</v>
      </c>
      <c r="C57" s="66">
        <f>B.Semanal!B57</f>
        <v>0</v>
      </c>
      <c r="D57" s="66"/>
      <c r="E57" s="430"/>
      <c r="F57" s="525"/>
      <c r="G57" s="543"/>
      <c r="H57" s="764"/>
      <c r="I57" s="826"/>
      <c r="J57" s="917"/>
      <c r="K57" s="964"/>
      <c r="L57" s="1120"/>
      <c r="M57" s="1215"/>
      <c r="N57" s="772"/>
      <c r="O57" s="1321"/>
      <c r="P57" s="1474"/>
      <c r="Q57" s="1542"/>
      <c r="R57" s="1600"/>
      <c r="S57" s="1650"/>
      <c r="T57" s="1679"/>
      <c r="U57" s="1783"/>
      <c r="V57" s="1775"/>
      <c r="W57" s="1836"/>
      <c r="X57" s="1883"/>
      <c r="Y57" s="1930"/>
      <c r="Z57" s="1981"/>
      <c r="AA57" s="2009"/>
      <c r="AB57" s="2051"/>
      <c r="AC57" s="2081"/>
      <c r="AD57" s="2138"/>
      <c r="AE57" s="2180"/>
      <c r="AF57" s="2224"/>
      <c r="AG57" s="772"/>
      <c r="AH57" s="2270"/>
      <c r="AI57" s="2301"/>
      <c r="AJ57" s="83"/>
      <c r="AK57" s="83"/>
    </row>
    <row r="58" spans="1:37" ht="15.75" hidden="1" x14ac:dyDescent="0.25">
      <c r="A58" s="95">
        <f t="shared" si="2"/>
        <v>57</v>
      </c>
      <c r="B58" s="104">
        <f>B.Diario!B58</f>
        <v>0</v>
      </c>
      <c r="C58" s="66">
        <f>B.Semanal!B58</f>
        <v>0</v>
      </c>
      <c r="D58" s="66"/>
      <c r="E58" s="431"/>
      <c r="F58" s="526"/>
      <c r="G58" s="544"/>
      <c r="H58" s="765"/>
      <c r="I58" s="827"/>
      <c r="J58" s="918"/>
      <c r="K58" s="965"/>
      <c r="L58" s="1121"/>
      <c r="M58" s="1216"/>
      <c r="N58" s="299"/>
      <c r="O58" s="1322"/>
      <c r="P58" s="1475"/>
      <c r="Q58" s="1543"/>
      <c r="R58" s="1601"/>
      <c r="S58" s="1651"/>
      <c r="T58" s="1680"/>
      <c r="U58" s="1776"/>
      <c r="V58" s="1779"/>
      <c r="W58" s="1837"/>
      <c r="X58" s="1884"/>
      <c r="Y58" s="1931"/>
      <c r="Z58" s="1982"/>
      <c r="AA58" s="2010"/>
      <c r="AB58" s="2052"/>
      <c r="AC58" s="2082"/>
      <c r="AD58" s="2139"/>
      <c r="AE58" s="2181"/>
      <c r="AF58" s="2225"/>
      <c r="AG58" s="299"/>
      <c r="AH58" s="2271"/>
      <c r="AI58" s="2302"/>
      <c r="AJ58" s="83"/>
      <c r="AK58" s="83"/>
    </row>
    <row r="59" spans="1:37" ht="15.75" hidden="1" x14ac:dyDescent="0.25">
      <c r="A59" s="95">
        <f t="shared" si="2"/>
        <v>58</v>
      </c>
      <c r="B59" s="104">
        <f>B.Diario!B59</f>
        <v>0</v>
      </c>
      <c r="C59" s="66">
        <f>B.Semanal!B59</f>
        <v>0</v>
      </c>
      <c r="D59" s="71"/>
      <c r="E59" s="431"/>
      <c r="F59" s="526"/>
      <c r="G59" s="544"/>
      <c r="H59" s="765"/>
      <c r="I59" s="827"/>
      <c r="J59" s="918"/>
      <c r="K59" s="965"/>
      <c r="L59" s="1121"/>
      <c r="M59" s="1216"/>
      <c r="N59" s="299"/>
      <c r="O59" s="1322"/>
      <c r="P59" s="1475"/>
      <c r="Q59" s="1543"/>
      <c r="R59" s="1601"/>
      <c r="S59" s="1651"/>
      <c r="T59" s="1680"/>
      <c r="U59" s="1776"/>
      <c r="V59" s="1779"/>
      <c r="W59" s="1837"/>
      <c r="X59" s="1884"/>
      <c r="Y59" s="1931"/>
      <c r="Z59" s="1982"/>
      <c r="AA59" s="2010"/>
      <c r="AB59" s="2052"/>
      <c r="AC59" s="2082"/>
      <c r="AD59" s="2139"/>
      <c r="AE59" s="2181"/>
      <c r="AF59" s="2225"/>
      <c r="AG59" s="299"/>
      <c r="AH59" s="2271"/>
      <c r="AI59" s="2302"/>
      <c r="AJ59" s="83"/>
      <c r="AK59" s="83"/>
    </row>
    <row r="60" spans="1:37" ht="15.75" hidden="1" x14ac:dyDescent="0.25">
      <c r="A60" s="95">
        <f t="shared" si="2"/>
        <v>59</v>
      </c>
      <c r="B60" s="104">
        <f>B.Diario!B60</f>
        <v>0</v>
      </c>
      <c r="C60" s="66">
        <f>B.Semanal!B60</f>
        <v>0</v>
      </c>
      <c r="D60" s="68"/>
      <c r="E60" s="429"/>
      <c r="F60" s="524"/>
      <c r="G60" s="542"/>
      <c r="H60" s="763"/>
      <c r="I60" s="825"/>
      <c r="J60" s="916"/>
      <c r="K60" s="963"/>
      <c r="L60" s="1119"/>
      <c r="M60" s="1214"/>
      <c r="N60"/>
      <c r="O60" s="1320"/>
      <c r="P60" s="1473"/>
      <c r="Q60" s="1541"/>
      <c r="R60" s="1599"/>
      <c r="S60" s="1649"/>
      <c r="T60" s="1678"/>
      <c r="U60" s="1778"/>
      <c r="V60" s="1781"/>
      <c r="W60" s="1835"/>
      <c r="X60" s="1882"/>
      <c r="Y60" s="1929"/>
      <c r="Z60" s="1980"/>
      <c r="AA60" s="2008"/>
      <c r="AB60" s="2050"/>
      <c r="AC60" s="2080"/>
      <c r="AD60" s="2137"/>
      <c r="AE60" s="2179"/>
      <c r="AF60" s="2223"/>
      <c r="AG60"/>
      <c r="AH60" s="2269"/>
      <c r="AI60" s="2300"/>
      <c r="AJ60" s="83"/>
      <c r="AK60" s="83"/>
    </row>
    <row r="61" spans="1:37" x14ac:dyDescent="0.25">
      <c r="A61" s="95">
        <f t="shared" si="2"/>
        <v>60</v>
      </c>
      <c r="B61" s="104" t="str">
        <f>B.Diario!B61</f>
        <v>Indicador 8</v>
      </c>
      <c r="C61" s="66" t="str">
        <f>B.Semanal!B61</f>
        <v>Indicador 8</v>
      </c>
      <c r="D61" s="66"/>
      <c r="E61" s="431">
        <v>809</v>
      </c>
      <c r="F61" s="479">
        <v>1613</v>
      </c>
      <c r="G61" s="479">
        <v>2299</v>
      </c>
      <c r="H61" s="479">
        <v>938</v>
      </c>
      <c r="I61" s="479">
        <v>1770</v>
      </c>
      <c r="J61" s="479">
        <v>2580</v>
      </c>
      <c r="K61" s="479">
        <v>3393</v>
      </c>
      <c r="L61" s="479">
        <v>3631</v>
      </c>
      <c r="M61" s="479">
        <v>1389</v>
      </c>
      <c r="N61" s="479">
        <v>2205</v>
      </c>
      <c r="O61" s="479">
        <v>2999</v>
      </c>
      <c r="P61" s="479">
        <v>3475</v>
      </c>
      <c r="Q61" s="479">
        <v>1189</v>
      </c>
      <c r="R61" s="479">
        <v>2003</v>
      </c>
      <c r="S61" s="479">
        <v>2834</v>
      </c>
      <c r="T61" s="479">
        <v>3639</v>
      </c>
      <c r="U61" s="479">
        <v>816</v>
      </c>
      <c r="V61" s="479">
        <v>1650</v>
      </c>
      <c r="W61" s="479">
        <v>2456</v>
      </c>
      <c r="X61" s="479">
        <v>3270</v>
      </c>
      <c r="Y61" s="479">
        <v>3603</v>
      </c>
      <c r="Z61" s="479">
        <v>1285</v>
      </c>
      <c r="AA61" s="479">
        <v>2110</v>
      </c>
      <c r="AB61" s="479">
        <v>2912</v>
      </c>
      <c r="AC61" s="479">
        <v>3500</v>
      </c>
      <c r="AD61" s="479">
        <v>1046</v>
      </c>
      <c r="AE61" s="479">
        <v>1880</v>
      </c>
      <c r="AF61" s="479">
        <v>2701</v>
      </c>
      <c r="AG61" s="479">
        <v>3506</v>
      </c>
      <c r="AH61" s="479">
        <v>3634</v>
      </c>
      <c r="AI61" s="479">
        <v>706</v>
      </c>
      <c r="AJ61" s="83"/>
      <c r="AK61" s="83"/>
    </row>
    <row r="62" spans="1:37" ht="15.75" hidden="1" x14ac:dyDescent="0.25">
      <c r="A62" s="95">
        <f t="shared" si="2"/>
        <v>61</v>
      </c>
      <c r="B62" s="104">
        <f>B.Diario!B62</f>
        <v>0</v>
      </c>
      <c r="C62" s="66">
        <f>B.Semanal!B62</f>
        <v>0</v>
      </c>
      <c r="D62" s="66"/>
      <c r="E62" s="431"/>
      <c r="F62" s="526"/>
      <c r="G62" s="544"/>
      <c r="H62" s="765"/>
      <c r="I62" s="827"/>
      <c r="J62" s="918"/>
      <c r="K62" s="965"/>
      <c r="L62" s="1121"/>
      <c r="M62" s="1216"/>
      <c r="N62" s="299"/>
      <c r="O62" s="1322"/>
      <c r="P62" s="1475"/>
      <c r="Q62" s="1543"/>
      <c r="R62" s="1601"/>
      <c r="S62" s="1651"/>
      <c r="T62" s="1680"/>
      <c r="U62" s="1776"/>
      <c r="V62" s="1779"/>
      <c r="W62" s="1837"/>
      <c r="X62" s="1884"/>
      <c r="Y62" s="1931"/>
      <c r="Z62" s="1982"/>
      <c r="AA62" s="2010"/>
      <c r="AB62" s="2052"/>
      <c r="AC62" s="2082"/>
      <c r="AD62" s="2139"/>
      <c r="AE62" s="2181"/>
      <c r="AF62" s="2225"/>
      <c r="AG62" s="299"/>
      <c r="AH62" s="2271"/>
      <c r="AI62" s="2302"/>
      <c r="AJ62" s="83"/>
      <c r="AK62" s="83"/>
    </row>
    <row r="63" spans="1:37" ht="15.75" hidden="1" x14ac:dyDescent="0.25">
      <c r="A63" s="95">
        <f t="shared" si="2"/>
        <v>62</v>
      </c>
      <c r="B63" s="104">
        <f>B.Diario!B63</f>
        <v>0</v>
      </c>
      <c r="C63" s="66">
        <f>B.Semanal!B63</f>
        <v>0</v>
      </c>
      <c r="D63" s="66"/>
      <c r="E63" s="431"/>
      <c r="F63" s="526"/>
      <c r="G63" s="544"/>
      <c r="H63" s="765"/>
      <c r="I63" s="827"/>
      <c r="J63" s="918"/>
      <c r="K63" s="965"/>
      <c r="L63" s="1121"/>
      <c r="M63" s="1216"/>
      <c r="N63" s="299"/>
      <c r="O63" s="1322"/>
      <c r="P63" s="1475"/>
      <c r="Q63" s="1543"/>
      <c r="R63" s="1601"/>
      <c r="S63" s="1651"/>
      <c r="T63" s="1680"/>
      <c r="U63" s="1776"/>
      <c r="V63" s="1779"/>
      <c r="W63" s="1837"/>
      <c r="X63" s="1884"/>
      <c r="Y63" s="1931"/>
      <c r="Z63" s="1982"/>
      <c r="AA63" s="2010"/>
      <c r="AB63" s="2052"/>
      <c r="AC63" s="2082"/>
      <c r="AD63" s="2139"/>
      <c r="AE63" s="2181"/>
      <c r="AF63" s="2225"/>
      <c r="AG63" s="299"/>
      <c r="AH63" s="2271"/>
      <c r="AI63" s="2302"/>
      <c r="AJ63" s="83"/>
      <c r="AK63" s="83"/>
    </row>
    <row r="64" spans="1:37" x14ac:dyDescent="0.25">
      <c r="A64" s="95">
        <f t="shared" si="2"/>
        <v>63</v>
      </c>
      <c r="B64" s="104" t="str">
        <f>B.Diario!B64</f>
        <v>Indicador 9</v>
      </c>
      <c r="C64" s="66" t="str">
        <f>B.Semanal!B64</f>
        <v>Indicador 9</v>
      </c>
      <c r="D64" s="66"/>
      <c r="E64" s="434">
        <v>226.58303886925796</v>
      </c>
      <c r="F64" s="482">
        <v>333.97807435653004</v>
      </c>
      <c r="G64" s="482">
        <v>146.1056105610561</v>
      </c>
      <c r="H64" s="482">
        <v>211.30303030303031</v>
      </c>
      <c r="I64" s="482">
        <v>217.32078699743371</v>
      </c>
      <c r="J64" s="482">
        <v>114.57382259462582</v>
      </c>
      <c r="K64" s="482">
        <v>100.80122057541413</v>
      </c>
      <c r="L64" s="482">
        <v>223.3468559837728</v>
      </c>
      <c r="M64" s="482">
        <v>78.390101117615757</v>
      </c>
      <c r="N64" s="482">
        <v>44.727148703956345</v>
      </c>
      <c r="O64" s="482">
        <v>165.24765116839316</v>
      </c>
      <c r="P64" s="482">
        <v>-17.011132115101873</v>
      </c>
      <c r="Q64" s="482">
        <v>93.221281741233383</v>
      </c>
      <c r="R64" s="482">
        <v>60.814254859611225</v>
      </c>
      <c r="S64" s="482">
        <v>186.30387314790747</v>
      </c>
      <c r="T64" s="482">
        <v>31.755839934998974</v>
      </c>
      <c r="U64" s="482">
        <v>167.00287631831256</v>
      </c>
      <c r="V64" s="482">
        <v>209.23000473260765</v>
      </c>
      <c r="W64" s="482">
        <v>248.60106216807247</v>
      </c>
      <c r="X64" s="482">
        <v>86.342321219226264</v>
      </c>
      <c r="Y64" s="482">
        <v>16.258228923338294</v>
      </c>
      <c r="Z64" s="482">
        <v>173.58502954694683</v>
      </c>
      <c r="AA64" s="482">
        <v>236.52247406838262</v>
      </c>
      <c r="AB64" s="482">
        <v>330.33018103215346</v>
      </c>
      <c r="AC64" s="482">
        <v>131.81183645809804</v>
      </c>
      <c r="AD64" s="482">
        <v>6.1939218523878452</v>
      </c>
      <c r="AE64" s="482">
        <v>31.420454545454547</v>
      </c>
      <c r="AF64" s="482">
        <v>1.5801354401801859E-2</v>
      </c>
      <c r="AG64" s="482">
        <v>185.71644042232276</v>
      </c>
      <c r="AH64" s="482">
        <v>3.535677137507804</v>
      </c>
      <c r="AI64" s="482">
        <v>244.10743801652893</v>
      </c>
      <c r="AJ64" s="83"/>
      <c r="AK64" s="83"/>
    </row>
    <row r="65" spans="1:37" ht="15.75" hidden="1" x14ac:dyDescent="0.25">
      <c r="A65" s="95">
        <f t="shared" si="2"/>
        <v>64</v>
      </c>
      <c r="B65" s="104">
        <f>B.Diario!B65</f>
        <v>0</v>
      </c>
      <c r="C65" s="66">
        <f>B.Semanal!B65</f>
        <v>0</v>
      </c>
      <c r="D65" s="66"/>
      <c r="E65" s="431"/>
      <c r="F65" s="526"/>
      <c r="G65" s="544"/>
      <c r="H65" s="765"/>
      <c r="I65" s="827"/>
      <c r="J65" s="918"/>
      <c r="K65" s="965"/>
      <c r="L65" s="1121"/>
      <c r="M65" s="1216"/>
      <c r="N65" s="299"/>
      <c r="O65" s="1322"/>
      <c r="P65" s="1475"/>
      <c r="Q65" s="1543"/>
      <c r="R65" s="1601"/>
      <c r="S65" s="1651"/>
      <c r="T65" s="1680"/>
      <c r="U65" s="1776"/>
      <c r="V65" s="1779"/>
      <c r="W65" s="1837"/>
      <c r="X65" s="1884"/>
      <c r="Y65" s="1931"/>
      <c r="Z65" s="1982"/>
      <c r="AA65" s="2010"/>
      <c r="AB65" s="2052"/>
      <c r="AC65" s="2082"/>
      <c r="AD65" s="2139"/>
      <c r="AE65" s="2181"/>
      <c r="AF65" s="2225"/>
      <c r="AG65" s="299"/>
      <c r="AH65" s="2271"/>
      <c r="AI65" s="2302"/>
      <c r="AJ65" s="83"/>
      <c r="AK65" s="83"/>
    </row>
    <row r="66" spans="1:37" ht="15.75" hidden="1" x14ac:dyDescent="0.25">
      <c r="A66" s="95">
        <f t="shared" si="2"/>
        <v>65</v>
      </c>
      <c r="B66" s="104">
        <f>B.Diario!B66</f>
        <v>0</v>
      </c>
      <c r="C66" s="66">
        <f>B.Semanal!B66</f>
        <v>0</v>
      </c>
      <c r="D66" s="66"/>
      <c r="E66" s="434"/>
      <c r="F66" s="529"/>
      <c r="G66" s="547"/>
      <c r="H66" s="768"/>
      <c r="I66" s="830"/>
      <c r="J66" s="921"/>
      <c r="K66" s="968"/>
      <c r="L66" s="1124"/>
      <c r="M66" s="1219"/>
      <c r="N66" s="774"/>
      <c r="O66" s="1325"/>
      <c r="P66" s="1478"/>
      <c r="Q66" s="1546"/>
      <c r="R66" s="1604"/>
      <c r="S66" s="1654"/>
      <c r="T66" s="1683"/>
      <c r="U66" s="1772"/>
      <c r="V66" s="1791"/>
      <c r="W66" s="1840"/>
      <c r="X66" s="1887"/>
      <c r="Y66" s="1934"/>
      <c r="Z66" s="1985"/>
      <c r="AA66" s="2013"/>
      <c r="AB66" s="2055"/>
      <c r="AC66" s="2085"/>
      <c r="AD66" s="2142"/>
      <c r="AE66" s="2184"/>
      <c r="AF66" s="2228"/>
      <c r="AG66" s="774"/>
      <c r="AH66" s="2274"/>
      <c r="AI66" s="2305"/>
      <c r="AJ66" s="83"/>
      <c r="AK66" s="83"/>
    </row>
    <row r="67" spans="1:37" ht="15.75" hidden="1" x14ac:dyDescent="0.25">
      <c r="A67" s="95">
        <f t="shared" si="2"/>
        <v>66</v>
      </c>
      <c r="B67" s="104">
        <f>B.Diario!B67</f>
        <v>0</v>
      </c>
      <c r="C67" s="66">
        <f>B.Semanal!B67</f>
        <v>0</v>
      </c>
      <c r="D67" s="66"/>
      <c r="E67" s="434"/>
      <c r="F67" s="529"/>
      <c r="G67" s="547"/>
      <c r="H67" s="768"/>
      <c r="I67" s="830"/>
      <c r="J67" s="921"/>
      <c r="K67" s="968"/>
      <c r="L67" s="1124"/>
      <c r="M67" s="1219"/>
      <c r="N67" s="774"/>
      <c r="O67" s="1325"/>
      <c r="P67" s="1478"/>
      <c r="Q67" s="1546"/>
      <c r="R67" s="1604"/>
      <c r="S67" s="1654"/>
      <c r="T67" s="1683"/>
      <c r="U67" s="1772"/>
      <c r="V67" s="1791"/>
      <c r="W67" s="1840"/>
      <c r="X67" s="1887"/>
      <c r="Y67" s="1934"/>
      <c r="Z67" s="1985"/>
      <c r="AA67" s="2013"/>
      <c r="AB67" s="2055"/>
      <c r="AC67" s="2085"/>
      <c r="AD67" s="2142"/>
      <c r="AE67" s="2184"/>
      <c r="AF67" s="2228"/>
      <c r="AG67" s="774"/>
      <c r="AH67" s="2274"/>
      <c r="AI67" s="2305"/>
      <c r="AJ67" s="83"/>
      <c r="AK67" s="83"/>
    </row>
    <row r="68" spans="1:37" ht="15.75" hidden="1" x14ac:dyDescent="0.25">
      <c r="A68" s="95">
        <f t="shared" si="2"/>
        <v>67</v>
      </c>
      <c r="B68" s="104">
        <f>B.Diario!B68</f>
        <v>0</v>
      </c>
      <c r="C68" s="66">
        <f>B.Semanal!B68</f>
        <v>0</v>
      </c>
      <c r="D68" s="66"/>
      <c r="E68" s="434"/>
      <c r="F68" s="529"/>
      <c r="G68" s="547"/>
      <c r="H68" s="768"/>
      <c r="I68" s="830"/>
      <c r="J68" s="921"/>
      <c r="K68" s="968"/>
      <c r="L68" s="1124"/>
      <c r="M68" s="1219"/>
      <c r="N68" s="774"/>
      <c r="O68" s="1325"/>
      <c r="P68" s="1478"/>
      <c r="Q68" s="1546"/>
      <c r="R68" s="1604"/>
      <c r="S68" s="1654"/>
      <c r="T68" s="1683"/>
      <c r="U68" s="1772"/>
      <c r="V68" s="1791"/>
      <c r="W68" s="1840"/>
      <c r="X68" s="1887"/>
      <c r="Y68" s="1934"/>
      <c r="Z68" s="1985"/>
      <c r="AA68" s="2013"/>
      <c r="AB68" s="2055"/>
      <c r="AC68" s="2085"/>
      <c r="AD68" s="2142"/>
      <c r="AE68" s="2184"/>
      <c r="AF68" s="2228"/>
      <c r="AG68" s="774"/>
      <c r="AH68" s="2274"/>
      <c r="AI68" s="2305"/>
      <c r="AJ68" s="83"/>
      <c r="AK68" s="83"/>
    </row>
    <row r="69" spans="1:37" ht="15.75" hidden="1" x14ac:dyDescent="0.25">
      <c r="A69" s="95">
        <f t="shared" ref="A69:A132" si="3">A68+1</f>
        <v>68</v>
      </c>
      <c r="B69" s="104">
        <f>B.Diario!B69</f>
        <v>0</v>
      </c>
      <c r="C69" s="66">
        <f>B.Semanal!B69</f>
        <v>0</v>
      </c>
      <c r="D69" s="66"/>
      <c r="E69" s="434"/>
      <c r="F69" s="529"/>
      <c r="G69" s="547"/>
      <c r="H69" s="768"/>
      <c r="I69" s="830"/>
      <c r="J69" s="921"/>
      <c r="K69" s="968"/>
      <c r="L69" s="1124"/>
      <c r="M69" s="1219"/>
      <c r="N69" s="774"/>
      <c r="O69" s="1325"/>
      <c r="P69" s="1478"/>
      <c r="Q69" s="1546"/>
      <c r="R69" s="1604"/>
      <c r="S69" s="1654"/>
      <c r="T69" s="1683"/>
      <c r="U69" s="1772"/>
      <c r="V69" s="1791"/>
      <c r="W69" s="1840"/>
      <c r="X69" s="1887"/>
      <c r="Y69" s="1934"/>
      <c r="Z69" s="1985"/>
      <c r="AA69" s="2013"/>
      <c r="AB69" s="2055"/>
      <c r="AC69" s="2085"/>
      <c r="AD69" s="2142"/>
      <c r="AE69" s="2184"/>
      <c r="AF69" s="2228"/>
      <c r="AG69" s="774"/>
      <c r="AH69" s="2274"/>
      <c r="AI69" s="2305"/>
      <c r="AJ69" s="83"/>
      <c r="AK69" s="83"/>
    </row>
    <row r="70" spans="1:37" ht="15.75" hidden="1" x14ac:dyDescent="0.25">
      <c r="A70" s="95">
        <f t="shared" si="3"/>
        <v>69</v>
      </c>
      <c r="B70" s="104">
        <f>B.Diario!B70</f>
        <v>0</v>
      </c>
      <c r="C70" s="66">
        <f>B.Semanal!B70</f>
        <v>0</v>
      </c>
      <c r="D70" s="66"/>
      <c r="E70" s="431"/>
      <c r="F70" s="526"/>
      <c r="G70" s="544"/>
      <c r="H70" s="765"/>
      <c r="I70" s="827"/>
      <c r="J70" s="918"/>
      <c r="K70" s="965"/>
      <c r="L70" s="1121"/>
      <c r="M70" s="1216"/>
      <c r="N70" s="299"/>
      <c r="O70" s="1322"/>
      <c r="P70" s="1475"/>
      <c r="Q70" s="1543"/>
      <c r="R70" s="1601"/>
      <c r="S70" s="1651"/>
      <c r="T70" s="1680"/>
      <c r="U70" s="1776"/>
      <c r="V70" s="1779"/>
      <c r="W70" s="1837"/>
      <c r="X70" s="1884"/>
      <c r="Y70" s="1931"/>
      <c r="Z70" s="1982"/>
      <c r="AA70" s="2010"/>
      <c r="AB70" s="2052"/>
      <c r="AC70" s="2082"/>
      <c r="AD70" s="2139"/>
      <c r="AE70" s="2181"/>
      <c r="AF70" s="2225"/>
      <c r="AG70" s="299"/>
      <c r="AH70" s="2271"/>
      <c r="AI70" s="2302"/>
      <c r="AJ70" s="83"/>
      <c r="AK70" s="83"/>
    </row>
    <row r="71" spans="1:37" ht="15.75" hidden="1" x14ac:dyDescent="0.25">
      <c r="A71" s="95">
        <f t="shared" si="3"/>
        <v>70</v>
      </c>
      <c r="B71" s="104">
        <f>B.Diario!B71</f>
        <v>0</v>
      </c>
      <c r="C71" s="66">
        <f>B.Semanal!B71</f>
        <v>0</v>
      </c>
      <c r="D71" s="66"/>
      <c r="E71" s="431"/>
      <c r="F71" s="526"/>
      <c r="G71" s="544"/>
      <c r="H71" s="765"/>
      <c r="I71" s="827"/>
      <c r="J71" s="918"/>
      <c r="K71" s="965"/>
      <c r="L71" s="1121"/>
      <c r="M71" s="1216"/>
      <c r="N71" s="299"/>
      <c r="O71" s="1322"/>
      <c r="P71" s="1475"/>
      <c r="Q71" s="1543"/>
      <c r="R71" s="1601"/>
      <c r="S71" s="1651"/>
      <c r="T71" s="1680"/>
      <c r="U71" s="1776"/>
      <c r="V71" s="1779"/>
      <c r="W71" s="1837"/>
      <c r="X71" s="1884"/>
      <c r="Y71" s="1931"/>
      <c r="Z71" s="1982"/>
      <c r="AA71" s="2010"/>
      <c r="AB71" s="2052"/>
      <c r="AC71" s="2082"/>
      <c r="AD71" s="2139"/>
      <c r="AE71" s="2181"/>
      <c r="AF71" s="2225"/>
      <c r="AG71" s="299"/>
      <c r="AH71" s="2271"/>
      <c r="AI71" s="2302"/>
      <c r="AJ71" s="83"/>
      <c r="AK71" s="83"/>
    </row>
    <row r="72" spans="1:37" ht="15.75" hidden="1" x14ac:dyDescent="0.25">
      <c r="A72" s="95">
        <f t="shared" si="3"/>
        <v>71</v>
      </c>
      <c r="B72" s="104">
        <f>B.Diario!B72</f>
        <v>0</v>
      </c>
      <c r="C72" s="66">
        <f>B.Semanal!B72</f>
        <v>0</v>
      </c>
      <c r="D72" s="71"/>
      <c r="E72" s="431"/>
      <c r="F72" s="526"/>
      <c r="G72" s="544"/>
      <c r="H72" s="765"/>
      <c r="I72" s="827"/>
      <c r="J72" s="918"/>
      <c r="K72" s="965"/>
      <c r="L72" s="1121"/>
      <c r="M72" s="1216"/>
      <c r="N72" s="299"/>
      <c r="O72" s="1322"/>
      <c r="P72" s="1475"/>
      <c r="Q72" s="1543"/>
      <c r="R72" s="1601"/>
      <c r="S72" s="1651"/>
      <c r="T72" s="1680"/>
      <c r="U72" s="1776"/>
      <c r="V72" s="1779"/>
      <c r="W72" s="1837"/>
      <c r="X72" s="1884"/>
      <c r="Y72" s="1931"/>
      <c r="Z72" s="1982"/>
      <c r="AA72" s="2010"/>
      <c r="AB72" s="2052"/>
      <c r="AC72" s="2082"/>
      <c r="AD72" s="2139"/>
      <c r="AE72" s="2181"/>
      <c r="AF72" s="2225"/>
      <c r="AG72" s="299"/>
      <c r="AH72" s="2271"/>
      <c r="AI72" s="2302"/>
      <c r="AJ72" s="83"/>
      <c r="AK72" s="83"/>
    </row>
    <row r="73" spans="1:37" ht="15.75" hidden="1" x14ac:dyDescent="0.25">
      <c r="A73" s="95">
        <f t="shared" si="3"/>
        <v>72</v>
      </c>
      <c r="B73" s="104">
        <f>B.Diario!B73</f>
        <v>0</v>
      </c>
      <c r="C73" s="66">
        <f>B.Semanal!B73</f>
        <v>0</v>
      </c>
      <c r="D73" s="68"/>
      <c r="E73" s="429"/>
      <c r="F73" s="524"/>
      <c r="G73" s="542"/>
      <c r="H73" s="763"/>
      <c r="I73" s="825"/>
      <c r="J73" s="916"/>
      <c r="K73" s="963"/>
      <c r="L73" s="1119"/>
      <c r="M73" s="1214"/>
      <c r="N73"/>
      <c r="O73" s="1320"/>
      <c r="P73" s="1473"/>
      <c r="Q73" s="1541"/>
      <c r="R73" s="1599"/>
      <c r="S73" s="1649"/>
      <c r="T73" s="1678"/>
      <c r="U73" s="1778"/>
      <c r="V73" s="1781"/>
      <c r="W73" s="1835"/>
      <c r="X73" s="1882"/>
      <c r="Y73" s="1929"/>
      <c r="Z73" s="1980"/>
      <c r="AA73" s="2008"/>
      <c r="AB73" s="2050"/>
      <c r="AC73" s="2080"/>
      <c r="AD73" s="2137"/>
      <c r="AE73" s="2179"/>
      <c r="AF73" s="2223"/>
      <c r="AG73"/>
      <c r="AH73" s="2269"/>
      <c r="AI73" s="2300"/>
      <c r="AJ73" s="83"/>
      <c r="AK73" s="83"/>
    </row>
    <row r="74" spans="1:37" ht="15.75" hidden="1" x14ac:dyDescent="0.25">
      <c r="A74" s="95">
        <f t="shared" si="3"/>
        <v>73</v>
      </c>
      <c r="B74" s="104">
        <f>B.Diario!B74</f>
        <v>0</v>
      </c>
      <c r="C74" s="66">
        <f>B.Semanal!B74</f>
        <v>0</v>
      </c>
      <c r="D74" s="66"/>
      <c r="E74" s="431"/>
      <c r="F74" s="526"/>
      <c r="G74" s="544"/>
      <c r="H74" s="765"/>
      <c r="I74" s="827"/>
      <c r="J74" s="918"/>
      <c r="K74" s="965"/>
      <c r="L74" s="1121"/>
      <c r="M74" s="1216"/>
      <c r="N74" s="299"/>
      <c r="O74" s="1322"/>
      <c r="P74" s="1475"/>
      <c r="Q74" s="1543"/>
      <c r="R74" s="1601"/>
      <c r="S74" s="1651"/>
      <c r="T74" s="1680"/>
      <c r="U74" s="1776"/>
      <c r="V74" s="1779"/>
      <c r="W74" s="1837"/>
      <c r="X74" s="1884"/>
      <c r="Y74" s="1931"/>
      <c r="Z74" s="1982"/>
      <c r="AA74" s="2010"/>
      <c r="AB74" s="2052"/>
      <c r="AC74" s="2082"/>
      <c r="AD74" s="2139"/>
      <c r="AE74" s="2181"/>
      <c r="AF74" s="2225"/>
      <c r="AG74" s="299"/>
      <c r="AH74" s="2271"/>
      <c r="AI74" s="2302"/>
      <c r="AJ74" s="83"/>
      <c r="AK74" s="83"/>
    </row>
    <row r="75" spans="1:37" ht="15.75" hidden="1" x14ac:dyDescent="0.25">
      <c r="A75" s="95">
        <f t="shared" si="3"/>
        <v>74</v>
      </c>
      <c r="B75" s="104">
        <f>B.Diario!B75</f>
        <v>0</v>
      </c>
      <c r="C75" s="66">
        <f>B.Semanal!B75</f>
        <v>0</v>
      </c>
      <c r="D75" s="66"/>
      <c r="E75" s="430"/>
      <c r="F75" s="525"/>
      <c r="G75" s="543"/>
      <c r="H75" s="764"/>
      <c r="I75" s="826"/>
      <c r="J75" s="917"/>
      <c r="K75" s="964"/>
      <c r="L75" s="1120"/>
      <c r="M75" s="1215"/>
      <c r="N75" s="772"/>
      <c r="O75" s="1321"/>
      <c r="P75" s="1474"/>
      <c r="Q75" s="1542"/>
      <c r="R75" s="1600"/>
      <c r="S75" s="1650"/>
      <c r="T75" s="1679"/>
      <c r="U75" s="1783"/>
      <c r="V75" s="1775"/>
      <c r="W75" s="1836"/>
      <c r="X75" s="1883"/>
      <c r="Y75" s="1930"/>
      <c r="Z75" s="1981"/>
      <c r="AA75" s="2009"/>
      <c r="AB75" s="2051"/>
      <c r="AC75" s="2081"/>
      <c r="AD75" s="2138"/>
      <c r="AE75" s="2180"/>
      <c r="AF75" s="2224"/>
      <c r="AG75" s="772"/>
      <c r="AH75" s="2270"/>
      <c r="AI75" s="2301"/>
      <c r="AJ75" s="83"/>
      <c r="AK75" s="83"/>
    </row>
    <row r="76" spans="1:37" ht="15.75" hidden="1" x14ac:dyDescent="0.25">
      <c r="A76" s="95">
        <f t="shared" si="3"/>
        <v>75</v>
      </c>
      <c r="B76" s="104">
        <f>B.Diario!B76</f>
        <v>0</v>
      </c>
      <c r="C76" s="66">
        <f>B.Semanal!B76</f>
        <v>0</v>
      </c>
      <c r="D76" s="66"/>
      <c r="E76" s="430"/>
      <c r="F76" s="525"/>
      <c r="G76" s="543"/>
      <c r="H76" s="764"/>
      <c r="I76" s="826"/>
      <c r="J76" s="917"/>
      <c r="K76" s="964"/>
      <c r="L76" s="1120"/>
      <c r="M76" s="1215"/>
      <c r="N76" s="772"/>
      <c r="O76" s="1321"/>
      <c r="P76" s="1474"/>
      <c r="Q76" s="1542"/>
      <c r="R76" s="1600"/>
      <c r="S76" s="1650"/>
      <c r="T76" s="1679"/>
      <c r="U76" s="1783"/>
      <c r="V76" s="1775"/>
      <c r="W76" s="1836"/>
      <c r="X76" s="1883"/>
      <c r="Y76" s="1930"/>
      <c r="Z76" s="1981"/>
      <c r="AA76" s="2009"/>
      <c r="AB76" s="2051"/>
      <c r="AC76" s="2081"/>
      <c r="AD76" s="2138"/>
      <c r="AE76" s="2180"/>
      <c r="AF76" s="2224"/>
      <c r="AG76" s="772"/>
      <c r="AH76" s="2270"/>
      <c r="AI76" s="2301"/>
      <c r="AJ76" s="83"/>
      <c r="AK76" s="83"/>
    </row>
    <row r="77" spans="1:37" ht="15.75" hidden="1" x14ac:dyDescent="0.25">
      <c r="A77" s="95">
        <f t="shared" si="3"/>
        <v>76</v>
      </c>
      <c r="B77" s="104">
        <f>B.Diario!B77</f>
        <v>0</v>
      </c>
      <c r="C77" s="66">
        <f>B.Semanal!B77</f>
        <v>0</v>
      </c>
      <c r="D77" s="66"/>
      <c r="E77" s="430"/>
      <c r="F77" s="525"/>
      <c r="G77" s="543"/>
      <c r="H77" s="764"/>
      <c r="I77" s="826"/>
      <c r="J77" s="917"/>
      <c r="K77" s="964"/>
      <c r="L77" s="1120"/>
      <c r="M77" s="1215"/>
      <c r="N77" s="772"/>
      <c r="O77" s="1321"/>
      <c r="P77" s="1474"/>
      <c r="Q77" s="1542"/>
      <c r="R77" s="1600"/>
      <c r="S77" s="1650"/>
      <c r="T77" s="1679"/>
      <c r="U77" s="1783"/>
      <c r="V77" s="1775"/>
      <c r="W77" s="1836"/>
      <c r="X77" s="1883"/>
      <c r="Y77" s="1930"/>
      <c r="Z77" s="1981"/>
      <c r="AA77" s="2009"/>
      <c r="AB77" s="2051"/>
      <c r="AC77" s="2081"/>
      <c r="AD77" s="2138"/>
      <c r="AE77" s="2180"/>
      <c r="AF77" s="2224"/>
      <c r="AG77" s="772"/>
      <c r="AH77" s="2270"/>
      <c r="AI77" s="2301"/>
      <c r="AJ77" s="83"/>
      <c r="AK77" s="83"/>
    </row>
    <row r="78" spans="1:37" ht="15.75" hidden="1" x14ac:dyDescent="0.25">
      <c r="A78" s="95">
        <f t="shared" si="3"/>
        <v>77</v>
      </c>
      <c r="B78" s="104">
        <f>B.Diario!B78</f>
        <v>0</v>
      </c>
      <c r="C78" s="66">
        <f>B.Semanal!B78</f>
        <v>0</v>
      </c>
      <c r="D78" s="66"/>
      <c r="E78" s="430"/>
      <c r="F78" s="525"/>
      <c r="G78" s="543"/>
      <c r="H78" s="764"/>
      <c r="I78" s="826"/>
      <c r="J78" s="917"/>
      <c r="K78" s="964"/>
      <c r="L78" s="1120"/>
      <c r="M78" s="1215"/>
      <c r="N78" s="772"/>
      <c r="O78" s="1321"/>
      <c r="P78" s="1474"/>
      <c r="Q78" s="1542"/>
      <c r="R78" s="1600"/>
      <c r="S78" s="1650"/>
      <c r="T78" s="1679"/>
      <c r="U78" s="1783"/>
      <c r="V78" s="1775"/>
      <c r="W78" s="1836"/>
      <c r="X78" s="1883"/>
      <c r="Y78" s="1930"/>
      <c r="Z78" s="1981"/>
      <c r="AA78" s="2009"/>
      <c r="AB78" s="2051"/>
      <c r="AC78" s="2081"/>
      <c r="AD78" s="2138"/>
      <c r="AE78" s="2180"/>
      <c r="AF78" s="2224"/>
      <c r="AG78" s="772"/>
      <c r="AH78" s="2270"/>
      <c r="AI78" s="2301"/>
      <c r="AJ78" s="83"/>
      <c r="AK78" s="83"/>
    </row>
    <row r="79" spans="1:37" ht="15.75" hidden="1" x14ac:dyDescent="0.25">
      <c r="A79" s="95">
        <f t="shared" si="3"/>
        <v>78</v>
      </c>
      <c r="B79" s="104">
        <f>B.Diario!B79</f>
        <v>0</v>
      </c>
      <c r="C79" s="66">
        <f>B.Semanal!B79</f>
        <v>0</v>
      </c>
      <c r="D79" s="66"/>
      <c r="E79" s="430"/>
      <c r="F79" s="525"/>
      <c r="G79" s="543"/>
      <c r="H79" s="764"/>
      <c r="I79" s="826"/>
      <c r="J79" s="917"/>
      <c r="K79" s="964"/>
      <c r="L79" s="1120"/>
      <c r="M79" s="1215"/>
      <c r="N79" s="772"/>
      <c r="O79" s="1321"/>
      <c r="P79" s="1474"/>
      <c r="Q79" s="1542"/>
      <c r="R79" s="1600"/>
      <c r="S79" s="1650"/>
      <c r="T79" s="1679"/>
      <c r="U79" s="1783"/>
      <c r="V79" s="1775"/>
      <c r="W79" s="1836"/>
      <c r="X79" s="1883"/>
      <c r="Y79" s="1930"/>
      <c r="Z79" s="1981"/>
      <c r="AA79" s="2009"/>
      <c r="AB79" s="2051"/>
      <c r="AC79" s="2081"/>
      <c r="AD79" s="2138"/>
      <c r="AE79" s="2180"/>
      <c r="AF79" s="2224"/>
      <c r="AG79" s="772"/>
      <c r="AH79" s="2270"/>
      <c r="AI79" s="2301"/>
      <c r="AJ79" s="83"/>
      <c r="AK79" s="83"/>
    </row>
    <row r="80" spans="1:37" ht="15.75" hidden="1" x14ac:dyDescent="0.25">
      <c r="A80" s="95">
        <f t="shared" si="3"/>
        <v>79</v>
      </c>
      <c r="B80" s="104">
        <f>B.Diario!B80</f>
        <v>0</v>
      </c>
      <c r="C80" s="66">
        <f>B.Semanal!B80</f>
        <v>0</v>
      </c>
      <c r="D80" s="66"/>
      <c r="E80" s="431"/>
      <c r="F80" s="526"/>
      <c r="G80" s="544"/>
      <c r="H80" s="765"/>
      <c r="I80" s="827"/>
      <c r="J80" s="918"/>
      <c r="K80" s="965"/>
      <c r="L80" s="1121"/>
      <c r="M80" s="1216"/>
      <c r="N80" s="299"/>
      <c r="O80" s="1322"/>
      <c r="P80" s="1475"/>
      <c r="Q80" s="1543"/>
      <c r="R80" s="1601"/>
      <c r="S80" s="1651"/>
      <c r="T80" s="1680"/>
      <c r="U80" s="1776"/>
      <c r="V80" s="1779"/>
      <c r="W80" s="1837"/>
      <c r="X80" s="1884"/>
      <c r="Y80" s="1931"/>
      <c r="Z80" s="1982"/>
      <c r="AA80" s="2010"/>
      <c r="AB80" s="2052"/>
      <c r="AC80" s="2082"/>
      <c r="AD80" s="2139"/>
      <c r="AE80" s="2181"/>
      <c r="AF80" s="2225"/>
      <c r="AG80" s="299"/>
      <c r="AH80" s="2271"/>
      <c r="AI80" s="2302"/>
      <c r="AJ80" s="83"/>
      <c r="AK80" s="83"/>
    </row>
    <row r="81" spans="1:37" ht="15.75" hidden="1" x14ac:dyDescent="0.25">
      <c r="A81" s="95">
        <f t="shared" si="3"/>
        <v>80</v>
      </c>
      <c r="B81" s="104">
        <f>B.Diario!B81</f>
        <v>0</v>
      </c>
      <c r="C81" s="66">
        <f>B.Semanal!B81</f>
        <v>0</v>
      </c>
      <c r="D81" s="73"/>
      <c r="E81" s="431"/>
      <c r="F81" s="526"/>
      <c r="G81" s="544"/>
      <c r="H81" s="765"/>
      <c r="I81" s="827"/>
      <c r="J81" s="918"/>
      <c r="K81" s="965"/>
      <c r="L81" s="1121"/>
      <c r="M81" s="1216"/>
      <c r="N81" s="299"/>
      <c r="O81" s="1322"/>
      <c r="P81" s="1475"/>
      <c r="Q81" s="1543"/>
      <c r="R81" s="1601"/>
      <c r="S81" s="1651"/>
      <c r="T81" s="1680"/>
      <c r="U81" s="1776"/>
      <c r="V81" s="1779"/>
      <c r="W81" s="1837"/>
      <c r="X81" s="1884"/>
      <c r="Y81" s="1931"/>
      <c r="Z81" s="1982"/>
      <c r="AA81" s="2010"/>
      <c r="AB81" s="2052"/>
      <c r="AC81" s="2082"/>
      <c r="AD81" s="2139"/>
      <c r="AE81" s="2181"/>
      <c r="AF81" s="2225"/>
      <c r="AG81" s="299"/>
      <c r="AH81" s="2271"/>
      <c r="AI81" s="2302"/>
      <c r="AJ81" s="83"/>
      <c r="AK81" s="83"/>
    </row>
    <row r="82" spans="1:37" ht="15.75" hidden="1" x14ac:dyDescent="0.25">
      <c r="A82" s="95">
        <f t="shared" si="3"/>
        <v>81</v>
      </c>
      <c r="B82" s="104">
        <f>B.Diario!B82</f>
        <v>0</v>
      </c>
      <c r="C82" s="66">
        <f>B.Semanal!B82</f>
        <v>0</v>
      </c>
      <c r="D82" s="68"/>
      <c r="E82" s="429"/>
      <c r="F82" s="524"/>
      <c r="G82" s="542"/>
      <c r="H82" s="763"/>
      <c r="I82" s="825"/>
      <c r="J82" s="916"/>
      <c r="K82" s="963"/>
      <c r="L82" s="1119"/>
      <c r="M82" s="1214"/>
      <c r="N82"/>
      <c r="O82" s="1320"/>
      <c r="P82" s="1473"/>
      <c r="Q82" s="1541"/>
      <c r="R82" s="1599"/>
      <c r="S82" s="1649"/>
      <c r="T82" s="1678"/>
      <c r="U82" s="1778"/>
      <c r="V82" s="1781"/>
      <c r="W82" s="1835"/>
      <c r="X82" s="1882"/>
      <c r="Y82" s="1929"/>
      <c r="Z82" s="1980"/>
      <c r="AA82" s="2008"/>
      <c r="AB82" s="2050"/>
      <c r="AC82" s="2080"/>
      <c r="AD82" s="2137"/>
      <c r="AE82" s="2179"/>
      <c r="AF82" s="2223"/>
      <c r="AG82"/>
      <c r="AH82" s="2269"/>
      <c r="AI82" s="2300"/>
      <c r="AJ82" s="83"/>
      <c r="AK82" s="83"/>
    </row>
    <row r="83" spans="1:37" ht="15.75" hidden="1" x14ac:dyDescent="0.25">
      <c r="A83" s="95">
        <f t="shared" si="3"/>
        <v>82</v>
      </c>
      <c r="B83" s="104">
        <f>B.Diario!B83</f>
        <v>0</v>
      </c>
      <c r="C83" s="66">
        <f>B.Semanal!B83</f>
        <v>0</v>
      </c>
      <c r="D83" s="66"/>
      <c r="E83" s="430"/>
      <c r="F83" s="525"/>
      <c r="G83" s="543"/>
      <c r="H83" s="764"/>
      <c r="I83" s="826"/>
      <c r="J83" s="917"/>
      <c r="K83" s="964"/>
      <c r="L83" s="1120"/>
      <c r="M83" s="1215"/>
      <c r="N83" s="772"/>
      <c r="O83" s="1321"/>
      <c r="P83" s="1474"/>
      <c r="Q83" s="1542"/>
      <c r="R83" s="1600"/>
      <c r="S83" s="1650"/>
      <c r="T83" s="1679"/>
      <c r="U83" s="1783"/>
      <c r="V83" s="1775"/>
      <c r="W83" s="1836"/>
      <c r="X83" s="1883"/>
      <c r="Y83" s="1930"/>
      <c r="Z83" s="1981"/>
      <c r="AA83" s="2009"/>
      <c r="AB83" s="2051"/>
      <c r="AC83" s="2081"/>
      <c r="AD83" s="2138"/>
      <c r="AE83" s="2180"/>
      <c r="AF83" s="2224"/>
      <c r="AG83" s="772"/>
      <c r="AH83" s="2270"/>
      <c r="AI83" s="2301"/>
      <c r="AJ83" s="83"/>
      <c r="AK83" s="83"/>
    </row>
    <row r="84" spans="1:37" ht="15.75" hidden="1" x14ac:dyDescent="0.25">
      <c r="A84" s="95">
        <f t="shared" si="3"/>
        <v>83</v>
      </c>
      <c r="B84" s="104">
        <f>B.Diario!B84</f>
        <v>0</v>
      </c>
      <c r="C84" s="66">
        <f>B.Semanal!B84</f>
        <v>0</v>
      </c>
      <c r="D84" s="66"/>
      <c r="E84" s="431"/>
      <c r="F84" s="526"/>
      <c r="G84" s="544"/>
      <c r="H84" s="765"/>
      <c r="I84" s="827"/>
      <c r="J84" s="918"/>
      <c r="K84" s="965"/>
      <c r="L84" s="1121"/>
      <c r="M84" s="1216"/>
      <c r="N84" s="299"/>
      <c r="O84" s="1322"/>
      <c r="P84" s="1475"/>
      <c r="Q84" s="1543"/>
      <c r="R84" s="1601"/>
      <c r="S84" s="1651"/>
      <c r="T84" s="1680"/>
      <c r="U84" s="1776"/>
      <c r="V84" s="1779"/>
      <c r="W84" s="1837"/>
      <c r="X84" s="1884"/>
      <c r="Y84" s="1931"/>
      <c r="Z84" s="1982"/>
      <c r="AA84" s="2010"/>
      <c r="AB84" s="2052"/>
      <c r="AC84" s="2082"/>
      <c r="AD84" s="2139"/>
      <c r="AE84" s="2181"/>
      <c r="AF84" s="2225"/>
      <c r="AG84" s="299"/>
      <c r="AH84" s="2271"/>
      <c r="AI84" s="2302"/>
      <c r="AJ84" s="83"/>
      <c r="AK84" s="83"/>
    </row>
    <row r="85" spans="1:37" ht="15.75" hidden="1" x14ac:dyDescent="0.25">
      <c r="A85" s="95">
        <f t="shared" si="3"/>
        <v>84</v>
      </c>
      <c r="B85" s="104">
        <f>B.Diario!B85</f>
        <v>0</v>
      </c>
      <c r="C85" s="66">
        <f>B.Semanal!B85</f>
        <v>0</v>
      </c>
      <c r="D85" s="66"/>
      <c r="E85" s="431"/>
      <c r="F85" s="526"/>
      <c r="G85" s="544"/>
      <c r="H85" s="765"/>
      <c r="I85" s="827"/>
      <c r="J85" s="918"/>
      <c r="K85" s="965"/>
      <c r="L85" s="1121"/>
      <c r="M85" s="1216"/>
      <c r="N85" s="299"/>
      <c r="O85" s="1322"/>
      <c r="P85" s="1475"/>
      <c r="Q85" s="1543"/>
      <c r="R85" s="1601"/>
      <c r="S85" s="1651"/>
      <c r="T85" s="1680"/>
      <c r="U85" s="1776"/>
      <c r="V85" s="1779"/>
      <c r="W85" s="1837"/>
      <c r="X85" s="1884"/>
      <c r="Y85" s="1931"/>
      <c r="Z85" s="1982"/>
      <c r="AA85" s="2010"/>
      <c r="AB85" s="2052"/>
      <c r="AC85" s="2082"/>
      <c r="AD85" s="2139"/>
      <c r="AE85" s="2181"/>
      <c r="AF85" s="2225"/>
      <c r="AG85" s="299"/>
      <c r="AH85" s="2271"/>
      <c r="AI85" s="2302"/>
      <c r="AJ85" s="83"/>
      <c r="AK85" s="83"/>
    </row>
    <row r="86" spans="1:37" ht="15.75" hidden="1" x14ac:dyDescent="0.25">
      <c r="A86" s="95">
        <f t="shared" si="3"/>
        <v>85</v>
      </c>
      <c r="B86" s="104">
        <f>B.Diario!B86</f>
        <v>0</v>
      </c>
      <c r="C86" s="66">
        <f>B.Semanal!B86</f>
        <v>0</v>
      </c>
      <c r="D86" s="66"/>
      <c r="E86" s="431"/>
      <c r="F86" s="526"/>
      <c r="G86" s="544"/>
      <c r="H86" s="765"/>
      <c r="I86" s="827"/>
      <c r="J86" s="918"/>
      <c r="K86" s="965"/>
      <c r="L86" s="1121"/>
      <c r="M86" s="1216"/>
      <c r="N86" s="299"/>
      <c r="O86" s="1322"/>
      <c r="P86" s="1475"/>
      <c r="Q86" s="1543"/>
      <c r="R86" s="1601"/>
      <c r="S86" s="1651"/>
      <c r="T86" s="1680"/>
      <c r="U86" s="1776"/>
      <c r="V86" s="1779"/>
      <c r="W86" s="1837"/>
      <c r="X86" s="1884"/>
      <c r="Y86" s="1931"/>
      <c r="Z86" s="1982"/>
      <c r="AA86" s="2010"/>
      <c r="AB86" s="2052"/>
      <c r="AC86" s="2082"/>
      <c r="AD86" s="2139"/>
      <c r="AE86" s="2181"/>
      <c r="AF86" s="2225"/>
      <c r="AG86" s="299"/>
      <c r="AH86" s="2271"/>
      <c r="AI86" s="2302"/>
      <c r="AJ86" s="83"/>
      <c r="AK86" s="83"/>
    </row>
    <row r="87" spans="1:37" ht="15.75" hidden="1" x14ac:dyDescent="0.25">
      <c r="A87" s="95">
        <f t="shared" si="3"/>
        <v>86</v>
      </c>
      <c r="B87" s="104">
        <f>B.Diario!B87</f>
        <v>0</v>
      </c>
      <c r="C87" s="66">
        <f>B.Semanal!B87</f>
        <v>0</v>
      </c>
      <c r="D87" s="66"/>
      <c r="E87" s="432"/>
      <c r="F87" s="527"/>
      <c r="G87" s="545"/>
      <c r="H87" s="766"/>
      <c r="I87" s="828"/>
      <c r="J87" s="919"/>
      <c r="K87" s="966"/>
      <c r="L87" s="1122"/>
      <c r="M87" s="1217"/>
      <c r="N87" s="54"/>
      <c r="O87" s="1323"/>
      <c r="P87" s="1476"/>
      <c r="Q87" s="1544"/>
      <c r="R87" s="1602"/>
      <c r="S87" s="1652"/>
      <c r="T87" s="1681"/>
      <c r="U87" s="1782"/>
      <c r="V87" s="1777"/>
      <c r="W87" s="1838"/>
      <c r="X87" s="1885"/>
      <c r="Y87" s="1932"/>
      <c r="Z87" s="1983"/>
      <c r="AA87" s="2011"/>
      <c r="AB87" s="2053"/>
      <c r="AC87" s="2083"/>
      <c r="AD87" s="2140"/>
      <c r="AE87" s="2182"/>
      <c r="AF87" s="2226"/>
      <c r="AG87" s="54"/>
      <c r="AH87" s="2272"/>
      <c r="AI87" s="2303"/>
      <c r="AJ87" s="83"/>
      <c r="AK87" s="83"/>
    </row>
    <row r="88" spans="1:37" ht="15.75" hidden="1" x14ac:dyDescent="0.25">
      <c r="A88" s="95">
        <f t="shared" si="3"/>
        <v>87</v>
      </c>
      <c r="B88" s="104">
        <f>B.Diario!B88</f>
        <v>0</v>
      </c>
      <c r="C88" s="66">
        <f>B.Semanal!B88</f>
        <v>0</v>
      </c>
      <c r="D88" s="66"/>
      <c r="E88" s="431"/>
      <c r="F88" s="526"/>
      <c r="G88" s="544"/>
      <c r="H88" s="765"/>
      <c r="I88" s="827"/>
      <c r="J88" s="918"/>
      <c r="K88" s="965"/>
      <c r="L88" s="1121"/>
      <c r="M88" s="1216"/>
      <c r="N88" s="299"/>
      <c r="O88" s="1322"/>
      <c r="P88" s="1475"/>
      <c r="Q88" s="1543"/>
      <c r="R88" s="1601"/>
      <c r="S88" s="1651"/>
      <c r="T88" s="1680"/>
      <c r="U88" s="1776"/>
      <c r="V88" s="1779"/>
      <c r="W88" s="1837"/>
      <c r="X88" s="1884"/>
      <c r="Y88" s="1931"/>
      <c r="Z88" s="1982"/>
      <c r="AA88" s="2010"/>
      <c r="AB88" s="2052"/>
      <c r="AC88" s="2082"/>
      <c r="AD88" s="2139"/>
      <c r="AE88" s="2181"/>
      <c r="AF88" s="2225"/>
      <c r="AG88" s="299"/>
      <c r="AH88" s="2271"/>
      <c r="AI88" s="2302"/>
      <c r="AJ88" s="83"/>
      <c r="AK88" s="83"/>
    </row>
    <row r="89" spans="1:37" ht="15.75" hidden="1" x14ac:dyDescent="0.25">
      <c r="A89" s="95">
        <f t="shared" si="3"/>
        <v>88</v>
      </c>
      <c r="B89" s="104">
        <f>B.Diario!B89</f>
        <v>0</v>
      </c>
      <c r="C89" s="66">
        <f>B.Semanal!B89</f>
        <v>0</v>
      </c>
      <c r="D89" s="66"/>
      <c r="E89" s="431"/>
      <c r="F89" s="526"/>
      <c r="G89" s="544"/>
      <c r="H89" s="765"/>
      <c r="I89" s="827"/>
      <c r="J89" s="918"/>
      <c r="K89" s="965"/>
      <c r="L89" s="1121"/>
      <c r="M89" s="1216"/>
      <c r="N89" s="299"/>
      <c r="O89" s="1322"/>
      <c r="P89" s="1475"/>
      <c r="Q89" s="1543"/>
      <c r="R89" s="1601"/>
      <c r="S89" s="1651"/>
      <c r="T89" s="1680"/>
      <c r="U89" s="1776"/>
      <c r="V89" s="1779"/>
      <c r="W89" s="1837"/>
      <c r="X89" s="1884"/>
      <c r="Y89" s="1931"/>
      <c r="Z89" s="1982"/>
      <c r="AA89" s="2010"/>
      <c r="AB89" s="2052"/>
      <c r="AC89" s="2082"/>
      <c r="AD89" s="2139"/>
      <c r="AE89" s="2181"/>
      <c r="AF89" s="2225"/>
      <c r="AG89" s="299"/>
      <c r="AH89" s="2271"/>
      <c r="AI89" s="2302"/>
      <c r="AJ89" s="83"/>
      <c r="AK89" s="83"/>
    </row>
    <row r="90" spans="1:37" ht="15.75" hidden="1" x14ac:dyDescent="0.25">
      <c r="A90" s="95">
        <f t="shared" si="3"/>
        <v>89</v>
      </c>
      <c r="B90" s="104">
        <f>B.Diario!B90</f>
        <v>0</v>
      </c>
      <c r="C90" s="66">
        <f>B.Semanal!B90</f>
        <v>0</v>
      </c>
      <c r="D90" s="66"/>
      <c r="E90" s="431"/>
      <c r="F90" s="526"/>
      <c r="G90" s="544"/>
      <c r="H90" s="765"/>
      <c r="I90" s="827"/>
      <c r="J90" s="918"/>
      <c r="K90" s="965"/>
      <c r="L90" s="1121"/>
      <c r="M90" s="1216"/>
      <c r="N90" s="299"/>
      <c r="O90" s="1322"/>
      <c r="P90" s="1475"/>
      <c r="Q90" s="1543"/>
      <c r="R90" s="1601"/>
      <c r="S90" s="1651"/>
      <c r="T90" s="1680"/>
      <c r="U90" s="1776"/>
      <c r="V90" s="1779"/>
      <c r="W90" s="1837"/>
      <c r="X90" s="1884"/>
      <c r="Y90" s="1931"/>
      <c r="Z90" s="1982"/>
      <c r="AA90" s="2010"/>
      <c r="AB90" s="2052"/>
      <c r="AC90" s="2082"/>
      <c r="AD90" s="2139"/>
      <c r="AE90" s="2181"/>
      <c r="AF90" s="2225"/>
      <c r="AG90" s="299"/>
      <c r="AH90" s="2271"/>
      <c r="AI90" s="2302"/>
      <c r="AJ90" s="83"/>
      <c r="AK90" s="83"/>
    </row>
    <row r="91" spans="1:37" ht="15.75" hidden="1" x14ac:dyDescent="0.25">
      <c r="A91" s="95">
        <f t="shared" si="3"/>
        <v>90</v>
      </c>
      <c r="B91" s="104">
        <f>B.Diario!B91</f>
        <v>0</v>
      </c>
      <c r="C91" s="66">
        <f>B.Semanal!B91</f>
        <v>0</v>
      </c>
      <c r="D91" s="71"/>
      <c r="E91" s="430"/>
      <c r="F91" s="525"/>
      <c r="G91" s="543"/>
      <c r="H91" s="764"/>
      <c r="I91" s="826"/>
      <c r="J91" s="917"/>
      <c r="K91" s="964"/>
      <c r="L91" s="1120"/>
      <c r="M91" s="1215"/>
      <c r="N91" s="772"/>
      <c r="O91" s="1321"/>
      <c r="P91" s="1474"/>
      <c r="Q91" s="1542"/>
      <c r="R91" s="1600"/>
      <c r="S91" s="1650"/>
      <c r="T91" s="1679"/>
      <c r="U91" s="1783"/>
      <c r="V91" s="1775"/>
      <c r="W91" s="1836"/>
      <c r="X91" s="1883"/>
      <c r="Y91" s="1930"/>
      <c r="Z91" s="1981"/>
      <c r="AA91" s="2009"/>
      <c r="AB91" s="2051"/>
      <c r="AC91" s="2081"/>
      <c r="AD91" s="2138"/>
      <c r="AE91" s="2180"/>
      <c r="AF91" s="2224"/>
      <c r="AG91" s="772"/>
      <c r="AH91" s="2270"/>
      <c r="AI91" s="2301"/>
      <c r="AJ91" s="83"/>
      <c r="AK91" s="83"/>
    </row>
    <row r="92" spans="1:37" ht="15.75" hidden="1" x14ac:dyDescent="0.25">
      <c r="A92" s="95">
        <f t="shared" si="3"/>
        <v>91</v>
      </c>
      <c r="B92" s="104">
        <f>B.Diario!B92</f>
        <v>0</v>
      </c>
      <c r="C92" s="66">
        <f>B.Semanal!B92</f>
        <v>0</v>
      </c>
      <c r="D92" s="68"/>
      <c r="E92" s="429"/>
      <c r="F92" s="524"/>
      <c r="G92" s="542"/>
      <c r="H92" s="763"/>
      <c r="I92" s="825"/>
      <c r="J92" s="916"/>
      <c r="K92" s="963"/>
      <c r="L92" s="1119"/>
      <c r="M92" s="1214"/>
      <c r="N92"/>
      <c r="O92" s="1320"/>
      <c r="P92" s="1473"/>
      <c r="Q92" s="1541"/>
      <c r="R92" s="1599"/>
      <c r="S92" s="1649"/>
      <c r="T92" s="1678"/>
      <c r="U92" s="1778"/>
      <c r="V92" s="1781"/>
      <c r="W92" s="1835"/>
      <c r="X92" s="1882"/>
      <c r="Y92" s="1929"/>
      <c r="Z92" s="1980"/>
      <c r="AA92" s="2008"/>
      <c r="AB92" s="2050"/>
      <c r="AC92" s="2080"/>
      <c r="AD92" s="2137"/>
      <c r="AE92" s="2179"/>
      <c r="AF92" s="2223"/>
      <c r="AG92"/>
      <c r="AH92" s="2269"/>
      <c r="AI92" s="2300"/>
      <c r="AJ92" s="83"/>
      <c r="AK92" s="83"/>
    </row>
    <row r="93" spans="1:37" ht="15.75" hidden="1" x14ac:dyDescent="0.25">
      <c r="A93" s="95">
        <f t="shared" si="3"/>
        <v>92</v>
      </c>
      <c r="B93" s="104">
        <f>B.Diario!B93</f>
        <v>0</v>
      </c>
      <c r="C93" s="66">
        <f>B.Semanal!B93</f>
        <v>0</v>
      </c>
      <c r="D93" s="71"/>
      <c r="E93" s="431"/>
      <c r="F93" s="526"/>
      <c r="G93" s="544"/>
      <c r="H93" s="765"/>
      <c r="I93" s="827"/>
      <c r="J93" s="918"/>
      <c r="K93" s="965"/>
      <c r="L93" s="1121"/>
      <c r="M93" s="1216"/>
      <c r="N93" s="299"/>
      <c r="O93" s="1322"/>
      <c r="P93" s="1475"/>
      <c r="Q93" s="1543"/>
      <c r="R93" s="1601"/>
      <c r="S93" s="1651"/>
      <c r="T93" s="1680"/>
      <c r="U93" s="1776"/>
      <c r="V93" s="1779"/>
      <c r="W93" s="1837"/>
      <c r="X93" s="1884"/>
      <c r="Y93" s="1931"/>
      <c r="Z93" s="1982"/>
      <c r="AA93" s="2010"/>
      <c r="AB93" s="2052"/>
      <c r="AC93" s="2082"/>
      <c r="AD93" s="2139"/>
      <c r="AE93" s="2181"/>
      <c r="AF93" s="2225"/>
      <c r="AG93" s="299"/>
      <c r="AH93" s="2271"/>
      <c r="AI93" s="2302"/>
      <c r="AJ93" s="83"/>
      <c r="AK93" s="83"/>
    </row>
    <row r="94" spans="1:37" ht="15.75" hidden="1" x14ac:dyDescent="0.25">
      <c r="A94" s="95">
        <f t="shared" si="3"/>
        <v>93</v>
      </c>
      <c r="B94" s="104">
        <f>B.Diario!B94</f>
        <v>0</v>
      </c>
      <c r="C94" s="66">
        <f>B.Semanal!B94</f>
        <v>0</v>
      </c>
      <c r="D94" s="66"/>
      <c r="E94" s="431"/>
      <c r="F94" s="526"/>
      <c r="G94" s="544"/>
      <c r="H94" s="765"/>
      <c r="I94" s="827"/>
      <c r="J94" s="918"/>
      <c r="K94" s="965"/>
      <c r="L94" s="1121"/>
      <c r="M94" s="1216"/>
      <c r="N94" s="299"/>
      <c r="O94" s="1322"/>
      <c r="P94" s="1475"/>
      <c r="Q94" s="1543"/>
      <c r="R94" s="1601"/>
      <c r="S94" s="1651"/>
      <c r="T94" s="1680"/>
      <c r="U94" s="1776"/>
      <c r="V94" s="1779"/>
      <c r="W94" s="1837"/>
      <c r="X94" s="1884"/>
      <c r="Y94" s="1931"/>
      <c r="Z94" s="1982"/>
      <c r="AA94" s="2010"/>
      <c r="AB94" s="2052"/>
      <c r="AC94" s="2082"/>
      <c r="AD94" s="2139"/>
      <c r="AE94" s="2181"/>
      <c r="AF94" s="2225"/>
      <c r="AG94" s="299"/>
      <c r="AH94" s="2271"/>
      <c r="AI94" s="2302"/>
      <c r="AJ94" s="83"/>
      <c r="AK94" s="83"/>
    </row>
    <row r="95" spans="1:37" ht="15.75" hidden="1" x14ac:dyDescent="0.25">
      <c r="A95" s="95">
        <f t="shared" si="3"/>
        <v>94</v>
      </c>
      <c r="B95" s="104">
        <f>B.Diario!B95</f>
        <v>0</v>
      </c>
      <c r="C95" s="66">
        <f>B.Semanal!B95</f>
        <v>0</v>
      </c>
      <c r="D95" s="71"/>
      <c r="E95" s="431"/>
      <c r="F95" s="526"/>
      <c r="G95" s="544"/>
      <c r="H95" s="765"/>
      <c r="I95" s="827"/>
      <c r="J95" s="918"/>
      <c r="K95" s="965"/>
      <c r="L95" s="1121"/>
      <c r="M95" s="1216"/>
      <c r="N95" s="299"/>
      <c r="O95" s="1322"/>
      <c r="P95" s="1475"/>
      <c r="Q95" s="1543"/>
      <c r="R95" s="1601"/>
      <c r="S95" s="1651"/>
      <c r="T95" s="1680"/>
      <c r="U95" s="1776"/>
      <c r="V95" s="1779"/>
      <c r="W95" s="1837"/>
      <c r="X95" s="1884"/>
      <c r="Y95" s="1931"/>
      <c r="Z95" s="1982"/>
      <c r="AA95" s="2010"/>
      <c r="AB95" s="2052"/>
      <c r="AC95" s="2082"/>
      <c r="AD95" s="2139"/>
      <c r="AE95" s="2181"/>
      <c r="AF95" s="2225"/>
      <c r="AG95" s="299"/>
      <c r="AH95" s="2271"/>
      <c r="AI95" s="2302"/>
      <c r="AJ95" s="83"/>
      <c r="AK95" s="83"/>
    </row>
    <row r="96" spans="1:37" ht="15.75" hidden="1" x14ac:dyDescent="0.25">
      <c r="A96" s="95">
        <f t="shared" si="3"/>
        <v>95</v>
      </c>
      <c r="B96" s="104">
        <f>B.Diario!B96</f>
        <v>0</v>
      </c>
      <c r="C96" s="66">
        <f>B.Semanal!B96</f>
        <v>0</v>
      </c>
      <c r="D96" s="66"/>
      <c r="E96" s="431"/>
      <c r="F96" s="526"/>
      <c r="G96" s="544"/>
      <c r="H96" s="765"/>
      <c r="I96" s="827"/>
      <c r="J96" s="918"/>
      <c r="K96" s="965"/>
      <c r="L96" s="1121"/>
      <c r="M96" s="1216"/>
      <c r="N96" s="299"/>
      <c r="O96" s="1322"/>
      <c r="P96" s="1475"/>
      <c r="Q96" s="1543"/>
      <c r="R96" s="1601"/>
      <c r="S96" s="1651"/>
      <c r="T96" s="1680"/>
      <c r="U96" s="1776"/>
      <c r="V96" s="1779"/>
      <c r="W96" s="1837"/>
      <c r="X96" s="1884"/>
      <c r="Y96" s="1931"/>
      <c r="Z96" s="1982"/>
      <c r="AA96" s="2010"/>
      <c r="AB96" s="2052"/>
      <c r="AC96" s="2082"/>
      <c r="AD96" s="2139"/>
      <c r="AE96" s="2181"/>
      <c r="AF96" s="2225"/>
      <c r="AG96" s="299"/>
      <c r="AH96" s="2271"/>
      <c r="AI96" s="2302"/>
      <c r="AJ96" s="83"/>
      <c r="AK96" s="83"/>
    </row>
    <row r="97" spans="1:37" ht="15.75" hidden="1" x14ac:dyDescent="0.25">
      <c r="A97" s="95">
        <f t="shared" si="3"/>
        <v>96</v>
      </c>
      <c r="B97" s="104">
        <f>B.Diario!B97</f>
        <v>0</v>
      </c>
      <c r="C97" s="66">
        <f>B.Semanal!B97</f>
        <v>0</v>
      </c>
      <c r="D97" s="66"/>
      <c r="E97" s="431"/>
      <c r="F97" s="526"/>
      <c r="G97" s="544"/>
      <c r="H97" s="765"/>
      <c r="I97" s="827"/>
      <c r="J97" s="918"/>
      <c r="K97" s="965"/>
      <c r="L97" s="1121"/>
      <c r="M97" s="1216"/>
      <c r="N97" s="299"/>
      <c r="O97" s="1322"/>
      <c r="P97" s="1475"/>
      <c r="Q97" s="1543"/>
      <c r="R97" s="1601"/>
      <c r="S97" s="1651"/>
      <c r="T97" s="1680"/>
      <c r="U97" s="1776"/>
      <c r="V97" s="1779"/>
      <c r="W97" s="1837"/>
      <c r="X97" s="1884"/>
      <c r="Y97" s="1931"/>
      <c r="Z97" s="1982"/>
      <c r="AA97" s="2010"/>
      <c r="AB97" s="2052"/>
      <c r="AC97" s="2082"/>
      <c r="AD97" s="2139"/>
      <c r="AE97" s="2181"/>
      <c r="AF97" s="2225"/>
      <c r="AG97" s="299"/>
      <c r="AH97" s="2271"/>
      <c r="AI97" s="2302"/>
      <c r="AJ97" s="83"/>
      <c r="AK97" s="83"/>
    </row>
    <row r="98" spans="1:37" ht="15.75" hidden="1" x14ac:dyDescent="0.25">
      <c r="A98" s="95">
        <f t="shared" si="3"/>
        <v>97</v>
      </c>
      <c r="B98" s="104">
        <f>B.Diario!B98</f>
        <v>0</v>
      </c>
      <c r="C98" s="66">
        <f>B.Semanal!B98</f>
        <v>0</v>
      </c>
      <c r="D98" s="66"/>
      <c r="E98" s="431"/>
      <c r="F98" s="526"/>
      <c r="G98" s="544"/>
      <c r="H98" s="765"/>
      <c r="I98" s="827"/>
      <c r="J98" s="918"/>
      <c r="K98" s="965"/>
      <c r="L98" s="1121"/>
      <c r="M98" s="1216"/>
      <c r="N98" s="299"/>
      <c r="O98" s="1322"/>
      <c r="P98" s="1475"/>
      <c r="Q98" s="1543"/>
      <c r="R98" s="1601"/>
      <c r="S98" s="1651"/>
      <c r="T98" s="1680"/>
      <c r="U98" s="1776"/>
      <c r="V98" s="1779"/>
      <c r="W98" s="1837"/>
      <c r="X98" s="1884"/>
      <c r="Y98" s="1931"/>
      <c r="Z98" s="1982"/>
      <c r="AA98" s="2010"/>
      <c r="AB98" s="2052"/>
      <c r="AC98" s="2082"/>
      <c r="AD98" s="2139"/>
      <c r="AE98" s="2181"/>
      <c r="AF98" s="2225"/>
      <c r="AG98" s="299"/>
      <c r="AH98" s="2271"/>
      <c r="AI98" s="2302"/>
      <c r="AJ98" s="83"/>
      <c r="AK98" s="83"/>
    </row>
    <row r="99" spans="1:37" ht="15.75" hidden="1" x14ac:dyDescent="0.25">
      <c r="A99" s="95">
        <f t="shared" si="3"/>
        <v>98</v>
      </c>
      <c r="B99" s="104">
        <f>B.Diario!B99</f>
        <v>0</v>
      </c>
      <c r="C99" s="66">
        <f>B.Semanal!B99</f>
        <v>0</v>
      </c>
      <c r="D99" s="66"/>
      <c r="E99" s="431"/>
      <c r="F99" s="526"/>
      <c r="G99" s="544"/>
      <c r="H99" s="765"/>
      <c r="I99" s="827"/>
      <c r="J99" s="918"/>
      <c r="K99" s="965"/>
      <c r="L99" s="1121"/>
      <c r="M99" s="1216"/>
      <c r="N99" s="299"/>
      <c r="O99" s="1322"/>
      <c r="P99" s="1475"/>
      <c r="Q99" s="1543"/>
      <c r="R99" s="1601"/>
      <c r="S99" s="1651"/>
      <c r="T99" s="1680"/>
      <c r="U99" s="1776"/>
      <c r="V99" s="1779"/>
      <c r="W99" s="1837"/>
      <c r="X99" s="1884"/>
      <c r="Y99" s="1931"/>
      <c r="Z99" s="1982"/>
      <c r="AA99" s="2010"/>
      <c r="AB99" s="2052"/>
      <c r="AC99" s="2082"/>
      <c r="AD99" s="2139"/>
      <c r="AE99" s="2181"/>
      <c r="AF99" s="2225"/>
      <c r="AG99" s="299"/>
      <c r="AH99" s="2271"/>
      <c r="AI99" s="2302"/>
      <c r="AJ99" s="83"/>
      <c r="AK99" s="83"/>
    </row>
    <row r="100" spans="1:37" ht="15.75" hidden="1" x14ac:dyDescent="0.25">
      <c r="A100" s="95">
        <f t="shared" si="3"/>
        <v>99</v>
      </c>
      <c r="B100" s="104">
        <f>B.Diario!B100</f>
        <v>0</v>
      </c>
      <c r="C100" s="66">
        <f>B.Semanal!B100</f>
        <v>0</v>
      </c>
      <c r="D100" s="71"/>
      <c r="E100" s="431"/>
      <c r="F100" s="526"/>
      <c r="G100" s="544"/>
      <c r="H100" s="765"/>
      <c r="I100" s="827"/>
      <c r="J100" s="918"/>
      <c r="K100" s="965"/>
      <c r="L100" s="1121"/>
      <c r="M100" s="1216"/>
      <c r="N100" s="299"/>
      <c r="O100" s="1322"/>
      <c r="P100" s="1475"/>
      <c r="Q100" s="1543"/>
      <c r="R100" s="1601"/>
      <c r="S100" s="1651"/>
      <c r="T100" s="1680"/>
      <c r="U100" s="1776"/>
      <c r="V100" s="1779"/>
      <c r="W100" s="1837"/>
      <c r="X100" s="1884"/>
      <c r="Y100" s="1931"/>
      <c r="Z100" s="1982"/>
      <c r="AA100" s="2010"/>
      <c r="AB100" s="2052"/>
      <c r="AC100" s="2082"/>
      <c r="AD100" s="2139"/>
      <c r="AE100" s="2181"/>
      <c r="AF100" s="2225"/>
      <c r="AG100" s="299"/>
      <c r="AH100" s="2271"/>
      <c r="AI100" s="2302"/>
      <c r="AJ100" s="83"/>
      <c r="AK100" s="83"/>
    </row>
    <row r="101" spans="1:37" ht="15.75" hidden="1" x14ac:dyDescent="0.25">
      <c r="A101" s="95">
        <f t="shared" si="3"/>
        <v>100</v>
      </c>
      <c r="B101" s="104">
        <f>B.Diario!B101</f>
        <v>0</v>
      </c>
      <c r="C101" s="66">
        <f>B.Semanal!B101</f>
        <v>0</v>
      </c>
      <c r="D101" s="68"/>
      <c r="E101" s="429"/>
      <c r="F101" s="524"/>
      <c r="G101" s="542"/>
      <c r="H101" s="763"/>
      <c r="I101" s="825"/>
      <c r="J101" s="916"/>
      <c r="K101" s="963"/>
      <c r="L101" s="1119"/>
      <c r="M101" s="1214"/>
      <c r="N101"/>
      <c r="O101" s="1320"/>
      <c r="P101" s="1473"/>
      <c r="Q101" s="1541"/>
      <c r="R101" s="1599"/>
      <c r="S101" s="1649"/>
      <c r="T101" s="1678"/>
      <c r="U101" s="1778"/>
      <c r="V101" s="1781"/>
      <c r="W101" s="1835"/>
      <c r="X101" s="1882"/>
      <c r="Y101" s="1929"/>
      <c r="Z101" s="1980"/>
      <c r="AA101" s="2008"/>
      <c r="AB101" s="2050"/>
      <c r="AC101" s="2080"/>
      <c r="AD101" s="2137"/>
      <c r="AE101" s="2179"/>
      <c r="AF101" s="2223"/>
      <c r="AG101"/>
      <c r="AH101" s="2269"/>
      <c r="AI101" s="2300"/>
      <c r="AJ101" s="83"/>
      <c r="AK101" s="83"/>
    </row>
    <row r="102" spans="1:37" ht="15.75" hidden="1" x14ac:dyDescent="0.25">
      <c r="A102" s="95">
        <f t="shared" si="3"/>
        <v>101</v>
      </c>
      <c r="B102" s="104">
        <f>B.Diario!B102</f>
        <v>0</v>
      </c>
      <c r="C102" s="66">
        <f>B.Semanal!B102</f>
        <v>0</v>
      </c>
      <c r="D102" s="66"/>
      <c r="E102" s="431"/>
      <c r="F102" s="526"/>
      <c r="G102" s="544"/>
      <c r="H102" s="765"/>
      <c r="I102" s="827"/>
      <c r="J102" s="918"/>
      <c r="K102" s="965"/>
      <c r="L102" s="1121"/>
      <c r="M102" s="1216"/>
      <c r="N102" s="299"/>
      <c r="O102" s="1322"/>
      <c r="P102" s="1475"/>
      <c r="Q102" s="1543"/>
      <c r="R102" s="1601"/>
      <c r="S102" s="1651"/>
      <c r="T102" s="1680"/>
      <c r="U102" s="1776"/>
      <c r="V102" s="1779"/>
      <c r="W102" s="1837"/>
      <c r="X102" s="1884"/>
      <c r="Y102" s="1931"/>
      <c r="Z102" s="1982"/>
      <c r="AA102" s="2010"/>
      <c r="AB102" s="2052"/>
      <c r="AC102" s="2082"/>
      <c r="AD102" s="2139"/>
      <c r="AE102" s="2181"/>
      <c r="AF102" s="2225"/>
      <c r="AG102" s="299"/>
      <c r="AH102" s="2271"/>
      <c r="AI102" s="2302"/>
      <c r="AJ102" s="83"/>
      <c r="AK102" s="83"/>
    </row>
    <row r="103" spans="1:37" ht="15.75" hidden="1" x14ac:dyDescent="0.25">
      <c r="A103" s="95">
        <f t="shared" si="3"/>
        <v>102</v>
      </c>
      <c r="B103" s="104">
        <f>B.Diario!B103</f>
        <v>0</v>
      </c>
      <c r="C103" s="66">
        <f>B.Semanal!B103</f>
        <v>0</v>
      </c>
      <c r="D103" s="66"/>
      <c r="E103" s="431"/>
      <c r="F103" s="526"/>
      <c r="G103" s="544"/>
      <c r="H103" s="765"/>
      <c r="I103" s="827"/>
      <c r="J103" s="918"/>
      <c r="K103" s="965"/>
      <c r="L103" s="1121"/>
      <c r="M103" s="1216"/>
      <c r="N103" s="299"/>
      <c r="O103" s="1322"/>
      <c r="P103" s="1475"/>
      <c r="Q103" s="1543"/>
      <c r="R103" s="1601"/>
      <c r="S103" s="1651"/>
      <c r="T103" s="1680"/>
      <c r="U103" s="1776"/>
      <c r="V103" s="1779"/>
      <c r="W103" s="1837"/>
      <c r="X103" s="1884"/>
      <c r="Y103" s="1931"/>
      <c r="Z103" s="1982"/>
      <c r="AA103" s="2010"/>
      <c r="AB103" s="2052"/>
      <c r="AC103" s="2082"/>
      <c r="AD103" s="2139"/>
      <c r="AE103" s="2181"/>
      <c r="AF103" s="2225"/>
      <c r="AG103" s="299"/>
      <c r="AH103" s="2271"/>
      <c r="AI103" s="2302"/>
      <c r="AJ103" s="83"/>
      <c r="AK103" s="83"/>
    </row>
    <row r="104" spans="1:37" ht="15.75" hidden="1" x14ac:dyDescent="0.25">
      <c r="A104" s="95">
        <f t="shared" si="3"/>
        <v>103</v>
      </c>
      <c r="B104" s="104">
        <f>B.Diario!B104</f>
        <v>0</v>
      </c>
      <c r="C104" s="66">
        <f>B.Semanal!B104</f>
        <v>0</v>
      </c>
      <c r="D104" s="66"/>
      <c r="E104" s="431"/>
      <c r="F104" s="526"/>
      <c r="G104" s="544"/>
      <c r="H104" s="765"/>
      <c r="I104" s="827"/>
      <c r="J104" s="918"/>
      <c r="K104" s="965"/>
      <c r="L104" s="1121"/>
      <c r="M104" s="1216"/>
      <c r="N104" s="299"/>
      <c r="O104" s="1322"/>
      <c r="P104" s="1475"/>
      <c r="Q104" s="1543"/>
      <c r="R104" s="1601"/>
      <c r="S104" s="1651"/>
      <c r="T104" s="1680"/>
      <c r="U104" s="1776"/>
      <c r="V104" s="1779"/>
      <c r="W104" s="1837"/>
      <c r="X104" s="1884"/>
      <c r="Y104" s="1931"/>
      <c r="Z104" s="1982"/>
      <c r="AA104" s="2010"/>
      <c r="AB104" s="2052"/>
      <c r="AC104" s="2082"/>
      <c r="AD104" s="2139"/>
      <c r="AE104" s="2181"/>
      <c r="AF104" s="2225"/>
      <c r="AG104" s="299"/>
      <c r="AH104" s="2271"/>
      <c r="AI104" s="2302"/>
      <c r="AJ104" s="83"/>
      <c r="AK104" s="83"/>
    </row>
    <row r="105" spans="1:37" ht="15.75" hidden="1" x14ac:dyDescent="0.25">
      <c r="A105" s="95">
        <f t="shared" si="3"/>
        <v>104</v>
      </c>
      <c r="B105" s="104">
        <f>B.Diario!B105</f>
        <v>0</v>
      </c>
      <c r="C105" s="66">
        <f>B.Semanal!B105</f>
        <v>0</v>
      </c>
      <c r="D105" s="71"/>
      <c r="E105" s="431"/>
      <c r="F105" s="526"/>
      <c r="G105" s="544"/>
      <c r="H105" s="765"/>
      <c r="I105" s="827"/>
      <c r="J105" s="918"/>
      <c r="K105" s="965"/>
      <c r="L105" s="1121"/>
      <c r="M105" s="1216"/>
      <c r="N105" s="299"/>
      <c r="O105" s="1322"/>
      <c r="P105" s="1475"/>
      <c r="Q105" s="1543"/>
      <c r="R105" s="1601"/>
      <c r="S105" s="1651"/>
      <c r="T105" s="1680"/>
      <c r="U105" s="1776"/>
      <c r="V105" s="1779"/>
      <c r="W105" s="1837"/>
      <c r="X105" s="1884"/>
      <c r="Y105" s="1931"/>
      <c r="Z105" s="1982"/>
      <c r="AA105" s="2010"/>
      <c r="AB105" s="2052"/>
      <c r="AC105" s="2082"/>
      <c r="AD105" s="2139"/>
      <c r="AE105" s="2181"/>
      <c r="AF105" s="2225"/>
      <c r="AG105" s="299"/>
      <c r="AH105" s="2271"/>
      <c r="AI105" s="2302"/>
      <c r="AJ105" s="83"/>
      <c r="AK105" s="83"/>
    </row>
    <row r="106" spans="1:37" ht="15.75" hidden="1" x14ac:dyDescent="0.25">
      <c r="A106" s="95">
        <f t="shared" si="3"/>
        <v>105</v>
      </c>
      <c r="B106" s="104">
        <f>B.Diario!B106</f>
        <v>0</v>
      </c>
      <c r="C106" s="66">
        <f>B.Semanal!B106</f>
        <v>0</v>
      </c>
      <c r="D106" s="68"/>
      <c r="E106" s="429"/>
      <c r="F106" s="524"/>
      <c r="G106" s="542"/>
      <c r="H106" s="763"/>
      <c r="I106" s="825"/>
      <c r="J106" s="916"/>
      <c r="K106" s="963"/>
      <c r="L106" s="1119"/>
      <c r="M106" s="1214"/>
      <c r="N106"/>
      <c r="O106" s="1320"/>
      <c r="P106" s="1473"/>
      <c r="Q106" s="1541"/>
      <c r="R106" s="1599"/>
      <c r="S106" s="1649"/>
      <c r="T106" s="1678"/>
      <c r="U106" s="1778"/>
      <c r="V106" s="1781"/>
      <c r="W106" s="1835"/>
      <c r="X106" s="1882"/>
      <c r="Y106" s="1929"/>
      <c r="Z106" s="1980"/>
      <c r="AA106" s="2008"/>
      <c r="AB106" s="2050"/>
      <c r="AC106" s="2080"/>
      <c r="AD106" s="2137"/>
      <c r="AE106" s="2179"/>
      <c r="AF106" s="2223"/>
      <c r="AG106"/>
      <c r="AH106" s="2269"/>
      <c r="AI106" s="2300"/>
      <c r="AJ106" s="83"/>
      <c r="AK106" s="83"/>
    </row>
    <row r="107" spans="1:37" ht="15.75" hidden="1" x14ac:dyDescent="0.25">
      <c r="A107" s="95">
        <f t="shared" si="3"/>
        <v>106</v>
      </c>
      <c r="B107" s="104">
        <f>B.Diario!B107</f>
        <v>0</v>
      </c>
      <c r="C107" s="66">
        <f>B.Semanal!B107</f>
        <v>0</v>
      </c>
      <c r="D107" s="66"/>
      <c r="E107" s="431"/>
      <c r="F107" s="526"/>
      <c r="G107" s="544"/>
      <c r="H107" s="765"/>
      <c r="I107" s="827"/>
      <c r="J107" s="918"/>
      <c r="K107" s="965"/>
      <c r="L107" s="1121"/>
      <c r="M107" s="1216"/>
      <c r="N107" s="299"/>
      <c r="O107" s="1322"/>
      <c r="P107" s="1475"/>
      <c r="Q107" s="1543"/>
      <c r="R107" s="1601"/>
      <c r="S107" s="1651"/>
      <c r="T107" s="1680"/>
      <c r="U107" s="1776"/>
      <c r="V107" s="1779"/>
      <c r="W107" s="1837"/>
      <c r="X107" s="1884"/>
      <c r="Y107" s="1931"/>
      <c r="Z107" s="1982"/>
      <c r="AA107" s="2010"/>
      <c r="AB107" s="2052"/>
      <c r="AC107" s="2082"/>
      <c r="AD107" s="2139"/>
      <c r="AE107" s="2181"/>
      <c r="AF107" s="2225"/>
      <c r="AG107" s="299"/>
      <c r="AH107" s="2271"/>
      <c r="AI107" s="2302"/>
      <c r="AJ107" s="83"/>
      <c r="AK107" s="83"/>
    </row>
    <row r="108" spans="1:37" ht="15.75" hidden="1" x14ac:dyDescent="0.25">
      <c r="A108" s="95">
        <f t="shared" si="3"/>
        <v>107</v>
      </c>
      <c r="B108" s="104">
        <f>B.Diario!B108</f>
        <v>0</v>
      </c>
      <c r="C108" s="66">
        <f>B.Semanal!B108</f>
        <v>0</v>
      </c>
      <c r="D108" s="66"/>
      <c r="E108" s="431"/>
      <c r="F108" s="526"/>
      <c r="G108" s="544"/>
      <c r="H108" s="765"/>
      <c r="I108" s="827"/>
      <c r="J108" s="918"/>
      <c r="K108" s="965"/>
      <c r="L108" s="1121"/>
      <c r="M108" s="1216"/>
      <c r="N108" s="299"/>
      <c r="O108" s="1322"/>
      <c r="P108" s="1475"/>
      <c r="Q108" s="1543"/>
      <c r="R108" s="1601"/>
      <c r="S108" s="1651"/>
      <c r="T108" s="1680"/>
      <c r="U108" s="1776"/>
      <c r="V108" s="1779"/>
      <c r="W108" s="1837"/>
      <c r="X108" s="1884"/>
      <c r="Y108" s="1931"/>
      <c r="Z108" s="1982"/>
      <c r="AA108" s="2010"/>
      <c r="AB108" s="2052"/>
      <c r="AC108" s="2082"/>
      <c r="AD108" s="2139"/>
      <c r="AE108" s="2181"/>
      <c r="AF108" s="2225"/>
      <c r="AG108" s="299"/>
      <c r="AH108" s="2271"/>
      <c r="AI108" s="2302"/>
      <c r="AJ108" s="83"/>
      <c r="AK108" s="83"/>
    </row>
    <row r="109" spans="1:37" ht="15.75" hidden="1" x14ac:dyDescent="0.25">
      <c r="A109" s="95">
        <f t="shared" si="3"/>
        <v>108</v>
      </c>
      <c r="B109" s="104">
        <f>B.Diario!B109</f>
        <v>0</v>
      </c>
      <c r="C109" s="66">
        <f>B.Semanal!B109</f>
        <v>0</v>
      </c>
      <c r="D109" s="66"/>
      <c r="E109" s="431"/>
      <c r="F109" s="526"/>
      <c r="G109" s="544"/>
      <c r="H109" s="765"/>
      <c r="I109" s="827"/>
      <c r="J109" s="918"/>
      <c r="K109" s="965"/>
      <c r="L109" s="1121"/>
      <c r="M109" s="1216"/>
      <c r="N109" s="299"/>
      <c r="O109" s="1322"/>
      <c r="P109" s="1475"/>
      <c r="Q109" s="1543"/>
      <c r="R109" s="1601"/>
      <c r="S109" s="1651"/>
      <c r="T109" s="1680"/>
      <c r="U109" s="1776"/>
      <c r="V109" s="1779"/>
      <c r="W109" s="1837"/>
      <c r="X109" s="1884"/>
      <c r="Y109" s="1931"/>
      <c r="Z109" s="1982"/>
      <c r="AA109" s="2010"/>
      <c r="AB109" s="2052"/>
      <c r="AC109" s="2082"/>
      <c r="AD109" s="2139"/>
      <c r="AE109" s="2181"/>
      <c r="AF109" s="2225"/>
      <c r="AG109" s="299"/>
      <c r="AH109" s="2271"/>
      <c r="AI109" s="2302"/>
      <c r="AJ109" s="83"/>
      <c r="AK109" s="83"/>
    </row>
    <row r="110" spans="1:37" ht="15.75" hidden="1" x14ac:dyDescent="0.25">
      <c r="A110" s="95">
        <f t="shared" si="3"/>
        <v>109</v>
      </c>
      <c r="B110" s="104">
        <f>B.Diario!B110</f>
        <v>0</v>
      </c>
      <c r="C110" s="66">
        <f>B.Semanal!B110</f>
        <v>0</v>
      </c>
      <c r="D110" s="66"/>
      <c r="E110" s="431"/>
      <c r="F110" s="526"/>
      <c r="G110" s="544"/>
      <c r="H110" s="765"/>
      <c r="I110" s="827"/>
      <c r="J110" s="918"/>
      <c r="K110" s="965"/>
      <c r="L110" s="1121"/>
      <c r="M110" s="1216"/>
      <c r="N110" s="299"/>
      <c r="O110" s="1322"/>
      <c r="P110" s="1475"/>
      <c r="Q110" s="1543"/>
      <c r="R110" s="1601"/>
      <c r="S110" s="1651"/>
      <c r="T110" s="1680"/>
      <c r="U110" s="1776"/>
      <c r="V110" s="1779"/>
      <c r="W110" s="1837"/>
      <c r="X110" s="1884"/>
      <c r="Y110" s="1931"/>
      <c r="Z110" s="1982"/>
      <c r="AA110" s="2010"/>
      <c r="AB110" s="2052"/>
      <c r="AC110" s="2082"/>
      <c r="AD110" s="2139"/>
      <c r="AE110" s="2181"/>
      <c r="AF110" s="2225"/>
      <c r="AG110" s="299"/>
      <c r="AH110" s="2271"/>
      <c r="AI110" s="2302"/>
      <c r="AJ110" s="83"/>
      <c r="AK110" s="83"/>
    </row>
    <row r="111" spans="1:37" ht="15.75" hidden="1" x14ac:dyDescent="0.25">
      <c r="A111" s="95">
        <f t="shared" si="3"/>
        <v>110</v>
      </c>
      <c r="B111" s="104">
        <f>B.Diario!B111</f>
        <v>0</v>
      </c>
      <c r="C111" s="66">
        <f>B.Semanal!B111</f>
        <v>0</v>
      </c>
      <c r="D111" s="66"/>
      <c r="E111" s="431"/>
      <c r="F111" s="526"/>
      <c r="G111" s="544"/>
      <c r="H111" s="763"/>
      <c r="I111" s="825"/>
      <c r="J111" s="916"/>
      <c r="K111" s="963"/>
      <c r="L111" s="1119"/>
      <c r="M111" s="1214"/>
      <c r="N111"/>
      <c r="O111" s="1320"/>
      <c r="P111" s="1473"/>
      <c r="Q111" s="1541"/>
      <c r="R111" s="1599"/>
      <c r="S111" s="1649"/>
      <c r="T111" s="1678"/>
      <c r="U111" s="1778"/>
      <c r="V111" s="1781"/>
      <c r="W111" s="1835"/>
      <c r="X111" s="1882"/>
      <c r="Y111" s="1929"/>
      <c r="Z111" s="1980"/>
      <c r="AA111" s="2008"/>
      <c r="AB111" s="2050"/>
      <c r="AC111" s="2080"/>
      <c r="AD111" s="2137"/>
      <c r="AE111" s="2179"/>
      <c r="AF111" s="2223"/>
      <c r="AG111"/>
      <c r="AH111" s="2269"/>
      <c r="AI111" s="2300"/>
      <c r="AJ111" s="83"/>
      <c r="AK111" s="83"/>
    </row>
    <row r="112" spans="1:37" ht="15.75" hidden="1" x14ac:dyDescent="0.25">
      <c r="A112" s="95">
        <f t="shared" si="3"/>
        <v>111</v>
      </c>
      <c r="B112" s="104">
        <f>B.Diario!B112</f>
        <v>0</v>
      </c>
      <c r="C112" s="66">
        <f>B.Semanal!B112</f>
        <v>0</v>
      </c>
      <c r="D112" s="66"/>
      <c r="E112" s="429"/>
      <c r="F112" s="524"/>
      <c r="G112" s="542"/>
      <c r="H112" s="763"/>
      <c r="I112" s="825"/>
      <c r="J112" s="916"/>
      <c r="K112" s="963"/>
      <c r="L112" s="1119"/>
      <c r="M112" s="1214"/>
      <c r="N112"/>
      <c r="O112" s="1320"/>
      <c r="P112" s="1473"/>
      <c r="Q112" s="1541"/>
      <c r="R112" s="1599"/>
      <c r="S112" s="1649"/>
      <c r="T112" s="1678"/>
      <c r="U112" s="1778"/>
      <c r="V112" s="1781"/>
      <c r="W112" s="1835"/>
      <c r="X112" s="1882"/>
      <c r="Y112" s="1929"/>
      <c r="Z112" s="1980"/>
      <c r="AA112" s="2008"/>
      <c r="AB112" s="2050"/>
      <c r="AC112" s="2080"/>
      <c r="AD112" s="2137"/>
      <c r="AE112" s="2179"/>
      <c r="AF112" s="2223"/>
      <c r="AG112"/>
      <c r="AH112" s="2269"/>
      <c r="AI112" s="2300"/>
      <c r="AJ112" s="83"/>
      <c r="AK112" s="83"/>
    </row>
    <row r="113" spans="1:37" ht="15.75" hidden="1" x14ac:dyDescent="0.25">
      <c r="A113" s="95">
        <f t="shared" si="3"/>
        <v>112</v>
      </c>
      <c r="B113" s="104">
        <f>B.Diario!B113</f>
        <v>0</v>
      </c>
      <c r="C113" s="66">
        <f>B.Semanal!B113</f>
        <v>0</v>
      </c>
      <c r="D113" s="71"/>
      <c r="E113" s="431"/>
      <c r="F113" s="526"/>
      <c r="G113" s="544"/>
      <c r="H113" s="765"/>
      <c r="I113" s="827"/>
      <c r="J113" s="918"/>
      <c r="K113" s="965"/>
      <c r="L113" s="1121"/>
      <c r="M113" s="1216"/>
      <c r="N113" s="299"/>
      <c r="O113" s="1322"/>
      <c r="P113" s="1475"/>
      <c r="Q113" s="1543"/>
      <c r="R113" s="1601"/>
      <c r="S113" s="1651"/>
      <c r="T113" s="1680"/>
      <c r="U113" s="1776"/>
      <c r="V113" s="1779"/>
      <c r="W113" s="1837"/>
      <c r="X113" s="1884"/>
      <c r="Y113" s="1931"/>
      <c r="Z113" s="1982"/>
      <c r="AA113" s="2010"/>
      <c r="AB113" s="2052"/>
      <c r="AC113" s="2082"/>
      <c r="AD113" s="2139"/>
      <c r="AE113" s="2181"/>
      <c r="AF113" s="2225"/>
      <c r="AG113" s="299"/>
      <c r="AH113" s="2271"/>
      <c r="AI113" s="2302"/>
      <c r="AJ113" s="83"/>
      <c r="AK113" s="83"/>
    </row>
    <row r="114" spans="1:37" ht="15.75" hidden="1" x14ac:dyDescent="0.25">
      <c r="A114" s="95">
        <f t="shared" si="3"/>
        <v>113</v>
      </c>
      <c r="B114" s="104">
        <f>B.Diario!B114</f>
        <v>0</v>
      </c>
      <c r="C114" s="66">
        <f>B.Semanal!B114</f>
        <v>0</v>
      </c>
      <c r="D114" s="68"/>
      <c r="E114" s="429"/>
      <c r="F114" s="524"/>
      <c r="G114" s="542"/>
      <c r="H114" s="763"/>
      <c r="I114" s="825"/>
      <c r="J114" s="916"/>
      <c r="K114" s="963"/>
      <c r="L114" s="1119"/>
      <c r="M114" s="1214"/>
      <c r="N114"/>
      <c r="O114" s="1320"/>
      <c r="P114" s="1473"/>
      <c r="Q114" s="1541"/>
      <c r="R114" s="1599"/>
      <c r="S114" s="1649"/>
      <c r="T114" s="1678"/>
      <c r="U114" s="1778"/>
      <c r="V114" s="1781"/>
      <c r="W114" s="1835"/>
      <c r="X114" s="1882"/>
      <c r="Y114" s="1929"/>
      <c r="Z114" s="1980"/>
      <c r="AA114" s="2008"/>
      <c r="AB114" s="2050"/>
      <c r="AC114" s="2080"/>
      <c r="AD114" s="2137"/>
      <c r="AE114" s="2179"/>
      <c r="AF114" s="2223"/>
      <c r="AG114"/>
      <c r="AH114" s="2269"/>
      <c r="AI114" s="2300"/>
      <c r="AJ114" s="83"/>
      <c r="AK114" s="83"/>
    </row>
    <row r="115" spans="1:37" ht="15.75" hidden="1" x14ac:dyDescent="0.25">
      <c r="A115" s="95">
        <f t="shared" si="3"/>
        <v>114</v>
      </c>
      <c r="B115" s="104">
        <f>B.Diario!B115</f>
        <v>0</v>
      </c>
      <c r="C115" s="66">
        <f>B.Semanal!B115</f>
        <v>0</v>
      </c>
      <c r="D115" s="66"/>
      <c r="E115" s="432"/>
      <c r="F115" s="527"/>
      <c r="G115" s="545"/>
      <c r="H115" s="766"/>
      <c r="I115" s="828"/>
      <c r="J115" s="919"/>
      <c r="K115" s="966"/>
      <c r="L115" s="1122"/>
      <c r="M115" s="1217"/>
      <c r="N115" s="54"/>
      <c r="O115" s="1323"/>
      <c r="P115" s="1476"/>
      <c r="Q115" s="1544"/>
      <c r="R115" s="1602"/>
      <c r="S115" s="1652"/>
      <c r="T115" s="1681"/>
      <c r="U115" s="1782"/>
      <c r="V115" s="1777"/>
      <c r="W115" s="1838"/>
      <c r="X115" s="1885"/>
      <c r="Y115" s="1932"/>
      <c r="Z115" s="1983"/>
      <c r="AA115" s="2011"/>
      <c r="AB115" s="2053"/>
      <c r="AC115" s="2083"/>
      <c r="AD115" s="2140"/>
      <c r="AE115" s="2182"/>
      <c r="AF115" s="2226"/>
      <c r="AG115" s="54"/>
      <c r="AH115" s="2272"/>
      <c r="AI115" s="2303"/>
      <c r="AJ115" s="83"/>
      <c r="AK115" s="83"/>
    </row>
    <row r="116" spans="1:37" ht="15.75" hidden="1" x14ac:dyDescent="0.25">
      <c r="A116" s="95">
        <f t="shared" si="3"/>
        <v>115</v>
      </c>
      <c r="B116" s="104">
        <f>B.Diario!B116</f>
        <v>0</v>
      </c>
      <c r="C116" s="66">
        <f>B.Semanal!B116</f>
        <v>0</v>
      </c>
      <c r="D116" s="71"/>
      <c r="E116" s="431"/>
      <c r="F116" s="526"/>
      <c r="G116" s="544"/>
      <c r="H116" s="765"/>
      <c r="I116" s="827"/>
      <c r="J116" s="918"/>
      <c r="K116" s="965"/>
      <c r="L116" s="1121"/>
      <c r="M116" s="1216"/>
      <c r="N116" s="299"/>
      <c r="O116" s="1322"/>
      <c r="P116" s="1475"/>
      <c r="Q116" s="1543"/>
      <c r="R116" s="1601"/>
      <c r="S116" s="1651"/>
      <c r="T116" s="1680"/>
      <c r="U116" s="1776"/>
      <c r="V116" s="1779"/>
      <c r="W116" s="1837"/>
      <c r="X116" s="1884"/>
      <c r="Y116" s="1931"/>
      <c r="Z116" s="1982"/>
      <c r="AA116" s="2010"/>
      <c r="AB116" s="2052"/>
      <c r="AC116" s="2082"/>
      <c r="AD116" s="2139"/>
      <c r="AE116" s="2181"/>
      <c r="AF116" s="2225"/>
      <c r="AG116" s="299"/>
      <c r="AH116" s="2271"/>
      <c r="AI116" s="2302"/>
      <c r="AJ116" s="83"/>
      <c r="AK116" s="83"/>
    </row>
    <row r="117" spans="1:37" ht="15.75" hidden="1" x14ac:dyDescent="0.25">
      <c r="A117" s="95">
        <f t="shared" si="3"/>
        <v>116</v>
      </c>
      <c r="B117" s="104">
        <f>B.Diario!B117</f>
        <v>0</v>
      </c>
      <c r="C117" s="66">
        <f>B.Semanal!B117</f>
        <v>0</v>
      </c>
      <c r="D117" s="66"/>
      <c r="E117" s="431"/>
      <c r="F117" s="526"/>
      <c r="G117" s="544"/>
      <c r="H117" s="765"/>
      <c r="I117" s="827"/>
      <c r="J117" s="918"/>
      <c r="K117" s="965"/>
      <c r="L117" s="1121"/>
      <c r="M117" s="1216"/>
      <c r="N117" s="299"/>
      <c r="O117" s="1322"/>
      <c r="P117" s="1475"/>
      <c r="Q117" s="1543"/>
      <c r="R117" s="1601"/>
      <c r="S117" s="1651"/>
      <c r="T117" s="1680"/>
      <c r="U117" s="1776"/>
      <c r="V117" s="1779"/>
      <c r="W117" s="1837"/>
      <c r="X117" s="1884"/>
      <c r="Y117" s="1931"/>
      <c r="Z117" s="1982"/>
      <c r="AA117" s="2010"/>
      <c r="AB117" s="2052"/>
      <c r="AC117" s="2082"/>
      <c r="AD117" s="2139"/>
      <c r="AE117" s="2181"/>
      <c r="AF117" s="2225"/>
      <c r="AG117" s="299"/>
      <c r="AH117" s="2271"/>
      <c r="AI117" s="2302"/>
      <c r="AJ117" s="83"/>
      <c r="AK117" s="83"/>
    </row>
    <row r="118" spans="1:37" ht="15.75" hidden="1" x14ac:dyDescent="0.25">
      <c r="A118" s="95">
        <f t="shared" si="3"/>
        <v>117</v>
      </c>
      <c r="B118" s="104">
        <f>B.Diario!B118</f>
        <v>0</v>
      </c>
      <c r="C118" s="66">
        <f>B.Semanal!B118</f>
        <v>0</v>
      </c>
      <c r="D118" s="68"/>
      <c r="E118" s="429"/>
      <c r="F118" s="524"/>
      <c r="G118" s="542"/>
      <c r="H118" s="763"/>
      <c r="I118" s="825"/>
      <c r="J118" s="916"/>
      <c r="K118" s="963"/>
      <c r="L118" s="1119"/>
      <c r="M118" s="1214"/>
      <c r="N118"/>
      <c r="O118" s="1320"/>
      <c r="P118" s="1473"/>
      <c r="Q118" s="1541"/>
      <c r="R118" s="1599"/>
      <c r="S118" s="1649"/>
      <c r="T118" s="1678"/>
      <c r="U118" s="1778"/>
      <c r="V118" s="1781"/>
      <c r="W118" s="1835"/>
      <c r="X118" s="1882"/>
      <c r="Y118" s="1929"/>
      <c r="Z118" s="1980"/>
      <c r="AA118" s="2008"/>
      <c r="AB118" s="2050"/>
      <c r="AC118" s="2080"/>
      <c r="AD118" s="2137"/>
      <c r="AE118" s="2179"/>
      <c r="AF118" s="2223"/>
      <c r="AG118"/>
      <c r="AH118" s="2269"/>
      <c r="AI118" s="2300"/>
      <c r="AJ118" s="83"/>
      <c r="AK118" s="83"/>
    </row>
    <row r="119" spans="1:37" ht="15.75" hidden="1" x14ac:dyDescent="0.25">
      <c r="A119" s="95">
        <f t="shared" si="3"/>
        <v>118</v>
      </c>
      <c r="B119" s="104">
        <f>B.Diario!B119</f>
        <v>0</v>
      </c>
      <c r="C119" s="66">
        <f>B.Semanal!B119</f>
        <v>0</v>
      </c>
      <c r="D119" s="66"/>
      <c r="E119" s="431"/>
      <c r="F119" s="526"/>
      <c r="G119" s="544"/>
      <c r="H119" s="765"/>
      <c r="I119" s="827"/>
      <c r="J119" s="918"/>
      <c r="K119" s="965"/>
      <c r="L119" s="1121"/>
      <c r="M119" s="1216"/>
      <c r="N119" s="299"/>
      <c r="O119" s="1322"/>
      <c r="P119" s="1475"/>
      <c r="Q119" s="1543"/>
      <c r="R119" s="1601"/>
      <c r="S119" s="1651"/>
      <c r="T119" s="1680"/>
      <c r="U119" s="1776"/>
      <c r="V119" s="1779"/>
      <c r="W119" s="1837"/>
      <c r="X119" s="1884"/>
      <c r="Y119" s="1931"/>
      <c r="Z119" s="1982"/>
      <c r="AA119" s="2010"/>
      <c r="AB119" s="2052"/>
      <c r="AC119" s="2082"/>
      <c r="AD119" s="2139"/>
      <c r="AE119" s="2181"/>
      <c r="AF119" s="2225"/>
      <c r="AG119" s="299"/>
      <c r="AH119" s="2271"/>
      <c r="AI119" s="2302"/>
      <c r="AJ119" s="83"/>
      <c r="AK119" s="83"/>
    </row>
    <row r="120" spans="1:37" ht="15.75" hidden="1" x14ac:dyDescent="0.25">
      <c r="A120" s="95">
        <f t="shared" si="3"/>
        <v>119</v>
      </c>
      <c r="B120" s="104">
        <f>B.Diario!B120</f>
        <v>0</v>
      </c>
      <c r="C120" s="66">
        <f>B.Semanal!B120</f>
        <v>0</v>
      </c>
      <c r="D120" s="66"/>
      <c r="E120" s="431"/>
      <c r="F120" s="526"/>
      <c r="G120" s="544"/>
      <c r="H120" s="765"/>
      <c r="I120" s="827"/>
      <c r="J120" s="918"/>
      <c r="K120" s="965"/>
      <c r="L120" s="1121"/>
      <c r="M120" s="1216"/>
      <c r="N120" s="299"/>
      <c r="O120" s="1322"/>
      <c r="P120" s="1475"/>
      <c r="Q120" s="1543"/>
      <c r="R120" s="1601"/>
      <c r="S120" s="1651"/>
      <c r="T120" s="1680"/>
      <c r="U120" s="1776"/>
      <c r="V120" s="1779"/>
      <c r="W120" s="1837"/>
      <c r="X120" s="1884"/>
      <c r="Y120" s="1931"/>
      <c r="Z120" s="1982"/>
      <c r="AA120" s="2010"/>
      <c r="AB120" s="2052"/>
      <c r="AC120" s="2082"/>
      <c r="AD120" s="2139"/>
      <c r="AE120" s="2181"/>
      <c r="AF120" s="2225"/>
      <c r="AG120" s="299"/>
      <c r="AH120" s="2271"/>
      <c r="AI120" s="2302"/>
      <c r="AJ120" s="83"/>
      <c r="AK120" s="83"/>
    </row>
    <row r="121" spans="1:37" ht="15.75" hidden="1" x14ac:dyDescent="0.25">
      <c r="A121" s="95">
        <f t="shared" si="3"/>
        <v>120</v>
      </c>
      <c r="B121" s="104">
        <f>B.Diario!B121</f>
        <v>0</v>
      </c>
      <c r="C121" s="66">
        <f>B.Semanal!B121</f>
        <v>0</v>
      </c>
      <c r="D121" s="66"/>
      <c r="E121" s="431"/>
      <c r="F121" s="526"/>
      <c r="G121" s="544"/>
      <c r="H121" s="765"/>
      <c r="I121" s="827"/>
      <c r="J121" s="918"/>
      <c r="K121" s="965"/>
      <c r="L121" s="1121"/>
      <c r="M121" s="1216"/>
      <c r="N121" s="299"/>
      <c r="O121" s="1322"/>
      <c r="P121" s="1475"/>
      <c r="Q121" s="1543"/>
      <c r="R121" s="1601"/>
      <c r="S121" s="1651"/>
      <c r="T121" s="1680"/>
      <c r="U121" s="1776"/>
      <c r="V121" s="1779"/>
      <c r="W121" s="1837"/>
      <c r="X121" s="1884"/>
      <c r="Y121" s="1931"/>
      <c r="Z121" s="1982"/>
      <c r="AA121" s="2010"/>
      <c r="AB121" s="2052"/>
      <c r="AC121" s="2082"/>
      <c r="AD121" s="2139"/>
      <c r="AE121" s="2181"/>
      <c r="AF121" s="2225"/>
      <c r="AG121" s="299"/>
      <c r="AH121" s="2271"/>
      <c r="AI121" s="2302"/>
      <c r="AJ121" s="83"/>
      <c r="AK121" s="83"/>
    </row>
    <row r="122" spans="1:37" ht="15.75" hidden="1" x14ac:dyDescent="0.25">
      <c r="A122" s="95">
        <f t="shared" si="3"/>
        <v>121</v>
      </c>
      <c r="B122" s="104">
        <f>B.Diario!B122</f>
        <v>0</v>
      </c>
      <c r="C122" s="66">
        <f>B.Semanal!B122</f>
        <v>0</v>
      </c>
      <c r="D122" s="66"/>
      <c r="E122" s="431"/>
      <c r="F122" s="526"/>
      <c r="G122" s="544"/>
      <c r="H122" s="763"/>
      <c r="I122" s="827"/>
      <c r="J122" s="918"/>
      <c r="K122" s="965"/>
      <c r="L122" s="1121"/>
      <c r="M122" s="1214"/>
      <c r="N122"/>
      <c r="O122" s="1320"/>
      <c r="P122" s="1473"/>
      <c r="Q122" s="1541"/>
      <c r="R122" s="1599"/>
      <c r="S122" s="1649"/>
      <c r="T122" s="1678"/>
      <c r="U122" s="1778"/>
      <c r="V122" s="1781"/>
      <c r="W122" s="1835"/>
      <c r="X122" s="1882"/>
      <c r="Y122" s="1929"/>
      <c r="Z122" s="1980"/>
      <c r="AA122" s="2008"/>
      <c r="AB122" s="2050"/>
      <c r="AC122" s="2080"/>
      <c r="AD122" s="2137"/>
      <c r="AE122" s="2179"/>
      <c r="AF122" s="2223"/>
      <c r="AG122"/>
      <c r="AH122" s="2269"/>
      <c r="AI122" s="2300"/>
      <c r="AJ122" s="83"/>
      <c r="AK122" s="83"/>
    </row>
    <row r="123" spans="1:37" ht="15.75" hidden="1" x14ac:dyDescent="0.25">
      <c r="A123" s="95">
        <f t="shared" si="3"/>
        <v>122</v>
      </c>
      <c r="B123" s="104">
        <f>B.Diario!B123</f>
        <v>0</v>
      </c>
      <c r="C123" s="66">
        <f>B.Semanal!B123</f>
        <v>0</v>
      </c>
      <c r="D123" s="68"/>
      <c r="E123" s="429"/>
      <c r="F123" s="524"/>
      <c r="G123" s="542"/>
      <c r="H123" s="763"/>
      <c r="I123" s="825"/>
      <c r="J123" s="916"/>
      <c r="K123" s="963"/>
      <c r="L123" s="1119"/>
      <c r="M123" s="1214"/>
      <c r="N123"/>
      <c r="O123" s="1320"/>
      <c r="P123" s="1473"/>
      <c r="Q123" s="1541"/>
      <c r="R123" s="1599"/>
      <c r="S123" s="1649"/>
      <c r="T123" s="1678"/>
      <c r="U123" s="1778"/>
      <c r="V123" s="1781"/>
      <c r="W123" s="1835"/>
      <c r="X123" s="1882"/>
      <c r="Y123" s="1929"/>
      <c r="Z123" s="1980"/>
      <c r="AA123" s="2008"/>
      <c r="AB123" s="2050"/>
      <c r="AC123" s="2080"/>
      <c r="AD123" s="2137"/>
      <c r="AE123" s="2179"/>
      <c r="AF123" s="2223"/>
      <c r="AG123"/>
      <c r="AH123" s="2269"/>
      <c r="AI123" s="2300"/>
      <c r="AJ123" s="83"/>
      <c r="AK123" s="83"/>
    </row>
    <row r="124" spans="1:37" ht="15.75" hidden="1" x14ac:dyDescent="0.25">
      <c r="A124" s="95">
        <f t="shared" si="3"/>
        <v>123</v>
      </c>
      <c r="B124" s="104">
        <f>B.Diario!B124</f>
        <v>0</v>
      </c>
      <c r="C124" s="66">
        <f>B.Semanal!B124</f>
        <v>0</v>
      </c>
      <c r="D124" s="66"/>
      <c r="E124" s="431"/>
      <c r="F124" s="526"/>
      <c r="G124" s="544"/>
      <c r="H124" s="765"/>
      <c r="I124" s="827"/>
      <c r="J124" s="918"/>
      <c r="K124" s="965"/>
      <c r="L124" s="1121"/>
      <c r="M124" s="1216"/>
      <c r="N124" s="299"/>
      <c r="O124" s="1322"/>
      <c r="P124" s="1475"/>
      <c r="Q124" s="1543"/>
      <c r="R124" s="1601"/>
      <c r="S124" s="1651"/>
      <c r="T124" s="1680"/>
      <c r="U124" s="1776"/>
      <c r="V124" s="1779"/>
      <c r="W124" s="1837"/>
      <c r="X124" s="1884"/>
      <c r="Y124" s="1931"/>
      <c r="Z124" s="1982"/>
      <c r="AA124" s="2010"/>
      <c r="AB124" s="2052"/>
      <c r="AC124" s="2082"/>
      <c r="AD124" s="2139"/>
      <c r="AE124" s="2181"/>
      <c r="AF124" s="2225"/>
      <c r="AG124" s="299"/>
      <c r="AH124" s="2271"/>
      <c r="AI124" s="2302"/>
      <c r="AJ124" s="83"/>
      <c r="AK124" s="83"/>
    </row>
    <row r="125" spans="1:37" ht="15.75" hidden="1" x14ac:dyDescent="0.25">
      <c r="A125" s="95">
        <f t="shared" si="3"/>
        <v>124</v>
      </c>
      <c r="B125" s="104">
        <f>B.Diario!B125</f>
        <v>0</v>
      </c>
      <c r="C125" s="66">
        <f>B.Semanal!B125</f>
        <v>0</v>
      </c>
      <c r="D125" s="66"/>
      <c r="E125" s="431"/>
      <c r="F125" s="526"/>
      <c r="G125" s="544"/>
      <c r="H125" s="765"/>
      <c r="I125" s="827"/>
      <c r="J125" s="918"/>
      <c r="K125" s="965"/>
      <c r="L125" s="1121"/>
      <c r="M125" s="1216"/>
      <c r="N125" s="299"/>
      <c r="O125" s="1322"/>
      <c r="P125" s="1475"/>
      <c r="Q125" s="1543"/>
      <c r="R125" s="1601"/>
      <c r="S125" s="1651"/>
      <c r="T125" s="1680"/>
      <c r="U125" s="1776"/>
      <c r="V125" s="1779"/>
      <c r="W125" s="1837"/>
      <c r="X125" s="1884"/>
      <c r="Y125" s="1931"/>
      <c r="Z125" s="1982"/>
      <c r="AA125" s="2010"/>
      <c r="AB125" s="2052"/>
      <c r="AC125" s="2082"/>
      <c r="AD125" s="2139"/>
      <c r="AE125" s="2181"/>
      <c r="AF125" s="2225"/>
      <c r="AG125" s="299"/>
      <c r="AH125" s="2271"/>
      <c r="AI125" s="2302"/>
      <c r="AJ125" s="83"/>
      <c r="AK125" s="83"/>
    </row>
    <row r="126" spans="1:37" ht="15.75" hidden="1" x14ac:dyDescent="0.25">
      <c r="A126" s="95">
        <f t="shared" si="3"/>
        <v>125</v>
      </c>
      <c r="B126" s="104">
        <f>B.Diario!B126</f>
        <v>0</v>
      </c>
      <c r="C126" s="66">
        <f>B.Semanal!B126</f>
        <v>0</v>
      </c>
      <c r="D126" s="66"/>
      <c r="E126" s="431"/>
      <c r="F126" s="526"/>
      <c r="G126" s="544"/>
      <c r="H126" s="765"/>
      <c r="I126" s="827"/>
      <c r="J126" s="918"/>
      <c r="K126" s="965"/>
      <c r="L126" s="1121"/>
      <c r="M126" s="1216"/>
      <c r="N126" s="299"/>
      <c r="O126" s="1322"/>
      <c r="P126" s="1475"/>
      <c r="Q126" s="1543"/>
      <c r="R126" s="1601"/>
      <c r="S126" s="1651"/>
      <c r="T126" s="1680"/>
      <c r="U126" s="1776"/>
      <c r="V126" s="1779"/>
      <c r="W126" s="1837"/>
      <c r="X126" s="1884"/>
      <c r="Y126" s="1931"/>
      <c r="Z126" s="1982"/>
      <c r="AA126" s="2010"/>
      <c r="AB126" s="2052"/>
      <c r="AC126" s="2082"/>
      <c r="AD126" s="2139"/>
      <c r="AE126" s="2181"/>
      <c r="AF126" s="2225"/>
      <c r="AG126" s="299"/>
      <c r="AH126" s="2271"/>
      <c r="AI126" s="2302"/>
      <c r="AJ126" s="83"/>
      <c r="AK126" s="83"/>
    </row>
    <row r="127" spans="1:37" ht="15.75" hidden="1" x14ac:dyDescent="0.25">
      <c r="A127" s="95">
        <f t="shared" si="3"/>
        <v>126</v>
      </c>
      <c r="B127" s="104">
        <f>B.Diario!B127</f>
        <v>0</v>
      </c>
      <c r="C127" s="66">
        <f>B.Semanal!B127</f>
        <v>0</v>
      </c>
      <c r="D127" s="66"/>
      <c r="E127" s="431"/>
      <c r="F127" s="526"/>
      <c r="G127" s="544"/>
      <c r="H127" s="765"/>
      <c r="I127" s="827"/>
      <c r="J127" s="918"/>
      <c r="K127" s="965"/>
      <c r="L127" s="1121"/>
      <c r="M127" s="1216"/>
      <c r="N127" s="299"/>
      <c r="O127" s="1322"/>
      <c r="P127" s="1475"/>
      <c r="Q127" s="1543"/>
      <c r="R127" s="1601"/>
      <c r="S127" s="1651"/>
      <c r="T127" s="1680"/>
      <c r="U127" s="1776"/>
      <c r="V127" s="1779"/>
      <c r="W127" s="1837"/>
      <c r="X127" s="1884"/>
      <c r="Y127" s="1931"/>
      <c r="Z127" s="1982"/>
      <c r="AA127" s="2010"/>
      <c r="AB127" s="2052"/>
      <c r="AC127" s="2082"/>
      <c r="AD127" s="2139"/>
      <c r="AE127" s="2181"/>
      <c r="AF127" s="2225"/>
      <c r="AG127" s="299"/>
      <c r="AH127" s="2271"/>
      <c r="AI127" s="2302"/>
      <c r="AJ127" s="83"/>
      <c r="AK127" s="83"/>
    </row>
    <row r="128" spans="1:37" ht="15.75" hidden="1" x14ac:dyDescent="0.25">
      <c r="A128" s="95">
        <f t="shared" si="3"/>
        <v>127</v>
      </c>
      <c r="B128" s="104">
        <f>B.Diario!B128</f>
        <v>0</v>
      </c>
      <c r="C128" s="66">
        <f>B.Semanal!B128</f>
        <v>0</v>
      </c>
      <c r="D128" s="66"/>
      <c r="E128" s="431"/>
      <c r="F128" s="526"/>
      <c r="G128" s="544"/>
      <c r="H128" s="765"/>
      <c r="I128" s="827"/>
      <c r="J128" s="918"/>
      <c r="K128" s="965"/>
      <c r="L128" s="1121"/>
      <c r="M128" s="1216"/>
      <c r="N128" s="299"/>
      <c r="O128" s="1322"/>
      <c r="P128" s="1475"/>
      <c r="Q128" s="1543"/>
      <c r="R128" s="1601"/>
      <c r="S128" s="1651"/>
      <c r="T128" s="1680"/>
      <c r="U128" s="1776"/>
      <c r="V128" s="1779"/>
      <c r="W128" s="1837"/>
      <c r="X128" s="1884"/>
      <c r="Y128" s="1931"/>
      <c r="Z128" s="1982"/>
      <c r="AA128" s="2010"/>
      <c r="AB128" s="2052"/>
      <c r="AC128" s="2082"/>
      <c r="AD128" s="2139"/>
      <c r="AE128" s="2181"/>
      <c r="AF128" s="2225"/>
      <c r="AG128" s="299"/>
      <c r="AH128" s="2271"/>
      <c r="AI128" s="2302"/>
      <c r="AJ128" s="83"/>
      <c r="AK128" s="83"/>
    </row>
    <row r="129" spans="1:37" ht="15.75" hidden="1" x14ac:dyDescent="0.25">
      <c r="A129" s="95">
        <f t="shared" si="3"/>
        <v>128</v>
      </c>
      <c r="B129" s="104">
        <f>B.Diario!B129</f>
        <v>0</v>
      </c>
      <c r="C129" s="66">
        <f>B.Semanal!B129</f>
        <v>0</v>
      </c>
      <c r="D129" s="66"/>
      <c r="E129" s="430"/>
      <c r="F129" s="525"/>
      <c r="G129" s="543"/>
      <c r="H129" s="764"/>
      <c r="I129" s="826"/>
      <c r="J129" s="917"/>
      <c r="K129" s="964"/>
      <c r="L129" s="1120"/>
      <c r="M129" s="1215"/>
      <c r="N129" s="772"/>
      <c r="O129" s="1321"/>
      <c r="P129" s="1474"/>
      <c r="Q129" s="1542"/>
      <c r="R129" s="1600"/>
      <c r="S129" s="1650"/>
      <c r="T129" s="1679"/>
      <c r="U129" s="1783"/>
      <c r="V129" s="1775"/>
      <c r="W129" s="1836"/>
      <c r="X129" s="1883"/>
      <c r="Y129" s="1930"/>
      <c r="Z129" s="1981"/>
      <c r="AA129" s="2009"/>
      <c r="AB129" s="2051"/>
      <c r="AC129" s="2081"/>
      <c r="AD129" s="2138"/>
      <c r="AE129" s="2180"/>
      <c r="AF129" s="2224"/>
      <c r="AG129" s="772"/>
      <c r="AH129" s="2270"/>
      <c r="AI129" s="2301"/>
      <c r="AJ129" s="83"/>
      <c r="AK129" s="83"/>
    </row>
    <row r="130" spans="1:37" ht="15.75" hidden="1" x14ac:dyDescent="0.25">
      <c r="A130" s="95">
        <f t="shared" si="3"/>
        <v>129</v>
      </c>
      <c r="B130" s="104">
        <f>B.Diario!B130</f>
        <v>0</v>
      </c>
      <c r="C130" s="66">
        <f>B.Semanal!B130</f>
        <v>0</v>
      </c>
      <c r="D130" s="66"/>
      <c r="E130" s="432"/>
      <c r="F130" s="527"/>
      <c r="G130" s="545"/>
      <c r="H130" s="766"/>
      <c r="I130" s="828"/>
      <c r="J130" s="919"/>
      <c r="K130" s="966"/>
      <c r="L130" s="1122"/>
      <c r="M130" s="1217"/>
      <c r="N130" s="54"/>
      <c r="O130" s="1323"/>
      <c r="P130" s="1476"/>
      <c r="Q130" s="1544"/>
      <c r="R130" s="1602"/>
      <c r="S130" s="1652"/>
      <c r="T130" s="1681"/>
      <c r="U130" s="1782"/>
      <c r="V130" s="1777"/>
      <c r="W130" s="1838"/>
      <c r="X130" s="1885"/>
      <c r="Y130" s="1932"/>
      <c r="Z130" s="1983"/>
      <c r="AA130" s="2011"/>
      <c r="AB130" s="2053"/>
      <c r="AC130" s="2083"/>
      <c r="AD130" s="2140"/>
      <c r="AE130" s="2182"/>
      <c r="AF130" s="2226"/>
      <c r="AG130" s="54"/>
      <c r="AH130" s="2272"/>
      <c r="AI130" s="2303"/>
      <c r="AJ130" s="83"/>
      <c r="AK130" s="83"/>
    </row>
    <row r="131" spans="1:37" ht="15.75" hidden="1" x14ac:dyDescent="0.25">
      <c r="A131" s="95">
        <f t="shared" si="3"/>
        <v>130</v>
      </c>
      <c r="B131" s="104">
        <f>B.Diario!B131</f>
        <v>0</v>
      </c>
      <c r="C131" s="66">
        <f>B.Semanal!B131</f>
        <v>0</v>
      </c>
      <c r="D131" s="66"/>
      <c r="E131" s="431"/>
      <c r="F131" s="526"/>
      <c r="G131" s="544"/>
      <c r="H131" s="765"/>
      <c r="I131" s="827"/>
      <c r="J131" s="918"/>
      <c r="K131" s="965"/>
      <c r="L131" s="1121"/>
      <c r="M131" s="1216"/>
      <c r="N131" s="299"/>
      <c r="O131" s="1322"/>
      <c r="P131" s="1475"/>
      <c r="Q131" s="1543"/>
      <c r="R131" s="1601"/>
      <c r="S131" s="1651"/>
      <c r="T131" s="1680"/>
      <c r="U131" s="1776"/>
      <c r="V131" s="1779"/>
      <c r="W131" s="1837"/>
      <c r="X131" s="1884"/>
      <c r="Y131" s="1931"/>
      <c r="Z131" s="1982"/>
      <c r="AA131" s="2010"/>
      <c r="AB131" s="2052"/>
      <c r="AC131" s="2082"/>
      <c r="AD131" s="2139"/>
      <c r="AE131" s="2181"/>
      <c r="AF131" s="2225"/>
      <c r="AG131" s="299"/>
      <c r="AH131" s="2271"/>
      <c r="AI131" s="2302"/>
      <c r="AJ131" s="83"/>
      <c r="AK131" s="83"/>
    </row>
    <row r="132" spans="1:37" ht="15.75" hidden="1" x14ac:dyDescent="0.25">
      <c r="A132" s="95">
        <f t="shared" si="3"/>
        <v>131</v>
      </c>
      <c r="B132" s="104">
        <f>B.Diario!B132</f>
        <v>0</v>
      </c>
      <c r="C132" s="66">
        <f>B.Semanal!B132</f>
        <v>0</v>
      </c>
      <c r="D132" s="66"/>
      <c r="E132" s="429"/>
      <c r="F132" s="524"/>
      <c r="G132" s="542"/>
      <c r="H132" s="763"/>
      <c r="I132" s="825"/>
      <c r="J132" s="916"/>
      <c r="K132" s="963"/>
      <c r="L132" s="1119"/>
      <c r="M132" s="1214"/>
      <c r="N132"/>
      <c r="O132" s="1320"/>
      <c r="P132" s="1473"/>
      <c r="Q132" s="1541"/>
      <c r="R132" s="1599"/>
      <c r="S132" s="1649"/>
      <c r="T132" s="1678"/>
      <c r="U132" s="1778"/>
      <c r="V132" s="1781"/>
      <c r="W132" s="1835"/>
      <c r="X132" s="1882"/>
      <c r="Y132" s="1929"/>
      <c r="Z132" s="1980"/>
      <c r="AA132" s="2008"/>
      <c r="AB132" s="2050"/>
      <c r="AC132" s="2080"/>
      <c r="AD132" s="2137"/>
      <c r="AE132" s="2179"/>
      <c r="AF132" s="2223"/>
      <c r="AG132"/>
      <c r="AH132" s="2269"/>
      <c r="AI132" s="2300"/>
      <c r="AJ132" s="81"/>
      <c r="AK132" s="81"/>
    </row>
    <row r="133" spans="1:37" ht="15.75" hidden="1" x14ac:dyDescent="0.25">
      <c r="A133" s="95">
        <f t="shared" ref="A133:A185" si="4">A132+1</f>
        <v>132</v>
      </c>
      <c r="B133" s="104">
        <f>B.Diario!B133</f>
        <v>0</v>
      </c>
      <c r="C133" s="66">
        <f>B.Semanal!B133</f>
        <v>0</v>
      </c>
      <c r="D133" s="66"/>
      <c r="E133" s="431"/>
      <c r="F133" s="526"/>
      <c r="G133" s="544"/>
      <c r="H133" s="765"/>
      <c r="I133" s="827"/>
      <c r="J133" s="918"/>
      <c r="K133" s="965"/>
      <c r="L133" s="1121"/>
      <c r="M133" s="1216"/>
      <c r="N133" s="299"/>
      <c r="O133" s="1322"/>
      <c r="P133" s="1475"/>
      <c r="Q133" s="1543"/>
      <c r="R133" s="1601"/>
      <c r="S133" s="1651"/>
      <c r="T133" s="1680"/>
      <c r="U133" s="1776"/>
      <c r="V133" s="1779"/>
      <c r="W133" s="1837"/>
      <c r="X133" s="1884"/>
      <c r="Y133" s="1931"/>
      <c r="Z133" s="1982"/>
      <c r="AA133" s="2010"/>
      <c r="AB133" s="2052"/>
      <c r="AC133" s="2082"/>
      <c r="AD133" s="2139"/>
      <c r="AE133" s="2181"/>
      <c r="AF133" s="2225"/>
      <c r="AG133" s="299"/>
      <c r="AH133" s="2271"/>
      <c r="AI133" s="2302"/>
      <c r="AJ133" s="83"/>
      <c r="AK133" s="83"/>
    </row>
    <row r="134" spans="1:37" ht="15.75" hidden="1" x14ac:dyDescent="0.25">
      <c r="A134" s="95">
        <f t="shared" si="4"/>
        <v>133</v>
      </c>
      <c r="B134" s="104">
        <f>B.Diario!B134</f>
        <v>0</v>
      </c>
      <c r="C134" s="66">
        <f>B.Semanal!B134</f>
        <v>0</v>
      </c>
      <c r="D134" s="66"/>
      <c r="E134" s="431"/>
      <c r="F134" s="526"/>
      <c r="G134" s="544"/>
      <c r="H134" s="765"/>
      <c r="I134" s="827"/>
      <c r="J134" s="918"/>
      <c r="K134" s="965"/>
      <c r="L134" s="1121"/>
      <c r="M134" s="1216"/>
      <c r="N134" s="299"/>
      <c r="O134" s="1322"/>
      <c r="P134" s="1475"/>
      <c r="Q134" s="1543"/>
      <c r="R134" s="1601"/>
      <c r="S134" s="1651"/>
      <c r="T134" s="1680"/>
      <c r="U134" s="1776"/>
      <c r="V134" s="1779"/>
      <c r="W134" s="1837"/>
      <c r="X134" s="1884"/>
      <c r="Y134" s="1931"/>
      <c r="Z134" s="1982"/>
      <c r="AA134" s="2010"/>
      <c r="AB134" s="2052"/>
      <c r="AC134" s="2082"/>
      <c r="AD134" s="2139"/>
      <c r="AE134" s="2181"/>
      <c r="AF134" s="2225"/>
      <c r="AG134" s="299"/>
      <c r="AH134" s="2271"/>
      <c r="AI134" s="2302"/>
      <c r="AJ134" s="83"/>
      <c r="AK134" s="83"/>
    </row>
    <row r="135" spans="1:37" ht="15.75" hidden="1" x14ac:dyDescent="0.25">
      <c r="A135" s="95">
        <f t="shared" si="4"/>
        <v>134</v>
      </c>
      <c r="B135" s="104">
        <f>B.Diario!B135</f>
        <v>0</v>
      </c>
      <c r="C135" s="66">
        <f>B.Semanal!B135</f>
        <v>0</v>
      </c>
      <c r="D135" s="66"/>
      <c r="E135" s="431"/>
      <c r="F135" s="526"/>
      <c r="G135" s="544"/>
      <c r="H135" s="765"/>
      <c r="I135" s="827"/>
      <c r="J135" s="918"/>
      <c r="K135" s="965"/>
      <c r="L135" s="1121"/>
      <c r="M135" s="1216"/>
      <c r="N135" s="299"/>
      <c r="O135" s="1322"/>
      <c r="P135" s="1475"/>
      <c r="Q135" s="1543"/>
      <c r="R135" s="1601"/>
      <c r="S135" s="1651"/>
      <c r="T135" s="1680"/>
      <c r="U135" s="1776"/>
      <c r="V135" s="1779"/>
      <c r="W135" s="1837"/>
      <c r="X135" s="1884"/>
      <c r="Y135" s="1931"/>
      <c r="Z135" s="1982"/>
      <c r="AA135" s="2010"/>
      <c r="AB135" s="2052"/>
      <c r="AC135" s="2082"/>
      <c r="AD135" s="2139"/>
      <c r="AE135" s="2181"/>
      <c r="AF135" s="2225"/>
      <c r="AG135" s="299"/>
      <c r="AH135" s="2271"/>
      <c r="AI135" s="2302"/>
      <c r="AJ135" s="83"/>
      <c r="AK135" s="83"/>
    </row>
    <row r="136" spans="1:37" ht="15.75" hidden="1" x14ac:dyDescent="0.25">
      <c r="A136" s="95">
        <f t="shared" si="4"/>
        <v>135</v>
      </c>
      <c r="B136" s="104">
        <f>B.Diario!B136</f>
        <v>0</v>
      </c>
      <c r="C136" s="66">
        <f>B.Semanal!B136</f>
        <v>0</v>
      </c>
      <c r="D136" s="66"/>
      <c r="E136" s="431"/>
      <c r="F136" s="526"/>
      <c r="G136" s="544"/>
      <c r="H136" s="765"/>
      <c r="I136" s="827"/>
      <c r="J136" s="918"/>
      <c r="K136" s="965"/>
      <c r="L136" s="1121"/>
      <c r="M136" s="1216"/>
      <c r="N136" s="299"/>
      <c r="O136" s="1322"/>
      <c r="P136" s="1475"/>
      <c r="Q136" s="1543"/>
      <c r="R136" s="1601"/>
      <c r="S136" s="1651"/>
      <c r="T136" s="1680"/>
      <c r="U136" s="1776"/>
      <c r="V136" s="1779"/>
      <c r="W136" s="1837"/>
      <c r="X136" s="1884"/>
      <c r="Y136" s="1931"/>
      <c r="Z136" s="1982"/>
      <c r="AA136" s="2010"/>
      <c r="AB136" s="2052"/>
      <c r="AC136" s="2082"/>
      <c r="AD136" s="2139"/>
      <c r="AE136" s="2181"/>
      <c r="AF136" s="2225"/>
      <c r="AG136" s="299"/>
      <c r="AH136" s="2271"/>
      <c r="AI136" s="2302"/>
      <c r="AJ136" s="83"/>
      <c r="AK136" s="83"/>
    </row>
    <row r="137" spans="1:37" ht="15.75" hidden="1" x14ac:dyDescent="0.25">
      <c r="A137" s="95">
        <f t="shared" si="4"/>
        <v>136</v>
      </c>
      <c r="B137" s="104">
        <f>B.Diario!B137</f>
        <v>0</v>
      </c>
      <c r="C137" s="66">
        <f>B.Semanal!B137</f>
        <v>0</v>
      </c>
      <c r="D137" s="66"/>
      <c r="E137" s="431"/>
      <c r="F137" s="526"/>
      <c r="G137" s="544"/>
      <c r="H137" s="765"/>
      <c r="I137" s="827"/>
      <c r="J137" s="918"/>
      <c r="K137" s="965"/>
      <c r="L137" s="1121"/>
      <c r="M137" s="1216"/>
      <c r="N137" s="299"/>
      <c r="O137" s="1322"/>
      <c r="P137" s="1475"/>
      <c r="Q137" s="1543"/>
      <c r="R137" s="1601"/>
      <c r="S137" s="1651"/>
      <c r="T137" s="1680"/>
      <c r="U137" s="1776"/>
      <c r="V137" s="1779"/>
      <c r="W137" s="1837"/>
      <c r="X137" s="1884"/>
      <c r="Y137" s="1931"/>
      <c r="Z137" s="1982"/>
      <c r="AA137" s="2010"/>
      <c r="AB137" s="2052"/>
      <c r="AC137" s="2082"/>
      <c r="AD137" s="2139"/>
      <c r="AE137" s="2181"/>
      <c r="AF137" s="2225"/>
      <c r="AG137" s="299"/>
      <c r="AH137" s="2271"/>
      <c r="AI137" s="2302"/>
      <c r="AJ137" s="83"/>
      <c r="AK137" s="83"/>
    </row>
    <row r="138" spans="1:37" ht="15.75" hidden="1" x14ac:dyDescent="0.25">
      <c r="A138" s="95">
        <f t="shared" si="4"/>
        <v>137</v>
      </c>
      <c r="B138" s="104">
        <f>B.Diario!B138</f>
        <v>0</v>
      </c>
      <c r="C138" s="66">
        <f>B.Semanal!B138</f>
        <v>0</v>
      </c>
      <c r="D138" s="66"/>
      <c r="E138" s="431"/>
      <c r="F138" s="526"/>
      <c r="G138" s="544"/>
      <c r="H138" s="765"/>
      <c r="I138" s="827"/>
      <c r="J138" s="918"/>
      <c r="K138" s="965"/>
      <c r="L138" s="1121"/>
      <c r="M138" s="1216"/>
      <c r="N138" s="299"/>
      <c r="O138" s="1322"/>
      <c r="P138" s="1475"/>
      <c r="Q138" s="1543"/>
      <c r="R138" s="1601"/>
      <c r="S138" s="1651"/>
      <c r="T138" s="1680"/>
      <c r="U138" s="1776"/>
      <c r="V138" s="1779"/>
      <c r="W138" s="1837"/>
      <c r="X138" s="1884"/>
      <c r="Y138" s="1931"/>
      <c r="Z138" s="1982"/>
      <c r="AA138" s="2010"/>
      <c r="AB138" s="2052"/>
      <c r="AC138" s="2082"/>
      <c r="AD138" s="2139"/>
      <c r="AE138" s="2181"/>
      <c r="AF138" s="2225"/>
      <c r="AG138" s="299"/>
      <c r="AH138" s="2271"/>
      <c r="AI138" s="2302"/>
      <c r="AJ138" s="83"/>
      <c r="AK138" s="83"/>
    </row>
    <row r="139" spans="1:37" ht="15.75" hidden="1" x14ac:dyDescent="0.25">
      <c r="A139" s="95">
        <f t="shared" si="4"/>
        <v>138</v>
      </c>
      <c r="B139" s="104">
        <f>B.Diario!B139</f>
        <v>0</v>
      </c>
      <c r="C139" s="66">
        <f>B.Semanal!B139</f>
        <v>0</v>
      </c>
      <c r="D139" s="66"/>
      <c r="E139" s="431"/>
      <c r="F139" s="526"/>
      <c r="G139" s="544"/>
      <c r="H139" s="765"/>
      <c r="I139" s="827"/>
      <c r="J139" s="918"/>
      <c r="K139" s="965"/>
      <c r="L139" s="1121"/>
      <c r="M139" s="1216"/>
      <c r="N139" s="299"/>
      <c r="O139" s="1322"/>
      <c r="P139" s="1475"/>
      <c r="Q139" s="1543"/>
      <c r="R139" s="1601"/>
      <c r="S139" s="1651"/>
      <c r="T139" s="1680"/>
      <c r="U139" s="1776"/>
      <c r="V139" s="1779"/>
      <c r="W139" s="1837"/>
      <c r="X139" s="1884"/>
      <c r="Y139" s="1931"/>
      <c r="Z139" s="1982"/>
      <c r="AA139" s="2010"/>
      <c r="AB139" s="2052"/>
      <c r="AC139" s="2082"/>
      <c r="AD139" s="2139"/>
      <c r="AE139" s="2181"/>
      <c r="AF139" s="2225"/>
      <c r="AG139" s="299"/>
      <c r="AH139" s="2271"/>
      <c r="AI139" s="2302"/>
      <c r="AJ139" s="83"/>
      <c r="AK139" s="83"/>
    </row>
    <row r="140" spans="1:37" ht="15.75" hidden="1" x14ac:dyDescent="0.25">
      <c r="A140" s="95">
        <f t="shared" si="4"/>
        <v>139</v>
      </c>
      <c r="B140" s="104">
        <f>B.Diario!B140</f>
        <v>0</v>
      </c>
      <c r="C140" s="66">
        <f>B.Semanal!B140</f>
        <v>0</v>
      </c>
      <c r="D140" s="71"/>
      <c r="E140" s="431"/>
      <c r="F140" s="526"/>
      <c r="G140" s="544"/>
      <c r="H140" s="765"/>
      <c r="I140" s="827"/>
      <c r="J140" s="918"/>
      <c r="K140" s="965"/>
      <c r="L140" s="1121"/>
      <c r="M140" s="1216"/>
      <c r="N140" s="299"/>
      <c r="O140" s="1322"/>
      <c r="P140" s="1475"/>
      <c r="Q140" s="1543"/>
      <c r="R140" s="1601"/>
      <c r="S140" s="1651"/>
      <c r="T140" s="1680"/>
      <c r="U140" s="1776"/>
      <c r="V140" s="1779"/>
      <c r="W140" s="1837"/>
      <c r="X140" s="1884"/>
      <c r="Y140" s="1931"/>
      <c r="Z140" s="1982"/>
      <c r="AA140" s="2010"/>
      <c r="AB140" s="2052"/>
      <c r="AC140" s="2082"/>
      <c r="AD140" s="2139"/>
      <c r="AE140" s="2181"/>
      <c r="AF140" s="2225"/>
      <c r="AG140" s="299"/>
      <c r="AH140" s="2271"/>
      <c r="AI140" s="2302"/>
      <c r="AJ140" s="83"/>
      <c r="AK140" s="83"/>
    </row>
    <row r="141" spans="1:37" ht="15.75" hidden="1" x14ac:dyDescent="0.25">
      <c r="A141" s="95">
        <f t="shared" si="4"/>
        <v>140</v>
      </c>
      <c r="B141" s="104">
        <f>B.Diario!B141</f>
        <v>0</v>
      </c>
      <c r="C141" s="66">
        <f>B.Semanal!B141</f>
        <v>0</v>
      </c>
      <c r="D141" s="66"/>
      <c r="E141" s="431"/>
      <c r="F141" s="526"/>
      <c r="G141" s="544"/>
      <c r="H141" s="765"/>
      <c r="I141" s="827"/>
      <c r="J141" s="918"/>
      <c r="K141" s="965"/>
      <c r="L141" s="1121"/>
      <c r="M141" s="1216"/>
      <c r="N141" s="299"/>
      <c r="O141" s="1322"/>
      <c r="P141" s="1475"/>
      <c r="Q141" s="1543"/>
      <c r="R141" s="1601"/>
      <c r="S141" s="1651"/>
      <c r="T141" s="1680"/>
      <c r="U141" s="1776"/>
      <c r="V141" s="1779"/>
      <c r="W141" s="1837"/>
      <c r="X141" s="1884"/>
      <c r="Y141" s="1931"/>
      <c r="Z141" s="1982"/>
      <c r="AA141" s="2010"/>
      <c r="AB141" s="2052"/>
      <c r="AC141" s="2082"/>
      <c r="AD141" s="2139"/>
      <c r="AE141" s="2181"/>
      <c r="AF141" s="2225"/>
      <c r="AG141" s="299"/>
      <c r="AH141" s="2271"/>
      <c r="AI141" s="2302"/>
      <c r="AJ141" s="83"/>
      <c r="AK141" s="83"/>
    </row>
    <row r="142" spans="1:37" s="83" customFormat="1" ht="15.75" hidden="1" x14ac:dyDescent="0.25">
      <c r="A142" s="95">
        <f t="shared" si="4"/>
        <v>141</v>
      </c>
      <c r="B142" s="104">
        <f>B.Diario!B142</f>
        <v>0</v>
      </c>
      <c r="C142" s="66">
        <f>B.Semanal!B142</f>
        <v>0</v>
      </c>
      <c r="D142" s="116"/>
      <c r="E142" s="431"/>
      <c r="F142" s="526"/>
      <c r="G142" s="544"/>
      <c r="H142" s="765"/>
      <c r="I142" s="827"/>
      <c r="J142" s="918"/>
      <c r="K142" s="965"/>
      <c r="L142" s="1121"/>
      <c r="M142" s="1216"/>
      <c r="N142" s="299"/>
      <c r="O142" s="1322"/>
      <c r="P142" s="1475"/>
      <c r="Q142" s="1543"/>
      <c r="R142" s="1601"/>
      <c r="S142" s="1651"/>
      <c r="T142" s="1680"/>
      <c r="U142" s="1776"/>
      <c r="V142" s="1779"/>
      <c r="W142" s="1837"/>
      <c r="X142" s="1884"/>
      <c r="Y142" s="1931"/>
      <c r="Z142" s="1982"/>
      <c r="AA142" s="2010"/>
      <c r="AB142" s="2052"/>
      <c r="AC142" s="2082"/>
      <c r="AD142" s="2139"/>
      <c r="AE142" s="2181"/>
      <c r="AF142" s="2225"/>
      <c r="AG142" s="299"/>
      <c r="AH142" s="2271"/>
      <c r="AI142" s="2302"/>
    </row>
    <row r="143" spans="1:37" ht="15.75" hidden="1" x14ac:dyDescent="0.25">
      <c r="A143" s="95">
        <f t="shared" si="4"/>
        <v>142</v>
      </c>
      <c r="B143" s="104">
        <f>B.Diario!B143</f>
        <v>0</v>
      </c>
      <c r="C143" s="66">
        <f>B.Semanal!B143</f>
        <v>0</v>
      </c>
      <c r="D143" s="68"/>
      <c r="E143" s="429"/>
      <c r="F143" s="524"/>
      <c r="G143" s="542"/>
      <c r="H143" s="763"/>
      <c r="I143" s="825"/>
      <c r="J143" s="916"/>
      <c r="K143" s="963"/>
      <c r="L143" s="1119"/>
      <c r="M143" s="1214"/>
      <c r="N143"/>
      <c r="O143" s="1320"/>
      <c r="P143" s="1473"/>
      <c r="Q143" s="1541"/>
      <c r="R143" s="1599"/>
      <c r="S143" s="1649"/>
      <c r="T143" s="1678"/>
      <c r="U143" s="1778"/>
      <c r="V143" s="1781"/>
      <c r="W143" s="1835"/>
      <c r="X143" s="1882"/>
      <c r="Y143" s="1929"/>
      <c r="Z143" s="1980"/>
      <c r="AA143" s="2008"/>
      <c r="AB143" s="2050"/>
      <c r="AC143" s="2080"/>
      <c r="AD143" s="2137"/>
      <c r="AE143" s="2179"/>
      <c r="AF143" s="2223"/>
      <c r="AG143"/>
      <c r="AH143" s="2269"/>
      <c r="AI143" s="2300"/>
      <c r="AJ143" s="83"/>
      <c r="AK143" s="83"/>
    </row>
    <row r="144" spans="1:37" ht="15.75" hidden="1" x14ac:dyDescent="0.25">
      <c r="A144" s="95">
        <f t="shared" si="4"/>
        <v>143</v>
      </c>
      <c r="B144" s="104">
        <f>B.Diario!B144</f>
        <v>0</v>
      </c>
      <c r="C144" s="66">
        <f>B.Semanal!B144</f>
        <v>0</v>
      </c>
      <c r="D144" s="66"/>
      <c r="E144" s="430"/>
      <c r="F144" s="525"/>
      <c r="G144" s="543"/>
      <c r="H144" s="764"/>
      <c r="I144" s="826"/>
      <c r="J144" s="917"/>
      <c r="K144" s="964"/>
      <c r="L144" s="1120"/>
      <c r="M144" s="1215"/>
      <c r="N144" s="772"/>
      <c r="O144" s="1321"/>
      <c r="P144" s="1474"/>
      <c r="Q144" s="1542"/>
      <c r="R144" s="1600"/>
      <c r="S144" s="1650"/>
      <c r="T144" s="1679"/>
      <c r="U144" s="1783"/>
      <c r="V144" s="1775"/>
      <c r="W144" s="1836"/>
      <c r="X144" s="1883"/>
      <c r="Y144" s="1930"/>
      <c r="Z144" s="1981"/>
      <c r="AA144" s="2009"/>
      <c r="AB144" s="2051"/>
      <c r="AC144" s="2081"/>
      <c r="AD144" s="2138"/>
      <c r="AE144" s="2180"/>
      <c r="AF144" s="2224"/>
      <c r="AG144" s="772"/>
      <c r="AH144" s="2270"/>
      <c r="AI144" s="2301"/>
      <c r="AJ144" s="83"/>
      <c r="AK144" s="83"/>
    </row>
    <row r="145" spans="1:37" ht="15.75" hidden="1" x14ac:dyDescent="0.25">
      <c r="A145" s="95">
        <f t="shared" si="4"/>
        <v>144</v>
      </c>
      <c r="B145" s="104">
        <f>B.Diario!B145</f>
        <v>0</v>
      </c>
      <c r="C145" s="66">
        <f>B.Semanal!B145</f>
        <v>0</v>
      </c>
      <c r="D145" s="66"/>
      <c r="E145" s="433"/>
      <c r="F145" s="528"/>
      <c r="G145" s="546"/>
      <c r="H145" s="767"/>
      <c r="I145" s="829"/>
      <c r="J145" s="920"/>
      <c r="K145" s="967"/>
      <c r="L145" s="1123"/>
      <c r="M145" s="1218"/>
      <c r="N145" s="773"/>
      <c r="O145" s="1324"/>
      <c r="P145" s="1477"/>
      <c r="Q145" s="1545"/>
      <c r="R145" s="1603"/>
      <c r="S145" s="1653"/>
      <c r="T145" s="1682"/>
      <c r="U145" s="1780"/>
      <c r="V145" s="1774"/>
      <c r="W145" s="1839"/>
      <c r="X145" s="1886"/>
      <c r="Y145" s="1933"/>
      <c r="Z145" s="1984"/>
      <c r="AA145" s="2012"/>
      <c r="AB145" s="2054"/>
      <c r="AC145" s="2084"/>
      <c r="AD145" s="2141"/>
      <c r="AE145" s="2183"/>
      <c r="AF145" s="2227"/>
      <c r="AG145" s="773"/>
      <c r="AH145" s="2273"/>
      <c r="AI145" s="2304"/>
      <c r="AJ145" s="83"/>
      <c r="AK145" s="83"/>
    </row>
    <row r="146" spans="1:37" ht="15.75" hidden="1" x14ac:dyDescent="0.25">
      <c r="A146" s="95">
        <f t="shared" si="4"/>
        <v>145</v>
      </c>
      <c r="B146" s="104">
        <f>B.Diario!B146</f>
        <v>0</v>
      </c>
      <c r="C146" s="66">
        <f>B.Semanal!B146</f>
        <v>0</v>
      </c>
      <c r="D146" s="66"/>
      <c r="E146" s="430"/>
      <c r="F146" s="525"/>
      <c r="G146" s="543"/>
      <c r="H146" s="764"/>
      <c r="I146" s="826"/>
      <c r="J146" s="917"/>
      <c r="K146" s="964"/>
      <c r="L146" s="1120"/>
      <c r="M146" s="1215"/>
      <c r="N146" s="772"/>
      <c r="O146" s="1321"/>
      <c r="P146" s="1474"/>
      <c r="Q146" s="1542"/>
      <c r="R146" s="1600"/>
      <c r="S146" s="1650"/>
      <c r="T146" s="1679"/>
      <c r="U146" s="1783"/>
      <c r="V146" s="1775"/>
      <c r="W146" s="1836"/>
      <c r="X146" s="1883"/>
      <c r="Y146" s="1930"/>
      <c r="Z146" s="1981"/>
      <c r="AA146" s="2009"/>
      <c r="AB146" s="2051"/>
      <c r="AC146" s="2081"/>
      <c r="AD146" s="2138"/>
      <c r="AE146" s="2180"/>
      <c r="AF146" s="2224"/>
      <c r="AG146" s="772"/>
      <c r="AH146" s="2270"/>
      <c r="AI146" s="2301"/>
      <c r="AJ146" s="83"/>
      <c r="AK146" s="83"/>
    </row>
    <row r="147" spans="1:37" ht="15.75" hidden="1" x14ac:dyDescent="0.25">
      <c r="A147" s="95">
        <f t="shared" si="4"/>
        <v>146</v>
      </c>
      <c r="B147" s="104">
        <f>B.Diario!B147</f>
        <v>0</v>
      </c>
      <c r="C147" s="66">
        <f>B.Semanal!B147</f>
        <v>0</v>
      </c>
      <c r="D147" s="116"/>
      <c r="E147" s="431"/>
      <c r="F147" s="526"/>
      <c r="G147" s="544"/>
      <c r="H147" s="765"/>
      <c r="I147" s="827"/>
      <c r="J147" s="918"/>
      <c r="K147" s="965"/>
      <c r="L147" s="1121"/>
      <c r="M147" s="1216"/>
      <c r="N147" s="299"/>
      <c r="O147" s="1322"/>
      <c r="P147" s="1475"/>
      <c r="Q147" s="1543"/>
      <c r="R147" s="1601"/>
      <c r="S147" s="1651"/>
      <c r="T147" s="1680"/>
      <c r="U147" s="1776"/>
      <c r="V147" s="1779"/>
      <c r="W147" s="1837"/>
      <c r="X147" s="1884"/>
      <c r="Y147" s="1931"/>
      <c r="Z147" s="1982"/>
      <c r="AA147" s="2010"/>
      <c r="AB147" s="2052"/>
      <c r="AC147" s="2082"/>
      <c r="AD147" s="2139"/>
      <c r="AE147" s="2181"/>
      <c r="AF147" s="2225"/>
      <c r="AG147" s="299"/>
      <c r="AH147" s="2271"/>
      <c r="AI147" s="2302"/>
      <c r="AJ147" s="83"/>
      <c r="AK147" s="83"/>
    </row>
    <row r="148" spans="1:37" ht="15.75" hidden="1" x14ac:dyDescent="0.25">
      <c r="A148" s="95">
        <f t="shared" si="4"/>
        <v>147</v>
      </c>
      <c r="B148" s="104">
        <f>B.Diario!B148</f>
        <v>0</v>
      </c>
      <c r="C148" s="66">
        <f>B.Semanal!B148</f>
        <v>0</v>
      </c>
      <c r="D148" s="68"/>
      <c r="E148" s="429"/>
      <c r="F148" s="524"/>
      <c r="G148" s="542"/>
      <c r="H148" s="763"/>
      <c r="I148" s="825"/>
      <c r="J148" s="916"/>
      <c r="K148" s="963"/>
      <c r="L148" s="1119"/>
      <c r="M148" s="1214"/>
      <c r="N148"/>
      <c r="O148" s="1320"/>
      <c r="P148" s="1473"/>
      <c r="Q148" s="1541"/>
      <c r="R148" s="1599"/>
      <c r="S148" s="1649"/>
      <c r="T148" s="1678"/>
      <c r="U148" s="1778"/>
      <c r="V148" s="1781"/>
      <c r="W148" s="1835"/>
      <c r="X148" s="1882"/>
      <c r="Y148" s="1929"/>
      <c r="Z148" s="1980"/>
      <c r="AA148" s="2008"/>
      <c r="AB148" s="2050"/>
      <c r="AC148" s="2080"/>
      <c r="AD148" s="2137"/>
      <c r="AE148" s="2179"/>
      <c r="AF148" s="2223"/>
      <c r="AG148"/>
      <c r="AH148" s="2269"/>
      <c r="AI148" s="2300"/>
      <c r="AJ148" s="83"/>
      <c r="AK148" s="83"/>
    </row>
    <row r="149" spans="1:37" ht="15.75" hidden="1" x14ac:dyDescent="0.25">
      <c r="A149" s="95">
        <f t="shared" si="4"/>
        <v>148</v>
      </c>
      <c r="B149" s="104">
        <f>B.Diario!B149</f>
        <v>0</v>
      </c>
      <c r="C149" s="66">
        <f>B.Semanal!B149</f>
        <v>0</v>
      </c>
      <c r="D149" s="66"/>
      <c r="E149" s="429"/>
      <c r="F149" s="524"/>
      <c r="G149" s="542"/>
      <c r="H149" s="767"/>
      <c r="I149" s="829"/>
      <c r="J149" s="920"/>
      <c r="K149" s="967"/>
      <c r="L149" s="1123"/>
      <c r="M149" s="1218"/>
      <c r="N149" s="773"/>
      <c r="O149" s="1324"/>
      <c r="P149" s="1477"/>
      <c r="Q149" s="1545"/>
      <c r="R149" s="1603"/>
      <c r="S149" s="1653"/>
      <c r="T149" s="1682"/>
      <c r="U149" s="1780"/>
      <c r="V149" s="1774"/>
      <c r="W149" s="1839"/>
      <c r="X149" s="1886"/>
      <c r="Y149" s="1933"/>
      <c r="Z149" s="1984"/>
      <c r="AA149" s="2012"/>
      <c r="AB149" s="2054"/>
      <c r="AC149" s="2084"/>
      <c r="AD149" s="2141"/>
      <c r="AE149" s="2183"/>
      <c r="AF149" s="2227"/>
      <c r="AG149" s="773"/>
      <c r="AH149" s="2273"/>
      <c r="AI149" s="2304"/>
      <c r="AJ149" s="83"/>
      <c r="AK149" s="83"/>
    </row>
    <row r="150" spans="1:37" ht="15.75" hidden="1" x14ac:dyDescent="0.25">
      <c r="A150" s="95">
        <f t="shared" si="4"/>
        <v>149</v>
      </c>
      <c r="B150" s="104">
        <f>B.Diario!B150</f>
        <v>0</v>
      </c>
      <c r="C150" s="66">
        <f>B.Semanal!B150</f>
        <v>0</v>
      </c>
      <c r="D150" s="66"/>
      <c r="E150" s="429"/>
      <c r="F150" s="524"/>
      <c r="G150" s="542"/>
      <c r="H150" s="765"/>
      <c r="I150" s="827"/>
      <c r="J150" s="918"/>
      <c r="K150" s="965"/>
      <c r="L150" s="1121"/>
      <c r="M150" s="1216"/>
      <c r="N150" s="299"/>
      <c r="O150" s="1322"/>
      <c r="P150" s="1475"/>
      <c r="Q150" s="1543"/>
      <c r="R150" s="1601"/>
      <c r="S150" s="1651"/>
      <c r="T150" s="1680"/>
      <c r="U150" s="1776"/>
      <c r="V150" s="1779"/>
      <c r="W150" s="1837"/>
      <c r="X150" s="1884"/>
      <c r="Y150" s="1931"/>
      <c r="Z150" s="1982"/>
      <c r="AA150" s="2010"/>
      <c r="AB150" s="2052"/>
      <c r="AC150" s="2082"/>
      <c r="AD150" s="2139"/>
      <c r="AE150" s="2181"/>
      <c r="AF150" s="2225"/>
      <c r="AG150" s="299"/>
      <c r="AH150" s="2271"/>
      <c r="AI150" s="2302"/>
      <c r="AJ150" s="83"/>
      <c r="AK150" s="83"/>
    </row>
    <row r="151" spans="1:37" ht="15.75" hidden="1" x14ac:dyDescent="0.25">
      <c r="A151" s="95">
        <f t="shared" si="4"/>
        <v>150</v>
      </c>
      <c r="B151" s="104">
        <f>B.Diario!B151</f>
        <v>0</v>
      </c>
      <c r="C151" s="66">
        <f>B.Semanal!B151</f>
        <v>0</v>
      </c>
      <c r="D151" s="66"/>
      <c r="E151" s="429"/>
      <c r="F151" s="524"/>
      <c r="G151" s="542"/>
      <c r="H151" s="765"/>
      <c r="I151" s="827"/>
      <c r="J151" s="918"/>
      <c r="K151" s="965"/>
      <c r="L151" s="1121"/>
      <c r="M151" s="1216"/>
      <c r="N151" s="299"/>
      <c r="O151" s="1322"/>
      <c r="P151" s="1475"/>
      <c r="Q151" s="1543"/>
      <c r="R151" s="1601"/>
      <c r="S151" s="1651"/>
      <c r="T151" s="1680"/>
      <c r="U151" s="1776"/>
      <c r="V151" s="1779"/>
      <c r="W151" s="1837"/>
      <c r="X151" s="1884"/>
      <c r="Y151" s="1931"/>
      <c r="Z151" s="1982"/>
      <c r="AA151" s="2010"/>
      <c r="AB151" s="2052"/>
      <c r="AC151" s="2082"/>
      <c r="AD151" s="2139"/>
      <c r="AE151" s="2181"/>
      <c r="AF151" s="2225"/>
      <c r="AG151" s="299"/>
      <c r="AH151" s="2271"/>
      <c r="AI151" s="2302"/>
      <c r="AJ151" s="83"/>
      <c r="AK151" s="83"/>
    </row>
    <row r="152" spans="1:37" ht="15.75" hidden="1" x14ac:dyDescent="0.25">
      <c r="A152" s="95">
        <f t="shared" si="4"/>
        <v>151</v>
      </c>
      <c r="B152" s="104">
        <f>B.Diario!B152</f>
        <v>0</v>
      </c>
      <c r="C152" s="66">
        <f>B.Semanal!B152</f>
        <v>0</v>
      </c>
      <c r="D152" s="66"/>
      <c r="E152" s="429"/>
      <c r="F152" s="524"/>
      <c r="G152" s="542"/>
      <c r="H152" s="765"/>
      <c r="I152" s="827"/>
      <c r="J152" s="918"/>
      <c r="K152" s="965"/>
      <c r="L152" s="1121"/>
      <c r="M152" s="1216"/>
      <c r="N152" s="299"/>
      <c r="O152" s="1322"/>
      <c r="P152" s="1475"/>
      <c r="Q152" s="1543"/>
      <c r="R152" s="1601"/>
      <c r="S152" s="1651"/>
      <c r="T152" s="1680"/>
      <c r="U152" s="1776"/>
      <c r="V152" s="1779"/>
      <c r="W152" s="1837"/>
      <c r="X152" s="1884"/>
      <c r="Y152" s="1931"/>
      <c r="Z152" s="1982"/>
      <c r="AA152" s="2010"/>
      <c r="AB152" s="2052"/>
      <c r="AC152" s="2082"/>
      <c r="AD152" s="2139"/>
      <c r="AE152" s="2181"/>
      <c r="AF152" s="2225"/>
      <c r="AG152" s="299"/>
      <c r="AH152" s="2271"/>
      <c r="AI152" s="2302"/>
      <c r="AJ152" s="83"/>
      <c r="AK152" s="83"/>
    </row>
    <row r="153" spans="1:37" ht="15.75" hidden="1" x14ac:dyDescent="0.25">
      <c r="A153" s="95">
        <f t="shared" si="4"/>
        <v>152</v>
      </c>
      <c r="B153" s="104">
        <f>B.Diario!B153</f>
        <v>0</v>
      </c>
      <c r="C153" s="66">
        <f>B.Semanal!B153</f>
        <v>0</v>
      </c>
      <c r="D153" s="66"/>
      <c r="E153" s="429"/>
      <c r="F153" s="524"/>
      <c r="G153" s="542"/>
      <c r="H153" s="765"/>
      <c r="I153" s="827"/>
      <c r="J153" s="918"/>
      <c r="K153" s="965"/>
      <c r="L153" s="1121"/>
      <c r="M153" s="1216"/>
      <c r="N153" s="299"/>
      <c r="O153" s="1322"/>
      <c r="P153" s="1475"/>
      <c r="Q153" s="1543"/>
      <c r="R153" s="1601"/>
      <c r="S153" s="1651"/>
      <c r="T153" s="1680"/>
      <c r="U153" s="1776"/>
      <c r="V153" s="1779"/>
      <c r="W153" s="1837"/>
      <c r="X153" s="1884"/>
      <c r="Y153" s="1931"/>
      <c r="Z153" s="1982"/>
      <c r="AA153" s="2010"/>
      <c r="AB153" s="2052"/>
      <c r="AC153" s="2082"/>
      <c r="AD153" s="2139"/>
      <c r="AE153" s="2181"/>
      <c r="AF153" s="2225"/>
      <c r="AG153" s="299"/>
      <c r="AH153" s="2271"/>
      <c r="AI153" s="2302"/>
      <c r="AJ153" s="83"/>
      <c r="AK153" s="83"/>
    </row>
    <row r="154" spans="1:37" ht="15.75" hidden="1" x14ac:dyDescent="0.25">
      <c r="A154" s="95">
        <f t="shared" si="4"/>
        <v>153</v>
      </c>
      <c r="B154" s="104">
        <f>B.Diario!B154</f>
        <v>0</v>
      </c>
      <c r="C154" s="66">
        <f>B.Semanal!B154</f>
        <v>0</v>
      </c>
      <c r="D154" s="66"/>
      <c r="E154" s="433"/>
      <c r="F154" s="528"/>
      <c r="G154" s="546"/>
      <c r="H154" s="767"/>
      <c r="I154" s="829"/>
      <c r="J154" s="920"/>
      <c r="K154" s="967"/>
      <c r="L154" s="1123"/>
      <c r="M154" s="1218"/>
      <c r="N154" s="773"/>
      <c r="O154" s="1324"/>
      <c r="P154" s="1477"/>
      <c r="Q154" s="1545"/>
      <c r="R154" s="1603"/>
      <c r="S154" s="1653"/>
      <c r="T154" s="1682"/>
      <c r="U154" s="1780"/>
      <c r="V154" s="1774"/>
      <c r="W154" s="1839"/>
      <c r="X154" s="1886"/>
      <c r="Y154" s="1933"/>
      <c r="Z154" s="1984"/>
      <c r="AA154" s="2012"/>
      <c r="AB154" s="2054"/>
      <c r="AC154" s="2084"/>
      <c r="AD154" s="2141"/>
      <c r="AE154" s="2183"/>
      <c r="AF154" s="2227"/>
      <c r="AG154" s="773"/>
      <c r="AH154" s="2273"/>
      <c r="AI154" s="2304"/>
      <c r="AJ154" s="83"/>
      <c r="AK154" s="83"/>
    </row>
    <row r="155" spans="1:37" ht="15.75" hidden="1" x14ac:dyDescent="0.25">
      <c r="A155" s="95">
        <f t="shared" si="4"/>
        <v>154</v>
      </c>
      <c r="B155" s="104">
        <f>B.Diario!B155</f>
        <v>0</v>
      </c>
      <c r="C155" s="66">
        <f>B.Semanal!B155</f>
        <v>0</v>
      </c>
      <c r="D155" s="66"/>
      <c r="E155" s="431"/>
      <c r="F155" s="526"/>
      <c r="G155" s="544"/>
      <c r="H155" s="765"/>
      <c r="I155" s="827"/>
      <c r="J155" s="918"/>
      <c r="K155" s="965"/>
      <c r="L155" s="1121"/>
      <c r="M155" s="1216"/>
      <c r="N155" s="299"/>
      <c r="O155" s="1322"/>
      <c r="P155" s="1475"/>
      <c r="Q155" s="1543"/>
      <c r="R155" s="1601"/>
      <c r="S155" s="1651"/>
      <c r="T155" s="1680"/>
      <c r="U155" s="1776"/>
      <c r="V155" s="1779"/>
      <c r="W155" s="1837"/>
      <c r="X155" s="1884"/>
      <c r="Y155" s="1931"/>
      <c r="Z155" s="1982"/>
      <c r="AA155" s="2010"/>
      <c r="AB155" s="2052"/>
      <c r="AC155" s="2082"/>
      <c r="AD155" s="2139"/>
      <c r="AE155" s="2181"/>
      <c r="AF155" s="2225"/>
      <c r="AG155" s="299"/>
      <c r="AH155" s="2271"/>
      <c r="AI155" s="2302"/>
      <c r="AJ155" s="83"/>
      <c r="AK155" s="83"/>
    </row>
    <row r="156" spans="1:37" ht="15.75" hidden="1" x14ac:dyDescent="0.25">
      <c r="A156" s="95">
        <f t="shared" si="4"/>
        <v>155</v>
      </c>
      <c r="B156" s="104">
        <f>B.Diario!B156</f>
        <v>0</v>
      </c>
      <c r="C156" s="66">
        <f>B.Semanal!B156</f>
        <v>0</v>
      </c>
      <c r="D156" s="66"/>
      <c r="E156" s="431"/>
      <c r="F156" s="526"/>
      <c r="G156" s="544"/>
      <c r="H156" s="765"/>
      <c r="I156" s="827"/>
      <c r="J156" s="918"/>
      <c r="K156" s="965"/>
      <c r="L156" s="1121"/>
      <c r="M156" s="1216"/>
      <c r="N156" s="299"/>
      <c r="O156" s="1322"/>
      <c r="P156" s="1475"/>
      <c r="Q156" s="1543"/>
      <c r="R156" s="1601"/>
      <c r="S156" s="1651"/>
      <c r="T156" s="1680"/>
      <c r="U156" s="1776"/>
      <c r="V156" s="1779"/>
      <c r="W156" s="1837"/>
      <c r="X156" s="1884"/>
      <c r="Y156" s="1931"/>
      <c r="Z156" s="1982"/>
      <c r="AA156" s="2010"/>
      <c r="AB156" s="2052"/>
      <c r="AC156" s="2082"/>
      <c r="AD156" s="2139"/>
      <c r="AE156" s="2181"/>
      <c r="AF156" s="2225"/>
      <c r="AG156" s="299"/>
      <c r="AH156" s="2271"/>
      <c r="AI156" s="2302"/>
      <c r="AJ156" s="83"/>
      <c r="AK156" s="83"/>
    </row>
    <row r="157" spans="1:37" ht="15.75" hidden="1" x14ac:dyDescent="0.25">
      <c r="A157" s="95">
        <f t="shared" si="4"/>
        <v>156</v>
      </c>
      <c r="B157" s="104">
        <f>B.Diario!B157</f>
        <v>0</v>
      </c>
      <c r="C157" s="66">
        <f>B.Semanal!B157</f>
        <v>0</v>
      </c>
      <c r="D157" s="66"/>
      <c r="E157" s="431"/>
      <c r="F157" s="526"/>
      <c r="G157" s="544"/>
      <c r="H157" s="765"/>
      <c r="I157" s="827"/>
      <c r="J157" s="918"/>
      <c r="K157" s="965"/>
      <c r="L157" s="1121"/>
      <c r="M157" s="1216"/>
      <c r="N157" s="299"/>
      <c r="O157" s="1322"/>
      <c r="P157" s="1475"/>
      <c r="Q157" s="1543"/>
      <c r="R157" s="1601"/>
      <c r="S157" s="1651"/>
      <c r="T157" s="1680"/>
      <c r="U157" s="1776"/>
      <c r="V157" s="1779"/>
      <c r="W157" s="1837"/>
      <c r="X157" s="1884"/>
      <c r="Y157" s="1931"/>
      <c r="Z157" s="1982"/>
      <c r="AA157" s="2010"/>
      <c r="AB157" s="2052"/>
      <c r="AC157" s="2082"/>
      <c r="AD157" s="2139"/>
      <c r="AE157" s="2181"/>
      <c r="AF157" s="2225"/>
      <c r="AG157" s="299"/>
      <c r="AH157" s="2271"/>
      <c r="AI157" s="2302"/>
      <c r="AJ157" s="83"/>
      <c r="AK157" s="83"/>
    </row>
    <row r="158" spans="1:37" ht="15.75" hidden="1" x14ac:dyDescent="0.25">
      <c r="A158" s="95">
        <f t="shared" si="4"/>
        <v>157</v>
      </c>
      <c r="B158" s="104">
        <f>B.Diario!B158</f>
        <v>0</v>
      </c>
      <c r="C158" s="66">
        <f>B.Semanal!B158</f>
        <v>0</v>
      </c>
      <c r="D158" s="66"/>
      <c r="E158" s="431"/>
      <c r="F158" s="526"/>
      <c r="G158" s="544"/>
      <c r="H158" s="765"/>
      <c r="I158" s="827"/>
      <c r="J158" s="918"/>
      <c r="K158" s="965"/>
      <c r="L158" s="1121"/>
      <c r="M158" s="1216"/>
      <c r="N158" s="299"/>
      <c r="O158" s="1322"/>
      <c r="P158" s="1475"/>
      <c r="Q158" s="1543"/>
      <c r="R158" s="1601"/>
      <c r="S158" s="1651"/>
      <c r="T158" s="1680"/>
      <c r="U158" s="1776"/>
      <c r="V158" s="1779"/>
      <c r="W158" s="1837"/>
      <c r="X158" s="1884"/>
      <c r="Y158" s="1931"/>
      <c r="Z158" s="1982"/>
      <c r="AA158" s="2010"/>
      <c r="AB158" s="2052"/>
      <c r="AC158" s="2082"/>
      <c r="AD158" s="2139"/>
      <c r="AE158" s="2181"/>
      <c r="AF158" s="2225"/>
      <c r="AG158" s="299"/>
      <c r="AH158" s="2271"/>
      <c r="AI158" s="2302"/>
      <c r="AJ158" s="83"/>
      <c r="AK158" s="83"/>
    </row>
    <row r="159" spans="1:37" ht="15.75" hidden="1" x14ac:dyDescent="0.25">
      <c r="A159" s="95">
        <f t="shared" si="4"/>
        <v>158</v>
      </c>
      <c r="B159" s="104">
        <f>B.Diario!B159</f>
        <v>0</v>
      </c>
      <c r="C159" s="66">
        <f>B.Semanal!B159</f>
        <v>0</v>
      </c>
      <c r="D159" s="68"/>
      <c r="E159" s="429"/>
      <c r="F159" s="524"/>
      <c r="G159" s="542"/>
      <c r="H159" s="763"/>
      <c r="I159" s="825"/>
      <c r="J159" s="916"/>
      <c r="K159" s="963"/>
      <c r="L159" s="1119"/>
      <c r="M159" s="1214"/>
      <c r="N159"/>
      <c r="O159" s="1320"/>
      <c r="P159" s="1473"/>
      <c r="Q159" s="1541"/>
      <c r="R159" s="1599"/>
      <c r="S159" s="1649"/>
      <c r="T159" s="1678"/>
      <c r="U159" s="1778"/>
      <c r="V159" s="1781"/>
      <c r="W159" s="1835"/>
      <c r="X159" s="1882"/>
      <c r="Y159" s="1929"/>
      <c r="Z159" s="1980"/>
      <c r="AA159" s="2008"/>
      <c r="AB159" s="2050"/>
      <c r="AC159" s="2080"/>
      <c r="AD159" s="2137"/>
      <c r="AE159" s="2179"/>
      <c r="AF159" s="2223"/>
      <c r="AG159"/>
      <c r="AH159" s="2269"/>
      <c r="AI159" s="2300"/>
      <c r="AJ159" s="83"/>
      <c r="AK159" s="83"/>
    </row>
    <row r="160" spans="1:37" ht="15.75" hidden="1" x14ac:dyDescent="0.25">
      <c r="A160" s="95">
        <f t="shared" si="4"/>
        <v>159</v>
      </c>
      <c r="B160" s="104">
        <f>B.Diario!B160</f>
        <v>0</v>
      </c>
      <c r="C160" s="66">
        <f>B.Semanal!B160</f>
        <v>0</v>
      </c>
      <c r="D160" s="66"/>
      <c r="E160" s="431"/>
      <c r="F160" s="526"/>
      <c r="G160" s="544"/>
      <c r="H160" s="765"/>
      <c r="I160" s="827"/>
      <c r="J160" s="918"/>
      <c r="K160" s="965"/>
      <c r="L160" s="1121"/>
      <c r="M160" s="1216"/>
      <c r="N160" s="299"/>
      <c r="O160" s="1322"/>
      <c r="P160" s="1475"/>
      <c r="Q160" s="1543"/>
      <c r="R160" s="1601"/>
      <c r="S160" s="1651"/>
      <c r="T160" s="1680"/>
      <c r="U160" s="1776"/>
      <c r="V160" s="1779"/>
      <c r="W160" s="1837"/>
      <c r="X160" s="1884"/>
      <c r="Y160" s="1931"/>
      <c r="Z160" s="1982"/>
      <c r="AA160" s="2010"/>
      <c r="AB160" s="2052"/>
      <c r="AC160" s="2082"/>
      <c r="AD160" s="2139"/>
      <c r="AE160" s="2181"/>
      <c r="AF160" s="2225"/>
      <c r="AG160" s="299"/>
      <c r="AH160" s="2271"/>
      <c r="AI160" s="2302"/>
      <c r="AJ160" s="129"/>
      <c r="AK160" s="129"/>
    </row>
    <row r="161" spans="1:37" ht="15.75" hidden="1" x14ac:dyDescent="0.25">
      <c r="A161" s="95">
        <f t="shared" si="4"/>
        <v>160</v>
      </c>
      <c r="B161" s="104">
        <f>B.Diario!B161</f>
        <v>0</v>
      </c>
      <c r="C161" s="66">
        <f>B.Semanal!B161</f>
        <v>0</v>
      </c>
      <c r="D161" s="66"/>
      <c r="E161" s="431"/>
      <c r="F161" s="526"/>
      <c r="G161" s="544"/>
      <c r="H161" s="765"/>
      <c r="I161" s="827"/>
      <c r="J161" s="918"/>
      <c r="K161" s="965"/>
      <c r="L161" s="1121"/>
      <c r="M161" s="1216"/>
      <c r="N161" s="299"/>
      <c r="O161" s="1322"/>
      <c r="P161" s="1475"/>
      <c r="Q161" s="1543"/>
      <c r="R161" s="1601"/>
      <c r="S161" s="1651"/>
      <c r="T161" s="1680"/>
      <c r="U161" s="1776"/>
      <c r="V161" s="1779"/>
      <c r="W161" s="1837"/>
      <c r="X161" s="1884"/>
      <c r="Y161" s="1931"/>
      <c r="Z161" s="1982"/>
      <c r="AA161" s="2010"/>
      <c r="AB161" s="2052"/>
      <c r="AC161" s="2082"/>
      <c r="AD161" s="2139"/>
      <c r="AE161" s="2181"/>
      <c r="AF161" s="2225"/>
      <c r="AG161" s="299"/>
      <c r="AH161" s="2271"/>
      <c r="AI161" s="2302"/>
      <c r="AJ161" s="83"/>
      <c r="AK161" s="83"/>
    </row>
    <row r="162" spans="1:37" ht="15.75" hidden="1" x14ac:dyDescent="0.25">
      <c r="A162" s="95">
        <f t="shared" si="4"/>
        <v>161</v>
      </c>
      <c r="B162" s="104">
        <f>B.Diario!B162</f>
        <v>0</v>
      </c>
      <c r="C162" s="66">
        <f>B.Semanal!B162</f>
        <v>0</v>
      </c>
      <c r="D162" s="66"/>
      <c r="E162" s="431"/>
      <c r="F162" s="526"/>
      <c r="G162" s="544"/>
      <c r="H162" s="765"/>
      <c r="I162" s="827"/>
      <c r="J162" s="918"/>
      <c r="K162" s="965"/>
      <c r="L162" s="1121"/>
      <c r="M162" s="1216"/>
      <c r="N162" s="299"/>
      <c r="O162" s="1322"/>
      <c r="P162" s="1475"/>
      <c r="Q162" s="1543"/>
      <c r="R162" s="1601"/>
      <c r="S162" s="1651"/>
      <c r="T162" s="1680"/>
      <c r="U162" s="1776"/>
      <c r="V162" s="1779"/>
      <c r="W162" s="1837"/>
      <c r="X162" s="1884"/>
      <c r="Y162" s="1931"/>
      <c r="Z162" s="1982"/>
      <c r="AA162" s="2010"/>
      <c r="AB162" s="2052"/>
      <c r="AC162" s="2082"/>
      <c r="AD162" s="2139"/>
      <c r="AE162" s="2181"/>
      <c r="AF162" s="2225"/>
      <c r="AG162" s="299"/>
      <c r="AH162" s="2271"/>
      <c r="AI162" s="2302"/>
      <c r="AJ162" s="104"/>
      <c r="AK162" s="104"/>
    </row>
    <row r="163" spans="1:37" ht="15.75" hidden="1" x14ac:dyDescent="0.25">
      <c r="A163" s="95">
        <f t="shared" si="4"/>
        <v>162</v>
      </c>
      <c r="B163" s="104">
        <f>B.Diario!B163</f>
        <v>0</v>
      </c>
      <c r="C163" s="66">
        <f>B.Semanal!B163</f>
        <v>0</v>
      </c>
      <c r="D163" s="66"/>
      <c r="E163" s="431"/>
      <c r="F163" s="526"/>
      <c r="G163" s="544"/>
      <c r="H163" s="765"/>
      <c r="I163" s="827"/>
      <c r="J163" s="918"/>
      <c r="K163" s="965"/>
      <c r="L163" s="1121"/>
      <c r="M163" s="1216"/>
      <c r="N163" s="299"/>
      <c r="O163" s="1322"/>
      <c r="P163" s="1475"/>
      <c r="Q163" s="1543"/>
      <c r="R163" s="1601"/>
      <c r="S163" s="1651"/>
      <c r="T163" s="1680"/>
      <c r="U163" s="1776"/>
      <c r="V163" s="1779"/>
      <c r="W163" s="1837"/>
      <c r="X163" s="1884"/>
      <c r="Y163" s="1931"/>
      <c r="Z163" s="1982"/>
      <c r="AA163" s="2010"/>
      <c r="AB163" s="2052"/>
      <c r="AC163" s="2082"/>
      <c r="AD163" s="2139"/>
      <c r="AE163" s="2181"/>
      <c r="AF163" s="2225"/>
      <c r="AG163" s="299"/>
      <c r="AH163" s="2271"/>
      <c r="AI163" s="2302"/>
      <c r="AJ163" s="83"/>
      <c r="AK163" s="83"/>
    </row>
    <row r="164" spans="1:37" s="83" customFormat="1" ht="15.75" hidden="1" x14ac:dyDescent="0.25">
      <c r="A164" s="95">
        <f t="shared" si="4"/>
        <v>163</v>
      </c>
      <c r="B164" s="104">
        <f>B.Diario!B164</f>
        <v>0</v>
      </c>
      <c r="C164" s="66">
        <f>B.Semanal!B164</f>
        <v>0</v>
      </c>
      <c r="D164" s="66"/>
      <c r="E164" s="431"/>
      <c r="F164" s="526"/>
      <c r="G164" s="544"/>
      <c r="H164" s="765"/>
      <c r="I164" s="827"/>
      <c r="J164" s="918"/>
      <c r="K164" s="965"/>
      <c r="L164" s="1121"/>
      <c r="M164" s="1216"/>
      <c r="N164" s="299"/>
      <c r="O164" s="1322"/>
      <c r="P164" s="1475"/>
      <c r="Q164" s="1543"/>
      <c r="R164" s="1601"/>
      <c r="S164" s="1651"/>
      <c r="T164" s="1680"/>
      <c r="U164" s="1776"/>
      <c r="V164" s="1779"/>
      <c r="W164" s="1837"/>
      <c r="X164" s="1884"/>
      <c r="Y164" s="1931"/>
      <c r="Z164" s="1982"/>
      <c r="AA164" s="2010"/>
      <c r="AB164" s="2052"/>
      <c r="AC164" s="2082"/>
      <c r="AD164" s="2139"/>
      <c r="AE164" s="2181"/>
      <c r="AF164" s="2225"/>
      <c r="AG164" s="299"/>
      <c r="AH164" s="2271"/>
      <c r="AI164" s="2302"/>
    </row>
    <row r="165" spans="1:37" s="83" customFormat="1" ht="15.75" hidden="1" x14ac:dyDescent="0.25">
      <c r="A165" s="95">
        <f t="shared" si="4"/>
        <v>164</v>
      </c>
      <c r="B165" s="104">
        <f>B.Diario!B165</f>
        <v>0</v>
      </c>
      <c r="C165" s="66">
        <f>B.Semanal!B165</f>
        <v>0</v>
      </c>
      <c r="D165" s="66"/>
      <c r="E165" s="430"/>
      <c r="F165" s="525"/>
      <c r="G165" s="543"/>
      <c r="H165" s="764"/>
      <c r="I165" s="826"/>
      <c r="J165" s="917"/>
      <c r="K165" s="964"/>
      <c r="L165" s="1120"/>
      <c r="M165" s="1215"/>
      <c r="N165" s="772"/>
      <c r="O165" s="1321"/>
      <c r="P165" s="1474"/>
      <c r="Q165" s="1542"/>
      <c r="R165" s="1600"/>
      <c r="S165" s="1650"/>
      <c r="T165" s="1679"/>
      <c r="U165" s="1783"/>
      <c r="V165" s="1775"/>
      <c r="W165" s="1836"/>
      <c r="X165" s="1883"/>
      <c r="Y165" s="1930"/>
      <c r="Z165" s="1981"/>
      <c r="AA165" s="2009"/>
      <c r="AB165" s="2051"/>
      <c r="AC165" s="2081"/>
      <c r="AD165" s="2138"/>
      <c r="AE165" s="2180"/>
      <c r="AF165" s="2224"/>
      <c r="AG165" s="772"/>
      <c r="AH165" s="2270"/>
      <c r="AI165" s="2301"/>
    </row>
    <row r="166" spans="1:37" ht="15.75" hidden="1" x14ac:dyDescent="0.25">
      <c r="A166" s="95">
        <f t="shared" si="4"/>
        <v>165</v>
      </c>
      <c r="B166" s="104">
        <f>B.Diario!B166</f>
        <v>0</v>
      </c>
      <c r="C166" s="66">
        <f>B.Semanal!B166</f>
        <v>0</v>
      </c>
      <c r="D166" s="68"/>
      <c r="E166" s="429"/>
      <c r="F166" s="524"/>
      <c r="G166" s="542"/>
      <c r="H166" s="763"/>
      <c r="I166" s="825"/>
      <c r="J166" s="916"/>
      <c r="K166" s="963"/>
      <c r="L166" s="1119"/>
      <c r="M166" s="1214"/>
      <c r="N166"/>
      <c r="O166" s="1320"/>
      <c r="P166" s="1473"/>
      <c r="Q166" s="1541"/>
      <c r="R166" s="1599"/>
      <c r="S166" s="1649"/>
      <c r="T166" s="1678"/>
      <c r="U166" s="1778"/>
      <c r="V166" s="1781"/>
      <c r="W166" s="1835"/>
      <c r="X166" s="1882"/>
      <c r="Y166" s="1929"/>
      <c r="Z166" s="1980"/>
      <c r="AA166" s="2008"/>
      <c r="AB166" s="2050"/>
      <c r="AC166" s="2080"/>
      <c r="AD166" s="2137"/>
      <c r="AE166" s="2179"/>
      <c r="AF166" s="2223"/>
      <c r="AG166"/>
      <c r="AH166" s="2269"/>
      <c r="AI166" s="2300"/>
      <c r="AJ166" s="83"/>
      <c r="AK166" s="83"/>
    </row>
    <row r="167" spans="1:37" ht="15.75" hidden="1" x14ac:dyDescent="0.25">
      <c r="A167" s="95">
        <f t="shared" si="4"/>
        <v>166</v>
      </c>
      <c r="B167" s="104">
        <f>B.Diario!B167</f>
        <v>0</v>
      </c>
      <c r="C167" s="66">
        <f>B.Semanal!B167</f>
        <v>0</v>
      </c>
      <c r="D167" s="66"/>
      <c r="E167" s="431"/>
      <c r="F167" s="526"/>
      <c r="G167" s="544"/>
      <c r="H167" s="765"/>
      <c r="I167" s="827"/>
      <c r="J167" s="918"/>
      <c r="K167" s="965"/>
      <c r="L167" s="1121"/>
      <c r="M167" s="1216"/>
      <c r="N167" s="299"/>
      <c r="O167" s="1322"/>
      <c r="P167" s="1475"/>
      <c r="Q167" s="1543"/>
      <c r="R167" s="1601"/>
      <c r="S167" s="1651"/>
      <c r="T167" s="1680"/>
      <c r="U167" s="1776"/>
      <c r="V167" s="1779"/>
      <c r="W167" s="1837"/>
      <c r="X167" s="1884"/>
      <c r="Y167" s="1931"/>
      <c r="Z167" s="1982"/>
      <c r="AA167" s="2010"/>
      <c r="AB167" s="2052"/>
      <c r="AC167" s="2082"/>
      <c r="AD167" s="2139"/>
      <c r="AE167" s="2181"/>
      <c r="AF167" s="2225"/>
      <c r="AG167" s="299"/>
      <c r="AH167" s="2271"/>
      <c r="AI167" s="2302"/>
      <c r="AJ167" s="83"/>
      <c r="AK167" s="83"/>
    </row>
    <row r="168" spans="1:37" ht="15.75" hidden="1" x14ac:dyDescent="0.25">
      <c r="A168" s="95">
        <f t="shared" si="4"/>
        <v>167</v>
      </c>
      <c r="B168" s="104">
        <f>B.Diario!B168</f>
        <v>0</v>
      </c>
      <c r="C168" s="66">
        <f>B.Semanal!B168</f>
        <v>0</v>
      </c>
      <c r="D168" s="66"/>
      <c r="E168" s="429"/>
      <c r="F168" s="524"/>
      <c r="G168" s="542"/>
      <c r="H168" s="763"/>
      <c r="I168" s="825"/>
      <c r="J168" s="916"/>
      <c r="K168" s="963"/>
      <c r="L168" s="1119"/>
      <c r="M168" s="1217"/>
      <c r="N168" s="54"/>
      <c r="O168" s="1323"/>
      <c r="P168" s="1476"/>
      <c r="Q168" s="1541"/>
      <c r="R168" s="1599"/>
      <c r="S168" s="1649"/>
      <c r="T168" s="1678"/>
      <c r="U168" s="1778"/>
      <c r="V168" s="1781"/>
      <c r="W168" s="1835"/>
      <c r="X168" s="1882"/>
      <c r="Y168" s="1929"/>
      <c r="Z168" s="1980"/>
      <c r="AA168" s="2008"/>
      <c r="AB168" s="2050"/>
      <c r="AC168" s="2080"/>
      <c r="AD168" s="2137"/>
      <c r="AE168" s="2179"/>
      <c r="AF168" s="2223"/>
      <c r="AG168" s="54"/>
      <c r="AH168" s="2272"/>
      <c r="AI168" s="2303"/>
      <c r="AJ168" s="83"/>
      <c r="AK168" s="83"/>
    </row>
    <row r="169" spans="1:37" ht="15.75" hidden="1" x14ac:dyDescent="0.25">
      <c r="A169" s="95">
        <f t="shared" si="4"/>
        <v>168</v>
      </c>
      <c r="B169" s="104">
        <f>B.Diario!B169</f>
        <v>0</v>
      </c>
      <c r="C169" s="66">
        <f>B.Semanal!B169</f>
        <v>0</v>
      </c>
      <c r="D169" s="66"/>
      <c r="E169" s="429"/>
      <c r="F169" s="524"/>
      <c r="G169" s="542"/>
      <c r="H169" s="763"/>
      <c r="I169" s="825"/>
      <c r="J169" s="916"/>
      <c r="K169" s="963"/>
      <c r="L169" s="1119"/>
      <c r="M169" s="1217"/>
      <c r="N169" s="54"/>
      <c r="O169" s="1323"/>
      <c r="P169" s="1476"/>
      <c r="Q169" s="1541"/>
      <c r="R169" s="1599"/>
      <c r="S169" s="1649"/>
      <c r="T169" s="1678"/>
      <c r="U169" s="1778"/>
      <c r="V169" s="1781"/>
      <c r="W169" s="1835"/>
      <c r="X169" s="1882"/>
      <c r="Y169" s="1929"/>
      <c r="Z169" s="1980"/>
      <c r="AA169" s="2008"/>
      <c r="AB169" s="2050"/>
      <c r="AC169" s="2080"/>
      <c r="AD169" s="2137"/>
      <c r="AE169" s="2179"/>
      <c r="AF169" s="2223"/>
      <c r="AG169" s="54"/>
      <c r="AH169" s="2272"/>
      <c r="AI169" s="2303"/>
      <c r="AJ169" s="83"/>
      <c r="AK169" s="83"/>
    </row>
    <row r="170" spans="1:37" ht="15.75" hidden="1" x14ac:dyDescent="0.25">
      <c r="A170" s="95">
        <f t="shared" si="4"/>
        <v>169</v>
      </c>
      <c r="B170" s="104">
        <f>B.Diario!B170</f>
        <v>0</v>
      </c>
      <c r="C170" s="66">
        <f>B.Semanal!B170</f>
        <v>0</v>
      </c>
      <c r="D170" s="66"/>
      <c r="E170" s="432"/>
      <c r="F170" s="545"/>
      <c r="G170" s="545"/>
      <c r="H170" s="766"/>
      <c r="I170" s="838"/>
      <c r="J170" s="918"/>
      <c r="K170" s="965"/>
      <c r="L170" s="1121"/>
      <c r="M170" s="1216"/>
      <c r="N170" s="299"/>
      <c r="O170" s="1322"/>
      <c r="P170" s="1475"/>
      <c r="Q170" s="1543"/>
      <c r="R170" s="1601"/>
      <c r="S170" s="1651"/>
      <c r="T170" s="1680"/>
      <c r="U170" s="1776"/>
      <c r="V170" s="1779"/>
      <c r="W170" s="1837"/>
      <c r="X170" s="1884"/>
      <c r="Y170" s="1931"/>
      <c r="Z170" s="1982"/>
      <c r="AA170" s="2010"/>
      <c r="AB170" s="2052"/>
      <c r="AC170" s="2082"/>
      <c r="AD170" s="2139"/>
      <c r="AE170" s="2181"/>
      <c r="AF170" s="2225"/>
      <c r="AG170" s="299"/>
      <c r="AH170" s="2271"/>
      <c r="AI170" s="2302"/>
      <c r="AJ170" s="83"/>
      <c r="AK170" s="83"/>
    </row>
    <row r="171" spans="1:37" ht="15.75" hidden="1" x14ac:dyDescent="0.25">
      <c r="A171" s="95">
        <f t="shared" si="4"/>
        <v>170</v>
      </c>
      <c r="B171" s="104">
        <f>B.Diario!B171</f>
        <v>0</v>
      </c>
      <c r="C171" s="66">
        <f>B.Semanal!B171</f>
        <v>0</v>
      </c>
      <c r="D171" s="116"/>
      <c r="E171" s="429"/>
      <c r="F171" s="524"/>
      <c r="G171" s="542"/>
      <c r="H171" s="763"/>
      <c r="I171" s="825"/>
      <c r="J171" s="916"/>
      <c r="K171" s="963"/>
      <c r="L171" s="1119"/>
      <c r="M171" s="1214"/>
      <c r="N171"/>
      <c r="O171" s="1320"/>
      <c r="P171" s="1473"/>
      <c r="Q171" s="1541"/>
      <c r="R171" s="1599"/>
      <c r="S171" s="1649"/>
      <c r="T171" s="1678"/>
      <c r="U171" s="1778"/>
      <c r="V171" s="1781"/>
      <c r="W171" s="1835"/>
      <c r="X171" s="1882"/>
      <c r="Y171" s="1929"/>
      <c r="Z171" s="1980"/>
      <c r="AA171" s="2008"/>
      <c r="AB171" s="2050"/>
      <c r="AC171" s="2080"/>
      <c r="AD171" s="2137"/>
      <c r="AE171" s="2179"/>
      <c r="AF171" s="2223"/>
      <c r="AG171"/>
      <c r="AH171" s="2269"/>
      <c r="AI171" s="2300"/>
      <c r="AJ171" s="83"/>
      <c r="AK171" s="83"/>
    </row>
    <row r="172" spans="1:37" ht="15.75" hidden="1" x14ac:dyDescent="0.25">
      <c r="A172" s="95">
        <f t="shared" si="4"/>
        <v>171</v>
      </c>
      <c r="B172" s="104">
        <f>B.Diario!B172</f>
        <v>0</v>
      </c>
      <c r="C172" s="66">
        <f>B.Semanal!B172</f>
        <v>0</v>
      </c>
      <c r="D172" s="116"/>
      <c r="E172" s="431"/>
      <c r="F172" s="526"/>
      <c r="G172" s="544"/>
      <c r="H172" s="765"/>
      <c r="I172" s="827"/>
      <c r="J172" s="918"/>
      <c r="K172" s="965"/>
      <c r="L172" s="1121"/>
      <c r="M172" s="1216"/>
      <c r="N172" s="299"/>
      <c r="O172" s="1322"/>
      <c r="P172" s="1475"/>
      <c r="Q172" s="1543"/>
      <c r="R172" s="1601"/>
      <c r="S172" s="1651"/>
      <c r="T172" s="1680"/>
      <c r="U172" s="1776"/>
      <c r="V172" s="1779"/>
      <c r="W172" s="1837"/>
      <c r="X172" s="1884"/>
      <c r="Y172" s="1931"/>
      <c r="Z172" s="1982"/>
      <c r="AA172" s="2010"/>
      <c r="AB172" s="2052"/>
      <c r="AC172" s="2082"/>
      <c r="AD172" s="2139"/>
      <c r="AE172" s="2181"/>
      <c r="AF172" s="2225"/>
      <c r="AG172" s="299"/>
      <c r="AH172" s="2271"/>
      <c r="AI172" s="2302"/>
      <c r="AJ172" s="83"/>
      <c r="AK172" s="83"/>
    </row>
    <row r="173" spans="1:37" ht="15.75" hidden="1" x14ac:dyDescent="0.25">
      <c r="A173" s="95">
        <f t="shared" si="4"/>
        <v>172</v>
      </c>
      <c r="B173" s="104">
        <f>B.Diario!B173</f>
        <v>0</v>
      </c>
      <c r="C173" s="66">
        <f>B.Semanal!B173</f>
        <v>0</v>
      </c>
      <c r="D173" s="116"/>
      <c r="E173" s="431"/>
      <c r="F173" s="526"/>
      <c r="G173" s="544"/>
      <c r="H173" s="765"/>
      <c r="I173" s="827"/>
      <c r="J173" s="918"/>
      <c r="K173" s="965"/>
      <c r="L173" s="1121"/>
      <c r="M173" s="1216"/>
      <c r="N173" s="299"/>
      <c r="O173" s="1322"/>
      <c r="P173" s="1475"/>
      <c r="Q173" s="1543"/>
      <c r="R173" s="1601"/>
      <c r="S173" s="1651"/>
      <c r="T173" s="1680"/>
      <c r="U173" s="1776"/>
      <c r="V173" s="1779"/>
      <c r="W173" s="1837"/>
      <c r="X173" s="1884"/>
      <c r="Y173" s="1931"/>
      <c r="Z173" s="1982"/>
      <c r="AA173" s="2010"/>
      <c r="AB173" s="2052"/>
      <c r="AC173" s="2082"/>
      <c r="AD173" s="2139"/>
      <c r="AE173" s="2181"/>
      <c r="AF173" s="2225"/>
      <c r="AG173" s="299"/>
      <c r="AH173" s="2271"/>
      <c r="AI173" s="2302"/>
      <c r="AJ173" s="83"/>
      <c r="AK173" s="83"/>
    </row>
    <row r="174" spans="1:37" ht="15.75" hidden="1" x14ac:dyDescent="0.25">
      <c r="A174" s="95">
        <f t="shared" si="4"/>
        <v>173</v>
      </c>
      <c r="B174" s="104">
        <f>B.Diario!B174</f>
        <v>0</v>
      </c>
      <c r="C174" s="66">
        <f>B.Semanal!B174</f>
        <v>0</v>
      </c>
      <c r="D174" s="116"/>
      <c r="E174" s="431"/>
      <c r="F174" s="526"/>
      <c r="G174" s="544"/>
      <c r="H174" s="765"/>
      <c r="I174" s="827"/>
      <c r="J174" s="918"/>
      <c r="K174" s="965"/>
      <c r="L174" s="1121"/>
      <c r="M174" s="1216"/>
      <c r="N174" s="299"/>
      <c r="O174" s="1322"/>
      <c r="P174" s="1475"/>
      <c r="Q174" s="1543"/>
      <c r="R174" s="1601"/>
      <c r="S174" s="1651"/>
      <c r="T174" s="1680"/>
      <c r="U174" s="1776"/>
      <c r="V174" s="1779"/>
      <c r="W174" s="1837"/>
      <c r="X174" s="1884"/>
      <c r="Y174" s="1931"/>
      <c r="Z174" s="1982"/>
      <c r="AA174" s="2010"/>
      <c r="AB174" s="2052"/>
      <c r="AC174" s="2082"/>
      <c r="AD174" s="2139"/>
      <c r="AE174" s="2181"/>
      <c r="AF174" s="2225"/>
      <c r="AG174" s="299"/>
      <c r="AH174" s="2271"/>
      <c r="AI174" s="2302"/>
      <c r="AJ174" s="83"/>
      <c r="AK174" s="83"/>
    </row>
    <row r="175" spans="1:37" ht="15.75" hidden="1" x14ac:dyDescent="0.25">
      <c r="A175" s="95">
        <f t="shared" si="4"/>
        <v>174</v>
      </c>
      <c r="B175" s="104">
        <f>B.Diario!B175</f>
        <v>0</v>
      </c>
      <c r="C175" s="66">
        <f>B.Semanal!B175</f>
        <v>0</v>
      </c>
      <c r="D175" s="116"/>
      <c r="E175" s="431"/>
      <c r="F175" s="526"/>
      <c r="G175" s="544"/>
      <c r="H175" s="765"/>
      <c r="I175" s="827"/>
      <c r="J175" s="918"/>
      <c r="K175" s="965"/>
      <c r="L175" s="1121"/>
      <c r="M175" s="1216"/>
      <c r="N175" s="299"/>
      <c r="O175" s="1322"/>
      <c r="P175" s="1475"/>
      <c r="Q175" s="1543"/>
      <c r="R175" s="1601"/>
      <c r="S175" s="1651"/>
      <c r="T175" s="1680"/>
      <c r="U175" s="1776"/>
      <c r="V175" s="1779"/>
      <c r="W175" s="1837"/>
      <c r="X175" s="1884"/>
      <c r="Y175" s="1931"/>
      <c r="Z175" s="1982"/>
      <c r="AA175" s="2010"/>
      <c r="AB175" s="2052"/>
      <c r="AC175" s="2082"/>
      <c r="AD175" s="2139"/>
      <c r="AE175" s="2181"/>
      <c r="AF175" s="2225"/>
      <c r="AG175" s="299"/>
      <c r="AH175" s="2271"/>
      <c r="AI175" s="2302"/>
      <c r="AJ175" s="83"/>
      <c r="AK175" s="83"/>
    </row>
    <row r="176" spans="1:37" s="83" customFormat="1" ht="15.75" hidden="1" x14ac:dyDescent="0.25">
      <c r="A176" s="95">
        <f t="shared" si="4"/>
        <v>175</v>
      </c>
      <c r="B176" s="104">
        <f>B.Diario!B176</f>
        <v>0</v>
      </c>
      <c r="C176" s="66">
        <f>B.Semanal!B176</f>
        <v>0</v>
      </c>
      <c r="D176" s="120"/>
      <c r="E176" s="431"/>
      <c r="F176" s="526"/>
      <c r="G176" s="544"/>
      <c r="H176" s="765"/>
      <c r="I176" s="827"/>
      <c r="J176" s="918"/>
      <c r="K176" s="965"/>
      <c r="L176" s="1121"/>
      <c r="M176" s="1216"/>
      <c r="N176" s="299"/>
      <c r="O176" s="1322"/>
      <c r="P176" s="1475"/>
      <c r="Q176" s="1543"/>
      <c r="R176" s="1601"/>
      <c r="S176" s="1651"/>
      <c r="T176" s="1680"/>
      <c r="U176" s="1776"/>
      <c r="V176" s="1779"/>
      <c r="W176" s="1837"/>
      <c r="X176" s="1884"/>
      <c r="Y176" s="1931"/>
      <c r="Z176" s="1982"/>
      <c r="AA176" s="2010"/>
      <c r="AB176" s="2052"/>
      <c r="AC176" s="2082"/>
      <c r="AD176" s="2139"/>
      <c r="AE176" s="2181"/>
      <c r="AF176" s="2225"/>
      <c r="AG176" s="299"/>
      <c r="AH176" s="2271"/>
      <c r="AI176" s="2302"/>
    </row>
    <row r="177" spans="1:37" s="83" customFormat="1" ht="15.75" hidden="1" x14ac:dyDescent="0.25">
      <c r="A177" s="95">
        <f t="shared" si="4"/>
        <v>176</v>
      </c>
      <c r="B177" s="104">
        <f>B.Diario!B177</f>
        <v>0</v>
      </c>
      <c r="C177" s="66">
        <f>B.Semanal!B177</f>
        <v>0</v>
      </c>
      <c r="D177" s="120"/>
      <c r="E177" s="431"/>
      <c r="F177" s="526"/>
      <c r="G177" s="544"/>
      <c r="H177" s="765"/>
      <c r="I177" s="827"/>
      <c r="J177" s="918"/>
      <c r="K177" s="965"/>
      <c r="L177" s="1121"/>
      <c r="M177" s="1216"/>
      <c r="N177" s="299"/>
      <c r="O177" s="1322"/>
      <c r="P177" s="1475"/>
      <c r="Q177" s="1543"/>
      <c r="R177" s="1601"/>
      <c r="S177" s="1651"/>
      <c r="T177" s="1680"/>
      <c r="U177" s="1776"/>
      <c r="V177" s="1779"/>
      <c r="W177" s="1837"/>
      <c r="X177" s="1884"/>
      <c r="Y177" s="1931"/>
      <c r="Z177" s="1982"/>
      <c r="AA177" s="2010"/>
      <c r="AB177" s="2052"/>
      <c r="AC177" s="2082"/>
      <c r="AD177" s="2139"/>
      <c r="AE177" s="2181"/>
      <c r="AF177" s="2225"/>
      <c r="AG177" s="299"/>
      <c r="AH177" s="2271"/>
      <c r="AI177" s="2302"/>
    </row>
    <row r="178" spans="1:37" s="83" customFormat="1" ht="15.75" hidden="1" x14ac:dyDescent="0.25">
      <c r="A178" s="95">
        <f t="shared" si="4"/>
        <v>177</v>
      </c>
      <c r="B178" s="104">
        <f>B.Diario!B178</f>
        <v>0</v>
      </c>
      <c r="C178" s="66">
        <f>B.Semanal!B178</f>
        <v>0</v>
      </c>
      <c r="D178" s="120"/>
      <c r="E178" s="429"/>
      <c r="F178" s="524"/>
      <c r="G178" s="542"/>
      <c r="H178" s="763"/>
      <c r="I178" s="825"/>
      <c r="J178" s="916"/>
      <c r="K178" s="963"/>
      <c r="L178" s="1119"/>
      <c r="M178" s="1214"/>
      <c r="N178"/>
      <c r="O178" s="1320"/>
      <c r="P178" s="1473"/>
      <c r="Q178" s="1541"/>
      <c r="R178" s="1599"/>
      <c r="S178" s="1649"/>
      <c r="T178" s="1678"/>
      <c r="U178" s="1778"/>
      <c r="V178" s="1781"/>
      <c r="W178" s="1835"/>
      <c r="X178" s="1882"/>
      <c r="Y178" s="1929"/>
      <c r="Z178" s="1980"/>
      <c r="AA178" s="2008"/>
      <c r="AB178" s="2050"/>
      <c r="AC178" s="2080"/>
      <c r="AD178" s="2137"/>
      <c r="AE178" s="2179"/>
      <c r="AF178" s="2223"/>
      <c r="AG178"/>
      <c r="AH178" s="2269"/>
      <c r="AI178" s="2300"/>
    </row>
    <row r="179" spans="1:37" s="83" customFormat="1" ht="15.75" hidden="1" x14ac:dyDescent="0.25">
      <c r="A179" s="95">
        <f t="shared" si="4"/>
        <v>178</v>
      </c>
      <c r="B179" s="104">
        <f>B.Diario!B179</f>
        <v>0</v>
      </c>
      <c r="C179" s="66">
        <f>B.Semanal!B179</f>
        <v>0</v>
      </c>
      <c r="D179" s="120"/>
      <c r="E179" s="430"/>
      <c r="F179" s="525"/>
      <c r="G179" s="543"/>
      <c r="H179" s="764"/>
      <c r="I179" s="826"/>
      <c r="J179" s="917"/>
      <c r="K179" s="964"/>
      <c r="L179" s="1120"/>
      <c r="M179" s="1215"/>
      <c r="N179" s="772"/>
      <c r="O179" s="1321"/>
      <c r="P179" s="1474"/>
      <c r="Q179" s="1542"/>
      <c r="R179" s="1600"/>
      <c r="S179" s="1650"/>
      <c r="T179" s="1679"/>
      <c r="U179" s="1783"/>
      <c r="V179" s="1775"/>
      <c r="W179" s="1836"/>
      <c r="X179" s="1883"/>
      <c r="Y179" s="1930"/>
      <c r="Z179" s="1981"/>
      <c r="AA179" s="2009"/>
      <c r="AB179" s="2051"/>
      <c r="AC179" s="2081"/>
      <c r="AD179" s="2138"/>
      <c r="AE179" s="2180"/>
      <c r="AF179" s="2224"/>
      <c r="AG179" s="772"/>
      <c r="AH179" s="2270"/>
      <c r="AI179" s="2301"/>
    </row>
    <row r="180" spans="1:37" x14ac:dyDescent="0.25">
      <c r="A180" s="95">
        <f t="shared" si="4"/>
        <v>179</v>
      </c>
      <c r="B180" s="167"/>
      <c r="C180" s="66" t="str">
        <f>B.Semanal!B180</f>
        <v>Indicador 10</v>
      </c>
      <c r="D180" s="166"/>
      <c r="E180" s="167">
        <v>98.128740105360023</v>
      </c>
      <c r="F180" s="167">
        <v>98.128740105360023</v>
      </c>
      <c r="G180" s="167">
        <v>98.128740105360023</v>
      </c>
      <c r="H180" s="167">
        <v>98.172217763649456</v>
      </c>
      <c r="I180" s="167">
        <v>98.172217763649456</v>
      </c>
      <c r="J180" s="167">
        <v>98.172217763649456</v>
      </c>
      <c r="K180" s="167">
        <v>98.172217763649456</v>
      </c>
      <c r="L180" s="167">
        <v>98.172217763649456</v>
      </c>
      <c r="M180" s="167">
        <v>98.084847840289584</v>
      </c>
      <c r="N180" s="167">
        <v>98.084847840289584</v>
      </c>
      <c r="O180" s="167">
        <v>98.084847840289584</v>
      </c>
      <c r="P180" s="167">
        <v>98.084847840289584</v>
      </c>
      <c r="Q180" s="167">
        <v>98.000802528674029</v>
      </c>
      <c r="R180" s="167">
        <v>98.000802528674029</v>
      </c>
      <c r="S180" s="167">
        <v>98.000802528674029</v>
      </c>
      <c r="T180" s="167">
        <v>98.000802528674029</v>
      </c>
      <c r="U180" s="167">
        <v>98.141072352517142</v>
      </c>
      <c r="V180" s="167">
        <v>98.141072352517142</v>
      </c>
      <c r="W180" s="167">
        <v>98.141072352517142</v>
      </c>
      <c r="X180" s="167">
        <v>98.141072352517142</v>
      </c>
      <c r="Y180" s="167">
        <v>98.141072352517142</v>
      </c>
      <c r="Z180" s="167">
        <v>98.089189551771156</v>
      </c>
      <c r="AA180" s="167">
        <v>98.089189551771156</v>
      </c>
      <c r="AB180" s="167">
        <v>98.089189551771156</v>
      </c>
      <c r="AC180" s="167">
        <v>98.089189551771156</v>
      </c>
      <c r="AD180" s="167">
        <v>97.884547810118832</v>
      </c>
      <c r="AE180" s="167">
        <v>97.884547810118832</v>
      </c>
      <c r="AF180" s="167">
        <v>97.884547810118832</v>
      </c>
      <c r="AG180" s="167">
        <v>97.884547810118832</v>
      </c>
      <c r="AH180" s="167">
        <v>97.884547810118832</v>
      </c>
      <c r="AI180" s="167">
        <v>97.690580290704617</v>
      </c>
      <c r="AJ180" s="167">
        <v>0</v>
      </c>
      <c r="AK180" s="167">
        <v>0</v>
      </c>
    </row>
    <row r="181" spans="1:37" hidden="1" x14ac:dyDescent="0.25">
      <c r="A181" s="95">
        <f t="shared" si="4"/>
        <v>180</v>
      </c>
      <c r="B181" s="167"/>
      <c r="C181" s="66">
        <f>B.Semanal!B181</f>
        <v>0</v>
      </c>
      <c r="D181" s="167"/>
      <c r="E181" s="167">
        <v>0</v>
      </c>
      <c r="F181" s="167">
        <v>0</v>
      </c>
      <c r="G181" s="167">
        <v>0</v>
      </c>
      <c r="H181" s="167">
        <v>0</v>
      </c>
      <c r="I181" s="167">
        <v>0</v>
      </c>
      <c r="J181" s="167">
        <v>0</v>
      </c>
      <c r="K181" s="167">
        <v>0</v>
      </c>
      <c r="L181" s="167">
        <v>0</v>
      </c>
      <c r="M181" s="167">
        <v>0</v>
      </c>
      <c r="N181" s="167">
        <v>0</v>
      </c>
      <c r="O181" s="167">
        <v>0</v>
      </c>
      <c r="P181" s="167">
        <v>0</v>
      </c>
      <c r="Q181" s="167">
        <v>0</v>
      </c>
      <c r="R181" s="167">
        <v>0</v>
      </c>
      <c r="S181" s="167">
        <v>0</v>
      </c>
      <c r="T181" s="167">
        <v>0</v>
      </c>
      <c r="U181" s="167">
        <v>0</v>
      </c>
      <c r="V181" s="167">
        <v>0</v>
      </c>
      <c r="W181" s="167">
        <v>0</v>
      </c>
      <c r="X181" s="167">
        <v>0</v>
      </c>
      <c r="Y181" s="167">
        <v>0</v>
      </c>
      <c r="Z181" s="167">
        <v>0</v>
      </c>
      <c r="AA181" s="167">
        <v>0</v>
      </c>
      <c r="AB181" s="167">
        <v>0</v>
      </c>
      <c r="AC181" s="167">
        <v>0</v>
      </c>
      <c r="AD181" s="167">
        <v>0</v>
      </c>
      <c r="AE181" s="167">
        <v>0</v>
      </c>
      <c r="AF181" s="167">
        <v>0</v>
      </c>
      <c r="AG181" s="167">
        <v>0</v>
      </c>
      <c r="AH181" s="167">
        <v>0</v>
      </c>
      <c r="AI181" s="167">
        <v>0</v>
      </c>
      <c r="AJ181" s="167">
        <v>0</v>
      </c>
      <c r="AK181" s="167">
        <v>0</v>
      </c>
    </row>
    <row r="182" spans="1:37" s="83" customFormat="1" hidden="1" x14ac:dyDescent="0.25">
      <c r="A182" s="95">
        <f t="shared" si="4"/>
        <v>181</v>
      </c>
      <c r="B182" s="167"/>
      <c r="C182" s="66">
        <f>B.Semanal!B182</f>
        <v>0</v>
      </c>
      <c r="D182" s="167"/>
      <c r="E182" s="167">
        <v>1.2248975566580287E-2</v>
      </c>
      <c r="F182" s="167">
        <v>9.6456187205419819E-3</v>
      </c>
      <c r="G182" s="167">
        <v>9.768408998033053E-3</v>
      </c>
      <c r="H182" s="167">
        <v>3.8947023451665628E-3</v>
      </c>
      <c r="I182" s="167">
        <v>1.3143076251967534E-2</v>
      </c>
      <c r="J182" s="167">
        <v>1.417929417124086E-2</v>
      </c>
      <c r="K182" s="167">
        <v>1.6157572577939077E-2</v>
      </c>
      <c r="L182" s="167">
        <v>1.669690483537525E-2</v>
      </c>
      <c r="M182" s="167">
        <v>1.321888026176158E-2</v>
      </c>
      <c r="N182" s="167">
        <v>9.8055541254198509E-3</v>
      </c>
      <c r="O182" s="167">
        <v>1.40695724502165E-2</v>
      </c>
      <c r="P182" s="167">
        <v>1.437715985220084E-2</v>
      </c>
      <c r="Q182" s="167">
        <v>1.2952493471156007E-2</v>
      </c>
      <c r="R182" s="167">
        <v>1.2402020097592809E-2</v>
      </c>
      <c r="S182" s="167">
        <v>1.3617583607728063E-2</v>
      </c>
      <c r="T182" s="167">
        <v>1.5946724680796043E-2</v>
      </c>
      <c r="U182" s="167">
        <v>8.9429201982595026E-3</v>
      </c>
      <c r="V182" s="167">
        <v>1.0912530251367623E-2</v>
      </c>
      <c r="W182" s="167">
        <v>1.1855794887452184E-2</v>
      </c>
      <c r="X182" s="167">
        <v>1.3251599378429825E-2</v>
      </c>
      <c r="Y182" s="167">
        <v>1.4298702896486723E-2</v>
      </c>
      <c r="Z182" s="167">
        <v>8.6598513856447346E-3</v>
      </c>
      <c r="AA182" s="167">
        <v>8.7547385576303947E-3</v>
      </c>
      <c r="AB182" s="167">
        <v>1.1946889131961866E-2</v>
      </c>
      <c r="AC182" s="167">
        <v>1.2912120776385375E-2</v>
      </c>
      <c r="AD182" s="167">
        <v>1.3774269244336845E-2</v>
      </c>
      <c r="AE182" s="167">
        <v>1.5441995929890618E-2</v>
      </c>
      <c r="AF182" s="167">
        <v>1.3575788950632516E-2</v>
      </c>
      <c r="AG182" s="167">
        <v>1.5145359496003964E-2</v>
      </c>
      <c r="AH182" s="167">
        <v>1.575546008736602E-2</v>
      </c>
      <c r="AI182" s="167">
        <v>-4.8445475585051608E-3</v>
      </c>
      <c r="AJ182" s="167">
        <v>0</v>
      </c>
      <c r="AK182" s="167">
        <v>0</v>
      </c>
    </row>
    <row r="183" spans="1:37" hidden="1" x14ac:dyDescent="0.25">
      <c r="A183" s="95">
        <f t="shared" si="4"/>
        <v>182</v>
      </c>
      <c r="B183" s="167"/>
      <c r="C183" s="66">
        <f>B.Semanal!B183</f>
        <v>0</v>
      </c>
      <c r="D183" s="166"/>
      <c r="E183" s="178">
        <v>1.4514368137699685E-3</v>
      </c>
      <c r="F183" s="178">
        <v>7.2025851326223403E-4</v>
      </c>
      <c r="G183" s="178">
        <v>4.9792081321189193E-4</v>
      </c>
      <c r="H183" s="178">
        <v>1.2407074509472166E-3</v>
      </c>
      <c r="I183" s="178">
        <v>7.3262849077350336E-4</v>
      </c>
      <c r="J183" s="178">
        <v>4.9150003886877665E-4</v>
      </c>
      <c r="K183" s="178">
        <v>3.7303868526934958E-4</v>
      </c>
      <c r="L183" s="178">
        <v>3.5386684700353409E-4</v>
      </c>
      <c r="M183" s="178">
        <v>7.9833997639844692E-4</v>
      </c>
      <c r="N183" s="178">
        <v>5.3281500065343527E-4</v>
      </c>
      <c r="O183" s="178">
        <v>3.9700178026863314E-4</v>
      </c>
      <c r="P183" s="178">
        <v>3.4385573300715016E-4</v>
      </c>
      <c r="Q183" s="178">
        <v>1.1529099270457988E-3</v>
      </c>
      <c r="R183" s="178">
        <v>6.5379634096316775E-4</v>
      </c>
      <c r="S183" s="178">
        <v>4.5299856025605317E-4</v>
      </c>
      <c r="T183" s="178">
        <v>3.4605658518633593E-4</v>
      </c>
      <c r="U183" s="178">
        <v>1.4107214862079855E-3</v>
      </c>
      <c r="V183" s="178">
        <v>6.9900052956878918E-4</v>
      </c>
      <c r="W183" s="178">
        <v>5.0895390399015262E-4</v>
      </c>
      <c r="X183" s="178">
        <v>3.8114666006127307E-4</v>
      </c>
      <c r="Y183" s="178">
        <v>3.3943932027281139E-4</v>
      </c>
      <c r="Z183" s="178">
        <v>8.9594714655301974E-4</v>
      </c>
      <c r="AA183" s="178">
        <v>5.4176459944089452E-4</v>
      </c>
      <c r="AB183" s="178">
        <v>4.0338199489145797E-4</v>
      </c>
      <c r="AC183" s="178">
        <v>3.4870824923397014E-4</v>
      </c>
      <c r="AD183" s="178">
        <v>1.1485696092618054E-3</v>
      </c>
      <c r="AE183" s="178">
        <v>6.5722115935005294E-4</v>
      </c>
      <c r="AF183" s="178">
        <v>4.563573660905065E-4</v>
      </c>
      <c r="AG183" s="178">
        <v>3.4695453366457717E-4</v>
      </c>
      <c r="AH183" s="178">
        <v>3.3418302672902605E-4</v>
      </c>
      <c r="AI183" s="178">
        <v>2.1193313871505502E-3</v>
      </c>
      <c r="AJ183" s="178">
        <v>0</v>
      </c>
      <c r="AK183" s="178">
        <v>0</v>
      </c>
    </row>
    <row r="184" spans="1:37" hidden="1" x14ac:dyDescent="0.25">
      <c r="A184" s="95">
        <f t="shared" si="4"/>
        <v>183</v>
      </c>
      <c r="C184" s="83"/>
      <c r="K184" s="208"/>
      <c r="Q184" s="83"/>
      <c r="U184" s="83"/>
      <c r="V184" s="83"/>
      <c r="W184" s="83"/>
      <c r="X184" s="83"/>
      <c r="AA184" s="83"/>
      <c r="AB184" s="83"/>
      <c r="AC184" s="83"/>
      <c r="AD184" s="83"/>
      <c r="AG184" s="83"/>
      <c r="AH184" s="83"/>
      <c r="AJ184" s="83"/>
      <c r="AK184" s="83"/>
    </row>
    <row r="185" spans="1:37" hidden="1" x14ac:dyDescent="0.25">
      <c r="A185" s="95">
        <f t="shared" si="4"/>
        <v>184</v>
      </c>
      <c r="E185" s="129">
        <f>E180-E170</f>
        <v>98.128740105360023</v>
      </c>
      <c r="F185" s="129">
        <f>F180-F170</f>
        <v>98.128740105360023</v>
      </c>
      <c r="G185" s="129">
        <f>G180-G170</f>
        <v>98.128740105360023</v>
      </c>
      <c r="H185" s="129">
        <f>H180-H170</f>
        <v>98.172217763649456</v>
      </c>
      <c r="I185" s="104">
        <f t="shared" ref="I185:S185" si="5">ROUND(I180-I170,2)</f>
        <v>98.17</v>
      </c>
      <c r="J185" s="104">
        <f t="shared" si="5"/>
        <v>98.17</v>
      </c>
      <c r="K185" s="104">
        <f t="shared" si="5"/>
        <v>98.17</v>
      </c>
      <c r="L185" s="104">
        <f t="shared" si="5"/>
        <v>98.17</v>
      </c>
      <c r="M185" s="104">
        <f t="shared" si="5"/>
        <v>98.08</v>
      </c>
      <c r="N185" s="104">
        <f t="shared" si="5"/>
        <v>98.08</v>
      </c>
      <c r="O185" s="104">
        <f t="shared" si="5"/>
        <v>98.08</v>
      </c>
      <c r="P185" s="104">
        <f t="shared" si="5"/>
        <v>98.08</v>
      </c>
      <c r="Q185" s="104">
        <f t="shared" si="5"/>
        <v>98</v>
      </c>
      <c r="R185" s="104">
        <f t="shared" si="5"/>
        <v>98</v>
      </c>
      <c r="S185" s="104">
        <f t="shared" si="5"/>
        <v>98</v>
      </c>
      <c r="T185" s="104"/>
      <c r="U185" s="104"/>
      <c r="V185" s="104"/>
      <c r="W185" s="104"/>
      <c r="X185" s="104"/>
      <c r="Y185" s="104"/>
      <c r="Z185" s="104"/>
      <c r="AA185" s="104"/>
      <c r="AB185" s="104"/>
      <c r="AC185" s="104"/>
      <c r="AD185" s="104"/>
      <c r="AE185" s="104"/>
      <c r="AF185" s="104"/>
      <c r="AG185" s="104"/>
      <c r="AH185" s="104"/>
      <c r="AI185" s="104"/>
      <c r="AJ185" s="104"/>
      <c r="AK185" s="104"/>
    </row>
    <row r="186" spans="1:37" hidden="1" x14ac:dyDescent="0.25">
      <c r="E186" s="1118">
        <f t="shared" ref="E186:N186" si="6">ROUND(E183-E69,1)</f>
        <v>0</v>
      </c>
      <c r="F186" s="1118">
        <f t="shared" si="6"/>
        <v>0</v>
      </c>
      <c r="G186" s="1118">
        <f t="shared" si="6"/>
        <v>0</v>
      </c>
      <c r="H186" s="1118">
        <f t="shared" si="6"/>
        <v>0</v>
      </c>
      <c r="I186" s="1118">
        <f t="shared" si="6"/>
        <v>0</v>
      </c>
      <c r="J186" s="1118">
        <f t="shared" si="6"/>
        <v>0</v>
      </c>
      <c r="K186" s="1118">
        <f t="shared" si="6"/>
        <v>0</v>
      </c>
      <c r="L186" s="1118">
        <f t="shared" si="6"/>
        <v>0</v>
      </c>
      <c r="M186" s="1118">
        <f t="shared" si="6"/>
        <v>0</v>
      </c>
      <c r="N186" s="1118">
        <f t="shared" si="6"/>
        <v>0</v>
      </c>
      <c r="O186" s="104">
        <f>ROUND(O183-O69,1)</f>
        <v>0</v>
      </c>
      <c r="P186" s="104">
        <f>ROUND(P183-P69,1)</f>
        <v>0</v>
      </c>
      <c r="Q186" s="104">
        <f>ROUND(Q183-Q69,1)</f>
        <v>0</v>
      </c>
      <c r="R186" s="104">
        <f>ROUND(R183-R69,1)</f>
        <v>0</v>
      </c>
      <c r="S186" s="104">
        <f>ROUND(S183-S69,1)</f>
        <v>0</v>
      </c>
      <c r="T186" s="104"/>
      <c r="U186" s="104"/>
      <c r="V186" s="104"/>
      <c r="W186" s="104"/>
      <c r="X186" s="104"/>
      <c r="Y186" s="104"/>
      <c r="Z186" s="104"/>
      <c r="AA186" s="104"/>
      <c r="AB186" s="104"/>
      <c r="AC186" s="104"/>
      <c r="AD186" s="104"/>
      <c r="AE186" s="104"/>
      <c r="AF186" s="104"/>
      <c r="AG186" s="104"/>
      <c r="AH186" s="104"/>
      <c r="AI186" s="104"/>
      <c r="AJ186" s="104"/>
      <c r="AK186" s="104"/>
    </row>
    <row r="187" spans="1:37" x14ac:dyDescent="0.25">
      <c r="E187" s="80"/>
      <c r="V187" s="104"/>
      <c r="W187" s="104"/>
      <c r="X187" s="104"/>
      <c r="Y187" s="104"/>
    </row>
    <row r="188" spans="1:37" x14ac:dyDescent="0.25"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  <c r="O188" s="104"/>
      <c r="P188" s="104"/>
      <c r="Q188" s="104"/>
      <c r="R188" s="104"/>
      <c r="S188" s="104"/>
      <c r="T188" s="104"/>
      <c r="U188" s="104"/>
      <c r="V188" s="104"/>
      <c r="W188" s="104"/>
      <c r="X188" s="104"/>
      <c r="Y188" s="104"/>
      <c r="Z188" s="104"/>
      <c r="AA188" s="104"/>
      <c r="AB188" s="104"/>
      <c r="AC188" s="104"/>
      <c r="AD188" s="104"/>
      <c r="AE188" s="104"/>
      <c r="AF188" s="104"/>
      <c r="AG188" s="104"/>
      <c r="AH188" s="104"/>
      <c r="AI188" s="104"/>
    </row>
    <row r="189" spans="1:37" x14ac:dyDescent="0.25"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  <c r="AA189" s="79"/>
      <c r="AB189" s="79"/>
      <c r="AC189" s="79"/>
      <c r="AD189" s="79"/>
      <c r="AE189" s="79"/>
      <c r="AF189" s="79"/>
      <c r="AG189" s="79"/>
      <c r="AH189" s="79"/>
      <c r="AI189" s="79"/>
    </row>
    <row r="190" spans="1:37" x14ac:dyDescent="0.25"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79"/>
      <c r="AG190" s="79"/>
      <c r="AH190" s="79"/>
      <c r="AI190" s="79"/>
    </row>
    <row r="191" spans="1:37" x14ac:dyDescent="0.25"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79"/>
      <c r="AG191" s="79"/>
      <c r="AH191" s="79"/>
      <c r="AI191" s="79"/>
    </row>
    <row r="192" spans="1:37" x14ac:dyDescent="0.25">
      <c r="E192" s="78"/>
      <c r="F192" s="78"/>
      <c r="G192" s="78"/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78"/>
      <c r="AG192" s="78"/>
      <c r="AH192" s="78"/>
      <c r="AI192" s="78"/>
    </row>
    <row r="193" spans="5:35" x14ac:dyDescent="0.25"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78"/>
      <c r="AG193" s="78"/>
      <c r="AH193" s="78"/>
      <c r="AI193" s="78"/>
    </row>
    <row r="194" spans="5:35" x14ac:dyDescent="0.25">
      <c r="F194" s="83"/>
      <c r="N194" s="83"/>
      <c r="O194" s="83"/>
      <c r="P194" s="83"/>
      <c r="Q194" s="83"/>
      <c r="R194" s="83"/>
      <c r="S194" s="83"/>
      <c r="T194" s="83"/>
      <c r="U194" s="83"/>
      <c r="V194" s="83"/>
      <c r="W194" s="83"/>
      <c r="X194" s="83"/>
      <c r="Z194" s="83"/>
      <c r="AA194" s="83"/>
      <c r="AB194" s="83"/>
      <c r="AC194" s="83"/>
      <c r="AD194" s="83"/>
      <c r="AE194" s="83"/>
      <c r="AF194" s="83"/>
      <c r="AG194" s="83"/>
      <c r="AH194" s="83"/>
      <c r="AI194" s="83"/>
    </row>
    <row r="195" spans="5:35" x14ac:dyDescent="0.25">
      <c r="F195" s="83"/>
      <c r="N195" s="83"/>
      <c r="O195" s="83"/>
      <c r="P195" s="83"/>
      <c r="Q195" s="83"/>
      <c r="R195" s="83"/>
      <c r="S195" s="83"/>
      <c r="T195" s="83"/>
      <c r="U195" s="83"/>
      <c r="V195" s="83"/>
      <c r="W195" s="83"/>
      <c r="X195" s="83"/>
      <c r="Z195" s="83"/>
      <c r="AA195" s="83"/>
      <c r="AB195" s="83"/>
      <c r="AC195" s="83"/>
      <c r="AD195" s="83"/>
      <c r="AE195" s="83"/>
      <c r="AF195" s="83"/>
      <c r="AG195" s="83"/>
      <c r="AH195" s="83"/>
      <c r="AI195" s="83"/>
    </row>
    <row r="196" spans="5:35" x14ac:dyDescent="0.25"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</row>
    <row r="197" spans="5:35" x14ac:dyDescent="0.25"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  <c r="AD197" s="79"/>
      <c r="AE197" s="79"/>
      <c r="AF197" s="79"/>
      <c r="AG197" s="79"/>
      <c r="AH197" s="79"/>
      <c r="AI197" s="79"/>
    </row>
    <row r="198" spans="5:35" x14ac:dyDescent="0.25">
      <c r="E198" s="79"/>
    </row>
    <row r="199" spans="5:35" x14ac:dyDescent="0.25">
      <c r="E199" s="104"/>
    </row>
    <row r="200" spans="5:35" x14ac:dyDescent="0.25">
      <c r="E200" s="79"/>
    </row>
    <row r="202" spans="5:35" x14ac:dyDescent="0.25">
      <c r="E202" s="79"/>
    </row>
    <row r="203" spans="5:35" x14ac:dyDescent="0.25">
      <c r="E203" s="82"/>
    </row>
    <row r="204" spans="5:35" x14ac:dyDescent="0.25">
      <c r="E204" s="79"/>
    </row>
    <row r="205" spans="5:35" x14ac:dyDescent="0.25">
      <c r="E205" s="79"/>
    </row>
    <row r="206" spans="5:35" x14ac:dyDescent="0.25">
      <c r="E206" s="79"/>
    </row>
    <row r="207" spans="5:35" x14ac:dyDescent="0.25">
      <c r="E207" s="79"/>
    </row>
    <row r="208" spans="5:35" x14ac:dyDescent="0.25">
      <c r="E208" s="82"/>
    </row>
    <row r="210" spans="5:5" x14ac:dyDescent="0.25">
      <c r="E210" s="79"/>
    </row>
    <row r="211" spans="5:5" x14ac:dyDescent="0.25">
      <c r="E211" s="79"/>
    </row>
    <row r="212" spans="5:5" x14ac:dyDescent="0.25">
      <c r="E212" s="79"/>
    </row>
    <row r="213" spans="5:5" x14ac:dyDescent="0.25">
      <c r="E213" s="79"/>
    </row>
    <row r="216" spans="5:5" x14ac:dyDescent="0.25">
      <c r="E216" s="82"/>
    </row>
    <row r="217" spans="5:5" x14ac:dyDescent="0.25">
      <c r="E217" s="82"/>
    </row>
    <row r="221" spans="5:5" x14ac:dyDescent="0.25">
      <c r="E221" s="82"/>
    </row>
    <row r="222" spans="5:5" x14ac:dyDescent="0.25">
      <c r="E222" s="82"/>
    </row>
    <row r="230" spans="5:5" x14ac:dyDescent="0.25">
      <c r="E230" s="82"/>
    </row>
    <row r="231" spans="5:5" x14ac:dyDescent="0.25">
      <c r="E231" s="79"/>
    </row>
    <row r="232" spans="5:5" x14ac:dyDescent="0.25">
      <c r="E232" s="79"/>
    </row>
    <row r="234" spans="5:5" x14ac:dyDescent="0.25">
      <c r="E234" s="79"/>
    </row>
    <row r="235" spans="5:5" x14ac:dyDescent="0.25">
      <c r="E235" s="79"/>
    </row>
    <row r="236" spans="5:5" x14ac:dyDescent="0.25">
      <c r="E236" s="79"/>
    </row>
    <row r="237" spans="5:5" x14ac:dyDescent="0.25">
      <c r="E237" s="79"/>
    </row>
    <row r="238" spans="5:5" x14ac:dyDescent="0.25">
      <c r="E238" s="79"/>
    </row>
    <row r="239" spans="5:5" x14ac:dyDescent="0.25">
      <c r="E239" s="79"/>
    </row>
    <row r="240" spans="5:5" x14ac:dyDescent="0.25">
      <c r="E240" s="79"/>
    </row>
    <row r="241" spans="5:5" x14ac:dyDescent="0.25">
      <c r="E241" s="79"/>
    </row>
    <row r="242" spans="5:5" x14ac:dyDescent="0.25">
      <c r="E242" s="79"/>
    </row>
    <row r="243" spans="5:5" x14ac:dyDescent="0.25">
      <c r="E243" s="79"/>
    </row>
    <row r="244" spans="5:5" x14ac:dyDescent="0.25">
      <c r="E244" s="79"/>
    </row>
    <row r="245" spans="5:5" x14ac:dyDescent="0.25">
      <c r="E245" s="79"/>
    </row>
    <row r="247" spans="5:5" x14ac:dyDescent="0.25">
      <c r="E247" s="79"/>
    </row>
    <row r="248" spans="5:5" x14ac:dyDescent="0.25">
      <c r="E248" s="82"/>
    </row>
    <row r="249" spans="5:5" x14ac:dyDescent="0.25">
      <c r="E249" s="79"/>
    </row>
    <row r="250" spans="5:5" x14ac:dyDescent="0.25">
      <c r="E250" s="82"/>
    </row>
    <row r="251" spans="5:5" x14ac:dyDescent="0.25">
      <c r="E251" s="79"/>
    </row>
    <row r="252" spans="5:5" x14ac:dyDescent="0.25">
      <c r="E252" s="82"/>
    </row>
    <row r="253" spans="5:5" x14ac:dyDescent="0.25">
      <c r="E253" s="79"/>
    </row>
    <row r="254" spans="5:5" x14ac:dyDescent="0.25">
      <c r="E254" s="79"/>
    </row>
    <row r="256" spans="5:5" x14ac:dyDescent="0.25">
      <c r="E256" s="78"/>
    </row>
    <row r="257" spans="5:5" x14ac:dyDescent="0.25">
      <c r="E257" s="79"/>
    </row>
    <row r="258" spans="5:5" x14ac:dyDescent="0.25">
      <c r="E258" s="79"/>
    </row>
    <row r="259" spans="5:5" x14ac:dyDescent="0.25">
      <c r="E259" s="79"/>
    </row>
    <row r="261" spans="5:5" x14ac:dyDescent="0.25">
      <c r="E261" s="79"/>
    </row>
    <row r="262" spans="5:5" x14ac:dyDescent="0.25">
      <c r="E262" s="79"/>
    </row>
    <row r="263" spans="5:5" x14ac:dyDescent="0.25">
      <c r="E263" s="79"/>
    </row>
    <row r="264" spans="5:5" x14ac:dyDescent="0.25">
      <c r="E264" s="79"/>
    </row>
    <row r="266" spans="5:5" x14ac:dyDescent="0.25">
      <c r="E266" s="79"/>
    </row>
    <row r="267" spans="5:5" x14ac:dyDescent="0.25">
      <c r="E267" s="79"/>
    </row>
    <row r="268" spans="5:5" x14ac:dyDescent="0.25">
      <c r="E268" s="79"/>
    </row>
    <row r="269" spans="5:5" x14ac:dyDescent="0.25">
      <c r="E269" s="79"/>
    </row>
    <row r="270" spans="5:5" x14ac:dyDescent="0.25">
      <c r="E270" s="79"/>
    </row>
    <row r="271" spans="5:5" x14ac:dyDescent="0.25">
      <c r="E271" s="79"/>
    </row>
    <row r="272" spans="5:5" x14ac:dyDescent="0.25">
      <c r="E272" s="79"/>
    </row>
    <row r="273" spans="5:5" x14ac:dyDescent="0.25">
      <c r="E273" s="79"/>
    </row>
    <row r="275" spans="5:5" x14ac:dyDescent="0.25">
      <c r="E275" s="79"/>
    </row>
    <row r="276" spans="5:5" x14ac:dyDescent="0.25">
      <c r="E276" s="79"/>
    </row>
    <row r="277" spans="5:5" x14ac:dyDescent="0.25">
      <c r="E277" s="79"/>
    </row>
    <row r="278" spans="5:5" x14ac:dyDescent="0.25">
      <c r="E278" s="79"/>
    </row>
    <row r="280" spans="5:5" x14ac:dyDescent="0.25">
      <c r="E280" s="79"/>
    </row>
    <row r="281" spans="5:5" x14ac:dyDescent="0.25">
      <c r="E281" s="79"/>
    </row>
    <row r="282" spans="5:5" x14ac:dyDescent="0.25">
      <c r="E282" s="79"/>
    </row>
    <row r="283" spans="5:5" x14ac:dyDescent="0.25">
      <c r="E283" s="79"/>
    </row>
    <row r="284" spans="5:5" x14ac:dyDescent="0.25">
      <c r="E284" s="79"/>
    </row>
    <row r="286" spans="5:5" x14ac:dyDescent="0.25">
      <c r="E286" s="79"/>
    </row>
    <row r="289" spans="5:5" x14ac:dyDescent="0.25">
      <c r="E289" s="79"/>
    </row>
    <row r="290" spans="5:5" x14ac:dyDescent="0.25">
      <c r="E290" s="79"/>
    </row>
    <row r="292" spans="5:5" x14ac:dyDescent="0.25">
      <c r="E292" s="79"/>
    </row>
    <row r="293" spans="5:5" x14ac:dyDescent="0.25">
      <c r="E293" s="79"/>
    </row>
    <row r="294" spans="5:5" x14ac:dyDescent="0.25">
      <c r="E294" s="79"/>
    </row>
    <row r="295" spans="5:5" x14ac:dyDescent="0.25">
      <c r="E295" s="79"/>
    </row>
    <row r="297" spans="5:5" x14ac:dyDescent="0.25">
      <c r="E297" s="79"/>
    </row>
    <row r="298" spans="5:5" x14ac:dyDescent="0.25">
      <c r="E298" s="79"/>
    </row>
    <row r="299" spans="5:5" x14ac:dyDescent="0.25">
      <c r="E299" s="79"/>
    </row>
    <row r="300" spans="5:5" x14ac:dyDescent="0.25">
      <c r="E300" s="79"/>
    </row>
    <row r="301" spans="5:5" x14ac:dyDescent="0.25">
      <c r="E301" s="79"/>
    </row>
    <row r="302" spans="5:5" x14ac:dyDescent="0.25">
      <c r="E302" s="78"/>
    </row>
    <row r="304" spans="5:5" x14ac:dyDescent="0.25">
      <c r="E304" s="79"/>
    </row>
    <row r="305" spans="5:5" x14ac:dyDescent="0.25">
      <c r="E305" s="81"/>
    </row>
    <row r="306" spans="5:5" x14ac:dyDescent="0.25">
      <c r="E306" s="78"/>
    </row>
    <row r="307" spans="5:5" x14ac:dyDescent="0.25">
      <c r="E307" s="79"/>
    </row>
    <row r="308" spans="5:5" x14ac:dyDescent="0.25">
      <c r="E308" s="78"/>
    </row>
    <row r="309" spans="5:5" x14ac:dyDescent="0.25">
      <c r="E309" s="79"/>
    </row>
    <row r="310" spans="5:5" x14ac:dyDescent="0.25">
      <c r="E310" s="79"/>
    </row>
    <row r="311" spans="5:5" x14ac:dyDescent="0.25">
      <c r="E311" s="79"/>
    </row>
    <row r="312" spans="5:5" x14ac:dyDescent="0.25">
      <c r="E312" s="79"/>
    </row>
    <row r="313" spans="5:5" x14ac:dyDescent="0.25">
      <c r="E313" s="79"/>
    </row>
    <row r="314" spans="5:5" x14ac:dyDescent="0.25">
      <c r="E314" s="79"/>
    </row>
    <row r="316" spans="5:5" x14ac:dyDescent="0.25">
      <c r="E316" s="78"/>
    </row>
    <row r="317" spans="5:5" x14ac:dyDescent="0.25">
      <c r="E317" s="79"/>
    </row>
    <row r="318" spans="5:5" x14ac:dyDescent="0.25">
      <c r="E318" s="79"/>
    </row>
    <row r="319" spans="5:5" x14ac:dyDescent="0.25">
      <c r="E319" s="79"/>
    </row>
    <row r="320" spans="5:5" x14ac:dyDescent="0.25">
      <c r="E320" s="79"/>
    </row>
    <row r="321" spans="5:5" x14ac:dyDescent="0.25">
      <c r="E321" s="79"/>
    </row>
    <row r="328" spans="5:5" x14ac:dyDescent="0.25">
      <c r="E328" s="82"/>
    </row>
    <row r="329" spans="5:5" x14ac:dyDescent="0.25">
      <c r="E329" s="79"/>
    </row>
    <row r="330" spans="5:5" x14ac:dyDescent="0.25">
      <c r="E330" s="79"/>
    </row>
    <row r="331" spans="5:5" x14ac:dyDescent="0.25">
      <c r="E331" s="79"/>
    </row>
    <row r="332" spans="5:5" x14ac:dyDescent="0.25">
      <c r="E332" s="79"/>
    </row>
    <row r="334" spans="5:5" x14ac:dyDescent="0.25">
      <c r="E334" s="78"/>
    </row>
    <row r="335" spans="5:5" x14ac:dyDescent="0.25">
      <c r="E335" s="78"/>
    </row>
    <row r="336" spans="5:5" x14ac:dyDescent="0.25">
      <c r="E336" s="78"/>
    </row>
    <row r="337" spans="5:5" x14ac:dyDescent="0.25">
      <c r="E337" s="78"/>
    </row>
    <row r="339" spans="5:5" x14ac:dyDescent="0.25">
      <c r="E339" s="79"/>
    </row>
    <row r="342" spans="5:5" x14ac:dyDescent="0.25">
      <c r="E342" s="82"/>
    </row>
  </sheetData>
  <autoFilter ref="A2:AK186">
    <filterColumn colId="2">
      <filters>
        <filter val="Indicador 1"/>
        <filter val="Indicador 10"/>
        <filter val="Indicador 2"/>
        <filter val="Indicador 3"/>
        <filter val="Indicador 4"/>
        <filter val="Indicador 5"/>
        <filter val="Indicador 6"/>
        <filter val="Indicador 7"/>
        <filter val="Indicador 8"/>
        <filter val="Indicador 9"/>
      </filters>
    </filterColumn>
  </autoFilter>
  <mergeCells count="1">
    <mergeCell ref="A1:C1"/>
  </mergeCells>
  <conditionalFormatting sqref="A2:A185">
    <cfRule type="cellIs" dxfId="38" priority="11" operator="equal">
      <formula>""""""</formula>
    </cfRule>
  </conditionalFormatting>
  <conditionalFormatting sqref="B2">
    <cfRule type="cellIs" dxfId="37" priority="10" operator="equal">
      <formula>"Atualizar formula da coluna A"</formula>
    </cfRule>
  </conditionalFormatting>
  <conditionalFormatting sqref="T185:AK185">
    <cfRule type="cellIs" dxfId="36" priority="6" operator="notEqual">
      <formula>0</formula>
    </cfRule>
  </conditionalFormatting>
  <conditionalFormatting sqref="T186:AK186">
    <cfRule type="cellIs" dxfId="35" priority="5" operator="notEqual">
      <formula>0</formula>
    </cfRule>
  </conditionalFormatting>
  <conditionalFormatting sqref="O185:S185">
    <cfRule type="cellIs" dxfId="34" priority="4" operator="notEqual">
      <formula>0</formula>
    </cfRule>
  </conditionalFormatting>
  <conditionalFormatting sqref="O186:S186">
    <cfRule type="cellIs" dxfId="33" priority="3" operator="notEqual">
      <formula>0</formula>
    </cfRule>
  </conditionalFormatting>
  <conditionalFormatting sqref="U12">
    <cfRule type="cellIs" dxfId="32" priority="2" operator="notEqual">
      <formula>7</formula>
    </cfRule>
  </conditionalFormatting>
  <conditionalFormatting sqref="U12">
    <cfRule type="cellIs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4" filterMode="1">
    <tabColor rgb="FF7030A0"/>
  </sheetPr>
  <dimension ref="A1:L186"/>
  <sheetViews>
    <sheetView workbookViewId="0">
      <pane xSplit="3" ySplit="3" topLeftCell="D4" activePane="bottomRight" state="frozen"/>
      <selection activeCell="E15" sqref="E15"/>
      <selection pane="topRight" activeCell="E15" sqref="E15"/>
      <selection pane="bottomLeft" activeCell="E15" sqref="E15"/>
      <selection pane="bottomRight" activeCell="D43" sqref="D43"/>
    </sheetView>
  </sheetViews>
  <sheetFormatPr defaultColWidth="9" defaultRowHeight="15.75" x14ac:dyDescent="0.25"/>
  <cols>
    <col min="1" max="1" width="4.5" style="150" bestFit="1" customWidth="1"/>
    <col min="2" max="2" width="47.625" style="150" bestFit="1" customWidth="1"/>
    <col min="3" max="3" width="10.375" style="150" bestFit="1" customWidth="1"/>
    <col min="4" max="4" width="14" style="150" bestFit="1" customWidth="1"/>
    <col min="5" max="10" width="12.375" style="150" bestFit="1" customWidth="1"/>
    <col min="11" max="11" width="12.625" style="150" customWidth="1"/>
    <col min="12" max="12" width="13.375" bestFit="1" customWidth="1"/>
  </cols>
  <sheetData>
    <row r="1" spans="1:11" ht="18.75" x14ac:dyDescent="0.3">
      <c r="B1" s="336" t="s">
        <v>238</v>
      </c>
      <c r="D1" s="148"/>
      <c r="E1" s="148"/>
      <c r="F1" s="148"/>
      <c r="G1" s="148"/>
      <c r="H1" s="148"/>
      <c r="I1" s="148"/>
      <c r="J1" s="148"/>
      <c r="K1" s="148"/>
    </row>
    <row r="2" spans="1:11" x14ac:dyDescent="0.25">
      <c r="A2" s="147"/>
      <c r="B2" s="147"/>
      <c r="C2" s="147"/>
      <c r="D2" s="275">
        <v>42124</v>
      </c>
      <c r="E2" s="275">
        <v>42155</v>
      </c>
      <c r="F2" s="275">
        <v>42185</v>
      </c>
      <c r="G2" s="275">
        <v>42216</v>
      </c>
      <c r="H2" s="275">
        <v>42247</v>
      </c>
      <c r="I2" s="275">
        <v>42277</v>
      </c>
      <c r="J2" s="275">
        <v>42308</v>
      </c>
      <c r="K2" s="275">
        <v>42338</v>
      </c>
    </row>
    <row r="3" spans="1:11" x14ac:dyDescent="0.25">
      <c r="A3" s="353"/>
      <c r="C3" s="149" t="s">
        <v>67</v>
      </c>
      <c r="D3" s="201">
        <v>4</v>
      </c>
      <c r="E3" s="201">
        <f>D3+1</f>
        <v>5</v>
      </c>
      <c r="F3" s="201">
        <f t="shared" ref="F3:K3" si="0">E3+1</f>
        <v>6</v>
      </c>
      <c r="G3" s="201">
        <f t="shared" si="0"/>
        <v>7</v>
      </c>
      <c r="H3" s="201">
        <f t="shared" si="0"/>
        <v>8</v>
      </c>
      <c r="I3" s="201">
        <f t="shared" si="0"/>
        <v>9</v>
      </c>
      <c r="J3" s="201">
        <f t="shared" si="0"/>
        <v>10</v>
      </c>
      <c r="K3" s="201">
        <f t="shared" si="0"/>
        <v>11</v>
      </c>
    </row>
    <row r="4" spans="1:11" hidden="1" x14ac:dyDescent="0.25">
      <c r="A4" s="353">
        <v>2</v>
      </c>
      <c r="B4" s="66">
        <f>B.Mensal!C3</f>
        <v>0</v>
      </c>
      <c r="C4" s="150" t="s">
        <v>63</v>
      </c>
      <c r="D4" s="149"/>
      <c r="E4" s="149"/>
      <c r="F4" s="149"/>
      <c r="G4" s="149"/>
      <c r="H4" s="149"/>
      <c r="I4" s="149"/>
      <c r="J4" s="149"/>
      <c r="K4" s="149"/>
    </row>
    <row r="5" spans="1:11" hidden="1" x14ac:dyDescent="0.25">
      <c r="A5" s="353">
        <f>A4+1</f>
        <v>3</v>
      </c>
      <c r="B5" s="66">
        <f>B.Mensal!C4</f>
        <v>0</v>
      </c>
      <c r="C5" s="150" t="s">
        <v>63</v>
      </c>
      <c r="D5" s="151"/>
      <c r="E5" s="151"/>
      <c r="F5" s="151"/>
      <c r="G5" s="151"/>
      <c r="H5" s="151"/>
      <c r="I5" s="151"/>
      <c r="J5" s="151"/>
      <c r="K5" s="151"/>
    </row>
    <row r="6" spans="1:11" hidden="1" x14ac:dyDescent="0.25">
      <c r="A6" s="353">
        <f t="shared" ref="A6:A69" si="1">A5+1</f>
        <v>4</v>
      </c>
      <c r="B6" s="66">
        <f>B.Mensal!C5</f>
        <v>0</v>
      </c>
      <c r="C6" s="150" t="s">
        <v>63</v>
      </c>
      <c r="D6" s="149"/>
      <c r="E6" s="149"/>
      <c r="F6" s="149"/>
      <c r="G6" s="149"/>
      <c r="H6" s="149"/>
      <c r="I6" s="149"/>
      <c r="J6" s="149"/>
      <c r="K6" s="149"/>
    </row>
    <row r="7" spans="1:11" hidden="1" x14ac:dyDescent="0.25">
      <c r="A7" s="353">
        <f t="shared" si="1"/>
        <v>5</v>
      </c>
      <c r="B7" s="66">
        <f>B.Mensal!C6</f>
        <v>0</v>
      </c>
      <c r="C7" s="150" t="s">
        <v>63</v>
      </c>
      <c r="D7" s="149"/>
      <c r="E7" s="149"/>
      <c r="F7" s="149"/>
      <c r="G7" s="149"/>
      <c r="H7" s="149"/>
      <c r="I7" s="149"/>
      <c r="J7" s="149"/>
      <c r="K7" s="149"/>
    </row>
    <row r="8" spans="1:11" hidden="1" x14ac:dyDescent="0.25">
      <c r="A8" s="353">
        <f t="shared" si="1"/>
        <v>6</v>
      </c>
      <c r="B8" s="66">
        <f>B.Mensal!C7</f>
        <v>0</v>
      </c>
      <c r="C8" s="150" t="s">
        <v>63</v>
      </c>
      <c r="D8" s="149"/>
      <c r="E8" s="149"/>
      <c r="F8" s="149"/>
      <c r="G8" s="149"/>
      <c r="H8" s="149"/>
      <c r="I8" s="149"/>
      <c r="J8" s="149"/>
      <c r="K8" s="149"/>
    </row>
    <row r="9" spans="1:11" hidden="1" x14ac:dyDescent="0.25">
      <c r="A9" s="353">
        <f t="shared" si="1"/>
        <v>7</v>
      </c>
      <c r="B9" s="66">
        <f>B.Mensal!C8</f>
        <v>0</v>
      </c>
      <c r="C9" s="150" t="s">
        <v>63</v>
      </c>
      <c r="D9" s="151"/>
      <c r="E9" s="151"/>
      <c r="F9" s="151"/>
      <c r="G9" s="151"/>
      <c r="H9" s="151"/>
      <c r="I9" s="151"/>
      <c r="J9" s="151"/>
      <c r="K9" s="151"/>
    </row>
    <row r="10" spans="1:11" hidden="1" x14ac:dyDescent="0.25">
      <c r="A10" s="353">
        <f t="shared" si="1"/>
        <v>8</v>
      </c>
      <c r="B10" s="66">
        <f>B.Mensal!C9</f>
        <v>0</v>
      </c>
      <c r="C10" s="150" t="s">
        <v>6</v>
      </c>
      <c r="D10" s="152"/>
      <c r="E10" s="152"/>
      <c r="F10" s="152"/>
      <c r="G10" s="152"/>
      <c r="H10" s="152"/>
      <c r="I10" s="152"/>
      <c r="J10" s="152"/>
      <c r="K10" s="152"/>
    </row>
    <row r="11" spans="1:11" hidden="1" x14ac:dyDescent="0.25">
      <c r="A11" s="353">
        <f t="shared" si="1"/>
        <v>9</v>
      </c>
      <c r="B11" s="66">
        <f>B.Mensal!C10</f>
        <v>0</v>
      </c>
      <c r="C11" s="150" t="s">
        <v>6</v>
      </c>
      <c r="D11" s="149"/>
      <c r="E11" s="149"/>
      <c r="F11" s="149"/>
      <c r="G11" s="149"/>
      <c r="H11" s="149"/>
      <c r="I11" s="149"/>
      <c r="J11" s="149"/>
      <c r="K11" s="149"/>
    </row>
    <row r="12" spans="1:11" hidden="1" x14ac:dyDescent="0.25">
      <c r="A12" s="353">
        <f t="shared" si="1"/>
        <v>10</v>
      </c>
      <c r="B12" s="66">
        <f>B.Mensal!C11</f>
        <v>0</v>
      </c>
      <c r="C12" s="153" t="s">
        <v>21</v>
      </c>
      <c r="D12" s="154"/>
      <c r="E12" s="154"/>
      <c r="F12" s="154"/>
      <c r="G12" s="154"/>
      <c r="H12" s="154"/>
      <c r="I12" s="154"/>
      <c r="J12" s="154"/>
      <c r="K12" s="154"/>
    </row>
    <row r="13" spans="1:11" hidden="1" x14ac:dyDescent="0.25">
      <c r="A13" s="353">
        <f t="shared" si="1"/>
        <v>11</v>
      </c>
      <c r="B13" s="66">
        <f>B.Mensal!C12</f>
        <v>0</v>
      </c>
      <c r="C13" s="150" t="s">
        <v>66</v>
      </c>
      <c r="D13" s="149"/>
      <c r="E13" s="149"/>
      <c r="F13" s="149"/>
      <c r="G13" s="149"/>
      <c r="H13" s="149"/>
      <c r="I13" s="149"/>
      <c r="J13" s="149"/>
      <c r="K13" s="149"/>
    </row>
    <row r="14" spans="1:11" hidden="1" x14ac:dyDescent="0.25">
      <c r="A14" s="353">
        <f t="shared" si="1"/>
        <v>12</v>
      </c>
      <c r="B14" s="66">
        <f>B.Mensal!C13</f>
        <v>0</v>
      </c>
      <c r="C14" s="150" t="s">
        <v>66</v>
      </c>
      <c r="D14" s="152"/>
      <c r="E14" s="152"/>
      <c r="F14" s="152"/>
      <c r="G14" s="152"/>
      <c r="H14" s="152"/>
      <c r="I14" s="152"/>
      <c r="J14" s="152"/>
      <c r="K14" s="152"/>
    </row>
    <row r="15" spans="1:11" hidden="1" x14ac:dyDescent="0.25">
      <c r="A15" s="353">
        <f t="shared" si="1"/>
        <v>13</v>
      </c>
      <c r="B15" s="66">
        <f>B.Mensal!C14</f>
        <v>0</v>
      </c>
      <c r="C15" s="150" t="s">
        <v>102</v>
      </c>
      <c r="D15" s="155"/>
      <c r="E15" s="155"/>
      <c r="F15" s="155"/>
      <c r="G15" s="155"/>
      <c r="H15" s="155"/>
      <c r="I15" s="155"/>
      <c r="J15" s="155"/>
      <c r="K15" s="155"/>
    </row>
    <row r="16" spans="1:11" hidden="1" x14ac:dyDescent="0.25">
      <c r="A16" s="353">
        <f t="shared" si="1"/>
        <v>14</v>
      </c>
      <c r="B16" s="66">
        <f>B.Mensal!C15</f>
        <v>0</v>
      </c>
      <c r="C16" s="150" t="s">
        <v>102</v>
      </c>
      <c r="D16" s="156"/>
      <c r="E16" s="156"/>
      <c r="F16" s="156"/>
      <c r="G16" s="156"/>
      <c r="H16" s="156"/>
      <c r="I16" s="156"/>
      <c r="J16" s="156"/>
      <c r="K16" s="156"/>
    </row>
    <row r="17" spans="1:12" hidden="1" x14ac:dyDescent="0.25">
      <c r="A17" s="353">
        <f t="shared" si="1"/>
        <v>15</v>
      </c>
      <c r="B17" s="66">
        <f>B.Mensal!C16</f>
        <v>0</v>
      </c>
      <c r="C17" s="150" t="s">
        <v>6</v>
      </c>
      <c r="D17" s="152"/>
      <c r="E17" s="152"/>
      <c r="F17" s="152"/>
      <c r="G17" s="152"/>
      <c r="H17" s="152"/>
      <c r="I17" s="152"/>
      <c r="J17" s="152"/>
      <c r="K17" s="152"/>
    </row>
    <row r="18" spans="1:12" hidden="1" x14ac:dyDescent="0.25">
      <c r="A18" s="353">
        <f t="shared" si="1"/>
        <v>16</v>
      </c>
      <c r="B18" s="66">
        <f>B.Mensal!C17</f>
        <v>0</v>
      </c>
      <c r="C18" s="150" t="s">
        <v>6</v>
      </c>
      <c r="D18" s="152"/>
      <c r="E18" s="152"/>
      <c r="F18" s="152"/>
      <c r="G18" s="152"/>
      <c r="H18" s="152"/>
      <c r="I18" s="152"/>
      <c r="J18" s="152"/>
      <c r="K18" s="152"/>
    </row>
    <row r="19" spans="1:12" hidden="1" x14ac:dyDescent="0.25">
      <c r="A19" s="353">
        <f t="shared" si="1"/>
        <v>17</v>
      </c>
      <c r="B19" s="66">
        <f>B.Mensal!C18</f>
        <v>0</v>
      </c>
      <c r="C19" s="150" t="s">
        <v>6</v>
      </c>
      <c r="D19" s="152"/>
      <c r="E19" s="152"/>
      <c r="F19" s="152"/>
      <c r="G19" s="152"/>
      <c r="H19" s="152"/>
      <c r="I19" s="152"/>
      <c r="J19" s="152"/>
      <c r="K19" s="152"/>
    </row>
    <row r="20" spans="1:12" x14ac:dyDescent="0.25">
      <c r="A20" s="353">
        <f t="shared" si="1"/>
        <v>18</v>
      </c>
      <c r="B20" s="66" t="str">
        <f>B.Mensal!C19</f>
        <v>Indicador 1</v>
      </c>
      <c r="C20" s="150" t="s">
        <v>63</v>
      </c>
      <c r="D20" s="151">
        <v>52058.16</v>
      </c>
      <c r="E20" s="151">
        <v>104905.57</v>
      </c>
      <c r="F20" s="151">
        <v>151749.29</v>
      </c>
      <c r="G20" s="151">
        <v>60927.020000000004</v>
      </c>
      <c r="H20" s="151">
        <v>103180</v>
      </c>
      <c r="I20" s="151">
        <v>153799.79999999999</v>
      </c>
      <c r="J20" s="151">
        <v>202640.13</v>
      </c>
      <c r="K20" s="151">
        <v>213618.78999999998</v>
      </c>
      <c r="L20" s="344">
        <f>SUM(D20:K20)</f>
        <v>1042878.76</v>
      </c>
    </row>
    <row r="21" spans="1:12" hidden="1" x14ac:dyDescent="0.25">
      <c r="A21" s="353">
        <f t="shared" si="1"/>
        <v>19</v>
      </c>
      <c r="B21" s="66">
        <f>B.Mensal!C20</f>
        <v>0</v>
      </c>
      <c r="C21" s="150" t="s">
        <v>63</v>
      </c>
      <c r="D21" s="151"/>
      <c r="E21" s="151"/>
      <c r="F21" s="151"/>
      <c r="G21" s="151"/>
      <c r="H21" s="151"/>
      <c r="I21" s="151"/>
      <c r="J21" s="151"/>
      <c r="K21" s="151"/>
    </row>
    <row r="22" spans="1:12" hidden="1" x14ac:dyDescent="0.25">
      <c r="A22" s="353">
        <f t="shared" si="1"/>
        <v>20</v>
      </c>
      <c r="B22" s="66">
        <f>B.Mensal!C21</f>
        <v>0</v>
      </c>
      <c r="C22" s="150" t="s">
        <v>64</v>
      </c>
      <c r="D22" s="149"/>
      <c r="E22" s="149"/>
      <c r="F22" s="149"/>
      <c r="G22" s="149"/>
      <c r="H22" s="149"/>
      <c r="I22" s="149"/>
      <c r="J22" s="149"/>
      <c r="K22" s="149"/>
    </row>
    <row r="23" spans="1:12" hidden="1" x14ac:dyDescent="0.25">
      <c r="A23" s="353">
        <f t="shared" si="1"/>
        <v>21</v>
      </c>
      <c r="B23" s="66">
        <f>B.Mensal!C22</f>
        <v>0</v>
      </c>
      <c r="C23" s="150" t="s">
        <v>63</v>
      </c>
      <c r="D23" s="149"/>
      <c r="E23" s="149"/>
      <c r="F23" s="149"/>
      <c r="G23" s="149"/>
      <c r="H23" s="149"/>
      <c r="I23" s="149"/>
      <c r="J23" s="149"/>
      <c r="K23" s="149"/>
    </row>
    <row r="24" spans="1:12" x14ac:dyDescent="0.25">
      <c r="A24" s="353">
        <f t="shared" si="1"/>
        <v>22</v>
      </c>
      <c r="B24" s="66" t="str">
        <f>B.Mensal!C23</f>
        <v>Indicador 2</v>
      </c>
      <c r="C24" s="150" t="s">
        <v>62</v>
      </c>
      <c r="D24" s="151">
        <v>3258.64</v>
      </c>
      <c r="E24" s="151">
        <v>6545</v>
      </c>
      <c r="F24" s="151">
        <v>9154.5299999999988</v>
      </c>
      <c r="G24" s="151">
        <v>3799.95</v>
      </c>
      <c r="H24" s="151">
        <v>7029.33</v>
      </c>
      <c r="I24" s="151">
        <v>10287.969999999999</v>
      </c>
      <c r="J24" s="151">
        <v>13484.24</v>
      </c>
      <c r="K24" s="151">
        <v>14456.75</v>
      </c>
    </row>
    <row r="25" spans="1:12" x14ac:dyDescent="0.25">
      <c r="A25" s="353">
        <f t="shared" si="1"/>
        <v>23</v>
      </c>
      <c r="B25" s="66" t="str">
        <f>B.Mensal!C24</f>
        <v>Indicador 10</v>
      </c>
      <c r="C25" s="150" t="s">
        <v>6</v>
      </c>
      <c r="D25" s="151">
        <v>67.859129881127217</v>
      </c>
      <c r="E25" s="151">
        <v>77.099129881127226</v>
      </c>
      <c r="F25" s="151">
        <v>80.94912988112722</v>
      </c>
      <c r="G25" s="151">
        <v>67.89260767801008</v>
      </c>
      <c r="H25" s="151">
        <v>68.662607678010076</v>
      </c>
      <c r="I25" s="151">
        <v>76.362607678010079</v>
      </c>
      <c r="J25" s="151">
        <v>70.202607678010082</v>
      </c>
      <c r="K25" s="151">
        <v>64.042607678010086</v>
      </c>
    </row>
    <row r="26" spans="1:12" hidden="1" x14ac:dyDescent="0.25">
      <c r="A26" s="353">
        <f t="shared" si="1"/>
        <v>24</v>
      </c>
      <c r="B26" s="66">
        <f>B.Mensal!C25</f>
        <v>0</v>
      </c>
      <c r="C26" s="150" t="s">
        <v>6</v>
      </c>
      <c r="D26" s="152"/>
      <c r="E26" s="152"/>
      <c r="F26" s="152"/>
      <c r="G26" s="152"/>
      <c r="H26" s="152"/>
      <c r="I26" s="152"/>
      <c r="J26" s="152"/>
      <c r="K26" s="152"/>
    </row>
    <row r="27" spans="1:12" hidden="1" x14ac:dyDescent="0.25">
      <c r="A27" s="353">
        <f t="shared" si="1"/>
        <v>25</v>
      </c>
      <c r="B27" s="66">
        <f>B.Mensal!C26</f>
        <v>0</v>
      </c>
      <c r="C27" s="150" t="s">
        <v>6</v>
      </c>
      <c r="D27" s="152"/>
      <c r="E27" s="152"/>
      <c r="F27" s="152"/>
      <c r="G27" s="152"/>
      <c r="H27" s="152"/>
      <c r="I27" s="152"/>
      <c r="J27" s="152"/>
      <c r="K27" s="152"/>
    </row>
    <row r="28" spans="1:12" hidden="1" x14ac:dyDescent="0.25">
      <c r="A28" s="353">
        <f t="shared" si="1"/>
        <v>26</v>
      </c>
      <c r="B28" s="66">
        <f>B.Mensal!C27</f>
        <v>0</v>
      </c>
      <c r="C28" s="150" t="s">
        <v>6</v>
      </c>
      <c r="D28" s="152"/>
      <c r="E28" s="152"/>
      <c r="F28" s="152"/>
      <c r="G28" s="152"/>
      <c r="H28" s="152"/>
      <c r="I28" s="152"/>
      <c r="J28" s="152"/>
      <c r="K28" s="152"/>
    </row>
    <row r="29" spans="1:12" hidden="1" x14ac:dyDescent="0.25">
      <c r="A29" s="353">
        <f t="shared" si="1"/>
        <v>27</v>
      </c>
      <c r="B29" s="66">
        <f>B.Mensal!C28</f>
        <v>0</v>
      </c>
      <c r="C29" s="153"/>
      <c r="D29" s="154"/>
      <c r="E29" s="154"/>
      <c r="F29" s="154"/>
      <c r="G29" s="154"/>
      <c r="H29" s="154"/>
      <c r="I29" s="154"/>
      <c r="J29" s="154"/>
      <c r="K29" s="154"/>
    </row>
    <row r="30" spans="1:12" hidden="1" x14ac:dyDescent="0.25">
      <c r="A30" s="353">
        <f t="shared" si="1"/>
        <v>28</v>
      </c>
      <c r="B30" s="66">
        <f>B.Mensal!C29</f>
        <v>0</v>
      </c>
      <c r="C30" s="150" t="s">
        <v>6</v>
      </c>
      <c r="D30" s="152"/>
      <c r="E30" s="152"/>
      <c r="F30" s="152"/>
      <c r="G30" s="152"/>
      <c r="H30" s="152"/>
      <c r="I30" s="152"/>
      <c r="J30" s="152"/>
      <c r="K30" s="152"/>
    </row>
    <row r="31" spans="1:12" hidden="1" x14ac:dyDescent="0.25">
      <c r="A31" s="353">
        <f t="shared" si="1"/>
        <v>29</v>
      </c>
      <c r="B31" s="66">
        <f>B.Mensal!C30</f>
        <v>0</v>
      </c>
      <c r="C31" s="150" t="s">
        <v>6</v>
      </c>
      <c r="D31" s="151"/>
      <c r="E31" s="151"/>
      <c r="F31" s="151"/>
      <c r="G31" s="151"/>
      <c r="H31" s="151"/>
      <c r="I31" s="151"/>
      <c r="J31" s="151"/>
      <c r="K31" s="151"/>
    </row>
    <row r="32" spans="1:12" hidden="1" x14ac:dyDescent="0.25">
      <c r="A32" s="353">
        <f t="shared" si="1"/>
        <v>30</v>
      </c>
      <c r="B32" s="66">
        <f>B.Mensal!C31</f>
        <v>0</v>
      </c>
      <c r="C32" s="150" t="s">
        <v>6</v>
      </c>
      <c r="D32" s="152"/>
      <c r="E32" s="152"/>
      <c r="F32" s="152"/>
      <c r="G32" s="152"/>
      <c r="H32" s="152"/>
      <c r="I32" s="152"/>
      <c r="J32" s="152"/>
      <c r="K32" s="152"/>
    </row>
    <row r="33" spans="1:11" hidden="1" x14ac:dyDescent="0.25">
      <c r="A33" s="353">
        <f t="shared" si="1"/>
        <v>31</v>
      </c>
      <c r="B33" s="66">
        <f>B.Mensal!C32</f>
        <v>0</v>
      </c>
      <c r="C33" s="150" t="s">
        <v>6</v>
      </c>
      <c r="D33" s="152"/>
      <c r="E33" s="152"/>
      <c r="F33" s="152"/>
      <c r="G33" s="152"/>
      <c r="H33" s="152"/>
      <c r="I33" s="152"/>
      <c r="J33" s="152"/>
      <c r="K33" s="152"/>
    </row>
    <row r="34" spans="1:11" hidden="1" x14ac:dyDescent="0.25">
      <c r="A34" s="353">
        <f t="shared" si="1"/>
        <v>32</v>
      </c>
      <c r="B34" s="66">
        <f>B.Mensal!C33</f>
        <v>0</v>
      </c>
      <c r="C34" s="150" t="s">
        <v>6</v>
      </c>
      <c r="D34" s="152"/>
      <c r="E34" s="152"/>
      <c r="F34" s="152"/>
      <c r="G34" s="152"/>
      <c r="H34" s="152"/>
      <c r="I34" s="152"/>
      <c r="J34" s="152"/>
      <c r="K34" s="152"/>
    </row>
    <row r="35" spans="1:11" x14ac:dyDescent="0.25">
      <c r="A35" s="353">
        <f t="shared" si="1"/>
        <v>33</v>
      </c>
      <c r="B35" s="66" t="str">
        <f>B.Mensal!C34</f>
        <v>Indicador 3</v>
      </c>
      <c r="C35" s="150" t="s">
        <v>23</v>
      </c>
      <c r="D35" s="151">
        <v>4841.76</v>
      </c>
      <c r="E35" s="151">
        <v>9973.0400000000009</v>
      </c>
      <c r="F35" s="151">
        <v>14475.23</v>
      </c>
      <c r="G35" s="151">
        <v>5498.57</v>
      </c>
      <c r="H35" s="151">
        <v>10738.42</v>
      </c>
      <c r="I35" s="151">
        <v>15912.82</v>
      </c>
      <c r="J35" s="151">
        <v>20969.41</v>
      </c>
      <c r="K35" s="151">
        <v>22339.239999999998</v>
      </c>
    </row>
    <row r="36" spans="1:11" x14ac:dyDescent="0.25">
      <c r="A36" s="353">
        <f t="shared" si="1"/>
        <v>34</v>
      </c>
      <c r="B36" s="66" t="str">
        <f>B.Mensal!C35</f>
        <v>Indicador 4</v>
      </c>
      <c r="C36" s="150" t="s">
        <v>24</v>
      </c>
      <c r="D36" s="151">
        <v>3766.0699999999997</v>
      </c>
      <c r="E36" s="151">
        <v>7252.63</v>
      </c>
      <c r="F36" s="151">
        <v>10422.719999999999</v>
      </c>
      <c r="G36" s="151">
        <v>3669.8199999999997</v>
      </c>
      <c r="H36" s="151">
        <v>8009.54</v>
      </c>
      <c r="I36" s="151">
        <v>11941.93</v>
      </c>
      <c r="J36" s="151">
        <v>16422.559999999998</v>
      </c>
      <c r="K36" s="151">
        <v>17576.79</v>
      </c>
    </row>
    <row r="37" spans="1:11" hidden="1" x14ac:dyDescent="0.25">
      <c r="A37" s="353">
        <f t="shared" si="1"/>
        <v>35</v>
      </c>
      <c r="B37" s="66">
        <f>B.Mensal!C36</f>
        <v>0</v>
      </c>
      <c r="C37" s="150" t="s">
        <v>61</v>
      </c>
      <c r="D37" s="149"/>
      <c r="E37" s="149"/>
      <c r="F37" s="149"/>
      <c r="G37" s="149"/>
      <c r="H37" s="149"/>
      <c r="I37" s="149"/>
      <c r="J37" s="149"/>
      <c r="K37" s="149"/>
    </row>
    <row r="38" spans="1:11" hidden="1" x14ac:dyDescent="0.25">
      <c r="A38" s="353">
        <f t="shared" si="1"/>
        <v>36</v>
      </c>
      <c r="B38" s="66">
        <f>B.Mensal!C37</f>
        <v>0</v>
      </c>
      <c r="C38" s="150" t="s">
        <v>6</v>
      </c>
      <c r="D38" s="152"/>
      <c r="E38" s="152"/>
      <c r="F38" s="152"/>
      <c r="G38" s="152"/>
      <c r="H38" s="152"/>
      <c r="I38" s="152"/>
      <c r="J38" s="152"/>
      <c r="K38" s="152"/>
    </row>
    <row r="39" spans="1:11" hidden="1" x14ac:dyDescent="0.25">
      <c r="A39" s="353">
        <f t="shared" si="1"/>
        <v>37</v>
      </c>
      <c r="B39" s="66">
        <f>B.Mensal!C38</f>
        <v>0</v>
      </c>
      <c r="C39" s="150" t="s">
        <v>23</v>
      </c>
      <c r="D39" s="152"/>
      <c r="E39" s="152"/>
      <c r="F39" s="152"/>
      <c r="G39" s="152"/>
      <c r="H39" s="152"/>
      <c r="I39" s="152"/>
      <c r="J39" s="152"/>
      <c r="K39" s="152"/>
    </row>
    <row r="40" spans="1:11" hidden="1" x14ac:dyDescent="0.25">
      <c r="A40" s="353">
        <f t="shared" si="1"/>
        <v>38</v>
      </c>
      <c r="B40" s="66">
        <f>B.Mensal!C39</f>
        <v>0</v>
      </c>
      <c r="C40" s="150" t="s">
        <v>60</v>
      </c>
      <c r="D40" s="152"/>
      <c r="E40" s="152"/>
      <c r="F40" s="152"/>
      <c r="G40" s="152"/>
      <c r="H40" s="152"/>
      <c r="I40" s="152"/>
      <c r="J40" s="152"/>
      <c r="K40" s="152"/>
    </row>
    <row r="41" spans="1:11" hidden="1" x14ac:dyDescent="0.25">
      <c r="A41" s="353">
        <f t="shared" si="1"/>
        <v>39</v>
      </c>
      <c r="B41" s="66">
        <f>B.Mensal!C40</f>
        <v>0</v>
      </c>
      <c r="C41" s="150" t="s">
        <v>60</v>
      </c>
      <c r="D41" s="152"/>
      <c r="E41" s="152"/>
      <c r="F41" s="152"/>
      <c r="G41" s="152"/>
      <c r="H41" s="152"/>
      <c r="I41" s="152"/>
      <c r="J41" s="152"/>
      <c r="K41" s="152"/>
    </row>
    <row r="42" spans="1:11" hidden="1" x14ac:dyDescent="0.25">
      <c r="A42" s="353">
        <f t="shared" si="1"/>
        <v>40</v>
      </c>
      <c r="B42" s="66">
        <f>B.Mensal!C41</f>
        <v>0</v>
      </c>
      <c r="C42" s="153" t="s">
        <v>21</v>
      </c>
      <c r="D42" s="154"/>
      <c r="E42" s="154"/>
      <c r="F42" s="154"/>
      <c r="G42" s="154"/>
      <c r="H42" s="154"/>
      <c r="I42" s="154"/>
      <c r="J42" s="154"/>
      <c r="K42" s="154"/>
    </row>
    <row r="43" spans="1:11" x14ac:dyDescent="0.25">
      <c r="A43" s="353">
        <f t="shared" si="1"/>
        <v>41</v>
      </c>
      <c r="B43" s="66" t="str">
        <f>B.Mensal!C42</f>
        <v>Indicador 5</v>
      </c>
      <c r="C43" s="150" t="s">
        <v>38</v>
      </c>
      <c r="D43" s="151">
        <v>277.97000000000003</v>
      </c>
      <c r="E43" s="151">
        <v>364.21</v>
      </c>
      <c r="F43" s="151">
        <v>292.60000000000002</v>
      </c>
      <c r="G43" s="151">
        <v>332.64</v>
      </c>
      <c r="H43" s="151">
        <v>368.06</v>
      </c>
      <c r="I43" s="151">
        <v>315.7</v>
      </c>
      <c r="J43" s="151">
        <v>365.75</v>
      </c>
      <c r="K43" s="151">
        <v>359.59</v>
      </c>
    </row>
    <row r="44" spans="1:11" hidden="1" x14ac:dyDescent="0.25">
      <c r="A44" s="353">
        <f t="shared" si="1"/>
        <v>42</v>
      </c>
      <c r="B44" s="66">
        <f>B.Mensal!C43</f>
        <v>0</v>
      </c>
      <c r="C44" s="150" t="s">
        <v>25</v>
      </c>
      <c r="D44" s="158"/>
      <c r="E44" s="158"/>
      <c r="F44" s="158"/>
      <c r="G44" s="158"/>
      <c r="H44" s="158"/>
      <c r="I44" s="158"/>
      <c r="J44" s="158"/>
      <c r="K44" s="158"/>
    </row>
    <row r="45" spans="1:11" x14ac:dyDescent="0.25">
      <c r="A45" s="353">
        <f t="shared" si="1"/>
        <v>43</v>
      </c>
      <c r="B45" s="66" t="str">
        <f>B.Mensal!C44</f>
        <v>Indicador 6</v>
      </c>
      <c r="C45" s="150" t="s">
        <v>59</v>
      </c>
      <c r="D45" s="151">
        <v>374.99</v>
      </c>
      <c r="E45" s="151">
        <v>742.28</v>
      </c>
      <c r="F45" s="151">
        <v>1016.4</v>
      </c>
      <c r="G45" s="151">
        <v>918.61</v>
      </c>
      <c r="H45" s="151">
        <v>632.94000000000005</v>
      </c>
      <c r="I45" s="151">
        <v>625.24</v>
      </c>
      <c r="J45" s="151">
        <v>435.82</v>
      </c>
      <c r="K45" s="151">
        <v>368.06</v>
      </c>
    </row>
    <row r="46" spans="1:11" hidden="1" x14ac:dyDescent="0.25">
      <c r="A46" s="353">
        <f t="shared" si="1"/>
        <v>44</v>
      </c>
      <c r="B46" s="66">
        <f>B.Mensal!C45</f>
        <v>0</v>
      </c>
      <c r="C46" s="150" t="s">
        <v>59</v>
      </c>
      <c r="D46" s="149"/>
      <c r="E46" s="149"/>
      <c r="F46" s="149"/>
      <c r="G46" s="149"/>
      <c r="H46" s="149"/>
      <c r="I46" s="149"/>
      <c r="J46" s="149"/>
      <c r="K46" s="149"/>
    </row>
    <row r="47" spans="1:11" x14ac:dyDescent="0.25">
      <c r="A47" s="353">
        <f t="shared" si="1"/>
        <v>45</v>
      </c>
      <c r="B47" s="66" t="str">
        <f>B.Mensal!C46</f>
        <v>Indicador 7</v>
      </c>
      <c r="C47" s="150" t="s">
        <v>59</v>
      </c>
      <c r="D47" s="151">
        <v>562.1</v>
      </c>
      <c r="E47" s="151">
        <v>936.31999999999994</v>
      </c>
      <c r="F47" s="151">
        <v>1406.79</v>
      </c>
      <c r="G47" s="151">
        <v>161.69999999999999</v>
      </c>
      <c r="H47" s="151">
        <v>1280.51</v>
      </c>
      <c r="I47" s="151">
        <v>2105.1799999999998</v>
      </c>
      <c r="J47" s="151">
        <v>3198.58</v>
      </c>
      <c r="K47" s="151">
        <v>3491.1800000000003</v>
      </c>
    </row>
    <row r="48" spans="1:11" hidden="1" x14ac:dyDescent="0.25">
      <c r="A48" s="353">
        <f t="shared" si="1"/>
        <v>46</v>
      </c>
      <c r="B48" s="66">
        <f>B.Mensal!C47</f>
        <v>0</v>
      </c>
      <c r="C48" s="150" t="s">
        <v>58</v>
      </c>
      <c r="D48" s="149"/>
      <c r="E48" s="149"/>
      <c r="F48" s="149"/>
      <c r="G48" s="149"/>
      <c r="H48" s="149"/>
      <c r="I48" s="149"/>
      <c r="J48" s="149"/>
      <c r="K48" s="149"/>
    </row>
    <row r="49" spans="1:11" hidden="1" x14ac:dyDescent="0.25">
      <c r="A49" s="353">
        <f t="shared" si="1"/>
        <v>47</v>
      </c>
      <c r="B49" s="66">
        <f>B.Mensal!C48</f>
        <v>0</v>
      </c>
      <c r="C49" s="150" t="s">
        <v>6</v>
      </c>
      <c r="D49" s="149"/>
      <c r="E49" s="149"/>
      <c r="F49" s="149"/>
      <c r="G49" s="149"/>
      <c r="H49" s="149"/>
      <c r="I49" s="149"/>
      <c r="J49" s="149"/>
      <c r="K49" s="149"/>
    </row>
    <row r="50" spans="1:11" hidden="1" x14ac:dyDescent="0.25">
      <c r="A50" s="353">
        <f t="shared" si="1"/>
        <v>48</v>
      </c>
      <c r="B50" s="66">
        <f>B.Mensal!C49</f>
        <v>0</v>
      </c>
      <c r="C50" s="150" t="s">
        <v>6</v>
      </c>
      <c r="D50" s="149"/>
      <c r="E50" s="149"/>
      <c r="F50" s="149"/>
      <c r="G50" s="149"/>
      <c r="H50" s="149"/>
      <c r="I50" s="149"/>
      <c r="J50" s="149"/>
      <c r="K50" s="149"/>
    </row>
    <row r="51" spans="1:11" hidden="1" x14ac:dyDescent="0.25">
      <c r="A51" s="353">
        <f t="shared" si="1"/>
        <v>49</v>
      </c>
      <c r="B51" s="66">
        <f>B.Mensal!C50</f>
        <v>0</v>
      </c>
      <c r="C51" s="150" t="s">
        <v>58</v>
      </c>
      <c r="D51" s="149"/>
      <c r="E51" s="149"/>
      <c r="F51" s="149"/>
      <c r="G51" s="149"/>
      <c r="H51" s="149"/>
      <c r="I51" s="149"/>
      <c r="J51" s="149"/>
      <c r="K51" s="149"/>
    </row>
    <row r="52" spans="1:11" hidden="1" x14ac:dyDescent="0.25">
      <c r="A52" s="353">
        <f t="shared" si="1"/>
        <v>50</v>
      </c>
      <c r="B52" s="66">
        <f>B.Mensal!C51</f>
        <v>0</v>
      </c>
      <c r="C52" s="150" t="s">
        <v>25</v>
      </c>
      <c r="D52" s="149"/>
      <c r="E52" s="149"/>
      <c r="F52" s="149"/>
      <c r="G52" s="149"/>
      <c r="H52" s="149"/>
      <c r="I52" s="149"/>
      <c r="J52" s="149"/>
      <c r="K52" s="149"/>
    </row>
    <row r="53" spans="1:11" hidden="1" x14ac:dyDescent="0.25">
      <c r="A53" s="353">
        <f t="shared" si="1"/>
        <v>51</v>
      </c>
      <c r="B53" s="66">
        <f>B.Mensal!C52</f>
        <v>0</v>
      </c>
      <c r="C53" s="150" t="s">
        <v>57</v>
      </c>
      <c r="D53" s="149"/>
      <c r="E53" s="149"/>
      <c r="F53" s="149"/>
      <c r="G53" s="149"/>
      <c r="H53" s="149"/>
      <c r="I53" s="149"/>
      <c r="J53" s="149"/>
      <c r="K53" s="149"/>
    </row>
    <row r="54" spans="1:11" hidden="1" x14ac:dyDescent="0.25">
      <c r="A54" s="353">
        <f t="shared" si="1"/>
        <v>52</v>
      </c>
      <c r="B54" s="66">
        <f>B.Mensal!C53</f>
        <v>0</v>
      </c>
      <c r="C54" s="153" t="s">
        <v>21</v>
      </c>
      <c r="D54" s="154"/>
      <c r="E54" s="154"/>
      <c r="F54" s="154"/>
      <c r="G54" s="154"/>
      <c r="H54" s="154"/>
      <c r="I54" s="154"/>
      <c r="J54" s="154"/>
      <c r="K54" s="154"/>
    </row>
    <row r="55" spans="1:11" hidden="1" x14ac:dyDescent="0.25">
      <c r="A55" s="353">
        <f t="shared" si="1"/>
        <v>53</v>
      </c>
      <c r="B55" s="66">
        <f>B.Mensal!C54</f>
        <v>0</v>
      </c>
      <c r="C55" s="150" t="s">
        <v>56</v>
      </c>
      <c r="D55" s="151"/>
      <c r="E55" s="151"/>
      <c r="F55" s="151"/>
      <c r="G55" s="151"/>
      <c r="H55" s="151"/>
      <c r="I55" s="151"/>
      <c r="J55" s="151"/>
      <c r="K55" s="151"/>
    </row>
    <row r="56" spans="1:11" hidden="1" x14ac:dyDescent="0.25">
      <c r="A56" s="353">
        <f t="shared" si="1"/>
        <v>54</v>
      </c>
      <c r="B56" s="66">
        <f>B.Mensal!C55</f>
        <v>0</v>
      </c>
      <c r="C56" s="150" t="s">
        <v>56</v>
      </c>
      <c r="D56" s="149"/>
      <c r="E56" s="149"/>
      <c r="F56" s="149"/>
      <c r="G56" s="149"/>
      <c r="H56" s="149"/>
      <c r="I56" s="149"/>
      <c r="J56" s="149"/>
      <c r="K56" s="149"/>
    </row>
    <row r="57" spans="1:11" hidden="1" x14ac:dyDescent="0.25">
      <c r="A57" s="353">
        <f t="shared" si="1"/>
        <v>55</v>
      </c>
      <c r="B57" s="66">
        <f>B.Mensal!C56</f>
        <v>0</v>
      </c>
      <c r="C57" s="150" t="s">
        <v>56</v>
      </c>
      <c r="D57" s="149"/>
      <c r="E57" s="149"/>
      <c r="F57" s="149"/>
      <c r="G57" s="149"/>
      <c r="H57" s="149"/>
      <c r="I57" s="149"/>
      <c r="J57" s="149"/>
      <c r="K57" s="149"/>
    </row>
    <row r="58" spans="1:11" hidden="1" x14ac:dyDescent="0.25">
      <c r="A58" s="353">
        <f t="shared" si="1"/>
        <v>56</v>
      </c>
      <c r="B58" s="66">
        <f>B.Mensal!C57</f>
        <v>0</v>
      </c>
      <c r="C58" s="150" t="s">
        <v>56</v>
      </c>
      <c r="D58" s="158"/>
      <c r="E58" s="158"/>
      <c r="F58" s="158"/>
      <c r="G58" s="158"/>
      <c r="H58" s="158"/>
      <c r="I58" s="158"/>
      <c r="J58" s="158"/>
      <c r="K58" s="158"/>
    </row>
    <row r="59" spans="1:11" hidden="1" x14ac:dyDescent="0.25">
      <c r="A59" s="353">
        <f t="shared" si="1"/>
        <v>57</v>
      </c>
      <c r="B59" s="66">
        <f>B.Mensal!C58</f>
        <v>0</v>
      </c>
      <c r="C59" s="150" t="s">
        <v>21</v>
      </c>
      <c r="D59" s="152"/>
      <c r="E59" s="152"/>
      <c r="F59" s="152"/>
      <c r="G59" s="152"/>
      <c r="H59" s="152"/>
      <c r="I59" s="152"/>
      <c r="J59" s="152"/>
      <c r="K59" s="152"/>
    </row>
    <row r="60" spans="1:11" hidden="1" x14ac:dyDescent="0.25">
      <c r="A60" s="353">
        <f t="shared" si="1"/>
        <v>58</v>
      </c>
      <c r="B60" s="66">
        <f>B.Mensal!C59</f>
        <v>0</v>
      </c>
      <c r="C60" s="150" t="s">
        <v>21</v>
      </c>
      <c r="D60" s="152"/>
      <c r="E60" s="152"/>
      <c r="F60" s="152"/>
      <c r="G60" s="152"/>
      <c r="H60" s="152"/>
      <c r="I60" s="152"/>
      <c r="J60" s="152"/>
      <c r="K60" s="152"/>
    </row>
    <row r="61" spans="1:11" hidden="1" x14ac:dyDescent="0.25">
      <c r="A61" s="353">
        <f t="shared" si="1"/>
        <v>59</v>
      </c>
      <c r="B61" s="66">
        <f>B.Mensal!C60</f>
        <v>0</v>
      </c>
      <c r="C61" s="153" t="s">
        <v>21</v>
      </c>
      <c r="D61" s="154"/>
      <c r="E61" s="154"/>
      <c r="F61" s="154"/>
      <c r="G61" s="154"/>
      <c r="H61" s="154"/>
      <c r="I61" s="154"/>
      <c r="J61" s="154"/>
      <c r="K61" s="154"/>
    </row>
    <row r="62" spans="1:11" x14ac:dyDescent="0.25">
      <c r="A62" s="353">
        <f t="shared" si="1"/>
        <v>60</v>
      </c>
      <c r="B62" s="66" t="str">
        <f>B.Mensal!C61</f>
        <v>Indicador 8</v>
      </c>
      <c r="C62" s="150" t="s">
        <v>6</v>
      </c>
      <c r="D62" s="151">
        <v>622.92999999999995</v>
      </c>
      <c r="E62" s="151">
        <v>1242.01</v>
      </c>
      <c r="F62" s="151">
        <v>1770.23</v>
      </c>
      <c r="G62" s="151">
        <v>722.26</v>
      </c>
      <c r="H62" s="151">
        <v>1362.9</v>
      </c>
      <c r="I62" s="151">
        <v>1986.6</v>
      </c>
      <c r="J62" s="151">
        <v>2612.61</v>
      </c>
      <c r="K62" s="151">
        <v>2795.87</v>
      </c>
    </row>
    <row r="63" spans="1:11" hidden="1" x14ac:dyDescent="0.25">
      <c r="A63" s="353">
        <f t="shared" si="1"/>
        <v>61</v>
      </c>
      <c r="B63" s="66">
        <f>B.Mensal!C62</f>
        <v>0</v>
      </c>
      <c r="C63" s="150" t="s">
        <v>6</v>
      </c>
      <c r="D63" s="152"/>
      <c r="E63" s="152"/>
      <c r="F63" s="152"/>
      <c r="G63" s="152"/>
      <c r="H63" s="152"/>
      <c r="I63" s="152"/>
      <c r="J63" s="152"/>
      <c r="K63" s="152"/>
    </row>
    <row r="64" spans="1:11" hidden="1" x14ac:dyDescent="0.25">
      <c r="A64" s="353">
        <f t="shared" si="1"/>
        <v>62</v>
      </c>
      <c r="B64" s="66">
        <f>B.Mensal!C63</f>
        <v>0</v>
      </c>
      <c r="C64" s="150" t="s">
        <v>6</v>
      </c>
      <c r="D64" s="152"/>
      <c r="E64" s="152"/>
      <c r="F64" s="152"/>
      <c r="G64" s="152"/>
      <c r="H64" s="152"/>
      <c r="I64" s="152"/>
      <c r="J64" s="152"/>
      <c r="K64" s="152"/>
    </row>
    <row r="65" spans="1:11" x14ac:dyDescent="0.25">
      <c r="A65" s="353">
        <f t="shared" si="1"/>
        <v>63</v>
      </c>
      <c r="B65" s="66" t="str">
        <f>B.Mensal!C64</f>
        <v>Indicador 9</v>
      </c>
      <c r="C65" s="150" t="s">
        <v>26</v>
      </c>
      <c r="D65" s="151">
        <v>174.46893992932863</v>
      </c>
      <c r="E65" s="151">
        <v>257.16311725452812</v>
      </c>
      <c r="F65" s="151">
        <v>112.50132013201319</v>
      </c>
      <c r="G65" s="151">
        <v>162.70333333333335</v>
      </c>
      <c r="H65" s="151">
        <v>167.33700598802398</v>
      </c>
      <c r="I65" s="151">
        <v>88.221843397861875</v>
      </c>
      <c r="J65" s="151">
        <v>77.616939843068877</v>
      </c>
      <c r="K65" s="151">
        <v>171.97707910750506</v>
      </c>
    </row>
    <row r="66" spans="1:11" hidden="1" x14ac:dyDescent="0.25">
      <c r="A66" s="353">
        <f t="shared" si="1"/>
        <v>64</v>
      </c>
      <c r="B66" s="66">
        <f>B.Mensal!C65</f>
        <v>0</v>
      </c>
      <c r="C66" s="150" t="s">
        <v>55</v>
      </c>
      <c r="D66" s="152"/>
      <c r="E66" s="152"/>
      <c r="F66" s="152"/>
      <c r="G66" s="152"/>
      <c r="H66" s="152"/>
      <c r="I66" s="152"/>
      <c r="J66" s="152"/>
      <c r="K66" s="152"/>
    </row>
    <row r="67" spans="1:11" hidden="1" x14ac:dyDescent="0.25">
      <c r="A67" s="353">
        <f t="shared" si="1"/>
        <v>65</v>
      </c>
      <c r="B67" s="66">
        <f>B.Mensal!C66</f>
        <v>0</v>
      </c>
      <c r="C67" s="150" t="s">
        <v>54</v>
      </c>
      <c r="D67" s="152"/>
      <c r="E67" s="152"/>
      <c r="F67" s="152"/>
      <c r="G67" s="152"/>
      <c r="H67" s="152"/>
      <c r="I67" s="152"/>
      <c r="J67" s="152"/>
      <c r="K67" s="152"/>
    </row>
    <row r="68" spans="1:11" hidden="1" x14ac:dyDescent="0.25">
      <c r="A68" s="353">
        <f t="shared" si="1"/>
        <v>66</v>
      </c>
      <c r="B68" s="66">
        <f>B.Mensal!C67</f>
        <v>0</v>
      </c>
      <c r="C68" s="150" t="s">
        <v>7</v>
      </c>
      <c r="D68" s="152"/>
      <c r="E68" s="152"/>
      <c r="F68" s="152"/>
      <c r="G68" s="152"/>
      <c r="H68" s="152"/>
      <c r="I68" s="152"/>
      <c r="J68" s="152"/>
      <c r="K68" s="152"/>
    </row>
    <row r="69" spans="1:11" hidden="1" x14ac:dyDescent="0.25">
      <c r="A69" s="353">
        <f t="shared" si="1"/>
        <v>67</v>
      </c>
      <c r="B69" s="66">
        <f>B.Mensal!C68</f>
        <v>0</v>
      </c>
      <c r="C69" s="150" t="s">
        <v>53</v>
      </c>
      <c r="D69" s="152"/>
      <c r="E69" s="152"/>
      <c r="F69" s="152"/>
      <c r="G69" s="152"/>
      <c r="H69" s="152"/>
      <c r="I69" s="152"/>
      <c r="J69" s="152"/>
      <c r="K69" s="152"/>
    </row>
    <row r="70" spans="1:11" hidden="1" x14ac:dyDescent="0.25">
      <c r="A70" s="353">
        <f t="shared" ref="A70:A133" si="2">A69+1</f>
        <v>68</v>
      </c>
      <c r="B70" s="66">
        <f>B.Mensal!C69</f>
        <v>0</v>
      </c>
      <c r="C70" s="150" t="s">
        <v>53</v>
      </c>
      <c r="D70" s="152"/>
      <c r="E70" s="152"/>
      <c r="F70" s="152"/>
      <c r="G70" s="152"/>
      <c r="H70" s="152"/>
      <c r="I70" s="152"/>
      <c r="J70" s="152"/>
      <c r="K70" s="152"/>
    </row>
    <row r="71" spans="1:11" hidden="1" x14ac:dyDescent="0.25">
      <c r="A71" s="353">
        <f t="shared" si="2"/>
        <v>69</v>
      </c>
      <c r="B71" s="66">
        <f>B.Mensal!C70</f>
        <v>0</v>
      </c>
      <c r="C71" s="150" t="s">
        <v>21</v>
      </c>
      <c r="D71" s="152"/>
      <c r="E71" s="152"/>
      <c r="F71" s="152"/>
      <c r="G71" s="152"/>
      <c r="H71" s="152"/>
      <c r="I71" s="152"/>
      <c r="J71" s="152"/>
      <c r="K71" s="152"/>
    </row>
    <row r="72" spans="1:11" hidden="1" x14ac:dyDescent="0.25">
      <c r="A72" s="353">
        <f t="shared" si="2"/>
        <v>70</v>
      </c>
      <c r="B72" s="66">
        <f>B.Mensal!C71</f>
        <v>0</v>
      </c>
      <c r="C72" s="150" t="s">
        <v>6</v>
      </c>
      <c r="D72" s="152"/>
      <c r="E72" s="152"/>
      <c r="F72" s="152"/>
      <c r="G72" s="152"/>
      <c r="H72" s="152"/>
      <c r="I72" s="152"/>
      <c r="J72" s="152"/>
      <c r="K72" s="152"/>
    </row>
    <row r="73" spans="1:11" hidden="1" x14ac:dyDescent="0.25">
      <c r="A73" s="353">
        <f t="shared" si="2"/>
        <v>71</v>
      </c>
      <c r="B73" s="66">
        <f>B.Mensal!C72</f>
        <v>0</v>
      </c>
      <c r="C73" s="150" t="s">
        <v>6</v>
      </c>
      <c r="D73" s="152"/>
      <c r="E73" s="152"/>
      <c r="F73" s="152"/>
      <c r="G73" s="152"/>
      <c r="H73" s="152"/>
      <c r="I73" s="152"/>
      <c r="J73" s="152"/>
      <c r="K73" s="152"/>
    </row>
    <row r="74" spans="1:11" hidden="1" x14ac:dyDescent="0.25">
      <c r="A74" s="353">
        <f t="shared" si="2"/>
        <v>72</v>
      </c>
      <c r="B74" s="66">
        <f>B.Mensal!C73</f>
        <v>0</v>
      </c>
      <c r="C74" s="153"/>
      <c r="D74" s="154"/>
      <c r="E74" s="154"/>
      <c r="F74" s="154"/>
      <c r="G74" s="154"/>
      <c r="H74" s="154"/>
      <c r="I74" s="154"/>
      <c r="J74" s="154"/>
      <c r="K74" s="154"/>
    </row>
    <row r="75" spans="1:11" hidden="1" x14ac:dyDescent="0.25">
      <c r="A75" s="353">
        <f t="shared" si="2"/>
        <v>73</v>
      </c>
      <c r="B75" s="66">
        <f>B.Mensal!C74</f>
        <v>0</v>
      </c>
      <c r="C75" s="150" t="s">
        <v>6</v>
      </c>
      <c r="D75" s="152"/>
      <c r="E75" s="152"/>
      <c r="F75" s="152"/>
      <c r="G75" s="152"/>
      <c r="H75" s="152"/>
      <c r="I75" s="152"/>
      <c r="J75" s="152"/>
      <c r="K75" s="152"/>
    </row>
    <row r="76" spans="1:11" hidden="1" x14ac:dyDescent="0.25">
      <c r="A76" s="353">
        <f t="shared" si="2"/>
        <v>74</v>
      </c>
      <c r="B76" s="66">
        <f>B.Mensal!C75</f>
        <v>0</v>
      </c>
      <c r="C76" s="150" t="s">
        <v>21</v>
      </c>
      <c r="D76" s="159"/>
      <c r="E76" s="159"/>
      <c r="F76" s="159"/>
      <c r="G76" s="159"/>
      <c r="H76" s="159"/>
      <c r="I76" s="159"/>
      <c r="J76" s="159"/>
      <c r="K76" s="159"/>
    </row>
    <row r="77" spans="1:11" hidden="1" x14ac:dyDescent="0.25">
      <c r="A77" s="353">
        <f t="shared" si="2"/>
        <v>75</v>
      </c>
      <c r="B77" s="66">
        <f>B.Mensal!C76</f>
        <v>0</v>
      </c>
      <c r="C77" s="150" t="s">
        <v>21</v>
      </c>
      <c r="D77" s="159"/>
      <c r="E77" s="159"/>
      <c r="F77" s="159"/>
      <c r="G77" s="159"/>
      <c r="H77" s="159"/>
      <c r="I77" s="159"/>
      <c r="J77" s="159"/>
      <c r="K77" s="159"/>
    </row>
    <row r="78" spans="1:11" hidden="1" x14ac:dyDescent="0.25">
      <c r="A78" s="353">
        <f t="shared" si="2"/>
        <v>76</v>
      </c>
      <c r="B78" s="66">
        <f>B.Mensal!C77</f>
        <v>0</v>
      </c>
      <c r="C78" s="150" t="s">
        <v>21</v>
      </c>
      <c r="D78" s="159"/>
      <c r="E78" s="159"/>
      <c r="F78" s="159"/>
      <c r="G78" s="159"/>
      <c r="H78" s="159"/>
      <c r="I78" s="159"/>
      <c r="J78" s="159"/>
      <c r="K78" s="159"/>
    </row>
    <row r="79" spans="1:11" hidden="1" x14ac:dyDescent="0.25">
      <c r="A79" s="353">
        <f t="shared" si="2"/>
        <v>77</v>
      </c>
      <c r="B79" s="66">
        <f>B.Mensal!C78</f>
        <v>0</v>
      </c>
      <c r="C79" s="150" t="s">
        <v>21</v>
      </c>
      <c r="D79" s="159"/>
      <c r="E79" s="159"/>
      <c r="F79" s="159"/>
      <c r="G79" s="159"/>
      <c r="H79" s="159"/>
      <c r="I79" s="159"/>
      <c r="J79" s="159"/>
      <c r="K79" s="159"/>
    </row>
    <row r="80" spans="1:11" hidden="1" x14ac:dyDescent="0.25">
      <c r="A80" s="353">
        <f t="shared" si="2"/>
        <v>78</v>
      </c>
      <c r="B80" s="66">
        <f>B.Mensal!C79</f>
        <v>0</v>
      </c>
      <c r="C80" s="150" t="s">
        <v>6</v>
      </c>
      <c r="D80" s="159"/>
      <c r="E80" s="159"/>
      <c r="F80" s="159"/>
      <c r="G80" s="159"/>
      <c r="H80" s="159"/>
      <c r="I80" s="159"/>
      <c r="J80" s="159"/>
      <c r="K80" s="159"/>
    </row>
    <row r="81" spans="1:11" hidden="1" x14ac:dyDescent="0.25">
      <c r="A81" s="353">
        <f t="shared" si="2"/>
        <v>79</v>
      </c>
      <c r="B81" s="66">
        <f>B.Mensal!C80</f>
        <v>0</v>
      </c>
      <c r="C81" s="150" t="s">
        <v>21</v>
      </c>
      <c r="D81" s="159"/>
      <c r="E81" s="159"/>
      <c r="F81" s="159"/>
      <c r="G81" s="159"/>
      <c r="H81" s="159"/>
      <c r="I81" s="159"/>
      <c r="J81" s="159"/>
      <c r="K81" s="159"/>
    </row>
    <row r="82" spans="1:11" hidden="1" x14ac:dyDescent="0.25">
      <c r="A82" s="353">
        <f t="shared" si="2"/>
        <v>80</v>
      </c>
      <c r="B82" s="66">
        <f>B.Mensal!C81</f>
        <v>0</v>
      </c>
      <c r="C82" s="150" t="s">
        <v>21</v>
      </c>
      <c r="D82" s="159"/>
      <c r="E82" s="159"/>
      <c r="F82" s="159"/>
      <c r="G82" s="159"/>
      <c r="H82" s="159"/>
      <c r="I82" s="159"/>
      <c r="J82" s="159"/>
      <c r="K82" s="159"/>
    </row>
    <row r="83" spans="1:11" hidden="1" x14ac:dyDescent="0.25">
      <c r="A83" s="353">
        <f t="shared" si="2"/>
        <v>81</v>
      </c>
      <c r="B83" s="66">
        <f>B.Mensal!C82</f>
        <v>0</v>
      </c>
      <c r="C83" s="153" t="s">
        <v>21</v>
      </c>
      <c r="D83" s="154"/>
      <c r="E83" s="154"/>
      <c r="F83" s="154"/>
      <c r="G83" s="154"/>
      <c r="H83" s="154"/>
      <c r="I83" s="154"/>
      <c r="J83" s="154"/>
      <c r="K83" s="154"/>
    </row>
    <row r="84" spans="1:11" hidden="1" x14ac:dyDescent="0.25">
      <c r="A84" s="353">
        <f t="shared" si="2"/>
        <v>82</v>
      </c>
      <c r="B84" s="66">
        <f>B.Mensal!C83</f>
        <v>0</v>
      </c>
      <c r="C84" s="150" t="s">
        <v>52</v>
      </c>
      <c r="D84" s="151"/>
      <c r="E84" s="151"/>
      <c r="F84" s="151"/>
      <c r="G84" s="151"/>
      <c r="H84" s="151"/>
      <c r="I84" s="151"/>
      <c r="J84" s="151"/>
      <c r="K84" s="151"/>
    </row>
    <row r="85" spans="1:11" hidden="1" x14ac:dyDescent="0.25">
      <c r="A85" s="353">
        <f t="shared" si="2"/>
        <v>83</v>
      </c>
      <c r="B85" s="66">
        <f>B.Mensal!C84</f>
        <v>0</v>
      </c>
      <c r="C85" s="150" t="s">
        <v>21</v>
      </c>
      <c r="D85" s="152"/>
      <c r="E85" s="152"/>
      <c r="F85" s="152"/>
      <c r="G85" s="152"/>
      <c r="H85" s="152"/>
      <c r="I85" s="152"/>
      <c r="J85" s="152"/>
      <c r="K85" s="152"/>
    </row>
    <row r="86" spans="1:11" hidden="1" x14ac:dyDescent="0.25">
      <c r="A86" s="353">
        <f t="shared" si="2"/>
        <v>84</v>
      </c>
      <c r="B86" s="66">
        <f>B.Mensal!C85</f>
        <v>0</v>
      </c>
      <c r="C86" s="150" t="s">
        <v>21</v>
      </c>
      <c r="D86" s="152"/>
      <c r="E86" s="152"/>
      <c r="F86" s="152"/>
      <c r="G86" s="152"/>
      <c r="H86" s="152"/>
      <c r="I86" s="152"/>
      <c r="J86" s="152"/>
      <c r="K86" s="152"/>
    </row>
    <row r="87" spans="1:11" hidden="1" x14ac:dyDescent="0.25">
      <c r="A87" s="353">
        <f t="shared" si="2"/>
        <v>85</v>
      </c>
      <c r="B87" s="66">
        <f>B.Mensal!C86</f>
        <v>0</v>
      </c>
      <c r="C87" s="150" t="s">
        <v>21</v>
      </c>
      <c r="D87" s="152"/>
      <c r="E87" s="152"/>
      <c r="F87" s="152"/>
      <c r="G87" s="152"/>
      <c r="H87" s="152"/>
      <c r="I87" s="152"/>
      <c r="J87" s="152"/>
      <c r="K87" s="152"/>
    </row>
    <row r="88" spans="1:11" hidden="1" x14ac:dyDescent="0.25">
      <c r="A88" s="353">
        <f t="shared" si="2"/>
        <v>86</v>
      </c>
      <c r="B88" s="66">
        <f>B.Mensal!C87</f>
        <v>0</v>
      </c>
      <c r="C88" s="150" t="s">
        <v>7</v>
      </c>
      <c r="D88" s="149"/>
      <c r="E88" s="149"/>
      <c r="F88" s="149"/>
      <c r="G88" s="149"/>
      <c r="H88" s="149"/>
      <c r="I88" s="149"/>
      <c r="J88" s="149"/>
      <c r="K88" s="149"/>
    </row>
    <row r="89" spans="1:11" hidden="1" x14ac:dyDescent="0.25">
      <c r="A89" s="353">
        <f t="shared" si="2"/>
        <v>87</v>
      </c>
      <c r="B89" s="66">
        <f>B.Mensal!C88</f>
        <v>0</v>
      </c>
      <c r="C89" s="150" t="s">
        <v>6</v>
      </c>
      <c r="D89" s="152"/>
      <c r="E89" s="152"/>
      <c r="F89" s="152"/>
      <c r="G89" s="152"/>
      <c r="H89" s="152"/>
      <c r="I89" s="152"/>
      <c r="J89" s="152"/>
      <c r="K89" s="152"/>
    </row>
    <row r="90" spans="1:11" hidden="1" x14ac:dyDescent="0.25">
      <c r="A90" s="353">
        <f t="shared" si="2"/>
        <v>88</v>
      </c>
      <c r="B90" s="66">
        <f>B.Mensal!C89</f>
        <v>0</v>
      </c>
      <c r="C90" s="150" t="s">
        <v>7</v>
      </c>
      <c r="D90" s="152"/>
      <c r="E90" s="152"/>
      <c r="F90" s="152"/>
      <c r="G90" s="152"/>
      <c r="H90" s="152"/>
      <c r="I90" s="152"/>
      <c r="J90" s="152"/>
      <c r="K90" s="152"/>
    </row>
    <row r="91" spans="1:11" hidden="1" x14ac:dyDescent="0.25">
      <c r="A91" s="353">
        <f t="shared" si="2"/>
        <v>89</v>
      </c>
      <c r="B91" s="66">
        <f>B.Mensal!C90</f>
        <v>0</v>
      </c>
      <c r="C91" s="150" t="s">
        <v>6</v>
      </c>
      <c r="D91" s="152"/>
      <c r="E91" s="152"/>
      <c r="F91" s="152"/>
      <c r="G91" s="152"/>
      <c r="H91" s="152"/>
      <c r="I91" s="152"/>
      <c r="J91" s="152"/>
      <c r="K91" s="152"/>
    </row>
    <row r="92" spans="1:11" hidden="1" x14ac:dyDescent="0.25">
      <c r="A92" s="353">
        <f t="shared" si="2"/>
        <v>90</v>
      </c>
      <c r="B92" s="66">
        <f>B.Mensal!C91</f>
        <v>0</v>
      </c>
      <c r="C92" s="150" t="s">
        <v>21</v>
      </c>
      <c r="D92" s="152"/>
      <c r="E92" s="152"/>
      <c r="F92" s="152"/>
      <c r="G92" s="152"/>
      <c r="H92" s="152"/>
      <c r="I92" s="152"/>
      <c r="J92" s="152"/>
      <c r="K92" s="152"/>
    </row>
    <row r="93" spans="1:11" hidden="1" x14ac:dyDescent="0.25">
      <c r="A93" s="353">
        <f t="shared" si="2"/>
        <v>91</v>
      </c>
      <c r="B93" s="66">
        <f>B.Mensal!C92</f>
        <v>0</v>
      </c>
      <c r="C93" s="153" t="s">
        <v>21</v>
      </c>
      <c r="D93" s="154"/>
      <c r="E93" s="154"/>
      <c r="F93" s="154"/>
      <c r="G93" s="154"/>
      <c r="H93" s="154"/>
      <c r="I93" s="154"/>
      <c r="J93" s="154"/>
      <c r="K93" s="154"/>
    </row>
    <row r="94" spans="1:11" hidden="1" x14ac:dyDescent="0.25">
      <c r="A94" s="353">
        <f t="shared" si="2"/>
        <v>92</v>
      </c>
      <c r="B94" s="66">
        <f>B.Mensal!C93</f>
        <v>0</v>
      </c>
      <c r="C94" s="150" t="s">
        <v>6</v>
      </c>
      <c r="D94" s="152"/>
      <c r="E94" s="152"/>
      <c r="F94" s="152"/>
      <c r="G94" s="152"/>
      <c r="H94" s="152"/>
      <c r="I94" s="152"/>
      <c r="J94" s="152"/>
      <c r="K94" s="152"/>
    </row>
    <row r="95" spans="1:11" hidden="1" x14ac:dyDescent="0.25">
      <c r="A95" s="353">
        <f t="shared" si="2"/>
        <v>93</v>
      </c>
      <c r="B95" s="66">
        <f>B.Mensal!C94</f>
        <v>0</v>
      </c>
      <c r="C95" s="150" t="s">
        <v>6</v>
      </c>
      <c r="D95" s="152"/>
      <c r="E95" s="152"/>
      <c r="F95" s="152"/>
      <c r="G95" s="152"/>
      <c r="H95" s="152"/>
      <c r="I95" s="152"/>
      <c r="J95" s="152"/>
      <c r="K95" s="152"/>
    </row>
    <row r="96" spans="1:11" hidden="1" x14ac:dyDescent="0.25">
      <c r="A96" s="353">
        <f t="shared" si="2"/>
        <v>94</v>
      </c>
      <c r="B96" s="66">
        <f>B.Mensal!C95</f>
        <v>0</v>
      </c>
      <c r="C96" s="150" t="s">
        <v>6</v>
      </c>
      <c r="D96" s="152"/>
      <c r="E96" s="152"/>
      <c r="F96" s="152"/>
      <c r="G96" s="152"/>
      <c r="H96" s="152"/>
      <c r="I96" s="152"/>
      <c r="J96" s="152"/>
      <c r="K96" s="152"/>
    </row>
    <row r="97" spans="1:11" hidden="1" x14ac:dyDescent="0.25">
      <c r="A97" s="353">
        <f t="shared" si="2"/>
        <v>95</v>
      </c>
      <c r="B97" s="66">
        <f>B.Mensal!C96</f>
        <v>0</v>
      </c>
      <c r="C97" s="150" t="s">
        <v>6</v>
      </c>
      <c r="D97" s="152"/>
      <c r="E97" s="152"/>
      <c r="F97" s="152"/>
      <c r="G97" s="152"/>
      <c r="H97" s="152"/>
      <c r="I97" s="152"/>
      <c r="J97" s="152"/>
      <c r="K97" s="152"/>
    </row>
    <row r="98" spans="1:11" hidden="1" x14ac:dyDescent="0.25">
      <c r="A98" s="353">
        <f t="shared" si="2"/>
        <v>96</v>
      </c>
      <c r="B98" s="66">
        <f>B.Mensal!C97</f>
        <v>0</v>
      </c>
      <c r="C98" s="150" t="s">
        <v>6</v>
      </c>
      <c r="D98" s="152"/>
      <c r="E98" s="152"/>
      <c r="F98" s="152"/>
      <c r="G98" s="152"/>
      <c r="H98" s="152"/>
      <c r="I98" s="152"/>
      <c r="J98" s="152"/>
      <c r="K98" s="152"/>
    </row>
    <row r="99" spans="1:11" hidden="1" x14ac:dyDescent="0.25">
      <c r="A99" s="353">
        <f t="shared" si="2"/>
        <v>97</v>
      </c>
      <c r="B99" s="66">
        <f>B.Mensal!C98</f>
        <v>0</v>
      </c>
      <c r="C99" s="150" t="s">
        <v>6</v>
      </c>
      <c r="D99" s="152"/>
      <c r="E99" s="152"/>
      <c r="F99" s="152"/>
      <c r="G99" s="152"/>
      <c r="H99" s="152"/>
      <c r="I99" s="152"/>
      <c r="J99" s="152"/>
      <c r="K99" s="152"/>
    </row>
    <row r="100" spans="1:11" hidden="1" x14ac:dyDescent="0.25">
      <c r="A100" s="353">
        <f t="shared" si="2"/>
        <v>98</v>
      </c>
      <c r="B100" s="66">
        <f>B.Mensal!C99</f>
        <v>0</v>
      </c>
      <c r="C100" s="150" t="s">
        <v>6</v>
      </c>
      <c r="D100" s="152"/>
      <c r="E100" s="152"/>
      <c r="F100" s="152"/>
      <c r="G100" s="152"/>
      <c r="H100" s="152"/>
      <c r="I100" s="152"/>
      <c r="J100" s="152"/>
      <c r="K100" s="152"/>
    </row>
    <row r="101" spans="1:11" hidden="1" x14ac:dyDescent="0.25">
      <c r="A101" s="353">
        <f t="shared" si="2"/>
        <v>99</v>
      </c>
      <c r="B101" s="66">
        <f>B.Mensal!C100</f>
        <v>0</v>
      </c>
      <c r="C101" s="150" t="s">
        <v>6</v>
      </c>
      <c r="D101" s="152"/>
      <c r="E101" s="152"/>
      <c r="F101" s="152"/>
      <c r="G101" s="152"/>
      <c r="H101" s="152"/>
      <c r="I101" s="152"/>
      <c r="J101" s="152"/>
      <c r="K101" s="152"/>
    </row>
    <row r="102" spans="1:11" hidden="1" x14ac:dyDescent="0.25">
      <c r="A102" s="353">
        <f t="shared" si="2"/>
        <v>100</v>
      </c>
      <c r="B102" s="66">
        <f>B.Mensal!C101</f>
        <v>0</v>
      </c>
      <c r="C102" s="153" t="s">
        <v>21</v>
      </c>
      <c r="D102" s="154"/>
      <c r="E102" s="154"/>
      <c r="F102" s="154"/>
      <c r="G102" s="154"/>
      <c r="H102" s="154"/>
      <c r="I102" s="154"/>
      <c r="J102" s="154"/>
      <c r="K102" s="154"/>
    </row>
    <row r="103" spans="1:11" hidden="1" x14ac:dyDescent="0.25">
      <c r="A103" s="353">
        <f t="shared" si="2"/>
        <v>101</v>
      </c>
      <c r="B103" s="66">
        <f>B.Mensal!C102</f>
        <v>0</v>
      </c>
      <c r="C103" s="150" t="s">
        <v>51</v>
      </c>
      <c r="D103" s="152"/>
      <c r="E103" s="152"/>
      <c r="F103" s="152"/>
      <c r="G103" s="152"/>
      <c r="H103" s="152"/>
      <c r="I103" s="152"/>
      <c r="J103" s="152"/>
      <c r="K103" s="152"/>
    </row>
    <row r="104" spans="1:11" hidden="1" x14ac:dyDescent="0.25">
      <c r="A104" s="353">
        <f t="shared" si="2"/>
        <v>102</v>
      </c>
      <c r="B104" s="66">
        <f>B.Mensal!C103</f>
        <v>0</v>
      </c>
      <c r="C104" s="150" t="s">
        <v>50</v>
      </c>
      <c r="D104" s="152"/>
      <c r="E104" s="152"/>
      <c r="F104" s="152"/>
      <c r="G104" s="152"/>
      <c r="H104" s="152"/>
      <c r="I104" s="152"/>
      <c r="J104" s="152"/>
      <c r="K104" s="152"/>
    </row>
    <row r="105" spans="1:11" hidden="1" x14ac:dyDescent="0.25">
      <c r="A105" s="353">
        <f t="shared" si="2"/>
        <v>103</v>
      </c>
      <c r="B105" s="66">
        <f>B.Mensal!C104</f>
        <v>0</v>
      </c>
      <c r="C105" s="150" t="s">
        <v>6</v>
      </c>
      <c r="D105" s="152"/>
      <c r="E105" s="152"/>
      <c r="F105" s="152"/>
      <c r="G105" s="152"/>
      <c r="H105" s="152"/>
      <c r="I105" s="152"/>
      <c r="J105" s="152"/>
      <c r="K105" s="152"/>
    </row>
    <row r="106" spans="1:11" hidden="1" x14ac:dyDescent="0.25">
      <c r="A106" s="353">
        <f t="shared" si="2"/>
        <v>104</v>
      </c>
      <c r="B106" s="66">
        <f>B.Mensal!C105</f>
        <v>0</v>
      </c>
      <c r="C106" s="150" t="s">
        <v>6</v>
      </c>
      <c r="D106" s="152"/>
      <c r="E106" s="152"/>
      <c r="F106" s="152"/>
      <c r="G106" s="152"/>
      <c r="H106" s="152"/>
      <c r="I106" s="152"/>
      <c r="J106" s="152"/>
      <c r="K106" s="152"/>
    </row>
    <row r="107" spans="1:11" hidden="1" x14ac:dyDescent="0.25">
      <c r="A107" s="353">
        <f t="shared" si="2"/>
        <v>105</v>
      </c>
      <c r="B107" s="66">
        <f>B.Mensal!C106</f>
        <v>0</v>
      </c>
      <c r="C107" s="153" t="s">
        <v>21</v>
      </c>
      <c r="D107" s="154"/>
      <c r="E107" s="154"/>
      <c r="F107" s="154"/>
      <c r="G107" s="154"/>
      <c r="H107" s="154"/>
      <c r="I107" s="154"/>
      <c r="J107" s="154"/>
      <c r="K107" s="154"/>
    </row>
    <row r="108" spans="1:11" hidden="1" x14ac:dyDescent="0.25">
      <c r="A108" s="353">
        <f t="shared" si="2"/>
        <v>106</v>
      </c>
      <c r="B108" s="66">
        <f>B.Mensal!C107</f>
        <v>0</v>
      </c>
      <c r="C108" s="150" t="s">
        <v>6</v>
      </c>
      <c r="D108" s="152"/>
      <c r="E108" s="152"/>
      <c r="F108" s="152"/>
      <c r="G108" s="152"/>
      <c r="H108" s="152"/>
      <c r="I108" s="152"/>
      <c r="J108" s="152"/>
      <c r="K108" s="152"/>
    </row>
    <row r="109" spans="1:11" hidden="1" x14ac:dyDescent="0.25">
      <c r="A109" s="353">
        <f t="shared" si="2"/>
        <v>107</v>
      </c>
      <c r="B109" s="66">
        <f>B.Mensal!C108</f>
        <v>0</v>
      </c>
      <c r="C109" s="150" t="s">
        <v>6</v>
      </c>
      <c r="D109" s="152"/>
      <c r="E109" s="152"/>
      <c r="F109" s="152"/>
      <c r="G109" s="152"/>
      <c r="H109" s="152"/>
      <c r="I109" s="152"/>
      <c r="J109" s="152"/>
      <c r="K109" s="152"/>
    </row>
    <row r="110" spans="1:11" hidden="1" x14ac:dyDescent="0.25">
      <c r="A110" s="353">
        <f t="shared" si="2"/>
        <v>108</v>
      </c>
      <c r="B110" s="66">
        <f>B.Mensal!C109</f>
        <v>0</v>
      </c>
      <c r="C110" s="150" t="s">
        <v>6</v>
      </c>
      <c r="D110" s="152"/>
      <c r="E110" s="152"/>
      <c r="F110" s="152"/>
      <c r="G110" s="152"/>
      <c r="H110" s="152"/>
      <c r="I110" s="152"/>
      <c r="J110" s="152"/>
      <c r="K110" s="152"/>
    </row>
    <row r="111" spans="1:11" hidden="1" x14ac:dyDescent="0.25">
      <c r="A111" s="353">
        <f t="shared" si="2"/>
        <v>109</v>
      </c>
      <c r="B111" s="66">
        <f>B.Mensal!C110</f>
        <v>0</v>
      </c>
      <c r="C111" s="150" t="s">
        <v>6</v>
      </c>
      <c r="D111" s="152"/>
      <c r="E111" s="152"/>
      <c r="F111" s="152"/>
      <c r="G111" s="152"/>
      <c r="H111" s="152"/>
      <c r="I111" s="152"/>
      <c r="J111" s="152"/>
      <c r="K111" s="152"/>
    </row>
    <row r="112" spans="1:11" hidden="1" x14ac:dyDescent="0.25">
      <c r="A112" s="353">
        <f t="shared" si="2"/>
        <v>110</v>
      </c>
      <c r="B112" s="66">
        <f>B.Mensal!C111</f>
        <v>0</v>
      </c>
      <c r="C112" s="150" t="s">
        <v>21</v>
      </c>
      <c r="D112" s="152"/>
      <c r="E112" s="152"/>
      <c r="F112" s="152"/>
      <c r="G112" s="152"/>
      <c r="H112" s="152"/>
      <c r="I112" s="152"/>
      <c r="J112" s="152"/>
      <c r="K112" s="152"/>
    </row>
    <row r="113" spans="1:11" hidden="1" x14ac:dyDescent="0.25">
      <c r="A113" s="353">
        <f t="shared" si="2"/>
        <v>111</v>
      </c>
      <c r="B113" s="66">
        <f>B.Mensal!C112</f>
        <v>0</v>
      </c>
      <c r="C113" s="150" t="s">
        <v>49</v>
      </c>
      <c r="D113" s="149"/>
      <c r="E113" s="149"/>
      <c r="F113" s="149"/>
      <c r="G113" s="149"/>
      <c r="H113" s="149"/>
      <c r="I113" s="149"/>
      <c r="J113" s="149"/>
      <c r="K113" s="149"/>
    </row>
    <row r="114" spans="1:11" hidden="1" x14ac:dyDescent="0.25">
      <c r="A114" s="353">
        <f t="shared" si="2"/>
        <v>112</v>
      </c>
      <c r="B114" s="66">
        <f>B.Mensal!C113</f>
        <v>0</v>
      </c>
      <c r="C114" s="150" t="s">
        <v>21</v>
      </c>
      <c r="D114" s="152"/>
      <c r="E114" s="152"/>
      <c r="F114" s="152"/>
      <c r="G114" s="152"/>
      <c r="H114" s="152"/>
      <c r="I114" s="152"/>
      <c r="J114" s="152"/>
      <c r="K114" s="152"/>
    </row>
    <row r="115" spans="1:11" hidden="1" x14ac:dyDescent="0.25">
      <c r="A115" s="353">
        <f t="shared" si="2"/>
        <v>113</v>
      </c>
      <c r="B115" s="66">
        <f>B.Mensal!C114</f>
        <v>0</v>
      </c>
      <c r="C115" s="153" t="s">
        <v>21</v>
      </c>
      <c r="D115" s="154"/>
      <c r="E115" s="154"/>
      <c r="F115" s="154"/>
      <c r="G115" s="154"/>
      <c r="H115" s="154"/>
      <c r="I115" s="154"/>
      <c r="J115" s="154"/>
      <c r="K115" s="154"/>
    </row>
    <row r="116" spans="1:11" hidden="1" x14ac:dyDescent="0.25">
      <c r="A116" s="353">
        <f t="shared" si="2"/>
        <v>114</v>
      </c>
      <c r="B116" s="66">
        <f>B.Mensal!C115</f>
        <v>0</v>
      </c>
      <c r="C116" s="150" t="s">
        <v>23</v>
      </c>
      <c r="D116" s="149"/>
      <c r="E116" s="149"/>
      <c r="F116" s="149"/>
      <c r="G116" s="149"/>
      <c r="H116" s="149"/>
      <c r="I116" s="149"/>
      <c r="J116" s="149"/>
      <c r="K116" s="149"/>
    </row>
    <row r="117" spans="1:11" hidden="1" x14ac:dyDescent="0.25">
      <c r="A117" s="353">
        <f t="shared" si="2"/>
        <v>115</v>
      </c>
      <c r="B117" s="66">
        <f>B.Mensal!C116</f>
        <v>0</v>
      </c>
      <c r="C117" s="150" t="s">
        <v>21</v>
      </c>
      <c r="D117" s="152"/>
      <c r="E117" s="152"/>
      <c r="F117" s="152"/>
      <c r="G117" s="152"/>
      <c r="H117" s="152"/>
      <c r="I117" s="152"/>
      <c r="J117" s="152"/>
      <c r="K117" s="152"/>
    </row>
    <row r="118" spans="1:11" hidden="1" x14ac:dyDescent="0.25">
      <c r="A118" s="353">
        <f t="shared" si="2"/>
        <v>116</v>
      </c>
      <c r="B118" s="66">
        <f>B.Mensal!C117</f>
        <v>0</v>
      </c>
      <c r="C118" s="150" t="s">
        <v>21</v>
      </c>
      <c r="D118" s="152"/>
      <c r="E118" s="152"/>
      <c r="F118" s="152"/>
      <c r="G118" s="152"/>
      <c r="H118" s="152"/>
      <c r="I118" s="152"/>
      <c r="J118" s="152"/>
      <c r="K118" s="152"/>
    </row>
    <row r="119" spans="1:11" hidden="1" x14ac:dyDescent="0.25">
      <c r="A119" s="353">
        <f t="shared" si="2"/>
        <v>117</v>
      </c>
      <c r="B119" s="66">
        <f>B.Mensal!C118</f>
        <v>0</v>
      </c>
      <c r="C119" s="153" t="s">
        <v>21</v>
      </c>
      <c r="D119" s="154"/>
      <c r="E119" s="154"/>
      <c r="F119" s="154"/>
      <c r="G119" s="154"/>
      <c r="H119" s="154"/>
      <c r="I119" s="154"/>
      <c r="J119" s="154"/>
      <c r="K119" s="154"/>
    </row>
    <row r="120" spans="1:11" hidden="1" x14ac:dyDescent="0.25">
      <c r="A120" s="353">
        <f t="shared" si="2"/>
        <v>118</v>
      </c>
      <c r="B120" s="66">
        <f>B.Mensal!C119</f>
        <v>0</v>
      </c>
      <c r="C120" s="150" t="s">
        <v>6</v>
      </c>
      <c r="D120" s="152"/>
      <c r="E120" s="152"/>
      <c r="F120" s="152"/>
      <c r="G120" s="152"/>
      <c r="H120" s="152"/>
      <c r="I120" s="152"/>
      <c r="J120" s="152"/>
      <c r="K120" s="152"/>
    </row>
    <row r="121" spans="1:11" hidden="1" x14ac:dyDescent="0.25">
      <c r="A121" s="353">
        <f t="shared" si="2"/>
        <v>119</v>
      </c>
      <c r="B121" s="66">
        <f>B.Mensal!C120</f>
        <v>0</v>
      </c>
      <c r="C121" s="150" t="s">
        <v>6</v>
      </c>
      <c r="D121" s="152"/>
      <c r="E121" s="152"/>
      <c r="F121" s="152"/>
      <c r="G121" s="152"/>
      <c r="H121" s="152"/>
      <c r="I121" s="152"/>
      <c r="J121" s="152"/>
      <c r="K121" s="152"/>
    </row>
    <row r="122" spans="1:11" hidden="1" x14ac:dyDescent="0.25">
      <c r="A122" s="353">
        <f t="shared" si="2"/>
        <v>120</v>
      </c>
      <c r="B122" s="66">
        <f>B.Mensal!C121</f>
        <v>0</v>
      </c>
      <c r="C122" s="150" t="s">
        <v>6</v>
      </c>
      <c r="D122" s="152"/>
      <c r="E122" s="152"/>
      <c r="F122" s="152"/>
      <c r="G122" s="152"/>
      <c r="H122" s="152"/>
      <c r="I122" s="152"/>
      <c r="J122" s="152"/>
      <c r="K122" s="152"/>
    </row>
    <row r="123" spans="1:11" hidden="1" x14ac:dyDescent="0.25">
      <c r="A123" s="353">
        <f t="shared" si="2"/>
        <v>121</v>
      </c>
      <c r="B123" s="66">
        <f>B.Mensal!C122</f>
        <v>0</v>
      </c>
      <c r="C123" s="150" t="s">
        <v>21</v>
      </c>
      <c r="D123" s="152"/>
      <c r="E123" s="152"/>
      <c r="F123" s="152"/>
      <c r="G123" s="152"/>
      <c r="H123" s="152"/>
      <c r="I123" s="152"/>
      <c r="J123" s="152"/>
      <c r="K123" s="152"/>
    </row>
    <row r="124" spans="1:11" hidden="1" x14ac:dyDescent="0.25">
      <c r="A124" s="353">
        <f t="shared" si="2"/>
        <v>122</v>
      </c>
      <c r="B124" s="66">
        <f>B.Mensal!C123</f>
        <v>0</v>
      </c>
      <c r="C124" s="153" t="s">
        <v>21</v>
      </c>
      <c r="D124" s="154"/>
      <c r="E124" s="154"/>
      <c r="F124" s="154"/>
      <c r="G124" s="154"/>
      <c r="H124" s="154"/>
      <c r="I124" s="154"/>
      <c r="J124" s="154"/>
      <c r="K124" s="154"/>
    </row>
    <row r="125" spans="1:11" hidden="1" x14ac:dyDescent="0.25">
      <c r="A125" s="353">
        <f t="shared" si="2"/>
        <v>123</v>
      </c>
      <c r="B125" s="66">
        <f>B.Mensal!C124</f>
        <v>0</v>
      </c>
      <c r="C125" s="150" t="s">
        <v>21</v>
      </c>
      <c r="D125" s="149"/>
      <c r="E125" s="149"/>
      <c r="F125" s="149"/>
      <c r="G125" s="149"/>
      <c r="H125" s="149"/>
      <c r="I125" s="149"/>
      <c r="J125" s="149"/>
      <c r="K125" s="149"/>
    </row>
    <row r="126" spans="1:11" hidden="1" x14ac:dyDescent="0.25">
      <c r="A126" s="353">
        <f t="shared" si="2"/>
        <v>124</v>
      </c>
      <c r="B126" s="66">
        <f>B.Mensal!C125</f>
        <v>0</v>
      </c>
      <c r="C126" s="150" t="s">
        <v>6</v>
      </c>
      <c r="D126" s="152"/>
      <c r="E126" s="152"/>
      <c r="F126" s="152"/>
      <c r="G126" s="152"/>
      <c r="H126" s="152"/>
      <c r="I126" s="152"/>
      <c r="J126" s="152"/>
      <c r="K126" s="152"/>
    </row>
    <row r="127" spans="1:11" hidden="1" x14ac:dyDescent="0.25">
      <c r="A127" s="353">
        <f t="shared" si="2"/>
        <v>125</v>
      </c>
      <c r="B127" s="66">
        <f>B.Mensal!C126</f>
        <v>0</v>
      </c>
      <c r="C127" s="150" t="s">
        <v>48</v>
      </c>
      <c r="D127" s="152"/>
      <c r="E127" s="152"/>
      <c r="F127" s="152"/>
      <c r="G127" s="152"/>
      <c r="H127" s="152"/>
      <c r="I127" s="152"/>
      <c r="J127" s="152"/>
      <c r="K127" s="152"/>
    </row>
    <row r="128" spans="1:11" hidden="1" x14ac:dyDescent="0.25">
      <c r="A128" s="353">
        <f t="shared" si="2"/>
        <v>126</v>
      </c>
      <c r="B128" s="66">
        <f>B.Mensal!C127</f>
        <v>0</v>
      </c>
      <c r="C128" s="150" t="s">
        <v>21</v>
      </c>
      <c r="D128" s="152"/>
      <c r="E128" s="152"/>
      <c r="F128" s="152"/>
      <c r="G128" s="152"/>
      <c r="H128" s="152"/>
      <c r="I128" s="152"/>
      <c r="J128" s="152"/>
      <c r="K128" s="152"/>
    </row>
    <row r="129" spans="1:11" hidden="1" x14ac:dyDescent="0.25">
      <c r="A129" s="353">
        <f t="shared" si="2"/>
        <v>127</v>
      </c>
      <c r="B129" s="66">
        <f>B.Mensal!C128</f>
        <v>0</v>
      </c>
      <c r="C129" s="150" t="s">
        <v>46</v>
      </c>
      <c r="D129" s="152"/>
      <c r="E129" s="152"/>
      <c r="F129" s="152"/>
      <c r="G129" s="152"/>
      <c r="H129" s="152"/>
      <c r="I129" s="152"/>
      <c r="J129" s="152"/>
      <c r="K129" s="152"/>
    </row>
    <row r="130" spans="1:11" hidden="1" x14ac:dyDescent="0.25">
      <c r="A130" s="353">
        <f t="shared" si="2"/>
        <v>128</v>
      </c>
      <c r="B130" s="66">
        <f>B.Mensal!C129</f>
        <v>0</v>
      </c>
      <c r="C130" s="150" t="s">
        <v>27</v>
      </c>
      <c r="D130" s="151"/>
      <c r="E130" s="151"/>
      <c r="F130" s="151"/>
      <c r="G130" s="151"/>
      <c r="H130" s="151"/>
      <c r="I130" s="151"/>
      <c r="J130" s="151"/>
      <c r="K130" s="151"/>
    </row>
    <row r="131" spans="1:11" hidden="1" x14ac:dyDescent="0.25">
      <c r="A131" s="353">
        <f t="shared" si="2"/>
        <v>129</v>
      </c>
      <c r="B131" s="66">
        <f>B.Mensal!C130</f>
        <v>0</v>
      </c>
      <c r="C131" s="150" t="s">
        <v>27</v>
      </c>
      <c r="D131" s="149"/>
      <c r="E131" s="149"/>
      <c r="F131" s="149"/>
      <c r="G131" s="149"/>
      <c r="H131" s="149"/>
      <c r="I131" s="149"/>
      <c r="J131" s="149"/>
      <c r="K131" s="149"/>
    </row>
    <row r="132" spans="1:11" hidden="1" x14ac:dyDescent="0.25">
      <c r="A132" s="353">
        <f t="shared" si="2"/>
        <v>130</v>
      </c>
      <c r="B132" s="66">
        <f>B.Mensal!C131</f>
        <v>0</v>
      </c>
      <c r="C132" s="150" t="s">
        <v>9</v>
      </c>
      <c r="D132" s="152"/>
      <c r="E132" s="152"/>
      <c r="F132" s="152"/>
      <c r="G132" s="152"/>
      <c r="H132" s="152"/>
      <c r="I132" s="152"/>
      <c r="J132" s="152"/>
      <c r="K132" s="152"/>
    </row>
    <row r="133" spans="1:11" hidden="1" x14ac:dyDescent="0.25">
      <c r="A133" s="353">
        <f t="shared" si="2"/>
        <v>131</v>
      </c>
      <c r="B133" s="66">
        <f>B.Mensal!C132</f>
        <v>0</v>
      </c>
      <c r="C133" s="150" t="s">
        <v>45</v>
      </c>
      <c r="D133" s="156"/>
      <c r="E133" s="156"/>
      <c r="F133" s="156"/>
      <c r="G133" s="156"/>
      <c r="H133" s="156"/>
      <c r="I133" s="156"/>
      <c r="J133" s="156"/>
      <c r="K133" s="156"/>
    </row>
    <row r="134" spans="1:11" hidden="1" x14ac:dyDescent="0.25">
      <c r="A134" s="353">
        <f t="shared" ref="A134:A184" si="3">A133+1</f>
        <v>132</v>
      </c>
      <c r="B134" s="66">
        <f>B.Mensal!C133</f>
        <v>0</v>
      </c>
      <c r="C134" s="150" t="s">
        <v>47</v>
      </c>
      <c r="D134" s="151"/>
      <c r="E134" s="151"/>
      <c r="F134" s="151"/>
      <c r="G134" s="151"/>
      <c r="H134" s="151"/>
      <c r="I134" s="151"/>
      <c r="J134" s="151"/>
      <c r="K134" s="151"/>
    </row>
    <row r="135" spans="1:11" hidden="1" x14ac:dyDescent="0.25">
      <c r="A135" s="353">
        <f t="shared" si="3"/>
        <v>133</v>
      </c>
      <c r="B135" s="66">
        <f>B.Mensal!C134</f>
        <v>0</v>
      </c>
      <c r="C135" s="150" t="s">
        <v>21</v>
      </c>
      <c r="D135" s="152"/>
      <c r="E135" s="152"/>
      <c r="F135" s="152"/>
      <c r="G135" s="152"/>
      <c r="H135" s="152"/>
      <c r="I135" s="152"/>
      <c r="J135" s="152"/>
      <c r="K135" s="152"/>
    </row>
    <row r="136" spans="1:11" hidden="1" x14ac:dyDescent="0.25">
      <c r="A136" s="353">
        <f t="shared" si="3"/>
        <v>134</v>
      </c>
      <c r="B136" s="66">
        <f>B.Mensal!C135</f>
        <v>0</v>
      </c>
      <c r="C136" s="150" t="s">
        <v>47</v>
      </c>
      <c r="D136" s="151"/>
      <c r="E136" s="151"/>
      <c r="F136" s="151"/>
      <c r="G136" s="151"/>
      <c r="H136" s="151"/>
      <c r="I136" s="151"/>
      <c r="J136" s="151"/>
      <c r="K136" s="151"/>
    </row>
    <row r="137" spans="1:11" hidden="1" x14ac:dyDescent="0.25">
      <c r="A137" s="353">
        <f t="shared" si="3"/>
        <v>135</v>
      </c>
      <c r="B137" s="66">
        <f>B.Mensal!C136</f>
        <v>0</v>
      </c>
      <c r="C137" s="150" t="s">
        <v>6</v>
      </c>
      <c r="D137" s="152"/>
      <c r="E137" s="152"/>
      <c r="F137" s="152"/>
      <c r="G137" s="152"/>
      <c r="H137" s="152"/>
      <c r="I137" s="152"/>
      <c r="J137" s="152"/>
      <c r="K137" s="152"/>
    </row>
    <row r="138" spans="1:11" hidden="1" x14ac:dyDescent="0.25">
      <c r="A138" s="353">
        <f t="shared" si="3"/>
        <v>136</v>
      </c>
      <c r="B138" s="66">
        <f>B.Mensal!C137</f>
        <v>0</v>
      </c>
      <c r="C138" s="150" t="s">
        <v>9</v>
      </c>
      <c r="D138" s="152"/>
      <c r="E138" s="152"/>
      <c r="F138" s="152"/>
      <c r="G138" s="152"/>
      <c r="H138" s="152"/>
      <c r="I138" s="152"/>
      <c r="J138" s="152"/>
      <c r="K138" s="152"/>
    </row>
    <row r="139" spans="1:11" hidden="1" x14ac:dyDescent="0.25">
      <c r="A139" s="353">
        <f t="shared" si="3"/>
        <v>137</v>
      </c>
      <c r="B139" s="66">
        <f>B.Mensal!C138</f>
        <v>0</v>
      </c>
      <c r="C139" s="150" t="s">
        <v>6</v>
      </c>
      <c r="D139" s="152"/>
      <c r="E139" s="152"/>
      <c r="F139" s="152"/>
      <c r="G139" s="152"/>
      <c r="H139" s="152"/>
      <c r="I139" s="152"/>
      <c r="J139" s="152"/>
      <c r="K139" s="152"/>
    </row>
    <row r="140" spans="1:11" hidden="1" x14ac:dyDescent="0.25">
      <c r="A140" s="353">
        <f t="shared" si="3"/>
        <v>138</v>
      </c>
      <c r="B140" s="66">
        <f>B.Mensal!C139</f>
        <v>0</v>
      </c>
      <c r="C140" s="150" t="s">
        <v>46</v>
      </c>
      <c r="D140" s="152"/>
      <c r="E140" s="152"/>
      <c r="F140" s="152"/>
      <c r="G140" s="152"/>
      <c r="H140" s="152"/>
      <c r="I140" s="152"/>
      <c r="J140" s="152"/>
      <c r="K140" s="152"/>
    </row>
    <row r="141" spans="1:11" hidden="1" x14ac:dyDescent="0.25">
      <c r="A141" s="353">
        <f t="shared" si="3"/>
        <v>139</v>
      </c>
      <c r="B141" s="66">
        <f>B.Mensal!C140</f>
        <v>0</v>
      </c>
      <c r="C141" s="150" t="s">
        <v>6</v>
      </c>
      <c r="D141" s="152"/>
      <c r="E141" s="152"/>
      <c r="F141" s="152"/>
      <c r="G141" s="152"/>
      <c r="H141" s="152"/>
      <c r="I141" s="152"/>
      <c r="J141" s="152"/>
      <c r="K141" s="152"/>
    </row>
    <row r="142" spans="1:11" hidden="1" x14ac:dyDescent="0.25">
      <c r="A142" s="353">
        <f t="shared" si="3"/>
        <v>140</v>
      </c>
      <c r="B142" s="66">
        <f>B.Mensal!C141</f>
        <v>0</v>
      </c>
      <c r="C142" s="150" t="s">
        <v>6</v>
      </c>
      <c r="D142" s="152"/>
      <c r="E142" s="152"/>
      <c r="F142" s="152"/>
      <c r="G142" s="152"/>
      <c r="H142" s="152"/>
      <c r="I142" s="152"/>
      <c r="J142" s="152"/>
      <c r="K142" s="152"/>
    </row>
    <row r="143" spans="1:11" hidden="1" x14ac:dyDescent="0.25">
      <c r="A143" s="353">
        <f t="shared" si="3"/>
        <v>141</v>
      </c>
      <c r="B143" s="66">
        <f>B.Mensal!C142</f>
        <v>0</v>
      </c>
      <c r="D143" s="152"/>
      <c r="E143" s="152"/>
      <c r="F143" s="152"/>
      <c r="G143" s="152"/>
      <c r="H143" s="152"/>
      <c r="I143" s="152"/>
      <c r="J143" s="152"/>
      <c r="K143" s="152"/>
    </row>
    <row r="144" spans="1:11" hidden="1" x14ac:dyDescent="0.25">
      <c r="A144" s="353">
        <f t="shared" si="3"/>
        <v>142</v>
      </c>
      <c r="B144" s="66">
        <f>B.Mensal!C143</f>
        <v>0</v>
      </c>
      <c r="C144" s="153" t="s">
        <v>21</v>
      </c>
      <c r="D144" s="154"/>
      <c r="E144" s="154"/>
      <c r="F144" s="154"/>
      <c r="G144" s="154"/>
      <c r="H144" s="154"/>
      <c r="I144" s="154"/>
      <c r="J144" s="154"/>
      <c r="K144" s="154"/>
    </row>
    <row r="145" spans="1:11" hidden="1" x14ac:dyDescent="0.25">
      <c r="A145" s="353">
        <f t="shared" si="3"/>
        <v>143</v>
      </c>
      <c r="B145" s="66">
        <f>B.Mensal!C144</f>
        <v>0</v>
      </c>
      <c r="C145" s="150" t="s">
        <v>27</v>
      </c>
      <c r="D145" s="151"/>
      <c r="E145" s="151"/>
      <c r="F145" s="151"/>
      <c r="G145" s="151"/>
      <c r="H145" s="151"/>
      <c r="I145" s="151"/>
      <c r="J145" s="151"/>
      <c r="K145" s="151"/>
    </row>
    <row r="146" spans="1:11" hidden="1" x14ac:dyDescent="0.25">
      <c r="A146" s="353">
        <f t="shared" si="3"/>
        <v>144</v>
      </c>
      <c r="B146" s="66">
        <f>B.Mensal!C145</f>
        <v>0</v>
      </c>
      <c r="C146" s="150" t="s">
        <v>28</v>
      </c>
      <c r="D146" s="152"/>
      <c r="E146" s="152"/>
      <c r="F146" s="152"/>
      <c r="G146" s="152"/>
      <c r="H146" s="152"/>
      <c r="I146" s="152"/>
      <c r="J146" s="152"/>
      <c r="K146" s="152"/>
    </row>
    <row r="147" spans="1:11" hidden="1" x14ac:dyDescent="0.25">
      <c r="A147" s="353">
        <f t="shared" si="3"/>
        <v>145</v>
      </c>
      <c r="B147" s="66">
        <f>B.Mensal!C146</f>
        <v>0</v>
      </c>
      <c r="C147" s="150" t="s">
        <v>28</v>
      </c>
      <c r="D147" s="152"/>
      <c r="E147" s="152"/>
      <c r="F147" s="152"/>
      <c r="G147" s="152"/>
      <c r="H147" s="152"/>
      <c r="I147" s="152"/>
      <c r="J147" s="152"/>
      <c r="K147" s="152"/>
    </row>
    <row r="148" spans="1:11" hidden="1" x14ac:dyDescent="0.25">
      <c r="A148" s="353">
        <f t="shared" si="3"/>
        <v>146</v>
      </c>
      <c r="B148" s="66">
        <f>B.Mensal!C147</f>
        <v>0</v>
      </c>
      <c r="C148" s="150" t="s">
        <v>45</v>
      </c>
      <c r="D148" s="152"/>
      <c r="E148" s="152"/>
      <c r="F148" s="152"/>
      <c r="G148" s="152"/>
      <c r="H148" s="152"/>
      <c r="I148" s="152"/>
      <c r="J148" s="152"/>
      <c r="K148" s="152"/>
    </row>
    <row r="149" spans="1:11" hidden="1" x14ac:dyDescent="0.25">
      <c r="A149" s="353">
        <f t="shared" si="3"/>
        <v>147</v>
      </c>
      <c r="B149" s="66">
        <f>B.Mensal!C148</f>
        <v>0</v>
      </c>
      <c r="C149" s="153"/>
      <c r="D149" s="154"/>
      <c r="E149" s="154"/>
      <c r="F149" s="154"/>
      <c r="G149" s="154"/>
      <c r="H149" s="154"/>
      <c r="I149" s="154"/>
      <c r="J149" s="154"/>
      <c r="K149" s="154"/>
    </row>
    <row r="150" spans="1:11" hidden="1" x14ac:dyDescent="0.25">
      <c r="A150" s="353">
        <f t="shared" si="3"/>
        <v>148</v>
      </c>
      <c r="B150" s="66">
        <f>B.Mensal!C149</f>
        <v>0</v>
      </c>
      <c r="C150" s="150" t="s">
        <v>44</v>
      </c>
      <c r="D150" s="160"/>
      <c r="E150" s="160"/>
      <c r="F150" s="160"/>
      <c r="G150" s="160"/>
      <c r="H150" s="160"/>
      <c r="I150" s="160"/>
      <c r="J150" s="160"/>
      <c r="K150" s="160"/>
    </row>
    <row r="151" spans="1:11" hidden="1" x14ac:dyDescent="0.25">
      <c r="A151" s="353">
        <f t="shared" si="3"/>
        <v>149</v>
      </c>
      <c r="B151" s="66">
        <f>B.Mensal!C150</f>
        <v>0</v>
      </c>
      <c r="D151" s="160"/>
      <c r="E151" s="160"/>
      <c r="F151" s="160"/>
      <c r="G151" s="160"/>
      <c r="H151" s="160"/>
      <c r="I151" s="160"/>
      <c r="J151" s="160"/>
      <c r="K151" s="160"/>
    </row>
    <row r="152" spans="1:11" hidden="1" x14ac:dyDescent="0.25">
      <c r="A152" s="353">
        <f t="shared" si="3"/>
        <v>150</v>
      </c>
      <c r="B152" s="66">
        <f>B.Mensal!C151</f>
        <v>0</v>
      </c>
      <c r="C152" s="150" t="s">
        <v>21</v>
      </c>
      <c r="D152" s="149"/>
      <c r="E152" s="149"/>
      <c r="F152" s="149"/>
      <c r="G152" s="149"/>
      <c r="H152" s="149"/>
      <c r="I152" s="149"/>
      <c r="J152" s="149"/>
      <c r="K152" s="149"/>
    </row>
    <row r="153" spans="1:11" hidden="1" x14ac:dyDescent="0.25">
      <c r="A153" s="353">
        <f t="shared" si="3"/>
        <v>151</v>
      </c>
      <c r="B153" s="66">
        <f>B.Mensal!C152</f>
        <v>0</v>
      </c>
      <c r="C153" s="150" t="s">
        <v>43</v>
      </c>
      <c r="D153" s="149"/>
      <c r="E153" s="149"/>
      <c r="F153" s="149"/>
      <c r="G153" s="149"/>
      <c r="H153" s="149"/>
      <c r="I153" s="149"/>
      <c r="J153" s="149"/>
      <c r="K153" s="149"/>
    </row>
    <row r="154" spans="1:11" hidden="1" x14ac:dyDescent="0.25">
      <c r="A154" s="353">
        <f t="shared" si="3"/>
        <v>152</v>
      </c>
      <c r="B154" s="66">
        <f>B.Mensal!C153</f>
        <v>0</v>
      </c>
      <c r="C154" s="150" t="s">
        <v>42</v>
      </c>
      <c r="D154" s="149"/>
      <c r="E154" s="149"/>
      <c r="F154" s="149"/>
      <c r="G154" s="149"/>
      <c r="H154" s="149"/>
      <c r="I154" s="149"/>
      <c r="J154" s="149"/>
      <c r="K154" s="149"/>
    </row>
    <row r="155" spans="1:11" hidden="1" x14ac:dyDescent="0.25">
      <c r="A155" s="353">
        <f t="shared" si="3"/>
        <v>153</v>
      </c>
      <c r="B155" s="66">
        <f>B.Mensal!C154</f>
        <v>0</v>
      </c>
      <c r="C155" s="150" t="s">
        <v>44</v>
      </c>
      <c r="D155" s="157"/>
      <c r="E155" s="157"/>
      <c r="F155" s="157"/>
      <c r="G155" s="157"/>
      <c r="H155" s="157"/>
      <c r="I155" s="157"/>
      <c r="J155" s="157"/>
      <c r="K155" s="157"/>
    </row>
    <row r="156" spans="1:11" hidden="1" x14ac:dyDescent="0.25">
      <c r="A156" s="353">
        <f t="shared" si="3"/>
        <v>154</v>
      </c>
      <c r="B156" s="66">
        <f>B.Mensal!C155</f>
        <v>0</v>
      </c>
      <c r="D156" s="157"/>
      <c r="E156" s="157"/>
      <c r="F156" s="157"/>
      <c r="G156" s="157"/>
      <c r="H156" s="157"/>
      <c r="I156" s="157"/>
      <c r="J156" s="157"/>
      <c r="K156" s="157"/>
    </row>
    <row r="157" spans="1:11" hidden="1" x14ac:dyDescent="0.25">
      <c r="A157" s="353">
        <f t="shared" si="3"/>
        <v>155</v>
      </c>
      <c r="B157" s="66">
        <f>B.Mensal!C156</f>
        <v>0</v>
      </c>
      <c r="C157" s="150" t="s">
        <v>21</v>
      </c>
      <c r="D157" s="152"/>
      <c r="E157" s="152"/>
      <c r="F157" s="152"/>
      <c r="G157" s="152"/>
      <c r="H157" s="152"/>
      <c r="I157" s="152"/>
      <c r="J157" s="152"/>
      <c r="K157" s="152"/>
    </row>
    <row r="158" spans="1:11" hidden="1" x14ac:dyDescent="0.25">
      <c r="A158" s="353">
        <f t="shared" si="3"/>
        <v>156</v>
      </c>
      <c r="B158" s="66">
        <f>B.Mensal!C157</f>
        <v>0</v>
      </c>
      <c r="C158" s="161" t="s">
        <v>43</v>
      </c>
      <c r="D158" s="162"/>
      <c r="E158" s="162"/>
      <c r="F158" s="162"/>
      <c r="G158" s="162"/>
      <c r="H158" s="162"/>
      <c r="I158" s="162"/>
      <c r="J158" s="162"/>
      <c r="K158" s="162"/>
    </row>
    <row r="159" spans="1:11" hidden="1" x14ac:dyDescent="0.25">
      <c r="A159" s="353">
        <f t="shared" si="3"/>
        <v>157</v>
      </c>
      <c r="B159" s="66">
        <f>B.Mensal!C158</f>
        <v>0</v>
      </c>
      <c r="C159" s="150" t="s">
        <v>42</v>
      </c>
      <c r="D159" s="152"/>
      <c r="E159" s="152"/>
      <c r="F159" s="152"/>
      <c r="G159" s="152"/>
      <c r="H159" s="152"/>
      <c r="I159" s="152"/>
      <c r="J159" s="152"/>
      <c r="K159" s="152"/>
    </row>
    <row r="160" spans="1:11" hidden="1" x14ac:dyDescent="0.25">
      <c r="A160" s="353">
        <f t="shared" si="3"/>
        <v>158</v>
      </c>
      <c r="B160" s="66">
        <f>B.Mensal!C159</f>
        <v>0</v>
      </c>
      <c r="C160" s="153" t="s">
        <v>21</v>
      </c>
      <c r="D160" s="154"/>
      <c r="E160" s="154"/>
      <c r="F160" s="154"/>
      <c r="G160" s="154"/>
      <c r="H160" s="154"/>
      <c r="I160" s="154"/>
      <c r="J160" s="154"/>
      <c r="K160" s="154"/>
    </row>
    <row r="161" spans="1:11" hidden="1" x14ac:dyDescent="0.25">
      <c r="A161" s="353">
        <f t="shared" si="3"/>
        <v>159</v>
      </c>
      <c r="B161" s="66">
        <f>B.Mensal!C160</f>
        <v>0</v>
      </c>
      <c r="C161" s="150" t="s">
        <v>41</v>
      </c>
      <c r="D161" s="151"/>
      <c r="E161" s="151"/>
      <c r="F161" s="151"/>
      <c r="G161" s="151"/>
      <c r="H161" s="151"/>
      <c r="I161" s="151"/>
      <c r="J161" s="151"/>
      <c r="K161" s="151"/>
    </row>
    <row r="162" spans="1:11" hidden="1" x14ac:dyDescent="0.25">
      <c r="A162" s="353">
        <f t="shared" si="3"/>
        <v>160</v>
      </c>
      <c r="B162" s="66">
        <f>B.Mensal!C161</f>
        <v>0</v>
      </c>
      <c r="C162" s="150" t="s">
        <v>41</v>
      </c>
      <c r="D162" s="152"/>
      <c r="E162" s="152"/>
      <c r="F162" s="152"/>
      <c r="G162" s="152"/>
      <c r="H162" s="152"/>
      <c r="I162" s="152"/>
      <c r="J162" s="152"/>
      <c r="K162" s="152"/>
    </row>
    <row r="163" spans="1:11" hidden="1" x14ac:dyDescent="0.25">
      <c r="A163" s="353">
        <f t="shared" si="3"/>
        <v>161</v>
      </c>
      <c r="B163" s="66">
        <f>B.Mensal!C162</f>
        <v>0</v>
      </c>
      <c r="C163" s="161" t="s">
        <v>40</v>
      </c>
      <c r="D163" s="163"/>
      <c r="E163" s="163"/>
      <c r="F163" s="163"/>
      <c r="G163" s="163"/>
      <c r="H163" s="163"/>
      <c r="I163" s="163"/>
      <c r="J163" s="163"/>
      <c r="K163" s="163"/>
    </row>
    <row r="164" spans="1:11" hidden="1" x14ac:dyDescent="0.25">
      <c r="A164" s="353">
        <f t="shared" si="3"/>
        <v>162</v>
      </c>
      <c r="B164" s="66">
        <f>B.Mensal!C163</f>
        <v>0</v>
      </c>
      <c r="C164" s="150" t="s">
        <v>39</v>
      </c>
      <c r="D164" s="152"/>
      <c r="E164" s="152"/>
      <c r="F164" s="152"/>
      <c r="G164" s="152"/>
      <c r="H164" s="152"/>
      <c r="I164" s="152"/>
      <c r="J164" s="152"/>
      <c r="K164" s="152"/>
    </row>
    <row r="165" spans="1:11" hidden="1" x14ac:dyDescent="0.25">
      <c r="A165" s="353">
        <f t="shared" si="3"/>
        <v>163</v>
      </c>
      <c r="B165" s="66">
        <f>B.Mensal!C164</f>
        <v>0</v>
      </c>
      <c r="D165" s="152"/>
      <c r="E165" s="152"/>
      <c r="F165" s="152"/>
      <c r="G165" s="152"/>
      <c r="H165" s="152"/>
      <c r="I165" s="152"/>
      <c r="J165" s="152"/>
      <c r="K165" s="152"/>
    </row>
    <row r="166" spans="1:11" hidden="1" x14ac:dyDescent="0.25">
      <c r="A166" s="353">
        <f t="shared" si="3"/>
        <v>164</v>
      </c>
      <c r="B166" s="66">
        <f>B.Mensal!C165</f>
        <v>0</v>
      </c>
      <c r="D166" s="152"/>
      <c r="E166" s="152"/>
      <c r="F166" s="152"/>
      <c r="G166" s="152"/>
      <c r="H166" s="152"/>
      <c r="I166" s="152"/>
      <c r="J166" s="152"/>
      <c r="K166" s="152"/>
    </row>
    <row r="167" spans="1:11" hidden="1" x14ac:dyDescent="0.25">
      <c r="A167" s="353">
        <f t="shared" si="3"/>
        <v>165</v>
      </c>
      <c r="B167" s="66">
        <f>B.Mensal!C166</f>
        <v>0</v>
      </c>
      <c r="C167" s="153" t="s">
        <v>21</v>
      </c>
      <c r="D167" s="154"/>
      <c r="E167" s="154"/>
      <c r="F167" s="154"/>
      <c r="G167" s="154"/>
      <c r="H167" s="154"/>
      <c r="I167" s="154"/>
      <c r="J167" s="154"/>
      <c r="K167" s="154"/>
    </row>
    <row r="168" spans="1:11" hidden="1" x14ac:dyDescent="0.25">
      <c r="A168" s="353">
        <f t="shared" si="3"/>
        <v>166</v>
      </c>
      <c r="B168" s="66">
        <f>B.Mensal!C167</f>
        <v>0</v>
      </c>
      <c r="C168" s="150" t="s">
        <v>6</v>
      </c>
      <c r="D168" s="152"/>
      <c r="E168" s="152"/>
      <c r="F168" s="152"/>
      <c r="G168" s="152"/>
      <c r="H168" s="152"/>
      <c r="I168" s="152"/>
      <c r="J168" s="152"/>
      <c r="K168" s="152"/>
    </row>
    <row r="169" spans="1:11" hidden="1" x14ac:dyDescent="0.25">
      <c r="A169" s="353">
        <f t="shared" si="3"/>
        <v>167</v>
      </c>
      <c r="B169" s="66">
        <f>B.Mensal!C168</f>
        <v>0</v>
      </c>
      <c r="C169" s="150" t="s">
        <v>38</v>
      </c>
    </row>
    <row r="170" spans="1:11" hidden="1" x14ac:dyDescent="0.25">
      <c r="A170" s="353">
        <f t="shared" si="3"/>
        <v>168</v>
      </c>
      <c r="B170" s="66">
        <f>B.Mensal!C169</f>
        <v>0</v>
      </c>
      <c r="C170" s="150" t="s">
        <v>38</v>
      </c>
    </row>
    <row r="171" spans="1:11" hidden="1" x14ac:dyDescent="0.25">
      <c r="A171" s="353">
        <f t="shared" si="3"/>
        <v>169</v>
      </c>
      <c r="B171" s="66">
        <f>B.Mensal!C170</f>
        <v>0</v>
      </c>
      <c r="C171" s="150" t="s">
        <v>38</v>
      </c>
      <c r="D171" s="164"/>
      <c r="E171" s="164"/>
      <c r="F171" s="164"/>
      <c r="G171" s="164"/>
      <c r="H171" s="164"/>
      <c r="I171" s="164"/>
      <c r="J171" s="164"/>
      <c r="K171" s="164"/>
    </row>
    <row r="172" spans="1:11" hidden="1" x14ac:dyDescent="0.25">
      <c r="A172" s="353">
        <f t="shared" si="3"/>
        <v>170</v>
      </c>
      <c r="B172" s="66">
        <f>B.Mensal!C171</f>
        <v>0</v>
      </c>
    </row>
    <row r="173" spans="1:11" hidden="1" x14ac:dyDescent="0.25">
      <c r="A173" s="353">
        <f t="shared" si="3"/>
        <v>171</v>
      </c>
      <c r="B173" s="66">
        <f>B.Mensal!C172</f>
        <v>0</v>
      </c>
    </row>
    <row r="174" spans="1:11" hidden="1" x14ac:dyDescent="0.25">
      <c r="A174" s="353">
        <f t="shared" si="3"/>
        <v>172</v>
      </c>
      <c r="B174" s="66">
        <f>B.Mensal!C173</f>
        <v>0</v>
      </c>
    </row>
    <row r="175" spans="1:11" hidden="1" x14ac:dyDescent="0.25">
      <c r="A175" s="353">
        <f t="shared" si="3"/>
        <v>173</v>
      </c>
      <c r="B175" s="66">
        <f>B.Mensal!C174</f>
        <v>0</v>
      </c>
    </row>
    <row r="176" spans="1:11" hidden="1" x14ac:dyDescent="0.25">
      <c r="A176" s="353">
        <f t="shared" si="3"/>
        <v>174</v>
      </c>
      <c r="B176" s="66">
        <f>B.Mensal!C175</f>
        <v>0</v>
      </c>
    </row>
    <row r="177" spans="1:11" hidden="1" x14ac:dyDescent="0.25">
      <c r="A177" s="353">
        <f t="shared" si="3"/>
        <v>175</v>
      </c>
      <c r="B177" s="66">
        <f>B.Mensal!C176</f>
        <v>0</v>
      </c>
    </row>
    <row r="178" spans="1:11" hidden="1" x14ac:dyDescent="0.25">
      <c r="A178" s="353">
        <f t="shared" si="3"/>
        <v>176</v>
      </c>
      <c r="B178" s="66">
        <f>B.Mensal!C177</f>
        <v>0</v>
      </c>
    </row>
    <row r="179" spans="1:11" hidden="1" x14ac:dyDescent="0.25">
      <c r="A179" s="353">
        <f t="shared" si="3"/>
        <v>177</v>
      </c>
      <c r="B179" s="66">
        <f>B.Mensal!C178</f>
        <v>0</v>
      </c>
    </row>
    <row r="180" spans="1:11" hidden="1" x14ac:dyDescent="0.25">
      <c r="A180" s="353">
        <f t="shared" si="3"/>
        <v>178</v>
      </c>
      <c r="B180" s="66">
        <f>B.Mensal!C179</f>
        <v>0</v>
      </c>
    </row>
    <row r="181" spans="1:11" hidden="1" x14ac:dyDescent="0.25">
      <c r="A181" s="353">
        <f t="shared" si="3"/>
        <v>179</v>
      </c>
      <c r="B181" s="66"/>
      <c r="C181" s="200"/>
      <c r="D181" s="167"/>
      <c r="E181" s="167"/>
      <c r="F181" s="167"/>
      <c r="G181" s="167"/>
      <c r="H181" s="167"/>
      <c r="I181" s="167"/>
      <c r="J181" s="167"/>
      <c r="K181" s="167"/>
    </row>
    <row r="182" spans="1:11" hidden="1" x14ac:dyDescent="0.25">
      <c r="A182" s="353">
        <f t="shared" si="3"/>
        <v>180</v>
      </c>
      <c r="B182" s="66">
        <f>B.Mensal!C181</f>
        <v>0</v>
      </c>
      <c r="C182" s="200"/>
      <c r="D182" s="167"/>
      <c r="E182" s="167"/>
      <c r="F182" s="167"/>
      <c r="G182" s="167"/>
      <c r="H182" s="167"/>
      <c r="I182" s="167"/>
      <c r="J182" s="167"/>
      <c r="K182" s="167"/>
    </row>
    <row r="183" spans="1:11" hidden="1" x14ac:dyDescent="0.25">
      <c r="A183" s="353">
        <f t="shared" si="3"/>
        <v>181</v>
      </c>
      <c r="B183" s="66">
        <f>B.Mensal!C182</f>
        <v>0</v>
      </c>
      <c r="C183" s="200"/>
      <c r="D183" s="178"/>
      <c r="E183" s="178"/>
      <c r="F183" s="178"/>
      <c r="G183" s="178"/>
      <c r="H183" s="178"/>
      <c r="I183" s="178"/>
      <c r="J183" s="178"/>
      <c r="K183" s="178"/>
    </row>
    <row r="184" spans="1:11" hidden="1" x14ac:dyDescent="0.25">
      <c r="A184" s="354">
        <f t="shared" si="3"/>
        <v>182</v>
      </c>
      <c r="B184" s="66">
        <f>B.Mensal!C183</f>
        <v>0</v>
      </c>
      <c r="C184" s="166"/>
      <c r="D184" s="178"/>
      <c r="E184" s="178"/>
      <c r="F184" s="178"/>
      <c r="G184" s="178"/>
      <c r="H184" s="178"/>
      <c r="I184" s="178"/>
      <c r="J184" s="178"/>
      <c r="K184" s="178"/>
    </row>
    <row r="186" spans="1:11" x14ac:dyDescent="0.25">
      <c r="D186" s="245">
        <f>D181-D171</f>
        <v>0</v>
      </c>
      <c r="E186" s="1355">
        <f t="shared" ref="E186:J186" si="4">E181-E171</f>
        <v>0</v>
      </c>
      <c r="F186" s="1355">
        <f t="shared" si="4"/>
        <v>0</v>
      </c>
      <c r="G186" s="1355">
        <f t="shared" si="4"/>
        <v>0</v>
      </c>
      <c r="H186" s="1355">
        <f t="shared" si="4"/>
        <v>0</v>
      </c>
      <c r="I186" s="1355">
        <f t="shared" si="4"/>
        <v>0</v>
      </c>
      <c r="J186" s="1355">
        <f t="shared" si="4"/>
        <v>0</v>
      </c>
      <c r="K186" s="1355">
        <f>K181-K171</f>
        <v>0</v>
      </c>
    </row>
  </sheetData>
  <autoFilter ref="A3:L184">
    <filterColumn colId="1">
      <filters>
        <filter val="Indicador 1"/>
        <filter val="Indicador 10"/>
        <filter val="Indicador 2"/>
        <filter val="Indicador 3"/>
        <filter val="Indicador 4"/>
        <filter val="Indicador 5"/>
        <filter val="Indicador 6"/>
        <filter val="Indicador 7"/>
        <filter val="Indicador 8"/>
        <filter val="Indicador 9"/>
      </filters>
    </filterColumn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5" filterMode="1">
    <tabColor rgb="FF7030A0"/>
  </sheetPr>
  <dimension ref="A1:AO186"/>
  <sheetViews>
    <sheetView workbookViewId="0">
      <pane xSplit="3" ySplit="3" topLeftCell="D4" activePane="bottomRight" state="frozen"/>
      <selection activeCell="AI183" sqref="AI183"/>
      <selection pane="topRight" activeCell="AI183" sqref="AI183"/>
      <selection pane="bottomLeft" activeCell="AI183" sqref="AI183"/>
      <selection pane="bottomRight" activeCell="D20" sqref="D20"/>
    </sheetView>
  </sheetViews>
  <sheetFormatPr defaultColWidth="9" defaultRowHeight="12.75" x14ac:dyDescent="0.2"/>
  <cols>
    <col min="1" max="1" width="3.5" style="181" bestFit="1" customWidth="1"/>
    <col min="2" max="2" width="30.375" style="181" customWidth="1"/>
    <col min="3" max="3" width="10.375" style="181" bestFit="1" customWidth="1"/>
    <col min="4" max="22" width="19.25" style="181" bestFit="1" customWidth="1"/>
    <col min="23" max="23" width="19.25" style="245" bestFit="1" customWidth="1"/>
    <col min="24" max="36" width="19.25" style="181" bestFit="1" customWidth="1"/>
    <col min="37" max="37" width="9" style="181"/>
    <col min="38" max="38" width="10.125" style="181" bestFit="1" customWidth="1"/>
    <col min="39" max="16384" width="9" style="181"/>
  </cols>
  <sheetData>
    <row r="1" spans="1:41" s="179" customFormat="1" ht="15.75" x14ac:dyDescent="0.25"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5"/>
      <c r="AG1" s="215"/>
      <c r="AH1" s="215"/>
      <c r="AI1" s="215"/>
      <c r="AJ1" s="215"/>
      <c r="AL1"/>
      <c r="AM1"/>
    </row>
    <row r="2" spans="1:41" s="179" customFormat="1" ht="15.75" x14ac:dyDescent="0.25">
      <c r="D2" s="346" t="s">
        <v>245</v>
      </c>
      <c r="E2" s="346" t="s">
        <v>246</v>
      </c>
      <c r="F2" s="346" t="s">
        <v>247</v>
      </c>
      <c r="G2" s="346" t="s">
        <v>248</v>
      </c>
      <c r="H2" s="346" t="s">
        <v>249</v>
      </c>
      <c r="I2" s="346" t="s">
        <v>250</v>
      </c>
      <c r="J2" s="346" t="s">
        <v>251</v>
      </c>
      <c r="K2" s="346" t="s">
        <v>252</v>
      </c>
      <c r="L2" s="346" t="s">
        <v>253</v>
      </c>
      <c r="M2" s="346" t="s">
        <v>254</v>
      </c>
      <c r="N2" s="346" t="s">
        <v>255</v>
      </c>
      <c r="O2" s="346" t="s">
        <v>256</v>
      </c>
      <c r="P2" s="346" t="s">
        <v>257</v>
      </c>
      <c r="Q2" s="346" t="s">
        <v>258</v>
      </c>
      <c r="R2" s="346" t="s">
        <v>259</v>
      </c>
      <c r="S2" s="346" t="s">
        <v>260</v>
      </c>
      <c r="T2" s="346" t="s">
        <v>261</v>
      </c>
      <c r="U2" s="346" t="s">
        <v>262</v>
      </c>
      <c r="V2" s="346" t="s">
        <v>263</v>
      </c>
      <c r="W2" s="346" t="s">
        <v>264</v>
      </c>
      <c r="X2" s="346" t="s">
        <v>265</v>
      </c>
      <c r="Y2" s="346" t="s">
        <v>266</v>
      </c>
      <c r="Z2" s="346" t="s">
        <v>267</v>
      </c>
      <c r="AA2" s="346" t="s">
        <v>268</v>
      </c>
      <c r="AB2" s="346" t="s">
        <v>269</v>
      </c>
      <c r="AC2" s="346" t="s">
        <v>270</v>
      </c>
      <c r="AD2" s="346" t="s">
        <v>271</v>
      </c>
      <c r="AE2" s="346" t="s">
        <v>272</v>
      </c>
      <c r="AF2" s="346" t="s">
        <v>273</v>
      </c>
      <c r="AG2" s="346" t="s">
        <v>274</v>
      </c>
      <c r="AH2" s="346" t="s">
        <v>275</v>
      </c>
      <c r="AI2" s="346" t="s">
        <v>276</v>
      </c>
      <c r="AJ2" s="346" t="s">
        <v>277</v>
      </c>
      <c r="AL2"/>
      <c r="AM2"/>
    </row>
    <row r="3" spans="1:41" s="425" customFormat="1" ht="15" x14ac:dyDescent="0.25">
      <c r="B3" s="117" t="s">
        <v>68</v>
      </c>
      <c r="C3" s="109" t="s">
        <v>67</v>
      </c>
      <c r="D3" s="219">
        <v>1</v>
      </c>
      <c r="E3" s="219">
        <f t="shared" ref="E3:AJ3" si="0">D3+1</f>
        <v>2</v>
      </c>
      <c r="F3" s="219">
        <f t="shared" si="0"/>
        <v>3</v>
      </c>
      <c r="G3" s="219">
        <f t="shared" si="0"/>
        <v>4</v>
      </c>
      <c r="H3" s="219">
        <f t="shared" si="0"/>
        <v>5</v>
      </c>
      <c r="I3" s="219">
        <f t="shared" si="0"/>
        <v>6</v>
      </c>
      <c r="J3" s="219">
        <f t="shared" si="0"/>
        <v>7</v>
      </c>
      <c r="K3" s="219">
        <f t="shared" si="0"/>
        <v>8</v>
      </c>
      <c r="L3" s="219">
        <f t="shared" si="0"/>
        <v>9</v>
      </c>
      <c r="M3" s="219">
        <f t="shared" si="0"/>
        <v>10</v>
      </c>
      <c r="N3" s="219">
        <f t="shared" si="0"/>
        <v>11</v>
      </c>
      <c r="O3" s="219">
        <f t="shared" si="0"/>
        <v>12</v>
      </c>
      <c r="P3" s="219">
        <f t="shared" si="0"/>
        <v>13</v>
      </c>
      <c r="Q3" s="219">
        <f t="shared" si="0"/>
        <v>14</v>
      </c>
      <c r="R3" s="219">
        <f t="shared" si="0"/>
        <v>15</v>
      </c>
      <c r="S3" s="219">
        <f t="shared" si="0"/>
        <v>16</v>
      </c>
      <c r="T3" s="219">
        <f t="shared" si="0"/>
        <v>17</v>
      </c>
      <c r="U3" s="219">
        <f t="shared" si="0"/>
        <v>18</v>
      </c>
      <c r="V3" s="219">
        <f t="shared" si="0"/>
        <v>19</v>
      </c>
      <c r="W3" s="219">
        <f t="shared" si="0"/>
        <v>20</v>
      </c>
      <c r="X3" s="219">
        <f t="shared" si="0"/>
        <v>21</v>
      </c>
      <c r="Y3" s="219">
        <f t="shared" si="0"/>
        <v>22</v>
      </c>
      <c r="Z3" s="219">
        <f t="shared" si="0"/>
        <v>23</v>
      </c>
      <c r="AA3" s="219">
        <f t="shared" si="0"/>
        <v>24</v>
      </c>
      <c r="AB3" s="219">
        <f t="shared" si="0"/>
        <v>25</v>
      </c>
      <c r="AC3" s="219">
        <f t="shared" si="0"/>
        <v>26</v>
      </c>
      <c r="AD3" s="219">
        <f t="shared" si="0"/>
        <v>27</v>
      </c>
      <c r="AE3" s="219">
        <f t="shared" si="0"/>
        <v>28</v>
      </c>
      <c r="AF3" s="219">
        <f t="shared" si="0"/>
        <v>29</v>
      </c>
      <c r="AG3" s="219">
        <f t="shared" si="0"/>
        <v>30</v>
      </c>
      <c r="AH3" s="219">
        <f t="shared" si="0"/>
        <v>31</v>
      </c>
      <c r="AI3" s="219">
        <f t="shared" si="0"/>
        <v>32</v>
      </c>
      <c r="AJ3" s="219">
        <f t="shared" si="0"/>
        <v>33</v>
      </c>
      <c r="AK3" s="426"/>
      <c r="AL3" s="426"/>
      <c r="AM3" s="426"/>
      <c r="AN3" s="426"/>
      <c r="AO3" s="426"/>
    </row>
    <row r="4" spans="1:41" ht="15" hidden="1" x14ac:dyDescent="0.25">
      <c r="A4" s="186">
        <v>2</v>
      </c>
      <c r="B4" s="66">
        <f>B.Semanal!B3</f>
        <v>0</v>
      </c>
      <c r="C4" s="181" t="s">
        <v>63</v>
      </c>
      <c r="D4" s="86">
        <v>0</v>
      </c>
      <c r="E4" s="355"/>
      <c r="F4" s="86"/>
      <c r="G4" s="86"/>
      <c r="H4" s="86"/>
      <c r="I4" s="35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284"/>
      <c r="AF4" s="86"/>
      <c r="AG4" s="86"/>
      <c r="AH4" s="86"/>
      <c r="AI4" s="86"/>
      <c r="AJ4" s="86"/>
    </row>
    <row r="5" spans="1:41" ht="15" hidden="1" x14ac:dyDescent="0.25">
      <c r="A5" s="186">
        <f t="shared" ref="A5:A68" si="1">A4+1</f>
        <v>3</v>
      </c>
      <c r="B5" s="66">
        <f>B.Semanal!B4</f>
        <v>0</v>
      </c>
      <c r="C5" s="181" t="s">
        <v>63</v>
      </c>
      <c r="D5" s="283">
        <v>0</v>
      </c>
      <c r="E5" s="283">
        <v>0</v>
      </c>
      <c r="F5" s="283">
        <v>0</v>
      </c>
      <c r="G5" s="283">
        <v>0</v>
      </c>
      <c r="H5" s="283">
        <v>0</v>
      </c>
      <c r="I5" s="283">
        <v>0</v>
      </c>
      <c r="J5" s="283">
        <v>0</v>
      </c>
      <c r="K5" s="283">
        <v>0</v>
      </c>
      <c r="L5" s="283">
        <v>0</v>
      </c>
      <c r="M5" s="283">
        <v>0</v>
      </c>
      <c r="N5" s="283">
        <v>0</v>
      </c>
      <c r="O5" s="283">
        <v>0</v>
      </c>
      <c r="P5" s="283">
        <v>0</v>
      </c>
      <c r="Q5" s="283">
        <v>0</v>
      </c>
      <c r="R5" s="283">
        <v>0</v>
      </c>
      <c r="S5" s="283">
        <v>0</v>
      </c>
      <c r="T5" s="283">
        <v>0</v>
      </c>
      <c r="U5" s="283">
        <v>0</v>
      </c>
      <c r="V5" s="283">
        <v>0</v>
      </c>
      <c r="W5" s="283">
        <v>0</v>
      </c>
      <c r="X5" s="283">
        <v>0</v>
      </c>
      <c r="Y5" s="283">
        <v>0</v>
      </c>
      <c r="Z5" s="283">
        <v>0</v>
      </c>
      <c r="AA5" s="283">
        <v>0</v>
      </c>
      <c r="AB5" s="283">
        <v>0</v>
      </c>
      <c r="AC5" s="283">
        <v>0</v>
      </c>
      <c r="AD5" s="283">
        <v>0</v>
      </c>
      <c r="AE5" s="283">
        <v>0</v>
      </c>
      <c r="AF5" s="283">
        <v>0</v>
      </c>
      <c r="AG5" s="283">
        <v>0</v>
      </c>
      <c r="AH5" s="283">
        <v>0</v>
      </c>
      <c r="AI5" s="283">
        <v>0</v>
      </c>
      <c r="AJ5" s="283">
        <v>0</v>
      </c>
    </row>
    <row r="6" spans="1:41" ht="15" hidden="1" x14ac:dyDescent="0.25">
      <c r="A6" s="186">
        <f t="shared" si="1"/>
        <v>4</v>
      </c>
      <c r="B6" s="66">
        <f>B.Semanal!B5</f>
        <v>0</v>
      </c>
      <c r="C6" s="181" t="s">
        <v>63</v>
      </c>
      <c r="D6" s="283">
        <v>0</v>
      </c>
      <c r="E6" s="283">
        <v>0</v>
      </c>
      <c r="F6" s="283">
        <v>0</v>
      </c>
      <c r="G6" s="283">
        <v>0</v>
      </c>
      <c r="H6" s="283">
        <v>0</v>
      </c>
      <c r="I6" s="283">
        <v>0</v>
      </c>
      <c r="J6" s="283">
        <v>0</v>
      </c>
      <c r="K6" s="283">
        <v>0</v>
      </c>
      <c r="L6" s="283">
        <v>0</v>
      </c>
      <c r="M6" s="283">
        <v>0</v>
      </c>
      <c r="N6" s="283">
        <v>0</v>
      </c>
      <c r="O6" s="283">
        <v>0</v>
      </c>
      <c r="P6" s="283">
        <v>0</v>
      </c>
      <c r="Q6" s="283">
        <v>0</v>
      </c>
      <c r="R6" s="283">
        <v>0</v>
      </c>
      <c r="S6" s="283">
        <v>0</v>
      </c>
      <c r="T6" s="283">
        <v>0</v>
      </c>
      <c r="U6" s="283">
        <v>0</v>
      </c>
      <c r="V6" s="283">
        <v>0</v>
      </c>
      <c r="W6" s="283">
        <v>0</v>
      </c>
      <c r="X6" s="283">
        <v>0</v>
      </c>
      <c r="Y6" s="283">
        <v>0</v>
      </c>
      <c r="Z6" s="283">
        <v>0</v>
      </c>
      <c r="AA6" s="283">
        <v>0</v>
      </c>
      <c r="AB6" s="283">
        <v>0</v>
      </c>
      <c r="AC6" s="283">
        <v>0</v>
      </c>
      <c r="AD6" s="283">
        <v>0</v>
      </c>
      <c r="AE6" s="283">
        <v>0</v>
      </c>
      <c r="AF6" s="283">
        <v>0</v>
      </c>
      <c r="AG6" s="283">
        <v>0</v>
      </c>
      <c r="AH6" s="283">
        <v>0</v>
      </c>
      <c r="AI6" s="283">
        <v>0</v>
      </c>
      <c r="AJ6" s="283">
        <v>0</v>
      </c>
    </row>
    <row r="7" spans="1:41" ht="15" hidden="1" x14ac:dyDescent="0.25">
      <c r="A7" s="186">
        <f t="shared" si="1"/>
        <v>5</v>
      </c>
      <c r="B7" s="66">
        <f>B.Semanal!B6</f>
        <v>0</v>
      </c>
      <c r="C7" s="181" t="s">
        <v>63</v>
      </c>
      <c r="D7" s="283">
        <v>0</v>
      </c>
      <c r="E7" s="283">
        <v>0</v>
      </c>
      <c r="F7" s="283">
        <v>0</v>
      </c>
      <c r="G7" s="283">
        <v>0</v>
      </c>
      <c r="H7" s="283">
        <v>0</v>
      </c>
      <c r="I7" s="283">
        <v>0</v>
      </c>
      <c r="J7" s="283">
        <v>0</v>
      </c>
      <c r="K7" s="283">
        <v>0</v>
      </c>
      <c r="L7" s="283">
        <v>0</v>
      </c>
      <c r="M7" s="283">
        <v>0</v>
      </c>
      <c r="N7" s="283">
        <v>0</v>
      </c>
      <c r="O7" s="283">
        <v>0</v>
      </c>
      <c r="P7" s="283">
        <v>0</v>
      </c>
      <c r="Q7" s="283">
        <v>0</v>
      </c>
      <c r="R7" s="283">
        <v>0</v>
      </c>
      <c r="S7" s="283">
        <v>0</v>
      </c>
      <c r="T7" s="283">
        <v>0</v>
      </c>
      <c r="U7" s="283">
        <v>0</v>
      </c>
      <c r="V7" s="283">
        <v>0</v>
      </c>
      <c r="W7" s="283">
        <v>0</v>
      </c>
      <c r="X7" s="283">
        <v>0</v>
      </c>
      <c r="Y7" s="283">
        <v>0</v>
      </c>
      <c r="Z7" s="283">
        <v>0</v>
      </c>
      <c r="AA7" s="283">
        <v>0</v>
      </c>
      <c r="AB7" s="283">
        <v>0</v>
      </c>
      <c r="AC7" s="283">
        <v>0</v>
      </c>
      <c r="AD7" s="283">
        <v>0</v>
      </c>
      <c r="AE7" s="283">
        <v>0</v>
      </c>
      <c r="AF7" s="283">
        <v>0</v>
      </c>
      <c r="AG7" s="283">
        <v>0</v>
      </c>
      <c r="AH7" s="283">
        <v>0</v>
      </c>
      <c r="AI7" s="283">
        <v>0</v>
      </c>
      <c r="AJ7" s="283">
        <v>0</v>
      </c>
    </row>
    <row r="8" spans="1:41" ht="15" hidden="1" x14ac:dyDescent="0.25">
      <c r="A8" s="186">
        <f t="shared" si="1"/>
        <v>6</v>
      </c>
      <c r="B8" s="66">
        <f>B.Semanal!B7</f>
        <v>0</v>
      </c>
      <c r="C8" s="181" t="s">
        <v>63</v>
      </c>
      <c r="D8" s="283">
        <v>0</v>
      </c>
      <c r="E8" s="283">
        <v>0</v>
      </c>
      <c r="F8" s="283">
        <v>0</v>
      </c>
      <c r="G8" s="283">
        <v>0</v>
      </c>
      <c r="H8" s="283">
        <v>0</v>
      </c>
      <c r="I8" s="283">
        <v>0</v>
      </c>
      <c r="J8" s="283">
        <v>0</v>
      </c>
      <c r="K8" s="283">
        <v>0</v>
      </c>
      <c r="L8" s="283">
        <v>0</v>
      </c>
      <c r="M8" s="283">
        <v>0</v>
      </c>
      <c r="N8" s="283">
        <v>0</v>
      </c>
      <c r="O8" s="283">
        <v>0</v>
      </c>
      <c r="P8" s="283">
        <v>0</v>
      </c>
      <c r="Q8" s="283">
        <v>0</v>
      </c>
      <c r="R8" s="283">
        <v>0</v>
      </c>
      <c r="S8" s="283">
        <v>0</v>
      </c>
      <c r="T8" s="283">
        <v>0</v>
      </c>
      <c r="U8" s="283">
        <v>0</v>
      </c>
      <c r="V8" s="283">
        <v>0</v>
      </c>
      <c r="W8" s="283">
        <v>0</v>
      </c>
      <c r="X8" s="283">
        <v>0</v>
      </c>
      <c r="Y8" s="283">
        <v>0</v>
      </c>
      <c r="Z8" s="283">
        <v>0</v>
      </c>
      <c r="AA8" s="283">
        <v>0</v>
      </c>
      <c r="AB8" s="283">
        <v>0</v>
      </c>
      <c r="AC8" s="283">
        <v>0</v>
      </c>
      <c r="AD8" s="283">
        <v>0</v>
      </c>
      <c r="AE8" s="283">
        <v>0</v>
      </c>
      <c r="AF8" s="283">
        <v>0</v>
      </c>
      <c r="AG8" s="283">
        <v>0</v>
      </c>
      <c r="AH8" s="283">
        <v>0</v>
      </c>
      <c r="AI8" s="283">
        <v>0</v>
      </c>
      <c r="AJ8" s="283">
        <v>0</v>
      </c>
    </row>
    <row r="9" spans="1:41" ht="15" hidden="1" x14ac:dyDescent="0.25">
      <c r="A9" s="186">
        <f t="shared" si="1"/>
        <v>7</v>
      </c>
      <c r="B9" s="66">
        <f>B.Semanal!B8</f>
        <v>0</v>
      </c>
      <c r="C9" s="181" t="s">
        <v>63</v>
      </c>
      <c r="D9" s="283">
        <v>0</v>
      </c>
      <c r="E9" s="283">
        <v>0</v>
      </c>
      <c r="F9" s="283">
        <v>0</v>
      </c>
      <c r="G9" s="283">
        <v>0</v>
      </c>
      <c r="H9" s="283">
        <v>0</v>
      </c>
      <c r="I9" s="283">
        <v>0</v>
      </c>
      <c r="J9" s="283">
        <v>0</v>
      </c>
      <c r="K9" s="283">
        <v>0</v>
      </c>
      <c r="L9" s="283">
        <v>0</v>
      </c>
      <c r="M9" s="283">
        <v>0</v>
      </c>
      <c r="N9" s="283">
        <v>0</v>
      </c>
      <c r="O9" s="283">
        <v>0</v>
      </c>
      <c r="P9" s="283">
        <v>0</v>
      </c>
      <c r="Q9" s="283">
        <v>0</v>
      </c>
      <c r="R9" s="283">
        <v>0</v>
      </c>
      <c r="S9" s="283">
        <v>0</v>
      </c>
      <c r="T9" s="283">
        <v>0</v>
      </c>
      <c r="U9" s="283">
        <v>0</v>
      </c>
      <c r="V9" s="283">
        <v>0</v>
      </c>
      <c r="W9" s="283">
        <v>0</v>
      </c>
      <c r="X9" s="283">
        <v>0</v>
      </c>
      <c r="Y9" s="283">
        <v>0</v>
      </c>
      <c r="Z9" s="283">
        <v>0</v>
      </c>
      <c r="AA9" s="283">
        <v>0</v>
      </c>
      <c r="AB9" s="283">
        <v>0</v>
      </c>
      <c r="AC9" s="283">
        <v>0</v>
      </c>
      <c r="AD9" s="283">
        <v>0</v>
      </c>
      <c r="AE9" s="283">
        <v>0</v>
      </c>
      <c r="AF9" s="283">
        <v>0</v>
      </c>
      <c r="AG9" s="283">
        <v>0</v>
      </c>
      <c r="AH9" s="283">
        <v>0</v>
      </c>
      <c r="AI9" s="283">
        <v>0</v>
      </c>
      <c r="AJ9" s="283">
        <v>0</v>
      </c>
    </row>
    <row r="10" spans="1:41" ht="15" hidden="1" x14ac:dyDescent="0.25">
      <c r="A10" s="186">
        <f t="shared" si="1"/>
        <v>8</v>
      </c>
      <c r="B10" s="66">
        <f>B.Semanal!B9</f>
        <v>0</v>
      </c>
      <c r="C10" s="181" t="s">
        <v>6</v>
      </c>
      <c r="D10" s="283">
        <v>0</v>
      </c>
      <c r="E10" s="283">
        <v>0</v>
      </c>
      <c r="F10" s="283">
        <v>0</v>
      </c>
      <c r="G10" s="283">
        <v>0</v>
      </c>
      <c r="H10" s="283">
        <v>0</v>
      </c>
      <c r="I10" s="283">
        <v>0</v>
      </c>
      <c r="J10" s="283">
        <v>0</v>
      </c>
      <c r="K10" s="283">
        <v>0</v>
      </c>
      <c r="L10" s="283">
        <v>0</v>
      </c>
      <c r="M10" s="283">
        <v>0</v>
      </c>
      <c r="N10" s="283">
        <v>0</v>
      </c>
      <c r="O10" s="283">
        <v>0</v>
      </c>
      <c r="P10" s="283">
        <v>0</v>
      </c>
      <c r="Q10" s="283">
        <v>0</v>
      </c>
      <c r="R10" s="283">
        <v>0</v>
      </c>
      <c r="S10" s="283">
        <v>0</v>
      </c>
      <c r="T10" s="283">
        <v>0</v>
      </c>
      <c r="U10" s="283">
        <v>0</v>
      </c>
      <c r="V10" s="283">
        <v>0</v>
      </c>
      <c r="W10" s="283">
        <v>0</v>
      </c>
      <c r="X10" s="283">
        <v>0</v>
      </c>
      <c r="Y10" s="283">
        <v>0</v>
      </c>
      <c r="Z10" s="283">
        <v>0</v>
      </c>
      <c r="AA10" s="283">
        <v>0</v>
      </c>
      <c r="AB10" s="283">
        <v>0</v>
      </c>
      <c r="AC10" s="283">
        <v>0</v>
      </c>
      <c r="AD10" s="283">
        <v>0</v>
      </c>
      <c r="AE10" s="283">
        <v>0</v>
      </c>
      <c r="AF10" s="283">
        <v>0</v>
      </c>
      <c r="AG10" s="283">
        <v>0</v>
      </c>
      <c r="AH10" s="283">
        <v>0</v>
      </c>
      <c r="AI10" s="283">
        <v>0</v>
      </c>
      <c r="AJ10" s="283">
        <v>0</v>
      </c>
    </row>
    <row r="11" spans="1:41" ht="15" hidden="1" x14ac:dyDescent="0.25">
      <c r="A11" s="186">
        <f t="shared" si="1"/>
        <v>9</v>
      </c>
      <c r="B11" s="66">
        <f>B.Semanal!B10</f>
        <v>0</v>
      </c>
      <c r="C11" s="181" t="s">
        <v>6</v>
      </c>
      <c r="D11" s="283">
        <v>0</v>
      </c>
      <c r="E11" s="283">
        <v>0</v>
      </c>
      <c r="F11" s="283">
        <v>0</v>
      </c>
      <c r="G11" s="283">
        <v>0</v>
      </c>
      <c r="H11" s="283">
        <v>0</v>
      </c>
      <c r="I11" s="283">
        <v>0</v>
      </c>
      <c r="J11" s="283">
        <v>0</v>
      </c>
      <c r="K11" s="283">
        <v>0</v>
      </c>
      <c r="L11" s="283">
        <v>0</v>
      </c>
      <c r="M11" s="283">
        <v>0</v>
      </c>
      <c r="N11" s="283">
        <v>0</v>
      </c>
      <c r="O11" s="283">
        <v>0</v>
      </c>
      <c r="P11" s="283">
        <v>0</v>
      </c>
      <c r="Q11" s="283">
        <v>0</v>
      </c>
      <c r="R11" s="283">
        <v>0</v>
      </c>
      <c r="S11" s="283">
        <v>0</v>
      </c>
      <c r="T11" s="283">
        <v>0</v>
      </c>
      <c r="U11" s="283">
        <v>0</v>
      </c>
      <c r="V11" s="283">
        <v>0</v>
      </c>
      <c r="W11" s="283">
        <v>0</v>
      </c>
      <c r="X11" s="283">
        <v>0</v>
      </c>
      <c r="Y11" s="283">
        <v>0</v>
      </c>
      <c r="Z11" s="283">
        <v>0</v>
      </c>
      <c r="AA11" s="283">
        <v>0</v>
      </c>
      <c r="AB11" s="283">
        <v>0</v>
      </c>
      <c r="AC11" s="283">
        <v>0</v>
      </c>
      <c r="AD11" s="283">
        <v>0</v>
      </c>
      <c r="AE11" s="283">
        <v>0</v>
      </c>
      <c r="AF11" s="283">
        <v>0</v>
      </c>
      <c r="AG11" s="283">
        <v>0</v>
      </c>
      <c r="AH11" s="283">
        <v>0</v>
      </c>
      <c r="AI11" s="283">
        <v>0</v>
      </c>
      <c r="AJ11" s="283">
        <v>0</v>
      </c>
    </row>
    <row r="12" spans="1:41" customFormat="1" ht="15.75" hidden="1" x14ac:dyDescent="0.25">
      <c r="A12" s="186">
        <f t="shared" si="1"/>
        <v>10</v>
      </c>
      <c r="B12" s="66">
        <f>B.Semanal!B11</f>
        <v>0</v>
      </c>
      <c r="C12" s="182" t="s">
        <v>21</v>
      </c>
      <c r="D12" s="283">
        <v>0</v>
      </c>
      <c r="E12" s="283">
        <v>0</v>
      </c>
      <c r="F12" s="283">
        <v>0</v>
      </c>
      <c r="G12" s="283">
        <v>0</v>
      </c>
      <c r="H12" s="283">
        <v>0</v>
      </c>
      <c r="I12" s="283">
        <v>0</v>
      </c>
      <c r="J12" s="283">
        <v>0</v>
      </c>
      <c r="K12" s="283">
        <v>0</v>
      </c>
      <c r="L12" s="283">
        <v>0</v>
      </c>
      <c r="M12" s="283">
        <v>0</v>
      </c>
      <c r="N12" s="283">
        <v>0</v>
      </c>
      <c r="O12" s="283">
        <v>0</v>
      </c>
      <c r="P12" s="283">
        <v>0</v>
      </c>
      <c r="Q12" s="283">
        <v>0</v>
      </c>
      <c r="R12" s="283">
        <v>0</v>
      </c>
      <c r="S12" s="283">
        <v>0</v>
      </c>
      <c r="T12" s="283">
        <v>0</v>
      </c>
      <c r="U12" s="283">
        <v>0</v>
      </c>
      <c r="V12" s="283">
        <v>0</v>
      </c>
      <c r="W12" s="283">
        <v>0</v>
      </c>
      <c r="X12" s="283">
        <v>0</v>
      </c>
      <c r="Y12" s="283">
        <v>0</v>
      </c>
      <c r="Z12" s="283">
        <v>0</v>
      </c>
      <c r="AA12" s="283">
        <v>0</v>
      </c>
      <c r="AB12" s="283">
        <v>0</v>
      </c>
      <c r="AC12" s="283">
        <v>0</v>
      </c>
      <c r="AD12" s="283">
        <v>0</v>
      </c>
      <c r="AE12" s="283">
        <v>0</v>
      </c>
      <c r="AF12" s="283">
        <v>0</v>
      </c>
      <c r="AG12" s="283">
        <v>0</v>
      </c>
      <c r="AH12" s="283">
        <v>0</v>
      </c>
      <c r="AI12" s="283">
        <v>0</v>
      </c>
      <c r="AJ12" s="283">
        <v>0</v>
      </c>
    </row>
    <row r="13" spans="1:41" ht="15" hidden="1" x14ac:dyDescent="0.25">
      <c r="A13" s="186">
        <f t="shared" si="1"/>
        <v>11</v>
      </c>
      <c r="B13" s="66">
        <f>B.Semanal!B12</f>
        <v>0</v>
      </c>
      <c r="C13" s="181" t="s">
        <v>66</v>
      </c>
      <c r="D13" s="283">
        <v>0</v>
      </c>
      <c r="E13" s="283">
        <v>0</v>
      </c>
      <c r="F13" s="283">
        <v>0</v>
      </c>
      <c r="G13" s="283">
        <v>0</v>
      </c>
      <c r="H13" s="283">
        <v>0</v>
      </c>
      <c r="I13" s="283">
        <v>0</v>
      </c>
      <c r="J13" s="283">
        <v>0</v>
      </c>
      <c r="K13" s="283">
        <v>0</v>
      </c>
      <c r="L13" s="283">
        <v>0</v>
      </c>
      <c r="M13" s="283">
        <v>0</v>
      </c>
      <c r="N13" s="283">
        <v>0</v>
      </c>
      <c r="O13" s="283">
        <v>0</v>
      </c>
      <c r="P13" s="283">
        <v>0</v>
      </c>
      <c r="Q13" s="283">
        <v>0</v>
      </c>
      <c r="R13" s="283">
        <v>0</v>
      </c>
      <c r="S13" s="283">
        <v>0</v>
      </c>
      <c r="T13" s="283">
        <v>0</v>
      </c>
      <c r="U13" s="283">
        <v>0</v>
      </c>
      <c r="V13" s="283">
        <v>0</v>
      </c>
      <c r="W13" s="283">
        <v>0</v>
      </c>
      <c r="X13" s="283">
        <v>0</v>
      </c>
      <c r="Y13" s="283">
        <v>0</v>
      </c>
      <c r="Z13" s="283">
        <v>0</v>
      </c>
      <c r="AA13" s="283">
        <v>0</v>
      </c>
      <c r="AB13" s="283">
        <v>0</v>
      </c>
      <c r="AC13" s="283">
        <v>0</v>
      </c>
      <c r="AD13" s="283">
        <v>0</v>
      </c>
      <c r="AE13" s="283">
        <v>0</v>
      </c>
      <c r="AF13" s="283">
        <v>0</v>
      </c>
      <c r="AG13" s="283">
        <v>0</v>
      </c>
      <c r="AH13" s="283">
        <v>0</v>
      </c>
      <c r="AI13" s="283">
        <v>0</v>
      </c>
      <c r="AJ13" s="283">
        <v>0</v>
      </c>
    </row>
    <row r="14" spans="1:41" ht="15" hidden="1" x14ac:dyDescent="0.25">
      <c r="A14" s="186">
        <f t="shared" si="1"/>
        <v>12</v>
      </c>
      <c r="B14" s="66">
        <f>B.Semanal!B13</f>
        <v>0</v>
      </c>
      <c r="C14" s="183" t="s">
        <v>66</v>
      </c>
      <c r="D14" s="283">
        <v>0</v>
      </c>
      <c r="E14" s="283">
        <v>0</v>
      </c>
      <c r="F14" s="283">
        <v>0</v>
      </c>
      <c r="G14" s="283">
        <v>0</v>
      </c>
      <c r="H14" s="283">
        <v>0</v>
      </c>
      <c r="I14" s="283">
        <v>0</v>
      </c>
      <c r="J14" s="283">
        <v>0</v>
      </c>
      <c r="K14" s="283">
        <v>0</v>
      </c>
      <c r="L14" s="283">
        <v>0</v>
      </c>
      <c r="M14" s="283">
        <v>0</v>
      </c>
      <c r="N14" s="283">
        <v>0</v>
      </c>
      <c r="O14" s="283">
        <v>0</v>
      </c>
      <c r="P14" s="283">
        <v>0</v>
      </c>
      <c r="Q14" s="283">
        <v>0</v>
      </c>
      <c r="R14" s="283">
        <v>0</v>
      </c>
      <c r="S14" s="283">
        <v>0</v>
      </c>
      <c r="T14" s="283">
        <v>0</v>
      </c>
      <c r="U14" s="283">
        <v>0</v>
      </c>
      <c r="V14" s="283">
        <v>0</v>
      </c>
      <c r="W14" s="283">
        <v>0</v>
      </c>
      <c r="X14" s="283">
        <v>0</v>
      </c>
      <c r="Y14" s="283">
        <v>0</v>
      </c>
      <c r="Z14" s="283">
        <v>0</v>
      </c>
      <c r="AA14" s="283">
        <v>0</v>
      </c>
      <c r="AB14" s="283">
        <v>0</v>
      </c>
      <c r="AC14" s="283">
        <v>0</v>
      </c>
      <c r="AD14" s="283">
        <v>0</v>
      </c>
      <c r="AE14" s="283">
        <v>0</v>
      </c>
      <c r="AF14" s="283">
        <v>0</v>
      </c>
      <c r="AG14" s="283">
        <v>0</v>
      </c>
      <c r="AH14" s="283">
        <v>0</v>
      </c>
      <c r="AI14" s="283">
        <v>0</v>
      </c>
      <c r="AJ14" s="283">
        <v>0</v>
      </c>
    </row>
    <row r="15" spans="1:41" ht="15" hidden="1" x14ac:dyDescent="0.25">
      <c r="A15" s="186">
        <f t="shared" si="1"/>
        <v>13</v>
      </c>
      <c r="B15" s="66">
        <f>B.Semanal!B14</f>
        <v>0</v>
      </c>
      <c r="C15" s="183" t="s">
        <v>102</v>
      </c>
      <c r="D15" s="283">
        <v>0</v>
      </c>
      <c r="E15" s="283">
        <v>0</v>
      </c>
      <c r="F15" s="283">
        <v>0</v>
      </c>
      <c r="G15" s="283">
        <v>0</v>
      </c>
      <c r="H15" s="283">
        <v>0</v>
      </c>
      <c r="I15" s="283">
        <v>0</v>
      </c>
      <c r="J15" s="283">
        <v>0</v>
      </c>
      <c r="K15" s="283">
        <v>0</v>
      </c>
      <c r="L15" s="283">
        <v>0</v>
      </c>
      <c r="M15" s="283">
        <v>0</v>
      </c>
      <c r="N15" s="283">
        <v>0</v>
      </c>
      <c r="O15" s="283">
        <v>0</v>
      </c>
      <c r="P15" s="283">
        <v>0</v>
      </c>
      <c r="Q15" s="283">
        <v>0</v>
      </c>
      <c r="R15" s="283">
        <v>0</v>
      </c>
      <c r="S15" s="283">
        <v>0</v>
      </c>
      <c r="T15" s="283">
        <v>0</v>
      </c>
      <c r="U15" s="283">
        <v>0</v>
      </c>
      <c r="V15" s="283">
        <v>0</v>
      </c>
      <c r="W15" s="283">
        <v>0</v>
      </c>
      <c r="X15" s="283">
        <v>0</v>
      </c>
      <c r="Y15" s="283">
        <v>0</v>
      </c>
      <c r="Z15" s="283">
        <v>0</v>
      </c>
      <c r="AA15" s="283">
        <v>0</v>
      </c>
      <c r="AB15" s="283">
        <v>0</v>
      </c>
      <c r="AC15" s="283">
        <v>0</v>
      </c>
      <c r="AD15" s="283">
        <v>0</v>
      </c>
      <c r="AE15" s="283">
        <v>0</v>
      </c>
      <c r="AF15" s="283">
        <v>0</v>
      </c>
      <c r="AG15" s="283">
        <v>0</v>
      </c>
      <c r="AH15" s="283">
        <v>0</v>
      </c>
      <c r="AI15" s="283">
        <v>0</v>
      </c>
      <c r="AJ15" s="283">
        <v>0</v>
      </c>
    </row>
    <row r="16" spans="1:41" ht="15" hidden="1" x14ac:dyDescent="0.25">
      <c r="A16" s="186">
        <f t="shared" si="1"/>
        <v>14</v>
      </c>
      <c r="B16" s="66">
        <f>B.Semanal!B15</f>
        <v>0</v>
      </c>
      <c r="C16" s="183" t="s">
        <v>102</v>
      </c>
      <c r="D16" s="283">
        <v>0</v>
      </c>
      <c r="E16" s="283">
        <v>0</v>
      </c>
      <c r="F16" s="283">
        <v>0</v>
      </c>
      <c r="G16" s="283">
        <v>0</v>
      </c>
      <c r="H16" s="283">
        <v>0</v>
      </c>
      <c r="I16" s="283">
        <v>0</v>
      </c>
      <c r="J16" s="283">
        <v>0</v>
      </c>
      <c r="K16" s="283">
        <v>0</v>
      </c>
      <c r="L16" s="283">
        <v>0</v>
      </c>
      <c r="M16" s="283">
        <v>0</v>
      </c>
      <c r="N16" s="283">
        <v>0</v>
      </c>
      <c r="O16" s="283">
        <v>0</v>
      </c>
      <c r="P16" s="283">
        <v>0</v>
      </c>
      <c r="Q16" s="283">
        <v>0</v>
      </c>
      <c r="R16" s="283">
        <v>0</v>
      </c>
      <c r="S16" s="283">
        <v>0</v>
      </c>
      <c r="T16" s="283">
        <v>0</v>
      </c>
      <c r="U16" s="283">
        <v>0</v>
      </c>
      <c r="V16" s="283">
        <v>0</v>
      </c>
      <c r="W16" s="283">
        <v>0</v>
      </c>
      <c r="X16" s="283">
        <v>0</v>
      </c>
      <c r="Y16" s="283">
        <v>0</v>
      </c>
      <c r="Z16" s="283">
        <v>0</v>
      </c>
      <c r="AA16" s="283">
        <v>0</v>
      </c>
      <c r="AB16" s="283">
        <v>0</v>
      </c>
      <c r="AC16" s="283">
        <v>0</v>
      </c>
      <c r="AD16" s="283">
        <v>0</v>
      </c>
      <c r="AE16" s="283">
        <v>0</v>
      </c>
      <c r="AF16" s="283">
        <v>0</v>
      </c>
      <c r="AG16" s="283">
        <v>0</v>
      </c>
      <c r="AH16" s="283">
        <v>0</v>
      </c>
      <c r="AI16" s="283">
        <v>0</v>
      </c>
      <c r="AJ16" s="283">
        <v>0</v>
      </c>
    </row>
    <row r="17" spans="1:36" ht="15" hidden="1" x14ac:dyDescent="0.25">
      <c r="A17" s="186">
        <f>A16+1</f>
        <v>15</v>
      </c>
      <c r="B17" s="66">
        <f>B.Semanal!B16</f>
        <v>0</v>
      </c>
      <c r="C17" s="183" t="s">
        <v>6</v>
      </c>
      <c r="D17" s="283">
        <v>0</v>
      </c>
      <c r="E17" s="283">
        <v>0</v>
      </c>
      <c r="F17" s="283">
        <v>0</v>
      </c>
      <c r="G17" s="283">
        <v>0</v>
      </c>
      <c r="H17" s="283">
        <v>0</v>
      </c>
      <c r="I17" s="283">
        <v>0</v>
      </c>
      <c r="J17" s="283">
        <v>0</v>
      </c>
      <c r="K17" s="283">
        <v>0</v>
      </c>
      <c r="L17" s="283">
        <v>0</v>
      </c>
      <c r="M17" s="283">
        <v>0</v>
      </c>
      <c r="N17" s="283">
        <v>0</v>
      </c>
      <c r="O17" s="283">
        <v>0</v>
      </c>
      <c r="P17" s="283">
        <v>0</v>
      </c>
      <c r="Q17" s="283">
        <v>0</v>
      </c>
      <c r="R17" s="283">
        <v>0</v>
      </c>
      <c r="S17" s="283">
        <v>0</v>
      </c>
      <c r="T17" s="283">
        <v>0</v>
      </c>
      <c r="U17" s="283">
        <v>0</v>
      </c>
      <c r="V17" s="283">
        <v>0</v>
      </c>
      <c r="W17" s="283">
        <v>0</v>
      </c>
      <c r="X17" s="283">
        <v>0</v>
      </c>
      <c r="Y17" s="283">
        <v>0</v>
      </c>
      <c r="Z17" s="283">
        <v>0</v>
      </c>
      <c r="AA17" s="283">
        <v>0</v>
      </c>
      <c r="AB17" s="283">
        <v>0</v>
      </c>
      <c r="AC17" s="283">
        <v>0</v>
      </c>
      <c r="AD17" s="283">
        <v>0</v>
      </c>
      <c r="AE17" s="283">
        <v>0</v>
      </c>
      <c r="AF17" s="283">
        <v>0</v>
      </c>
      <c r="AG17" s="283">
        <v>0</v>
      </c>
      <c r="AH17" s="283">
        <v>0</v>
      </c>
      <c r="AI17" s="283">
        <v>0</v>
      </c>
      <c r="AJ17" s="283">
        <v>0</v>
      </c>
    </row>
    <row r="18" spans="1:36" ht="15" hidden="1" x14ac:dyDescent="0.25">
      <c r="A18" s="186">
        <f t="shared" si="1"/>
        <v>16</v>
      </c>
      <c r="B18" s="66">
        <f>B.Semanal!B17</f>
        <v>0</v>
      </c>
      <c r="C18" s="183" t="s">
        <v>6</v>
      </c>
      <c r="D18" s="283">
        <v>0</v>
      </c>
      <c r="E18" s="283">
        <v>0</v>
      </c>
      <c r="F18" s="283">
        <v>0</v>
      </c>
      <c r="G18" s="283">
        <v>0</v>
      </c>
      <c r="H18" s="283">
        <v>0</v>
      </c>
      <c r="I18" s="283">
        <v>0</v>
      </c>
      <c r="J18" s="283">
        <v>0</v>
      </c>
      <c r="K18" s="283">
        <v>0</v>
      </c>
      <c r="L18" s="283">
        <v>0</v>
      </c>
      <c r="M18" s="283">
        <v>0</v>
      </c>
      <c r="N18" s="283">
        <v>0</v>
      </c>
      <c r="O18" s="283">
        <v>0</v>
      </c>
      <c r="P18" s="283">
        <v>0</v>
      </c>
      <c r="Q18" s="283">
        <v>0</v>
      </c>
      <c r="R18" s="283">
        <v>0</v>
      </c>
      <c r="S18" s="283">
        <v>0</v>
      </c>
      <c r="T18" s="283">
        <v>0</v>
      </c>
      <c r="U18" s="283">
        <v>0</v>
      </c>
      <c r="V18" s="283">
        <v>0</v>
      </c>
      <c r="W18" s="283">
        <v>0</v>
      </c>
      <c r="X18" s="283">
        <v>0</v>
      </c>
      <c r="Y18" s="283">
        <v>0</v>
      </c>
      <c r="Z18" s="283">
        <v>0</v>
      </c>
      <c r="AA18" s="283">
        <v>0</v>
      </c>
      <c r="AB18" s="283">
        <v>0</v>
      </c>
      <c r="AC18" s="283">
        <v>0</v>
      </c>
      <c r="AD18" s="283">
        <v>0</v>
      </c>
      <c r="AE18" s="283">
        <v>0</v>
      </c>
      <c r="AF18" s="283">
        <v>0</v>
      </c>
      <c r="AG18" s="283">
        <v>0</v>
      </c>
      <c r="AH18" s="283">
        <v>0</v>
      </c>
      <c r="AI18" s="283">
        <v>0</v>
      </c>
      <c r="AJ18" s="283">
        <v>0</v>
      </c>
    </row>
    <row r="19" spans="1:36" ht="15" hidden="1" x14ac:dyDescent="0.25">
      <c r="A19" s="186">
        <f t="shared" si="1"/>
        <v>17</v>
      </c>
      <c r="B19" s="66">
        <f>B.Semanal!B18</f>
        <v>0</v>
      </c>
      <c r="C19" s="183" t="s">
        <v>6</v>
      </c>
      <c r="D19" s="283"/>
      <c r="E19" s="283">
        <v>0</v>
      </c>
      <c r="F19" s="283">
        <v>0</v>
      </c>
      <c r="G19" s="283">
        <v>0</v>
      </c>
      <c r="H19" s="283">
        <v>0</v>
      </c>
      <c r="I19" s="283">
        <v>0</v>
      </c>
      <c r="J19" s="283">
        <v>0</v>
      </c>
      <c r="K19" s="283">
        <v>0</v>
      </c>
      <c r="L19" s="283">
        <v>0</v>
      </c>
      <c r="M19" s="283">
        <v>0</v>
      </c>
      <c r="N19" s="283">
        <v>0</v>
      </c>
      <c r="O19" s="283">
        <v>0</v>
      </c>
      <c r="P19" s="283">
        <v>0</v>
      </c>
      <c r="Q19" s="283">
        <v>0</v>
      </c>
      <c r="R19" s="283">
        <v>0</v>
      </c>
      <c r="S19" s="283">
        <v>0</v>
      </c>
      <c r="T19" s="283">
        <v>0</v>
      </c>
      <c r="U19" s="283">
        <v>0</v>
      </c>
      <c r="V19" s="283">
        <v>0</v>
      </c>
      <c r="W19" s="283">
        <v>0</v>
      </c>
      <c r="X19" s="283">
        <v>0</v>
      </c>
      <c r="Y19" s="283">
        <v>0</v>
      </c>
      <c r="Z19" s="283">
        <v>0</v>
      </c>
      <c r="AA19" s="283">
        <v>0</v>
      </c>
      <c r="AB19" s="283">
        <v>0</v>
      </c>
      <c r="AC19" s="283">
        <v>0</v>
      </c>
      <c r="AD19" s="283">
        <v>0</v>
      </c>
      <c r="AE19" s="283">
        <v>0</v>
      </c>
      <c r="AF19" s="283">
        <v>0</v>
      </c>
      <c r="AG19" s="283">
        <v>0</v>
      </c>
      <c r="AH19" s="283">
        <v>0</v>
      </c>
      <c r="AI19" s="283">
        <v>0</v>
      </c>
      <c r="AJ19" s="283">
        <v>0</v>
      </c>
    </row>
    <row r="20" spans="1:36" ht="15" x14ac:dyDescent="0.25">
      <c r="A20" s="186">
        <f t="shared" si="1"/>
        <v>18</v>
      </c>
      <c r="B20" s="66" t="str">
        <f>B.Semanal!B19</f>
        <v>Indicador 1</v>
      </c>
      <c r="C20" s="183"/>
      <c r="D20" s="283">
        <v>44991.360000000001</v>
      </c>
      <c r="E20" s="283">
        <v>40424.28</v>
      </c>
      <c r="F20" s="283">
        <v>41555.279999999999</v>
      </c>
      <c r="G20" s="283">
        <v>34714.89</v>
      </c>
      <c r="H20" s="283">
        <v>44581.72</v>
      </c>
      <c r="I20" s="283">
        <v>74952.600000000006</v>
      </c>
      <c r="J20" s="283">
        <v>72211.44</v>
      </c>
      <c r="K20" s="283">
        <v>67748.59</v>
      </c>
      <c r="L20" s="283">
        <v>49261.66</v>
      </c>
      <c r="M20" s="283">
        <v>75963.839999999997</v>
      </c>
      <c r="N20" s="283">
        <v>55365.3</v>
      </c>
      <c r="O20" s="283">
        <v>45043.740000000005</v>
      </c>
      <c r="P20" s="283">
        <v>50674.5</v>
      </c>
      <c r="Q20" s="283">
        <v>44756.4</v>
      </c>
      <c r="R20" s="283">
        <v>57587.040000000001</v>
      </c>
      <c r="S20" s="283">
        <v>71842.080000000002</v>
      </c>
      <c r="T20" s="283">
        <v>71362.62</v>
      </c>
      <c r="U20" s="283">
        <v>60049.1</v>
      </c>
      <c r="V20" s="283">
        <v>69161</v>
      </c>
      <c r="W20" s="283">
        <v>47170.89</v>
      </c>
      <c r="X20" s="283">
        <v>74424.92</v>
      </c>
      <c r="Y20" s="283">
        <v>41073.130000000005</v>
      </c>
      <c r="Z20" s="283">
        <v>50684.61</v>
      </c>
      <c r="AA20" s="283">
        <v>48808.7</v>
      </c>
      <c r="AB20" s="283">
        <v>43193.8</v>
      </c>
      <c r="AC20" s="283">
        <v>41988.1</v>
      </c>
      <c r="AD20" s="283">
        <v>61156.65</v>
      </c>
      <c r="AE20" s="283">
        <v>62360.729999999996</v>
      </c>
      <c r="AF20" s="283">
        <v>43449</v>
      </c>
      <c r="AG20" s="283">
        <v>74105.460000000006</v>
      </c>
      <c r="AH20" s="283">
        <v>0</v>
      </c>
      <c r="AI20" s="283">
        <v>0</v>
      </c>
      <c r="AJ20" s="283">
        <v>0</v>
      </c>
    </row>
    <row r="21" spans="1:36" ht="15" hidden="1" x14ac:dyDescent="0.25">
      <c r="A21" s="186">
        <f t="shared" si="1"/>
        <v>19</v>
      </c>
      <c r="B21" s="66">
        <f>B.Semanal!B20</f>
        <v>0</v>
      </c>
      <c r="C21" s="183" t="s">
        <v>63</v>
      </c>
      <c r="D21" s="283">
        <v>0</v>
      </c>
      <c r="E21" s="283">
        <v>0</v>
      </c>
      <c r="F21" s="283">
        <v>0</v>
      </c>
      <c r="G21" s="283">
        <v>0</v>
      </c>
      <c r="H21" s="283">
        <v>0</v>
      </c>
      <c r="I21" s="283">
        <v>0</v>
      </c>
      <c r="J21" s="283">
        <v>0</v>
      </c>
      <c r="K21" s="283">
        <v>0</v>
      </c>
      <c r="L21" s="283">
        <v>0</v>
      </c>
      <c r="M21" s="283">
        <v>0</v>
      </c>
      <c r="N21" s="283">
        <v>0</v>
      </c>
      <c r="O21" s="283">
        <v>0</v>
      </c>
      <c r="P21" s="283">
        <v>0</v>
      </c>
      <c r="Q21" s="283">
        <v>0</v>
      </c>
      <c r="R21" s="283">
        <v>0</v>
      </c>
      <c r="S21" s="283">
        <v>0</v>
      </c>
      <c r="T21" s="283">
        <v>0</v>
      </c>
      <c r="U21" s="283">
        <v>0</v>
      </c>
      <c r="V21" s="283">
        <v>0</v>
      </c>
      <c r="W21" s="283">
        <v>0</v>
      </c>
      <c r="X21" s="283">
        <v>0</v>
      </c>
      <c r="Y21" s="283">
        <v>0</v>
      </c>
      <c r="Z21" s="283">
        <v>0</v>
      </c>
      <c r="AA21" s="283">
        <v>0</v>
      </c>
      <c r="AB21" s="283">
        <v>0</v>
      </c>
      <c r="AC21" s="283">
        <v>0</v>
      </c>
      <c r="AD21" s="283">
        <v>0</v>
      </c>
      <c r="AE21" s="283">
        <v>0</v>
      </c>
      <c r="AF21" s="283">
        <v>0</v>
      </c>
      <c r="AG21" s="283">
        <v>0</v>
      </c>
      <c r="AH21" s="283">
        <v>0</v>
      </c>
      <c r="AI21" s="283">
        <v>0</v>
      </c>
      <c r="AJ21" s="283">
        <v>0</v>
      </c>
    </row>
    <row r="22" spans="1:36" ht="15" hidden="1" x14ac:dyDescent="0.25">
      <c r="A22" s="186">
        <f t="shared" si="1"/>
        <v>20</v>
      </c>
      <c r="B22" s="66">
        <f>B.Semanal!B21</f>
        <v>0</v>
      </c>
      <c r="C22" s="183" t="s">
        <v>64</v>
      </c>
      <c r="D22" s="283">
        <v>0</v>
      </c>
      <c r="E22" s="283">
        <v>0</v>
      </c>
      <c r="F22" s="283">
        <v>0</v>
      </c>
      <c r="G22" s="283">
        <v>0</v>
      </c>
      <c r="H22" s="283">
        <v>0</v>
      </c>
      <c r="I22" s="283">
        <v>0</v>
      </c>
      <c r="J22" s="283">
        <v>0</v>
      </c>
      <c r="K22" s="283">
        <v>0</v>
      </c>
      <c r="L22" s="283">
        <v>0</v>
      </c>
      <c r="M22" s="283">
        <v>0</v>
      </c>
      <c r="N22" s="283">
        <v>0</v>
      </c>
      <c r="O22" s="283">
        <v>0</v>
      </c>
      <c r="P22" s="283">
        <v>0</v>
      </c>
      <c r="Q22" s="283">
        <v>0</v>
      </c>
      <c r="R22" s="283">
        <v>0</v>
      </c>
      <c r="S22" s="283">
        <v>0</v>
      </c>
      <c r="T22" s="283">
        <v>0</v>
      </c>
      <c r="U22" s="283">
        <v>0</v>
      </c>
      <c r="V22" s="283">
        <v>0</v>
      </c>
      <c r="W22" s="283">
        <v>0</v>
      </c>
      <c r="X22" s="283">
        <v>0</v>
      </c>
      <c r="Y22" s="283">
        <v>0</v>
      </c>
      <c r="Z22" s="283">
        <v>0</v>
      </c>
      <c r="AA22" s="283">
        <v>0</v>
      </c>
      <c r="AB22" s="283">
        <v>0</v>
      </c>
      <c r="AC22" s="283">
        <v>0</v>
      </c>
      <c r="AD22" s="283">
        <v>0</v>
      </c>
      <c r="AE22" s="283">
        <v>0</v>
      </c>
      <c r="AF22" s="283">
        <v>0</v>
      </c>
      <c r="AG22" s="283">
        <v>0</v>
      </c>
      <c r="AH22" s="283">
        <v>0</v>
      </c>
      <c r="AI22" s="283">
        <v>0</v>
      </c>
      <c r="AJ22" s="283">
        <v>0</v>
      </c>
    </row>
    <row r="23" spans="1:36" ht="15" hidden="1" x14ac:dyDescent="0.25">
      <c r="A23" s="186">
        <f t="shared" si="1"/>
        <v>21</v>
      </c>
      <c r="B23" s="66">
        <f>B.Semanal!B22</f>
        <v>0</v>
      </c>
      <c r="C23" s="183" t="s">
        <v>63</v>
      </c>
      <c r="D23" s="283">
        <v>0</v>
      </c>
      <c r="E23" s="283">
        <v>0</v>
      </c>
      <c r="F23" s="283">
        <v>0</v>
      </c>
      <c r="G23" s="283">
        <v>0</v>
      </c>
      <c r="H23" s="283">
        <v>0</v>
      </c>
      <c r="I23" s="283">
        <v>0</v>
      </c>
      <c r="J23" s="283">
        <v>0</v>
      </c>
      <c r="K23" s="283">
        <v>0</v>
      </c>
      <c r="L23" s="283">
        <v>0</v>
      </c>
      <c r="M23" s="283">
        <v>0</v>
      </c>
      <c r="N23" s="283">
        <v>0</v>
      </c>
      <c r="O23" s="283">
        <v>0</v>
      </c>
      <c r="P23" s="283">
        <v>0</v>
      </c>
      <c r="Q23" s="283">
        <v>0</v>
      </c>
      <c r="R23" s="283">
        <v>0</v>
      </c>
      <c r="S23" s="283">
        <v>0</v>
      </c>
      <c r="T23" s="283">
        <v>0</v>
      </c>
      <c r="U23" s="283">
        <v>0</v>
      </c>
      <c r="V23" s="283">
        <v>0</v>
      </c>
      <c r="W23" s="283">
        <v>0</v>
      </c>
      <c r="X23" s="283">
        <v>0</v>
      </c>
      <c r="Y23" s="283">
        <v>0</v>
      </c>
      <c r="Z23" s="283">
        <v>0</v>
      </c>
      <c r="AA23" s="283">
        <v>0</v>
      </c>
      <c r="AB23" s="283">
        <v>0</v>
      </c>
      <c r="AC23" s="283">
        <v>0</v>
      </c>
      <c r="AD23" s="283">
        <v>0</v>
      </c>
      <c r="AE23" s="283">
        <v>0</v>
      </c>
      <c r="AF23" s="283">
        <v>0</v>
      </c>
      <c r="AG23" s="283">
        <v>0</v>
      </c>
      <c r="AH23" s="283">
        <v>0</v>
      </c>
      <c r="AI23" s="283">
        <v>0</v>
      </c>
      <c r="AJ23" s="283">
        <v>0</v>
      </c>
    </row>
    <row r="24" spans="1:36" ht="15" x14ac:dyDescent="0.25">
      <c r="A24" s="186">
        <f t="shared" si="1"/>
        <v>22</v>
      </c>
      <c r="B24" s="66" t="str">
        <f>B.Semanal!B23</f>
        <v>Indicador 2</v>
      </c>
      <c r="D24" s="283">
        <v>4248.96</v>
      </c>
      <c r="E24" s="283">
        <v>3759.6</v>
      </c>
      <c r="F24" s="283">
        <v>2784.6</v>
      </c>
      <c r="G24" s="283">
        <v>3313.8</v>
      </c>
      <c r="H24" s="283">
        <v>3367.22</v>
      </c>
      <c r="I24" s="283">
        <v>6843.36</v>
      </c>
      <c r="J24" s="283">
        <v>4605.7</v>
      </c>
      <c r="K24" s="283">
        <v>5307.12</v>
      </c>
      <c r="L24" s="283">
        <v>5226.34</v>
      </c>
      <c r="M24" s="283">
        <v>5757.92</v>
      </c>
      <c r="N24" s="283">
        <v>4618.8</v>
      </c>
      <c r="O24" s="283">
        <v>4214.07</v>
      </c>
      <c r="P24" s="283">
        <v>2181.75</v>
      </c>
      <c r="Q24" s="283">
        <v>3666.24</v>
      </c>
      <c r="R24" s="283">
        <v>5862.0599999999995</v>
      </c>
      <c r="S24" s="283">
        <v>4363.0600000000004</v>
      </c>
      <c r="T24" s="283">
        <v>4022.9</v>
      </c>
      <c r="U24" s="283">
        <v>5223.25</v>
      </c>
      <c r="V24" s="283">
        <v>3964</v>
      </c>
      <c r="W24" s="283">
        <v>4807.78</v>
      </c>
      <c r="X24" s="283">
        <v>3120.12</v>
      </c>
      <c r="Y24" s="283">
        <v>3040.85</v>
      </c>
      <c r="Z24" s="283">
        <v>3318.81</v>
      </c>
      <c r="AA24" s="283">
        <v>3796.1</v>
      </c>
      <c r="AB24" s="283">
        <v>2985.45</v>
      </c>
      <c r="AC24" s="283">
        <v>4771.58</v>
      </c>
      <c r="AD24" s="283">
        <v>4727.7</v>
      </c>
      <c r="AE24" s="283">
        <v>5112.12</v>
      </c>
      <c r="AF24" s="283">
        <v>3941.4</v>
      </c>
      <c r="AG24" s="283">
        <v>5286.6</v>
      </c>
      <c r="AH24" s="283">
        <v>0</v>
      </c>
      <c r="AI24" s="283">
        <v>0</v>
      </c>
      <c r="AJ24" s="283">
        <v>0</v>
      </c>
    </row>
    <row r="25" spans="1:36" ht="15" x14ac:dyDescent="0.25">
      <c r="A25" s="186">
        <f t="shared" si="1"/>
        <v>23</v>
      </c>
      <c r="B25" s="66" t="str">
        <f>B.Semanal!B24</f>
        <v>Indicador 10</v>
      </c>
      <c r="C25" s="183"/>
      <c r="D25" s="283">
        <v>57.682393667430411</v>
      </c>
      <c r="E25" s="283">
        <v>66.400417282180825</v>
      </c>
      <c r="F25" s="283">
        <v>69.554329855646571</v>
      </c>
      <c r="G25" s="283">
        <v>56.178497191099154</v>
      </c>
      <c r="H25" s="283">
        <v>55.286775013462659</v>
      </c>
      <c r="I25" s="283">
        <v>103.00255082946842</v>
      </c>
      <c r="J25" s="283">
        <v>103.00255082946842</v>
      </c>
      <c r="K25" s="283">
        <v>82.887211534663521</v>
      </c>
      <c r="L25" s="283">
        <v>77.503150883483798</v>
      </c>
      <c r="M25" s="283">
        <v>88.069938710706964</v>
      </c>
      <c r="N25" s="283">
        <v>72.076363056260618</v>
      </c>
      <c r="O25" s="283">
        <v>51.030505593064639</v>
      </c>
      <c r="P25" s="283">
        <v>61.500601896505522</v>
      </c>
      <c r="Q25" s="283">
        <v>65.36060992179226</v>
      </c>
      <c r="R25" s="283">
        <v>84.390698199946399</v>
      </c>
      <c r="S25" s="283">
        <v>79.540778452813811</v>
      </c>
      <c r="T25" s="283">
        <v>94.218250905466803</v>
      </c>
      <c r="U25" s="283">
        <v>74.919911499639568</v>
      </c>
      <c r="V25" s="283">
        <v>82.141072352517142</v>
      </c>
      <c r="W25" s="283">
        <v>84.675554393740256</v>
      </c>
      <c r="X25" s="283">
        <v>84.625432820395133</v>
      </c>
      <c r="Y25" s="283">
        <v>50.074405626580408</v>
      </c>
      <c r="Z25" s="283">
        <v>79.28937870107633</v>
      </c>
      <c r="AA25" s="283">
        <v>82.525811119005482</v>
      </c>
      <c r="AB25" s="283">
        <v>53.224956076577243</v>
      </c>
      <c r="AC25" s="283">
        <v>67.14532920429744</v>
      </c>
      <c r="AD25" s="283">
        <v>67.901865638601009</v>
      </c>
      <c r="AE25" s="283">
        <v>78.199556594803383</v>
      </c>
      <c r="AF25" s="283">
        <v>56.930728686071298</v>
      </c>
      <c r="AG25" s="283">
        <v>94.733674487797572</v>
      </c>
      <c r="AH25" s="283">
        <v>0</v>
      </c>
      <c r="AI25" s="283">
        <v>0</v>
      </c>
      <c r="AJ25" s="283">
        <v>0</v>
      </c>
    </row>
    <row r="26" spans="1:36" ht="15" hidden="1" x14ac:dyDescent="0.25">
      <c r="A26" s="186">
        <f t="shared" si="1"/>
        <v>24</v>
      </c>
      <c r="B26" s="66">
        <f>B.Semanal!B25</f>
        <v>0</v>
      </c>
      <c r="C26" s="181" t="s">
        <v>6</v>
      </c>
      <c r="D26" s="283">
        <v>0</v>
      </c>
      <c r="E26" s="283">
        <v>0</v>
      </c>
      <c r="F26" s="283">
        <v>0</v>
      </c>
      <c r="G26" s="283">
        <v>0</v>
      </c>
      <c r="H26" s="283">
        <v>0</v>
      </c>
      <c r="I26" s="283">
        <v>0</v>
      </c>
      <c r="J26" s="283">
        <v>0</v>
      </c>
      <c r="K26" s="283">
        <v>0</v>
      </c>
      <c r="L26" s="283">
        <v>0</v>
      </c>
      <c r="M26" s="283">
        <v>0</v>
      </c>
      <c r="N26" s="283">
        <v>0</v>
      </c>
      <c r="O26" s="283">
        <v>0</v>
      </c>
      <c r="P26" s="283">
        <v>0</v>
      </c>
      <c r="Q26" s="283">
        <v>0</v>
      </c>
      <c r="R26" s="283">
        <v>0</v>
      </c>
      <c r="S26" s="283">
        <v>0</v>
      </c>
      <c r="T26" s="283">
        <v>0</v>
      </c>
      <c r="U26" s="283">
        <v>0</v>
      </c>
      <c r="V26" s="283">
        <v>0</v>
      </c>
      <c r="W26" s="283">
        <v>0</v>
      </c>
      <c r="X26" s="283">
        <v>0</v>
      </c>
      <c r="Y26" s="283">
        <v>0</v>
      </c>
      <c r="Z26" s="283">
        <v>0</v>
      </c>
      <c r="AA26" s="283">
        <v>0</v>
      </c>
      <c r="AB26" s="283">
        <v>0</v>
      </c>
      <c r="AC26" s="283">
        <v>0</v>
      </c>
      <c r="AD26" s="283">
        <v>0</v>
      </c>
      <c r="AE26" s="283">
        <v>0</v>
      </c>
      <c r="AF26" s="283">
        <v>0</v>
      </c>
      <c r="AG26" s="283">
        <v>0</v>
      </c>
      <c r="AH26" s="283">
        <v>0</v>
      </c>
      <c r="AI26" s="283">
        <v>0</v>
      </c>
      <c r="AJ26" s="283">
        <v>0</v>
      </c>
    </row>
    <row r="27" spans="1:36" ht="15" hidden="1" x14ac:dyDescent="0.25">
      <c r="A27" s="186">
        <f t="shared" si="1"/>
        <v>25</v>
      </c>
      <c r="B27" s="66">
        <f>B.Semanal!B26</f>
        <v>0</v>
      </c>
      <c r="C27" s="181" t="s">
        <v>6</v>
      </c>
      <c r="D27" s="283">
        <v>0</v>
      </c>
      <c r="E27" s="283">
        <v>0</v>
      </c>
      <c r="F27" s="283">
        <v>0</v>
      </c>
      <c r="G27" s="283">
        <v>0</v>
      </c>
      <c r="H27" s="283">
        <v>0</v>
      </c>
      <c r="I27" s="283">
        <v>0</v>
      </c>
      <c r="J27" s="283">
        <v>0</v>
      </c>
      <c r="K27" s="283">
        <v>0</v>
      </c>
      <c r="L27" s="283">
        <v>0</v>
      </c>
      <c r="M27" s="283">
        <v>0</v>
      </c>
      <c r="N27" s="283">
        <v>0</v>
      </c>
      <c r="O27" s="283">
        <v>0</v>
      </c>
      <c r="P27" s="283">
        <v>0</v>
      </c>
      <c r="Q27" s="283">
        <v>0</v>
      </c>
      <c r="R27" s="283">
        <v>0</v>
      </c>
      <c r="S27" s="283">
        <v>0</v>
      </c>
      <c r="T27" s="283">
        <v>0</v>
      </c>
      <c r="U27" s="283">
        <v>0</v>
      </c>
      <c r="V27" s="283">
        <v>0</v>
      </c>
      <c r="W27" s="283">
        <v>0</v>
      </c>
      <c r="X27" s="283">
        <v>0</v>
      </c>
      <c r="Y27" s="283">
        <v>0</v>
      </c>
      <c r="Z27" s="283">
        <v>0</v>
      </c>
      <c r="AA27" s="283">
        <v>0</v>
      </c>
      <c r="AB27" s="283">
        <v>0</v>
      </c>
      <c r="AC27" s="283">
        <v>0</v>
      </c>
      <c r="AD27" s="283">
        <v>0</v>
      </c>
      <c r="AE27" s="283">
        <v>0</v>
      </c>
      <c r="AF27" s="283">
        <v>0</v>
      </c>
      <c r="AG27" s="283">
        <v>0</v>
      </c>
      <c r="AH27" s="283">
        <v>0</v>
      </c>
      <c r="AI27" s="283">
        <v>0</v>
      </c>
      <c r="AJ27" s="283">
        <v>0</v>
      </c>
    </row>
    <row r="28" spans="1:36" ht="15" hidden="1" x14ac:dyDescent="0.25">
      <c r="A28" s="186">
        <f t="shared" si="1"/>
        <v>26</v>
      </c>
      <c r="B28" s="66">
        <f>B.Semanal!B27</f>
        <v>0</v>
      </c>
      <c r="C28" s="181" t="s">
        <v>6</v>
      </c>
      <c r="D28" s="283">
        <v>0</v>
      </c>
      <c r="E28" s="283">
        <v>0</v>
      </c>
      <c r="F28" s="283">
        <v>0</v>
      </c>
      <c r="G28" s="283">
        <v>0</v>
      </c>
      <c r="H28" s="283">
        <v>0</v>
      </c>
      <c r="I28" s="283">
        <v>0</v>
      </c>
      <c r="J28" s="283">
        <v>0</v>
      </c>
      <c r="K28" s="283">
        <v>0</v>
      </c>
      <c r="L28" s="283">
        <v>0</v>
      </c>
      <c r="M28" s="283">
        <v>0</v>
      </c>
      <c r="N28" s="283">
        <v>0</v>
      </c>
      <c r="O28" s="283">
        <v>0</v>
      </c>
      <c r="P28" s="283">
        <v>0</v>
      </c>
      <c r="Q28" s="283">
        <v>0</v>
      </c>
      <c r="R28" s="283">
        <v>0</v>
      </c>
      <c r="S28" s="283">
        <v>0</v>
      </c>
      <c r="T28" s="283">
        <v>0</v>
      </c>
      <c r="U28" s="283">
        <v>0</v>
      </c>
      <c r="V28" s="283">
        <v>0</v>
      </c>
      <c r="W28" s="283">
        <v>0</v>
      </c>
      <c r="X28" s="283">
        <v>0</v>
      </c>
      <c r="Y28" s="283">
        <v>0</v>
      </c>
      <c r="Z28" s="283">
        <v>0</v>
      </c>
      <c r="AA28" s="283">
        <v>0</v>
      </c>
      <c r="AB28" s="283">
        <v>0</v>
      </c>
      <c r="AC28" s="283">
        <v>0</v>
      </c>
      <c r="AD28" s="283">
        <v>0</v>
      </c>
      <c r="AE28" s="283">
        <v>0</v>
      </c>
      <c r="AF28" s="283">
        <v>0</v>
      </c>
      <c r="AG28" s="283">
        <v>0</v>
      </c>
      <c r="AH28" s="283">
        <v>0</v>
      </c>
      <c r="AI28" s="283">
        <v>0</v>
      </c>
      <c r="AJ28" s="283">
        <v>0</v>
      </c>
    </row>
    <row r="29" spans="1:36" s="182" customFormat="1" ht="15" hidden="1" x14ac:dyDescent="0.25">
      <c r="A29" s="186">
        <f t="shared" si="1"/>
        <v>27</v>
      </c>
      <c r="B29" s="66">
        <f>B.Semanal!B28</f>
        <v>0</v>
      </c>
      <c r="D29" s="283">
        <v>0</v>
      </c>
      <c r="E29" s="283">
        <v>0</v>
      </c>
      <c r="F29" s="283">
        <v>0</v>
      </c>
      <c r="G29" s="283">
        <v>0</v>
      </c>
      <c r="H29" s="283">
        <v>0</v>
      </c>
      <c r="I29" s="283">
        <v>0</v>
      </c>
      <c r="J29" s="283">
        <v>0</v>
      </c>
      <c r="K29" s="283">
        <v>0</v>
      </c>
      <c r="L29" s="283">
        <v>0</v>
      </c>
      <c r="M29" s="283">
        <v>0</v>
      </c>
      <c r="N29" s="283">
        <v>0</v>
      </c>
      <c r="O29" s="283">
        <v>0</v>
      </c>
      <c r="P29" s="283">
        <v>0</v>
      </c>
      <c r="Q29" s="283">
        <v>0</v>
      </c>
      <c r="R29" s="283">
        <v>0</v>
      </c>
      <c r="S29" s="283">
        <v>0</v>
      </c>
      <c r="T29" s="283">
        <v>0</v>
      </c>
      <c r="U29" s="283">
        <v>0</v>
      </c>
      <c r="V29" s="283">
        <v>0</v>
      </c>
      <c r="W29" s="283">
        <v>0</v>
      </c>
      <c r="X29" s="283">
        <v>0</v>
      </c>
      <c r="Y29" s="283">
        <v>0</v>
      </c>
      <c r="Z29" s="283">
        <v>0</v>
      </c>
      <c r="AA29" s="283">
        <v>0</v>
      </c>
      <c r="AB29" s="283">
        <v>0</v>
      </c>
      <c r="AC29" s="283">
        <v>0</v>
      </c>
      <c r="AD29" s="283">
        <v>0</v>
      </c>
      <c r="AE29" s="283">
        <v>0</v>
      </c>
      <c r="AF29" s="283">
        <v>0</v>
      </c>
      <c r="AG29" s="283">
        <v>0</v>
      </c>
      <c r="AH29" s="283">
        <v>0</v>
      </c>
      <c r="AI29" s="283">
        <v>0</v>
      </c>
      <c r="AJ29" s="283">
        <v>0</v>
      </c>
    </row>
    <row r="30" spans="1:36" ht="15" hidden="1" x14ac:dyDescent="0.25">
      <c r="A30" s="186">
        <f t="shared" si="1"/>
        <v>28</v>
      </c>
      <c r="B30" s="66">
        <f>B.Semanal!B29</f>
        <v>0</v>
      </c>
      <c r="C30" s="181" t="s">
        <v>6</v>
      </c>
      <c r="D30" s="283">
        <v>0</v>
      </c>
      <c r="E30" s="283">
        <v>0</v>
      </c>
      <c r="F30" s="283">
        <v>0</v>
      </c>
      <c r="G30" s="283">
        <v>0</v>
      </c>
      <c r="H30" s="283">
        <v>0</v>
      </c>
      <c r="I30" s="283">
        <v>0</v>
      </c>
      <c r="J30" s="283">
        <v>0</v>
      </c>
      <c r="K30" s="283">
        <v>0</v>
      </c>
      <c r="L30" s="283">
        <v>0</v>
      </c>
      <c r="M30" s="283">
        <v>0</v>
      </c>
      <c r="N30" s="283">
        <v>0</v>
      </c>
      <c r="O30" s="283">
        <v>0</v>
      </c>
      <c r="P30" s="283">
        <v>0</v>
      </c>
      <c r="Q30" s="283">
        <v>0</v>
      </c>
      <c r="R30" s="283">
        <v>0</v>
      </c>
      <c r="S30" s="283">
        <v>0</v>
      </c>
      <c r="T30" s="283">
        <v>0</v>
      </c>
      <c r="U30" s="283">
        <v>0</v>
      </c>
      <c r="V30" s="283">
        <v>0</v>
      </c>
      <c r="W30" s="283">
        <v>0</v>
      </c>
      <c r="X30" s="283">
        <v>0</v>
      </c>
      <c r="Y30" s="283">
        <v>0</v>
      </c>
      <c r="Z30" s="283">
        <v>0</v>
      </c>
      <c r="AA30" s="283">
        <v>0</v>
      </c>
      <c r="AB30" s="283">
        <v>0</v>
      </c>
      <c r="AC30" s="283">
        <v>0</v>
      </c>
      <c r="AD30" s="283">
        <v>0</v>
      </c>
      <c r="AE30" s="283">
        <v>0</v>
      </c>
      <c r="AF30" s="283">
        <v>0</v>
      </c>
      <c r="AG30" s="283">
        <v>0</v>
      </c>
      <c r="AH30" s="283">
        <v>0</v>
      </c>
      <c r="AI30" s="283">
        <v>0</v>
      </c>
      <c r="AJ30" s="283">
        <v>0</v>
      </c>
    </row>
    <row r="31" spans="1:36" ht="15" hidden="1" x14ac:dyDescent="0.25">
      <c r="A31" s="186">
        <f t="shared" si="1"/>
        <v>29</v>
      </c>
      <c r="B31" s="66">
        <f>B.Semanal!B30</f>
        <v>0</v>
      </c>
      <c r="C31" s="181" t="s">
        <v>6</v>
      </c>
      <c r="D31" s="283">
        <v>0</v>
      </c>
      <c r="E31" s="283">
        <v>0</v>
      </c>
      <c r="F31" s="283">
        <v>0</v>
      </c>
      <c r="G31" s="283">
        <v>0</v>
      </c>
      <c r="H31" s="283">
        <v>0</v>
      </c>
      <c r="I31" s="283">
        <v>0</v>
      </c>
      <c r="J31" s="283">
        <v>0</v>
      </c>
      <c r="K31" s="283">
        <v>0</v>
      </c>
      <c r="L31" s="283">
        <v>0</v>
      </c>
      <c r="M31" s="283">
        <v>0</v>
      </c>
      <c r="N31" s="283">
        <v>0</v>
      </c>
      <c r="O31" s="283">
        <v>0</v>
      </c>
      <c r="P31" s="283">
        <v>0</v>
      </c>
      <c r="Q31" s="283">
        <v>0</v>
      </c>
      <c r="R31" s="283">
        <v>0</v>
      </c>
      <c r="S31" s="283">
        <v>0</v>
      </c>
      <c r="T31" s="283">
        <v>0</v>
      </c>
      <c r="U31" s="283">
        <v>0</v>
      </c>
      <c r="V31" s="283">
        <v>0</v>
      </c>
      <c r="W31" s="283">
        <v>0</v>
      </c>
      <c r="X31" s="283">
        <v>0</v>
      </c>
      <c r="Y31" s="283">
        <v>0</v>
      </c>
      <c r="Z31" s="283">
        <v>0</v>
      </c>
      <c r="AA31" s="283">
        <v>0</v>
      </c>
      <c r="AB31" s="283">
        <v>0</v>
      </c>
      <c r="AC31" s="283">
        <v>0</v>
      </c>
      <c r="AD31" s="283">
        <v>0</v>
      </c>
      <c r="AE31" s="283">
        <v>0</v>
      </c>
      <c r="AF31" s="283">
        <v>0</v>
      </c>
      <c r="AG31" s="283">
        <v>0</v>
      </c>
      <c r="AH31" s="283">
        <v>0</v>
      </c>
      <c r="AI31" s="283">
        <v>0</v>
      </c>
      <c r="AJ31" s="283">
        <v>0</v>
      </c>
    </row>
    <row r="32" spans="1:36" ht="15" hidden="1" x14ac:dyDescent="0.25">
      <c r="A32" s="186">
        <f t="shared" si="1"/>
        <v>30</v>
      </c>
      <c r="B32" s="66">
        <f>B.Semanal!B31</f>
        <v>0</v>
      </c>
      <c r="C32" s="181" t="s">
        <v>6</v>
      </c>
      <c r="D32" s="283">
        <v>0</v>
      </c>
      <c r="E32" s="283">
        <v>0</v>
      </c>
      <c r="F32" s="283">
        <v>0</v>
      </c>
      <c r="G32" s="283">
        <v>0</v>
      </c>
      <c r="H32" s="283">
        <v>0</v>
      </c>
      <c r="I32" s="283">
        <v>0</v>
      </c>
      <c r="J32" s="283">
        <v>0</v>
      </c>
      <c r="K32" s="283">
        <v>0</v>
      </c>
      <c r="L32" s="283">
        <v>0</v>
      </c>
      <c r="M32" s="283">
        <v>0</v>
      </c>
      <c r="N32" s="283">
        <v>0</v>
      </c>
      <c r="O32" s="283">
        <v>0</v>
      </c>
      <c r="P32" s="283">
        <v>0</v>
      </c>
      <c r="Q32" s="283">
        <v>0</v>
      </c>
      <c r="R32" s="283">
        <v>0</v>
      </c>
      <c r="S32" s="283">
        <v>0</v>
      </c>
      <c r="T32" s="283">
        <v>0</v>
      </c>
      <c r="U32" s="283">
        <v>0</v>
      </c>
      <c r="V32" s="283">
        <v>0</v>
      </c>
      <c r="W32" s="283">
        <v>0</v>
      </c>
      <c r="X32" s="283">
        <v>0</v>
      </c>
      <c r="Y32" s="283">
        <v>0</v>
      </c>
      <c r="Z32" s="283">
        <v>0</v>
      </c>
      <c r="AA32" s="283">
        <v>0</v>
      </c>
      <c r="AB32" s="283">
        <v>0</v>
      </c>
      <c r="AC32" s="283">
        <v>0</v>
      </c>
      <c r="AD32" s="283">
        <v>0</v>
      </c>
      <c r="AE32" s="283">
        <v>0</v>
      </c>
      <c r="AF32" s="283">
        <v>0</v>
      </c>
      <c r="AG32" s="283">
        <v>0</v>
      </c>
      <c r="AH32" s="283">
        <v>0</v>
      </c>
      <c r="AI32" s="283">
        <v>0</v>
      </c>
      <c r="AJ32" s="283">
        <v>0</v>
      </c>
    </row>
    <row r="33" spans="1:36" ht="15" hidden="1" x14ac:dyDescent="0.25">
      <c r="A33" s="186">
        <f t="shared" si="1"/>
        <v>31</v>
      </c>
      <c r="B33" s="66">
        <f>B.Semanal!B32</f>
        <v>0</v>
      </c>
      <c r="C33" s="181" t="s">
        <v>6</v>
      </c>
      <c r="D33" s="283">
        <v>0</v>
      </c>
      <c r="E33" s="283">
        <v>0</v>
      </c>
      <c r="F33" s="283">
        <v>0</v>
      </c>
      <c r="G33" s="283">
        <v>0</v>
      </c>
      <c r="H33" s="283">
        <v>0</v>
      </c>
      <c r="I33" s="283">
        <v>0</v>
      </c>
      <c r="J33" s="283">
        <v>0</v>
      </c>
      <c r="K33" s="283">
        <v>0</v>
      </c>
      <c r="L33" s="283">
        <v>0</v>
      </c>
      <c r="M33" s="283">
        <v>0</v>
      </c>
      <c r="N33" s="283">
        <v>0</v>
      </c>
      <c r="O33" s="283">
        <v>0</v>
      </c>
      <c r="P33" s="283">
        <v>0</v>
      </c>
      <c r="Q33" s="283">
        <v>0</v>
      </c>
      <c r="R33" s="283">
        <v>0</v>
      </c>
      <c r="S33" s="283">
        <v>0</v>
      </c>
      <c r="T33" s="283">
        <v>0</v>
      </c>
      <c r="U33" s="283">
        <v>0</v>
      </c>
      <c r="V33" s="283">
        <v>0</v>
      </c>
      <c r="W33" s="283">
        <v>0</v>
      </c>
      <c r="X33" s="283">
        <v>0</v>
      </c>
      <c r="Y33" s="283">
        <v>0</v>
      </c>
      <c r="Z33" s="283">
        <v>0</v>
      </c>
      <c r="AA33" s="283">
        <v>0</v>
      </c>
      <c r="AB33" s="283">
        <v>0</v>
      </c>
      <c r="AC33" s="283">
        <v>0</v>
      </c>
      <c r="AD33" s="283">
        <v>0</v>
      </c>
      <c r="AE33" s="283">
        <v>0</v>
      </c>
      <c r="AF33" s="283">
        <v>0</v>
      </c>
      <c r="AG33" s="283">
        <v>0</v>
      </c>
      <c r="AH33" s="283">
        <v>0</v>
      </c>
      <c r="AI33" s="283">
        <v>0</v>
      </c>
      <c r="AJ33" s="283">
        <v>0</v>
      </c>
    </row>
    <row r="34" spans="1:36" ht="15" hidden="1" x14ac:dyDescent="0.25">
      <c r="A34" s="186">
        <f t="shared" si="1"/>
        <v>32</v>
      </c>
      <c r="B34" s="66">
        <f>B.Semanal!B33</f>
        <v>0</v>
      </c>
      <c r="C34" s="181" t="s">
        <v>6</v>
      </c>
      <c r="D34" s="283">
        <v>0</v>
      </c>
      <c r="E34" s="283">
        <v>0</v>
      </c>
      <c r="F34" s="283">
        <v>0</v>
      </c>
      <c r="G34" s="283">
        <v>0</v>
      </c>
      <c r="H34" s="283">
        <v>0</v>
      </c>
      <c r="I34" s="283">
        <v>0</v>
      </c>
      <c r="J34" s="283">
        <v>0</v>
      </c>
      <c r="K34" s="283">
        <v>0</v>
      </c>
      <c r="L34" s="283">
        <v>0</v>
      </c>
      <c r="M34" s="283">
        <v>0</v>
      </c>
      <c r="N34" s="283">
        <v>0</v>
      </c>
      <c r="O34" s="283">
        <v>0</v>
      </c>
      <c r="P34" s="283">
        <v>0</v>
      </c>
      <c r="Q34" s="283">
        <v>0</v>
      </c>
      <c r="R34" s="283">
        <v>0</v>
      </c>
      <c r="S34" s="283">
        <v>0</v>
      </c>
      <c r="T34" s="283">
        <v>0</v>
      </c>
      <c r="U34" s="283">
        <v>0</v>
      </c>
      <c r="V34" s="283">
        <v>0</v>
      </c>
      <c r="W34" s="283">
        <v>0</v>
      </c>
      <c r="X34" s="283">
        <v>0</v>
      </c>
      <c r="Y34" s="283">
        <v>0</v>
      </c>
      <c r="Z34" s="283">
        <v>0</v>
      </c>
      <c r="AA34" s="283">
        <v>0</v>
      </c>
      <c r="AB34" s="283">
        <v>0</v>
      </c>
      <c r="AC34" s="283">
        <v>0</v>
      </c>
      <c r="AD34" s="283">
        <v>0</v>
      </c>
      <c r="AE34" s="283">
        <v>0</v>
      </c>
      <c r="AF34" s="283">
        <v>0</v>
      </c>
      <c r="AG34" s="283">
        <v>0</v>
      </c>
      <c r="AH34" s="283">
        <v>0</v>
      </c>
      <c r="AI34" s="283">
        <v>0</v>
      </c>
      <c r="AJ34" s="283">
        <v>0</v>
      </c>
    </row>
    <row r="35" spans="1:36" ht="15" x14ac:dyDescent="0.25">
      <c r="A35" s="186">
        <f t="shared" si="1"/>
        <v>33</v>
      </c>
      <c r="B35" s="66" t="str">
        <f>B.Semanal!B34</f>
        <v>Indicador 3</v>
      </c>
      <c r="D35" s="283">
        <v>4067.84</v>
      </c>
      <c r="E35" s="283">
        <v>5714.28</v>
      </c>
      <c r="F35" s="283">
        <v>5389.02</v>
      </c>
      <c r="G35" s="283">
        <v>4438.9799999999996</v>
      </c>
      <c r="H35" s="283">
        <v>4601.6399999999994</v>
      </c>
      <c r="I35" s="283">
        <v>8312.52</v>
      </c>
      <c r="J35" s="283">
        <v>7029.92</v>
      </c>
      <c r="K35" s="283">
        <v>5846.75</v>
      </c>
      <c r="L35" s="283">
        <v>6638.52</v>
      </c>
      <c r="M35" s="283">
        <v>7473</v>
      </c>
      <c r="N35" s="283">
        <v>6300.9</v>
      </c>
      <c r="O35" s="283">
        <v>4884.3899999999994</v>
      </c>
      <c r="P35" s="283">
        <v>5118.75</v>
      </c>
      <c r="Q35" s="283">
        <v>5285.8</v>
      </c>
      <c r="R35" s="283">
        <v>6172.65</v>
      </c>
      <c r="S35" s="283">
        <v>7630.99</v>
      </c>
      <c r="T35" s="283">
        <v>6426.84</v>
      </c>
      <c r="U35" s="283">
        <v>5817.4</v>
      </c>
      <c r="V35" s="283">
        <v>7354</v>
      </c>
      <c r="W35" s="283">
        <v>5844.63</v>
      </c>
      <c r="X35" s="283">
        <v>8406.99</v>
      </c>
      <c r="Y35" s="283">
        <v>3866.18</v>
      </c>
      <c r="Z35" s="283">
        <v>5925.62</v>
      </c>
      <c r="AA35" s="283">
        <v>6626.6</v>
      </c>
      <c r="AB35" s="283">
        <v>4709.25</v>
      </c>
      <c r="AC35" s="283">
        <v>5793.3</v>
      </c>
      <c r="AD35" s="283">
        <v>6295.95</v>
      </c>
      <c r="AE35" s="283">
        <v>6571.11</v>
      </c>
      <c r="AF35" s="283">
        <v>4345.8</v>
      </c>
      <c r="AG35" s="283">
        <v>6579.54</v>
      </c>
      <c r="AH35" s="283">
        <v>0</v>
      </c>
      <c r="AI35" s="283">
        <v>0</v>
      </c>
      <c r="AJ35" s="283">
        <v>0</v>
      </c>
    </row>
    <row r="36" spans="1:36" ht="15" x14ac:dyDescent="0.25">
      <c r="A36" s="186">
        <f t="shared" si="1"/>
        <v>34</v>
      </c>
      <c r="B36" s="66" t="str">
        <f>B.Semanal!B35</f>
        <v>Indicador 4</v>
      </c>
      <c r="D36" s="283">
        <v>4129.2800000000007</v>
      </c>
      <c r="E36" s="283">
        <v>4558.32</v>
      </c>
      <c r="F36" s="283">
        <v>4399.2</v>
      </c>
      <c r="G36" s="283">
        <v>3729.6</v>
      </c>
      <c r="H36" s="283">
        <v>3511.68</v>
      </c>
      <c r="I36" s="283">
        <v>6134.22</v>
      </c>
      <c r="J36" s="283">
        <v>6494.62</v>
      </c>
      <c r="K36" s="283">
        <v>5060.51</v>
      </c>
      <c r="L36" s="283">
        <v>5965.26</v>
      </c>
      <c r="M36" s="283">
        <v>5951.9</v>
      </c>
      <c r="N36" s="283">
        <v>5356.8</v>
      </c>
      <c r="O36" s="283">
        <v>3789.45</v>
      </c>
      <c r="P36" s="283">
        <v>4792.5</v>
      </c>
      <c r="Q36" s="283">
        <v>4531.88</v>
      </c>
      <c r="R36" s="283">
        <v>4977.2700000000004</v>
      </c>
      <c r="S36" s="283">
        <v>5884.99</v>
      </c>
      <c r="T36" s="283">
        <v>5451.74</v>
      </c>
      <c r="U36" s="283">
        <v>4636.75</v>
      </c>
      <c r="V36" s="283">
        <v>6022</v>
      </c>
      <c r="W36" s="283">
        <v>4441.1000000000004</v>
      </c>
      <c r="X36" s="283">
        <v>6102.21</v>
      </c>
      <c r="Y36" s="283">
        <v>3509.33</v>
      </c>
      <c r="Z36" s="283">
        <v>5641.71</v>
      </c>
      <c r="AA36" s="283">
        <v>5036.25</v>
      </c>
      <c r="AB36" s="283">
        <v>3339.7</v>
      </c>
      <c r="AC36" s="283">
        <v>4581.34</v>
      </c>
      <c r="AD36" s="283">
        <v>4924.05</v>
      </c>
      <c r="AE36" s="283">
        <v>4545.75</v>
      </c>
      <c r="AF36" s="283">
        <v>3802.8</v>
      </c>
      <c r="AG36" s="283">
        <v>5867.73</v>
      </c>
      <c r="AH36" s="283">
        <v>0</v>
      </c>
      <c r="AI36" s="283">
        <v>0</v>
      </c>
      <c r="AJ36" s="283">
        <v>0</v>
      </c>
    </row>
    <row r="37" spans="1:36" ht="15" hidden="1" x14ac:dyDescent="0.25">
      <c r="A37" s="186">
        <f t="shared" si="1"/>
        <v>35</v>
      </c>
      <c r="B37" s="66">
        <f>B.Semanal!B36</f>
        <v>0</v>
      </c>
      <c r="C37" s="181" t="s">
        <v>61</v>
      </c>
      <c r="D37" s="283">
        <v>0</v>
      </c>
      <c r="E37" s="283">
        <v>0</v>
      </c>
      <c r="F37" s="283">
        <v>0</v>
      </c>
      <c r="G37" s="283">
        <v>0</v>
      </c>
      <c r="H37" s="283">
        <v>0</v>
      </c>
      <c r="I37" s="283">
        <v>0</v>
      </c>
      <c r="J37" s="283">
        <v>0</v>
      </c>
      <c r="K37" s="283">
        <v>0</v>
      </c>
      <c r="L37" s="283">
        <v>0</v>
      </c>
      <c r="M37" s="283">
        <v>0</v>
      </c>
      <c r="N37" s="283">
        <v>0</v>
      </c>
      <c r="O37" s="283">
        <v>0</v>
      </c>
      <c r="P37" s="283">
        <v>0</v>
      </c>
      <c r="Q37" s="283">
        <v>0</v>
      </c>
      <c r="R37" s="283">
        <v>0</v>
      </c>
      <c r="S37" s="283">
        <v>0</v>
      </c>
      <c r="T37" s="283">
        <v>0</v>
      </c>
      <c r="U37" s="283">
        <v>0</v>
      </c>
      <c r="V37" s="283">
        <v>0</v>
      </c>
      <c r="W37" s="283">
        <v>0</v>
      </c>
      <c r="X37" s="283">
        <v>0</v>
      </c>
      <c r="Y37" s="283">
        <v>0</v>
      </c>
      <c r="Z37" s="283">
        <v>0</v>
      </c>
      <c r="AA37" s="283">
        <v>0</v>
      </c>
      <c r="AB37" s="283">
        <v>0</v>
      </c>
      <c r="AC37" s="283">
        <v>0</v>
      </c>
      <c r="AD37" s="283">
        <v>0</v>
      </c>
      <c r="AE37" s="283">
        <v>0</v>
      </c>
      <c r="AF37" s="283">
        <v>0</v>
      </c>
      <c r="AG37" s="283">
        <v>0</v>
      </c>
      <c r="AH37" s="283">
        <v>0</v>
      </c>
      <c r="AI37" s="283">
        <v>0</v>
      </c>
      <c r="AJ37" s="283">
        <v>0</v>
      </c>
    </row>
    <row r="38" spans="1:36" ht="15" hidden="1" x14ac:dyDescent="0.25">
      <c r="A38" s="186">
        <f t="shared" si="1"/>
        <v>36</v>
      </c>
      <c r="B38" s="66">
        <f>B.Semanal!B37</f>
        <v>0</v>
      </c>
      <c r="C38" s="181" t="s">
        <v>6</v>
      </c>
      <c r="D38" s="283">
        <v>0</v>
      </c>
      <c r="E38" s="283">
        <v>0</v>
      </c>
      <c r="F38" s="283">
        <v>0</v>
      </c>
      <c r="G38" s="283">
        <v>0</v>
      </c>
      <c r="H38" s="283">
        <v>0</v>
      </c>
      <c r="I38" s="283">
        <v>0</v>
      </c>
      <c r="J38" s="283">
        <v>0</v>
      </c>
      <c r="K38" s="283">
        <v>0</v>
      </c>
      <c r="L38" s="283">
        <v>0</v>
      </c>
      <c r="M38" s="283">
        <v>0</v>
      </c>
      <c r="N38" s="283">
        <v>0</v>
      </c>
      <c r="O38" s="283">
        <v>0</v>
      </c>
      <c r="P38" s="283">
        <v>0</v>
      </c>
      <c r="Q38" s="283">
        <v>0</v>
      </c>
      <c r="R38" s="283">
        <v>0</v>
      </c>
      <c r="S38" s="283">
        <v>0</v>
      </c>
      <c r="T38" s="283">
        <v>0</v>
      </c>
      <c r="U38" s="283">
        <v>0</v>
      </c>
      <c r="V38" s="283">
        <v>0</v>
      </c>
      <c r="W38" s="283">
        <v>0</v>
      </c>
      <c r="X38" s="283">
        <v>0</v>
      </c>
      <c r="Y38" s="283">
        <v>0</v>
      </c>
      <c r="Z38" s="283">
        <v>0</v>
      </c>
      <c r="AA38" s="283">
        <v>0</v>
      </c>
      <c r="AB38" s="283">
        <v>0</v>
      </c>
      <c r="AC38" s="283">
        <v>0</v>
      </c>
      <c r="AD38" s="283">
        <v>0</v>
      </c>
      <c r="AE38" s="283">
        <v>0</v>
      </c>
      <c r="AF38" s="283">
        <v>0</v>
      </c>
      <c r="AG38" s="283">
        <v>0</v>
      </c>
      <c r="AH38" s="283">
        <v>0</v>
      </c>
      <c r="AI38" s="283">
        <v>0</v>
      </c>
      <c r="AJ38" s="283">
        <v>0</v>
      </c>
    </row>
    <row r="39" spans="1:36" ht="15" hidden="1" x14ac:dyDescent="0.25">
      <c r="A39" s="186">
        <f t="shared" si="1"/>
        <v>37</v>
      </c>
      <c r="B39" s="66">
        <f>B.Semanal!B38</f>
        <v>0</v>
      </c>
      <c r="C39" s="181" t="s">
        <v>23</v>
      </c>
      <c r="D39" s="283">
        <v>0</v>
      </c>
      <c r="E39" s="283">
        <v>0</v>
      </c>
      <c r="F39" s="283">
        <v>0</v>
      </c>
      <c r="G39" s="283">
        <v>0</v>
      </c>
      <c r="H39" s="283">
        <v>0</v>
      </c>
      <c r="I39" s="283">
        <v>0</v>
      </c>
      <c r="J39" s="283">
        <v>0</v>
      </c>
      <c r="K39" s="283">
        <v>0</v>
      </c>
      <c r="L39" s="283">
        <v>0</v>
      </c>
      <c r="M39" s="283">
        <v>0</v>
      </c>
      <c r="N39" s="283">
        <v>0</v>
      </c>
      <c r="O39" s="283">
        <v>0</v>
      </c>
      <c r="P39" s="283">
        <v>0</v>
      </c>
      <c r="Q39" s="283">
        <v>0</v>
      </c>
      <c r="R39" s="283">
        <v>0</v>
      </c>
      <c r="S39" s="283">
        <v>0</v>
      </c>
      <c r="T39" s="283">
        <v>0</v>
      </c>
      <c r="U39" s="283">
        <v>0</v>
      </c>
      <c r="V39" s="283">
        <v>0</v>
      </c>
      <c r="W39" s="283">
        <v>0</v>
      </c>
      <c r="X39" s="283">
        <v>0</v>
      </c>
      <c r="Y39" s="283">
        <v>0</v>
      </c>
      <c r="Z39" s="283">
        <v>0</v>
      </c>
      <c r="AA39" s="283">
        <v>0</v>
      </c>
      <c r="AB39" s="283">
        <v>0</v>
      </c>
      <c r="AC39" s="283">
        <v>0</v>
      </c>
      <c r="AD39" s="283">
        <v>0</v>
      </c>
      <c r="AE39" s="283">
        <v>0</v>
      </c>
      <c r="AF39" s="283">
        <v>0</v>
      </c>
      <c r="AG39" s="283">
        <v>0</v>
      </c>
      <c r="AH39" s="283">
        <v>0</v>
      </c>
      <c r="AI39" s="283">
        <v>0</v>
      </c>
      <c r="AJ39" s="283">
        <v>0</v>
      </c>
    </row>
    <row r="40" spans="1:36" ht="15" hidden="1" x14ac:dyDescent="0.25">
      <c r="A40" s="186">
        <f t="shared" si="1"/>
        <v>38</v>
      </c>
      <c r="B40" s="66">
        <f>B.Semanal!B39</f>
        <v>0</v>
      </c>
      <c r="C40" s="181" t="s">
        <v>60</v>
      </c>
      <c r="D40" s="283">
        <v>0</v>
      </c>
      <c r="E40" s="283">
        <v>0</v>
      </c>
      <c r="F40" s="283">
        <v>0</v>
      </c>
      <c r="G40" s="283">
        <v>0</v>
      </c>
      <c r="H40" s="283">
        <v>0</v>
      </c>
      <c r="I40" s="283">
        <v>0</v>
      </c>
      <c r="J40" s="283">
        <v>0</v>
      </c>
      <c r="K40" s="283">
        <v>0</v>
      </c>
      <c r="L40" s="283">
        <v>0</v>
      </c>
      <c r="M40" s="283">
        <v>0</v>
      </c>
      <c r="N40" s="283">
        <v>0</v>
      </c>
      <c r="O40" s="283">
        <v>0</v>
      </c>
      <c r="P40" s="283">
        <v>0</v>
      </c>
      <c r="Q40" s="283">
        <v>0</v>
      </c>
      <c r="R40" s="283">
        <v>0</v>
      </c>
      <c r="S40" s="283">
        <v>0</v>
      </c>
      <c r="T40" s="283">
        <v>0</v>
      </c>
      <c r="U40" s="283">
        <v>0</v>
      </c>
      <c r="V40" s="283">
        <v>0</v>
      </c>
      <c r="W40" s="283">
        <v>0</v>
      </c>
      <c r="X40" s="283">
        <v>0</v>
      </c>
      <c r="Y40" s="283">
        <v>0</v>
      </c>
      <c r="Z40" s="283">
        <v>0</v>
      </c>
      <c r="AA40" s="283">
        <v>0</v>
      </c>
      <c r="AB40" s="283">
        <v>0</v>
      </c>
      <c r="AC40" s="283">
        <v>0</v>
      </c>
      <c r="AD40" s="283">
        <v>0</v>
      </c>
      <c r="AE40" s="283">
        <v>0</v>
      </c>
      <c r="AF40" s="283">
        <v>0</v>
      </c>
      <c r="AG40" s="283">
        <v>0</v>
      </c>
      <c r="AH40" s="283">
        <v>0</v>
      </c>
      <c r="AI40" s="283">
        <v>0</v>
      </c>
      <c r="AJ40" s="283">
        <v>0</v>
      </c>
    </row>
    <row r="41" spans="1:36" ht="15" hidden="1" x14ac:dyDescent="0.25">
      <c r="A41" s="186">
        <f t="shared" si="1"/>
        <v>39</v>
      </c>
      <c r="B41" s="66">
        <f>B.Semanal!B40</f>
        <v>0</v>
      </c>
      <c r="C41" s="181" t="s">
        <v>60</v>
      </c>
      <c r="D41" s="283">
        <v>0</v>
      </c>
      <c r="E41" s="283">
        <v>0</v>
      </c>
      <c r="F41" s="283">
        <v>0</v>
      </c>
      <c r="G41" s="283">
        <v>0</v>
      </c>
      <c r="H41" s="283">
        <v>0</v>
      </c>
      <c r="I41" s="283">
        <v>0</v>
      </c>
      <c r="J41" s="283">
        <v>0</v>
      </c>
      <c r="K41" s="283">
        <v>0</v>
      </c>
      <c r="L41" s="283">
        <v>0</v>
      </c>
      <c r="M41" s="283">
        <v>0</v>
      </c>
      <c r="N41" s="283">
        <v>0</v>
      </c>
      <c r="O41" s="283">
        <v>0</v>
      </c>
      <c r="P41" s="283">
        <v>0</v>
      </c>
      <c r="Q41" s="283">
        <v>0</v>
      </c>
      <c r="R41" s="283">
        <v>0</v>
      </c>
      <c r="S41" s="283">
        <v>0</v>
      </c>
      <c r="T41" s="283">
        <v>0</v>
      </c>
      <c r="U41" s="283">
        <v>0</v>
      </c>
      <c r="V41" s="283">
        <v>0</v>
      </c>
      <c r="W41" s="283">
        <v>0</v>
      </c>
      <c r="X41" s="283">
        <v>0</v>
      </c>
      <c r="Y41" s="283">
        <v>0</v>
      </c>
      <c r="Z41" s="283">
        <v>0</v>
      </c>
      <c r="AA41" s="283">
        <v>0</v>
      </c>
      <c r="AB41" s="283">
        <v>0</v>
      </c>
      <c r="AC41" s="283">
        <v>0</v>
      </c>
      <c r="AD41" s="283">
        <v>0</v>
      </c>
      <c r="AE41" s="283">
        <v>0</v>
      </c>
      <c r="AF41" s="283">
        <v>0</v>
      </c>
      <c r="AG41" s="283">
        <v>0</v>
      </c>
      <c r="AH41" s="283">
        <v>0</v>
      </c>
      <c r="AI41" s="283">
        <v>0</v>
      </c>
      <c r="AJ41" s="283">
        <v>0</v>
      </c>
    </row>
    <row r="42" spans="1:36" customFormat="1" ht="15.75" hidden="1" x14ac:dyDescent="0.25">
      <c r="A42" s="186">
        <f t="shared" si="1"/>
        <v>40</v>
      </c>
      <c r="B42" s="66">
        <f>B.Semanal!B41</f>
        <v>0</v>
      </c>
      <c r="C42" s="182" t="s">
        <v>21</v>
      </c>
      <c r="D42" s="283">
        <v>0</v>
      </c>
      <c r="E42" s="283">
        <v>0</v>
      </c>
      <c r="F42" s="283">
        <v>0</v>
      </c>
      <c r="G42" s="283">
        <v>0</v>
      </c>
      <c r="H42" s="283">
        <v>0</v>
      </c>
      <c r="I42" s="283">
        <v>0</v>
      </c>
      <c r="J42" s="283">
        <v>0</v>
      </c>
      <c r="K42" s="283">
        <v>0</v>
      </c>
      <c r="L42" s="283">
        <v>0</v>
      </c>
      <c r="M42" s="283">
        <v>0</v>
      </c>
      <c r="N42" s="283">
        <v>0</v>
      </c>
      <c r="O42" s="283">
        <v>0</v>
      </c>
      <c r="P42" s="283">
        <v>0</v>
      </c>
      <c r="Q42" s="283">
        <v>0</v>
      </c>
      <c r="R42" s="283">
        <v>0</v>
      </c>
      <c r="S42" s="283">
        <v>0</v>
      </c>
      <c r="T42" s="283">
        <v>0</v>
      </c>
      <c r="U42" s="283">
        <v>0</v>
      </c>
      <c r="V42" s="283">
        <v>0</v>
      </c>
      <c r="W42" s="283">
        <v>0</v>
      </c>
      <c r="X42" s="283">
        <v>0</v>
      </c>
      <c r="Y42" s="283">
        <v>0</v>
      </c>
      <c r="Z42" s="283">
        <v>0</v>
      </c>
      <c r="AA42" s="283">
        <v>0</v>
      </c>
      <c r="AB42" s="283">
        <v>0</v>
      </c>
      <c r="AC42" s="283">
        <v>0</v>
      </c>
      <c r="AD42" s="283">
        <v>0</v>
      </c>
      <c r="AE42" s="283">
        <v>0</v>
      </c>
      <c r="AF42" s="283">
        <v>0</v>
      </c>
      <c r="AG42" s="283">
        <v>0</v>
      </c>
      <c r="AH42" s="283">
        <v>0</v>
      </c>
      <c r="AI42" s="283">
        <v>0</v>
      </c>
      <c r="AJ42" s="283">
        <v>0</v>
      </c>
    </row>
    <row r="43" spans="1:36" ht="15" x14ac:dyDescent="0.25">
      <c r="A43" s="186">
        <f t="shared" si="1"/>
        <v>41</v>
      </c>
      <c r="B43" s="66" t="str">
        <f>B.Semanal!B42</f>
        <v>Indicador 5</v>
      </c>
      <c r="D43" s="283">
        <v>224.64</v>
      </c>
      <c r="E43" s="283">
        <v>370.5</v>
      </c>
      <c r="F43" s="283">
        <v>277.68</v>
      </c>
      <c r="G43" s="283">
        <v>265.86</v>
      </c>
      <c r="H43" s="283">
        <v>290.77999999999997</v>
      </c>
      <c r="I43" s="283">
        <v>435.66</v>
      </c>
      <c r="J43" s="283">
        <v>496.08</v>
      </c>
      <c r="K43" s="283">
        <v>433.15999999999997</v>
      </c>
      <c r="L43" s="283">
        <v>370.44</v>
      </c>
      <c r="M43" s="283">
        <v>504.56</v>
      </c>
      <c r="N43" s="283">
        <v>411.3</v>
      </c>
      <c r="O43" s="283">
        <v>284.13</v>
      </c>
      <c r="P43" s="283">
        <v>320.25</v>
      </c>
      <c r="Q43" s="283">
        <v>338.96</v>
      </c>
      <c r="R43" s="283">
        <v>391.5</v>
      </c>
      <c r="S43" s="283">
        <v>358.9</v>
      </c>
      <c r="T43" s="283">
        <v>382.2</v>
      </c>
      <c r="U43" s="283">
        <v>404.6</v>
      </c>
      <c r="V43" s="283">
        <v>364</v>
      </c>
      <c r="W43" s="283">
        <v>365.79</v>
      </c>
      <c r="X43" s="283">
        <v>469.73</v>
      </c>
      <c r="Y43" s="283">
        <v>259.86</v>
      </c>
      <c r="Z43" s="283">
        <v>376.47</v>
      </c>
      <c r="AA43" s="283">
        <v>333.2</v>
      </c>
      <c r="AB43" s="283">
        <v>279.5</v>
      </c>
      <c r="AC43" s="283">
        <v>327.18</v>
      </c>
      <c r="AD43" s="283">
        <v>334.05</v>
      </c>
      <c r="AE43" s="283">
        <v>332.34000000000003</v>
      </c>
      <c r="AF43" s="283">
        <v>264.60000000000002</v>
      </c>
      <c r="AG43" s="283">
        <v>435.6</v>
      </c>
      <c r="AH43" s="283">
        <v>0</v>
      </c>
      <c r="AI43" s="283">
        <v>0</v>
      </c>
      <c r="AJ43" s="283">
        <v>0</v>
      </c>
    </row>
    <row r="44" spans="1:36" ht="15" hidden="1" x14ac:dyDescent="0.25">
      <c r="A44" s="186">
        <f t="shared" si="1"/>
        <v>42</v>
      </c>
      <c r="B44" s="66">
        <f>B.Semanal!B43</f>
        <v>0</v>
      </c>
      <c r="C44" s="181" t="s">
        <v>59</v>
      </c>
      <c r="D44" s="283">
        <v>0</v>
      </c>
      <c r="E44" s="283">
        <v>0</v>
      </c>
      <c r="F44" s="283">
        <v>0</v>
      </c>
      <c r="G44" s="283">
        <v>0</v>
      </c>
      <c r="H44" s="283">
        <v>0</v>
      </c>
      <c r="I44" s="283">
        <v>0</v>
      </c>
      <c r="J44" s="283">
        <v>0</v>
      </c>
      <c r="K44" s="283">
        <v>0</v>
      </c>
      <c r="L44" s="283">
        <v>0</v>
      </c>
      <c r="M44" s="283">
        <v>0</v>
      </c>
      <c r="N44" s="283">
        <v>0</v>
      </c>
      <c r="O44" s="283">
        <v>0</v>
      </c>
      <c r="P44" s="283">
        <v>0</v>
      </c>
      <c r="Q44" s="283">
        <v>0</v>
      </c>
      <c r="R44" s="283">
        <v>0</v>
      </c>
      <c r="S44" s="283">
        <v>0</v>
      </c>
      <c r="T44" s="283">
        <v>0</v>
      </c>
      <c r="U44" s="283">
        <v>0</v>
      </c>
      <c r="V44" s="283">
        <v>0</v>
      </c>
      <c r="W44" s="283">
        <v>0</v>
      </c>
      <c r="X44" s="283">
        <v>0</v>
      </c>
      <c r="Y44" s="283">
        <v>0</v>
      </c>
      <c r="Z44" s="283">
        <v>0</v>
      </c>
      <c r="AA44" s="283">
        <v>0</v>
      </c>
      <c r="AB44" s="283">
        <v>0</v>
      </c>
      <c r="AC44" s="283">
        <v>0</v>
      </c>
      <c r="AD44" s="283">
        <v>0</v>
      </c>
      <c r="AE44" s="283">
        <v>0</v>
      </c>
      <c r="AF44" s="283">
        <v>0</v>
      </c>
      <c r="AG44" s="283">
        <v>0</v>
      </c>
      <c r="AH44" s="283">
        <v>0</v>
      </c>
      <c r="AI44" s="283">
        <v>0</v>
      </c>
      <c r="AJ44" s="283">
        <v>0</v>
      </c>
    </row>
    <row r="45" spans="1:36" ht="15" x14ac:dyDescent="0.25">
      <c r="A45" s="186">
        <f t="shared" si="1"/>
        <v>43</v>
      </c>
      <c r="B45" s="66" t="str">
        <f>B.Semanal!B44</f>
        <v>Indicador 6</v>
      </c>
      <c r="D45" s="283">
        <v>72.960000000000008</v>
      </c>
      <c r="E45" s="283">
        <v>87.36</v>
      </c>
      <c r="F45" s="283">
        <v>120.12</v>
      </c>
      <c r="G45" s="283">
        <v>52.92</v>
      </c>
      <c r="H45" s="283">
        <v>94.86</v>
      </c>
      <c r="I45" s="283">
        <v>134.62</v>
      </c>
      <c r="J45" s="283">
        <v>149.46</v>
      </c>
      <c r="K45" s="283">
        <v>125.58</v>
      </c>
      <c r="L45" s="283">
        <v>153.86000000000001</v>
      </c>
      <c r="M45" s="283">
        <v>155.82</v>
      </c>
      <c r="N45" s="283">
        <v>162.9</v>
      </c>
      <c r="O45" s="283">
        <v>64.259999999999991</v>
      </c>
      <c r="P45" s="283">
        <v>108.75</v>
      </c>
      <c r="Q45" s="283">
        <v>77.52</v>
      </c>
      <c r="R45" s="283">
        <v>114.84</v>
      </c>
      <c r="S45" s="283">
        <v>118.34</v>
      </c>
      <c r="T45" s="283">
        <v>118.58</v>
      </c>
      <c r="U45" s="283">
        <v>127.5</v>
      </c>
      <c r="V45" s="283">
        <v>101</v>
      </c>
      <c r="W45" s="283">
        <v>97.01</v>
      </c>
      <c r="X45" s="283">
        <v>191.53</v>
      </c>
      <c r="Y45" s="283">
        <v>78.69</v>
      </c>
      <c r="Z45" s="283">
        <v>139.72999999999999</v>
      </c>
      <c r="AA45" s="283">
        <v>113.05</v>
      </c>
      <c r="AB45" s="283">
        <v>77.349999999999994</v>
      </c>
      <c r="AC45" s="283">
        <v>104.14</v>
      </c>
      <c r="AD45" s="283">
        <v>125.8</v>
      </c>
      <c r="AE45" s="283">
        <v>104.4</v>
      </c>
      <c r="AF45" s="283">
        <v>89.4</v>
      </c>
      <c r="AG45" s="283">
        <v>139.59</v>
      </c>
      <c r="AH45" s="283">
        <v>0</v>
      </c>
      <c r="AI45" s="283">
        <v>0</v>
      </c>
      <c r="AJ45" s="283">
        <v>0</v>
      </c>
    </row>
    <row r="46" spans="1:36" ht="15" hidden="1" x14ac:dyDescent="0.25">
      <c r="A46" s="186">
        <f t="shared" si="1"/>
        <v>44</v>
      </c>
      <c r="B46" s="66">
        <f>B.Semanal!B45</f>
        <v>0</v>
      </c>
      <c r="C46" s="181" t="s">
        <v>59</v>
      </c>
      <c r="D46" s="283">
        <v>0</v>
      </c>
      <c r="E46" s="283">
        <v>0</v>
      </c>
      <c r="F46" s="283">
        <v>0</v>
      </c>
      <c r="G46" s="283">
        <v>0</v>
      </c>
      <c r="H46" s="283">
        <v>0</v>
      </c>
      <c r="I46" s="283">
        <v>0</v>
      </c>
      <c r="J46" s="283">
        <v>0</v>
      </c>
      <c r="K46" s="283">
        <v>0</v>
      </c>
      <c r="L46" s="283">
        <v>0</v>
      </c>
      <c r="M46" s="283">
        <v>0</v>
      </c>
      <c r="N46" s="283">
        <v>0</v>
      </c>
      <c r="O46" s="283">
        <v>0</v>
      </c>
      <c r="P46" s="283">
        <v>0</v>
      </c>
      <c r="Q46" s="283">
        <v>0</v>
      </c>
      <c r="R46" s="283">
        <v>0</v>
      </c>
      <c r="S46" s="283">
        <v>0</v>
      </c>
      <c r="T46" s="283">
        <v>0</v>
      </c>
      <c r="U46" s="283">
        <v>0</v>
      </c>
      <c r="V46" s="283">
        <v>0</v>
      </c>
      <c r="W46" s="283">
        <v>0</v>
      </c>
      <c r="X46" s="283">
        <v>0</v>
      </c>
      <c r="Y46" s="283">
        <v>0</v>
      </c>
      <c r="Z46" s="283">
        <v>0</v>
      </c>
      <c r="AA46" s="283">
        <v>0</v>
      </c>
      <c r="AB46" s="283">
        <v>0</v>
      </c>
      <c r="AC46" s="283">
        <v>0</v>
      </c>
      <c r="AD46" s="283">
        <v>0</v>
      </c>
      <c r="AE46" s="283">
        <v>0</v>
      </c>
      <c r="AF46" s="283">
        <v>0</v>
      </c>
      <c r="AG46" s="283">
        <v>0</v>
      </c>
      <c r="AH46" s="283">
        <v>0</v>
      </c>
      <c r="AI46" s="283">
        <v>0</v>
      </c>
      <c r="AJ46" s="283">
        <v>0</v>
      </c>
    </row>
    <row r="47" spans="1:36" ht="15" x14ac:dyDescent="0.25">
      <c r="A47" s="186">
        <f t="shared" si="1"/>
        <v>45</v>
      </c>
      <c r="B47" s="66" t="str">
        <f>B.Semanal!B46</f>
        <v>Indicador 7</v>
      </c>
      <c r="D47" s="283">
        <v>1255.6799999999998</v>
      </c>
      <c r="E47" s="283">
        <v>1171.56</v>
      </c>
      <c r="F47" s="283">
        <v>967.98</v>
      </c>
      <c r="G47" s="283">
        <v>1111.95</v>
      </c>
      <c r="H47" s="283">
        <v>1029.8200000000002</v>
      </c>
      <c r="I47" s="283">
        <v>2326.6999999999998</v>
      </c>
      <c r="J47" s="283">
        <v>1602.72</v>
      </c>
      <c r="K47" s="283">
        <v>1199.3800000000001</v>
      </c>
      <c r="L47" s="283">
        <v>2081.52</v>
      </c>
      <c r="M47" s="283">
        <v>1644.06</v>
      </c>
      <c r="N47" s="283">
        <v>1221.3</v>
      </c>
      <c r="O47" s="283">
        <v>1169.28</v>
      </c>
      <c r="P47" s="283">
        <v>1791.75</v>
      </c>
      <c r="Q47" s="283">
        <v>865.64</v>
      </c>
      <c r="R47" s="283">
        <v>1559.91</v>
      </c>
      <c r="S47" s="283">
        <v>2001.11</v>
      </c>
      <c r="T47" s="283">
        <v>1825.74</v>
      </c>
      <c r="U47" s="283">
        <v>1877.65</v>
      </c>
      <c r="V47" s="283">
        <v>1568</v>
      </c>
      <c r="W47" s="283">
        <v>1716.81</v>
      </c>
      <c r="X47" s="283">
        <v>1477.67</v>
      </c>
      <c r="Y47" s="283">
        <v>1222.44</v>
      </c>
      <c r="Z47" s="283">
        <v>2006.06</v>
      </c>
      <c r="AA47" s="283">
        <v>1197.6500000000001</v>
      </c>
      <c r="AB47" s="283">
        <v>1270.0999999999999</v>
      </c>
      <c r="AC47" s="283">
        <v>991.38</v>
      </c>
      <c r="AD47" s="283">
        <v>1666</v>
      </c>
      <c r="AE47" s="283">
        <v>1153.6199999999999</v>
      </c>
      <c r="AF47" s="283">
        <v>1113.5999999999999</v>
      </c>
      <c r="AG47" s="283">
        <v>1266.21</v>
      </c>
      <c r="AH47" s="283">
        <v>0</v>
      </c>
      <c r="AI47" s="283">
        <v>0</v>
      </c>
      <c r="AJ47" s="283">
        <v>0</v>
      </c>
    </row>
    <row r="48" spans="1:36" ht="15" hidden="1" x14ac:dyDescent="0.25">
      <c r="A48" s="186">
        <f t="shared" si="1"/>
        <v>46</v>
      </c>
      <c r="B48" s="66">
        <f>B.Semanal!B47</f>
        <v>0</v>
      </c>
      <c r="C48" s="181" t="s">
        <v>58</v>
      </c>
      <c r="D48" s="283">
        <v>0</v>
      </c>
      <c r="E48" s="283">
        <v>0</v>
      </c>
      <c r="F48" s="283">
        <v>0</v>
      </c>
      <c r="G48" s="283">
        <v>0</v>
      </c>
      <c r="H48" s="283">
        <v>0</v>
      </c>
      <c r="I48" s="283">
        <v>0</v>
      </c>
      <c r="J48" s="283">
        <v>0</v>
      </c>
      <c r="K48" s="283">
        <v>0</v>
      </c>
      <c r="L48" s="283">
        <v>0</v>
      </c>
      <c r="M48" s="283">
        <v>0</v>
      </c>
      <c r="N48" s="283">
        <v>0</v>
      </c>
      <c r="O48" s="283">
        <v>0</v>
      </c>
      <c r="P48" s="283">
        <v>0</v>
      </c>
      <c r="Q48" s="283">
        <v>0</v>
      </c>
      <c r="R48" s="283">
        <v>0</v>
      </c>
      <c r="S48" s="283">
        <v>0</v>
      </c>
      <c r="T48" s="283">
        <v>0</v>
      </c>
      <c r="U48" s="283">
        <v>0</v>
      </c>
      <c r="V48" s="283">
        <v>0</v>
      </c>
      <c r="W48" s="283">
        <v>0</v>
      </c>
      <c r="X48" s="283">
        <v>0</v>
      </c>
      <c r="Y48" s="283">
        <v>0</v>
      </c>
      <c r="Z48" s="283">
        <v>0</v>
      </c>
      <c r="AA48" s="283">
        <v>0</v>
      </c>
      <c r="AB48" s="283">
        <v>0</v>
      </c>
      <c r="AC48" s="283">
        <v>0</v>
      </c>
      <c r="AD48" s="283">
        <v>0</v>
      </c>
      <c r="AE48" s="283">
        <v>0</v>
      </c>
      <c r="AF48" s="283">
        <v>0</v>
      </c>
      <c r="AG48" s="283">
        <v>0</v>
      </c>
      <c r="AH48" s="283">
        <v>0</v>
      </c>
      <c r="AI48" s="283">
        <v>0</v>
      </c>
      <c r="AJ48" s="283">
        <v>0</v>
      </c>
    </row>
    <row r="49" spans="1:36" ht="15" hidden="1" x14ac:dyDescent="0.25">
      <c r="A49" s="186">
        <f t="shared" si="1"/>
        <v>47</v>
      </c>
      <c r="B49" s="66">
        <f>B.Semanal!B48</f>
        <v>0</v>
      </c>
      <c r="C49" s="181" t="s">
        <v>6</v>
      </c>
      <c r="D49" s="283">
        <v>0</v>
      </c>
      <c r="E49" s="283">
        <v>0</v>
      </c>
      <c r="F49" s="283">
        <v>0</v>
      </c>
      <c r="G49" s="283">
        <v>0</v>
      </c>
      <c r="H49" s="283">
        <v>0</v>
      </c>
      <c r="I49" s="283">
        <v>0</v>
      </c>
      <c r="J49" s="283">
        <v>0</v>
      </c>
      <c r="K49" s="283">
        <v>0</v>
      </c>
      <c r="L49" s="283">
        <v>0</v>
      </c>
      <c r="M49" s="283">
        <v>0</v>
      </c>
      <c r="N49" s="283">
        <v>0</v>
      </c>
      <c r="O49" s="283">
        <v>0</v>
      </c>
      <c r="P49" s="283">
        <v>0</v>
      </c>
      <c r="Q49" s="283">
        <v>0</v>
      </c>
      <c r="R49" s="283">
        <v>0</v>
      </c>
      <c r="S49" s="283">
        <v>0</v>
      </c>
      <c r="T49" s="283">
        <v>0</v>
      </c>
      <c r="U49" s="283">
        <v>0</v>
      </c>
      <c r="V49" s="283">
        <v>0</v>
      </c>
      <c r="W49" s="283">
        <v>0</v>
      </c>
      <c r="X49" s="283">
        <v>0</v>
      </c>
      <c r="Y49" s="283">
        <v>0</v>
      </c>
      <c r="Z49" s="283">
        <v>0</v>
      </c>
      <c r="AA49" s="283">
        <v>0</v>
      </c>
      <c r="AB49" s="283">
        <v>0</v>
      </c>
      <c r="AC49" s="283">
        <v>0</v>
      </c>
      <c r="AD49" s="283">
        <v>0</v>
      </c>
      <c r="AE49" s="283">
        <v>0</v>
      </c>
      <c r="AF49" s="283">
        <v>0</v>
      </c>
      <c r="AG49" s="283">
        <v>0</v>
      </c>
      <c r="AH49" s="283">
        <v>0</v>
      </c>
      <c r="AI49" s="283">
        <v>0</v>
      </c>
      <c r="AJ49" s="283">
        <v>0</v>
      </c>
    </row>
    <row r="50" spans="1:36" ht="15" hidden="1" x14ac:dyDescent="0.25">
      <c r="A50" s="186">
        <f t="shared" si="1"/>
        <v>48</v>
      </c>
      <c r="B50" s="66">
        <f>B.Semanal!B49</f>
        <v>0</v>
      </c>
      <c r="C50" s="181" t="s">
        <v>6</v>
      </c>
      <c r="D50" s="283">
        <v>0</v>
      </c>
      <c r="E50" s="283">
        <v>0</v>
      </c>
      <c r="F50" s="283">
        <v>0</v>
      </c>
      <c r="G50" s="283">
        <v>0</v>
      </c>
      <c r="H50" s="283">
        <v>0</v>
      </c>
      <c r="I50" s="283">
        <v>0</v>
      </c>
      <c r="J50" s="283">
        <v>0</v>
      </c>
      <c r="K50" s="283">
        <v>0</v>
      </c>
      <c r="L50" s="283">
        <v>0</v>
      </c>
      <c r="M50" s="283">
        <v>0</v>
      </c>
      <c r="N50" s="283">
        <v>0</v>
      </c>
      <c r="O50" s="283">
        <v>0</v>
      </c>
      <c r="P50" s="283">
        <v>0</v>
      </c>
      <c r="Q50" s="283">
        <v>0</v>
      </c>
      <c r="R50" s="283">
        <v>0</v>
      </c>
      <c r="S50" s="283">
        <v>0</v>
      </c>
      <c r="T50" s="283">
        <v>0</v>
      </c>
      <c r="U50" s="283">
        <v>0</v>
      </c>
      <c r="V50" s="283">
        <v>0</v>
      </c>
      <c r="W50" s="283">
        <v>0</v>
      </c>
      <c r="X50" s="283">
        <v>0</v>
      </c>
      <c r="Y50" s="283">
        <v>0</v>
      </c>
      <c r="Z50" s="283">
        <v>0</v>
      </c>
      <c r="AA50" s="283">
        <v>0</v>
      </c>
      <c r="AB50" s="283">
        <v>0</v>
      </c>
      <c r="AC50" s="283">
        <v>0</v>
      </c>
      <c r="AD50" s="283">
        <v>0</v>
      </c>
      <c r="AE50" s="283">
        <v>0</v>
      </c>
      <c r="AF50" s="283">
        <v>0</v>
      </c>
      <c r="AG50" s="283">
        <v>0</v>
      </c>
      <c r="AH50" s="283">
        <v>0</v>
      </c>
      <c r="AI50" s="283">
        <v>0</v>
      </c>
      <c r="AJ50" s="283">
        <v>0</v>
      </c>
    </row>
    <row r="51" spans="1:36" ht="15" hidden="1" x14ac:dyDescent="0.25">
      <c r="A51" s="186">
        <f t="shared" si="1"/>
        <v>49</v>
      </c>
      <c r="B51" s="66">
        <f>B.Semanal!B50</f>
        <v>0</v>
      </c>
      <c r="C51" s="181" t="s">
        <v>58</v>
      </c>
      <c r="D51" s="283">
        <v>0</v>
      </c>
      <c r="E51" s="283">
        <v>0</v>
      </c>
      <c r="F51" s="283">
        <v>0</v>
      </c>
      <c r="G51" s="283">
        <v>0</v>
      </c>
      <c r="H51" s="283">
        <v>0</v>
      </c>
      <c r="I51" s="283">
        <v>0</v>
      </c>
      <c r="J51" s="283">
        <v>0</v>
      </c>
      <c r="K51" s="283">
        <v>0</v>
      </c>
      <c r="L51" s="283">
        <v>0</v>
      </c>
      <c r="M51" s="283">
        <v>0</v>
      </c>
      <c r="N51" s="283">
        <v>0</v>
      </c>
      <c r="O51" s="283">
        <v>0</v>
      </c>
      <c r="P51" s="283">
        <v>0</v>
      </c>
      <c r="Q51" s="283">
        <v>0</v>
      </c>
      <c r="R51" s="283">
        <v>0</v>
      </c>
      <c r="S51" s="283">
        <v>0</v>
      </c>
      <c r="T51" s="283">
        <v>0</v>
      </c>
      <c r="U51" s="283">
        <v>0</v>
      </c>
      <c r="V51" s="283">
        <v>0</v>
      </c>
      <c r="W51" s="283">
        <v>0</v>
      </c>
      <c r="X51" s="283">
        <v>0</v>
      </c>
      <c r="Y51" s="283">
        <v>0</v>
      </c>
      <c r="Z51" s="283">
        <v>0</v>
      </c>
      <c r="AA51" s="283">
        <v>0</v>
      </c>
      <c r="AB51" s="283">
        <v>0</v>
      </c>
      <c r="AC51" s="283">
        <v>0</v>
      </c>
      <c r="AD51" s="283">
        <v>0</v>
      </c>
      <c r="AE51" s="283">
        <v>0</v>
      </c>
      <c r="AF51" s="283">
        <v>0</v>
      </c>
      <c r="AG51" s="283">
        <v>0</v>
      </c>
      <c r="AH51" s="283">
        <v>0</v>
      </c>
      <c r="AI51" s="283">
        <v>0</v>
      </c>
      <c r="AJ51" s="283">
        <v>0</v>
      </c>
    </row>
    <row r="52" spans="1:36" ht="15" hidden="1" x14ac:dyDescent="0.25">
      <c r="A52" s="186">
        <f t="shared" si="1"/>
        <v>50</v>
      </c>
      <c r="B52" s="66">
        <f>B.Semanal!B51</f>
        <v>0</v>
      </c>
      <c r="C52" s="181" t="s">
        <v>25</v>
      </c>
      <c r="D52" s="283">
        <v>0</v>
      </c>
      <c r="E52" s="283">
        <v>0</v>
      </c>
      <c r="F52" s="283">
        <v>0</v>
      </c>
      <c r="G52" s="283">
        <v>0</v>
      </c>
      <c r="H52" s="283">
        <v>0</v>
      </c>
      <c r="I52" s="283">
        <v>0</v>
      </c>
      <c r="J52" s="283">
        <v>0</v>
      </c>
      <c r="K52" s="283">
        <v>0</v>
      </c>
      <c r="L52" s="283">
        <v>0</v>
      </c>
      <c r="M52" s="283">
        <v>0</v>
      </c>
      <c r="N52" s="283">
        <v>0</v>
      </c>
      <c r="O52" s="283">
        <v>0</v>
      </c>
      <c r="P52" s="283">
        <v>0</v>
      </c>
      <c r="Q52" s="283">
        <v>0</v>
      </c>
      <c r="R52" s="283">
        <v>0</v>
      </c>
      <c r="S52" s="283">
        <v>0</v>
      </c>
      <c r="T52" s="283">
        <v>0</v>
      </c>
      <c r="U52" s="283">
        <v>0</v>
      </c>
      <c r="V52" s="283">
        <v>0</v>
      </c>
      <c r="W52" s="283">
        <v>0</v>
      </c>
      <c r="X52" s="283">
        <v>0</v>
      </c>
      <c r="Y52" s="283">
        <v>0</v>
      </c>
      <c r="Z52" s="283">
        <v>0</v>
      </c>
      <c r="AA52" s="283">
        <v>0</v>
      </c>
      <c r="AB52" s="283">
        <v>0</v>
      </c>
      <c r="AC52" s="283">
        <v>0</v>
      </c>
      <c r="AD52" s="283">
        <v>0</v>
      </c>
      <c r="AE52" s="283">
        <v>0</v>
      </c>
      <c r="AF52" s="283">
        <v>0</v>
      </c>
      <c r="AG52" s="283">
        <v>0</v>
      </c>
      <c r="AH52" s="283">
        <v>0</v>
      </c>
      <c r="AI52" s="283">
        <v>0</v>
      </c>
      <c r="AJ52" s="283">
        <v>0</v>
      </c>
    </row>
    <row r="53" spans="1:36" ht="15" hidden="1" x14ac:dyDescent="0.25">
      <c r="A53" s="186">
        <f t="shared" si="1"/>
        <v>51</v>
      </c>
      <c r="B53" s="66">
        <f>B.Semanal!B52</f>
        <v>0</v>
      </c>
      <c r="C53" s="181" t="s">
        <v>57</v>
      </c>
      <c r="D53" s="283">
        <v>0</v>
      </c>
      <c r="E53" s="283">
        <v>0</v>
      </c>
      <c r="F53" s="283">
        <v>0</v>
      </c>
      <c r="G53" s="283">
        <v>0</v>
      </c>
      <c r="H53" s="283">
        <v>0</v>
      </c>
      <c r="I53" s="283">
        <v>0</v>
      </c>
      <c r="J53" s="283">
        <v>0</v>
      </c>
      <c r="K53" s="283">
        <v>0</v>
      </c>
      <c r="L53" s="283">
        <v>0</v>
      </c>
      <c r="M53" s="283">
        <v>0</v>
      </c>
      <c r="N53" s="283">
        <v>0</v>
      </c>
      <c r="O53" s="283">
        <v>0</v>
      </c>
      <c r="P53" s="283">
        <v>0</v>
      </c>
      <c r="Q53" s="283">
        <v>0</v>
      </c>
      <c r="R53" s="283">
        <v>0</v>
      </c>
      <c r="S53" s="283">
        <v>0</v>
      </c>
      <c r="T53" s="283">
        <v>0</v>
      </c>
      <c r="U53" s="283">
        <v>0</v>
      </c>
      <c r="V53" s="283">
        <v>0</v>
      </c>
      <c r="W53" s="283">
        <v>0</v>
      </c>
      <c r="X53" s="283">
        <v>0</v>
      </c>
      <c r="Y53" s="283">
        <v>0</v>
      </c>
      <c r="Z53" s="283">
        <v>0</v>
      </c>
      <c r="AA53" s="283">
        <v>0</v>
      </c>
      <c r="AB53" s="283">
        <v>0</v>
      </c>
      <c r="AC53" s="283">
        <v>0</v>
      </c>
      <c r="AD53" s="283">
        <v>0</v>
      </c>
      <c r="AE53" s="283">
        <v>0</v>
      </c>
      <c r="AF53" s="283">
        <v>0</v>
      </c>
      <c r="AG53" s="283">
        <v>0</v>
      </c>
      <c r="AH53" s="283">
        <v>0</v>
      </c>
      <c r="AI53" s="283">
        <v>0</v>
      </c>
      <c r="AJ53" s="283">
        <v>0</v>
      </c>
    </row>
    <row r="54" spans="1:36" s="182" customFormat="1" ht="15" hidden="1" x14ac:dyDescent="0.25">
      <c r="A54" s="186">
        <f t="shared" si="1"/>
        <v>52</v>
      </c>
      <c r="B54" s="66">
        <f>B.Semanal!B53</f>
        <v>0</v>
      </c>
      <c r="C54" s="182" t="s">
        <v>21</v>
      </c>
      <c r="D54" s="283">
        <v>0</v>
      </c>
      <c r="E54" s="283">
        <v>0</v>
      </c>
      <c r="F54" s="283">
        <v>0</v>
      </c>
      <c r="G54" s="283">
        <v>0</v>
      </c>
      <c r="H54" s="283">
        <v>0</v>
      </c>
      <c r="I54" s="283">
        <v>0</v>
      </c>
      <c r="J54" s="283">
        <v>0</v>
      </c>
      <c r="K54" s="283">
        <v>0</v>
      </c>
      <c r="L54" s="283">
        <v>0</v>
      </c>
      <c r="M54" s="283">
        <v>0</v>
      </c>
      <c r="N54" s="283">
        <v>0</v>
      </c>
      <c r="O54" s="283">
        <v>0</v>
      </c>
      <c r="P54" s="283">
        <v>0</v>
      </c>
      <c r="Q54" s="283">
        <v>0</v>
      </c>
      <c r="R54" s="283">
        <v>0</v>
      </c>
      <c r="S54" s="283">
        <v>0</v>
      </c>
      <c r="T54" s="283">
        <v>0</v>
      </c>
      <c r="U54" s="283">
        <v>0</v>
      </c>
      <c r="V54" s="283">
        <v>0</v>
      </c>
      <c r="W54" s="283">
        <v>0</v>
      </c>
      <c r="X54" s="283">
        <v>0</v>
      </c>
      <c r="Y54" s="283">
        <v>0</v>
      </c>
      <c r="Z54" s="283">
        <v>0</v>
      </c>
      <c r="AA54" s="283">
        <v>0</v>
      </c>
      <c r="AB54" s="283">
        <v>0</v>
      </c>
      <c r="AC54" s="283">
        <v>0</v>
      </c>
      <c r="AD54" s="283">
        <v>0</v>
      </c>
      <c r="AE54" s="283">
        <v>0</v>
      </c>
      <c r="AF54" s="283">
        <v>0</v>
      </c>
      <c r="AG54" s="283">
        <v>0</v>
      </c>
      <c r="AH54" s="283">
        <v>0</v>
      </c>
      <c r="AI54" s="283">
        <v>0</v>
      </c>
      <c r="AJ54" s="283">
        <v>0</v>
      </c>
    </row>
    <row r="55" spans="1:36" ht="15" hidden="1" x14ac:dyDescent="0.25">
      <c r="A55" s="186">
        <f t="shared" si="1"/>
        <v>53</v>
      </c>
      <c r="B55" s="66">
        <f>B.Semanal!B54</f>
        <v>0</v>
      </c>
      <c r="C55" s="181" t="s">
        <v>56</v>
      </c>
      <c r="D55" s="283">
        <v>0</v>
      </c>
      <c r="E55" s="283">
        <v>0</v>
      </c>
      <c r="F55" s="283">
        <v>0</v>
      </c>
      <c r="G55" s="283">
        <v>0</v>
      </c>
      <c r="H55" s="283">
        <v>0</v>
      </c>
      <c r="I55" s="283">
        <v>0</v>
      </c>
      <c r="J55" s="283">
        <v>0</v>
      </c>
      <c r="K55" s="283">
        <v>0</v>
      </c>
      <c r="L55" s="283">
        <v>0</v>
      </c>
      <c r="M55" s="283">
        <v>0</v>
      </c>
      <c r="N55" s="283">
        <v>0</v>
      </c>
      <c r="O55" s="283">
        <v>0</v>
      </c>
      <c r="P55" s="283">
        <v>0</v>
      </c>
      <c r="Q55" s="283">
        <v>0</v>
      </c>
      <c r="R55" s="283">
        <v>0</v>
      </c>
      <c r="S55" s="283">
        <v>0</v>
      </c>
      <c r="T55" s="283">
        <v>0</v>
      </c>
      <c r="U55" s="283">
        <v>0</v>
      </c>
      <c r="V55" s="283">
        <v>0</v>
      </c>
      <c r="W55" s="283">
        <v>0</v>
      </c>
      <c r="X55" s="283">
        <v>0</v>
      </c>
      <c r="Y55" s="283">
        <v>0</v>
      </c>
      <c r="Z55" s="283">
        <v>0</v>
      </c>
      <c r="AA55" s="283">
        <v>0</v>
      </c>
      <c r="AB55" s="283">
        <v>0</v>
      </c>
      <c r="AC55" s="283">
        <v>0</v>
      </c>
      <c r="AD55" s="283">
        <v>0</v>
      </c>
      <c r="AE55" s="283">
        <v>0</v>
      </c>
      <c r="AF55" s="283">
        <v>0</v>
      </c>
      <c r="AG55" s="283">
        <v>0</v>
      </c>
      <c r="AH55" s="283">
        <v>0</v>
      </c>
      <c r="AI55" s="283">
        <v>0</v>
      </c>
      <c r="AJ55" s="283">
        <v>0</v>
      </c>
    </row>
    <row r="56" spans="1:36" ht="15" hidden="1" x14ac:dyDescent="0.25">
      <c r="A56" s="186">
        <f t="shared" si="1"/>
        <v>54</v>
      </c>
      <c r="B56" s="66">
        <f>B.Semanal!B55</f>
        <v>0</v>
      </c>
      <c r="C56" s="181" t="s">
        <v>56</v>
      </c>
      <c r="D56" s="283">
        <v>0</v>
      </c>
      <c r="E56" s="283">
        <v>0</v>
      </c>
      <c r="F56" s="283">
        <v>0</v>
      </c>
      <c r="G56" s="283">
        <v>0</v>
      </c>
      <c r="H56" s="283">
        <v>0</v>
      </c>
      <c r="I56" s="283">
        <v>0</v>
      </c>
      <c r="J56" s="283">
        <v>0</v>
      </c>
      <c r="K56" s="283">
        <v>0</v>
      </c>
      <c r="L56" s="283">
        <v>0</v>
      </c>
      <c r="M56" s="283">
        <v>0</v>
      </c>
      <c r="N56" s="283">
        <v>0</v>
      </c>
      <c r="O56" s="283">
        <v>0</v>
      </c>
      <c r="P56" s="283">
        <v>0</v>
      </c>
      <c r="Q56" s="283">
        <v>0</v>
      </c>
      <c r="R56" s="283">
        <v>0</v>
      </c>
      <c r="S56" s="283">
        <v>0</v>
      </c>
      <c r="T56" s="283">
        <v>0</v>
      </c>
      <c r="U56" s="283">
        <v>0</v>
      </c>
      <c r="V56" s="283">
        <v>0</v>
      </c>
      <c r="W56" s="283">
        <v>0</v>
      </c>
      <c r="X56" s="283">
        <v>0</v>
      </c>
      <c r="Y56" s="283">
        <v>0</v>
      </c>
      <c r="Z56" s="283">
        <v>0</v>
      </c>
      <c r="AA56" s="283">
        <v>0</v>
      </c>
      <c r="AB56" s="283">
        <v>0</v>
      </c>
      <c r="AC56" s="283">
        <v>0</v>
      </c>
      <c r="AD56" s="283">
        <v>0</v>
      </c>
      <c r="AE56" s="283">
        <v>0</v>
      </c>
      <c r="AF56" s="283">
        <v>0</v>
      </c>
      <c r="AG56" s="283">
        <v>0</v>
      </c>
      <c r="AH56" s="283">
        <v>0</v>
      </c>
      <c r="AI56" s="283">
        <v>0</v>
      </c>
      <c r="AJ56" s="283">
        <v>0</v>
      </c>
    </row>
    <row r="57" spans="1:36" ht="15" hidden="1" x14ac:dyDescent="0.25">
      <c r="A57" s="186">
        <f t="shared" si="1"/>
        <v>55</v>
      </c>
      <c r="B57" s="66">
        <f>B.Semanal!B56</f>
        <v>0</v>
      </c>
      <c r="C57" s="181" t="s">
        <v>56</v>
      </c>
      <c r="D57" s="283">
        <v>0</v>
      </c>
      <c r="E57" s="283">
        <v>0</v>
      </c>
      <c r="F57" s="283">
        <v>0</v>
      </c>
      <c r="G57" s="283">
        <v>0</v>
      </c>
      <c r="H57" s="283">
        <v>0</v>
      </c>
      <c r="I57" s="283">
        <v>0</v>
      </c>
      <c r="J57" s="283">
        <v>0</v>
      </c>
      <c r="K57" s="283">
        <v>0</v>
      </c>
      <c r="L57" s="283">
        <v>0</v>
      </c>
      <c r="M57" s="283">
        <v>0</v>
      </c>
      <c r="N57" s="283">
        <v>0</v>
      </c>
      <c r="O57" s="283">
        <v>0</v>
      </c>
      <c r="P57" s="283">
        <v>0</v>
      </c>
      <c r="Q57" s="283">
        <v>0</v>
      </c>
      <c r="R57" s="283">
        <v>0</v>
      </c>
      <c r="S57" s="283">
        <v>0</v>
      </c>
      <c r="T57" s="283">
        <v>0</v>
      </c>
      <c r="U57" s="283">
        <v>0</v>
      </c>
      <c r="V57" s="283">
        <v>0</v>
      </c>
      <c r="W57" s="283">
        <v>0</v>
      </c>
      <c r="X57" s="283">
        <v>0</v>
      </c>
      <c r="Y57" s="283">
        <v>0</v>
      </c>
      <c r="Z57" s="283">
        <v>0</v>
      </c>
      <c r="AA57" s="283">
        <v>0</v>
      </c>
      <c r="AB57" s="283">
        <v>0</v>
      </c>
      <c r="AC57" s="283">
        <v>0</v>
      </c>
      <c r="AD57" s="283">
        <v>0</v>
      </c>
      <c r="AE57" s="283">
        <v>0</v>
      </c>
      <c r="AF57" s="283">
        <v>0</v>
      </c>
      <c r="AG57" s="283">
        <v>0</v>
      </c>
      <c r="AH57" s="283">
        <v>0</v>
      </c>
      <c r="AI57" s="283">
        <v>0</v>
      </c>
      <c r="AJ57" s="283">
        <v>0</v>
      </c>
    </row>
    <row r="58" spans="1:36" ht="15" hidden="1" x14ac:dyDescent="0.25">
      <c r="A58" s="186">
        <f t="shared" si="1"/>
        <v>56</v>
      </c>
      <c r="B58" s="66">
        <f>B.Semanal!B57</f>
        <v>0</v>
      </c>
      <c r="C58" s="181" t="s">
        <v>56</v>
      </c>
      <c r="D58" s="283">
        <v>0</v>
      </c>
      <c r="E58" s="283">
        <v>0</v>
      </c>
      <c r="F58" s="283">
        <v>0</v>
      </c>
      <c r="G58" s="283">
        <v>0</v>
      </c>
      <c r="H58" s="283">
        <v>0</v>
      </c>
      <c r="I58" s="283">
        <v>0</v>
      </c>
      <c r="J58" s="283">
        <v>0</v>
      </c>
      <c r="K58" s="283">
        <v>0</v>
      </c>
      <c r="L58" s="283">
        <v>0</v>
      </c>
      <c r="M58" s="283">
        <v>0</v>
      </c>
      <c r="N58" s="283">
        <v>0</v>
      </c>
      <c r="O58" s="283">
        <v>0</v>
      </c>
      <c r="P58" s="283">
        <v>0</v>
      </c>
      <c r="Q58" s="283">
        <v>0</v>
      </c>
      <c r="R58" s="283">
        <v>0</v>
      </c>
      <c r="S58" s="283">
        <v>0</v>
      </c>
      <c r="T58" s="283">
        <v>0</v>
      </c>
      <c r="U58" s="283">
        <v>0</v>
      </c>
      <c r="V58" s="283">
        <v>0</v>
      </c>
      <c r="W58" s="283">
        <v>0</v>
      </c>
      <c r="X58" s="283">
        <v>0</v>
      </c>
      <c r="Y58" s="283">
        <v>0</v>
      </c>
      <c r="Z58" s="283">
        <v>0</v>
      </c>
      <c r="AA58" s="283">
        <v>0</v>
      </c>
      <c r="AB58" s="283">
        <v>0</v>
      </c>
      <c r="AC58" s="283">
        <v>0</v>
      </c>
      <c r="AD58" s="283">
        <v>0</v>
      </c>
      <c r="AE58" s="283">
        <v>0</v>
      </c>
      <c r="AF58" s="283">
        <v>0</v>
      </c>
      <c r="AG58" s="283">
        <v>0</v>
      </c>
      <c r="AH58" s="283">
        <v>0</v>
      </c>
      <c r="AI58" s="283">
        <v>0</v>
      </c>
      <c r="AJ58" s="283">
        <v>0</v>
      </c>
    </row>
    <row r="59" spans="1:36" ht="15" hidden="1" x14ac:dyDescent="0.25">
      <c r="A59" s="186">
        <f t="shared" si="1"/>
        <v>57</v>
      </c>
      <c r="B59" s="66">
        <f>B.Semanal!B58</f>
        <v>0</v>
      </c>
      <c r="C59" s="181" t="s">
        <v>21</v>
      </c>
      <c r="D59" s="283">
        <v>0</v>
      </c>
      <c r="E59" s="283">
        <v>0</v>
      </c>
      <c r="F59" s="283">
        <v>0</v>
      </c>
      <c r="G59" s="283">
        <v>0</v>
      </c>
      <c r="H59" s="283">
        <v>0</v>
      </c>
      <c r="I59" s="283">
        <v>0</v>
      </c>
      <c r="J59" s="283">
        <v>0</v>
      </c>
      <c r="K59" s="283">
        <v>0</v>
      </c>
      <c r="L59" s="283">
        <v>0</v>
      </c>
      <c r="M59" s="283">
        <v>0</v>
      </c>
      <c r="N59" s="283">
        <v>0</v>
      </c>
      <c r="O59" s="283">
        <v>0</v>
      </c>
      <c r="P59" s="283">
        <v>0</v>
      </c>
      <c r="Q59" s="283">
        <v>0</v>
      </c>
      <c r="R59" s="283">
        <v>0</v>
      </c>
      <c r="S59" s="283">
        <v>0</v>
      </c>
      <c r="T59" s="283">
        <v>0</v>
      </c>
      <c r="U59" s="283">
        <v>0</v>
      </c>
      <c r="V59" s="283">
        <v>0</v>
      </c>
      <c r="W59" s="283">
        <v>0</v>
      </c>
      <c r="X59" s="283">
        <v>0</v>
      </c>
      <c r="Y59" s="283">
        <v>0</v>
      </c>
      <c r="Z59" s="283">
        <v>0</v>
      </c>
      <c r="AA59" s="283">
        <v>0</v>
      </c>
      <c r="AB59" s="283">
        <v>0</v>
      </c>
      <c r="AC59" s="283">
        <v>0</v>
      </c>
      <c r="AD59" s="283">
        <v>0</v>
      </c>
      <c r="AE59" s="283">
        <v>0</v>
      </c>
      <c r="AF59" s="283">
        <v>0</v>
      </c>
      <c r="AG59" s="283">
        <v>0</v>
      </c>
      <c r="AH59" s="283">
        <v>0</v>
      </c>
      <c r="AI59" s="283">
        <v>0</v>
      </c>
      <c r="AJ59" s="283">
        <v>0</v>
      </c>
    </row>
    <row r="60" spans="1:36" ht="15" hidden="1" x14ac:dyDescent="0.25">
      <c r="A60" s="186">
        <f t="shared" si="1"/>
        <v>58</v>
      </c>
      <c r="B60" s="66">
        <f>B.Semanal!B59</f>
        <v>0</v>
      </c>
      <c r="C60" s="181" t="s">
        <v>21</v>
      </c>
      <c r="D60" s="283">
        <v>0</v>
      </c>
      <c r="E60" s="283">
        <v>0</v>
      </c>
      <c r="F60" s="283">
        <v>0</v>
      </c>
      <c r="G60" s="283">
        <v>0</v>
      </c>
      <c r="H60" s="283">
        <v>0</v>
      </c>
      <c r="I60" s="283">
        <v>0</v>
      </c>
      <c r="J60" s="283">
        <v>0</v>
      </c>
      <c r="K60" s="283">
        <v>0</v>
      </c>
      <c r="L60" s="283">
        <v>0</v>
      </c>
      <c r="M60" s="283">
        <v>0</v>
      </c>
      <c r="N60" s="283">
        <v>0</v>
      </c>
      <c r="O60" s="283">
        <v>0</v>
      </c>
      <c r="P60" s="283">
        <v>0</v>
      </c>
      <c r="Q60" s="283">
        <v>0</v>
      </c>
      <c r="R60" s="283">
        <v>0</v>
      </c>
      <c r="S60" s="283">
        <v>0</v>
      </c>
      <c r="T60" s="283">
        <v>0</v>
      </c>
      <c r="U60" s="283">
        <v>0</v>
      </c>
      <c r="V60" s="283">
        <v>0</v>
      </c>
      <c r="W60" s="283">
        <v>0</v>
      </c>
      <c r="X60" s="283">
        <v>0</v>
      </c>
      <c r="Y60" s="283">
        <v>0</v>
      </c>
      <c r="Z60" s="283">
        <v>0</v>
      </c>
      <c r="AA60" s="283">
        <v>0</v>
      </c>
      <c r="AB60" s="283">
        <v>0</v>
      </c>
      <c r="AC60" s="283">
        <v>0</v>
      </c>
      <c r="AD60" s="283">
        <v>0</v>
      </c>
      <c r="AE60" s="283">
        <v>0</v>
      </c>
      <c r="AF60" s="283">
        <v>0</v>
      </c>
      <c r="AG60" s="283">
        <v>0</v>
      </c>
      <c r="AH60" s="283">
        <v>0</v>
      </c>
      <c r="AI60" s="283">
        <v>0</v>
      </c>
      <c r="AJ60" s="283">
        <v>0</v>
      </c>
    </row>
    <row r="61" spans="1:36" s="182" customFormat="1" ht="15" hidden="1" x14ac:dyDescent="0.25">
      <c r="A61" s="186">
        <f t="shared" si="1"/>
        <v>59</v>
      </c>
      <c r="B61" s="66">
        <f>B.Semanal!B60</f>
        <v>0</v>
      </c>
      <c r="C61" s="182" t="s">
        <v>21</v>
      </c>
      <c r="D61" s="283">
        <v>0</v>
      </c>
      <c r="E61" s="283">
        <v>0</v>
      </c>
      <c r="F61" s="283">
        <v>0</v>
      </c>
      <c r="G61" s="283">
        <v>0</v>
      </c>
      <c r="H61" s="283">
        <v>0</v>
      </c>
      <c r="I61" s="283">
        <v>0</v>
      </c>
      <c r="J61" s="283">
        <v>0</v>
      </c>
      <c r="K61" s="283">
        <v>0</v>
      </c>
      <c r="L61" s="283">
        <v>0</v>
      </c>
      <c r="M61" s="283">
        <v>0</v>
      </c>
      <c r="N61" s="283">
        <v>0</v>
      </c>
      <c r="O61" s="283">
        <v>0</v>
      </c>
      <c r="P61" s="283">
        <v>0</v>
      </c>
      <c r="Q61" s="283">
        <v>0</v>
      </c>
      <c r="R61" s="283">
        <v>0</v>
      </c>
      <c r="S61" s="283">
        <v>0</v>
      </c>
      <c r="T61" s="283">
        <v>0</v>
      </c>
      <c r="U61" s="283">
        <v>0</v>
      </c>
      <c r="V61" s="283">
        <v>0</v>
      </c>
      <c r="W61" s="283">
        <v>0</v>
      </c>
      <c r="X61" s="283">
        <v>0</v>
      </c>
      <c r="Y61" s="283">
        <v>0</v>
      </c>
      <c r="Z61" s="283">
        <v>0</v>
      </c>
      <c r="AA61" s="283">
        <v>0</v>
      </c>
      <c r="AB61" s="283">
        <v>0</v>
      </c>
      <c r="AC61" s="283">
        <v>0</v>
      </c>
      <c r="AD61" s="283">
        <v>0</v>
      </c>
      <c r="AE61" s="283">
        <v>0</v>
      </c>
      <c r="AF61" s="283">
        <v>0</v>
      </c>
      <c r="AG61" s="283">
        <v>0</v>
      </c>
      <c r="AH61" s="283">
        <v>0</v>
      </c>
      <c r="AI61" s="283">
        <v>0</v>
      </c>
      <c r="AJ61" s="283">
        <v>0</v>
      </c>
    </row>
    <row r="62" spans="1:36" ht="15" x14ac:dyDescent="0.25">
      <c r="A62" s="186">
        <f t="shared" si="1"/>
        <v>60</v>
      </c>
      <c r="B62" s="66" t="str">
        <f>B.Semanal!B61</f>
        <v>Indicador 8</v>
      </c>
      <c r="D62" s="283">
        <v>503.68</v>
      </c>
      <c r="E62" s="283">
        <v>620.88</v>
      </c>
      <c r="F62" s="283">
        <v>614.64</v>
      </c>
      <c r="G62" s="283">
        <v>509.67</v>
      </c>
      <c r="H62" s="283">
        <v>514.6</v>
      </c>
      <c r="I62" s="283">
        <v>849.06</v>
      </c>
      <c r="J62" s="283">
        <v>845.88</v>
      </c>
      <c r="K62" s="283">
        <v>729.81999999999994</v>
      </c>
      <c r="L62" s="283">
        <v>780.08</v>
      </c>
      <c r="M62" s="283">
        <v>856.48</v>
      </c>
      <c r="N62" s="283">
        <v>711</v>
      </c>
      <c r="O62" s="283">
        <v>513.45000000000005</v>
      </c>
      <c r="P62" s="283">
        <v>602.25</v>
      </c>
      <c r="Q62" s="283">
        <v>609.52</v>
      </c>
      <c r="R62" s="283">
        <v>707.31</v>
      </c>
      <c r="S62" s="283">
        <v>772.12</v>
      </c>
      <c r="T62" s="283">
        <v>797.72</v>
      </c>
      <c r="U62" s="283">
        <v>701.25</v>
      </c>
      <c r="V62" s="283">
        <v>779</v>
      </c>
      <c r="W62" s="283">
        <v>712</v>
      </c>
      <c r="X62" s="283">
        <v>844.23</v>
      </c>
      <c r="Y62" s="283">
        <v>482.51</v>
      </c>
      <c r="Z62" s="283">
        <v>725.35</v>
      </c>
      <c r="AA62" s="283">
        <v>679.15</v>
      </c>
      <c r="AB62" s="283">
        <v>523.9</v>
      </c>
      <c r="AC62" s="283">
        <v>669.94</v>
      </c>
      <c r="AD62" s="283">
        <v>696.15</v>
      </c>
      <c r="AE62" s="283">
        <v>699.48</v>
      </c>
      <c r="AF62" s="283">
        <v>481.2</v>
      </c>
      <c r="AG62" s="283">
        <v>793.98</v>
      </c>
      <c r="AH62" s="283">
        <v>0</v>
      </c>
      <c r="AI62" s="283">
        <v>0</v>
      </c>
      <c r="AJ62" s="283">
        <v>0</v>
      </c>
    </row>
    <row r="63" spans="1:36" ht="15" hidden="1" x14ac:dyDescent="0.25">
      <c r="A63" s="186">
        <f t="shared" si="1"/>
        <v>61</v>
      </c>
      <c r="B63" s="66">
        <f>B.Semanal!B62</f>
        <v>0</v>
      </c>
      <c r="C63" s="181" t="s">
        <v>6</v>
      </c>
      <c r="D63" s="283">
        <v>0</v>
      </c>
      <c r="E63" s="283">
        <v>0</v>
      </c>
      <c r="F63" s="283">
        <v>0</v>
      </c>
      <c r="G63" s="283">
        <v>0</v>
      </c>
      <c r="H63" s="283">
        <v>0</v>
      </c>
      <c r="I63" s="283">
        <v>0</v>
      </c>
      <c r="J63" s="283">
        <v>0</v>
      </c>
      <c r="K63" s="283">
        <v>0</v>
      </c>
      <c r="L63" s="283">
        <v>0</v>
      </c>
      <c r="M63" s="283">
        <v>0</v>
      </c>
      <c r="N63" s="283">
        <v>0</v>
      </c>
      <c r="O63" s="283">
        <v>0</v>
      </c>
      <c r="P63" s="283">
        <v>0</v>
      </c>
      <c r="Q63" s="283">
        <v>0</v>
      </c>
      <c r="R63" s="283">
        <v>0</v>
      </c>
      <c r="S63" s="283">
        <v>0</v>
      </c>
      <c r="T63" s="283">
        <v>0</v>
      </c>
      <c r="U63" s="283">
        <v>0</v>
      </c>
      <c r="V63" s="283">
        <v>0</v>
      </c>
      <c r="W63" s="283">
        <v>0</v>
      </c>
      <c r="X63" s="283">
        <v>0</v>
      </c>
      <c r="Y63" s="283">
        <v>0</v>
      </c>
      <c r="Z63" s="283">
        <v>0</v>
      </c>
      <c r="AA63" s="283">
        <v>0</v>
      </c>
      <c r="AB63" s="283">
        <v>0</v>
      </c>
      <c r="AC63" s="283">
        <v>0</v>
      </c>
      <c r="AD63" s="283">
        <v>0</v>
      </c>
      <c r="AE63" s="283">
        <v>0</v>
      </c>
      <c r="AF63" s="283">
        <v>0</v>
      </c>
      <c r="AG63" s="283">
        <v>0</v>
      </c>
      <c r="AH63" s="283">
        <v>0</v>
      </c>
      <c r="AI63" s="283">
        <v>0</v>
      </c>
      <c r="AJ63" s="283">
        <v>0</v>
      </c>
    </row>
    <row r="64" spans="1:36" ht="15" hidden="1" x14ac:dyDescent="0.25">
      <c r="A64" s="186">
        <f t="shared" si="1"/>
        <v>62</v>
      </c>
      <c r="B64" s="66">
        <f>B.Semanal!B63</f>
        <v>0</v>
      </c>
      <c r="C64" s="181" t="s">
        <v>6</v>
      </c>
      <c r="D64" s="283">
        <v>0</v>
      </c>
      <c r="E64" s="283">
        <v>0</v>
      </c>
      <c r="F64" s="283">
        <v>0</v>
      </c>
      <c r="G64" s="283">
        <v>0</v>
      </c>
      <c r="H64" s="283">
        <v>0</v>
      </c>
      <c r="I64" s="283">
        <v>0</v>
      </c>
      <c r="J64" s="283">
        <v>0</v>
      </c>
      <c r="K64" s="283">
        <v>0</v>
      </c>
      <c r="L64" s="283">
        <v>0</v>
      </c>
      <c r="M64" s="283">
        <v>0</v>
      </c>
      <c r="N64" s="283">
        <v>0</v>
      </c>
      <c r="O64" s="283">
        <v>0</v>
      </c>
      <c r="P64" s="283">
        <v>0</v>
      </c>
      <c r="Q64" s="283">
        <v>0</v>
      </c>
      <c r="R64" s="283">
        <v>0</v>
      </c>
      <c r="S64" s="283">
        <v>0</v>
      </c>
      <c r="T64" s="283">
        <v>0</v>
      </c>
      <c r="U64" s="283">
        <v>0</v>
      </c>
      <c r="V64" s="283">
        <v>0</v>
      </c>
      <c r="W64" s="283">
        <v>0</v>
      </c>
      <c r="X64" s="283">
        <v>0</v>
      </c>
      <c r="Y64" s="283">
        <v>0</v>
      </c>
      <c r="Z64" s="283">
        <v>0</v>
      </c>
      <c r="AA64" s="283">
        <v>0</v>
      </c>
      <c r="AB64" s="283">
        <v>0</v>
      </c>
      <c r="AC64" s="283">
        <v>0</v>
      </c>
      <c r="AD64" s="283">
        <v>0</v>
      </c>
      <c r="AE64" s="283">
        <v>0</v>
      </c>
      <c r="AF64" s="283">
        <v>0</v>
      </c>
      <c r="AG64" s="283">
        <v>0</v>
      </c>
      <c r="AH64" s="283">
        <v>0</v>
      </c>
      <c r="AI64" s="283">
        <v>0</v>
      </c>
      <c r="AJ64" s="283">
        <v>0</v>
      </c>
    </row>
    <row r="65" spans="1:36" ht="15" x14ac:dyDescent="0.25">
      <c r="A65" s="186">
        <f t="shared" si="1"/>
        <v>63</v>
      </c>
      <c r="B65" s="66" t="str">
        <f>B.Semanal!B64</f>
        <v>Indicador 9</v>
      </c>
      <c r="D65" s="283">
        <v>45.173144876325082</v>
      </c>
      <c r="E65" s="283">
        <v>65.888198757763973</v>
      </c>
      <c r="F65" s="283">
        <v>57.533944954128444</v>
      </c>
      <c r="G65" s="283">
        <v>44.186746987951807</v>
      </c>
      <c r="H65" s="283">
        <v>50.732809430255401</v>
      </c>
      <c r="I65" s="283">
        <v>77.399821905609969</v>
      </c>
      <c r="J65" s="283">
        <v>75.714285714285722</v>
      </c>
      <c r="K65" s="283">
        <v>61.046783625731003</v>
      </c>
      <c r="L65" s="283">
        <v>77.13671875</v>
      </c>
      <c r="M65" s="283">
        <v>81.739791073124408</v>
      </c>
      <c r="N65" s="283">
        <v>59.655455291222324</v>
      </c>
      <c r="O65" s="283">
        <v>49.683412322274883</v>
      </c>
      <c r="P65" s="283">
        <v>50.992555831265506</v>
      </c>
      <c r="Q65" s="283">
        <v>55.241992882562286</v>
      </c>
      <c r="R65" s="283">
        <v>67.142188961646411</v>
      </c>
      <c r="S65" s="283">
        <v>73.110594795539029</v>
      </c>
      <c r="T65" s="283">
        <v>77.422818791946312</v>
      </c>
      <c r="U65" s="283">
        <v>65.855140186915875</v>
      </c>
      <c r="V65" s="283">
        <v>73.4375</v>
      </c>
      <c r="W65" s="283">
        <v>67.251879699248121</v>
      </c>
      <c r="X65" s="283">
        <v>82.213536701620598</v>
      </c>
      <c r="Y65" s="283">
        <v>53.291938997821347</v>
      </c>
      <c r="Z65" s="283">
        <v>67.821296296296296</v>
      </c>
      <c r="AA65" s="283">
        <v>62.163023679417122</v>
      </c>
      <c r="AB65" s="283">
        <v>52.346837944664031</v>
      </c>
      <c r="AC65" s="283">
        <v>61.948905109489054</v>
      </c>
      <c r="AD65" s="283">
        <v>65.203327171903894</v>
      </c>
      <c r="AE65" s="283">
        <v>65.330555555555563</v>
      </c>
      <c r="AF65" s="283">
        <v>44.849589790337276</v>
      </c>
      <c r="AG65" s="283">
        <v>71.150793650793645</v>
      </c>
      <c r="AH65" s="283">
        <v>0</v>
      </c>
      <c r="AI65" s="283">
        <v>0</v>
      </c>
      <c r="AJ65" s="283">
        <v>0</v>
      </c>
    </row>
    <row r="66" spans="1:36" ht="15" hidden="1" x14ac:dyDescent="0.25">
      <c r="A66" s="186">
        <f t="shared" si="1"/>
        <v>64</v>
      </c>
      <c r="B66" s="66">
        <f>B.Semanal!B65</f>
        <v>0</v>
      </c>
      <c r="C66" s="181" t="s">
        <v>55</v>
      </c>
      <c r="D66" s="283">
        <v>0</v>
      </c>
      <c r="E66" s="283">
        <v>0</v>
      </c>
      <c r="F66" s="283">
        <v>0</v>
      </c>
      <c r="G66" s="283">
        <v>0</v>
      </c>
      <c r="H66" s="283">
        <v>0</v>
      </c>
      <c r="I66" s="283">
        <v>0</v>
      </c>
      <c r="J66" s="283">
        <v>0</v>
      </c>
      <c r="K66" s="283">
        <v>0</v>
      </c>
      <c r="L66" s="283">
        <v>0</v>
      </c>
      <c r="M66" s="283">
        <v>0</v>
      </c>
      <c r="N66" s="283">
        <v>0</v>
      </c>
      <c r="O66" s="283">
        <v>0</v>
      </c>
      <c r="P66" s="283">
        <v>0</v>
      </c>
      <c r="Q66" s="283">
        <v>0</v>
      </c>
      <c r="R66" s="283">
        <v>0</v>
      </c>
      <c r="S66" s="283">
        <v>0</v>
      </c>
      <c r="T66" s="283">
        <v>0</v>
      </c>
      <c r="U66" s="283">
        <v>0</v>
      </c>
      <c r="V66" s="283">
        <v>0</v>
      </c>
      <c r="W66" s="283">
        <v>0</v>
      </c>
      <c r="X66" s="283">
        <v>0</v>
      </c>
      <c r="Y66" s="283">
        <v>0</v>
      </c>
      <c r="Z66" s="283">
        <v>0</v>
      </c>
      <c r="AA66" s="283">
        <v>0</v>
      </c>
      <c r="AB66" s="283">
        <v>0</v>
      </c>
      <c r="AC66" s="283">
        <v>0</v>
      </c>
      <c r="AD66" s="283">
        <v>0</v>
      </c>
      <c r="AE66" s="283">
        <v>0</v>
      </c>
      <c r="AF66" s="283">
        <v>0</v>
      </c>
      <c r="AG66" s="283">
        <v>0</v>
      </c>
      <c r="AH66" s="283">
        <v>0</v>
      </c>
      <c r="AI66" s="283">
        <v>0</v>
      </c>
      <c r="AJ66" s="283">
        <v>0</v>
      </c>
    </row>
    <row r="67" spans="1:36" ht="15" hidden="1" x14ac:dyDescent="0.25">
      <c r="A67" s="186">
        <f t="shared" si="1"/>
        <v>65</v>
      </c>
      <c r="B67" s="66">
        <f>B.Semanal!B66</f>
        <v>0</v>
      </c>
      <c r="C67" s="181" t="s">
        <v>54</v>
      </c>
      <c r="D67" s="283">
        <v>0</v>
      </c>
      <c r="E67" s="283">
        <v>0</v>
      </c>
      <c r="F67" s="283">
        <v>0</v>
      </c>
      <c r="G67" s="283">
        <v>0</v>
      </c>
      <c r="H67" s="283">
        <v>0</v>
      </c>
      <c r="I67" s="283">
        <v>0</v>
      </c>
      <c r="J67" s="283">
        <v>0</v>
      </c>
      <c r="K67" s="283">
        <v>0</v>
      </c>
      <c r="L67" s="283">
        <v>0</v>
      </c>
      <c r="M67" s="283">
        <v>0</v>
      </c>
      <c r="N67" s="283">
        <v>0</v>
      </c>
      <c r="O67" s="283">
        <v>0</v>
      </c>
      <c r="P67" s="283">
        <v>0</v>
      </c>
      <c r="Q67" s="283">
        <v>0</v>
      </c>
      <c r="R67" s="283">
        <v>0</v>
      </c>
      <c r="S67" s="283">
        <v>0</v>
      </c>
      <c r="T67" s="283">
        <v>0</v>
      </c>
      <c r="U67" s="283">
        <v>0</v>
      </c>
      <c r="V67" s="283">
        <v>0</v>
      </c>
      <c r="W67" s="283">
        <v>0</v>
      </c>
      <c r="X67" s="283">
        <v>0</v>
      </c>
      <c r="Y67" s="283">
        <v>0</v>
      </c>
      <c r="Z67" s="283">
        <v>0</v>
      </c>
      <c r="AA67" s="283">
        <v>0</v>
      </c>
      <c r="AB67" s="283">
        <v>0</v>
      </c>
      <c r="AC67" s="283">
        <v>0</v>
      </c>
      <c r="AD67" s="283">
        <v>0</v>
      </c>
      <c r="AE67" s="283">
        <v>0</v>
      </c>
      <c r="AF67" s="283">
        <v>0</v>
      </c>
      <c r="AG67" s="283">
        <v>0</v>
      </c>
      <c r="AH67" s="283">
        <v>0</v>
      </c>
      <c r="AI67" s="283">
        <v>0</v>
      </c>
      <c r="AJ67" s="283">
        <v>0</v>
      </c>
    </row>
    <row r="68" spans="1:36" ht="15" hidden="1" x14ac:dyDescent="0.25">
      <c r="A68" s="186">
        <f t="shared" si="1"/>
        <v>66</v>
      </c>
      <c r="B68" s="66">
        <f>B.Semanal!B67</f>
        <v>0</v>
      </c>
      <c r="C68" s="181" t="s">
        <v>7</v>
      </c>
      <c r="D68" s="283">
        <v>0</v>
      </c>
      <c r="E68" s="283">
        <v>0</v>
      </c>
      <c r="F68" s="283">
        <v>0</v>
      </c>
      <c r="G68" s="283">
        <v>0</v>
      </c>
      <c r="H68" s="283">
        <v>0</v>
      </c>
      <c r="I68" s="283">
        <v>0</v>
      </c>
      <c r="J68" s="283">
        <v>0</v>
      </c>
      <c r="K68" s="283">
        <v>0</v>
      </c>
      <c r="L68" s="283">
        <v>0</v>
      </c>
      <c r="M68" s="283">
        <v>0</v>
      </c>
      <c r="N68" s="283">
        <v>0</v>
      </c>
      <c r="O68" s="283">
        <v>0</v>
      </c>
      <c r="P68" s="283">
        <v>0</v>
      </c>
      <c r="Q68" s="283">
        <v>0</v>
      </c>
      <c r="R68" s="283">
        <v>0</v>
      </c>
      <c r="S68" s="283">
        <v>0</v>
      </c>
      <c r="T68" s="283">
        <v>0</v>
      </c>
      <c r="U68" s="283">
        <v>0</v>
      </c>
      <c r="V68" s="283">
        <v>0</v>
      </c>
      <c r="W68" s="283">
        <v>0</v>
      </c>
      <c r="X68" s="283">
        <v>0</v>
      </c>
      <c r="Y68" s="283">
        <v>0</v>
      </c>
      <c r="Z68" s="283">
        <v>0</v>
      </c>
      <c r="AA68" s="283">
        <v>0</v>
      </c>
      <c r="AB68" s="283">
        <v>0</v>
      </c>
      <c r="AC68" s="283">
        <v>0</v>
      </c>
      <c r="AD68" s="283">
        <v>0</v>
      </c>
      <c r="AE68" s="283">
        <v>0</v>
      </c>
      <c r="AF68" s="283">
        <v>0</v>
      </c>
      <c r="AG68" s="283">
        <v>0</v>
      </c>
      <c r="AH68" s="283">
        <v>0</v>
      </c>
      <c r="AI68" s="283">
        <v>0</v>
      </c>
      <c r="AJ68" s="283">
        <v>0</v>
      </c>
    </row>
    <row r="69" spans="1:36" ht="15" hidden="1" x14ac:dyDescent="0.25">
      <c r="A69" s="186">
        <f t="shared" ref="A69:A132" si="2">A68+1</f>
        <v>67</v>
      </c>
      <c r="B69" s="66">
        <f>B.Semanal!B68</f>
        <v>0</v>
      </c>
      <c r="C69" s="181" t="s">
        <v>53</v>
      </c>
      <c r="D69" s="283">
        <v>0</v>
      </c>
      <c r="E69" s="283">
        <v>0</v>
      </c>
      <c r="F69" s="283">
        <v>0</v>
      </c>
      <c r="G69" s="283">
        <v>0</v>
      </c>
      <c r="H69" s="283">
        <v>0</v>
      </c>
      <c r="I69" s="283">
        <v>0</v>
      </c>
      <c r="J69" s="283">
        <v>0</v>
      </c>
      <c r="K69" s="283">
        <v>0</v>
      </c>
      <c r="L69" s="283">
        <v>0</v>
      </c>
      <c r="M69" s="283">
        <v>0</v>
      </c>
      <c r="N69" s="283">
        <v>0</v>
      </c>
      <c r="O69" s="283">
        <v>0</v>
      </c>
      <c r="P69" s="283">
        <v>0</v>
      </c>
      <c r="Q69" s="283">
        <v>0</v>
      </c>
      <c r="R69" s="283">
        <v>0</v>
      </c>
      <c r="S69" s="283">
        <v>0</v>
      </c>
      <c r="T69" s="283">
        <v>0</v>
      </c>
      <c r="U69" s="283">
        <v>0</v>
      </c>
      <c r="V69" s="283">
        <v>0</v>
      </c>
      <c r="W69" s="283">
        <v>0</v>
      </c>
      <c r="X69" s="283">
        <v>0</v>
      </c>
      <c r="Y69" s="283">
        <v>0</v>
      </c>
      <c r="Z69" s="283">
        <v>0</v>
      </c>
      <c r="AA69" s="283">
        <v>0</v>
      </c>
      <c r="AB69" s="283">
        <v>0</v>
      </c>
      <c r="AC69" s="283">
        <v>0</v>
      </c>
      <c r="AD69" s="283">
        <v>0</v>
      </c>
      <c r="AE69" s="283">
        <v>0</v>
      </c>
      <c r="AF69" s="283">
        <v>0</v>
      </c>
      <c r="AG69" s="283">
        <v>0</v>
      </c>
      <c r="AH69" s="283">
        <v>0</v>
      </c>
      <c r="AI69" s="283">
        <v>0</v>
      </c>
      <c r="AJ69" s="283">
        <v>0</v>
      </c>
    </row>
    <row r="70" spans="1:36" ht="15" hidden="1" x14ac:dyDescent="0.25">
      <c r="A70" s="186">
        <f t="shared" si="2"/>
        <v>68</v>
      </c>
      <c r="B70" s="66">
        <f>B.Semanal!B69</f>
        <v>0</v>
      </c>
      <c r="C70" s="181" t="s">
        <v>53</v>
      </c>
      <c r="D70" s="283">
        <v>0</v>
      </c>
      <c r="E70" s="283">
        <v>0</v>
      </c>
      <c r="F70" s="283">
        <v>0</v>
      </c>
      <c r="G70" s="283">
        <v>0</v>
      </c>
      <c r="H70" s="283">
        <v>0</v>
      </c>
      <c r="I70" s="283">
        <v>0</v>
      </c>
      <c r="J70" s="283">
        <v>0</v>
      </c>
      <c r="K70" s="283">
        <v>0</v>
      </c>
      <c r="L70" s="283">
        <v>0</v>
      </c>
      <c r="M70" s="283">
        <v>0</v>
      </c>
      <c r="N70" s="283">
        <v>0</v>
      </c>
      <c r="O70" s="283">
        <v>0</v>
      </c>
      <c r="P70" s="283">
        <v>0</v>
      </c>
      <c r="Q70" s="283">
        <v>0</v>
      </c>
      <c r="R70" s="283">
        <v>0</v>
      </c>
      <c r="S70" s="283">
        <v>0</v>
      </c>
      <c r="T70" s="283">
        <v>0</v>
      </c>
      <c r="U70" s="283">
        <v>0</v>
      </c>
      <c r="V70" s="283">
        <v>0</v>
      </c>
      <c r="W70" s="283">
        <v>0</v>
      </c>
      <c r="X70" s="283">
        <v>0</v>
      </c>
      <c r="Y70" s="283">
        <v>0</v>
      </c>
      <c r="Z70" s="283">
        <v>0</v>
      </c>
      <c r="AA70" s="283">
        <v>0</v>
      </c>
      <c r="AB70" s="283">
        <v>0</v>
      </c>
      <c r="AC70" s="283">
        <v>0</v>
      </c>
      <c r="AD70" s="283">
        <v>0</v>
      </c>
      <c r="AE70" s="283">
        <v>0</v>
      </c>
      <c r="AF70" s="283">
        <v>0</v>
      </c>
      <c r="AG70" s="283">
        <v>0</v>
      </c>
      <c r="AH70" s="283">
        <v>0</v>
      </c>
      <c r="AI70" s="283">
        <v>0</v>
      </c>
      <c r="AJ70" s="283">
        <v>0</v>
      </c>
    </row>
    <row r="71" spans="1:36" ht="15" hidden="1" x14ac:dyDescent="0.25">
      <c r="A71" s="186">
        <f t="shared" si="2"/>
        <v>69</v>
      </c>
      <c r="B71" s="66">
        <f>B.Semanal!B70</f>
        <v>0</v>
      </c>
      <c r="C71" s="181" t="s">
        <v>21</v>
      </c>
      <c r="D71" s="283">
        <v>0</v>
      </c>
      <c r="E71" s="283">
        <v>0</v>
      </c>
      <c r="F71" s="283">
        <v>0</v>
      </c>
      <c r="G71" s="283">
        <v>0</v>
      </c>
      <c r="H71" s="283">
        <v>0</v>
      </c>
      <c r="I71" s="283">
        <v>0</v>
      </c>
      <c r="J71" s="283">
        <v>0</v>
      </c>
      <c r="K71" s="283">
        <v>0</v>
      </c>
      <c r="L71" s="283">
        <v>0</v>
      </c>
      <c r="M71" s="283">
        <v>0</v>
      </c>
      <c r="N71" s="283">
        <v>0</v>
      </c>
      <c r="O71" s="283">
        <v>0</v>
      </c>
      <c r="P71" s="283">
        <v>0</v>
      </c>
      <c r="Q71" s="283">
        <v>0</v>
      </c>
      <c r="R71" s="283">
        <v>0</v>
      </c>
      <c r="S71" s="283">
        <v>0</v>
      </c>
      <c r="T71" s="283">
        <v>0</v>
      </c>
      <c r="U71" s="283">
        <v>0</v>
      </c>
      <c r="V71" s="283">
        <v>0</v>
      </c>
      <c r="W71" s="283">
        <v>0</v>
      </c>
      <c r="X71" s="283">
        <v>0</v>
      </c>
      <c r="Y71" s="283">
        <v>0</v>
      </c>
      <c r="Z71" s="283">
        <v>0</v>
      </c>
      <c r="AA71" s="283">
        <v>0</v>
      </c>
      <c r="AB71" s="283">
        <v>0</v>
      </c>
      <c r="AC71" s="283">
        <v>0</v>
      </c>
      <c r="AD71" s="283">
        <v>0</v>
      </c>
      <c r="AE71" s="283">
        <v>0</v>
      </c>
      <c r="AF71" s="283">
        <v>0</v>
      </c>
      <c r="AG71" s="283">
        <v>0</v>
      </c>
      <c r="AH71" s="283">
        <v>0</v>
      </c>
      <c r="AI71" s="283">
        <v>0</v>
      </c>
      <c r="AJ71" s="283">
        <v>0</v>
      </c>
    </row>
    <row r="72" spans="1:36" ht="15" hidden="1" x14ac:dyDescent="0.25">
      <c r="A72" s="186">
        <f t="shared" si="2"/>
        <v>70</v>
      </c>
      <c r="B72" s="66">
        <f>B.Semanal!B71</f>
        <v>0</v>
      </c>
      <c r="C72" s="181" t="s">
        <v>6</v>
      </c>
      <c r="D72" s="283">
        <v>0</v>
      </c>
      <c r="E72" s="283">
        <v>0</v>
      </c>
      <c r="F72" s="283">
        <v>0</v>
      </c>
      <c r="G72" s="283">
        <v>0</v>
      </c>
      <c r="H72" s="283">
        <v>0</v>
      </c>
      <c r="I72" s="283">
        <v>0</v>
      </c>
      <c r="J72" s="283">
        <v>0</v>
      </c>
      <c r="K72" s="283">
        <v>0</v>
      </c>
      <c r="L72" s="283">
        <v>0</v>
      </c>
      <c r="M72" s="283">
        <v>0</v>
      </c>
      <c r="N72" s="283">
        <v>0</v>
      </c>
      <c r="O72" s="283">
        <v>0</v>
      </c>
      <c r="P72" s="283">
        <v>0</v>
      </c>
      <c r="Q72" s="283">
        <v>0</v>
      </c>
      <c r="R72" s="283">
        <v>0</v>
      </c>
      <c r="S72" s="283">
        <v>0</v>
      </c>
      <c r="T72" s="283">
        <v>0</v>
      </c>
      <c r="U72" s="283">
        <v>0</v>
      </c>
      <c r="V72" s="283">
        <v>0</v>
      </c>
      <c r="W72" s="283">
        <v>0</v>
      </c>
      <c r="X72" s="283">
        <v>0</v>
      </c>
      <c r="Y72" s="283">
        <v>0</v>
      </c>
      <c r="Z72" s="283">
        <v>0</v>
      </c>
      <c r="AA72" s="283">
        <v>0</v>
      </c>
      <c r="AB72" s="283">
        <v>0</v>
      </c>
      <c r="AC72" s="283">
        <v>0</v>
      </c>
      <c r="AD72" s="283">
        <v>0</v>
      </c>
      <c r="AE72" s="283">
        <v>0</v>
      </c>
      <c r="AF72" s="283">
        <v>0</v>
      </c>
      <c r="AG72" s="283">
        <v>0</v>
      </c>
      <c r="AH72" s="283">
        <v>0</v>
      </c>
      <c r="AI72" s="283">
        <v>0</v>
      </c>
      <c r="AJ72" s="283">
        <v>0</v>
      </c>
    </row>
    <row r="73" spans="1:36" ht="15" hidden="1" x14ac:dyDescent="0.25">
      <c r="A73" s="186">
        <f t="shared" si="2"/>
        <v>71</v>
      </c>
      <c r="B73" s="66">
        <f>B.Semanal!B72</f>
        <v>0</v>
      </c>
      <c r="C73" s="181" t="s">
        <v>6</v>
      </c>
      <c r="D73" s="283">
        <v>0</v>
      </c>
      <c r="E73" s="283">
        <v>0</v>
      </c>
      <c r="F73" s="283">
        <v>0</v>
      </c>
      <c r="G73" s="283">
        <v>0</v>
      </c>
      <c r="H73" s="283">
        <v>0</v>
      </c>
      <c r="I73" s="283">
        <v>0</v>
      </c>
      <c r="J73" s="283">
        <v>0</v>
      </c>
      <c r="K73" s="283">
        <v>0</v>
      </c>
      <c r="L73" s="283">
        <v>0</v>
      </c>
      <c r="M73" s="283">
        <v>0</v>
      </c>
      <c r="N73" s="283">
        <v>0</v>
      </c>
      <c r="O73" s="283">
        <v>0</v>
      </c>
      <c r="P73" s="283">
        <v>0</v>
      </c>
      <c r="Q73" s="283">
        <v>0</v>
      </c>
      <c r="R73" s="283">
        <v>0</v>
      </c>
      <c r="S73" s="283">
        <v>0</v>
      </c>
      <c r="T73" s="283">
        <v>0</v>
      </c>
      <c r="U73" s="283">
        <v>0</v>
      </c>
      <c r="V73" s="283">
        <v>0</v>
      </c>
      <c r="W73" s="283">
        <v>0</v>
      </c>
      <c r="X73" s="283">
        <v>0</v>
      </c>
      <c r="Y73" s="283">
        <v>0</v>
      </c>
      <c r="Z73" s="283">
        <v>0</v>
      </c>
      <c r="AA73" s="283">
        <v>0</v>
      </c>
      <c r="AB73" s="283">
        <v>0</v>
      </c>
      <c r="AC73" s="283">
        <v>0</v>
      </c>
      <c r="AD73" s="283">
        <v>0</v>
      </c>
      <c r="AE73" s="283">
        <v>0</v>
      </c>
      <c r="AF73" s="283">
        <v>0</v>
      </c>
      <c r="AG73" s="283">
        <v>0</v>
      </c>
      <c r="AH73" s="283">
        <v>0</v>
      </c>
      <c r="AI73" s="283">
        <v>0</v>
      </c>
      <c r="AJ73" s="283">
        <v>0</v>
      </c>
    </row>
    <row r="74" spans="1:36" s="182" customFormat="1" ht="15" hidden="1" x14ac:dyDescent="0.25">
      <c r="A74" s="186">
        <f t="shared" si="2"/>
        <v>72</v>
      </c>
      <c r="B74" s="66">
        <f>B.Semanal!B73</f>
        <v>0</v>
      </c>
      <c r="D74" s="283">
        <v>0</v>
      </c>
      <c r="E74" s="283">
        <v>0</v>
      </c>
      <c r="F74" s="283">
        <v>0</v>
      </c>
      <c r="G74" s="283">
        <v>0</v>
      </c>
      <c r="H74" s="283">
        <v>0</v>
      </c>
      <c r="I74" s="283">
        <v>0</v>
      </c>
      <c r="J74" s="283">
        <v>0</v>
      </c>
      <c r="K74" s="283">
        <v>0</v>
      </c>
      <c r="L74" s="283">
        <v>0</v>
      </c>
      <c r="M74" s="283">
        <v>0</v>
      </c>
      <c r="N74" s="283">
        <v>0</v>
      </c>
      <c r="O74" s="283">
        <v>0</v>
      </c>
      <c r="P74" s="283">
        <v>0</v>
      </c>
      <c r="Q74" s="283">
        <v>0</v>
      </c>
      <c r="R74" s="283">
        <v>0</v>
      </c>
      <c r="S74" s="283">
        <v>0</v>
      </c>
      <c r="T74" s="283">
        <v>0</v>
      </c>
      <c r="U74" s="283">
        <v>0</v>
      </c>
      <c r="V74" s="283">
        <v>0</v>
      </c>
      <c r="W74" s="283">
        <v>0</v>
      </c>
      <c r="X74" s="283">
        <v>0</v>
      </c>
      <c r="Y74" s="283">
        <v>0</v>
      </c>
      <c r="Z74" s="283">
        <v>0</v>
      </c>
      <c r="AA74" s="283">
        <v>0</v>
      </c>
      <c r="AB74" s="283">
        <v>0</v>
      </c>
      <c r="AC74" s="283">
        <v>0</v>
      </c>
      <c r="AD74" s="283">
        <v>0</v>
      </c>
      <c r="AE74" s="283">
        <v>0</v>
      </c>
      <c r="AF74" s="283">
        <v>0</v>
      </c>
      <c r="AG74" s="283">
        <v>0</v>
      </c>
      <c r="AH74" s="283">
        <v>0</v>
      </c>
      <c r="AI74" s="283">
        <v>0</v>
      </c>
      <c r="AJ74" s="283">
        <v>0</v>
      </c>
    </row>
    <row r="75" spans="1:36" ht="15" hidden="1" x14ac:dyDescent="0.25">
      <c r="A75" s="186">
        <f t="shared" si="2"/>
        <v>73</v>
      </c>
      <c r="B75" s="66">
        <f>B.Semanal!B74</f>
        <v>0</v>
      </c>
      <c r="C75" s="181" t="s">
        <v>6</v>
      </c>
      <c r="D75" s="283">
        <v>0</v>
      </c>
      <c r="E75" s="283">
        <v>0</v>
      </c>
      <c r="F75" s="283">
        <v>0</v>
      </c>
      <c r="G75" s="283">
        <v>0</v>
      </c>
      <c r="H75" s="283">
        <v>0</v>
      </c>
      <c r="I75" s="283">
        <v>0</v>
      </c>
      <c r="J75" s="283">
        <v>0</v>
      </c>
      <c r="K75" s="283">
        <v>0</v>
      </c>
      <c r="L75" s="283">
        <v>0</v>
      </c>
      <c r="M75" s="283">
        <v>0</v>
      </c>
      <c r="N75" s="283">
        <v>0</v>
      </c>
      <c r="O75" s="283">
        <v>0</v>
      </c>
      <c r="P75" s="283">
        <v>0</v>
      </c>
      <c r="Q75" s="283">
        <v>0</v>
      </c>
      <c r="R75" s="283">
        <v>0</v>
      </c>
      <c r="S75" s="283">
        <v>0</v>
      </c>
      <c r="T75" s="283">
        <v>0</v>
      </c>
      <c r="U75" s="283">
        <v>0</v>
      </c>
      <c r="V75" s="283">
        <v>0</v>
      </c>
      <c r="W75" s="283">
        <v>0</v>
      </c>
      <c r="X75" s="283">
        <v>0</v>
      </c>
      <c r="Y75" s="283">
        <v>0</v>
      </c>
      <c r="Z75" s="283">
        <v>0</v>
      </c>
      <c r="AA75" s="283">
        <v>0</v>
      </c>
      <c r="AB75" s="283">
        <v>0</v>
      </c>
      <c r="AC75" s="283">
        <v>0</v>
      </c>
      <c r="AD75" s="283">
        <v>0</v>
      </c>
      <c r="AE75" s="283">
        <v>0</v>
      </c>
      <c r="AF75" s="283">
        <v>0</v>
      </c>
      <c r="AG75" s="283">
        <v>0</v>
      </c>
      <c r="AH75" s="283">
        <v>0</v>
      </c>
      <c r="AI75" s="283">
        <v>0</v>
      </c>
      <c r="AJ75" s="283">
        <v>0</v>
      </c>
    </row>
    <row r="76" spans="1:36" ht="15" hidden="1" x14ac:dyDescent="0.25">
      <c r="A76" s="186">
        <f t="shared" si="2"/>
        <v>74</v>
      </c>
      <c r="B76" s="66">
        <f>B.Semanal!B75</f>
        <v>0</v>
      </c>
      <c r="C76" s="181" t="s">
        <v>21</v>
      </c>
      <c r="D76" s="283">
        <v>0</v>
      </c>
      <c r="E76" s="283">
        <v>0</v>
      </c>
      <c r="F76" s="283">
        <v>0</v>
      </c>
      <c r="G76" s="283">
        <v>0</v>
      </c>
      <c r="H76" s="283">
        <v>0</v>
      </c>
      <c r="I76" s="283">
        <v>0</v>
      </c>
      <c r="J76" s="283">
        <v>0</v>
      </c>
      <c r="K76" s="283">
        <v>0</v>
      </c>
      <c r="L76" s="283">
        <v>0</v>
      </c>
      <c r="M76" s="283">
        <v>0</v>
      </c>
      <c r="N76" s="283">
        <v>0</v>
      </c>
      <c r="O76" s="283">
        <v>0</v>
      </c>
      <c r="P76" s="283">
        <v>0</v>
      </c>
      <c r="Q76" s="283">
        <v>0</v>
      </c>
      <c r="R76" s="283">
        <v>0</v>
      </c>
      <c r="S76" s="283">
        <v>0</v>
      </c>
      <c r="T76" s="283">
        <v>0</v>
      </c>
      <c r="U76" s="283">
        <v>0</v>
      </c>
      <c r="V76" s="283">
        <v>0</v>
      </c>
      <c r="W76" s="283">
        <v>0</v>
      </c>
      <c r="X76" s="283">
        <v>0</v>
      </c>
      <c r="Y76" s="283">
        <v>0</v>
      </c>
      <c r="Z76" s="283">
        <v>0</v>
      </c>
      <c r="AA76" s="283">
        <v>0</v>
      </c>
      <c r="AB76" s="283">
        <v>0</v>
      </c>
      <c r="AC76" s="283">
        <v>0</v>
      </c>
      <c r="AD76" s="283">
        <v>0</v>
      </c>
      <c r="AE76" s="283">
        <v>0</v>
      </c>
      <c r="AF76" s="283">
        <v>0</v>
      </c>
      <c r="AG76" s="283">
        <v>0</v>
      </c>
      <c r="AH76" s="283">
        <v>0</v>
      </c>
      <c r="AI76" s="283">
        <v>0</v>
      </c>
      <c r="AJ76" s="283">
        <v>0</v>
      </c>
    </row>
    <row r="77" spans="1:36" ht="15" hidden="1" x14ac:dyDescent="0.25">
      <c r="A77" s="186">
        <f t="shared" si="2"/>
        <v>75</v>
      </c>
      <c r="B77" s="66">
        <f>B.Semanal!B76</f>
        <v>0</v>
      </c>
      <c r="C77" s="181" t="s">
        <v>21</v>
      </c>
      <c r="D77" s="283">
        <v>0</v>
      </c>
      <c r="E77" s="283">
        <v>0</v>
      </c>
      <c r="F77" s="283">
        <v>0</v>
      </c>
      <c r="G77" s="283">
        <v>0</v>
      </c>
      <c r="H77" s="283">
        <v>0</v>
      </c>
      <c r="I77" s="283">
        <v>0</v>
      </c>
      <c r="J77" s="283">
        <v>0</v>
      </c>
      <c r="K77" s="283">
        <v>0</v>
      </c>
      <c r="L77" s="283">
        <v>0</v>
      </c>
      <c r="M77" s="283">
        <v>0</v>
      </c>
      <c r="N77" s="283">
        <v>0</v>
      </c>
      <c r="O77" s="283">
        <v>0</v>
      </c>
      <c r="P77" s="283">
        <v>0</v>
      </c>
      <c r="Q77" s="283">
        <v>0</v>
      </c>
      <c r="R77" s="283">
        <v>0</v>
      </c>
      <c r="S77" s="283">
        <v>0</v>
      </c>
      <c r="T77" s="283">
        <v>0</v>
      </c>
      <c r="U77" s="283">
        <v>0</v>
      </c>
      <c r="V77" s="283">
        <v>0</v>
      </c>
      <c r="W77" s="283">
        <v>0</v>
      </c>
      <c r="X77" s="283">
        <v>0</v>
      </c>
      <c r="Y77" s="283">
        <v>0</v>
      </c>
      <c r="Z77" s="283">
        <v>0</v>
      </c>
      <c r="AA77" s="283">
        <v>0</v>
      </c>
      <c r="AB77" s="283">
        <v>0</v>
      </c>
      <c r="AC77" s="283">
        <v>0</v>
      </c>
      <c r="AD77" s="283">
        <v>0</v>
      </c>
      <c r="AE77" s="283">
        <v>0</v>
      </c>
      <c r="AF77" s="283">
        <v>0</v>
      </c>
      <c r="AG77" s="283">
        <v>0</v>
      </c>
      <c r="AH77" s="283">
        <v>0</v>
      </c>
      <c r="AI77" s="283">
        <v>0</v>
      </c>
      <c r="AJ77" s="283">
        <v>0</v>
      </c>
    </row>
    <row r="78" spans="1:36" ht="15" hidden="1" x14ac:dyDescent="0.25">
      <c r="A78" s="186">
        <f t="shared" si="2"/>
        <v>76</v>
      </c>
      <c r="B78" s="66">
        <f>B.Semanal!B77</f>
        <v>0</v>
      </c>
      <c r="C78" s="181" t="s">
        <v>21</v>
      </c>
      <c r="D78" s="283">
        <v>0</v>
      </c>
      <c r="E78" s="283">
        <v>0</v>
      </c>
      <c r="F78" s="283">
        <v>0</v>
      </c>
      <c r="G78" s="283">
        <v>0</v>
      </c>
      <c r="H78" s="283">
        <v>0</v>
      </c>
      <c r="I78" s="283">
        <v>0</v>
      </c>
      <c r="J78" s="283">
        <v>0</v>
      </c>
      <c r="K78" s="283">
        <v>0</v>
      </c>
      <c r="L78" s="283">
        <v>0</v>
      </c>
      <c r="M78" s="283">
        <v>0</v>
      </c>
      <c r="N78" s="283">
        <v>0</v>
      </c>
      <c r="O78" s="283">
        <v>0</v>
      </c>
      <c r="P78" s="283">
        <v>0</v>
      </c>
      <c r="Q78" s="283">
        <v>0</v>
      </c>
      <c r="R78" s="283">
        <v>0</v>
      </c>
      <c r="S78" s="283">
        <v>0</v>
      </c>
      <c r="T78" s="283">
        <v>0</v>
      </c>
      <c r="U78" s="283">
        <v>0</v>
      </c>
      <c r="V78" s="283">
        <v>0</v>
      </c>
      <c r="W78" s="283">
        <v>0</v>
      </c>
      <c r="X78" s="283">
        <v>0</v>
      </c>
      <c r="Y78" s="283">
        <v>0</v>
      </c>
      <c r="Z78" s="283">
        <v>0</v>
      </c>
      <c r="AA78" s="283">
        <v>0</v>
      </c>
      <c r="AB78" s="283">
        <v>0</v>
      </c>
      <c r="AC78" s="283">
        <v>0</v>
      </c>
      <c r="AD78" s="283">
        <v>0</v>
      </c>
      <c r="AE78" s="283">
        <v>0</v>
      </c>
      <c r="AF78" s="283">
        <v>0</v>
      </c>
      <c r="AG78" s="283">
        <v>0</v>
      </c>
      <c r="AH78" s="283">
        <v>0</v>
      </c>
      <c r="AI78" s="283">
        <v>0</v>
      </c>
      <c r="AJ78" s="283">
        <v>0</v>
      </c>
    </row>
    <row r="79" spans="1:36" ht="15" hidden="1" x14ac:dyDescent="0.25">
      <c r="A79" s="186">
        <f t="shared" si="2"/>
        <v>77</v>
      </c>
      <c r="B79" s="66">
        <f>B.Semanal!B78</f>
        <v>0</v>
      </c>
      <c r="C79" s="181" t="s">
        <v>21</v>
      </c>
      <c r="D79" s="283">
        <v>0</v>
      </c>
      <c r="E79" s="283">
        <v>0</v>
      </c>
      <c r="F79" s="283">
        <v>0</v>
      </c>
      <c r="G79" s="283">
        <v>0</v>
      </c>
      <c r="H79" s="283">
        <v>0</v>
      </c>
      <c r="I79" s="283">
        <v>0</v>
      </c>
      <c r="J79" s="283">
        <v>0</v>
      </c>
      <c r="K79" s="283">
        <v>0</v>
      </c>
      <c r="L79" s="283">
        <v>0</v>
      </c>
      <c r="M79" s="283">
        <v>0</v>
      </c>
      <c r="N79" s="283">
        <v>0</v>
      </c>
      <c r="O79" s="283">
        <v>0</v>
      </c>
      <c r="P79" s="283">
        <v>0</v>
      </c>
      <c r="Q79" s="283">
        <v>0</v>
      </c>
      <c r="R79" s="283">
        <v>0</v>
      </c>
      <c r="S79" s="283">
        <v>0</v>
      </c>
      <c r="T79" s="283">
        <v>0</v>
      </c>
      <c r="U79" s="283">
        <v>0</v>
      </c>
      <c r="V79" s="283">
        <v>0</v>
      </c>
      <c r="W79" s="283">
        <v>0</v>
      </c>
      <c r="X79" s="283">
        <v>0</v>
      </c>
      <c r="Y79" s="283">
        <v>0</v>
      </c>
      <c r="Z79" s="283">
        <v>0</v>
      </c>
      <c r="AA79" s="283">
        <v>0</v>
      </c>
      <c r="AB79" s="283">
        <v>0</v>
      </c>
      <c r="AC79" s="283">
        <v>0</v>
      </c>
      <c r="AD79" s="283">
        <v>0</v>
      </c>
      <c r="AE79" s="283">
        <v>0</v>
      </c>
      <c r="AF79" s="283">
        <v>0</v>
      </c>
      <c r="AG79" s="283">
        <v>0</v>
      </c>
      <c r="AH79" s="283">
        <v>0</v>
      </c>
      <c r="AI79" s="283">
        <v>0</v>
      </c>
      <c r="AJ79" s="283">
        <v>0</v>
      </c>
    </row>
    <row r="80" spans="1:36" ht="15" hidden="1" x14ac:dyDescent="0.25">
      <c r="A80" s="186">
        <f t="shared" si="2"/>
        <v>78</v>
      </c>
      <c r="B80" s="66">
        <f>B.Semanal!B79</f>
        <v>0</v>
      </c>
      <c r="C80" s="181" t="s">
        <v>6</v>
      </c>
      <c r="D80" s="283">
        <v>0</v>
      </c>
      <c r="E80" s="283">
        <v>0</v>
      </c>
      <c r="F80" s="283">
        <v>0</v>
      </c>
      <c r="G80" s="283">
        <v>0</v>
      </c>
      <c r="H80" s="283">
        <v>0</v>
      </c>
      <c r="I80" s="283">
        <v>0</v>
      </c>
      <c r="J80" s="283">
        <v>0</v>
      </c>
      <c r="K80" s="283">
        <v>0</v>
      </c>
      <c r="L80" s="283">
        <v>0</v>
      </c>
      <c r="M80" s="283">
        <v>0</v>
      </c>
      <c r="N80" s="283">
        <v>0</v>
      </c>
      <c r="O80" s="283">
        <v>0</v>
      </c>
      <c r="P80" s="283">
        <v>0</v>
      </c>
      <c r="Q80" s="283">
        <v>0</v>
      </c>
      <c r="R80" s="283">
        <v>0</v>
      </c>
      <c r="S80" s="283">
        <v>0</v>
      </c>
      <c r="T80" s="283">
        <v>0</v>
      </c>
      <c r="U80" s="283">
        <v>0</v>
      </c>
      <c r="V80" s="283">
        <v>0</v>
      </c>
      <c r="W80" s="283">
        <v>0</v>
      </c>
      <c r="X80" s="283">
        <v>0</v>
      </c>
      <c r="Y80" s="283">
        <v>0</v>
      </c>
      <c r="Z80" s="283">
        <v>0</v>
      </c>
      <c r="AA80" s="283">
        <v>0</v>
      </c>
      <c r="AB80" s="283">
        <v>0</v>
      </c>
      <c r="AC80" s="283">
        <v>0</v>
      </c>
      <c r="AD80" s="283">
        <v>0</v>
      </c>
      <c r="AE80" s="283">
        <v>0</v>
      </c>
      <c r="AF80" s="283">
        <v>0</v>
      </c>
      <c r="AG80" s="283">
        <v>0</v>
      </c>
      <c r="AH80" s="283">
        <v>0</v>
      </c>
      <c r="AI80" s="283">
        <v>0</v>
      </c>
      <c r="AJ80" s="283">
        <v>0</v>
      </c>
    </row>
    <row r="81" spans="1:36" ht="15" hidden="1" x14ac:dyDescent="0.25">
      <c r="A81" s="186">
        <f t="shared" si="2"/>
        <v>79</v>
      </c>
      <c r="B81" s="66">
        <f>B.Semanal!B80</f>
        <v>0</v>
      </c>
      <c r="C81" s="181" t="s">
        <v>21</v>
      </c>
      <c r="D81" s="283">
        <v>0</v>
      </c>
      <c r="E81" s="283">
        <v>0</v>
      </c>
      <c r="F81" s="283">
        <v>0</v>
      </c>
      <c r="G81" s="283">
        <v>0</v>
      </c>
      <c r="H81" s="283">
        <v>0</v>
      </c>
      <c r="I81" s="283">
        <v>0</v>
      </c>
      <c r="J81" s="283">
        <v>0</v>
      </c>
      <c r="K81" s="283">
        <v>0</v>
      </c>
      <c r="L81" s="283">
        <v>0</v>
      </c>
      <c r="M81" s="283">
        <v>0</v>
      </c>
      <c r="N81" s="283">
        <v>0</v>
      </c>
      <c r="O81" s="283">
        <v>0</v>
      </c>
      <c r="P81" s="283">
        <v>0</v>
      </c>
      <c r="Q81" s="283">
        <v>0</v>
      </c>
      <c r="R81" s="283">
        <v>0</v>
      </c>
      <c r="S81" s="283">
        <v>0</v>
      </c>
      <c r="T81" s="283">
        <v>0</v>
      </c>
      <c r="U81" s="283">
        <v>0</v>
      </c>
      <c r="V81" s="283">
        <v>0</v>
      </c>
      <c r="W81" s="283">
        <v>0</v>
      </c>
      <c r="X81" s="283">
        <v>0</v>
      </c>
      <c r="Y81" s="283">
        <v>0</v>
      </c>
      <c r="Z81" s="283">
        <v>0</v>
      </c>
      <c r="AA81" s="283">
        <v>0</v>
      </c>
      <c r="AB81" s="283">
        <v>0</v>
      </c>
      <c r="AC81" s="283">
        <v>0</v>
      </c>
      <c r="AD81" s="283">
        <v>0</v>
      </c>
      <c r="AE81" s="283">
        <v>0</v>
      </c>
      <c r="AF81" s="283">
        <v>0</v>
      </c>
      <c r="AG81" s="283">
        <v>0</v>
      </c>
      <c r="AH81" s="283">
        <v>0</v>
      </c>
      <c r="AI81" s="283">
        <v>0</v>
      </c>
      <c r="AJ81" s="283">
        <v>0</v>
      </c>
    </row>
    <row r="82" spans="1:36" ht="15" hidden="1" x14ac:dyDescent="0.25">
      <c r="A82" s="186">
        <f t="shared" si="2"/>
        <v>80</v>
      </c>
      <c r="B82" s="66">
        <f>B.Semanal!B81</f>
        <v>0</v>
      </c>
      <c r="C82" s="181" t="s">
        <v>21</v>
      </c>
      <c r="D82" s="283">
        <v>0</v>
      </c>
      <c r="E82" s="283">
        <v>0</v>
      </c>
      <c r="F82" s="283">
        <v>0</v>
      </c>
      <c r="G82" s="283">
        <v>0</v>
      </c>
      <c r="H82" s="283">
        <v>0</v>
      </c>
      <c r="I82" s="283">
        <v>0</v>
      </c>
      <c r="J82" s="283">
        <v>0</v>
      </c>
      <c r="K82" s="283">
        <v>0</v>
      </c>
      <c r="L82" s="283">
        <v>0</v>
      </c>
      <c r="M82" s="283">
        <v>0</v>
      </c>
      <c r="N82" s="283">
        <v>0</v>
      </c>
      <c r="O82" s="283">
        <v>0</v>
      </c>
      <c r="P82" s="283">
        <v>0</v>
      </c>
      <c r="Q82" s="283">
        <v>0</v>
      </c>
      <c r="R82" s="283">
        <v>0</v>
      </c>
      <c r="S82" s="283">
        <v>0</v>
      </c>
      <c r="T82" s="283">
        <v>0</v>
      </c>
      <c r="U82" s="283">
        <v>0</v>
      </c>
      <c r="V82" s="283">
        <v>0</v>
      </c>
      <c r="W82" s="283">
        <v>0</v>
      </c>
      <c r="X82" s="283">
        <v>0</v>
      </c>
      <c r="Y82" s="283">
        <v>0</v>
      </c>
      <c r="Z82" s="283">
        <v>0</v>
      </c>
      <c r="AA82" s="283">
        <v>0</v>
      </c>
      <c r="AB82" s="283">
        <v>0</v>
      </c>
      <c r="AC82" s="283">
        <v>0</v>
      </c>
      <c r="AD82" s="283">
        <v>0</v>
      </c>
      <c r="AE82" s="283">
        <v>0</v>
      </c>
      <c r="AF82" s="283">
        <v>0</v>
      </c>
      <c r="AG82" s="283">
        <v>0</v>
      </c>
      <c r="AH82" s="283">
        <v>0</v>
      </c>
      <c r="AI82" s="283">
        <v>0</v>
      </c>
      <c r="AJ82" s="283">
        <v>0</v>
      </c>
    </row>
    <row r="83" spans="1:36" s="182" customFormat="1" ht="15" hidden="1" x14ac:dyDescent="0.25">
      <c r="A83" s="186">
        <f t="shared" si="2"/>
        <v>81</v>
      </c>
      <c r="B83" s="66">
        <f>B.Semanal!B82</f>
        <v>0</v>
      </c>
      <c r="C83" s="182" t="s">
        <v>21</v>
      </c>
      <c r="D83" s="283">
        <v>0</v>
      </c>
      <c r="E83" s="283">
        <v>0</v>
      </c>
      <c r="F83" s="283">
        <v>0</v>
      </c>
      <c r="G83" s="283">
        <v>0</v>
      </c>
      <c r="H83" s="283">
        <v>0</v>
      </c>
      <c r="I83" s="283">
        <v>0</v>
      </c>
      <c r="J83" s="283">
        <v>0</v>
      </c>
      <c r="K83" s="283">
        <v>0</v>
      </c>
      <c r="L83" s="283">
        <v>0</v>
      </c>
      <c r="M83" s="283">
        <v>0</v>
      </c>
      <c r="N83" s="283">
        <v>0</v>
      </c>
      <c r="O83" s="283">
        <v>0</v>
      </c>
      <c r="P83" s="283">
        <v>0</v>
      </c>
      <c r="Q83" s="283">
        <v>0</v>
      </c>
      <c r="R83" s="283">
        <v>0</v>
      </c>
      <c r="S83" s="283">
        <v>0</v>
      </c>
      <c r="T83" s="283">
        <v>0</v>
      </c>
      <c r="U83" s="283">
        <v>0</v>
      </c>
      <c r="V83" s="283">
        <v>0</v>
      </c>
      <c r="W83" s="283">
        <v>0</v>
      </c>
      <c r="X83" s="283">
        <v>0</v>
      </c>
      <c r="Y83" s="283">
        <v>0</v>
      </c>
      <c r="Z83" s="283">
        <v>0</v>
      </c>
      <c r="AA83" s="283">
        <v>0</v>
      </c>
      <c r="AB83" s="283">
        <v>0</v>
      </c>
      <c r="AC83" s="283">
        <v>0</v>
      </c>
      <c r="AD83" s="283">
        <v>0</v>
      </c>
      <c r="AE83" s="283">
        <v>0</v>
      </c>
      <c r="AF83" s="283">
        <v>0</v>
      </c>
      <c r="AG83" s="283">
        <v>0</v>
      </c>
      <c r="AH83" s="283">
        <v>0</v>
      </c>
      <c r="AI83" s="283">
        <v>0</v>
      </c>
      <c r="AJ83" s="283">
        <v>0</v>
      </c>
    </row>
    <row r="84" spans="1:36" ht="15" hidden="1" x14ac:dyDescent="0.25">
      <c r="A84" s="186">
        <f t="shared" si="2"/>
        <v>82</v>
      </c>
      <c r="B84" s="66">
        <f>B.Semanal!B83</f>
        <v>0</v>
      </c>
      <c r="C84" s="181" t="s">
        <v>52</v>
      </c>
      <c r="D84" s="283">
        <v>0</v>
      </c>
      <c r="E84" s="283">
        <v>0</v>
      </c>
      <c r="F84" s="283">
        <v>0</v>
      </c>
      <c r="G84" s="283">
        <v>0</v>
      </c>
      <c r="H84" s="283">
        <v>0</v>
      </c>
      <c r="I84" s="283">
        <v>0</v>
      </c>
      <c r="J84" s="283">
        <v>0</v>
      </c>
      <c r="K84" s="283">
        <v>0</v>
      </c>
      <c r="L84" s="283">
        <v>0</v>
      </c>
      <c r="M84" s="283">
        <v>0</v>
      </c>
      <c r="N84" s="283">
        <v>0</v>
      </c>
      <c r="O84" s="283">
        <v>0</v>
      </c>
      <c r="P84" s="283">
        <v>0</v>
      </c>
      <c r="Q84" s="283">
        <v>0</v>
      </c>
      <c r="R84" s="283">
        <v>0</v>
      </c>
      <c r="S84" s="283">
        <v>0</v>
      </c>
      <c r="T84" s="283">
        <v>0</v>
      </c>
      <c r="U84" s="283">
        <v>0</v>
      </c>
      <c r="V84" s="283">
        <v>0</v>
      </c>
      <c r="W84" s="283">
        <v>0</v>
      </c>
      <c r="X84" s="283">
        <v>0</v>
      </c>
      <c r="Y84" s="283">
        <v>0</v>
      </c>
      <c r="Z84" s="283">
        <v>0</v>
      </c>
      <c r="AA84" s="283">
        <v>0</v>
      </c>
      <c r="AB84" s="283">
        <v>0</v>
      </c>
      <c r="AC84" s="283">
        <v>0</v>
      </c>
      <c r="AD84" s="283">
        <v>0</v>
      </c>
      <c r="AE84" s="283">
        <v>0</v>
      </c>
      <c r="AF84" s="283">
        <v>0</v>
      </c>
      <c r="AG84" s="283">
        <v>0</v>
      </c>
      <c r="AH84" s="283">
        <v>0</v>
      </c>
      <c r="AI84" s="283">
        <v>0</v>
      </c>
      <c r="AJ84" s="283">
        <v>0</v>
      </c>
    </row>
    <row r="85" spans="1:36" ht="15" hidden="1" x14ac:dyDescent="0.25">
      <c r="A85" s="186">
        <f t="shared" si="2"/>
        <v>83</v>
      </c>
      <c r="B85" s="66">
        <f>B.Semanal!B84</f>
        <v>0</v>
      </c>
      <c r="C85" s="181" t="s">
        <v>21</v>
      </c>
      <c r="D85" s="283">
        <v>0</v>
      </c>
      <c r="E85" s="283">
        <v>0</v>
      </c>
      <c r="F85" s="283">
        <v>0</v>
      </c>
      <c r="G85" s="283">
        <v>0</v>
      </c>
      <c r="H85" s="283">
        <v>0</v>
      </c>
      <c r="I85" s="283">
        <v>0</v>
      </c>
      <c r="J85" s="283">
        <v>0</v>
      </c>
      <c r="K85" s="283">
        <v>0</v>
      </c>
      <c r="L85" s="283">
        <v>0</v>
      </c>
      <c r="M85" s="283">
        <v>0</v>
      </c>
      <c r="N85" s="283">
        <v>0</v>
      </c>
      <c r="O85" s="283">
        <v>0</v>
      </c>
      <c r="P85" s="283">
        <v>0</v>
      </c>
      <c r="Q85" s="283">
        <v>0</v>
      </c>
      <c r="R85" s="283">
        <v>0</v>
      </c>
      <c r="S85" s="283">
        <v>0</v>
      </c>
      <c r="T85" s="283">
        <v>0</v>
      </c>
      <c r="U85" s="283">
        <v>0</v>
      </c>
      <c r="V85" s="283">
        <v>0</v>
      </c>
      <c r="W85" s="283">
        <v>0</v>
      </c>
      <c r="X85" s="283">
        <v>0</v>
      </c>
      <c r="Y85" s="283">
        <v>0</v>
      </c>
      <c r="Z85" s="283">
        <v>0</v>
      </c>
      <c r="AA85" s="283">
        <v>0</v>
      </c>
      <c r="AB85" s="283">
        <v>0</v>
      </c>
      <c r="AC85" s="283">
        <v>0</v>
      </c>
      <c r="AD85" s="283">
        <v>0</v>
      </c>
      <c r="AE85" s="283">
        <v>0</v>
      </c>
      <c r="AF85" s="283">
        <v>0</v>
      </c>
      <c r="AG85" s="283">
        <v>0</v>
      </c>
      <c r="AH85" s="283">
        <v>0</v>
      </c>
      <c r="AI85" s="283">
        <v>0</v>
      </c>
      <c r="AJ85" s="283">
        <v>0</v>
      </c>
    </row>
    <row r="86" spans="1:36" ht="15" hidden="1" x14ac:dyDescent="0.25">
      <c r="A86" s="186">
        <f t="shared" si="2"/>
        <v>84</v>
      </c>
      <c r="B86" s="66">
        <f>B.Semanal!B85</f>
        <v>0</v>
      </c>
      <c r="C86" s="181" t="s">
        <v>21</v>
      </c>
      <c r="D86" s="283">
        <v>0</v>
      </c>
      <c r="E86" s="283">
        <v>0</v>
      </c>
      <c r="F86" s="283">
        <v>0</v>
      </c>
      <c r="G86" s="283">
        <v>0</v>
      </c>
      <c r="H86" s="283">
        <v>0</v>
      </c>
      <c r="I86" s="283">
        <v>0</v>
      </c>
      <c r="J86" s="283">
        <v>0</v>
      </c>
      <c r="K86" s="283">
        <v>0</v>
      </c>
      <c r="L86" s="283">
        <v>0</v>
      </c>
      <c r="M86" s="283">
        <v>0</v>
      </c>
      <c r="N86" s="283">
        <v>0</v>
      </c>
      <c r="O86" s="283">
        <v>0</v>
      </c>
      <c r="P86" s="283">
        <v>0</v>
      </c>
      <c r="Q86" s="283">
        <v>0</v>
      </c>
      <c r="R86" s="283">
        <v>0</v>
      </c>
      <c r="S86" s="283">
        <v>0</v>
      </c>
      <c r="T86" s="283">
        <v>0</v>
      </c>
      <c r="U86" s="283">
        <v>0</v>
      </c>
      <c r="V86" s="283">
        <v>0</v>
      </c>
      <c r="W86" s="283">
        <v>0</v>
      </c>
      <c r="X86" s="283">
        <v>0</v>
      </c>
      <c r="Y86" s="283">
        <v>0</v>
      </c>
      <c r="Z86" s="283">
        <v>0</v>
      </c>
      <c r="AA86" s="283">
        <v>0</v>
      </c>
      <c r="AB86" s="283">
        <v>0</v>
      </c>
      <c r="AC86" s="283">
        <v>0</v>
      </c>
      <c r="AD86" s="283">
        <v>0</v>
      </c>
      <c r="AE86" s="283">
        <v>0</v>
      </c>
      <c r="AF86" s="283">
        <v>0</v>
      </c>
      <c r="AG86" s="283">
        <v>0</v>
      </c>
      <c r="AH86" s="283">
        <v>0</v>
      </c>
      <c r="AI86" s="283">
        <v>0</v>
      </c>
      <c r="AJ86" s="283">
        <v>0</v>
      </c>
    </row>
    <row r="87" spans="1:36" ht="15" hidden="1" x14ac:dyDescent="0.25">
      <c r="A87" s="186">
        <f t="shared" si="2"/>
        <v>85</v>
      </c>
      <c r="B87" s="66">
        <f>B.Semanal!B86</f>
        <v>0</v>
      </c>
      <c r="C87" s="181" t="s">
        <v>21</v>
      </c>
      <c r="D87" s="283">
        <v>0</v>
      </c>
      <c r="E87" s="283">
        <v>0</v>
      </c>
      <c r="F87" s="283">
        <v>0</v>
      </c>
      <c r="G87" s="283">
        <v>0</v>
      </c>
      <c r="H87" s="283">
        <v>0</v>
      </c>
      <c r="I87" s="283">
        <v>0</v>
      </c>
      <c r="J87" s="283">
        <v>0</v>
      </c>
      <c r="K87" s="283">
        <v>0</v>
      </c>
      <c r="L87" s="283">
        <v>0</v>
      </c>
      <c r="M87" s="283">
        <v>0</v>
      </c>
      <c r="N87" s="283">
        <v>0</v>
      </c>
      <c r="O87" s="283">
        <v>0</v>
      </c>
      <c r="P87" s="283">
        <v>0</v>
      </c>
      <c r="Q87" s="283">
        <v>0</v>
      </c>
      <c r="R87" s="283">
        <v>0</v>
      </c>
      <c r="S87" s="283">
        <v>0</v>
      </c>
      <c r="T87" s="283">
        <v>0</v>
      </c>
      <c r="U87" s="283">
        <v>0</v>
      </c>
      <c r="V87" s="283">
        <v>0</v>
      </c>
      <c r="W87" s="283">
        <v>0</v>
      </c>
      <c r="X87" s="283">
        <v>0</v>
      </c>
      <c r="Y87" s="283">
        <v>0</v>
      </c>
      <c r="Z87" s="283">
        <v>0</v>
      </c>
      <c r="AA87" s="283">
        <v>0</v>
      </c>
      <c r="AB87" s="283">
        <v>0</v>
      </c>
      <c r="AC87" s="283">
        <v>0</v>
      </c>
      <c r="AD87" s="283">
        <v>0</v>
      </c>
      <c r="AE87" s="283">
        <v>0</v>
      </c>
      <c r="AF87" s="283">
        <v>0</v>
      </c>
      <c r="AG87" s="283">
        <v>0</v>
      </c>
      <c r="AH87" s="283">
        <v>0</v>
      </c>
      <c r="AI87" s="283">
        <v>0</v>
      </c>
      <c r="AJ87" s="283">
        <v>0</v>
      </c>
    </row>
    <row r="88" spans="1:36" ht="15" hidden="1" x14ac:dyDescent="0.25">
      <c r="A88" s="186">
        <f t="shared" si="2"/>
        <v>86</v>
      </c>
      <c r="B88" s="66">
        <f>B.Semanal!B87</f>
        <v>0</v>
      </c>
      <c r="C88" s="181" t="s">
        <v>7</v>
      </c>
      <c r="D88" s="283">
        <v>0</v>
      </c>
      <c r="E88" s="283">
        <v>0</v>
      </c>
      <c r="F88" s="283">
        <v>0</v>
      </c>
      <c r="G88" s="283">
        <v>0</v>
      </c>
      <c r="H88" s="283">
        <v>0</v>
      </c>
      <c r="I88" s="283">
        <v>0</v>
      </c>
      <c r="J88" s="283">
        <v>0</v>
      </c>
      <c r="K88" s="283">
        <v>0</v>
      </c>
      <c r="L88" s="283">
        <v>0</v>
      </c>
      <c r="M88" s="283">
        <v>0</v>
      </c>
      <c r="N88" s="283">
        <v>0</v>
      </c>
      <c r="O88" s="283">
        <v>0</v>
      </c>
      <c r="P88" s="283">
        <v>0</v>
      </c>
      <c r="Q88" s="283">
        <v>0</v>
      </c>
      <c r="R88" s="283">
        <v>0</v>
      </c>
      <c r="S88" s="283">
        <v>0</v>
      </c>
      <c r="T88" s="283">
        <v>0</v>
      </c>
      <c r="U88" s="283">
        <v>0</v>
      </c>
      <c r="V88" s="283">
        <v>0</v>
      </c>
      <c r="W88" s="283">
        <v>0</v>
      </c>
      <c r="X88" s="283">
        <v>0</v>
      </c>
      <c r="Y88" s="283">
        <v>0</v>
      </c>
      <c r="Z88" s="283">
        <v>0</v>
      </c>
      <c r="AA88" s="283">
        <v>0</v>
      </c>
      <c r="AB88" s="283">
        <v>0</v>
      </c>
      <c r="AC88" s="283">
        <v>0</v>
      </c>
      <c r="AD88" s="283">
        <v>0</v>
      </c>
      <c r="AE88" s="283">
        <v>0</v>
      </c>
      <c r="AF88" s="283">
        <v>0</v>
      </c>
      <c r="AG88" s="283">
        <v>0</v>
      </c>
      <c r="AH88" s="283">
        <v>0</v>
      </c>
      <c r="AI88" s="283">
        <v>0</v>
      </c>
      <c r="AJ88" s="283">
        <v>0</v>
      </c>
    </row>
    <row r="89" spans="1:36" ht="15" hidden="1" x14ac:dyDescent="0.25">
      <c r="A89" s="186">
        <f t="shared" si="2"/>
        <v>87</v>
      </c>
      <c r="B89" s="66">
        <f>B.Semanal!B88</f>
        <v>0</v>
      </c>
      <c r="C89" s="181" t="s">
        <v>6</v>
      </c>
      <c r="D89" s="283">
        <v>0</v>
      </c>
      <c r="E89" s="283">
        <v>0</v>
      </c>
      <c r="F89" s="283">
        <v>0</v>
      </c>
      <c r="G89" s="283">
        <v>0</v>
      </c>
      <c r="H89" s="283">
        <v>0</v>
      </c>
      <c r="I89" s="283">
        <v>0</v>
      </c>
      <c r="J89" s="283">
        <v>0</v>
      </c>
      <c r="K89" s="283">
        <v>0</v>
      </c>
      <c r="L89" s="283">
        <v>0</v>
      </c>
      <c r="M89" s="283">
        <v>0</v>
      </c>
      <c r="N89" s="283">
        <v>0</v>
      </c>
      <c r="O89" s="283">
        <v>0</v>
      </c>
      <c r="P89" s="283">
        <v>0</v>
      </c>
      <c r="Q89" s="283">
        <v>0</v>
      </c>
      <c r="R89" s="283">
        <v>0</v>
      </c>
      <c r="S89" s="283">
        <v>0</v>
      </c>
      <c r="T89" s="283">
        <v>0</v>
      </c>
      <c r="U89" s="283">
        <v>0</v>
      </c>
      <c r="V89" s="283">
        <v>0</v>
      </c>
      <c r="W89" s="283">
        <v>0</v>
      </c>
      <c r="X89" s="283">
        <v>0</v>
      </c>
      <c r="Y89" s="283">
        <v>0</v>
      </c>
      <c r="Z89" s="283">
        <v>0</v>
      </c>
      <c r="AA89" s="283">
        <v>0</v>
      </c>
      <c r="AB89" s="283">
        <v>0</v>
      </c>
      <c r="AC89" s="283">
        <v>0</v>
      </c>
      <c r="AD89" s="283">
        <v>0</v>
      </c>
      <c r="AE89" s="283">
        <v>0</v>
      </c>
      <c r="AF89" s="283">
        <v>0</v>
      </c>
      <c r="AG89" s="283">
        <v>0</v>
      </c>
      <c r="AH89" s="283">
        <v>0</v>
      </c>
      <c r="AI89" s="283">
        <v>0</v>
      </c>
      <c r="AJ89" s="283">
        <v>0</v>
      </c>
    </row>
    <row r="90" spans="1:36" ht="15" hidden="1" x14ac:dyDescent="0.25">
      <c r="A90" s="186">
        <f t="shared" si="2"/>
        <v>88</v>
      </c>
      <c r="B90" s="66">
        <f>B.Semanal!B89</f>
        <v>0</v>
      </c>
      <c r="C90" s="181" t="s">
        <v>7</v>
      </c>
      <c r="D90" s="283">
        <v>0</v>
      </c>
      <c r="E90" s="283">
        <v>0</v>
      </c>
      <c r="F90" s="283">
        <v>0</v>
      </c>
      <c r="G90" s="283">
        <v>0</v>
      </c>
      <c r="H90" s="283">
        <v>0</v>
      </c>
      <c r="I90" s="283">
        <v>0</v>
      </c>
      <c r="J90" s="283">
        <v>0</v>
      </c>
      <c r="K90" s="283">
        <v>0</v>
      </c>
      <c r="L90" s="283">
        <v>0</v>
      </c>
      <c r="M90" s="283">
        <v>0</v>
      </c>
      <c r="N90" s="283">
        <v>0</v>
      </c>
      <c r="O90" s="283">
        <v>0</v>
      </c>
      <c r="P90" s="283">
        <v>0</v>
      </c>
      <c r="Q90" s="283">
        <v>0</v>
      </c>
      <c r="R90" s="283">
        <v>0</v>
      </c>
      <c r="S90" s="283">
        <v>0</v>
      </c>
      <c r="T90" s="283">
        <v>0</v>
      </c>
      <c r="U90" s="283">
        <v>0</v>
      </c>
      <c r="V90" s="283">
        <v>0</v>
      </c>
      <c r="W90" s="283">
        <v>0</v>
      </c>
      <c r="X90" s="283">
        <v>0</v>
      </c>
      <c r="Y90" s="283">
        <v>0</v>
      </c>
      <c r="Z90" s="283">
        <v>0</v>
      </c>
      <c r="AA90" s="283">
        <v>0</v>
      </c>
      <c r="AB90" s="283">
        <v>0</v>
      </c>
      <c r="AC90" s="283">
        <v>0</v>
      </c>
      <c r="AD90" s="283">
        <v>0</v>
      </c>
      <c r="AE90" s="283">
        <v>0</v>
      </c>
      <c r="AF90" s="283">
        <v>0</v>
      </c>
      <c r="AG90" s="283">
        <v>0</v>
      </c>
      <c r="AH90" s="283">
        <v>0</v>
      </c>
      <c r="AI90" s="283">
        <v>0</v>
      </c>
      <c r="AJ90" s="283">
        <v>0</v>
      </c>
    </row>
    <row r="91" spans="1:36" ht="15" hidden="1" x14ac:dyDescent="0.25">
      <c r="A91" s="186">
        <f t="shared" si="2"/>
        <v>89</v>
      </c>
      <c r="B91" s="66">
        <f>B.Semanal!B90</f>
        <v>0</v>
      </c>
      <c r="C91" s="181" t="s">
        <v>6</v>
      </c>
      <c r="D91" s="283">
        <v>0</v>
      </c>
      <c r="E91" s="283">
        <v>0</v>
      </c>
      <c r="F91" s="283">
        <v>0</v>
      </c>
      <c r="G91" s="283">
        <v>0</v>
      </c>
      <c r="H91" s="283">
        <v>0</v>
      </c>
      <c r="I91" s="283">
        <v>0</v>
      </c>
      <c r="J91" s="283">
        <v>0</v>
      </c>
      <c r="K91" s="283">
        <v>0</v>
      </c>
      <c r="L91" s="283">
        <v>0</v>
      </c>
      <c r="M91" s="283">
        <v>0</v>
      </c>
      <c r="N91" s="283">
        <v>0</v>
      </c>
      <c r="O91" s="283">
        <v>0</v>
      </c>
      <c r="P91" s="283">
        <v>0</v>
      </c>
      <c r="Q91" s="283">
        <v>0</v>
      </c>
      <c r="R91" s="283">
        <v>0</v>
      </c>
      <c r="S91" s="283">
        <v>0</v>
      </c>
      <c r="T91" s="283">
        <v>0</v>
      </c>
      <c r="U91" s="283">
        <v>0</v>
      </c>
      <c r="V91" s="283">
        <v>0</v>
      </c>
      <c r="W91" s="283">
        <v>0</v>
      </c>
      <c r="X91" s="283">
        <v>0</v>
      </c>
      <c r="Y91" s="283">
        <v>0</v>
      </c>
      <c r="Z91" s="283">
        <v>0</v>
      </c>
      <c r="AA91" s="283">
        <v>0</v>
      </c>
      <c r="AB91" s="283">
        <v>0</v>
      </c>
      <c r="AC91" s="283">
        <v>0</v>
      </c>
      <c r="AD91" s="283">
        <v>0</v>
      </c>
      <c r="AE91" s="283">
        <v>0</v>
      </c>
      <c r="AF91" s="283">
        <v>0</v>
      </c>
      <c r="AG91" s="283">
        <v>0</v>
      </c>
      <c r="AH91" s="283">
        <v>0</v>
      </c>
      <c r="AI91" s="283">
        <v>0</v>
      </c>
      <c r="AJ91" s="283">
        <v>0</v>
      </c>
    </row>
    <row r="92" spans="1:36" ht="15" hidden="1" x14ac:dyDescent="0.25">
      <c r="A92" s="186">
        <f t="shared" si="2"/>
        <v>90</v>
      </c>
      <c r="B92" s="66">
        <f>B.Semanal!B91</f>
        <v>0</v>
      </c>
      <c r="C92" s="181" t="s">
        <v>21</v>
      </c>
      <c r="D92" s="283">
        <v>0</v>
      </c>
      <c r="E92" s="283">
        <v>0</v>
      </c>
      <c r="F92" s="283">
        <v>0</v>
      </c>
      <c r="G92" s="283">
        <v>0</v>
      </c>
      <c r="H92" s="283">
        <v>0</v>
      </c>
      <c r="I92" s="283">
        <v>0</v>
      </c>
      <c r="J92" s="283">
        <v>0</v>
      </c>
      <c r="K92" s="283">
        <v>0</v>
      </c>
      <c r="L92" s="283">
        <v>0</v>
      </c>
      <c r="M92" s="283">
        <v>0</v>
      </c>
      <c r="N92" s="283">
        <v>0</v>
      </c>
      <c r="O92" s="283">
        <v>0</v>
      </c>
      <c r="P92" s="283">
        <v>0</v>
      </c>
      <c r="Q92" s="283">
        <v>0</v>
      </c>
      <c r="R92" s="283">
        <v>0</v>
      </c>
      <c r="S92" s="283">
        <v>0</v>
      </c>
      <c r="T92" s="283">
        <v>0</v>
      </c>
      <c r="U92" s="283">
        <v>0</v>
      </c>
      <c r="V92" s="283">
        <v>0</v>
      </c>
      <c r="W92" s="283">
        <v>0</v>
      </c>
      <c r="X92" s="283">
        <v>0</v>
      </c>
      <c r="Y92" s="283">
        <v>0</v>
      </c>
      <c r="Z92" s="283">
        <v>0</v>
      </c>
      <c r="AA92" s="283">
        <v>0</v>
      </c>
      <c r="AB92" s="283">
        <v>0</v>
      </c>
      <c r="AC92" s="283">
        <v>0</v>
      </c>
      <c r="AD92" s="283">
        <v>0</v>
      </c>
      <c r="AE92" s="283">
        <v>0</v>
      </c>
      <c r="AF92" s="283">
        <v>0</v>
      </c>
      <c r="AG92" s="283">
        <v>0</v>
      </c>
      <c r="AH92" s="283">
        <v>0</v>
      </c>
      <c r="AI92" s="283">
        <v>0</v>
      </c>
      <c r="AJ92" s="283">
        <v>0</v>
      </c>
    </row>
    <row r="93" spans="1:36" s="182" customFormat="1" ht="15" hidden="1" x14ac:dyDescent="0.25">
      <c r="A93" s="186">
        <f t="shared" si="2"/>
        <v>91</v>
      </c>
      <c r="B93" s="66">
        <f>B.Semanal!B92</f>
        <v>0</v>
      </c>
      <c r="C93" s="182" t="s">
        <v>21</v>
      </c>
      <c r="D93" s="283">
        <v>0</v>
      </c>
      <c r="E93" s="283">
        <v>0</v>
      </c>
      <c r="F93" s="283">
        <v>0</v>
      </c>
      <c r="G93" s="283">
        <v>0</v>
      </c>
      <c r="H93" s="283">
        <v>0</v>
      </c>
      <c r="I93" s="283">
        <v>0</v>
      </c>
      <c r="J93" s="283">
        <v>0</v>
      </c>
      <c r="K93" s="283">
        <v>0</v>
      </c>
      <c r="L93" s="283">
        <v>0</v>
      </c>
      <c r="M93" s="283">
        <v>0</v>
      </c>
      <c r="N93" s="283">
        <v>0</v>
      </c>
      <c r="O93" s="283">
        <v>0</v>
      </c>
      <c r="P93" s="283">
        <v>0</v>
      </c>
      <c r="Q93" s="283">
        <v>0</v>
      </c>
      <c r="R93" s="283">
        <v>0</v>
      </c>
      <c r="S93" s="283">
        <v>0</v>
      </c>
      <c r="T93" s="283">
        <v>0</v>
      </c>
      <c r="U93" s="283">
        <v>0</v>
      </c>
      <c r="V93" s="283">
        <v>0</v>
      </c>
      <c r="W93" s="283">
        <v>0</v>
      </c>
      <c r="X93" s="283">
        <v>0</v>
      </c>
      <c r="Y93" s="283">
        <v>0</v>
      </c>
      <c r="Z93" s="283">
        <v>0</v>
      </c>
      <c r="AA93" s="283">
        <v>0</v>
      </c>
      <c r="AB93" s="283">
        <v>0</v>
      </c>
      <c r="AC93" s="283">
        <v>0</v>
      </c>
      <c r="AD93" s="283">
        <v>0</v>
      </c>
      <c r="AE93" s="283">
        <v>0</v>
      </c>
      <c r="AF93" s="283">
        <v>0</v>
      </c>
      <c r="AG93" s="283">
        <v>0</v>
      </c>
      <c r="AH93" s="283">
        <v>0</v>
      </c>
      <c r="AI93" s="283">
        <v>0</v>
      </c>
      <c r="AJ93" s="283">
        <v>0</v>
      </c>
    </row>
    <row r="94" spans="1:36" ht="15" hidden="1" x14ac:dyDescent="0.25">
      <c r="A94" s="186">
        <f t="shared" si="2"/>
        <v>92</v>
      </c>
      <c r="B94" s="66">
        <f>B.Semanal!B93</f>
        <v>0</v>
      </c>
      <c r="C94" s="181" t="s">
        <v>6</v>
      </c>
      <c r="D94" s="283">
        <v>0</v>
      </c>
      <c r="E94" s="283">
        <v>0</v>
      </c>
      <c r="F94" s="283">
        <v>0</v>
      </c>
      <c r="G94" s="283">
        <v>0</v>
      </c>
      <c r="H94" s="283">
        <v>0</v>
      </c>
      <c r="I94" s="283">
        <v>0</v>
      </c>
      <c r="J94" s="283">
        <v>0</v>
      </c>
      <c r="K94" s="283">
        <v>0</v>
      </c>
      <c r="L94" s="283">
        <v>0</v>
      </c>
      <c r="M94" s="283">
        <v>0</v>
      </c>
      <c r="N94" s="283">
        <v>0</v>
      </c>
      <c r="O94" s="283">
        <v>0</v>
      </c>
      <c r="P94" s="283">
        <v>0</v>
      </c>
      <c r="Q94" s="283">
        <v>0</v>
      </c>
      <c r="R94" s="283">
        <v>0</v>
      </c>
      <c r="S94" s="283">
        <v>0</v>
      </c>
      <c r="T94" s="283">
        <v>0</v>
      </c>
      <c r="U94" s="283">
        <v>0</v>
      </c>
      <c r="V94" s="283">
        <v>0</v>
      </c>
      <c r="W94" s="283">
        <v>0</v>
      </c>
      <c r="X94" s="283">
        <v>0</v>
      </c>
      <c r="Y94" s="283">
        <v>0</v>
      </c>
      <c r="Z94" s="283">
        <v>0</v>
      </c>
      <c r="AA94" s="283">
        <v>0</v>
      </c>
      <c r="AB94" s="283">
        <v>0</v>
      </c>
      <c r="AC94" s="283">
        <v>0</v>
      </c>
      <c r="AD94" s="283">
        <v>0</v>
      </c>
      <c r="AE94" s="283">
        <v>0</v>
      </c>
      <c r="AF94" s="283">
        <v>0</v>
      </c>
      <c r="AG94" s="283">
        <v>0</v>
      </c>
      <c r="AH94" s="283">
        <v>0</v>
      </c>
      <c r="AI94" s="283">
        <v>0</v>
      </c>
      <c r="AJ94" s="283">
        <v>0</v>
      </c>
    </row>
    <row r="95" spans="1:36" ht="15" hidden="1" x14ac:dyDescent="0.25">
      <c r="A95" s="186">
        <f t="shared" si="2"/>
        <v>93</v>
      </c>
      <c r="B95" s="66">
        <f>B.Semanal!B94</f>
        <v>0</v>
      </c>
      <c r="C95" s="181" t="s">
        <v>6</v>
      </c>
      <c r="D95" s="283">
        <v>0</v>
      </c>
      <c r="E95" s="283">
        <v>0</v>
      </c>
      <c r="F95" s="283">
        <v>0</v>
      </c>
      <c r="G95" s="283">
        <v>0</v>
      </c>
      <c r="H95" s="283">
        <v>0</v>
      </c>
      <c r="I95" s="283">
        <v>0</v>
      </c>
      <c r="J95" s="283">
        <v>0</v>
      </c>
      <c r="K95" s="283">
        <v>0</v>
      </c>
      <c r="L95" s="283">
        <v>0</v>
      </c>
      <c r="M95" s="283">
        <v>0</v>
      </c>
      <c r="N95" s="283">
        <v>0</v>
      </c>
      <c r="O95" s="283">
        <v>0</v>
      </c>
      <c r="P95" s="283">
        <v>0</v>
      </c>
      <c r="Q95" s="283">
        <v>0</v>
      </c>
      <c r="R95" s="283">
        <v>0</v>
      </c>
      <c r="S95" s="283">
        <v>0</v>
      </c>
      <c r="T95" s="283">
        <v>0</v>
      </c>
      <c r="U95" s="283">
        <v>0</v>
      </c>
      <c r="V95" s="283">
        <v>0</v>
      </c>
      <c r="W95" s="283">
        <v>0</v>
      </c>
      <c r="X95" s="283">
        <v>0</v>
      </c>
      <c r="Y95" s="283">
        <v>0</v>
      </c>
      <c r="Z95" s="283">
        <v>0</v>
      </c>
      <c r="AA95" s="283">
        <v>0</v>
      </c>
      <c r="AB95" s="283">
        <v>0</v>
      </c>
      <c r="AC95" s="283">
        <v>0</v>
      </c>
      <c r="AD95" s="283">
        <v>0</v>
      </c>
      <c r="AE95" s="283">
        <v>0</v>
      </c>
      <c r="AF95" s="283">
        <v>0</v>
      </c>
      <c r="AG95" s="283">
        <v>0</v>
      </c>
      <c r="AH95" s="283">
        <v>0</v>
      </c>
      <c r="AI95" s="283">
        <v>0</v>
      </c>
      <c r="AJ95" s="283">
        <v>0</v>
      </c>
    </row>
    <row r="96" spans="1:36" ht="15" hidden="1" x14ac:dyDescent="0.25">
      <c r="A96" s="186">
        <f t="shared" si="2"/>
        <v>94</v>
      </c>
      <c r="B96" s="66">
        <f>B.Semanal!B95</f>
        <v>0</v>
      </c>
      <c r="C96" s="181" t="s">
        <v>6</v>
      </c>
      <c r="D96" s="283">
        <v>0</v>
      </c>
      <c r="E96" s="283">
        <v>0</v>
      </c>
      <c r="F96" s="283">
        <v>0</v>
      </c>
      <c r="G96" s="283">
        <v>0</v>
      </c>
      <c r="H96" s="283">
        <v>0</v>
      </c>
      <c r="I96" s="283">
        <v>0</v>
      </c>
      <c r="J96" s="283">
        <v>0</v>
      </c>
      <c r="K96" s="283">
        <v>0</v>
      </c>
      <c r="L96" s="283">
        <v>0</v>
      </c>
      <c r="M96" s="283">
        <v>0</v>
      </c>
      <c r="N96" s="283">
        <v>0</v>
      </c>
      <c r="O96" s="283">
        <v>0</v>
      </c>
      <c r="P96" s="283">
        <v>0</v>
      </c>
      <c r="Q96" s="283">
        <v>0</v>
      </c>
      <c r="R96" s="283">
        <v>0</v>
      </c>
      <c r="S96" s="283">
        <v>0</v>
      </c>
      <c r="T96" s="283">
        <v>0</v>
      </c>
      <c r="U96" s="283">
        <v>0</v>
      </c>
      <c r="V96" s="283">
        <v>0</v>
      </c>
      <c r="W96" s="283">
        <v>0</v>
      </c>
      <c r="X96" s="283">
        <v>0</v>
      </c>
      <c r="Y96" s="283">
        <v>0</v>
      </c>
      <c r="Z96" s="283">
        <v>0</v>
      </c>
      <c r="AA96" s="283">
        <v>0</v>
      </c>
      <c r="AB96" s="283">
        <v>0</v>
      </c>
      <c r="AC96" s="283">
        <v>0</v>
      </c>
      <c r="AD96" s="283">
        <v>0</v>
      </c>
      <c r="AE96" s="283">
        <v>0</v>
      </c>
      <c r="AF96" s="283">
        <v>0</v>
      </c>
      <c r="AG96" s="283">
        <v>0</v>
      </c>
      <c r="AH96" s="283">
        <v>0</v>
      </c>
      <c r="AI96" s="283">
        <v>0</v>
      </c>
      <c r="AJ96" s="283">
        <v>0</v>
      </c>
    </row>
    <row r="97" spans="1:36" ht="15" hidden="1" x14ac:dyDescent="0.25">
      <c r="A97" s="186">
        <f t="shared" si="2"/>
        <v>95</v>
      </c>
      <c r="B97" s="66">
        <f>B.Semanal!B96</f>
        <v>0</v>
      </c>
      <c r="C97" s="181" t="s">
        <v>6</v>
      </c>
      <c r="D97" s="283">
        <v>0</v>
      </c>
      <c r="E97" s="283">
        <v>0</v>
      </c>
      <c r="F97" s="283">
        <v>0</v>
      </c>
      <c r="G97" s="283">
        <v>0</v>
      </c>
      <c r="H97" s="283">
        <v>0</v>
      </c>
      <c r="I97" s="283">
        <v>0</v>
      </c>
      <c r="J97" s="283">
        <v>0</v>
      </c>
      <c r="K97" s="283">
        <v>0</v>
      </c>
      <c r="L97" s="283">
        <v>0</v>
      </c>
      <c r="M97" s="283">
        <v>0</v>
      </c>
      <c r="N97" s="283">
        <v>0</v>
      </c>
      <c r="O97" s="283">
        <v>0</v>
      </c>
      <c r="P97" s="283">
        <v>0</v>
      </c>
      <c r="Q97" s="283">
        <v>0</v>
      </c>
      <c r="R97" s="283">
        <v>0</v>
      </c>
      <c r="S97" s="283">
        <v>0</v>
      </c>
      <c r="T97" s="283">
        <v>0</v>
      </c>
      <c r="U97" s="283">
        <v>0</v>
      </c>
      <c r="V97" s="283">
        <v>0</v>
      </c>
      <c r="W97" s="283">
        <v>0</v>
      </c>
      <c r="X97" s="283">
        <v>0</v>
      </c>
      <c r="Y97" s="283">
        <v>0</v>
      </c>
      <c r="Z97" s="283">
        <v>0</v>
      </c>
      <c r="AA97" s="283">
        <v>0</v>
      </c>
      <c r="AB97" s="283">
        <v>0</v>
      </c>
      <c r="AC97" s="283">
        <v>0</v>
      </c>
      <c r="AD97" s="283">
        <v>0</v>
      </c>
      <c r="AE97" s="283">
        <v>0</v>
      </c>
      <c r="AF97" s="283">
        <v>0</v>
      </c>
      <c r="AG97" s="283">
        <v>0</v>
      </c>
      <c r="AH97" s="283">
        <v>0</v>
      </c>
      <c r="AI97" s="283">
        <v>0</v>
      </c>
      <c r="AJ97" s="283">
        <v>0</v>
      </c>
    </row>
    <row r="98" spans="1:36" ht="15" hidden="1" x14ac:dyDescent="0.25">
      <c r="A98" s="186">
        <f t="shared" si="2"/>
        <v>96</v>
      </c>
      <c r="B98" s="66">
        <f>B.Semanal!B97</f>
        <v>0</v>
      </c>
      <c r="C98" s="181" t="s">
        <v>6</v>
      </c>
      <c r="D98" s="283">
        <v>0</v>
      </c>
      <c r="E98" s="283">
        <v>0</v>
      </c>
      <c r="F98" s="283">
        <v>0</v>
      </c>
      <c r="G98" s="283">
        <v>0</v>
      </c>
      <c r="H98" s="283">
        <v>0</v>
      </c>
      <c r="I98" s="283">
        <v>0</v>
      </c>
      <c r="J98" s="283">
        <v>0</v>
      </c>
      <c r="K98" s="283">
        <v>0</v>
      </c>
      <c r="L98" s="283">
        <v>0</v>
      </c>
      <c r="M98" s="283">
        <v>0</v>
      </c>
      <c r="N98" s="283">
        <v>0</v>
      </c>
      <c r="O98" s="283">
        <v>0</v>
      </c>
      <c r="P98" s="283">
        <v>0</v>
      </c>
      <c r="Q98" s="283">
        <v>0</v>
      </c>
      <c r="R98" s="283">
        <v>0</v>
      </c>
      <c r="S98" s="283">
        <v>0</v>
      </c>
      <c r="T98" s="283">
        <v>0</v>
      </c>
      <c r="U98" s="283">
        <v>0</v>
      </c>
      <c r="V98" s="283">
        <v>0</v>
      </c>
      <c r="W98" s="283">
        <v>0</v>
      </c>
      <c r="X98" s="283">
        <v>0</v>
      </c>
      <c r="Y98" s="283">
        <v>0</v>
      </c>
      <c r="Z98" s="283">
        <v>0</v>
      </c>
      <c r="AA98" s="283">
        <v>0</v>
      </c>
      <c r="AB98" s="283">
        <v>0</v>
      </c>
      <c r="AC98" s="283">
        <v>0</v>
      </c>
      <c r="AD98" s="283">
        <v>0</v>
      </c>
      <c r="AE98" s="283">
        <v>0</v>
      </c>
      <c r="AF98" s="283">
        <v>0</v>
      </c>
      <c r="AG98" s="283">
        <v>0</v>
      </c>
      <c r="AH98" s="283">
        <v>0</v>
      </c>
      <c r="AI98" s="283">
        <v>0</v>
      </c>
      <c r="AJ98" s="283">
        <v>0</v>
      </c>
    </row>
    <row r="99" spans="1:36" ht="15" hidden="1" x14ac:dyDescent="0.25">
      <c r="A99" s="186">
        <f t="shared" si="2"/>
        <v>97</v>
      </c>
      <c r="B99" s="66">
        <f>B.Semanal!B98</f>
        <v>0</v>
      </c>
      <c r="C99" s="181" t="s">
        <v>6</v>
      </c>
      <c r="D99" s="283">
        <v>0</v>
      </c>
      <c r="E99" s="283">
        <v>0</v>
      </c>
      <c r="F99" s="283">
        <v>0</v>
      </c>
      <c r="G99" s="283">
        <v>0</v>
      </c>
      <c r="H99" s="283">
        <v>0</v>
      </c>
      <c r="I99" s="283">
        <v>0</v>
      </c>
      <c r="J99" s="283">
        <v>0</v>
      </c>
      <c r="K99" s="283">
        <v>0</v>
      </c>
      <c r="L99" s="283">
        <v>0</v>
      </c>
      <c r="M99" s="283">
        <v>0</v>
      </c>
      <c r="N99" s="283">
        <v>0</v>
      </c>
      <c r="O99" s="283">
        <v>0</v>
      </c>
      <c r="P99" s="283">
        <v>0</v>
      </c>
      <c r="Q99" s="283">
        <v>0</v>
      </c>
      <c r="R99" s="283">
        <v>0</v>
      </c>
      <c r="S99" s="283">
        <v>0</v>
      </c>
      <c r="T99" s="283">
        <v>0</v>
      </c>
      <c r="U99" s="283">
        <v>0</v>
      </c>
      <c r="V99" s="283">
        <v>0</v>
      </c>
      <c r="W99" s="283">
        <v>0</v>
      </c>
      <c r="X99" s="283">
        <v>0</v>
      </c>
      <c r="Y99" s="283">
        <v>0</v>
      </c>
      <c r="Z99" s="283">
        <v>0</v>
      </c>
      <c r="AA99" s="283">
        <v>0</v>
      </c>
      <c r="AB99" s="283">
        <v>0</v>
      </c>
      <c r="AC99" s="283">
        <v>0</v>
      </c>
      <c r="AD99" s="283">
        <v>0</v>
      </c>
      <c r="AE99" s="283">
        <v>0</v>
      </c>
      <c r="AF99" s="283">
        <v>0</v>
      </c>
      <c r="AG99" s="283">
        <v>0</v>
      </c>
      <c r="AH99" s="283">
        <v>0</v>
      </c>
      <c r="AI99" s="283">
        <v>0</v>
      </c>
      <c r="AJ99" s="283">
        <v>0</v>
      </c>
    </row>
    <row r="100" spans="1:36" ht="15" hidden="1" x14ac:dyDescent="0.25">
      <c r="A100" s="186">
        <f t="shared" si="2"/>
        <v>98</v>
      </c>
      <c r="B100" s="66">
        <f>B.Semanal!B99</f>
        <v>0</v>
      </c>
      <c r="C100" s="181" t="s">
        <v>6</v>
      </c>
      <c r="D100" s="283">
        <v>0</v>
      </c>
      <c r="E100" s="283">
        <v>0</v>
      </c>
      <c r="F100" s="283">
        <v>0</v>
      </c>
      <c r="G100" s="283">
        <v>0</v>
      </c>
      <c r="H100" s="283">
        <v>0</v>
      </c>
      <c r="I100" s="283">
        <v>0</v>
      </c>
      <c r="J100" s="283">
        <v>0</v>
      </c>
      <c r="K100" s="283">
        <v>0</v>
      </c>
      <c r="L100" s="283">
        <v>0</v>
      </c>
      <c r="M100" s="283">
        <v>0</v>
      </c>
      <c r="N100" s="283">
        <v>0</v>
      </c>
      <c r="O100" s="283">
        <v>0</v>
      </c>
      <c r="P100" s="283">
        <v>0</v>
      </c>
      <c r="Q100" s="283">
        <v>0</v>
      </c>
      <c r="R100" s="283">
        <v>0</v>
      </c>
      <c r="S100" s="283">
        <v>0</v>
      </c>
      <c r="T100" s="283">
        <v>0</v>
      </c>
      <c r="U100" s="283">
        <v>0</v>
      </c>
      <c r="V100" s="283">
        <v>0</v>
      </c>
      <c r="W100" s="283">
        <v>0</v>
      </c>
      <c r="X100" s="283">
        <v>0</v>
      </c>
      <c r="Y100" s="283">
        <v>0</v>
      </c>
      <c r="Z100" s="283">
        <v>0</v>
      </c>
      <c r="AA100" s="283">
        <v>0</v>
      </c>
      <c r="AB100" s="283">
        <v>0</v>
      </c>
      <c r="AC100" s="283">
        <v>0</v>
      </c>
      <c r="AD100" s="283">
        <v>0</v>
      </c>
      <c r="AE100" s="283">
        <v>0</v>
      </c>
      <c r="AF100" s="283">
        <v>0</v>
      </c>
      <c r="AG100" s="283">
        <v>0</v>
      </c>
      <c r="AH100" s="283">
        <v>0</v>
      </c>
      <c r="AI100" s="283">
        <v>0</v>
      </c>
      <c r="AJ100" s="283">
        <v>0</v>
      </c>
    </row>
    <row r="101" spans="1:36" ht="15" hidden="1" x14ac:dyDescent="0.25">
      <c r="A101" s="186">
        <f t="shared" si="2"/>
        <v>99</v>
      </c>
      <c r="B101" s="66">
        <f>B.Semanal!B100</f>
        <v>0</v>
      </c>
      <c r="C101" s="181" t="s">
        <v>6</v>
      </c>
      <c r="D101" s="283">
        <v>0</v>
      </c>
      <c r="E101" s="283">
        <v>0</v>
      </c>
      <c r="F101" s="283">
        <v>0</v>
      </c>
      <c r="G101" s="283">
        <v>0</v>
      </c>
      <c r="H101" s="283">
        <v>0</v>
      </c>
      <c r="I101" s="283">
        <v>0</v>
      </c>
      <c r="J101" s="283">
        <v>0</v>
      </c>
      <c r="K101" s="283">
        <v>0</v>
      </c>
      <c r="L101" s="283">
        <v>0</v>
      </c>
      <c r="M101" s="283">
        <v>0</v>
      </c>
      <c r="N101" s="283">
        <v>0</v>
      </c>
      <c r="O101" s="283">
        <v>0</v>
      </c>
      <c r="P101" s="283">
        <v>0</v>
      </c>
      <c r="Q101" s="283">
        <v>0</v>
      </c>
      <c r="R101" s="283">
        <v>0</v>
      </c>
      <c r="S101" s="283">
        <v>0</v>
      </c>
      <c r="T101" s="283">
        <v>0</v>
      </c>
      <c r="U101" s="283">
        <v>0</v>
      </c>
      <c r="V101" s="283">
        <v>0</v>
      </c>
      <c r="W101" s="283">
        <v>0</v>
      </c>
      <c r="X101" s="283">
        <v>0</v>
      </c>
      <c r="Y101" s="283">
        <v>0</v>
      </c>
      <c r="Z101" s="283">
        <v>0</v>
      </c>
      <c r="AA101" s="283">
        <v>0</v>
      </c>
      <c r="AB101" s="283">
        <v>0</v>
      </c>
      <c r="AC101" s="283">
        <v>0</v>
      </c>
      <c r="AD101" s="283">
        <v>0</v>
      </c>
      <c r="AE101" s="283">
        <v>0</v>
      </c>
      <c r="AF101" s="283">
        <v>0</v>
      </c>
      <c r="AG101" s="283">
        <v>0</v>
      </c>
      <c r="AH101" s="283">
        <v>0</v>
      </c>
      <c r="AI101" s="283">
        <v>0</v>
      </c>
      <c r="AJ101" s="283">
        <v>0</v>
      </c>
    </row>
    <row r="102" spans="1:36" s="182" customFormat="1" ht="15" hidden="1" x14ac:dyDescent="0.25">
      <c r="A102" s="186">
        <f t="shared" si="2"/>
        <v>100</v>
      </c>
      <c r="B102" s="66">
        <f>B.Semanal!B101</f>
        <v>0</v>
      </c>
      <c r="C102" s="182" t="s">
        <v>21</v>
      </c>
      <c r="D102" s="283">
        <v>0</v>
      </c>
      <c r="E102" s="283">
        <v>0</v>
      </c>
      <c r="F102" s="283">
        <v>0</v>
      </c>
      <c r="G102" s="283">
        <v>0</v>
      </c>
      <c r="H102" s="283">
        <v>0</v>
      </c>
      <c r="I102" s="283">
        <v>0</v>
      </c>
      <c r="J102" s="283">
        <v>0</v>
      </c>
      <c r="K102" s="283">
        <v>0</v>
      </c>
      <c r="L102" s="283">
        <v>0</v>
      </c>
      <c r="M102" s="283">
        <v>0</v>
      </c>
      <c r="N102" s="283">
        <v>0</v>
      </c>
      <c r="O102" s="283">
        <v>0</v>
      </c>
      <c r="P102" s="283">
        <v>0</v>
      </c>
      <c r="Q102" s="283">
        <v>0</v>
      </c>
      <c r="R102" s="283">
        <v>0</v>
      </c>
      <c r="S102" s="283">
        <v>0</v>
      </c>
      <c r="T102" s="283">
        <v>0</v>
      </c>
      <c r="U102" s="283">
        <v>0</v>
      </c>
      <c r="V102" s="283">
        <v>0</v>
      </c>
      <c r="W102" s="283">
        <v>0</v>
      </c>
      <c r="X102" s="283">
        <v>0</v>
      </c>
      <c r="Y102" s="283">
        <v>0</v>
      </c>
      <c r="Z102" s="283">
        <v>0</v>
      </c>
      <c r="AA102" s="283">
        <v>0</v>
      </c>
      <c r="AB102" s="283">
        <v>0</v>
      </c>
      <c r="AC102" s="283">
        <v>0</v>
      </c>
      <c r="AD102" s="283">
        <v>0</v>
      </c>
      <c r="AE102" s="283">
        <v>0</v>
      </c>
      <c r="AF102" s="283">
        <v>0</v>
      </c>
      <c r="AG102" s="283">
        <v>0</v>
      </c>
      <c r="AH102" s="283">
        <v>0</v>
      </c>
      <c r="AI102" s="283">
        <v>0</v>
      </c>
      <c r="AJ102" s="283">
        <v>0</v>
      </c>
    </row>
    <row r="103" spans="1:36" ht="15" hidden="1" x14ac:dyDescent="0.25">
      <c r="A103" s="186">
        <f t="shared" si="2"/>
        <v>101</v>
      </c>
      <c r="B103" s="66">
        <f>B.Semanal!B102</f>
        <v>0</v>
      </c>
      <c r="C103" s="181" t="s">
        <v>51</v>
      </c>
      <c r="D103" s="283">
        <v>0</v>
      </c>
      <c r="E103" s="283">
        <v>0</v>
      </c>
      <c r="F103" s="283">
        <v>0</v>
      </c>
      <c r="G103" s="283">
        <v>0</v>
      </c>
      <c r="H103" s="283">
        <v>0</v>
      </c>
      <c r="I103" s="283">
        <v>0</v>
      </c>
      <c r="J103" s="283">
        <v>0</v>
      </c>
      <c r="K103" s="283">
        <v>0</v>
      </c>
      <c r="L103" s="283">
        <v>0</v>
      </c>
      <c r="M103" s="283">
        <v>0</v>
      </c>
      <c r="N103" s="283">
        <v>0</v>
      </c>
      <c r="O103" s="283">
        <v>0</v>
      </c>
      <c r="P103" s="283">
        <v>0</v>
      </c>
      <c r="Q103" s="283">
        <v>0</v>
      </c>
      <c r="R103" s="283">
        <v>0</v>
      </c>
      <c r="S103" s="283">
        <v>0</v>
      </c>
      <c r="T103" s="283">
        <v>0</v>
      </c>
      <c r="U103" s="283">
        <v>0</v>
      </c>
      <c r="V103" s="283">
        <v>0</v>
      </c>
      <c r="W103" s="283">
        <v>0</v>
      </c>
      <c r="X103" s="283">
        <v>0</v>
      </c>
      <c r="Y103" s="283">
        <v>0</v>
      </c>
      <c r="Z103" s="283">
        <v>0</v>
      </c>
      <c r="AA103" s="283">
        <v>0</v>
      </c>
      <c r="AB103" s="283">
        <v>0</v>
      </c>
      <c r="AC103" s="283">
        <v>0</v>
      </c>
      <c r="AD103" s="283">
        <v>0</v>
      </c>
      <c r="AE103" s="283">
        <v>0</v>
      </c>
      <c r="AF103" s="283">
        <v>0</v>
      </c>
      <c r="AG103" s="283">
        <v>0</v>
      </c>
      <c r="AH103" s="283">
        <v>0</v>
      </c>
      <c r="AI103" s="283">
        <v>0</v>
      </c>
      <c r="AJ103" s="283">
        <v>0</v>
      </c>
    </row>
    <row r="104" spans="1:36" ht="15" hidden="1" x14ac:dyDescent="0.25">
      <c r="A104" s="186">
        <f t="shared" si="2"/>
        <v>102</v>
      </c>
      <c r="B104" s="66">
        <f>B.Semanal!B103</f>
        <v>0</v>
      </c>
      <c r="C104" s="181" t="s">
        <v>50</v>
      </c>
      <c r="D104" s="283">
        <v>0</v>
      </c>
      <c r="E104" s="283">
        <v>0</v>
      </c>
      <c r="F104" s="283">
        <v>0</v>
      </c>
      <c r="G104" s="283">
        <v>0</v>
      </c>
      <c r="H104" s="283">
        <v>0</v>
      </c>
      <c r="I104" s="283">
        <v>0</v>
      </c>
      <c r="J104" s="283">
        <v>0</v>
      </c>
      <c r="K104" s="283">
        <v>0</v>
      </c>
      <c r="L104" s="283">
        <v>0</v>
      </c>
      <c r="M104" s="283">
        <v>0</v>
      </c>
      <c r="N104" s="283">
        <v>0</v>
      </c>
      <c r="O104" s="283">
        <v>0</v>
      </c>
      <c r="P104" s="283">
        <v>0</v>
      </c>
      <c r="Q104" s="283">
        <v>0</v>
      </c>
      <c r="R104" s="283">
        <v>0</v>
      </c>
      <c r="S104" s="283">
        <v>0</v>
      </c>
      <c r="T104" s="283">
        <v>0</v>
      </c>
      <c r="U104" s="283">
        <v>0</v>
      </c>
      <c r="V104" s="283">
        <v>0</v>
      </c>
      <c r="W104" s="283">
        <v>0</v>
      </c>
      <c r="X104" s="283">
        <v>0</v>
      </c>
      <c r="Y104" s="283">
        <v>0</v>
      </c>
      <c r="Z104" s="283">
        <v>0</v>
      </c>
      <c r="AA104" s="283">
        <v>0</v>
      </c>
      <c r="AB104" s="283">
        <v>0</v>
      </c>
      <c r="AC104" s="283">
        <v>0</v>
      </c>
      <c r="AD104" s="283">
        <v>0</v>
      </c>
      <c r="AE104" s="283">
        <v>0</v>
      </c>
      <c r="AF104" s="283">
        <v>0</v>
      </c>
      <c r="AG104" s="283">
        <v>0</v>
      </c>
      <c r="AH104" s="283">
        <v>0</v>
      </c>
      <c r="AI104" s="283">
        <v>0</v>
      </c>
      <c r="AJ104" s="283">
        <v>0</v>
      </c>
    </row>
    <row r="105" spans="1:36" ht="15" hidden="1" x14ac:dyDescent="0.25">
      <c r="A105" s="186">
        <f t="shared" si="2"/>
        <v>103</v>
      </c>
      <c r="B105" s="66">
        <f>B.Semanal!B104</f>
        <v>0</v>
      </c>
      <c r="C105" s="181" t="s">
        <v>6</v>
      </c>
      <c r="D105" s="283">
        <v>0</v>
      </c>
      <c r="E105" s="283">
        <v>0</v>
      </c>
      <c r="F105" s="283">
        <v>0</v>
      </c>
      <c r="G105" s="283">
        <v>0</v>
      </c>
      <c r="H105" s="283">
        <v>0</v>
      </c>
      <c r="I105" s="283">
        <v>0</v>
      </c>
      <c r="J105" s="283">
        <v>0</v>
      </c>
      <c r="K105" s="283">
        <v>0</v>
      </c>
      <c r="L105" s="283">
        <v>0</v>
      </c>
      <c r="M105" s="283">
        <v>0</v>
      </c>
      <c r="N105" s="283">
        <v>0</v>
      </c>
      <c r="O105" s="283">
        <v>0</v>
      </c>
      <c r="P105" s="283">
        <v>0</v>
      </c>
      <c r="Q105" s="283">
        <v>0</v>
      </c>
      <c r="R105" s="283">
        <v>0</v>
      </c>
      <c r="S105" s="283">
        <v>0</v>
      </c>
      <c r="T105" s="283">
        <v>0</v>
      </c>
      <c r="U105" s="283">
        <v>0</v>
      </c>
      <c r="V105" s="283">
        <v>0</v>
      </c>
      <c r="W105" s="283">
        <v>0</v>
      </c>
      <c r="X105" s="283">
        <v>0</v>
      </c>
      <c r="Y105" s="283">
        <v>0</v>
      </c>
      <c r="Z105" s="283">
        <v>0</v>
      </c>
      <c r="AA105" s="283">
        <v>0</v>
      </c>
      <c r="AB105" s="283">
        <v>0</v>
      </c>
      <c r="AC105" s="283">
        <v>0</v>
      </c>
      <c r="AD105" s="283">
        <v>0</v>
      </c>
      <c r="AE105" s="283">
        <v>0</v>
      </c>
      <c r="AF105" s="283">
        <v>0</v>
      </c>
      <c r="AG105" s="283">
        <v>0</v>
      </c>
      <c r="AH105" s="283">
        <v>0</v>
      </c>
      <c r="AI105" s="283">
        <v>0</v>
      </c>
      <c r="AJ105" s="283">
        <v>0</v>
      </c>
    </row>
    <row r="106" spans="1:36" ht="15" hidden="1" x14ac:dyDescent="0.25">
      <c r="A106" s="186">
        <f t="shared" si="2"/>
        <v>104</v>
      </c>
      <c r="B106" s="66">
        <f>B.Semanal!B105</f>
        <v>0</v>
      </c>
      <c r="C106" s="181" t="s">
        <v>6</v>
      </c>
      <c r="D106" s="283">
        <v>0</v>
      </c>
      <c r="E106" s="283">
        <v>0</v>
      </c>
      <c r="F106" s="283">
        <v>0</v>
      </c>
      <c r="G106" s="283">
        <v>0</v>
      </c>
      <c r="H106" s="283">
        <v>0</v>
      </c>
      <c r="I106" s="283">
        <v>0</v>
      </c>
      <c r="J106" s="283">
        <v>0</v>
      </c>
      <c r="K106" s="283">
        <v>0</v>
      </c>
      <c r="L106" s="283">
        <v>0</v>
      </c>
      <c r="M106" s="283">
        <v>0</v>
      </c>
      <c r="N106" s="283">
        <v>0</v>
      </c>
      <c r="O106" s="283">
        <v>0</v>
      </c>
      <c r="P106" s="283">
        <v>0</v>
      </c>
      <c r="Q106" s="283">
        <v>0</v>
      </c>
      <c r="R106" s="283">
        <v>0</v>
      </c>
      <c r="S106" s="283">
        <v>0</v>
      </c>
      <c r="T106" s="283">
        <v>0</v>
      </c>
      <c r="U106" s="283">
        <v>0</v>
      </c>
      <c r="V106" s="283">
        <v>0</v>
      </c>
      <c r="W106" s="283">
        <v>0</v>
      </c>
      <c r="X106" s="283">
        <v>0</v>
      </c>
      <c r="Y106" s="283">
        <v>0</v>
      </c>
      <c r="Z106" s="283">
        <v>0</v>
      </c>
      <c r="AA106" s="283">
        <v>0</v>
      </c>
      <c r="AB106" s="283">
        <v>0</v>
      </c>
      <c r="AC106" s="283">
        <v>0</v>
      </c>
      <c r="AD106" s="283">
        <v>0</v>
      </c>
      <c r="AE106" s="283">
        <v>0</v>
      </c>
      <c r="AF106" s="283">
        <v>0</v>
      </c>
      <c r="AG106" s="283">
        <v>0</v>
      </c>
      <c r="AH106" s="283">
        <v>0</v>
      </c>
      <c r="AI106" s="283">
        <v>0</v>
      </c>
      <c r="AJ106" s="283">
        <v>0</v>
      </c>
    </row>
    <row r="107" spans="1:36" s="182" customFormat="1" ht="15" hidden="1" x14ac:dyDescent="0.25">
      <c r="A107" s="186">
        <f t="shared" si="2"/>
        <v>105</v>
      </c>
      <c r="B107" s="66">
        <f>B.Semanal!B106</f>
        <v>0</v>
      </c>
      <c r="C107" s="182" t="s">
        <v>21</v>
      </c>
      <c r="D107" s="283">
        <v>0</v>
      </c>
      <c r="E107" s="283">
        <v>0</v>
      </c>
      <c r="F107" s="283">
        <v>0</v>
      </c>
      <c r="G107" s="283">
        <v>0</v>
      </c>
      <c r="H107" s="283">
        <v>0</v>
      </c>
      <c r="I107" s="283">
        <v>0</v>
      </c>
      <c r="J107" s="283">
        <v>0</v>
      </c>
      <c r="K107" s="283">
        <v>0</v>
      </c>
      <c r="L107" s="283">
        <v>0</v>
      </c>
      <c r="M107" s="283">
        <v>0</v>
      </c>
      <c r="N107" s="283">
        <v>0</v>
      </c>
      <c r="O107" s="283">
        <v>0</v>
      </c>
      <c r="P107" s="283">
        <v>0</v>
      </c>
      <c r="Q107" s="283">
        <v>0</v>
      </c>
      <c r="R107" s="283">
        <v>0</v>
      </c>
      <c r="S107" s="283">
        <v>0</v>
      </c>
      <c r="T107" s="283">
        <v>0</v>
      </c>
      <c r="U107" s="283">
        <v>0</v>
      </c>
      <c r="V107" s="283">
        <v>0</v>
      </c>
      <c r="W107" s="283">
        <v>0</v>
      </c>
      <c r="X107" s="283">
        <v>0</v>
      </c>
      <c r="Y107" s="283">
        <v>0</v>
      </c>
      <c r="Z107" s="283">
        <v>0</v>
      </c>
      <c r="AA107" s="283">
        <v>0</v>
      </c>
      <c r="AB107" s="283">
        <v>0</v>
      </c>
      <c r="AC107" s="283">
        <v>0</v>
      </c>
      <c r="AD107" s="283">
        <v>0</v>
      </c>
      <c r="AE107" s="283">
        <v>0</v>
      </c>
      <c r="AF107" s="283">
        <v>0</v>
      </c>
      <c r="AG107" s="283">
        <v>0</v>
      </c>
      <c r="AH107" s="283">
        <v>0</v>
      </c>
      <c r="AI107" s="283">
        <v>0</v>
      </c>
      <c r="AJ107" s="283">
        <v>0</v>
      </c>
    </row>
    <row r="108" spans="1:36" ht="15" hidden="1" x14ac:dyDescent="0.25">
      <c r="A108" s="186">
        <f t="shared" si="2"/>
        <v>106</v>
      </c>
      <c r="B108" s="66">
        <f>B.Semanal!B107</f>
        <v>0</v>
      </c>
      <c r="C108" s="181" t="s">
        <v>6</v>
      </c>
      <c r="D108" s="283">
        <v>0</v>
      </c>
      <c r="E108" s="283">
        <v>0</v>
      </c>
      <c r="F108" s="283">
        <v>0</v>
      </c>
      <c r="G108" s="283">
        <v>0</v>
      </c>
      <c r="H108" s="283">
        <v>0</v>
      </c>
      <c r="I108" s="283">
        <v>0</v>
      </c>
      <c r="J108" s="283">
        <v>0</v>
      </c>
      <c r="K108" s="283">
        <v>0</v>
      </c>
      <c r="L108" s="283">
        <v>0</v>
      </c>
      <c r="M108" s="283">
        <v>0</v>
      </c>
      <c r="N108" s="283">
        <v>0</v>
      </c>
      <c r="O108" s="283">
        <v>0</v>
      </c>
      <c r="P108" s="283">
        <v>0</v>
      </c>
      <c r="Q108" s="283">
        <v>0</v>
      </c>
      <c r="R108" s="283">
        <v>0</v>
      </c>
      <c r="S108" s="283">
        <v>0</v>
      </c>
      <c r="T108" s="283">
        <v>0</v>
      </c>
      <c r="U108" s="283">
        <v>0</v>
      </c>
      <c r="V108" s="283">
        <v>0</v>
      </c>
      <c r="W108" s="283">
        <v>0</v>
      </c>
      <c r="X108" s="283">
        <v>0</v>
      </c>
      <c r="Y108" s="283">
        <v>0</v>
      </c>
      <c r="Z108" s="283">
        <v>0</v>
      </c>
      <c r="AA108" s="283">
        <v>0</v>
      </c>
      <c r="AB108" s="283">
        <v>0</v>
      </c>
      <c r="AC108" s="283">
        <v>0</v>
      </c>
      <c r="AD108" s="283">
        <v>0</v>
      </c>
      <c r="AE108" s="283">
        <v>0</v>
      </c>
      <c r="AF108" s="283">
        <v>0</v>
      </c>
      <c r="AG108" s="283">
        <v>0</v>
      </c>
      <c r="AH108" s="283">
        <v>0</v>
      </c>
      <c r="AI108" s="283">
        <v>0</v>
      </c>
      <c r="AJ108" s="283">
        <v>0</v>
      </c>
    </row>
    <row r="109" spans="1:36" ht="15" hidden="1" x14ac:dyDescent="0.25">
      <c r="A109" s="186">
        <f t="shared" si="2"/>
        <v>107</v>
      </c>
      <c r="B109" s="66">
        <f>B.Semanal!B108</f>
        <v>0</v>
      </c>
      <c r="C109" s="181" t="s">
        <v>6</v>
      </c>
      <c r="D109" s="283">
        <v>0</v>
      </c>
      <c r="E109" s="283">
        <v>0</v>
      </c>
      <c r="F109" s="283">
        <v>0</v>
      </c>
      <c r="G109" s="283">
        <v>0</v>
      </c>
      <c r="H109" s="283">
        <v>0</v>
      </c>
      <c r="I109" s="283">
        <v>0</v>
      </c>
      <c r="J109" s="283">
        <v>0</v>
      </c>
      <c r="K109" s="283">
        <v>0</v>
      </c>
      <c r="L109" s="283">
        <v>0</v>
      </c>
      <c r="M109" s="283">
        <v>0</v>
      </c>
      <c r="N109" s="283">
        <v>0</v>
      </c>
      <c r="O109" s="283">
        <v>0</v>
      </c>
      <c r="P109" s="283">
        <v>0</v>
      </c>
      <c r="Q109" s="283">
        <v>0</v>
      </c>
      <c r="R109" s="283">
        <v>0</v>
      </c>
      <c r="S109" s="283">
        <v>0</v>
      </c>
      <c r="T109" s="283">
        <v>0</v>
      </c>
      <c r="U109" s="283">
        <v>0</v>
      </c>
      <c r="V109" s="283">
        <v>0</v>
      </c>
      <c r="W109" s="283">
        <v>0</v>
      </c>
      <c r="X109" s="283">
        <v>0</v>
      </c>
      <c r="Y109" s="283">
        <v>0</v>
      </c>
      <c r="Z109" s="283">
        <v>0</v>
      </c>
      <c r="AA109" s="283">
        <v>0</v>
      </c>
      <c r="AB109" s="283">
        <v>0</v>
      </c>
      <c r="AC109" s="283">
        <v>0</v>
      </c>
      <c r="AD109" s="283">
        <v>0</v>
      </c>
      <c r="AE109" s="283">
        <v>0</v>
      </c>
      <c r="AF109" s="283">
        <v>0</v>
      </c>
      <c r="AG109" s="283">
        <v>0</v>
      </c>
      <c r="AH109" s="283">
        <v>0</v>
      </c>
      <c r="AI109" s="283">
        <v>0</v>
      </c>
      <c r="AJ109" s="283">
        <v>0</v>
      </c>
    </row>
    <row r="110" spans="1:36" ht="15" hidden="1" x14ac:dyDescent="0.25">
      <c r="A110" s="186">
        <f t="shared" si="2"/>
        <v>108</v>
      </c>
      <c r="B110" s="66">
        <f>B.Semanal!B109</f>
        <v>0</v>
      </c>
      <c r="C110" s="181" t="s">
        <v>6</v>
      </c>
      <c r="D110" s="283">
        <v>0</v>
      </c>
      <c r="E110" s="283">
        <v>0</v>
      </c>
      <c r="F110" s="283">
        <v>0</v>
      </c>
      <c r="G110" s="283">
        <v>0</v>
      </c>
      <c r="H110" s="283">
        <v>0</v>
      </c>
      <c r="I110" s="283">
        <v>0</v>
      </c>
      <c r="J110" s="283">
        <v>0</v>
      </c>
      <c r="K110" s="283">
        <v>0</v>
      </c>
      <c r="L110" s="283">
        <v>0</v>
      </c>
      <c r="M110" s="283">
        <v>0</v>
      </c>
      <c r="N110" s="283">
        <v>0</v>
      </c>
      <c r="O110" s="283">
        <v>0</v>
      </c>
      <c r="P110" s="283">
        <v>0</v>
      </c>
      <c r="Q110" s="283">
        <v>0</v>
      </c>
      <c r="R110" s="283">
        <v>0</v>
      </c>
      <c r="S110" s="283">
        <v>0</v>
      </c>
      <c r="T110" s="283">
        <v>0</v>
      </c>
      <c r="U110" s="283">
        <v>0</v>
      </c>
      <c r="V110" s="283">
        <v>0</v>
      </c>
      <c r="W110" s="283">
        <v>0</v>
      </c>
      <c r="X110" s="283">
        <v>0</v>
      </c>
      <c r="Y110" s="283">
        <v>0</v>
      </c>
      <c r="Z110" s="283">
        <v>0</v>
      </c>
      <c r="AA110" s="283">
        <v>0</v>
      </c>
      <c r="AB110" s="283">
        <v>0</v>
      </c>
      <c r="AC110" s="283">
        <v>0</v>
      </c>
      <c r="AD110" s="283">
        <v>0</v>
      </c>
      <c r="AE110" s="283">
        <v>0</v>
      </c>
      <c r="AF110" s="283">
        <v>0</v>
      </c>
      <c r="AG110" s="283">
        <v>0</v>
      </c>
      <c r="AH110" s="283">
        <v>0</v>
      </c>
      <c r="AI110" s="283">
        <v>0</v>
      </c>
      <c r="AJ110" s="283">
        <v>0</v>
      </c>
    </row>
    <row r="111" spans="1:36" ht="15" hidden="1" x14ac:dyDescent="0.25">
      <c r="A111" s="186">
        <f t="shared" si="2"/>
        <v>109</v>
      </c>
      <c r="B111" s="66">
        <f>B.Semanal!B110</f>
        <v>0</v>
      </c>
      <c r="C111" s="181" t="s">
        <v>6</v>
      </c>
      <c r="D111" s="283">
        <v>0</v>
      </c>
      <c r="E111" s="283">
        <v>0</v>
      </c>
      <c r="F111" s="283">
        <v>0</v>
      </c>
      <c r="G111" s="283">
        <v>0</v>
      </c>
      <c r="H111" s="283">
        <v>0</v>
      </c>
      <c r="I111" s="283">
        <v>0</v>
      </c>
      <c r="J111" s="283">
        <v>0</v>
      </c>
      <c r="K111" s="283">
        <v>0</v>
      </c>
      <c r="L111" s="283">
        <v>0</v>
      </c>
      <c r="M111" s="283">
        <v>0</v>
      </c>
      <c r="N111" s="283">
        <v>0</v>
      </c>
      <c r="O111" s="283">
        <v>0</v>
      </c>
      <c r="P111" s="283">
        <v>0</v>
      </c>
      <c r="Q111" s="283">
        <v>0</v>
      </c>
      <c r="R111" s="283">
        <v>0</v>
      </c>
      <c r="S111" s="283">
        <v>0</v>
      </c>
      <c r="T111" s="283">
        <v>0</v>
      </c>
      <c r="U111" s="283">
        <v>0</v>
      </c>
      <c r="V111" s="283">
        <v>0</v>
      </c>
      <c r="W111" s="283">
        <v>0</v>
      </c>
      <c r="X111" s="283">
        <v>0</v>
      </c>
      <c r="Y111" s="283">
        <v>0</v>
      </c>
      <c r="Z111" s="283">
        <v>0</v>
      </c>
      <c r="AA111" s="283">
        <v>0</v>
      </c>
      <c r="AB111" s="283">
        <v>0</v>
      </c>
      <c r="AC111" s="283">
        <v>0</v>
      </c>
      <c r="AD111" s="283">
        <v>0</v>
      </c>
      <c r="AE111" s="283">
        <v>0</v>
      </c>
      <c r="AF111" s="283">
        <v>0</v>
      </c>
      <c r="AG111" s="283">
        <v>0</v>
      </c>
      <c r="AH111" s="283">
        <v>0</v>
      </c>
      <c r="AI111" s="283">
        <v>0</v>
      </c>
      <c r="AJ111" s="283">
        <v>0</v>
      </c>
    </row>
    <row r="112" spans="1:36" ht="15" hidden="1" x14ac:dyDescent="0.25">
      <c r="A112" s="186">
        <f t="shared" si="2"/>
        <v>110</v>
      </c>
      <c r="B112" s="66">
        <f>B.Semanal!B111</f>
        <v>0</v>
      </c>
      <c r="C112" s="181" t="s">
        <v>21</v>
      </c>
      <c r="D112" s="283">
        <v>0</v>
      </c>
      <c r="E112" s="283">
        <v>0</v>
      </c>
      <c r="F112" s="283">
        <v>0</v>
      </c>
      <c r="G112" s="283">
        <v>0</v>
      </c>
      <c r="H112" s="283">
        <v>0</v>
      </c>
      <c r="I112" s="283">
        <v>0</v>
      </c>
      <c r="J112" s="283">
        <v>0</v>
      </c>
      <c r="K112" s="283">
        <v>0</v>
      </c>
      <c r="L112" s="283">
        <v>0</v>
      </c>
      <c r="M112" s="283">
        <v>0</v>
      </c>
      <c r="N112" s="283">
        <v>0</v>
      </c>
      <c r="O112" s="283">
        <v>0</v>
      </c>
      <c r="P112" s="283">
        <v>0</v>
      </c>
      <c r="Q112" s="283">
        <v>0</v>
      </c>
      <c r="R112" s="283">
        <v>0</v>
      </c>
      <c r="S112" s="283">
        <v>0</v>
      </c>
      <c r="T112" s="283">
        <v>0</v>
      </c>
      <c r="U112" s="283">
        <v>0</v>
      </c>
      <c r="V112" s="283">
        <v>0</v>
      </c>
      <c r="W112" s="283">
        <v>0</v>
      </c>
      <c r="X112" s="283">
        <v>0</v>
      </c>
      <c r="Y112" s="283">
        <v>0</v>
      </c>
      <c r="Z112" s="283">
        <v>0</v>
      </c>
      <c r="AA112" s="283">
        <v>0</v>
      </c>
      <c r="AB112" s="283">
        <v>0</v>
      </c>
      <c r="AC112" s="283">
        <v>0</v>
      </c>
      <c r="AD112" s="283">
        <v>0</v>
      </c>
      <c r="AE112" s="283">
        <v>0</v>
      </c>
      <c r="AF112" s="283">
        <v>0</v>
      </c>
      <c r="AG112" s="283">
        <v>0</v>
      </c>
      <c r="AH112" s="283">
        <v>0</v>
      </c>
      <c r="AI112" s="283">
        <v>0</v>
      </c>
      <c r="AJ112" s="283">
        <v>0</v>
      </c>
    </row>
    <row r="113" spans="1:36" ht="15" hidden="1" x14ac:dyDescent="0.25">
      <c r="A113" s="186">
        <f t="shared" si="2"/>
        <v>111</v>
      </c>
      <c r="B113" s="66">
        <f>B.Semanal!B112</f>
        <v>0</v>
      </c>
      <c r="C113" s="181" t="s">
        <v>49</v>
      </c>
      <c r="D113" s="283">
        <v>0</v>
      </c>
      <c r="E113" s="283">
        <v>0</v>
      </c>
      <c r="F113" s="283">
        <v>0</v>
      </c>
      <c r="G113" s="283">
        <v>0</v>
      </c>
      <c r="H113" s="283">
        <v>0</v>
      </c>
      <c r="I113" s="283">
        <v>0</v>
      </c>
      <c r="J113" s="283">
        <v>0</v>
      </c>
      <c r="K113" s="283">
        <v>0</v>
      </c>
      <c r="L113" s="283">
        <v>0</v>
      </c>
      <c r="M113" s="283">
        <v>0</v>
      </c>
      <c r="N113" s="283">
        <v>0</v>
      </c>
      <c r="O113" s="283">
        <v>0</v>
      </c>
      <c r="P113" s="283">
        <v>0</v>
      </c>
      <c r="Q113" s="283">
        <v>0</v>
      </c>
      <c r="R113" s="283">
        <v>0</v>
      </c>
      <c r="S113" s="283">
        <v>0</v>
      </c>
      <c r="T113" s="283">
        <v>0</v>
      </c>
      <c r="U113" s="283">
        <v>0</v>
      </c>
      <c r="V113" s="283">
        <v>0</v>
      </c>
      <c r="W113" s="283">
        <v>0</v>
      </c>
      <c r="X113" s="283">
        <v>0</v>
      </c>
      <c r="Y113" s="283">
        <v>0</v>
      </c>
      <c r="Z113" s="283">
        <v>0</v>
      </c>
      <c r="AA113" s="283">
        <v>0</v>
      </c>
      <c r="AB113" s="283">
        <v>0</v>
      </c>
      <c r="AC113" s="283">
        <v>0</v>
      </c>
      <c r="AD113" s="283">
        <v>0</v>
      </c>
      <c r="AE113" s="283">
        <v>0</v>
      </c>
      <c r="AF113" s="283">
        <v>0</v>
      </c>
      <c r="AG113" s="283">
        <v>0</v>
      </c>
      <c r="AH113" s="283">
        <v>0</v>
      </c>
      <c r="AI113" s="283">
        <v>0</v>
      </c>
      <c r="AJ113" s="283">
        <v>0</v>
      </c>
    </row>
    <row r="114" spans="1:36" ht="15" hidden="1" x14ac:dyDescent="0.25">
      <c r="A114" s="186">
        <f t="shared" si="2"/>
        <v>112</v>
      </c>
      <c r="B114" s="66">
        <f>B.Semanal!B113</f>
        <v>0</v>
      </c>
      <c r="C114" s="181" t="s">
        <v>21</v>
      </c>
      <c r="D114" s="283">
        <v>0</v>
      </c>
      <c r="E114" s="283">
        <v>0</v>
      </c>
      <c r="F114" s="283">
        <v>0</v>
      </c>
      <c r="G114" s="283">
        <v>0</v>
      </c>
      <c r="H114" s="283">
        <v>0</v>
      </c>
      <c r="I114" s="283">
        <v>0</v>
      </c>
      <c r="J114" s="283">
        <v>0</v>
      </c>
      <c r="K114" s="283">
        <v>0</v>
      </c>
      <c r="L114" s="283">
        <v>0</v>
      </c>
      <c r="M114" s="283">
        <v>0</v>
      </c>
      <c r="N114" s="283">
        <v>0</v>
      </c>
      <c r="O114" s="283">
        <v>0</v>
      </c>
      <c r="P114" s="283">
        <v>0</v>
      </c>
      <c r="Q114" s="283">
        <v>0</v>
      </c>
      <c r="R114" s="283">
        <v>0</v>
      </c>
      <c r="S114" s="283">
        <v>0</v>
      </c>
      <c r="T114" s="283">
        <v>0</v>
      </c>
      <c r="U114" s="283">
        <v>0</v>
      </c>
      <c r="V114" s="283">
        <v>0</v>
      </c>
      <c r="W114" s="283">
        <v>0</v>
      </c>
      <c r="X114" s="283">
        <v>0</v>
      </c>
      <c r="Y114" s="283">
        <v>0</v>
      </c>
      <c r="Z114" s="283">
        <v>0</v>
      </c>
      <c r="AA114" s="283">
        <v>0</v>
      </c>
      <c r="AB114" s="283">
        <v>0</v>
      </c>
      <c r="AC114" s="283">
        <v>0</v>
      </c>
      <c r="AD114" s="283">
        <v>0</v>
      </c>
      <c r="AE114" s="283">
        <v>0</v>
      </c>
      <c r="AF114" s="283">
        <v>0</v>
      </c>
      <c r="AG114" s="283">
        <v>0</v>
      </c>
      <c r="AH114" s="283">
        <v>0</v>
      </c>
      <c r="AI114" s="283">
        <v>0</v>
      </c>
      <c r="AJ114" s="283">
        <v>0</v>
      </c>
    </row>
    <row r="115" spans="1:36" s="182" customFormat="1" ht="15" hidden="1" x14ac:dyDescent="0.25">
      <c r="A115" s="186">
        <f t="shared" si="2"/>
        <v>113</v>
      </c>
      <c r="B115" s="66">
        <f>B.Semanal!B114</f>
        <v>0</v>
      </c>
      <c r="C115" s="182" t="s">
        <v>21</v>
      </c>
      <c r="D115" s="283">
        <v>0</v>
      </c>
      <c r="E115" s="283">
        <v>0</v>
      </c>
      <c r="F115" s="283">
        <v>0</v>
      </c>
      <c r="G115" s="283">
        <v>0</v>
      </c>
      <c r="H115" s="283">
        <v>0</v>
      </c>
      <c r="I115" s="283">
        <v>0</v>
      </c>
      <c r="J115" s="283">
        <v>0</v>
      </c>
      <c r="K115" s="283">
        <v>0</v>
      </c>
      <c r="L115" s="283">
        <v>0</v>
      </c>
      <c r="M115" s="283">
        <v>0</v>
      </c>
      <c r="N115" s="283">
        <v>0</v>
      </c>
      <c r="O115" s="283">
        <v>0</v>
      </c>
      <c r="P115" s="283">
        <v>0</v>
      </c>
      <c r="Q115" s="283">
        <v>0</v>
      </c>
      <c r="R115" s="283">
        <v>0</v>
      </c>
      <c r="S115" s="283">
        <v>0</v>
      </c>
      <c r="T115" s="283">
        <v>0</v>
      </c>
      <c r="U115" s="283">
        <v>0</v>
      </c>
      <c r="V115" s="283">
        <v>0</v>
      </c>
      <c r="W115" s="283">
        <v>0</v>
      </c>
      <c r="X115" s="283">
        <v>0</v>
      </c>
      <c r="Y115" s="283">
        <v>0</v>
      </c>
      <c r="Z115" s="283">
        <v>0</v>
      </c>
      <c r="AA115" s="283">
        <v>0</v>
      </c>
      <c r="AB115" s="283">
        <v>0</v>
      </c>
      <c r="AC115" s="283">
        <v>0</v>
      </c>
      <c r="AD115" s="283">
        <v>0</v>
      </c>
      <c r="AE115" s="283">
        <v>0</v>
      </c>
      <c r="AF115" s="283">
        <v>0</v>
      </c>
      <c r="AG115" s="283">
        <v>0</v>
      </c>
      <c r="AH115" s="283">
        <v>0</v>
      </c>
      <c r="AI115" s="283">
        <v>0</v>
      </c>
      <c r="AJ115" s="283">
        <v>0</v>
      </c>
    </row>
    <row r="116" spans="1:36" ht="15" hidden="1" x14ac:dyDescent="0.25">
      <c r="A116" s="186">
        <f t="shared" si="2"/>
        <v>114</v>
      </c>
      <c r="B116" s="66">
        <f>B.Semanal!B115</f>
        <v>0</v>
      </c>
      <c r="C116" s="181" t="s">
        <v>23</v>
      </c>
      <c r="D116" s="283">
        <v>0</v>
      </c>
      <c r="E116" s="283">
        <v>0</v>
      </c>
      <c r="F116" s="283">
        <v>0</v>
      </c>
      <c r="G116" s="283">
        <v>0</v>
      </c>
      <c r="H116" s="283">
        <v>0</v>
      </c>
      <c r="I116" s="283">
        <v>0</v>
      </c>
      <c r="J116" s="283">
        <v>0</v>
      </c>
      <c r="K116" s="283">
        <v>0</v>
      </c>
      <c r="L116" s="283">
        <v>0</v>
      </c>
      <c r="M116" s="283">
        <v>0</v>
      </c>
      <c r="N116" s="283">
        <v>0</v>
      </c>
      <c r="O116" s="283">
        <v>0</v>
      </c>
      <c r="P116" s="283">
        <v>0</v>
      </c>
      <c r="Q116" s="283">
        <v>0</v>
      </c>
      <c r="R116" s="283">
        <v>0</v>
      </c>
      <c r="S116" s="283">
        <v>0</v>
      </c>
      <c r="T116" s="283">
        <v>0</v>
      </c>
      <c r="U116" s="283">
        <v>0</v>
      </c>
      <c r="V116" s="283">
        <v>0</v>
      </c>
      <c r="W116" s="283">
        <v>0</v>
      </c>
      <c r="X116" s="283">
        <v>0</v>
      </c>
      <c r="Y116" s="283">
        <v>0</v>
      </c>
      <c r="Z116" s="283">
        <v>0</v>
      </c>
      <c r="AA116" s="283">
        <v>0</v>
      </c>
      <c r="AB116" s="283">
        <v>0</v>
      </c>
      <c r="AC116" s="283">
        <v>0</v>
      </c>
      <c r="AD116" s="283">
        <v>0</v>
      </c>
      <c r="AE116" s="283">
        <v>0</v>
      </c>
      <c r="AF116" s="283">
        <v>0</v>
      </c>
      <c r="AG116" s="283">
        <v>0</v>
      </c>
      <c r="AH116" s="283">
        <v>0</v>
      </c>
      <c r="AI116" s="283">
        <v>0</v>
      </c>
      <c r="AJ116" s="283">
        <v>0</v>
      </c>
    </row>
    <row r="117" spans="1:36" ht="15" hidden="1" x14ac:dyDescent="0.25">
      <c r="A117" s="186">
        <f t="shared" si="2"/>
        <v>115</v>
      </c>
      <c r="B117" s="66">
        <f>B.Semanal!B116</f>
        <v>0</v>
      </c>
      <c r="C117" s="181" t="s">
        <v>21</v>
      </c>
      <c r="D117" s="283">
        <v>0</v>
      </c>
      <c r="E117" s="283">
        <v>0</v>
      </c>
      <c r="F117" s="283">
        <v>0</v>
      </c>
      <c r="G117" s="283">
        <v>0</v>
      </c>
      <c r="H117" s="283">
        <v>0</v>
      </c>
      <c r="I117" s="283">
        <v>0</v>
      </c>
      <c r="J117" s="283">
        <v>0</v>
      </c>
      <c r="K117" s="283">
        <v>0</v>
      </c>
      <c r="L117" s="283">
        <v>0</v>
      </c>
      <c r="M117" s="283">
        <v>0</v>
      </c>
      <c r="N117" s="283">
        <v>0</v>
      </c>
      <c r="O117" s="283">
        <v>0</v>
      </c>
      <c r="P117" s="283">
        <v>0</v>
      </c>
      <c r="Q117" s="283">
        <v>0</v>
      </c>
      <c r="R117" s="283">
        <v>0</v>
      </c>
      <c r="S117" s="283">
        <v>0</v>
      </c>
      <c r="T117" s="283">
        <v>0</v>
      </c>
      <c r="U117" s="283">
        <v>0</v>
      </c>
      <c r="V117" s="283">
        <v>0</v>
      </c>
      <c r="W117" s="283">
        <v>0</v>
      </c>
      <c r="X117" s="283">
        <v>0</v>
      </c>
      <c r="Y117" s="283">
        <v>0</v>
      </c>
      <c r="Z117" s="283">
        <v>0</v>
      </c>
      <c r="AA117" s="283">
        <v>0</v>
      </c>
      <c r="AB117" s="283">
        <v>0</v>
      </c>
      <c r="AC117" s="283">
        <v>0</v>
      </c>
      <c r="AD117" s="283">
        <v>0</v>
      </c>
      <c r="AE117" s="283">
        <v>0</v>
      </c>
      <c r="AF117" s="283">
        <v>0</v>
      </c>
      <c r="AG117" s="283">
        <v>0</v>
      </c>
      <c r="AH117" s="283">
        <v>0</v>
      </c>
      <c r="AI117" s="283">
        <v>0</v>
      </c>
      <c r="AJ117" s="283">
        <v>0</v>
      </c>
    </row>
    <row r="118" spans="1:36" ht="15" hidden="1" x14ac:dyDescent="0.25">
      <c r="A118" s="186">
        <f t="shared" si="2"/>
        <v>116</v>
      </c>
      <c r="B118" s="66">
        <f>B.Semanal!B117</f>
        <v>0</v>
      </c>
      <c r="C118" s="181" t="s">
        <v>21</v>
      </c>
      <c r="D118" s="283">
        <v>0</v>
      </c>
      <c r="E118" s="283">
        <v>0</v>
      </c>
      <c r="F118" s="283">
        <v>0</v>
      </c>
      <c r="G118" s="283">
        <v>0</v>
      </c>
      <c r="H118" s="283">
        <v>0</v>
      </c>
      <c r="I118" s="283">
        <v>0</v>
      </c>
      <c r="J118" s="283">
        <v>0</v>
      </c>
      <c r="K118" s="283">
        <v>0</v>
      </c>
      <c r="L118" s="283">
        <v>0</v>
      </c>
      <c r="M118" s="283">
        <v>0</v>
      </c>
      <c r="N118" s="283">
        <v>0</v>
      </c>
      <c r="O118" s="283">
        <v>0</v>
      </c>
      <c r="P118" s="283">
        <v>0</v>
      </c>
      <c r="Q118" s="283">
        <v>0</v>
      </c>
      <c r="R118" s="283">
        <v>0</v>
      </c>
      <c r="S118" s="283">
        <v>0</v>
      </c>
      <c r="T118" s="283">
        <v>0</v>
      </c>
      <c r="U118" s="283">
        <v>0</v>
      </c>
      <c r="V118" s="283">
        <v>0</v>
      </c>
      <c r="W118" s="283">
        <v>0</v>
      </c>
      <c r="X118" s="283">
        <v>0</v>
      </c>
      <c r="Y118" s="283">
        <v>0</v>
      </c>
      <c r="Z118" s="283">
        <v>0</v>
      </c>
      <c r="AA118" s="283">
        <v>0</v>
      </c>
      <c r="AB118" s="283">
        <v>0</v>
      </c>
      <c r="AC118" s="283">
        <v>0</v>
      </c>
      <c r="AD118" s="283">
        <v>0</v>
      </c>
      <c r="AE118" s="283">
        <v>0</v>
      </c>
      <c r="AF118" s="283">
        <v>0</v>
      </c>
      <c r="AG118" s="283">
        <v>0</v>
      </c>
      <c r="AH118" s="283">
        <v>0</v>
      </c>
      <c r="AI118" s="283">
        <v>0</v>
      </c>
      <c r="AJ118" s="283">
        <v>0</v>
      </c>
    </row>
    <row r="119" spans="1:36" s="182" customFormat="1" ht="15" hidden="1" x14ac:dyDescent="0.25">
      <c r="A119" s="186">
        <f t="shared" si="2"/>
        <v>117</v>
      </c>
      <c r="B119" s="66">
        <f>B.Semanal!B118</f>
        <v>0</v>
      </c>
      <c r="C119" s="182" t="s">
        <v>21</v>
      </c>
      <c r="D119" s="283">
        <v>0</v>
      </c>
      <c r="E119" s="283">
        <v>0</v>
      </c>
      <c r="F119" s="283">
        <v>0</v>
      </c>
      <c r="G119" s="283">
        <v>0</v>
      </c>
      <c r="H119" s="283">
        <v>0</v>
      </c>
      <c r="I119" s="283">
        <v>0</v>
      </c>
      <c r="J119" s="283">
        <v>0</v>
      </c>
      <c r="K119" s="283">
        <v>0</v>
      </c>
      <c r="L119" s="283">
        <v>0</v>
      </c>
      <c r="M119" s="283">
        <v>0</v>
      </c>
      <c r="N119" s="283">
        <v>0</v>
      </c>
      <c r="O119" s="283">
        <v>0</v>
      </c>
      <c r="P119" s="283">
        <v>0</v>
      </c>
      <c r="Q119" s="283">
        <v>0</v>
      </c>
      <c r="R119" s="283">
        <v>0</v>
      </c>
      <c r="S119" s="283">
        <v>0</v>
      </c>
      <c r="T119" s="283">
        <v>0</v>
      </c>
      <c r="U119" s="283">
        <v>0</v>
      </c>
      <c r="V119" s="283">
        <v>0</v>
      </c>
      <c r="W119" s="283">
        <v>0</v>
      </c>
      <c r="X119" s="283">
        <v>0</v>
      </c>
      <c r="Y119" s="283">
        <v>0</v>
      </c>
      <c r="Z119" s="283">
        <v>0</v>
      </c>
      <c r="AA119" s="283">
        <v>0</v>
      </c>
      <c r="AB119" s="283">
        <v>0</v>
      </c>
      <c r="AC119" s="283">
        <v>0</v>
      </c>
      <c r="AD119" s="283">
        <v>0</v>
      </c>
      <c r="AE119" s="283">
        <v>0</v>
      </c>
      <c r="AF119" s="283">
        <v>0</v>
      </c>
      <c r="AG119" s="283">
        <v>0</v>
      </c>
      <c r="AH119" s="283">
        <v>0</v>
      </c>
      <c r="AI119" s="283">
        <v>0</v>
      </c>
      <c r="AJ119" s="283">
        <v>0</v>
      </c>
    </row>
    <row r="120" spans="1:36" ht="15" hidden="1" x14ac:dyDescent="0.25">
      <c r="A120" s="186">
        <f t="shared" si="2"/>
        <v>118</v>
      </c>
      <c r="B120" s="66">
        <f>B.Semanal!B119</f>
        <v>0</v>
      </c>
      <c r="C120" s="181" t="s">
        <v>6</v>
      </c>
      <c r="D120" s="283">
        <v>0</v>
      </c>
      <c r="E120" s="283">
        <v>0</v>
      </c>
      <c r="F120" s="283">
        <v>0</v>
      </c>
      <c r="G120" s="283">
        <v>0</v>
      </c>
      <c r="H120" s="283">
        <v>0</v>
      </c>
      <c r="I120" s="283">
        <v>0</v>
      </c>
      <c r="J120" s="283">
        <v>0</v>
      </c>
      <c r="K120" s="283">
        <v>0</v>
      </c>
      <c r="L120" s="283">
        <v>0</v>
      </c>
      <c r="M120" s="283">
        <v>0</v>
      </c>
      <c r="N120" s="283">
        <v>0</v>
      </c>
      <c r="O120" s="283">
        <v>0</v>
      </c>
      <c r="P120" s="283">
        <v>0</v>
      </c>
      <c r="Q120" s="283">
        <v>0</v>
      </c>
      <c r="R120" s="283">
        <v>0</v>
      </c>
      <c r="S120" s="283">
        <v>0</v>
      </c>
      <c r="T120" s="283">
        <v>0</v>
      </c>
      <c r="U120" s="283">
        <v>0</v>
      </c>
      <c r="V120" s="283">
        <v>0</v>
      </c>
      <c r="W120" s="283">
        <v>0</v>
      </c>
      <c r="X120" s="283">
        <v>0</v>
      </c>
      <c r="Y120" s="283">
        <v>0</v>
      </c>
      <c r="Z120" s="283">
        <v>0</v>
      </c>
      <c r="AA120" s="283">
        <v>0</v>
      </c>
      <c r="AB120" s="283">
        <v>0</v>
      </c>
      <c r="AC120" s="283">
        <v>0</v>
      </c>
      <c r="AD120" s="283">
        <v>0</v>
      </c>
      <c r="AE120" s="283">
        <v>0</v>
      </c>
      <c r="AF120" s="283">
        <v>0</v>
      </c>
      <c r="AG120" s="283">
        <v>0</v>
      </c>
      <c r="AH120" s="283">
        <v>0</v>
      </c>
      <c r="AI120" s="283">
        <v>0</v>
      </c>
      <c r="AJ120" s="283">
        <v>0</v>
      </c>
    </row>
    <row r="121" spans="1:36" ht="15" hidden="1" x14ac:dyDescent="0.25">
      <c r="A121" s="186">
        <f t="shared" si="2"/>
        <v>119</v>
      </c>
      <c r="B121" s="66">
        <f>B.Semanal!B120</f>
        <v>0</v>
      </c>
      <c r="C121" s="181" t="s">
        <v>6</v>
      </c>
      <c r="D121" s="283">
        <v>0</v>
      </c>
      <c r="E121" s="283">
        <v>0</v>
      </c>
      <c r="F121" s="283">
        <v>0</v>
      </c>
      <c r="G121" s="283">
        <v>0</v>
      </c>
      <c r="H121" s="283">
        <v>0</v>
      </c>
      <c r="I121" s="283">
        <v>0</v>
      </c>
      <c r="J121" s="283">
        <v>0</v>
      </c>
      <c r="K121" s="283">
        <v>0</v>
      </c>
      <c r="L121" s="283">
        <v>0</v>
      </c>
      <c r="M121" s="283">
        <v>0</v>
      </c>
      <c r="N121" s="283">
        <v>0</v>
      </c>
      <c r="O121" s="283">
        <v>0</v>
      </c>
      <c r="P121" s="283">
        <v>0</v>
      </c>
      <c r="Q121" s="283">
        <v>0</v>
      </c>
      <c r="R121" s="283">
        <v>0</v>
      </c>
      <c r="S121" s="283">
        <v>0</v>
      </c>
      <c r="T121" s="283">
        <v>0</v>
      </c>
      <c r="U121" s="283">
        <v>0</v>
      </c>
      <c r="V121" s="283">
        <v>0</v>
      </c>
      <c r="W121" s="283">
        <v>0</v>
      </c>
      <c r="X121" s="283">
        <v>0</v>
      </c>
      <c r="Y121" s="283">
        <v>0</v>
      </c>
      <c r="Z121" s="283">
        <v>0</v>
      </c>
      <c r="AA121" s="283">
        <v>0</v>
      </c>
      <c r="AB121" s="283">
        <v>0</v>
      </c>
      <c r="AC121" s="283">
        <v>0</v>
      </c>
      <c r="AD121" s="283">
        <v>0</v>
      </c>
      <c r="AE121" s="283">
        <v>0</v>
      </c>
      <c r="AF121" s="283">
        <v>0</v>
      </c>
      <c r="AG121" s="283">
        <v>0</v>
      </c>
      <c r="AH121" s="283">
        <v>0</v>
      </c>
      <c r="AI121" s="283">
        <v>0</v>
      </c>
      <c r="AJ121" s="283">
        <v>0</v>
      </c>
    </row>
    <row r="122" spans="1:36" ht="15" hidden="1" x14ac:dyDescent="0.25">
      <c r="A122" s="186">
        <f t="shared" si="2"/>
        <v>120</v>
      </c>
      <c r="B122" s="66">
        <f>B.Semanal!B121</f>
        <v>0</v>
      </c>
      <c r="C122" s="181" t="s">
        <v>6</v>
      </c>
      <c r="D122" s="283">
        <v>0</v>
      </c>
      <c r="E122" s="283">
        <v>0</v>
      </c>
      <c r="F122" s="283">
        <v>0</v>
      </c>
      <c r="G122" s="283">
        <v>0</v>
      </c>
      <c r="H122" s="283">
        <v>0</v>
      </c>
      <c r="I122" s="283">
        <v>0</v>
      </c>
      <c r="J122" s="283">
        <v>0</v>
      </c>
      <c r="K122" s="283">
        <v>0</v>
      </c>
      <c r="L122" s="283">
        <v>0</v>
      </c>
      <c r="M122" s="283">
        <v>0</v>
      </c>
      <c r="N122" s="283">
        <v>0</v>
      </c>
      <c r="O122" s="283">
        <v>0</v>
      </c>
      <c r="P122" s="283">
        <v>0</v>
      </c>
      <c r="Q122" s="283">
        <v>0</v>
      </c>
      <c r="R122" s="283">
        <v>0</v>
      </c>
      <c r="S122" s="283">
        <v>0</v>
      </c>
      <c r="T122" s="283">
        <v>0</v>
      </c>
      <c r="U122" s="283">
        <v>0</v>
      </c>
      <c r="V122" s="283">
        <v>0</v>
      </c>
      <c r="W122" s="283">
        <v>0</v>
      </c>
      <c r="X122" s="283">
        <v>0</v>
      </c>
      <c r="Y122" s="283">
        <v>0</v>
      </c>
      <c r="Z122" s="283">
        <v>0</v>
      </c>
      <c r="AA122" s="283">
        <v>0</v>
      </c>
      <c r="AB122" s="283">
        <v>0</v>
      </c>
      <c r="AC122" s="283">
        <v>0</v>
      </c>
      <c r="AD122" s="283">
        <v>0</v>
      </c>
      <c r="AE122" s="283">
        <v>0</v>
      </c>
      <c r="AF122" s="283">
        <v>0</v>
      </c>
      <c r="AG122" s="283">
        <v>0</v>
      </c>
      <c r="AH122" s="283">
        <v>0</v>
      </c>
      <c r="AI122" s="283">
        <v>0</v>
      </c>
      <c r="AJ122" s="283">
        <v>0</v>
      </c>
    </row>
    <row r="123" spans="1:36" ht="15" hidden="1" x14ac:dyDescent="0.25">
      <c r="A123" s="186">
        <f t="shared" si="2"/>
        <v>121</v>
      </c>
      <c r="B123" s="66">
        <f>B.Semanal!B122</f>
        <v>0</v>
      </c>
      <c r="C123" s="181" t="s">
        <v>21</v>
      </c>
      <c r="D123" s="283">
        <v>0</v>
      </c>
      <c r="E123" s="283">
        <v>0</v>
      </c>
      <c r="F123" s="283">
        <v>0</v>
      </c>
      <c r="G123" s="283">
        <v>0</v>
      </c>
      <c r="H123" s="283">
        <v>0</v>
      </c>
      <c r="I123" s="283">
        <v>0</v>
      </c>
      <c r="J123" s="283">
        <v>0</v>
      </c>
      <c r="K123" s="283">
        <v>0</v>
      </c>
      <c r="L123" s="283">
        <v>0</v>
      </c>
      <c r="M123" s="283">
        <v>0</v>
      </c>
      <c r="N123" s="283">
        <v>0</v>
      </c>
      <c r="O123" s="283">
        <v>0</v>
      </c>
      <c r="P123" s="283">
        <v>0</v>
      </c>
      <c r="Q123" s="283">
        <v>0</v>
      </c>
      <c r="R123" s="283">
        <v>0</v>
      </c>
      <c r="S123" s="283">
        <v>0</v>
      </c>
      <c r="T123" s="283">
        <v>0</v>
      </c>
      <c r="U123" s="283">
        <v>0</v>
      </c>
      <c r="V123" s="283">
        <v>0</v>
      </c>
      <c r="W123" s="283">
        <v>0</v>
      </c>
      <c r="X123" s="283">
        <v>0</v>
      </c>
      <c r="Y123" s="283">
        <v>0</v>
      </c>
      <c r="Z123" s="283">
        <v>0</v>
      </c>
      <c r="AA123" s="283">
        <v>0</v>
      </c>
      <c r="AB123" s="283">
        <v>0</v>
      </c>
      <c r="AC123" s="283">
        <v>0</v>
      </c>
      <c r="AD123" s="283">
        <v>0</v>
      </c>
      <c r="AE123" s="283">
        <v>0</v>
      </c>
      <c r="AF123" s="283">
        <v>0</v>
      </c>
      <c r="AG123" s="283">
        <v>0</v>
      </c>
      <c r="AH123" s="283">
        <v>0</v>
      </c>
      <c r="AI123" s="283">
        <v>0</v>
      </c>
      <c r="AJ123" s="283">
        <v>0</v>
      </c>
    </row>
    <row r="124" spans="1:36" s="182" customFormat="1" ht="15" hidden="1" x14ac:dyDescent="0.25">
      <c r="A124" s="186">
        <f t="shared" si="2"/>
        <v>122</v>
      </c>
      <c r="B124" s="66">
        <f>B.Semanal!B123</f>
        <v>0</v>
      </c>
      <c r="C124" s="182" t="s">
        <v>21</v>
      </c>
      <c r="D124" s="283">
        <v>0</v>
      </c>
      <c r="E124" s="283">
        <v>0</v>
      </c>
      <c r="F124" s="283">
        <v>0</v>
      </c>
      <c r="G124" s="283">
        <v>0</v>
      </c>
      <c r="H124" s="283">
        <v>0</v>
      </c>
      <c r="I124" s="283">
        <v>0</v>
      </c>
      <c r="J124" s="283">
        <v>0</v>
      </c>
      <c r="K124" s="283">
        <v>0</v>
      </c>
      <c r="L124" s="283">
        <v>0</v>
      </c>
      <c r="M124" s="283">
        <v>0</v>
      </c>
      <c r="N124" s="283">
        <v>0</v>
      </c>
      <c r="O124" s="283">
        <v>0</v>
      </c>
      <c r="P124" s="283">
        <v>0</v>
      </c>
      <c r="Q124" s="283">
        <v>0</v>
      </c>
      <c r="R124" s="283">
        <v>0</v>
      </c>
      <c r="S124" s="283">
        <v>0</v>
      </c>
      <c r="T124" s="283">
        <v>0</v>
      </c>
      <c r="U124" s="283">
        <v>0</v>
      </c>
      <c r="V124" s="283">
        <v>0</v>
      </c>
      <c r="W124" s="283">
        <v>0</v>
      </c>
      <c r="X124" s="283">
        <v>0</v>
      </c>
      <c r="Y124" s="283">
        <v>0</v>
      </c>
      <c r="Z124" s="283">
        <v>0</v>
      </c>
      <c r="AA124" s="283">
        <v>0</v>
      </c>
      <c r="AB124" s="283">
        <v>0</v>
      </c>
      <c r="AC124" s="283">
        <v>0</v>
      </c>
      <c r="AD124" s="283">
        <v>0</v>
      </c>
      <c r="AE124" s="283">
        <v>0</v>
      </c>
      <c r="AF124" s="283">
        <v>0</v>
      </c>
      <c r="AG124" s="283">
        <v>0</v>
      </c>
      <c r="AH124" s="283">
        <v>0</v>
      </c>
      <c r="AI124" s="283">
        <v>0</v>
      </c>
      <c r="AJ124" s="283">
        <v>0</v>
      </c>
    </row>
    <row r="125" spans="1:36" ht="15" hidden="1" x14ac:dyDescent="0.25">
      <c r="A125" s="186">
        <f t="shared" si="2"/>
        <v>123</v>
      </c>
      <c r="B125" s="66">
        <f>B.Semanal!B124</f>
        <v>0</v>
      </c>
      <c r="C125" s="181" t="s">
        <v>21</v>
      </c>
      <c r="D125" s="283">
        <v>0</v>
      </c>
      <c r="E125" s="283">
        <v>0</v>
      </c>
      <c r="F125" s="283">
        <v>0</v>
      </c>
      <c r="G125" s="283">
        <v>0</v>
      </c>
      <c r="H125" s="283">
        <v>0</v>
      </c>
      <c r="I125" s="283">
        <v>0</v>
      </c>
      <c r="J125" s="283">
        <v>0</v>
      </c>
      <c r="K125" s="283">
        <v>0</v>
      </c>
      <c r="L125" s="283">
        <v>0</v>
      </c>
      <c r="M125" s="283">
        <v>0</v>
      </c>
      <c r="N125" s="283">
        <v>0</v>
      </c>
      <c r="O125" s="283">
        <v>0</v>
      </c>
      <c r="P125" s="283">
        <v>0</v>
      </c>
      <c r="Q125" s="283">
        <v>0</v>
      </c>
      <c r="R125" s="283">
        <v>0</v>
      </c>
      <c r="S125" s="283">
        <v>0</v>
      </c>
      <c r="T125" s="283">
        <v>0</v>
      </c>
      <c r="U125" s="283">
        <v>0</v>
      </c>
      <c r="V125" s="283">
        <v>0</v>
      </c>
      <c r="W125" s="283">
        <v>0</v>
      </c>
      <c r="X125" s="283">
        <v>0</v>
      </c>
      <c r="Y125" s="283">
        <v>0</v>
      </c>
      <c r="Z125" s="283">
        <v>0</v>
      </c>
      <c r="AA125" s="283">
        <v>0</v>
      </c>
      <c r="AB125" s="283">
        <v>0</v>
      </c>
      <c r="AC125" s="283">
        <v>0</v>
      </c>
      <c r="AD125" s="283">
        <v>0</v>
      </c>
      <c r="AE125" s="283">
        <v>0</v>
      </c>
      <c r="AF125" s="283">
        <v>0</v>
      </c>
      <c r="AG125" s="283">
        <v>0</v>
      </c>
      <c r="AH125" s="283">
        <v>0</v>
      </c>
      <c r="AI125" s="283">
        <v>0</v>
      </c>
      <c r="AJ125" s="283">
        <v>0</v>
      </c>
    </row>
    <row r="126" spans="1:36" ht="15" hidden="1" x14ac:dyDescent="0.25">
      <c r="A126" s="186">
        <f t="shared" si="2"/>
        <v>124</v>
      </c>
      <c r="B126" s="66">
        <f>B.Semanal!B125</f>
        <v>0</v>
      </c>
      <c r="C126" s="181" t="s">
        <v>6</v>
      </c>
      <c r="D126" s="283">
        <v>0</v>
      </c>
      <c r="E126" s="283">
        <v>0</v>
      </c>
      <c r="F126" s="283">
        <v>0</v>
      </c>
      <c r="G126" s="283">
        <v>0</v>
      </c>
      <c r="H126" s="283">
        <v>0</v>
      </c>
      <c r="I126" s="283">
        <v>0</v>
      </c>
      <c r="J126" s="283">
        <v>0</v>
      </c>
      <c r="K126" s="283">
        <v>0</v>
      </c>
      <c r="L126" s="283">
        <v>0</v>
      </c>
      <c r="M126" s="283">
        <v>0</v>
      </c>
      <c r="N126" s="283">
        <v>0</v>
      </c>
      <c r="O126" s="283">
        <v>0</v>
      </c>
      <c r="P126" s="283">
        <v>0</v>
      </c>
      <c r="Q126" s="283">
        <v>0</v>
      </c>
      <c r="R126" s="283">
        <v>0</v>
      </c>
      <c r="S126" s="283">
        <v>0</v>
      </c>
      <c r="T126" s="283">
        <v>0</v>
      </c>
      <c r="U126" s="283">
        <v>0</v>
      </c>
      <c r="V126" s="283">
        <v>0</v>
      </c>
      <c r="W126" s="283">
        <v>0</v>
      </c>
      <c r="X126" s="283">
        <v>0</v>
      </c>
      <c r="Y126" s="283">
        <v>0</v>
      </c>
      <c r="Z126" s="283">
        <v>0</v>
      </c>
      <c r="AA126" s="283">
        <v>0</v>
      </c>
      <c r="AB126" s="283">
        <v>0</v>
      </c>
      <c r="AC126" s="283">
        <v>0</v>
      </c>
      <c r="AD126" s="283">
        <v>0</v>
      </c>
      <c r="AE126" s="283">
        <v>0</v>
      </c>
      <c r="AF126" s="283">
        <v>0</v>
      </c>
      <c r="AG126" s="283">
        <v>0</v>
      </c>
      <c r="AH126" s="283">
        <v>0</v>
      </c>
      <c r="AI126" s="283">
        <v>0</v>
      </c>
      <c r="AJ126" s="283">
        <v>0</v>
      </c>
    </row>
    <row r="127" spans="1:36" ht="15" hidden="1" x14ac:dyDescent="0.25">
      <c r="A127" s="186">
        <f t="shared" si="2"/>
        <v>125</v>
      </c>
      <c r="B127" s="66">
        <f>B.Semanal!B126</f>
        <v>0</v>
      </c>
      <c r="C127" s="181" t="s">
        <v>48</v>
      </c>
      <c r="D127" s="283">
        <v>0</v>
      </c>
      <c r="E127" s="283">
        <v>0</v>
      </c>
      <c r="F127" s="283">
        <v>0</v>
      </c>
      <c r="G127" s="283">
        <v>0</v>
      </c>
      <c r="H127" s="283">
        <v>0</v>
      </c>
      <c r="I127" s="283">
        <v>0</v>
      </c>
      <c r="J127" s="283">
        <v>0</v>
      </c>
      <c r="K127" s="283">
        <v>0</v>
      </c>
      <c r="L127" s="283">
        <v>0</v>
      </c>
      <c r="M127" s="283">
        <v>0</v>
      </c>
      <c r="N127" s="283">
        <v>0</v>
      </c>
      <c r="O127" s="283">
        <v>0</v>
      </c>
      <c r="P127" s="283">
        <v>0</v>
      </c>
      <c r="Q127" s="283">
        <v>0</v>
      </c>
      <c r="R127" s="283">
        <v>0</v>
      </c>
      <c r="S127" s="283">
        <v>0</v>
      </c>
      <c r="T127" s="283">
        <v>0</v>
      </c>
      <c r="U127" s="283">
        <v>0</v>
      </c>
      <c r="V127" s="283">
        <v>0</v>
      </c>
      <c r="W127" s="283">
        <v>0</v>
      </c>
      <c r="X127" s="283">
        <v>0</v>
      </c>
      <c r="Y127" s="283">
        <v>0</v>
      </c>
      <c r="Z127" s="283">
        <v>0</v>
      </c>
      <c r="AA127" s="283">
        <v>0</v>
      </c>
      <c r="AB127" s="283">
        <v>0</v>
      </c>
      <c r="AC127" s="283">
        <v>0</v>
      </c>
      <c r="AD127" s="283">
        <v>0</v>
      </c>
      <c r="AE127" s="283">
        <v>0</v>
      </c>
      <c r="AF127" s="283">
        <v>0</v>
      </c>
      <c r="AG127" s="283">
        <v>0</v>
      </c>
      <c r="AH127" s="283">
        <v>0</v>
      </c>
      <c r="AI127" s="283">
        <v>0</v>
      </c>
      <c r="AJ127" s="283">
        <v>0</v>
      </c>
    </row>
    <row r="128" spans="1:36" ht="15" hidden="1" x14ac:dyDescent="0.25">
      <c r="A128" s="186">
        <f t="shared" si="2"/>
        <v>126</v>
      </c>
      <c r="B128" s="66">
        <f>B.Semanal!B127</f>
        <v>0</v>
      </c>
      <c r="C128" s="181" t="s">
        <v>21</v>
      </c>
      <c r="D128" s="283">
        <v>0</v>
      </c>
      <c r="E128" s="283">
        <v>0</v>
      </c>
      <c r="F128" s="283">
        <v>0</v>
      </c>
      <c r="G128" s="283">
        <v>0</v>
      </c>
      <c r="H128" s="283">
        <v>0</v>
      </c>
      <c r="I128" s="283">
        <v>0</v>
      </c>
      <c r="J128" s="283">
        <v>0</v>
      </c>
      <c r="K128" s="283">
        <v>0</v>
      </c>
      <c r="L128" s="283">
        <v>0</v>
      </c>
      <c r="M128" s="283">
        <v>0</v>
      </c>
      <c r="N128" s="283">
        <v>0</v>
      </c>
      <c r="O128" s="283">
        <v>0</v>
      </c>
      <c r="P128" s="283">
        <v>0</v>
      </c>
      <c r="Q128" s="283">
        <v>0</v>
      </c>
      <c r="R128" s="283">
        <v>0</v>
      </c>
      <c r="S128" s="283">
        <v>0</v>
      </c>
      <c r="T128" s="283">
        <v>0</v>
      </c>
      <c r="U128" s="283">
        <v>0</v>
      </c>
      <c r="V128" s="283">
        <v>0</v>
      </c>
      <c r="W128" s="283">
        <v>0</v>
      </c>
      <c r="X128" s="283">
        <v>0</v>
      </c>
      <c r="Y128" s="283">
        <v>0</v>
      </c>
      <c r="Z128" s="283">
        <v>0</v>
      </c>
      <c r="AA128" s="283">
        <v>0</v>
      </c>
      <c r="AB128" s="283">
        <v>0</v>
      </c>
      <c r="AC128" s="283">
        <v>0</v>
      </c>
      <c r="AD128" s="283">
        <v>0</v>
      </c>
      <c r="AE128" s="283">
        <v>0</v>
      </c>
      <c r="AF128" s="283">
        <v>0</v>
      </c>
      <c r="AG128" s="283">
        <v>0</v>
      </c>
      <c r="AH128" s="283">
        <v>0</v>
      </c>
      <c r="AI128" s="283">
        <v>0</v>
      </c>
      <c r="AJ128" s="283">
        <v>0</v>
      </c>
    </row>
    <row r="129" spans="1:36" ht="15" hidden="1" x14ac:dyDescent="0.25">
      <c r="A129" s="186">
        <f t="shared" si="2"/>
        <v>127</v>
      </c>
      <c r="B129" s="66">
        <f>B.Semanal!B128</f>
        <v>0</v>
      </c>
      <c r="C129" s="181" t="s">
        <v>46</v>
      </c>
      <c r="D129" s="283">
        <v>0</v>
      </c>
      <c r="E129" s="283">
        <v>0</v>
      </c>
      <c r="F129" s="283">
        <v>0</v>
      </c>
      <c r="G129" s="283">
        <v>0</v>
      </c>
      <c r="H129" s="283">
        <v>0</v>
      </c>
      <c r="I129" s="283">
        <v>0</v>
      </c>
      <c r="J129" s="283">
        <v>0</v>
      </c>
      <c r="K129" s="283">
        <v>0</v>
      </c>
      <c r="L129" s="283">
        <v>0</v>
      </c>
      <c r="M129" s="283">
        <v>0</v>
      </c>
      <c r="N129" s="283">
        <v>0</v>
      </c>
      <c r="O129" s="283">
        <v>0</v>
      </c>
      <c r="P129" s="283">
        <v>0</v>
      </c>
      <c r="Q129" s="283">
        <v>0</v>
      </c>
      <c r="R129" s="283">
        <v>0</v>
      </c>
      <c r="S129" s="283">
        <v>0</v>
      </c>
      <c r="T129" s="283">
        <v>0</v>
      </c>
      <c r="U129" s="283">
        <v>0</v>
      </c>
      <c r="V129" s="283">
        <v>0</v>
      </c>
      <c r="W129" s="283">
        <v>0</v>
      </c>
      <c r="X129" s="283">
        <v>0</v>
      </c>
      <c r="Y129" s="283">
        <v>0</v>
      </c>
      <c r="Z129" s="283">
        <v>0</v>
      </c>
      <c r="AA129" s="283">
        <v>0</v>
      </c>
      <c r="AB129" s="283">
        <v>0</v>
      </c>
      <c r="AC129" s="283">
        <v>0</v>
      </c>
      <c r="AD129" s="283">
        <v>0</v>
      </c>
      <c r="AE129" s="283">
        <v>0</v>
      </c>
      <c r="AF129" s="283">
        <v>0</v>
      </c>
      <c r="AG129" s="283">
        <v>0</v>
      </c>
      <c r="AH129" s="283">
        <v>0</v>
      </c>
      <c r="AI129" s="283">
        <v>0</v>
      </c>
      <c r="AJ129" s="283">
        <v>0</v>
      </c>
    </row>
    <row r="130" spans="1:36" ht="15" hidden="1" x14ac:dyDescent="0.25">
      <c r="A130" s="186">
        <f t="shared" si="2"/>
        <v>128</v>
      </c>
      <c r="B130" s="66">
        <f>B.Semanal!B129</f>
        <v>0</v>
      </c>
      <c r="C130" s="181" t="s">
        <v>27</v>
      </c>
      <c r="D130" s="283">
        <v>0</v>
      </c>
      <c r="E130" s="283">
        <v>0</v>
      </c>
      <c r="F130" s="283">
        <v>0</v>
      </c>
      <c r="G130" s="283">
        <v>0</v>
      </c>
      <c r="H130" s="283">
        <v>0</v>
      </c>
      <c r="I130" s="283">
        <v>0</v>
      </c>
      <c r="J130" s="283">
        <v>0</v>
      </c>
      <c r="K130" s="283">
        <v>0</v>
      </c>
      <c r="L130" s="283">
        <v>0</v>
      </c>
      <c r="M130" s="283">
        <v>0</v>
      </c>
      <c r="N130" s="283">
        <v>0</v>
      </c>
      <c r="O130" s="283">
        <v>0</v>
      </c>
      <c r="P130" s="283">
        <v>0</v>
      </c>
      <c r="Q130" s="283">
        <v>0</v>
      </c>
      <c r="R130" s="283">
        <v>0</v>
      </c>
      <c r="S130" s="283">
        <v>0</v>
      </c>
      <c r="T130" s="283">
        <v>0</v>
      </c>
      <c r="U130" s="283">
        <v>0</v>
      </c>
      <c r="V130" s="283">
        <v>0</v>
      </c>
      <c r="W130" s="283">
        <v>0</v>
      </c>
      <c r="X130" s="283">
        <v>0</v>
      </c>
      <c r="Y130" s="283">
        <v>0</v>
      </c>
      <c r="Z130" s="283">
        <v>0</v>
      </c>
      <c r="AA130" s="283">
        <v>0</v>
      </c>
      <c r="AB130" s="283">
        <v>0</v>
      </c>
      <c r="AC130" s="283">
        <v>0</v>
      </c>
      <c r="AD130" s="283">
        <v>0</v>
      </c>
      <c r="AE130" s="283">
        <v>0</v>
      </c>
      <c r="AF130" s="283">
        <v>0</v>
      </c>
      <c r="AG130" s="283">
        <v>0</v>
      </c>
      <c r="AH130" s="283">
        <v>0</v>
      </c>
      <c r="AI130" s="283">
        <v>0</v>
      </c>
      <c r="AJ130" s="283">
        <v>0</v>
      </c>
    </row>
    <row r="131" spans="1:36" ht="15" hidden="1" x14ac:dyDescent="0.25">
      <c r="A131" s="186">
        <f t="shared" si="2"/>
        <v>129</v>
      </c>
      <c r="B131" s="66">
        <f>B.Semanal!B130</f>
        <v>0</v>
      </c>
      <c r="C131" s="181" t="s">
        <v>27</v>
      </c>
      <c r="D131" s="283">
        <v>0</v>
      </c>
      <c r="E131" s="283">
        <v>0</v>
      </c>
      <c r="F131" s="283">
        <v>0</v>
      </c>
      <c r="G131" s="283">
        <v>0</v>
      </c>
      <c r="H131" s="283">
        <v>0</v>
      </c>
      <c r="I131" s="283">
        <v>0</v>
      </c>
      <c r="J131" s="283">
        <v>0</v>
      </c>
      <c r="K131" s="283">
        <v>0</v>
      </c>
      <c r="L131" s="283">
        <v>0</v>
      </c>
      <c r="M131" s="283">
        <v>0</v>
      </c>
      <c r="N131" s="283">
        <v>0</v>
      </c>
      <c r="O131" s="283">
        <v>0</v>
      </c>
      <c r="P131" s="283">
        <v>0</v>
      </c>
      <c r="Q131" s="283">
        <v>0</v>
      </c>
      <c r="R131" s="283">
        <v>0</v>
      </c>
      <c r="S131" s="283">
        <v>0</v>
      </c>
      <c r="T131" s="283">
        <v>0</v>
      </c>
      <c r="U131" s="283">
        <v>0</v>
      </c>
      <c r="V131" s="283">
        <v>0</v>
      </c>
      <c r="W131" s="283">
        <v>0</v>
      </c>
      <c r="X131" s="283">
        <v>0</v>
      </c>
      <c r="Y131" s="283">
        <v>0</v>
      </c>
      <c r="Z131" s="283">
        <v>0</v>
      </c>
      <c r="AA131" s="283">
        <v>0</v>
      </c>
      <c r="AB131" s="283">
        <v>0</v>
      </c>
      <c r="AC131" s="283">
        <v>0</v>
      </c>
      <c r="AD131" s="283">
        <v>0</v>
      </c>
      <c r="AE131" s="283">
        <v>0</v>
      </c>
      <c r="AF131" s="283">
        <v>0</v>
      </c>
      <c r="AG131" s="283">
        <v>0</v>
      </c>
      <c r="AH131" s="283">
        <v>0</v>
      </c>
      <c r="AI131" s="283">
        <v>0</v>
      </c>
      <c r="AJ131" s="283">
        <v>0</v>
      </c>
    </row>
    <row r="132" spans="1:36" ht="15" hidden="1" x14ac:dyDescent="0.25">
      <c r="A132" s="186">
        <f t="shared" si="2"/>
        <v>130</v>
      </c>
      <c r="B132" s="66">
        <f>B.Semanal!B131</f>
        <v>0</v>
      </c>
      <c r="C132" s="181" t="s">
        <v>9</v>
      </c>
      <c r="D132" s="283">
        <v>0</v>
      </c>
      <c r="E132" s="283">
        <v>0</v>
      </c>
      <c r="F132" s="283">
        <v>0</v>
      </c>
      <c r="G132" s="283">
        <v>0</v>
      </c>
      <c r="H132" s="283">
        <v>0</v>
      </c>
      <c r="I132" s="283">
        <v>0</v>
      </c>
      <c r="J132" s="283">
        <v>0</v>
      </c>
      <c r="K132" s="283">
        <v>0</v>
      </c>
      <c r="L132" s="283">
        <v>0</v>
      </c>
      <c r="M132" s="283">
        <v>0</v>
      </c>
      <c r="N132" s="283">
        <v>0</v>
      </c>
      <c r="O132" s="283">
        <v>0</v>
      </c>
      <c r="P132" s="283">
        <v>0</v>
      </c>
      <c r="Q132" s="283">
        <v>0</v>
      </c>
      <c r="R132" s="283">
        <v>0</v>
      </c>
      <c r="S132" s="283">
        <v>0</v>
      </c>
      <c r="T132" s="283">
        <v>0</v>
      </c>
      <c r="U132" s="283">
        <v>0</v>
      </c>
      <c r="V132" s="283">
        <v>0</v>
      </c>
      <c r="W132" s="283">
        <v>0</v>
      </c>
      <c r="X132" s="283">
        <v>0</v>
      </c>
      <c r="Y132" s="283">
        <v>0</v>
      </c>
      <c r="Z132" s="283">
        <v>0</v>
      </c>
      <c r="AA132" s="283">
        <v>0</v>
      </c>
      <c r="AB132" s="283">
        <v>0</v>
      </c>
      <c r="AC132" s="283">
        <v>0</v>
      </c>
      <c r="AD132" s="283">
        <v>0</v>
      </c>
      <c r="AE132" s="283">
        <v>0</v>
      </c>
      <c r="AF132" s="283">
        <v>0</v>
      </c>
      <c r="AG132" s="283">
        <v>0</v>
      </c>
      <c r="AH132" s="283">
        <v>0</v>
      </c>
      <c r="AI132" s="283">
        <v>0</v>
      </c>
      <c r="AJ132" s="283">
        <v>0</v>
      </c>
    </row>
    <row r="133" spans="1:36" ht="15" hidden="1" x14ac:dyDescent="0.25">
      <c r="A133" s="186">
        <f t="shared" ref="A133:A184" si="3">A132+1</f>
        <v>131</v>
      </c>
      <c r="B133" s="66">
        <f>B.Semanal!B132</f>
        <v>0</v>
      </c>
      <c r="C133" s="181" t="s">
        <v>45</v>
      </c>
      <c r="D133" s="283">
        <v>0</v>
      </c>
      <c r="E133" s="283">
        <v>0</v>
      </c>
      <c r="F133" s="283">
        <v>0</v>
      </c>
      <c r="G133" s="283">
        <v>0</v>
      </c>
      <c r="H133" s="283">
        <v>0</v>
      </c>
      <c r="I133" s="283">
        <v>0</v>
      </c>
      <c r="J133" s="283">
        <v>0</v>
      </c>
      <c r="K133" s="283">
        <v>0</v>
      </c>
      <c r="L133" s="283">
        <v>0</v>
      </c>
      <c r="M133" s="283">
        <v>0</v>
      </c>
      <c r="N133" s="283">
        <v>0</v>
      </c>
      <c r="O133" s="283">
        <v>0</v>
      </c>
      <c r="P133" s="283">
        <v>0</v>
      </c>
      <c r="Q133" s="283">
        <v>0</v>
      </c>
      <c r="R133" s="283">
        <v>0</v>
      </c>
      <c r="S133" s="283">
        <v>0</v>
      </c>
      <c r="T133" s="283">
        <v>0</v>
      </c>
      <c r="U133" s="283">
        <v>0</v>
      </c>
      <c r="V133" s="283">
        <v>0</v>
      </c>
      <c r="W133" s="283">
        <v>0</v>
      </c>
      <c r="X133" s="283">
        <v>0</v>
      </c>
      <c r="Y133" s="283">
        <v>0</v>
      </c>
      <c r="Z133" s="283">
        <v>0</v>
      </c>
      <c r="AA133" s="283">
        <v>0</v>
      </c>
      <c r="AB133" s="283">
        <v>0</v>
      </c>
      <c r="AC133" s="283">
        <v>0</v>
      </c>
      <c r="AD133" s="283">
        <v>0</v>
      </c>
      <c r="AE133" s="283">
        <v>0</v>
      </c>
      <c r="AF133" s="283">
        <v>0</v>
      </c>
      <c r="AG133" s="283">
        <v>0</v>
      </c>
      <c r="AH133" s="283">
        <v>0</v>
      </c>
      <c r="AI133" s="283">
        <v>0</v>
      </c>
      <c r="AJ133" s="283">
        <v>0</v>
      </c>
    </row>
    <row r="134" spans="1:36" ht="15" hidden="1" x14ac:dyDescent="0.25">
      <c r="A134" s="186">
        <f t="shared" si="3"/>
        <v>132</v>
      </c>
      <c r="B134" s="66">
        <f>B.Semanal!B133</f>
        <v>0</v>
      </c>
      <c r="C134" s="181" t="s">
        <v>47</v>
      </c>
      <c r="D134" s="283">
        <v>0</v>
      </c>
      <c r="E134" s="283">
        <v>0</v>
      </c>
      <c r="F134" s="283">
        <v>0</v>
      </c>
      <c r="G134" s="283">
        <v>0</v>
      </c>
      <c r="H134" s="283">
        <v>0</v>
      </c>
      <c r="I134" s="283">
        <v>0</v>
      </c>
      <c r="J134" s="283">
        <v>0</v>
      </c>
      <c r="K134" s="283">
        <v>0</v>
      </c>
      <c r="L134" s="283">
        <v>0</v>
      </c>
      <c r="M134" s="283">
        <v>0</v>
      </c>
      <c r="N134" s="283">
        <v>0</v>
      </c>
      <c r="O134" s="283">
        <v>0</v>
      </c>
      <c r="P134" s="283">
        <v>0</v>
      </c>
      <c r="Q134" s="283">
        <v>0</v>
      </c>
      <c r="R134" s="283">
        <v>0</v>
      </c>
      <c r="S134" s="283">
        <v>0</v>
      </c>
      <c r="T134" s="283">
        <v>0</v>
      </c>
      <c r="U134" s="283">
        <v>0</v>
      </c>
      <c r="V134" s="283">
        <v>0</v>
      </c>
      <c r="W134" s="283">
        <v>0</v>
      </c>
      <c r="X134" s="283">
        <v>0</v>
      </c>
      <c r="Y134" s="283">
        <v>0</v>
      </c>
      <c r="Z134" s="283">
        <v>0</v>
      </c>
      <c r="AA134" s="283">
        <v>0</v>
      </c>
      <c r="AB134" s="283">
        <v>0</v>
      </c>
      <c r="AC134" s="283">
        <v>0</v>
      </c>
      <c r="AD134" s="283">
        <v>0</v>
      </c>
      <c r="AE134" s="283">
        <v>0</v>
      </c>
      <c r="AF134" s="283">
        <v>0</v>
      </c>
      <c r="AG134" s="283">
        <v>0</v>
      </c>
      <c r="AH134" s="283">
        <v>0</v>
      </c>
      <c r="AI134" s="283">
        <v>0</v>
      </c>
      <c r="AJ134" s="283">
        <v>0</v>
      </c>
    </row>
    <row r="135" spans="1:36" ht="15" hidden="1" x14ac:dyDescent="0.25">
      <c r="A135" s="186">
        <f t="shared" si="3"/>
        <v>133</v>
      </c>
      <c r="B135" s="66">
        <f>B.Semanal!B134</f>
        <v>0</v>
      </c>
      <c r="C135" s="181" t="s">
        <v>21</v>
      </c>
      <c r="D135" s="283">
        <v>0</v>
      </c>
      <c r="E135" s="283">
        <v>0</v>
      </c>
      <c r="F135" s="283">
        <v>0</v>
      </c>
      <c r="G135" s="283">
        <v>0</v>
      </c>
      <c r="H135" s="283">
        <v>0</v>
      </c>
      <c r="I135" s="283">
        <v>0</v>
      </c>
      <c r="J135" s="283">
        <v>0</v>
      </c>
      <c r="K135" s="283">
        <v>0</v>
      </c>
      <c r="L135" s="283">
        <v>0</v>
      </c>
      <c r="M135" s="283">
        <v>0</v>
      </c>
      <c r="N135" s="283">
        <v>0</v>
      </c>
      <c r="O135" s="283">
        <v>0</v>
      </c>
      <c r="P135" s="283">
        <v>0</v>
      </c>
      <c r="Q135" s="283">
        <v>0</v>
      </c>
      <c r="R135" s="283">
        <v>0</v>
      </c>
      <c r="S135" s="283">
        <v>0</v>
      </c>
      <c r="T135" s="283">
        <v>0</v>
      </c>
      <c r="U135" s="283">
        <v>0</v>
      </c>
      <c r="V135" s="283">
        <v>0</v>
      </c>
      <c r="W135" s="283">
        <v>0</v>
      </c>
      <c r="X135" s="283">
        <v>0</v>
      </c>
      <c r="Y135" s="283">
        <v>0</v>
      </c>
      <c r="Z135" s="283">
        <v>0</v>
      </c>
      <c r="AA135" s="283">
        <v>0</v>
      </c>
      <c r="AB135" s="283">
        <v>0</v>
      </c>
      <c r="AC135" s="283">
        <v>0</v>
      </c>
      <c r="AD135" s="283">
        <v>0</v>
      </c>
      <c r="AE135" s="283">
        <v>0</v>
      </c>
      <c r="AF135" s="283">
        <v>0</v>
      </c>
      <c r="AG135" s="283">
        <v>0</v>
      </c>
      <c r="AH135" s="283">
        <v>0</v>
      </c>
      <c r="AI135" s="283">
        <v>0</v>
      </c>
      <c r="AJ135" s="283">
        <v>0</v>
      </c>
    </row>
    <row r="136" spans="1:36" ht="15" hidden="1" x14ac:dyDescent="0.25">
      <c r="A136" s="186">
        <f t="shared" si="3"/>
        <v>134</v>
      </c>
      <c r="B136" s="66">
        <f>B.Semanal!B135</f>
        <v>0</v>
      </c>
      <c r="C136" s="181" t="s">
        <v>47</v>
      </c>
      <c r="D136" s="283">
        <v>0</v>
      </c>
      <c r="E136" s="283">
        <v>0</v>
      </c>
      <c r="F136" s="283">
        <v>0</v>
      </c>
      <c r="G136" s="283">
        <v>0</v>
      </c>
      <c r="H136" s="283">
        <v>0</v>
      </c>
      <c r="I136" s="283">
        <v>0</v>
      </c>
      <c r="J136" s="283">
        <v>0</v>
      </c>
      <c r="K136" s="283">
        <v>0</v>
      </c>
      <c r="L136" s="283">
        <v>0</v>
      </c>
      <c r="M136" s="283">
        <v>0</v>
      </c>
      <c r="N136" s="283">
        <v>0</v>
      </c>
      <c r="O136" s="283">
        <v>0</v>
      </c>
      <c r="P136" s="283">
        <v>0</v>
      </c>
      <c r="Q136" s="283">
        <v>0</v>
      </c>
      <c r="R136" s="283">
        <v>0</v>
      </c>
      <c r="S136" s="283">
        <v>0</v>
      </c>
      <c r="T136" s="283">
        <v>0</v>
      </c>
      <c r="U136" s="283">
        <v>0</v>
      </c>
      <c r="V136" s="283">
        <v>0</v>
      </c>
      <c r="W136" s="283">
        <v>0</v>
      </c>
      <c r="X136" s="283">
        <v>0</v>
      </c>
      <c r="Y136" s="283">
        <v>0</v>
      </c>
      <c r="Z136" s="283">
        <v>0</v>
      </c>
      <c r="AA136" s="283">
        <v>0</v>
      </c>
      <c r="AB136" s="283">
        <v>0</v>
      </c>
      <c r="AC136" s="283">
        <v>0</v>
      </c>
      <c r="AD136" s="283">
        <v>0</v>
      </c>
      <c r="AE136" s="283">
        <v>0</v>
      </c>
      <c r="AF136" s="283">
        <v>0</v>
      </c>
      <c r="AG136" s="283">
        <v>0</v>
      </c>
      <c r="AH136" s="283">
        <v>0</v>
      </c>
      <c r="AI136" s="283">
        <v>0</v>
      </c>
      <c r="AJ136" s="283">
        <v>0</v>
      </c>
    </row>
    <row r="137" spans="1:36" ht="15" hidden="1" x14ac:dyDescent="0.25">
      <c r="A137" s="186">
        <f t="shared" si="3"/>
        <v>135</v>
      </c>
      <c r="B137" s="66">
        <f>B.Semanal!B136</f>
        <v>0</v>
      </c>
      <c r="C137" s="181" t="s">
        <v>6</v>
      </c>
      <c r="D137" s="283">
        <v>0</v>
      </c>
      <c r="E137" s="283">
        <v>0</v>
      </c>
      <c r="F137" s="283">
        <v>0</v>
      </c>
      <c r="G137" s="283">
        <v>0</v>
      </c>
      <c r="H137" s="283">
        <v>0</v>
      </c>
      <c r="I137" s="283">
        <v>0</v>
      </c>
      <c r="J137" s="283">
        <v>0</v>
      </c>
      <c r="K137" s="283">
        <v>0</v>
      </c>
      <c r="L137" s="283">
        <v>0</v>
      </c>
      <c r="M137" s="283">
        <v>0</v>
      </c>
      <c r="N137" s="283">
        <v>0</v>
      </c>
      <c r="O137" s="283">
        <v>0</v>
      </c>
      <c r="P137" s="283">
        <v>0</v>
      </c>
      <c r="Q137" s="283">
        <v>0</v>
      </c>
      <c r="R137" s="283">
        <v>0</v>
      </c>
      <c r="S137" s="283">
        <v>0</v>
      </c>
      <c r="T137" s="283">
        <v>0</v>
      </c>
      <c r="U137" s="283">
        <v>0</v>
      </c>
      <c r="V137" s="283">
        <v>0</v>
      </c>
      <c r="W137" s="283">
        <v>0</v>
      </c>
      <c r="X137" s="283">
        <v>0</v>
      </c>
      <c r="Y137" s="283">
        <v>0</v>
      </c>
      <c r="Z137" s="283">
        <v>0</v>
      </c>
      <c r="AA137" s="283">
        <v>0</v>
      </c>
      <c r="AB137" s="283">
        <v>0</v>
      </c>
      <c r="AC137" s="283">
        <v>0</v>
      </c>
      <c r="AD137" s="283">
        <v>0</v>
      </c>
      <c r="AE137" s="283">
        <v>0</v>
      </c>
      <c r="AF137" s="283">
        <v>0</v>
      </c>
      <c r="AG137" s="283">
        <v>0</v>
      </c>
      <c r="AH137" s="283">
        <v>0</v>
      </c>
      <c r="AI137" s="283">
        <v>0</v>
      </c>
      <c r="AJ137" s="283">
        <v>0</v>
      </c>
    </row>
    <row r="138" spans="1:36" ht="15" hidden="1" x14ac:dyDescent="0.25">
      <c r="A138" s="186">
        <f t="shared" si="3"/>
        <v>136</v>
      </c>
      <c r="B138" s="66">
        <f>B.Semanal!B137</f>
        <v>0</v>
      </c>
      <c r="C138" s="181" t="s">
        <v>9</v>
      </c>
      <c r="D138" s="283">
        <v>0</v>
      </c>
      <c r="E138" s="283">
        <v>0</v>
      </c>
      <c r="F138" s="283">
        <v>0</v>
      </c>
      <c r="G138" s="283">
        <v>0</v>
      </c>
      <c r="H138" s="283">
        <v>0</v>
      </c>
      <c r="I138" s="283">
        <v>0</v>
      </c>
      <c r="J138" s="283">
        <v>0</v>
      </c>
      <c r="K138" s="283">
        <v>0</v>
      </c>
      <c r="L138" s="283">
        <v>0</v>
      </c>
      <c r="M138" s="283">
        <v>0</v>
      </c>
      <c r="N138" s="283">
        <v>0</v>
      </c>
      <c r="O138" s="283">
        <v>0</v>
      </c>
      <c r="P138" s="283">
        <v>0</v>
      </c>
      <c r="Q138" s="283">
        <v>0</v>
      </c>
      <c r="R138" s="283">
        <v>0</v>
      </c>
      <c r="S138" s="283">
        <v>0</v>
      </c>
      <c r="T138" s="283">
        <v>0</v>
      </c>
      <c r="U138" s="283">
        <v>0</v>
      </c>
      <c r="V138" s="283">
        <v>0</v>
      </c>
      <c r="W138" s="283">
        <v>0</v>
      </c>
      <c r="X138" s="283">
        <v>0</v>
      </c>
      <c r="Y138" s="283">
        <v>0</v>
      </c>
      <c r="Z138" s="283">
        <v>0</v>
      </c>
      <c r="AA138" s="283">
        <v>0</v>
      </c>
      <c r="AB138" s="283">
        <v>0</v>
      </c>
      <c r="AC138" s="283">
        <v>0</v>
      </c>
      <c r="AD138" s="283">
        <v>0</v>
      </c>
      <c r="AE138" s="283">
        <v>0</v>
      </c>
      <c r="AF138" s="283">
        <v>0</v>
      </c>
      <c r="AG138" s="283">
        <v>0</v>
      </c>
      <c r="AH138" s="283">
        <v>0</v>
      </c>
      <c r="AI138" s="283">
        <v>0</v>
      </c>
      <c r="AJ138" s="283">
        <v>0</v>
      </c>
    </row>
    <row r="139" spans="1:36" ht="15" hidden="1" x14ac:dyDescent="0.25">
      <c r="A139" s="186">
        <f t="shared" si="3"/>
        <v>137</v>
      </c>
      <c r="B139" s="66">
        <f>B.Semanal!B138</f>
        <v>0</v>
      </c>
      <c r="C139" s="181" t="s">
        <v>6</v>
      </c>
      <c r="D139" s="283">
        <v>0</v>
      </c>
      <c r="E139" s="283">
        <v>0</v>
      </c>
      <c r="F139" s="283">
        <v>0</v>
      </c>
      <c r="G139" s="283">
        <v>0</v>
      </c>
      <c r="H139" s="283">
        <v>0</v>
      </c>
      <c r="I139" s="283">
        <v>0</v>
      </c>
      <c r="J139" s="283">
        <v>0</v>
      </c>
      <c r="K139" s="283">
        <v>0</v>
      </c>
      <c r="L139" s="283">
        <v>0</v>
      </c>
      <c r="M139" s="283">
        <v>0</v>
      </c>
      <c r="N139" s="283">
        <v>0</v>
      </c>
      <c r="O139" s="283">
        <v>0</v>
      </c>
      <c r="P139" s="283">
        <v>0</v>
      </c>
      <c r="Q139" s="283">
        <v>0</v>
      </c>
      <c r="R139" s="283">
        <v>0</v>
      </c>
      <c r="S139" s="283">
        <v>0</v>
      </c>
      <c r="T139" s="283">
        <v>0</v>
      </c>
      <c r="U139" s="283">
        <v>0</v>
      </c>
      <c r="V139" s="283">
        <v>0</v>
      </c>
      <c r="W139" s="283">
        <v>0</v>
      </c>
      <c r="X139" s="283">
        <v>0</v>
      </c>
      <c r="Y139" s="283">
        <v>0</v>
      </c>
      <c r="Z139" s="283">
        <v>0</v>
      </c>
      <c r="AA139" s="283">
        <v>0</v>
      </c>
      <c r="AB139" s="283">
        <v>0</v>
      </c>
      <c r="AC139" s="283">
        <v>0</v>
      </c>
      <c r="AD139" s="283">
        <v>0</v>
      </c>
      <c r="AE139" s="283">
        <v>0</v>
      </c>
      <c r="AF139" s="283">
        <v>0</v>
      </c>
      <c r="AG139" s="283">
        <v>0</v>
      </c>
      <c r="AH139" s="283">
        <v>0</v>
      </c>
      <c r="AI139" s="283">
        <v>0</v>
      </c>
      <c r="AJ139" s="283">
        <v>0</v>
      </c>
    </row>
    <row r="140" spans="1:36" ht="15" hidden="1" x14ac:dyDescent="0.25">
      <c r="A140" s="186">
        <f t="shared" si="3"/>
        <v>138</v>
      </c>
      <c r="B140" s="66">
        <f>B.Semanal!B139</f>
        <v>0</v>
      </c>
      <c r="C140" s="181" t="s">
        <v>46</v>
      </c>
      <c r="D140" s="283">
        <v>0</v>
      </c>
      <c r="E140" s="283">
        <v>0</v>
      </c>
      <c r="F140" s="283">
        <v>0</v>
      </c>
      <c r="G140" s="283">
        <v>0</v>
      </c>
      <c r="H140" s="283">
        <v>0</v>
      </c>
      <c r="I140" s="283">
        <v>0</v>
      </c>
      <c r="J140" s="283">
        <v>0</v>
      </c>
      <c r="K140" s="283">
        <v>0</v>
      </c>
      <c r="L140" s="283">
        <v>0</v>
      </c>
      <c r="M140" s="283">
        <v>0</v>
      </c>
      <c r="N140" s="283">
        <v>0</v>
      </c>
      <c r="O140" s="283">
        <v>0</v>
      </c>
      <c r="P140" s="283">
        <v>0</v>
      </c>
      <c r="Q140" s="283">
        <v>0</v>
      </c>
      <c r="R140" s="283">
        <v>0</v>
      </c>
      <c r="S140" s="283">
        <v>0</v>
      </c>
      <c r="T140" s="283">
        <v>0</v>
      </c>
      <c r="U140" s="283">
        <v>0</v>
      </c>
      <c r="V140" s="283">
        <v>0</v>
      </c>
      <c r="W140" s="283">
        <v>0</v>
      </c>
      <c r="X140" s="283">
        <v>0</v>
      </c>
      <c r="Y140" s="283">
        <v>0</v>
      </c>
      <c r="Z140" s="283">
        <v>0</v>
      </c>
      <c r="AA140" s="283">
        <v>0</v>
      </c>
      <c r="AB140" s="283">
        <v>0</v>
      </c>
      <c r="AC140" s="283">
        <v>0</v>
      </c>
      <c r="AD140" s="283">
        <v>0</v>
      </c>
      <c r="AE140" s="283">
        <v>0</v>
      </c>
      <c r="AF140" s="283">
        <v>0</v>
      </c>
      <c r="AG140" s="283">
        <v>0</v>
      </c>
      <c r="AH140" s="283">
        <v>0</v>
      </c>
      <c r="AI140" s="283">
        <v>0</v>
      </c>
      <c r="AJ140" s="283">
        <v>0</v>
      </c>
    </row>
    <row r="141" spans="1:36" ht="15" hidden="1" x14ac:dyDescent="0.25">
      <c r="A141" s="186">
        <f t="shared" si="3"/>
        <v>139</v>
      </c>
      <c r="B141" s="66">
        <f>B.Semanal!B140</f>
        <v>0</v>
      </c>
      <c r="C141" s="181" t="s">
        <v>6</v>
      </c>
      <c r="D141" s="283">
        <v>0</v>
      </c>
      <c r="E141" s="283">
        <v>0</v>
      </c>
      <c r="F141" s="283">
        <v>0</v>
      </c>
      <c r="G141" s="283">
        <v>0</v>
      </c>
      <c r="H141" s="283">
        <v>0</v>
      </c>
      <c r="I141" s="283">
        <v>0</v>
      </c>
      <c r="J141" s="283">
        <v>0</v>
      </c>
      <c r="K141" s="283">
        <v>0</v>
      </c>
      <c r="L141" s="283">
        <v>0</v>
      </c>
      <c r="M141" s="283">
        <v>0</v>
      </c>
      <c r="N141" s="283">
        <v>0</v>
      </c>
      <c r="O141" s="283">
        <v>0</v>
      </c>
      <c r="P141" s="283">
        <v>0</v>
      </c>
      <c r="Q141" s="283">
        <v>0</v>
      </c>
      <c r="R141" s="283">
        <v>0</v>
      </c>
      <c r="S141" s="283">
        <v>0</v>
      </c>
      <c r="T141" s="283">
        <v>0</v>
      </c>
      <c r="U141" s="283">
        <v>0</v>
      </c>
      <c r="V141" s="283">
        <v>0</v>
      </c>
      <c r="W141" s="283">
        <v>0</v>
      </c>
      <c r="X141" s="283">
        <v>0</v>
      </c>
      <c r="Y141" s="283">
        <v>0</v>
      </c>
      <c r="Z141" s="283">
        <v>0</v>
      </c>
      <c r="AA141" s="283">
        <v>0</v>
      </c>
      <c r="AB141" s="283">
        <v>0</v>
      </c>
      <c r="AC141" s="283">
        <v>0</v>
      </c>
      <c r="AD141" s="283">
        <v>0</v>
      </c>
      <c r="AE141" s="283">
        <v>0</v>
      </c>
      <c r="AF141" s="283">
        <v>0</v>
      </c>
      <c r="AG141" s="283">
        <v>0</v>
      </c>
      <c r="AH141" s="283">
        <v>0</v>
      </c>
      <c r="AI141" s="283">
        <v>0</v>
      </c>
      <c r="AJ141" s="283">
        <v>0</v>
      </c>
    </row>
    <row r="142" spans="1:36" ht="15" hidden="1" x14ac:dyDescent="0.25">
      <c r="A142" s="186">
        <f t="shared" si="3"/>
        <v>140</v>
      </c>
      <c r="B142" s="66">
        <f>B.Semanal!B141</f>
        <v>0</v>
      </c>
      <c r="C142" s="181" t="s">
        <v>6</v>
      </c>
      <c r="D142" s="283">
        <v>0</v>
      </c>
      <c r="E142" s="283">
        <v>0</v>
      </c>
      <c r="F142" s="283">
        <v>0</v>
      </c>
      <c r="G142" s="283">
        <v>0</v>
      </c>
      <c r="H142" s="283">
        <v>0</v>
      </c>
      <c r="I142" s="283">
        <v>0</v>
      </c>
      <c r="J142" s="283">
        <v>0</v>
      </c>
      <c r="K142" s="283">
        <v>0</v>
      </c>
      <c r="L142" s="283">
        <v>0</v>
      </c>
      <c r="M142" s="283">
        <v>0</v>
      </c>
      <c r="N142" s="283">
        <v>0</v>
      </c>
      <c r="O142" s="283">
        <v>0</v>
      </c>
      <c r="P142" s="283">
        <v>0</v>
      </c>
      <c r="Q142" s="283">
        <v>0</v>
      </c>
      <c r="R142" s="283">
        <v>0</v>
      </c>
      <c r="S142" s="283">
        <v>0</v>
      </c>
      <c r="T142" s="283">
        <v>0</v>
      </c>
      <c r="U142" s="283">
        <v>0</v>
      </c>
      <c r="V142" s="283">
        <v>0</v>
      </c>
      <c r="W142" s="283">
        <v>0</v>
      </c>
      <c r="X142" s="283">
        <v>0</v>
      </c>
      <c r="Y142" s="283">
        <v>0</v>
      </c>
      <c r="Z142" s="283">
        <v>0</v>
      </c>
      <c r="AA142" s="283">
        <v>0</v>
      </c>
      <c r="AB142" s="283">
        <v>0</v>
      </c>
      <c r="AC142" s="283">
        <v>0</v>
      </c>
      <c r="AD142" s="283">
        <v>0</v>
      </c>
      <c r="AE142" s="283">
        <v>0</v>
      </c>
      <c r="AF142" s="283">
        <v>0</v>
      </c>
      <c r="AG142" s="283">
        <v>0</v>
      </c>
      <c r="AH142" s="283">
        <v>0</v>
      </c>
      <c r="AI142" s="283">
        <v>0</v>
      </c>
      <c r="AJ142" s="283">
        <v>0</v>
      </c>
    </row>
    <row r="143" spans="1:36" ht="15" hidden="1" x14ac:dyDescent="0.25">
      <c r="A143" s="186">
        <f t="shared" si="3"/>
        <v>141</v>
      </c>
      <c r="B143" s="66">
        <f>B.Semanal!B142</f>
        <v>0</v>
      </c>
      <c r="D143" s="283">
        <v>0</v>
      </c>
      <c r="E143" s="283">
        <v>0</v>
      </c>
      <c r="F143" s="283">
        <v>0</v>
      </c>
      <c r="G143" s="283">
        <v>0</v>
      </c>
      <c r="H143" s="283">
        <v>0</v>
      </c>
      <c r="I143" s="283">
        <v>0</v>
      </c>
      <c r="J143" s="283">
        <v>0</v>
      </c>
      <c r="K143" s="283">
        <v>0</v>
      </c>
      <c r="L143" s="283">
        <v>0</v>
      </c>
      <c r="M143" s="283">
        <v>0</v>
      </c>
      <c r="N143" s="283">
        <v>0</v>
      </c>
      <c r="O143" s="283">
        <v>0</v>
      </c>
      <c r="P143" s="283">
        <v>0</v>
      </c>
      <c r="Q143" s="283">
        <v>0</v>
      </c>
      <c r="R143" s="283">
        <v>0</v>
      </c>
      <c r="S143" s="283">
        <v>0</v>
      </c>
      <c r="T143" s="283">
        <v>0</v>
      </c>
      <c r="U143" s="283">
        <v>0</v>
      </c>
      <c r="V143" s="283">
        <v>0</v>
      </c>
      <c r="W143" s="283">
        <v>0</v>
      </c>
      <c r="X143" s="283">
        <v>0</v>
      </c>
      <c r="Y143" s="283">
        <v>0</v>
      </c>
      <c r="Z143" s="283">
        <v>0</v>
      </c>
      <c r="AA143" s="283">
        <v>0</v>
      </c>
      <c r="AB143" s="283">
        <v>0</v>
      </c>
      <c r="AC143" s="283">
        <v>0</v>
      </c>
      <c r="AD143" s="283">
        <v>0</v>
      </c>
      <c r="AE143" s="283">
        <v>0</v>
      </c>
      <c r="AF143" s="283">
        <v>0</v>
      </c>
      <c r="AG143" s="283">
        <v>0</v>
      </c>
      <c r="AH143" s="283">
        <v>0</v>
      </c>
      <c r="AI143" s="283">
        <v>0</v>
      </c>
      <c r="AJ143" s="283">
        <v>0</v>
      </c>
    </row>
    <row r="144" spans="1:36" s="182" customFormat="1" ht="15" hidden="1" x14ac:dyDescent="0.25">
      <c r="A144" s="186">
        <f t="shared" si="3"/>
        <v>142</v>
      </c>
      <c r="B144" s="66">
        <f>B.Semanal!B143</f>
        <v>0</v>
      </c>
      <c r="C144" s="182" t="s">
        <v>21</v>
      </c>
      <c r="D144" s="283">
        <v>0</v>
      </c>
      <c r="E144" s="283">
        <v>0</v>
      </c>
      <c r="F144" s="283">
        <v>0</v>
      </c>
      <c r="G144" s="283">
        <v>0</v>
      </c>
      <c r="H144" s="283">
        <v>0</v>
      </c>
      <c r="I144" s="283">
        <v>0</v>
      </c>
      <c r="J144" s="283">
        <v>0</v>
      </c>
      <c r="K144" s="283">
        <v>0</v>
      </c>
      <c r="L144" s="283">
        <v>0</v>
      </c>
      <c r="M144" s="283">
        <v>0</v>
      </c>
      <c r="N144" s="283">
        <v>0</v>
      </c>
      <c r="O144" s="283">
        <v>0</v>
      </c>
      <c r="P144" s="283">
        <v>0</v>
      </c>
      <c r="Q144" s="283">
        <v>0</v>
      </c>
      <c r="R144" s="283">
        <v>0</v>
      </c>
      <c r="S144" s="283">
        <v>0</v>
      </c>
      <c r="T144" s="283">
        <v>0</v>
      </c>
      <c r="U144" s="283">
        <v>0</v>
      </c>
      <c r="V144" s="283">
        <v>0</v>
      </c>
      <c r="W144" s="283">
        <v>0</v>
      </c>
      <c r="X144" s="283">
        <v>0</v>
      </c>
      <c r="Y144" s="283">
        <v>0</v>
      </c>
      <c r="Z144" s="283">
        <v>0</v>
      </c>
      <c r="AA144" s="283">
        <v>0</v>
      </c>
      <c r="AB144" s="283">
        <v>0</v>
      </c>
      <c r="AC144" s="283">
        <v>0</v>
      </c>
      <c r="AD144" s="283">
        <v>0</v>
      </c>
      <c r="AE144" s="283">
        <v>0</v>
      </c>
      <c r="AF144" s="283">
        <v>0</v>
      </c>
      <c r="AG144" s="283">
        <v>0</v>
      </c>
      <c r="AH144" s="283">
        <v>0</v>
      </c>
      <c r="AI144" s="283">
        <v>0</v>
      </c>
      <c r="AJ144" s="283">
        <v>0</v>
      </c>
    </row>
    <row r="145" spans="1:36" ht="15" hidden="1" x14ac:dyDescent="0.25">
      <c r="A145" s="186">
        <f t="shared" si="3"/>
        <v>143</v>
      </c>
      <c r="B145" s="66">
        <f>B.Semanal!B144</f>
        <v>0</v>
      </c>
      <c r="C145" s="181" t="s">
        <v>27</v>
      </c>
      <c r="D145" s="283">
        <v>0</v>
      </c>
      <c r="E145" s="283">
        <v>0</v>
      </c>
      <c r="F145" s="283">
        <v>0</v>
      </c>
      <c r="G145" s="283">
        <v>0</v>
      </c>
      <c r="H145" s="283">
        <v>0</v>
      </c>
      <c r="I145" s="283">
        <v>0</v>
      </c>
      <c r="J145" s="283">
        <v>0</v>
      </c>
      <c r="K145" s="283">
        <v>0</v>
      </c>
      <c r="L145" s="283">
        <v>0</v>
      </c>
      <c r="M145" s="283">
        <v>0</v>
      </c>
      <c r="N145" s="283">
        <v>0</v>
      </c>
      <c r="O145" s="283">
        <v>0</v>
      </c>
      <c r="P145" s="283">
        <v>0</v>
      </c>
      <c r="Q145" s="283">
        <v>0</v>
      </c>
      <c r="R145" s="283">
        <v>0</v>
      </c>
      <c r="S145" s="283">
        <v>0</v>
      </c>
      <c r="T145" s="283">
        <v>0</v>
      </c>
      <c r="U145" s="283">
        <v>0</v>
      </c>
      <c r="V145" s="283">
        <v>0</v>
      </c>
      <c r="W145" s="283">
        <v>0</v>
      </c>
      <c r="X145" s="283">
        <v>0</v>
      </c>
      <c r="Y145" s="283">
        <v>0</v>
      </c>
      <c r="Z145" s="283">
        <v>0</v>
      </c>
      <c r="AA145" s="283">
        <v>0</v>
      </c>
      <c r="AB145" s="283">
        <v>0</v>
      </c>
      <c r="AC145" s="283">
        <v>0</v>
      </c>
      <c r="AD145" s="283">
        <v>0</v>
      </c>
      <c r="AE145" s="283">
        <v>0</v>
      </c>
      <c r="AF145" s="283">
        <v>0</v>
      </c>
      <c r="AG145" s="283">
        <v>0</v>
      </c>
      <c r="AH145" s="283">
        <v>0</v>
      </c>
      <c r="AI145" s="283">
        <v>0</v>
      </c>
      <c r="AJ145" s="283">
        <v>0</v>
      </c>
    </row>
    <row r="146" spans="1:36" ht="15" hidden="1" x14ac:dyDescent="0.25">
      <c r="A146" s="186">
        <f t="shared" si="3"/>
        <v>144</v>
      </c>
      <c r="B146" s="66">
        <f>B.Semanal!B145</f>
        <v>0</v>
      </c>
      <c r="C146" s="181" t="s">
        <v>28</v>
      </c>
      <c r="D146" s="283">
        <v>0</v>
      </c>
      <c r="E146" s="283">
        <v>0</v>
      </c>
      <c r="F146" s="283">
        <v>0</v>
      </c>
      <c r="G146" s="283">
        <v>0</v>
      </c>
      <c r="H146" s="283">
        <v>0</v>
      </c>
      <c r="I146" s="283">
        <v>0</v>
      </c>
      <c r="J146" s="283">
        <v>0</v>
      </c>
      <c r="K146" s="283">
        <v>0</v>
      </c>
      <c r="L146" s="283">
        <v>0</v>
      </c>
      <c r="M146" s="283">
        <v>0</v>
      </c>
      <c r="N146" s="283">
        <v>0</v>
      </c>
      <c r="O146" s="283">
        <v>0</v>
      </c>
      <c r="P146" s="283">
        <v>0</v>
      </c>
      <c r="Q146" s="283">
        <v>0</v>
      </c>
      <c r="R146" s="283">
        <v>0</v>
      </c>
      <c r="S146" s="283">
        <v>0</v>
      </c>
      <c r="T146" s="283">
        <v>0</v>
      </c>
      <c r="U146" s="283">
        <v>0</v>
      </c>
      <c r="V146" s="283">
        <v>0</v>
      </c>
      <c r="W146" s="283">
        <v>0</v>
      </c>
      <c r="X146" s="283">
        <v>0</v>
      </c>
      <c r="Y146" s="283">
        <v>0</v>
      </c>
      <c r="Z146" s="283">
        <v>0</v>
      </c>
      <c r="AA146" s="283">
        <v>0</v>
      </c>
      <c r="AB146" s="283">
        <v>0</v>
      </c>
      <c r="AC146" s="283">
        <v>0</v>
      </c>
      <c r="AD146" s="283">
        <v>0</v>
      </c>
      <c r="AE146" s="283">
        <v>0</v>
      </c>
      <c r="AF146" s="283">
        <v>0</v>
      </c>
      <c r="AG146" s="283">
        <v>0</v>
      </c>
      <c r="AH146" s="283">
        <v>0</v>
      </c>
      <c r="AI146" s="283">
        <v>0</v>
      </c>
      <c r="AJ146" s="283">
        <v>0</v>
      </c>
    </row>
    <row r="147" spans="1:36" ht="15" hidden="1" x14ac:dyDescent="0.25">
      <c r="A147" s="186">
        <f t="shared" si="3"/>
        <v>145</v>
      </c>
      <c r="B147" s="66">
        <f>B.Semanal!B146</f>
        <v>0</v>
      </c>
      <c r="C147" s="181" t="s">
        <v>28</v>
      </c>
      <c r="D147" s="283">
        <v>0</v>
      </c>
      <c r="E147" s="283">
        <v>0</v>
      </c>
      <c r="F147" s="283">
        <v>0</v>
      </c>
      <c r="G147" s="283">
        <v>0</v>
      </c>
      <c r="H147" s="283">
        <v>0</v>
      </c>
      <c r="I147" s="283">
        <v>0</v>
      </c>
      <c r="J147" s="283">
        <v>0</v>
      </c>
      <c r="K147" s="283">
        <v>0</v>
      </c>
      <c r="L147" s="283">
        <v>0</v>
      </c>
      <c r="M147" s="283">
        <v>0</v>
      </c>
      <c r="N147" s="283">
        <v>0</v>
      </c>
      <c r="O147" s="283">
        <v>0</v>
      </c>
      <c r="P147" s="283">
        <v>0</v>
      </c>
      <c r="Q147" s="283">
        <v>0</v>
      </c>
      <c r="R147" s="283">
        <v>0</v>
      </c>
      <c r="S147" s="283">
        <v>0</v>
      </c>
      <c r="T147" s="283">
        <v>0</v>
      </c>
      <c r="U147" s="283">
        <v>0</v>
      </c>
      <c r="V147" s="283">
        <v>0</v>
      </c>
      <c r="W147" s="283">
        <v>0</v>
      </c>
      <c r="X147" s="283">
        <v>0</v>
      </c>
      <c r="Y147" s="283">
        <v>0</v>
      </c>
      <c r="Z147" s="283">
        <v>0</v>
      </c>
      <c r="AA147" s="283">
        <v>0</v>
      </c>
      <c r="AB147" s="283">
        <v>0</v>
      </c>
      <c r="AC147" s="283">
        <v>0</v>
      </c>
      <c r="AD147" s="283">
        <v>0</v>
      </c>
      <c r="AE147" s="283">
        <v>0</v>
      </c>
      <c r="AF147" s="283">
        <v>0</v>
      </c>
      <c r="AG147" s="283">
        <v>0</v>
      </c>
      <c r="AH147" s="283">
        <v>0</v>
      </c>
      <c r="AI147" s="283">
        <v>0</v>
      </c>
      <c r="AJ147" s="283">
        <v>0</v>
      </c>
    </row>
    <row r="148" spans="1:36" ht="15" hidden="1" x14ac:dyDescent="0.25">
      <c r="A148" s="186">
        <f t="shared" si="3"/>
        <v>146</v>
      </c>
      <c r="B148" s="66">
        <f>B.Semanal!B147</f>
        <v>0</v>
      </c>
      <c r="C148" s="181" t="s">
        <v>45</v>
      </c>
      <c r="D148" s="283">
        <v>0</v>
      </c>
      <c r="E148" s="283">
        <v>0</v>
      </c>
      <c r="F148" s="283">
        <v>0</v>
      </c>
      <c r="G148" s="283">
        <v>0</v>
      </c>
      <c r="H148" s="283">
        <v>0</v>
      </c>
      <c r="I148" s="283">
        <v>0</v>
      </c>
      <c r="J148" s="283">
        <v>0</v>
      </c>
      <c r="K148" s="283">
        <v>0</v>
      </c>
      <c r="L148" s="283">
        <v>0</v>
      </c>
      <c r="M148" s="283">
        <v>0</v>
      </c>
      <c r="N148" s="283">
        <v>0</v>
      </c>
      <c r="O148" s="283">
        <v>0</v>
      </c>
      <c r="P148" s="283">
        <v>0</v>
      </c>
      <c r="Q148" s="283">
        <v>0</v>
      </c>
      <c r="R148" s="283">
        <v>0</v>
      </c>
      <c r="S148" s="283">
        <v>0</v>
      </c>
      <c r="T148" s="283">
        <v>0</v>
      </c>
      <c r="U148" s="283">
        <v>0</v>
      </c>
      <c r="V148" s="283">
        <v>0</v>
      </c>
      <c r="W148" s="283">
        <v>0</v>
      </c>
      <c r="X148" s="283">
        <v>0</v>
      </c>
      <c r="Y148" s="283">
        <v>0</v>
      </c>
      <c r="Z148" s="283">
        <v>0</v>
      </c>
      <c r="AA148" s="283">
        <v>0</v>
      </c>
      <c r="AB148" s="283">
        <v>0</v>
      </c>
      <c r="AC148" s="283">
        <v>0</v>
      </c>
      <c r="AD148" s="283">
        <v>0</v>
      </c>
      <c r="AE148" s="283">
        <v>0</v>
      </c>
      <c r="AF148" s="283">
        <v>0</v>
      </c>
      <c r="AG148" s="283">
        <v>0</v>
      </c>
      <c r="AH148" s="283">
        <v>0</v>
      </c>
      <c r="AI148" s="283">
        <v>0</v>
      </c>
      <c r="AJ148" s="283">
        <v>0</v>
      </c>
    </row>
    <row r="149" spans="1:36" s="182" customFormat="1" ht="15" hidden="1" x14ac:dyDescent="0.25">
      <c r="A149" s="186">
        <f t="shared" si="3"/>
        <v>147</v>
      </c>
      <c r="B149" s="66">
        <f>B.Semanal!B148</f>
        <v>0</v>
      </c>
      <c r="D149" s="283">
        <v>0</v>
      </c>
      <c r="E149" s="283">
        <v>0</v>
      </c>
      <c r="F149" s="283">
        <v>0</v>
      </c>
      <c r="G149" s="283">
        <v>0</v>
      </c>
      <c r="H149" s="283">
        <v>0</v>
      </c>
      <c r="I149" s="283">
        <v>0</v>
      </c>
      <c r="J149" s="283">
        <v>0</v>
      </c>
      <c r="K149" s="283">
        <v>0</v>
      </c>
      <c r="L149" s="283">
        <v>0</v>
      </c>
      <c r="M149" s="283">
        <v>0</v>
      </c>
      <c r="N149" s="283">
        <v>0</v>
      </c>
      <c r="O149" s="283">
        <v>0</v>
      </c>
      <c r="P149" s="283">
        <v>0</v>
      </c>
      <c r="Q149" s="283">
        <v>0</v>
      </c>
      <c r="R149" s="283">
        <v>0</v>
      </c>
      <c r="S149" s="283">
        <v>0</v>
      </c>
      <c r="T149" s="283">
        <v>0</v>
      </c>
      <c r="U149" s="283">
        <v>0</v>
      </c>
      <c r="V149" s="283">
        <v>0</v>
      </c>
      <c r="W149" s="283">
        <v>0</v>
      </c>
      <c r="X149" s="283">
        <v>0</v>
      </c>
      <c r="Y149" s="283">
        <v>0</v>
      </c>
      <c r="Z149" s="283">
        <v>0</v>
      </c>
      <c r="AA149" s="283">
        <v>0</v>
      </c>
      <c r="AB149" s="283">
        <v>0</v>
      </c>
      <c r="AC149" s="283">
        <v>0</v>
      </c>
      <c r="AD149" s="283">
        <v>0</v>
      </c>
      <c r="AE149" s="283">
        <v>0</v>
      </c>
      <c r="AF149" s="283">
        <v>0</v>
      </c>
      <c r="AG149" s="283">
        <v>0</v>
      </c>
      <c r="AH149" s="283">
        <v>0</v>
      </c>
      <c r="AI149" s="283">
        <v>0</v>
      </c>
      <c r="AJ149" s="283">
        <v>0</v>
      </c>
    </row>
    <row r="150" spans="1:36" ht="15" hidden="1" x14ac:dyDescent="0.25">
      <c r="A150" s="186">
        <f t="shared" si="3"/>
        <v>148</v>
      </c>
      <c r="B150" s="66">
        <f>B.Semanal!B149</f>
        <v>0</v>
      </c>
      <c r="C150" s="181" t="s">
        <v>44</v>
      </c>
      <c r="D150" s="283">
        <v>0</v>
      </c>
      <c r="E150" s="283">
        <v>0</v>
      </c>
      <c r="F150" s="283">
        <v>0</v>
      </c>
      <c r="G150" s="283">
        <v>0</v>
      </c>
      <c r="H150" s="283">
        <v>0</v>
      </c>
      <c r="I150" s="283">
        <v>0</v>
      </c>
      <c r="J150" s="283">
        <v>0</v>
      </c>
      <c r="K150" s="283">
        <v>0</v>
      </c>
      <c r="L150" s="283">
        <v>0</v>
      </c>
      <c r="M150" s="283">
        <v>0</v>
      </c>
      <c r="N150" s="283">
        <v>0</v>
      </c>
      <c r="O150" s="283">
        <v>0</v>
      </c>
      <c r="P150" s="283">
        <v>0</v>
      </c>
      <c r="Q150" s="283">
        <v>0</v>
      </c>
      <c r="R150" s="283">
        <v>0</v>
      </c>
      <c r="S150" s="283">
        <v>0</v>
      </c>
      <c r="T150" s="283">
        <v>0</v>
      </c>
      <c r="U150" s="283">
        <v>0</v>
      </c>
      <c r="V150" s="283">
        <v>0</v>
      </c>
      <c r="W150" s="283">
        <v>0</v>
      </c>
      <c r="X150" s="283">
        <v>0</v>
      </c>
      <c r="Y150" s="283">
        <v>0</v>
      </c>
      <c r="Z150" s="283">
        <v>0</v>
      </c>
      <c r="AA150" s="283">
        <v>0</v>
      </c>
      <c r="AB150" s="283">
        <v>0</v>
      </c>
      <c r="AC150" s="283">
        <v>0</v>
      </c>
      <c r="AD150" s="283">
        <v>0</v>
      </c>
      <c r="AE150" s="283">
        <v>0</v>
      </c>
      <c r="AF150" s="283">
        <v>0</v>
      </c>
      <c r="AG150" s="283">
        <v>0</v>
      </c>
      <c r="AH150" s="283">
        <v>0</v>
      </c>
      <c r="AI150" s="283">
        <v>0</v>
      </c>
      <c r="AJ150" s="283">
        <v>0</v>
      </c>
    </row>
    <row r="151" spans="1:36" ht="15" hidden="1" x14ac:dyDescent="0.25">
      <c r="A151" s="186">
        <f t="shared" si="3"/>
        <v>149</v>
      </c>
      <c r="B151" s="66">
        <f>B.Semanal!B150</f>
        <v>0</v>
      </c>
      <c r="C151" s="181" t="s">
        <v>142</v>
      </c>
      <c r="D151" s="283">
        <v>0</v>
      </c>
      <c r="E151" s="283">
        <v>0</v>
      </c>
      <c r="F151" s="283">
        <v>0</v>
      </c>
      <c r="G151" s="283">
        <v>0</v>
      </c>
      <c r="H151" s="283">
        <v>0</v>
      </c>
      <c r="I151" s="283">
        <v>0</v>
      </c>
      <c r="J151" s="283">
        <v>0</v>
      </c>
      <c r="K151" s="283">
        <v>0</v>
      </c>
      <c r="L151" s="283">
        <v>0</v>
      </c>
      <c r="M151" s="283">
        <v>0</v>
      </c>
      <c r="N151" s="283">
        <v>0</v>
      </c>
      <c r="O151" s="283">
        <v>0</v>
      </c>
      <c r="P151" s="283">
        <v>0</v>
      </c>
      <c r="Q151" s="283">
        <v>0</v>
      </c>
      <c r="R151" s="283">
        <v>0</v>
      </c>
      <c r="S151" s="283">
        <v>0</v>
      </c>
      <c r="T151" s="283">
        <v>0</v>
      </c>
      <c r="U151" s="283">
        <v>0</v>
      </c>
      <c r="V151" s="283">
        <v>0</v>
      </c>
      <c r="W151" s="283">
        <v>0</v>
      </c>
      <c r="X151" s="283">
        <v>0</v>
      </c>
      <c r="Y151" s="283">
        <v>0</v>
      </c>
      <c r="Z151" s="283">
        <v>0</v>
      </c>
      <c r="AA151" s="283">
        <v>0</v>
      </c>
      <c r="AB151" s="283">
        <v>0</v>
      </c>
      <c r="AC151" s="283">
        <v>0</v>
      </c>
      <c r="AD151" s="283">
        <v>0</v>
      </c>
      <c r="AE151" s="283">
        <v>0</v>
      </c>
      <c r="AF151" s="283">
        <v>0</v>
      </c>
      <c r="AG151" s="283">
        <v>0</v>
      </c>
      <c r="AH151" s="283">
        <v>0</v>
      </c>
      <c r="AI151" s="283">
        <v>0</v>
      </c>
      <c r="AJ151" s="283">
        <v>0</v>
      </c>
    </row>
    <row r="152" spans="1:36" ht="15" hidden="1" x14ac:dyDescent="0.25">
      <c r="A152" s="186">
        <f t="shared" si="3"/>
        <v>150</v>
      </c>
      <c r="B152" s="66">
        <f>B.Semanal!B151</f>
        <v>0</v>
      </c>
      <c r="C152" s="181" t="s">
        <v>21</v>
      </c>
      <c r="D152" s="283">
        <v>0</v>
      </c>
      <c r="E152" s="283">
        <v>0</v>
      </c>
      <c r="F152" s="283">
        <v>0</v>
      </c>
      <c r="G152" s="283">
        <v>0</v>
      </c>
      <c r="H152" s="283">
        <v>0</v>
      </c>
      <c r="I152" s="283">
        <v>0</v>
      </c>
      <c r="J152" s="283">
        <v>0</v>
      </c>
      <c r="K152" s="283">
        <v>0</v>
      </c>
      <c r="L152" s="283">
        <v>0</v>
      </c>
      <c r="M152" s="283">
        <v>0</v>
      </c>
      <c r="N152" s="283">
        <v>0</v>
      </c>
      <c r="O152" s="283">
        <v>0</v>
      </c>
      <c r="P152" s="283">
        <v>0</v>
      </c>
      <c r="Q152" s="283">
        <v>0</v>
      </c>
      <c r="R152" s="283">
        <v>0</v>
      </c>
      <c r="S152" s="283">
        <v>0</v>
      </c>
      <c r="T152" s="283">
        <v>0</v>
      </c>
      <c r="U152" s="283">
        <v>0</v>
      </c>
      <c r="V152" s="283">
        <v>0</v>
      </c>
      <c r="W152" s="283">
        <v>0</v>
      </c>
      <c r="X152" s="283">
        <v>0</v>
      </c>
      <c r="Y152" s="283">
        <v>0</v>
      </c>
      <c r="Z152" s="283">
        <v>0</v>
      </c>
      <c r="AA152" s="283">
        <v>0</v>
      </c>
      <c r="AB152" s="283">
        <v>0</v>
      </c>
      <c r="AC152" s="283">
        <v>0</v>
      </c>
      <c r="AD152" s="283">
        <v>0</v>
      </c>
      <c r="AE152" s="283">
        <v>0</v>
      </c>
      <c r="AF152" s="283">
        <v>0</v>
      </c>
      <c r="AG152" s="283">
        <v>0</v>
      </c>
      <c r="AH152" s="283">
        <v>0</v>
      </c>
      <c r="AI152" s="283">
        <v>0</v>
      </c>
      <c r="AJ152" s="283">
        <v>0</v>
      </c>
    </row>
    <row r="153" spans="1:36" ht="15" hidden="1" x14ac:dyDescent="0.25">
      <c r="A153" s="186">
        <f t="shared" si="3"/>
        <v>151</v>
      </c>
      <c r="B153" s="66">
        <f>B.Semanal!B152</f>
        <v>0</v>
      </c>
      <c r="C153" s="181" t="s">
        <v>43</v>
      </c>
      <c r="D153" s="283">
        <v>0</v>
      </c>
      <c r="E153" s="283">
        <v>0</v>
      </c>
      <c r="F153" s="283">
        <v>0</v>
      </c>
      <c r="G153" s="283">
        <v>0</v>
      </c>
      <c r="H153" s="283">
        <v>0</v>
      </c>
      <c r="I153" s="283">
        <v>0</v>
      </c>
      <c r="J153" s="283">
        <v>0</v>
      </c>
      <c r="K153" s="283">
        <v>0</v>
      </c>
      <c r="L153" s="283">
        <v>0</v>
      </c>
      <c r="M153" s="283">
        <v>0</v>
      </c>
      <c r="N153" s="283">
        <v>0</v>
      </c>
      <c r="O153" s="283">
        <v>0</v>
      </c>
      <c r="P153" s="283">
        <v>0</v>
      </c>
      <c r="Q153" s="283">
        <v>0</v>
      </c>
      <c r="R153" s="283">
        <v>0</v>
      </c>
      <c r="S153" s="283">
        <v>0</v>
      </c>
      <c r="T153" s="283">
        <v>0</v>
      </c>
      <c r="U153" s="283">
        <v>0</v>
      </c>
      <c r="V153" s="283">
        <v>0</v>
      </c>
      <c r="W153" s="283">
        <v>0</v>
      </c>
      <c r="X153" s="283">
        <v>0</v>
      </c>
      <c r="Y153" s="283">
        <v>0</v>
      </c>
      <c r="Z153" s="283">
        <v>0</v>
      </c>
      <c r="AA153" s="283">
        <v>0</v>
      </c>
      <c r="AB153" s="283">
        <v>0</v>
      </c>
      <c r="AC153" s="283">
        <v>0</v>
      </c>
      <c r="AD153" s="283">
        <v>0</v>
      </c>
      <c r="AE153" s="283">
        <v>0</v>
      </c>
      <c r="AF153" s="283">
        <v>0</v>
      </c>
      <c r="AG153" s="283">
        <v>0</v>
      </c>
      <c r="AH153" s="283">
        <v>0</v>
      </c>
      <c r="AI153" s="283">
        <v>0</v>
      </c>
      <c r="AJ153" s="283">
        <v>0</v>
      </c>
    </row>
    <row r="154" spans="1:36" ht="15" hidden="1" x14ac:dyDescent="0.25">
      <c r="A154" s="186">
        <f t="shared" si="3"/>
        <v>152</v>
      </c>
      <c r="B154" s="66">
        <f>B.Semanal!B153</f>
        <v>0</v>
      </c>
      <c r="C154" s="181" t="s">
        <v>42</v>
      </c>
      <c r="D154" s="283">
        <v>0</v>
      </c>
      <c r="E154" s="283">
        <v>0</v>
      </c>
      <c r="F154" s="283">
        <v>0</v>
      </c>
      <c r="G154" s="283">
        <v>0</v>
      </c>
      <c r="H154" s="283">
        <v>0</v>
      </c>
      <c r="I154" s="283">
        <v>0</v>
      </c>
      <c r="J154" s="283">
        <v>0</v>
      </c>
      <c r="K154" s="283">
        <v>0</v>
      </c>
      <c r="L154" s="283">
        <v>0</v>
      </c>
      <c r="M154" s="283">
        <v>0</v>
      </c>
      <c r="N154" s="283">
        <v>0</v>
      </c>
      <c r="O154" s="283">
        <v>0</v>
      </c>
      <c r="P154" s="283">
        <v>0</v>
      </c>
      <c r="Q154" s="283">
        <v>0</v>
      </c>
      <c r="R154" s="283">
        <v>0</v>
      </c>
      <c r="S154" s="283">
        <v>0</v>
      </c>
      <c r="T154" s="283">
        <v>0</v>
      </c>
      <c r="U154" s="283">
        <v>0</v>
      </c>
      <c r="V154" s="283">
        <v>0</v>
      </c>
      <c r="W154" s="283">
        <v>0</v>
      </c>
      <c r="X154" s="283">
        <v>0</v>
      </c>
      <c r="Y154" s="283">
        <v>0</v>
      </c>
      <c r="Z154" s="283">
        <v>0</v>
      </c>
      <c r="AA154" s="283">
        <v>0</v>
      </c>
      <c r="AB154" s="283">
        <v>0</v>
      </c>
      <c r="AC154" s="283">
        <v>0</v>
      </c>
      <c r="AD154" s="283">
        <v>0</v>
      </c>
      <c r="AE154" s="283">
        <v>0</v>
      </c>
      <c r="AF154" s="283">
        <v>0</v>
      </c>
      <c r="AG154" s="283">
        <v>0</v>
      </c>
      <c r="AH154" s="283">
        <v>0</v>
      </c>
      <c r="AI154" s="283">
        <v>0</v>
      </c>
      <c r="AJ154" s="283">
        <v>0</v>
      </c>
    </row>
    <row r="155" spans="1:36" ht="15" hidden="1" x14ac:dyDescent="0.25">
      <c r="A155" s="186">
        <f t="shared" si="3"/>
        <v>153</v>
      </c>
      <c r="B155" s="66">
        <f>B.Semanal!B154</f>
        <v>0</v>
      </c>
      <c r="C155" s="181" t="s">
        <v>44</v>
      </c>
      <c r="D155" s="283">
        <v>0</v>
      </c>
      <c r="E155" s="283">
        <v>0</v>
      </c>
      <c r="F155" s="283">
        <v>0</v>
      </c>
      <c r="G155" s="283">
        <v>0</v>
      </c>
      <c r="H155" s="283">
        <v>0</v>
      </c>
      <c r="I155" s="283">
        <v>0</v>
      </c>
      <c r="J155" s="283">
        <v>0</v>
      </c>
      <c r="K155" s="283">
        <v>0</v>
      </c>
      <c r="L155" s="283">
        <v>0</v>
      </c>
      <c r="M155" s="283">
        <v>0</v>
      </c>
      <c r="N155" s="283">
        <v>0</v>
      </c>
      <c r="O155" s="283">
        <v>0</v>
      </c>
      <c r="P155" s="283">
        <v>0</v>
      </c>
      <c r="Q155" s="283">
        <v>0</v>
      </c>
      <c r="R155" s="283">
        <v>0</v>
      </c>
      <c r="S155" s="283">
        <v>0</v>
      </c>
      <c r="T155" s="283">
        <v>0</v>
      </c>
      <c r="U155" s="283">
        <v>0</v>
      </c>
      <c r="V155" s="283">
        <v>0</v>
      </c>
      <c r="W155" s="283">
        <v>0</v>
      </c>
      <c r="X155" s="283">
        <v>0</v>
      </c>
      <c r="Y155" s="283">
        <v>0</v>
      </c>
      <c r="Z155" s="283">
        <v>0</v>
      </c>
      <c r="AA155" s="283">
        <v>0</v>
      </c>
      <c r="AB155" s="283">
        <v>0</v>
      </c>
      <c r="AC155" s="283">
        <v>0</v>
      </c>
      <c r="AD155" s="283">
        <v>0</v>
      </c>
      <c r="AE155" s="283">
        <v>0</v>
      </c>
      <c r="AF155" s="283">
        <v>0</v>
      </c>
      <c r="AG155" s="283">
        <v>0</v>
      </c>
      <c r="AH155" s="283">
        <v>0</v>
      </c>
      <c r="AI155" s="283">
        <v>0</v>
      </c>
      <c r="AJ155" s="283">
        <v>0</v>
      </c>
    </row>
    <row r="156" spans="1:36" ht="15" hidden="1" x14ac:dyDescent="0.25">
      <c r="A156" s="186">
        <f t="shared" si="3"/>
        <v>154</v>
      </c>
      <c r="B156" s="66">
        <f>B.Semanal!B155</f>
        <v>0</v>
      </c>
      <c r="C156" s="181" t="s">
        <v>142</v>
      </c>
      <c r="D156" s="283">
        <v>0</v>
      </c>
      <c r="E156" s="283">
        <v>0</v>
      </c>
      <c r="F156" s="283">
        <v>0</v>
      </c>
      <c r="G156" s="283">
        <v>0</v>
      </c>
      <c r="H156" s="283">
        <v>0</v>
      </c>
      <c r="I156" s="283">
        <v>0</v>
      </c>
      <c r="J156" s="283">
        <v>0</v>
      </c>
      <c r="K156" s="283">
        <v>0</v>
      </c>
      <c r="L156" s="283">
        <v>0</v>
      </c>
      <c r="M156" s="283">
        <v>0</v>
      </c>
      <c r="N156" s="283">
        <v>0</v>
      </c>
      <c r="O156" s="283">
        <v>0</v>
      </c>
      <c r="P156" s="283">
        <v>0</v>
      </c>
      <c r="Q156" s="283">
        <v>0</v>
      </c>
      <c r="R156" s="283">
        <v>0</v>
      </c>
      <c r="S156" s="283">
        <v>0</v>
      </c>
      <c r="T156" s="283">
        <v>0</v>
      </c>
      <c r="U156" s="283">
        <v>0</v>
      </c>
      <c r="V156" s="283">
        <v>0</v>
      </c>
      <c r="W156" s="283">
        <v>0</v>
      </c>
      <c r="X156" s="283">
        <v>0</v>
      </c>
      <c r="Y156" s="283">
        <v>0</v>
      </c>
      <c r="Z156" s="283">
        <v>0</v>
      </c>
      <c r="AA156" s="283">
        <v>0</v>
      </c>
      <c r="AB156" s="283">
        <v>0</v>
      </c>
      <c r="AC156" s="283">
        <v>0</v>
      </c>
      <c r="AD156" s="283">
        <v>0</v>
      </c>
      <c r="AE156" s="283">
        <v>0</v>
      </c>
      <c r="AF156" s="283">
        <v>0</v>
      </c>
      <c r="AG156" s="283">
        <v>0</v>
      </c>
      <c r="AH156" s="283">
        <v>0</v>
      </c>
      <c r="AI156" s="283">
        <v>0</v>
      </c>
      <c r="AJ156" s="283">
        <v>0</v>
      </c>
    </row>
    <row r="157" spans="1:36" ht="15" hidden="1" x14ac:dyDescent="0.25">
      <c r="A157" s="186">
        <f t="shared" si="3"/>
        <v>155</v>
      </c>
      <c r="B157" s="66">
        <f>B.Semanal!B156</f>
        <v>0</v>
      </c>
      <c r="C157" s="181" t="s">
        <v>21</v>
      </c>
      <c r="D157" s="283">
        <v>0</v>
      </c>
      <c r="E157" s="283">
        <v>0</v>
      </c>
      <c r="F157" s="283">
        <v>0</v>
      </c>
      <c r="G157" s="283">
        <v>0</v>
      </c>
      <c r="H157" s="283">
        <v>0</v>
      </c>
      <c r="I157" s="283">
        <v>0</v>
      </c>
      <c r="J157" s="283">
        <v>0</v>
      </c>
      <c r="K157" s="283">
        <v>0</v>
      </c>
      <c r="L157" s="283">
        <v>0</v>
      </c>
      <c r="M157" s="283">
        <v>0</v>
      </c>
      <c r="N157" s="283">
        <v>0</v>
      </c>
      <c r="O157" s="283">
        <v>0</v>
      </c>
      <c r="P157" s="283">
        <v>0</v>
      </c>
      <c r="Q157" s="283">
        <v>0</v>
      </c>
      <c r="R157" s="283">
        <v>0</v>
      </c>
      <c r="S157" s="283">
        <v>0</v>
      </c>
      <c r="T157" s="283">
        <v>0</v>
      </c>
      <c r="U157" s="283">
        <v>0</v>
      </c>
      <c r="V157" s="283">
        <v>0</v>
      </c>
      <c r="W157" s="283">
        <v>0</v>
      </c>
      <c r="X157" s="283">
        <v>0</v>
      </c>
      <c r="Y157" s="283">
        <v>0</v>
      </c>
      <c r="Z157" s="283">
        <v>0</v>
      </c>
      <c r="AA157" s="283">
        <v>0</v>
      </c>
      <c r="AB157" s="283">
        <v>0</v>
      </c>
      <c r="AC157" s="283">
        <v>0</v>
      </c>
      <c r="AD157" s="283">
        <v>0</v>
      </c>
      <c r="AE157" s="283">
        <v>0</v>
      </c>
      <c r="AF157" s="283">
        <v>0</v>
      </c>
      <c r="AG157" s="283">
        <v>0</v>
      </c>
      <c r="AH157" s="283">
        <v>0</v>
      </c>
      <c r="AI157" s="283">
        <v>0</v>
      </c>
      <c r="AJ157" s="283">
        <v>0</v>
      </c>
    </row>
    <row r="158" spans="1:36" s="183" customFormat="1" ht="15" hidden="1" x14ac:dyDescent="0.25">
      <c r="A158" s="186">
        <f t="shared" si="3"/>
        <v>156</v>
      </c>
      <c r="B158" s="66">
        <f>B.Semanal!B157</f>
        <v>0</v>
      </c>
      <c r="C158" s="183" t="s">
        <v>43</v>
      </c>
      <c r="D158" s="283">
        <v>0</v>
      </c>
      <c r="E158" s="283">
        <v>0</v>
      </c>
      <c r="F158" s="283">
        <v>0</v>
      </c>
      <c r="G158" s="283">
        <v>0</v>
      </c>
      <c r="H158" s="283">
        <v>0</v>
      </c>
      <c r="I158" s="283">
        <v>0</v>
      </c>
      <c r="J158" s="283">
        <v>0</v>
      </c>
      <c r="K158" s="283">
        <v>0</v>
      </c>
      <c r="L158" s="283">
        <v>0</v>
      </c>
      <c r="M158" s="283">
        <v>0</v>
      </c>
      <c r="N158" s="283">
        <v>0</v>
      </c>
      <c r="O158" s="283">
        <v>0</v>
      </c>
      <c r="P158" s="283">
        <v>0</v>
      </c>
      <c r="Q158" s="283">
        <v>0</v>
      </c>
      <c r="R158" s="283">
        <v>0</v>
      </c>
      <c r="S158" s="283">
        <v>0</v>
      </c>
      <c r="T158" s="283">
        <v>0</v>
      </c>
      <c r="U158" s="283">
        <v>0</v>
      </c>
      <c r="V158" s="283">
        <v>0</v>
      </c>
      <c r="W158" s="283">
        <v>0</v>
      </c>
      <c r="X158" s="283">
        <v>0</v>
      </c>
      <c r="Y158" s="283">
        <v>0</v>
      </c>
      <c r="Z158" s="283">
        <v>0</v>
      </c>
      <c r="AA158" s="283">
        <v>0</v>
      </c>
      <c r="AB158" s="283">
        <v>0</v>
      </c>
      <c r="AC158" s="283">
        <v>0</v>
      </c>
      <c r="AD158" s="283">
        <v>0</v>
      </c>
      <c r="AE158" s="283">
        <v>0</v>
      </c>
      <c r="AF158" s="283">
        <v>0</v>
      </c>
      <c r="AG158" s="283">
        <v>0</v>
      </c>
      <c r="AH158" s="283">
        <v>0</v>
      </c>
      <c r="AI158" s="283">
        <v>0</v>
      </c>
      <c r="AJ158" s="283">
        <v>0</v>
      </c>
    </row>
    <row r="159" spans="1:36" ht="15" hidden="1" x14ac:dyDescent="0.25">
      <c r="A159" s="186">
        <f t="shared" si="3"/>
        <v>157</v>
      </c>
      <c r="B159" s="66">
        <f>B.Semanal!B158</f>
        <v>0</v>
      </c>
      <c r="C159" s="181" t="s">
        <v>42</v>
      </c>
      <c r="D159" s="283">
        <v>0</v>
      </c>
      <c r="E159" s="283">
        <v>0</v>
      </c>
      <c r="F159" s="283">
        <v>0</v>
      </c>
      <c r="G159" s="283">
        <v>0</v>
      </c>
      <c r="H159" s="283">
        <v>0</v>
      </c>
      <c r="I159" s="283">
        <v>0</v>
      </c>
      <c r="J159" s="283">
        <v>0</v>
      </c>
      <c r="K159" s="283">
        <v>0</v>
      </c>
      <c r="L159" s="283">
        <v>0</v>
      </c>
      <c r="M159" s="283">
        <v>0</v>
      </c>
      <c r="N159" s="283">
        <v>0</v>
      </c>
      <c r="O159" s="283">
        <v>0</v>
      </c>
      <c r="P159" s="283">
        <v>0</v>
      </c>
      <c r="Q159" s="283">
        <v>0</v>
      </c>
      <c r="R159" s="283">
        <v>0</v>
      </c>
      <c r="S159" s="283">
        <v>0</v>
      </c>
      <c r="T159" s="283">
        <v>0</v>
      </c>
      <c r="U159" s="283">
        <v>0</v>
      </c>
      <c r="V159" s="283">
        <v>0</v>
      </c>
      <c r="W159" s="283">
        <v>0</v>
      </c>
      <c r="X159" s="283">
        <v>0</v>
      </c>
      <c r="Y159" s="283">
        <v>0</v>
      </c>
      <c r="Z159" s="283">
        <v>0</v>
      </c>
      <c r="AA159" s="283">
        <v>0</v>
      </c>
      <c r="AB159" s="283">
        <v>0</v>
      </c>
      <c r="AC159" s="283">
        <v>0</v>
      </c>
      <c r="AD159" s="283">
        <v>0</v>
      </c>
      <c r="AE159" s="283">
        <v>0</v>
      </c>
      <c r="AF159" s="283">
        <v>0</v>
      </c>
      <c r="AG159" s="283">
        <v>0</v>
      </c>
      <c r="AH159" s="283">
        <v>0</v>
      </c>
      <c r="AI159" s="283">
        <v>0</v>
      </c>
      <c r="AJ159" s="283">
        <v>0</v>
      </c>
    </row>
    <row r="160" spans="1:36" s="182" customFormat="1" ht="15" hidden="1" x14ac:dyDescent="0.25">
      <c r="A160" s="186">
        <f t="shared" si="3"/>
        <v>158</v>
      </c>
      <c r="B160" s="66">
        <f>B.Semanal!B159</f>
        <v>0</v>
      </c>
      <c r="C160" s="182" t="s">
        <v>21</v>
      </c>
      <c r="D160" s="283">
        <v>0</v>
      </c>
      <c r="E160" s="283">
        <v>0</v>
      </c>
      <c r="F160" s="283">
        <v>0</v>
      </c>
      <c r="G160" s="283">
        <v>0</v>
      </c>
      <c r="H160" s="283">
        <v>0</v>
      </c>
      <c r="I160" s="283">
        <v>0</v>
      </c>
      <c r="J160" s="283">
        <v>0</v>
      </c>
      <c r="K160" s="283">
        <v>0</v>
      </c>
      <c r="L160" s="283">
        <v>0</v>
      </c>
      <c r="M160" s="283">
        <v>0</v>
      </c>
      <c r="N160" s="283">
        <v>0</v>
      </c>
      <c r="O160" s="283">
        <v>0</v>
      </c>
      <c r="P160" s="283">
        <v>0</v>
      </c>
      <c r="Q160" s="283">
        <v>0</v>
      </c>
      <c r="R160" s="283">
        <v>0</v>
      </c>
      <c r="S160" s="283">
        <v>0</v>
      </c>
      <c r="T160" s="283">
        <v>0</v>
      </c>
      <c r="U160" s="283">
        <v>0</v>
      </c>
      <c r="V160" s="283">
        <v>0</v>
      </c>
      <c r="W160" s="283">
        <v>0</v>
      </c>
      <c r="X160" s="283">
        <v>0</v>
      </c>
      <c r="Y160" s="283">
        <v>0</v>
      </c>
      <c r="Z160" s="283">
        <v>0</v>
      </c>
      <c r="AA160" s="283">
        <v>0</v>
      </c>
      <c r="AB160" s="283">
        <v>0</v>
      </c>
      <c r="AC160" s="283">
        <v>0</v>
      </c>
      <c r="AD160" s="283">
        <v>0</v>
      </c>
      <c r="AE160" s="283">
        <v>0</v>
      </c>
      <c r="AF160" s="283">
        <v>0</v>
      </c>
      <c r="AG160" s="283">
        <v>0</v>
      </c>
      <c r="AH160" s="283">
        <v>0</v>
      </c>
      <c r="AI160" s="283">
        <v>0</v>
      </c>
      <c r="AJ160" s="283">
        <v>0</v>
      </c>
    </row>
    <row r="161" spans="1:36" ht="15" hidden="1" x14ac:dyDescent="0.25">
      <c r="A161" s="186">
        <f t="shared" si="3"/>
        <v>159</v>
      </c>
      <c r="B161" s="66">
        <f>B.Semanal!B160</f>
        <v>0</v>
      </c>
      <c r="C161" s="181" t="s">
        <v>41</v>
      </c>
      <c r="D161" s="283">
        <v>0</v>
      </c>
      <c r="E161" s="283">
        <v>0</v>
      </c>
      <c r="F161" s="283">
        <v>0</v>
      </c>
      <c r="G161" s="283">
        <v>0</v>
      </c>
      <c r="H161" s="283">
        <v>0</v>
      </c>
      <c r="I161" s="283">
        <v>0</v>
      </c>
      <c r="J161" s="283">
        <v>0</v>
      </c>
      <c r="K161" s="283">
        <v>0</v>
      </c>
      <c r="L161" s="283">
        <v>0</v>
      </c>
      <c r="M161" s="283">
        <v>0</v>
      </c>
      <c r="N161" s="283">
        <v>0</v>
      </c>
      <c r="O161" s="283">
        <v>0</v>
      </c>
      <c r="P161" s="283">
        <v>0</v>
      </c>
      <c r="Q161" s="283">
        <v>0</v>
      </c>
      <c r="R161" s="283">
        <v>0</v>
      </c>
      <c r="S161" s="283">
        <v>0</v>
      </c>
      <c r="T161" s="283">
        <v>0</v>
      </c>
      <c r="U161" s="283">
        <v>0</v>
      </c>
      <c r="V161" s="283">
        <v>0</v>
      </c>
      <c r="W161" s="283">
        <v>0</v>
      </c>
      <c r="X161" s="283">
        <v>0</v>
      </c>
      <c r="Y161" s="283">
        <v>0</v>
      </c>
      <c r="Z161" s="283">
        <v>0</v>
      </c>
      <c r="AA161" s="283">
        <v>0</v>
      </c>
      <c r="AB161" s="283">
        <v>0</v>
      </c>
      <c r="AC161" s="283">
        <v>0</v>
      </c>
      <c r="AD161" s="283">
        <v>0</v>
      </c>
      <c r="AE161" s="283">
        <v>0</v>
      </c>
      <c r="AF161" s="283">
        <v>0</v>
      </c>
      <c r="AG161" s="283">
        <v>0</v>
      </c>
      <c r="AH161" s="283">
        <v>0</v>
      </c>
      <c r="AI161" s="283">
        <v>0</v>
      </c>
      <c r="AJ161" s="283">
        <v>0</v>
      </c>
    </row>
    <row r="162" spans="1:36" s="183" customFormat="1" ht="15" hidden="1" x14ac:dyDescent="0.25">
      <c r="A162" s="186">
        <f t="shared" si="3"/>
        <v>160</v>
      </c>
      <c r="B162" s="66">
        <f>B.Semanal!B161</f>
        <v>0</v>
      </c>
      <c r="C162" s="183" t="s">
        <v>41</v>
      </c>
      <c r="D162" s="283">
        <v>0</v>
      </c>
      <c r="E162" s="283">
        <v>0</v>
      </c>
      <c r="F162" s="283">
        <v>0</v>
      </c>
      <c r="G162" s="283">
        <v>0</v>
      </c>
      <c r="H162" s="283">
        <v>0</v>
      </c>
      <c r="I162" s="283">
        <v>0</v>
      </c>
      <c r="J162" s="283">
        <v>0</v>
      </c>
      <c r="K162" s="283">
        <v>0</v>
      </c>
      <c r="L162" s="283">
        <v>0</v>
      </c>
      <c r="M162" s="283">
        <v>0</v>
      </c>
      <c r="N162" s="283">
        <v>0</v>
      </c>
      <c r="O162" s="283">
        <v>0</v>
      </c>
      <c r="P162" s="283">
        <v>0</v>
      </c>
      <c r="Q162" s="283">
        <v>0</v>
      </c>
      <c r="R162" s="283">
        <v>0</v>
      </c>
      <c r="S162" s="283">
        <v>0</v>
      </c>
      <c r="T162" s="283">
        <v>0</v>
      </c>
      <c r="U162" s="283">
        <v>0</v>
      </c>
      <c r="V162" s="283">
        <v>0</v>
      </c>
      <c r="W162" s="283">
        <v>0</v>
      </c>
      <c r="X162" s="283">
        <v>0</v>
      </c>
      <c r="Y162" s="283">
        <v>0</v>
      </c>
      <c r="Z162" s="283">
        <v>0</v>
      </c>
      <c r="AA162" s="283">
        <v>0</v>
      </c>
      <c r="AB162" s="283">
        <v>0</v>
      </c>
      <c r="AC162" s="283">
        <v>0</v>
      </c>
      <c r="AD162" s="283">
        <v>0</v>
      </c>
      <c r="AE162" s="283">
        <v>0</v>
      </c>
      <c r="AF162" s="283">
        <v>0</v>
      </c>
      <c r="AG162" s="283">
        <v>0</v>
      </c>
      <c r="AH162" s="283">
        <v>0</v>
      </c>
      <c r="AI162" s="283">
        <v>0</v>
      </c>
      <c r="AJ162" s="283">
        <v>0</v>
      </c>
    </row>
    <row r="163" spans="1:36" s="183" customFormat="1" ht="15" hidden="1" x14ac:dyDescent="0.25">
      <c r="A163" s="186">
        <f t="shared" si="3"/>
        <v>161</v>
      </c>
      <c r="B163" s="66">
        <f>B.Semanal!B162</f>
        <v>0</v>
      </c>
      <c r="C163" s="183" t="s">
        <v>40</v>
      </c>
      <c r="D163" s="283">
        <v>0</v>
      </c>
      <c r="E163" s="283">
        <v>0</v>
      </c>
      <c r="F163" s="283">
        <v>0</v>
      </c>
      <c r="G163" s="283">
        <v>0</v>
      </c>
      <c r="H163" s="283">
        <v>0</v>
      </c>
      <c r="I163" s="283">
        <v>0</v>
      </c>
      <c r="J163" s="283">
        <v>0</v>
      </c>
      <c r="K163" s="283">
        <v>0</v>
      </c>
      <c r="L163" s="283">
        <v>0</v>
      </c>
      <c r="M163" s="283">
        <v>0</v>
      </c>
      <c r="N163" s="283">
        <v>0</v>
      </c>
      <c r="O163" s="283">
        <v>0</v>
      </c>
      <c r="P163" s="283">
        <v>0</v>
      </c>
      <c r="Q163" s="283">
        <v>0</v>
      </c>
      <c r="R163" s="283">
        <v>0</v>
      </c>
      <c r="S163" s="283">
        <v>0</v>
      </c>
      <c r="T163" s="283">
        <v>0</v>
      </c>
      <c r="U163" s="283">
        <v>0</v>
      </c>
      <c r="V163" s="283">
        <v>0</v>
      </c>
      <c r="W163" s="283">
        <v>0</v>
      </c>
      <c r="X163" s="283">
        <v>0</v>
      </c>
      <c r="Y163" s="283">
        <v>0</v>
      </c>
      <c r="Z163" s="283">
        <v>0</v>
      </c>
      <c r="AA163" s="283">
        <v>0</v>
      </c>
      <c r="AB163" s="283">
        <v>0</v>
      </c>
      <c r="AC163" s="283">
        <v>0</v>
      </c>
      <c r="AD163" s="283">
        <v>0</v>
      </c>
      <c r="AE163" s="283">
        <v>0</v>
      </c>
      <c r="AF163" s="283">
        <v>0</v>
      </c>
      <c r="AG163" s="283">
        <v>0</v>
      </c>
      <c r="AH163" s="283">
        <v>0</v>
      </c>
      <c r="AI163" s="283">
        <v>0</v>
      </c>
      <c r="AJ163" s="283">
        <v>0</v>
      </c>
    </row>
    <row r="164" spans="1:36" ht="15" hidden="1" x14ac:dyDescent="0.25">
      <c r="A164" s="186">
        <f t="shared" si="3"/>
        <v>162</v>
      </c>
      <c r="B164" s="66">
        <f>B.Semanal!B163</f>
        <v>0</v>
      </c>
      <c r="C164" s="181" t="s">
        <v>39</v>
      </c>
      <c r="D164" s="283">
        <v>0</v>
      </c>
      <c r="E164" s="283">
        <v>0</v>
      </c>
      <c r="F164" s="283">
        <v>0</v>
      </c>
      <c r="G164" s="283">
        <v>0</v>
      </c>
      <c r="H164" s="283">
        <v>0</v>
      </c>
      <c r="I164" s="283">
        <v>0</v>
      </c>
      <c r="J164" s="283">
        <v>0</v>
      </c>
      <c r="K164" s="283">
        <v>0</v>
      </c>
      <c r="L164" s="283">
        <v>0</v>
      </c>
      <c r="M164" s="283">
        <v>0</v>
      </c>
      <c r="N164" s="283">
        <v>0</v>
      </c>
      <c r="O164" s="283">
        <v>0</v>
      </c>
      <c r="P164" s="283">
        <v>0</v>
      </c>
      <c r="Q164" s="283">
        <v>0</v>
      </c>
      <c r="R164" s="283">
        <v>0</v>
      </c>
      <c r="S164" s="283">
        <v>0</v>
      </c>
      <c r="T164" s="283">
        <v>0</v>
      </c>
      <c r="U164" s="283">
        <v>0</v>
      </c>
      <c r="V164" s="283">
        <v>0</v>
      </c>
      <c r="W164" s="283">
        <v>0</v>
      </c>
      <c r="X164" s="283">
        <v>0</v>
      </c>
      <c r="Y164" s="283">
        <v>0</v>
      </c>
      <c r="Z164" s="283">
        <v>0</v>
      </c>
      <c r="AA164" s="283">
        <v>0</v>
      </c>
      <c r="AB164" s="283">
        <v>0</v>
      </c>
      <c r="AC164" s="283">
        <v>0</v>
      </c>
      <c r="AD164" s="283">
        <v>0</v>
      </c>
      <c r="AE164" s="283">
        <v>0</v>
      </c>
      <c r="AF164" s="283">
        <v>0</v>
      </c>
      <c r="AG164" s="283">
        <v>0</v>
      </c>
      <c r="AH164" s="283">
        <v>0</v>
      </c>
      <c r="AI164" s="283">
        <v>0</v>
      </c>
      <c r="AJ164" s="283">
        <v>0</v>
      </c>
    </row>
    <row r="165" spans="1:36" ht="15" hidden="1" x14ac:dyDescent="0.25">
      <c r="A165" s="186">
        <f t="shared" si="3"/>
        <v>163</v>
      </c>
      <c r="B165" s="66">
        <f>B.Semanal!B164</f>
        <v>0</v>
      </c>
      <c r="D165" s="283">
        <v>0</v>
      </c>
      <c r="E165" s="283">
        <v>0</v>
      </c>
      <c r="F165" s="283">
        <v>0</v>
      </c>
      <c r="G165" s="283">
        <v>0</v>
      </c>
      <c r="H165" s="283">
        <v>0</v>
      </c>
      <c r="I165" s="283">
        <v>0</v>
      </c>
      <c r="J165" s="283">
        <v>0</v>
      </c>
      <c r="K165" s="283">
        <v>0</v>
      </c>
      <c r="L165" s="283">
        <v>0</v>
      </c>
      <c r="M165" s="283">
        <v>0</v>
      </c>
      <c r="N165" s="283">
        <v>0</v>
      </c>
      <c r="O165" s="283">
        <v>0</v>
      </c>
      <c r="P165" s="283">
        <v>0</v>
      </c>
      <c r="Q165" s="283">
        <v>0</v>
      </c>
      <c r="R165" s="283">
        <v>0</v>
      </c>
      <c r="S165" s="283">
        <v>0</v>
      </c>
      <c r="T165" s="283">
        <v>0</v>
      </c>
      <c r="U165" s="283">
        <v>0</v>
      </c>
      <c r="V165" s="283">
        <v>0</v>
      </c>
      <c r="W165" s="283">
        <v>0</v>
      </c>
      <c r="X165" s="283">
        <v>0</v>
      </c>
      <c r="Y165" s="283">
        <v>0</v>
      </c>
      <c r="Z165" s="283">
        <v>0</v>
      </c>
      <c r="AA165" s="283">
        <v>0</v>
      </c>
      <c r="AB165" s="283">
        <v>0</v>
      </c>
      <c r="AC165" s="283">
        <v>0</v>
      </c>
      <c r="AD165" s="283">
        <v>0</v>
      </c>
      <c r="AE165" s="283">
        <v>0</v>
      </c>
      <c r="AF165" s="283">
        <v>0</v>
      </c>
      <c r="AG165" s="283">
        <v>0</v>
      </c>
      <c r="AH165" s="283">
        <v>0</v>
      </c>
      <c r="AI165" s="283">
        <v>0</v>
      </c>
      <c r="AJ165" s="283">
        <v>0</v>
      </c>
    </row>
    <row r="166" spans="1:36" ht="15" hidden="1" x14ac:dyDescent="0.25">
      <c r="A166" s="186">
        <f t="shared" si="3"/>
        <v>164</v>
      </c>
      <c r="B166" s="66">
        <f>B.Semanal!B165</f>
        <v>0</v>
      </c>
      <c r="D166" s="283">
        <v>0</v>
      </c>
      <c r="E166" s="283">
        <v>0</v>
      </c>
      <c r="F166" s="283">
        <v>0</v>
      </c>
      <c r="G166" s="283">
        <v>0</v>
      </c>
      <c r="H166" s="283">
        <v>0</v>
      </c>
      <c r="I166" s="283">
        <v>0</v>
      </c>
      <c r="J166" s="283">
        <v>0</v>
      </c>
      <c r="K166" s="283">
        <v>0</v>
      </c>
      <c r="L166" s="283">
        <v>0</v>
      </c>
      <c r="M166" s="283">
        <v>0</v>
      </c>
      <c r="N166" s="283">
        <v>0</v>
      </c>
      <c r="O166" s="283">
        <v>0</v>
      </c>
      <c r="P166" s="283">
        <v>0</v>
      </c>
      <c r="Q166" s="283">
        <v>0</v>
      </c>
      <c r="R166" s="283">
        <v>0</v>
      </c>
      <c r="S166" s="283">
        <v>0</v>
      </c>
      <c r="T166" s="283">
        <v>0</v>
      </c>
      <c r="U166" s="283">
        <v>0</v>
      </c>
      <c r="V166" s="283">
        <v>0</v>
      </c>
      <c r="W166" s="283">
        <v>0</v>
      </c>
      <c r="X166" s="283">
        <v>0</v>
      </c>
      <c r="Y166" s="283">
        <v>0</v>
      </c>
      <c r="Z166" s="283">
        <v>0</v>
      </c>
      <c r="AA166" s="283">
        <v>0</v>
      </c>
      <c r="AB166" s="283">
        <v>0</v>
      </c>
      <c r="AC166" s="283">
        <v>0</v>
      </c>
      <c r="AD166" s="283">
        <v>0</v>
      </c>
      <c r="AE166" s="283">
        <v>0</v>
      </c>
      <c r="AF166" s="283">
        <v>0</v>
      </c>
      <c r="AG166" s="283">
        <v>0</v>
      </c>
      <c r="AH166" s="283">
        <v>0</v>
      </c>
      <c r="AI166" s="283">
        <v>0</v>
      </c>
      <c r="AJ166" s="283">
        <v>0</v>
      </c>
    </row>
    <row r="167" spans="1:36" s="182" customFormat="1" ht="15" hidden="1" x14ac:dyDescent="0.25">
      <c r="A167" s="186">
        <f t="shared" si="3"/>
        <v>165</v>
      </c>
      <c r="B167" s="66">
        <f>B.Semanal!B166</f>
        <v>0</v>
      </c>
      <c r="C167" s="182" t="s">
        <v>21</v>
      </c>
      <c r="D167" s="283">
        <v>0</v>
      </c>
      <c r="E167" s="283">
        <v>0</v>
      </c>
      <c r="F167" s="283">
        <v>0</v>
      </c>
      <c r="G167" s="283">
        <v>0</v>
      </c>
      <c r="H167" s="283">
        <v>0</v>
      </c>
      <c r="I167" s="283">
        <v>0</v>
      </c>
      <c r="J167" s="283">
        <v>0</v>
      </c>
      <c r="K167" s="283">
        <v>0</v>
      </c>
      <c r="L167" s="283">
        <v>0</v>
      </c>
      <c r="M167" s="283">
        <v>0</v>
      </c>
      <c r="N167" s="283">
        <v>0</v>
      </c>
      <c r="O167" s="283">
        <v>0</v>
      </c>
      <c r="P167" s="283">
        <v>0</v>
      </c>
      <c r="Q167" s="283">
        <v>0</v>
      </c>
      <c r="R167" s="283">
        <v>0</v>
      </c>
      <c r="S167" s="283">
        <v>0</v>
      </c>
      <c r="T167" s="283">
        <v>0</v>
      </c>
      <c r="U167" s="283">
        <v>0</v>
      </c>
      <c r="V167" s="283">
        <v>0</v>
      </c>
      <c r="W167" s="283">
        <v>0</v>
      </c>
      <c r="X167" s="283">
        <v>0</v>
      </c>
      <c r="Y167" s="283">
        <v>0</v>
      </c>
      <c r="Z167" s="283">
        <v>0</v>
      </c>
      <c r="AA167" s="283">
        <v>0</v>
      </c>
      <c r="AB167" s="283">
        <v>0</v>
      </c>
      <c r="AC167" s="283">
        <v>0</v>
      </c>
      <c r="AD167" s="283">
        <v>0</v>
      </c>
      <c r="AE167" s="283">
        <v>0</v>
      </c>
      <c r="AF167" s="283">
        <v>0</v>
      </c>
      <c r="AG167" s="283">
        <v>0</v>
      </c>
      <c r="AH167" s="283">
        <v>0</v>
      </c>
      <c r="AI167" s="283">
        <v>0</v>
      </c>
      <c r="AJ167" s="283">
        <v>0</v>
      </c>
    </row>
    <row r="168" spans="1:36" s="184" customFormat="1" ht="15" hidden="1" x14ac:dyDescent="0.25">
      <c r="A168" s="186">
        <f t="shared" si="3"/>
        <v>166</v>
      </c>
      <c r="B168" s="66">
        <f>B.Semanal!B167</f>
        <v>0</v>
      </c>
      <c r="C168" s="181" t="s">
        <v>6</v>
      </c>
      <c r="D168" s="283">
        <v>0</v>
      </c>
      <c r="E168" s="283">
        <v>0</v>
      </c>
      <c r="F168" s="283">
        <v>0</v>
      </c>
      <c r="G168" s="283">
        <v>0</v>
      </c>
      <c r="H168" s="283">
        <v>0</v>
      </c>
      <c r="I168" s="283">
        <v>0</v>
      </c>
      <c r="J168" s="283">
        <v>0</v>
      </c>
      <c r="K168" s="283">
        <v>0</v>
      </c>
      <c r="L168" s="283">
        <v>0</v>
      </c>
      <c r="M168" s="283">
        <v>0</v>
      </c>
      <c r="N168" s="283">
        <v>0</v>
      </c>
      <c r="O168" s="283">
        <v>0</v>
      </c>
      <c r="P168" s="283">
        <v>0</v>
      </c>
      <c r="Q168" s="283">
        <v>0</v>
      </c>
      <c r="R168" s="283">
        <v>0</v>
      </c>
      <c r="S168" s="283">
        <v>0</v>
      </c>
      <c r="T168" s="283">
        <v>0</v>
      </c>
      <c r="U168" s="283">
        <v>0</v>
      </c>
      <c r="V168" s="283">
        <v>0</v>
      </c>
      <c r="W168" s="283">
        <v>0</v>
      </c>
      <c r="X168" s="283">
        <v>0</v>
      </c>
      <c r="Y168" s="283">
        <v>0</v>
      </c>
      <c r="Z168" s="283">
        <v>0</v>
      </c>
      <c r="AA168" s="283">
        <v>0</v>
      </c>
      <c r="AB168" s="283">
        <v>0</v>
      </c>
      <c r="AC168" s="283">
        <v>0</v>
      </c>
      <c r="AD168" s="283">
        <v>0</v>
      </c>
      <c r="AE168" s="283">
        <v>0</v>
      </c>
      <c r="AF168" s="283">
        <v>0</v>
      </c>
      <c r="AG168" s="283">
        <v>0</v>
      </c>
      <c r="AH168" s="283">
        <v>0</v>
      </c>
      <c r="AI168" s="283">
        <v>0</v>
      </c>
      <c r="AJ168" s="283">
        <v>0</v>
      </c>
    </row>
    <row r="169" spans="1:36" s="183" customFormat="1" ht="15" hidden="1" x14ac:dyDescent="0.25">
      <c r="A169" s="186">
        <f t="shared" si="3"/>
        <v>167</v>
      </c>
      <c r="B169" s="66">
        <f>B.Semanal!B168</f>
        <v>0</v>
      </c>
      <c r="C169" s="185" t="s">
        <v>38</v>
      </c>
      <c r="D169" s="283">
        <v>0</v>
      </c>
      <c r="E169" s="283">
        <v>0</v>
      </c>
      <c r="F169" s="283">
        <v>0</v>
      </c>
      <c r="G169" s="283">
        <v>0</v>
      </c>
      <c r="H169" s="283">
        <v>0</v>
      </c>
      <c r="I169" s="283">
        <v>0</v>
      </c>
      <c r="J169" s="283">
        <v>0</v>
      </c>
      <c r="K169" s="283">
        <v>0</v>
      </c>
      <c r="L169" s="283">
        <v>0</v>
      </c>
      <c r="M169" s="283">
        <v>0</v>
      </c>
      <c r="N169" s="283">
        <v>0</v>
      </c>
      <c r="O169" s="283">
        <v>0</v>
      </c>
      <c r="P169" s="283">
        <v>0</v>
      </c>
      <c r="Q169" s="283">
        <v>0</v>
      </c>
      <c r="R169" s="283">
        <v>0</v>
      </c>
      <c r="S169" s="283">
        <v>0</v>
      </c>
      <c r="T169" s="283">
        <v>0</v>
      </c>
      <c r="U169" s="283">
        <v>0</v>
      </c>
      <c r="V169" s="283">
        <v>0</v>
      </c>
      <c r="W169" s="283">
        <v>0</v>
      </c>
      <c r="X169" s="283">
        <v>0</v>
      </c>
      <c r="Y169" s="283">
        <v>0</v>
      </c>
      <c r="Z169" s="283">
        <v>0</v>
      </c>
      <c r="AA169" s="283">
        <v>0</v>
      </c>
      <c r="AB169" s="283">
        <v>0</v>
      </c>
      <c r="AC169" s="283">
        <v>0</v>
      </c>
      <c r="AD169" s="283">
        <v>0</v>
      </c>
      <c r="AE169" s="283">
        <v>0</v>
      </c>
      <c r="AF169" s="283">
        <v>0</v>
      </c>
      <c r="AG169" s="283">
        <v>0</v>
      </c>
      <c r="AH169" s="283">
        <v>0</v>
      </c>
      <c r="AI169" s="283">
        <v>0</v>
      </c>
      <c r="AJ169" s="283">
        <v>0</v>
      </c>
    </row>
    <row r="170" spans="1:36" ht="15" hidden="1" x14ac:dyDescent="0.25">
      <c r="A170" s="186">
        <f t="shared" si="3"/>
        <v>168</v>
      </c>
      <c r="B170" s="66">
        <f>B.Semanal!B169</f>
        <v>0</v>
      </c>
      <c r="C170" s="184" t="s">
        <v>38</v>
      </c>
      <c r="D170" s="283">
        <v>0</v>
      </c>
      <c r="E170" s="283">
        <v>0</v>
      </c>
      <c r="F170" s="283">
        <v>0</v>
      </c>
      <c r="G170" s="283">
        <v>0</v>
      </c>
      <c r="H170" s="283">
        <v>0</v>
      </c>
      <c r="I170" s="283">
        <v>0</v>
      </c>
      <c r="J170" s="283">
        <v>0</v>
      </c>
      <c r="K170" s="283">
        <v>0</v>
      </c>
      <c r="L170" s="283">
        <v>0</v>
      </c>
      <c r="M170" s="283">
        <v>0</v>
      </c>
      <c r="N170" s="283">
        <v>0</v>
      </c>
      <c r="O170" s="283">
        <v>0</v>
      </c>
      <c r="P170" s="283">
        <v>0</v>
      </c>
      <c r="Q170" s="283">
        <v>0</v>
      </c>
      <c r="R170" s="283">
        <v>0</v>
      </c>
      <c r="S170" s="283">
        <v>0</v>
      </c>
      <c r="T170" s="283">
        <v>0</v>
      </c>
      <c r="U170" s="283">
        <v>0</v>
      </c>
      <c r="V170" s="283">
        <v>0</v>
      </c>
      <c r="W170" s="283">
        <v>0</v>
      </c>
      <c r="X170" s="283">
        <v>0</v>
      </c>
      <c r="Y170" s="283">
        <v>0</v>
      </c>
      <c r="Z170" s="283">
        <v>0</v>
      </c>
      <c r="AA170" s="283">
        <v>0</v>
      </c>
      <c r="AB170" s="283">
        <v>0</v>
      </c>
      <c r="AC170" s="283">
        <v>0</v>
      </c>
      <c r="AD170" s="283">
        <v>0</v>
      </c>
      <c r="AE170" s="283">
        <v>0</v>
      </c>
      <c r="AF170" s="283">
        <v>0</v>
      </c>
      <c r="AG170" s="283">
        <v>0</v>
      </c>
      <c r="AH170" s="283">
        <v>0</v>
      </c>
      <c r="AI170" s="283">
        <v>0</v>
      </c>
      <c r="AJ170" s="283">
        <v>0</v>
      </c>
    </row>
    <row r="171" spans="1:36" ht="15" hidden="1" x14ac:dyDescent="0.25">
      <c r="A171" s="186">
        <f t="shared" si="3"/>
        <v>169</v>
      </c>
      <c r="B171" s="66">
        <f>B.Semanal!B170</f>
        <v>0</v>
      </c>
      <c r="C171" s="181" t="s">
        <v>38</v>
      </c>
      <c r="D171" s="283">
        <v>0</v>
      </c>
      <c r="E171" s="283">
        <v>0</v>
      </c>
      <c r="F171" s="283">
        <v>0</v>
      </c>
      <c r="G171" s="283">
        <v>0</v>
      </c>
      <c r="H171" s="283">
        <v>0</v>
      </c>
      <c r="I171" s="283">
        <v>0</v>
      </c>
      <c r="J171" s="283">
        <v>0</v>
      </c>
      <c r="K171" s="283">
        <v>0</v>
      </c>
      <c r="L171" s="283">
        <v>0</v>
      </c>
      <c r="M171" s="283">
        <v>0</v>
      </c>
      <c r="N171" s="283">
        <v>0</v>
      </c>
      <c r="O171" s="283">
        <v>0</v>
      </c>
      <c r="P171" s="283">
        <v>0</v>
      </c>
      <c r="Q171" s="283">
        <v>0</v>
      </c>
      <c r="R171" s="283">
        <v>0</v>
      </c>
      <c r="S171" s="283">
        <v>0</v>
      </c>
      <c r="T171" s="283">
        <v>0</v>
      </c>
      <c r="U171" s="283">
        <v>0</v>
      </c>
      <c r="V171" s="283">
        <v>0</v>
      </c>
      <c r="W171" s="283">
        <v>0</v>
      </c>
      <c r="X171" s="283">
        <v>0</v>
      </c>
      <c r="Y171" s="283">
        <v>0</v>
      </c>
      <c r="Z171" s="283">
        <v>0</v>
      </c>
      <c r="AA171" s="283">
        <v>0</v>
      </c>
      <c r="AB171" s="283">
        <v>0</v>
      </c>
      <c r="AC171" s="283">
        <v>0</v>
      </c>
      <c r="AD171" s="283">
        <v>0</v>
      </c>
      <c r="AE171" s="283">
        <v>0</v>
      </c>
      <c r="AF171" s="283">
        <v>0</v>
      </c>
      <c r="AG171" s="283">
        <v>0</v>
      </c>
      <c r="AH171" s="283">
        <v>0</v>
      </c>
      <c r="AI171" s="283">
        <v>0</v>
      </c>
      <c r="AJ171" s="283">
        <v>0</v>
      </c>
    </row>
    <row r="172" spans="1:36" ht="15" hidden="1" x14ac:dyDescent="0.25">
      <c r="A172" s="186">
        <f t="shared" si="3"/>
        <v>170</v>
      </c>
      <c r="B172" s="66">
        <f>B.Semanal!B171</f>
        <v>0</v>
      </c>
      <c r="D172" s="283">
        <v>0</v>
      </c>
      <c r="E172" s="283">
        <v>0</v>
      </c>
      <c r="F172" s="283">
        <v>0</v>
      </c>
      <c r="G172" s="283">
        <v>0</v>
      </c>
      <c r="H172" s="283">
        <v>0</v>
      </c>
      <c r="I172" s="283">
        <v>0</v>
      </c>
      <c r="J172" s="283">
        <v>0</v>
      </c>
      <c r="K172" s="283">
        <v>0</v>
      </c>
      <c r="L172" s="283">
        <v>0</v>
      </c>
      <c r="M172" s="283">
        <v>0</v>
      </c>
      <c r="N172" s="283">
        <v>0</v>
      </c>
      <c r="O172" s="283">
        <v>0</v>
      </c>
      <c r="P172" s="283">
        <v>0</v>
      </c>
      <c r="Q172" s="283">
        <v>0</v>
      </c>
      <c r="R172" s="283">
        <v>0</v>
      </c>
      <c r="S172" s="283">
        <v>0</v>
      </c>
      <c r="T172" s="283">
        <v>0</v>
      </c>
      <c r="U172" s="283">
        <v>0</v>
      </c>
      <c r="V172" s="283">
        <v>0</v>
      </c>
      <c r="W172" s="283">
        <v>0</v>
      </c>
      <c r="X172" s="283">
        <v>0</v>
      </c>
      <c r="Y172" s="283">
        <v>0</v>
      </c>
      <c r="Z172" s="283">
        <v>0</v>
      </c>
      <c r="AA172" s="283">
        <v>0</v>
      </c>
      <c r="AB172" s="283">
        <v>0</v>
      </c>
      <c r="AC172" s="283">
        <v>0</v>
      </c>
      <c r="AD172" s="283">
        <v>0</v>
      </c>
      <c r="AE172" s="283">
        <v>0</v>
      </c>
      <c r="AF172" s="283">
        <v>0</v>
      </c>
      <c r="AG172" s="283">
        <v>0</v>
      </c>
      <c r="AH172" s="283">
        <v>0</v>
      </c>
      <c r="AI172" s="283">
        <v>0</v>
      </c>
      <c r="AJ172" s="283">
        <v>0</v>
      </c>
    </row>
    <row r="173" spans="1:36" ht="15" hidden="1" x14ac:dyDescent="0.25">
      <c r="A173" s="186">
        <f t="shared" si="3"/>
        <v>171</v>
      </c>
      <c r="B173" s="66">
        <f>B.Semanal!B172</f>
        <v>0</v>
      </c>
      <c r="D173" s="283">
        <v>0</v>
      </c>
      <c r="E173" s="283">
        <v>0</v>
      </c>
      <c r="F173" s="283">
        <v>0</v>
      </c>
      <c r="G173" s="283">
        <v>0</v>
      </c>
      <c r="H173" s="283">
        <v>0</v>
      </c>
      <c r="I173" s="283">
        <v>0</v>
      </c>
      <c r="J173" s="283">
        <v>0</v>
      </c>
      <c r="K173" s="283">
        <v>0</v>
      </c>
      <c r="L173" s="283">
        <v>0</v>
      </c>
      <c r="M173" s="283">
        <v>0</v>
      </c>
      <c r="N173" s="283">
        <v>0</v>
      </c>
      <c r="O173" s="283">
        <v>0</v>
      </c>
      <c r="P173" s="283">
        <v>0</v>
      </c>
      <c r="Q173" s="283">
        <v>0</v>
      </c>
      <c r="R173" s="283">
        <v>0</v>
      </c>
      <c r="S173" s="283">
        <v>0</v>
      </c>
      <c r="T173" s="283">
        <v>0</v>
      </c>
      <c r="U173" s="283">
        <v>0</v>
      </c>
      <c r="V173" s="283">
        <v>0</v>
      </c>
      <c r="W173" s="283">
        <v>0</v>
      </c>
      <c r="X173" s="283">
        <v>0</v>
      </c>
      <c r="Y173" s="283">
        <v>0</v>
      </c>
      <c r="Z173" s="283">
        <v>0</v>
      </c>
      <c r="AA173" s="283">
        <v>0</v>
      </c>
      <c r="AB173" s="283">
        <v>0</v>
      </c>
      <c r="AC173" s="283">
        <v>0</v>
      </c>
      <c r="AD173" s="283">
        <v>0</v>
      </c>
      <c r="AE173" s="283">
        <v>0</v>
      </c>
      <c r="AF173" s="283">
        <v>0</v>
      </c>
      <c r="AG173" s="283">
        <v>0</v>
      </c>
      <c r="AH173" s="283">
        <v>0</v>
      </c>
      <c r="AI173" s="283">
        <v>0</v>
      </c>
      <c r="AJ173" s="283">
        <v>0</v>
      </c>
    </row>
    <row r="174" spans="1:36" ht="15" hidden="1" x14ac:dyDescent="0.25">
      <c r="A174" s="186">
        <f t="shared" si="3"/>
        <v>172</v>
      </c>
      <c r="B174" s="66">
        <f>B.Semanal!B173</f>
        <v>0</v>
      </c>
      <c r="D174" s="283">
        <v>0</v>
      </c>
      <c r="E174" s="283">
        <v>0</v>
      </c>
      <c r="F174" s="283">
        <v>0</v>
      </c>
      <c r="G174" s="283">
        <v>0</v>
      </c>
      <c r="H174" s="283">
        <v>0</v>
      </c>
      <c r="I174" s="283">
        <v>0</v>
      </c>
      <c r="J174" s="283">
        <v>0</v>
      </c>
      <c r="K174" s="283">
        <v>0</v>
      </c>
      <c r="L174" s="283">
        <v>0</v>
      </c>
      <c r="M174" s="283">
        <v>0</v>
      </c>
      <c r="N174" s="283">
        <v>0</v>
      </c>
      <c r="O174" s="283">
        <v>0</v>
      </c>
      <c r="P174" s="283">
        <v>0</v>
      </c>
      <c r="Q174" s="283">
        <v>0</v>
      </c>
      <c r="R174" s="283">
        <v>0</v>
      </c>
      <c r="S174" s="283">
        <v>0</v>
      </c>
      <c r="T174" s="283">
        <v>0</v>
      </c>
      <c r="U174" s="283">
        <v>0</v>
      </c>
      <c r="V174" s="283">
        <v>0</v>
      </c>
      <c r="W174" s="283">
        <v>0</v>
      </c>
      <c r="X174" s="283">
        <v>0</v>
      </c>
      <c r="Y174" s="283">
        <v>0</v>
      </c>
      <c r="Z174" s="283">
        <v>0</v>
      </c>
      <c r="AA174" s="283">
        <v>0</v>
      </c>
      <c r="AB174" s="283">
        <v>0</v>
      </c>
      <c r="AC174" s="283">
        <v>0</v>
      </c>
      <c r="AD174" s="283">
        <v>0</v>
      </c>
      <c r="AE174" s="283">
        <v>0</v>
      </c>
      <c r="AF174" s="283">
        <v>0</v>
      </c>
      <c r="AG174" s="283">
        <v>0</v>
      </c>
      <c r="AH174" s="283">
        <v>0</v>
      </c>
      <c r="AI174" s="283">
        <v>0</v>
      </c>
      <c r="AJ174" s="283">
        <v>0</v>
      </c>
    </row>
    <row r="175" spans="1:36" ht="15" hidden="1" x14ac:dyDescent="0.25">
      <c r="A175" s="186">
        <f t="shared" si="3"/>
        <v>173</v>
      </c>
      <c r="B175" s="66">
        <f>B.Semanal!B174</f>
        <v>0</v>
      </c>
      <c r="D175" s="283">
        <v>0</v>
      </c>
      <c r="E175" s="283">
        <v>0</v>
      </c>
      <c r="F175" s="283">
        <v>0</v>
      </c>
      <c r="G175" s="283">
        <v>0</v>
      </c>
      <c r="H175" s="283">
        <v>0</v>
      </c>
      <c r="I175" s="283">
        <v>0</v>
      </c>
      <c r="J175" s="283">
        <v>0</v>
      </c>
      <c r="K175" s="283">
        <v>0</v>
      </c>
      <c r="L175" s="283">
        <v>0</v>
      </c>
      <c r="M175" s="283">
        <v>0</v>
      </c>
      <c r="N175" s="283">
        <v>0</v>
      </c>
      <c r="O175" s="283">
        <v>0</v>
      </c>
      <c r="P175" s="283">
        <v>0</v>
      </c>
      <c r="Q175" s="283">
        <v>0</v>
      </c>
      <c r="R175" s="283">
        <v>0</v>
      </c>
      <c r="S175" s="283">
        <v>0</v>
      </c>
      <c r="T175" s="283">
        <v>0</v>
      </c>
      <c r="U175" s="283">
        <v>0</v>
      </c>
      <c r="V175" s="283">
        <v>0</v>
      </c>
      <c r="W175" s="283">
        <v>0</v>
      </c>
      <c r="X175" s="283">
        <v>0</v>
      </c>
      <c r="Y175" s="283">
        <v>0</v>
      </c>
      <c r="Z175" s="283">
        <v>0</v>
      </c>
      <c r="AA175" s="283">
        <v>0</v>
      </c>
      <c r="AB175" s="283">
        <v>0</v>
      </c>
      <c r="AC175" s="283">
        <v>0</v>
      </c>
      <c r="AD175" s="283">
        <v>0</v>
      </c>
      <c r="AE175" s="283">
        <v>0</v>
      </c>
      <c r="AF175" s="283">
        <v>0</v>
      </c>
      <c r="AG175" s="283">
        <v>0</v>
      </c>
      <c r="AH175" s="283">
        <v>0</v>
      </c>
      <c r="AI175" s="283">
        <v>0</v>
      </c>
      <c r="AJ175" s="283">
        <v>0</v>
      </c>
    </row>
    <row r="176" spans="1:36" ht="15" hidden="1" x14ac:dyDescent="0.25">
      <c r="A176" s="186">
        <f t="shared" si="3"/>
        <v>174</v>
      </c>
      <c r="B176" s="66">
        <f>B.Semanal!B175</f>
        <v>0</v>
      </c>
      <c r="D176" s="283">
        <v>0</v>
      </c>
      <c r="E176" s="283">
        <v>0</v>
      </c>
      <c r="F176" s="283">
        <v>0</v>
      </c>
      <c r="G176" s="283">
        <v>0</v>
      </c>
      <c r="H176" s="283">
        <v>0</v>
      </c>
      <c r="I176" s="283">
        <v>0</v>
      </c>
      <c r="J176" s="283">
        <v>0</v>
      </c>
      <c r="K176" s="283">
        <v>0</v>
      </c>
      <c r="L176" s="283">
        <v>0</v>
      </c>
      <c r="M176" s="283">
        <v>0</v>
      </c>
      <c r="N176" s="283">
        <v>0</v>
      </c>
      <c r="O176" s="283">
        <v>0</v>
      </c>
      <c r="P176" s="283">
        <v>0</v>
      </c>
      <c r="Q176" s="283">
        <v>0</v>
      </c>
      <c r="R176" s="283">
        <v>0</v>
      </c>
      <c r="S176" s="283">
        <v>0</v>
      </c>
      <c r="T176" s="283">
        <v>0</v>
      </c>
      <c r="U176" s="283">
        <v>0</v>
      </c>
      <c r="V176" s="283">
        <v>0</v>
      </c>
      <c r="W176" s="283">
        <v>0</v>
      </c>
      <c r="X176" s="283">
        <v>0</v>
      </c>
      <c r="Y176" s="283">
        <v>0</v>
      </c>
      <c r="Z176" s="283">
        <v>0</v>
      </c>
      <c r="AA176" s="283">
        <v>0</v>
      </c>
      <c r="AB176" s="283">
        <v>0</v>
      </c>
      <c r="AC176" s="283">
        <v>0</v>
      </c>
      <c r="AD176" s="283">
        <v>0</v>
      </c>
      <c r="AE176" s="283">
        <v>0</v>
      </c>
      <c r="AF176" s="283">
        <v>0</v>
      </c>
      <c r="AG176" s="283">
        <v>0</v>
      </c>
      <c r="AH176" s="283">
        <v>0</v>
      </c>
      <c r="AI176" s="283">
        <v>0</v>
      </c>
      <c r="AJ176" s="283">
        <v>0</v>
      </c>
    </row>
    <row r="177" spans="1:36" ht="15" hidden="1" x14ac:dyDescent="0.25">
      <c r="A177" s="186">
        <f t="shared" si="3"/>
        <v>175</v>
      </c>
      <c r="B177" s="66">
        <f>B.Semanal!B176</f>
        <v>0</v>
      </c>
      <c r="D177" s="283">
        <v>0</v>
      </c>
      <c r="E177" s="283">
        <v>0</v>
      </c>
      <c r="F177" s="283">
        <v>0</v>
      </c>
      <c r="G177" s="283">
        <v>0</v>
      </c>
      <c r="H177" s="283">
        <v>0</v>
      </c>
      <c r="I177" s="283">
        <v>0</v>
      </c>
      <c r="J177" s="283">
        <v>0</v>
      </c>
      <c r="K177" s="283">
        <v>0</v>
      </c>
      <c r="L177" s="283">
        <v>0</v>
      </c>
      <c r="M177" s="283">
        <v>0</v>
      </c>
      <c r="N177" s="283">
        <v>0</v>
      </c>
      <c r="O177" s="283">
        <v>0</v>
      </c>
      <c r="P177" s="283">
        <v>0</v>
      </c>
      <c r="Q177" s="283">
        <v>0</v>
      </c>
      <c r="R177" s="283">
        <v>0</v>
      </c>
      <c r="S177" s="283">
        <v>0</v>
      </c>
      <c r="T177" s="283">
        <v>0</v>
      </c>
      <c r="U177" s="283">
        <v>0</v>
      </c>
      <c r="V177" s="283">
        <v>0</v>
      </c>
      <c r="W177" s="283">
        <v>0</v>
      </c>
      <c r="X177" s="283">
        <v>0</v>
      </c>
      <c r="Y177" s="283">
        <v>0</v>
      </c>
      <c r="Z177" s="283">
        <v>0</v>
      </c>
      <c r="AA177" s="283">
        <v>0</v>
      </c>
      <c r="AB177" s="283">
        <v>0</v>
      </c>
      <c r="AC177" s="283">
        <v>0</v>
      </c>
      <c r="AD177" s="283">
        <v>0</v>
      </c>
      <c r="AE177" s="283">
        <v>0</v>
      </c>
      <c r="AF177" s="283">
        <v>0</v>
      </c>
      <c r="AG177" s="283">
        <v>0</v>
      </c>
      <c r="AH177" s="283">
        <v>0</v>
      </c>
      <c r="AI177" s="283">
        <v>0</v>
      </c>
      <c r="AJ177" s="283">
        <v>0</v>
      </c>
    </row>
    <row r="178" spans="1:36" ht="15" hidden="1" x14ac:dyDescent="0.25">
      <c r="A178" s="186">
        <f t="shared" si="3"/>
        <v>176</v>
      </c>
      <c r="B178" s="66">
        <f>B.Semanal!B177</f>
        <v>0</v>
      </c>
      <c r="D178" s="283">
        <v>0</v>
      </c>
      <c r="E178" s="283">
        <v>0</v>
      </c>
      <c r="F178" s="283">
        <v>0</v>
      </c>
      <c r="G178" s="283">
        <v>0</v>
      </c>
      <c r="H178" s="283">
        <v>0</v>
      </c>
      <c r="I178" s="283">
        <v>0</v>
      </c>
      <c r="J178" s="283">
        <v>0</v>
      </c>
      <c r="K178" s="283">
        <v>0</v>
      </c>
      <c r="L178" s="283">
        <v>0</v>
      </c>
      <c r="M178" s="283">
        <v>0</v>
      </c>
      <c r="N178" s="283">
        <v>0</v>
      </c>
      <c r="O178" s="283">
        <v>0</v>
      </c>
      <c r="P178" s="283">
        <v>0</v>
      </c>
      <c r="Q178" s="283">
        <v>0</v>
      </c>
      <c r="R178" s="283">
        <v>0</v>
      </c>
      <c r="S178" s="283">
        <v>0</v>
      </c>
      <c r="T178" s="283">
        <v>0</v>
      </c>
      <c r="U178" s="283">
        <v>0</v>
      </c>
      <c r="V178" s="283">
        <v>0</v>
      </c>
      <c r="W178" s="283">
        <v>0</v>
      </c>
      <c r="X178" s="283">
        <v>0</v>
      </c>
      <c r="Y178" s="283">
        <v>0</v>
      </c>
      <c r="Z178" s="283">
        <v>0</v>
      </c>
      <c r="AA178" s="283">
        <v>0</v>
      </c>
      <c r="AB178" s="283">
        <v>0</v>
      </c>
      <c r="AC178" s="283">
        <v>0</v>
      </c>
      <c r="AD178" s="283">
        <v>0</v>
      </c>
      <c r="AE178" s="283">
        <v>0</v>
      </c>
      <c r="AF178" s="283">
        <v>0</v>
      </c>
      <c r="AG178" s="283">
        <v>0</v>
      </c>
      <c r="AH178" s="283">
        <v>0</v>
      </c>
      <c r="AI178" s="283">
        <v>0</v>
      </c>
      <c r="AJ178" s="283">
        <v>0</v>
      </c>
    </row>
    <row r="179" spans="1:36" ht="15" hidden="1" x14ac:dyDescent="0.25">
      <c r="A179" s="186">
        <f t="shared" si="3"/>
        <v>177</v>
      </c>
      <c r="B179" s="66">
        <f>B.Semanal!B178</f>
        <v>0</v>
      </c>
      <c r="D179" s="283">
        <v>0</v>
      </c>
      <c r="E179" s="283">
        <v>0</v>
      </c>
      <c r="F179" s="283">
        <v>0</v>
      </c>
      <c r="G179" s="283">
        <v>0</v>
      </c>
      <c r="H179" s="283">
        <v>0</v>
      </c>
      <c r="I179" s="283">
        <v>0</v>
      </c>
      <c r="J179" s="283">
        <v>0</v>
      </c>
      <c r="K179" s="283">
        <v>0</v>
      </c>
      <c r="L179" s="283">
        <v>0</v>
      </c>
      <c r="M179" s="283">
        <v>0</v>
      </c>
      <c r="N179" s="283">
        <v>0</v>
      </c>
      <c r="O179" s="283">
        <v>0</v>
      </c>
      <c r="P179" s="283">
        <v>0</v>
      </c>
      <c r="Q179" s="283">
        <v>0</v>
      </c>
      <c r="R179" s="283">
        <v>0</v>
      </c>
      <c r="S179" s="283">
        <v>0</v>
      </c>
      <c r="T179" s="283">
        <v>0</v>
      </c>
      <c r="U179" s="283">
        <v>0</v>
      </c>
      <c r="V179" s="283">
        <v>0</v>
      </c>
      <c r="W179" s="283">
        <v>0</v>
      </c>
      <c r="X179" s="283">
        <v>0</v>
      </c>
      <c r="Y179" s="283">
        <v>0</v>
      </c>
      <c r="Z179" s="283">
        <v>0</v>
      </c>
      <c r="AA179" s="283">
        <v>0</v>
      </c>
      <c r="AB179" s="283">
        <v>0</v>
      </c>
      <c r="AC179" s="283">
        <v>0</v>
      </c>
      <c r="AD179" s="283">
        <v>0</v>
      </c>
      <c r="AE179" s="283">
        <v>0</v>
      </c>
      <c r="AF179" s="283">
        <v>0</v>
      </c>
      <c r="AG179" s="283">
        <v>0</v>
      </c>
      <c r="AH179" s="283">
        <v>0</v>
      </c>
      <c r="AI179" s="283">
        <v>0</v>
      </c>
      <c r="AJ179" s="283">
        <v>0</v>
      </c>
    </row>
    <row r="180" spans="1:36" ht="15" hidden="1" x14ac:dyDescent="0.25">
      <c r="A180" s="186">
        <f t="shared" si="3"/>
        <v>178</v>
      </c>
      <c r="B180" s="66">
        <f>B.Semanal!B179</f>
        <v>0</v>
      </c>
      <c r="D180" s="283">
        <v>0</v>
      </c>
      <c r="E180" s="283">
        <v>0</v>
      </c>
      <c r="F180" s="283">
        <v>0</v>
      </c>
      <c r="G180" s="283">
        <v>0</v>
      </c>
      <c r="H180" s="283">
        <v>0</v>
      </c>
      <c r="I180" s="283">
        <v>0</v>
      </c>
      <c r="J180" s="283">
        <v>0</v>
      </c>
      <c r="K180" s="283">
        <v>0</v>
      </c>
      <c r="L180" s="283">
        <v>0</v>
      </c>
      <c r="M180" s="283">
        <v>0</v>
      </c>
      <c r="N180" s="283">
        <v>0</v>
      </c>
      <c r="O180" s="283">
        <v>0</v>
      </c>
      <c r="P180" s="283">
        <v>0</v>
      </c>
      <c r="Q180" s="283">
        <v>0</v>
      </c>
      <c r="R180" s="283">
        <v>0</v>
      </c>
      <c r="S180" s="283">
        <v>0</v>
      </c>
      <c r="T180" s="283">
        <v>0</v>
      </c>
      <c r="U180" s="283">
        <v>0</v>
      </c>
      <c r="V180" s="283">
        <v>0</v>
      </c>
      <c r="W180" s="283">
        <v>0</v>
      </c>
      <c r="X180" s="283">
        <v>0</v>
      </c>
      <c r="Y180" s="283">
        <v>0</v>
      </c>
      <c r="Z180" s="283">
        <v>0</v>
      </c>
      <c r="AA180" s="283">
        <v>0</v>
      </c>
      <c r="AB180" s="283">
        <v>0</v>
      </c>
      <c r="AC180" s="283">
        <v>0</v>
      </c>
      <c r="AD180" s="283">
        <v>0</v>
      </c>
      <c r="AE180" s="283">
        <v>0</v>
      </c>
      <c r="AF180" s="283">
        <v>0</v>
      </c>
      <c r="AG180" s="283">
        <v>0</v>
      </c>
      <c r="AH180" s="283">
        <v>0</v>
      </c>
      <c r="AI180" s="283">
        <v>0</v>
      </c>
      <c r="AJ180" s="283">
        <v>0</v>
      </c>
    </row>
    <row r="181" spans="1:36" customFormat="1" ht="15.75" hidden="1" x14ac:dyDescent="0.25">
      <c r="A181" s="186">
        <f t="shared" si="3"/>
        <v>179</v>
      </c>
      <c r="B181" s="66"/>
      <c r="C181" s="166"/>
      <c r="D181" s="283"/>
      <c r="E181" s="283"/>
      <c r="F181" s="283"/>
      <c r="G181" s="283"/>
      <c r="H181" s="283"/>
      <c r="I181" s="283"/>
      <c r="J181" s="283"/>
      <c r="K181" s="283"/>
      <c r="L181" s="283"/>
      <c r="M181" s="283"/>
      <c r="N181" s="283"/>
      <c r="O181" s="283"/>
      <c r="P181" s="283"/>
      <c r="Q181" s="283"/>
      <c r="R181" s="283"/>
      <c r="S181" s="283"/>
      <c r="T181" s="283"/>
      <c r="U181" s="283"/>
      <c r="V181" s="283"/>
      <c r="W181" s="283"/>
      <c r="X181" s="283"/>
      <c r="Y181" s="283"/>
      <c r="Z181" s="283"/>
      <c r="AA181" s="283"/>
      <c r="AB181" s="283"/>
      <c r="AC181" s="283"/>
      <c r="AD181" s="283"/>
      <c r="AE181" s="283"/>
      <c r="AF181" s="283"/>
      <c r="AG181" s="283"/>
      <c r="AH181" s="283"/>
      <c r="AI181" s="283"/>
      <c r="AJ181" s="283"/>
    </row>
    <row r="182" spans="1:36" customFormat="1" ht="15.75" hidden="1" x14ac:dyDescent="0.25">
      <c r="A182" s="186">
        <f t="shared" si="3"/>
        <v>180</v>
      </c>
      <c r="B182" s="66">
        <f>B.Semanal!B181</f>
        <v>0</v>
      </c>
      <c r="C182" s="167"/>
      <c r="D182" s="283">
        <v>0</v>
      </c>
      <c r="E182" s="283">
        <v>0</v>
      </c>
      <c r="F182" s="283">
        <v>0</v>
      </c>
      <c r="G182" s="283">
        <v>0</v>
      </c>
      <c r="H182" s="283">
        <v>0</v>
      </c>
      <c r="I182" s="283">
        <v>0</v>
      </c>
      <c r="J182" s="283">
        <v>0</v>
      </c>
      <c r="K182" s="283">
        <v>0</v>
      </c>
      <c r="L182" s="283">
        <v>0</v>
      </c>
      <c r="M182" s="283">
        <v>0</v>
      </c>
      <c r="N182" s="283">
        <v>0</v>
      </c>
      <c r="O182" s="283">
        <v>0</v>
      </c>
      <c r="P182" s="283">
        <v>0</v>
      </c>
      <c r="Q182" s="283">
        <v>0</v>
      </c>
      <c r="R182" s="283">
        <v>0</v>
      </c>
      <c r="S182" s="283">
        <v>0</v>
      </c>
      <c r="T182" s="283">
        <v>0</v>
      </c>
      <c r="U182" s="283">
        <v>0</v>
      </c>
      <c r="V182" s="283">
        <v>0</v>
      </c>
      <c r="W182" s="283">
        <v>0</v>
      </c>
      <c r="X182" s="283">
        <v>0</v>
      </c>
      <c r="Y182" s="283">
        <v>0</v>
      </c>
      <c r="Z182" s="283">
        <v>0</v>
      </c>
      <c r="AA182" s="283">
        <v>0</v>
      </c>
      <c r="AB182" s="283">
        <v>0</v>
      </c>
      <c r="AC182" s="283">
        <v>0</v>
      </c>
      <c r="AD182" s="283">
        <v>0</v>
      </c>
      <c r="AE182" s="283">
        <v>0</v>
      </c>
      <c r="AF182" s="283">
        <v>0</v>
      </c>
      <c r="AG182" s="283">
        <v>0</v>
      </c>
      <c r="AH182" s="283">
        <v>0</v>
      </c>
      <c r="AI182" s="283">
        <v>0</v>
      </c>
      <c r="AJ182" s="283">
        <v>0</v>
      </c>
    </row>
    <row r="183" spans="1:36" customFormat="1" ht="15.75" hidden="1" x14ac:dyDescent="0.25">
      <c r="A183" s="186">
        <f t="shared" si="3"/>
        <v>181</v>
      </c>
      <c r="B183" s="66">
        <f>B.Semanal!B182</f>
        <v>0</v>
      </c>
      <c r="C183" s="167"/>
      <c r="D183" s="283">
        <v>0</v>
      </c>
      <c r="E183" s="283">
        <v>0</v>
      </c>
      <c r="F183" s="283">
        <v>0</v>
      </c>
      <c r="G183" s="283">
        <v>0</v>
      </c>
      <c r="H183" s="283">
        <v>0</v>
      </c>
      <c r="I183" s="283">
        <v>0</v>
      </c>
      <c r="J183" s="283">
        <v>0</v>
      </c>
      <c r="K183" s="283">
        <v>0</v>
      </c>
      <c r="L183" s="283">
        <v>0</v>
      </c>
      <c r="M183" s="283">
        <v>0</v>
      </c>
      <c r="N183" s="283">
        <v>0</v>
      </c>
      <c r="O183" s="283">
        <v>0</v>
      </c>
      <c r="P183" s="283">
        <v>0</v>
      </c>
      <c r="Q183" s="283">
        <v>0</v>
      </c>
      <c r="R183" s="283">
        <v>0</v>
      </c>
      <c r="S183" s="283">
        <v>0</v>
      </c>
      <c r="T183" s="283">
        <v>0</v>
      </c>
      <c r="U183" s="283">
        <v>0</v>
      </c>
      <c r="V183" s="283">
        <v>0</v>
      </c>
      <c r="W183" s="283">
        <v>0</v>
      </c>
      <c r="X183" s="283">
        <v>0</v>
      </c>
      <c r="Y183" s="283">
        <v>0</v>
      </c>
      <c r="Z183" s="283">
        <v>0</v>
      </c>
      <c r="AA183" s="283">
        <v>0</v>
      </c>
      <c r="AB183" s="283">
        <v>0</v>
      </c>
      <c r="AC183" s="283">
        <v>0</v>
      </c>
      <c r="AD183" s="283">
        <v>0</v>
      </c>
      <c r="AE183" s="283">
        <v>0</v>
      </c>
      <c r="AF183" s="283">
        <v>0</v>
      </c>
      <c r="AG183" s="283">
        <v>0</v>
      </c>
      <c r="AH183" s="283">
        <v>0</v>
      </c>
      <c r="AI183" s="283">
        <v>0</v>
      </c>
      <c r="AJ183" s="283">
        <v>0</v>
      </c>
    </row>
    <row r="184" spans="1:36" customFormat="1" ht="15.75" hidden="1" x14ac:dyDescent="0.25">
      <c r="A184" s="186">
        <f t="shared" si="3"/>
        <v>182</v>
      </c>
      <c r="B184" s="66">
        <f>B.Semanal!B183</f>
        <v>0</v>
      </c>
      <c r="C184" s="166"/>
      <c r="D184" s="283">
        <v>0</v>
      </c>
      <c r="E184" s="283">
        <v>0</v>
      </c>
      <c r="F184" s="283">
        <v>0</v>
      </c>
      <c r="G184" s="283">
        <v>0</v>
      </c>
      <c r="H184" s="283">
        <v>0</v>
      </c>
      <c r="I184" s="283">
        <v>0</v>
      </c>
      <c r="J184" s="283">
        <v>0</v>
      </c>
      <c r="K184" s="283">
        <v>0</v>
      </c>
      <c r="L184" s="283">
        <v>0</v>
      </c>
      <c r="M184" s="283">
        <v>0</v>
      </c>
      <c r="N184" s="283">
        <v>0</v>
      </c>
      <c r="O184" s="283">
        <v>0</v>
      </c>
      <c r="P184" s="283">
        <v>0</v>
      </c>
      <c r="Q184" s="283">
        <v>0</v>
      </c>
      <c r="R184" s="283">
        <v>0</v>
      </c>
      <c r="S184" s="283">
        <v>0</v>
      </c>
      <c r="T184" s="283">
        <v>0</v>
      </c>
      <c r="U184" s="283">
        <v>0</v>
      </c>
      <c r="V184" s="283">
        <v>0</v>
      </c>
      <c r="W184" s="283">
        <v>0</v>
      </c>
      <c r="X184" s="283">
        <v>0</v>
      </c>
      <c r="Y184" s="283">
        <v>0</v>
      </c>
      <c r="Z184" s="283">
        <v>0</v>
      </c>
      <c r="AA184" s="283">
        <v>0</v>
      </c>
      <c r="AB184" s="283">
        <v>0</v>
      </c>
      <c r="AC184" s="283">
        <v>0</v>
      </c>
      <c r="AD184" s="283">
        <v>0</v>
      </c>
      <c r="AE184" s="283">
        <v>0</v>
      </c>
      <c r="AF184" s="283">
        <v>0</v>
      </c>
      <c r="AG184" s="283">
        <v>0</v>
      </c>
      <c r="AH184" s="283">
        <v>0</v>
      </c>
      <c r="AI184" s="283">
        <v>0</v>
      </c>
      <c r="AJ184" s="283">
        <v>0</v>
      </c>
    </row>
    <row r="186" spans="1:36" x14ac:dyDescent="0.2">
      <c r="D186" s="186">
        <f t="shared" ref="D186:AG186" ca="1" si="4">RANDBETWEEN(-10,45)</f>
        <v>24</v>
      </c>
      <c r="E186" s="186">
        <f t="shared" ca="1" si="4"/>
        <v>36</v>
      </c>
      <c r="F186" s="186">
        <f t="shared" ca="1" si="4"/>
        <v>34</v>
      </c>
      <c r="G186" s="186">
        <f t="shared" ca="1" si="4"/>
        <v>-2</v>
      </c>
      <c r="H186" s="186">
        <f t="shared" ca="1" si="4"/>
        <v>39</v>
      </c>
      <c r="I186" s="186">
        <f t="shared" ca="1" si="4"/>
        <v>30</v>
      </c>
      <c r="J186" s="186">
        <f t="shared" ca="1" si="4"/>
        <v>5</v>
      </c>
      <c r="K186" s="186">
        <f t="shared" ca="1" si="4"/>
        <v>4</v>
      </c>
      <c r="L186" s="186">
        <f t="shared" ca="1" si="4"/>
        <v>43</v>
      </c>
      <c r="M186" s="186">
        <f t="shared" ca="1" si="4"/>
        <v>9</v>
      </c>
      <c r="N186" s="186">
        <f t="shared" ca="1" si="4"/>
        <v>42</v>
      </c>
      <c r="O186" s="186">
        <f t="shared" ca="1" si="4"/>
        <v>4</v>
      </c>
      <c r="P186" s="186">
        <f t="shared" ca="1" si="4"/>
        <v>31</v>
      </c>
      <c r="Q186" s="186">
        <f t="shared" ca="1" si="4"/>
        <v>7</v>
      </c>
      <c r="R186" s="186">
        <f t="shared" ca="1" si="4"/>
        <v>33</v>
      </c>
      <c r="S186" s="186">
        <f t="shared" ca="1" si="4"/>
        <v>-8</v>
      </c>
      <c r="T186" s="186">
        <f t="shared" ca="1" si="4"/>
        <v>5</v>
      </c>
      <c r="U186" s="186">
        <f t="shared" ca="1" si="4"/>
        <v>10</v>
      </c>
      <c r="V186" s="186">
        <f t="shared" ca="1" si="4"/>
        <v>9</v>
      </c>
      <c r="W186" s="2336">
        <f t="shared" ca="1" si="4"/>
        <v>42</v>
      </c>
      <c r="X186" s="186">
        <f t="shared" ca="1" si="4"/>
        <v>41</v>
      </c>
      <c r="Y186" s="186">
        <f t="shared" ca="1" si="4"/>
        <v>13</v>
      </c>
      <c r="Z186" s="186">
        <f t="shared" ca="1" si="4"/>
        <v>-4</v>
      </c>
      <c r="AA186" s="186">
        <f t="shared" ca="1" si="4"/>
        <v>-6</v>
      </c>
      <c r="AB186" s="186">
        <f t="shared" ca="1" si="4"/>
        <v>3</v>
      </c>
      <c r="AC186" s="186">
        <f t="shared" ca="1" si="4"/>
        <v>14</v>
      </c>
      <c r="AD186" s="186">
        <f t="shared" ca="1" si="4"/>
        <v>38</v>
      </c>
      <c r="AE186" s="186">
        <f t="shared" ca="1" si="4"/>
        <v>-6</v>
      </c>
      <c r="AF186" s="186">
        <f t="shared" ca="1" si="4"/>
        <v>-6</v>
      </c>
      <c r="AG186" s="186">
        <f t="shared" ca="1" si="4"/>
        <v>26</v>
      </c>
    </row>
  </sheetData>
  <autoFilter ref="A3:AO184">
    <filterColumn colId="1">
      <filters>
        <filter val="Indicador 1"/>
        <filter val="Indicador 10"/>
        <filter val="Indicador 2"/>
        <filter val="Indicador 3"/>
        <filter val="Indicador 4"/>
        <filter val="Indicador 5"/>
        <filter val="Indicador 6"/>
        <filter val="Indicador 7"/>
        <filter val="Indicador 8"/>
        <filter val="Indicador 9"/>
      </filters>
    </filterColumn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7" filterMode="1">
    <tabColor rgb="FF7030A0"/>
  </sheetPr>
  <dimension ref="A1:XEU348"/>
  <sheetViews>
    <sheetView zoomScale="90" zoomScaleNormal="90" workbookViewId="0">
      <pane xSplit="4" ySplit="2" topLeftCell="AD3" activePane="bottomRight" state="frozen"/>
      <selection activeCell="AI183" sqref="AI183"/>
      <selection pane="topRight" activeCell="AI183" sqref="AI183"/>
      <selection pane="bottomLeft" activeCell="AI183" sqref="AI183"/>
      <selection pane="bottomRight" activeCell="AH2" sqref="AH2"/>
    </sheetView>
  </sheetViews>
  <sheetFormatPr defaultColWidth="9" defaultRowHeight="15.75" x14ac:dyDescent="0.25"/>
  <cols>
    <col min="1" max="1" width="4.25" style="83" customWidth="1"/>
    <col min="2" max="2" width="21.5" style="77" customWidth="1"/>
    <col min="3" max="3" width="28.5" style="77" customWidth="1"/>
    <col min="4" max="4" width="15.5" style="77" bestFit="1" customWidth="1"/>
    <col min="5" max="5" width="13" style="77" customWidth="1"/>
    <col min="6" max="6" width="12.375" style="77" customWidth="1"/>
    <col min="7" max="7" width="14.875" style="98" bestFit="1" customWidth="1"/>
    <col min="8" max="9" width="12.25" style="77" bestFit="1" customWidth="1"/>
    <col min="10" max="10" width="12.25" style="83" bestFit="1" customWidth="1"/>
    <col min="11" max="12" width="13.875" style="77" bestFit="1" customWidth="1"/>
    <col min="13" max="13" width="12.375" style="77" customWidth="1"/>
    <col min="14" max="14" width="13.875" style="77" bestFit="1" customWidth="1"/>
    <col min="15" max="15" width="12.125" style="77" bestFit="1" customWidth="1"/>
    <col min="16" max="16" width="15.125" style="77" customWidth="1"/>
    <col min="17" max="17" width="13.75" style="77" customWidth="1"/>
    <col min="18" max="18" width="14.75" style="77" customWidth="1"/>
    <col min="19" max="23" width="13.875" style="77" bestFit="1" customWidth="1"/>
    <col min="24" max="24" width="13.375" style="77" customWidth="1"/>
    <col min="25" max="25" width="13.125" style="77" customWidth="1"/>
    <col min="26" max="26" width="13.125" style="129" bestFit="1" customWidth="1"/>
    <col min="27" max="27" width="13.875" style="77" customWidth="1"/>
    <col min="28" max="28" width="13.125" style="77" bestFit="1" customWidth="1"/>
    <col min="29" max="30" width="13.875" style="77" bestFit="1" customWidth="1"/>
    <col min="31" max="31" width="16.25" style="77" customWidth="1"/>
    <col min="32" max="34" width="12.125" style="77" bestFit="1" customWidth="1"/>
    <col min="35" max="16384" width="9" style="77"/>
  </cols>
  <sheetData>
    <row r="1" spans="1:34" s="261" customFormat="1" ht="21" customHeight="1" x14ac:dyDescent="0.25">
      <c r="A1" s="2411" t="s">
        <v>460</v>
      </c>
      <c r="B1" s="2411"/>
      <c r="C1" s="2411"/>
      <c r="D1" s="2411"/>
      <c r="E1" s="709">
        <v>42477</v>
      </c>
      <c r="F1" s="709">
        <v>42484</v>
      </c>
      <c r="G1" s="709">
        <v>42491</v>
      </c>
      <c r="H1" s="709">
        <v>42498</v>
      </c>
      <c r="I1" s="709">
        <v>42505</v>
      </c>
      <c r="J1" s="709">
        <v>42512</v>
      </c>
      <c r="K1" s="709">
        <v>42519</v>
      </c>
      <c r="L1" s="709">
        <v>42526</v>
      </c>
      <c r="M1" s="709">
        <v>42533</v>
      </c>
      <c r="N1" s="709">
        <v>42540</v>
      </c>
      <c r="O1" s="709">
        <f t="shared" ref="O1:T1" si="0">N1+7</f>
        <v>42547</v>
      </c>
      <c r="P1" s="709">
        <f t="shared" si="0"/>
        <v>42554</v>
      </c>
      <c r="Q1" s="709">
        <f t="shared" si="0"/>
        <v>42561</v>
      </c>
      <c r="R1" s="709">
        <f t="shared" si="0"/>
        <v>42568</v>
      </c>
      <c r="S1" s="709">
        <f t="shared" si="0"/>
        <v>42575</v>
      </c>
      <c r="T1" s="709">
        <f t="shared" si="0"/>
        <v>42582</v>
      </c>
      <c r="U1" s="709">
        <f t="shared" ref="U1:AG1" si="1">T1+7</f>
        <v>42589</v>
      </c>
      <c r="V1" s="709">
        <f t="shared" si="1"/>
        <v>42596</v>
      </c>
      <c r="W1" s="709">
        <f t="shared" si="1"/>
        <v>42603</v>
      </c>
      <c r="X1" s="709">
        <f t="shared" si="1"/>
        <v>42610</v>
      </c>
      <c r="Y1" s="709">
        <f t="shared" si="1"/>
        <v>42617</v>
      </c>
      <c r="Z1" s="709">
        <f t="shared" si="1"/>
        <v>42624</v>
      </c>
      <c r="AA1" s="709">
        <f t="shared" si="1"/>
        <v>42631</v>
      </c>
      <c r="AB1" s="709">
        <f t="shared" si="1"/>
        <v>42638</v>
      </c>
      <c r="AC1" s="709">
        <f t="shared" si="1"/>
        <v>42645</v>
      </c>
      <c r="AD1" s="709">
        <f t="shared" si="1"/>
        <v>42652</v>
      </c>
      <c r="AE1" s="709">
        <f t="shared" si="1"/>
        <v>42659</v>
      </c>
      <c r="AF1" s="709">
        <f t="shared" si="1"/>
        <v>42666</v>
      </c>
      <c r="AG1" s="709">
        <f t="shared" si="1"/>
        <v>42673</v>
      </c>
      <c r="AH1" s="2284">
        <v>42680</v>
      </c>
    </row>
    <row r="2" spans="1:34" customFormat="1" x14ac:dyDescent="0.25">
      <c r="A2" s="107"/>
      <c r="B2" s="108" t="str">
        <f>IF(COUNTBLANK(A3:A171)&gt;0,"Atualizar formula da coluna A","Titulo Relatórios")</f>
        <v>Titulo Relatórios</v>
      </c>
      <c r="C2" s="117" t="s">
        <v>458</v>
      </c>
      <c r="D2" s="2335" t="s">
        <v>459</v>
      </c>
      <c r="E2" s="101">
        <v>1</v>
      </c>
      <c r="F2" s="101">
        <v>2</v>
      </c>
      <c r="G2" s="101">
        <v>3</v>
      </c>
      <c r="H2" s="101">
        <v>4</v>
      </c>
      <c r="I2" s="101">
        <v>5</v>
      </c>
      <c r="J2" s="101">
        <v>6</v>
      </c>
      <c r="K2" s="101">
        <v>7</v>
      </c>
      <c r="L2" s="101">
        <v>8</v>
      </c>
      <c r="M2" s="101">
        <v>9</v>
      </c>
      <c r="N2" s="101">
        <v>10</v>
      </c>
      <c r="O2" s="101">
        <v>11</v>
      </c>
      <c r="P2" s="101">
        <v>12</v>
      </c>
      <c r="Q2" s="101">
        <v>13</v>
      </c>
      <c r="R2" s="101">
        <v>14</v>
      </c>
      <c r="S2" s="101">
        <v>15</v>
      </c>
      <c r="T2" s="101">
        <v>16</v>
      </c>
      <c r="U2" s="101">
        <v>17</v>
      </c>
      <c r="V2" s="101">
        <v>18</v>
      </c>
      <c r="W2" s="101">
        <v>19</v>
      </c>
      <c r="X2" s="101">
        <v>20</v>
      </c>
      <c r="Y2" s="101">
        <v>21</v>
      </c>
      <c r="Z2" s="101">
        <v>22</v>
      </c>
      <c r="AA2" s="101">
        <v>23</v>
      </c>
      <c r="AB2" s="101">
        <v>24</v>
      </c>
      <c r="AC2" s="101">
        <v>25</v>
      </c>
      <c r="AD2" s="101">
        <v>26</v>
      </c>
      <c r="AE2" s="101">
        <v>27</v>
      </c>
      <c r="AF2" s="101">
        <v>28</v>
      </c>
      <c r="AG2" s="101">
        <v>29</v>
      </c>
      <c r="AH2" s="101">
        <v>30</v>
      </c>
    </row>
    <row r="3" spans="1:34" hidden="1" x14ac:dyDescent="0.25">
      <c r="A3" s="95">
        <v>2</v>
      </c>
      <c r="C3" s="66"/>
      <c r="D3" s="66"/>
      <c r="E3" s="429"/>
      <c r="F3" s="428"/>
      <c r="G3" s="86"/>
      <c r="H3"/>
      <c r="I3"/>
      <c r="J3"/>
      <c r="L3" s="78"/>
      <c r="N3" s="1235"/>
      <c r="R3" s="1592"/>
      <c r="S3" s="1634"/>
      <c r="T3" s="1671"/>
      <c r="U3" s="1765"/>
      <c r="V3" s="1755"/>
      <c r="X3" s="1875"/>
      <c r="Z3" s="1959"/>
      <c r="AA3" s="2001"/>
      <c r="AB3" s="2043"/>
      <c r="AC3" s="2115"/>
      <c r="AD3" s="2130"/>
      <c r="AE3" s="2172"/>
      <c r="AF3" s="2216"/>
      <c r="AG3"/>
      <c r="AH3" s="2298"/>
    </row>
    <row r="4" spans="1:34" hidden="1" x14ac:dyDescent="0.25">
      <c r="A4" s="95">
        <f>A3+1</f>
        <v>3</v>
      </c>
      <c r="C4" s="66"/>
      <c r="D4" s="66"/>
      <c r="E4" s="430"/>
      <c r="F4" s="519"/>
      <c r="G4" s="642"/>
      <c r="H4" s="758"/>
      <c r="I4" s="772"/>
      <c r="J4" s="772"/>
      <c r="K4" s="964"/>
      <c r="L4" s="1177"/>
      <c r="M4" s="1208"/>
      <c r="N4" s="1236"/>
      <c r="O4" s="1314"/>
      <c r="P4" s="1467"/>
      <c r="Q4" s="1535"/>
      <c r="R4" s="1593"/>
      <c r="S4" s="1635"/>
      <c r="T4" s="1672"/>
      <c r="U4" s="1766"/>
      <c r="V4" s="1756"/>
      <c r="W4" s="1829"/>
      <c r="X4" s="1876"/>
      <c r="Y4" s="78"/>
      <c r="Z4" s="1960"/>
      <c r="AA4" s="2002"/>
      <c r="AB4" s="2044"/>
      <c r="AC4" s="2116"/>
      <c r="AD4" s="2131"/>
      <c r="AE4" s="2173"/>
      <c r="AF4" s="2217"/>
      <c r="AG4" s="772"/>
      <c r="AH4" s="2301"/>
    </row>
    <row r="5" spans="1:34" hidden="1" x14ac:dyDescent="0.25">
      <c r="A5" s="95">
        <f t="shared" ref="A5:A68" si="2">A4+1</f>
        <v>4</v>
      </c>
      <c r="C5" s="66"/>
      <c r="D5" s="66"/>
      <c r="E5" s="429"/>
      <c r="F5" s="518"/>
      <c r="G5" s="643"/>
      <c r="H5" s="757"/>
      <c r="I5"/>
      <c r="J5"/>
      <c r="K5" s="963"/>
      <c r="L5" s="1176"/>
      <c r="M5" s="1207"/>
      <c r="N5" s="1235"/>
      <c r="O5" s="1313"/>
      <c r="P5" s="1466"/>
      <c r="Q5" s="1534"/>
      <c r="R5" s="1592"/>
      <c r="S5" s="1634"/>
      <c r="T5" s="1671"/>
      <c r="U5" s="1765"/>
      <c r="V5" s="1755"/>
      <c r="W5" s="1828"/>
      <c r="X5" s="1875"/>
      <c r="Y5" s="83"/>
      <c r="Z5" s="1959"/>
      <c r="AA5" s="2001"/>
      <c r="AB5" s="2043"/>
      <c r="AC5" s="2115"/>
      <c r="AD5" s="2130"/>
      <c r="AE5" s="2172"/>
      <c r="AF5" s="2216"/>
      <c r="AG5"/>
      <c r="AH5" s="2300"/>
    </row>
    <row r="6" spans="1:34" hidden="1" x14ac:dyDescent="0.25">
      <c r="A6" s="95">
        <f t="shared" si="2"/>
        <v>5</v>
      </c>
      <c r="C6" s="66"/>
      <c r="D6" s="66"/>
      <c r="E6" s="429"/>
      <c r="F6" s="518"/>
      <c r="G6" s="643"/>
      <c r="H6" s="757"/>
      <c r="I6"/>
      <c r="J6"/>
      <c r="K6" s="963"/>
      <c r="L6" s="1176"/>
      <c r="M6" s="1207"/>
      <c r="N6" s="1236"/>
      <c r="O6" s="1314"/>
      <c r="P6" s="1467"/>
      <c r="Q6" s="1534"/>
      <c r="R6" s="1592"/>
      <c r="S6" s="1635"/>
      <c r="T6" s="1672"/>
      <c r="U6" s="1766"/>
      <c r="V6" s="1756"/>
      <c r="W6" s="1829"/>
      <c r="X6" s="1876"/>
      <c r="Y6" s="83"/>
      <c r="Z6" s="1959"/>
      <c r="AA6" s="2002"/>
      <c r="AB6" s="2044"/>
      <c r="AC6" s="2116"/>
      <c r="AD6" s="2131"/>
      <c r="AE6" s="2172"/>
      <c r="AF6" s="2216"/>
      <c r="AG6"/>
      <c r="AH6" s="2300"/>
    </row>
    <row r="7" spans="1:34" hidden="1" x14ac:dyDescent="0.25">
      <c r="A7" s="95">
        <f t="shared" si="2"/>
        <v>6</v>
      </c>
      <c r="C7" s="66"/>
      <c r="D7" s="66"/>
      <c r="E7" s="429"/>
      <c r="F7" s="518"/>
      <c r="G7" s="643"/>
      <c r="H7" s="757"/>
      <c r="I7"/>
      <c r="J7"/>
      <c r="K7" s="963"/>
      <c r="L7" s="1176"/>
      <c r="M7" s="1207"/>
      <c r="N7" s="1235"/>
      <c r="O7" s="1313"/>
      <c r="P7" s="1466"/>
      <c r="Q7" s="1535"/>
      <c r="R7" s="1592"/>
      <c r="S7" s="1634"/>
      <c r="T7" s="1671"/>
      <c r="U7" s="1766"/>
      <c r="V7" s="1756"/>
      <c r="W7" s="1829"/>
      <c r="X7" s="1876"/>
      <c r="Y7" s="78"/>
      <c r="Z7" s="1960"/>
      <c r="AA7" s="2002"/>
      <c r="AB7" s="2043"/>
      <c r="AC7" s="2116"/>
      <c r="AD7" s="2130"/>
      <c r="AE7" s="2172"/>
      <c r="AF7" s="2216"/>
      <c r="AG7"/>
      <c r="AH7" s="2300"/>
    </row>
    <row r="8" spans="1:34" hidden="1" x14ac:dyDescent="0.25">
      <c r="A8" s="95">
        <f t="shared" si="2"/>
        <v>7</v>
      </c>
      <c r="C8" s="66"/>
      <c r="D8" s="66"/>
      <c r="E8" s="430"/>
      <c r="F8" s="519"/>
      <c r="G8" s="642"/>
      <c r="H8" s="758"/>
      <c r="I8" s="772"/>
      <c r="J8" s="772"/>
      <c r="K8" s="964"/>
      <c r="L8" s="1177"/>
      <c r="M8" s="1208"/>
      <c r="N8" s="1236"/>
      <c r="O8" s="1314"/>
      <c r="P8" s="1467"/>
      <c r="Q8" s="1535"/>
      <c r="R8" s="1593"/>
      <c r="S8" s="1635"/>
      <c r="T8" s="1672"/>
      <c r="U8" s="1766"/>
      <c r="V8" s="1756"/>
      <c r="W8" s="1829"/>
      <c r="X8" s="1876"/>
      <c r="Y8" s="78"/>
      <c r="Z8" s="1960"/>
      <c r="AA8" s="2002"/>
      <c r="AB8" s="2044"/>
      <c r="AC8" s="2116"/>
      <c r="AD8" s="2131"/>
      <c r="AE8" s="2173"/>
      <c r="AF8" s="2217"/>
      <c r="AG8" s="772"/>
      <c r="AH8" s="2301"/>
    </row>
    <row r="9" spans="1:34" hidden="1" x14ac:dyDescent="0.25">
      <c r="A9" s="95">
        <f t="shared" si="2"/>
        <v>8</v>
      </c>
      <c r="C9" s="66"/>
      <c r="D9" s="66"/>
      <c r="E9" s="431"/>
      <c r="F9" s="520"/>
      <c r="G9" s="644"/>
      <c r="H9" s="759"/>
      <c r="I9" s="299"/>
      <c r="J9" s="299"/>
      <c r="K9" s="965"/>
      <c r="L9" s="1178"/>
      <c r="M9" s="1209"/>
      <c r="N9" s="1237"/>
      <c r="O9" s="1315"/>
      <c r="P9" s="1468"/>
      <c r="Q9" s="1536"/>
      <c r="R9" s="1594"/>
      <c r="S9" s="1636"/>
      <c r="T9" s="1673"/>
      <c r="U9" s="1767"/>
      <c r="V9" s="1757"/>
      <c r="W9" s="1830"/>
      <c r="X9" s="1877"/>
      <c r="Y9" s="83"/>
      <c r="Z9" s="1961"/>
      <c r="AA9" s="2003"/>
      <c r="AB9" s="2045"/>
      <c r="AC9" s="2117"/>
      <c r="AD9" s="2132"/>
      <c r="AE9" s="2174"/>
      <c r="AF9" s="2218"/>
      <c r="AG9" s="299"/>
      <c r="AH9" s="2302"/>
    </row>
    <row r="10" spans="1:34" hidden="1" x14ac:dyDescent="0.25">
      <c r="A10" s="95">
        <f t="shared" si="2"/>
        <v>9</v>
      </c>
      <c r="C10" s="66"/>
      <c r="D10" s="66"/>
      <c r="E10" s="429"/>
      <c r="F10" s="518"/>
      <c r="G10" s="643"/>
      <c r="H10" s="757"/>
      <c r="I10"/>
      <c r="J10"/>
      <c r="K10" s="963"/>
      <c r="L10" s="1176"/>
      <c r="M10" s="1207"/>
      <c r="N10" s="1235"/>
      <c r="O10" s="1313"/>
      <c r="P10" s="1466"/>
      <c r="Q10" s="1534"/>
      <c r="R10" s="1592"/>
      <c r="S10" s="1634"/>
      <c r="T10" s="1671"/>
      <c r="U10" s="1765"/>
      <c r="V10" s="1755"/>
      <c r="W10" s="1828"/>
      <c r="X10" s="1875"/>
      <c r="Y10" s="83"/>
      <c r="Z10" s="1959"/>
      <c r="AA10" s="2001"/>
      <c r="AB10" s="2043"/>
      <c r="AC10" s="2115"/>
      <c r="AD10" s="2130"/>
      <c r="AE10" s="2172"/>
      <c r="AF10" s="2216"/>
      <c r="AG10"/>
      <c r="AH10" s="2300"/>
    </row>
    <row r="11" spans="1:34" hidden="1" x14ac:dyDescent="0.25">
      <c r="A11" s="95">
        <f t="shared" si="2"/>
        <v>10</v>
      </c>
      <c r="C11" s="68"/>
      <c r="D11" s="68"/>
      <c r="E11" s="429"/>
      <c r="F11" s="518"/>
      <c r="G11" s="643"/>
      <c r="H11" s="757"/>
      <c r="I11"/>
      <c r="J11"/>
      <c r="K11" s="963"/>
      <c r="L11" s="1176"/>
      <c r="M11" s="1207"/>
      <c r="N11" s="1235"/>
      <c r="O11" s="1313"/>
      <c r="P11" s="1466"/>
      <c r="Q11" s="1534"/>
      <c r="R11" s="1592"/>
      <c r="S11" s="1634"/>
      <c r="T11" s="1671"/>
      <c r="U11" s="1765"/>
      <c r="V11" s="1755"/>
      <c r="W11" s="1828"/>
      <c r="X11" s="1875"/>
      <c r="Y11" s="83"/>
      <c r="Z11" s="1959"/>
      <c r="AA11" s="2001"/>
      <c r="AB11" s="2043"/>
      <c r="AC11" s="2115"/>
      <c r="AD11" s="2130"/>
      <c r="AE11" s="2172"/>
      <c r="AF11" s="2216"/>
      <c r="AG11"/>
      <c r="AH11" s="2300"/>
    </row>
    <row r="12" spans="1:34" customFormat="1" hidden="1" x14ac:dyDescent="0.25">
      <c r="A12" s="95">
        <f t="shared" si="2"/>
        <v>11</v>
      </c>
      <c r="B12" s="77"/>
      <c r="C12" s="66"/>
      <c r="D12" s="66"/>
      <c r="E12" s="432"/>
      <c r="F12" s="521"/>
      <c r="G12" s="645"/>
      <c r="H12" s="760"/>
      <c r="I12" s="54"/>
      <c r="J12" s="54"/>
      <c r="K12" s="966"/>
      <c r="L12" s="1179"/>
      <c r="M12" s="1210"/>
      <c r="N12" s="1238"/>
      <c r="O12" s="1316"/>
      <c r="P12" s="1469"/>
      <c r="Q12" s="1537"/>
      <c r="R12" s="1595"/>
      <c r="S12" s="1637"/>
      <c r="T12" s="1674"/>
      <c r="U12" s="1768"/>
      <c r="V12" s="1758"/>
      <c r="W12" s="1831"/>
      <c r="X12" s="1878"/>
      <c r="Y12" s="83"/>
      <c r="Z12" s="1962"/>
      <c r="AA12" s="2004"/>
      <c r="AB12" s="2046"/>
      <c r="AC12" s="2118"/>
      <c r="AD12" s="2133"/>
      <c r="AE12" s="2175"/>
      <c r="AF12" s="2219"/>
      <c r="AG12" s="54"/>
      <c r="AH12" s="2303"/>
    </row>
    <row r="13" spans="1:34" hidden="1" x14ac:dyDescent="0.25">
      <c r="A13" s="95">
        <f t="shared" si="2"/>
        <v>12</v>
      </c>
      <c r="C13" s="66"/>
      <c r="D13" s="66"/>
      <c r="E13" s="431"/>
      <c r="F13" s="520"/>
      <c r="G13" s="644"/>
      <c r="H13" s="759"/>
      <c r="I13" s="299"/>
      <c r="J13" s="299"/>
      <c r="K13" s="965"/>
      <c r="L13" s="1178"/>
      <c r="M13" s="1209"/>
      <c r="N13" s="1237"/>
      <c r="O13" s="1315"/>
      <c r="P13" s="1468"/>
      <c r="Q13" s="1536"/>
      <c r="R13" s="1594"/>
      <c r="S13" s="1636"/>
      <c r="T13" s="1673"/>
      <c r="U13" s="1767"/>
      <c r="V13" s="1757"/>
      <c r="W13" s="1830"/>
      <c r="X13" s="1877"/>
      <c r="Y13" s="83"/>
      <c r="Z13" s="1961"/>
      <c r="AA13" s="2003"/>
      <c r="AB13" s="2045"/>
      <c r="AC13" s="2117"/>
      <c r="AD13" s="2132"/>
      <c r="AE13" s="2174"/>
      <c r="AF13" s="2218"/>
      <c r="AG13" s="299"/>
      <c r="AH13" s="2302"/>
    </row>
    <row r="14" spans="1:34" hidden="1" x14ac:dyDescent="0.25">
      <c r="A14" s="95">
        <f t="shared" si="2"/>
        <v>13</v>
      </c>
      <c r="C14" s="66"/>
      <c r="D14" s="66"/>
      <c r="E14" s="435"/>
      <c r="F14" s="517"/>
      <c r="G14" s="517"/>
      <c r="H14" s="517"/>
      <c r="I14" s="517"/>
      <c r="J14" s="517"/>
      <c r="K14" s="517"/>
      <c r="L14" s="1182"/>
      <c r="M14" s="1213"/>
      <c r="N14" s="1220"/>
      <c r="O14" s="1319"/>
      <c r="P14" s="1472"/>
      <c r="Q14" s="1540"/>
      <c r="R14" s="1598"/>
      <c r="S14" s="1640"/>
      <c r="T14" s="1677"/>
      <c r="U14" s="1771"/>
      <c r="V14" s="1761"/>
      <c r="W14" s="1834"/>
      <c r="X14" s="1881"/>
      <c r="Y14" s="80"/>
      <c r="Z14" s="1965"/>
      <c r="AA14" s="2007"/>
      <c r="AB14" s="2049"/>
      <c r="AC14" s="2121"/>
      <c r="AD14" s="2136"/>
      <c r="AE14" s="2178"/>
      <c r="AF14" s="2222"/>
      <c r="AG14" s="604"/>
      <c r="AH14" s="2308"/>
    </row>
    <row r="15" spans="1:34" s="654" customFormat="1" hidden="1" x14ac:dyDescent="0.25">
      <c r="A15" s="95">
        <f t="shared" si="2"/>
        <v>14</v>
      </c>
      <c r="C15" s="655"/>
      <c r="D15" s="655"/>
      <c r="E15" s="439"/>
      <c r="F15" s="592"/>
      <c r="G15" s="592"/>
      <c r="H15" s="592"/>
      <c r="I15" s="592"/>
      <c r="J15" s="592"/>
      <c r="K15" s="592"/>
      <c r="L15" s="1183"/>
      <c r="M15" s="1213"/>
      <c r="N15" s="1220"/>
      <c r="O15" s="1319"/>
      <c r="P15" s="1472"/>
      <c r="Q15" s="1540"/>
      <c r="R15" s="1598"/>
      <c r="S15" s="1640"/>
      <c r="T15" s="1677"/>
      <c r="U15" s="1771"/>
      <c r="V15" s="1761"/>
      <c r="W15" s="1834"/>
      <c r="X15" s="1881"/>
      <c r="Z15" s="1965"/>
      <c r="AA15" s="2007"/>
      <c r="AB15" s="2049"/>
      <c r="AC15" s="2121"/>
      <c r="AD15" s="2136"/>
      <c r="AE15" s="2178"/>
      <c r="AF15" s="2222"/>
      <c r="AG15" s="604"/>
      <c r="AH15" s="2308"/>
    </row>
    <row r="16" spans="1:34" hidden="1" x14ac:dyDescent="0.25">
      <c r="A16" s="95">
        <f t="shared" si="2"/>
        <v>15</v>
      </c>
      <c r="C16" s="66"/>
      <c r="D16" s="66"/>
      <c r="E16" s="431"/>
      <c r="F16" s="520"/>
      <c r="G16" s="644"/>
      <c r="H16" s="759"/>
      <c r="I16" s="299"/>
      <c r="J16" s="299"/>
      <c r="K16" s="965"/>
      <c r="L16" s="1178"/>
      <c r="M16" s="1209"/>
      <c r="N16" s="1237"/>
      <c r="O16" s="1315"/>
      <c r="P16" s="1468"/>
      <c r="Q16" s="1536"/>
      <c r="R16" s="1594"/>
      <c r="S16" s="1636"/>
      <c r="T16" s="1673"/>
      <c r="U16" s="1767"/>
      <c r="V16" s="1757"/>
      <c r="W16" s="1830"/>
      <c r="X16" s="1877"/>
      <c r="Y16" s="83"/>
      <c r="Z16" s="1961"/>
      <c r="AA16" s="2003"/>
      <c r="AB16" s="2045"/>
      <c r="AC16" s="2117"/>
      <c r="AD16" s="2132"/>
      <c r="AE16" s="2174"/>
      <c r="AF16" s="2218"/>
      <c r="AG16" s="299"/>
      <c r="AH16" s="2302"/>
    </row>
    <row r="17" spans="1:35" hidden="1" x14ac:dyDescent="0.25">
      <c r="A17" s="95">
        <f t="shared" si="2"/>
        <v>16</v>
      </c>
      <c r="C17" s="66"/>
      <c r="D17" s="66"/>
      <c r="E17" s="431"/>
      <c r="F17" s="520"/>
      <c r="G17" s="644"/>
      <c r="H17" s="759"/>
      <c r="I17" s="299"/>
      <c r="J17" s="299"/>
      <c r="K17" s="965"/>
      <c r="L17" s="1178"/>
      <c r="M17" s="1209"/>
      <c r="N17" s="1237"/>
      <c r="O17" s="1315"/>
      <c r="P17" s="1468"/>
      <c r="Q17" s="1536"/>
      <c r="R17" s="1594"/>
      <c r="S17" s="1636"/>
      <c r="T17" s="1673"/>
      <c r="U17" s="1767"/>
      <c r="V17" s="1757"/>
      <c r="W17" s="1830"/>
      <c r="X17" s="1877"/>
      <c r="Y17" s="83"/>
      <c r="Z17" s="1961"/>
      <c r="AA17" s="2003"/>
      <c r="AB17" s="2045"/>
      <c r="AC17" s="2117"/>
      <c r="AD17" s="2132"/>
      <c r="AE17" s="2174"/>
      <c r="AF17" s="2218"/>
      <c r="AG17" s="299"/>
      <c r="AH17" s="2302"/>
    </row>
    <row r="18" spans="1:35" hidden="1" x14ac:dyDescent="0.25">
      <c r="A18" s="95">
        <f t="shared" si="2"/>
        <v>17</v>
      </c>
      <c r="C18" s="66"/>
      <c r="D18" s="66"/>
      <c r="E18" s="431"/>
      <c r="F18" s="520"/>
      <c r="G18" s="644"/>
      <c r="H18" s="759"/>
      <c r="I18" s="299"/>
      <c r="J18" s="299"/>
      <c r="K18" s="965"/>
      <c r="L18" s="1178"/>
      <c r="M18" s="1209"/>
      <c r="N18" s="1237"/>
      <c r="O18" s="1315"/>
      <c r="P18" s="1468"/>
      <c r="Q18" s="1536"/>
      <c r="R18" s="1594"/>
      <c r="S18" s="1636"/>
      <c r="T18" s="1673"/>
      <c r="U18" s="1767"/>
      <c r="V18" s="1757"/>
      <c r="W18" s="1830"/>
      <c r="X18" s="1877"/>
      <c r="Y18" s="83"/>
      <c r="Z18" s="1961"/>
      <c r="AA18" s="2003"/>
      <c r="AB18" s="2045"/>
      <c r="AC18" s="2117"/>
      <c r="AD18" s="2132"/>
      <c r="AE18" s="2174"/>
      <c r="AF18" s="2218"/>
      <c r="AG18" s="299"/>
      <c r="AH18" s="2302"/>
    </row>
    <row r="19" spans="1:35" ht="15" x14ac:dyDescent="0.25">
      <c r="A19" s="95">
        <f t="shared" si="2"/>
        <v>18</v>
      </c>
      <c r="B19" s="2334" t="s">
        <v>416</v>
      </c>
      <c r="C19" s="66" t="str">
        <f>B19</f>
        <v>Indicador 1</v>
      </c>
      <c r="D19" s="66" t="s">
        <v>63</v>
      </c>
      <c r="E19" s="430">
        <v>70299</v>
      </c>
      <c r="F19" s="478">
        <v>51826</v>
      </c>
      <c r="G19" s="478">
        <v>53276</v>
      </c>
      <c r="H19" s="478">
        <v>55103</v>
      </c>
      <c r="I19" s="478">
        <v>71906</v>
      </c>
      <c r="J19" s="478">
        <v>70710</v>
      </c>
      <c r="K19" s="478">
        <v>68124</v>
      </c>
      <c r="L19" s="478">
        <v>74449</v>
      </c>
      <c r="M19" s="478">
        <v>50267</v>
      </c>
      <c r="N19" s="478">
        <v>71664</v>
      </c>
      <c r="O19" s="478">
        <v>61517</v>
      </c>
      <c r="P19" s="478">
        <v>71498</v>
      </c>
      <c r="Q19" s="478">
        <v>67566</v>
      </c>
      <c r="R19" s="478">
        <v>58890</v>
      </c>
      <c r="S19" s="478">
        <v>66192</v>
      </c>
      <c r="T19" s="478">
        <v>74064</v>
      </c>
      <c r="U19" s="478">
        <v>72819</v>
      </c>
      <c r="V19" s="478">
        <v>70646</v>
      </c>
      <c r="W19" s="478">
        <v>69161</v>
      </c>
      <c r="X19" s="478">
        <v>53001</v>
      </c>
      <c r="Y19" s="478">
        <v>69556</v>
      </c>
      <c r="Z19" s="478">
        <v>67333</v>
      </c>
      <c r="AA19" s="478">
        <v>56949</v>
      </c>
      <c r="AB19" s="478">
        <v>57422</v>
      </c>
      <c r="AC19" s="478">
        <v>66452</v>
      </c>
      <c r="AD19" s="478">
        <v>51205</v>
      </c>
      <c r="AE19" s="478">
        <v>71949</v>
      </c>
      <c r="AF19" s="478">
        <v>71679</v>
      </c>
      <c r="AG19" s="478">
        <v>72415</v>
      </c>
      <c r="AH19" s="478">
        <v>74854</v>
      </c>
    </row>
    <row r="20" spans="1:35" hidden="1" x14ac:dyDescent="0.25">
      <c r="A20" s="95">
        <f t="shared" si="2"/>
        <v>19</v>
      </c>
      <c r="C20" s="66"/>
      <c r="D20" s="66"/>
      <c r="E20" s="430"/>
      <c r="F20" s="519"/>
      <c r="G20" s="642"/>
      <c r="H20" s="758"/>
      <c r="I20" s="772"/>
      <c r="J20" s="772"/>
      <c r="K20" s="964"/>
      <c r="L20" s="1177"/>
      <c r="M20" s="1208"/>
      <c r="N20" s="1236"/>
      <c r="O20" s="1314"/>
      <c r="P20" s="1467"/>
      <c r="Q20" s="1535"/>
      <c r="R20" s="1593"/>
      <c r="S20" s="1635"/>
      <c r="T20" s="1672"/>
      <c r="U20" s="1766"/>
      <c r="V20" s="1756"/>
      <c r="W20" s="1829"/>
      <c r="X20" s="1876"/>
      <c r="Y20" s="78"/>
      <c r="Z20" s="1960"/>
      <c r="AA20" s="2002"/>
      <c r="AB20" s="2044"/>
      <c r="AC20" s="2116"/>
      <c r="AD20" s="2131"/>
      <c r="AE20" s="2173"/>
      <c r="AF20" s="2217"/>
      <c r="AG20" s="772"/>
      <c r="AH20" s="2301"/>
    </row>
    <row r="21" spans="1:35" hidden="1" x14ac:dyDescent="0.25">
      <c r="A21" s="95">
        <f t="shared" si="2"/>
        <v>20</v>
      </c>
      <c r="C21" s="66"/>
      <c r="D21" s="66"/>
      <c r="E21" s="432"/>
      <c r="F21" s="521"/>
      <c r="G21" s="645"/>
      <c r="H21" s="760"/>
      <c r="I21" s="54"/>
      <c r="J21" s="54"/>
      <c r="K21" s="966"/>
      <c r="L21" s="1179"/>
      <c r="M21" s="1210"/>
      <c r="N21" s="1238"/>
      <c r="O21" s="1316"/>
      <c r="P21" s="1469"/>
      <c r="Q21" s="1537"/>
      <c r="R21" s="1595"/>
      <c r="S21" s="1637"/>
      <c r="T21" s="1674"/>
      <c r="U21" s="1768"/>
      <c r="V21" s="1758"/>
      <c r="W21" s="1831"/>
      <c r="X21" s="1878"/>
      <c r="Y21" s="82"/>
      <c r="Z21" s="1962"/>
      <c r="AA21" s="2004"/>
      <c r="AB21" s="2046"/>
      <c r="AC21" s="2118"/>
      <c r="AD21" s="2133"/>
      <c r="AE21" s="2175"/>
      <c r="AF21" s="2219"/>
      <c r="AG21" s="54"/>
      <c r="AH21" s="2303"/>
    </row>
    <row r="22" spans="1:35" hidden="1" x14ac:dyDescent="0.25">
      <c r="A22" s="95">
        <f t="shared" si="2"/>
        <v>21</v>
      </c>
      <c r="C22" s="66"/>
      <c r="D22" s="66"/>
      <c r="E22" s="432"/>
      <c r="F22" s="521"/>
      <c r="G22" s="645"/>
      <c r="H22" s="760"/>
      <c r="I22" s="54"/>
      <c r="J22" s="54"/>
      <c r="K22" s="966"/>
      <c r="L22" s="1179"/>
      <c r="M22" s="1210"/>
      <c r="N22" s="1238"/>
      <c r="O22" s="1316"/>
      <c r="P22" s="1469"/>
      <c r="Q22" s="1537"/>
      <c r="R22" s="1595"/>
      <c r="S22" s="1637"/>
      <c r="T22" s="1674"/>
      <c r="U22" s="1768"/>
      <c r="V22" s="1758"/>
      <c r="W22" s="1831"/>
      <c r="X22" s="1878"/>
      <c r="Y22" s="82"/>
      <c r="Z22" s="1962"/>
      <c r="AA22" s="2004"/>
      <c r="AB22" s="2046"/>
      <c r="AC22" s="2118"/>
      <c r="AD22" s="2133"/>
      <c r="AE22" s="2175"/>
      <c r="AF22" s="2219"/>
      <c r="AG22" s="54"/>
      <c r="AH22" s="2303"/>
    </row>
    <row r="23" spans="1:35" x14ac:dyDescent="0.25">
      <c r="A23" s="95">
        <f t="shared" si="2"/>
        <v>22</v>
      </c>
      <c r="B23" s="2334" t="s">
        <v>452</v>
      </c>
      <c r="C23" s="66" t="str">
        <f>B23</f>
        <v>Indicador 2</v>
      </c>
      <c r="D23" s="66" t="s">
        <v>62</v>
      </c>
      <c r="E23" s="431">
        <v>6639</v>
      </c>
      <c r="F23" s="520">
        <v>4820</v>
      </c>
      <c r="G23" s="644">
        <v>3570</v>
      </c>
      <c r="H23" s="759">
        <v>5260</v>
      </c>
      <c r="I23" s="299">
        <v>5431</v>
      </c>
      <c r="J23" s="299">
        <v>6456</v>
      </c>
      <c r="K23" s="965">
        <v>4345</v>
      </c>
      <c r="L23" s="1178">
        <v>5832</v>
      </c>
      <c r="M23" s="1209">
        <v>5333</v>
      </c>
      <c r="N23" s="1237">
        <v>5432</v>
      </c>
      <c r="O23" s="1315">
        <v>5132</v>
      </c>
      <c r="P23" s="1468">
        <v>6689</v>
      </c>
      <c r="Q23" s="1536">
        <v>2909</v>
      </c>
      <c r="R23" s="1594">
        <v>4824</v>
      </c>
      <c r="S23" s="1636">
        <v>6738</v>
      </c>
      <c r="T23" s="1673">
        <v>4498</v>
      </c>
      <c r="U23" s="1767">
        <v>4105</v>
      </c>
      <c r="V23" s="1757">
        <v>6145</v>
      </c>
      <c r="W23" s="1830">
        <v>3964</v>
      </c>
      <c r="X23" s="1877">
        <v>5402</v>
      </c>
      <c r="Y23" s="83">
        <v>2916</v>
      </c>
      <c r="Z23" s="1961">
        <v>4985</v>
      </c>
      <c r="AA23" s="2003">
        <v>3729</v>
      </c>
      <c r="AB23" s="2045">
        <v>4466</v>
      </c>
      <c r="AC23" s="2117">
        <v>4593</v>
      </c>
      <c r="AD23" s="2132">
        <v>5819</v>
      </c>
      <c r="AE23" s="2174">
        <v>5562</v>
      </c>
      <c r="AF23" s="2218">
        <v>5876</v>
      </c>
      <c r="AG23" s="299">
        <v>6569</v>
      </c>
      <c r="AH23" s="2302">
        <v>5340</v>
      </c>
    </row>
    <row r="24" spans="1:35" ht="15" x14ac:dyDescent="0.25">
      <c r="A24" s="95">
        <f t="shared" si="2"/>
        <v>23</v>
      </c>
      <c r="B24" s="2334" t="s">
        <v>457</v>
      </c>
      <c r="C24" s="66" t="str">
        <f>B24</f>
        <v>Indicador 10</v>
      </c>
      <c r="D24" s="86"/>
      <c r="E24" s="283">
        <v>90.128740105360023</v>
      </c>
      <c r="F24" s="283">
        <v>85.128740105360023</v>
      </c>
      <c r="G24" s="283">
        <v>89.172217763649456</v>
      </c>
      <c r="H24" s="283">
        <v>89.172217763649456</v>
      </c>
      <c r="I24" s="283">
        <v>89.172217763649456</v>
      </c>
      <c r="J24" s="283">
        <v>97.172217763649456</v>
      </c>
      <c r="K24" s="283">
        <v>97.172217763649456</v>
      </c>
      <c r="L24" s="283">
        <v>91.084847840289584</v>
      </c>
      <c r="M24" s="283">
        <v>79.084847840289584</v>
      </c>
      <c r="N24" s="283">
        <v>83.084847840289584</v>
      </c>
      <c r="O24" s="283">
        <v>80.084847840289584</v>
      </c>
      <c r="P24" s="283">
        <v>81.000802528674029</v>
      </c>
      <c r="Q24" s="283">
        <v>82.000802528674029</v>
      </c>
      <c r="R24" s="283">
        <v>86.000802528674029</v>
      </c>
      <c r="S24" s="283">
        <v>97.000802528674029</v>
      </c>
      <c r="T24" s="283">
        <v>82.000802528674029</v>
      </c>
      <c r="U24" s="283">
        <v>96.141072352517142</v>
      </c>
      <c r="V24" s="283">
        <v>88.141072352517142</v>
      </c>
      <c r="W24" s="283">
        <v>82.141072352517142</v>
      </c>
      <c r="X24" s="283">
        <v>95.141072352517142</v>
      </c>
      <c r="Y24" s="283">
        <v>79.089189551771156</v>
      </c>
      <c r="Z24" s="283">
        <v>82.089189551771156</v>
      </c>
      <c r="AA24" s="283">
        <v>89.089189551771156</v>
      </c>
      <c r="AB24" s="283">
        <v>97.089189551771156</v>
      </c>
      <c r="AC24" s="283">
        <v>81.884547810118832</v>
      </c>
      <c r="AD24" s="283">
        <v>81.884547810118832</v>
      </c>
      <c r="AE24" s="283">
        <v>79.884547810118832</v>
      </c>
      <c r="AF24" s="283">
        <v>89.884547810118832</v>
      </c>
      <c r="AG24" s="283">
        <v>94.884547810118832</v>
      </c>
      <c r="AH24" s="283">
        <v>95.690580290704617</v>
      </c>
      <c r="AI24" s="86"/>
    </row>
    <row r="25" spans="1:35" hidden="1" x14ac:dyDescent="0.25">
      <c r="A25" s="95">
        <f t="shared" si="2"/>
        <v>24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</row>
    <row r="26" spans="1:35" hidden="1" x14ac:dyDescent="0.25">
      <c r="A26" s="95">
        <f t="shared" si="2"/>
        <v>25</v>
      </c>
      <c r="C26" s="66"/>
      <c r="D26" s="66"/>
      <c r="E26" s="431"/>
      <c r="F26" s="520"/>
      <c r="G26" s="644"/>
      <c r="H26" s="759"/>
      <c r="I26" s="299"/>
      <c r="J26" s="299"/>
      <c r="K26" s="965"/>
      <c r="L26" s="1178"/>
      <c r="M26" s="1209"/>
      <c r="N26" s="1237"/>
      <c r="O26" s="1315"/>
      <c r="P26" s="1468"/>
      <c r="Q26" s="1536"/>
      <c r="R26" s="1594"/>
      <c r="S26" s="1636"/>
      <c r="T26" s="1673"/>
      <c r="U26" s="1767"/>
      <c r="V26" s="1757"/>
      <c r="W26" s="1830"/>
      <c r="X26" s="1877"/>
      <c r="Y26" s="83"/>
      <c r="Z26" s="1961"/>
      <c r="AA26" s="2003"/>
      <c r="AB26" s="2045"/>
      <c r="AC26" s="2117"/>
      <c r="AD26" s="2132"/>
      <c r="AE26" s="2174"/>
      <c r="AF26" s="2218"/>
      <c r="AG26" s="299"/>
      <c r="AH26" s="2302"/>
    </row>
    <row r="27" spans="1:35" hidden="1" x14ac:dyDescent="0.25">
      <c r="A27" s="95">
        <f t="shared" si="2"/>
        <v>26</v>
      </c>
      <c r="C27" s="66"/>
      <c r="D27" s="66"/>
      <c r="E27" s="431"/>
      <c r="F27" s="520"/>
      <c r="G27" s="644"/>
      <c r="H27" s="759"/>
      <c r="I27" s="299"/>
      <c r="J27" s="299"/>
      <c r="K27" s="965"/>
      <c r="L27" s="1178"/>
      <c r="M27" s="1209"/>
      <c r="N27" s="1237"/>
      <c r="O27" s="1315"/>
      <c r="P27" s="1468"/>
      <c r="Q27" s="1536"/>
      <c r="R27" s="1594"/>
      <c r="S27" s="1636"/>
      <c r="T27" s="1673"/>
      <c r="U27" s="1767"/>
      <c r="V27" s="1757"/>
      <c r="W27" s="1830"/>
      <c r="X27" s="1877"/>
      <c r="Y27" s="83"/>
      <c r="Z27" s="1961"/>
      <c r="AA27" s="2003"/>
      <c r="AB27" s="2045"/>
      <c r="AC27" s="2117"/>
      <c r="AD27" s="2132"/>
      <c r="AE27" s="2174"/>
      <c r="AF27" s="2218"/>
      <c r="AG27" s="299"/>
      <c r="AH27" s="2302"/>
    </row>
    <row r="28" spans="1:35" hidden="1" x14ac:dyDescent="0.25">
      <c r="A28" s="95">
        <f t="shared" si="2"/>
        <v>27</v>
      </c>
      <c r="C28" s="68"/>
      <c r="D28" s="68"/>
      <c r="E28" s="429"/>
      <c r="F28" s="518"/>
      <c r="G28" s="643"/>
      <c r="H28" s="757"/>
      <c r="I28"/>
      <c r="J28"/>
      <c r="K28" s="963"/>
      <c r="L28" s="1176"/>
      <c r="M28" s="1207"/>
      <c r="N28" s="1235"/>
      <c r="O28" s="1313"/>
      <c r="P28" s="1466"/>
      <c r="Q28" s="1534"/>
      <c r="R28" s="1592"/>
      <c r="S28" s="1634"/>
      <c r="T28" s="1671"/>
      <c r="U28" s="1765"/>
      <c r="V28" s="1755"/>
      <c r="W28" s="1828"/>
      <c r="X28" s="1875"/>
      <c r="Y28" s="83"/>
      <c r="Z28" s="1959"/>
      <c r="AA28" s="2001"/>
      <c r="AB28" s="2043"/>
      <c r="AC28" s="2115"/>
      <c r="AD28" s="2130"/>
      <c r="AE28" s="2172"/>
      <c r="AF28" s="2216"/>
      <c r="AG28"/>
      <c r="AH28" s="2300"/>
    </row>
    <row r="29" spans="1:35" hidden="1" x14ac:dyDescent="0.25">
      <c r="A29" s="95">
        <f t="shared" si="2"/>
        <v>28</v>
      </c>
      <c r="C29" s="66"/>
      <c r="D29" s="66"/>
      <c r="E29" s="431"/>
      <c r="F29" s="520"/>
      <c r="G29" s="644"/>
      <c r="H29" s="759"/>
      <c r="I29" s="299"/>
      <c r="J29" s="299"/>
      <c r="K29" s="965"/>
      <c r="L29" s="1178"/>
      <c r="M29" s="1209"/>
      <c r="N29" s="1237"/>
      <c r="O29" s="1315"/>
      <c r="P29" s="1468"/>
      <c r="Q29" s="1536"/>
      <c r="R29" s="1594"/>
      <c r="S29" s="1636"/>
      <c r="T29" s="1673"/>
      <c r="U29" s="1767"/>
      <c r="V29" s="1757"/>
      <c r="W29" s="1830"/>
      <c r="X29" s="1877"/>
      <c r="Y29" s="83"/>
      <c r="Z29" s="1961"/>
      <c r="AA29" s="2003"/>
      <c r="AB29" s="2045"/>
      <c r="AC29" s="2117"/>
      <c r="AD29" s="2132"/>
      <c r="AE29" s="2174"/>
      <c r="AF29" s="2218"/>
      <c r="AG29" s="299"/>
      <c r="AH29" s="2302"/>
    </row>
    <row r="30" spans="1:35" hidden="1" x14ac:dyDescent="0.25">
      <c r="A30" s="95">
        <f t="shared" si="2"/>
        <v>29</v>
      </c>
      <c r="C30" s="73"/>
      <c r="D30" s="73"/>
      <c r="E30" s="433"/>
      <c r="F30" s="522"/>
      <c r="G30" s="646"/>
      <c r="H30" s="761"/>
      <c r="I30" s="773"/>
      <c r="J30" s="773"/>
      <c r="K30" s="967"/>
      <c r="L30" s="1180"/>
      <c r="M30" s="1211"/>
      <c r="N30" s="1239"/>
      <c r="O30" s="1317"/>
      <c r="P30" s="1470"/>
      <c r="Q30" s="1538"/>
      <c r="R30" s="1596"/>
      <c r="S30" s="1638"/>
      <c r="T30" s="1675"/>
      <c r="U30" s="1769"/>
      <c r="V30" s="1759"/>
      <c r="W30" s="1832"/>
      <c r="X30" s="1879"/>
      <c r="Y30" s="83"/>
      <c r="Z30" s="1963"/>
      <c r="AA30" s="2005"/>
      <c r="AB30" s="2047"/>
      <c r="AC30" s="2119"/>
      <c r="AD30" s="2134"/>
      <c r="AE30" s="2176"/>
      <c r="AF30" s="2220"/>
      <c r="AG30" s="773"/>
      <c r="AH30" s="2304"/>
    </row>
    <row r="31" spans="1:35" hidden="1" x14ac:dyDescent="0.25">
      <c r="A31" s="95">
        <f t="shared" si="2"/>
        <v>30</v>
      </c>
      <c r="C31" s="66"/>
      <c r="D31" s="66"/>
      <c r="E31" s="431"/>
      <c r="F31" s="520"/>
      <c r="G31" s="644"/>
      <c r="H31" s="759"/>
      <c r="I31" s="299"/>
      <c r="J31" s="299"/>
      <c r="K31" s="965"/>
      <c r="L31" s="1178"/>
      <c r="M31" s="1209"/>
      <c r="N31" s="1237"/>
      <c r="O31" s="1315"/>
      <c r="P31" s="1468"/>
      <c r="Q31" s="1536"/>
      <c r="R31" s="1594"/>
      <c r="S31" s="1636"/>
      <c r="T31" s="1673"/>
      <c r="U31" s="1767"/>
      <c r="V31" s="1757"/>
      <c r="W31" s="1830"/>
      <c r="X31" s="1877"/>
      <c r="Y31" s="83"/>
      <c r="Z31" s="1961"/>
      <c r="AA31" s="2003"/>
      <c r="AB31" s="2045"/>
      <c r="AC31" s="2117"/>
      <c r="AD31" s="2132"/>
      <c r="AE31" s="2174"/>
      <c r="AF31" s="2218"/>
      <c r="AG31" s="299"/>
      <c r="AH31" s="2302"/>
    </row>
    <row r="32" spans="1:35" hidden="1" x14ac:dyDescent="0.25">
      <c r="A32" s="95">
        <f t="shared" si="2"/>
        <v>31</v>
      </c>
      <c r="C32" s="66"/>
      <c r="D32" s="66"/>
      <c r="E32" s="431"/>
      <c r="F32" s="520"/>
      <c r="G32" s="644"/>
      <c r="H32" s="759"/>
      <c r="I32" s="299"/>
      <c r="J32" s="299"/>
      <c r="K32" s="965"/>
      <c r="L32" s="1178"/>
      <c r="M32" s="1209"/>
      <c r="N32" s="1237"/>
      <c r="O32" s="1315"/>
      <c r="P32" s="1468"/>
      <c r="Q32" s="1536"/>
      <c r="R32" s="1594"/>
      <c r="S32" s="1636"/>
      <c r="T32" s="1673"/>
      <c r="U32" s="1767"/>
      <c r="V32" s="1757"/>
      <c r="W32" s="1830"/>
      <c r="X32" s="1877"/>
      <c r="Y32" s="83"/>
      <c r="Z32" s="1961"/>
      <c r="AA32" s="2003"/>
      <c r="AB32" s="2045"/>
      <c r="AC32" s="2117"/>
      <c r="AD32" s="2132"/>
      <c r="AE32" s="2174"/>
      <c r="AF32" s="2218"/>
      <c r="AG32" s="299"/>
      <c r="AH32" s="2302"/>
    </row>
    <row r="33" spans="1:16375" hidden="1" x14ac:dyDescent="0.25">
      <c r="A33" s="95">
        <f t="shared" si="2"/>
        <v>32</v>
      </c>
      <c r="C33" s="73"/>
      <c r="D33" s="73"/>
      <c r="E33" s="433"/>
      <c r="F33" s="522"/>
      <c r="G33" s="646"/>
      <c r="H33" s="761"/>
      <c r="I33" s="773"/>
      <c r="J33" s="773"/>
      <c r="K33" s="967"/>
      <c r="L33" s="1180"/>
      <c r="M33" s="1211"/>
      <c r="N33" s="1239"/>
      <c r="O33" s="1317"/>
      <c r="P33" s="1470"/>
      <c r="Q33" s="1538"/>
      <c r="R33" s="1596"/>
      <c r="S33" s="1638"/>
      <c r="T33" s="1675"/>
      <c r="U33" s="1769"/>
      <c r="V33" s="1759"/>
      <c r="W33" s="1832"/>
      <c r="X33" s="1879"/>
      <c r="Y33" s="83"/>
      <c r="Z33" s="1963"/>
      <c r="AA33" s="2005"/>
      <c r="AB33" s="2047"/>
      <c r="AC33" s="2119"/>
      <c r="AD33" s="2134"/>
      <c r="AE33" s="2176"/>
      <c r="AF33" s="2220"/>
      <c r="AG33" s="773"/>
      <c r="AH33" s="2304"/>
    </row>
    <row r="34" spans="1:16375" x14ac:dyDescent="0.25">
      <c r="A34" s="95">
        <f t="shared" si="2"/>
        <v>33</v>
      </c>
      <c r="B34" s="2334" t="s">
        <v>424</v>
      </c>
      <c r="C34" s="66" t="str">
        <f>B34</f>
        <v>Indicador 3</v>
      </c>
      <c r="D34" s="66" t="s">
        <v>23</v>
      </c>
      <c r="E34" s="98">
        <v>6356</v>
      </c>
      <c r="F34" s="98">
        <v>7326</v>
      </c>
      <c r="G34" s="98">
        <v>6909</v>
      </c>
      <c r="H34" s="98">
        <v>7046</v>
      </c>
      <c r="I34" s="98">
        <v>7422</v>
      </c>
      <c r="J34" s="98">
        <v>7842</v>
      </c>
      <c r="K34" s="98">
        <v>6632</v>
      </c>
      <c r="L34" s="98">
        <v>6425</v>
      </c>
      <c r="M34" s="98">
        <v>6774</v>
      </c>
      <c r="N34" s="98">
        <v>7050</v>
      </c>
      <c r="O34" s="98">
        <v>7001</v>
      </c>
      <c r="P34" s="98">
        <v>7753</v>
      </c>
      <c r="Q34" s="98">
        <v>6825</v>
      </c>
      <c r="R34" s="98">
        <v>6955</v>
      </c>
      <c r="S34" s="98">
        <v>7095</v>
      </c>
      <c r="T34" s="98">
        <v>7867</v>
      </c>
      <c r="U34" s="98">
        <v>6558</v>
      </c>
      <c r="V34" s="98">
        <v>6844</v>
      </c>
      <c r="W34" s="98">
        <v>7354</v>
      </c>
      <c r="X34" s="98">
        <v>6567</v>
      </c>
      <c r="Y34" s="98">
        <v>7857</v>
      </c>
      <c r="Z34" s="98">
        <v>6338</v>
      </c>
      <c r="AA34" s="98">
        <v>6658</v>
      </c>
      <c r="AB34" s="98">
        <v>7796</v>
      </c>
      <c r="AC34" s="98">
        <v>7245</v>
      </c>
      <c r="AD34" s="98">
        <v>7065</v>
      </c>
      <c r="AE34" s="98">
        <v>7407</v>
      </c>
      <c r="AF34" s="98">
        <v>7553</v>
      </c>
      <c r="AG34" s="98">
        <v>7243</v>
      </c>
      <c r="AH34" s="98">
        <v>6646</v>
      </c>
      <c r="AI34" s="86"/>
    </row>
    <row r="35" spans="1:16375" ht="15" x14ac:dyDescent="0.25">
      <c r="A35" s="95">
        <f t="shared" si="2"/>
        <v>34</v>
      </c>
      <c r="B35" s="2334" t="s">
        <v>453</v>
      </c>
      <c r="C35" s="66" t="str">
        <f>B35</f>
        <v>Indicador 4</v>
      </c>
      <c r="D35" s="66" t="s">
        <v>24</v>
      </c>
      <c r="E35" s="2337">
        <v>6452</v>
      </c>
      <c r="F35" s="2337">
        <v>5844</v>
      </c>
      <c r="G35" s="2337">
        <v>5640</v>
      </c>
      <c r="H35" s="2337">
        <v>5920</v>
      </c>
      <c r="I35" s="2337">
        <v>5664</v>
      </c>
      <c r="J35" s="2337">
        <v>5787</v>
      </c>
      <c r="K35" s="2337">
        <v>6127</v>
      </c>
      <c r="L35" s="2337">
        <v>5561</v>
      </c>
      <c r="M35" s="2337">
        <v>6087</v>
      </c>
      <c r="N35" s="2337">
        <v>5615</v>
      </c>
      <c r="O35" s="2337">
        <v>5952</v>
      </c>
      <c r="P35" s="2337">
        <v>6015</v>
      </c>
      <c r="Q35" s="2337">
        <v>6390</v>
      </c>
      <c r="R35" s="2337">
        <v>5963</v>
      </c>
      <c r="S35" s="2337">
        <v>5721</v>
      </c>
      <c r="T35" s="2337">
        <v>6067</v>
      </c>
      <c r="U35" s="2337">
        <v>5563</v>
      </c>
      <c r="V35" s="2337">
        <v>5455</v>
      </c>
      <c r="W35" s="2337">
        <v>6022</v>
      </c>
      <c r="X35" s="2337">
        <v>4990</v>
      </c>
      <c r="Y35" s="2337">
        <v>5703</v>
      </c>
      <c r="Z35" s="2337">
        <v>5753</v>
      </c>
      <c r="AA35" s="2337">
        <v>6339</v>
      </c>
      <c r="AB35" s="2337">
        <v>5925</v>
      </c>
      <c r="AC35" s="2337">
        <v>5138</v>
      </c>
      <c r="AD35" s="2337">
        <v>5587</v>
      </c>
      <c r="AE35" s="2337">
        <v>5793</v>
      </c>
      <c r="AF35" s="2337">
        <v>5225</v>
      </c>
      <c r="AG35" s="2337">
        <v>6338</v>
      </c>
      <c r="AH35" s="2337">
        <v>5927</v>
      </c>
      <c r="AI35" s="86"/>
    </row>
    <row r="36" spans="1:16375" hidden="1" x14ac:dyDescent="0.25">
      <c r="A36" s="95">
        <f t="shared" si="2"/>
        <v>35</v>
      </c>
      <c r="C36" s="66"/>
      <c r="D36" s="66"/>
      <c r="E36" s="432"/>
      <c r="F36" s="521"/>
      <c r="G36" s="645"/>
      <c r="H36" s="760"/>
      <c r="I36" s="54"/>
      <c r="J36" s="54"/>
      <c r="K36" s="966"/>
      <c r="L36" s="1179"/>
      <c r="M36" s="1210"/>
      <c r="N36" s="1238"/>
      <c r="O36" s="1316"/>
      <c r="P36" s="1469"/>
      <c r="Q36" s="1537"/>
      <c r="R36" s="1595"/>
      <c r="S36" s="1637"/>
      <c r="T36" s="1674"/>
      <c r="U36" s="1768"/>
      <c r="V36" s="1758"/>
      <c r="W36" s="1831"/>
      <c r="X36" s="1878"/>
      <c r="Y36" s="82"/>
      <c r="Z36" s="1962"/>
      <c r="AA36" s="2004"/>
      <c r="AB36" s="2046"/>
      <c r="AC36" s="2118"/>
      <c r="AD36" s="2133"/>
      <c r="AE36" s="2175"/>
      <c r="AF36" s="2219"/>
      <c r="AG36" s="54"/>
      <c r="AH36" s="2303"/>
    </row>
    <row r="37" spans="1:16375" hidden="1" x14ac:dyDescent="0.25">
      <c r="A37" s="95">
        <f t="shared" si="2"/>
        <v>36</v>
      </c>
      <c r="C37" s="66"/>
      <c r="D37" s="66"/>
      <c r="E37" s="431"/>
      <c r="F37" s="520"/>
      <c r="G37" s="644"/>
      <c r="H37" s="759"/>
      <c r="I37" s="299"/>
      <c r="J37" s="299"/>
      <c r="K37" s="965"/>
      <c r="L37" s="1178"/>
      <c r="M37" s="1209"/>
      <c r="N37" s="1237"/>
      <c r="O37" s="1315"/>
      <c r="P37" s="1468"/>
      <c r="Q37" s="1536"/>
      <c r="R37" s="1594"/>
      <c r="S37" s="1636"/>
      <c r="T37" s="1673"/>
      <c r="U37" s="1767"/>
      <c r="V37" s="1757"/>
      <c r="W37" s="1830"/>
      <c r="X37" s="1877"/>
      <c r="Y37" s="83"/>
      <c r="Z37" s="1961"/>
      <c r="AA37" s="2003"/>
      <c r="AB37" s="2045"/>
      <c r="AC37" s="2117"/>
      <c r="AD37" s="2132"/>
      <c r="AE37" s="2174"/>
      <c r="AF37" s="2218"/>
      <c r="AG37" s="299"/>
      <c r="AH37" s="2302"/>
    </row>
    <row r="38" spans="1:16375" hidden="1" x14ac:dyDescent="0.25">
      <c r="A38" s="95">
        <f t="shared" si="2"/>
        <v>37</v>
      </c>
      <c r="C38" s="66"/>
      <c r="D38" s="66"/>
      <c r="E38" s="431"/>
      <c r="F38" s="520"/>
      <c r="G38" s="644"/>
      <c r="H38" s="759"/>
      <c r="I38" s="299"/>
      <c r="J38" s="299"/>
      <c r="K38" s="965"/>
      <c r="L38" s="1178"/>
      <c r="M38" s="1209"/>
      <c r="N38" s="1237"/>
      <c r="O38" s="1315"/>
      <c r="P38" s="1468"/>
      <c r="Q38" s="1536"/>
      <c r="R38" s="1594"/>
      <c r="S38" s="1636"/>
      <c r="T38" s="1673"/>
      <c r="U38" s="1767"/>
      <c r="V38" s="1757"/>
      <c r="W38" s="1830"/>
      <c r="X38" s="1877"/>
      <c r="Y38" s="83"/>
      <c r="Z38" s="1961"/>
      <c r="AA38" s="2003"/>
      <c r="AB38" s="2045"/>
      <c r="AC38" s="2117"/>
      <c r="AD38" s="2132"/>
      <c r="AE38" s="2174"/>
      <c r="AF38" s="2218"/>
      <c r="AG38" s="299"/>
      <c r="AH38" s="2302"/>
    </row>
    <row r="39" spans="1:16375" hidden="1" x14ac:dyDescent="0.25">
      <c r="A39" s="95">
        <f t="shared" si="2"/>
        <v>38</v>
      </c>
      <c r="C39" s="66"/>
      <c r="D39" s="66"/>
      <c r="E39" s="431"/>
      <c r="F39" s="520"/>
      <c r="G39" s="644"/>
      <c r="H39" s="759"/>
      <c r="I39" s="299"/>
      <c r="J39" s="299"/>
      <c r="K39" s="965"/>
      <c r="L39" s="1178"/>
      <c r="M39" s="1209"/>
      <c r="N39" s="1237"/>
      <c r="O39" s="1315"/>
      <c r="P39" s="1468"/>
      <c r="Q39" s="1536"/>
      <c r="R39" s="1594"/>
      <c r="S39" s="1636"/>
      <c r="T39" s="1673"/>
      <c r="U39" s="1767"/>
      <c r="V39" s="1757"/>
      <c r="W39" s="1830"/>
      <c r="X39" s="1877"/>
      <c r="Y39" s="83"/>
      <c r="Z39" s="1961"/>
      <c r="AA39" s="2003"/>
      <c r="AB39" s="2045"/>
      <c r="AC39" s="2117"/>
      <c r="AD39" s="2132"/>
      <c r="AE39" s="2174"/>
      <c r="AF39" s="2218"/>
      <c r="AG39" s="299"/>
      <c r="AH39" s="2302"/>
    </row>
    <row r="40" spans="1:16375" hidden="1" x14ac:dyDescent="0.25">
      <c r="A40" s="95">
        <f t="shared" si="2"/>
        <v>39</v>
      </c>
      <c r="C40" s="66"/>
      <c r="D40" s="66"/>
      <c r="E40" s="431"/>
      <c r="F40" s="520"/>
      <c r="G40" s="644"/>
      <c r="H40" s="759"/>
      <c r="I40" s="299"/>
      <c r="J40" s="299"/>
      <c r="K40" s="965"/>
      <c r="L40" s="1178"/>
      <c r="M40" s="1209"/>
      <c r="N40" s="1237"/>
      <c r="O40" s="1315"/>
      <c r="P40" s="1468"/>
      <c r="Q40" s="1536"/>
      <c r="R40" s="1594"/>
      <c r="S40" s="1636"/>
      <c r="T40" s="1673"/>
      <c r="U40" s="1767"/>
      <c r="V40" s="1757"/>
      <c r="W40" s="1830"/>
      <c r="X40" s="1877"/>
      <c r="Y40" s="83"/>
      <c r="Z40" s="1961"/>
      <c r="AA40" s="2003"/>
      <c r="AB40" s="2045"/>
      <c r="AC40" s="2117"/>
      <c r="AD40" s="2132"/>
      <c r="AE40" s="2174"/>
      <c r="AF40" s="2218"/>
      <c r="AG40" s="299"/>
      <c r="AH40" s="2302"/>
    </row>
    <row r="41" spans="1:16375" hidden="1" x14ac:dyDescent="0.25">
      <c r="A41" s="95">
        <f t="shared" si="2"/>
        <v>40</v>
      </c>
      <c r="C41" s="68"/>
      <c r="D41" s="68"/>
      <c r="E41" s="429"/>
      <c r="F41" s="518"/>
      <c r="G41" s="643"/>
      <c r="H41" s="757"/>
      <c r="I41"/>
      <c r="J41"/>
      <c r="K41" s="963"/>
      <c r="L41" s="1176"/>
      <c r="M41" s="1207"/>
      <c r="N41" s="1235"/>
      <c r="O41" s="1313"/>
      <c r="P41" s="1466"/>
      <c r="Q41" s="1534"/>
      <c r="R41" s="1592"/>
      <c r="S41" s="1634"/>
      <c r="T41" s="1671"/>
      <c r="U41" s="1765"/>
      <c r="V41" s="1755"/>
      <c r="W41" s="1828"/>
      <c r="X41" s="1875"/>
      <c r="Y41" s="83"/>
      <c r="Z41" s="1959"/>
      <c r="AA41" s="2001"/>
      <c r="AB41" s="2043"/>
      <c r="AC41" s="2115"/>
      <c r="AD41" s="2130"/>
      <c r="AE41" s="2172"/>
      <c r="AF41" s="2216"/>
      <c r="AG41"/>
      <c r="AH41" s="2300"/>
    </row>
    <row r="42" spans="1:16375" ht="15" x14ac:dyDescent="0.25">
      <c r="A42" s="95">
        <f t="shared" si="2"/>
        <v>41</v>
      </c>
      <c r="B42" s="2334" t="s">
        <v>433</v>
      </c>
      <c r="C42" s="66" t="str">
        <f>B42</f>
        <v>Indicador 5</v>
      </c>
      <c r="D42" s="66" t="s">
        <v>38</v>
      </c>
      <c r="E42" s="2338">
        <f>(INDEX(Programa!20:20,MATCH(E1,Programa!3:3,0)))</f>
        <v>351</v>
      </c>
      <c r="F42" s="2338">
        <f>(INDEX(Programa!20:20,MATCH(F1,Programa!3:3,0)))</f>
        <v>475</v>
      </c>
      <c r="G42" s="2338">
        <f>(INDEX(Programa!20:20,MATCH(G1,Programa!3:3,0)))</f>
        <v>356</v>
      </c>
      <c r="H42" s="2338">
        <f>(INDEX(Programa!20:20,MATCH(H1,Programa!3:3,0)))</f>
        <v>422</v>
      </c>
      <c r="I42" s="2338">
        <f>(INDEX(Programa!20:20,MATCH(I1,Programa!3:3,0)))</f>
        <v>469</v>
      </c>
      <c r="J42" s="2338">
        <f>(INDEX(Programa!20:20,MATCH(J1,Programa!3:3,0)))</f>
        <v>411</v>
      </c>
      <c r="K42" s="2338">
        <f>(INDEX(Programa!20:20,MATCH(K1,Programa!3:3,0)))</f>
        <v>468</v>
      </c>
      <c r="L42" s="2338">
        <f>(INDEX(Programa!20:20,MATCH(L1,Programa!3:3,0)))</f>
        <v>476</v>
      </c>
      <c r="M42" s="2338">
        <f>(INDEX(Programa!20:20,MATCH(M1,Programa!3:3,0)))</f>
        <v>378</v>
      </c>
      <c r="N42" s="2338">
        <f>(INDEX(Programa!20:20,MATCH(N1,Programa!3:3,0)))</f>
        <v>476</v>
      </c>
      <c r="O42" s="2338">
        <f>(INDEX(Programa!20:20,MATCH(O1,Programa!3:3,0)))</f>
        <v>457</v>
      </c>
      <c r="P42" s="2338">
        <f>(INDEX(Programa!20:20,MATCH(P1,Programa!3:3,0)))</f>
        <v>451</v>
      </c>
      <c r="Q42" s="2338">
        <f>(INDEX(Programa!20:20,MATCH(Q1,Programa!3:3,0)))</f>
        <v>427</v>
      </c>
      <c r="R42" s="2338">
        <f>(INDEX(Programa!20:20,MATCH(R1,Programa!3:3,0)))</f>
        <v>446</v>
      </c>
      <c r="S42" s="2338">
        <f>(INDEX(Programa!20:20,MATCH(S1,Programa!3:3,0)))</f>
        <v>450</v>
      </c>
      <c r="T42" s="2338">
        <f>(INDEX(Programa!20:20,MATCH(T1,Programa!3:3,0)))</f>
        <v>370</v>
      </c>
      <c r="U42" s="2338">
        <f>(INDEX(Programa!20:20,MATCH(U1,Programa!3:3,0)))</f>
        <v>390</v>
      </c>
      <c r="V42" s="2338">
        <f>(INDEX(Programa!20:20,MATCH(V1,Programa!3:3,0)))</f>
        <v>476</v>
      </c>
      <c r="W42" s="2338">
        <f>(INDEX(Programa!20:20,MATCH(W1,Programa!3:3,0)))</f>
        <v>364</v>
      </c>
      <c r="X42" s="2338">
        <f>(INDEX(Programa!20:20,MATCH(X1,Programa!3:3,0)))</f>
        <v>411</v>
      </c>
      <c r="Y42" s="2338">
        <f>(INDEX(Programa!20:20,MATCH(Y1,Programa!3:3,0)))</f>
        <v>439</v>
      </c>
      <c r="Z42" s="2338">
        <f>(INDEX(Programa!20:20,MATCH(Z1,Programa!3:3,0)))</f>
        <v>426</v>
      </c>
      <c r="AA42" s="2338">
        <f>(INDEX(Programa!20:20,MATCH(AA1,Programa!3:3,0)))</f>
        <v>423</v>
      </c>
      <c r="AB42" s="2338">
        <f>(INDEX(Programa!20:20,MATCH(AB1,Programa!3:3,0)))</f>
        <v>392</v>
      </c>
      <c r="AC42" s="2338">
        <f>(INDEX(Programa!20:20,MATCH(AC1,Programa!3:3,0)))</f>
        <v>430</v>
      </c>
      <c r="AD42" s="2338">
        <f>(INDEX(Programa!20:20,MATCH(AD1,Programa!3:3,0)))</f>
        <v>399</v>
      </c>
      <c r="AE42" s="2338">
        <f>(INDEX(Programa!20:20,MATCH(AE1,Programa!3:3,0)))</f>
        <v>393</v>
      </c>
      <c r="AF42" s="2338">
        <f>(INDEX(Programa!20:20,MATCH(AF1,Programa!3:3,0)))</f>
        <v>382</v>
      </c>
      <c r="AG42" s="2338">
        <f>(INDEX(Programa!20:20,MATCH(AG1,Programa!3:3,0)))</f>
        <v>441</v>
      </c>
      <c r="AH42" s="2338">
        <f>(INDEX(Programa!20:20,MATCH(AH1,Programa!3:3,0)))</f>
        <v>440</v>
      </c>
      <c r="AI42" s="86"/>
    </row>
    <row r="43" spans="1:16375" hidden="1" x14ac:dyDescent="0.25">
      <c r="A43" s="95">
        <f t="shared" si="2"/>
        <v>42</v>
      </c>
      <c r="C43" s="66"/>
      <c r="D43" s="66"/>
      <c r="E43" s="432"/>
      <c r="F43" s="521"/>
      <c r="G43" s="645"/>
      <c r="H43" s="760"/>
      <c r="I43" s="54"/>
      <c r="J43" s="54"/>
      <c r="K43" s="966"/>
      <c r="L43" s="1179"/>
      <c r="M43" s="1210"/>
      <c r="N43" s="1238"/>
      <c r="O43" s="1316"/>
      <c r="P43" s="1469"/>
      <c r="Q43" s="1537"/>
      <c r="R43" s="1595"/>
      <c r="S43" s="1637"/>
      <c r="T43" s="1674"/>
      <c r="U43" s="1768"/>
      <c r="V43" s="1758"/>
      <c r="W43" s="1831"/>
      <c r="X43" s="1878"/>
      <c r="Y43" s="82"/>
      <c r="Z43" s="1962"/>
      <c r="AA43" s="2004"/>
      <c r="AB43" s="2046"/>
      <c r="AC43" s="2118"/>
      <c r="AD43" s="2133"/>
      <c r="AE43" s="2175"/>
      <c r="AF43" s="2219"/>
      <c r="AG43" s="54"/>
      <c r="AH43" s="2303"/>
    </row>
    <row r="44" spans="1:16375" ht="15" x14ac:dyDescent="0.25">
      <c r="A44" s="95">
        <f t="shared" si="2"/>
        <v>43</v>
      </c>
      <c r="B44" s="2334" t="s">
        <v>434</v>
      </c>
      <c r="C44" s="66" t="str">
        <f>B44</f>
        <v>Indicador 6</v>
      </c>
      <c r="D44" s="66" t="s">
        <v>59</v>
      </c>
      <c r="E44" s="557">
        <f>(INDEX(Programa!23:23,MATCH(E1,Programa!3:3,0)))+29</f>
        <v>114</v>
      </c>
      <c r="F44" s="557">
        <f>(INDEX(Programa!23:23,MATCH(F1,Programa!3:3,0)))+30</f>
        <v>112</v>
      </c>
      <c r="G44" s="557">
        <f>(INDEX(Programa!23:23,MATCH(G1,Programa!3:3,0)))+31</f>
        <v>154</v>
      </c>
      <c r="H44" s="557">
        <f>(INDEX(Programa!23:23,MATCH(H1,Programa!3:3,0)))+1</f>
        <v>84</v>
      </c>
      <c r="I44" s="557">
        <f>(INDEX(Programa!23:23,MATCH(I1,Programa!3:3,0)))+6</f>
        <v>153</v>
      </c>
      <c r="J44" s="557">
        <f>(INDEX(Programa!23:23,MATCH(J1,Programa!3:3,0)))+42</f>
        <v>127</v>
      </c>
      <c r="K44" s="557">
        <f>(INDEX(Programa!23:23,MATCH(K1,Programa!3:3,0)))+9</f>
        <v>141</v>
      </c>
      <c r="L44" s="557">
        <f>(INDEX(Programa!23:23,MATCH(L1,Programa!3:3,0)))+26</f>
        <v>138</v>
      </c>
      <c r="M44" s="557">
        <f>(INDEX(Programa!23:23,MATCH(M1,Programa!3:3,0)))+34</f>
        <v>157</v>
      </c>
      <c r="N44" s="557">
        <f>(INDEX(Programa!23:23,MATCH(N1,Programa!3:3,0)))+34</f>
        <v>147</v>
      </c>
      <c r="O44" s="557">
        <f>(INDEX(Programa!23:23,MATCH(O1,Programa!3:3,0)))+36</f>
        <v>181</v>
      </c>
      <c r="P44" s="557">
        <f>(INDEX(Programa!23:23,MATCH(P1,Programa!3:3,0)))+14</f>
        <v>102</v>
      </c>
      <c r="Q44" s="557">
        <f>(INDEX(Programa!23:23,MATCH(Q1,Programa!3:3,0)))+18</f>
        <v>145</v>
      </c>
      <c r="R44" s="557">
        <f>(INDEX(Programa!23:23,MATCH(R1,Programa!3:3,0)))+17</f>
        <v>102</v>
      </c>
      <c r="S44" s="557">
        <f>(INDEX(Programa!23:23,MATCH(S1,Programa!3:3,0)))+33</f>
        <v>132</v>
      </c>
      <c r="T44" s="557">
        <f>(INDEX(Programa!23:23,MATCH(T1,Programa!3:3,0)))+21</f>
        <v>122</v>
      </c>
      <c r="U44" s="557">
        <f>(INDEX(Programa!23:23,MATCH(U1,Programa!3:3,0)))+40</f>
        <v>121</v>
      </c>
      <c r="V44" s="557">
        <f>(INDEX(Programa!23:23,MATCH(V1,Programa!3:3,0)))+37</f>
        <v>150</v>
      </c>
      <c r="W44" s="557">
        <f>(INDEX(Programa!23:23,MATCH(W1,Programa!3:3,0)))+8</f>
        <v>101</v>
      </c>
      <c r="X44" s="557">
        <f>(INDEX(Programa!23:23,MATCH(X1,Programa!3:3,0)))+14</f>
        <v>109</v>
      </c>
      <c r="Y44" s="557">
        <f>(INDEX(Programa!23:23,MATCH(Y1,Programa!3:3,0)))+37</f>
        <v>179</v>
      </c>
      <c r="Z44" s="557">
        <f>(INDEX(Programa!23:23,MATCH(Z1,Programa!3:3,0)))+34</f>
        <v>129</v>
      </c>
      <c r="AA44" s="557">
        <f>(INDEX(Programa!23:23,MATCH(AA1,Programa!3:3,0)))+41</f>
        <v>157</v>
      </c>
      <c r="AB44" s="557">
        <f>(INDEX(Programa!23:23,MATCH(AB1,Programa!3:3,0)))+44</f>
        <v>133</v>
      </c>
      <c r="AC44" s="557">
        <f>(INDEX(Programa!23:23,MATCH(AC1,Programa!3:3,0)))+29</f>
        <v>119</v>
      </c>
      <c r="AD44" s="557">
        <f>(INDEX(Programa!23:23,MATCH(AD1,Programa!3:3,0)))+14</f>
        <v>127</v>
      </c>
      <c r="AE44" s="557">
        <f>(INDEX(Programa!23:23,MATCH(AE1,Programa!3:3,0)))+4</f>
        <v>148</v>
      </c>
      <c r="AF44" s="557">
        <f>(INDEX(Programa!23:23,MATCH(AF1,Programa!3:3,0)))+36</f>
        <v>120</v>
      </c>
      <c r="AG44" s="557">
        <f>(INDEX(Programa!23:23,MATCH(AG1,Programa!3:3,0)))+3</f>
        <v>149</v>
      </c>
      <c r="AH44" s="557">
        <f>(INDEX(Programa!23:23,MATCH(AH1,Programa!3:3,0)))+17</f>
        <v>141</v>
      </c>
      <c r="AI44" s="86"/>
    </row>
    <row r="45" spans="1:16375" hidden="1" x14ac:dyDescent="0.25">
      <c r="A45" s="95">
        <f t="shared" si="2"/>
        <v>44</v>
      </c>
      <c r="C45" s="66"/>
      <c r="D45" s="66"/>
      <c r="E45" s="432"/>
      <c r="F45" s="521"/>
      <c r="G45" s="645"/>
      <c r="H45" s="760"/>
      <c r="I45" s="54"/>
      <c r="J45" s="54"/>
      <c r="K45" s="966"/>
      <c r="L45" s="1179"/>
      <c r="M45" s="1210"/>
      <c r="N45" s="1238"/>
      <c r="O45" s="1316"/>
      <c r="P45" s="1469"/>
      <c r="Q45" s="1537"/>
      <c r="R45" s="1595"/>
      <c r="S45" s="1637"/>
      <c r="T45" s="1674"/>
      <c r="U45" s="1768"/>
      <c r="V45" s="1758"/>
      <c r="W45" s="1831"/>
      <c r="X45" s="1878"/>
      <c r="Y45" s="82"/>
      <c r="Z45" s="1962"/>
      <c r="AA45" s="2004"/>
      <c r="AB45" s="2046"/>
      <c r="AC45" s="2118"/>
      <c r="AD45" s="2133"/>
      <c r="AE45" s="2175"/>
      <c r="AF45" s="2219"/>
      <c r="AG45" s="54"/>
      <c r="AH45" s="2303"/>
    </row>
    <row r="46" spans="1:16375" x14ac:dyDescent="0.25">
      <c r="A46" s="95">
        <f t="shared" si="2"/>
        <v>45</v>
      </c>
      <c r="B46" s="2334" t="s">
        <v>454</v>
      </c>
      <c r="C46" s="66" t="str">
        <f>B46</f>
        <v>Indicador 7</v>
      </c>
      <c r="D46" s="66" t="s">
        <v>59</v>
      </c>
      <c r="E46" s="557">
        <f>(INDEX(Programa!26:26,MATCH(E1,Programa!3:3,0)))+830</f>
        <v>1962</v>
      </c>
      <c r="F46" s="557">
        <f>(INDEX(Programa!26:26,MATCH(F1,Programa!3:3,0)))+536</f>
        <v>1502</v>
      </c>
      <c r="G46" s="557">
        <f>(INDEX(Programa!26:26,MATCH(G1,Programa!3:3,0)))+151</f>
        <v>1241</v>
      </c>
      <c r="H46" s="557">
        <f>(INDEX(Programa!26:26,MATCH(H1,Programa!3:3,0)))+603</f>
        <v>1765</v>
      </c>
      <c r="I46" s="557">
        <f>(INDEX(Programa!26:26,MATCH(I1,Programa!3:3,0)))+643</f>
        <v>1661</v>
      </c>
      <c r="J46" s="557">
        <f>(INDEX(Programa!26:26,MATCH(J1,Programa!3:3,0)))+1072</f>
        <v>2195</v>
      </c>
      <c r="K46" s="557">
        <f>(INDEX(Programa!26:26,MATCH(K1,Programa!3:3,0)))+385</f>
        <v>1512</v>
      </c>
      <c r="L46" s="557">
        <f>(INDEX(Programa!26:26,MATCH(L1,Programa!3:3,0)))+121</f>
        <v>1318</v>
      </c>
      <c r="M46" s="557">
        <f>(INDEX(Programa!26:26,MATCH(M1,Programa!3:3,0)))+1100</f>
        <v>2124</v>
      </c>
      <c r="N46" s="557">
        <f>(INDEX(Programa!26:26,MATCH(N1,Programa!3:3,0)))+498</f>
        <v>1551</v>
      </c>
      <c r="O46" s="557">
        <f>(INDEX(Programa!26:26,MATCH(O1,Programa!3:3,0)))+138</f>
        <v>1357</v>
      </c>
      <c r="P46" s="557">
        <f>(INDEX(Programa!26:26,MATCH(P1,Programa!3:3,0)))+801</f>
        <v>1856</v>
      </c>
      <c r="Q46" s="557">
        <f>(INDEX(Programa!26:26,MATCH(Q1,Programa!3:3,0)))+1180</f>
        <v>2389</v>
      </c>
      <c r="R46" s="557">
        <f>(INDEX(Programa!26:26,MATCH(R1,Programa!3:3,0)))+15</f>
        <v>1139</v>
      </c>
      <c r="S46" s="557">
        <f>(INDEX(Programa!26:26,MATCH(S1,Programa!3:3,0)))+724</f>
        <v>1793</v>
      </c>
      <c r="T46" s="557">
        <f>(INDEX(Programa!26:26,MATCH(T1,Programa!3:3,0)))+987</f>
        <v>2063</v>
      </c>
      <c r="U46" s="557">
        <f>(INDEX(Programa!26:26,MATCH(U1,Programa!3:3,0)))+820</f>
        <v>1863</v>
      </c>
      <c r="V46" s="557">
        <f>(INDEX(Programa!26:26,MATCH(V1,Programa!3:3,0)))+1139</f>
        <v>2209</v>
      </c>
      <c r="W46" s="557">
        <f>(INDEX(Programa!26:26,MATCH(W1,Programa!3:3,0)))+480</f>
        <v>1568</v>
      </c>
      <c r="X46" s="557">
        <f>(INDEX(Programa!26:26,MATCH(X1,Programa!3:3,0)))+865</f>
        <v>1929</v>
      </c>
      <c r="Y46" s="557">
        <f>(INDEX(Programa!26:26,MATCH(Y1,Programa!3:3,0)))+332</f>
        <v>1381</v>
      </c>
      <c r="Z46" s="557">
        <f>(INDEX(Programa!26:26,MATCH(Z1,Programa!3:3,0)))+1086</f>
        <v>2004</v>
      </c>
      <c r="AA46" s="557">
        <f>(INDEX(Programa!26:26,MATCH(AA1,Programa!3:3,0)))+1174</f>
        <v>2254</v>
      </c>
      <c r="AB46" s="557">
        <f>(INDEX(Programa!26:26,MATCH(AB1,Programa!3:3,0)))+311</f>
        <v>1409</v>
      </c>
      <c r="AC46" s="557">
        <f>(INDEX(Programa!26:26,MATCH(AC1,Programa!3:3,0)))+942</f>
        <v>1954</v>
      </c>
      <c r="AD46" s="557">
        <f>(INDEX(Programa!26:26,MATCH(AD1,Programa!3:3,0)))+113</f>
        <v>1209</v>
      </c>
      <c r="AE46" s="557">
        <f>(INDEX(Programa!26:26,MATCH(AE1,Programa!3:3,0)))+878</f>
        <v>1960</v>
      </c>
      <c r="AF46" s="557">
        <f>(INDEX(Programa!26:26,MATCH(AF1,Programa!3:3,0)))+246</f>
        <v>1326</v>
      </c>
      <c r="AG46" s="557">
        <f>(INDEX(Programa!26:26,MATCH(AG1,Programa!3:3,0)))+759</f>
        <v>1856</v>
      </c>
      <c r="AH46" s="557">
        <f>(INDEX(Programa!26:26,MATCH(AH1,Programa!3:3,0)))+145</f>
        <v>1279</v>
      </c>
      <c r="AI46" s="98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  <c r="ALL46"/>
      <c r="ALM46"/>
      <c r="ALN46"/>
      <c r="ALO46"/>
      <c r="ALP46"/>
      <c r="ALQ46"/>
      <c r="ALR46"/>
      <c r="ALS46"/>
      <c r="ALT46"/>
      <c r="ALU46"/>
      <c r="ALV46"/>
      <c r="ALW46"/>
      <c r="ALX46"/>
      <c r="ALY46"/>
      <c r="ALZ46"/>
      <c r="AMA46"/>
      <c r="AMB46"/>
      <c r="AMC46"/>
      <c r="AMD46"/>
      <c r="AME46"/>
      <c r="AMF46"/>
      <c r="AMG46"/>
      <c r="AMH46"/>
      <c r="AMI46"/>
      <c r="AMJ46"/>
      <c r="AMK46"/>
      <c r="AML46"/>
      <c r="AMM46"/>
      <c r="AMN46"/>
      <c r="AMO46"/>
      <c r="AMP46"/>
      <c r="AMQ46"/>
      <c r="AMR46"/>
      <c r="AMS46"/>
      <c r="AMT46"/>
      <c r="AMU46"/>
      <c r="AMV46"/>
      <c r="AMW46"/>
      <c r="AMX46"/>
      <c r="AMY46"/>
      <c r="AMZ46"/>
      <c r="ANA46"/>
      <c r="ANB46"/>
      <c r="ANC46"/>
      <c r="AND46"/>
      <c r="ANE46"/>
      <c r="ANF46"/>
      <c r="ANG46"/>
      <c r="ANH46"/>
      <c r="ANI46"/>
      <c r="ANJ46"/>
      <c r="ANK46"/>
      <c r="ANL46"/>
      <c r="ANM46"/>
      <c r="ANN46"/>
      <c r="ANO46"/>
      <c r="ANP46"/>
      <c r="ANQ46"/>
      <c r="ANR46"/>
      <c r="ANS46"/>
      <c r="ANT46"/>
      <c r="ANU46"/>
      <c r="ANV46"/>
      <c r="ANW46"/>
      <c r="ANX46"/>
      <c r="ANY46"/>
      <c r="ANZ46"/>
      <c r="AOA46"/>
      <c r="AOB46"/>
      <c r="AOC46"/>
      <c r="AOD46"/>
      <c r="AOE46"/>
      <c r="AOF46"/>
      <c r="AOG46"/>
      <c r="AOH46"/>
      <c r="AOI46"/>
      <c r="AOJ46"/>
      <c r="AOK46"/>
      <c r="AOL46"/>
      <c r="AOM46"/>
      <c r="AON46"/>
      <c r="AOO46"/>
      <c r="AOP46"/>
      <c r="AOQ46"/>
      <c r="AOR46"/>
      <c r="AOS46"/>
      <c r="AOT46"/>
      <c r="AOU46"/>
      <c r="AOV46"/>
      <c r="AOW46"/>
      <c r="AOX46"/>
      <c r="AOY46"/>
      <c r="AOZ46"/>
      <c r="APA46"/>
      <c r="APB46"/>
      <c r="APC46"/>
      <c r="APD46"/>
      <c r="APE46"/>
      <c r="APF46"/>
      <c r="APG46"/>
      <c r="APH46"/>
      <c r="API46"/>
      <c r="APJ46"/>
      <c r="APK46"/>
      <c r="APL46"/>
      <c r="APM46"/>
      <c r="APN46"/>
      <c r="APO46"/>
      <c r="APP46"/>
      <c r="APQ46"/>
      <c r="APR46"/>
      <c r="APS46"/>
      <c r="APT46"/>
      <c r="APU46"/>
      <c r="APV46"/>
      <c r="APW46"/>
      <c r="APX46"/>
      <c r="APY46"/>
      <c r="APZ46"/>
      <c r="AQA46"/>
      <c r="AQB46"/>
      <c r="AQC46"/>
      <c r="AQD46"/>
      <c r="AQE46"/>
      <c r="AQF46"/>
      <c r="AQG46"/>
      <c r="AQH46"/>
      <c r="AQI46"/>
      <c r="AQJ46"/>
      <c r="AQK46"/>
      <c r="AQL46"/>
      <c r="AQM46"/>
      <c r="AQN46"/>
      <c r="AQO46"/>
      <c r="AQP46"/>
      <c r="AQQ46"/>
      <c r="AQR46"/>
      <c r="AQS46"/>
      <c r="AQT46"/>
      <c r="AQU46"/>
      <c r="AQV46"/>
      <c r="AQW46"/>
      <c r="AQX46"/>
      <c r="AQY46"/>
      <c r="AQZ46"/>
      <c r="ARA46"/>
      <c r="ARB46"/>
      <c r="ARC46"/>
      <c r="ARD46"/>
      <c r="ARE46"/>
      <c r="ARF46"/>
      <c r="ARG46"/>
      <c r="ARH46"/>
      <c r="ARI46"/>
      <c r="ARJ46"/>
      <c r="ARK46"/>
      <c r="ARL46"/>
      <c r="ARM46"/>
      <c r="ARN46"/>
      <c r="ARO46"/>
      <c r="ARP46"/>
      <c r="ARQ46"/>
      <c r="ARR46"/>
      <c r="ARS46"/>
      <c r="ART46"/>
      <c r="ARU46"/>
      <c r="ARV46"/>
      <c r="ARW46"/>
      <c r="ARX46"/>
      <c r="ARY46"/>
      <c r="ARZ46"/>
      <c r="ASA46"/>
      <c r="ASB46"/>
      <c r="ASC46"/>
      <c r="ASD46"/>
      <c r="ASE46"/>
      <c r="ASF46"/>
      <c r="ASG46"/>
      <c r="ASH46"/>
      <c r="ASI46"/>
      <c r="ASJ46"/>
      <c r="ASK46"/>
      <c r="ASL46"/>
      <c r="ASM46"/>
      <c r="ASN46"/>
      <c r="ASO46"/>
      <c r="ASP46"/>
      <c r="ASQ46"/>
      <c r="ASR46"/>
      <c r="ASS46"/>
      <c r="AST46"/>
      <c r="ASU46"/>
      <c r="ASV46"/>
      <c r="ASW46"/>
      <c r="ASX46"/>
      <c r="ASY46"/>
      <c r="ASZ46"/>
      <c r="ATA46"/>
      <c r="ATB46"/>
      <c r="ATC46"/>
      <c r="ATD46"/>
      <c r="ATE46"/>
      <c r="ATF46"/>
      <c r="ATG46"/>
      <c r="ATH46"/>
      <c r="ATI46"/>
      <c r="ATJ46"/>
      <c r="ATK46"/>
      <c r="ATL46"/>
      <c r="ATM46"/>
      <c r="ATN46"/>
      <c r="ATO46"/>
      <c r="ATP46"/>
      <c r="ATQ46"/>
      <c r="ATR46"/>
      <c r="ATS46"/>
      <c r="ATT46"/>
      <c r="ATU46"/>
      <c r="ATV46"/>
      <c r="ATW46"/>
      <c r="ATX46"/>
      <c r="ATY46"/>
      <c r="ATZ46"/>
      <c r="AUA46"/>
      <c r="AUB46"/>
      <c r="AUC46"/>
      <c r="AUD46"/>
      <c r="AUE46"/>
      <c r="AUF46"/>
      <c r="AUG46"/>
      <c r="AUH46"/>
      <c r="AUI46"/>
      <c r="AUJ46"/>
      <c r="AUK46"/>
      <c r="AUL46"/>
      <c r="AUM46"/>
      <c r="AUN46"/>
      <c r="AUO46"/>
      <c r="AUP46"/>
      <c r="AUQ46"/>
      <c r="AUR46"/>
      <c r="AUS46"/>
      <c r="AUT46"/>
      <c r="AUU46"/>
      <c r="AUV46"/>
      <c r="AUW46"/>
      <c r="AUX46"/>
      <c r="AUY46"/>
      <c r="AUZ46"/>
      <c r="AVA46"/>
      <c r="AVB46"/>
      <c r="AVC46"/>
      <c r="AVD46"/>
      <c r="AVE46"/>
      <c r="AVF46"/>
      <c r="AVG46"/>
      <c r="AVH46"/>
      <c r="AVI46"/>
      <c r="AVJ46"/>
      <c r="AVK46"/>
      <c r="AVL46"/>
      <c r="AVM46"/>
      <c r="AVN46"/>
      <c r="AVO46"/>
      <c r="AVP46"/>
      <c r="AVQ46"/>
      <c r="AVR46"/>
      <c r="AVS46"/>
      <c r="AVT46"/>
      <c r="AVU46"/>
      <c r="AVV46"/>
      <c r="AVW46"/>
      <c r="AVX46"/>
      <c r="AVY46"/>
      <c r="AVZ46"/>
      <c r="AWA46"/>
      <c r="AWB46"/>
      <c r="AWC46"/>
      <c r="AWD46"/>
      <c r="AWE46"/>
      <c r="AWF46"/>
      <c r="AWG46"/>
      <c r="AWH46"/>
      <c r="AWI46"/>
      <c r="AWJ46"/>
      <c r="AWK46"/>
      <c r="AWL46"/>
      <c r="AWM46"/>
      <c r="AWN46"/>
      <c r="AWO46"/>
      <c r="AWP46"/>
      <c r="AWQ46"/>
      <c r="AWR46"/>
      <c r="AWS46"/>
      <c r="AWT46"/>
      <c r="AWU46"/>
      <c r="AWV46"/>
      <c r="AWW46"/>
      <c r="AWX46"/>
      <c r="AWY46"/>
      <c r="AWZ46"/>
      <c r="AXA46"/>
      <c r="AXB46"/>
      <c r="AXC46"/>
      <c r="AXD46"/>
      <c r="AXE46"/>
      <c r="AXF46"/>
      <c r="AXG46"/>
      <c r="AXH46"/>
      <c r="AXI46"/>
      <c r="AXJ46"/>
      <c r="AXK46"/>
      <c r="AXL46"/>
      <c r="AXM46"/>
      <c r="AXN46"/>
      <c r="AXO46"/>
      <c r="AXP46"/>
      <c r="AXQ46"/>
      <c r="AXR46"/>
      <c r="AXS46"/>
      <c r="AXT46"/>
      <c r="AXU46"/>
      <c r="AXV46"/>
      <c r="AXW46"/>
      <c r="AXX46"/>
      <c r="AXY46"/>
      <c r="AXZ46"/>
      <c r="AYA46"/>
      <c r="AYB46"/>
      <c r="AYC46"/>
      <c r="AYD46"/>
      <c r="AYE46"/>
      <c r="AYF46"/>
      <c r="AYG46"/>
      <c r="AYH46"/>
      <c r="AYI46"/>
      <c r="AYJ46"/>
      <c r="AYK46"/>
      <c r="AYL46"/>
      <c r="AYM46"/>
      <c r="AYN46"/>
      <c r="AYO46"/>
      <c r="AYP46"/>
      <c r="AYQ46"/>
      <c r="AYR46"/>
      <c r="AYS46"/>
      <c r="AYT46"/>
      <c r="AYU46"/>
      <c r="AYV46"/>
      <c r="AYW46"/>
      <c r="AYX46"/>
      <c r="AYY46"/>
      <c r="AYZ46"/>
      <c r="AZA46"/>
      <c r="AZB46"/>
      <c r="AZC46"/>
      <c r="AZD46"/>
      <c r="AZE46"/>
      <c r="AZF46"/>
      <c r="AZG46"/>
      <c r="AZH46"/>
      <c r="AZI46"/>
      <c r="AZJ46"/>
      <c r="AZK46"/>
      <c r="AZL46"/>
      <c r="AZM46"/>
      <c r="AZN46"/>
      <c r="AZO46"/>
      <c r="AZP46"/>
      <c r="AZQ46"/>
      <c r="AZR46"/>
      <c r="AZS46"/>
      <c r="AZT46"/>
      <c r="AZU46"/>
      <c r="AZV46"/>
      <c r="AZW46"/>
      <c r="AZX46"/>
      <c r="AZY46"/>
      <c r="AZZ46"/>
      <c r="BAA46"/>
      <c r="BAB46"/>
      <c r="BAC46"/>
      <c r="BAD46"/>
      <c r="BAE46"/>
      <c r="BAF46"/>
      <c r="BAG46"/>
      <c r="BAH46"/>
      <c r="BAI46"/>
      <c r="BAJ46"/>
      <c r="BAK46"/>
      <c r="BAL46"/>
      <c r="BAM46"/>
      <c r="BAN46"/>
      <c r="BAO46"/>
      <c r="BAP46"/>
      <c r="BAQ46"/>
      <c r="BAR46"/>
      <c r="BAS46"/>
      <c r="BAT46"/>
      <c r="BAU46"/>
      <c r="BAV46"/>
      <c r="BAW46"/>
      <c r="BAX46"/>
      <c r="BAY46"/>
      <c r="BAZ46"/>
      <c r="BBA46"/>
      <c r="BBB46"/>
      <c r="BBC46"/>
      <c r="BBD46"/>
      <c r="BBE46"/>
      <c r="BBF46"/>
      <c r="BBG46"/>
      <c r="BBH46"/>
      <c r="BBI46"/>
      <c r="BBJ46"/>
      <c r="BBK46"/>
      <c r="BBL46"/>
      <c r="BBM46"/>
      <c r="BBN46"/>
      <c r="BBO46"/>
      <c r="BBP46"/>
      <c r="BBQ46"/>
      <c r="BBR46"/>
      <c r="BBS46"/>
      <c r="BBT46"/>
      <c r="BBU46"/>
      <c r="BBV46"/>
      <c r="BBW46"/>
      <c r="BBX46"/>
      <c r="BBY46"/>
      <c r="BBZ46"/>
      <c r="BCA46"/>
      <c r="BCB46"/>
      <c r="BCC46"/>
      <c r="BCD46"/>
      <c r="BCE46"/>
      <c r="BCF46"/>
      <c r="BCG46"/>
      <c r="BCH46"/>
      <c r="BCI46"/>
      <c r="BCJ46"/>
      <c r="BCK46"/>
      <c r="BCL46"/>
      <c r="BCM46"/>
      <c r="BCN46"/>
      <c r="BCO46"/>
      <c r="BCP46"/>
      <c r="BCQ46"/>
      <c r="BCR46"/>
      <c r="BCS46"/>
      <c r="BCT46"/>
      <c r="BCU46"/>
      <c r="BCV46"/>
      <c r="BCW46"/>
      <c r="BCX46"/>
      <c r="BCY46"/>
      <c r="BCZ46"/>
      <c r="BDA46"/>
      <c r="BDB46"/>
      <c r="BDC46"/>
      <c r="BDD46"/>
      <c r="BDE46"/>
      <c r="BDF46"/>
      <c r="BDG46"/>
      <c r="BDH46"/>
      <c r="BDI46"/>
      <c r="BDJ46"/>
      <c r="BDK46"/>
      <c r="BDL46"/>
      <c r="BDM46"/>
      <c r="BDN46"/>
      <c r="BDO46"/>
      <c r="BDP46"/>
      <c r="BDQ46"/>
      <c r="BDR46"/>
      <c r="BDS46"/>
      <c r="BDT46"/>
      <c r="BDU46"/>
      <c r="BDV46"/>
      <c r="BDW46"/>
      <c r="BDX46"/>
      <c r="BDY46"/>
      <c r="BDZ46"/>
      <c r="BEA46"/>
      <c r="BEB46"/>
      <c r="BEC46"/>
      <c r="BED46"/>
      <c r="BEE46"/>
      <c r="BEF46"/>
      <c r="BEG46"/>
      <c r="BEH46"/>
      <c r="BEI46"/>
      <c r="BEJ46"/>
      <c r="BEK46"/>
      <c r="BEL46"/>
      <c r="BEM46"/>
      <c r="BEN46"/>
      <c r="BEO46"/>
      <c r="BEP46"/>
      <c r="BEQ46"/>
      <c r="BER46"/>
      <c r="BES46"/>
      <c r="BET46"/>
      <c r="BEU46"/>
      <c r="BEV46"/>
      <c r="BEW46"/>
      <c r="BEX46"/>
      <c r="BEY46"/>
      <c r="BEZ46"/>
      <c r="BFA46"/>
      <c r="BFB46"/>
      <c r="BFC46"/>
      <c r="BFD46"/>
      <c r="BFE46"/>
      <c r="BFF46"/>
      <c r="BFG46"/>
      <c r="BFH46"/>
      <c r="BFI46"/>
      <c r="BFJ46"/>
      <c r="BFK46"/>
      <c r="BFL46"/>
      <c r="BFM46"/>
      <c r="BFN46"/>
      <c r="BFO46"/>
      <c r="BFP46"/>
      <c r="BFQ46"/>
      <c r="BFR46"/>
      <c r="BFS46"/>
      <c r="BFT46"/>
      <c r="BFU46"/>
      <c r="BFV46"/>
      <c r="BFW46"/>
      <c r="BFX46"/>
      <c r="BFY46"/>
      <c r="BFZ46"/>
      <c r="BGA46"/>
      <c r="BGB46"/>
      <c r="BGC46"/>
      <c r="BGD46"/>
      <c r="BGE46"/>
      <c r="BGF46"/>
      <c r="BGG46"/>
      <c r="BGH46"/>
      <c r="BGI46"/>
      <c r="BGJ46"/>
      <c r="BGK46"/>
      <c r="BGL46"/>
      <c r="BGM46"/>
      <c r="BGN46"/>
      <c r="BGO46"/>
      <c r="BGP46"/>
      <c r="BGQ46"/>
      <c r="BGR46"/>
      <c r="BGS46"/>
      <c r="BGT46"/>
      <c r="BGU46"/>
      <c r="BGV46"/>
      <c r="BGW46"/>
      <c r="BGX46"/>
      <c r="BGY46"/>
      <c r="BGZ46"/>
      <c r="BHA46"/>
      <c r="BHB46"/>
      <c r="BHC46"/>
      <c r="BHD46"/>
      <c r="BHE46"/>
      <c r="BHF46"/>
      <c r="BHG46"/>
      <c r="BHH46"/>
      <c r="BHI46"/>
      <c r="BHJ46"/>
      <c r="BHK46"/>
      <c r="BHL46"/>
      <c r="BHM46"/>
      <c r="BHN46"/>
      <c r="BHO46"/>
      <c r="BHP46"/>
      <c r="BHQ46"/>
      <c r="BHR46"/>
      <c r="BHS46"/>
      <c r="BHT46"/>
      <c r="BHU46"/>
      <c r="BHV46"/>
      <c r="BHW46"/>
      <c r="BHX46"/>
      <c r="BHY46"/>
      <c r="BHZ46"/>
      <c r="BIA46"/>
      <c r="BIB46"/>
      <c r="BIC46"/>
      <c r="BID46"/>
      <c r="BIE46"/>
      <c r="BIF46"/>
      <c r="BIG46"/>
      <c r="BIH46"/>
      <c r="BII46"/>
      <c r="BIJ46"/>
      <c r="BIK46"/>
      <c r="BIL46"/>
      <c r="BIM46"/>
      <c r="BIN46"/>
      <c r="BIO46"/>
      <c r="BIP46"/>
      <c r="BIQ46"/>
      <c r="BIR46"/>
      <c r="BIS46"/>
      <c r="BIT46"/>
      <c r="BIU46"/>
      <c r="BIV46"/>
      <c r="BIW46"/>
      <c r="BIX46"/>
      <c r="BIY46"/>
      <c r="BIZ46"/>
      <c r="BJA46"/>
      <c r="BJB46"/>
      <c r="BJC46"/>
      <c r="BJD46"/>
      <c r="BJE46"/>
      <c r="BJF46"/>
      <c r="BJG46"/>
      <c r="BJH46"/>
      <c r="BJI46"/>
      <c r="BJJ46"/>
      <c r="BJK46"/>
      <c r="BJL46"/>
      <c r="BJM46"/>
      <c r="BJN46"/>
      <c r="BJO46"/>
      <c r="BJP46"/>
      <c r="BJQ46"/>
      <c r="BJR46"/>
      <c r="BJS46"/>
      <c r="BJT46"/>
      <c r="BJU46"/>
      <c r="BJV46"/>
      <c r="BJW46"/>
      <c r="BJX46"/>
      <c r="BJY46"/>
      <c r="BJZ46"/>
      <c r="BKA46"/>
      <c r="BKB46"/>
      <c r="BKC46"/>
      <c r="BKD46"/>
      <c r="BKE46"/>
      <c r="BKF46"/>
      <c r="BKG46"/>
      <c r="BKH46"/>
      <c r="BKI46"/>
      <c r="BKJ46"/>
      <c r="BKK46"/>
      <c r="BKL46"/>
      <c r="BKM46"/>
      <c r="BKN46"/>
      <c r="BKO46"/>
      <c r="BKP46"/>
      <c r="BKQ46"/>
      <c r="BKR46"/>
      <c r="BKS46"/>
      <c r="BKT46"/>
      <c r="BKU46"/>
      <c r="BKV46"/>
      <c r="BKW46"/>
      <c r="BKX46"/>
      <c r="BKY46"/>
      <c r="BKZ46"/>
      <c r="BLA46"/>
      <c r="BLB46"/>
      <c r="BLC46"/>
      <c r="BLD46"/>
      <c r="BLE46"/>
      <c r="BLF46"/>
      <c r="BLG46"/>
      <c r="BLH46"/>
      <c r="BLI46"/>
      <c r="BLJ46"/>
      <c r="BLK46"/>
      <c r="BLL46"/>
      <c r="BLM46"/>
      <c r="BLN46"/>
      <c r="BLO46"/>
      <c r="BLP46"/>
      <c r="BLQ46"/>
      <c r="BLR46"/>
      <c r="BLS46"/>
      <c r="BLT46"/>
      <c r="BLU46"/>
      <c r="BLV46"/>
      <c r="BLW46"/>
      <c r="BLX46"/>
      <c r="BLY46"/>
      <c r="BLZ46"/>
      <c r="BMA46"/>
      <c r="BMB46"/>
      <c r="BMC46"/>
      <c r="BMD46"/>
      <c r="BME46"/>
      <c r="BMF46"/>
      <c r="BMG46"/>
      <c r="BMH46"/>
      <c r="BMI46"/>
      <c r="BMJ46"/>
      <c r="BMK46"/>
      <c r="BML46"/>
      <c r="BMM46"/>
      <c r="BMN46"/>
      <c r="BMO46"/>
      <c r="BMP46"/>
      <c r="BMQ46"/>
      <c r="BMR46"/>
      <c r="BMS46"/>
      <c r="BMT46"/>
      <c r="BMU46"/>
      <c r="BMV46"/>
      <c r="BMW46"/>
      <c r="BMX46"/>
      <c r="BMY46"/>
      <c r="BMZ46"/>
      <c r="BNA46"/>
      <c r="BNB46"/>
      <c r="BNC46"/>
      <c r="BND46"/>
      <c r="BNE46"/>
      <c r="BNF46"/>
      <c r="BNG46"/>
      <c r="BNH46"/>
      <c r="BNI46"/>
      <c r="BNJ46"/>
      <c r="BNK46"/>
      <c r="BNL46"/>
      <c r="BNM46"/>
      <c r="BNN46"/>
      <c r="BNO46"/>
      <c r="BNP46"/>
      <c r="BNQ46"/>
      <c r="BNR46"/>
      <c r="BNS46"/>
      <c r="BNT46"/>
      <c r="BNU46"/>
      <c r="BNV46"/>
      <c r="BNW46"/>
      <c r="BNX46"/>
      <c r="BNY46"/>
      <c r="BNZ46"/>
      <c r="BOA46"/>
      <c r="BOB46"/>
      <c r="BOC46"/>
      <c r="BOD46"/>
      <c r="BOE46"/>
      <c r="BOF46"/>
      <c r="BOG46"/>
      <c r="BOH46"/>
      <c r="BOI46"/>
      <c r="BOJ46"/>
      <c r="BOK46"/>
      <c r="BOL46"/>
      <c r="BOM46"/>
      <c r="BON46"/>
      <c r="BOO46"/>
      <c r="BOP46"/>
      <c r="BOQ46"/>
      <c r="BOR46"/>
      <c r="BOS46"/>
      <c r="BOT46"/>
      <c r="BOU46"/>
      <c r="BOV46"/>
      <c r="BOW46"/>
      <c r="BOX46"/>
      <c r="BOY46"/>
      <c r="BOZ46"/>
      <c r="BPA46"/>
      <c r="BPB46"/>
      <c r="BPC46"/>
      <c r="BPD46"/>
      <c r="BPE46"/>
      <c r="BPF46"/>
      <c r="BPG46"/>
      <c r="BPH46"/>
      <c r="BPI46"/>
      <c r="BPJ46"/>
      <c r="BPK46"/>
      <c r="BPL46"/>
      <c r="BPM46"/>
      <c r="BPN46"/>
      <c r="BPO46"/>
      <c r="BPP46"/>
      <c r="BPQ46"/>
      <c r="BPR46"/>
      <c r="BPS46"/>
      <c r="BPT46"/>
      <c r="BPU46"/>
      <c r="BPV46"/>
      <c r="BPW46"/>
      <c r="BPX46"/>
      <c r="BPY46"/>
      <c r="BPZ46"/>
      <c r="BQA46"/>
      <c r="BQB46"/>
      <c r="BQC46"/>
      <c r="BQD46"/>
      <c r="BQE46"/>
      <c r="BQF46"/>
      <c r="BQG46"/>
      <c r="BQH46"/>
      <c r="BQI46"/>
      <c r="BQJ46"/>
      <c r="BQK46"/>
      <c r="BQL46"/>
      <c r="BQM46"/>
      <c r="BQN46"/>
      <c r="BQO46"/>
      <c r="BQP46"/>
      <c r="BQQ46"/>
      <c r="BQR46"/>
      <c r="BQS46"/>
      <c r="BQT46"/>
      <c r="BQU46"/>
      <c r="BQV46"/>
      <c r="BQW46"/>
      <c r="BQX46"/>
      <c r="BQY46"/>
      <c r="BQZ46"/>
      <c r="BRA46"/>
      <c r="BRB46"/>
      <c r="BRC46"/>
      <c r="BRD46"/>
      <c r="BRE46"/>
      <c r="BRF46"/>
      <c r="BRG46"/>
      <c r="BRH46"/>
      <c r="BRI46"/>
      <c r="BRJ46"/>
      <c r="BRK46"/>
      <c r="BRL46"/>
      <c r="BRM46"/>
      <c r="BRN46"/>
      <c r="BRO46"/>
      <c r="BRP46"/>
      <c r="BRQ46"/>
      <c r="BRR46"/>
      <c r="BRS46"/>
      <c r="BRT46"/>
      <c r="BRU46"/>
      <c r="BRV46"/>
      <c r="BRW46"/>
      <c r="BRX46"/>
      <c r="BRY46"/>
      <c r="BRZ46"/>
      <c r="BSA46"/>
      <c r="BSB46"/>
      <c r="BSC46"/>
      <c r="BSD46"/>
      <c r="BSE46"/>
      <c r="BSF46"/>
      <c r="BSG46"/>
      <c r="BSH46"/>
      <c r="BSI46"/>
      <c r="BSJ46"/>
      <c r="BSK46"/>
      <c r="BSL46"/>
      <c r="BSM46"/>
      <c r="BSN46"/>
      <c r="BSO46"/>
      <c r="BSP46"/>
      <c r="BSQ46"/>
      <c r="BSR46"/>
      <c r="BSS46"/>
      <c r="BST46"/>
      <c r="BSU46"/>
      <c r="BSV46"/>
      <c r="BSW46"/>
      <c r="BSX46"/>
      <c r="BSY46"/>
      <c r="BSZ46"/>
      <c r="BTA46"/>
      <c r="BTB46"/>
      <c r="BTC46"/>
      <c r="BTD46"/>
      <c r="BTE46"/>
      <c r="BTF46"/>
      <c r="BTG46"/>
      <c r="BTH46"/>
      <c r="BTI46"/>
      <c r="BTJ46"/>
      <c r="BTK46"/>
      <c r="BTL46"/>
      <c r="BTM46"/>
      <c r="BTN46"/>
      <c r="BTO46"/>
      <c r="BTP46"/>
      <c r="BTQ46"/>
      <c r="BTR46"/>
      <c r="BTS46"/>
      <c r="BTT46"/>
      <c r="BTU46"/>
      <c r="BTV46"/>
      <c r="BTW46"/>
      <c r="BTX46"/>
      <c r="BTY46"/>
      <c r="BTZ46"/>
      <c r="BUA46"/>
      <c r="BUB46"/>
      <c r="BUC46"/>
      <c r="BUD46"/>
      <c r="BUE46"/>
      <c r="BUF46"/>
      <c r="BUG46"/>
      <c r="BUH46"/>
      <c r="BUI46"/>
      <c r="BUJ46"/>
      <c r="BUK46"/>
      <c r="BUL46"/>
      <c r="BUM46"/>
      <c r="BUN46"/>
      <c r="BUO46"/>
      <c r="BUP46"/>
      <c r="BUQ46"/>
      <c r="BUR46"/>
      <c r="BUS46"/>
      <c r="BUT46"/>
      <c r="BUU46"/>
      <c r="BUV46"/>
      <c r="BUW46"/>
      <c r="BUX46"/>
      <c r="BUY46"/>
      <c r="BUZ46"/>
      <c r="BVA46"/>
      <c r="BVB46"/>
      <c r="BVC46"/>
      <c r="BVD46"/>
      <c r="BVE46"/>
      <c r="BVF46"/>
      <c r="BVG46"/>
      <c r="BVH46"/>
      <c r="BVI46"/>
      <c r="BVJ46"/>
      <c r="BVK46"/>
      <c r="BVL46"/>
      <c r="BVM46"/>
      <c r="BVN46"/>
      <c r="BVO46"/>
      <c r="BVP46"/>
      <c r="BVQ46"/>
      <c r="BVR46"/>
      <c r="BVS46"/>
      <c r="BVT46"/>
      <c r="BVU46"/>
      <c r="BVV46"/>
      <c r="BVW46"/>
      <c r="BVX46"/>
      <c r="BVY46"/>
      <c r="BVZ46"/>
      <c r="BWA46"/>
      <c r="BWB46"/>
      <c r="BWC46"/>
      <c r="BWD46"/>
      <c r="BWE46"/>
      <c r="BWF46"/>
      <c r="BWG46"/>
      <c r="BWH46"/>
      <c r="BWI46"/>
      <c r="BWJ46"/>
      <c r="BWK46"/>
      <c r="BWL46"/>
      <c r="BWM46"/>
      <c r="BWN46"/>
      <c r="BWO46"/>
      <c r="BWP46"/>
      <c r="BWQ46"/>
      <c r="BWR46"/>
      <c r="BWS46"/>
      <c r="BWT46"/>
      <c r="BWU46"/>
      <c r="BWV46"/>
      <c r="BWW46"/>
      <c r="BWX46"/>
      <c r="BWY46"/>
      <c r="BWZ46"/>
      <c r="BXA46"/>
      <c r="BXB46"/>
      <c r="BXC46"/>
      <c r="BXD46"/>
      <c r="BXE46"/>
      <c r="BXF46"/>
      <c r="BXG46"/>
      <c r="BXH46"/>
      <c r="BXI46"/>
      <c r="BXJ46"/>
      <c r="BXK46"/>
      <c r="BXL46"/>
      <c r="BXM46"/>
      <c r="BXN46"/>
      <c r="BXO46"/>
      <c r="BXP46"/>
      <c r="BXQ46"/>
      <c r="BXR46"/>
      <c r="BXS46"/>
      <c r="BXT46"/>
      <c r="BXU46"/>
      <c r="BXV46"/>
      <c r="BXW46"/>
      <c r="BXX46"/>
      <c r="BXY46"/>
      <c r="BXZ46"/>
      <c r="BYA46"/>
      <c r="BYB46"/>
      <c r="BYC46"/>
      <c r="BYD46"/>
      <c r="BYE46"/>
      <c r="BYF46"/>
      <c r="BYG46"/>
      <c r="BYH46"/>
      <c r="BYI46"/>
      <c r="BYJ46"/>
      <c r="BYK46"/>
      <c r="BYL46"/>
      <c r="BYM46"/>
      <c r="BYN46"/>
      <c r="BYO46"/>
      <c r="BYP46"/>
      <c r="BYQ46"/>
      <c r="BYR46"/>
      <c r="BYS46"/>
      <c r="BYT46"/>
      <c r="BYU46"/>
      <c r="BYV46"/>
      <c r="BYW46"/>
      <c r="BYX46"/>
      <c r="BYY46"/>
      <c r="BYZ46"/>
      <c r="BZA46"/>
      <c r="BZB46"/>
      <c r="BZC46"/>
      <c r="BZD46"/>
      <c r="BZE46"/>
      <c r="BZF46"/>
      <c r="BZG46"/>
      <c r="BZH46"/>
      <c r="BZI46"/>
      <c r="BZJ46"/>
      <c r="BZK46"/>
      <c r="BZL46"/>
      <c r="BZM46"/>
      <c r="BZN46"/>
      <c r="BZO46"/>
      <c r="BZP46"/>
      <c r="BZQ46"/>
      <c r="BZR46"/>
      <c r="BZS46"/>
      <c r="BZT46"/>
      <c r="BZU46"/>
      <c r="BZV46"/>
      <c r="BZW46"/>
      <c r="BZX46"/>
      <c r="BZY46"/>
      <c r="BZZ46"/>
      <c r="CAA46"/>
      <c r="CAB46"/>
      <c r="CAC46"/>
      <c r="CAD46"/>
      <c r="CAE46"/>
      <c r="CAF46"/>
      <c r="CAG46"/>
      <c r="CAH46"/>
      <c r="CAI46"/>
      <c r="CAJ46"/>
      <c r="CAK46"/>
      <c r="CAL46"/>
      <c r="CAM46"/>
      <c r="CAN46"/>
      <c r="CAO46"/>
      <c r="CAP46"/>
      <c r="CAQ46"/>
      <c r="CAR46"/>
      <c r="CAS46"/>
      <c r="CAT46"/>
      <c r="CAU46"/>
      <c r="CAV46"/>
      <c r="CAW46"/>
      <c r="CAX46"/>
      <c r="CAY46"/>
      <c r="CAZ46"/>
      <c r="CBA46"/>
      <c r="CBB46"/>
      <c r="CBC46"/>
      <c r="CBD46"/>
      <c r="CBE46"/>
      <c r="CBF46"/>
      <c r="CBG46"/>
      <c r="CBH46"/>
      <c r="CBI46"/>
      <c r="CBJ46"/>
      <c r="CBK46"/>
      <c r="CBL46"/>
      <c r="CBM46"/>
      <c r="CBN46"/>
      <c r="CBO46"/>
      <c r="CBP46"/>
      <c r="CBQ46"/>
      <c r="CBR46"/>
      <c r="CBS46"/>
      <c r="CBT46"/>
      <c r="CBU46"/>
      <c r="CBV46"/>
      <c r="CBW46"/>
      <c r="CBX46"/>
      <c r="CBY46"/>
      <c r="CBZ46"/>
      <c r="CCA46"/>
      <c r="CCB46"/>
      <c r="CCC46"/>
      <c r="CCD46"/>
      <c r="CCE46"/>
      <c r="CCF46"/>
      <c r="CCG46"/>
      <c r="CCH46"/>
      <c r="CCI46"/>
      <c r="CCJ46"/>
      <c r="CCK46"/>
      <c r="CCL46"/>
      <c r="CCM46"/>
      <c r="CCN46"/>
      <c r="CCO46"/>
      <c r="CCP46"/>
      <c r="CCQ46"/>
      <c r="CCR46"/>
      <c r="CCS46"/>
      <c r="CCT46"/>
      <c r="CCU46"/>
      <c r="CCV46"/>
      <c r="CCW46"/>
      <c r="CCX46"/>
      <c r="CCY46"/>
      <c r="CCZ46"/>
      <c r="CDA46"/>
      <c r="CDB46"/>
      <c r="CDC46"/>
      <c r="CDD46"/>
      <c r="CDE46"/>
      <c r="CDF46"/>
      <c r="CDG46"/>
      <c r="CDH46"/>
      <c r="CDI46"/>
      <c r="CDJ46"/>
      <c r="CDK46"/>
      <c r="CDL46"/>
      <c r="CDM46"/>
      <c r="CDN46"/>
      <c r="CDO46"/>
      <c r="CDP46"/>
      <c r="CDQ46"/>
      <c r="CDR46"/>
      <c r="CDS46"/>
      <c r="CDT46"/>
      <c r="CDU46"/>
      <c r="CDV46"/>
      <c r="CDW46"/>
      <c r="CDX46"/>
      <c r="CDY46"/>
      <c r="CDZ46"/>
      <c r="CEA46"/>
      <c r="CEB46"/>
      <c r="CEC46"/>
      <c r="CED46"/>
      <c r="CEE46"/>
      <c r="CEF46"/>
      <c r="CEG46"/>
      <c r="CEH46"/>
      <c r="CEI46"/>
      <c r="CEJ46"/>
      <c r="CEK46"/>
      <c r="CEL46"/>
      <c r="CEM46"/>
      <c r="CEN46"/>
      <c r="CEO46"/>
      <c r="CEP46"/>
      <c r="CEQ46"/>
      <c r="CER46"/>
      <c r="CES46"/>
      <c r="CET46"/>
      <c r="CEU46"/>
      <c r="CEV46"/>
      <c r="CEW46"/>
      <c r="CEX46"/>
      <c r="CEY46"/>
      <c r="CEZ46"/>
      <c r="CFA46"/>
      <c r="CFB46"/>
      <c r="CFC46"/>
      <c r="CFD46"/>
      <c r="CFE46"/>
      <c r="CFF46"/>
      <c r="CFG46"/>
      <c r="CFH46"/>
      <c r="CFI46"/>
      <c r="CFJ46"/>
      <c r="CFK46"/>
      <c r="CFL46"/>
      <c r="CFM46"/>
      <c r="CFN46"/>
      <c r="CFO46"/>
      <c r="CFP46"/>
      <c r="CFQ46"/>
      <c r="CFR46"/>
      <c r="CFS46"/>
      <c r="CFT46"/>
      <c r="CFU46"/>
      <c r="CFV46"/>
      <c r="CFW46"/>
      <c r="CFX46"/>
      <c r="CFY46"/>
      <c r="CFZ46"/>
      <c r="CGA46"/>
      <c r="CGB46"/>
      <c r="CGC46"/>
      <c r="CGD46"/>
      <c r="CGE46"/>
      <c r="CGF46"/>
      <c r="CGG46"/>
      <c r="CGH46"/>
      <c r="CGI46"/>
      <c r="CGJ46"/>
      <c r="CGK46"/>
      <c r="CGL46"/>
      <c r="CGM46"/>
      <c r="CGN46"/>
      <c r="CGO46"/>
      <c r="CGP46"/>
      <c r="CGQ46"/>
      <c r="CGR46"/>
      <c r="CGS46"/>
      <c r="CGT46"/>
      <c r="CGU46"/>
      <c r="CGV46"/>
      <c r="CGW46"/>
      <c r="CGX46"/>
      <c r="CGY46"/>
      <c r="CGZ46"/>
      <c r="CHA46"/>
      <c r="CHB46"/>
      <c r="CHC46"/>
      <c r="CHD46"/>
      <c r="CHE46"/>
      <c r="CHF46"/>
      <c r="CHG46"/>
      <c r="CHH46"/>
      <c r="CHI46"/>
      <c r="CHJ46"/>
      <c r="CHK46"/>
      <c r="CHL46"/>
      <c r="CHM46"/>
      <c r="CHN46"/>
      <c r="CHO46"/>
      <c r="CHP46"/>
      <c r="CHQ46"/>
      <c r="CHR46"/>
      <c r="CHS46"/>
      <c r="CHT46"/>
      <c r="CHU46"/>
      <c r="CHV46"/>
      <c r="CHW46"/>
      <c r="CHX46"/>
      <c r="CHY46"/>
      <c r="CHZ46"/>
      <c r="CIA46"/>
      <c r="CIB46"/>
      <c r="CIC46"/>
      <c r="CID46"/>
      <c r="CIE46"/>
      <c r="CIF46"/>
      <c r="CIG46"/>
      <c r="CIH46"/>
      <c r="CII46"/>
      <c r="CIJ46"/>
      <c r="CIK46"/>
      <c r="CIL46"/>
      <c r="CIM46"/>
      <c r="CIN46"/>
      <c r="CIO46"/>
      <c r="CIP46"/>
      <c r="CIQ46"/>
      <c r="CIR46"/>
      <c r="CIS46"/>
      <c r="CIT46"/>
      <c r="CIU46"/>
      <c r="CIV46"/>
      <c r="CIW46"/>
      <c r="CIX46"/>
      <c r="CIY46"/>
      <c r="CIZ46"/>
      <c r="CJA46"/>
      <c r="CJB46"/>
      <c r="CJC46"/>
      <c r="CJD46"/>
      <c r="CJE46"/>
      <c r="CJF46"/>
      <c r="CJG46"/>
      <c r="CJH46"/>
      <c r="CJI46"/>
      <c r="CJJ46"/>
      <c r="CJK46"/>
      <c r="CJL46"/>
      <c r="CJM46"/>
      <c r="CJN46"/>
      <c r="CJO46"/>
      <c r="CJP46"/>
      <c r="CJQ46"/>
      <c r="CJR46"/>
      <c r="CJS46"/>
      <c r="CJT46"/>
      <c r="CJU46"/>
      <c r="CJV46"/>
      <c r="CJW46"/>
      <c r="CJX46"/>
      <c r="CJY46"/>
      <c r="CJZ46"/>
      <c r="CKA46"/>
      <c r="CKB46"/>
      <c r="CKC46"/>
      <c r="CKD46"/>
      <c r="CKE46"/>
      <c r="CKF46"/>
      <c r="CKG46"/>
      <c r="CKH46"/>
      <c r="CKI46"/>
      <c r="CKJ46"/>
      <c r="CKK46"/>
      <c r="CKL46"/>
      <c r="CKM46"/>
      <c r="CKN46"/>
      <c r="CKO46"/>
      <c r="CKP46"/>
      <c r="CKQ46"/>
      <c r="CKR46"/>
      <c r="CKS46"/>
      <c r="CKT46"/>
      <c r="CKU46"/>
      <c r="CKV46"/>
      <c r="CKW46"/>
      <c r="CKX46"/>
      <c r="CKY46"/>
      <c r="CKZ46"/>
      <c r="CLA46"/>
      <c r="CLB46"/>
      <c r="CLC46"/>
      <c r="CLD46"/>
      <c r="CLE46"/>
      <c r="CLF46"/>
      <c r="CLG46"/>
      <c r="CLH46"/>
      <c r="CLI46"/>
      <c r="CLJ46"/>
      <c r="CLK46"/>
      <c r="CLL46"/>
      <c r="CLM46"/>
      <c r="CLN46"/>
      <c r="CLO46"/>
      <c r="CLP46"/>
      <c r="CLQ46"/>
      <c r="CLR46"/>
      <c r="CLS46"/>
      <c r="CLT46"/>
      <c r="CLU46"/>
      <c r="CLV46"/>
      <c r="CLW46"/>
      <c r="CLX46"/>
      <c r="CLY46"/>
      <c r="CLZ46"/>
      <c r="CMA46"/>
      <c r="CMB46"/>
      <c r="CMC46"/>
      <c r="CMD46"/>
      <c r="CME46"/>
      <c r="CMF46"/>
      <c r="CMG46"/>
      <c r="CMH46"/>
      <c r="CMI46"/>
      <c r="CMJ46"/>
      <c r="CMK46"/>
      <c r="CML46"/>
      <c r="CMM46"/>
      <c r="CMN46"/>
      <c r="CMO46"/>
      <c r="CMP46"/>
      <c r="CMQ46"/>
      <c r="CMR46"/>
      <c r="CMS46"/>
      <c r="CMT46"/>
      <c r="CMU46"/>
      <c r="CMV46"/>
      <c r="CMW46"/>
      <c r="CMX46"/>
      <c r="CMY46"/>
      <c r="CMZ46"/>
      <c r="CNA46"/>
      <c r="CNB46"/>
      <c r="CNC46"/>
      <c r="CND46"/>
      <c r="CNE46"/>
      <c r="CNF46"/>
      <c r="CNG46"/>
      <c r="CNH46"/>
      <c r="CNI46"/>
      <c r="CNJ46"/>
      <c r="CNK46"/>
      <c r="CNL46"/>
      <c r="CNM46"/>
      <c r="CNN46"/>
      <c r="CNO46"/>
      <c r="CNP46"/>
      <c r="CNQ46"/>
      <c r="CNR46"/>
      <c r="CNS46"/>
      <c r="CNT46"/>
      <c r="CNU46"/>
      <c r="CNV46"/>
      <c r="CNW46"/>
      <c r="CNX46"/>
      <c r="CNY46"/>
      <c r="CNZ46"/>
      <c r="COA46"/>
      <c r="COB46"/>
      <c r="COC46"/>
      <c r="COD46"/>
      <c r="COE46"/>
      <c r="COF46"/>
      <c r="COG46"/>
      <c r="COH46"/>
      <c r="COI46"/>
      <c r="COJ46"/>
      <c r="COK46"/>
      <c r="COL46"/>
      <c r="COM46"/>
      <c r="CON46"/>
      <c r="COO46"/>
      <c r="COP46"/>
      <c r="COQ46"/>
      <c r="COR46"/>
      <c r="COS46"/>
      <c r="COT46"/>
      <c r="COU46"/>
      <c r="COV46"/>
      <c r="COW46"/>
      <c r="COX46"/>
      <c r="COY46"/>
      <c r="COZ46"/>
      <c r="CPA46"/>
      <c r="CPB46"/>
      <c r="CPC46"/>
      <c r="CPD46"/>
      <c r="CPE46"/>
      <c r="CPF46"/>
      <c r="CPG46"/>
      <c r="CPH46"/>
      <c r="CPI46"/>
      <c r="CPJ46"/>
      <c r="CPK46"/>
      <c r="CPL46"/>
      <c r="CPM46"/>
      <c r="CPN46"/>
      <c r="CPO46"/>
      <c r="CPP46"/>
      <c r="CPQ46"/>
      <c r="CPR46"/>
      <c r="CPS46"/>
      <c r="CPT46"/>
      <c r="CPU46"/>
      <c r="CPV46"/>
      <c r="CPW46"/>
      <c r="CPX46"/>
      <c r="CPY46"/>
      <c r="CPZ46"/>
      <c r="CQA46"/>
      <c r="CQB46"/>
      <c r="CQC46"/>
      <c r="CQD46"/>
      <c r="CQE46"/>
      <c r="CQF46"/>
      <c r="CQG46"/>
      <c r="CQH46"/>
      <c r="CQI46"/>
      <c r="CQJ46"/>
      <c r="CQK46"/>
      <c r="CQL46"/>
      <c r="CQM46"/>
      <c r="CQN46"/>
      <c r="CQO46"/>
      <c r="CQP46"/>
      <c r="CQQ46"/>
      <c r="CQR46"/>
      <c r="CQS46"/>
      <c r="CQT46"/>
      <c r="CQU46"/>
      <c r="CQV46"/>
      <c r="CQW46"/>
      <c r="CQX46"/>
      <c r="CQY46"/>
      <c r="CQZ46"/>
      <c r="CRA46"/>
      <c r="CRB46"/>
      <c r="CRC46"/>
      <c r="CRD46"/>
      <c r="CRE46"/>
      <c r="CRF46"/>
      <c r="CRG46"/>
      <c r="CRH46"/>
      <c r="CRI46"/>
      <c r="CRJ46"/>
      <c r="CRK46"/>
      <c r="CRL46"/>
      <c r="CRM46"/>
      <c r="CRN46"/>
      <c r="CRO46"/>
      <c r="CRP46"/>
      <c r="CRQ46"/>
      <c r="CRR46"/>
      <c r="CRS46"/>
      <c r="CRT46"/>
      <c r="CRU46"/>
      <c r="CRV46"/>
      <c r="CRW46"/>
      <c r="CRX46"/>
      <c r="CRY46"/>
      <c r="CRZ46"/>
      <c r="CSA46"/>
      <c r="CSB46"/>
      <c r="CSC46"/>
      <c r="CSD46"/>
      <c r="CSE46"/>
      <c r="CSF46"/>
      <c r="CSG46"/>
      <c r="CSH46"/>
      <c r="CSI46"/>
      <c r="CSJ46"/>
      <c r="CSK46"/>
      <c r="CSL46"/>
      <c r="CSM46"/>
      <c r="CSN46"/>
      <c r="CSO46"/>
      <c r="CSP46"/>
      <c r="CSQ46"/>
      <c r="CSR46"/>
      <c r="CSS46"/>
      <c r="CST46"/>
      <c r="CSU46"/>
      <c r="CSV46"/>
      <c r="CSW46"/>
      <c r="CSX46"/>
      <c r="CSY46"/>
      <c r="CSZ46"/>
      <c r="CTA46"/>
      <c r="CTB46"/>
      <c r="CTC46"/>
      <c r="CTD46"/>
      <c r="CTE46"/>
      <c r="CTF46"/>
      <c r="CTG46"/>
      <c r="CTH46"/>
      <c r="CTI46"/>
      <c r="CTJ46"/>
      <c r="CTK46"/>
      <c r="CTL46"/>
      <c r="CTM46"/>
      <c r="CTN46"/>
      <c r="CTO46"/>
      <c r="CTP46"/>
      <c r="CTQ46"/>
      <c r="CTR46"/>
      <c r="CTS46"/>
      <c r="CTT46"/>
      <c r="CTU46"/>
      <c r="CTV46"/>
      <c r="CTW46"/>
      <c r="CTX46"/>
      <c r="CTY46"/>
      <c r="CTZ46"/>
      <c r="CUA46"/>
      <c r="CUB46"/>
      <c r="CUC46"/>
      <c r="CUD46"/>
      <c r="CUE46"/>
      <c r="CUF46"/>
      <c r="CUG46"/>
      <c r="CUH46"/>
      <c r="CUI46"/>
      <c r="CUJ46"/>
      <c r="CUK46"/>
      <c r="CUL46"/>
      <c r="CUM46"/>
      <c r="CUN46"/>
      <c r="CUO46"/>
      <c r="CUP46"/>
      <c r="CUQ46"/>
      <c r="CUR46"/>
      <c r="CUS46"/>
      <c r="CUT46"/>
      <c r="CUU46"/>
      <c r="CUV46"/>
      <c r="CUW46"/>
      <c r="CUX46"/>
      <c r="CUY46"/>
      <c r="CUZ46"/>
      <c r="CVA46"/>
      <c r="CVB46"/>
      <c r="CVC46"/>
      <c r="CVD46"/>
      <c r="CVE46"/>
      <c r="CVF46"/>
      <c r="CVG46"/>
      <c r="CVH46"/>
      <c r="CVI46"/>
      <c r="CVJ46"/>
      <c r="CVK46"/>
      <c r="CVL46"/>
      <c r="CVM46"/>
      <c r="CVN46"/>
      <c r="CVO46"/>
      <c r="CVP46"/>
      <c r="CVQ46"/>
      <c r="CVR46"/>
      <c r="CVS46"/>
      <c r="CVT46"/>
      <c r="CVU46"/>
      <c r="CVV46"/>
      <c r="CVW46"/>
      <c r="CVX46"/>
      <c r="CVY46"/>
      <c r="CVZ46"/>
      <c r="CWA46"/>
      <c r="CWB46"/>
      <c r="CWC46"/>
      <c r="CWD46"/>
      <c r="CWE46"/>
      <c r="CWF46"/>
      <c r="CWG46"/>
      <c r="CWH46"/>
      <c r="CWI46"/>
      <c r="CWJ46"/>
      <c r="CWK46"/>
      <c r="CWL46"/>
      <c r="CWM46"/>
      <c r="CWN46"/>
      <c r="CWO46"/>
      <c r="CWP46"/>
      <c r="CWQ46"/>
      <c r="CWR46"/>
      <c r="CWS46"/>
      <c r="CWT46"/>
      <c r="CWU46"/>
      <c r="CWV46"/>
      <c r="CWW46"/>
      <c r="CWX46"/>
      <c r="CWY46"/>
      <c r="CWZ46"/>
      <c r="CXA46"/>
      <c r="CXB46"/>
      <c r="CXC46"/>
      <c r="CXD46"/>
      <c r="CXE46"/>
      <c r="CXF46"/>
      <c r="CXG46"/>
      <c r="CXH46"/>
      <c r="CXI46"/>
      <c r="CXJ46"/>
      <c r="CXK46"/>
      <c r="CXL46"/>
      <c r="CXM46"/>
      <c r="CXN46"/>
      <c r="CXO46"/>
      <c r="CXP46"/>
      <c r="CXQ46"/>
      <c r="CXR46"/>
      <c r="CXS46"/>
      <c r="CXT46"/>
      <c r="CXU46"/>
      <c r="CXV46"/>
      <c r="CXW46"/>
      <c r="CXX46"/>
      <c r="CXY46"/>
      <c r="CXZ46"/>
      <c r="CYA46"/>
      <c r="CYB46"/>
      <c r="CYC46"/>
      <c r="CYD46"/>
      <c r="CYE46"/>
      <c r="CYF46"/>
      <c r="CYG46"/>
      <c r="CYH46"/>
      <c r="CYI46"/>
      <c r="CYJ46"/>
      <c r="CYK46"/>
      <c r="CYL46"/>
      <c r="CYM46"/>
      <c r="CYN46"/>
      <c r="CYO46"/>
      <c r="CYP46"/>
      <c r="CYQ46"/>
      <c r="CYR46"/>
      <c r="CYS46"/>
      <c r="CYT46"/>
      <c r="CYU46"/>
      <c r="CYV46"/>
      <c r="CYW46"/>
      <c r="CYX46"/>
      <c r="CYY46"/>
      <c r="CYZ46"/>
      <c r="CZA46"/>
      <c r="CZB46"/>
      <c r="CZC46"/>
      <c r="CZD46"/>
      <c r="CZE46"/>
      <c r="CZF46"/>
      <c r="CZG46"/>
      <c r="CZH46"/>
      <c r="CZI46"/>
      <c r="CZJ46"/>
      <c r="CZK46"/>
      <c r="CZL46"/>
      <c r="CZM46"/>
      <c r="CZN46"/>
      <c r="CZO46"/>
      <c r="CZP46"/>
      <c r="CZQ46"/>
      <c r="CZR46"/>
      <c r="CZS46"/>
      <c r="CZT46"/>
      <c r="CZU46"/>
      <c r="CZV46"/>
      <c r="CZW46"/>
      <c r="CZX46"/>
      <c r="CZY46"/>
      <c r="CZZ46"/>
      <c r="DAA46"/>
      <c r="DAB46"/>
      <c r="DAC46"/>
      <c r="DAD46"/>
      <c r="DAE46"/>
      <c r="DAF46"/>
      <c r="DAG46"/>
      <c r="DAH46"/>
      <c r="DAI46"/>
      <c r="DAJ46"/>
      <c r="DAK46"/>
      <c r="DAL46"/>
      <c r="DAM46"/>
      <c r="DAN46"/>
      <c r="DAO46"/>
      <c r="DAP46"/>
      <c r="DAQ46"/>
      <c r="DAR46"/>
      <c r="DAS46"/>
      <c r="DAT46"/>
      <c r="DAU46"/>
      <c r="DAV46"/>
      <c r="DAW46"/>
      <c r="DAX46"/>
      <c r="DAY46"/>
      <c r="DAZ46"/>
      <c r="DBA46"/>
      <c r="DBB46"/>
      <c r="DBC46"/>
      <c r="DBD46"/>
      <c r="DBE46"/>
      <c r="DBF46"/>
      <c r="DBG46"/>
      <c r="DBH46"/>
      <c r="DBI46"/>
      <c r="DBJ46"/>
      <c r="DBK46"/>
      <c r="DBL46"/>
      <c r="DBM46"/>
      <c r="DBN46"/>
      <c r="DBO46"/>
      <c r="DBP46"/>
      <c r="DBQ46"/>
      <c r="DBR46"/>
      <c r="DBS46"/>
      <c r="DBT46"/>
      <c r="DBU46"/>
      <c r="DBV46"/>
      <c r="DBW46"/>
      <c r="DBX46"/>
      <c r="DBY46"/>
      <c r="DBZ46"/>
      <c r="DCA46"/>
      <c r="DCB46"/>
      <c r="DCC46"/>
      <c r="DCD46"/>
      <c r="DCE46"/>
      <c r="DCF46"/>
      <c r="DCG46"/>
      <c r="DCH46"/>
      <c r="DCI46"/>
      <c r="DCJ46"/>
      <c r="DCK46"/>
      <c r="DCL46"/>
      <c r="DCM46"/>
      <c r="DCN46"/>
      <c r="DCO46"/>
      <c r="DCP46"/>
      <c r="DCQ46"/>
      <c r="DCR46"/>
      <c r="DCS46"/>
      <c r="DCT46"/>
      <c r="DCU46"/>
      <c r="DCV46"/>
      <c r="DCW46"/>
      <c r="DCX46"/>
      <c r="DCY46"/>
      <c r="DCZ46"/>
      <c r="DDA46"/>
      <c r="DDB46"/>
      <c r="DDC46"/>
      <c r="DDD46"/>
      <c r="DDE46"/>
      <c r="DDF46"/>
      <c r="DDG46"/>
      <c r="DDH46"/>
      <c r="DDI46"/>
      <c r="DDJ46"/>
      <c r="DDK46"/>
      <c r="DDL46"/>
      <c r="DDM46"/>
      <c r="DDN46"/>
      <c r="DDO46"/>
      <c r="DDP46"/>
      <c r="DDQ46"/>
      <c r="DDR46"/>
      <c r="DDS46"/>
      <c r="DDT46"/>
      <c r="DDU46"/>
      <c r="DDV46"/>
      <c r="DDW46"/>
      <c r="DDX46"/>
      <c r="DDY46"/>
      <c r="DDZ46"/>
      <c r="DEA46"/>
      <c r="DEB46"/>
      <c r="DEC46"/>
      <c r="DED46"/>
      <c r="DEE46"/>
      <c r="DEF46"/>
      <c r="DEG46"/>
      <c r="DEH46"/>
      <c r="DEI46"/>
      <c r="DEJ46"/>
      <c r="DEK46"/>
      <c r="DEL46"/>
      <c r="DEM46"/>
      <c r="DEN46"/>
      <c r="DEO46"/>
      <c r="DEP46"/>
      <c r="DEQ46"/>
      <c r="DER46"/>
      <c r="DES46"/>
      <c r="DET46"/>
      <c r="DEU46"/>
      <c r="DEV46"/>
      <c r="DEW46"/>
      <c r="DEX46"/>
      <c r="DEY46"/>
      <c r="DEZ46"/>
      <c r="DFA46"/>
      <c r="DFB46"/>
      <c r="DFC46"/>
      <c r="DFD46"/>
      <c r="DFE46"/>
      <c r="DFF46"/>
      <c r="DFG46"/>
      <c r="DFH46"/>
      <c r="DFI46"/>
      <c r="DFJ46"/>
      <c r="DFK46"/>
      <c r="DFL46"/>
      <c r="DFM46"/>
      <c r="DFN46"/>
      <c r="DFO46"/>
      <c r="DFP46"/>
      <c r="DFQ46"/>
      <c r="DFR46"/>
      <c r="DFS46"/>
      <c r="DFT46"/>
      <c r="DFU46"/>
      <c r="DFV46"/>
      <c r="DFW46"/>
      <c r="DFX46"/>
      <c r="DFY46"/>
      <c r="DFZ46"/>
      <c r="DGA46"/>
      <c r="DGB46"/>
      <c r="DGC46"/>
      <c r="DGD46"/>
      <c r="DGE46"/>
      <c r="DGF46"/>
      <c r="DGG46"/>
      <c r="DGH46"/>
      <c r="DGI46"/>
      <c r="DGJ46"/>
      <c r="DGK46"/>
      <c r="DGL46"/>
      <c r="DGM46"/>
      <c r="DGN46"/>
      <c r="DGO46"/>
      <c r="DGP46"/>
      <c r="DGQ46"/>
      <c r="DGR46"/>
      <c r="DGS46"/>
      <c r="DGT46"/>
      <c r="DGU46"/>
      <c r="DGV46"/>
      <c r="DGW46"/>
      <c r="DGX46"/>
      <c r="DGY46"/>
      <c r="DGZ46"/>
      <c r="DHA46"/>
      <c r="DHB46"/>
      <c r="DHC46"/>
      <c r="DHD46"/>
      <c r="DHE46"/>
      <c r="DHF46"/>
      <c r="DHG46"/>
      <c r="DHH46"/>
      <c r="DHI46"/>
      <c r="DHJ46"/>
      <c r="DHK46"/>
      <c r="DHL46"/>
      <c r="DHM46"/>
      <c r="DHN46"/>
      <c r="DHO46"/>
      <c r="DHP46"/>
      <c r="DHQ46"/>
      <c r="DHR46"/>
      <c r="DHS46"/>
      <c r="DHT46"/>
      <c r="DHU46"/>
      <c r="DHV46"/>
      <c r="DHW46"/>
      <c r="DHX46"/>
      <c r="DHY46"/>
      <c r="DHZ46"/>
      <c r="DIA46"/>
      <c r="DIB46"/>
      <c r="DIC46"/>
      <c r="DID46"/>
      <c r="DIE46"/>
      <c r="DIF46"/>
      <c r="DIG46"/>
      <c r="DIH46"/>
      <c r="DII46"/>
      <c r="DIJ46"/>
      <c r="DIK46"/>
      <c r="DIL46"/>
      <c r="DIM46"/>
      <c r="DIN46"/>
      <c r="DIO46"/>
      <c r="DIP46"/>
      <c r="DIQ46"/>
      <c r="DIR46"/>
      <c r="DIS46"/>
      <c r="DIT46"/>
      <c r="DIU46"/>
      <c r="DIV46"/>
      <c r="DIW46"/>
      <c r="DIX46"/>
      <c r="DIY46"/>
      <c r="DIZ46"/>
      <c r="DJA46"/>
      <c r="DJB46"/>
      <c r="DJC46"/>
      <c r="DJD46"/>
      <c r="DJE46"/>
      <c r="DJF46"/>
      <c r="DJG46"/>
      <c r="DJH46"/>
      <c r="DJI46"/>
      <c r="DJJ46"/>
      <c r="DJK46"/>
      <c r="DJL46"/>
      <c r="DJM46"/>
      <c r="DJN46"/>
      <c r="DJO46"/>
      <c r="DJP46"/>
      <c r="DJQ46"/>
      <c r="DJR46"/>
      <c r="DJS46"/>
      <c r="DJT46"/>
      <c r="DJU46"/>
      <c r="DJV46"/>
      <c r="DJW46"/>
      <c r="DJX46"/>
      <c r="DJY46"/>
      <c r="DJZ46"/>
      <c r="DKA46"/>
      <c r="DKB46"/>
      <c r="DKC46"/>
      <c r="DKD46"/>
      <c r="DKE46"/>
      <c r="DKF46"/>
      <c r="DKG46"/>
      <c r="DKH46"/>
      <c r="DKI46"/>
      <c r="DKJ46"/>
      <c r="DKK46"/>
      <c r="DKL46"/>
      <c r="DKM46"/>
      <c r="DKN46"/>
      <c r="DKO46"/>
      <c r="DKP46"/>
      <c r="DKQ46"/>
      <c r="DKR46"/>
      <c r="DKS46"/>
      <c r="DKT46"/>
      <c r="DKU46"/>
      <c r="DKV46"/>
      <c r="DKW46"/>
      <c r="DKX46"/>
      <c r="DKY46"/>
      <c r="DKZ46"/>
      <c r="DLA46"/>
      <c r="DLB46"/>
      <c r="DLC46"/>
      <c r="DLD46"/>
      <c r="DLE46"/>
      <c r="DLF46"/>
      <c r="DLG46"/>
      <c r="DLH46"/>
      <c r="DLI46"/>
      <c r="DLJ46"/>
      <c r="DLK46"/>
      <c r="DLL46"/>
      <c r="DLM46"/>
      <c r="DLN46"/>
      <c r="DLO46"/>
      <c r="DLP46"/>
      <c r="DLQ46"/>
      <c r="DLR46"/>
      <c r="DLS46"/>
      <c r="DLT46"/>
      <c r="DLU46"/>
      <c r="DLV46"/>
      <c r="DLW46"/>
      <c r="DLX46"/>
      <c r="DLY46"/>
      <c r="DLZ46"/>
      <c r="DMA46"/>
      <c r="DMB46"/>
      <c r="DMC46"/>
      <c r="DMD46"/>
      <c r="DME46"/>
      <c r="DMF46"/>
      <c r="DMG46"/>
      <c r="DMH46"/>
      <c r="DMI46"/>
      <c r="DMJ46"/>
      <c r="DMK46"/>
      <c r="DML46"/>
      <c r="DMM46"/>
      <c r="DMN46"/>
      <c r="DMO46"/>
      <c r="DMP46"/>
      <c r="DMQ46"/>
      <c r="DMR46"/>
      <c r="DMS46"/>
      <c r="DMT46"/>
      <c r="DMU46"/>
      <c r="DMV46"/>
      <c r="DMW46"/>
      <c r="DMX46"/>
      <c r="DMY46"/>
      <c r="DMZ46"/>
      <c r="DNA46"/>
      <c r="DNB46"/>
      <c r="DNC46"/>
      <c r="DND46"/>
      <c r="DNE46"/>
      <c r="DNF46"/>
      <c r="DNG46"/>
      <c r="DNH46"/>
      <c r="DNI46"/>
      <c r="DNJ46"/>
      <c r="DNK46"/>
      <c r="DNL46"/>
      <c r="DNM46"/>
      <c r="DNN46"/>
      <c r="DNO46"/>
      <c r="DNP46"/>
      <c r="DNQ46"/>
      <c r="DNR46"/>
      <c r="DNS46"/>
      <c r="DNT46"/>
      <c r="DNU46"/>
      <c r="DNV46"/>
      <c r="DNW46"/>
      <c r="DNX46"/>
      <c r="DNY46"/>
      <c r="DNZ46"/>
      <c r="DOA46"/>
      <c r="DOB46"/>
      <c r="DOC46"/>
      <c r="DOD46"/>
      <c r="DOE46"/>
      <c r="DOF46"/>
      <c r="DOG46"/>
      <c r="DOH46"/>
      <c r="DOI46"/>
      <c r="DOJ46"/>
      <c r="DOK46"/>
      <c r="DOL46"/>
      <c r="DOM46"/>
      <c r="DON46"/>
      <c r="DOO46"/>
      <c r="DOP46"/>
      <c r="DOQ46"/>
      <c r="DOR46"/>
      <c r="DOS46"/>
      <c r="DOT46"/>
      <c r="DOU46"/>
      <c r="DOV46"/>
      <c r="DOW46"/>
      <c r="DOX46"/>
      <c r="DOY46"/>
      <c r="DOZ46"/>
      <c r="DPA46"/>
      <c r="DPB46"/>
      <c r="DPC46"/>
      <c r="DPD46"/>
      <c r="DPE46"/>
      <c r="DPF46"/>
      <c r="DPG46"/>
      <c r="DPH46"/>
      <c r="DPI46"/>
      <c r="DPJ46"/>
      <c r="DPK46"/>
      <c r="DPL46"/>
      <c r="DPM46"/>
      <c r="DPN46"/>
      <c r="DPO46"/>
      <c r="DPP46"/>
      <c r="DPQ46"/>
      <c r="DPR46"/>
      <c r="DPS46"/>
      <c r="DPT46"/>
      <c r="DPU46"/>
      <c r="DPV46"/>
      <c r="DPW46"/>
      <c r="DPX46"/>
      <c r="DPY46"/>
      <c r="DPZ46"/>
      <c r="DQA46"/>
      <c r="DQB46"/>
      <c r="DQC46"/>
      <c r="DQD46"/>
      <c r="DQE46"/>
      <c r="DQF46"/>
      <c r="DQG46"/>
      <c r="DQH46"/>
      <c r="DQI46"/>
      <c r="DQJ46"/>
      <c r="DQK46"/>
      <c r="DQL46"/>
      <c r="DQM46"/>
      <c r="DQN46"/>
      <c r="DQO46"/>
      <c r="DQP46"/>
      <c r="DQQ46"/>
      <c r="DQR46"/>
      <c r="DQS46"/>
      <c r="DQT46"/>
      <c r="DQU46"/>
      <c r="DQV46"/>
      <c r="DQW46"/>
      <c r="DQX46"/>
      <c r="DQY46"/>
      <c r="DQZ46"/>
      <c r="DRA46"/>
      <c r="DRB46"/>
      <c r="DRC46"/>
      <c r="DRD46"/>
      <c r="DRE46"/>
      <c r="DRF46"/>
      <c r="DRG46"/>
      <c r="DRH46"/>
      <c r="DRI46"/>
      <c r="DRJ46"/>
      <c r="DRK46"/>
      <c r="DRL46"/>
      <c r="DRM46"/>
      <c r="DRN46"/>
      <c r="DRO46"/>
      <c r="DRP46"/>
      <c r="DRQ46"/>
      <c r="DRR46"/>
      <c r="DRS46"/>
      <c r="DRT46"/>
      <c r="DRU46"/>
      <c r="DRV46"/>
      <c r="DRW46"/>
      <c r="DRX46"/>
      <c r="DRY46"/>
      <c r="DRZ46"/>
      <c r="DSA46"/>
      <c r="DSB46"/>
      <c r="DSC46"/>
      <c r="DSD46"/>
      <c r="DSE46"/>
      <c r="DSF46"/>
      <c r="DSG46"/>
      <c r="DSH46"/>
      <c r="DSI46"/>
      <c r="DSJ46"/>
      <c r="DSK46"/>
      <c r="DSL46"/>
      <c r="DSM46"/>
      <c r="DSN46"/>
      <c r="DSO46"/>
      <c r="DSP46"/>
      <c r="DSQ46"/>
      <c r="DSR46"/>
      <c r="DSS46"/>
      <c r="DST46"/>
      <c r="DSU46"/>
      <c r="DSV46"/>
      <c r="DSW46"/>
      <c r="DSX46"/>
      <c r="DSY46"/>
      <c r="DSZ46"/>
      <c r="DTA46"/>
      <c r="DTB46"/>
      <c r="DTC46"/>
      <c r="DTD46"/>
      <c r="DTE46"/>
      <c r="DTF46"/>
      <c r="DTG46"/>
      <c r="DTH46"/>
      <c r="DTI46"/>
      <c r="DTJ46"/>
      <c r="DTK46"/>
      <c r="DTL46"/>
      <c r="DTM46"/>
      <c r="DTN46"/>
      <c r="DTO46"/>
      <c r="DTP46"/>
      <c r="DTQ46"/>
      <c r="DTR46"/>
      <c r="DTS46"/>
      <c r="DTT46"/>
      <c r="DTU46"/>
      <c r="DTV46"/>
      <c r="DTW46"/>
      <c r="DTX46"/>
      <c r="DTY46"/>
      <c r="DTZ46"/>
      <c r="DUA46"/>
      <c r="DUB46"/>
      <c r="DUC46"/>
      <c r="DUD46"/>
      <c r="DUE46"/>
      <c r="DUF46"/>
      <c r="DUG46"/>
      <c r="DUH46"/>
      <c r="DUI46"/>
      <c r="DUJ46"/>
      <c r="DUK46"/>
      <c r="DUL46"/>
      <c r="DUM46"/>
      <c r="DUN46"/>
      <c r="DUO46"/>
      <c r="DUP46"/>
      <c r="DUQ46"/>
      <c r="DUR46"/>
      <c r="DUS46"/>
      <c r="DUT46"/>
      <c r="DUU46"/>
      <c r="DUV46"/>
      <c r="DUW46"/>
      <c r="DUX46"/>
      <c r="DUY46"/>
      <c r="DUZ46"/>
      <c r="DVA46"/>
      <c r="DVB46"/>
      <c r="DVC46"/>
      <c r="DVD46"/>
      <c r="DVE46"/>
      <c r="DVF46"/>
      <c r="DVG46"/>
      <c r="DVH46"/>
      <c r="DVI46"/>
      <c r="DVJ46"/>
      <c r="DVK46"/>
      <c r="DVL46"/>
      <c r="DVM46"/>
      <c r="DVN46"/>
      <c r="DVO46"/>
      <c r="DVP46"/>
      <c r="DVQ46"/>
      <c r="DVR46"/>
      <c r="DVS46"/>
      <c r="DVT46"/>
      <c r="DVU46"/>
      <c r="DVV46"/>
      <c r="DVW46"/>
      <c r="DVX46"/>
      <c r="DVY46"/>
      <c r="DVZ46"/>
      <c r="DWA46"/>
      <c r="DWB46"/>
      <c r="DWC46"/>
      <c r="DWD46"/>
      <c r="DWE46"/>
      <c r="DWF46"/>
      <c r="DWG46"/>
      <c r="DWH46"/>
      <c r="DWI46"/>
      <c r="DWJ46"/>
      <c r="DWK46"/>
      <c r="DWL46"/>
      <c r="DWM46"/>
      <c r="DWN46"/>
      <c r="DWO46"/>
      <c r="DWP46"/>
      <c r="DWQ46"/>
      <c r="DWR46"/>
      <c r="DWS46"/>
      <c r="DWT46"/>
      <c r="DWU46"/>
      <c r="DWV46"/>
      <c r="DWW46"/>
      <c r="DWX46"/>
      <c r="DWY46"/>
      <c r="DWZ46"/>
      <c r="DXA46"/>
      <c r="DXB46"/>
      <c r="DXC46"/>
      <c r="DXD46"/>
      <c r="DXE46"/>
      <c r="DXF46"/>
      <c r="DXG46"/>
      <c r="DXH46"/>
      <c r="DXI46"/>
      <c r="DXJ46"/>
      <c r="DXK46"/>
      <c r="DXL46"/>
      <c r="DXM46"/>
      <c r="DXN46"/>
      <c r="DXO46"/>
      <c r="DXP46"/>
      <c r="DXQ46"/>
      <c r="DXR46"/>
      <c r="DXS46"/>
      <c r="DXT46"/>
      <c r="DXU46"/>
      <c r="DXV46"/>
      <c r="DXW46"/>
      <c r="DXX46"/>
      <c r="DXY46"/>
      <c r="DXZ46"/>
      <c r="DYA46"/>
      <c r="DYB46"/>
      <c r="DYC46"/>
      <c r="DYD46"/>
      <c r="DYE46"/>
      <c r="DYF46"/>
      <c r="DYG46"/>
      <c r="DYH46"/>
      <c r="DYI46"/>
      <c r="DYJ46"/>
      <c r="DYK46"/>
      <c r="DYL46"/>
      <c r="DYM46"/>
      <c r="DYN46"/>
      <c r="DYO46"/>
      <c r="DYP46"/>
      <c r="DYQ46"/>
      <c r="DYR46"/>
      <c r="DYS46"/>
      <c r="DYT46"/>
      <c r="DYU46"/>
      <c r="DYV46"/>
      <c r="DYW46"/>
      <c r="DYX46"/>
      <c r="DYY46"/>
      <c r="DYZ46"/>
      <c r="DZA46"/>
      <c r="DZB46"/>
      <c r="DZC46"/>
      <c r="DZD46"/>
      <c r="DZE46"/>
      <c r="DZF46"/>
      <c r="DZG46"/>
      <c r="DZH46"/>
      <c r="DZI46"/>
      <c r="DZJ46"/>
      <c r="DZK46"/>
      <c r="DZL46"/>
      <c r="DZM46"/>
      <c r="DZN46"/>
      <c r="DZO46"/>
      <c r="DZP46"/>
      <c r="DZQ46"/>
      <c r="DZR46"/>
      <c r="DZS46"/>
      <c r="DZT46"/>
      <c r="DZU46"/>
      <c r="DZV46"/>
      <c r="DZW46"/>
      <c r="DZX46"/>
      <c r="DZY46"/>
      <c r="DZZ46"/>
      <c r="EAA46"/>
      <c r="EAB46"/>
      <c r="EAC46"/>
      <c r="EAD46"/>
      <c r="EAE46"/>
      <c r="EAF46"/>
      <c r="EAG46"/>
      <c r="EAH46"/>
      <c r="EAI46"/>
      <c r="EAJ46"/>
      <c r="EAK46"/>
      <c r="EAL46"/>
      <c r="EAM46"/>
      <c r="EAN46"/>
      <c r="EAO46"/>
      <c r="EAP46"/>
      <c r="EAQ46"/>
      <c r="EAR46"/>
      <c r="EAS46"/>
      <c r="EAT46"/>
      <c r="EAU46"/>
      <c r="EAV46"/>
      <c r="EAW46"/>
      <c r="EAX46"/>
      <c r="EAY46"/>
      <c r="EAZ46"/>
      <c r="EBA46"/>
      <c r="EBB46"/>
      <c r="EBC46"/>
      <c r="EBD46"/>
      <c r="EBE46"/>
      <c r="EBF46"/>
      <c r="EBG46"/>
      <c r="EBH46"/>
      <c r="EBI46"/>
      <c r="EBJ46"/>
      <c r="EBK46"/>
      <c r="EBL46"/>
      <c r="EBM46"/>
      <c r="EBN46"/>
      <c r="EBO46"/>
      <c r="EBP46"/>
      <c r="EBQ46"/>
      <c r="EBR46"/>
      <c r="EBS46"/>
      <c r="EBT46"/>
      <c r="EBU46"/>
      <c r="EBV46"/>
      <c r="EBW46"/>
      <c r="EBX46"/>
      <c r="EBY46"/>
      <c r="EBZ46"/>
      <c r="ECA46"/>
      <c r="ECB46"/>
      <c r="ECC46"/>
      <c r="ECD46"/>
      <c r="ECE46"/>
      <c r="ECF46"/>
      <c r="ECG46"/>
      <c r="ECH46"/>
      <c r="ECI46"/>
      <c r="ECJ46"/>
      <c r="ECK46"/>
      <c r="ECL46"/>
      <c r="ECM46"/>
      <c r="ECN46"/>
      <c r="ECO46"/>
      <c r="ECP46"/>
      <c r="ECQ46"/>
      <c r="ECR46"/>
      <c r="ECS46"/>
      <c r="ECT46"/>
      <c r="ECU46"/>
      <c r="ECV46"/>
      <c r="ECW46"/>
      <c r="ECX46"/>
      <c r="ECY46"/>
      <c r="ECZ46"/>
      <c r="EDA46"/>
      <c r="EDB46"/>
      <c r="EDC46"/>
      <c r="EDD46"/>
      <c r="EDE46"/>
      <c r="EDF46"/>
      <c r="EDG46"/>
      <c r="EDH46"/>
      <c r="EDI46"/>
      <c r="EDJ46"/>
      <c r="EDK46"/>
      <c r="EDL46"/>
      <c r="EDM46"/>
      <c r="EDN46"/>
      <c r="EDO46"/>
      <c r="EDP46"/>
      <c r="EDQ46"/>
      <c r="EDR46"/>
      <c r="EDS46"/>
      <c r="EDT46"/>
      <c r="EDU46"/>
      <c r="EDV46"/>
      <c r="EDW46"/>
      <c r="EDX46"/>
      <c r="EDY46"/>
      <c r="EDZ46"/>
      <c r="EEA46"/>
      <c r="EEB46"/>
      <c r="EEC46"/>
      <c r="EED46"/>
      <c r="EEE46"/>
      <c r="EEF46"/>
      <c r="EEG46"/>
      <c r="EEH46"/>
      <c r="EEI46"/>
      <c r="EEJ46"/>
      <c r="EEK46"/>
      <c r="EEL46"/>
      <c r="EEM46"/>
      <c r="EEN46"/>
      <c r="EEO46"/>
      <c r="EEP46"/>
      <c r="EEQ46"/>
      <c r="EER46"/>
      <c r="EES46"/>
      <c r="EET46"/>
      <c r="EEU46"/>
      <c r="EEV46"/>
      <c r="EEW46"/>
      <c r="EEX46"/>
      <c r="EEY46"/>
      <c r="EEZ46"/>
      <c r="EFA46"/>
      <c r="EFB46"/>
      <c r="EFC46"/>
      <c r="EFD46"/>
      <c r="EFE46"/>
      <c r="EFF46"/>
      <c r="EFG46"/>
      <c r="EFH46"/>
      <c r="EFI46"/>
      <c r="EFJ46"/>
      <c r="EFK46"/>
      <c r="EFL46"/>
      <c r="EFM46"/>
      <c r="EFN46"/>
      <c r="EFO46"/>
      <c r="EFP46"/>
      <c r="EFQ46"/>
      <c r="EFR46"/>
      <c r="EFS46"/>
      <c r="EFT46"/>
      <c r="EFU46"/>
      <c r="EFV46"/>
      <c r="EFW46"/>
      <c r="EFX46"/>
      <c r="EFY46"/>
      <c r="EFZ46"/>
      <c r="EGA46"/>
      <c r="EGB46"/>
      <c r="EGC46"/>
      <c r="EGD46"/>
      <c r="EGE46"/>
      <c r="EGF46"/>
      <c r="EGG46"/>
      <c r="EGH46"/>
      <c r="EGI46"/>
      <c r="EGJ46"/>
      <c r="EGK46"/>
      <c r="EGL46"/>
      <c r="EGM46"/>
      <c r="EGN46"/>
      <c r="EGO46"/>
      <c r="EGP46"/>
      <c r="EGQ46"/>
      <c r="EGR46"/>
      <c r="EGS46"/>
      <c r="EGT46"/>
      <c r="EGU46"/>
      <c r="EGV46"/>
      <c r="EGW46"/>
      <c r="EGX46"/>
      <c r="EGY46"/>
      <c r="EGZ46"/>
      <c r="EHA46"/>
      <c r="EHB46"/>
      <c r="EHC46"/>
      <c r="EHD46"/>
      <c r="EHE46"/>
      <c r="EHF46"/>
      <c r="EHG46"/>
      <c r="EHH46"/>
      <c r="EHI46"/>
      <c r="EHJ46"/>
      <c r="EHK46"/>
      <c r="EHL46"/>
      <c r="EHM46"/>
      <c r="EHN46"/>
      <c r="EHO46"/>
      <c r="EHP46"/>
      <c r="EHQ46"/>
      <c r="EHR46"/>
      <c r="EHS46"/>
      <c r="EHT46"/>
      <c r="EHU46"/>
      <c r="EHV46"/>
      <c r="EHW46"/>
      <c r="EHX46"/>
      <c r="EHY46"/>
      <c r="EHZ46"/>
      <c r="EIA46"/>
      <c r="EIB46"/>
      <c r="EIC46"/>
      <c r="EID46"/>
      <c r="EIE46"/>
      <c r="EIF46"/>
      <c r="EIG46"/>
      <c r="EIH46"/>
      <c r="EII46"/>
      <c r="EIJ46"/>
      <c r="EIK46"/>
      <c r="EIL46"/>
      <c r="EIM46"/>
      <c r="EIN46"/>
      <c r="EIO46"/>
      <c r="EIP46"/>
      <c r="EIQ46"/>
      <c r="EIR46"/>
      <c r="EIS46"/>
      <c r="EIT46"/>
      <c r="EIU46"/>
      <c r="EIV46"/>
      <c r="EIW46"/>
      <c r="EIX46"/>
      <c r="EIY46"/>
      <c r="EIZ46"/>
      <c r="EJA46"/>
      <c r="EJB46"/>
      <c r="EJC46"/>
      <c r="EJD46"/>
      <c r="EJE46"/>
      <c r="EJF46"/>
      <c r="EJG46"/>
      <c r="EJH46"/>
      <c r="EJI46"/>
      <c r="EJJ46"/>
      <c r="EJK46"/>
      <c r="EJL46"/>
      <c r="EJM46"/>
      <c r="EJN46"/>
      <c r="EJO46"/>
      <c r="EJP46"/>
      <c r="EJQ46"/>
      <c r="EJR46"/>
      <c r="EJS46"/>
      <c r="EJT46"/>
      <c r="EJU46"/>
      <c r="EJV46"/>
      <c r="EJW46"/>
      <c r="EJX46"/>
      <c r="EJY46"/>
      <c r="EJZ46"/>
      <c r="EKA46"/>
      <c r="EKB46"/>
      <c r="EKC46"/>
      <c r="EKD46"/>
      <c r="EKE46"/>
      <c r="EKF46"/>
      <c r="EKG46"/>
      <c r="EKH46"/>
      <c r="EKI46"/>
      <c r="EKJ46"/>
      <c r="EKK46"/>
      <c r="EKL46"/>
      <c r="EKM46"/>
      <c r="EKN46"/>
      <c r="EKO46"/>
      <c r="EKP46"/>
      <c r="EKQ46"/>
      <c r="EKR46"/>
      <c r="EKS46"/>
      <c r="EKT46"/>
      <c r="EKU46"/>
      <c r="EKV46"/>
      <c r="EKW46"/>
      <c r="EKX46"/>
      <c r="EKY46"/>
      <c r="EKZ46"/>
      <c r="ELA46"/>
      <c r="ELB46"/>
      <c r="ELC46"/>
      <c r="ELD46"/>
      <c r="ELE46"/>
      <c r="ELF46"/>
      <c r="ELG46"/>
      <c r="ELH46"/>
      <c r="ELI46"/>
      <c r="ELJ46"/>
      <c r="ELK46"/>
      <c r="ELL46"/>
      <c r="ELM46"/>
      <c r="ELN46"/>
      <c r="ELO46"/>
      <c r="ELP46"/>
      <c r="ELQ46"/>
      <c r="ELR46"/>
      <c r="ELS46"/>
      <c r="ELT46"/>
      <c r="ELU46"/>
      <c r="ELV46"/>
      <c r="ELW46"/>
      <c r="ELX46"/>
      <c r="ELY46"/>
      <c r="ELZ46"/>
      <c r="EMA46"/>
      <c r="EMB46"/>
      <c r="EMC46"/>
      <c r="EMD46"/>
      <c r="EME46"/>
      <c r="EMF46"/>
      <c r="EMG46"/>
      <c r="EMH46"/>
      <c r="EMI46"/>
      <c r="EMJ46"/>
      <c r="EMK46"/>
      <c r="EML46"/>
      <c r="EMM46"/>
      <c r="EMN46"/>
      <c r="EMO46"/>
      <c r="EMP46"/>
      <c r="EMQ46"/>
      <c r="EMR46"/>
      <c r="EMS46"/>
      <c r="EMT46"/>
      <c r="EMU46"/>
      <c r="EMV46"/>
      <c r="EMW46"/>
      <c r="EMX46"/>
      <c r="EMY46"/>
      <c r="EMZ46"/>
      <c r="ENA46"/>
      <c r="ENB46"/>
      <c r="ENC46"/>
      <c r="END46"/>
      <c r="ENE46"/>
      <c r="ENF46"/>
      <c r="ENG46"/>
      <c r="ENH46"/>
      <c r="ENI46"/>
      <c r="ENJ46"/>
      <c r="ENK46"/>
      <c r="ENL46"/>
      <c r="ENM46"/>
      <c r="ENN46"/>
      <c r="ENO46"/>
      <c r="ENP46"/>
      <c r="ENQ46"/>
      <c r="ENR46"/>
      <c r="ENS46"/>
      <c r="ENT46"/>
      <c r="ENU46"/>
      <c r="ENV46"/>
      <c r="ENW46"/>
      <c r="ENX46"/>
      <c r="ENY46"/>
      <c r="ENZ46"/>
      <c r="EOA46"/>
      <c r="EOB46"/>
      <c r="EOC46"/>
      <c r="EOD46"/>
      <c r="EOE46"/>
      <c r="EOF46"/>
      <c r="EOG46"/>
      <c r="EOH46"/>
      <c r="EOI46"/>
      <c r="EOJ46"/>
      <c r="EOK46"/>
      <c r="EOL46"/>
      <c r="EOM46"/>
      <c r="EON46"/>
      <c r="EOO46"/>
      <c r="EOP46"/>
      <c r="EOQ46"/>
      <c r="EOR46"/>
      <c r="EOS46"/>
      <c r="EOT46"/>
      <c r="EOU46"/>
      <c r="EOV46"/>
      <c r="EOW46"/>
      <c r="EOX46"/>
      <c r="EOY46"/>
      <c r="EOZ46"/>
      <c r="EPA46"/>
      <c r="EPB46"/>
      <c r="EPC46"/>
      <c r="EPD46"/>
      <c r="EPE46"/>
      <c r="EPF46"/>
      <c r="EPG46"/>
      <c r="EPH46"/>
      <c r="EPI46"/>
      <c r="EPJ46"/>
      <c r="EPK46"/>
      <c r="EPL46"/>
      <c r="EPM46"/>
      <c r="EPN46"/>
      <c r="EPO46"/>
      <c r="EPP46"/>
      <c r="EPQ46"/>
      <c r="EPR46"/>
      <c r="EPS46"/>
      <c r="EPT46"/>
      <c r="EPU46"/>
      <c r="EPV46"/>
      <c r="EPW46"/>
      <c r="EPX46"/>
      <c r="EPY46"/>
      <c r="EPZ46"/>
      <c r="EQA46"/>
      <c r="EQB46"/>
      <c r="EQC46"/>
      <c r="EQD46"/>
      <c r="EQE46"/>
      <c r="EQF46"/>
      <c r="EQG46"/>
      <c r="EQH46"/>
      <c r="EQI46"/>
      <c r="EQJ46"/>
      <c r="EQK46"/>
      <c r="EQL46"/>
      <c r="EQM46"/>
      <c r="EQN46"/>
      <c r="EQO46"/>
      <c r="EQP46"/>
      <c r="EQQ46"/>
      <c r="EQR46"/>
      <c r="EQS46"/>
      <c r="EQT46"/>
      <c r="EQU46"/>
      <c r="EQV46"/>
      <c r="EQW46"/>
      <c r="EQX46"/>
      <c r="EQY46"/>
      <c r="EQZ46"/>
      <c r="ERA46"/>
      <c r="ERB46"/>
      <c r="ERC46"/>
      <c r="ERD46"/>
      <c r="ERE46"/>
      <c r="ERF46"/>
      <c r="ERG46"/>
      <c r="ERH46"/>
      <c r="ERI46"/>
      <c r="ERJ46"/>
      <c r="ERK46"/>
      <c r="ERL46"/>
      <c r="ERM46"/>
      <c r="ERN46"/>
      <c r="ERO46"/>
      <c r="ERP46"/>
      <c r="ERQ46"/>
      <c r="ERR46"/>
      <c r="ERS46"/>
      <c r="ERT46"/>
      <c r="ERU46"/>
      <c r="ERV46"/>
      <c r="ERW46"/>
      <c r="ERX46"/>
      <c r="ERY46"/>
      <c r="ERZ46"/>
      <c r="ESA46"/>
      <c r="ESB46"/>
      <c r="ESC46"/>
      <c r="ESD46"/>
      <c r="ESE46"/>
      <c r="ESF46"/>
      <c r="ESG46"/>
      <c r="ESH46"/>
      <c r="ESI46"/>
      <c r="ESJ46"/>
      <c r="ESK46"/>
      <c r="ESL46"/>
      <c r="ESM46"/>
      <c r="ESN46"/>
      <c r="ESO46"/>
      <c r="ESP46"/>
      <c r="ESQ46"/>
      <c r="ESR46"/>
      <c r="ESS46"/>
      <c r="EST46"/>
      <c r="ESU46"/>
      <c r="ESV46"/>
      <c r="ESW46"/>
      <c r="ESX46"/>
      <c r="ESY46"/>
      <c r="ESZ46"/>
      <c r="ETA46"/>
      <c r="ETB46"/>
      <c r="ETC46"/>
      <c r="ETD46"/>
      <c r="ETE46"/>
      <c r="ETF46"/>
      <c r="ETG46"/>
      <c r="ETH46"/>
      <c r="ETI46"/>
      <c r="ETJ46"/>
      <c r="ETK46"/>
      <c r="ETL46"/>
      <c r="ETM46"/>
      <c r="ETN46"/>
      <c r="ETO46"/>
      <c r="ETP46"/>
      <c r="ETQ46"/>
      <c r="ETR46"/>
      <c r="ETS46"/>
      <c r="ETT46"/>
      <c r="ETU46"/>
      <c r="ETV46"/>
      <c r="ETW46"/>
      <c r="ETX46"/>
      <c r="ETY46"/>
      <c r="ETZ46"/>
      <c r="EUA46"/>
      <c r="EUB46"/>
      <c r="EUC46"/>
      <c r="EUD46"/>
      <c r="EUE46"/>
      <c r="EUF46"/>
      <c r="EUG46"/>
      <c r="EUH46"/>
      <c r="EUI46"/>
      <c r="EUJ46"/>
      <c r="EUK46"/>
      <c r="EUL46"/>
      <c r="EUM46"/>
      <c r="EUN46"/>
      <c r="EUO46"/>
      <c r="EUP46"/>
      <c r="EUQ46"/>
      <c r="EUR46"/>
      <c r="EUS46"/>
      <c r="EUT46"/>
      <c r="EUU46"/>
      <c r="EUV46"/>
      <c r="EUW46"/>
      <c r="EUX46"/>
      <c r="EUY46"/>
      <c r="EUZ46"/>
      <c r="EVA46"/>
      <c r="EVB46"/>
      <c r="EVC46"/>
      <c r="EVD46"/>
      <c r="EVE46"/>
      <c r="EVF46"/>
      <c r="EVG46"/>
      <c r="EVH46"/>
      <c r="EVI46"/>
      <c r="EVJ46"/>
      <c r="EVK46"/>
      <c r="EVL46"/>
      <c r="EVM46"/>
      <c r="EVN46"/>
      <c r="EVO46"/>
      <c r="EVP46"/>
      <c r="EVQ46"/>
      <c r="EVR46"/>
      <c r="EVS46"/>
      <c r="EVT46"/>
      <c r="EVU46"/>
      <c r="EVV46"/>
      <c r="EVW46"/>
      <c r="EVX46"/>
      <c r="EVY46"/>
      <c r="EVZ46"/>
      <c r="EWA46"/>
      <c r="EWB46"/>
      <c r="EWC46"/>
      <c r="EWD46"/>
      <c r="EWE46"/>
      <c r="EWF46"/>
      <c r="EWG46"/>
      <c r="EWH46"/>
      <c r="EWI46"/>
      <c r="EWJ46"/>
      <c r="EWK46"/>
      <c r="EWL46"/>
      <c r="EWM46"/>
      <c r="EWN46"/>
      <c r="EWO46"/>
      <c r="EWP46"/>
      <c r="EWQ46"/>
      <c r="EWR46"/>
      <c r="EWS46"/>
      <c r="EWT46"/>
      <c r="EWU46"/>
      <c r="EWV46"/>
      <c r="EWW46"/>
      <c r="EWX46"/>
      <c r="EWY46"/>
      <c r="EWZ46"/>
      <c r="EXA46"/>
      <c r="EXB46"/>
      <c r="EXC46"/>
      <c r="EXD46"/>
      <c r="EXE46"/>
      <c r="EXF46"/>
      <c r="EXG46"/>
      <c r="EXH46"/>
      <c r="EXI46"/>
      <c r="EXJ46"/>
      <c r="EXK46"/>
      <c r="EXL46"/>
      <c r="EXM46"/>
      <c r="EXN46"/>
      <c r="EXO46"/>
      <c r="EXP46"/>
      <c r="EXQ46"/>
      <c r="EXR46"/>
      <c r="EXS46"/>
      <c r="EXT46"/>
      <c r="EXU46"/>
      <c r="EXV46"/>
      <c r="EXW46"/>
      <c r="EXX46"/>
      <c r="EXY46"/>
      <c r="EXZ46"/>
      <c r="EYA46"/>
      <c r="EYB46"/>
      <c r="EYC46"/>
      <c r="EYD46"/>
      <c r="EYE46"/>
      <c r="EYF46"/>
      <c r="EYG46"/>
      <c r="EYH46"/>
      <c r="EYI46"/>
      <c r="EYJ46"/>
      <c r="EYK46"/>
      <c r="EYL46"/>
      <c r="EYM46"/>
      <c r="EYN46"/>
      <c r="EYO46"/>
      <c r="EYP46"/>
      <c r="EYQ46"/>
      <c r="EYR46"/>
      <c r="EYS46"/>
      <c r="EYT46"/>
      <c r="EYU46"/>
      <c r="EYV46"/>
      <c r="EYW46"/>
      <c r="EYX46"/>
      <c r="EYY46"/>
      <c r="EYZ46"/>
      <c r="EZA46"/>
      <c r="EZB46"/>
      <c r="EZC46"/>
      <c r="EZD46"/>
      <c r="EZE46"/>
      <c r="EZF46"/>
      <c r="EZG46"/>
      <c r="EZH46"/>
      <c r="EZI46"/>
      <c r="EZJ46"/>
      <c r="EZK46"/>
      <c r="EZL46"/>
      <c r="EZM46"/>
      <c r="EZN46"/>
      <c r="EZO46"/>
      <c r="EZP46"/>
      <c r="EZQ46"/>
      <c r="EZR46"/>
      <c r="EZS46"/>
      <c r="EZT46"/>
      <c r="EZU46"/>
      <c r="EZV46"/>
      <c r="EZW46"/>
      <c r="EZX46"/>
      <c r="EZY46"/>
      <c r="EZZ46"/>
      <c r="FAA46"/>
      <c r="FAB46"/>
      <c r="FAC46"/>
      <c r="FAD46"/>
      <c r="FAE46"/>
      <c r="FAF46"/>
      <c r="FAG46"/>
      <c r="FAH46"/>
      <c r="FAI46"/>
      <c r="FAJ46"/>
      <c r="FAK46"/>
      <c r="FAL46"/>
      <c r="FAM46"/>
      <c r="FAN46"/>
      <c r="FAO46"/>
      <c r="FAP46"/>
      <c r="FAQ46"/>
      <c r="FAR46"/>
      <c r="FAS46"/>
      <c r="FAT46"/>
      <c r="FAU46"/>
      <c r="FAV46"/>
      <c r="FAW46"/>
      <c r="FAX46"/>
      <c r="FAY46"/>
      <c r="FAZ46"/>
      <c r="FBA46"/>
      <c r="FBB46"/>
      <c r="FBC46"/>
      <c r="FBD46"/>
      <c r="FBE46"/>
      <c r="FBF46"/>
      <c r="FBG46"/>
      <c r="FBH46"/>
      <c r="FBI46"/>
      <c r="FBJ46"/>
      <c r="FBK46"/>
      <c r="FBL46"/>
      <c r="FBM46"/>
      <c r="FBN46"/>
      <c r="FBO46"/>
      <c r="FBP46"/>
      <c r="FBQ46"/>
      <c r="FBR46"/>
      <c r="FBS46"/>
      <c r="FBT46"/>
      <c r="FBU46"/>
      <c r="FBV46"/>
      <c r="FBW46"/>
      <c r="FBX46"/>
      <c r="FBY46"/>
      <c r="FBZ46"/>
      <c r="FCA46"/>
      <c r="FCB46"/>
      <c r="FCC46"/>
      <c r="FCD46"/>
      <c r="FCE46"/>
      <c r="FCF46"/>
      <c r="FCG46"/>
      <c r="FCH46"/>
      <c r="FCI46"/>
      <c r="FCJ46"/>
      <c r="FCK46"/>
      <c r="FCL46"/>
      <c r="FCM46"/>
      <c r="FCN46"/>
      <c r="FCO46"/>
      <c r="FCP46"/>
      <c r="FCQ46"/>
      <c r="FCR46"/>
      <c r="FCS46"/>
      <c r="FCT46"/>
      <c r="FCU46"/>
      <c r="FCV46"/>
      <c r="FCW46"/>
      <c r="FCX46"/>
      <c r="FCY46"/>
      <c r="FCZ46"/>
      <c r="FDA46"/>
      <c r="FDB46"/>
      <c r="FDC46"/>
      <c r="FDD46"/>
      <c r="FDE46"/>
      <c r="FDF46"/>
      <c r="FDG46"/>
      <c r="FDH46"/>
      <c r="FDI46"/>
      <c r="FDJ46"/>
      <c r="FDK46"/>
      <c r="FDL46"/>
      <c r="FDM46"/>
      <c r="FDN46"/>
      <c r="FDO46"/>
      <c r="FDP46"/>
      <c r="FDQ46"/>
      <c r="FDR46"/>
      <c r="FDS46"/>
      <c r="FDT46"/>
      <c r="FDU46"/>
      <c r="FDV46"/>
      <c r="FDW46"/>
      <c r="FDX46"/>
      <c r="FDY46"/>
      <c r="FDZ46"/>
      <c r="FEA46"/>
      <c r="FEB46"/>
      <c r="FEC46"/>
      <c r="FED46"/>
      <c r="FEE46"/>
      <c r="FEF46"/>
      <c r="FEG46"/>
      <c r="FEH46"/>
      <c r="FEI46"/>
      <c r="FEJ46"/>
      <c r="FEK46"/>
      <c r="FEL46"/>
      <c r="FEM46"/>
      <c r="FEN46"/>
      <c r="FEO46"/>
      <c r="FEP46"/>
      <c r="FEQ46"/>
      <c r="FER46"/>
      <c r="FES46"/>
      <c r="FET46"/>
      <c r="FEU46"/>
      <c r="FEV46"/>
      <c r="FEW46"/>
      <c r="FEX46"/>
      <c r="FEY46"/>
      <c r="FEZ46"/>
      <c r="FFA46"/>
      <c r="FFB46"/>
      <c r="FFC46"/>
      <c r="FFD46"/>
      <c r="FFE46"/>
      <c r="FFF46"/>
      <c r="FFG46"/>
      <c r="FFH46"/>
      <c r="FFI46"/>
      <c r="FFJ46"/>
      <c r="FFK46"/>
      <c r="FFL46"/>
      <c r="FFM46"/>
      <c r="FFN46"/>
      <c r="FFO46"/>
      <c r="FFP46"/>
      <c r="FFQ46"/>
      <c r="FFR46"/>
      <c r="FFS46"/>
      <c r="FFT46"/>
      <c r="FFU46"/>
      <c r="FFV46"/>
      <c r="FFW46"/>
      <c r="FFX46"/>
      <c r="FFY46"/>
      <c r="FFZ46"/>
      <c r="FGA46"/>
      <c r="FGB46"/>
      <c r="FGC46"/>
      <c r="FGD46"/>
      <c r="FGE46"/>
      <c r="FGF46"/>
      <c r="FGG46"/>
      <c r="FGH46"/>
      <c r="FGI46"/>
      <c r="FGJ46"/>
      <c r="FGK46"/>
      <c r="FGL46"/>
      <c r="FGM46"/>
      <c r="FGN46"/>
      <c r="FGO46"/>
      <c r="FGP46"/>
      <c r="FGQ46"/>
      <c r="FGR46"/>
      <c r="FGS46"/>
      <c r="FGT46"/>
      <c r="FGU46"/>
      <c r="FGV46"/>
      <c r="FGW46"/>
      <c r="FGX46"/>
      <c r="FGY46"/>
      <c r="FGZ46"/>
      <c r="FHA46"/>
      <c r="FHB46"/>
      <c r="FHC46"/>
      <c r="FHD46"/>
      <c r="FHE46"/>
      <c r="FHF46"/>
      <c r="FHG46"/>
      <c r="FHH46"/>
      <c r="FHI46"/>
      <c r="FHJ46"/>
      <c r="FHK46"/>
      <c r="FHL46"/>
      <c r="FHM46"/>
      <c r="FHN46"/>
      <c r="FHO46"/>
      <c r="FHP46"/>
      <c r="FHQ46"/>
      <c r="FHR46"/>
      <c r="FHS46"/>
      <c r="FHT46"/>
      <c r="FHU46"/>
      <c r="FHV46"/>
      <c r="FHW46"/>
      <c r="FHX46"/>
      <c r="FHY46"/>
      <c r="FHZ46"/>
      <c r="FIA46"/>
      <c r="FIB46"/>
      <c r="FIC46"/>
      <c r="FID46"/>
      <c r="FIE46"/>
      <c r="FIF46"/>
      <c r="FIG46"/>
      <c r="FIH46"/>
      <c r="FII46"/>
      <c r="FIJ46"/>
      <c r="FIK46"/>
      <c r="FIL46"/>
      <c r="FIM46"/>
      <c r="FIN46"/>
      <c r="FIO46"/>
      <c r="FIP46"/>
      <c r="FIQ46"/>
      <c r="FIR46"/>
      <c r="FIS46"/>
      <c r="FIT46"/>
      <c r="FIU46"/>
      <c r="FIV46"/>
      <c r="FIW46"/>
      <c r="FIX46"/>
      <c r="FIY46"/>
      <c r="FIZ46"/>
      <c r="FJA46"/>
      <c r="FJB46"/>
      <c r="FJC46"/>
      <c r="FJD46"/>
      <c r="FJE46"/>
      <c r="FJF46"/>
      <c r="FJG46"/>
      <c r="FJH46"/>
      <c r="FJI46"/>
      <c r="FJJ46"/>
      <c r="FJK46"/>
      <c r="FJL46"/>
      <c r="FJM46"/>
      <c r="FJN46"/>
      <c r="FJO46"/>
      <c r="FJP46"/>
      <c r="FJQ46"/>
      <c r="FJR46"/>
      <c r="FJS46"/>
      <c r="FJT46"/>
      <c r="FJU46"/>
      <c r="FJV46"/>
      <c r="FJW46"/>
      <c r="FJX46"/>
      <c r="FJY46"/>
      <c r="FJZ46"/>
      <c r="FKA46"/>
      <c r="FKB46"/>
      <c r="FKC46"/>
      <c r="FKD46"/>
      <c r="FKE46"/>
      <c r="FKF46"/>
      <c r="FKG46"/>
      <c r="FKH46"/>
      <c r="FKI46"/>
      <c r="FKJ46"/>
      <c r="FKK46"/>
      <c r="FKL46"/>
      <c r="FKM46"/>
      <c r="FKN46"/>
      <c r="FKO46"/>
      <c r="FKP46"/>
      <c r="FKQ46"/>
      <c r="FKR46"/>
      <c r="FKS46"/>
      <c r="FKT46"/>
      <c r="FKU46"/>
      <c r="FKV46"/>
      <c r="FKW46"/>
      <c r="FKX46"/>
      <c r="FKY46"/>
      <c r="FKZ46"/>
      <c r="FLA46"/>
      <c r="FLB46"/>
      <c r="FLC46"/>
      <c r="FLD46"/>
      <c r="FLE46"/>
      <c r="FLF46"/>
      <c r="FLG46"/>
      <c r="FLH46"/>
      <c r="FLI46"/>
      <c r="FLJ46"/>
      <c r="FLK46"/>
      <c r="FLL46"/>
      <c r="FLM46"/>
      <c r="FLN46"/>
      <c r="FLO46"/>
      <c r="FLP46"/>
      <c r="FLQ46"/>
      <c r="FLR46"/>
      <c r="FLS46"/>
      <c r="FLT46"/>
      <c r="FLU46"/>
      <c r="FLV46"/>
      <c r="FLW46"/>
      <c r="FLX46"/>
      <c r="FLY46"/>
      <c r="FLZ46"/>
      <c r="FMA46"/>
      <c r="FMB46"/>
      <c r="FMC46"/>
      <c r="FMD46"/>
      <c r="FME46"/>
      <c r="FMF46"/>
      <c r="FMG46"/>
      <c r="FMH46"/>
      <c r="FMI46"/>
      <c r="FMJ46"/>
      <c r="FMK46"/>
      <c r="FML46"/>
      <c r="FMM46"/>
      <c r="FMN46"/>
      <c r="FMO46"/>
      <c r="FMP46"/>
      <c r="FMQ46"/>
      <c r="FMR46"/>
      <c r="FMS46"/>
      <c r="FMT46"/>
      <c r="FMU46"/>
      <c r="FMV46"/>
      <c r="FMW46"/>
      <c r="FMX46"/>
      <c r="FMY46"/>
      <c r="FMZ46"/>
      <c r="FNA46"/>
      <c r="FNB46"/>
      <c r="FNC46"/>
      <c r="FND46"/>
      <c r="FNE46"/>
      <c r="FNF46"/>
      <c r="FNG46"/>
      <c r="FNH46"/>
      <c r="FNI46"/>
      <c r="FNJ46"/>
      <c r="FNK46"/>
      <c r="FNL46"/>
      <c r="FNM46"/>
      <c r="FNN46"/>
      <c r="FNO46"/>
      <c r="FNP46"/>
      <c r="FNQ46"/>
      <c r="FNR46"/>
      <c r="FNS46"/>
      <c r="FNT46"/>
      <c r="FNU46"/>
      <c r="FNV46"/>
      <c r="FNW46"/>
      <c r="FNX46"/>
      <c r="FNY46"/>
      <c r="FNZ46"/>
      <c r="FOA46"/>
      <c r="FOB46"/>
      <c r="FOC46"/>
      <c r="FOD46"/>
      <c r="FOE46"/>
      <c r="FOF46"/>
      <c r="FOG46"/>
      <c r="FOH46"/>
      <c r="FOI46"/>
      <c r="FOJ46"/>
      <c r="FOK46"/>
      <c r="FOL46"/>
      <c r="FOM46"/>
      <c r="FON46"/>
      <c r="FOO46"/>
      <c r="FOP46"/>
      <c r="FOQ46"/>
      <c r="FOR46"/>
      <c r="FOS46"/>
      <c r="FOT46"/>
      <c r="FOU46"/>
      <c r="FOV46"/>
      <c r="FOW46"/>
      <c r="FOX46"/>
      <c r="FOY46"/>
      <c r="FOZ46"/>
      <c r="FPA46"/>
      <c r="FPB46"/>
      <c r="FPC46"/>
      <c r="FPD46"/>
      <c r="FPE46"/>
      <c r="FPF46"/>
      <c r="FPG46"/>
      <c r="FPH46"/>
      <c r="FPI46"/>
      <c r="FPJ46"/>
      <c r="FPK46"/>
      <c r="FPL46"/>
      <c r="FPM46"/>
      <c r="FPN46"/>
      <c r="FPO46"/>
      <c r="FPP46"/>
      <c r="FPQ46"/>
      <c r="FPR46"/>
      <c r="FPS46"/>
      <c r="FPT46"/>
      <c r="FPU46"/>
      <c r="FPV46"/>
      <c r="FPW46"/>
      <c r="FPX46"/>
      <c r="FPY46"/>
      <c r="FPZ46"/>
      <c r="FQA46"/>
      <c r="FQB46"/>
      <c r="FQC46"/>
      <c r="FQD46"/>
      <c r="FQE46"/>
      <c r="FQF46"/>
      <c r="FQG46"/>
      <c r="FQH46"/>
      <c r="FQI46"/>
      <c r="FQJ46"/>
      <c r="FQK46"/>
      <c r="FQL46"/>
      <c r="FQM46"/>
      <c r="FQN46"/>
      <c r="FQO46"/>
      <c r="FQP46"/>
      <c r="FQQ46"/>
      <c r="FQR46"/>
      <c r="FQS46"/>
      <c r="FQT46"/>
      <c r="FQU46"/>
      <c r="FQV46"/>
      <c r="FQW46"/>
      <c r="FQX46"/>
      <c r="FQY46"/>
      <c r="FQZ46"/>
      <c r="FRA46"/>
      <c r="FRB46"/>
      <c r="FRC46"/>
      <c r="FRD46"/>
      <c r="FRE46"/>
      <c r="FRF46"/>
      <c r="FRG46"/>
      <c r="FRH46"/>
      <c r="FRI46"/>
      <c r="FRJ46"/>
      <c r="FRK46"/>
      <c r="FRL46"/>
      <c r="FRM46"/>
      <c r="FRN46"/>
      <c r="FRO46"/>
      <c r="FRP46"/>
      <c r="FRQ46"/>
      <c r="FRR46"/>
      <c r="FRS46"/>
      <c r="FRT46"/>
      <c r="FRU46"/>
      <c r="FRV46"/>
      <c r="FRW46"/>
      <c r="FRX46"/>
      <c r="FRY46"/>
      <c r="FRZ46"/>
      <c r="FSA46"/>
      <c r="FSB46"/>
      <c r="FSC46"/>
      <c r="FSD46"/>
      <c r="FSE46"/>
      <c r="FSF46"/>
      <c r="FSG46"/>
      <c r="FSH46"/>
      <c r="FSI46"/>
      <c r="FSJ46"/>
      <c r="FSK46"/>
      <c r="FSL46"/>
      <c r="FSM46"/>
      <c r="FSN46"/>
      <c r="FSO46"/>
      <c r="FSP46"/>
      <c r="FSQ46"/>
      <c r="FSR46"/>
      <c r="FSS46"/>
      <c r="FST46"/>
      <c r="FSU46"/>
      <c r="FSV46"/>
      <c r="FSW46"/>
      <c r="FSX46"/>
      <c r="FSY46"/>
      <c r="FSZ46"/>
      <c r="FTA46"/>
      <c r="FTB46"/>
      <c r="FTC46"/>
      <c r="FTD46"/>
      <c r="FTE46"/>
      <c r="FTF46"/>
      <c r="FTG46"/>
      <c r="FTH46"/>
      <c r="FTI46"/>
      <c r="FTJ46"/>
      <c r="FTK46"/>
      <c r="FTL46"/>
      <c r="FTM46"/>
      <c r="FTN46"/>
      <c r="FTO46"/>
      <c r="FTP46"/>
      <c r="FTQ46"/>
      <c r="FTR46"/>
      <c r="FTS46"/>
      <c r="FTT46"/>
      <c r="FTU46"/>
      <c r="FTV46"/>
      <c r="FTW46"/>
      <c r="FTX46"/>
      <c r="FTY46"/>
      <c r="FTZ46"/>
      <c r="FUA46"/>
      <c r="FUB46"/>
      <c r="FUC46"/>
      <c r="FUD46"/>
      <c r="FUE46"/>
      <c r="FUF46"/>
      <c r="FUG46"/>
      <c r="FUH46"/>
      <c r="FUI46"/>
      <c r="FUJ46"/>
      <c r="FUK46"/>
      <c r="FUL46"/>
      <c r="FUM46"/>
      <c r="FUN46"/>
      <c r="FUO46"/>
      <c r="FUP46"/>
      <c r="FUQ46"/>
      <c r="FUR46"/>
      <c r="FUS46"/>
      <c r="FUT46"/>
      <c r="FUU46"/>
      <c r="FUV46"/>
      <c r="FUW46"/>
      <c r="FUX46"/>
      <c r="FUY46"/>
      <c r="FUZ46"/>
      <c r="FVA46"/>
      <c r="FVB46"/>
      <c r="FVC46"/>
      <c r="FVD46"/>
      <c r="FVE46"/>
      <c r="FVF46"/>
      <c r="FVG46"/>
      <c r="FVH46"/>
      <c r="FVI46"/>
      <c r="FVJ46"/>
      <c r="FVK46"/>
      <c r="FVL46"/>
      <c r="FVM46"/>
      <c r="FVN46"/>
      <c r="FVO46"/>
      <c r="FVP46"/>
      <c r="FVQ46"/>
      <c r="FVR46"/>
      <c r="FVS46"/>
      <c r="FVT46"/>
      <c r="FVU46"/>
      <c r="FVV46"/>
      <c r="FVW46"/>
      <c r="FVX46"/>
      <c r="FVY46"/>
      <c r="FVZ46"/>
      <c r="FWA46"/>
      <c r="FWB46"/>
      <c r="FWC46"/>
      <c r="FWD46"/>
      <c r="FWE46"/>
      <c r="FWF46"/>
      <c r="FWG46"/>
      <c r="FWH46"/>
      <c r="FWI46"/>
      <c r="FWJ46"/>
      <c r="FWK46"/>
      <c r="FWL46"/>
      <c r="FWM46"/>
      <c r="FWN46"/>
      <c r="FWO46"/>
      <c r="FWP46"/>
      <c r="FWQ46"/>
      <c r="FWR46"/>
      <c r="FWS46"/>
      <c r="FWT46"/>
      <c r="FWU46"/>
      <c r="FWV46"/>
      <c r="FWW46"/>
      <c r="FWX46"/>
      <c r="FWY46"/>
      <c r="FWZ46"/>
      <c r="FXA46"/>
      <c r="FXB46"/>
      <c r="FXC46"/>
      <c r="FXD46"/>
      <c r="FXE46"/>
      <c r="FXF46"/>
      <c r="FXG46"/>
      <c r="FXH46"/>
      <c r="FXI46"/>
      <c r="FXJ46"/>
      <c r="FXK46"/>
      <c r="FXL46"/>
      <c r="FXM46"/>
      <c r="FXN46"/>
      <c r="FXO46"/>
      <c r="FXP46"/>
      <c r="FXQ46"/>
      <c r="FXR46"/>
      <c r="FXS46"/>
      <c r="FXT46"/>
      <c r="FXU46"/>
      <c r="FXV46"/>
      <c r="FXW46"/>
      <c r="FXX46"/>
      <c r="FXY46"/>
      <c r="FXZ46"/>
      <c r="FYA46"/>
      <c r="FYB46"/>
      <c r="FYC46"/>
      <c r="FYD46"/>
      <c r="FYE46"/>
      <c r="FYF46"/>
      <c r="FYG46"/>
      <c r="FYH46"/>
      <c r="FYI46"/>
      <c r="FYJ46"/>
      <c r="FYK46"/>
      <c r="FYL46"/>
      <c r="FYM46"/>
      <c r="FYN46"/>
      <c r="FYO46"/>
      <c r="FYP46"/>
      <c r="FYQ46"/>
      <c r="FYR46"/>
      <c r="FYS46"/>
      <c r="FYT46"/>
      <c r="FYU46"/>
      <c r="FYV46"/>
      <c r="FYW46"/>
      <c r="FYX46"/>
      <c r="FYY46"/>
      <c r="FYZ46"/>
      <c r="FZA46"/>
      <c r="FZB46"/>
      <c r="FZC46"/>
      <c r="FZD46"/>
      <c r="FZE46"/>
      <c r="FZF46"/>
      <c r="FZG46"/>
      <c r="FZH46"/>
      <c r="FZI46"/>
      <c r="FZJ46"/>
      <c r="FZK46"/>
      <c r="FZL46"/>
      <c r="FZM46"/>
      <c r="FZN46"/>
      <c r="FZO46"/>
      <c r="FZP46"/>
      <c r="FZQ46"/>
      <c r="FZR46"/>
      <c r="FZS46"/>
      <c r="FZT46"/>
      <c r="FZU46"/>
      <c r="FZV46"/>
      <c r="FZW46"/>
      <c r="FZX46"/>
      <c r="FZY46"/>
      <c r="FZZ46"/>
      <c r="GAA46"/>
      <c r="GAB46"/>
      <c r="GAC46"/>
      <c r="GAD46"/>
      <c r="GAE46"/>
      <c r="GAF46"/>
      <c r="GAG46"/>
      <c r="GAH46"/>
      <c r="GAI46"/>
      <c r="GAJ46"/>
      <c r="GAK46"/>
      <c r="GAL46"/>
      <c r="GAM46"/>
      <c r="GAN46"/>
      <c r="GAO46"/>
      <c r="GAP46"/>
      <c r="GAQ46"/>
      <c r="GAR46"/>
      <c r="GAS46"/>
      <c r="GAT46"/>
      <c r="GAU46"/>
      <c r="GAV46"/>
      <c r="GAW46"/>
      <c r="GAX46"/>
      <c r="GAY46"/>
      <c r="GAZ46"/>
      <c r="GBA46"/>
      <c r="GBB46"/>
      <c r="GBC46"/>
      <c r="GBD46"/>
      <c r="GBE46"/>
      <c r="GBF46"/>
      <c r="GBG46"/>
      <c r="GBH46"/>
      <c r="GBI46"/>
      <c r="GBJ46"/>
      <c r="GBK46"/>
      <c r="GBL46"/>
      <c r="GBM46"/>
      <c r="GBN46"/>
      <c r="GBO46"/>
      <c r="GBP46"/>
      <c r="GBQ46"/>
      <c r="GBR46"/>
      <c r="GBS46"/>
      <c r="GBT46"/>
      <c r="GBU46"/>
      <c r="GBV46"/>
      <c r="GBW46"/>
      <c r="GBX46"/>
      <c r="GBY46"/>
      <c r="GBZ46"/>
      <c r="GCA46"/>
      <c r="GCB46"/>
      <c r="GCC46"/>
      <c r="GCD46"/>
      <c r="GCE46"/>
      <c r="GCF46"/>
      <c r="GCG46"/>
      <c r="GCH46"/>
      <c r="GCI46"/>
      <c r="GCJ46"/>
      <c r="GCK46"/>
      <c r="GCL46"/>
      <c r="GCM46"/>
      <c r="GCN46"/>
      <c r="GCO46"/>
      <c r="GCP46"/>
      <c r="GCQ46"/>
      <c r="GCR46"/>
      <c r="GCS46"/>
      <c r="GCT46"/>
      <c r="GCU46"/>
      <c r="GCV46"/>
      <c r="GCW46"/>
      <c r="GCX46"/>
      <c r="GCY46"/>
      <c r="GCZ46"/>
      <c r="GDA46"/>
      <c r="GDB46"/>
      <c r="GDC46"/>
      <c r="GDD46"/>
      <c r="GDE46"/>
      <c r="GDF46"/>
      <c r="GDG46"/>
      <c r="GDH46"/>
      <c r="GDI46"/>
      <c r="GDJ46"/>
      <c r="GDK46"/>
      <c r="GDL46"/>
      <c r="GDM46"/>
      <c r="GDN46"/>
      <c r="GDO46"/>
      <c r="GDP46"/>
      <c r="GDQ46"/>
      <c r="GDR46"/>
      <c r="GDS46"/>
      <c r="GDT46"/>
      <c r="GDU46"/>
      <c r="GDV46"/>
      <c r="GDW46"/>
      <c r="GDX46"/>
      <c r="GDY46"/>
      <c r="GDZ46"/>
      <c r="GEA46"/>
      <c r="GEB46"/>
      <c r="GEC46"/>
      <c r="GED46"/>
      <c r="GEE46"/>
      <c r="GEF46"/>
      <c r="GEG46"/>
      <c r="GEH46"/>
      <c r="GEI46"/>
      <c r="GEJ46"/>
      <c r="GEK46"/>
      <c r="GEL46"/>
      <c r="GEM46"/>
      <c r="GEN46"/>
      <c r="GEO46"/>
      <c r="GEP46"/>
      <c r="GEQ46"/>
      <c r="GER46"/>
      <c r="GES46"/>
      <c r="GET46"/>
      <c r="GEU46"/>
      <c r="GEV46"/>
      <c r="GEW46"/>
      <c r="GEX46"/>
      <c r="GEY46"/>
      <c r="GEZ46"/>
      <c r="GFA46"/>
      <c r="GFB46"/>
      <c r="GFC46"/>
      <c r="GFD46"/>
      <c r="GFE46"/>
      <c r="GFF46"/>
      <c r="GFG46"/>
      <c r="GFH46"/>
      <c r="GFI46"/>
      <c r="GFJ46"/>
      <c r="GFK46"/>
      <c r="GFL46"/>
      <c r="GFM46"/>
      <c r="GFN46"/>
      <c r="GFO46"/>
      <c r="GFP46"/>
      <c r="GFQ46"/>
      <c r="GFR46"/>
      <c r="GFS46"/>
      <c r="GFT46"/>
      <c r="GFU46"/>
      <c r="GFV46"/>
      <c r="GFW46"/>
      <c r="GFX46"/>
      <c r="GFY46"/>
      <c r="GFZ46"/>
      <c r="GGA46"/>
      <c r="GGB46"/>
      <c r="GGC46"/>
      <c r="GGD46"/>
      <c r="GGE46"/>
      <c r="GGF46"/>
      <c r="GGG46"/>
      <c r="GGH46"/>
      <c r="GGI46"/>
      <c r="GGJ46"/>
      <c r="GGK46"/>
      <c r="GGL46"/>
      <c r="GGM46"/>
      <c r="GGN46"/>
      <c r="GGO46"/>
      <c r="GGP46"/>
      <c r="GGQ46"/>
      <c r="GGR46"/>
      <c r="GGS46"/>
      <c r="GGT46"/>
      <c r="GGU46"/>
      <c r="GGV46"/>
      <c r="GGW46"/>
      <c r="GGX46"/>
      <c r="GGY46"/>
      <c r="GGZ46"/>
      <c r="GHA46"/>
      <c r="GHB46"/>
      <c r="GHC46"/>
      <c r="GHD46"/>
      <c r="GHE46"/>
      <c r="GHF46"/>
      <c r="GHG46"/>
      <c r="GHH46"/>
      <c r="GHI46"/>
      <c r="GHJ46"/>
      <c r="GHK46"/>
      <c r="GHL46"/>
      <c r="GHM46"/>
      <c r="GHN46"/>
      <c r="GHO46"/>
      <c r="GHP46"/>
      <c r="GHQ46"/>
      <c r="GHR46"/>
      <c r="GHS46"/>
      <c r="GHT46"/>
      <c r="GHU46"/>
      <c r="GHV46"/>
      <c r="GHW46"/>
      <c r="GHX46"/>
      <c r="GHY46"/>
      <c r="GHZ46"/>
      <c r="GIA46"/>
      <c r="GIB46"/>
      <c r="GIC46"/>
      <c r="GID46"/>
      <c r="GIE46"/>
      <c r="GIF46"/>
      <c r="GIG46"/>
      <c r="GIH46"/>
      <c r="GII46"/>
      <c r="GIJ46"/>
      <c r="GIK46"/>
      <c r="GIL46"/>
      <c r="GIM46"/>
      <c r="GIN46"/>
      <c r="GIO46"/>
      <c r="GIP46"/>
      <c r="GIQ46"/>
      <c r="GIR46"/>
      <c r="GIS46"/>
      <c r="GIT46"/>
      <c r="GIU46"/>
      <c r="GIV46"/>
      <c r="GIW46"/>
      <c r="GIX46"/>
      <c r="GIY46"/>
      <c r="GIZ46"/>
      <c r="GJA46"/>
      <c r="GJB46"/>
      <c r="GJC46"/>
      <c r="GJD46"/>
      <c r="GJE46"/>
      <c r="GJF46"/>
      <c r="GJG46"/>
      <c r="GJH46"/>
      <c r="GJI46"/>
      <c r="GJJ46"/>
      <c r="GJK46"/>
      <c r="GJL46"/>
      <c r="GJM46"/>
      <c r="GJN46"/>
      <c r="GJO46"/>
      <c r="GJP46"/>
      <c r="GJQ46"/>
      <c r="GJR46"/>
      <c r="GJS46"/>
      <c r="GJT46"/>
      <c r="GJU46"/>
      <c r="GJV46"/>
      <c r="GJW46"/>
      <c r="GJX46"/>
      <c r="GJY46"/>
      <c r="GJZ46"/>
      <c r="GKA46"/>
      <c r="GKB46"/>
      <c r="GKC46"/>
      <c r="GKD46"/>
      <c r="GKE46"/>
      <c r="GKF46"/>
      <c r="GKG46"/>
      <c r="GKH46"/>
      <c r="GKI46"/>
      <c r="GKJ46"/>
      <c r="GKK46"/>
      <c r="GKL46"/>
      <c r="GKM46"/>
      <c r="GKN46"/>
      <c r="GKO46"/>
      <c r="GKP46"/>
      <c r="GKQ46"/>
      <c r="GKR46"/>
      <c r="GKS46"/>
      <c r="GKT46"/>
      <c r="GKU46"/>
      <c r="GKV46"/>
      <c r="GKW46"/>
      <c r="GKX46"/>
      <c r="GKY46"/>
      <c r="GKZ46"/>
      <c r="GLA46"/>
      <c r="GLB46"/>
      <c r="GLC46"/>
      <c r="GLD46"/>
      <c r="GLE46"/>
      <c r="GLF46"/>
      <c r="GLG46"/>
      <c r="GLH46"/>
      <c r="GLI46"/>
      <c r="GLJ46"/>
      <c r="GLK46"/>
      <c r="GLL46"/>
      <c r="GLM46"/>
      <c r="GLN46"/>
      <c r="GLO46"/>
      <c r="GLP46"/>
      <c r="GLQ46"/>
      <c r="GLR46"/>
      <c r="GLS46"/>
      <c r="GLT46"/>
      <c r="GLU46"/>
      <c r="GLV46"/>
      <c r="GLW46"/>
      <c r="GLX46"/>
      <c r="GLY46"/>
      <c r="GLZ46"/>
      <c r="GMA46"/>
      <c r="GMB46"/>
      <c r="GMC46"/>
      <c r="GMD46"/>
      <c r="GME46"/>
      <c r="GMF46"/>
      <c r="GMG46"/>
      <c r="GMH46"/>
      <c r="GMI46"/>
      <c r="GMJ46"/>
      <c r="GMK46"/>
      <c r="GML46"/>
      <c r="GMM46"/>
      <c r="GMN46"/>
      <c r="GMO46"/>
      <c r="GMP46"/>
      <c r="GMQ46"/>
      <c r="GMR46"/>
      <c r="GMS46"/>
      <c r="GMT46"/>
      <c r="GMU46"/>
      <c r="GMV46"/>
      <c r="GMW46"/>
      <c r="GMX46"/>
      <c r="GMY46"/>
      <c r="GMZ46"/>
      <c r="GNA46"/>
      <c r="GNB46"/>
      <c r="GNC46"/>
      <c r="GND46"/>
      <c r="GNE46"/>
      <c r="GNF46"/>
      <c r="GNG46"/>
      <c r="GNH46"/>
      <c r="GNI46"/>
      <c r="GNJ46"/>
      <c r="GNK46"/>
      <c r="GNL46"/>
      <c r="GNM46"/>
      <c r="GNN46"/>
      <c r="GNO46"/>
      <c r="GNP46"/>
      <c r="GNQ46"/>
      <c r="GNR46"/>
      <c r="GNS46"/>
      <c r="GNT46"/>
      <c r="GNU46"/>
      <c r="GNV46"/>
      <c r="GNW46"/>
      <c r="GNX46"/>
      <c r="GNY46"/>
      <c r="GNZ46"/>
      <c r="GOA46"/>
      <c r="GOB46"/>
      <c r="GOC46"/>
      <c r="GOD46"/>
      <c r="GOE46"/>
      <c r="GOF46"/>
      <c r="GOG46"/>
      <c r="GOH46"/>
      <c r="GOI46"/>
      <c r="GOJ46"/>
      <c r="GOK46"/>
      <c r="GOL46"/>
      <c r="GOM46"/>
      <c r="GON46"/>
      <c r="GOO46"/>
      <c r="GOP46"/>
      <c r="GOQ46"/>
      <c r="GOR46"/>
      <c r="GOS46"/>
      <c r="GOT46"/>
      <c r="GOU46"/>
      <c r="GOV46"/>
      <c r="GOW46"/>
      <c r="GOX46"/>
      <c r="GOY46"/>
      <c r="GOZ46"/>
      <c r="GPA46"/>
      <c r="GPB46"/>
      <c r="GPC46"/>
      <c r="GPD46"/>
      <c r="GPE46"/>
      <c r="GPF46"/>
      <c r="GPG46"/>
      <c r="GPH46"/>
      <c r="GPI46"/>
      <c r="GPJ46"/>
      <c r="GPK46"/>
      <c r="GPL46"/>
      <c r="GPM46"/>
      <c r="GPN46"/>
      <c r="GPO46"/>
      <c r="GPP46"/>
      <c r="GPQ46"/>
      <c r="GPR46"/>
      <c r="GPS46"/>
      <c r="GPT46"/>
      <c r="GPU46"/>
      <c r="GPV46"/>
      <c r="GPW46"/>
      <c r="GPX46"/>
      <c r="GPY46"/>
      <c r="GPZ46"/>
      <c r="GQA46"/>
      <c r="GQB46"/>
      <c r="GQC46"/>
      <c r="GQD46"/>
      <c r="GQE46"/>
      <c r="GQF46"/>
      <c r="GQG46"/>
      <c r="GQH46"/>
      <c r="GQI46"/>
      <c r="GQJ46"/>
      <c r="GQK46"/>
      <c r="GQL46"/>
      <c r="GQM46"/>
      <c r="GQN46"/>
      <c r="GQO46"/>
      <c r="GQP46"/>
      <c r="GQQ46"/>
      <c r="GQR46"/>
      <c r="GQS46"/>
      <c r="GQT46"/>
      <c r="GQU46"/>
      <c r="GQV46"/>
      <c r="GQW46"/>
      <c r="GQX46"/>
      <c r="GQY46"/>
      <c r="GQZ46"/>
      <c r="GRA46"/>
      <c r="GRB46"/>
      <c r="GRC46"/>
      <c r="GRD46"/>
      <c r="GRE46"/>
      <c r="GRF46"/>
      <c r="GRG46"/>
      <c r="GRH46"/>
      <c r="GRI46"/>
      <c r="GRJ46"/>
      <c r="GRK46"/>
      <c r="GRL46"/>
      <c r="GRM46"/>
      <c r="GRN46"/>
      <c r="GRO46"/>
      <c r="GRP46"/>
      <c r="GRQ46"/>
      <c r="GRR46"/>
      <c r="GRS46"/>
      <c r="GRT46"/>
      <c r="GRU46"/>
      <c r="GRV46"/>
      <c r="GRW46"/>
      <c r="GRX46"/>
      <c r="GRY46"/>
      <c r="GRZ46"/>
      <c r="GSA46"/>
      <c r="GSB46"/>
      <c r="GSC46"/>
      <c r="GSD46"/>
      <c r="GSE46"/>
      <c r="GSF46"/>
      <c r="GSG46"/>
      <c r="GSH46"/>
      <c r="GSI46"/>
      <c r="GSJ46"/>
      <c r="GSK46"/>
      <c r="GSL46"/>
      <c r="GSM46"/>
      <c r="GSN46"/>
      <c r="GSO46"/>
      <c r="GSP46"/>
      <c r="GSQ46"/>
      <c r="GSR46"/>
      <c r="GSS46"/>
      <c r="GST46"/>
      <c r="GSU46"/>
      <c r="GSV46"/>
      <c r="GSW46"/>
      <c r="GSX46"/>
      <c r="GSY46"/>
      <c r="GSZ46"/>
      <c r="GTA46"/>
      <c r="GTB46"/>
      <c r="GTC46"/>
      <c r="GTD46"/>
      <c r="GTE46"/>
      <c r="GTF46"/>
      <c r="GTG46"/>
      <c r="GTH46"/>
      <c r="GTI46"/>
      <c r="GTJ46"/>
      <c r="GTK46"/>
      <c r="GTL46"/>
      <c r="GTM46"/>
      <c r="GTN46"/>
      <c r="GTO46"/>
      <c r="GTP46"/>
      <c r="GTQ46"/>
      <c r="GTR46"/>
      <c r="GTS46"/>
      <c r="GTT46"/>
      <c r="GTU46"/>
      <c r="GTV46"/>
      <c r="GTW46"/>
      <c r="GTX46"/>
      <c r="GTY46"/>
      <c r="GTZ46"/>
      <c r="GUA46"/>
      <c r="GUB46"/>
      <c r="GUC46"/>
      <c r="GUD46"/>
      <c r="GUE46"/>
      <c r="GUF46"/>
      <c r="GUG46"/>
      <c r="GUH46"/>
      <c r="GUI46"/>
      <c r="GUJ46"/>
      <c r="GUK46"/>
      <c r="GUL46"/>
      <c r="GUM46"/>
      <c r="GUN46"/>
      <c r="GUO46"/>
      <c r="GUP46"/>
      <c r="GUQ46"/>
      <c r="GUR46"/>
      <c r="GUS46"/>
      <c r="GUT46"/>
      <c r="GUU46"/>
      <c r="GUV46"/>
      <c r="GUW46"/>
      <c r="GUX46"/>
      <c r="GUY46"/>
      <c r="GUZ46"/>
      <c r="GVA46"/>
      <c r="GVB46"/>
      <c r="GVC46"/>
      <c r="GVD46"/>
      <c r="GVE46"/>
      <c r="GVF46"/>
      <c r="GVG46"/>
      <c r="GVH46"/>
      <c r="GVI46"/>
      <c r="GVJ46"/>
      <c r="GVK46"/>
      <c r="GVL46"/>
      <c r="GVM46"/>
      <c r="GVN46"/>
      <c r="GVO46"/>
      <c r="GVP46"/>
      <c r="GVQ46"/>
      <c r="GVR46"/>
      <c r="GVS46"/>
      <c r="GVT46"/>
      <c r="GVU46"/>
      <c r="GVV46"/>
      <c r="GVW46"/>
      <c r="GVX46"/>
      <c r="GVY46"/>
      <c r="GVZ46"/>
      <c r="GWA46"/>
      <c r="GWB46"/>
      <c r="GWC46"/>
      <c r="GWD46"/>
      <c r="GWE46"/>
      <c r="GWF46"/>
      <c r="GWG46"/>
      <c r="GWH46"/>
      <c r="GWI46"/>
      <c r="GWJ46"/>
      <c r="GWK46"/>
      <c r="GWL46"/>
      <c r="GWM46"/>
      <c r="GWN46"/>
      <c r="GWO46"/>
      <c r="GWP46"/>
      <c r="GWQ46"/>
      <c r="GWR46"/>
      <c r="GWS46"/>
      <c r="GWT46"/>
      <c r="GWU46"/>
      <c r="GWV46"/>
      <c r="GWW46"/>
      <c r="GWX46"/>
      <c r="GWY46"/>
      <c r="GWZ46"/>
      <c r="GXA46"/>
      <c r="GXB46"/>
      <c r="GXC46"/>
      <c r="GXD46"/>
      <c r="GXE46"/>
      <c r="GXF46"/>
      <c r="GXG46"/>
      <c r="GXH46"/>
      <c r="GXI46"/>
      <c r="GXJ46"/>
      <c r="GXK46"/>
      <c r="GXL46"/>
      <c r="GXM46"/>
      <c r="GXN46"/>
      <c r="GXO46"/>
      <c r="GXP46"/>
      <c r="GXQ46"/>
      <c r="GXR46"/>
      <c r="GXS46"/>
      <c r="GXT46"/>
      <c r="GXU46"/>
      <c r="GXV46"/>
      <c r="GXW46"/>
      <c r="GXX46"/>
      <c r="GXY46"/>
      <c r="GXZ46"/>
      <c r="GYA46"/>
      <c r="GYB46"/>
      <c r="GYC46"/>
      <c r="GYD46"/>
      <c r="GYE46"/>
      <c r="GYF46"/>
      <c r="GYG46"/>
      <c r="GYH46"/>
      <c r="GYI46"/>
      <c r="GYJ46"/>
      <c r="GYK46"/>
      <c r="GYL46"/>
      <c r="GYM46"/>
      <c r="GYN46"/>
      <c r="GYO46"/>
      <c r="GYP46"/>
      <c r="GYQ46"/>
      <c r="GYR46"/>
      <c r="GYS46"/>
      <c r="GYT46"/>
      <c r="GYU46"/>
      <c r="GYV46"/>
      <c r="GYW46"/>
      <c r="GYX46"/>
      <c r="GYY46"/>
      <c r="GYZ46"/>
      <c r="GZA46"/>
      <c r="GZB46"/>
      <c r="GZC46"/>
      <c r="GZD46"/>
      <c r="GZE46"/>
      <c r="GZF46"/>
      <c r="GZG46"/>
      <c r="GZH46"/>
      <c r="GZI46"/>
      <c r="GZJ46"/>
      <c r="GZK46"/>
      <c r="GZL46"/>
      <c r="GZM46"/>
      <c r="GZN46"/>
      <c r="GZO46"/>
      <c r="GZP46"/>
      <c r="GZQ46"/>
      <c r="GZR46"/>
      <c r="GZS46"/>
      <c r="GZT46"/>
      <c r="GZU46"/>
      <c r="GZV46"/>
      <c r="GZW46"/>
      <c r="GZX46"/>
      <c r="GZY46"/>
      <c r="GZZ46"/>
      <c r="HAA46"/>
      <c r="HAB46"/>
      <c r="HAC46"/>
      <c r="HAD46"/>
      <c r="HAE46"/>
      <c r="HAF46"/>
      <c r="HAG46"/>
      <c r="HAH46"/>
      <c r="HAI46"/>
      <c r="HAJ46"/>
      <c r="HAK46"/>
      <c r="HAL46"/>
      <c r="HAM46"/>
      <c r="HAN46"/>
      <c r="HAO46"/>
      <c r="HAP46"/>
      <c r="HAQ46"/>
      <c r="HAR46"/>
      <c r="HAS46"/>
      <c r="HAT46"/>
      <c r="HAU46"/>
      <c r="HAV46"/>
      <c r="HAW46"/>
      <c r="HAX46"/>
      <c r="HAY46"/>
      <c r="HAZ46"/>
      <c r="HBA46"/>
      <c r="HBB46"/>
      <c r="HBC46"/>
      <c r="HBD46"/>
      <c r="HBE46"/>
      <c r="HBF46"/>
      <c r="HBG46"/>
      <c r="HBH46"/>
      <c r="HBI46"/>
      <c r="HBJ46"/>
      <c r="HBK46"/>
      <c r="HBL46"/>
      <c r="HBM46"/>
      <c r="HBN46"/>
      <c r="HBO46"/>
      <c r="HBP46"/>
      <c r="HBQ46"/>
      <c r="HBR46"/>
      <c r="HBS46"/>
      <c r="HBT46"/>
      <c r="HBU46"/>
      <c r="HBV46"/>
      <c r="HBW46"/>
      <c r="HBX46"/>
      <c r="HBY46"/>
      <c r="HBZ46"/>
      <c r="HCA46"/>
      <c r="HCB46"/>
      <c r="HCC46"/>
      <c r="HCD46"/>
      <c r="HCE46"/>
      <c r="HCF46"/>
      <c r="HCG46"/>
      <c r="HCH46"/>
      <c r="HCI46"/>
      <c r="HCJ46"/>
      <c r="HCK46"/>
      <c r="HCL46"/>
      <c r="HCM46"/>
      <c r="HCN46"/>
      <c r="HCO46"/>
      <c r="HCP46"/>
      <c r="HCQ46"/>
      <c r="HCR46"/>
      <c r="HCS46"/>
      <c r="HCT46"/>
      <c r="HCU46"/>
      <c r="HCV46"/>
      <c r="HCW46"/>
      <c r="HCX46"/>
      <c r="HCY46"/>
      <c r="HCZ46"/>
      <c r="HDA46"/>
      <c r="HDB46"/>
      <c r="HDC46"/>
      <c r="HDD46"/>
      <c r="HDE46"/>
      <c r="HDF46"/>
      <c r="HDG46"/>
      <c r="HDH46"/>
      <c r="HDI46"/>
      <c r="HDJ46"/>
      <c r="HDK46"/>
      <c r="HDL46"/>
      <c r="HDM46"/>
      <c r="HDN46"/>
      <c r="HDO46"/>
      <c r="HDP46"/>
      <c r="HDQ46"/>
      <c r="HDR46"/>
      <c r="HDS46"/>
      <c r="HDT46"/>
      <c r="HDU46"/>
      <c r="HDV46"/>
      <c r="HDW46"/>
      <c r="HDX46"/>
      <c r="HDY46"/>
      <c r="HDZ46"/>
      <c r="HEA46"/>
      <c r="HEB46"/>
      <c r="HEC46"/>
      <c r="HED46"/>
      <c r="HEE46"/>
      <c r="HEF46"/>
      <c r="HEG46"/>
      <c r="HEH46"/>
      <c r="HEI46"/>
      <c r="HEJ46"/>
      <c r="HEK46"/>
      <c r="HEL46"/>
      <c r="HEM46"/>
      <c r="HEN46"/>
      <c r="HEO46"/>
      <c r="HEP46"/>
      <c r="HEQ46"/>
      <c r="HER46"/>
      <c r="HES46"/>
      <c r="HET46"/>
      <c r="HEU46"/>
      <c r="HEV46"/>
      <c r="HEW46"/>
      <c r="HEX46"/>
      <c r="HEY46"/>
      <c r="HEZ46"/>
      <c r="HFA46"/>
      <c r="HFB46"/>
      <c r="HFC46"/>
      <c r="HFD46"/>
      <c r="HFE46"/>
      <c r="HFF46"/>
      <c r="HFG46"/>
      <c r="HFH46"/>
      <c r="HFI46"/>
      <c r="HFJ46"/>
      <c r="HFK46"/>
      <c r="HFL46"/>
      <c r="HFM46"/>
      <c r="HFN46"/>
      <c r="HFO46"/>
      <c r="HFP46"/>
      <c r="HFQ46"/>
      <c r="HFR46"/>
      <c r="HFS46"/>
      <c r="HFT46"/>
      <c r="HFU46"/>
      <c r="HFV46"/>
      <c r="HFW46"/>
      <c r="HFX46"/>
      <c r="HFY46"/>
      <c r="HFZ46"/>
      <c r="HGA46"/>
      <c r="HGB46"/>
      <c r="HGC46"/>
      <c r="HGD46"/>
      <c r="HGE46"/>
      <c r="HGF46"/>
      <c r="HGG46"/>
      <c r="HGH46"/>
      <c r="HGI46"/>
      <c r="HGJ46"/>
      <c r="HGK46"/>
      <c r="HGL46"/>
      <c r="HGM46"/>
      <c r="HGN46"/>
      <c r="HGO46"/>
      <c r="HGP46"/>
      <c r="HGQ46"/>
      <c r="HGR46"/>
      <c r="HGS46"/>
      <c r="HGT46"/>
      <c r="HGU46"/>
      <c r="HGV46"/>
      <c r="HGW46"/>
      <c r="HGX46"/>
      <c r="HGY46"/>
      <c r="HGZ46"/>
      <c r="HHA46"/>
      <c r="HHB46"/>
      <c r="HHC46"/>
      <c r="HHD46"/>
      <c r="HHE46"/>
      <c r="HHF46"/>
      <c r="HHG46"/>
      <c r="HHH46"/>
      <c r="HHI46"/>
      <c r="HHJ46"/>
      <c r="HHK46"/>
      <c r="HHL46"/>
      <c r="HHM46"/>
      <c r="HHN46"/>
      <c r="HHO46"/>
      <c r="HHP46"/>
      <c r="HHQ46"/>
      <c r="HHR46"/>
      <c r="HHS46"/>
      <c r="HHT46"/>
      <c r="HHU46"/>
      <c r="HHV46"/>
      <c r="HHW46"/>
      <c r="HHX46"/>
      <c r="HHY46"/>
      <c r="HHZ46"/>
      <c r="HIA46"/>
      <c r="HIB46"/>
      <c r="HIC46"/>
      <c r="HID46"/>
      <c r="HIE46"/>
      <c r="HIF46"/>
      <c r="HIG46"/>
      <c r="HIH46"/>
      <c r="HII46"/>
      <c r="HIJ46"/>
      <c r="HIK46"/>
      <c r="HIL46"/>
      <c r="HIM46"/>
      <c r="HIN46"/>
      <c r="HIO46"/>
      <c r="HIP46"/>
      <c r="HIQ46"/>
      <c r="HIR46"/>
      <c r="HIS46"/>
      <c r="HIT46"/>
      <c r="HIU46"/>
      <c r="HIV46"/>
      <c r="HIW46"/>
      <c r="HIX46"/>
      <c r="HIY46"/>
      <c r="HIZ46"/>
      <c r="HJA46"/>
      <c r="HJB46"/>
      <c r="HJC46"/>
      <c r="HJD46"/>
      <c r="HJE46"/>
      <c r="HJF46"/>
      <c r="HJG46"/>
      <c r="HJH46"/>
      <c r="HJI46"/>
      <c r="HJJ46"/>
      <c r="HJK46"/>
      <c r="HJL46"/>
      <c r="HJM46"/>
      <c r="HJN46"/>
      <c r="HJO46"/>
      <c r="HJP46"/>
      <c r="HJQ46"/>
      <c r="HJR46"/>
      <c r="HJS46"/>
      <c r="HJT46"/>
      <c r="HJU46"/>
      <c r="HJV46"/>
      <c r="HJW46"/>
      <c r="HJX46"/>
      <c r="HJY46"/>
      <c r="HJZ46"/>
      <c r="HKA46"/>
      <c r="HKB46"/>
      <c r="HKC46"/>
      <c r="HKD46"/>
      <c r="HKE46"/>
      <c r="HKF46"/>
      <c r="HKG46"/>
      <c r="HKH46"/>
      <c r="HKI46"/>
      <c r="HKJ46"/>
      <c r="HKK46"/>
      <c r="HKL46"/>
      <c r="HKM46"/>
      <c r="HKN46"/>
      <c r="HKO46"/>
      <c r="HKP46"/>
      <c r="HKQ46"/>
      <c r="HKR46"/>
      <c r="HKS46"/>
      <c r="HKT46"/>
      <c r="HKU46"/>
      <c r="HKV46"/>
      <c r="HKW46"/>
      <c r="HKX46"/>
      <c r="HKY46"/>
      <c r="HKZ46"/>
      <c r="HLA46"/>
      <c r="HLB46"/>
      <c r="HLC46"/>
      <c r="HLD46"/>
      <c r="HLE46"/>
      <c r="HLF46"/>
      <c r="HLG46"/>
      <c r="HLH46"/>
      <c r="HLI46"/>
      <c r="HLJ46"/>
      <c r="HLK46"/>
      <c r="HLL46"/>
      <c r="HLM46"/>
      <c r="HLN46"/>
      <c r="HLO46"/>
      <c r="HLP46"/>
      <c r="HLQ46"/>
      <c r="HLR46"/>
      <c r="HLS46"/>
      <c r="HLT46"/>
      <c r="HLU46"/>
      <c r="HLV46"/>
      <c r="HLW46"/>
      <c r="HLX46"/>
      <c r="HLY46"/>
      <c r="HLZ46"/>
      <c r="HMA46"/>
      <c r="HMB46"/>
      <c r="HMC46"/>
      <c r="HMD46"/>
      <c r="HME46"/>
      <c r="HMF46"/>
      <c r="HMG46"/>
      <c r="HMH46"/>
      <c r="HMI46"/>
      <c r="HMJ46"/>
      <c r="HMK46"/>
      <c r="HML46"/>
      <c r="HMM46"/>
      <c r="HMN46"/>
      <c r="HMO46"/>
      <c r="HMP46"/>
      <c r="HMQ46"/>
      <c r="HMR46"/>
      <c r="HMS46"/>
      <c r="HMT46"/>
      <c r="HMU46"/>
      <c r="HMV46"/>
      <c r="HMW46"/>
      <c r="HMX46"/>
      <c r="HMY46"/>
      <c r="HMZ46"/>
      <c r="HNA46"/>
      <c r="HNB46"/>
      <c r="HNC46"/>
      <c r="HND46"/>
      <c r="HNE46"/>
      <c r="HNF46"/>
      <c r="HNG46"/>
      <c r="HNH46"/>
      <c r="HNI46"/>
      <c r="HNJ46"/>
      <c r="HNK46"/>
      <c r="HNL46"/>
      <c r="HNM46"/>
      <c r="HNN46"/>
      <c r="HNO46"/>
      <c r="HNP46"/>
      <c r="HNQ46"/>
      <c r="HNR46"/>
      <c r="HNS46"/>
      <c r="HNT46"/>
      <c r="HNU46"/>
      <c r="HNV46"/>
      <c r="HNW46"/>
      <c r="HNX46"/>
      <c r="HNY46"/>
      <c r="HNZ46"/>
      <c r="HOA46"/>
      <c r="HOB46"/>
      <c r="HOC46"/>
      <c r="HOD46"/>
      <c r="HOE46"/>
      <c r="HOF46"/>
      <c r="HOG46"/>
      <c r="HOH46"/>
      <c r="HOI46"/>
      <c r="HOJ46"/>
      <c r="HOK46"/>
      <c r="HOL46"/>
      <c r="HOM46"/>
      <c r="HON46"/>
      <c r="HOO46"/>
      <c r="HOP46"/>
      <c r="HOQ46"/>
      <c r="HOR46"/>
      <c r="HOS46"/>
      <c r="HOT46"/>
      <c r="HOU46"/>
      <c r="HOV46"/>
      <c r="HOW46"/>
      <c r="HOX46"/>
      <c r="HOY46"/>
      <c r="HOZ46"/>
      <c r="HPA46"/>
      <c r="HPB46"/>
      <c r="HPC46"/>
      <c r="HPD46"/>
      <c r="HPE46"/>
      <c r="HPF46"/>
      <c r="HPG46"/>
      <c r="HPH46"/>
      <c r="HPI46"/>
      <c r="HPJ46"/>
      <c r="HPK46"/>
      <c r="HPL46"/>
      <c r="HPM46"/>
      <c r="HPN46"/>
      <c r="HPO46"/>
      <c r="HPP46"/>
      <c r="HPQ46"/>
      <c r="HPR46"/>
      <c r="HPS46"/>
      <c r="HPT46"/>
      <c r="HPU46"/>
      <c r="HPV46"/>
      <c r="HPW46"/>
      <c r="HPX46"/>
      <c r="HPY46"/>
      <c r="HPZ46"/>
      <c r="HQA46"/>
      <c r="HQB46"/>
      <c r="HQC46"/>
      <c r="HQD46"/>
      <c r="HQE46"/>
      <c r="HQF46"/>
      <c r="HQG46"/>
      <c r="HQH46"/>
      <c r="HQI46"/>
      <c r="HQJ46"/>
      <c r="HQK46"/>
      <c r="HQL46"/>
      <c r="HQM46"/>
      <c r="HQN46"/>
      <c r="HQO46"/>
      <c r="HQP46"/>
      <c r="HQQ46"/>
      <c r="HQR46"/>
      <c r="HQS46"/>
      <c r="HQT46"/>
      <c r="HQU46"/>
      <c r="HQV46"/>
      <c r="HQW46"/>
      <c r="HQX46"/>
      <c r="HQY46"/>
      <c r="HQZ46"/>
      <c r="HRA46"/>
      <c r="HRB46"/>
      <c r="HRC46"/>
      <c r="HRD46"/>
      <c r="HRE46"/>
      <c r="HRF46"/>
      <c r="HRG46"/>
      <c r="HRH46"/>
      <c r="HRI46"/>
      <c r="HRJ46"/>
      <c r="HRK46"/>
      <c r="HRL46"/>
      <c r="HRM46"/>
      <c r="HRN46"/>
      <c r="HRO46"/>
      <c r="HRP46"/>
      <c r="HRQ46"/>
      <c r="HRR46"/>
      <c r="HRS46"/>
      <c r="HRT46"/>
      <c r="HRU46"/>
      <c r="HRV46"/>
      <c r="HRW46"/>
      <c r="HRX46"/>
      <c r="HRY46"/>
      <c r="HRZ46"/>
      <c r="HSA46"/>
      <c r="HSB46"/>
      <c r="HSC46"/>
      <c r="HSD46"/>
      <c r="HSE46"/>
      <c r="HSF46"/>
      <c r="HSG46"/>
      <c r="HSH46"/>
      <c r="HSI46"/>
      <c r="HSJ46"/>
      <c r="HSK46"/>
      <c r="HSL46"/>
      <c r="HSM46"/>
      <c r="HSN46"/>
      <c r="HSO46"/>
      <c r="HSP46"/>
      <c r="HSQ46"/>
      <c r="HSR46"/>
      <c r="HSS46"/>
      <c r="HST46"/>
      <c r="HSU46"/>
      <c r="HSV46"/>
      <c r="HSW46"/>
      <c r="HSX46"/>
      <c r="HSY46"/>
      <c r="HSZ46"/>
      <c r="HTA46"/>
      <c r="HTB46"/>
      <c r="HTC46"/>
      <c r="HTD46"/>
      <c r="HTE46"/>
      <c r="HTF46"/>
      <c r="HTG46"/>
      <c r="HTH46"/>
      <c r="HTI46"/>
      <c r="HTJ46"/>
      <c r="HTK46"/>
      <c r="HTL46"/>
      <c r="HTM46"/>
      <c r="HTN46"/>
      <c r="HTO46"/>
      <c r="HTP46"/>
      <c r="HTQ46"/>
      <c r="HTR46"/>
      <c r="HTS46"/>
      <c r="HTT46"/>
      <c r="HTU46"/>
      <c r="HTV46"/>
      <c r="HTW46"/>
      <c r="HTX46"/>
      <c r="HTY46"/>
      <c r="HTZ46"/>
      <c r="HUA46"/>
      <c r="HUB46"/>
      <c r="HUC46"/>
      <c r="HUD46"/>
      <c r="HUE46"/>
      <c r="HUF46"/>
      <c r="HUG46"/>
      <c r="HUH46"/>
      <c r="HUI46"/>
      <c r="HUJ46"/>
      <c r="HUK46"/>
      <c r="HUL46"/>
      <c r="HUM46"/>
      <c r="HUN46"/>
      <c r="HUO46"/>
      <c r="HUP46"/>
      <c r="HUQ46"/>
      <c r="HUR46"/>
      <c r="HUS46"/>
      <c r="HUT46"/>
      <c r="HUU46"/>
      <c r="HUV46"/>
      <c r="HUW46"/>
      <c r="HUX46"/>
      <c r="HUY46"/>
      <c r="HUZ46"/>
      <c r="HVA46"/>
      <c r="HVB46"/>
      <c r="HVC46"/>
      <c r="HVD46"/>
      <c r="HVE46"/>
      <c r="HVF46"/>
      <c r="HVG46"/>
      <c r="HVH46"/>
      <c r="HVI46"/>
      <c r="HVJ46"/>
      <c r="HVK46"/>
      <c r="HVL46"/>
      <c r="HVM46"/>
      <c r="HVN46"/>
      <c r="HVO46"/>
      <c r="HVP46"/>
      <c r="HVQ46"/>
      <c r="HVR46"/>
      <c r="HVS46"/>
      <c r="HVT46"/>
      <c r="HVU46"/>
      <c r="HVV46"/>
      <c r="HVW46"/>
      <c r="HVX46"/>
      <c r="HVY46"/>
      <c r="HVZ46"/>
      <c r="HWA46"/>
      <c r="HWB46"/>
      <c r="HWC46"/>
      <c r="HWD46"/>
      <c r="HWE46"/>
      <c r="HWF46"/>
      <c r="HWG46"/>
      <c r="HWH46"/>
      <c r="HWI46"/>
      <c r="HWJ46"/>
      <c r="HWK46"/>
      <c r="HWL46"/>
      <c r="HWM46"/>
      <c r="HWN46"/>
      <c r="HWO46"/>
      <c r="HWP46"/>
      <c r="HWQ46"/>
      <c r="HWR46"/>
      <c r="HWS46"/>
      <c r="HWT46"/>
      <c r="HWU46"/>
      <c r="HWV46"/>
      <c r="HWW46"/>
      <c r="HWX46"/>
      <c r="HWY46"/>
      <c r="HWZ46"/>
      <c r="HXA46"/>
      <c r="HXB46"/>
      <c r="HXC46"/>
      <c r="HXD46"/>
      <c r="HXE46"/>
      <c r="HXF46"/>
      <c r="HXG46"/>
      <c r="HXH46"/>
      <c r="HXI46"/>
      <c r="HXJ46"/>
      <c r="HXK46"/>
      <c r="HXL46"/>
      <c r="HXM46"/>
      <c r="HXN46"/>
      <c r="HXO46"/>
      <c r="HXP46"/>
      <c r="HXQ46"/>
      <c r="HXR46"/>
      <c r="HXS46"/>
      <c r="HXT46"/>
      <c r="HXU46"/>
      <c r="HXV46"/>
      <c r="HXW46"/>
      <c r="HXX46"/>
      <c r="HXY46"/>
      <c r="HXZ46"/>
      <c r="HYA46"/>
      <c r="HYB46"/>
      <c r="HYC46"/>
      <c r="HYD46"/>
      <c r="HYE46"/>
      <c r="HYF46"/>
      <c r="HYG46"/>
      <c r="HYH46"/>
      <c r="HYI46"/>
      <c r="HYJ46"/>
      <c r="HYK46"/>
      <c r="HYL46"/>
      <c r="HYM46"/>
      <c r="HYN46"/>
      <c r="HYO46"/>
      <c r="HYP46"/>
      <c r="HYQ46"/>
      <c r="HYR46"/>
      <c r="HYS46"/>
      <c r="HYT46"/>
      <c r="HYU46"/>
      <c r="HYV46"/>
      <c r="HYW46"/>
      <c r="HYX46"/>
      <c r="HYY46"/>
      <c r="HYZ46"/>
      <c r="HZA46"/>
      <c r="HZB46"/>
      <c r="HZC46"/>
      <c r="HZD46"/>
      <c r="HZE46"/>
      <c r="HZF46"/>
      <c r="HZG46"/>
      <c r="HZH46"/>
      <c r="HZI46"/>
      <c r="HZJ46"/>
      <c r="HZK46"/>
      <c r="HZL46"/>
      <c r="HZM46"/>
      <c r="HZN46"/>
      <c r="HZO46"/>
      <c r="HZP46"/>
      <c r="HZQ46"/>
      <c r="HZR46"/>
      <c r="HZS46"/>
      <c r="HZT46"/>
      <c r="HZU46"/>
      <c r="HZV46"/>
      <c r="HZW46"/>
      <c r="HZX46"/>
      <c r="HZY46"/>
      <c r="HZZ46"/>
      <c r="IAA46"/>
      <c r="IAB46"/>
      <c r="IAC46"/>
      <c r="IAD46"/>
      <c r="IAE46"/>
      <c r="IAF46"/>
      <c r="IAG46"/>
      <c r="IAH46"/>
      <c r="IAI46"/>
      <c r="IAJ46"/>
      <c r="IAK46"/>
      <c r="IAL46"/>
      <c r="IAM46"/>
      <c r="IAN46"/>
      <c r="IAO46"/>
      <c r="IAP46"/>
      <c r="IAQ46"/>
      <c r="IAR46"/>
      <c r="IAS46"/>
      <c r="IAT46"/>
      <c r="IAU46"/>
      <c r="IAV46"/>
      <c r="IAW46"/>
      <c r="IAX46"/>
      <c r="IAY46"/>
      <c r="IAZ46"/>
      <c r="IBA46"/>
      <c r="IBB46"/>
      <c r="IBC46"/>
      <c r="IBD46"/>
      <c r="IBE46"/>
      <c r="IBF46"/>
      <c r="IBG46"/>
      <c r="IBH46"/>
      <c r="IBI46"/>
      <c r="IBJ46"/>
      <c r="IBK46"/>
      <c r="IBL46"/>
      <c r="IBM46"/>
      <c r="IBN46"/>
      <c r="IBO46"/>
      <c r="IBP46"/>
      <c r="IBQ46"/>
      <c r="IBR46"/>
      <c r="IBS46"/>
      <c r="IBT46"/>
      <c r="IBU46"/>
      <c r="IBV46"/>
      <c r="IBW46"/>
      <c r="IBX46"/>
      <c r="IBY46"/>
      <c r="IBZ46"/>
      <c r="ICA46"/>
      <c r="ICB46"/>
      <c r="ICC46"/>
      <c r="ICD46"/>
      <c r="ICE46"/>
      <c r="ICF46"/>
      <c r="ICG46"/>
      <c r="ICH46"/>
      <c r="ICI46"/>
      <c r="ICJ46"/>
      <c r="ICK46"/>
      <c r="ICL46"/>
      <c r="ICM46"/>
      <c r="ICN46"/>
      <c r="ICO46"/>
      <c r="ICP46"/>
      <c r="ICQ46"/>
      <c r="ICR46"/>
      <c r="ICS46"/>
      <c r="ICT46"/>
      <c r="ICU46"/>
      <c r="ICV46"/>
      <c r="ICW46"/>
      <c r="ICX46"/>
      <c r="ICY46"/>
      <c r="ICZ46"/>
      <c r="IDA46"/>
      <c r="IDB46"/>
      <c r="IDC46"/>
      <c r="IDD46"/>
      <c r="IDE46"/>
      <c r="IDF46"/>
      <c r="IDG46"/>
      <c r="IDH46"/>
      <c r="IDI46"/>
      <c r="IDJ46"/>
      <c r="IDK46"/>
      <c r="IDL46"/>
      <c r="IDM46"/>
      <c r="IDN46"/>
      <c r="IDO46"/>
      <c r="IDP46"/>
      <c r="IDQ46"/>
      <c r="IDR46"/>
      <c r="IDS46"/>
      <c r="IDT46"/>
      <c r="IDU46"/>
      <c r="IDV46"/>
      <c r="IDW46"/>
      <c r="IDX46"/>
      <c r="IDY46"/>
      <c r="IDZ46"/>
      <c r="IEA46"/>
      <c r="IEB46"/>
      <c r="IEC46"/>
      <c r="IED46"/>
      <c r="IEE46"/>
      <c r="IEF46"/>
      <c r="IEG46"/>
      <c r="IEH46"/>
      <c r="IEI46"/>
      <c r="IEJ46"/>
      <c r="IEK46"/>
      <c r="IEL46"/>
      <c r="IEM46"/>
      <c r="IEN46"/>
      <c r="IEO46"/>
      <c r="IEP46"/>
      <c r="IEQ46"/>
      <c r="IER46"/>
      <c r="IES46"/>
      <c r="IET46"/>
      <c r="IEU46"/>
      <c r="IEV46"/>
      <c r="IEW46"/>
      <c r="IEX46"/>
      <c r="IEY46"/>
      <c r="IEZ46"/>
      <c r="IFA46"/>
      <c r="IFB46"/>
      <c r="IFC46"/>
      <c r="IFD46"/>
      <c r="IFE46"/>
      <c r="IFF46"/>
      <c r="IFG46"/>
      <c r="IFH46"/>
      <c r="IFI46"/>
      <c r="IFJ46"/>
      <c r="IFK46"/>
      <c r="IFL46"/>
      <c r="IFM46"/>
      <c r="IFN46"/>
      <c r="IFO46"/>
      <c r="IFP46"/>
      <c r="IFQ46"/>
      <c r="IFR46"/>
      <c r="IFS46"/>
      <c r="IFT46"/>
      <c r="IFU46"/>
      <c r="IFV46"/>
      <c r="IFW46"/>
      <c r="IFX46"/>
      <c r="IFY46"/>
      <c r="IFZ46"/>
      <c r="IGA46"/>
      <c r="IGB46"/>
      <c r="IGC46"/>
      <c r="IGD46"/>
      <c r="IGE46"/>
      <c r="IGF46"/>
      <c r="IGG46"/>
      <c r="IGH46"/>
      <c r="IGI46"/>
      <c r="IGJ46"/>
      <c r="IGK46"/>
      <c r="IGL46"/>
      <c r="IGM46"/>
      <c r="IGN46"/>
      <c r="IGO46"/>
      <c r="IGP46"/>
      <c r="IGQ46"/>
      <c r="IGR46"/>
      <c r="IGS46"/>
      <c r="IGT46"/>
      <c r="IGU46"/>
      <c r="IGV46"/>
      <c r="IGW46"/>
      <c r="IGX46"/>
      <c r="IGY46"/>
      <c r="IGZ46"/>
      <c r="IHA46"/>
      <c r="IHB46"/>
      <c r="IHC46"/>
      <c r="IHD46"/>
      <c r="IHE46"/>
      <c r="IHF46"/>
      <c r="IHG46"/>
      <c r="IHH46"/>
      <c r="IHI46"/>
      <c r="IHJ46"/>
      <c r="IHK46"/>
      <c r="IHL46"/>
      <c r="IHM46"/>
      <c r="IHN46"/>
      <c r="IHO46"/>
      <c r="IHP46"/>
      <c r="IHQ46"/>
      <c r="IHR46"/>
      <c r="IHS46"/>
      <c r="IHT46"/>
      <c r="IHU46"/>
      <c r="IHV46"/>
      <c r="IHW46"/>
      <c r="IHX46"/>
      <c r="IHY46"/>
      <c r="IHZ46"/>
      <c r="IIA46"/>
      <c r="IIB46"/>
      <c r="IIC46"/>
      <c r="IID46"/>
      <c r="IIE46"/>
      <c r="IIF46"/>
      <c r="IIG46"/>
      <c r="IIH46"/>
      <c r="III46"/>
      <c r="IIJ46"/>
      <c r="IIK46"/>
      <c r="IIL46"/>
      <c r="IIM46"/>
      <c r="IIN46"/>
      <c r="IIO46"/>
      <c r="IIP46"/>
      <c r="IIQ46"/>
      <c r="IIR46"/>
      <c r="IIS46"/>
      <c r="IIT46"/>
      <c r="IIU46"/>
      <c r="IIV46"/>
      <c r="IIW46"/>
      <c r="IIX46"/>
      <c r="IIY46"/>
      <c r="IIZ46"/>
      <c r="IJA46"/>
      <c r="IJB46"/>
      <c r="IJC46"/>
      <c r="IJD46"/>
      <c r="IJE46"/>
      <c r="IJF46"/>
      <c r="IJG46"/>
      <c r="IJH46"/>
      <c r="IJI46"/>
      <c r="IJJ46"/>
      <c r="IJK46"/>
      <c r="IJL46"/>
      <c r="IJM46"/>
      <c r="IJN46"/>
      <c r="IJO46"/>
      <c r="IJP46"/>
      <c r="IJQ46"/>
      <c r="IJR46"/>
      <c r="IJS46"/>
      <c r="IJT46"/>
      <c r="IJU46"/>
      <c r="IJV46"/>
      <c r="IJW46"/>
      <c r="IJX46"/>
      <c r="IJY46"/>
      <c r="IJZ46"/>
      <c r="IKA46"/>
      <c r="IKB46"/>
      <c r="IKC46"/>
      <c r="IKD46"/>
      <c r="IKE46"/>
      <c r="IKF46"/>
      <c r="IKG46"/>
      <c r="IKH46"/>
      <c r="IKI46"/>
      <c r="IKJ46"/>
      <c r="IKK46"/>
      <c r="IKL46"/>
      <c r="IKM46"/>
      <c r="IKN46"/>
      <c r="IKO46"/>
      <c r="IKP46"/>
      <c r="IKQ46"/>
      <c r="IKR46"/>
      <c r="IKS46"/>
      <c r="IKT46"/>
      <c r="IKU46"/>
      <c r="IKV46"/>
      <c r="IKW46"/>
      <c r="IKX46"/>
      <c r="IKY46"/>
      <c r="IKZ46"/>
      <c r="ILA46"/>
      <c r="ILB46"/>
      <c r="ILC46"/>
      <c r="ILD46"/>
      <c r="ILE46"/>
      <c r="ILF46"/>
      <c r="ILG46"/>
      <c r="ILH46"/>
      <c r="ILI46"/>
      <c r="ILJ46"/>
      <c r="ILK46"/>
      <c r="ILL46"/>
      <c r="ILM46"/>
      <c r="ILN46"/>
      <c r="ILO46"/>
      <c r="ILP46"/>
      <c r="ILQ46"/>
      <c r="ILR46"/>
      <c r="ILS46"/>
      <c r="ILT46"/>
      <c r="ILU46"/>
      <c r="ILV46"/>
      <c r="ILW46"/>
      <c r="ILX46"/>
      <c r="ILY46"/>
      <c r="ILZ46"/>
      <c r="IMA46"/>
      <c r="IMB46"/>
      <c r="IMC46"/>
      <c r="IMD46"/>
      <c r="IME46"/>
      <c r="IMF46"/>
      <c r="IMG46"/>
      <c r="IMH46"/>
      <c r="IMI46"/>
      <c r="IMJ46"/>
      <c r="IMK46"/>
      <c r="IML46"/>
      <c r="IMM46"/>
      <c r="IMN46"/>
      <c r="IMO46"/>
      <c r="IMP46"/>
      <c r="IMQ46"/>
      <c r="IMR46"/>
      <c r="IMS46"/>
      <c r="IMT46"/>
      <c r="IMU46"/>
      <c r="IMV46"/>
      <c r="IMW46"/>
      <c r="IMX46"/>
      <c r="IMY46"/>
      <c r="IMZ46"/>
      <c r="INA46"/>
      <c r="INB46"/>
      <c r="INC46"/>
      <c r="IND46"/>
      <c r="INE46"/>
      <c r="INF46"/>
      <c r="ING46"/>
      <c r="INH46"/>
      <c r="INI46"/>
      <c r="INJ46"/>
      <c r="INK46"/>
      <c r="INL46"/>
      <c r="INM46"/>
      <c r="INN46"/>
      <c r="INO46"/>
      <c r="INP46"/>
      <c r="INQ46"/>
      <c r="INR46"/>
      <c r="INS46"/>
      <c r="INT46"/>
      <c r="INU46"/>
      <c r="INV46"/>
      <c r="INW46"/>
      <c r="INX46"/>
      <c r="INY46"/>
      <c r="INZ46"/>
      <c r="IOA46"/>
      <c r="IOB46"/>
      <c r="IOC46"/>
      <c r="IOD46"/>
      <c r="IOE46"/>
      <c r="IOF46"/>
      <c r="IOG46"/>
      <c r="IOH46"/>
      <c r="IOI46"/>
      <c r="IOJ46"/>
      <c r="IOK46"/>
      <c r="IOL46"/>
      <c r="IOM46"/>
      <c r="ION46"/>
      <c r="IOO46"/>
      <c r="IOP46"/>
      <c r="IOQ46"/>
      <c r="IOR46"/>
      <c r="IOS46"/>
      <c r="IOT46"/>
      <c r="IOU46"/>
      <c r="IOV46"/>
      <c r="IOW46"/>
      <c r="IOX46"/>
      <c r="IOY46"/>
      <c r="IOZ46"/>
      <c r="IPA46"/>
      <c r="IPB46"/>
      <c r="IPC46"/>
      <c r="IPD46"/>
      <c r="IPE46"/>
      <c r="IPF46"/>
      <c r="IPG46"/>
      <c r="IPH46"/>
      <c r="IPI46"/>
      <c r="IPJ46"/>
      <c r="IPK46"/>
      <c r="IPL46"/>
      <c r="IPM46"/>
      <c r="IPN46"/>
      <c r="IPO46"/>
      <c r="IPP46"/>
      <c r="IPQ46"/>
      <c r="IPR46"/>
      <c r="IPS46"/>
      <c r="IPT46"/>
      <c r="IPU46"/>
      <c r="IPV46"/>
      <c r="IPW46"/>
      <c r="IPX46"/>
      <c r="IPY46"/>
      <c r="IPZ46"/>
      <c r="IQA46"/>
      <c r="IQB46"/>
      <c r="IQC46"/>
      <c r="IQD46"/>
      <c r="IQE46"/>
      <c r="IQF46"/>
      <c r="IQG46"/>
      <c r="IQH46"/>
      <c r="IQI46"/>
      <c r="IQJ46"/>
      <c r="IQK46"/>
      <c r="IQL46"/>
      <c r="IQM46"/>
      <c r="IQN46"/>
      <c r="IQO46"/>
      <c r="IQP46"/>
      <c r="IQQ46"/>
      <c r="IQR46"/>
      <c r="IQS46"/>
      <c r="IQT46"/>
      <c r="IQU46"/>
      <c r="IQV46"/>
      <c r="IQW46"/>
      <c r="IQX46"/>
      <c r="IQY46"/>
      <c r="IQZ46"/>
      <c r="IRA46"/>
      <c r="IRB46"/>
      <c r="IRC46"/>
      <c r="IRD46"/>
      <c r="IRE46"/>
      <c r="IRF46"/>
      <c r="IRG46"/>
      <c r="IRH46"/>
      <c r="IRI46"/>
      <c r="IRJ46"/>
      <c r="IRK46"/>
      <c r="IRL46"/>
      <c r="IRM46"/>
      <c r="IRN46"/>
      <c r="IRO46"/>
      <c r="IRP46"/>
      <c r="IRQ46"/>
      <c r="IRR46"/>
      <c r="IRS46"/>
      <c r="IRT46"/>
      <c r="IRU46"/>
      <c r="IRV46"/>
      <c r="IRW46"/>
      <c r="IRX46"/>
      <c r="IRY46"/>
      <c r="IRZ46"/>
      <c r="ISA46"/>
      <c r="ISB46"/>
      <c r="ISC46"/>
      <c r="ISD46"/>
      <c r="ISE46"/>
      <c r="ISF46"/>
      <c r="ISG46"/>
      <c r="ISH46"/>
      <c r="ISI46"/>
      <c r="ISJ46"/>
      <c r="ISK46"/>
      <c r="ISL46"/>
      <c r="ISM46"/>
      <c r="ISN46"/>
      <c r="ISO46"/>
      <c r="ISP46"/>
      <c r="ISQ46"/>
      <c r="ISR46"/>
      <c r="ISS46"/>
      <c r="IST46"/>
      <c r="ISU46"/>
      <c r="ISV46"/>
      <c r="ISW46"/>
      <c r="ISX46"/>
      <c r="ISY46"/>
      <c r="ISZ46"/>
      <c r="ITA46"/>
      <c r="ITB46"/>
      <c r="ITC46"/>
      <c r="ITD46"/>
      <c r="ITE46"/>
      <c r="ITF46"/>
      <c r="ITG46"/>
      <c r="ITH46"/>
      <c r="ITI46"/>
      <c r="ITJ46"/>
      <c r="ITK46"/>
      <c r="ITL46"/>
      <c r="ITM46"/>
      <c r="ITN46"/>
      <c r="ITO46"/>
      <c r="ITP46"/>
      <c r="ITQ46"/>
      <c r="ITR46"/>
      <c r="ITS46"/>
      <c r="ITT46"/>
      <c r="ITU46"/>
      <c r="ITV46"/>
      <c r="ITW46"/>
      <c r="ITX46"/>
      <c r="ITY46"/>
      <c r="ITZ46"/>
      <c r="IUA46"/>
      <c r="IUB46"/>
      <c r="IUC46"/>
      <c r="IUD46"/>
      <c r="IUE46"/>
      <c r="IUF46"/>
      <c r="IUG46"/>
      <c r="IUH46"/>
      <c r="IUI46"/>
      <c r="IUJ46"/>
      <c r="IUK46"/>
      <c r="IUL46"/>
      <c r="IUM46"/>
      <c r="IUN46"/>
      <c r="IUO46"/>
      <c r="IUP46"/>
      <c r="IUQ46"/>
      <c r="IUR46"/>
      <c r="IUS46"/>
      <c r="IUT46"/>
      <c r="IUU46"/>
      <c r="IUV46"/>
      <c r="IUW46"/>
      <c r="IUX46"/>
      <c r="IUY46"/>
      <c r="IUZ46"/>
      <c r="IVA46"/>
      <c r="IVB46"/>
      <c r="IVC46"/>
      <c r="IVD46"/>
      <c r="IVE46"/>
      <c r="IVF46"/>
      <c r="IVG46"/>
      <c r="IVH46"/>
      <c r="IVI46"/>
      <c r="IVJ46"/>
      <c r="IVK46"/>
      <c r="IVL46"/>
      <c r="IVM46"/>
      <c r="IVN46"/>
      <c r="IVO46"/>
      <c r="IVP46"/>
      <c r="IVQ46"/>
      <c r="IVR46"/>
      <c r="IVS46"/>
      <c r="IVT46"/>
      <c r="IVU46"/>
      <c r="IVV46"/>
      <c r="IVW46"/>
      <c r="IVX46"/>
      <c r="IVY46"/>
      <c r="IVZ46"/>
      <c r="IWA46"/>
      <c r="IWB46"/>
      <c r="IWC46"/>
      <c r="IWD46"/>
      <c r="IWE46"/>
      <c r="IWF46"/>
      <c r="IWG46"/>
      <c r="IWH46"/>
      <c r="IWI46"/>
      <c r="IWJ46"/>
      <c r="IWK46"/>
      <c r="IWL46"/>
      <c r="IWM46"/>
      <c r="IWN46"/>
      <c r="IWO46"/>
      <c r="IWP46"/>
      <c r="IWQ46"/>
      <c r="IWR46"/>
      <c r="IWS46"/>
      <c r="IWT46"/>
      <c r="IWU46"/>
      <c r="IWV46"/>
      <c r="IWW46"/>
      <c r="IWX46"/>
      <c r="IWY46"/>
      <c r="IWZ46"/>
      <c r="IXA46"/>
      <c r="IXB46"/>
      <c r="IXC46"/>
      <c r="IXD46"/>
      <c r="IXE46"/>
      <c r="IXF46"/>
      <c r="IXG46"/>
      <c r="IXH46"/>
      <c r="IXI46"/>
      <c r="IXJ46"/>
      <c r="IXK46"/>
      <c r="IXL46"/>
      <c r="IXM46"/>
      <c r="IXN46"/>
      <c r="IXO46"/>
      <c r="IXP46"/>
      <c r="IXQ46"/>
      <c r="IXR46"/>
      <c r="IXS46"/>
      <c r="IXT46"/>
      <c r="IXU46"/>
      <c r="IXV46"/>
      <c r="IXW46"/>
      <c r="IXX46"/>
      <c r="IXY46"/>
      <c r="IXZ46"/>
      <c r="IYA46"/>
      <c r="IYB46"/>
      <c r="IYC46"/>
      <c r="IYD46"/>
      <c r="IYE46"/>
      <c r="IYF46"/>
      <c r="IYG46"/>
      <c r="IYH46"/>
      <c r="IYI46"/>
      <c r="IYJ46"/>
      <c r="IYK46"/>
      <c r="IYL46"/>
      <c r="IYM46"/>
      <c r="IYN46"/>
      <c r="IYO46"/>
      <c r="IYP46"/>
      <c r="IYQ46"/>
      <c r="IYR46"/>
      <c r="IYS46"/>
      <c r="IYT46"/>
      <c r="IYU46"/>
      <c r="IYV46"/>
      <c r="IYW46"/>
      <c r="IYX46"/>
      <c r="IYY46"/>
      <c r="IYZ46"/>
      <c r="IZA46"/>
      <c r="IZB46"/>
      <c r="IZC46"/>
      <c r="IZD46"/>
      <c r="IZE46"/>
      <c r="IZF46"/>
      <c r="IZG46"/>
      <c r="IZH46"/>
      <c r="IZI46"/>
      <c r="IZJ46"/>
      <c r="IZK46"/>
      <c r="IZL46"/>
      <c r="IZM46"/>
      <c r="IZN46"/>
      <c r="IZO46"/>
      <c r="IZP46"/>
      <c r="IZQ46"/>
      <c r="IZR46"/>
      <c r="IZS46"/>
      <c r="IZT46"/>
      <c r="IZU46"/>
      <c r="IZV46"/>
      <c r="IZW46"/>
      <c r="IZX46"/>
      <c r="IZY46"/>
      <c r="IZZ46"/>
      <c r="JAA46"/>
      <c r="JAB46"/>
      <c r="JAC46"/>
      <c r="JAD46"/>
      <c r="JAE46"/>
      <c r="JAF46"/>
      <c r="JAG46"/>
      <c r="JAH46"/>
      <c r="JAI46"/>
      <c r="JAJ46"/>
      <c r="JAK46"/>
      <c r="JAL46"/>
      <c r="JAM46"/>
      <c r="JAN46"/>
      <c r="JAO46"/>
      <c r="JAP46"/>
      <c r="JAQ46"/>
      <c r="JAR46"/>
      <c r="JAS46"/>
      <c r="JAT46"/>
      <c r="JAU46"/>
      <c r="JAV46"/>
      <c r="JAW46"/>
      <c r="JAX46"/>
      <c r="JAY46"/>
      <c r="JAZ46"/>
      <c r="JBA46"/>
      <c r="JBB46"/>
      <c r="JBC46"/>
      <c r="JBD46"/>
      <c r="JBE46"/>
      <c r="JBF46"/>
      <c r="JBG46"/>
      <c r="JBH46"/>
      <c r="JBI46"/>
      <c r="JBJ46"/>
      <c r="JBK46"/>
      <c r="JBL46"/>
      <c r="JBM46"/>
      <c r="JBN46"/>
      <c r="JBO46"/>
      <c r="JBP46"/>
      <c r="JBQ46"/>
      <c r="JBR46"/>
      <c r="JBS46"/>
      <c r="JBT46"/>
      <c r="JBU46"/>
      <c r="JBV46"/>
      <c r="JBW46"/>
      <c r="JBX46"/>
      <c r="JBY46"/>
      <c r="JBZ46"/>
      <c r="JCA46"/>
      <c r="JCB46"/>
      <c r="JCC46"/>
      <c r="JCD46"/>
      <c r="JCE46"/>
      <c r="JCF46"/>
      <c r="JCG46"/>
      <c r="JCH46"/>
      <c r="JCI46"/>
      <c r="JCJ46"/>
      <c r="JCK46"/>
      <c r="JCL46"/>
      <c r="JCM46"/>
      <c r="JCN46"/>
      <c r="JCO46"/>
      <c r="JCP46"/>
      <c r="JCQ46"/>
      <c r="JCR46"/>
      <c r="JCS46"/>
      <c r="JCT46"/>
      <c r="JCU46"/>
      <c r="JCV46"/>
      <c r="JCW46"/>
      <c r="JCX46"/>
      <c r="JCY46"/>
      <c r="JCZ46"/>
      <c r="JDA46"/>
      <c r="JDB46"/>
      <c r="JDC46"/>
      <c r="JDD46"/>
      <c r="JDE46"/>
      <c r="JDF46"/>
      <c r="JDG46"/>
      <c r="JDH46"/>
      <c r="JDI46"/>
      <c r="JDJ46"/>
      <c r="JDK46"/>
      <c r="JDL46"/>
      <c r="JDM46"/>
      <c r="JDN46"/>
      <c r="JDO46"/>
      <c r="JDP46"/>
      <c r="JDQ46"/>
      <c r="JDR46"/>
      <c r="JDS46"/>
      <c r="JDT46"/>
      <c r="JDU46"/>
      <c r="JDV46"/>
      <c r="JDW46"/>
      <c r="JDX46"/>
      <c r="JDY46"/>
      <c r="JDZ46"/>
      <c r="JEA46"/>
      <c r="JEB46"/>
      <c r="JEC46"/>
      <c r="JED46"/>
      <c r="JEE46"/>
      <c r="JEF46"/>
      <c r="JEG46"/>
      <c r="JEH46"/>
      <c r="JEI46"/>
      <c r="JEJ46"/>
      <c r="JEK46"/>
      <c r="JEL46"/>
      <c r="JEM46"/>
      <c r="JEN46"/>
      <c r="JEO46"/>
      <c r="JEP46"/>
      <c r="JEQ46"/>
      <c r="JER46"/>
      <c r="JES46"/>
      <c r="JET46"/>
      <c r="JEU46"/>
      <c r="JEV46"/>
      <c r="JEW46"/>
      <c r="JEX46"/>
      <c r="JEY46"/>
      <c r="JEZ46"/>
      <c r="JFA46"/>
      <c r="JFB46"/>
      <c r="JFC46"/>
      <c r="JFD46"/>
      <c r="JFE46"/>
      <c r="JFF46"/>
      <c r="JFG46"/>
      <c r="JFH46"/>
      <c r="JFI46"/>
      <c r="JFJ46"/>
      <c r="JFK46"/>
      <c r="JFL46"/>
      <c r="JFM46"/>
      <c r="JFN46"/>
      <c r="JFO46"/>
      <c r="JFP46"/>
      <c r="JFQ46"/>
      <c r="JFR46"/>
      <c r="JFS46"/>
      <c r="JFT46"/>
      <c r="JFU46"/>
      <c r="JFV46"/>
      <c r="JFW46"/>
      <c r="JFX46"/>
      <c r="JFY46"/>
      <c r="JFZ46"/>
      <c r="JGA46"/>
      <c r="JGB46"/>
      <c r="JGC46"/>
      <c r="JGD46"/>
      <c r="JGE46"/>
      <c r="JGF46"/>
      <c r="JGG46"/>
      <c r="JGH46"/>
      <c r="JGI46"/>
      <c r="JGJ46"/>
      <c r="JGK46"/>
      <c r="JGL46"/>
      <c r="JGM46"/>
      <c r="JGN46"/>
      <c r="JGO46"/>
      <c r="JGP46"/>
      <c r="JGQ46"/>
      <c r="JGR46"/>
      <c r="JGS46"/>
      <c r="JGT46"/>
      <c r="JGU46"/>
      <c r="JGV46"/>
      <c r="JGW46"/>
      <c r="JGX46"/>
      <c r="JGY46"/>
      <c r="JGZ46"/>
      <c r="JHA46"/>
      <c r="JHB46"/>
      <c r="JHC46"/>
      <c r="JHD46"/>
      <c r="JHE46"/>
      <c r="JHF46"/>
      <c r="JHG46"/>
      <c r="JHH46"/>
      <c r="JHI46"/>
      <c r="JHJ46"/>
      <c r="JHK46"/>
      <c r="JHL46"/>
      <c r="JHM46"/>
      <c r="JHN46"/>
      <c r="JHO46"/>
      <c r="JHP46"/>
      <c r="JHQ46"/>
      <c r="JHR46"/>
      <c r="JHS46"/>
      <c r="JHT46"/>
      <c r="JHU46"/>
      <c r="JHV46"/>
      <c r="JHW46"/>
      <c r="JHX46"/>
      <c r="JHY46"/>
      <c r="JHZ46"/>
      <c r="JIA46"/>
      <c r="JIB46"/>
      <c r="JIC46"/>
      <c r="JID46"/>
      <c r="JIE46"/>
      <c r="JIF46"/>
      <c r="JIG46"/>
      <c r="JIH46"/>
      <c r="JII46"/>
      <c r="JIJ46"/>
      <c r="JIK46"/>
      <c r="JIL46"/>
      <c r="JIM46"/>
      <c r="JIN46"/>
      <c r="JIO46"/>
      <c r="JIP46"/>
      <c r="JIQ46"/>
      <c r="JIR46"/>
      <c r="JIS46"/>
      <c r="JIT46"/>
      <c r="JIU46"/>
      <c r="JIV46"/>
      <c r="JIW46"/>
      <c r="JIX46"/>
      <c r="JIY46"/>
      <c r="JIZ46"/>
      <c r="JJA46"/>
      <c r="JJB46"/>
      <c r="JJC46"/>
      <c r="JJD46"/>
      <c r="JJE46"/>
      <c r="JJF46"/>
      <c r="JJG46"/>
      <c r="JJH46"/>
      <c r="JJI46"/>
      <c r="JJJ46"/>
      <c r="JJK46"/>
      <c r="JJL46"/>
      <c r="JJM46"/>
      <c r="JJN46"/>
      <c r="JJO46"/>
      <c r="JJP46"/>
      <c r="JJQ46"/>
      <c r="JJR46"/>
      <c r="JJS46"/>
      <c r="JJT46"/>
      <c r="JJU46"/>
      <c r="JJV46"/>
      <c r="JJW46"/>
      <c r="JJX46"/>
      <c r="JJY46"/>
      <c r="JJZ46"/>
      <c r="JKA46"/>
      <c r="JKB46"/>
      <c r="JKC46"/>
      <c r="JKD46"/>
      <c r="JKE46"/>
      <c r="JKF46"/>
      <c r="JKG46"/>
      <c r="JKH46"/>
      <c r="JKI46"/>
      <c r="JKJ46"/>
      <c r="JKK46"/>
      <c r="JKL46"/>
      <c r="JKM46"/>
      <c r="JKN46"/>
      <c r="JKO46"/>
      <c r="JKP46"/>
      <c r="JKQ46"/>
      <c r="JKR46"/>
      <c r="JKS46"/>
      <c r="JKT46"/>
      <c r="JKU46"/>
      <c r="JKV46"/>
      <c r="JKW46"/>
      <c r="JKX46"/>
      <c r="JKY46"/>
      <c r="JKZ46"/>
      <c r="JLA46"/>
      <c r="JLB46"/>
      <c r="JLC46"/>
      <c r="JLD46"/>
      <c r="JLE46"/>
      <c r="JLF46"/>
      <c r="JLG46"/>
      <c r="JLH46"/>
      <c r="JLI46"/>
      <c r="JLJ46"/>
      <c r="JLK46"/>
      <c r="JLL46"/>
      <c r="JLM46"/>
      <c r="JLN46"/>
      <c r="JLO46"/>
      <c r="JLP46"/>
      <c r="JLQ46"/>
      <c r="JLR46"/>
      <c r="JLS46"/>
      <c r="JLT46"/>
      <c r="JLU46"/>
      <c r="JLV46"/>
      <c r="JLW46"/>
      <c r="JLX46"/>
      <c r="JLY46"/>
      <c r="JLZ46"/>
      <c r="JMA46"/>
      <c r="JMB46"/>
      <c r="JMC46"/>
      <c r="JMD46"/>
      <c r="JME46"/>
      <c r="JMF46"/>
      <c r="JMG46"/>
      <c r="JMH46"/>
      <c r="JMI46"/>
      <c r="JMJ46"/>
      <c r="JMK46"/>
      <c r="JML46"/>
      <c r="JMM46"/>
      <c r="JMN46"/>
      <c r="JMO46"/>
      <c r="JMP46"/>
      <c r="JMQ46"/>
      <c r="JMR46"/>
      <c r="JMS46"/>
      <c r="JMT46"/>
      <c r="JMU46"/>
      <c r="JMV46"/>
      <c r="JMW46"/>
      <c r="JMX46"/>
      <c r="JMY46"/>
      <c r="JMZ46"/>
      <c r="JNA46"/>
      <c r="JNB46"/>
      <c r="JNC46"/>
      <c r="JND46"/>
      <c r="JNE46"/>
      <c r="JNF46"/>
      <c r="JNG46"/>
      <c r="JNH46"/>
      <c r="JNI46"/>
      <c r="JNJ46"/>
      <c r="JNK46"/>
      <c r="JNL46"/>
      <c r="JNM46"/>
      <c r="JNN46"/>
      <c r="JNO46"/>
      <c r="JNP46"/>
      <c r="JNQ46"/>
      <c r="JNR46"/>
      <c r="JNS46"/>
      <c r="JNT46"/>
      <c r="JNU46"/>
      <c r="JNV46"/>
      <c r="JNW46"/>
      <c r="JNX46"/>
      <c r="JNY46"/>
      <c r="JNZ46"/>
      <c r="JOA46"/>
      <c r="JOB46"/>
      <c r="JOC46"/>
      <c r="JOD46"/>
      <c r="JOE46"/>
      <c r="JOF46"/>
      <c r="JOG46"/>
      <c r="JOH46"/>
      <c r="JOI46"/>
      <c r="JOJ46"/>
      <c r="JOK46"/>
      <c r="JOL46"/>
      <c r="JOM46"/>
      <c r="JON46"/>
      <c r="JOO46"/>
      <c r="JOP46"/>
      <c r="JOQ46"/>
      <c r="JOR46"/>
      <c r="JOS46"/>
      <c r="JOT46"/>
      <c r="JOU46"/>
      <c r="JOV46"/>
      <c r="JOW46"/>
      <c r="JOX46"/>
      <c r="JOY46"/>
      <c r="JOZ46"/>
      <c r="JPA46"/>
      <c r="JPB46"/>
      <c r="JPC46"/>
      <c r="JPD46"/>
      <c r="JPE46"/>
      <c r="JPF46"/>
      <c r="JPG46"/>
      <c r="JPH46"/>
      <c r="JPI46"/>
      <c r="JPJ46"/>
      <c r="JPK46"/>
      <c r="JPL46"/>
      <c r="JPM46"/>
      <c r="JPN46"/>
      <c r="JPO46"/>
      <c r="JPP46"/>
      <c r="JPQ46"/>
      <c r="JPR46"/>
      <c r="JPS46"/>
      <c r="JPT46"/>
      <c r="JPU46"/>
      <c r="JPV46"/>
      <c r="JPW46"/>
      <c r="JPX46"/>
      <c r="JPY46"/>
      <c r="JPZ46"/>
      <c r="JQA46"/>
      <c r="JQB46"/>
      <c r="JQC46"/>
      <c r="JQD46"/>
      <c r="JQE46"/>
      <c r="JQF46"/>
      <c r="JQG46"/>
      <c r="JQH46"/>
      <c r="JQI46"/>
      <c r="JQJ46"/>
      <c r="JQK46"/>
      <c r="JQL46"/>
      <c r="JQM46"/>
      <c r="JQN46"/>
      <c r="JQO46"/>
      <c r="JQP46"/>
      <c r="JQQ46"/>
      <c r="JQR46"/>
      <c r="JQS46"/>
      <c r="JQT46"/>
      <c r="JQU46"/>
      <c r="JQV46"/>
      <c r="JQW46"/>
      <c r="JQX46"/>
      <c r="JQY46"/>
      <c r="JQZ46"/>
      <c r="JRA46"/>
      <c r="JRB46"/>
      <c r="JRC46"/>
      <c r="JRD46"/>
      <c r="JRE46"/>
      <c r="JRF46"/>
      <c r="JRG46"/>
      <c r="JRH46"/>
      <c r="JRI46"/>
      <c r="JRJ46"/>
      <c r="JRK46"/>
      <c r="JRL46"/>
      <c r="JRM46"/>
      <c r="JRN46"/>
      <c r="JRO46"/>
      <c r="JRP46"/>
      <c r="JRQ46"/>
      <c r="JRR46"/>
      <c r="JRS46"/>
      <c r="JRT46"/>
      <c r="JRU46"/>
      <c r="JRV46"/>
      <c r="JRW46"/>
      <c r="JRX46"/>
      <c r="JRY46"/>
      <c r="JRZ46"/>
      <c r="JSA46"/>
      <c r="JSB46"/>
      <c r="JSC46"/>
      <c r="JSD46"/>
      <c r="JSE46"/>
      <c r="JSF46"/>
      <c r="JSG46"/>
      <c r="JSH46"/>
      <c r="JSI46"/>
      <c r="JSJ46"/>
      <c r="JSK46"/>
      <c r="JSL46"/>
      <c r="JSM46"/>
      <c r="JSN46"/>
      <c r="JSO46"/>
      <c r="JSP46"/>
      <c r="JSQ46"/>
      <c r="JSR46"/>
      <c r="JSS46"/>
      <c r="JST46"/>
      <c r="JSU46"/>
      <c r="JSV46"/>
      <c r="JSW46"/>
      <c r="JSX46"/>
      <c r="JSY46"/>
      <c r="JSZ46"/>
      <c r="JTA46"/>
      <c r="JTB46"/>
      <c r="JTC46"/>
      <c r="JTD46"/>
      <c r="JTE46"/>
      <c r="JTF46"/>
      <c r="JTG46"/>
      <c r="JTH46"/>
      <c r="JTI46"/>
      <c r="JTJ46"/>
      <c r="JTK46"/>
      <c r="JTL46"/>
      <c r="JTM46"/>
      <c r="JTN46"/>
      <c r="JTO46"/>
      <c r="JTP46"/>
      <c r="JTQ46"/>
      <c r="JTR46"/>
      <c r="JTS46"/>
      <c r="JTT46"/>
      <c r="JTU46"/>
      <c r="JTV46"/>
      <c r="JTW46"/>
      <c r="JTX46"/>
      <c r="JTY46"/>
      <c r="JTZ46"/>
      <c r="JUA46"/>
      <c r="JUB46"/>
      <c r="JUC46"/>
      <c r="JUD46"/>
      <c r="JUE46"/>
      <c r="JUF46"/>
      <c r="JUG46"/>
      <c r="JUH46"/>
      <c r="JUI46"/>
      <c r="JUJ46"/>
      <c r="JUK46"/>
      <c r="JUL46"/>
      <c r="JUM46"/>
      <c r="JUN46"/>
      <c r="JUO46"/>
      <c r="JUP46"/>
      <c r="JUQ46"/>
      <c r="JUR46"/>
      <c r="JUS46"/>
      <c r="JUT46"/>
      <c r="JUU46"/>
      <c r="JUV46"/>
      <c r="JUW46"/>
      <c r="JUX46"/>
      <c r="JUY46"/>
      <c r="JUZ46"/>
      <c r="JVA46"/>
      <c r="JVB46"/>
      <c r="JVC46"/>
      <c r="JVD46"/>
      <c r="JVE46"/>
      <c r="JVF46"/>
      <c r="JVG46"/>
      <c r="JVH46"/>
      <c r="JVI46"/>
      <c r="JVJ46"/>
      <c r="JVK46"/>
      <c r="JVL46"/>
      <c r="JVM46"/>
      <c r="JVN46"/>
      <c r="JVO46"/>
      <c r="JVP46"/>
      <c r="JVQ46"/>
      <c r="JVR46"/>
      <c r="JVS46"/>
      <c r="JVT46"/>
      <c r="JVU46"/>
      <c r="JVV46"/>
      <c r="JVW46"/>
      <c r="JVX46"/>
      <c r="JVY46"/>
      <c r="JVZ46"/>
      <c r="JWA46"/>
      <c r="JWB46"/>
      <c r="JWC46"/>
      <c r="JWD46"/>
      <c r="JWE46"/>
      <c r="JWF46"/>
      <c r="JWG46"/>
      <c r="JWH46"/>
      <c r="JWI46"/>
      <c r="JWJ46"/>
      <c r="JWK46"/>
      <c r="JWL46"/>
      <c r="JWM46"/>
      <c r="JWN46"/>
      <c r="JWO46"/>
      <c r="JWP46"/>
      <c r="JWQ46"/>
      <c r="JWR46"/>
      <c r="JWS46"/>
      <c r="JWT46"/>
      <c r="JWU46"/>
      <c r="JWV46"/>
      <c r="JWW46"/>
      <c r="JWX46"/>
      <c r="JWY46"/>
      <c r="JWZ46"/>
      <c r="JXA46"/>
      <c r="JXB46"/>
      <c r="JXC46"/>
      <c r="JXD46"/>
      <c r="JXE46"/>
      <c r="JXF46"/>
      <c r="JXG46"/>
      <c r="JXH46"/>
      <c r="JXI46"/>
      <c r="JXJ46"/>
      <c r="JXK46"/>
      <c r="JXL46"/>
      <c r="JXM46"/>
      <c r="JXN46"/>
      <c r="JXO46"/>
      <c r="JXP46"/>
      <c r="JXQ46"/>
      <c r="JXR46"/>
      <c r="JXS46"/>
      <c r="JXT46"/>
      <c r="JXU46"/>
      <c r="JXV46"/>
      <c r="JXW46"/>
      <c r="JXX46"/>
      <c r="JXY46"/>
      <c r="JXZ46"/>
      <c r="JYA46"/>
      <c r="JYB46"/>
      <c r="JYC46"/>
      <c r="JYD46"/>
      <c r="JYE46"/>
      <c r="JYF46"/>
      <c r="JYG46"/>
      <c r="JYH46"/>
      <c r="JYI46"/>
      <c r="JYJ46"/>
      <c r="JYK46"/>
      <c r="JYL46"/>
      <c r="JYM46"/>
      <c r="JYN46"/>
      <c r="JYO46"/>
      <c r="JYP46"/>
      <c r="JYQ46"/>
      <c r="JYR46"/>
      <c r="JYS46"/>
      <c r="JYT46"/>
      <c r="JYU46"/>
      <c r="JYV46"/>
      <c r="JYW46"/>
      <c r="JYX46"/>
      <c r="JYY46"/>
      <c r="JYZ46"/>
      <c r="JZA46"/>
      <c r="JZB46"/>
      <c r="JZC46"/>
      <c r="JZD46"/>
      <c r="JZE46"/>
      <c r="JZF46"/>
      <c r="JZG46"/>
      <c r="JZH46"/>
      <c r="JZI46"/>
      <c r="JZJ46"/>
      <c r="JZK46"/>
      <c r="JZL46"/>
      <c r="JZM46"/>
      <c r="JZN46"/>
      <c r="JZO46"/>
      <c r="JZP46"/>
      <c r="JZQ46"/>
      <c r="JZR46"/>
      <c r="JZS46"/>
      <c r="JZT46"/>
      <c r="JZU46"/>
      <c r="JZV46"/>
      <c r="JZW46"/>
      <c r="JZX46"/>
      <c r="JZY46"/>
      <c r="JZZ46"/>
      <c r="KAA46"/>
      <c r="KAB46"/>
      <c r="KAC46"/>
      <c r="KAD46"/>
      <c r="KAE46"/>
      <c r="KAF46"/>
      <c r="KAG46"/>
      <c r="KAH46"/>
      <c r="KAI46"/>
      <c r="KAJ46"/>
      <c r="KAK46"/>
      <c r="KAL46"/>
      <c r="KAM46"/>
      <c r="KAN46"/>
      <c r="KAO46"/>
      <c r="KAP46"/>
      <c r="KAQ46"/>
      <c r="KAR46"/>
      <c r="KAS46"/>
      <c r="KAT46"/>
      <c r="KAU46"/>
      <c r="KAV46"/>
      <c r="KAW46"/>
      <c r="KAX46"/>
      <c r="KAY46"/>
      <c r="KAZ46"/>
      <c r="KBA46"/>
      <c r="KBB46"/>
      <c r="KBC46"/>
      <c r="KBD46"/>
      <c r="KBE46"/>
      <c r="KBF46"/>
      <c r="KBG46"/>
      <c r="KBH46"/>
      <c r="KBI46"/>
      <c r="KBJ46"/>
      <c r="KBK46"/>
      <c r="KBL46"/>
      <c r="KBM46"/>
      <c r="KBN46"/>
      <c r="KBO46"/>
      <c r="KBP46"/>
      <c r="KBQ46"/>
      <c r="KBR46"/>
      <c r="KBS46"/>
      <c r="KBT46"/>
      <c r="KBU46"/>
      <c r="KBV46"/>
      <c r="KBW46"/>
      <c r="KBX46"/>
      <c r="KBY46"/>
      <c r="KBZ46"/>
      <c r="KCA46"/>
      <c r="KCB46"/>
      <c r="KCC46"/>
      <c r="KCD46"/>
      <c r="KCE46"/>
      <c r="KCF46"/>
      <c r="KCG46"/>
      <c r="KCH46"/>
      <c r="KCI46"/>
      <c r="KCJ46"/>
      <c r="KCK46"/>
      <c r="KCL46"/>
      <c r="KCM46"/>
      <c r="KCN46"/>
      <c r="KCO46"/>
      <c r="KCP46"/>
      <c r="KCQ46"/>
      <c r="KCR46"/>
      <c r="KCS46"/>
      <c r="KCT46"/>
      <c r="KCU46"/>
      <c r="KCV46"/>
      <c r="KCW46"/>
      <c r="KCX46"/>
      <c r="KCY46"/>
      <c r="KCZ46"/>
      <c r="KDA46"/>
      <c r="KDB46"/>
      <c r="KDC46"/>
      <c r="KDD46"/>
      <c r="KDE46"/>
      <c r="KDF46"/>
      <c r="KDG46"/>
      <c r="KDH46"/>
      <c r="KDI46"/>
      <c r="KDJ46"/>
      <c r="KDK46"/>
      <c r="KDL46"/>
      <c r="KDM46"/>
      <c r="KDN46"/>
      <c r="KDO46"/>
      <c r="KDP46"/>
      <c r="KDQ46"/>
      <c r="KDR46"/>
      <c r="KDS46"/>
      <c r="KDT46"/>
      <c r="KDU46"/>
      <c r="KDV46"/>
      <c r="KDW46"/>
      <c r="KDX46"/>
      <c r="KDY46"/>
      <c r="KDZ46"/>
      <c r="KEA46"/>
      <c r="KEB46"/>
      <c r="KEC46"/>
      <c r="KED46"/>
      <c r="KEE46"/>
      <c r="KEF46"/>
      <c r="KEG46"/>
      <c r="KEH46"/>
      <c r="KEI46"/>
      <c r="KEJ46"/>
      <c r="KEK46"/>
      <c r="KEL46"/>
      <c r="KEM46"/>
      <c r="KEN46"/>
      <c r="KEO46"/>
      <c r="KEP46"/>
      <c r="KEQ46"/>
      <c r="KER46"/>
      <c r="KES46"/>
      <c r="KET46"/>
      <c r="KEU46"/>
      <c r="KEV46"/>
      <c r="KEW46"/>
      <c r="KEX46"/>
      <c r="KEY46"/>
      <c r="KEZ46"/>
      <c r="KFA46"/>
      <c r="KFB46"/>
      <c r="KFC46"/>
      <c r="KFD46"/>
      <c r="KFE46"/>
      <c r="KFF46"/>
      <c r="KFG46"/>
      <c r="KFH46"/>
      <c r="KFI46"/>
      <c r="KFJ46"/>
      <c r="KFK46"/>
      <c r="KFL46"/>
      <c r="KFM46"/>
      <c r="KFN46"/>
      <c r="KFO46"/>
      <c r="KFP46"/>
      <c r="KFQ46"/>
      <c r="KFR46"/>
      <c r="KFS46"/>
      <c r="KFT46"/>
      <c r="KFU46"/>
      <c r="KFV46"/>
      <c r="KFW46"/>
      <c r="KFX46"/>
      <c r="KFY46"/>
      <c r="KFZ46"/>
      <c r="KGA46"/>
      <c r="KGB46"/>
      <c r="KGC46"/>
      <c r="KGD46"/>
      <c r="KGE46"/>
      <c r="KGF46"/>
      <c r="KGG46"/>
      <c r="KGH46"/>
      <c r="KGI46"/>
      <c r="KGJ46"/>
      <c r="KGK46"/>
      <c r="KGL46"/>
      <c r="KGM46"/>
      <c r="KGN46"/>
      <c r="KGO46"/>
      <c r="KGP46"/>
      <c r="KGQ46"/>
      <c r="KGR46"/>
      <c r="KGS46"/>
      <c r="KGT46"/>
      <c r="KGU46"/>
      <c r="KGV46"/>
      <c r="KGW46"/>
      <c r="KGX46"/>
      <c r="KGY46"/>
      <c r="KGZ46"/>
      <c r="KHA46"/>
      <c r="KHB46"/>
      <c r="KHC46"/>
      <c r="KHD46"/>
      <c r="KHE46"/>
      <c r="KHF46"/>
      <c r="KHG46"/>
      <c r="KHH46"/>
      <c r="KHI46"/>
      <c r="KHJ46"/>
      <c r="KHK46"/>
      <c r="KHL46"/>
      <c r="KHM46"/>
      <c r="KHN46"/>
      <c r="KHO46"/>
      <c r="KHP46"/>
      <c r="KHQ46"/>
      <c r="KHR46"/>
      <c r="KHS46"/>
      <c r="KHT46"/>
      <c r="KHU46"/>
      <c r="KHV46"/>
      <c r="KHW46"/>
      <c r="KHX46"/>
      <c r="KHY46"/>
      <c r="KHZ46"/>
      <c r="KIA46"/>
      <c r="KIB46"/>
      <c r="KIC46"/>
      <c r="KID46"/>
      <c r="KIE46"/>
      <c r="KIF46"/>
      <c r="KIG46"/>
      <c r="KIH46"/>
      <c r="KII46"/>
      <c r="KIJ46"/>
      <c r="KIK46"/>
      <c r="KIL46"/>
      <c r="KIM46"/>
      <c r="KIN46"/>
      <c r="KIO46"/>
      <c r="KIP46"/>
      <c r="KIQ46"/>
      <c r="KIR46"/>
      <c r="KIS46"/>
      <c r="KIT46"/>
      <c r="KIU46"/>
      <c r="KIV46"/>
      <c r="KIW46"/>
      <c r="KIX46"/>
      <c r="KIY46"/>
      <c r="KIZ46"/>
      <c r="KJA46"/>
      <c r="KJB46"/>
      <c r="KJC46"/>
      <c r="KJD46"/>
      <c r="KJE46"/>
      <c r="KJF46"/>
      <c r="KJG46"/>
      <c r="KJH46"/>
      <c r="KJI46"/>
      <c r="KJJ46"/>
      <c r="KJK46"/>
      <c r="KJL46"/>
      <c r="KJM46"/>
      <c r="KJN46"/>
      <c r="KJO46"/>
      <c r="KJP46"/>
      <c r="KJQ46"/>
      <c r="KJR46"/>
      <c r="KJS46"/>
      <c r="KJT46"/>
      <c r="KJU46"/>
      <c r="KJV46"/>
      <c r="KJW46"/>
      <c r="KJX46"/>
      <c r="KJY46"/>
      <c r="KJZ46"/>
      <c r="KKA46"/>
      <c r="KKB46"/>
      <c r="KKC46"/>
      <c r="KKD46"/>
      <c r="KKE46"/>
      <c r="KKF46"/>
      <c r="KKG46"/>
      <c r="KKH46"/>
      <c r="KKI46"/>
      <c r="KKJ46"/>
      <c r="KKK46"/>
      <c r="KKL46"/>
      <c r="KKM46"/>
      <c r="KKN46"/>
      <c r="KKO46"/>
      <c r="KKP46"/>
      <c r="KKQ46"/>
      <c r="KKR46"/>
      <c r="KKS46"/>
      <c r="KKT46"/>
      <c r="KKU46"/>
      <c r="KKV46"/>
      <c r="KKW46"/>
      <c r="KKX46"/>
      <c r="KKY46"/>
      <c r="KKZ46"/>
      <c r="KLA46"/>
      <c r="KLB46"/>
      <c r="KLC46"/>
      <c r="KLD46"/>
      <c r="KLE46"/>
      <c r="KLF46"/>
      <c r="KLG46"/>
      <c r="KLH46"/>
      <c r="KLI46"/>
      <c r="KLJ46"/>
      <c r="KLK46"/>
      <c r="KLL46"/>
      <c r="KLM46"/>
      <c r="KLN46"/>
      <c r="KLO46"/>
      <c r="KLP46"/>
      <c r="KLQ46"/>
      <c r="KLR46"/>
      <c r="KLS46"/>
      <c r="KLT46"/>
      <c r="KLU46"/>
      <c r="KLV46"/>
      <c r="KLW46"/>
      <c r="KLX46"/>
      <c r="KLY46"/>
      <c r="KLZ46"/>
      <c r="KMA46"/>
      <c r="KMB46"/>
      <c r="KMC46"/>
      <c r="KMD46"/>
      <c r="KME46"/>
      <c r="KMF46"/>
      <c r="KMG46"/>
      <c r="KMH46"/>
      <c r="KMI46"/>
      <c r="KMJ46"/>
      <c r="KMK46"/>
      <c r="KML46"/>
      <c r="KMM46"/>
      <c r="KMN46"/>
      <c r="KMO46"/>
      <c r="KMP46"/>
      <c r="KMQ46"/>
      <c r="KMR46"/>
      <c r="KMS46"/>
      <c r="KMT46"/>
      <c r="KMU46"/>
      <c r="KMV46"/>
      <c r="KMW46"/>
      <c r="KMX46"/>
      <c r="KMY46"/>
      <c r="KMZ46"/>
      <c r="KNA46"/>
      <c r="KNB46"/>
      <c r="KNC46"/>
      <c r="KND46"/>
      <c r="KNE46"/>
      <c r="KNF46"/>
      <c r="KNG46"/>
      <c r="KNH46"/>
      <c r="KNI46"/>
      <c r="KNJ46"/>
      <c r="KNK46"/>
      <c r="KNL46"/>
      <c r="KNM46"/>
      <c r="KNN46"/>
      <c r="KNO46"/>
      <c r="KNP46"/>
      <c r="KNQ46"/>
      <c r="KNR46"/>
      <c r="KNS46"/>
      <c r="KNT46"/>
      <c r="KNU46"/>
      <c r="KNV46"/>
      <c r="KNW46"/>
      <c r="KNX46"/>
      <c r="KNY46"/>
      <c r="KNZ46"/>
      <c r="KOA46"/>
      <c r="KOB46"/>
      <c r="KOC46"/>
      <c r="KOD46"/>
      <c r="KOE46"/>
      <c r="KOF46"/>
      <c r="KOG46"/>
      <c r="KOH46"/>
      <c r="KOI46"/>
      <c r="KOJ46"/>
      <c r="KOK46"/>
      <c r="KOL46"/>
      <c r="KOM46"/>
      <c r="KON46"/>
      <c r="KOO46"/>
      <c r="KOP46"/>
      <c r="KOQ46"/>
      <c r="KOR46"/>
      <c r="KOS46"/>
      <c r="KOT46"/>
      <c r="KOU46"/>
      <c r="KOV46"/>
      <c r="KOW46"/>
      <c r="KOX46"/>
      <c r="KOY46"/>
      <c r="KOZ46"/>
      <c r="KPA46"/>
      <c r="KPB46"/>
      <c r="KPC46"/>
      <c r="KPD46"/>
      <c r="KPE46"/>
      <c r="KPF46"/>
      <c r="KPG46"/>
      <c r="KPH46"/>
      <c r="KPI46"/>
      <c r="KPJ46"/>
      <c r="KPK46"/>
      <c r="KPL46"/>
      <c r="KPM46"/>
      <c r="KPN46"/>
      <c r="KPO46"/>
      <c r="KPP46"/>
      <c r="KPQ46"/>
      <c r="KPR46"/>
      <c r="KPS46"/>
      <c r="KPT46"/>
      <c r="KPU46"/>
      <c r="KPV46"/>
      <c r="KPW46"/>
      <c r="KPX46"/>
      <c r="KPY46"/>
      <c r="KPZ46"/>
      <c r="KQA46"/>
      <c r="KQB46"/>
      <c r="KQC46"/>
      <c r="KQD46"/>
      <c r="KQE46"/>
      <c r="KQF46"/>
      <c r="KQG46"/>
      <c r="KQH46"/>
      <c r="KQI46"/>
      <c r="KQJ46"/>
      <c r="KQK46"/>
      <c r="KQL46"/>
      <c r="KQM46"/>
      <c r="KQN46"/>
      <c r="KQO46"/>
      <c r="KQP46"/>
      <c r="KQQ46"/>
      <c r="KQR46"/>
      <c r="KQS46"/>
      <c r="KQT46"/>
      <c r="KQU46"/>
      <c r="KQV46"/>
      <c r="KQW46"/>
      <c r="KQX46"/>
      <c r="KQY46"/>
      <c r="KQZ46"/>
      <c r="KRA46"/>
      <c r="KRB46"/>
      <c r="KRC46"/>
      <c r="KRD46"/>
      <c r="KRE46"/>
      <c r="KRF46"/>
      <c r="KRG46"/>
      <c r="KRH46"/>
      <c r="KRI46"/>
      <c r="KRJ46"/>
      <c r="KRK46"/>
      <c r="KRL46"/>
      <c r="KRM46"/>
      <c r="KRN46"/>
      <c r="KRO46"/>
      <c r="KRP46"/>
      <c r="KRQ46"/>
      <c r="KRR46"/>
      <c r="KRS46"/>
      <c r="KRT46"/>
      <c r="KRU46"/>
      <c r="KRV46"/>
      <c r="KRW46"/>
      <c r="KRX46"/>
      <c r="KRY46"/>
      <c r="KRZ46"/>
      <c r="KSA46"/>
      <c r="KSB46"/>
      <c r="KSC46"/>
      <c r="KSD46"/>
      <c r="KSE46"/>
      <c r="KSF46"/>
      <c r="KSG46"/>
      <c r="KSH46"/>
      <c r="KSI46"/>
      <c r="KSJ46"/>
      <c r="KSK46"/>
      <c r="KSL46"/>
      <c r="KSM46"/>
      <c r="KSN46"/>
      <c r="KSO46"/>
      <c r="KSP46"/>
      <c r="KSQ46"/>
      <c r="KSR46"/>
      <c r="KSS46"/>
      <c r="KST46"/>
      <c r="KSU46"/>
      <c r="KSV46"/>
      <c r="KSW46"/>
      <c r="KSX46"/>
      <c r="KSY46"/>
      <c r="KSZ46"/>
      <c r="KTA46"/>
      <c r="KTB46"/>
      <c r="KTC46"/>
      <c r="KTD46"/>
      <c r="KTE46"/>
      <c r="KTF46"/>
      <c r="KTG46"/>
      <c r="KTH46"/>
      <c r="KTI46"/>
      <c r="KTJ46"/>
      <c r="KTK46"/>
      <c r="KTL46"/>
      <c r="KTM46"/>
      <c r="KTN46"/>
      <c r="KTO46"/>
      <c r="KTP46"/>
      <c r="KTQ46"/>
      <c r="KTR46"/>
      <c r="KTS46"/>
      <c r="KTT46"/>
      <c r="KTU46"/>
      <c r="KTV46"/>
      <c r="KTW46"/>
      <c r="KTX46"/>
      <c r="KTY46"/>
      <c r="KTZ46"/>
      <c r="KUA46"/>
      <c r="KUB46"/>
      <c r="KUC46"/>
      <c r="KUD46"/>
      <c r="KUE46"/>
      <c r="KUF46"/>
      <c r="KUG46"/>
      <c r="KUH46"/>
      <c r="KUI46"/>
      <c r="KUJ46"/>
      <c r="KUK46"/>
      <c r="KUL46"/>
      <c r="KUM46"/>
      <c r="KUN46"/>
      <c r="KUO46"/>
      <c r="KUP46"/>
      <c r="KUQ46"/>
      <c r="KUR46"/>
      <c r="KUS46"/>
      <c r="KUT46"/>
      <c r="KUU46"/>
      <c r="KUV46"/>
      <c r="KUW46"/>
      <c r="KUX46"/>
      <c r="KUY46"/>
      <c r="KUZ46"/>
      <c r="KVA46"/>
      <c r="KVB46"/>
      <c r="KVC46"/>
      <c r="KVD46"/>
      <c r="KVE46"/>
      <c r="KVF46"/>
      <c r="KVG46"/>
      <c r="KVH46"/>
      <c r="KVI46"/>
      <c r="KVJ46"/>
      <c r="KVK46"/>
      <c r="KVL46"/>
      <c r="KVM46"/>
      <c r="KVN46"/>
      <c r="KVO46"/>
      <c r="KVP46"/>
      <c r="KVQ46"/>
      <c r="KVR46"/>
      <c r="KVS46"/>
      <c r="KVT46"/>
      <c r="KVU46"/>
      <c r="KVV46"/>
      <c r="KVW46"/>
      <c r="KVX46"/>
      <c r="KVY46"/>
      <c r="KVZ46"/>
      <c r="KWA46"/>
      <c r="KWB46"/>
      <c r="KWC46"/>
      <c r="KWD46"/>
      <c r="KWE46"/>
      <c r="KWF46"/>
      <c r="KWG46"/>
      <c r="KWH46"/>
      <c r="KWI46"/>
      <c r="KWJ46"/>
      <c r="KWK46"/>
      <c r="KWL46"/>
      <c r="KWM46"/>
      <c r="KWN46"/>
      <c r="KWO46"/>
      <c r="KWP46"/>
      <c r="KWQ46"/>
      <c r="KWR46"/>
      <c r="KWS46"/>
      <c r="KWT46"/>
      <c r="KWU46"/>
      <c r="KWV46"/>
      <c r="KWW46"/>
      <c r="KWX46"/>
      <c r="KWY46"/>
      <c r="KWZ46"/>
      <c r="KXA46"/>
      <c r="KXB46"/>
      <c r="KXC46"/>
      <c r="KXD46"/>
      <c r="KXE46"/>
      <c r="KXF46"/>
      <c r="KXG46"/>
      <c r="KXH46"/>
      <c r="KXI46"/>
      <c r="KXJ46"/>
      <c r="KXK46"/>
      <c r="KXL46"/>
      <c r="KXM46"/>
      <c r="KXN46"/>
      <c r="KXO46"/>
      <c r="KXP46"/>
      <c r="KXQ46"/>
      <c r="KXR46"/>
      <c r="KXS46"/>
      <c r="KXT46"/>
      <c r="KXU46"/>
      <c r="KXV46"/>
      <c r="KXW46"/>
      <c r="KXX46"/>
      <c r="KXY46"/>
      <c r="KXZ46"/>
      <c r="KYA46"/>
      <c r="KYB46"/>
      <c r="KYC46"/>
      <c r="KYD46"/>
      <c r="KYE46"/>
      <c r="KYF46"/>
      <c r="KYG46"/>
      <c r="KYH46"/>
      <c r="KYI46"/>
      <c r="KYJ46"/>
      <c r="KYK46"/>
      <c r="KYL46"/>
      <c r="KYM46"/>
      <c r="KYN46"/>
      <c r="KYO46"/>
      <c r="KYP46"/>
      <c r="KYQ46"/>
      <c r="KYR46"/>
      <c r="KYS46"/>
      <c r="KYT46"/>
      <c r="KYU46"/>
      <c r="KYV46"/>
      <c r="KYW46"/>
      <c r="KYX46"/>
      <c r="KYY46"/>
      <c r="KYZ46"/>
      <c r="KZA46"/>
      <c r="KZB46"/>
      <c r="KZC46"/>
      <c r="KZD46"/>
      <c r="KZE46"/>
      <c r="KZF46"/>
      <c r="KZG46"/>
      <c r="KZH46"/>
      <c r="KZI46"/>
      <c r="KZJ46"/>
      <c r="KZK46"/>
      <c r="KZL46"/>
      <c r="KZM46"/>
      <c r="KZN46"/>
      <c r="KZO46"/>
      <c r="KZP46"/>
      <c r="KZQ46"/>
      <c r="KZR46"/>
      <c r="KZS46"/>
      <c r="KZT46"/>
      <c r="KZU46"/>
      <c r="KZV46"/>
      <c r="KZW46"/>
      <c r="KZX46"/>
      <c r="KZY46"/>
      <c r="KZZ46"/>
      <c r="LAA46"/>
      <c r="LAB46"/>
      <c r="LAC46"/>
      <c r="LAD46"/>
      <c r="LAE46"/>
      <c r="LAF46"/>
      <c r="LAG46"/>
      <c r="LAH46"/>
      <c r="LAI46"/>
      <c r="LAJ46"/>
      <c r="LAK46"/>
      <c r="LAL46"/>
      <c r="LAM46"/>
      <c r="LAN46"/>
      <c r="LAO46"/>
      <c r="LAP46"/>
      <c r="LAQ46"/>
      <c r="LAR46"/>
      <c r="LAS46"/>
      <c r="LAT46"/>
      <c r="LAU46"/>
      <c r="LAV46"/>
      <c r="LAW46"/>
      <c r="LAX46"/>
      <c r="LAY46"/>
      <c r="LAZ46"/>
      <c r="LBA46"/>
      <c r="LBB46"/>
      <c r="LBC46"/>
      <c r="LBD46"/>
      <c r="LBE46"/>
      <c r="LBF46"/>
      <c r="LBG46"/>
      <c r="LBH46"/>
      <c r="LBI46"/>
      <c r="LBJ46"/>
      <c r="LBK46"/>
      <c r="LBL46"/>
      <c r="LBM46"/>
      <c r="LBN46"/>
      <c r="LBO46"/>
      <c r="LBP46"/>
      <c r="LBQ46"/>
      <c r="LBR46"/>
      <c r="LBS46"/>
      <c r="LBT46"/>
      <c r="LBU46"/>
      <c r="LBV46"/>
      <c r="LBW46"/>
      <c r="LBX46"/>
      <c r="LBY46"/>
      <c r="LBZ46"/>
      <c r="LCA46"/>
      <c r="LCB46"/>
      <c r="LCC46"/>
      <c r="LCD46"/>
      <c r="LCE46"/>
      <c r="LCF46"/>
      <c r="LCG46"/>
      <c r="LCH46"/>
      <c r="LCI46"/>
      <c r="LCJ46"/>
      <c r="LCK46"/>
      <c r="LCL46"/>
      <c r="LCM46"/>
      <c r="LCN46"/>
      <c r="LCO46"/>
      <c r="LCP46"/>
      <c r="LCQ46"/>
      <c r="LCR46"/>
      <c r="LCS46"/>
      <c r="LCT46"/>
      <c r="LCU46"/>
      <c r="LCV46"/>
      <c r="LCW46"/>
      <c r="LCX46"/>
      <c r="LCY46"/>
      <c r="LCZ46"/>
      <c r="LDA46"/>
      <c r="LDB46"/>
      <c r="LDC46"/>
      <c r="LDD46"/>
      <c r="LDE46"/>
      <c r="LDF46"/>
      <c r="LDG46"/>
      <c r="LDH46"/>
      <c r="LDI46"/>
      <c r="LDJ46"/>
      <c r="LDK46"/>
      <c r="LDL46"/>
      <c r="LDM46"/>
      <c r="LDN46"/>
      <c r="LDO46"/>
      <c r="LDP46"/>
      <c r="LDQ46"/>
      <c r="LDR46"/>
      <c r="LDS46"/>
      <c r="LDT46"/>
      <c r="LDU46"/>
      <c r="LDV46"/>
      <c r="LDW46"/>
      <c r="LDX46"/>
      <c r="LDY46"/>
      <c r="LDZ46"/>
      <c r="LEA46"/>
      <c r="LEB46"/>
      <c r="LEC46"/>
      <c r="LED46"/>
      <c r="LEE46"/>
      <c r="LEF46"/>
      <c r="LEG46"/>
      <c r="LEH46"/>
      <c r="LEI46"/>
      <c r="LEJ46"/>
      <c r="LEK46"/>
      <c r="LEL46"/>
      <c r="LEM46"/>
      <c r="LEN46"/>
      <c r="LEO46"/>
      <c r="LEP46"/>
      <c r="LEQ46"/>
      <c r="LER46"/>
      <c r="LES46"/>
      <c r="LET46"/>
      <c r="LEU46"/>
      <c r="LEV46"/>
      <c r="LEW46"/>
      <c r="LEX46"/>
      <c r="LEY46"/>
      <c r="LEZ46"/>
      <c r="LFA46"/>
      <c r="LFB46"/>
      <c r="LFC46"/>
      <c r="LFD46"/>
      <c r="LFE46"/>
      <c r="LFF46"/>
      <c r="LFG46"/>
      <c r="LFH46"/>
      <c r="LFI46"/>
      <c r="LFJ46"/>
      <c r="LFK46"/>
      <c r="LFL46"/>
      <c r="LFM46"/>
      <c r="LFN46"/>
      <c r="LFO46"/>
      <c r="LFP46"/>
      <c r="LFQ46"/>
      <c r="LFR46"/>
      <c r="LFS46"/>
      <c r="LFT46"/>
      <c r="LFU46"/>
      <c r="LFV46"/>
      <c r="LFW46"/>
      <c r="LFX46"/>
      <c r="LFY46"/>
      <c r="LFZ46"/>
      <c r="LGA46"/>
      <c r="LGB46"/>
      <c r="LGC46"/>
      <c r="LGD46"/>
      <c r="LGE46"/>
      <c r="LGF46"/>
      <c r="LGG46"/>
      <c r="LGH46"/>
      <c r="LGI46"/>
      <c r="LGJ46"/>
      <c r="LGK46"/>
      <c r="LGL46"/>
      <c r="LGM46"/>
      <c r="LGN46"/>
      <c r="LGO46"/>
      <c r="LGP46"/>
      <c r="LGQ46"/>
      <c r="LGR46"/>
      <c r="LGS46"/>
      <c r="LGT46"/>
      <c r="LGU46"/>
      <c r="LGV46"/>
      <c r="LGW46"/>
      <c r="LGX46"/>
      <c r="LGY46"/>
      <c r="LGZ46"/>
      <c r="LHA46"/>
      <c r="LHB46"/>
      <c r="LHC46"/>
      <c r="LHD46"/>
      <c r="LHE46"/>
      <c r="LHF46"/>
      <c r="LHG46"/>
      <c r="LHH46"/>
      <c r="LHI46"/>
      <c r="LHJ46"/>
      <c r="LHK46"/>
      <c r="LHL46"/>
      <c r="LHM46"/>
      <c r="LHN46"/>
      <c r="LHO46"/>
      <c r="LHP46"/>
      <c r="LHQ46"/>
      <c r="LHR46"/>
      <c r="LHS46"/>
      <c r="LHT46"/>
      <c r="LHU46"/>
      <c r="LHV46"/>
      <c r="LHW46"/>
      <c r="LHX46"/>
      <c r="LHY46"/>
      <c r="LHZ46"/>
      <c r="LIA46"/>
      <c r="LIB46"/>
      <c r="LIC46"/>
      <c r="LID46"/>
      <c r="LIE46"/>
      <c r="LIF46"/>
      <c r="LIG46"/>
      <c r="LIH46"/>
      <c r="LII46"/>
      <c r="LIJ46"/>
      <c r="LIK46"/>
      <c r="LIL46"/>
      <c r="LIM46"/>
      <c r="LIN46"/>
      <c r="LIO46"/>
      <c r="LIP46"/>
      <c r="LIQ46"/>
      <c r="LIR46"/>
      <c r="LIS46"/>
      <c r="LIT46"/>
      <c r="LIU46"/>
      <c r="LIV46"/>
      <c r="LIW46"/>
      <c r="LIX46"/>
      <c r="LIY46"/>
      <c r="LIZ46"/>
      <c r="LJA46"/>
      <c r="LJB46"/>
      <c r="LJC46"/>
      <c r="LJD46"/>
      <c r="LJE46"/>
      <c r="LJF46"/>
      <c r="LJG46"/>
      <c r="LJH46"/>
      <c r="LJI46"/>
      <c r="LJJ46"/>
      <c r="LJK46"/>
      <c r="LJL46"/>
      <c r="LJM46"/>
      <c r="LJN46"/>
      <c r="LJO46"/>
      <c r="LJP46"/>
      <c r="LJQ46"/>
      <c r="LJR46"/>
      <c r="LJS46"/>
      <c r="LJT46"/>
      <c r="LJU46"/>
      <c r="LJV46"/>
      <c r="LJW46"/>
      <c r="LJX46"/>
      <c r="LJY46"/>
      <c r="LJZ46"/>
      <c r="LKA46"/>
      <c r="LKB46"/>
      <c r="LKC46"/>
      <c r="LKD46"/>
      <c r="LKE46"/>
      <c r="LKF46"/>
      <c r="LKG46"/>
      <c r="LKH46"/>
      <c r="LKI46"/>
      <c r="LKJ46"/>
      <c r="LKK46"/>
      <c r="LKL46"/>
      <c r="LKM46"/>
      <c r="LKN46"/>
      <c r="LKO46"/>
      <c r="LKP46"/>
      <c r="LKQ46"/>
      <c r="LKR46"/>
      <c r="LKS46"/>
      <c r="LKT46"/>
      <c r="LKU46"/>
      <c r="LKV46"/>
      <c r="LKW46"/>
      <c r="LKX46"/>
      <c r="LKY46"/>
      <c r="LKZ46"/>
      <c r="LLA46"/>
      <c r="LLB46"/>
      <c r="LLC46"/>
      <c r="LLD46"/>
      <c r="LLE46"/>
      <c r="LLF46"/>
      <c r="LLG46"/>
      <c r="LLH46"/>
      <c r="LLI46"/>
      <c r="LLJ46"/>
      <c r="LLK46"/>
      <c r="LLL46"/>
      <c r="LLM46"/>
      <c r="LLN46"/>
      <c r="LLO46"/>
      <c r="LLP46"/>
      <c r="LLQ46"/>
      <c r="LLR46"/>
      <c r="LLS46"/>
      <c r="LLT46"/>
      <c r="LLU46"/>
      <c r="LLV46"/>
      <c r="LLW46"/>
      <c r="LLX46"/>
      <c r="LLY46"/>
      <c r="LLZ46"/>
      <c r="LMA46"/>
      <c r="LMB46"/>
      <c r="LMC46"/>
      <c r="LMD46"/>
      <c r="LME46"/>
      <c r="LMF46"/>
      <c r="LMG46"/>
      <c r="LMH46"/>
      <c r="LMI46"/>
      <c r="LMJ46"/>
      <c r="LMK46"/>
      <c r="LML46"/>
      <c r="LMM46"/>
      <c r="LMN46"/>
      <c r="LMO46"/>
      <c r="LMP46"/>
      <c r="LMQ46"/>
      <c r="LMR46"/>
      <c r="LMS46"/>
      <c r="LMT46"/>
      <c r="LMU46"/>
      <c r="LMV46"/>
      <c r="LMW46"/>
      <c r="LMX46"/>
      <c r="LMY46"/>
      <c r="LMZ46"/>
      <c r="LNA46"/>
      <c r="LNB46"/>
      <c r="LNC46"/>
      <c r="LND46"/>
      <c r="LNE46"/>
      <c r="LNF46"/>
      <c r="LNG46"/>
      <c r="LNH46"/>
      <c r="LNI46"/>
      <c r="LNJ46"/>
      <c r="LNK46"/>
      <c r="LNL46"/>
      <c r="LNM46"/>
      <c r="LNN46"/>
      <c r="LNO46"/>
      <c r="LNP46"/>
      <c r="LNQ46"/>
      <c r="LNR46"/>
      <c r="LNS46"/>
      <c r="LNT46"/>
      <c r="LNU46"/>
      <c r="LNV46"/>
      <c r="LNW46"/>
      <c r="LNX46"/>
      <c r="LNY46"/>
      <c r="LNZ46"/>
      <c r="LOA46"/>
      <c r="LOB46"/>
      <c r="LOC46"/>
      <c r="LOD46"/>
      <c r="LOE46"/>
      <c r="LOF46"/>
      <c r="LOG46"/>
      <c r="LOH46"/>
      <c r="LOI46"/>
      <c r="LOJ46"/>
      <c r="LOK46"/>
      <c r="LOL46"/>
      <c r="LOM46"/>
      <c r="LON46"/>
      <c r="LOO46"/>
      <c r="LOP46"/>
      <c r="LOQ46"/>
      <c r="LOR46"/>
      <c r="LOS46"/>
      <c r="LOT46"/>
      <c r="LOU46"/>
      <c r="LOV46"/>
      <c r="LOW46"/>
      <c r="LOX46"/>
      <c r="LOY46"/>
      <c r="LOZ46"/>
      <c r="LPA46"/>
      <c r="LPB46"/>
      <c r="LPC46"/>
      <c r="LPD46"/>
      <c r="LPE46"/>
      <c r="LPF46"/>
      <c r="LPG46"/>
      <c r="LPH46"/>
      <c r="LPI46"/>
      <c r="LPJ46"/>
      <c r="LPK46"/>
      <c r="LPL46"/>
      <c r="LPM46"/>
      <c r="LPN46"/>
      <c r="LPO46"/>
      <c r="LPP46"/>
      <c r="LPQ46"/>
      <c r="LPR46"/>
      <c r="LPS46"/>
      <c r="LPT46"/>
      <c r="LPU46"/>
      <c r="LPV46"/>
      <c r="LPW46"/>
      <c r="LPX46"/>
      <c r="LPY46"/>
      <c r="LPZ46"/>
      <c r="LQA46"/>
      <c r="LQB46"/>
      <c r="LQC46"/>
      <c r="LQD46"/>
      <c r="LQE46"/>
      <c r="LQF46"/>
      <c r="LQG46"/>
      <c r="LQH46"/>
      <c r="LQI46"/>
      <c r="LQJ46"/>
      <c r="LQK46"/>
      <c r="LQL46"/>
      <c r="LQM46"/>
      <c r="LQN46"/>
      <c r="LQO46"/>
      <c r="LQP46"/>
      <c r="LQQ46"/>
      <c r="LQR46"/>
      <c r="LQS46"/>
      <c r="LQT46"/>
      <c r="LQU46"/>
      <c r="LQV46"/>
      <c r="LQW46"/>
      <c r="LQX46"/>
      <c r="LQY46"/>
      <c r="LQZ46"/>
      <c r="LRA46"/>
      <c r="LRB46"/>
      <c r="LRC46"/>
      <c r="LRD46"/>
      <c r="LRE46"/>
      <c r="LRF46"/>
      <c r="LRG46"/>
      <c r="LRH46"/>
      <c r="LRI46"/>
      <c r="LRJ46"/>
      <c r="LRK46"/>
      <c r="LRL46"/>
      <c r="LRM46"/>
      <c r="LRN46"/>
      <c r="LRO46"/>
      <c r="LRP46"/>
      <c r="LRQ46"/>
      <c r="LRR46"/>
      <c r="LRS46"/>
      <c r="LRT46"/>
      <c r="LRU46"/>
      <c r="LRV46"/>
      <c r="LRW46"/>
      <c r="LRX46"/>
      <c r="LRY46"/>
      <c r="LRZ46"/>
      <c r="LSA46"/>
      <c r="LSB46"/>
      <c r="LSC46"/>
      <c r="LSD46"/>
      <c r="LSE46"/>
      <c r="LSF46"/>
      <c r="LSG46"/>
      <c r="LSH46"/>
      <c r="LSI46"/>
      <c r="LSJ46"/>
      <c r="LSK46"/>
      <c r="LSL46"/>
      <c r="LSM46"/>
      <c r="LSN46"/>
      <c r="LSO46"/>
      <c r="LSP46"/>
      <c r="LSQ46"/>
      <c r="LSR46"/>
      <c r="LSS46"/>
      <c r="LST46"/>
      <c r="LSU46"/>
      <c r="LSV46"/>
      <c r="LSW46"/>
      <c r="LSX46"/>
      <c r="LSY46"/>
      <c r="LSZ46"/>
      <c r="LTA46"/>
      <c r="LTB46"/>
      <c r="LTC46"/>
      <c r="LTD46"/>
      <c r="LTE46"/>
      <c r="LTF46"/>
      <c r="LTG46"/>
      <c r="LTH46"/>
      <c r="LTI46"/>
      <c r="LTJ46"/>
      <c r="LTK46"/>
      <c r="LTL46"/>
      <c r="LTM46"/>
      <c r="LTN46"/>
      <c r="LTO46"/>
      <c r="LTP46"/>
      <c r="LTQ46"/>
      <c r="LTR46"/>
      <c r="LTS46"/>
      <c r="LTT46"/>
      <c r="LTU46"/>
      <c r="LTV46"/>
      <c r="LTW46"/>
      <c r="LTX46"/>
      <c r="LTY46"/>
      <c r="LTZ46"/>
      <c r="LUA46"/>
      <c r="LUB46"/>
      <c r="LUC46"/>
      <c r="LUD46"/>
      <c r="LUE46"/>
      <c r="LUF46"/>
      <c r="LUG46"/>
      <c r="LUH46"/>
      <c r="LUI46"/>
      <c r="LUJ46"/>
      <c r="LUK46"/>
      <c r="LUL46"/>
      <c r="LUM46"/>
      <c r="LUN46"/>
      <c r="LUO46"/>
      <c r="LUP46"/>
      <c r="LUQ46"/>
      <c r="LUR46"/>
      <c r="LUS46"/>
      <c r="LUT46"/>
      <c r="LUU46"/>
      <c r="LUV46"/>
      <c r="LUW46"/>
      <c r="LUX46"/>
      <c r="LUY46"/>
      <c r="LUZ46"/>
      <c r="LVA46"/>
      <c r="LVB46"/>
      <c r="LVC46"/>
      <c r="LVD46"/>
      <c r="LVE46"/>
      <c r="LVF46"/>
      <c r="LVG46"/>
      <c r="LVH46"/>
      <c r="LVI46"/>
      <c r="LVJ46"/>
      <c r="LVK46"/>
      <c r="LVL46"/>
      <c r="LVM46"/>
      <c r="LVN46"/>
      <c r="LVO46"/>
      <c r="LVP46"/>
      <c r="LVQ46"/>
      <c r="LVR46"/>
      <c r="LVS46"/>
      <c r="LVT46"/>
      <c r="LVU46"/>
      <c r="LVV46"/>
      <c r="LVW46"/>
      <c r="LVX46"/>
      <c r="LVY46"/>
      <c r="LVZ46"/>
      <c r="LWA46"/>
      <c r="LWB46"/>
      <c r="LWC46"/>
      <c r="LWD46"/>
      <c r="LWE46"/>
      <c r="LWF46"/>
      <c r="LWG46"/>
      <c r="LWH46"/>
      <c r="LWI46"/>
      <c r="LWJ46"/>
      <c r="LWK46"/>
      <c r="LWL46"/>
      <c r="LWM46"/>
      <c r="LWN46"/>
      <c r="LWO46"/>
      <c r="LWP46"/>
      <c r="LWQ46"/>
      <c r="LWR46"/>
      <c r="LWS46"/>
      <c r="LWT46"/>
      <c r="LWU46"/>
      <c r="LWV46"/>
      <c r="LWW46"/>
      <c r="LWX46"/>
      <c r="LWY46"/>
      <c r="LWZ46"/>
      <c r="LXA46"/>
      <c r="LXB46"/>
      <c r="LXC46"/>
      <c r="LXD46"/>
      <c r="LXE46"/>
      <c r="LXF46"/>
      <c r="LXG46"/>
      <c r="LXH46"/>
      <c r="LXI46"/>
      <c r="LXJ46"/>
      <c r="LXK46"/>
      <c r="LXL46"/>
      <c r="LXM46"/>
      <c r="LXN46"/>
      <c r="LXO46"/>
      <c r="LXP46"/>
      <c r="LXQ46"/>
      <c r="LXR46"/>
      <c r="LXS46"/>
      <c r="LXT46"/>
      <c r="LXU46"/>
      <c r="LXV46"/>
      <c r="LXW46"/>
      <c r="LXX46"/>
      <c r="LXY46"/>
      <c r="LXZ46"/>
      <c r="LYA46"/>
      <c r="LYB46"/>
      <c r="LYC46"/>
      <c r="LYD46"/>
      <c r="LYE46"/>
      <c r="LYF46"/>
      <c r="LYG46"/>
      <c r="LYH46"/>
      <c r="LYI46"/>
      <c r="LYJ46"/>
      <c r="LYK46"/>
      <c r="LYL46"/>
      <c r="LYM46"/>
      <c r="LYN46"/>
      <c r="LYO46"/>
      <c r="LYP46"/>
      <c r="LYQ46"/>
      <c r="LYR46"/>
      <c r="LYS46"/>
      <c r="LYT46"/>
      <c r="LYU46"/>
      <c r="LYV46"/>
      <c r="LYW46"/>
      <c r="LYX46"/>
      <c r="LYY46"/>
      <c r="LYZ46"/>
      <c r="LZA46"/>
      <c r="LZB46"/>
      <c r="LZC46"/>
      <c r="LZD46"/>
      <c r="LZE46"/>
      <c r="LZF46"/>
      <c r="LZG46"/>
      <c r="LZH46"/>
      <c r="LZI46"/>
      <c r="LZJ46"/>
      <c r="LZK46"/>
      <c r="LZL46"/>
      <c r="LZM46"/>
      <c r="LZN46"/>
      <c r="LZO46"/>
      <c r="LZP46"/>
      <c r="LZQ46"/>
      <c r="LZR46"/>
      <c r="LZS46"/>
      <c r="LZT46"/>
      <c r="LZU46"/>
      <c r="LZV46"/>
      <c r="LZW46"/>
      <c r="LZX46"/>
      <c r="LZY46"/>
      <c r="LZZ46"/>
      <c r="MAA46"/>
      <c r="MAB46"/>
      <c r="MAC46"/>
      <c r="MAD46"/>
      <c r="MAE46"/>
      <c r="MAF46"/>
      <c r="MAG46"/>
      <c r="MAH46"/>
      <c r="MAI46"/>
      <c r="MAJ46"/>
      <c r="MAK46"/>
      <c r="MAL46"/>
      <c r="MAM46"/>
      <c r="MAN46"/>
      <c r="MAO46"/>
      <c r="MAP46"/>
      <c r="MAQ46"/>
      <c r="MAR46"/>
      <c r="MAS46"/>
      <c r="MAT46"/>
      <c r="MAU46"/>
      <c r="MAV46"/>
      <c r="MAW46"/>
      <c r="MAX46"/>
      <c r="MAY46"/>
      <c r="MAZ46"/>
      <c r="MBA46"/>
      <c r="MBB46"/>
      <c r="MBC46"/>
      <c r="MBD46"/>
      <c r="MBE46"/>
      <c r="MBF46"/>
      <c r="MBG46"/>
      <c r="MBH46"/>
      <c r="MBI46"/>
      <c r="MBJ46"/>
      <c r="MBK46"/>
      <c r="MBL46"/>
      <c r="MBM46"/>
      <c r="MBN46"/>
      <c r="MBO46"/>
      <c r="MBP46"/>
      <c r="MBQ46"/>
      <c r="MBR46"/>
      <c r="MBS46"/>
      <c r="MBT46"/>
      <c r="MBU46"/>
      <c r="MBV46"/>
      <c r="MBW46"/>
      <c r="MBX46"/>
      <c r="MBY46"/>
      <c r="MBZ46"/>
      <c r="MCA46"/>
      <c r="MCB46"/>
      <c r="MCC46"/>
      <c r="MCD46"/>
      <c r="MCE46"/>
      <c r="MCF46"/>
      <c r="MCG46"/>
      <c r="MCH46"/>
      <c r="MCI46"/>
      <c r="MCJ46"/>
      <c r="MCK46"/>
      <c r="MCL46"/>
      <c r="MCM46"/>
      <c r="MCN46"/>
      <c r="MCO46"/>
      <c r="MCP46"/>
      <c r="MCQ46"/>
      <c r="MCR46"/>
      <c r="MCS46"/>
      <c r="MCT46"/>
      <c r="MCU46"/>
      <c r="MCV46"/>
      <c r="MCW46"/>
      <c r="MCX46"/>
      <c r="MCY46"/>
      <c r="MCZ46"/>
      <c r="MDA46"/>
      <c r="MDB46"/>
      <c r="MDC46"/>
      <c r="MDD46"/>
      <c r="MDE46"/>
      <c r="MDF46"/>
      <c r="MDG46"/>
      <c r="MDH46"/>
      <c r="MDI46"/>
      <c r="MDJ46"/>
      <c r="MDK46"/>
      <c r="MDL46"/>
      <c r="MDM46"/>
      <c r="MDN46"/>
      <c r="MDO46"/>
      <c r="MDP46"/>
      <c r="MDQ46"/>
      <c r="MDR46"/>
      <c r="MDS46"/>
      <c r="MDT46"/>
      <c r="MDU46"/>
      <c r="MDV46"/>
      <c r="MDW46"/>
      <c r="MDX46"/>
      <c r="MDY46"/>
      <c r="MDZ46"/>
      <c r="MEA46"/>
      <c r="MEB46"/>
      <c r="MEC46"/>
      <c r="MED46"/>
      <c r="MEE46"/>
      <c r="MEF46"/>
      <c r="MEG46"/>
      <c r="MEH46"/>
      <c r="MEI46"/>
      <c r="MEJ46"/>
      <c r="MEK46"/>
      <c r="MEL46"/>
      <c r="MEM46"/>
      <c r="MEN46"/>
      <c r="MEO46"/>
      <c r="MEP46"/>
      <c r="MEQ46"/>
      <c r="MER46"/>
      <c r="MES46"/>
      <c r="MET46"/>
      <c r="MEU46"/>
      <c r="MEV46"/>
      <c r="MEW46"/>
      <c r="MEX46"/>
      <c r="MEY46"/>
      <c r="MEZ46"/>
      <c r="MFA46"/>
      <c r="MFB46"/>
      <c r="MFC46"/>
      <c r="MFD46"/>
      <c r="MFE46"/>
      <c r="MFF46"/>
      <c r="MFG46"/>
      <c r="MFH46"/>
      <c r="MFI46"/>
      <c r="MFJ46"/>
      <c r="MFK46"/>
      <c r="MFL46"/>
      <c r="MFM46"/>
      <c r="MFN46"/>
      <c r="MFO46"/>
      <c r="MFP46"/>
      <c r="MFQ46"/>
      <c r="MFR46"/>
      <c r="MFS46"/>
      <c r="MFT46"/>
      <c r="MFU46"/>
      <c r="MFV46"/>
      <c r="MFW46"/>
      <c r="MFX46"/>
      <c r="MFY46"/>
      <c r="MFZ46"/>
      <c r="MGA46"/>
      <c r="MGB46"/>
      <c r="MGC46"/>
      <c r="MGD46"/>
      <c r="MGE46"/>
      <c r="MGF46"/>
      <c r="MGG46"/>
      <c r="MGH46"/>
      <c r="MGI46"/>
      <c r="MGJ46"/>
      <c r="MGK46"/>
      <c r="MGL46"/>
      <c r="MGM46"/>
      <c r="MGN46"/>
      <c r="MGO46"/>
      <c r="MGP46"/>
      <c r="MGQ46"/>
      <c r="MGR46"/>
      <c r="MGS46"/>
      <c r="MGT46"/>
      <c r="MGU46"/>
      <c r="MGV46"/>
      <c r="MGW46"/>
      <c r="MGX46"/>
      <c r="MGY46"/>
      <c r="MGZ46"/>
      <c r="MHA46"/>
      <c r="MHB46"/>
      <c r="MHC46"/>
      <c r="MHD46"/>
      <c r="MHE46"/>
      <c r="MHF46"/>
      <c r="MHG46"/>
      <c r="MHH46"/>
      <c r="MHI46"/>
      <c r="MHJ46"/>
      <c r="MHK46"/>
      <c r="MHL46"/>
      <c r="MHM46"/>
      <c r="MHN46"/>
      <c r="MHO46"/>
      <c r="MHP46"/>
      <c r="MHQ46"/>
      <c r="MHR46"/>
      <c r="MHS46"/>
      <c r="MHT46"/>
      <c r="MHU46"/>
      <c r="MHV46"/>
      <c r="MHW46"/>
      <c r="MHX46"/>
      <c r="MHY46"/>
      <c r="MHZ46"/>
      <c r="MIA46"/>
      <c r="MIB46"/>
      <c r="MIC46"/>
      <c r="MID46"/>
      <c r="MIE46"/>
      <c r="MIF46"/>
      <c r="MIG46"/>
      <c r="MIH46"/>
      <c r="MII46"/>
      <c r="MIJ46"/>
      <c r="MIK46"/>
      <c r="MIL46"/>
      <c r="MIM46"/>
      <c r="MIN46"/>
      <c r="MIO46"/>
      <c r="MIP46"/>
      <c r="MIQ46"/>
      <c r="MIR46"/>
      <c r="MIS46"/>
      <c r="MIT46"/>
      <c r="MIU46"/>
      <c r="MIV46"/>
      <c r="MIW46"/>
      <c r="MIX46"/>
      <c r="MIY46"/>
      <c r="MIZ46"/>
      <c r="MJA46"/>
      <c r="MJB46"/>
      <c r="MJC46"/>
      <c r="MJD46"/>
      <c r="MJE46"/>
      <c r="MJF46"/>
      <c r="MJG46"/>
      <c r="MJH46"/>
      <c r="MJI46"/>
      <c r="MJJ46"/>
      <c r="MJK46"/>
      <c r="MJL46"/>
      <c r="MJM46"/>
      <c r="MJN46"/>
      <c r="MJO46"/>
      <c r="MJP46"/>
      <c r="MJQ46"/>
      <c r="MJR46"/>
      <c r="MJS46"/>
      <c r="MJT46"/>
      <c r="MJU46"/>
      <c r="MJV46"/>
      <c r="MJW46"/>
      <c r="MJX46"/>
      <c r="MJY46"/>
      <c r="MJZ46"/>
      <c r="MKA46"/>
      <c r="MKB46"/>
      <c r="MKC46"/>
      <c r="MKD46"/>
      <c r="MKE46"/>
      <c r="MKF46"/>
      <c r="MKG46"/>
      <c r="MKH46"/>
      <c r="MKI46"/>
      <c r="MKJ46"/>
      <c r="MKK46"/>
      <c r="MKL46"/>
      <c r="MKM46"/>
      <c r="MKN46"/>
      <c r="MKO46"/>
      <c r="MKP46"/>
      <c r="MKQ46"/>
      <c r="MKR46"/>
      <c r="MKS46"/>
      <c r="MKT46"/>
      <c r="MKU46"/>
      <c r="MKV46"/>
      <c r="MKW46"/>
      <c r="MKX46"/>
      <c r="MKY46"/>
      <c r="MKZ46"/>
      <c r="MLA46"/>
      <c r="MLB46"/>
      <c r="MLC46"/>
      <c r="MLD46"/>
      <c r="MLE46"/>
      <c r="MLF46"/>
      <c r="MLG46"/>
      <c r="MLH46"/>
      <c r="MLI46"/>
      <c r="MLJ46"/>
      <c r="MLK46"/>
      <c r="MLL46"/>
      <c r="MLM46"/>
      <c r="MLN46"/>
      <c r="MLO46"/>
      <c r="MLP46"/>
      <c r="MLQ46"/>
      <c r="MLR46"/>
      <c r="MLS46"/>
      <c r="MLT46"/>
      <c r="MLU46"/>
      <c r="MLV46"/>
      <c r="MLW46"/>
      <c r="MLX46"/>
      <c r="MLY46"/>
      <c r="MLZ46"/>
      <c r="MMA46"/>
      <c r="MMB46"/>
      <c r="MMC46"/>
      <c r="MMD46"/>
      <c r="MME46"/>
      <c r="MMF46"/>
      <c r="MMG46"/>
      <c r="MMH46"/>
      <c r="MMI46"/>
      <c r="MMJ46"/>
      <c r="MMK46"/>
      <c r="MML46"/>
      <c r="MMM46"/>
      <c r="MMN46"/>
      <c r="MMO46"/>
      <c r="MMP46"/>
      <c r="MMQ46"/>
      <c r="MMR46"/>
      <c r="MMS46"/>
      <c r="MMT46"/>
      <c r="MMU46"/>
      <c r="MMV46"/>
      <c r="MMW46"/>
      <c r="MMX46"/>
      <c r="MMY46"/>
      <c r="MMZ46"/>
      <c r="MNA46"/>
      <c r="MNB46"/>
      <c r="MNC46"/>
      <c r="MND46"/>
      <c r="MNE46"/>
      <c r="MNF46"/>
      <c r="MNG46"/>
      <c r="MNH46"/>
      <c r="MNI46"/>
      <c r="MNJ46"/>
      <c r="MNK46"/>
      <c r="MNL46"/>
      <c r="MNM46"/>
      <c r="MNN46"/>
      <c r="MNO46"/>
      <c r="MNP46"/>
      <c r="MNQ46"/>
      <c r="MNR46"/>
      <c r="MNS46"/>
      <c r="MNT46"/>
      <c r="MNU46"/>
      <c r="MNV46"/>
      <c r="MNW46"/>
      <c r="MNX46"/>
      <c r="MNY46"/>
      <c r="MNZ46"/>
      <c r="MOA46"/>
      <c r="MOB46"/>
      <c r="MOC46"/>
      <c r="MOD46"/>
      <c r="MOE46"/>
      <c r="MOF46"/>
      <c r="MOG46"/>
      <c r="MOH46"/>
      <c r="MOI46"/>
      <c r="MOJ46"/>
      <c r="MOK46"/>
      <c r="MOL46"/>
      <c r="MOM46"/>
      <c r="MON46"/>
      <c r="MOO46"/>
      <c r="MOP46"/>
      <c r="MOQ46"/>
      <c r="MOR46"/>
      <c r="MOS46"/>
      <c r="MOT46"/>
      <c r="MOU46"/>
      <c r="MOV46"/>
      <c r="MOW46"/>
      <c r="MOX46"/>
      <c r="MOY46"/>
      <c r="MOZ46"/>
      <c r="MPA46"/>
      <c r="MPB46"/>
      <c r="MPC46"/>
      <c r="MPD46"/>
      <c r="MPE46"/>
      <c r="MPF46"/>
      <c r="MPG46"/>
      <c r="MPH46"/>
      <c r="MPI46"/>
      <c r="MPJ46"/>
      <c r="MPK46"/>
      <c r="MPL46"/>
      <c r="MPM46"/>
      <c r="MPN46"/>
      <c r="MPO46"/>
      <c r="MPP46"/>
      <c r="MPQ46"/>
      <c r="MPR46"/>
      <c r="MPS46"/>
      <c r="MPT46"/>
      <c r="MPU46"/>
      <c r="MPV46"/>
      <c r="MPW46"/>
      <c r="MPX46"/>
      <c r="MPY46"/>
      <c r="MPZ46"/>
      <c r="MQA46"/>
      <c r="MQB46"/>
      <c r="MQC46"/>
      <c r="MQD46"/>
      <c r="MQE46"/>
      <c r="MQF46"/>
      <c r="MQG46"/>
      <c r="MQH46"/>
      <c r="MQI46"/>
      <c r="MQJ46"/>
      <c r="MQK46"/>
      <c r="MQL46"/>
      <c r="MQM46"/>
      <c r="MQN46"/>
      <c r="MQO46"/>
      <c r="MQP46"/>
      <c r="MQQ46"/>
      <c r="MQR46"/>
      <c r="MQS46"/>
      <c r="MQT46"/>
      <c r="MQU46"/>
      <c r="MQV46"/>
      <c r="MQW46"/>
      <c r="MQX46"/>
      <c r="MQY46"/>
      <c r="MQZ46"/>
      <c r="MRA46"/>
      <c r="MRB46"/>
      <c r="MRC46"/>
      <c r="MRD46"/>
      <c r="MRE46"/>
      <c r="MRF46"/>
      <c r="MRG46"/>
      <c r="MRH46"/>
      <c r="MRI46"/>
      <c r="MRJ46"/>
      <c r="MRK46"/>
      <c r="MRL46"/>
      <c r="MRM46"/>
      <c r="MRN46"/>
      <c r="MRO46"/>
      <c r="MRP46"/>
      <c r="MRQ46"/>
      <c r="MRR46"/>
      <c r="MRS46"/>
      <c r="MRT46"/>
      <c r="MRU46"/>
      <c r="MRV46"/>
      <c r="MRW46"/>
      <c r="MRX46"/>
      <c r="MRY46"/>
      <c r="MRZ46"/>
      <c r="MSA46"/>
      <c r="MSB46"/>
      <c r="MSC46"/>
      <c r="MSD46"/>
      <c r="MSE46"/>
      <c r="MSF46"/>
      <c r="MSG46"/>
      <c r="MSH46"/>
      <c r="MSI46"/>
      <c r="MSJ46"/>
      <c r="MSK46"/>
      <c r="MSL46"/>
      <c r="MSM46"/>
      <c r="MSN46"/>
      <c r="MSO46"/>
      <c r="MSP46"/>
      <c r="MSQ46"/>
      <c r="MSR46"/>
      <c r="MSS46"/>
      <c r="MST46"/>
      <c r="MSU46"/>
      <c r="MSV46"/>
      <c r="MSW46"/>
      <c r="MSX46"/>
      <c r="MSY46"/>
      <c r="MSZ46"/>
      <c r="MTA46"/>
      <c r="MTB46"/>
      <c r="MTC46"/>
      <c r="MTD46"/>
      <c r="MTE46"/>
      <c r="MTF46"/>
      <c r="MTG46"/>
      <c r="MTH46"/>
      <c r="MTI46"/>
      <c r="MTJ46"/>
      <c r="MTK46"/>
      <c r="MTL46"/>
      <c r="MTM46"/>
      <c r="MTN46"/>
      <c r="MTO46"/>
      <c r="MTP46"/>
      <c r="MTQ46"/>
      <c r="MTR46"/>
      <c r="MTS46"/>
      <c r="MTT46"/>
      <c r="MTU46"/>
      <c r="MTV46"/>
      <c r="MTW46"/>
      <c r="MTX46"/>
      <c r="MTY46"/>
      <c r="MTZ46"/>
      <c r="MUA46"/>
      <c r="MUB46"/>
      <c r="MUC46"/>
      <c r="MUD46"/>
      <c r="MUE46"/>
      <c r="MUF46"/>
      <c r="MUG46"/>
      <c r="MUH46"/>
      <c r="MUI46"/>
      <c r="MUJ46"/>
      <c r="MUK46"/>
      <c r="MUL46"/>
      <c r="MUM46"/>
      <c r="MUN46"/>
      <c r="MUO46"/>
      <c r="MUP46"/>
      <c r="MUQ46"/>
      <c r="MUR46"/>
      <c r="MUS46"/>
      <c r="MUT46"/>
      <c r="MUU46"/>
      <c r="MUV46"/>
      <c r="MUW46"/>
      <c r="MUX46"/>
      <c r="MUY46"/>
      <c r="MUZ46"/>
      <c r="MVA46"/>
      <c r="MVB46"/>
      <c r="MVC46"/>
      <c r="MVD46"/>
      <c r="MVE46"/>
      <c r="MVF46"/>
      <c r="MVG46"/>
      <c r="MVH46"/>
      <c r="MVI46"/>
      <c r="MVJ46"/>
      <c r="MVK46"/>
      <c r="MVL46"/>
      <c r="MVM46"/>
      <c r="MVN46"/>
      <c r="MVO46"/>
      <c r="MVP46"/>
      <c r="MVQ46"/>
      <c r="MVR46"/>
      <c r="MVS46"/>
      <c r="MVT46"/>
      <c r="MVU46"/>
      <c r="MVV46"/>
      <c r="MVW46"/>
      <c r="MVX46"/>
      <c r="MVY46"/>
      <c r="MVZ46"/>
      <c r="MWA46"/>
      <c r="MWB46"/>
      <c r="MWC46"/>
      <c r="MWD46"/>
      <c r="MWE46"/>
      <c r="MWF46"/>
      <c r="MWG46"/>
      <c r="MWH46"/>
      <c r="MWI46"/>
      <c r="MWJ46"/>
      <c r="MWK46"/>
      <c r="MWL46"/>
      <c r="MWM46"/>
      <c r="MWN46"/>
      <c r="MWO46"/>
      <c r="MWP46"/>
      <c r="MWQ46"/>
      <c r="MWR46"/>
      <c r="MWS46"/>
      <c r="MWT46"/>
      <c r="MWU46"/>
      <c r="MWV46"/>
      <c r="MWW46"/>
      <c r="MWX46"/>
      <c r="MWY46"/>
      <c r="MWZ46"/>
      <c r="MXA46"/>
      <c r="MXB46"/>
      <c r="MXC46"/>
      <c r="MXD46"/>
      <c r="MXE46"/>
      <c r="MXF46"/>
      <c r="MXG46"/>
      <c r="MXH46"/>
      <c r="MXI46"/>
      <c r="MXJ46"/>
      <c r="MXK46"/>
      <c r="MXL46"/>
      <c r="MXM46"/>
      <c r="MXN46"/>
      <c r="MXO46"/>
      <c r="MXP46"/>
      <c r="MXQ46"/>
      <c r="MXR46"/>
      <c r="MXS46"/>
      <c r="MXT46"/>
      <c r="MXU46"/>
      <c r="MXV46"/>
      <c r="MXW46"/>
      <c r="MXX46"/>
      <c r="MXY46"/>
      <c r="MXZ46"/>
      <c r="MYA46"/>
      <c r="MYB46"/>
      <c r="MYC46"/>
      <c r="MYD46"/>
      <c r="MYE46"/>
      <c r="MYF46"/>
      <c r="MYG46"/>
      <c r="MYH46"/>
      <c r="MYI46"/>
      <c r="MYJ46"/>
      <c r="MYK46"/>
      <c r="MYL46"/>
      <c r="MYM46"/>
      <c r="MYN46"/>
      <c r="MYO46"/>
      <c r="MYP46"/>
      <c r="MYQ46"/>
      <c r="MYR46"/>
      <c r="MYS46"/>
      <c r="MYT46"/>
      <c r="MYU46"/>
      <c r="MYV46"/>
      <c r="MYW46"/>
      <c r="MYX46"/>
      <c r="MYY46"/>
      <c r="MYZ46"/>
      <c r="MZA46"/>
      <c r="MZB46"/>
      <c r="MZC46"/>
      <c r="MZD46"/>
      <c r="MZE46"/>
      <c r="MZF46"/>
      <c r="MZG46"/>
      <c r="MZH46"/>
      <c r="MZI46"/>
      <c r="MZJ46"/>
      <c r="MZK46"/>
      <c r="MZL46"/>
      <c r="MZM46"/>
      <c r="MZN46"/>
      <c r="MZO46"/>
      <c r="MZP46"/>
      <c r="MZQ46"/>
      <c r="MZR46"/>
      <c r="MZS46"/>
      <c r="MZT46"/>
      <c r="MZU46"/>
      <c r="MZV46"/>
      <c r="MZW46"/>
      <c r="MZX46"/>
      <c r="MZY46"/>
      <c r="MZZ46"/>
      <c r="NAA46"/>
      <c r="NAB46"/>
      <c r="NAC46"/>
      <c r="NAD46"/>
      <c r="NAE46"/>
      <c r="NAF46"/>
      <c r="NAG46"/>
      <c r="NAH46"/>
      <c r="NAI46"/>
      <c r="NAJ46"/>
      <c r="NAK46"/>
      <c r="NAL46"/>
      <c r="NAM46"/>
      <c r="NAN46"/>
      <c r="NAO46"/>
      <c r="NAP46"/>
      <c r="NAQ46"/>
      <c r="NAR46"/>
      <c r="NAS46"/>
      <c r="NAT46"/>
      <c r="NAU46"/>
      <c r="NAV46"/>
      <c r="NAW46"/>
      <c r="NAX46"/>
      <c r="NAY46"/>
      <c r="NAZ46"/>
      <c r="NBA46"/>
      <c r="NBB46"/>
      <c r="NBC46"/>
      <c r="NBD46"/>
      <c r="NBE46"/>
      <c r="NBF46"/>
      <c r="NBG46"/>
      <c r="NBH46"/>
      <c r="NBI46"/>
      <c r="NBJ46"/>
      <c r="NBK46"/>
      <c r="NBL46"/>
      <c r="NBM46"/>
      <c r="NBN46"/>
      <c r="NBO46"/>
      <c r="NBP46"/>
      <c r="NBQ46"/>
      <c r="NBR46"/>
      <c r="NBS46"/>
      <c r="NBT46"/>
      <c r="NBU46"/>
      <c r="NBV46"/>
      <c r="NBW46"/>
      <c r="NBX46"/>
      <c r="NBY46"/>
      <c r="NBZ46"/>
      <c r="NCA46"/>
      <c r="NCB46"/>
      <c r="NCC46"/>
      <c r="NCD46"/>
      <c r="NCE46"/>
      <c r="NCF46"/>
      <c r="NCG46"/>
      <c r="NCH46"/>
      <c r="NCI46"/>
      <c r="NCJ46"/>
      <c r="NCK46"/>
      <c r="NCL46"/>
      <c r="NCM46"/>
      <c r="NCN46"/>
      <c r="NCO46"/>
      <c r="NCP46"/>
      <c r="NCQ46"/>
      <c r="NCR46"/>
      <c r="NCS46"/>
      <c r="NCT46"/>
      <c r="NCU46"/>
      <c r="NCV46"/>
      <c r="NCW46"/>
      <c r="NCX46"/>
      <c r="NCY46"/>
      <c r="NCZ46"/>
      <c r="NDA46"/>
      <c r="NDB46"/>
      <c r="NDC46"/>
      <c r="NDD46"/>
      <c r="NDE46"/>
      <c r="NDF46"/>
      <c r="NDG46"/>
      <c r="NDH46"/>
      <c r="NDI46"/>
      <c r="NDJ46"/>
      <c r="NDK46"/>
      <c r="NDL46"/>
      <c r="NDM46"/>
      <c r="NDN46"/>
      <c r="NDO46"/>
      <c r="NDP46"/>
      <c r="NDQ46"/>
      <c r="NDR46"/>
      <c r="NDS46"/>
      <c r="NDT46"/>
      <c r="NDU46"/>
      <c r="NDV46"/>
      <c r="NDW46"/>
      <c r="NDX46"/>
      <c r="NDY46"/>
      <c r="NDZ46"/>
      <c r="NEA46"/>
      <c r="NEB46"/>
      <c r="NEC46"/>
      <c r="NED46"/>
      <c r="NEE46"/>
      <c r="NEF46"/>
      <c r="NEG46"/>
      <c r="NEH46"/>
      <c r="NEI46"/>
      <c r="NEJ46"/>
      <c r="NEK46"/>
      <c r="NEL46"/>
      <c r="NEM46"/>
      <c r="NEN46"/>
      <c r="NEO46"/>
      <c r="NEP46"/>
      <c r="NEQ46"/>
      <c r="NER46"/>
      <c r="NES46"/>
      <c r="NET46"/>
      <c r="NEU46"/>
      <c r="NEV46"/>
      <c r="NEW46"/>
      <c r="NEX46"/>
      <c r="NEY46"/>
      <c r="NEZ46"/>
      <c r="NFA46"/>
      <c r="NFB46"/>
      <c r="NFC46"/>
      <c r="NFD46"/>
      <c r="NFE46"/>
      <c r="NFF46"/>
      <c r="NFG46"/>
      <c r="NFH46"/>
      <c r="NFI46"/>
      <c r="NFJ46"/>
      <c r="NFK46"/>
      <c r="NFL46"/>
      <c r="NFM46"/>
      <c r="NFN46"/>
      <c r="NFO46"/>
      <c r="NFP46"/>
      <c r="NFQ46"/>
      <c r="NFR46"/>
      <c r="NFS46"/>
      <c r="NFT46"/>
      <c r="NFU46"/>
      <c r="NFV46"/>
      <c r="NFW46"/>
      <c r="NFX46"/>
      <c r="NFY46"/>
      <c r="NFZ46"/>
      <c r="NGA46"/>
      <c r="NGB46"/>
      <c r="NGC46"/>
      <c r="NGD46"/>
      <c r="NGE46"/>
      <c r="NGF46"/>
      <c r="NGG46"/>
      <c r="NGH46"/>
      <c r="NGI46"/>
      <c r="NGJ46"/>
      <c r="NGK46"/>
      <c r="NGL46"/>
      <c r="NGM46"/>
      <c r="NGN46"/>
      <c r="NGO46"/>
      <c r="NGP46"/>
      <c r="NGQ46"/>
      <c r="NGR46"/>
      <c r="NGS46"/>
      <c r="NGT46"/>
      <c r="NGU46"/>
      <c r="NGV46"/>
      <c r="NGW46"/>
      <c r="NGX46"/>
      <c r="NGY46"/>
      <c r="NGZ46"/>
      <c r="NHA46"/>
      <c r="NHB46"/>
      <c r="NHC46"/>
      <c r="NHD46"/>
      <c r="NHE46"/>
      <c r="NHF46"/>
      <c r="NHG46"/>
      <c r="NHH46"/>
      <c r="NHI46"/>
      <c r="NHJ46"/>
      <c r="NHK46"/>
      <c r="NHL46"/>
      <c r="NHM46"/>
      <c r="NHN46"/>
      <c r="NHO46"/>
      <c r="NHP46"/>
      <c r="NHQ46"/>
      <c r="NHR46"/>
      <c r="NHS46"/>
      <c r="NHT46"/>
      <c r="NHU46"/>
      <c r="NHV46"/>
      <c r="NHW46"/>
      <c r="NHX46"/>
      <c r="NHY46"/>
      <c r="NHZ46"/>
      <c r="NIA46"/>
      <c r="NIB46"/>
      <c r="NIC46"/>
      <c r="NID46"/>
      <c r="NIE46"/>
      <c r="NIF46"/>
      <c r="NIG46"/>
      <c r="NIH46"/>
      <c r="NII46"/>
      <c r="NIJ46"/>
      <c r="NIK46"/>
      <c r="NIL46"/>
      <c r="NIM46"/>
      <c r="NIN46"/>
      <c r="NIO46"/>
      <c r="NIP46"/>
      <c r="NIQ46"/>
      <c r="NIR46"/>
      <c r="NIS46"/>
      <c r="NIT46"/>
      <c r="NIU46"/>
      <c r="NIV46"/>
      <c r="NIW46"/>
      <c r="NIX46"/>
      <c r="NIY46"/>
      <c r="NIZ46"/>
      <c r="NJA46"/>
      <c r="NJB46"/>
      <c r="NJC46"/>
      <c r="NJD46"/>
      <c r="NJE46"/>
      <c r="NJF46"/>
      <c r="NJG46"/>
      <c r="NJH46"/>
      <c r="NJI46"/>
      <c r="NJJ46"/>
      <c r="NJK46"/>
      <c r="NJL46"/>
      <c r="NJM46"/>
      <c r="NJN46"/>
      <c r="NJO46"/>
      <c r="NJP46"/>
      <c r="NJQ46"/>
      <c r="NJR46"/>
      <c r="NJS46"/>
      <c r="NJT46"/>
      <c r="NJU46"/>
      <c r="NJV46"/>
      <c r="NJW46"/>
      <c r="NJX46"/>
      <c r="NJY46"/>
      <c r="NJZ46"/>
      <c r="NKA46"/>
      <c r="NKB46"/>
      <c r="NKC46"/>
      <c r="NKD46"/>
      <c r="NKE46"/>
      <c r="NKF46"/>
      <c r="NKG46"/>
      <c r="NKH46"/>
      <c r="NKI46"/>
      <c r="NKJ46"/>
      <c r="NKK46"/>
      <c r="NKL46"/>
      <c r="NKM46"/>
      <c r="NKN46"/>
      <c r="NKO46"/>
      <c r="NKP46"/>
      <c r="NKQ46"/>
      <c r="NKR46"/>
      <c r="NKS46"/>
      <c r="NKT46"/>
      <c r="NKU46"/>
      <c r="NKV46"/>
      <c r="NKW46"/>
      <c r="NKX46"/>
      <c r="NKY46"/>
      <c r="NKZ46"/>
      <c r="NLA46"/>
      <c r="NLB46"/>
      <c r="NLC46"/>
      <c r="NLD46"/>
      <c r="NLE46"/>
      <c r="NLF46"/>
      <c r="NLG46"/>
      <c r="NLH46"/>
      <c r="NLI46"/>
      <c r="NLJ46"/>
      <c r="NLK46"/>
      <c r="NLL46"/>
      <c r="NLM46"/>
      <c r="NLN46"/>
      <c r="NLO46"/>
      <c r="NLP46"/>
      <c r="NLQ46"/>
      <c r="NLR46"/>
      <c r="NLS46"/>
      <c r="NLT46"/>
      <c r="NLU46"/>
      <c r="NLV46"/>
      <c r="NLW46"/>
      <c r="NLX46"/>
      <c r="NLY46"/>
      <c r="NLZ46"/>
      <c r="NMA46"/>
      <c r="NMB46"/>
      <c r="NMC46"/>
      <c r="NMD46"/>
      <c r="NME46"/>
      <c r="NMF46"/>
      <c r="NMG46"/>
      <c r="NMH46"/>
      <c r="NMI46"/>
      <c r="NMJ46"/>
      <c r="NMK46"/>
      <c r="NML46"/>
      <c r="NMM46"/>
      <c r="NMN46"/>
      <c r="NMO46"/>
      <c r="NMP46"/>
      <c r="NMQ46"/>
      <c r="NMR46"/>
      <c r="NMS46"/>
      <c r="NMT46"/>
      <c r="NMU46"/>
      <c r="NMV46"/>
      <c r="NMW46"/>
      <c r="NMX46"/>
      <c r="NMY46"/>
      <c r="NMZ46"/>
      <c r="NNA46"/>
      <c r="NNB46"/>
      <c r="NNC46"/>
      <c r="NND46"/>
      <c r="NNE46"/>
      <c r="NNF46"/>
      <c r="NNG46"/>
      <c r="NNH46"/>
      <c r="NNI46"/>
      <c r="NNJ46"/>
      <c r="NNK46"/>
      <c r="NNL46"/>
      <c r="NNM46"/>
      <c r="NNN46"/>
      <c r="NNO46"/>
      <c r="NNP46"/>
      <c r="NNQ46"/>
      <c r="NNR46"/>
      <c r="NNS46"/>
      <c r="NNT46"/>
      <c r="NNU46"/>
      <c r="NNV46"/>
      <c r="NNW46"/>
      <c r="NNX46"/>
      <c r="NNY46"/>
      <c r="NNZ46"/>
      <c r="NOA46"/>
      <c r="NOB46"/>
      <c r="NOC46"/>
      <c r="NOD46"/>
      <c r="NOE46"/>
      <c r="NOF46"/>
      <c r="NOG46"/>
      <c r="NOH46"/>
      <c r="NOI46"/>
      <c r="NOJ46"/>
      <c r="NOK46"/>
      <c r="NOL46"/>
      <c r="NOM46"/>
      <c r="NON46"/>
      <c r="NOO46"/>
      <c r="NOP46"/>
      <c r="NOQ46"/>
      <c r="NOR46"/>
      <c r="NOS46"/>
      <c r="NOT46"/>
      <c r="NOU46"/>
      <c r="NOV46"/>
      <c r="NOW46"/>
      <c r="NOX46"/>
      <c r="NOY46"/>
      <c r="NOZ46"/>
      <c r="NPA46"/>
      <c r="NPB46"/>
      <c r="NPC46"/>
      <c r="NPD46"/>
      <c r="NPE46"/>
      <c r="NPF46"/>
      <c r="NPG46"/>
      <c r="NPH46"/>
      <c r="NPI46"/>
      <c r="NPJ46"/>
      <c r="NPK46"/>
      <c r="NPL46"/>
      <c r="NPM46"/>
      <c r="NPN46"/>
      <c r="NPO46"/>
      <c r="NPP46"/>
      <c r="NPQ46"/>
      <c r="NPR46"/>
      <c r="NPS46"/>
      <c r="NPT46"/>
      <c r="NPU46"/>
      <c r="NPV46"/>
      <c r="NPW46"/>
      <c r="NPX46"/>
      <c r="NPY46"/>
      <c r="NPZ46"/>
      <c r="NQA46"/>
      <c r="NQB46"/>
      <c r="NQC46"/>
      <c r="NQD46"/>
      <c r="NQE46"/>
      <c r="NQF46"/>
      <c r="NQG46"/>
      <c r="NQH46"/>
      <c r="NQI46"/>
      <c r="NQJ46"/>
      <c r="NQK46"/>
      <c r="NQL46"/>
      <c r="NQM46"/>
      <c r="NQN46"/>
      <c r="NQO46"/>
      <c r="NQP46"/>
      <c r="NQQ46"/>
      <c r="NQR46"/>
      <c r="NQS46"/>
      <c r="NQT46"/>
      <c r="NQU46"/>
      <c r="NQV46"/>
      <c r="NQW46"/>
      <c r="NQX46"/>
      <c r="NQY46"/>
      <c r="NQZ46"/>
      <c r="NRA46"/>
      <c r="NRB46"/>
      <c r="NRC46"/>
      <c r="NRD46"/>
      <c r="NRE46"/>
      <c r="NRF46"/>
      <c r="NRG46"/>
      <c r="NRH46"/>
      <c r="NRI46"/>
      <c r="NRJ46"/>
      <c r="NRK46"/>
      <c r="NRL46"/>
      <c r="NRM46"/>
      <c r="NRN46"/>
      <c r="NRO46"/>
      <c r="NRP46"/>
      <c r="NRQ46"/>
      <c r="NRR46"/>
      <c r="NRS46"/>
      <c r="NRT46"/>
      <c r="NRU46"/>
      <c r="NRV46"/>
      <c r="NRW46"/>
      <c r="NRX46"/>
      <c r="NRY46"/>
      <c r="NRZ46"/>
      <c r="NSA46"/>
      <c r="NSB46"/>
      <c r="NSC46"/>
      <c r="NSD46"/>
      <c r="NSE46"/>
      <c r="NSF46"/>
      <c r="NSG46"/>
      <c r="NSH46"/>
      <c r="NSI46"/>
      <c r="NSJ46"/>
      <c r="NSK46"/>
      <c r="NSL46"/>
      <c r="NSM46"/>
      <c r="NSN46"/>
      <c r="NSO46"/>
      <c r="NSP46"/>
      <c r="NSQ46"/>
      <c r="NSR46"/>
      <c r="NSS46"/>
      <c r="NST46"/>
      <c r="NSU46"/>
      <c r="NSV46"/>
      <c r="NSW46"/>
      <c r="NSX46"/>
      <c r="NSY46"/>
      <c r="NSZ46"/>
      <c r="NTA46"/>
      <c r="NTB46"/>
      <c r="NTC46"/>
      <c r="NTD46"/>
      <c r="NTE46"/>
      <c r="NTF46"/>
      <c r="NTG46"/>
      <c r="NTH46"/>
      <c r="NTI46"/>
      <c r="NTJ46"/>
      <c r="NTK46"/>
      <c r="NTL46"/>
      <c r="NTM46"/>
      <c r="NTN46"/>
      <c r="NTO46"/>
      <c r="NTP46"/>
      <c r="NTQ46"/>
      <c r="NTR46"/>
      <c r="NTS46"/>
      <c r="NTT46"/>
      <c r="NTU46"/>
      <c r="NTV46"/>
      <c r="NTW46"/>
      <c r="NTX46"/>
      <c r="NTY46"/>
      <c r="NTZ46"/>
      <c r="NUA46"/>
      <c r="NUB46"/>
      <c r="NUC46"/>
      <c r="NUD46"/>
      <c r="NUE46"/>
      <c r="NUF46"/>
      <c r="NUG46"/>
      <c r="NUH46"/>
      <c r="NUI46"/>
      <c r="NUJ46"/>
      <c r="NUK46"/>
      <c r="NUL46"/>
      <c r="NUM46"/>
      <c r="NUN46"/>
      <c r="NUO46"/>
      <c r="NUP46"/>
      <c r="NUQ46"/>
      <c r="NUR46"/>
      <c r="NUS46"/>
      <c r="NUT46"/>
      <c r="NUU46"/>
      <c r="NUV46"/>
      <c r="NUW46"/>
      <c r="NUX46"/>
      <c r="NUY46"/>
      <c r="NUZ46"/>
      <c r="NVA46"/>
      <c r="NVB46"/>
      <c r="NVC46"/>
      <c r="NVD46"/>
      <c r="NVE46"/>
      <c r="NVF46"/>
      <c r="NVG46"/>
      <c r="NVH46"/>
      <c r="NVI46"/>
      <c r="NVJ46"/>
      <c r="NVK46"/>
      <c r="NVL46"/>
      <c r="NVM46"/>
      <c r="NVN46"/>
      <c r="NVO46"/>
      <c r="NVP46"/>
      <c r="NVQ46"/>
      <c r="NVR46"/>
      <c r="NVS46"/>
      <c r="NVT46"/>
      <c r="NVU46"/>
      <c r="NVV46"/>
      <c r="NVW46"/>
      <c r="NVX46"/>
      <c r="NVY46"/>
      <c r="NVZ46"/>
      <c r="NWA46"/>
      <c r="NWB46"/>
      <c r="NWC46"/>
      <c r="NWD46"/>
      <c r="NWE46"/>
      <c r="NWF46"/>
      <c r="NWG46"/>
      <c r="NWH46"/>
      <c r="NWI46"/>
      <c r="NWJ46"/>
      <c r="NWK46"/>
      <c r="NWL46"/>
      <c r="NWM46"/>
      <c r="NWN46"/>
      <c r="NWO46"/>
      <c r="NWP46"/>
      <c r="NWQ46"/>
      <c r="NWR46"/>
      <c r="NWS46"/>
      <c r="NWT46"/>
      <c r="NWU46"/>
      <c r="NWV46"/>
      <c r="NWW46"/>
      <c r="NWX46"/>
      <c r="NWY46"/>
      <c r="NWZ46"/>
      <c r="NXA46"/>
      <c r="NXB46"/>
      <c r="NXC46"/>
      <c r="NXD46"/>
      <c r="NXE46"/>
      <c r="NXF46"/>
      <c r="NXG46"/>
      <c r="NXH46"/>
      <c r="NXI46"/>
      <c r="NXJ46"/>
      <c r="NXK46"/>
      <c r="NXL46"/>
      <c r="NXM46"/>
      <c r="NXN46"/>
      <c r="NXO46"/>
      <c r="NXP46"/>
      <c r="NXQ46"/>
      <c r="NXR46"/>
      <c r="NXS46"/>
      <c r="NXT46"/>
      <c r="NXU46"/>
      <c r="NXV46"/>
      <c r="NXW46"/>
      <c r="NXX46"/>
      <c r="NXY46"/>
      <c r="NXZ46"/>
      <c r="NYA46"/>
      <c r="NYB46"/>
      <c r="NYC46"/>
      <c r="NYD46"/>
      <c r="NYE46"/>
      <c r="NYF46"/>
      <c r="NYG46"/>
      <c r="NYH46"/>
      <c r="NYI46"/>
      <c r="NYJ46"/>
      <c r="NYK46"/>
      <c r="NYL46"/>
      <c r="NYM46"/>
      <c r="NYN46"/>
      <c r="NYO46"/>
      <c r="NYP46"/>
      <c r="NYQ46"/>
      <c r="NYR46"/>
      <c r="NYS46"/>
      <c r="NYT46"/>
      <c r="NYU46"/>
      <c r="NYV46"/>
      <c r="NYW46"/>
      <c r="NYX46"/>
      <c r="NYY46"/>
      <c r="NYZ46"/>
      <c r="NZA46"/>
      <c r="NZB46"/>
      <c r="NZC46"/>
      <c r="NZD46"/>
      <c r="NZE46"/>
      <c r="NZF46"/>
      <c r="NZG46"/>
      <c r="NZH46"/>
      <c r="NZI46"/>
      <c r="NZJ46"/>
      <c r="NZK46"/>
      <c r="NZL46"/>
      <c r="NZM46"/>
      <c r="NZN46"/>
      <c r="NZO46"/>
      <c r="NZP46"/>
      <c r="NZQ46"/>
      <c r="NZR46"/>
      <c r="NZS46"/>
      <c r="NZT46"/>
      <c r="NZU46"/>
      <c r="NZV46"/>
      <c r="NZW46"/>
      <c r="NZX46"/>
      <c r="NZY46"/>
      <c r="NZZ46"/>
      <c r="OAA46"/>
      <c r="OAB46"/>
      <c r="OAC46"/>
      <c r="OAD46"/>
      <c r="OAE46"/>
      <c r="OAF46"/>
      <c r="OAG46"/>
      <c r="OAH46"/>
      <c r="OAI46"/>
      <c r="OAJ46"/>
      <c r="OAK46"/>
      <c r="OAL46"/>
      <c r="OAM46"/>
      <c r="OAN46"/>
      <c r="OAO46"/>
      <c r="OAP46"/>
      <c r="OAQ46"/>
      <c r="OAR46"/>
      <c r="OAS46"/>
      <c r="OAT46"/>
      <c r="OAU46"/>
      <c r="OAV46"/>
      <c r="OAW46"/>
      <c r="OAX46"/>
      <c r="OAY46"/>
      <c r="OAZ46"/>
      <c r="OBA46"/>
      <c r="OBB46"/>
      <c r="OBC46"/>
      <c r="OBD46"/>
      <c r="OBE46"/>
      <c r="OBF46"/>
      <c r="OBG46"/>
      <c r="OBH46"/>
      <c r="OBI46"/>
      <c r="OBJ46"/>
      <c r="OBK46"/>
      <c r="OBL46"/>
      <c r="OBM46"/>
      <c r="OBN46"/>
      <c r="OBO46"/>
      <c r="OBP46"/>
      <c r="OBQ46"/>
      <c r="OBR46"/>
      <c r="OBS46"/>
      <c r="OBT46"/>
      <c r="OBU46"/>
      <c r="OBV46"/>
      <c r="OBW46"/>
      <c r="OBX46"/>
      <c r="OBY46"/>
      <c r="OBZ46"/>
      <c r="OCA46"/>
      <c r="OCB46"/>
      <c r="OCC46"/>
      <c r="OCD46"/>
      <c r="OCE46"/>
      <c r="OCF46"/>
      <c r="OCG46"/>
      <c r="OCH46"/>
      <c r="OCI46"/>
      <c r="OCJ46"/>
      <c r="OCK46"/>
      <c r="OCL46"/>
      <c r="OCM46"/>
      <c r="OCN46"/>
      <c r="OCO46"/>
      <c r="OCP46"/>
      <c r="OCQ46"/>
      <c r="OCR46"/>
      <c r="OCS46"/>
      <c r="OCT46"/>
      <c r="OCU46"/>
      <c r="OCV46"/>
      <c r="OCW46"/>
      <c r="OCX46"/>
      <c r="OCY46"/>
      <c r="OCZ46"/>
      <c r="ODA46"/>
      <c r="ODB46"/>
      <c r="ODC46"/>
      <c r="ODD46"/>
      <c r="ODE46"/>
      <c r="ODF46"/>
      <c r="ODG46"/>
      <c r="ODH46"/>
      <c r="ODI46"/>
      <c r="ODJ46"/>
      <c r="ODK46"/>
      <c r="ODL46"/>
      <c r="ODM46"/>
      <c r="ODN46"/>
      <c r="ODO46"/>
      <c r="ODP46"/>
      <c r="ODQ46"/>
      <c r="ODR46"/>
      <c r="ODS46"/>
      <c r="ODT46"/>
      <c r="ODU46"/>
      <c r="ODV46"/>
      <c r="ODW46"/>
      <c r="ODX46"/>
      <c r="ODY46"/>
      <c r="ODZ46"/>
      <c r="OEA46"/>
      <c r="OEB46"/>
      <c r="OEC46"/>
      <c r="OED46"/>
      <c r="OEE46"/>
      <c r="OEF46"/>
      <c r="OEG46"/>
      <c r="OEH46"/>
      <c r="OEI46"/>
      <c r="OEJ46"/>
      <c r="OEK46"/>
      <c r="OEL46"/>
      <c r="OEM46"/>
      <c r="OEN46"/>
      <c r="OEO46"/>
      <c r="OEP46"/>
      <c r="OEQ46"/>
      <c r="OER46"/>
      <c r="OES46"/>
      <c r="OET46"/>
      <c r="OEU46"/>
      <c r="OEV46"/>
      <c r="OEW46"/>
      <c r="OEX46"/>
      <c r="OEY46"/>
      <c r="OEZ46"/>
      <c r="OFA46"/>
      <c r="OFB46"/>
      <c r="OFC46"/>
      <c r="OFD46"/>
      <c r="OFE46"/>
      <c r="OFF46"/>
      <c r="OFG46"/>
      <c r="OFH46"/>
      <c r="OFI46"/>
      <c r="OFJ46"/>
      <c r="OFK46"/>
      <c r="OFL46"/>
      <c r="OFM46"/>
      <c r="OFN46"/>
      <c r="OFO46"/>
      <c r="OFP46"/>
      <c r="OFQ46"/>
      <c r="OFR46"/>
      <c r="OFS46"/>
      <c r="OFT46"/>
      <c r="OFU46"/>
      <c r="OFV46"/>
      <c r="OFW46"/>
      <c r="OFX46"/>
      <c r="OFY46"/>
      <c r="OFZ46"/>
      <c r="OGA46"/>
      <c r="OGB46"/>
      <c r="OGC46"/>
      <c r="OGD46"/>
      <c r="OGE46"/>
      <c r="OGF46"/>
      <c r="OGG46"/>
      <c r="OGH46"/>
      <c r="OGI46"/>
      <c r="OGJ46"/>
      <c r="OGK46"/>
      <c r="OGL46"/>
      <c r="OGM46"/>
      <c r="OGN46"/>
      <c r="OGO46"/>
      <c r="OGP46"/>
      <c r="OGQ46"/>
      <c r="OGR46"/>
      <c r="OGS46"/>
      <c r="OGT46"/>
      <c r="OGU46"/>
      <c r="OGV46"/>
      <c r="OGW46"/>
      <c r="OGX46"/>
      <c r="OGY46"/>
      <c r="OGZ46"/>
      <c r="OHA46"/>
      <c r="OHB46"/>
      <c r="OHC46"/>
      <c r="OHD46"/>
      <c r="OHE46"/>
      <c r="OHF46"/>
      <c r="OHG46"/>
      <c r="OHH46"/>
      <c r="OHI46"/>
      <c r="OHJ46"/>
      <c r="OHK46"/>
      <c r="OHL46"/>
      <c r="OHM46"/>
      <c r="OHN46"/>
      <c r="OHO46"/>
      <c r="OHP46"/>
      <c r="OHQ46"/>
      <c r="OHR46"/>
      <c r="OHS46"/>
      <c r="OHT46"/>
      <c r="OHU46"/>
      <c r="OHV46"/>
      <c r="OHW46"/>
      <c r="OHX46"/>
      <c r="OHY46"/>
      <c r="OHZ46"/>
      <c r="OIA46"/>
      <c r="OIB46"/>
      <c r="OIC46"/>
      <c r="OID46"/>
      <c r="OIE46"/>
      <c r="OIF46"/>
      <c r="OIG46"/>
      <c r="OIH46"/>
      <c r="OII46"/>
      <c r="OIJ46"/>
      <c r="OIK46"/>
      <c r="OIL46"/>
      <c r="OIM46"/>
      <c r="OIN46"/>
      <c r="OIO46"/>
      <c r="OIP46"/>
      <c r="OIQ46"/>
      <c r="OIR46"/>
      <c r="OIS46"/>
      <c r="OIT46"/>
      <c r="OIU46"/>
      <c r="OIV46"/>
      <c r="OIW46"/>
      <c r="OIX46"/>
      <c r="OIY46"/>
      <c r="OIZ46"/>
      <c r="OJA46"/>
      <c r="OJB46"/>
      <c r="OJC46"/>
      <c r="OJD46"/>
      <c r="OJE46"/>
      <c r="OJF46"/>
      <c r="OJG46"/>
      <c r="OJH46"/>
      <c r="OJI46"/>
      <c r="OJJ46"/>
      <c r="OJK46"/>
      <c r="OJL46"/>
      <c r="OJM46"/>
      <c r="OJN46"/>
      <c r="OJO46"/>
      <c r="OJP46"/>
      <c r="OJQ46"/>
      <c r="OJR46"/>
      <c r="OJS46"/>
      <c r="OJT46"/>
      <c r="OJU46"/>
      <c r="OJV46"/>
      <c r="OJW46"/>
      <c r="OJX46"/>
      <c r="OJY46"/>
      <c r="OJZ46"/>
      <c r="OKA46"/>
      <c r="OKB46"/>
      <c r="OKC46"/>
      <c r="OKD46"/>
      <c r="OKE46"/>
      <c r="OKF46"/>
      <c r="OKG46"/>
      <c r="OKH46"/>
      <c r="OKI46"/>
      <c r="OKJ46"/>
      <c r="OKK46"/>
      <c r="OKL46"/>
      <c r="OKM46"/>
      <c r="OKN46"/>
      <c r="OKO46"/>
      <c r="OKP46"/>
      <c r="OKQ46"/>
      <c r="OKR46"/>
      <c r="OKS46"/>
      <c r="OKT46"/>
      <c r="OKU46"/>
      <c r="OKV46"/>
      <c r="OKW46"/>
      <c r="OKX46"/>
      <c r="OKY46"/>
      <c r="OKZ46"/>
      <c r="OLA46"/>
      <c r="OLB46"/>
      <c r="OLC46"/>
      <c r="OLD46"/>
      <c r="OLE46"/>
      <c r="OLF46"/>
      <c r="OLG46"/>
      <c r="OLH46"/>
      <c r="OLI46"/>
      <c r="OLJ46"/>
      <c r="OLK46"/>
      <c r="OLL46"/>
      <c r="OLM46"/>
      <c r="OLN46"/>
      <c r="OLO46"/>
      <c r="OLP46"/>
      <c r="OLQ46"/>
      <c r="OLR46"/>
      <c r="OLS46"/>
      <c r="OLT46"/>
      <c r="OLU46"/>
      <c r="OLV46"/>
      <c r="OLW46"/>
      <c r="OLX46"/>
      <c r="OLY46"/>
      <c r="OLZ46"/>
      <c r="OMA46"/>
      <c r="OMB46"/>
      <c r="OMC46"/>
      <c r="OMD46"/>
      <c r="OME46"/>
      <c r="OMF46"/>
      <c r="OMG46"/>
      <c r="OMH46"/>
      <c r="OMI46"/>
      <c r="OMJ46"/>
      <c r="OMK46"/>
      <c r="OML46"/>
      <c r="OMM46"/>
      <c r="OMN46"/>
      <c r="OMO46"/>
      <c r="OMP46"/>
      <c r="OMQ46"/>
      <c r="OMR46"/>
      <c r="OMS46"/>
      <c r="OMT46"/>
      <c r="OMU46"/>
      <c r="OMV46"/>
      <c r="OMW46"/>
      <c r="OMX46"/>
      <c r="OMY46"/>
      <c r="OMZ46"/>
      <c r="ONA46"/>
      <c r="ONB46"/>
      <c r="ONC46"/>
      <c r="OND46"/>
      <c r="ONE46"/>
      <c r="ONF46"/>
      <c r="ONG46"/>
      <c r="ONH46"/>
      <c r="ONI46"/>
      <c r="ONJ46"/>
      <c r="ONK46"/>
      <c r="ONL46"/>
      <c r="ONM46"/>
      <c r="ONN46"/>
      <c r="ONO46"/>
      <c r="ONP46"/>
      <c r="ONQ46"/>
      <c r="ONR46"/>
      <c r="ONS46"/>
      <c r="ONT46"/>
      <c r="ONU46"/>
      <c r="ONV46"/>
      <c r="ONW46"/>
      <c r="ONX46"/>
      <c r="ONY46"/>
      <c r="ONZ46"/>
      <c r="OOA46"/>
      <c r="OOB46"/>
      <c r="OOC46"/>
      <c r="OOD46"/>
      <c r="OOE46"/>
      <c r="OOF46"/>
      <c r="OOG46"/>
      <c r="OOH46"/>
      <c r="OOI46"/>
      <c r="OOJ46"/>
      <c r="OOK46"/>
      <c r="OOL46"/>
      <c r="OOM46"/>
      <c r="OON46"/>
      <c r="OOO46"/>
      <c r="OOP46"/>
      <c r="OOQ46"/>
      <c r="OOR46"/>
      <c r="OOS46"/>
      <c r="OOT46"/>
      <c r="OOU46"/>
      <c r="OOV46"/>
      <c r="OOW46"/>
      <c r="OOX46"/>
      <c r="OOY46"/>
      <c r="OOZ46"/>
      <c r="OPA46"/>
      <c r="OPB46"/>
      <c r="OPC46"/>
      <c r="OPD46"/>
      <c r="OPE46"/>
      <c r="OPF46"/>
      <c r="OPG46"/>
      <c r="OPH46"/>
      <c r="OPI46"/>
      <c r="OPJ46"/>
      <c r="OPK46"/>
      <c r="OPL46"/>
      <c r="OPM46"/>
      <c r="OPN46"/>
      <c r="OPO46"/>
      <c r="OPP46"/>
      <c r="OPQ46"/>
      <c r="OPR46"/>
      <c r="OPS46"/>
      <c r="OPT46"/>
      <c r="OPU46"/>
      <c r="OPV46"/>
      <c r="OPW46"/>
      <c r="OPX46"/>
      <c r="OPY46"/>
      <c r="OPZ46"/>
      <c r="OQA46"/>
      <c r="OQB46"/>
      <c r="OQC46"/>
      <c r="OQD46"/>
      <c r="OQE46"/>
      <c r="OQF46"/>
      <c r="OQG46"/>
      <c r="OQH46"/>
      <c r="OQI46"/>
      <c r="OQJ46"/>
      <c r="OQK46"/>
      <c r="OQL46"/>
      <c r="OQM46"/>
      <c r="OQN46"/>
      <c r="OQO46"/>
      <c r="OQP46"/>
      <c r="OQQ46"/>
      <c r="OQR46"/>
      <c r="OQS46"/>
      <c r="OQT46"/>
      <c r="OQU46"/>
      <c r="OQV46"/>
      <c r="OQW46"/>
      <c r="OQX46"/>
      <c r="OQY46"/>
      <c r="OQZ46"/>
      <c r="ORA46"/>
      <c r="ORB46"/>
      <c r="ORC46"/>
      <c r="ORD46"/>
      <c r="ORE46"/>
      <c r="ORF46"/>
      <c r="ORG46"/>
      <c r="ORH46"/>
      <c r="ORI46"/>
      <c r="ORJ46"/>
      <c r="ORK46"/>
      <c r="ORL46"/>
      <c r="ORM46"/>
      <c r="ORN46"/>
      <c r="ORO46"/>
      <c r="ORP46"/>
      <c r="ORQ46"/>
      <c r="ORR46"/>
      <c r="ORS46"/>
      <c r="ORT46"/>
      <c r="ORU46"/>
      <c r="ORV46"/>
      <c r="ORW46"/>
      <c r="ORX46"/>
      <c r="ORY46"/>
      <c r="ORZ46"/>
      <c r="OSA46"/>
      <c r="OSB46"/>
      <c r="OSC46"/>
      <c r="OSD46"/>
      <c r="OSE46"/>
      <c r="OSF46"/>
      <c r="OSG46"/>
      <c r="OSH46"/>
      <c r="OSI46"/>
      <c r="OSJ46"/>
      <c r="OSK46"/>
      <c r="OSL46"/>
      <c r="OSM46"/>
      <c r="OSN46"/>
      <c r="OSO46"/>
      <c r="OSP46"/>
      <c r="OSQ46"/>
      <c r="OSR46"/>
      <c r="OSS46"/>
      <c r="OST46"/>
      <c r="OSU46"/>
      <c r="OSV46"/>
      <c r="OSW46"/>
      <c r="OSX46"/>
      <c r="OSY46"/>
      <c r="OSZ46"/>
      <c r="OTA46"/>
      <c r="OTB46"/>
      <c r="OTC46"/>
      <c r="OTD46"/>
      <c r="OTE46"/>
      <c r="OTF46"/>
      <c r="OTG46"/>
      <c r="OTH46"/>
      <c r="OTI46"/>
      <c r="OTJ46"/>
      <c r="OTK46"/>
      <c r="OTL46"/>
      <c r="OTM46"/>
      <c r="OTN46"/>
      <c r="OTO46"/>
      <c r="OTP46"/>
      <c r="OTQ46"/>
      <c r="OTR46"/>
      <c r="OTS46"/>
      <c r="OTT46"/>
      <c r="OTU46"/>
      <c r="OTV46"/>
      <c r="OTW46"/>
      <c r="OTX46"/>
      <c r="OTY46"/>
      <c r="OTZ46"/>
      <c r="OUA46"/>
      <c r="OUB46"/>
      <c r="OUC46"/>
      <c r="OUD46"/>
      <c r="OUE46"/>
      <c r="OUF46"/>
      <c r="OUG46"/>
      <c r="OUH46"/>
      <c r="OUI46"/>
      <c r="OUJ46"/>
      <c r="OUK46"/>
      <c r="OUL46"/>
      <c r="OUM46"/>
      <c r="OUN46"/>
      <c r="OUO46"/>
      <c r="OUP46"/>
      <c r="OUQ46"/>
      <c r="OUR46"/>
      <c r="OUS46"/>
      <c r="OUT46"/>
      <c r="OUU46"/>
      <c r="OUV46"/>
      <c r="OUW46"/>
      <c r="OUX46"/>
      <c r="OUY46"/>
      <c r="OUZ46"/>
      <c r="OVA46"/>
      <c r="OVB46"/>
      <c r="OVC46"/>
      <c r="OVD46"/>
      <c r="OVE46"/>
      <c r="OVF46"/>
      <c r="OVG46"/>
      <c r="OVH46"/>
      <c r="OVI46"/>
      <c r="OVJ46"/>
      <c r="OVK46"/>
      <c r="OVL46"/>
      <c r="OVM46"/>
      <c r="OVN46"/>
      <c r="OVO46"/>
      <c r="OVP46"/>
      <c r="OVQ46"/>
      <c r="OVR46"/>
      <c r="OVS46"/>
      <c r="OVT46"/>
      <c r="OVU46"/>
      <c r="OVV46"/>
      <c r="OVW46"/>
      <c r="OVX46"/>
      <c r="OVY46"/>
      <c r="OVZ46"/>
      <c r="OWA46"/>
      <c r="OWB46"/>
      <c r="OWC46"/>
      <c r="OWD46"/>
      <c r="OWE46"/>
      <c r="OWF46"/>
      <c r="OWG46"/>
      <c r="OWH46"/>
      <c r="OWI46"/>
      <c r="OWJ46"/>
      <c r="OWK46"/>
      <c r="OWL46"/>
      <c r="OWM46"/>
      <c r="OWN46"/>
      <c r="OWO46"/>
      <c r="OWP46"/>
      <c r="OWQ46"/>
      <c r="OWR46"/>
      <c r="OWS46"/>
      <c r="OWT46"/>
      <c r="OWU46"/>
      <c r="OWV46"/>
      <c r="OWW46"/>
      <c r="OWX46"/>
      <c r="OWY46"/>
      <c r="OWZ46"/>
      <c r="OXA46"/>
      <c r="OXB46"/>
      <c r="OXC46"/>
      <c r="OXD46"/>
      <c r="OXE46"/>
      <c r="OXF46"/>
      <c r="OXG46"/>
      <c r="OXH46"/>
      <c r="OXI46"/>
      <c r="OXJ46"/>
      <c r="OXK46"/>
      <c r="OXL46"/>
      <c r="OXM46"/>
      <c r="OXN46"/>
      <c r="OXO46"/>
      <c r="OXP46"/>
      <c r="OXQ46"/>
      <c r="OXR46"/>
      <c r="OXS46"/>
      <c r="OXT46"/>
      <c r="OXU46"/>
      <c r="OXV46"/>
      <c r="OXW46"/>
      <c r="OXX46"/>
      <c r="OXY46"/>
      <c r="OXZ46"/>
      <c r="OYA46"/>
      <c r="OYB46"/>
      <c r="OYC46"/>
      <c r="OYD46"/>
      <c r="OYE46"/>
      <c r="OYF46"/>
      <c r="OYG46"/>
      <c r="OYH46"/>
      <c r="OYI46"/>
      <c r="OYJ46"/>
      <c r="OYK46"/>
      <c r="OYL46"/>
      <c r="OYM46"/>
      <c r="OYN46"/>
      <c r="OYO46"/>
      <c r="OYP46"/>
      <c r="OYQ46"/>
      <c r="OYR46"/>
      <c r="OYS46"/>
      <c r="OYT46"/>
      <c r="OYU46"/>
      <c r="OYV46"/>
      <c r="OYW46"/>
      <c r="OYX46"/>
      <c r="OYY46"/>
      <c r="OYZ46"/>
      <c r="OZA46"/>
      <c r="OZB46"/>
      <c r="OZC46"/>
      <c r="OZD46"/>
      <c r="OZE46"/>
      <c r="OZF46"/>
      <c r="OZG46"/>
      <c r="OZH46"/>
      <c r="OZI46"/>
      <c r="OZJ46"/>
      <c r="OZK46"/>
      <c r="OZL46"/>
      <c r="OZM46"/>
      <c r="OZN46"/>
      <c r="OZO46"/>
      <c r="OZP46"/>
      <c r="OZQ46"/>
      <c r="OZR46"/>
      <c r="OZS46"/>
      <c r="OZT46"/>
      <c r="OZU46"/>
      <c r="OZV46"/>
      <c r="OZW46"/>
      <c r="OZX46"/>
      <c r="OZY46"/>
      <c r="OZZ46"/>
      <c r="PAA46"/>
      <c r="PAB46"/>
      <c r="PAC46"/>
      <c r="PAD46"/>
      <c r="PAE46"/>
      <c r="PAF46"/>
      <c r="PAG46"/>
      <c r="PAH46"/>
      <c r="PAI46"/>
      <c r="PAJ46"/>
      <c r="PAK46"/>
      <c r="PAL46"/>
      <c r="PAM46"/>
      <c r="PAN46"/>
      <c r="PAO46"/>
      <c r="PAP46"/>
      <c r="PAQ46"/>
      <c r="PAR46"/>
      <c r="PAS46"/>
      <c r="PAT46"/>
      <c r="PAU46"/>
      <c r="PAV46"/>
      <c r="PAW46"/>
      <c r="PAX46"/>
      <c r="PAY46"/>
      <c r="PAZ46"/>
      <c r="PBA46"/>
      <c r="PBB46"/>
      <c r="PBC46"/>
      <c r="PBD46"/>
      <c r="PBE46"/>
      <c r="PBF46"/>
      <c r="PBG46"/>
      <c r="PBH46"/>
      <c r="PBI46"/>
      <c r="PBJ46"/>
      <c r="PBK46"/>
      <c r="PBL46"/>
      <c r="PBM46"/>
      <c r="PBN46"/>
      <c r="PBO46"/>
      <c r="PBP46"/>
      <c r="PBQ46"/>
      <c r="PBR46"/>
      <c r="PBS46"/>
      <c r="PBT46"/>
      <c r="PBU46"/>
      <c r="PBV46"/>
      <c r="PBW46"/>
      <c r="PBX46"/>
      <c r="PBY46"/>
      <c r="PBZ46"/>
      <c r="PCA46"/>
      <c r="PCB46"/>
      <c r="PCC46"/>
      <c r="PCD46"/>
      <c r="PCE46"/>
      <c r="PCF46"/>
      <c r="PCG46"/>
      <c r="PCH46"/>
      <c r="PCI46"/>
      <c r="PCJ46"/>
      <c r="PCK46"/>
      <c r="PCL46"/>
      <c r="PCM46"/>
      <c r="PCN46"/>
      <c r="PCO46"/>
      <c r="PCP46"/>
      <c r="PCQ46"/>
      <c r="PCR46"/>
      <c r="PCS46"/>
      <c r="PCT46"/>
      <c r="PCU46"/>
      <c r="PCV46"/>
      <c r="PCW46"/>
      <c r="PCX46"/>
      <c r="PCY46"/>
      <c r="PCZ46"/>
      <c r="PDA46"/>
      <c r="PDB46"/>
      <c r="PDC46"/>
      <c r="PDD46"/>
      <c r="PDE46"/>
      <c r="PDF46"/>
      <c r="PDG46"/>
      <c r="PDH46"/>
      <c r="PDI46"/>
      <c r="PDJ46"/>
      <c r="PDK46"/>
      <c r="PDL46"/>
      <c r="PDM46"/>
      <c r="PDN46"/>
      <c r="PDO46"/>
      <c r="PDP46"/>
      <c r="PDQ46"/>
      <c r="PDR46"/>
      <c r="PDS46"/>
      <c r="PDT46"/>
      <c r="PDU46"/>
      <c r="PDV46"/>
      <c r="PDW46"/>
      <c r="PDX46"/>
      <c r="PDY46"/>
      <c r="PDZ46"/>
      <c r="PEA46"/>
      <c r="PEB46"/>
      <c r="PEC46"/>
      <c r="PED46"/>
      <c r="PEE46"/>
      <c r="PEF46"/>
      <c r="PEG46"/>
      <c r="PEH46"/>
      <c r="PEI46"/>
      <c r="PEJ46"/>
      <c r="PEK46"/>
      <c r="PEL46"/>
      <c r="PEM46"/>
      <c r="PEN46"/>
      <c r="PEO46"/>
      <c r="PEP46"/>
      <c r="PEQ46"/>
      <c r="PER46"/>
      <c r="PES46"/>
      <c r="PET46"/>
      <c r="PEU46"/>
      <c r="PEV46"/>
      <c r="PEW46"/>
      <c r="PEX46"/>
      <c r="PEY46"/>
      <c r="PEZ46"/>
      <c r="PFA46"/>
      <c r="PFB46"/>
      <c r="PFC46"/>
      <c r="PFD46"/>
      <c r="PFE46"/>
      <c r="PFF46"/>
      <c r="PFG46"/>
      <c r="PFH46"/>
      <c r="PFI46"/>
      <c r="PFJ46"/>
      <c r="PFK46"/>
      <c r="PFL46"/>
      <c r="PFM46"/>
      <c r="PFN46"/>
      <c r="PFO46"/>
      <c r="PFP46"/>
      <c r="PFQ46"/>
      <c r="PFR46"/>
      <c r="PFS46"/>
      <c r="PFT46"/>
      <c r="PFU46"/>
      <c r="PFV46"/>
      <c r="PFW46"/>
      <c r="PFX46"/>
      <c r="PFY46"/>
      <c r="PFZ46"/>
      <c r="PGA46"/>
      <c r="PGB46"/>
      <c r="PGC46"/>
      <c r="PGD46"/>
      <c r="PGE46"/>
      <c r="PGF46"/>
      <c r="PGG46"/>
      <c r="PGH46"/>
      <c r="PGI46"/>
      <c r="PGJ46"/>
      <c r="PGK46"/>
      <c r="PGL46"/>
      <c r="PGM46"/>
      <c r="PGN46"/>
      <c r="PGO46"/>
      <c r="PGP46"/>
      <c r="PGQ46"/>
      <c r="PGR46"/>
      <c r="PGS46"/>
      <c r="PGT46"/>
      <c r="PGU46"/>
      <c r="PGV46"/>
      <c r="PGW46"/>
      <c r="PGX46"/>
      <c r="PGY46"/>
      <c r="PGZ46"/>
      <c r="PHA46"/>
      <c r="PHB46"/>
      <c r="PHC46"/>
      <c r="PHD46"/>
      <c r="PHE46"/>
      <c r="PHF46"/>
      <c r="PHG46"/>
      <c r="PHH46"/>
      <c r="PHI46"/>
      <c r="PHJ46"/>
      <c r="PHK46"/>
      <c r="PHL46"/>
      <c r="PHM46"/>
      <c r="PHN46"/>
      <c r="PHO46"/>
      <c r="PHP46"/>
      <c r="PHQ46"/>
      <c r="PHR46"/>
      <c r="PHS46"/>
      <c r="PHT46"/>
      <c r="PHU46"/>
      <c r="PHV46"/>
      <c r="PHW46"/>
      <c r="PHX46"/>
      <c r="PHY46"/>
      <c r="PHZ46"/>
      <c r="PIA46"/>
      <c r="PIB46"/>
      <c r="PIC46"/>
      <c r="PID46"/>
      <c r="PIE46"/>
      <c r="PIF46"/>
      <c r="PIG46"/>
      <c r="PIH46"/>
      <c r="PII46"/>
      <c r="PIJ46"/>
      <c r="PIK46"/>
      <c r="PIL46"/>
      <c r="PIM46"/>
      <c r="PIN46"/>
      <c r="PIO46"/>
      <c r="PIP46"/>
      <c r="PIQ46"/>
      <c r="PIR46"/>
      <c r="PIS46"/>
      <c r="PIT46"/>
      <c r="PIU46"/>
      <c r="PIV46"/>
      <c r="PIW46"/>
      <c r="PIX46"/>
      <c r="PIY46"/>
      <c r="PIZ46"/>
      <c r="PJA46"/>
      <c r="PJB46"/>
      <c r="PJC46"/>
      <c r="PJD46"/>
      <c r="PJE46"/>
      <c r="PJF46"/>
      <c r="PJG46"/>
      <c r="PJH46"/>
      <c r="PJI46"/>
      <c r="PJJ46"/>
      <c r="PJK46"/>
      <c r="PJL46"/>
      <c r="PJM46"/>
      <c r="PJN46"/>
      <c r="PJO46"/>
      <c r="PJP46"/>
      <c r="PJQ46"/>
      <c r="PJR46"/>
      <c r="PJS46"/>
      <c r="PJT46"/>
      <c r="PJU46"/>
      <c r="PJV46"/>
      <c r="PJW46"/>
      <c r="PJX46"/>
      <c r="PJY46"/>
      <c r="PJZ46"/>
      <c r="PKA46"/>
      <c r="PKB46"/>
      <c r="PKC46"/>
      <c r="PKD46"/>
      <c r="PKE46"/>
      <c r="PKF46"/>
      <c r="PKG46"/>
      <c r="PKH46"/>
      <c r="PKI46"/>
      <c r="PKJ46"/>
      <c r="PKK46"/>
      <c r="PKL46"/>
      <c r="PKM46"/>
      <c r="PKN46"/>
      <c r="PKO46"/>
      <c r="PKP46"/>
      <c r="PKQ46"/>
      <c r="PKR46"/>
      <c r="PKS46"/>
      <c r="PKT46"/>
      <c r="PKU46"/>
      <c r="PKV46"/>
      <c r="PKW46"/>
      <c r="PKX46"/>
      <c r="PKY46"/>
      <c r="PKZ46"/>
      <c r="PLA46"/>
      <c r="PLB46"/>
      <c r="PLC46"/>
      <c r="PLD46"/>
      <c r="PLE46"/>
      <c r="PLF46"/>
      <c r="PLG46"/>
      <c r="PLH46"/>
      <c r="PLI46"/>
      <c r="PLJ46"/>
      <c r="PLK46"/>
      <c r="PLL46"/>
      <c r="PLM46"/>
      <c r="PLN46"/>
      <c r="PLO46"/>
      <c r="PLP46"/>
      <c r="PLQ46"/>
      <c r="PLR46"/>
      <c r="PLS46"/>
      <c r="PLT46"/>
      <c r="PLU46"/>
      <c r="PLV46"/>
      <c r="PLW46"/>
      <c r="PLX46"/>
      <c r="PLY46"/>
      <c r="PLZ46"/>
      <c r="PMA46"/>
      <c r="PMB46"/>
      <c r="PMC46"/>
      <c r="PMD46"/>
      <c r="PME46"/>
      <c r="PMF46"/>
      <c r="PMG46"/>
      <c r="PMH46"/>
      <c r="PMI46"/>
      <c r="PMJ46"/>
      <c r="PMK46"/>
      <c r="PML46"/>
      <c r="PMM46"/>
      <c r="PMN46"/>
      <c r="PMO46"/>
      <c r="PMP46"/>
      <c r="PMQ46"/>
      <c r="PMR46"/>
      <c r="PMS46"/>
      <c r="PMT46"/>
      <c r="PMU46"/>
      <c r="PMV46"/>
      <c r="PMW46"/>
      <c r="PMX46"/>
      <c r="PMY46"/>
      <c r="PMZ46"/>
      <c r="PNA46"/>
      <c r="PNB46"/>
      <c r="PNC46"/>
      <c r="PND46"/>
      <c r="PNE46"/>
      <c r="PNF46"/>
      <c r="PNG46"/>
      <c r="PNH46"/>
      <c r="PNI46"/>
      <c r="PNJ46"/>
      <c r="PNK46"/>
      <c r="PNL46"/>
      <c r="PNM46"/>
      <c r="PNN46"/>
      <c r="PNO46"/>
      <c r="PNP46"/>
      <c r="PNQ46"/>
      <c r="PNR46"/>
      <c r="PNS46"/>
      <c r="PNT46"/>
      <c r="PNU46"/>
      <c r="PNV46"/>
      <c r="PNW46"/>
      <c r="PNX46"/>
      <c r="PNY46"/>
      <c r="PNZ46"/>
      <c r="POA46"/>
      <c r="POB46"/>
      <c r="POC46"/>
      <c r="POD46"/>
      <c r="POE46"/>
      <c r="POF46"/>
      <c r="POG46"/>
      <c r="POH46"/>
      <c r="POI46"/>
      <c r="POJ46"/>
      <c r="POK46"/>
      <c r="POL46"/>
      <c r="POM46"/>
      <c r="PON46"/>
      <c r="POO46"/>
      <c r="POP46"/>
      <c r="POQ46"/>
      <c r="POR46"/>
      <c r="POS46"/>
      <c r="POT46"/>
      <c r="POU46"/>
      <c r="POV46"/>
      <c r="POW46"/>
      <c r="POX46"/>
      <c r="POY46"/>
      <c r="POZ46"/>
      <c r="PPA46"/>
      <c r="PPB46"/>
      <c r="PPC46"/>
      <c r="PPD46"/>
      <c r="PPE46"/>
      <c r="PPF46"/>
      <c r="PPG46"/>
      <c r="PPH46"/>
      <c r="PPI46"/>
      <c r="PPJ46"/>
      <c r="PPK46"/>
      <c r="PPL46"/>
      <c r="PPM46"/>
      <c r="PPN46"/>
      <c r="PPO46"/>
      <c r="PPP46"/>
      <c r="PPQ46"/>
      <c r="PPR46"/>
      <c r="PPS46"/>
      <c r="PPT46"/>
      <c r="PPU46"/>
      <c r="PPV46"/>
      <c r="PPW46"/>
      <c r="PPX46"/>
      <c r="PPY46"/>
      <c r="PPZ46"/>
      <c r="PQA46"/>
      <c r="PQB46"/>
      <c r="PQC46"/>
      <c r="PQD46"/>
      <c r="PQE46"/>
      <c r="PQF46"/>
      <c r="PQG46"/>
      <c r="PQH46"/>
      <c r="PQI46"/>
      <c r="PQJ46"/>
      <c r="PQK46"/>
      <c r="PQL46"/>
      <c r="PQM46"/>
      <c r="PQN46"/>
      <c r="PQO46"/>
      <c r="PQP46"/>
      <c r="PQQ46"/>
      <c r="PQR46"/>
      <c r="PQS46"/>
      <c r="PQT46"/>
      <c r="PQU46"/>
      <c r="PQV46"/>
      <c r="PQW46"/>
      <c r="PQX46"/>
      <c r="PQY46"/>
      <c r="PQZ46"/>
      <c r="PRA46"/>
      <c r="PRB46"/>
      <c r="PRC46"/>
      <c r="PRD46"/>
      <c r="PRE46"/>
      <c r="PRF46"/>
      <c r="PRG46"/>
      <c r="PRH46"/>
      <c r="PRI46"/>
      <c r="PRJ46"/>
      <c r="PRK46"/>
      <c r="PRL46"/>
      <c r="PRM46"/>
      <c r="PRN46"/>
      <c r="PRO46"/>
      <c r="PRP46"/>
      <c r="PRQ46"/>
      <c r="PRR46"/>
      <c r="PRS46"/>
      <c r="PRT46"/>
      <c r="PRU46"/>
      <c r="PRV46"/>
      <c r="PRW46"/>
      <c r="PRX46"/>
      <c r="PRY46"/>
      <c r="PRZ46"/>
      <c r="PSA46"/>
      <c r="PSB46"/>
      <c r="PSC46"/>
      <c r="PSD46"/>
      <c r="PSE46"/>
      <c r="PSF46"/>
      <c r="PSG46"/>
      <c r="PSH46"/>
      <c r="PSI46"/>
      <c r="PSJ46"/>
      <c r="PSK46"/>
      <c r="PSL46"/>
      <c r="PSM46"/>
      <c r="PSN46"/>
      <c r="PSO46"/>
      <c r="PSP46"/>
      <c r="PSQ46"/>
      <c r="PSR46"/>
      <c r="PSS46"/>
      <c r="PST46"/>
      <c r="PSU46"/>
      <c r="PSV46"/>
      <c r="PSW46"/>
      <c r="PSX46"/>
      <c r="PSY46"/>
      <c r="PSZ46"/>
      <c r="PTA46"/>
      <c r="PTB46"/>
      <c r="PTC46"/>
      <c r="PTD46"/>
      <c r="PTE46"/>
      <c r="PTF46"/>
      <c r="PTG46"/>
      <c r="PTH46"/>
      <c r="PTI46"/>
      <c r="PTJ46"/>
      <c r="PTK46"/>
      <c r="PTL46"/>
      <c r="PTM46"/>
      <c r="PTN46"/>
      <c r="PTO46"/>
      <c r="PTP46"/>
      <c r="PTQ46"/>
      <c r="PTR46"/>
      <c r="PTS46"/>
      <c r="PTT46"/>
      <c r="PTU46"/>
      <c r="PTV46"/>
      <c r="PTW46"/>
      <c r="PTX46"/>
      <c r="PTY46"/>
      <c r="PTZ46"/>
      <c r="PUA46"/>
      <c r="PUB46"/>
      <c r="PUC46"/>
      <c r="PUD46"/>
      <c r="PUE46"/>
      <c r="PUF46"/>
      <c r="PUG46"/>
      <c r="PUH46"/>
      <c r="PUI46"/>
      <c r="PUJ46"/>
      <c r="PUK46"/>
      <c r="PUL46"/>
      <c r="PUM46"/>
      <c r="PUN46"/>
      <c r="PUO46"/>
      <c r="PUP46"/>
      <c r="PUQ46"/>
      <c r="PUR46"/>
      <c r="PUS46"/>
      <c r="PUT46"/>
      <c r="PUU46"/>
      <c r="PUV46"/>
      <c r="PUW46"/>
      <c r="PUX46"/>
      <c r="PUY46"/>
      <c r="PUZ46"/>
      <c r="PVA46"/>
      <c r="PVB46"/>
      <c r="PVC46"/>
      <c r="PVD46"/>
      <c r="PVE46"/>
      <c r="PVF46"/>
      <c r="PVG46"/>
      <c r="PVH46"/>
      <c r="PVI46"/>
      <c r="PVJ46"/>
      <c r="PVK46"/>
      <c r="PVL46"/>
      <c r="PVM46"/>
      <c r="PVN46"/>
      <c r="PVO46"/>
      <c r="PVP46"/>
      <c r="PVQ46"/>
      <c r="PVR46"/>
      <c r="PVS46"/>
      <c r="PVT46"/>
      <c r="PVU46"/>
      <c r="PVV46"/>
      <c r="PVW46"/>
      <c r="PVX46"/>
      <c r="PVY46"/>
      <c r="PVZ46"/>
      <c r="PWA46"/>
      <c r="PWB46"/>
      <c r="PWC46"/>
      <c r="PWD46"/>
      <c r="PWE46"/>
      <c r="PWF46"/>
      <c r="PWG46"/>
      <c r="PWH46"/>
      <c r="PWI46"/>
      <c r="PWJ46"/>
      <c r="PWK46"/>
      <c r="PWL46"/>
      <c r="PWM46"/>
      <c r="PWN46"/>
      <c r="PWO46"/>
      <c r="PWP46"/>
      <c r="PWQ46"/>
      <c r="PWR46"/>
      <c r="PWS46"/>
      <c r="PWT46"/>
      <c r="PWU46"/>
      <c r="PWV46"/>
      <c r="PWW46"/>
      <c r="PWX46"/>
      <c r="PWY46"/>
      <c r="PWZ46"/>
      <c r="PXA46"/>
      <c r="PXB46"/>
      <c r="PXC46"/>
      <c r="PXD46"/>
      <c r="PXE46"/>
      <c r="PXF46"/>
      <c r="PXG46"/>
      <c r="PXH46"/>
      <c r="PXI46"/>
      <c r="PXJ46"/>
      <c r="PXK46"/>
      <c r="PXL46"/>
      <c r="PXM46"/>
      <c r="PXN46"/>
      <c r="PXO46"/>
      <c r="PXP46"/>
      <c r="PXQ46"/>
      <c r="PXR46"/>
      <c r="PXS46"/>
      <c r="PXT46"/>
      <c r="PXU46"/>
      <c r="PXV46"/>
      <c r="PXW46"/>
      <c r="PXX46"/>
      <c r="PXY46"/>
      <c r="PXZ46"/>
      <c r="PYA46"/>
      <c r="PYB46"/>
      <c r="PYC46"/>
      <c r="PYD46"/>
      <c r="PYE46"/>
      <c r="PYF46"/>
      <c r="PYG46"/>
      <c r="PYH46"/>
      <c r="PYI46"/>
      <c r="PYJ46"/>
      <c r="PYK46"/>
      <c r="PYL46"/>
      <c r="PYM46"/>
      <c r="PYN46"/>
      <c r="PYO46"/>
      <c r="PYP46"/>
      <c r="PYQ46"/>
      <c r="PYR46"/>
      <c r="PYS46"/>
      <c r="PYT46"/>
      <c r="PYU46"/>
      <c r="PYV46"/>
      <c r="PYW46"/>
      <c r="PYX46"/>
      <c r="PYY46"/>
      <c r="PYZ46"/>
      <c r="PZA46"/>
      <c r="PZB46"/>
      <c r="PZC46"/>
      <c r="PZD46"/>
      <c r="PZE46"/>
      <c r="PZF46"/>
      <c r="PZG46"/>
      <c r="PZH46"/>
      <c r="PZI46"/>
      <c r="PZJ46"/>
      <c r="PZK46"/>
      <c r="PZL46"/>
      <c r="PZM46"/>
      <c r="PZN46"/>
      <c r="PZO46"/>
      <c r="PZP46"/>
      <c r="PZQ46"/>
      <c r="PZR46"/>
      <c r="PZS46"/>
      <c r="PZT46"/>
      <c r="PZU46"/>
      <c r="PZV46"/>
      <c r="PZW46"/>
      <c r="PZX46"/>
      <c r="PZY46"/>
      <c r="PZZ46"/>
      <c r="QAA46"/>
      <c r="QAB46"/>
      <c r="QAC46"/>
      <c r="QAD46"/>
      <c r="QAE46"/>
      <c r="QAF46"/>
      <c r="QAG46"/>
      <c r="QAH46"/>
      <c r="QAI46"/>
      <c r="QAJ46"/>
      <c r="QAK46"/>
      <c r="QAL46"/>
      <c r="QAM46"/>
      <c r="QAN46"/>
      <c r="QAO46"/>
      <c r="QAP46"/>
      <c r="QAQ46"/>
      <c r="QAR46"/>
      <c r="QAS46"/>
      <c r="QAT46"/>
      <c r="QAU46"/>
      <c r="QAV46"/>
      <c r="QAW46"/>
      <c r="QAX46"/>
      <c r="QAY46"/>
      <c r="QAZ46"/>
      <c r="QBA46"/>
      <c r="QBB46"/>
      <c r="QBC46"/>
      <c r="QBD46"/>
      <c r="QBE46"/>
      <c r="QBF46"/>
      <c r="QBG46"/>
      <c r="QBH46"/>
      <c r="QBI46"/>
      <c r="QBJ46"/>
      <c r="QBK46"/>
      <c r="QBL46"/>
      <c r="QBM46"/>
      <c r="QBN46"/>
      <c r="QBO46"/>
      <c r="QBP46"/>
      <c r="QBQ46"/>
      <c r="QBR46"/>
      <c r="QBS46"/>
      <c r="QBT46"/>
      <c r="QBU46"/>
      <c r="QBV46"/>
      <c r="QBW46"/>
      <c r="QBX46"/>
      <c r="QBY46"/>
      <c r="QBZ46"/>
      <c r="QCA46"/>
      <c r="QCB46"/>
      <c r="QCC46"/>
      <c r="QCD46"/>
      <c r="QCE46"/>
      <c r="QCF46"/>
      <c r="QCG46"/>
      <c r="QCH46"/>
      <c r="QCI46"/>
      <c r="QCJ46"/>
      <c r="QCK46"/>
      <c r="QCL46"/>
      <c r="QCM46"/>
      <c r="QCN46"/>
      <c r="QCO46"/>
      <c r="QCP46"/>
      <c r="QCQ46"/>
      <c r="QCR46"/>
      <c r="QCS46"/>
      <c r="QCT46"/>
      <c r="QCU46"/>
      <c r="QCV46"/>
      <c r="QCW46"/>
      <c r="QCX46"/>
      <c r="QCY46"/>
      <c r="QCZ46"/>
      <c r="QDA46"/>
      <c r="QDB46"/>
      <c r="QDC46"/>
      <c r="QDD46"/>
      <c r="QDE46"/>
      <c r="QDF46"/>
      <c r="QDG46"/>
      <c r="QDH46"/>
      <c r="QDI46"/>
      <c r="QDJ46"/>
      <c r="QDK46"/>
      <c r="QDL46"/>
      <c r="QDM46"/>
      <c r="QDN46"/>
      <c r="QDO46"/>
      <c r="QDP46"/>
      <c r="QDQ46"/>
      <c r="QDR46"/>
      <c r="QDS46"/>
      <c r="QDT46"/>
      <c r="QDU46"/>
      <c r="QDV46"/>
      <c r="QDW46"/>
      <c r="QDX46"/>
      <c r="QDY46"/>
      <c r="QDZ46"/>
      <c r="QEA46"/>
      <c r="QEB46"/>
      <c r="QEC46"/>
      <c r="QED46"/>
      <c r="QEE46"/>
      <c r="QEF46"/>
      <c r="QEG46"/>
      <c r="QEH46"/>
      <c r="QEI46"/>
      <c r="QEJ46"/>
      <c r="QEK46"/>
      <c r="QEL46"/>
      <c r="QEM46"/>
      <c r="QEN46"/>
      <c r="QEO46"/>
      <c r="QEP46"/>
      <c r="QEQ46"/>
      <c r="QER46"/>
      <c r="QES46"/>
      <c r="QET46"/>
      <c r="QEU46"/>
      <c r="QEV46"/>
      <c r="QEW46"/>
      <c r="QEX46"/>
      <c r="QEY46"/>
      <c r="QEZ46"/>
      <c r="QFA46"/>
      <c r="QFB46"/>
      <c r="QFC46"/>
      <c r="QFD46"/>
      <c r="QFE46"/>
      <c r="QFF46"/>
      <c r="QFG46"/>
      <c r="QFH46"/>
      <c r="QFI46"/>
      <c r="QFJ46"/>
      <c r="QFK46"/>
      <c r="QFL46"/>
      <c r="QFM46"/>
      <c r="QFN46"/>
      <c r="QFO46"/>
      <c r="QFP46"/>
      <c r="QFQ46"/>
      <c r="QFR46"/>
      <c r="QFS46"/>
      <c r="QFT46"/>
      <c r="QFU46"/>
      <c r="QFV46"/>
      <c r="QFW46"/>
      <c r="QFX46"/>
      <c r="QFY46"/>
      <c r="QFZ46"/>
      <c r="QGA46"/>
      <c r="QGB46"/>
      <c r="QGC46"/>
      <c r="QGD46"/>
      <c r="QGE46"/>
      <c r="QGF46"/>
      <c r="QGG46"/>
      <c r="QGH46"/>
      <c r="QGI46"/>
      <c r="QGJ46"/>
      <c r="QGK46"/>
      <c r="QGL46"/>
      <c r="QGM46"/>
      <c r="QGN46"/>
      <c r="QGO46"/>
      <c r="QGP46"/>
      <c r="QGQ46"/>
      <c r="QGR46"/>
      <c r="QGS46"/>
      <c r="QGT46"/>
      <c r="QGU46"/>
      <c r="QGV46"/>
      <c r="QGW46"/>
      <c r="QGX46"/>
      <c r="QGY46"/>
      <c r="QGZ46"/>
      <c r="QHA46"/>
      <c r="QHB46"/>
      <c r="QHC46"/>
      <c r="QHD46"/>
      <c r="QHE46"/>
      <c r="QHF46"/>
      <c r="QHG46"/>
      <c r="QHH46"/>
      <c r="QHI46"/>
      <c r="QHJ46"/>
      <c r="QHK46"/>
      <c r="QHL46"/>
      <c r="QHM46"/>
      <c r="QHN46"/>
      <c r="QHO46"/>
      <c r="QHP46"/>
      <c r="QHQ46"/>
      <c r="QHR46"/>
      <c r="QHS46"/>
      <c r="QHT46"/>
      <c r="QHU46"/>
      <c r="QHV46"/>
      <c r="QHW46"/>
      <c r="QHX46"/>
      <c r="QHY46"/>
      <c r="QHZ46"/>
      <c r="QIA46"/>
      <c r="QIB46"/>
      <c r="QIC46"/>
      <c r="QID46"/>
      <c r="QIE46"/>
      <c r="QIF46"/>
      <c r="QIG46"/>
      <c r="QIH46"/>
      <c r="QII46"/>
      <c r="QIJ46"/>
      <c r="QIK46"/>
      <c r="QIL46"/>
      <c r="QIM46"/>
      <c r="QIN46"/>
      <c r="QIO46"/>
      <c r="QIP46"/>
      <c r="QIQ46"/>
      <c r="QIR46"/>
      <c r="QIS46"/>
      <c r="QIT46"/>
      <c r="QIU46"/>
      <c r="QIV46"/>
      <c r="QIW46"/>
      <c r="QIX46"/>
      <c r="QIY46"/>
      <c r="QIZ46"/>
      <c r="QJA46"/>
      <c r="QJB46"/>
      <c r="QJC46"/>
      <c r="QJD46"/>
      <c r="QJE46"/>
      <c r="QJF46"/>
      <c r="QJG46"/>
      <c r="QJH46"/>
      <c r="QJI46"/>
      <c r="QJJ46"/>
      <c r="QJK46"/>
      <c r="QJL46"/>
      <c r="QJM46"/>
      <c r="QJN46"/>
      <c r="QJO46"/>
      <c r="QJP46"/>
      <c r="QJQ46"/>
      <c r="QJR46"/>
      <c r="QJS46"/>
      <c r="QJT46"/>
      <c r="QJU46"/>
      <c r="QJV46"/>
      <c r="QJW46"/>
      <c r="QJX46"/>
      <c r="QJY46"/>
      <c r="QJZ46"/>
      <c r="QKA46"/>
      <c r="QKB46"/>
      <c r="QKC46"/>
      <c r="QKD46"/>
      <c r="QKE46"/>
      <c r="QKF46"/>
      <c r="QKG46"/>
      <c r="QKH46"/>
      <c r="QKI46"/>
      <c r="QKJ46"/>
      <c r="QKK46"/>
      <c r="QKL46"/>
      <c r="QKM46"/>
      <c r="QKN46"/>
      <c r="QKO46"/>
      <c r="QKP46"/>
      <c r="QKQ46"/>
      <c r="QKR46"/>
      <c r="QKS46"/>
      <c r="QKT46"/>
      <c r="QKU46"/>
      <c r="QKV46"/>
      <c r="QKW46"/>
      <c r="QKX46"/>
      <c r="QKY46"/>
      <c r="QKZ46"/>
      <c r="QLA46"/>
      <c r="QLB46"/>
      <c r="QLC46"/>
      <c r="QLD46"/>
      <c r="QLE46"/>
      <c r="QLF46"/>
      <c r="QLG46"/>
      <c r="QLH46"/>
      <c r="QLI46"/>
      <c r="QLJ46"/>
      <c r="QLK46"/>
      <c r="QLL46"/>
      <c r="QLM46"/>
      <c r="QLN46"/>
      <c r="QLO46"/>
      <c r="QLP46"/>
      <c r="QLQ46"/>
      <c r="QLR46"/>
      <c r="QLS46"/>
      <c r="QLT46"/>
      <c r="QLU46"/>
      <c r="QLV46"/>
      <c r="QLW46"/>
      <c r="QLX46"/>
      <c r="QLY46"/>
      <c r="QLZ46"/>
      <c r="QMA46"/>
      <c r="QMB46"/>
      <c r="QMC46"/>
      <c r="QMD46"/>
      <c r="QME46"/>
      <c r="QMF46"/>
      <c r="QMG46"/>
      <c r="QMH46"/>
      <c r="QMI46"/>
      <c r="QMJ46"/>
      <c r="QMK46"/>
      <c r="QML46"/>
      <c r="QMM46"/>
      <c r="QMN46"/>
      <c r="QMO46"/>
      <c r="QMP46"/>
      <c r="QMQ46"/>
      <c r="QMR46"/>
      <c r="QMS46"/>
      <c r="QMT46"/>
      <c r="QMU46"/>
      <c r="QMV46"/>
      <c r="QMW46"/>
      <c r="QMX46"/>
      <c r="QMY46"/>
      <c r="QMZ46"/>
      <c r="QNA46"/>
      <c r="QNB46"/>
      <c r="QNC46"/>
      <c r="QND46"/>
      <c r="QNE46"/>
      <c r="QNF46"/>
      <c r="QNG46"/>
      <c r="QNH46"/>
      <c r="QNI46"/>
      <c r="QNJ46"/>
      <c r="QNK46"/>
      <c r="QNL46"/>
      <c r="QNM46"/>
      <c r="QNN46"/>
      <c r="QNO46"/>
      <c r="QNP46"/>
      <c r="QNQ46"/>
      <c r="QNR46"/>
      <c r="QNS46"/>
      <c r="QNT46"/>
      <c r="QNU46"/>
      <c r="QNV46"/>
      <c r="QNW46"/>
      <c r="QNX46"/>
      <c r="QNY46"/>
      <c r="QNZ46"/>
      <c r="QOA46"/>
      <c r="QOB46"/>
      <c r="QOC46"/>
      <c r="QOD46"/>
      <c r="QOE46"/>
      <c r="QOF46"/>
      <c r="QOG46"/>
      <c r="QOH46"/>
      <c r="QOI46"/>
      <c r="QOJ46"/>
      <c r="QOK46"/>
      <c r="QOL46"/>
      <c r="QOM46"/>
      <c r="QON46"/>
      <c r="QOO46"/>
      <c r="QOP46"/>
      <c r="QOQ46"/>
      <c r="QOR46"/>
      <c r="QOS46"/>
      <c r="QOT46"/>
      <c r="QOU46"/>
      <c r="QOV46"/>
      <c r="QOW46"/>
      <c r="QOX46"/>
      <c r="QOY46"/>
      <c r="QOZ46"/>
      <c r="QPA46"/>
      <c r="QPB46"/>
      <c r="QPC46"/>
      <c r="QPD46"/>
      <c r="QPE46"/>
      <c r="QPF46"/>
      <c r="QPG46"/>
      <c r="QPH46"/>
      <c r="QPI46"/>
      <c r="QPJ46"/>
      <c r="QPK46"/>
      <c r="QPL46"/>
      <c r="QPM46"/>
      <c r="QPN46"/>
      <c r="QPO46"/>
      <c r="QPP46"/>
      <c r="QPQ46"/>
      <c r="QPR46"/>
      <c r="QPS46"/>
      <c r="QPT46"/>
      <c r="QPU46"/>
      <c r="QPV46"/>
      <c r="QPW46"/>
      <c r="QPX46"/>
      <c r="QPY46"/>
      <c r="QPZ46"/>
      <c r="QQA46"/>
      <c r="QQB46"/>
      <c r="QQC46"/>
      <c r="QQD46"/>
      <c r="QQE46"/>
      <c r="QQF46"/>
      <c r="QQG46"/>
      <c r="QQH46"/>
      <c r="QQI46"/>
      <c r="QQJ46"/>
      <c r="QQK46"/>
      <c r="QQL46"/>
      <c r="QQM46"/>
      <c r="QQN46"/>
      <c r="QQO46"/>
      <c r="QQP46"/>
      <c r="QQQ46"/>
      <c r="QQR46"/>
      <c r="QQS46"/>
      <c r="QQT46"/>
      <c r="QQU46"/>
      <c r="QQV46"/>
      <c r="QQW46"/>
      <c r="QQX46"/>
      <c r="QQY46"/>
      <c r="QQZ46"/>
      <c r="QRA46"/>
      <c r="QRB46"/>
      <c r="QRC46"/>
      <c r="QRD46"/>
      <c r="QRE46"/>
      <c r="QRF46"/>
      <c r="QRG46"/>
      <c r="QRH46"/>
      <c r="QRI46"/>
      <c r="QRJ46"/>
      <c r="QRK46"/>
      <c r="QRL46"/>
      <c r="QRM46"/>
      <c r="QRN46"/>
      <c r="QRO46"/>
      <c r="QRP46"/>
      <c r="QRQ46"/>
      <c r="QRR46"/>
      <c r="QRS46"/>
      <c r="QRT46"/>
      <c r="QRU46"/>
      <c r="QRV46"/>
      <c r="QRW46"/>
      <c r="QRX46"/>
      <c r="QRY46"/>
      <c r="QRZ46"/>
      <c r="QSA46"/>
      <c r="QSB46"/>
      <c r="QSC46"/>
      <c r="QSD46"/>
      <c r="QSE46"/>
      <c r="QSF46"/>
      <c r="QSG46"/>
      <c r="QSH46"/>
      <c r="QSI46"/>
      <c r="QSJ46"/>
      <c r="QSK46"/>
      <c r="QSL46"/>
      <c r="QSM46"/>
      <c r="QSN46"/>
      <c r="QSO46"/>
      <c r="QSP46"/>
      <c r="QSQ46"/>
      <c r="QSR46"/>
      <c r="QSS46"/>
      <c r="QST46"/>
      <c r="QSU46"/>
      <c r="QSV46"/>
      <c r="QSW46"/>
      <c r="QSX46"/>
      <c r="QSY46"/>
      <c r="QSZ46"/>
      <c r="QTA46"/>
      <c r="QTB46"/>
      <c r="QTC46"/>
      <c r="QTD46"/>
      <c r="QTE46"/>
      <c r="QTF46"/>
      <c r="QTG46"/>
      <c r="QTH46"/>
      <c r="QTI46"/>
      <c r="QTJ46"/>
      <c r="QTK46"/>
      <c r="QTL46"/>
      <c r="QTM46"/>
      <c r="QTN46"/>
      <c r="QTO46"/>
      <c r="QTP46"/>
      <c r="QTQ46"/>
      <c r="QTR46"/>
      <c r="QTS46"/>
      <c r="QTT46"/>
      <c r="QTU46"/>
      <c r="QTV46"/>
      <c r="QTW46"/>
      <c r="QTX46"/>
      <c r="QTY46"/>
      <c r="QTZ46"/>
      <c r="QUA46"/>
      <c r="QUB46"/>
      <c r="QUC46"/>
      <c r="QUD46"/>
      <c r="QUE46"/>
      <c r="QUF46"/>
      <c r="QUG46"/>
      <c r="QUH46"/>
      <c r="QUI46"/>
      <c r="QUJ46"/>
      <c r="QUK46"/>
      <c r="QUL46"/>
      <c r="QUM46"/>
      <c r="QUN46"/>
      <c r="QUO46"/>
      <c r="QUP46"/>
      <c r="QUQ46"/>
      <c r="QUR46"/>
      <c r="QUS46"/>
      <c r="QUT46"/>
      <c r="QUU46"/>
      <c r="QUV46"/>
      <c r="QUW46"/>
      <c r="QUX46"/>
      <c r="QUY46"/>
      <c r="QUZ46"/>
      <c r="QVA46"/>
      <c r="QVB46"/>
      <c r="QVC46"/>
      <c r="QVD46"/>
      <c r="QVE46"/>
      <c r="QVF46"/>
      <c r="QVG46"/>
      <c r="QVH46"/>
      <c r="QVI46"/>
      <c r="QVJ46"/>
      <c r="QVK46"/>
      <c r="QVL46"/>
      <c r="QVM46"/>
      <c r="QVN46"/>
      <c r="QVO46"/>
      <c r="QVP46"/>
      <c r="QVQ46"/>
      <c r="QVR46"/>
      <c r="QVS46"/>
      <c r="QVT46"/>
      <c r="QVU46"/>
      <c r="QVV46"/>
      <c r="QVW46"/>
      <c r="QVX46"/>
      <c r="QVY46"/>
      <c r="QVZ46"/>
      <c r="QWA46"/>
      <c r="QWB46"/>
      <c r="QWC46"/>
      <c r="QWD46"/>
      <c r="QWE46"/>
      <c r="QWF46"/>
      <c r="QWG46"/>
      <c r="QWH46"/>
      <c r="QWI46"/>
      <c r="QWJ46"/>
      <c r="QWK46"/>
      <c r="QWL46"/>
      <c r="QWM46"/>
      <c r="QWN46"/>
      <c r="QWO46"/>
      <c r="QWP46"/>
      <c r="QWQ46"/>
      <c r="QWR46"/>
      <c r="QWS46"/>
      <c r="QWT46"/>
      <c r="QWU46"/>
      <c r="QWV46"/>
      <c r="QWW46"/>
      <c r="QWX46"/>
      <c r="QWY46"/>
      <c r="QWZ46"/>
      <c r="QXA46"/>
      <c r="QXB46"/>
      <c r="QXC46"/>
      <c r="QXD46"/>
      <c r="QXE46"/>
      <c r="QXF46"/>
      <c r="QXG46"/>
      <c r="QXH46"/>
      <c r="QXI46"/>
      <c r="QXJ46"/>
      <c r="QXK46"/>
      <c r="QXL46"/>
      <c r="QXM46"/>
      <c r="QXN46"/>
      <c r="QXO46"/>
      <c r="QXP46"/>
      <c r="QXQ46"/>
      <c r="QXR46"/>
      <c r="QXS46"/>
      <c r="QXT46"/>
      <c r="QXU46"/>
      <c r="QXV46"/>
      <c r="QXW46"/>
      <c r="QXX46"/>
      <c r="QXY46"/>
      <c r="QXZ46"/>
      <c r="QYA46"/>
      <c r="QYB46"/>
      <c r="QYC46"/>
      <c r="QYD46"/>
      <c r="QYE46"/>
      <c r="QYF46"/>
      <c r="QYG46"/>
      <c r="QYH46"/>
      <c r="QYI46"/>
      <c r="QYJ46"/>
      <c r="QYK46"/>
      <c r="QYL46"/>
      <c r="QYM46"/>
      <c r="QYN46"/>
      <c r="QYO46"/>
      <c r="QYP46"/>
      <c r="QYQ46"/>
      <c r="QYR46"/>
      <c r="QYS46"/>
      <c r="QYT46"/>
      <c r="QYU46"/>
      <c r="QYV46"/>
      <c r="QYW46"/>
      <c r="QYX46"/>
      <c r="QYY46"/>
      <c r="QYZ46"/>
      <c r="QZA46"/>
      <c r="QZB46"/>
      <c r="QZC46"/>
      <c r="QZD46"/>
      <c r="QZE46"/>
      <c r="QZF46"/>
      <c r="QZG46"/>
      <c r="QZH46"/>
      <c r="QZI46"/>
      <c r="QZJ46"/>
      <c r="QZK46"/>
      <c r="QZL46"/>
      <c r="QZM46"/>
      <c r="QZN46"/>
      <c r="QZO46"/>
      <c r="QZP46"/>
      <c r="QZQ46"/>
      <c r="QZR46"/>
      <c r="QZS46"/>
      <c r="QZT46"/>
      <c r="QZU46"/>
      <c r="QZV46"/>
      <c r="QZW46"/>
      <c r="QZX46"/>
      <c r="QZY46"/>
      <c r="QZZ46"/>
      <c r="RAA46"/>
      <c r="RAB46"/>
      <c r="RAC46"/>
      <c r="RAD46"/>
      <c r="RAE46"/>
      <c r="RAF46"/>
      <c r="RAG46"/>
      <c r="RAH46"/>
      <c r="RAI46"/>
      <c r="RAJ46"/>
      <c r="RAK46"/>
      <c r="RAL46"/>
      <c r="RAM46"/>
      <c r="RAN46"/>
      <c r="RAO46"/>
      <c r="RAP46"/>
      <c r="RAQ46"/>
      <c r="RAR46"/>
      <c r="RAS46"/>
      <c r="RAT46"/>
      <c r="RAU46"/>
      <c r="RAV46"/>
      <c r="RAW46"/>
      <c r="RAX46"/>
      <c r="RAY46"/>
      <c r="RAZ46"/>
      <c r="RBA46"/>
      <c r="RBB46"/>
      <c r="RBC46"/>
      <c r="RBD46"/>
      <c r="RBE46"/>
      <c r="RBF46"/>
      <c r="RBG46"/>
      <c r="RBH46"/>
      <c r="RBI46"/>
      <c r="RBJ46"/>
      <c r="RBK46"/>
      <c r="RBL46"/>
      <c r="RBM46"/>
      <c r="RBN46"/>
      <c r="RBO46"/>
      <c r="RBP46"/>
      <c r="RBQ46"/>
      <c r="RBR46"/>
      <c r="RBS46"/>
      <c r="RBT46"/>
      <c r="RBU46"/>
      <c r="RBV46"/>
      <c r="RBW46"/>
      <c r="RBX46"/>
      <c r="RBY46"/>
      <c r="RBZ46"/>
      <c r="RCA46"/>
      <c r="RCB46"/>
      <c r="RCC46"/>
      <c r="RCD46"/>
      <c r="RCE46"/>
      <c r="RCF46"/>
      <c r="RCG46"/>
      <c r="RCH46"/>
      <c r="RCI46"/>
      <c r="RCJ46"/>
      <c r="RCK46"/>
      <c r="RCL46"/>
      <c r="RCM46"/>
      <c r="RCN46"/>
      <c r="RCO46"/>
      <c r="RCP46"/>
      <c r="RCQ46"/>
      <c r="RCR46"/>
      <c r="RCS46"/>
      <c r="RCT46"/>
      <c r="RCU46"/>
      <c r="RCV46"/>
      <c r="RCW46"/>
      <c r="RCX46"/>
      <c r="RCY46"/>
      <c r="RCZ46"/>
      <c r="RDA46"/>
      <c r="RDB46"/>
      <c r="RDC46"/>
      <c r="RDD46"/>
      <c r="RDE46"/>
      <c r="RDF46"/>
      <c r="RDG46"/>
      <c r="RDH46"/>
      <c r="RDI46"/>
      <c r="RDJ46"/>
      <c r="RDK46"/>
      <c r="RDL46"/>
      <c r="RDM46"/>
      <c r="RDN46"/>
      <c r="RDO46"/>
      <c r="RDP46"/>
      <c r="RDQ46"/>
      <c r="RDR46"/>
      <c r="RDS46"/>
      <c r="RDT46"/>
      <c r="RDU46"/>
      <c r="RDV46"/>
      <c r="RDW46"/>
      <c r="RDX46"/>
      <c r="RDY46"/>
      <c r="RDZ46"/>
      <c r="REA46"/>
      <c r="REB46"/>
      <c r="REC46"/>
      <c r="RED46"/>
      <c r="REE46"/>
      <c r="REF46"/>
      <c r="REG46"/>
      <c r="REH46"/>
      <c r="REI46"/>
      <c r="REJ46"/>
      <c r="REK46"/>
      <c r="REL46"/>
      <c r="REM46"/>
      <c r="REN46"/>
      <c r="REO46"/>
      <c r="REP46"/>
      <c r="REQ46"/>
      <c r="RER46"/>
      <c r="RES46"/>
      <c r="RET46"/>
      <c r="REU46"/>
      <c r="REV46"/>
      <c r="REW46"/>
      <c r="REX46"/>
      <c r="REY46"/>
      <c r="REZ46"/>
      <c r="RFA46"/>
      <c r="RFB46"/>
      <c r="RFC46"/>
      <c r="RFD46"/>
      <c r="RFE46"/>
      <c r="RFF46"/>
      <c r="RFG46"/>
      <c r="RFH46"/>
      <c r="RFI46"/>
      <c r="RFJ46"/>
      <c r="RFK46"/>
      <c r="RFL46"/>
      <c r="RFM46"/>
      <c r="RFN46"/>
      <c r="RFO46"/>
      <c r="RFP46"/>
      <c r="RFQ46"/>
      <c r="RFR46"/>
      <c r="RFS46"/>
      <c r="RFT46"/>
      <c r="RFU46"/>
      <c r="RFV46"/>
      <c r="RFW46"/>
      <c r="RFX46"/>
      <c r="RFY46"/>
      <c r="RFZ46"/>
      <c r="RGA46"/>
      <c r="RGB46"/>
      <c r="RGC46"/>
      <c r="RGD46"/>
      <c r="RGE46"/>
      <c r="RGF46"/>
      <c r="RGG46"/>
      <c r="RGH46"/>
      <c r="RGI46"/>
      <c r="RGJ46"/>
      <c r="RGK46"/>
      <c r="RGL46"/>
      <c r="RGM46"/>
      <c r="RGN46"/>
      <c r="RGO46"/>
      <c r="RGP46"/>
      <c r="RGQ46"/>
      <c r="RGR46"/>
      <c r="RGS46"/>
      <c r="RGT46"/>
      <c r="RGU46"/>
      <c r="RGV46"/>
      <c r="RGW46"/>
      <c r="RGX46"/>
      <c r="RGY46"/>
      <c r="RGZ46"/>
      <c r="RHA46"/>
      <c r="RHB46"/>
      <c r="RHC46"/>
      <c r="RHD46"/>
      <c r="RHE46"/>
      <c r="RHF46"/>
      <c r="RHG46"/>
      <c r="RHH46"/>
      <c r="RHI46"/>
      <c r="RHJ46"/>
      <c r="RHK46"/>
      <c r="RHL46"/>
      <c r="RHM46"/>
      <c r="RHN46"/>
      <c r="RHO46"/>
      <c r="RHP46"/>
      <c r="RHQ46"/>
      <c r="RHR46"/>
      <c r="RHS46"/>
      <c r="RHT46"/>
      <c r="RHU46"/>
      <c r="RHV46"/>
      <c r="RHW46"/>
      <c r="RHX46"/>
      <c r="RHY46"/>
      <c r="RHZ46"/>
      <c r="RIA46"/>
      <c r="RIB46"/>
      <c r="RIC46"/>
      <c r="RID46"/>
      <c r="RIE46"/>
      <c r="RIF46"/>
      <c r="RIG46"/>
      <c r="RIH46"/>
      <c r="RII46"/>
      <c r="RIJ46"/>
      <c r="RIK46"/>
      <c r="RIL46"/>
      <c r="RIM46"/>
      <c r="RIN46"/>
      <c r="RIO46"/>
      <c r="RIP46"/>
      <c r="RIQ46"/>
      <c r="RIR46"/>
      <c r="RIS46"/>
      <c r="RIT46"/>
      <c r="RIU46"/>
      <c r="RIV46"/>
      <c r="RIW46"/>
      <c r="RIX46"/>
      <c r="RIY46"/>
      <c r="RIZ46"/>
      <c r="RJA46"/>
      <c r="RJB46"/>
      <c r="RJC46"/>
      <c r="RJD46"/>
      <c r="RJE46"/>
      <c r="RJF46"/>
      <c r="RJG46"/>
      <c r="RJH46"/>
      <c r="RJI46"/>
      <c r="RJJ46"/>
      <c r="RJK46"/>
      <c r="RJL46"/>
      <c r="RJM46"/>
      <c r="RJN46"/>
      <c r="RJO46"/>
      <c r="RJP46"/>
      <c r="RJQ46"/>
      <c r="RJR46"/>
      <c r="RJS46"/>
      <c r="RJT46"/>
      <c r="RJU46"/>
      <c r="RJV46"/>
      <c r="RJW46"/>
      <c r="RJX46"/>
      <c r="RJY46"/>
      <c r="RJZ46"/>
      <c r="RKA46"/>
      <c r="RKB46"/>
      <c r="RKC46"/>
      <c r="RKD46"/>
      <c r="RKE46"/>
      <c r="RKF46"/>
      <c r="RKG46"/>
      <c r="RKH46"/>
      <c r="RKI46"/>
      <c r="RKJ46"/>
      <c r="RKK46"/>
      <c r="RKL46"/>
      <c r="RKM46"/>
      <c r="RKN46"/>
      <c r="RKO46"/>
      <c r="RKP46"/>
      <c r="RKQ46"/>
      <c r="RKR46"/>
      <c r="RKS46"/>
      <c r="RKT46"/>
      <c r="RKU46"/>
      <c r="RKV46"/>
      <c r="RKW46"/>
      <c r="RKX46"/>
      <c r="RKY46"/>
      <c r="RKZ46"/>
      <c r="RLA46"/>
      <c r="RLB46"/>
      <c r="RLC46"/>
      <c r="RLD46"/>
      <c r="RLE46"/>
      <c r="RLF46"/>
      <c r="RLG46"/>
      <c r="RLH46"/>
      <c r="RLI46"/>
      <c r="RLJ46"/>
      <c r="RLK46"/>
      <c r="RLL46"/>
      <c r="RLM46"/>
      <c r="RLN46"/>
      <c r="RLO46"/>
      <c r="RLP46"/>
      <c r="RLQ46"/>
      <c r="RLR46"/>
      <c r="RLS46"/>
      <c r="RLT46"/>
      <c r="RLU46"/>
      <c r="RLV46"/>
      <c r="RLW46"/>
      <c r="RLX46"/>
      <c r="RLY46"/>
      <c r="RLZ46"/>
      <c r="RMA46"/>
      <c r="RMB46"/>
      <c r="RMC46"/>
      <c r="RMD46"/>
      <c r="RME46"/>
      <c r="RMF46"/>
      <c r="RMG46"/>
      <c r="RMH46"/>
      <c r="RMI46"/>
      <c r="RMJ46"/>
      <c r="RMK46"/>
      <c r="RML46"/>
      <c r="RMM46"/>
      <c r="RMN46"/>
      <c r="RMO46"/>
      <c r="RMP46"/>
      <c r="RMQ46"/>
      <c r="RMR46"/>
      <c r="RMS46"/>
      <c r="RMT46"/>
      <c r="RMU46"/>
      <c r="RMV46"/>
      <c r="RMW46"/>
      <c r="RMX46"/>
      <c r="RMY46"/>
      <c r="RMZ46"/>
      <c r="RNA46"/>
      <c r="RNB46"/>
      <c r="RNC46"/>
      <c r="RND46"/>
      <c r="RNE46"/>
      <c r="RNF46"/>
      <c r="RNG46"/>
      <c r="RNH46"/>
      <c r="RNI46"/>
      <c r="RNJ46"/>
      <c r="RNK46"/>
      <c r="RNL46"/>
      <c r="RNM46"/>
      <c r="RNN46"/>
      <c r="RNO46"/>
      <c r="RNP46"/>
      <c r="RNQ46"/>
      <c r="RNR46"/>
      <c r="RNS46"/>
      <c r="RNT46"/>
      <c r="RNU46"/>
      <c r="RNV46"/>
      <c r="RNW46"/>
      <c r="RNX46"/>
      <c r="RNY46"/>
      <c r="RNZ46"/>
      <c r="ROA46"/>
      <c r="ROB46"/>
      <c r="ROC46"/>
      <c r="ROD46"/>
      <c r="ROE46"/>
      <c r="ROF46"/>
      <c r="ROG46"/>
      <c r="ROH46"/>
      <c r="ROI46"/>
      <c r="ROJ46"/>
      <c r="ROK46"/>
      <c r="ROL46"/>
      <c r="ROM46"/>
      <c r="RON46"/>
      <c r="ROO46"/>
      <c r="ROP46"/>
      <c r="ROQ46"/>
      <c r="ROR46"/>
      <c r="ROS46"/>
      <c r="ROT46"/>
      <c r="ROU46"/>
      <c r="ROV46"/>
      <c r="ROW46"/>
      <c r="ROX46"/>
      <c r="ROY46"/>
      <c r="ROZ46"/>
      <c r="RPA46"/>
      <c r="RPB46"/>
      <c r="RPC46"/>
      <c r="RPD46"/>
      <c r="RPE46"/>
      <c r="RPF46"/>
      <c r="RPG46"/>
      <c r="RPH46"/>
      <c r="RPI46"/>
      <c r="RPJ46"/>
      <c r="RPK46"/>
      <c r="RPL46"/>
      <c r="RPM46"/>
      <c r="RPN46"/>
      <c r="RPO46"/>
      <c r="RPP46"/>
      <c r="RPQ46"/>
      <c r="RPR46"/>
      <c r="RPS46"/>
      <c r="RPT46"/>
      <c r="RPU46"/>
      <c r="RPV46"/>
      <c r="RPW46"/>
      <c r="RPX46"/>
      <c r="RPY46"/>
      <c r="RPZ46"/>
      <c r="RQA46"/>
      <c r="RQB46"/>
      <c r="RQC46"/>
      <c r="RQD46"/>
      <c r="RQE46"/>
      <c r="RQF46"/>
      <c r="RQG46"/>
      <c r="RQH46"/>
      <c r="RQI46"/>
      <c r="RQJ46"/>
      <c r="RQK46"/>
      <c r="RQL46"/>
      <c r="RQM46"/>
      <c r="RQN46"/>
      <c r="RQO46"/>
      <c r="RQP46"/>
      <c r="RQQ46"/>
      <c r="RQR46"/>
      <c r="RQS46"/>
      <c r="RQT46"/>
      <c r="RQU46"/>
      <c r="RQV46"/>
      <c r="RQW46"/>
      <c r="RQX46"/>
      <c r="RQY46"/>
      <c r="RQZ46"/>
      <c r="RRA46"/>
      <c r="RRB46"/>
      <c r="RRC46"/>
      <c r="RRD46"/>
      <c r="RRE46"/>
      <c r="RRF46"/>
      <c r="RRG46"/>
      <c r="RRH46"/>
      <c r="RRI46"/>
      <c r="RRJ46"/>
      <c r="RRK46"/>
      <c r="RRL46"/>
      <c r="RRM46"/>
      <c r="RRN46"/>
      <c r="RRO46"/>
      <c r="RRP46"/>
      <c r="RRQ46"/>
      <c r="RRR46"/>
      <c r="RRS46"/>
      <c r="RRT46"/>
      <c r="RRU46"/>
      <c r="RRV46"/>
      <c r="RRW46"/>
      <c r="RRX46"/>
      <c r="RRY46"/>
      <c r="RRZ46"/>
      <c r="RSA46"/>
      <c r="RSB46"/>
      <c r="RSC46"/>
      <c r="RSD46"/>
      <c r="RSE46"/>
      <c r="RSF46"/>
      <c r="RSG46"/>
      <c r="RSH46"/>
      <c r="RSI46"/>
      <c r="RSJ46"/>
      <c r="RSK46"/>
      <c r="RSL46"/>
      <c r="RSM46"/>
      <c r="RSN46"/>
      <c r="RSO46"/>
      <c r="RSP46"/>
      <c r="RSQ46"/>
      <c r="RSR46"/>
      <c r="RSS46"/>
      <c r="RST46"/>
      <c r="RSU46"/>
      <c r="RSV46"/>
      <c r="RSW46"/>
      <c r="RSX46"/>
      <c r="RSY46"/>
      <c r="RSZ46"/>
      <c r="RTA46"/>
      <c r="RTB46"/>
      <c r="RTC46"/>
      <c r="RTD46"/>
      <c r="RTE46"/>
      <c r="RTF46"/>
      <c r="RTG46"/>
      <c r="RTH46"/>
      <c r="RTI46"/>
      <c r="RTJ46"/>
      <c r="RTK46"/>
      <c r="RTL46"/>
      <c r="RTM46"/>
      <c r="RTN46"/>
      <c r="RTO46"/>
      <c r="RTP46"/>
      <c r="RTQ46"/>
      <c r="RTR46"/>
      <c r="RTS46"/>
      <c r="RTT46"/>
      <c r="RTU46"/>
      <c r="RTV46"/>
      <c r="RTW46"/>
      <c r="RTX46"/>
      <c r="RTY46"/>
      <c r="RTZ46"/>
      <c r="RUA46"/>
      <c r="RUB46"/>
      <c r="RUC46"/>
      <c r="RUD46"/>
      <c r="RUE46"/>
      <c r="RUF46"/>
      <c r="RUG46"/>
      <c r="RUH46"/>
      <c r="RUI46"/>
      <c r="RUJ46"/>
      <c r="RUK46"/>
      <c r="RUL46"/>
      <c r="RUM46"/>
      <c r="RUN46"/>
      <c r="RUO46"/>
      <c r="RUP46"/>
      <c r="RUQ46"/>
      <c r="RUR46"/>
      <c r="RUS46"/>
      <c r="RUT46"/>
      <c r="RUU46"/>
      <c r="RUV46"/>
      <c r="RUW46"/>
      <c r="RUX46"/>
      <c r="RUY46"/>
      <c r="RUZ46"/>
      <c r="RVA46"/>
      <c r="RVB46"/>
      <c r="RVC46"/>
      <c r="RVD46"/>
      <c r="RVE46"/>
      <c r="RVF46"/>
      <c r="RVG46"/>
      <c r="RVH46"/>
      <c r="RVI46"/>
      <c r="RVJ46"/>
      <c r="RVK46"/>
      <c r="RVL46"/>
      <c r="RVM46"/>
      <c r="RVN46"/>
      <c r="RVO46"/>
      <c r="RVP46"/>
      <c r="RVQ46"/>
      <c r="RVR46"/>
      <c r="RVS46"/>
      <c r="RVT46"/>
      <c r="RVU46"/>
      <c r="RVV46"/>
      <c r="RVW46"/>
      <c r="RVX46"/>
      <c r="RVY46"/>
      <c r="RVZ46"/>
      <c r="RWA46"/>
      <c r="RWB46"/>
      <c r="RWC46"/>
      <c r="RWD46"/>
      <c r="RWE46"/>
      <c r="RWF46"/>
      <c r="RWG46"/>
      <c r="RWH46"/>
      <c r="RWI46"/>
      <c r="RWJ46"/>
      <c r="RWK46"/>
      <c r="RWL46"/>
      <c r="RWM46"/>
      <c r="RWN46"/>
      <c r="RWO46"/>
      <c r="RWP46"/>
      <c r="RWQ46"/>
      <c r="RWR46"/>
      <c r="RWS46"/>
      <c r="RWT46"/>
      <c r="RWU46"/>
      <c r="RWV46"/>
      <c r="RWW46"/>
      <c r="RWX46"/>
      <c r="RWY46"/>
      <c r="RWZ46"/>
      <c r="RXA46"/>
      <c r="RXB46"/>
      <c r="RXC46"/>
      <c r="RXD46"/>
      <c r="RXE46"/>
      <c r="RXF46"/>
      <c r="RXG46"/>
      <c r="RXH46"/>
      <c r="RXI46"/>
      <c r="RXJ46"/>
      <c r="RXK46"/>
      <c r="RXL46"/>
      <c r="RXM46"/>
      <c r="RXN46"/>
      <c r="RXO46"/>
      <c r="RXP46"/>
      <c r="RXQ46"/>
      <c r="RXR46"/>
      <c r="RXS46"/>
      <c r="RXT46"/>
      <c r="RXU46"/>
      <c r="RXV46"/>
      <c r="RXW46"/>
      <c r="RXX46"/>
      <c r="RXY46"/>
      <c r="RXZ46"/>
      <c r="RYA46"/>
      <c r="RYB46"/>
      <c r="RYC46"/>
      <c r="RYD46"/>
      <c r="RYE46"/>
      <c r="RYF46"/>
      <c r="RYG46"/>
      <c r="RYH46"/>
      <c r="RYI46"/>
      <c r="RYJ46"/>
      <c r="RYK46"/>
      <c r="RYL46"/>
      <c r="RYM46"/>
      <c r="RYN46"/>
      <c r="RYO46"/>
      <c r="RYP46"/>
      <c r="RYQ46"/>
      <c r="RYR46"/>
      <c r="RYS46"/>
      <c r="RYT46"/>
      <c r="RYU46"/>
      <c r="RYV46"/>
      <c r="RYW46"/>
      <c r="RYX46"/>
      <c r="RYY46"/>
      <c r="RYZ46"/>
      <c r="RZA46"/>
      <c r="RZB46"/>
      <c r="RZC46"/>
      <c r="RZD46"/>
      <c r="RZE46"/>
      <c r="RZF46"/>
      <c r="RZG46"/>
      <c r="RZH46"/>
      <c r="RZI46"/>
      <c r="RZJ46"/>
      <c r="RZK46"/>
      <c r="RZL46"/>
      <c r="RZM46"/>
      <c r="RZN46"/>
      <c r="RZO46"/>
      <c r="RZP46"/>
      <c r="RZQ46"/>
      <c r="RZR46"/>
      <c r="RZS46"/>
      <c r="RZT46"/>
      <c r="RZU46"/>
      <c r="RZV46"/>
      <c r="RZW46"/>
      <c r="RZX46"/>
      <c r="RZY46"/>
      <c r="RZZ46"/>
      <c r="SAA46"/>
      <c r="SAB46"/>
      <c r="SAC46"/>
      <c r="SAD46"/>
      <c r="SAE46"/>
      <c r="SAF46"/>
      <c r="SAG46"/>
      <c r="SAH46"/>
      <c r="SAI46"/>
      <c r="SAJ46"/>
      <c r="SAK46"/>
      <c r="SAL46"/>
      <c r="SAM46"/>
      <c r="SAN46"/>
      <c r="SAO46"/>
      <c r="SAP46"/>
      <c r="SAQ46"/>
      <c r="SAR46"/>
      <c r="SAS46"/>
      <c r="SAT46"/>
      <c r="SAU46"/>
      <c r="SAV46"/>
      <c r="SAW46"/>
      <c r="SAX46"/>
      <c r="SAY46"/>
      <c r="SAZ46"/>
      <c r="SBA46"/>
      <c r="SBB46"/>
      <c r="SBC46"/>
      <c r="SBD46"/>
      <c r="SBE46"/>
      <c r="SBF46"/>
      <c r="SBG46"/>
      <c r="SBH46"/>
      <c r="SBI46"/>
      <c r="SBJ46"/>
      <c r="SBK46"/>
      <c r="SBL46"/>
      <c r="SBM46"/>
      <c r="SBN46"/>
      <c r="SBO46"/>
      <c r="SBP46"/>
      <c r="SBQ46"/>
      <c r="SBR46"/>
      <c r="SBS46"/>
      <c r="SBT46"/>
      <c r="SBU46"/>
      <c r="SBV46"/>
      <c r="SBW46"/>
      <c r="SBX46"/>
      <c r="SBY46"/>
      <c r="SBZ46"/>
      <c r="SCA46"/>
      <c r="SCB46"/>
      <c r="SCC46"/>
      <c r="SCD46"/>
      <c r="SCE46"/>
      <c r="SCF46"/>
      <c r="SCG46"/>
      <c r="SCH46"/>
      <c r="SCI46"/>
      <c r="SCJ46"/>
      <c r="SCK46"/>
      <c r="SCL46"/>
      <c r="SCM46"/>
      <c r="SCN46"/>
      <c r="SCO46"/>
      <c r="SCP46"/>
      <c r="SCQ46"/>
      <c r="SCR46"/>
      <c r="SCS46"/>
      <c r="SCT46"/>
      <c r="SCU46"/>
      <c r="SCV46"/>
      <c r="SCW46"/>
      <c r="SCX46"/>
      <c r="SCY46"/>
      <c r="SCZ46"/>
      <c r="SDA46"/>
      <c r="SDB46"/>
      <c r="SDC46"/>
      <c r="SDD46"/>
      <c r="SDE46"/>
      <c r="SDF46"/>
      <c r="SDG46"/>
      <c r="SDH46"/>
      <c r="SDI46"/>
      <c r="SDJ46"/>
      <c r="SDK46"/>
      <c r="SDL46"/>
      <c r="SDM46"/>
      <c r="SDN46"/>
      <c r="SDO46"/>
      <c r="SDP46"/>
      <c r="SDQ46"/>
      <c r="SDR46"/>
      <c r="SDS46"/>
      <c r="SDT46"/>
      <c r="SDU46"/>
      <c r="SDV46"/>
      <c r="SDW46"/>
      <c r="SDX46"/>
      <c r="SDY46"/>
      <c r="SDZ46"/>
      <c r="SEA46"/>
      <c r="SEB46"/>
      <c r="SEC46"/>
      <c r="SED46"/>
      <c r="SEE46"/>
      <c r="SEF46"/>
      <c r="SEG46"/>
      <c r="SEH46"/>
      <c r="SEI46"/>
      <c r="SEJ46"/>
      <c r="SEK46"/>
      <c r="SEL46"/>
      <c r="SEM46"/>
      <c r="SEN46"/>
      <c r="SEO46"/>
      <c r="SEP46"/>
      <c r="SEQ46"/>
      <c r="SER46"/>
      <c r="SES46"/>
      <c r="SET46"/>
      <c r="SEU46"/>
      <c r="SEV46"/>
      <c r="SEW46"/>
      <c r="SEX46"/>
      <c r="SEY46"/>
      <c r="SEZ46"/>
      <c r="SFA46"/>
      <c r="SFB46"/>
      <c r="SFC46"/>
      <c r="SFD46"/>
      <c r="SFE46"/>
      <c r="SFF46"/>
      <c r="SFG46"/>
      <c r="SFH46"/>
      <c r="SFI46"/>
      <c r="SFJ46"/>
      <c r="SFK46"/>
      <c r="SFL46"/>
      <c r="SFM46"/>
      <c r="SFN46"/>
      <c r="SFO46"/>
      <c r="SFP46"/>
      <c r="SFQ46"/>
      <c r="SFR46"/>
      <c r="SFS46"/>
      <c r="SFT46"/>
      <c r="SFU46"/>
      <c r="SFV46"/>
      <c r="SFW46"/>
      <c r="SFX46"/>
      <c r="SFY46"/>
      <c r="SFZ46"/>
      <c r="SGA46"/>
      <c r="SGB46"/>
      <c r="SGC46"/>
      <c r="SGD46"/>
      <c r="SGE46"/>
      <c r="SGF46"/>
      <c r="SGG46"/>
      <c r="SGH46"/>
      <c r="SGI46"/>
      <c r="SGJ46"/>
      <c r="SGK46"/>
      <c r="SGL46"/>
      <c r="SGM46"/>
      <c r="SGN46"/>
      <c r="SGO46"/>
      <c r="SGP46"/>
      <c r="SGQ46"/>
      <c r="SGR46"/>
      <c r="SGS46"/>
      <c r="SGT46"/>
      <c r="SGU46"/>
      <c r="SGV46"/>
      <c r="SGW46"/>
      <c r="SGX46"/>
      <c r="SGY46"/>
      <c r="SGZ46"/>
      <c r="SHA46"/>
      <c r="SHB46"/>
      <c r="SHC46"/>
      <c r="SHD46"/>
      <c r="SHE46"/>
      <c r="SHF46"/>
      <c r="SHG46"/>
      <c r="SHH46"/>
      <c r="SHI46"/>
      <c r="SHJ46"/>
      <c r="SHK46"/>
      <c r="SHL46"/>
      <c r="SHM46"/>
      <c r="SHN46"/>
      <c r="SHO46"/>
      <c r="SHP46"/>
      <c r="SHQ46"/>
      <c r="SHR46"/>
      <c r="SHS46"/>
      <c r="SHT46"/>
      <c r="SHU46"/>
      <c r="SHV46"/>
      <c r="SHW46"/>
      <c r="SHX46"/>
      <c r="SHY46"/>
      <c r="SHZ46"/>
      <c r="SIA46"/>
      <c r="SIB46"/>
      <c r="SIC46"/>
      <c r="SID46"/>
      <c r="SIE46"/>
      <c r="SIF46"/>
      <c r="SIG46"/>
      <c r="SIH46"/>
      <c r="SII46"/>
      <c r="SIJ46"/>
      <c r="SIK46"/>
      <c r="SIL46"/>
      <c r="SIM46"/>
      <c r="SIN46"/>
      <c r="SIO46"/>
      <c r="SIP46"/>
      <c r="SIQ46"/>
      <c r="SIR46"/>
      <c r="SIS46"/>
      <c r="SIT46"/>
      <c r="SIU46"/>
      <c r="SIV46"/>
      <c r="SIW46"/>
      <c r="SIX46"/>
      <c r="SIY46"/>
      <c r="SIZ46"/>
      <c r="SJA46"/>
      <c r="SJB46"/>
      <c r="SJC46"/>
      <c r="SJD46"/>
      <c r="SJE46"/>
      <c r="SJF46"/>
      <c r="SJG46"/>
      <c r="SJH46"/>
      <c r="SJI46"/>
      <c r="SJJ46"/>
      <c r="SJK46"/>
      <c r="SJL46"/>
      <c r="SJM46"/>
      <c r="SJN46"/>
      <c r="SJO46"/>
      <c r="SJP46"/>
      <c r="SJQ46"/>
      <c r="SJR46"/>
      <c r="SJS46"/>
      <c r="SJT46"/>
      <c r="SJU46"/>
      <c r="SJV46"/>
      <c r="SJW46"/>
      <c r="SJX46"/>
      <c r="SJY46"/>
      <c r="SJZ46"/>
      <c r="SKA46"/>
      <c r="SKB46"/>
      <c r="SKC46"/>
      <c r="SKD46"/>
      <c r="SKE46"/>
      <c r="SKF46"/>
      <c r="SKG46"/>
      <c r="SKH46"/>
      <c r="SKI46"/>
      <c r="SKJ46"/>
      <c r="SKK46"/>
      <c r="SKL46"/>
      <c r="SKM46"/>
      <c r="SKN46"/>
      <c r="SKO46"/>
      <c r="SKP46"/>
      <c r="SKQ46"/>
      <c r="SKR46"/>
      <c r="SKS46"/>
      <c r="SKT46"/>
      <c r="SKU46"/>
      <c r="SKV46"/>
      <c r="SKW46"/>
      <c r="SKX46"/>
      <c r="SKY46"/>
      <c r="SKZ46"/>
      <c r="SLA46"/>
      <c r="SLB46"/>
      <c r="SLC46"/>
      <c r="SLD46"/>
      <c r="SLE46"/>
      <c r="SLF46"/>
      <c r="SLG46"/>
      <c r="SLH46"/>
      <c r="SLI46"/>
      <c r="SLJ46"/>
      <c r="SLK46"/>
      <c r="SLL46"/>
      <c r="SLM46"/>
      <c r="SLN46"/>
      <c r="SLO46"/>
      <c r="SLP46"/>
      <c r="SLQ46"/>
      <c r="SLR46"/>
      <c r="SLS46"/>
      <c r="SLT46"/>
      <c r="SLU46"/>
      <c r="SLV46"/>
      <c r="SLW46"/>
      <c r="SLX46"/>
      <c r="SLY46"/>
      <c r="SLZ46"/>
      <c r="SMA46"/>
      <c r="SMB46"/>
      <c r="SMC46"/>
      <c r="SMD46"/>
      <c r="SME46"/>
      <c r="SMF46"/>
      <c r="SMG46"/>
      <c r="SMH46"/>
      <c r="SMI46"/>
      <c r="SMJ46"/>
      <c r="SMK46"/>
      <c r="SML46"/>
      <c r="SMM46"/>
      <c r="SMN46"/>
      <c r="SMO46"/>
      <c r="SMP46"/>
      <c r="SMQ46"/>
      <c r="SMR46"/>
      <c r="SMS46"/>
      <c r="SMT46"/>
      <c r="SMU46"/>
      <c r="SMV46"/>
      <c r="SMW46"/>
      <c r="SMX46"/>
      <c r="SMY46"/>
      <c r="SMZ46"/>
      <c r="SNA46"/>
      <c r="SNB46"/>
      <c r="SNC46"/>
      <c r="SND46"/>
      <c r="SNE46"/>
      <c r="SNF46"/>
      <c r="SNG46"/>
      <c r="SNH46"/>
      <c r="SNI46"/>
      <c r="SNJ46"/>
      <c r="SNK46"/>
      <c r="SNL46"/>
      <c r="SNM46"/>
      <c r="SNN46"/>
      <c r="SNO46"/>
      <c r="SNP46"/>
      <c r="SNQ46"/>
      <c r="SNR46"/>
      <c r="SNS46"/>
      <c r="SNT46"/>
      <c r="SNU46"/>
      <c r="SNV46"/>
      <c r="SNW46"/>
      <c r="SNX46"/>
      <c r="SNY46"/>
      <c r="SNZ46"/>
      <c r="SOA46"/>
      <c r="SOB46"/>
      <c r="SOC46"/>
      <c r="SOD46"/>
      <c r="SOE46"/>
      <c r="SOF46"/>
      <c r="SOG46"/>
      <c r="SOH46"/>
      <c r="SOI46"/>
      <c r="SOJ46"/>
      <c r="SOK46"/>
      <c r="SOL46"/>
      <c r="SOM46"/>
      <c r="SON46"/>
      <c r="SOO46"/>
      <c r="SOP46"/>
      <c r="SOQ46"/>
      <c r="SOR46"/>
      <c r="SOS46"/>
      <c r="SOT46"/>
      <c r="SOU46"/>
      <c r="SOV46"/>
      <c r="SOW46"/>
      <c r="SOX46"/>
      <c r="SOY46"/>
      <c r="SOZ46"/>
      <c r="SPA46"/>
      <c r="SPB46"/>
      <c r="SPC46"/>
      <c r="SPD46"/>
      <c r="SPE46"/>
      <c r="SPF46"/>
      <c r="SPG46"/>
      <c r="SPH46"/>
      <c r="SPI46"/>
      <c r="SPJ46"/>
      <c r="SPK46"/>
      <c r="SPL46"/>
      <c r="SPM46"/>
      <c r="SPN46"/>
      <c r="SPO46"/>
      <c r="SPP46"/>
      <c r="SPQ46"/>
      <c r="SPR46"/>
      <c r="SPS46"/>
      <c r="SPT46"/>
      <c r="SPU46"/>
      <c r="SPV46"/>
      <c r="SPW46"/>
      <c r="SPX46"/>
      <c r="SPY46"/>
      <c r="SPZ46"/>
      <c r="SQA46"/>
      <c r="SQB46"/>
      <c r="SQC46"/>
      <c r="SQD46"/>
      <c r="SQE46"/>
      <c r="SQF46"/>
      <c r="SQG46"/>
      <c r="SQH46"/>
      <c r="SQI46"/>
      <c r="SQJ46"/>
      <c r="SQK46"/>
      <c r="SQL46"/>
      <c r="SQM46"/>
      <c r="SQN46"/>
      <c r="SQO46"/>
      <c r="SQP46"/>
      <c r="SQQ46"/>
      <c r="SQR46"/>
      <c r="SQS46"/>
      <c r="SQT46"/>
      <c r="SQU46"/>
      <c r="SQV46"/>
      <c r="SQW46"/>
      <c r="SQX46"/>
      <c r="SQY46"/>
      <c r="SQZ46"/>
      <c r="SRA46"/>
      <c r="SRB46"/>
      <c r="SRC46"/>
      <c r="SRD46"/>
      <c r="SRE46"/>
      <c r="SRF46"/>
      <c r="SRG46"/>
      <c r="SRH46"/>
      <c r="SRI46"/>
      <c r="SRJ46"/>
      <c r="SRK46"/>
      <c r="SRL46"/>
      <c r="SRM46"/>
      <c r="SRN46"/>
      <c r="SRO46"/>
      <c r="SRP46"/>
      <c r="SRQ46"/>
      <c r="SRR46"/>
      <c r="SRS46"/>
      <c r="SRT46"/>
      <c r="SRU46"/>
      <c r="SRV46"/>
      <c r="SRW46"/>
      <c r="SRX46"/>
      <c r="SRY46"/>
      <c r="SRZ46"/>
      <c r="SSA46"/>
      <c r="SSB46"/>
      <c r="SSC46"/>
      <c r="SSD46"/>
      <c r="SSE46"/>
      <c r="SSF46"/>
      <c r="SSG46"/>
      <c r="SSH46"/>
      <c r="SSI46"/>
      <c r="SSJ46"/>
      <c r="SSK46"/>
      <c r="SSL46"/>
      <c r="SSM46"/>
      <c r="SSN46"/>
      <c r="SSO46"/>
      <c r="SSP46"/>
      <c r="SSQ46"/>
      <c r="SSR46"/>
      <c r="SSS46"/>
      <c r="SST46"/>
      <c r="SSU46"/>
      <c r="SSV46"/>
      <c r="SSW46"/>
      <c r="SSX46"/>
      <c r="SSY46"/>
      <c r="SSZ46"/>
      <c r="STA46"/>
      <c r="STB46"/>
      <c r="STC46"/>
      <c r="STD46"/>
      <c r="STE46"/>
      <c r="STF46"/>
      <c r="STG46"/>
      <c r="STH46"/>
      <c r="STI46"/>
      <c r="STJ46"/>
      <c r="STK46"/>
      <c r="STL46"/>
      <c r="STM46"/>
      <c r="STN46"/>
      <c r="STO46"/>
      <c r="STP46"/>
      <c r="STQ46"/>
      <c r="STR46"/>
      <c r="STS46"/>
      <c r="STT46"/>
      <c r="STU46"/>
      <c r="STV46"/>
      <c r="STW46"/>
      <c r="STX46"/>
      <c r="STY46"/>
      <c r="STZ46"/>
      <c r="SUA46"/>
      <c r="SUB46"/>
      <c r="SUC46"/>
      <c r="SUD46"/>
      <c r="SUE46"/>
      <c r="SUF46"/>
      <c r="SUG46"/>
      <c r="SUH46"/>
      <c r="SUI46"/>
      <c r="SUJ46"/>
      <c r="SUK46"/>
      <c r="SUL46"/>
      <c r="SUM46"/>
      <c r="SUN46"/>
      <c r="SUO46"/>
      <c r="SUP46"/>
      <c r="SUQ46"/>
      <c r="SUR46"/>
      <c r="SUS46"/>
      <c r="SUT46"/>
      <c r="SUU46"/>
      <c r="SUV46"/>
      <c r="SUW46"/>
      <c r="SUX46"/>
      <c r="SUY46"/>
      <c r="SUZ46"/>
      <c r="SVA46"/>
      <c r="SVB46"/>
      <c r="SVC46"/>
      <c r="SVD46"/>
      <c r="SVE46"/>
      <c r="SVF46"/>
      <c r="SVG46"/>
      <c r="SVH46"/>
      <c r="SVI46"/>
      <c r="SVJ46"/>
      <c r="SVK46"/>
      <c r="SVL46"/>
      <c r="SVM46"/>
      <c r="SVN46"/>
      <c r="SVO46"/>
      <c r="SVP46"/>
      <c r="SVQ46"/>
      <c r="SVR46"/>
      <c r="SVS46"/>
      <c r="SVT46"/>
      <c r="SVU46"/>
      <c r="SVV46"/>
      <c r="SVW46"/>
      <c r="SVX46"/>
      <c r="SVY46"/>
      <c r="SVZ46"/>
      <c r="SWA46"/>
      <c r="SWB46"/>
      <c r="SWC46"/>
      <c r="SWD46"/>
      <c r="SWE46"/>
      <c r="SWF46"/>
      <c r="SWG46"/>
      <c r="SWH46"/>
      <c r="SWI46"/>
      <c r="SWJ46"/>
      <c r="SWK46"/>
      <c r="SWL46"/>
      <c r="SWM46"/>
      <c r="SWN46"/>
      <c r="SWO46"/>
      <c r="SWP46"/>
      <c r="SWQ46"/>
      <c r="SWR46"/>
      <c r="SWS46"/>
      <c r="SWT46"/>
      <c r="SWU46"/>
      <c r="SWV46"/>
      <c r="SWW46"/>
      <c r="SWX46"/>
      <c r="SWY46"/>
      <c r="SWZ46"/>
      <c r="SXA46"/>
      <c r="SXB46"/>
      <c r="SXC46"/>
      <c r="SXD46"/>
      <c r="SXE46"/>
      <c r="SXF46"/>
      <c r="SXG46"/>
      <c r="SXH46"/>
      <c r="SXI46"/>
      <c r="SXJ46"/>
      <c r="SXK46"/>
      <c r="SXL46"/>
      <c r="SXM46"/>
      <c r="SXN46"/>
      <c r="SXO46"/>
      <c r="SXP46"/>
      <c r="SXQ46"/>
      <c r="SXR46"/>
      <c r="SXS46"/>
      <c r="SXT46"/>
      <c r="SXU46"/>
      <c r="SXV46"/>
      <c r="SXW46"/>
      <c r="SXX46"/>
      <c r="SXY46"/>
      <c r="SXZ46"/>
      <c r="SYA46"/>
      <c r="SYB46"/>
      <c r="SYC46"/>
      <c r="SYD46"/>
      <c r="SYE46"/>
      <c r="SYF46"/>
      <c r="SYG46"/>
      <c r="SYH46"/>
      <c r="SYI46"/>
      <c r="SYJ46"/>
      <c r="SYK46"/>
      <c r="SYL46"/>
      <c r="SYM46"/>
      <c r="SYN46"/>
      <c r="SYO46"/>
      <c r="SYP46"/>
      <c r="SYQ46"/>
      <c r="SYR46"/>
      <c r="SYS46"/>
      <c r="SYT46"/>
      <c r="SYU46"/>
      <c r="SYV46"/>
      <c r="SYW46"/>
      <c r="SYX46"/>
      <c r="SYY46"/>
      <c r="SYZ46"/>
      <c r="SZA46"/>
      <c r="SZB46"/>
      <c r="SZC46"/>
      <c r="SZD46"/>
      <c r="SZE46"/>
      <c r="SZF46"/>
      <c r="SZG46"/>
      <c r="SZH46"/>
      <c r="SZI46"/>
      <c r="SZJ46"/>
      <c r="SZK46"/>
      <c r="SZL46"/>
      <c r="SZM46"/>
      <c r="SZN46"/>
      <c r="SZO46"/>
      <c r="SZP46"/>
      <c r="SZQ46"/>
      <c r="SZR46"/>
      <c r="SZS46"/>
      <c r="SZT46"/>
      <c r="SZU46"/>
      <c r="SZV46"/>
      <c r="SZW46"/>
      <c r="SZX46"/>
      <c r="SZY46"/>
      <c r="SZZ46"/>
      <c r="TAA46"/>
      <c r="TAB46"/>
      <c r="TAC46"/>
      <c r="TAD46"/>
      <c r="TAE46"/>
      <c r="TAF46"/>
      <c r="TAG46"/>
      <c r="TAH46"/>
      <c r="TAI46"/>
      <c r="TAJ46"/>
      <c r="TAK46"/>
      <c r="TAL46"/>
      <c r="TAM46"/>
      <c r="TAN46"/>
      <c r="TAO46"/>
      <c r="TAP46"/>
      <c r="TAQ46"/>
      <c r="TAR46"/>
      <c r="TAS46"/>
      <c r="TAT46"/>
      <c r="TAU46"/>
      <c r="TAV46"/>
      <c r="TAW46"/>
      <c r="TAX46"/>
      <c r="TAY46"/>
      <c r="TAZ46"/>
      <c r="TBA46"/>
      <c r="TBB46"/>
      <c r="TBC46"/>
      <c r="TBD46"/>
      <c r="TBE46"/>
      <c r="TBF46"/>
      <c r="TBG46"/>
      <c r="TBH46"/>
      <c r="TBI46"/>
      <c r="TBJ46"/>
      <c r="TBK46"/>
      <c r="TBL46"/>
      <c r="TBM46"/>
      <c r="TBN46"/>
      <c r="TBO46"/>
      <c r="TBP46"/>
      <c r="TBQ46"/>
      <c r="TBR46"/>
      <c r="TBS46"/>
      <c r="TBT46"/>
      <c r="TBU46"/>
      <c r="TBV46"/>
      <c r="TBW46"/>
      <c r="TBX46"/>
      <c r="TBY46"/>
      <c r="TBZ46"/>
      <c r="TCA46"/>
      <c r="TCB46"/>
      <c r="TCC46"/>
      <c r="TCD46"/>
      <c r="TCE46"/>
      <c r="TCF46"/>
      <c r="TCG46"/>
      <c r="TCH46"/>
      <c r="TCI46"/>
      <c r="TCJ46"/>
      <c r="TCK46"/>
      <c r="TCL46"/>
      <c r="TCM46"/>
      <c r="TCN46"/>
      <c r="TCO46"/>
      <c r="TCP46"/>
      <c r="TCQ46"/>
      <c r="TCR46"/>
      <c r="TCS46"/>
      <c r="TCT46"/>
      <c r="TCU46"/>
      <c r="TCV46"/>
      <c r="TCW46"/>
      <c r="TCX46"/>
      <c r="TCY46"/>
      <c r="TCZ46"/>
      <c r="TDA46"/>
      <c r="TDB46"/>
      <c r="TDC46"/>
      <c r="TDD46"/>
      <c r="TDE46"/>
      <c r="TDF46"/>
      <c r="TDG46"/>
      <c r="TDH46"/>
      <c r="TDI46"/>
      <c r="TDJ46"/>
      <c r="TDK46"/>
      <c r="TDL46"/>
      <c r="TDM46"/>
      <c r="TDN46"/>
      <c r="TDO46"/>
      <c r="TDP46"/>
      <c r="TDQ46"/>
      <c r="TDR46"/>
      <c r="TDS46"/>
      <c r="TDT46"/>
      <c r="TDU46"/>
      <c r="TDV46"/>
      <c r="TDW46"/>
      <c r="TDX46"/>
      <c r="TDY46"/>
      <c r="TDZ46"/>
      <c r="TEA46"/>
      <c r="TEB46"/>
      <c r="TEC46"/>
      <c r="TED46"/>
      <c r="TEE46"/>
      <c r="TEF46"/>
      <c r="TEG46"/>
      <c r="TEH46"/>
      <c r="TEI46"/>
      <c r="TEJ46"/>
      <c r="TEK46"/>
      <c r="TEL46"/>
      <c r="TEM46"/>
      <c r="TEN46"/>
      <c r="TEO46"/>
      <c r="TEP46"/>
      <c r="TEQ46"/>
      <c r="TER46"/>
      <c r="TES46"/>
      <c r="TET46"/>
      <c r="TEU46"/>
      <c r="TEV46"/>
      <c r="TEW46"/>
      <c r="TEX46"/>
      <c r="TEY46"/>
      <c r="TEZ46"/>
      <c r="TFA46"/>
      <c r="TFB46"/>
      <c r="TFC46"/>
      <c r="TFD46"/>
      <c r="TFE46"/>
      <c r="TFF46"/>
      <c r="TFG46"/>
      <c r="TFH46"/>
      <c r="TFI46"/>
      <c r="TFJ46"/>
      <c r="TFK46"/>
      <c r="TFL46"/>
      <c r="TFM46"/>
      <c r="TFN46"/>
      <c r="TFO46"/>
      <c r="TFP46"/>
      <c r="TFQ46"/>
      <c r="TFR46"/>
      <c r="TFS46"/>
      <c r="TFT46"/>
      <c r="TFU46"/>
      <c r="TFV46"/>
      <c r="TFW46"/>
      <c r="TFX46"/>
      <c r="TFY46"/>
      <c r="TFZ46"/>
      <c r="TGA46"/>
      <c r="TGB46"/>
      <c r="TGC46"/>
      <c r="TGD46"/>
      <c r="TGE46"/>
      <c r="TGF46"/>
      <c r="TGG46"/>
      <c r="TGH46"/>
      <c r="TGI46"/>
      <c r="TGJ46"/>
      <c r="TGK46"/>
      <c r="TGL46"/>
      <c r="TGM46"/>
      <c r="TGN46"/>
      <c r="TGO46"/>
      <c r="TGP46"/>
      <c r="TGQ46"/>
      <c r="TGR46"/>
      <c r="TGS46"/>
      <c r="TGT46"/>
      <c r="TGU46"/>
      <c r="TGV46"/>
      <c r="TGW46"/>
      <c r="TGX46"/>
      <c r="TGY46"/>
      <c r="TGZ46"/>
      <c r="THA46"/>
      <c r="THB46"/>
      <c r="THC46"/>
      <c r="THD46"/>
      <c r="THE46"/>
      <c r="THF46"/>
      <c r="THG46"/>
      <c r="THH46"/>
      <c r="THI46"/>
      <c r="THJ46"/>
      <c r="THK46"/>
      <c r="THL46"/>
      <c r="THM46"/>
      <c r="THN46"/>
      <c r="THO46"/>
      <c r="THP46"/>
      <c r="THQ46"/>
      <c r="THR46"/>
      <c r="THS46"/>
      <c r="THT46"/>
      <c r="THU46"/>
      <c r="THV46"/>
      <c r="THW46"/>
      <c r="THX46"/>
      <c r="THY46"/>
      <c r="THZ46"/>
      <c r="TIA46"/>
      <c r="TIB46"/>
      <c r="TIC46"/>
      <c r="TID46"/>
      <c r="TIE46"/>
      <c r="TIF46"/>
      <c r="TIG46"/>
      <c r="TIH46"/>
      <c r="TII46"/>
      <c r="TIJ46"/>
      <c r="TIK46"/>
      <c r="TIL46"/>
      <c r="TIM46"/>
      <c r="TIN46"/>
      <c r="TIO46"/>
      <c r="TIP46"/>
      <c r="TIQ46"/>
      <c r="TIR46"/>
      <c r="TIS46"/>
      <c r="TIT46"/>
      <c r="TIU46"/>
      <c r="TIV46"/>
      <c r="TIW46"/>
      <c r="TIX46"/>
      <c r="TIY46"/>
      <c r="TIZ46"/>
      <c r="TJA46"/>
      <c r="TJB46"/>
      <c r="TJC46"/>
      <c r="TJD46"/>
      <c r="TJE46"/>
      <c r="TJF46"/>
      <c r="TJG46"/>
      <c r="TJH46"/>
      <c r="TJI46"/>
      <c r="TJJ46"/>
      <c r="TJK46"/>
      <c r="TJL46"/>
      <c r="TJM46"/>
      <c r="TJN46"/>
      <c r="TJO46"/>
      <c r="TJP46"/>
      <c r="TJQ46"/>
      <c r="TJR46"/>
      <c r="TJS46"/>
      <c r="TJT46"/>
      <c r="TJU46"/>
      <c r="TJV46"/>
      <c r="TJW46"/>
      <c r="TJX46"/>
      <c r="TJY46"/>
      <c r="TJZ46"/>
      <c r="TKA46"/>
      <c r="TKB46"/>
      <c r="TKC46"/>
      <c r="TKD46"/>
      <c r="TKE46"/>
      <c r="TKF46"/>
      <c r="TKG46"/>
      <c r="TKH46"/>
      <c r="TKI46"/>
      <c r="TKJ46"/>
      <c r="TKK46"/>
      <c r="TKL46"/>
      <c r="TKM46"/>
      <c r="TKN46"/>
      <c r="TKO46"/>
      <c r="TKP46"/>
      <c r="TKQ46"/>
      <c r="TKR46"/>
      <c r="TKS46"/>
      <c r="TKT46"/>
      <c r="TKU46"/>
      <c r="TKV46"/>
      <c r="TKW46"/>
      <c r="TKX46"/>
      <c r="TKY46"/>
      <c r="TKZ46"/>
      <c r="TLA46"/>
      <c r="TLB46"/>
      <c r="TLC46"/>
      <c r="TLD46"/>
      <c r="TLE46"/>
      <c r="TLF46"/>
      <c r="TLG46"/>
      <c r="TLH46"/>
      <c r="TLI46"/>
      <c r="TLJ46"/>
      <c r="TLK46"/>
      <c r="TLL46"/>
      <c r="TLM46"/>
      <c r="TLN46"/>
      <c r="TLO46"/>
      <c r="TLP46"/>
      <c r="TLQ46"/>
      <c r="TLR46"/>
      <c r="TLS46"/>
      <c r="TLT46"/>
      <c r="TLU46"/>
      <c r="TLV46"/>
      <c r="TLW46"/>
      <c r="TLX46"/>
      <c r="TLY46"/>
      <c r="TLZ46"/>
      <c r="TMA46"/>
      <c r="TMB46"/>
      <c r="TMC46"/>
      <c r="TMD46"/>
      <c r="TME46"/>
      <c r="TMF46"/>
      <c r="TMG46"/>
      <c r="TMH46"/>
      <c r="TMI46"/>
      <c r="TMJ46"/>
      <c r="TMK46"/>
      <c r="TML46"/>
      <c r="TMM46"/>
      <c r="TMN46"/>
      <c r="TMO46"/>
      <c r="TMP46"/>
      <c r="TMQ46"/>
      <c r="TMR46"/>
      <c r="TMS46"/>
      <c r="TMT46"/>
      <c r="TMU46"/>
      <c r="TMV46"/>
      <c r="TMW46"/>
      <c r="TMX46"/>
      <c r="TMY46"/>
      <c r="TMZ46"/>
      <c r="TNA46"/>
      <c r="TNB46"/>
      <c r="TNC46"/>
      <c r="TND46"/>
      <c r="TNE46"/>
      <c r="TNF46"/>
      <c r="TNG46"/>
      <c r="TNH46"/>
      <c r="TNI46"/>
      <c r="TNJ46"/>
      <c r="TNK46"/>
      <c r="TNL46"/>
      <c r="TNM46"/>
      <c r="TNN46"/>
      <c r="TNO46"/>
      <c r="TNP46"/>
      <c r="TNQ46"/>
      <c r="TNR46"/>
      <c r="TNS46"/>
      <c r="TNT46"/>
      <c r="TNU46"/>
      <c r="TNV46"/>
      <c r="TNW46"/>
      <c r="TNX46"/>
      <c r="TNY46"/>
      <c r="TNZ46"/>
      <c r="TOA46"/>
      <c r="TOB46"/>
      <c r="TOC46"/>
      <c r="TOD46"/>
      <c r="TOE46"/>
      <c r="TOF46"/>
      <c r="TOG46"/>
      <c r="TOH46"/>
      <c r="TOI46"/>
      <c r="TOJ46"/>
      <c r="TOK46"/>
      <c r="TOL46"/>
      <c r="TOM46"/>
      <c r="TON46"/>
      <c r="TOO46"/>
      <c r="TOP46"/>
      <c r="TOQ46"/>
      <c r="TOR46"/>
      <c r="TOS46"/>
      <c r="TOT46"/>
      <c r="TOU46"/>
      <c r="TOV46"/>
      <c r="TOW46"/>
      <c r="TOX46"/>
      <c r="TOY46"/>
      <c r="TOZ46"/>
      <c r="TPA46"/>
      <c r="TPB46"/>
      <c r="TPC46"/>
      <c r="TPD46"/>
      <c r="TPE46"/>
      <c r="TPF46"/>
      <c r="TPG46"/>
      <c r="TPH46"/>
      <c r="TPI46"/>
      <c r="TPJ46"/>
      <c r="TPK46"/>
      <c r="TPL46"/>
      <c r="TPM46"/>
      <c r="TPN46"/>
      <c r="TPO46"/>
      <c r="TPP46"/>
      <c r="TPQ46"/>
      <c r="TPR46"/>
      <c r="TPS46"/>
      <c r="TPT46"/>
      <c r="TPU46"/>
      <c r="TPV46"/>
      <c r="TPW46"/>
      <c r="TPX46"/>
      <c r="TPY46"/>
      <c r="TPZ46"/>
      <c r="TQA46"/>
      <c r="TQB46"/>
      <c r="TQC46"/>
      <c r="TQD46"/>
      <c r="TQE46"/>
      <c r="TQF46"/>
      <c r="TQG46"/>
      <c r="TQH46"/>
      <c r="TQI46"/>
      <c r="TQJ46"/>
      <c r="TQK46"/>
      <c r="TQL46"/>
      <c r="TQM46"/>
      <c r="TQN46"/>
      <c r="TQO46"/>
      <c r="TQP46"/>
      <c r="TQQ46"/>
      <c r="TQR46"/>
      <c r="TQS46"/>
      <c r="TQT46"/>
      <c r="TQU46"/>
      <c r="TQV46"/>
      <c r="TQW46"/>
      <c r="TQX46"/>
      <c r="TQY46"/>
      <c r="TQZ46"/>
      <c r="TRA46"/>
      <c r="TRB46"/>
      <c r="TRC46"/>
      <c r="TRD46"/>
      <c r="TRE46"/>
      <c r="TRF46"/>
      <c r="TRG46"/>
      <c r="TRH46"/>
      <c r="TRI46"/>
      <c r="TRJ46"/>
      <c r="TRK46"/>
      <c r="TRL46"/>
      <c r="TRM46"/>
      <c r="TRN46"/>
      <c r="TRO46"/>
      <c r="TRP46"/>
      <c r="TRQ46"/>
      <c r="TRR46"/>
      <c r="TRS46"/>
      <c r="TRT46"/>
      <c r="TRU46"/>
      <c r="TRV46"/>
      <c r="TRW46"/>
      <c r="TRX46"/>
      <c r="TRY46"/>
      <c r="TRZ46"/>
      <c r="TSA46"/>
      <c r="TSB46"/>
      <c r="TSC46"/>
      <c r="TSD46"/>
      <c r="TSE46"/>
      <c r="TSF46"/>
      <c r="TSG46"/>
      <c r="TSH46"/>
      <c r="TSI46"/>
      <c r="TSJ46"/>
      <c r="TSK46"/>
      <c r="TSL46"/>
      <c r="TSM46"/>
      <c r="TSN46"/>
      <c r="TSO46"/>
      <c r="TSP46"/>
      <c r="TSQ46"/>
      <c r="TSR46"/>
      <c r="TSS46"/>
      <c r="TST46"/>
      <c r="TSU46"/>
      <c r="TSV46"/>
      <c r="TSW46"/>
      <c r="TSX46"/>
      <c r="TSY46"/>
      <c r="TSZ46"/>
      <c r="TTA46"/>
      <c r="TTB46"/>
      <c r="TTC46"/>
      <c r="TTD46"/>
      <c r="TTE46"/>
      <c r="TTF46"/>
      <c r="TTG46"/>
      <c r="TTH46"/>
      <c r="TTI46"/>
      <c r="TTJ46"/>
      <c r="TTK46"/>
      <c r="TTL46"/>
      <c r="TTM46"/>
      <c r="TTN46"/>
      <c r="TTO46"/>
      <c r="TTP46"/>
      <c r="TTQ46"/>
      <c r="TTR46"/>
      <c r="TTS46"/>
      <c r="TTT46"/>
      <c r="TTU46"/>
      <c r="TTV46"/>
      <c r="TTW46"/>
      <c r="TTX46"/>
      <c r="TTY46"/>
      <c r="TTZ46"/>
      <c r="TUA46"/>
      <c r="TUB46"/>
      <c r="TUC46"/>
      <c r="TUD46"/>
      <c r="TUE46"/>
      <c r="TUF46"/>
      <c r="TUG46"/>
      <c r="TUH46"/>
      <c r="TUI46"/>
      <c r="TUJ46"/>
      <c r="TUK46"/>
      <c r="TUL46"/>
      <c r="TUM46"/>
      <c r="TUN46"/>
      <c r="TUO46"/>
      <c r="TUP46"/>
      <c r="TUQ46"/>
      <c r="TUR46"/>
      <c r="TUS46"/>
      <c r="TUT46"/>
      <c r="TUU46"/>
      <c r="TUV46"/>
      <c r="TUW46"/>
      <c r="TUX46"/>
      <c r="TUY46"/>
      <c r="TUZ46"/>
      <c r="TVA46"/>
      <c r="TVB46"/>
      <c r="TVC46"/>
      <c r="TVD46"/>
      <c r="TVE46"/>
      <c r="TVF46"/>
      <c r="TVG46"/>
      <c r="TVH46"/>
      <c r="TVI46"/>
      <c r="TVJ46"/>
      <c r="TVK46"/>
      <c r="TVL46"/>
      <c r="TVM46"/>
      <c r="TVN46"/>
      <c r="TVO46"/>
      <c r="TVP46"/>
      <c r="TVQ46"/>
      <c r="TVR46"/>
      <c r="TVS46"/>
      <c r="TVT46"/>
      <c r="TVU46"/>
      <c r="TVV46"/>
      <c r="TVW46"/>
      <c r="TVX46"/>
      <c r="TVY46"/>
      <c r="TVZ46"/>
      <c r="TWA46"/>
      <c r="TWB46"/>
      <c r="TWC46"/>
      <c r="TWD46"/>
      <c r="TWE46"/>
      <c r="TWF46"/>
      <c r="TWG46"/>
      <c r="TWH46"/>
      <c r="TWI46"/>
      <c r="TWJ46"/>
      <c r="TWK46"/>
      <c r="TWL46"/>
      <c r="TWM46"/>
      <c r="TWN46"/>
      <c r="TWO46"/>
      <c r="TWP46"/>
      <c r="TWQ46"/>
      <c r="TWR46"/>
      <c r="TWS46"/>
      <c r="TWT46"/>
      <c r="TWU46"/>
      <c r="TWV46"/>
      <c r="TWW46"/>
      <c r="TWX46"/>
      <c r="TWY46"/>
      <c r="TWZ46"/>
      <c r="TXA46"/>
      <c r="TXB46"/>
      <c r="TXC46"/>
      <c r="TXD46"/>
      <c r="TXE46"/>
      <c r="TXF46"/>
      <c r="TXG46"/>
      <c r="TXH46"/>
      <c r="TXI46"/>
      <c r="TXJ46"/>
      <c r="TXK46"/>
      <c r="TXL46"/>
      <c r="TXM46"/>
      <c r="TXN46"/>
      <c r="TXO46"/>
      <c r="TXP46"/>
      <c r="TXQ46"/>
      <c r="TXR46"/>
      <c r="TXS46"/>
      <c r="TXT46"/>
      <c r="TXU46"/>
      <c r="TXV46"/>
      <c r="TXW46"/>
      <c r="TXX46"/>
      <c r="TXY46"/>
      <c r="TXZ46"/>
      <c r="TYA46"/>
      <c r="TYB46"/>
      <c r="TYC46"/>
      <c r="TYD46"/>
      <c r="TYE46"/>
      <c r="TYF46"/>
      <c r="TYG46"/>
      <c r="TYH46"/>
      <c r="TYI46"/>
      <c r="TYJ46"/>
      <c r="TYK46"/>
      <c r="TYL46"/>
      <c r="TYM46"/>
      <c r="TYN46"/>
      <c r="TYO46"/>
      <c r="TYP46"/>
      <c r="TYQ46"/>
      <c r="TYR46"/>
      <c r="TYS46"/>
      <c r="TYT46"/>
      <c r="TYU46"/>
      <c r="TYV46"/>
      <c r="TYW46"/>
      <c r="TYX46"/>
      <c r="TYY46"/>
      <c r="TYZ46"/>
      <c r="TZA46"/>
      <c r="TZB46"/>
      <c r="TZC46"/>
      <c r="TZD46"/>
      <c r="TZE46"/>
      <c r="TZF46"/>
      <c r="TZG46"/>
      <c r="TZH46"/>
      <c r="TZI46"/>
      <c r="TZJ46"/>
      <c r="TZK46"/>
      <c r="TZL46"/>
      <c r="TZM46"/>
      <c r="TZN46"/>
      <c r="TZO46"/>
      <c r="TZP46"/>
      <c r="TZQ46"/>
      <c r="TZR46"/>
      <c r="TZS46"/>
      <c r="TZT46"/>
      <c r="TZU46"/>
      <c r="TZV46"/>
      <c r="TZW46"/>
      <c r="TZX46"/>
      <c r="TZY46"/>
      <c r="TZZ46"/>
      <c r="UAA46"/>
      <c r="UAB46"/>
      <c r="UAC46"/>
      <c r="UAD46"/>
      <c r="UAE46"/>
      <c r="UAF46"/>
      <c r="UAG46"/>
      <c r="UAH46"/>
      <c r="UAI46"/>
      <c r="UAJ46"/>
      <c r="UAK46"/>
      <c r="UAL46"/>
      <c r="UAM46"/>
      <c r="UAN46"/>
      <c r="UAO46"/>
      <c r="UAP46"/>
      <c r="UAQ46"/>
      <c r="UAR46"/>
      <c r="UAS46"/>
      <c r="UAT46"/>
      <c r="UAU46"/>
      <c r="UAV46"/>
      <c r="UAW46"/>
      <c r="UAX46"/>
      <c r="UAY46"/>
      <c r="UAZ46"/>
      <c r="UBA46"/>
      <c r="UBB46"/>
      <c r="UBC46"/>
      <c r="UBD46"/>
      <c r="UBE46"/>
      <c r="UBF46"/>
      <c r="UBG46"/>
      <c r="UBH46"/>
      <c r="UBI46"/>
      <c r="UBJ46"/>
      <c r="UBK46"/>
      <c r="UBL46"/>
      <c r="UBM46"/>
      <c r="UBN46"/>
      <c r="UBO46"/>
      <c r="UBP46"/>
      <c r="UBQ46"/>
      <c r="UBR46"/>
      <c r="UBS46"/>
      <c r="UBT46"/>
      <c r="UBU46"/>
      <c r="UBV46"/>
      <c r="UBW46"/>
      <c r="UBX46"/>
      <c r="UBY46"/>
      <c r="UBZ46"/>
      <c r="UCA46"/>
      <c r="UCB46"/>
      <c r="UCC46"/>
      <c r="UCD46"/>
      <c r="UCE46"/>
      <c r="UCF46"/>
      <c r="UCG46"/>
      <c r="UCH46"/>
      <c r="UCI46"/>
      <c r="UCJ46"/>
      <c r="UCK46"/>
      <c r="UCL46"/>
      <c r="UCM46"/>
      <c r="UCN46"/>
      <c r="UCO46"/>
      <c r="UCP46"/>
      <c r="UCQ46"/>
      <c r="UCR46"/>
      <c r="UCS46"/>
      <c r="UCT46"/>
      <c r="UCU46"/>
      <c r="UCV46"/>
      <c r="UCW46"/>
      <c r="UCX46"/>
      <c r="UCY46"/>
      <c r="UCZ46"/>
      <c r="UDA46"/>
      <c r="UDB46"/>
      <c r="UDC46"/>
      <c r="UDD46"/>
      <c r="UDE46"/>
      <c r="UDF46"/>
      <c r="UDG46"/>
      <c r="UDH46"/>
      <c r="UDI46"/>
      <c r="UDJ46"/>
      <c r="UDK46"/>
      <c r="UDL46"/>
      <c r="UDM46"/>
      <c r="UDN46"/>
      <c r="UDO46"/>
      <c r="UDP46"/>
      <c r="UDQ46"/>
      <c r="UDR46"/>
      <c r="UDS46"/>
      <c r="UDT46"/>
      <c r="UDU46"/>
      <c r="UDV46"/>
      <c r="UDW46"/>
      <c r="UDX46"/>
      <c r="UDY46"/>
      <c r="UDZ46"/>
      <c r="UEA46"/>
      <c r="UEB46"/>
      <c r="UEC46"/>
      <c r="UED46"/>
      <c r="UEE46"/>
      <c r="UEF46"/>
      <c r="UEG46"/>
      <c r="UEH46"/>
      <c r="UEI46"/>
      <c r="UEJ46"/>
      <c r="UEK46"/>
      <c r="UEL46"/>
      <c r="UEM46"/>
      <c r="UEN46"/>
      <c r="UEO46"/>
      <c r="UEP46"/>
      <c r="UEQ46"/>
      <c r="UER46"/>
      <c r="UES46"/>
      <c r="UET46"/>
      <c r="UEU46"/>
      <c r="UEV46"/>
      <c r="UEW46"/>
      <c r="UEX46"/>
      <c r="UEY46"/>
      <c r="UEZ46"/>
      <c r="UFA46"/>
      <c r="UFB46"/>
      <c r="UFC46"/>
      <c r="UFD46"/>
      <c r="UFE46"/>
      <c r="UFF46"/>
      <c r="UFG46"/>
      <c r="UFH46"/>
      <c r="UFI46"/>
      <c r="UFJ46"/>
      <c r="UFK46"/>
      <c r="UFL46"/>
      <c r="UFM46"/>
      <c r="UFN46"/>
      <c r="UFO46"/>
      <c r="UFP46"/>
      <c r="UFQ46"/>
      <c r="UFR46"/>
      <c r="UFS46"/>
      <c r="UFT46"/>
      <c r="UFU46"/>
      <c r="UFV46"/>
      <c r="UFW46"/>
      <c r="UFX46"/>
      <c r="UFY46"/>
      <c r="UFZ46"/>
      <c r="UGA46"/>
      <c r="UGB46"/>
      <c r="UGC46"/>
      <c r="UGD46"/>
      <c r="UGE46"/>
      <c r="UGF46"/>
      <c r="UGG46"/>
      <c r="UGH46"/>
      <c r="UGI46"/>
      <c r="UGJ46"/>
      <c r="UGK46"/>
      <c r="UGL46"/>
      <c r="UGM46"/>
      <c r="UGN46"/>
      <c r="UGO46"/>
      <c r="UGP46"/>
      <c r="UGQ46"/>
      <c r="UGR46"/>
      <c r="UGS46"/>
      <c r="UGT46"/>
      <c r="UGU46"/>
      <c r="UGV46"/>
      <c r="UGW46"/>
      <c r="UGX46"/>
      <c r="UGY46"/>
      <c r="UGZ46"/>
      <c r="UHA46"/>
      <c r="UHB46"/>
      <c r="UHC46"/>
      <c r="UHD46"/>
      <c r="UHE46"/>
      <c r="UHF46"/>
      <c r="UHG46"/>
      <c r="UHH46"/>
      <c r="UHI46"/>
      <c r="UHJ46"/>
      <c r="UHK46"/>
      <c r="UHL46"/>
      <c r="UHM46"/>
      <c r="UHN46"/>
      <c r="UHO46"/>
      <c r="UHP46"/>
      <c r="UHQ46"/>
      <c r="UHR46"/>
      <c r="UHS46"/>
      <c r="UHT46"/>
      <c r="UHU46"/>
      <c r="UHV46"/>
      <c r="UHW46"/>
      <c r="UHX46"/>
      <c r="UHY46"/>
      <c r="UHZ46"/>
      <c r="UIA46"/>
      <c r="UIB46"/>
      <c r="UIC46"/>
      <c r="UID46"/>
      <c r="UIE46"/>
      <c r="UIF46"/>
      <c r="UIG46"/>
      <c r="UIH46"/>
      <c r="UII46"/>
      <c r="UIJ46"/>
      <c r="UIK46"/>
      <c r="UIL46"/>
      <c r="UIM46"/>
      <c r="UIN46"/>
      <c r="UIO46"/>
      <c r="UIP46"/>
      <c r="UIQ46"/>
      <c r="UIR46"/>
      <c r="UIS46"/>
      <c r="UIT46"/>
      <c r="UIU46"/>
      <c r="UIV46"/>
      <c r="UIW46"/>
      <c r="UIX46"/>
      <c r="UIY46"/>
      <c r="UIZ46"/>
      <c r="UJA46"/>
      <c r="UJB46"/>
      <c r="UJC46"/>
      <c r="UJD46"/>
      <c r="UJE46"/>
      <c r="UJF46"/>
      <c r="UJG46"/>
      <c r="UJH46"/>
      <c r="UJI46"/>
      <c r="UJJ46"/>
      <c r="UJK46"/>
      <c r="UJL46"/>
      <c r="UJM46"/>
      <c r="UJN46"/>
      <c r="UJO46"/>
      <c r="UJP46"/>
      <c r="UJQ46"/>
      <c r="UJR46"/>
      <c r="UJS46"/>
      <c r="UJT46"/>
      <c r="UJU46"/>
      <c r="UJV46"/>
      <c r="UJW46"/>
      <c r="UJX46"/>
      <c r="UJY46"/>
      <c r="UJZ46"/>
      <c r="UKA46"/>
      <c r="UKB46"/>
      <c r="UKC46"/>
      <c r="UKD46"/>
      <c r="UKE46"/>
      <c r="UKF46"/>
      <c r="UKG46"/>
      <c r="UKH46"/>
      <c r="UKI46"/>
      <c r="UKJ46"/>
      <c r="UKK46"/>
      <c r="UKL46"/>
      <c r="UKM46"/>
      <c r="UKN46"/>
      <c r="UKO46"/>
      <c r="UKP46"/>
      <c r="UKQ46"/>
      <c r="UKR46"/>
      <c r="UKS46"/>
      <c r="UKT46"/>
      <c r="UKU46"/>
      <c r="UKV46"/>
      <c r="UKW46"/>
      <c r="UKX46"/>
      <c r="UKY46"/>
      <c r="UKZ46"/>
      <c r="ULA46"/>
      <c r="ULB46"/>
      <c r="ULC46"/>
      <c r="ULD46"/>
      <c r="ULE46"/>
      <c r="ULF46"/>
      <c r="ULG46"/>
      <c r="ULH46"/>
      <c r="ULI46"/>
      <c r="ULJ46"/>
      <c r="ULK46"/>
      <c r="ULL46"/>
      <c r="ULM46"/>
      <c r="ULN46"/>
      <c r="ULO46"/>
      <c r="ULP46"/>
      <c r="ULQ46"/>
      <c r="ULR46"/>
      <c r="ULS46"/>
      <c r="ULT46"/>
      <c r="ULU46"/>
      <c r="ULV46"/>
      <c r="ULW46"/>
      <c r="ULX46"/>
      <c r="ULY46"/>
      <c r="ULZ46"/>
      <c r="UMA46"/>
      <c r="UMB46"/>
      <c r="UMC46"/>
      <c r="UMD46"/>
      <c r="UME46"/>
      <c r="UMF46"/>
      <c r="UMG46"/>
      <c r="UMH46"/>
      <c r="UMI46"/>
      <c r="UMJ46"/>
      <c r="UMK46"/>
      <c r="UML46"/>
      <c r="UMM46"/>
      <c r="UMN46"/>
      <c r="UMO46"/>
      <c r="UMP46"/>
      <c r="UMQ46"/>
      <c r="UMR46"/>
      <c r="UMS46"/>
      <c r="UMT46"/>
      <c r="UMU46"/>
      <c r="UMV46"/>
      <c r="UMW46"/>
      <c r="UMX46"/>
      <c r="UMY46"/>
      <c r="UMZ46"/>
      <c r="UNA46"/>
      <c r="UNB46"/>
      <c r="UNC46"/>
      <c r="UND46"/>
      <c r="UNE46"/>
      <c r="UNF46"/>
      <c r="UNG46"/>
      <c r="UNH46"/>
      <c r="UNI46"/>
      <c r="UNJ46"/>
      <c r="UNK46"/>
      <c r="UNL46"/>
      <c r="UNM46"/>
      <c r="UNN46"/>
      <c r="UNO46"/>
      <c r="UNP46"/>
      <c r="UNQ46"/>
      <c r="UNR46"/>
      <c r="UNS46"/>
      <c r="UNT46"/>
      <c r="UNU46"/>
      <c r="UNV46"/>
      <c r="UNW46"/>
      <c r="UNX46"/>
      <c r="UNY46"/>
      <c r="UNZ46"/>
      <c r="UOA46"/>
      <c r="UOB46"/>
      <c r="UOC46"/>
      <c r="UOD46"/>
      <c r="UOE46"/>
      <c r="UOF46"/>
      <c r="UOG46"/>
      <c r="UOH46"/>
      <c r="UOI46"/>
      <c r="UOJ46"/>
      <c r="UOK46"/>
      <c r="UOL46"/>
      <c r="UOM46"/>
      <c r="UON46"/>
      <c r="UOO46"/>
      <c r="UOP46"/>
      <c r="UOQ46"/>
      <c r="UOR46"/>
      <c r="UOS46"/>
      <c r="UOT46"/>
      <c r="UOU46"/>
      <c r="UOV46"/>
      <c r="UOW46"/>
      <c r="UOX46"/>
      <c r="UOY46"/>
      <c r="UOZ46"/>
      <c r="UPA46"/>
      <c r="UPB46"/>
      <c r="UPC46"/>
      <c r="UPD46"/>
      <c r="UPE46"/>
      <c r="UPF46"/>
      <c r="UPG46"/>
      <c r="UPH46"/>
      <c r="UPI46"/>
      <c r="UPJ46"/>
      <c r="UPK46"/>
      <c r="UPL46"/>
      <c r="UPM46"/>
      <c r="UPN46"/>
      <c r="UPO46"/>
      <c r="UPP46"/>
      <c r="UPQ46"/>
      <c r="UPR46"/>
      <c r="UPS46"/>
      <c r="UPT46"/>
      <c r="UPU46"/>
      <c r="UPV46"/>
      <c r="UPW46"/>
      <c r="UPX46"/>
      <c r="UPY46"/>
      <c r="UPZ46"/>
      <c r="UQA46"/>
      <c r="UQB46"/>
      <c r="UQC46"/>
      <c r="UQD46"/>
      <c r="UQE46"/>
      <c r="UQF46"/>
      <c r="UQG46"/>
      <c r="UQH46"/>
      <c r="UQI46"/>
      <c r="UQJ46"/>
      <c r="UQK46"/>
      <c r="UQL46"/>
      <c r="UQM46"/>
      <c r="UQN46"/>
      <c r="UQO46"/>
      <c r="UQP46"/>
      <c r="UQQ46"/>
      <c r="UQR46"/>
      <c r="UQS46"/>
      <c r="UQT46"/>
      <c r="UQU46"/>
      <c r="UQV46"/>
      <c r="UQW46"/>
      <c r="UQX46"/>
      <c r="UQY46"/>
      <c r="UQZ46"/>
      <c r="URA46"/>
      <c r="URB46"/>
      <c r="URC46"/>
      <c r="URD46"/>
      <c r="URE46"/>
      <c r="URF46"/>
      <c r="URG46"/>
      <c r="URH46"/>
      <c r="URI46"/>
      <c r="URJ46"/>
      <c r="URK46"/>
      <c r="URL46"/>
      <c r="URM46"/>
      <c r="URN46"/>
      <c r="URO46"/>
      <c r="URP46"/>
      <c r="URQ46"/>
      <c r="URR46"/>
      <c r="URS46"/>
      <c r="URT46"/>
      <c r="URU46"/>
      <c r="URV46"/>
      <c r="URW46"/>
      <c r="URX46"/>
      <c r="URY46"/>
      <c r="URZ46"/>
      <c r="USA46"/>
      <c r="USB46"/>
      <c r="USC46"/>
      <c r="USD46"/>
      <c r="USE46"/>
      <c r="USF46"/>
      <c r="USG46"/>
      <c r="USH46"/>
      <c r="USI46"/>
      <c r="USJ46"/>
      <c r="USK46"/>
      <c r="USL46"/>
      <c r="USM46"/>
      <c r="USN46"/>
      <c r="USO46"/>
      <c r="USP46"/>
      <c r="USQ46"/>
      <c r="USR46"/>
      <c r="USS46"/>
      <c r="UST46"/>
      <c r="USU46"/>
      <c r="USV46"/>
      <c r="USW46"/>
      <c r="USX46"/>
      <c r="USY46"/>
      <c r="USZ46"/>
      <c r="UTA46"/>
      <c r="UTB46"/>
      <c r="UTC46"/>
      <c r="UTD46"/>
      <c r="UTE46"/>
      <c r="UTF46"/>
      <c r="UTG46"/>
      <c r="UTH46"/>
      <c r="UTI46"/>
      <c r="UTJ46"/>
      <c r="UTK46"/>
      <c r="UTL46"/>
      <c r="UTM46"/>
      <c r="UTN46"/>
      <c r="UTO46"/>
      <c r="UTP46"/>
      <c r="UTQ46"/>
      <c r="UTR46"/>
      <c r="UTS46"/>
      <c r="UTT46"/>
      <c r="UTU46"/>
      <c r="UTV46"/>
      <c r="UTW46"/>
      <c r="UTX46"/>
      <c r="UTY46"/>
      <c r="UTZ46"/>
      <c r="UUA46"/>
      <c r="UUB46"/>
      <c r="UUC46"/>
      <c r="UUD46"/>
      <c r="UUE46"/>
      <c r="UUF46"/>
      <c r="UUG46"/>
      <c r="UUH46"/>
      <c r="UUI46"/>
      <c r="UUJ46"/>
      <c r="UUK46"/>
      <c r="UUL46"/>
      <c r="UUM46"/>
      <c r="UUN46"/>
      <c r="UUO46"/>
      <c r="UUP46"/>
      <c r="UUQ46"/>
      <c r="UUR46"/>
      <c r="UUS46"/>
      <c r="UUT46"/>
      <c r="UUU46"/>
      <c r="UUV46"/>
      <c r="UUW46"/>
      <c r="UUX46"/>
      <c r="UUY46"/>
      <c r="UUZ46"/>
      <c r="UVA46"/>
      <c r="UVB46"/>
      <c r="UVC46"/>
      <c r="UVD46"/>
      <c r="UVE46"/>
      <c r="UVF46"/>
      <c r="UVG46"/>
      <c r="UVH46"/>
      <c r="UVI46"/>
      <c r="UVJ46"/>
      <c r="UVK46"/>
      <c r="UVL46"/>
      <c r="UVM46"/>
      <c r="UVN46"/>
      <c r="UVO46"/>
      <c r="UVP46"/>
      <c r="UVQ46"/>
      <c r="UVR46"/>
      <c r="UVS46"/>
      <c r="UVT46"/>
      <c r="UVU46"/>
      <c r="UVV46"/>
      <c r="UVW46"/>
      <c r="UVX46"/>
      <c r="UVY46"/>
      <c r="UVZ46"/>
      <c r="UWA46"/>
      <c r="UWB46"/>
      <c r="UWC46"/>
      <c r="UWD46"/>
      <c r="UWE46"/>
      <c r="UWF46"/>
      <c r="UWG46"/>
      <c r="UWH46"/>
      <c r="UWI46"/>
      <c r="UWJ46"/>
      <c r="UWK46"/>
      <c r="UWL46"/>
      <c r="UWM46"/>
      <c r="UWN46"/>
      <c r="UWO46"/>
      <c r="UWP46"/>
      <c r="UWQ46"/>
      <c r="UWR46"/>
      <c r="UWS46"/>
      <c r="UWT46"/>
      <c r="UWU46"/>
      <c r="UWV46"/>
      <c r="UWW46"/>
      <c r="UWX46"/>
      <c r="UWY46"/>
      <c r="UWZ46"/>
      <c r="UXA46"/>
      <c r="UXB46"/>
      <c r="UXC46"/>
      <c r="UXD46"/>
      <c r="UXE46"/>
      <c r="UXF46"/>
      <c r="UXG46"/>
      <c r="UXH46"/>
      <c r="UXI46"/>
      <c r="UXJ46"/>
      <c r="UXK46"/>
      <c r="UXL46"/>
      <c r="UXM46"/>
      <c r="UXN46"/>
      <c r="UXO46"/>
      <c r="UXP46"/>
      <c r="UXQ46"/>
      <c r="UXR46"/>
      <c r="UXS46"/>
      <c r="UXT46"/>
      <c r="UXU46"/>
      <c r="UXV46"/>
      <c r="UXW46"/>
      <c r="UXX46"/>
      <c r="UXY46"/>
      <c r="UXZ46"/>
      <c r="UYA46"/>
      <c r="UYB46"/>
      <c r="UYC46"/>
      <c r="UYD46"/>
      <c r="UYE46"/>
      <c r="UYF46"/>
      <c r="UYG46"/>
      <c r="UYH46"/>
      <c r="UYI46"/>
      <c r="UYJ46"/>
      <c r="UYK46"/>
      <c r="UYL46"/>
      <c r="UYM46"/>
      <c r="UYN46"/>
      <c r="UYO46"/>
      <c r="UYP46"/>
      <c r="UYQ46"/>
      <c r="UYR46"/>
      <c r="UYS46"/>
      <c r="UYT46"/>
      <c r="UYU46"/>
      <c r="UYV46"/>
      <c r="UYW46"/>
      <c r="UYX46"/>
      <c r="UYY46"/>
      <c r="UYZ46"/>
      <c r="UZA46"/>
      <c r="UZB46"/>
      <c r="UZC46"/>
      <c r="UZD46"/>
      <c r="UZE46"/>
      <c r="UZF46"/>
      <c r="UZG46"/>
      <c r="UZH46"/>
      <c r="UZI46"/>
      <c r="UZJ46"/>
      <c r="UZK46"/>
      <c r="UZL46"/>
      <c r="UZM46"/>
      <c r="UZN46"/>
      <c r="UZO46"/>
      <c r="UZP46"/>
      <c r="UZQ46"/>
      <c r="UZR46"/>
      <c r="UZS46"/>
      <c r="UZT46"/>
      <c r="UZU46"/>
      <c r="UZV46"/>
      <c r="UZW46"/>
      <c r="UZX46"/>
      <c r="UZY46"/>
      <c r="UZZ46"/>
      <c r="VAA46"/>
      <c r="VAB46"/>
      <c r="VAC46"/>
      <c r="VAD46"/>
      <c r="VAE46"/>
      <c r="VAF46"/>
      <c r="VAG46"/>
      <c r="VAH46"/>
      <c r="VAI46"/>
      <c r="VAJ46"/>
      <c r="VAK46"/>
      <c r="VAL46"/>
      <c r="VAM46"/>
      <c r="VAN46"/>
      <c r="VAO46"/>
      <c r="VAP46"/>
      <c r="VAQ46"/>
      <c r="VAR46"/>
      <c r="VAS46"/>
      <c r="VAT46"/>
      <c r="VAU46"/>
      <c r="VAV46"/>
      <c r="VAW46"/>
      <c r="VAX46"/>
      <c r="VAY46"/>
      <c r="VAZ46"/>
      <c r="VBA46"/>
      <c r="VBB46"/>
      <c r="VBC46"/>
      <c r="VBD46"/>
      <c r="VBE46"/>
      <c r="VBF46"/>
      <c r="VBG46"/>
      <c r="VBH46"/>
      <c r="VBI46"/>
      <c r="VBJ46"/>
      <c r="VBK46"/>
      <c r="VBL46"/>
      <c r="VBM46"/>
      <c r="VBN46"/>
      <c r="VBO46"/>
      <c r="VBP46"/>
      <c r="VBQ46"/>
      <c r="VBR46"/>
      <c r="VBS46"/>
      <c r="VBT46"/>
      <c r="VBU46"/>
      <c r="VBV46"/>
      <c r="VBW46"/>
      <c r="VBX46"/>
      <c r="VBY46"/>
      <c r="VBZ46"/>
      <c r="VCA46"/>
      <c r="VCB46"/>
      <c r="VCC46"/>
      <c r="VCD46"/>
      <c r="VCE46"/>
      <c r="VCF46"/>
      <c r="VCG46"/>
      <c r="VCH46"/>
      <c r="VCI46"/>
      <c r="VCJ46"/>
      <c r="VCK46"/>
      <c r="VCL46"/>
      <c r="VCM46"/>
      <c r="VCN46"/>
      <c r="VCO46"/>
      <c r="VCP46"/>
      <c r="VCQ46"/>
      <c r="VCR46"/>
      <c r="VCS46"/>
      <c r="VCT46"/>
      <c r="VCU46"/>
      <c r="VCV46"/>
      <c r="VCW46"/>
      <c r="VCX46"/>
      <c r="VCY46"/>
      <c r="VCZ46"/>
      <c r="VDA46"/>
      <c r="VDB46"/>
      <c r="VDC46"/>
      <c r="VDD46"/>
      <c r="VDE46"/>
      <c r="VDF46"/>
      <c r="VDG46"/>
      <c r="VDH46"/>
      <c r="VDI46"/>
      <c r="VDJ46"/>
      <c r="VDK46"/>
      <c r="VDL46"/>
      <c r="VDM46"/>
      <c r="VDN46"/>
      <c r="VDO46"/>
      <c r="VDP46"/>
      <c r="VDQ46"/>
      <c r="VDR46"/>
      <c r="VDS46"/>
      <c r="VDT46"/>
      <c r="VDU46"/>
      <c r="VDV46"/>
      <c r="VDW46"/>
      <c r="VDX46"/>
      <c r="VDY46"/>
      <c r="VDZ46"/>
      <c r="VEA46"/>
      <c r="VEB46"/>
      <c r="VEC46"/>
      <c r="VED46"/>
      <c r="VEE46"/>
      <c r="VEF46"/>
      <c r="VEG46"/>
      <c r="VEH46"/>
      <c r="VEI46"/>
      <c r="VEJ46"/>
      <c r="VEK46"/>
      <c r="VEL46"/>
      <c r="VEM46"/>
      <c r="VEN46"/>
      <c r="VEO46"/>
      <c r="VEP46"/>
      <c r="VEQ46"/>
      <c r="VER46"/>
      <c r="VES46"/>
      <c r="VET46"/>
      <c r="VEU46"/>
      <c r="VEV46"/>
      <c r="VEW46"/>
      <c r="VEX46"/>
      <c r="VEY46"/>
      <c r="VEZ46"/>
      <c r="VFA46"/>
      <c r="VFB46"/>
      <c r="VFC46"/>
      <c r="VFD46"/>
      <c r="VFE46"/>
      <c r="VFF46"/>
      <c r="VFG46"/>
      <c r="VFH46"/>
      <c r="VFI46"/>
      <c r="VFJ46"/>
      <c r="VFK46"/>
      <c r="VFL46"/>
      <c r="VFM46"/>
      <c r="VFN46"/>
      <c r="VFO46"/>
      <c r="VFP46"/>
      <c r="VFQ46"/>
      <c r="VFR46"/>
      <c r="VFS46"/>
      <c r="VFT46"/>
      <c r="VFU46"/>
      <c r="VFV46"/>
      <c r="VFW46"/>
      <c r="VFX46"/>
      <c r="VFY46"/>
      <c r="VFZ46"/>
      <c r="VGA46"/>
      <c r="VGB46"/>
      <c r="VGC46"/>
      <c r="VGD46"/>
      <c r="VGE46"/>
      <c r="VGF46"/>
      <c r="VGG46"/>
      <c r="VGH46"/>
      <c r="VGI46"/>
      <c r="VGJ46"/>
      <c r="VGK46"/>
      <c r="VGL46"/>
      <c r="VGM46"/>
      <c r="VGN46"/>
      <c r="VGO46"/>
      <c r="VGP46"/>
      <c r="VGQ46"/>
      <c r="VGR46"/>
      <c r="VGS46"/>
      <c r="VGT46"/>
      <c r="VGU46"/>
      <c r="VGV46"/>
      <c r="VGW46"/>
      <c r="VGX46"/>
      <c r="VGY46"/>
      <c r="VGZ46"/>
      <c r="VHA46"/>
      <c r="VHB46"/>
      <c r="VHC46"/>
      <c r="VHD46"/>
      <c r="VHE46"/>
      <c r="VHF46"/>
      <c r="VHG46"/>
      <c r="VHH46"/>
      <c r="VHI46"/>
      <c r="VHJ46"/>
      <c r="VHK46"/>
      <c r="VHL46"/>
      <c r="VHM46"/>
      <c r="VHN46"/>
      <c r="VHO46"/>
      <c r="VHP46"/>
      <c r="VHQ46"/>
      <c r="VHR46"/>
      <c r="VHS46"/>
      <c r="VHT46"/>
      <c r="VHU46"/>
      <c r="VHV46"/>
      <c r="VHW46"/>
      <c r="VHX46"/>
      <c r="VHY46"/>
      <c r="VHZ46"/>
      <c r="VIA46"/>
      <c r="VIB46"/>
      <c r="VIC46"/>
      <c r="VID46"/>
      <c r="VIE46"/>
      <c r="VIF46"/>
      <c r="VIG46"/>
      <c r="VIH46"/>
      <c r="VII46"/>
      <c r="VIJ46"/>
      <c r="VIK46"/>
      <c r="VIL46"/>
      <c r="VIM46"/>
      <c r="VIN46"/>
      <c r="VIO46"/>
      <c r="VIP46"/>
      <c r="VIQ46"/>
      <c r="VIR46"/>
      <c r="VIS46"/>
      <c r="VIT46"/>
      <c r="VIU46"/>
      <c r="VIV46"/>
      <c r="VIW46"/>
      <c r="VIX46"/>
      <c r="VIY46"/>
      <c r="VIZ46"/>
      <c r="VJA46"/>
      <c r="VJB46"/>
      <c r="VJC46"/>
      <c r="VJD46"/>
      <c r="VJE46"/>
      <c r="VJF46"/>
      <c r="VJG46"/>
      <c r="VJH46"/>
      <c r="VJI46"/>
      <c r="VJJ46"/>
      <c r="VJK46"/>
      <c r="VJL46"/>
      <c r="VJM46"/>
      <c r="VJN46"/>
      <c r="VJO46"/>
      <c r="VJP46"/>
      <c r="VJQ46"/>
      <c r="VJR46"/>
      <c r="VJS46"/>
      <c r="VJT46"/>
      <c r="VJU46"/>
      <c r="VJV46"/>
      <c r="VJW46"/>
      <c r="VJX46"/>
      <c r="VJY46"/>
      <c r="VJZ46"/>
      <c r="VKA46"/>
      <c r="VKB46"/>
      <c r="VKC46"/>
      <c r="VKD46"/>
      <c r="VKE46"/>
      <c r="VKF46"/>
      <c r="VKG46"/>
      <c r="VKH46"/>
      <c r="VKI46"/>
      <c r="VKJ46"/>
      <c r="VKK46"/>
      <c r="VKL46"/>
      <c r="VKM46"/>
      <c r="VKN46"/>
      <c r="VKO46"/>
      <c r="VKP46"/>
      <c r="VKQ46"/>
      <c r="VKR46"/>
      <c r="VKS46"/>
      <c r="VKT46"/>
      <c r="VKU46"/>
      <c r="VKV46"/>
      <c r="VKW46"/>
      <c r="VKX46"/>
      <c r="VKY46"/>
      <c r="VKZ46"/>
      <c r="VLA46"/>
      <c r="VLB46"/>
      <c r="VLC46"/>
      <c r="VLD46"/>
      <c r="VLE46"/>
      <c r="VLF46"/>
      <c r="VLG46"/>
      <c r="VLH46"/>
      <c r="VLI46"/>
      <c r="VLJ46"/>
      <c r="VLK46"/>
      <c r="VLL46"/>
      <c r="VLM46"/>
      <c r="VLN46"/>
      <c r="VLO46"/>
      <c r="VLP46"/>
      <c r="VLQ46"/>
      <c r="VLR46"/>
      <c r="VLS46"/>
      <c r="VLT46"/>
      <c r="VLU46"/>
      <c r="VLV46"/>
      <c r="VLW46"/>
      <c r="VLX46"/>
      <c r="VLY46"/>
      <c r="VLZ46"/>
      <c r="VMA46"/>
      <c r="VMB46"/>
      <c r="VMC46"/>
      <c r="VMD46"/>
      <c r="VME46"/>
      <c r="VMF46"/>
      <c r="VMG46"/>
      <c r="VMH46"/>
      <c r="VMI46"/>
      <c r="VMJ46"/>
      <c r="VMK46"/>
      <c r="VML46"/>
      <c r="VMM46"/>
      <c r="VMN46"/>
      <c r="VMO46"/>
      <c r="VMP46"/>
      <c r="VMQ46"/>
      <c r="VMR46"/>
      <c r="VMS46"/>
      <c r="VMT46"/>
      <c r="VMU46"/>
      <c r="VMV46"/>
      <c r="VMW46"/>
      <c r="VMX46"/>
      <c r="VMY46"/>
      <c r="VMZ46"/>
      <c r="VNA46"/>
      <c r="VNB46"/>
      <c r="VNC46"/>
      <c r="VND46"/>
      <c r="VNE46"/>
      <c r="VNF46"/>
      <c r="VNG46"/>
      <c r="VNH46"/>
      <c r="VNI46"/>
      <c r="VNJ46"/>
      <c r="VNK46"/>
      <c r="VNL46"/>
      <c r="VNM46"/>
      <c r="VNN46"/>
      <c r="VNO46"/>
      <c r="VNP46"/>
      <c r="VNQ46"/>
      <c r="VNR46"/>
      <c r="VNS46"/>
      <c r="VNT46"/>
      <c r="VNU46"/>
      <c r="VNV46"/>
      <c r="VNW46"/>
      <c r="VNX46"/>
      <c r="VNY46"/>
      <c r="VNZ46"/>
      <c r="VOA46"/>
      <c r="VOB46"/>
      <c r="VOC46"/>
      <c r="VOD46"/>
      <c r="VOE46"/>
      <c r="VOF46"/>
      <c r="VOG46"/>
      <c r="VOH46"/>
      <c r="VOI46"/>
      <c r="VOJ46"/>
      <c r="VOK46"/>
      <c r="VOL46"/>
      <c r="VOM46"/>
      <c r="VON46"/>
      <c r="VOO46"/>
      <c r="VOP46"/>
      <c r="VOQ46"/>
      <c r="VOR46"/>
      <c r="VOS46"/>
      <c r="VOT46"/>
      <c r="VOU46"/>
      <c r="VOV46"/>
      <c r="VOW46"/>
      <c r="VOX46"/>
      <c r="VOY46"/>
      <c r="VOZ46"/>
      <c r="VPA46"/>
      <c r="VPB46"/>
      <c r="VPC46"/>
      <c r="VPD46"/>
      <c r="VPE46"/>
      <c r="VPF46"/>
      <c r="VPG46"/>
      <c r="VPH46"/>
      <c r="VPI46"/>
      <c r="VPJ46"/>
      <c r="VPK46"/>
      <c r="VPL46"/>
      <c r="VPM46"/>
      <c r="VPN46"/>
      <c r="VPO46"/>
      <c r="VPP46"/>
      <c r="VPQ46"/>
      <c r="VPR46"/>
      <c r="VPS46"/>
      <c r="VPT46"/>
      <c r="VPU46"/>
      <c r="VPV46"/>
      <c r="VPW46"/>
      <c r="VPX46"/>
      <c r="VPY46"/>
      <c r="VPZ46"/>
      <c r="VQA46"/>
      <c r="VQB46"/>
      <c r="VQC46"/>
      <c r="VQD46"/>
      <c r="VQE46"/>
      <c r="VQF46"/>
      <c r="VQG46"/>
      <c r="VQH46"/>
      <c r="VQI46"/>
      <c r="VQJ46"/>
      <c r="VQK46"/>
      <c r="VQL46"/>
      <c r="VQM46"/>
      <c r="VQN46"/>
      <c r="VQO46"/>
      <c r="VQP46"/>
      <c r="VQQ46"/>
      <c r="VQR46"/>
      <c r="VQS46"/>
      <c r="VQT46"/>
      <c r="VQU46"/>
      <c r="VQV46"/>
      <c r="VQW46"/>
      <c r="VQX46"/>
      <c r="VQY46"/>
      <c r="VQZ46"/>
      <c r="VRA46"/>
      <c r="VRB46"/>
      <c r="VRC46"/>
      <c r="VRD46"/>
      <c r="VRE46"/>
      <c r="VRF46"/>
      <c r="VRG46"/>
      <c r="VRH46"/>
      <c r="VRI46"/>
      <c r="VRJ46"/>
      <c r="VRK46"/>
      <c r="VRL46"/>
      <c r="VRM46"/>
      <c r="VRN46"/>
      <c r="VRO46"/>
      <c r="VRP46"/>
      <c r="VRQ46"/>
      <c r="VRR46"/>
      <c r="VRS46"/>
      <c r="VRT46"/>
      <c r="VRU46"/>
      <c r="VRV46"/>
      <c r="VRW46"/>
      <c r="VRX46"/>
      <c r="VRY46"/>
      <c r="VRZ46"/>
      <c r="VSA46"/>
      <c r="VSB46"/>
      <c r="VSC46"/>
      <c r="VSD46"/>
      <c r="VSE46"/>
      <c r="VSF46"/>
      <c r="VSG46"/>
      <c r="VSH46"/>
      <c r="VSI46"/>
      <c r="VSJ46"/>
      <c r="VSK46"/>
      <c r="VSL46"/>
      <c r="VSM46"/>
      <c r="VSN46"/>
      <c r="VSO46"/>
      <c r="VSP46"/>
      <c r="VSQ46"/>
      <c r="VSR46"/>
      <c r="VSS46"/>
      <c r="VST46"/>
      <c r="VSU46"/>
      <c r="VSV46"/>
      <c r="VSW46"/>
      <c r="VSX46"/>
      <c r="VSY46"/>
      <c r="VSZ46"/>
      <c r="VTA46"/>
      <c r="VTB46"/>
      <c r="VTC46"/>
      <c r="VTD46"/>
      <c r="VTE46"/>
      <c r="VTF46"/>
      <c r="VTG46"/>
      <c r="VTH46"/>
      <c r="VTI46"/>
      <c r="VTJ46"/>
      <c r="VTK46"/>
      <c r="VTL46"/>
      <c r="VTM46"/>
      <c r="VTN46"/>
      <c r="VTO46"/>
      <c r="VTP46"/>
      <c r="VTQ46"/>
      <c r="VTR46"/>
      <c r="VTS46"/>
      <c r="VTT46"/>
      <c r="VTU46"/>
      <c r="VTV46"/>
      <c r="VTW46"/>
      <c r="VTX46"/>
      <c r="VTY46"/>
      <c r="VTZ46"/>
      <c r="VUA46"/>
      <c r="VUB46"/>
      <c r="VUC46"/>
      <c r="VUD46"/>
      <c r="VUE46"/>
      <c r="VUF46"/>
      <c r="VUG46"/>
      <c r="VUH46"/>
      <c r="VUI46"/>
      <c r="VUJ46"/>
      <c r="VUK46"/>
      <c r="VUL46"/>
      <c r="VUM46"/>
      <c r="VUN46"/>
      <c r="VUO46"/>
      <c r="VUP46"/>
      <c r="VUQ46"/>
      <c r="VUR46"/>
      <c r="VUS46"/>
      <c r="VUT46"/>
      <c r="VUU46"/>
      <c r="VUV46"/>
      <c r="VUW46"/>
      <c r="VUX46"/>
      <c r="VUY46"/>
      <c r="VUZ46"/>
      <c r="VVA46"/>
      <c r="VVB46"/>
      <c r="VVC46"/>
      <c r="VVD46"/>
      <c r="VVE46"/>
      <c r="VVF46"/>
      <c r="VVG46"/>
      <c r="VVH46"/>
      <c r="VVI46"/>
      <c r="VVJ46"/>
      <c r="VVK46"/>
      <c r="VVL46"/>
      <c r="VVM46"/>
      <c r="VVN46"/>
      <c r="VVO46"/>
      <c r="VVP46"/>
      <c r="VVQ46"/>
      <c r="VVR46"/>
      <c r="VVS46"/>
      <c r="VVT46"/>
      <c r="VVU46"/>
      <c r="VVV46"/>
      <c r="VVW46"/>
      <c r="VVX46"/>
      <c r="VVY46"/>
      <c r="VVZ46"/>
      <c r="VWA46"/>
      <c r="VWB46"/>
      <c r="VWC46"/>
      <c r="VWD46"/>
      <c r="VWE46"/>
      <c r="VWF46"/>
      <c r="VWG46"/>
      <c r="VWH46"/>
      <c r="VWI46"/>
      <c r="VWJ46"/>
      <c r="VWK46"/>
      <c r="VWL46"/>
      <c r="VWM46"/>
      <c r="VWN46"/>
      <c r="VWO46"/>
      <c r="VWP46"/>
      <c r="VWQ46"/>
      <c r="VWR46"/>
      <c r="VWS46"/>
      <c r="VWT46"/>
      <c r="VWU46"/>
      <c r="VWV46"/>
      <c r="VWW46"/>
      <c r="VWX46"/>
      <c r="VWY46"/>
      <c r="VWZ46"/>
      <c r="VXA46"/>
      <c r="VXB46"/>
      <c r="VXC46"/>
      <c r="VXD46"/>
      <c r="VXE46"/>
      <c r="VXF46"/>
      <c r="VXG46"/>
      <c r="VXH46"/>
      <c r="VXI46"/>
      <c r="VXJ46"/>
      <c r="VXK46"/>
      <c r="VXL46"/>
      <c r="VXM46"/>
      <c r="VXN46"/>
      <c r="VXO46"/>
      <c r="VXP46"/>
      <c r="VXQ46"/>
      <c r="VXR46"/>
      <c r="VXS46"/>
      <c r="VXT46"/>
      <c r="VXU46"/>
      <c r="VXV46"/>
      <c r="VXW46"/>
      <c r="VXX46"/>
      <c r="VXY46"/>
      <c r="VXZ46"/>
      <c r="VYA46"/>
      <c r="VYB46"/>
      <c r="VYC46"/>
      <c r="VYD46"/>
      <c r="VYE46"/>
      <c r="VYF46"/>
      <c r="VYG46"/>
      <c r="VYH46"/>
      <c r="VYI46"/>
      <c r="VYJ46"/>
      <c r="VYK46"/>
      <c r="VYL46"/>
      <c r="VYM46"/>
      <c r="VYN46"/>
      <c r="VYO46"/>
      <c r="VYP46"/>
      <c r="VYQ46"/>
      <c r="VYR46"/>
      <c r="VYS46"/>
      <c r="VYT46"/>
      <c r="VYU46"/>
      <c r="VYV46"/>
      <c r="VYW46"/>
      <c r="VYX46"/>
      <c r="VYY46"/>
      <c r="VYZ46"/>
      <c r="VZA46"/>
      <c r="VZB46"/>
      <c r="VZC46"/>
      <c r="VZD46"/>
      <c r="VZE46"/>
      <c r="VZF46"/>
      <c r="VZG46"/>
      <c r="VZH46"/>
      <c r="VZI46"/>
      <c r="VZJ46"/>
      <c r="VZK46"/>
      <c r="VZL46"/>
      <c r="VZM46"/>
      <c r="VZN46"/>
      <c r="VZO46"/>
      <c r="VZP46"/>
      <c r="VZQ46"/>
      <c r="VZR46"/>
      <c r="VZS46"/>
      <c r="VZT46"/>
      <c r="VZU46"/>
      <c r="VZV46"/>
      <c r="VZW46"/>
      <c r="VZX46"/>
      <c r="VZY46"/>
      <c r="VZZ46"/>
      <c r="WAA46"/>
      <c r="WAB46"/>
      <c r="WAC46"/>
      <c r="WAD46"/>
      <c r="WAE46"/>
      <c r="WAF46"/>
      <c r="WAG46"/>
      <c r="WAH46"/>
      <c r="WAI46"/>
      <c r="WAJ46"/>
      <c r="WAK46"/>
      <c r="WAL46"/>
      <c r="WAM46"/>
      <c r="WAN46"/>
      <c r="WAO46"/>
      <c r="WAP46"/>
      <c r="WAQ46"/>
      <c r="WAR46"/>
      <c r="WAS46"/>
      <c r="WAT46"/>
      <c r="WAU46"/>
      <c r="WAV46"/>
      <c r="WAW46"/>
      <c r="WAX46"/>
      <c r="WAY46"/>
      <c r="WAZ46"/>
      <c r="WBA46"/>
      <c r="WBB46"/>
      <c r="WBC46"/>
      <c r="WBD46"/>
      <c r="WBE46"/>
      <c r="WBF46"/>
      <c r="WBG46"/>
      <c r="WBH46"/>
      <c r="WBI46"/>
      <c r="WBJ46"/>
      <c r="WBK46"/>
      <c r="WBL46"/>
      <c r="WBM46"/>
      <c r="WBN46"/>
      <c r="WBO46"/>
      <c r="WBP46"/>
      <c r="WBQ46"/>
      <c r="WBR46"/>
      <c r="WBS46"/>
      <c r="WBT46"/>
      <c r="WBU46"/>
      <c r="WBV46"/>
      <c r="WBW46"/>
      <c r="WBX46"/>
      <c r="WBY46"/>
      <c r="WBZ46"/>
      <c r="WCA46"/>
      <c r="WCB46"/>
      <c r="WCC46"/>
      <c r="WCD46"/>
      <c r="WCE46"/>
      <c r="WCF46"/>
      <c r="WCG46"/>
      <c r="WCH46"/>
      <c r="WCI46"/>
      <c r="WCJ46"/>
      <c r="WCK46"/>
      <c r="WCL46"/>
      <c r="WCM46"/>
      <c r="WCN46"/>
      <c r="WCO46"/>
      <c r="WCP46"/>
      <c r="WCQ46"/>
      <c r="WCR46"/>
      <c r="WCS46"/>
      <c r="WCT46"/>
      <c r="WCU46"/>
      <c r="WCV46"/>
      <c r="WCW46"/>
      <c r="WCX46"/>
      <c r="WCY46"/>
      <c r="WCZ46"/>
      <c r="WDA46"/>
      <c r="WDB46"/>
      <c r="WDC46"/>
      <c r="WDD46"/>
      <c r="WDE46"/>
      <c r="WDF46"/>
      <c r="WDG46"/>
      <c r="WDH46"/>
      <c r="WDI46"/>
      <c r="WDJ46"/>
      <c r="WDK46"/>
      <c r="WDL46"/>
      <c r="WDM46"/>
      <c r="WDN46"/>
      <c r="WDO46"/>
      <c r="WDP46"/>
      <c r="WDQ46"/>
      <c r="WDR46"/>
      <c r="WDS46"/>
      <c r="WDT46"/>
      <c r="WDU46"/>
      <c r="WDV46"/>
      <c r="WDW46"/>
      <c r="WDX46"/>
      <c r="WDY46"/>
      <c r="WDZ46"/>
      <c r="WEA46"/>
      <c r="WEB46"/>
      <c r="WEC46"/>
      <c r="WED46"/>
      <c r="WEE46"/>
      <c r="WEF46"/>
      <c r="WEG46"/>
      <c r="WEH46"/>
      <c r="WEI46"/>
      <c r="WEJ46"/>
      <c r="WEK46"/>
      <c r="WEL46"/>
      <c r="WEM46"/>
      <c r="WEN46"/>
      <c r="WEO46"/>
      <c r="WEP46"/>
      <c r="WEQ46"/>
      <c r="WER46"/>
      <c r="WES46"/>
      <c r="WET46"/>
      <c r="WEU46"/>
      <c r="WEV46"/>
      <c r="WEW46"/>
      <c r="WEX46"/>
      <c r="WEY46"/>
      <c r="WEZ46"/>
      <c r="WFA46"/>
      <c r="WFB46"/>
      <c r="WFC46"/>
      <c r="WFD46"/>
      <c r="WFE46"/>
      <c r="WFF46"/>
      <c r="WFG46"/>
      <c r="WFH46"/>
      <c r="WFI46"/>
      <c r="WFJ46"/>
      <c r="WFK46"/>
      <c r="WFL46"/>
      <c r="WFM46"/>
      <c r="WFN46"/>
      <c r="WFO46"/>
      <c r="WFP46"/>
      <c r="WFQ46"/>
      <c r="WFR46"/>
      <c r="WFS46"/>
      <c r="WFT46"/>
      <c r="WFU46"/>
      <c r="WFV46"/>
      <c r="WFW46"/>
      <c r="WFX46"/>
      <c r="WFY46"/>
      <c r="WFZ46"/>
      <c r="WGA46"/>
      <c r="WGB46"/>
      <c r="WGC46"/>
      <c r="WGD46"/>
      <c r="WGE46"/>
      <c r="WGF46"/>
      <c r="WGG46"/>
      <c r="WGH46"/>
      <c r="WGI46"/>
      <c r="WGJ46"/>
      <c r="WGK46"/>
      <c r="WGL46"/>
      <c r="WGM46"/>
      <c r="WGN46"/>
      <c r="WGO46"/>
      <c r="WGP46"/>
      <c r="WGQ46"/>
      <c r="WGR46"/>
      <c r="WGS46"/>
      <c r="WGT46"/>
      <c r="WGU46"/>
      <c r="WGV46"/>
      <c r="WGW46"/>
      <c r="WGX46"/>
      <c r="WGY46"/>
      <c r="WGZ46"/>
      <c r="WHA46"/>
      <c r="WHB46"/>
      <c r="WHC46"/>
      <c r="WHD46"/>
      <c r="WHE46"/>
      <c r="WHF46"/>
      <c r="WHG46"/>
      <c r="WHH46"/>
      <c r="WHI46"/>
      <c r="WHJ46"/>
      <c r="WHK46"/>
      <c r="WHL46"/>
      <c r="WHM46"/>
      <c r="WHN46"/>
      <c r="WHO46"/>
      <c r="WHP46"/>
      <c r="WHQ46"/>
      <c r="WHR46"/>
      <c r="WHS46"/>
      <c r="WHT46"/>
      <c r="WHU46"/>
      <c r="WHV46"/>
      <c r="WHW46"/>
      <c r="WHX46"/>
      <c r="WHY46"/>
      <c r="WHZ46"/>
      <c r="WIA46"/>
      <c r="WIB46"/>
      <c r="WIC46"/>
      <c r="WID46"/>
      <c r="WIE46"/>
      <c r="WIF46"/>
      <c r="WIG46"/>
      <c r="WIH46"/>
      <c r="WII46"/>
      <c r="WIJ46"/>
      <c r="WIK46"/>
      <c r="WIL46"/>
      <c r="WIM46"/>
      <c r="WIN46"/>
      <c r="WIO46"/>
      <c r="WIP46"/>
      <c r="WIQ46"/>
      <c r="WIR46"/>
      <c r="WIS46"/>
      <c r="WIT46"/>
      <c r="WIU46"/>
      <c r="WIV46"/>
      <c r="WIW46"/>
      <c r="WIX46"/>
      <c r="WIY46"/>
      <c r="WIZ46"/>
      <c r="WJA46"/>
      <c r="WJB46"/>
      <c r="WJC46"/>
      <c r="WJD46"/>
      <c r="WJE46"/>
      <c r="WJF46"/>
      <c r="WJG46"/>
      <c r="WJH46"/>
      <c r="WJI46"/>
      <c r="WJJ46"/>
      <c r="WJK46"/>
      <c r="WJL46"/>
      <c r="WJM46"/>
      <c r="WJN46"/>
      <c r="WJO46"/>
      <c r="WJP46"/>
      <c r="WJQ46"/>
      <c r="WJR46"/>
      <c r="WJS46"/>
      <c r="WJT46"/>
      <c r="WJU46"/>
      <c r="WJV46"/>
      <c r="WJW46"/>
      <c r="WJX46"/>
      <c r="WJY46"/>
      <c r="WJZ46"/>
      <c r="WKA46"/>
      <c r="WKB46"/>
      <c r="WKC46"/>
      <c r="WKD46"/>
      <c r="WKE46"/>
      <c r="WKF46"/>
      <c r="WKG46"/>
      <c r="WKH46"/>
      <c r="WKI46"/>
      <c r="WKJ46"/>
      <c r="WKK46"/>
      <c r="WKL46"/>
      <c r="WKM46"/>
      <c r="WKN46"/>
      <c r="WKO46"/>
      <c r="WKP46"/>
      <c r="WKQ46"/>
      <c r="WKR46"/>
      <c r="WKS46"/>
      <c r="WKT46"/>
      <c r="WKU46"/>
      <c r="WKV46"/>
      <c r="WKW46"/>
      <c r="WKX46"/>
      <c r="WKY46"/>
      <c r="WKZ46"/>
      <c r="WLA46"/>
      <c r="WLB46"/>
      <c r="WLC46"/>
      <c r="WLD46"/>
      <c r="WLE46"/>
      <c r="WLF46"/>
      <c r="WLG46"/>
      <c r="WLH46"/>
      <c r="WLI46"/>
      <c r="WLJ46"/>
      <c r="WLK46"/>
      <c r="WLL46"/>
      <c r="WLM46"/>
      <c r="WLN46"/>
      <c r="WLO46"/>
      <c r="WLP46"/>
      <c r="WLQ46"/>
      <c r="WLR46"/>
      <c r="WLS46"/>
      <c r="WLT46"/>
      <c r="WLU46"/>
      <c r="WLV46"/>
      <c r="WLW46"/>
      <c r="WLX46"/>
      <c r="WLY46"/>
      <c r="WLZ46"/>
      <c r="WMA46"/>
      <c r="WMB46"/>
      <c r="WMC46"/>
      <c r="WMD46"/>
      <c r="WME46"/>
      <c r="WMF46"/>
      <c r="WMG46"/>
      <c r="WMH46"/>
      <c r="WMI46"/>
      <c r="WMJ46"/>
      <c r="WMK46"/>
      <c r="WML46"/>
      <c r="WMM46"/>
      <c r="WMN46"/>
      <c r="WMO46"/>
      <c r="WMP46"/>
      <c r="WMQ46"/>
      <c r="WMR46"/>
      <c r="WMS46"/>
      <c r="WMT46"/>
      <c r="WMU46"/>
      <c r="WMV46"/>
      <c r="WMW46"/>
      <c r="WMX46"/>
      <c r="WMY46"/>
      <c r="WMZ46"/>
      <c r="WNA46"/>
      <c r="WNB46"/>
      <c r="WNC46"/>
      <c r="WND46"/>
      <c r="WNE46"/>
      <c r="WNF46"/>
      <c r="WNG46"/>
      <c r="WNH46"/>
      <c r="WNI46"/>
      <c r="WNJ46"/>
      <c r="WNK46"/>
      <c r="WNL46"/>
      <c r="WNM46"/>
      <c r="WNN46"/>
      <c r="WNO46"/>
      <c r="WNP46"/>
      <c r="WNQ46"/>
      <c r="WNR46"/>
      <c r="WNS46"/>
      <c r="WNT46"/>
      <c r="WNU46"/>
      <c r="WNV46"/>
      <c r="WNW46"/>
      <c r="WNX46"/>
      <c r="WNY46"/>
      <c r="WNZ46"/>
      <c r="WOA46"/>
      <c r="WOB46"/>
      <c r="WOC46"/>
      <c r="WOD46"/>
      <c r="WOE46"/>
      <c r="WOF46"/>
      <c r="WOG46"/>
      <c r="WOH46"/>
      <c r="WOI46"/>
      <c r="WOJ46"/>
      <c r="WOK46"/>
      <c r="WOL46"/>
      <c r="WOM46"/>
      <c r="WON46"/>
      <c r="WOO46"/>
      <c r="WOP46"/>
      <c r="WOQ46"/>
      <c r="WOR46"/>
      <c r="WOS46"/>
      <c r="WOT46"/>
      <c r="WOU46"/>
      <c r="WOV46"/>
      <c r="WOW46"/>
      <c r="WOX46"/>
      <c r="WOY46"/>
      <c r="WOZ46"/>
      <c r="WPA46"/>
      <c r="WPB46"/>
      <c r="WPC46"/>
      <c r="WPD46"/>
      <c r="WPE46"/>
      <c r="WPF46"/>
      <c r="WPG46"/>
      <c r="WPH46"/>
      <c r="WPI46"/>
      <c r="WPJ46"/>
      <c r="WPK46"/>
      <c r="WPL46"/>
      <c r="WPM46"/>
      <c r="WPN46"/>
      <c r="WPO46"/>
      <c r="WPP46"/>
      <c r="WPQ46"/>
      <c r="WPR46"/>
      <c r="WPS46"/>
      <c r="WPT46"/>
      <c r="WPU46"/>
      <c r="WPV46"/>
      <c r="WPW46"/>
      <c r="WPX46"/>
      <c r="WPY46"/>
      <c r="WPZ46"/>
      <c r="WQA46"/>
      <c r="WQB46"/>
      <c r="WQC46"/>
      <c r="WQD46"/>
      <c r="WQE46"/>
      <c r="WQF46"/>
      <c r="WQG46"/>
      <c r="WQH46"/>
      <c r="WQI46"/>
      <c r="WQJ46"/>
      <c r="WQK46"/>
      <c r="WQL46"/>
      <c r="WQM46"/>
      <c r="WQN46"/>
      <c r="WQO46"/>
      <c r="WQP46"/>
      <c r="WQQ46"/>
      <c r="WQR46"/>
      <c r="WQS46"/>
      <c r="WQT46"/>
      <c r="WQU46"/>
      <c r="WQV46"/>
      <c r="WQW46"/>
      <c r="WQX46"/>
      <c r="WQY46"/>
      <c r="WQZ46"/>
      <c r="WRA46"/>
      <c r="WRB46"/>
      <c r="WRC46"/>
      <c r="WRD46"/>
      <c r="WRE46"/>
      <c r="WRF46"/>
      <c r="WRG46"/>
      <c r="WRH46"/>
      <c r="WRI46"/>
      <c r="WRJ46"/>
      <c r="WRK46"/>
      <c r="WRL46"/>
      <c r="WRM46"/>
      <c r="WRN46"/>
      <c r="WRO46"/>
      <c r="WRP46"/>
      <c r="WRQ46"/>
      <c r="WRR46"/>
      <c r="WRS46"/>
      <c r="WRT46"/>
      <c r="WRU46"/>
      <c r="WRV46"/>
      <c r="WRW46"/>
      <c r="WRX46"/>
      <c r="WRY46"/>
      <c r="WRZ46"/>
      <c r="WSA46"/>
      <c r="WSB46"/>
      <c r="WSC46"/>
      <c r="WSD46"/>
      <c r="WSE46"/>
      <c r="WSF46"/>
      <c r="WSG46"/>
      <c r="WSH46"/>
      <c r="WSI46"/>
      <c r="WSJ46"/>
      <c r="WSK46"/>
      <c r="WSL46"/>
      <c r="WSM46"/>
      <c r="WSN46"/>
      <c r="WSO46"/>
      <c r="WSP46"/>
      <c r="WSQ46"/>
      <c r="WSR46"/>
      <c r="WSS46"/>
      <c r="WST46"/>
      <c r="WSU46"/>
      <c r="WSV46"/>
      <c r="WSW46"/>
      <c r="WSX46"/>
      <c r="WSY46"/>
      <c r="WSZ46"/>
      <c r="WTA46"/>
      <c r="WTB46"/>
      <c r="WTC46"/>
      <c r="WTD46"/>
      <c r="WTE46"/>
      <c r="WTF46"/>
      <c r="WTG46"/>
      <c r="WTH46"/>
      <c r="WTI46"/>
      <c r="WTJ46"/>
      <c r="WTK46"/>
      <c r="WTL46"/>
      <c r="WTM46"/>
      <c r="WTN46"/>
      <c r="WTO46"/>
      <c r="WTP46"/>
      <c r="WTQ46"/>
      <c r="WTR46"/>
      <c r="WTS46"/>
      <c r="WTT46"/>
      <c r="WTU46"/>
      <c r="WTV46"/>
      <c r="WTW46"/>
      <c r="WTX46"/>
      <c r="WTY46"/>
      <c r="WTZ46"/>
      <c r="WUA46"/>
      <c r="WUB46"/>
      <c r="WUC46"/>
      <c r="WUD46"/>
      <c r="WUE46"/>
      <c r="WUF46"/>
      <c r="WUG46"/>
      <c r="WUH46"/>
      <c r="WUI46"/>
      <c r="WUJ46"/>
      <c r="WUK46"/>
      <c r="WUL46"/>
      <c r="WUM46"/>
      <c r="WUN46"/>
      <c r="WUO46"/>
      <c r="WUP46"/>
      <c r="WUQ46"/>
      <c r="WUR46"/>
      <c r="WUS46"/>
      <c r="WUT46"/>
      <c r="WUU46"/>
      <c r="WUV46"/>
      <c r="WUW46"/>
      <c r="WUX46"/>
      <c r="WUY46"/>
      <c r="WUZ46"/>
      <c r="WVA46"/>
      <c r="WVB46"/>
      <c r="WVC46"/>
      <c r="WVD46"/>
      <c r="WVE46"/>
      <c r="WVF46"/>
      <c r="WVG46"/>
      <c r="WVH46"/>
      <c r="WVI46"/>
      <c r="WVJ46"/>
      <c r="WVK46"/>
      <c r="WVL46"/>
      <c r="WVM46"/>
      <c r="WVN46"/>
      <c r="WVO46"/>
      <c r="WVP46"/>
      <c r="WVQ46"/>
      <c r="WVR46"/>
      <c r="WVS46"/>
      <c r="WVT46"/>
      <c r="WVU46"/>
      <c r="WVV46"/>
      <c r="WVW46"/>
      <c r="WVX46"/>
      <c r="WVY46"/>
      <c r="WVZ46"/>
      <c r="WWA46"/>
      <c r="WWB46"/>
      <c r="WWC46"/>
      <c r="WWD46"/>
      <c r="WWE46"/>
      <c r="WWF46"/>
      <c r="WWG46"/>
      <c r="WWH46"/>
      <c r="WWI46"/>
      <c r="WWJ46"/>
      <c r="WWK46"/>
      <c r="WWL46"/>
      <c r="WWM46"/>
      <c r="WWN46"/>
      <c r="WWO46"/>
      <c r="WWP46"/>
      <c r="WWQ46"/>
      <c r="WWR46"/>
      <c r="WWS46"/>
      <c r="WWT46"/>
      <c r="WWU46"/>
      <c r="WWV46"/>
      <c r="WWW46"/>
      <c r="WWX46"/>
      <c r="WWY46"/>
      <c r="WWZ46"/>
      <c r="WXA46"/>
      <c r="WXB46"/>
      <c r="WXC46"/>
      <c r="WXD46"/>
      <c r="WXE46"/>
      <c r="WXF46"/>
      <c r="WXG46"/>
      <c r="WXH46"/>
      <c r="WXI46"/>
      <c r="WXJ46"/>
      <c r="WXK46"/>
      <c r="WXL46"/>
      <c r="WXM46"/>
      <c r="WXN46"/>
      <c r="WXO46"/>
      <c r="WXP46"/>
      <c r="WXQ46"/>
      <c r="WXR46"/>
      <c r="WXS46"/>
      <c r="WXT46"/>
      <c r="WXU46"/>
      <c r="WXV46"/>
      <c r="WXW46"/>
      <c r="WXX46"/>
      <c r="WXY46"/>
      <c r="WXZ46"/>
      <c r="WYA46"/>
      <c r="WYB46"/>
      <c r="WYC46"/>
      <c r="WYD46"/>
      <c r="WYE46"/>
      <c r="WYF46"/>
      <c r="WYG46"/>
      <c r="WYH46"/>
      <c r="WYI46"/>
      <c r="WYJ46"/>
      <c r="WYK46"/>
      <c r="WYL46"/>
      <c r="WYM46"/>
      <c r="WYN46"/>
      <c r="WYO46"/>
      <c r="WYP46"/>
      <c r="WYQ46"/>
      <c r="WYR46"/>
      <c r="WYS46"/>
      <c r="WYT46"/>
      <c r="WYU46"/>
      <c r="WYV46"/>
      <c r="WYW46"/>
      <c r="WYX46"/>
      <c r="WYY46"/>
      <c r="WYZ46"/>
      <c r="WZA46"/>
      <c r="WZB46"/>
      <c r="WZC46"/>
      <c r="WZD46"/>
      <c r="WZE46"/>
      <c r="WZF46"/>
      <c r="WZG46"/>
      <c r="WZH46"/>
      <c r="WZI46"/>
      <c r="WZJ46"/>
      <c r="WZK46"/>
      <c r="WZL46"/>
      <c r="WZM46"/>
      <c r="WZN46"/>
      <c r="WZO46"/>
      <c r="WZP46"/>
      <c r="WZQ46"/>
      <c r="WZR46"/>
      <c r="WZS46"/>
      <c r="WZT46"/>
      <c r="WZU46"/>
      <c r="WZV46"/>
      <c r="WZW46"/>
      <c r="WZX46"/>
      <c r="WZY46"/>
      <c r="WZZ46"/>
      <c r="XAA46"/>
      <c r="XAB46"/>
      <c r="XAC46"/>
      <c r="XAD46"/>
      <c r="XAE46"/>
      <c r="XAF46"/>
      <c r="XAG46"/>
      <c r="XAH46"/>
      <c r="XAI46"/>
      <c r="XAJ46"/>
      <c r="XAK46"/>
      <c r="XAL46"/>
      <c r="XAM46"/>
      <c r="XAN46"/>
      <c r="XAO46"/>
      <c r="XAP46"/>
      <c r="XAQ46"/>
      <c r="XAR46"/>
      <c r="XAS46"/>
      <c r="XAT46"/>
      <c r="XAU46"/>
      <c r="XAV46"/>
      <c r="XAW46"/>
      <c r="XAX46"/>
      <c r="XAY46"/>
      <c r="XAZ46"/>
      <c r="XBA46"/>
      <c r="XBB46"/>
      <c r="XBC46"/>
      <c r="XBD46"/>
      <c r="XBE46"/>
      <c r="XBF46"/>
      <c r="XBG46"/>
      <c r="XBH46"/>
      <c r="XBI46"/>
      <c r="XBJ46"/>
      <c r="XBK46"/>
      <c r="XBL46"/>
      <c r="XBM46"/>
      <c r="XBN46"/>
      <c r="XBO46"/>
      <c r="XBP46"/>
      <c r="XBQ46"/>
      <c r="XBR46"/>
      <c r="XBS46"/>
      <c r="XBT46"/>
      <c r="XBU46"/>
      <c r="XBV46"/>
      <c r="XBW46"/>
      <c r="XBX46"/>
      <c r="XBY46"/>
      <c r="XBZ46"/>
      <c r="XCA46"/>
      <c r="XCB46"/>
      <c r="XCC46"/>
      <c r="XCD46"/>
      <c r="XCE46"/>
      <c r="XCF46"/>
      <c r="XCG46"/>
      <c r="XCH46"/>
      <c r="XCI46"/>
      <c r="XCJ46"/>
      <c r="XCK46"/>
      <c r="XCL46"/>
      <c r="XCM46"/>
      <c r="XCN46"/>
      <c r="XCO46"/>
      <c r="XCP46"/>
      <c r="XCQ46"/>
      <c r="XCR46"/>
      <c r="XCS46"/>
      <c r="XCT46"/>
      <c r="XCU46"/>
      <c r="XCV46"/>
      <c r="XCW46"/>
      <c r="XCX46"/>
      <c r="XCY46"/>
      <c r="XCZ46"/>
      <c r="XDA46"/>
      <c r="XDB46"/>
      <c r="XDC46"/>
      <c r="XDD46"/>
      <c r="XDE46"/>
      <c r="XDF46"/>
      <c r="XDG46"/>
      <c r="XDH46"/>
      <c r="XDI46"/>
      <c r="XDJ46"/>
      <c r="XDK46"/>
      <c r="XDL46"/>
      <c r="XDM46"/>
      <c r="XDN46"/>
      <c r="XDO46"/>
      <c r="XDP46"/>
      <c r="XDQ46"/>
      <c r="XDR46"/>
      <c r="XDS46"/>
      <c r="XDT46"/>
      <c r="XDU46"/>
      <c r="XDV46"/>
      <c r="XDW46"/>
      <c r="XDX46"/>
      <c r="XDY46"/>
      <c r="XDZ46"/>
      <c r="XEA46"/>
      <c r="XEB46"/>
      <c r="XEC46"/>
      <c r="XED46"/>
      <c r="XEE46"/>
      <c r="XEF46"/>
      <c r="XEG46"/>
      <c r="XEH46"/>
      <c r="XEI46"/>
      <c r="XEJ46"/>
      <c r="XEK46"/>
      <c r="XEL46"/>
      <c r="XEM46"/>
      <c r="XEN46"/>
      <c r="XEO46"/>
      <c r="XEP46"/>
      <c r="XEQ46"/>
      <c r="XER46"/>
      <c r="XES46"/>
      <c r="XET46"/>
      <c r="XEU46"/>
    </row>
    <row r="47" spans="1:16375" hidden="1" x14ac:dyDescent="0.25">
      <c r="A47" s="95">
        <f t="shared" si="2"/>
        <v>46</v>
      </c>
      <c r="C47" s="66"/>
      <c r="D47" s="66"/>
      <c r="E47" s="429"/>
      <c r="F47" s="518"/>
      <c r="G47" s="645"/>
      <c r="H47" s="757"/>
      <c r="I47"/>
      <c r="J47"/>
      <c r="K47" s="963"/>
      <c r="L47" s="1176"/>
      <c r="M47" s="1207"/>
      <c r="N47" s="1235"/>
      <c r="O47" s="1313"/>
      <c r="P47" s="1466"/>
      <c r="Q47" s="1534"/>
      <c r="R47" s="1592"/>
      <c r="S47" s="1634"/>
      <c r="T47" s="1671"/>
      <c r="U47" s="1765"/>
      <c r="V47" s="1755"/>
      <c r="W47" s="1828"/>
      <c r="X47" s="1875"/>
      <c r="Y47" s="83"/>
      <c r="Z47" s="1959"/>
      <c r="AA47" s="2001"/>
      <c r="AB47" s="2043"/>
      <c r="AC47" s="2115"/>
      <c r="AD47" s="2130"/>
      <c r="AE47" s="2172"/>
      <c r="AF47" s="2216"/>
      <c r="AG47" s="54"/>
      <c r="AH47" s="2300"/>
    </row>
    <row r="48" spans="1:16375" hidden="1" x14ac:dyDescent="0.25">
      <c r="A48" s="95">
        <f t="shared" si="2"/>
        <v>47</v>
      </c>
      <c r="C48" s="66"/>
      <c r="D48" s="66"/>
      <c r="E48" s="432"/>
      <c r="F48" s="521"/>
      <c r="G48" s="645"/>
      <c r="H48" s="760"/>
      <c r="I48" s="54"/>
      <c r="J48" s="54"/>
      <c r="K48" s="966"/>
      <c r="L48" s="1179"/>
      <c r="M48" s="1210"/>
      <c r="N48" s="1238"/>
      <c r="O48" s="1316"/>
      <c r="P48" s="1469"/>
      <c r="Q48" s="1537"/>
      <c r="R48" s="1595"/>
      <c r="S48" s="1637"/>
      <c r="T48" s="1674"/>
      <c r="U48" s="1768"/>
      <c r="V48" s="1758"/>
      <c r="W48" s="1831"/>
      <c r="X48" s="1878"/>
      <c r="Y48" s="82"/>
      <c r="Z48" s="1962"/>
      <c r="AA48" s="2004"/>
      <c r="AB48" s="2046"/>
      <c r="AC48" s="2118"/>
      <c r="AD48" s="2133"/>
      <c r="AE48" s="2175"/>
      <c r="AF48" s="2219"/>
      <c r="AG48" s="54"/>
      <c r="AH48" s="2303"/>
    </row>
    <row r="49" spans="1:35" hidden="1" x14ac:dyDescent="0.25">
      <c r="A49" s="95">
        <f t="shared" si="2"/>
        <v>48</v>
      </c>
      <c r="C49" s="66"/>
      <c r="D49" s="66"/>
      <c r="E49" s="432"/>
      <c r="F49" s="521"/>
      <c r="G49" s="645"/>
      <c r="H49" s="760"/>
      <c r="I49" s="54"/>
      <c r="J49" s="54"/>
      <c r="K49" s="966"/>
      <c r="L49" s="1179"/>
      <c r="M49" s="1210"/>
      <c r="N49" s="1238"/>
      <c r="O49" s="1316"/>
      <c r="P49" s="1469"/>
      <c r="Q49" s="1537"/>
      <c r="R49" s="1595"/>
      <c r="S49" s="1637"/>
      <c r="T49" s="1674"/>
      <c r="U49" s="1768"/>
      <c r="V49" s="1758"/>
      <c r="W49" s="1831"/>
      <c r="X49" s="1878"/>
      <c r="Y49" s="82"/>
      <c r="Z49" s="1962"/>
      <c r="AA49" s="2004"/>
      <c r="AB49" s="2046"/>
      <c r="AC49" s="2118"/>
      <c r="AD49" s="2133"/>
      <c r="AE49" s="2175"/>
      <c r="AF49" s="2219"/>
      <c r="AG49" s="54"/>
      <c r="AH49" s="2303"/>
    </row>
    <row r="50" spans="1:35" hidden="1" x14ac:dyDescent="0.25">
      <c r="A50" s="95">
        <f t="shared" si="2"/>
        <v>49</v>
      </c>
      <c r="C50" s="66"/>
      <c r="D50" s="66"/>
      <c r="E50" s="429"/>
      <c r="F50" s="518"/>
      <c r="G50" s="645"/>
      <c r="H50" s="757"/>
      <c r="I50"/>
      <c r="J50"/>
      <c r="K50" s="963"/>
      <c r="L50" s="1176"/>
      <c r="M50" s="1207"/>
      <c r="N50" s="1235"/>
      <c r="O50" s="1313"/>
      <c r="P50" s="1466"/>
      <c r="Q50" s="1534"/>
      <c r="R50" s="1592"/>
      <c r="S50" s="1634"/>
      <c r="T50" s="1671"/>
      <c r="U50" s="1765"/>
      <c r="V50" s="1755"/>
      <c r="W50" s="1828"/>
      <c r="X50" s="1875"/>
      <c r="Y50" s="83"/>
      <c r="Z50" s="1959"/>
      <c r="AA50" s="2001"/>
      <c r="AB50" s="2043"/>
      <c r="AC50" s="2115"/>
      <c r="AD50" s="2130"/>
      <c r="AE50" s="2172"/>
      <c r="AF50" s="2216"/>
      <c r="AG50" s="54"/>
      <c r="AH50" s="2300"/>
    </row>
    <row r="51" spans="1:35" hidden="1" x14ac:dyDescent="0.25">
      <c r="A51" s="95">
        <f t="shared" si="2"/>
        <v>50</v>
      </c>
      <c r="C51" s="66"/>
      <c r="D51" s="66"/>
      <c r="E51" s="429"/>
      <c r="F51" s="518"/>
      <c r="G51" s="643"/>
      <c r="H51" s="757"/>
      <c r="I51"/>
      <c r="J51"/>
      <c r="K51" s="963"/>
      <c r="L51" s="1176"/>
      <c r="M51" s="1207"/>
      <c r="N51" s="1235"/>
      <c r="O51" s="1313"/>
      <c r="P51" s="1466"/>
      <c r="Q51" s="1534"/>
      <c r="R51" s="1592"/>
      <c r="S51" s="1634"/>
      <c r="T51" s="1671"/>
      <c r="U51" s="1765"/>
      <c r="V51" s="1755"/>
      <c r="W51" s="1828"/>
      <c r="X51" s="1875"/>
      <c r="Y51" s="83"/>
      <c r="Z51" s="1959"/>
      <c r="AA51" s="2001"/>
      <c r="AB51" s="2043"/>
      <c r="AC51" s="2115"/>
      <c r="AD51" s="2130"/>
      <c r="AE51" s="2172"/>
      <c r="AF51" s="2216"/>
      <c r="AG51" s="54"/>
      <c r="AH51" s="2300"/>
    </row>
    <row r="52" spans="1:35" hidden="1" x14ac:dyDescent="0.25">
      <c r="A52" s="95">
        <f t="shared" si="2"/>
        <v>51</v>
      </c>
      <c r="C52" s="71"/>
      <c r="D52" s="71"/>
      <c r="E52" s="432"/>
      <c r="F52" s="521"/>
      <c r="G52" s="645"/>
      <c r="H52" s="758"/>
      <c r="I52" s="772"/>
      <c r="J52" s="772"/>
      <c r="K52" s="964"/>
      <c r="L52" s="1177"/>
      <c r="M52" s="1208"/>
      <c r="N52" s="1236"/>
      <c r="O52" s="1314"/>
      <c r="P52" s="1467"/>
      <c r="Q52" s="1535"/>
      <c r="R52" s="1593"/>
      <c r="S52" s="1635"/>
      <c r="T52" s="1672"/>
      <c r="U52" s="1766"/>
      <c r="V52" s="1756"/>
      <c r="W52" s="1829"/>
      <c r="X52" s="1876"/>
      <c r="Y52" s="83"/>
      <c r="Z52" s="1960"/>
      <c r="AA52" s="2002"/>
      <c r="AB52" s="2044"/>
      <c r="AC52" s="2116"/>
      <c r="AD52" s="2131"/>
      <c r="AE52" s="2173"/>
      <c r="AF52" s="2217"/>
      <c r="AG52" s="772"/>
      <c r="AH52" s="2301"/>
    </row>
    <row r="53" spans="1:35" hidden="1" x14ac:dyDescent="0.25">
      <c r="A53" s="95">
        <f t="shared" si="2"/>
        <v>52</v>
      </c>
      <c r="C53" s="68"/>
      <c r="D53" s="68"/>
      <c r="E53" s="429"/>
      <c r="F53" s="518"/>
      <c r="G53" s="643"/>
      <c r="H53" s="757"/>
      <c r="I53"/>
      <c r="J53"/>
      <c r="K53" s="963"/>
      <c r="L53" s="1176"/>
      <c r="M53" s="1207"/>
      <c r="N53" s="1235"/>
      <c r="O53" s="1313"/>
      <c r="P53" s="1466"/>
      <c r="Q53" s="1534"/>
      <c r="R53" s="1592"/>
      <c r="S53" s="1634"/>
      <c r="T53" s="1671"/>
      <c r="U53" s="1765"/>
      <c r="V53" s="1755"/>
      <c r="W53" s="1828"/>
      <c r="X53" s="1875"/>
      <c r="Y53" s="83"/>
      <c r="Z53" s="1959"/>
      <c r="AA53" s="2001"/>
      <c r="AB53" s="2043"/>
      <c r="AC53" s="2115"/>
      <c r="AD53" s="2130"/>
      <c r="AE53" s="2172"/>
      <c r="AF53" s="2216"/>
      <c r="AG53"/>
      <c r="AH53" s="2300"/>
    </row>
    <row r="54" spans="1:35" hidden="1" x14ac:dyDescent="0.25">
      <c r="A54" s="95">
        <f t="shared" si="2"/>
        <v>53</v>
      </c>
      <c r="C54" s="66"/>
      <c r="D54" s="66"/>
      <c r="E54" s="430"/>
      <c r="F54" s="519"/>
      <c r="G54" s="642"/>
      <c r="H54" s="758"/>
      <c r="I54" s="772"/>
      <c r="J54" s="772"/>
      <c r="K54" s="964"/>
      <c r="L54" s="1176"/>
      <c r="M54" s="1208"/>
      <c r="N54" s="1236"/>
      <c r="O54" s="1314"/>
      <c r="P54" s="1467"/>
      <c r="Q54" s="1535"/>
      <c r="R54" s="1593"/>
      <c r="S54" s="1635"/>
      <c r="T54" s="1672"/>
      <c r="U54" s="1766"/>
      <c r="V54" s="1756"/>
      <c r="W54" s="1829"/>
      <c r="X54" s="1876"/>
      <c r="Y54" s="78"/>
      <c r="Z54" s="1960"/>
      <c r="AA54" s="2002"/>
      <c r="AB54" s="2044"/>
      <c r="AC54" s="2116"/>
      <c r="AD54" s="2131"/>
      <c r="AE54" s="2173"/>
      <c r="AF54" s="2217"/>
      <c r="AG54" s="772"/>
      <c r="AH54" s="2301"/>
    </row>
    <row r="55" spans="1:35" hidden="1" x14ac:dyDescent="0.25">
      <c r="A55" s="95">
        <f t="shared" si="2"/>
        <v>54</v>
      </c>
      <c r="C55" s="66"/>
      <c r="D55" s="66"/>
      <c r="E55" s="429"/>
      <c r="F55" s="518"/>
      <c r="G55" s="643"/>
      <c r="H55" s="757"/>
      <c r="I55"/>
      <c r="J55"/>
      <c r="K55" s="963"/>
      <c r="L55" s="1176"/>
      <c r="M55" s="1207"/>
      <c r="N55" s="1235"/>
      <c r="O55" s="1313"/>
      <c r="P55" s="1466"/>
      <c r="Q55" s="1534"/>
      <c r="R55" s="1592"/>
      <c r="S55" s="1634"/>
      <c r="T55" s="1671"/>
      <c r="U55" s="1765"/>
      <c r="V55" s="1755"/>
      <c r="W55" s="1828"/>
      <c r="X55" s="1875"/>
      <c r="Y55" s="83"/>
      <c r="Z55" s="1959"/>
      <c r="AA55" s="2001"/>
      <c r="AB55" s="2043"/>
      <c r="AC55" s="2115"/>
      <c r="AD55" s="2130"/>
      <c r="AE55" s="2172"/>
      <c r="AF55" s="2216"/>
      <c r="AG55"/>
      <c r="AH55" s="2300"/>
    </row>
    <row r="56" spans="1:35" hidden="1" x14ac:dyDescent="0.25">
      <c r="A56" s="95">
        <f t="shared" si="2"/>
        <v>55</v>
      </c>
      <c r="C56" s="66"/>
      <c r="D56" s="66"/>
      <c r="E56" s="429"/>
      <c r="F56" s="518"/>
      <c r="G56" s="643"/>
      <c r="H56" s="757"/>
      <c r="I56"/>
      <c r="J56"/>
      <c r="K56" s="963"/>
      <c r="L56" s="1176"/>
      <c r="M56" s="1207"/>
      <c r="N56" s="1235"/>
      <c r="O56" s="1313"/>
      <c r="P56" s="1466"/>
      <c r="Q56" s="1534"/>
      <c r="R56" s="1592"/>
      <c r="S56" s="1634"/>
      <c r="T56" s="1671"/>
      <c r="U56" s="1765"/>
      <c r="V56" s="1755"/>
      <c r="W56" s="1828"/>
      <c r="X56" s="1875"/>
      <c r="Y56" s="83"/>
      <c r="Z56" s="1959"/>
      <c r="AA56" s="2001"/>
      <c r="AB56" s="2043"/>
      <c r="AC56" s="2115"/>
      <c r="AD56" s="2130"/>
      <c r="AE56" s="2172"/>
      <c r="AF56" s="2216"/>
      <c r="AG56"/>
      <c r="AH56" s="2300"/>
    </row>
    <row r="57" spans="1:35" hidden="1" x14ac:dyDescent="0.25">
      <c r="A57" s="95">
        <f t="shared" si="2"/>
        <v>56</v>
      </c>
      <c r="C57" s="66"/>
      <c r="D57" s="66"/>
      <c r="E57" s="430"/>
      <c r="F57" s="519"/>
      <c r="G57" s="642"/>
      <c r="H57" s="758"/>
      <c r="I57" s="772"/>
      <c r="J57" s="772"/>
      <c r="K57" s="964"/>
      <c r="L57" s="1177"/>
      <c r="M57" s="1208"/>
      <c r="N57" s="1236"/>
      <c r="O57" s="1314"/>
      <c r="P57" s="1467"/>
      <c r="Q57" s="1535"/>
      <c r="R57" s="1593"/>
      <c r="S57" s="1635"/>
      <c r="T57" s="1672"/>
      <c r="U57" s="1766"/>
      <c r="V57" s="1756"/>
      <c r="W57" s="1829"/>
      <c r="X57" s="1876"/>
      <c r="Y57" s="83"/>
      <c r="Z57" s="1960"/>
      <c r="AA57" s="2002"/>
      <c r="AB57" s="2044"/>
      <c r="AC57" s="2116"/>
      <c r="AD57" s="2131"/>
      <c r="AE57" s="2173"/>
      <c r="AF57" s="2217"/>
      <c r="AG57" s="772"/>
      <c r="AH57" s="2301"/>
    </row>
    <row r="58" spans="1:35" hidden="1" x14ac:dyDescent="0.25">
      <c r="A58" s="95">
        <f t="shared" si="2"/>
        <v>57</v>
      </c>
      <c r="C58" s="66"/>
      <c r="D58" s="66"/>
      <c r="E58" s="431"/>
      <c r="F58" s="520"/>
      <c r="G58" s="644"/>
      <c r="H58" s="759"/>
      <c r="I58" s="299"/>
      <c r="J58" s="299"/>
      <c r="K58" s="965"/>
      <c r="L58" s="1178"/>
      <c r="M58" s="1209"/>
      <c r="N58" s="1237"/>
      <c r="O58" s="1315"/>
      <c r="P58" s="1468"/>
      <c r="Q58" s="1536"/>
      <c r="R58" s="1594"/>
      <c r="S58" s="1636"/>
      <c r="T58" s="1673"/>
      <c r="U58" s="1767"/>
      <c r="V58" s="1757"/>
      <c r="W58" s="1830"/>
      <c r="X58" s="1877"/>
      <c r="Y58" s="83"/>
      <c r="Z58" s="1961"/>
      <c r="AA58" s="2003"/>
      <c r="AB58" s="2045"/>
      <c r="AC58" s="2117"/>
      <c r="AD58" s="2132"/>
      <c r="AE58" s="2174"/>
      <c r="AF58" s="2218"/>
      <c r="AG58" s="299"/>
      <c r="AH58" s="2302"/>
    </row>
    <row r="59" spans="1:35" hidden="1" x14ac:dyDescent="0.25">
      <c r="A59" s="95">
        <f t="shared" si="2"/>
        <v>58</v>
      </c>
      <c r="C59" s="71"/>
      <c r="D59" s="71"/>
      <c r="E59" s="431"/>
      <c r="F59" s="520"/>
      <c r="G59" s="644"/>
      <c r="H59" s="759"/>
      <c r="I59" s="299"/>
      <c r="J59" s="299"/>
      <c r="K59" s="965"/>
      <c r="L59" s="1178"/>
      <c r="M59" s="1209"/>
      <c r="N59" s="1237"/>
      <c r="O59" s="1315"/>
      <c r="P59" s="1468"/>
      <c r="Q59" s="1536"/>
      <c r="R59" s="1594"/>
      <c r="S59" s="1636"/>
      <c r="T59" s="1673"/>
      <c r="U59" s="1767"/>
      <c r="V59" s="1757"/>
      <c r="W59" s="1830"/>
      <c r="X59" s="1877"/>
      <c r="Y59" s="83"/>
      <c r="Z59" s="1961"/>
      <c r="AA59" s="2003"/>
      <c r="AB59" s="2045"/>
      <c r="AC59" s="2117"/>
      <c r="AD59" s="2132"/>
      <c r="AE59" s="2174"/>
      <c r="AF59" s="2218"/>
      <c r="AG59" s="299"/>
      <c r="AH59" s="2302"/>
    </row>
    <row r="60" spans="1:35" hidden="1" x14ac:dyDescent="0.25">
      <c r="A60" s="95">
        <f t="shared" si="2"/>
        <v>59</v>
      </c>
      <c r="C60" s="68"/>
      <c r="D60" s="68"/>
      <c r="E60" s="429"/>
      <c r="F60" s="518"/>
      <c r="G60" s="643"/>
      <c r="H60" s="757"/>
      <c r="I60"/>
      <c r="J60"/>
      <c r="K60" s="963"/>
      <c r="L60" s="1176"/>
      <c r="M60" s="1207"/>
      <c r="N60" s="1235"/>
      <c r="O60" s="1313"/>
      <c r="P60" s="1466"/>
      <c r="Q60" s="1534"/>
      <c r="R60" s="1592"/>
      <c r="S60" s="1634"/>
      <c r="T60" s="1671"/>
      <c r="U60" s="1765"/>
      <c r="V60" s="1755"/>
      <c r="W60" s="1828"/>
      <c r="X60" s="1875"/>
      <c r="Y60" s="83"/>
      <c r="Z60" s="1959"/>
      <c r="AA60" s="2001"/>
      <c r="AB60" s="2043"/>
      <c r="AC60" s="2115"/>
      <c r="AD60" s="2130"/>
      <c r="AE60" s="2172"/>
      <c r="AF60" s="2216"/>
      <c r="AG60"/>
      <c r="AH60" s="2300"/>
    </row>
    <row r="61" spans="1:35" ht="15" x14ac:dyDescent="0.25">
      <c r="A61" s="95">
        <f t="shared" si="2"/>
        <v>60</v>
      </c>
      <c r="B61" s="2334" t="s">
        <v>455</v>
      </c>
      <c r="C61" s="66" t="str">
        <f>B61</f>
        <v>Indicador 8</v>
      </c>
      <c r="D61" s="66" t="s">
        <v>6</v>
      </c>
      <c r="E61" s="2339">
        <v>787</v>
      </c>
      <c r="F61" s="2339">
        <v>796</v>
      </c>
      <c r="G61" s="2339">
        <v>788</v>
      </c>
      <c r="H61" s="2339">
        <v>809</v>
      </c>
      <c r="I61" s="2339">
        <v>830</v>
      </c>
      <c r="J61" s="2339">
        <v>801</v>
      </c>
      <c r="K61" s="2339">
        <v>798</v>
      </c>
      <c r="L61" s="2339">
        <v>802</v>
      </c>
      <c r="M61" s="2339">
        <v>796</v>
      </c>
      <c r="N61" s="2339">
        <v>808</v>
      </c>
      <c r="O61" s="2339">
        <v>790</v>
      </c>
      <c r="P61" s="2339">
        <v>815</v>
      </c>
      <c r="Q61" s="2339">
        <v>803</v>
      </c>
      <c r="R61" s="2339">
        <v>802</v>
      </c>
      <c r="S61" s="2339">
        <v>813</v>
      </c>
      <c r="T61" s="2339">
        <v>796</v>
      </c>
      <c r="U61" s="2339">
        <v>814</v>
      </c>
      <c r="V61" s="2339">
        <v>825</v>
      </c>
      <c r="W61" s="2339">
        <v>779</v>
      </c>
      <c r="X61" s="2339">
        <v>800</v>
      </c>
      <c r="Y61" s="2339">
        <v>789</v>
      </c>
      <c r="Z61" s="2339">
        <v>791</v>
      </c>
      <c r="AA61" s="2339">
        <v>815</v>
      </c>
      <c r="AB61" s="2339">
        <v>799</v>
      </c>
      <c r="AC61" s="2339">
        <v>806</v>
      </c>
      <c r="AD61" s="2339">
        <v>817</v>
      </c>
      <c r="AE61" s="2339">
        <v>819</v>
      </c>
      <c r="AF61" s="2339">
        <v>804</v>
      </c>
      <c r="AG61" s="2339">
        <v>802</v>
      </c>
      <c r="AH61" s="2339">
        <v>802</v>
      </c>
      <c r="AI61" s="86"/>
    </row>
    <row r="62" spans="1:35" hidden="1" x14ac:dyDescent="0.25">
      <c r="A62" s="95">
        <f t="shared" si="2"/>
        <v>61</v>
      </c>
      <c r="C62" s="66"/>
      <c r="D62" s="66"/>
      <c r="E62" s="431"/>
      <c r="F62" s="520"/>
      <c r="G62" s="644"/>
      <c r="H62" s="759"/>
      <c r="I62" s="299"/>
      <c r="J62" s="299"/>
      <c r="K62" s="965"/>
      <c r="L62" s="1178"/>
      <c r="M62" s="1209"/>
      <c r="N62" s="1237"/>
      <c r="O62" s="1315"/>
      <c r="P62" s="1468"/>
      <c r="Q62" s="1536"/>
      <c r="R62" s="1594"/>
      <c r="S62" s="1636"/>
      <c r="T62" s="1673"/>
      <c r="U62" s="1767"/>
      <c r="V62" s="1757"/>
      <c r="W62" s="1830"/>
      <c r="X62" s="1877"/>
      <c r="Y62" s="83"/>
      <c r="Z62" s="1961"/>
      <c r="AA62" s="2003"/>
      <c r="AB62" s="2045"/>
      <c r="AC62" s="2117"/>
      <c r="AD62" s="2132"/>
      <c r="AE62" s="2174"/>
      <c r="AF62" s="2218"/>
      <c r="AG62" s="299"/>
      <c r="AH62" s="2302"/>
    </row>
    <row r="63" spans="1:35" hidden="1" x14ac:dyDescent="0.25">
      <c r="A63" s="95">
        <f t="shared" si="2"/>
        <v>62</v>
      </c>
      <c r="C63" s="66"/>
      <c r="D63" s="66"/>
      <c r="E63" s="431"/>
      <c r="F63" s="520"/>
      <c r="G63" s="644"/>
      <c r="H63" s="759"/>
      <c r="I63" s="299"/>
      <c r="J63" s="299"/>
      <c r="K63" s="965"/>
      <c r="L63" s="1178"/>
      <c r="M63" s="1209"/>
      <c r="N63" s="1237"/>
      <c r="O63" s="1315"/>
      <c r="P63" s="1468"/>
      <c r="Q63" s="1536"/>
      <c r="R63" s="1594"/>
      <c r="S63" s="1636"/>
      <c r="T63" s="1673"/>
      <c r="U63" s="1767"/>
      <c r="V63" s="1757"/>
      <c r="W63" s="1830"/>
      <c r="X63" s="1877"/>
      <c r="Y63" s="83"/>
      <c r="Z63" s="1961"/>
      <c r="AA63" s="2003"/>
      <c r="AB63" s="2045"/>
      <c r="AC63" s="2117"/>
      <c r="AD63" s="2132"/>
      <c r="AE63" s="2174"/>
      <c r="AF63" s="2218"/>
      <c r="AG63" s="299"/>
      <c r="AH63" s="2302"/>
    </row>
    <row r="64" spans="1:35" ht="15" x14ac:dyDescent="0.25">
      <c r="A64" s="95">
        <f t="shared" si="2"/>
        <v>63</v>
      </c>
      <c r="B64" s="2334" t="s">
        <v>456</v>
      </c>
      <c r="C64" s="66" t="str">
        <f>B64</f>
        <v>Indicador 9</v>
      </c>
      <c r="D64" s="66" t="s">
        <v>26</v>
      </c>
      <c r="E64" s="2340">
        <f>INDEX(Programa!46:46,MATCH(E1,Programa!3:3,0))</f>
        <v>70.583038869257948</v>
      </c>
      <c r="F64" s="2340">
        <f>INDEX(Programa!46:46,MATCH(F1,Programa!3:3,0))</f>
        <v>84.472049689440993</v>
      </c>
      <c r="G64" s="2340">
        <f>INDEX(Programa!46:46,MATCH(G1,Programa!3:3,0))</f>
        <v>73.761467889908261</v>
      </c>
      <c r="H64" s="2340">
        <f>INDEX(Programa!46:46,MATCH(H1,Programa!3:3,0))</f>
        <v>70.137693631669535</v>
      </c>
      <c r="I64" s="2340">
        <f>INDEX(Programa!46:46,MATCH(I1,Programa!3:3,0))</f>
        <v>81.827111984282908</v>
      </c>
      <c r="J64" s="2340">
        <f>INDEX(Programa!46:46,MATCH(J1,Programa!3:3,0))</f>
        <v>73.018699910952805</v>
      </c>
      <c r="K64" s="2340">
        <f>INDEX(Programa!46:46,MATCH(K1,Programa!3:3,0))</f>
        <v>71.428571428571431</v>
      </c>
      <c r="L64" s="2340">
        <f>INDEX(Programa!46:46,MATCH(L1,Programa!3:3,0))</f>
        <v>67.084377610693409</v>
      </c>
      <c r="M64" s="2340">
        <f>INDEX(Programa!46:46,MATCH(M1,Programa!3:3,0))</f>
        <v>78.7109375</v>
      </c>
      <c r="N64" s="2340">
        <f>INDEX(Programa!46:46,MATCH(N1,Programa!3:3,0))</f>
        <v>77.113010446343779</v>
      </c>
      <c r="O64" s="2340">
        <f>INDEX(Programa!46:46,MATCH(O1,Programa!3:3,0))</f>
        <v>66.283839212469246</v>
      </c>
      <c r="P64" s="2340">
        <f>INDEX(Programa!46:46,MATCH(P1,Programa!3:3,0))</f>
        <v>78.862559241706165</v>
      </c>
      <c r="Q64" s="2340">
        <f>INDEX(Programa!46:46,MATCH(Q1,Programa!3:3,0))</f>
        <v>67.990074441687341</v>
      </c>
      <c r="R64" s="2340">
        <f>INDEX(Programa!46:46,MATCH(R1,Programa!3:3,0))</f>
        <v>72.686832740213532</v>
      </c>
      <c r="S64" s="2340">
        <f>INDEX(Programa!46:46,MATCH(S1,Programa!3:3,0))</f>
        <v>77.174929840972879</v>
      </c>
      <c r="T64" s="2340">
        <f>INDEX(Programa!46:46,MATCH(T1,Programa!3:3,0))</f>
        <v>75.371747211895908</v>
      </c>
      <c r="U64" s="2340">
        <f>INDEX(Programa!46:46,MATCH(U1,Programa!3:3,0))</f>
        <v>79.002876318312559</v>
      </c>
      <c r="V64" s="2340">
        <f>INDEX(Programa!46:46,MATCH(V1,Programa!3:3,0))</f>
        <v>77.476635514018682</v>
      </c>
      <c r="W64" s="2340">
        <f>INDEX(Programa!46:46,MATCH(W1,Programa!3:3,0))</f>
        <v>73.4375</v>
      </c>
      <c r="X64" s="2340">
        <f>INDEX(Programa!46:46,MATCH(X1,Programa!3:3,0))</f>
        <v>75.563909774436084</v>
      </c>
      <c r="Y64" s="2340">
        <f>INDEX(Programa!46:46,MATCH(Y1,Programa!3:3,0))</f>
        <v>76.835081029551958</v>
      </c>
      <c r="Z64" s="2340">
        <f>INDEX(Programa!46:46,MATCH(Z1,Programa!3:3,0))</f>
        <v>87.363834422657945</v>
      </c>
      <c r="AA64" s="2340">
        <f>INDEX(Programa!46:46,MATCH(AA1,Programa!3:3,0))</f>
        <v>76.203703703703709</v>
      </c>
      <c r="AB64" s="2340">
        <f>INDEX(Programa!46:46,MATCH(AB1,Programa!3:3,0))</f>
        <v>73.132969034608379</v>
      </c>
      <c r="AC64" s="2340">
        <f>INDEX(Programa!46:46,MATCH(AC1,Programa!3:3,0))</f>
        <v>80.533596837944671</v>
      </c>
      <c r="AD64" s="2340">
        <f>INDEX(Programa!46:46,MATCH(AD1,Programa!3:3,0))</f>
        <v>75.547445255474457</v>
      </c>
      <c r="AE64" s="2340">
        <f>INDEX(Programa!46:46,MATCH(AE1,Programa!3:3,0))</f>
        <v>76.709796672828105</v>
      </c>
      <c r="AF64" s="2340">
        <f>INDEX(Programa!46:46,MATCH(AF1,Programa!3:3,0))</f>
        <v>75.092592592592595</v>
      </c>
      <c r="AG64" s="2340">
        <f>INDEX(Programa!46:46,MATCH(AG1,Programa!3:3,0))</f>
        <v>74.749316317228804</v>
      </c>
      <c r="AH64" s="2340">
        <f>INDEX(Programa!46:46,MATCH(AH1,Programa!3:3,0))</f>
        <v>71.869488536155202</v>
      </c>
      <c r="AI64" s="86"/>
    </row>
    <row r="65" spans="1:34" hidden="1" x14ac:dyDescent="0.25">
      <c r="A65" s="95">
        <f t="shared" si="2"/>
        <v>64</v>
      </c>
      <c r="C65" s="66"/>
      <c r="D65" s="66"/>
      <c r="E65" s="431"/>
      <c r="F65" s="520"/>
      <c r="G65" s="644"/>
      <c r="H65" s="759"/>
      <c r="I65" s="299"/>
      <c r="J65" s="299"/>
      <c r="K65" s="965"/>
      <c r="L65" s="1178"/>
      <c r="M65" s="1209"/>
      <c r="N65" s="1237"/>
      <c r="O65" s="1315"/>
      <c r="P65" s="1468"/>
      <c r="Q65" s="1536"/>
      <c r="R65" s="1594"/>
      <c r="S65" s="1636"/>
      <c r="T65" s="1673"/>
      <c r="U65" s="1767"/>
      <c r="V65" s="1757"/>
      <c r="W65" s="1830"/>
      <c r="X65" s="1877"/>
      <c r="Y65" s="83"/>
      <c r="Z65" s="1961"/>
      <c r="AA65" s="2003"/>
      <c r="AB65" s="2045"/>
      <c r="AC65" s="2117"/>
      <c r="AD65" s="2132"/>
      <c r="AE65" s="2174"/>
      <c r="AF65" s="2218"/>
      <c r="AG65" s="299"/>
      <c r="AH65" s="2302"/>
    </row>
    <row r="66" spans="1:34" hidden="1" x14ac:dyDescent="0.25">
      <c r="A66" s="95">
        <f t="shared" si="2"/>
        <v>65</v>
      </c>
      <c r="C66" s="66"/>
      <c r="D66" s="66"/>
      <c r="E66" s="434"/>
      <c r="F66" s="523"/>
      <c r="G66" s="647"/>
      <c r="H66" s="762"/>
      <c r="I66" s="774"/>
      <c r="J66" s="774"/>
      <c r="K66" s="968"/>
      <c r="L66" s="1181"/>
      <c r="M66" s="1212"/>
      <c r="N66" s="1240"/>
      <c r="O66" s="1318"/>
      <c r="P66" s="1471"/>
      <c r="Q66" s="1539"/>
      <c r="R66" s="1597"/>
      <c r="S66" s="1639"/>
      <c r="T66" s="1676"/>
      <c r="U66" s="1770"/>
      <c r="V66" s="1760"/>
      <c r="W66" s="1833"/>
      <c r="X66" s="1880"/>
      <c r="Y66" s="83"/>
      <c r="Z66" s="1964"/>
      <c r="AA66" s="2006"/>
      <c r="AB66" s="2048"/>
      <c r="AC66" s="2120"/>
      <c r="AD66" s="2135"/>
      <c r="AE66" s="2177"/>
      <c r="AF66" s="2221"/>
      <c r="AG66" s="774"/>
      <c r="AH66" s="2305"/>
    </row>
    <row r="67" spans="1:34" hidden="1" x14ac:dyDescent="0.25">
      <c r="A67" s="95">
        <f t="shared" si="2"/>
        <v>66</v>
      </c>
      <c r="C67" s="66"/>
      <c r="D67" s="66"/>
      <c r="E67" s="434"/>
      <c r="F67" s="523"/>
      <c r="G67" s="647"/>
      <c r="H67" s="762"/>
      <c r="I67" s="774"/>
      <c r="J67" s="774"/>
      <c r="K67" s="968"/>
      <c r="L67" s="1181"/>
      <c r="M67" s="1212"/>
      <c r="N67" s="1240"/>
      <c r="O67" s="1318"/>
      <c r="P67" s="1471"/>
      <c r="Q67" s="1539"/>
      <c r="R67" s="1597"/>
      <c r="S67" s="1639"/>
      <c r="T67" s="1676"/>
      <c r="U67" s="1770"/>
      <c r="V67" s="1760"/>
      <c r="W67" s="1833"/>
      <c r="X67" s="1880"/>
      <c r="Y67" s="83"/>
      <c r="Z67" s="1964"/>
      <c r="AA67" s="2006"/>
      <c r="AB67" s="2048"/>
      <c r="AC67" s="2120"/>
      <c r="AD67" s="2135"/>
      <c r="AE67" s="2177"/>
      <c r="AF67" s="2221"/>
      <c r="AG67" s="774"/>
      <c r="AH67" s="2305"/>
    </row>
    <row r="68" spans="1:34" hidden="1" x14ac:dyDescent="0.25">
      <c r="A68" s="95">
        <f t="shared" si="2"/>
        <v>67</v>
      </c>
      <c r="C68" s="66"/>
      <c r="D68" s="66"/>
      <c r="E68" s="434"/>
      <c r="F68" s="523"/>
      <c r="G68" s="647"/>
      <c r="H68" s="762"/>
      <c r="I68" s="774"/>
      <c r="J68" s="774"/>
      <c r="K68" s="968"/>
      <c r="L68" s="1181"/>
      <c r="M68" s="1212"/>
      <c r="N68" s="1240"/>
      <c r="O68" s="1318"/>
      <c r="P68" s="1471"/>
      <c r="Q68" s="1539"/>
      <c r="R68" s="1597"/>
      <c r="S68" s="1639"/>
      <c r="T68" s="1676"/>
      <c r="U68" s="1770"/>
      <c r="V68" s="1760"/>
      <c r="W68" s="1833"/>
      <c r="X68" s="1880"/>
      <c r="Y68" s="83"/>
      <c r="Z68" s="1964"/>
      <c r="AA68" s="2006"/>
      <c r="AB68" s="2048"/>
      <c r="AC68" s="2120"/>
      <c r="AD68" s="2135"/>
      <c r="AE68" s="2177"/>
      <c r="AF68" s="2221"/>
      <c r="AG68" s="774"/>
      <c r="AH68" s="2305"/>
    </row>
    <row r="69" spans="1:34" hidden="1" x14ac:dyDescent="0.25">
      <c r="A69" s="95">
        <f t="shared" ref="A69:A132" si="3">A68+1</f>
        <v>68</v>
      </c>
      <c r="C69" s="66"/>
      <c r="D69" s="66"/>
      <c r="E69" s="434"/>
      <c r="F69" s="523"/>
      <c r="G69" s="647"/>
      <c r="H69" s="762"/>
      <c r="I69" s="774"/>
      <c r="J69" s="774"/>
      <c r="K69" s="968"/>
      <c r="L69" s="1181"/>
      <c r="M69" s="1212"/>
      <c r="N69" s="1240"/>
      <c r="O69" s="1318"/>
      <c r="P69" s="1471"/>
      <c r="Q69" s="1539"/>
      <c r="R69" s="1597"/>
      <c r="S69" s="1639"/>
      <c r="T69" s="1676"/>
      <c r="U69" s="1770"/>
      <c r="V69" s="1760"/>
      <c r="W69" s="1833"/>
      <c r="X69" s="1880"/>
      <c r="Y69" s="83"/>
      <c r="Z69" s="1964"/>
      <c r="AA69" s="2006"/>
      <c r="AB69" s="2048"/>
      <c r="AC69" s="2120"/>
      <c r="AD69" s="2135"/>
      <c r="AE69" s="2177"/>
      <c r="AF69" s="2221"/>
      <c r="AG69" s="774"/>
      <c r="AH69" s="2305"/>
    </row>
    <row r="70" spans="1:34" hidden="1" x14ac:dyDescent="0.25">
      <c r="A70" s="95">
        <f t="shared" si="3"/>
        <v>69</v>
      </c>
      <c r="C70" s="66"/>
      <c r="D70" s="66"/>
      <c r="E70" s="431"/>
      <c r="F70" s="520"/>
      <c r="G70" s="644"/>
      <c r="H70" s="759"/>
      <c r="I70" s="299"/>
      <c r="J70" s="299"/>
      <c r="K70" s="965"/>
      <c r="L70" s="1178"/>
      <c r="M70" s="1209"/>
      <c r="N70" s="1237"/>
      <c r="O70" s="1315"/>
      <c r="P70" s="1468"/>
      <c r="Q70" s="1536"/>
      <c r="R70" s="1594"/>
      <c r="S70" s="1636"/>
      <c r="T70" s="1673"/>
      <c r="U70" s="1767"/>
      <c r="V70" s="1757"/>
      <c r="W70" s="1830"/>
      <c r="X70" s="1877"/>
      <c r="Y70" s="83"/>
      <c r="Z70" s="1961"/>
      <c r="AA70" s="2003"/>
      <c r="AB70" s="2045"/>
      <c r="AC70" s="2117"/>
      <c r="AD70" s="2132"/>
      <c r="AE70" s="2174"/>
      <c r="AF70" s="2218"/>
      <c r="AG70" s="299"/>
      <c r="AH70" s="2302"/>
    </row>
    <row r="71" spans="1:34" hidden="1" x14ac:dyDescent="0.25">
      <c r="A71" s="95">
        <f t="shared" si="3"/>
        <v>70</v>
      </c>
      <c r="C71" s="66"/>
      <c r="D71" s="66"/>
      <c r="E71" s="431"/>
      <c r="F71" s="520"/>
      <c r="G71" s="644"/>
      <c r="H71" s="759"/>
      <c r="I71" s="299"/>
      <c r="J71" s="299"/>
      <c r="K71" s="965"/>
      <c r="L71" s="1178"/>
      <c r="M71" s="1209"/>
      <c r="N71" s="1237"/>
      <c r="O71" s="1315"/>
      <c r="P71" s="1468"/>
      <c r="Q71" s="1536"/>
      <c r="R71" s="1594"/>
      <c r="S71" s="1636"/>
      <c r="T71" s="1673"/>
      <c r="U71" s="1767"/>
      <c r="V71" s="1757"/>
      <c r="W71" s="1830"/>
      <c r="X71" s="1877"/>
      <c r="Y71" s="83"/>
      <c r="Z71" s="1961"/>
      <c r="AA71" s="2003"/>
      <c r="AB71" s="2045"/>
      <c r="AC71" s="2117"/>
      <c r="AD71" s="2132"/>
      <c r="AE71" s="2174"/>
      <c r="AF71" s="2218"/>
      <c r="AG71" s="299"/>
      <c r="AH71" s="2302"/>
    </row>
    <row r="72" spans="1:34" hidden="1" x14ac:dyDescent="0.25">
      <c r="A72" s="95">
        <f t="shared" si="3"/>
        <v>71</v>
      </c>
      <c r="C72" s="71"/>
      <c r="D72" s="71"/>
      <c r="E72" s="431"/>
      <c r="F72" s="520"/>
      <c r="G72" s="644"/>
      <c r="H72" s="759"/>
      <c r="I72" s="299"/>
      <c r="J72" s="299"/>
      <c r="K72" s="965"/>
      <c r="L72" s="1178"/>
      <c r="M72" s="1209"/>
      <c r="N72" s="1237"/>
      <c r="O72" s="1315"/>
      <c r="P72" s="1468"/>
      <c r="Q72" s="1536"/>
      <c r="R72" s="1594"/>
      <c r="S72" s="1636"/>
      <c r="T72" s="1673"/>
      <c r="U72" s="1767"/>
      <c r="V72" s="1757"/>
      <c r="W72" s="1830"/>
      <c r="X72" s="1877"/>
      <c r="Y72" s="83"/>
      <c r="Z72" s="1961"/>
      <c r="AA72" s="2003"/>
      <c r="AB72" s="2045"/>
      <c r="AC72" s="2117"/>
      <c r="AD72" s="2132"/>
      <c r="AE72" s="2174"/>
      <c r="AF72" s="2218"/>
      <c r="AG72" s="299"/>
      <c r="AH72" s="2302"/>
    </row>
    <row r="73" spans="1:34" hidden="1" x14ac:dyDescent="0.25">
      <c r="A73" s="95">
        <f t="shared" si="3"/>
        <v>72</v>
      </c>
      <c r="B73" s="83"/>
      <c r="C73" s="68"/>
      <c r="D73" s="68"/>
      <c r="E73" s="429"/>
      <c r="F73" s="518"/>
      <c r="G73" s="643"/>
      <c r="H73" s="757"/>
      <c r="I73"/>
      <c r="J73"/>
      <c r="K73" s="963"/>
      <c r="L73" s="1176"/>
      <c r="M73" s="1207"/>
      <c r="N73" s="1235"/>
      <c r="O73" s="1313"/>
      <c r="P73" s="1466"/>
      <c r="Q73" s="1534"/>
      <c r="R73" s="1592"/>
      <c r="S73" s="1634"/>
      <c r="T73" s="1671"/>
      <c r="U73" s="1765"/>
      <c r="V73" s="1755"/>
      <c r="W73" s="1828"/>
      <c r="X73" s="1875"/>
      <c r="Y73" s="83"/>
      <c r="Z73" s="1959"/>
      <c r="AA73" s="2001"/>
      <c r="AB73" s="2043"/>
      <c r="AC73" s="2115"/>
      <c r="AD73" s="2130"/>
      <c r="AE73" s="2172"/>
      <c r="AF73" s="2216"/>
      <c r="AG73"/>
      <c r="AH73" s="2300"/>
    </row>
    <row r="74" spans="1:34" hidden="1" x14ac:dyDescent="0.25">
      <c r="A74" s="95">
        <f t="shared" si="3"/>
        <v>73</v>
      </c>
      <c r="B74" s="83"/>
      <c r="C74" s="66"/>
      <c r="D74" s="66"/>
      <c r="E74" s="431"/>
      <c r="F74" s="520"/>
      <c r="G74" s="644"/>
      <c r="H74" s="759"/>
      <c r="I74" s="299"/>
      <c r="J74" s="299"/>
      <c r="K74" s="965"/>
      <c r="L74" s="1178"/>
      <c r="M74" s="1209"/>
      <c r="N74" s="1237"/>
      <c r="O74" s="1315"/>
      <c r="P74" s="1468"/>
      <c r="Q74" s="1536"/>
      <c r="R74" s="1594"/>
      <c r="S74" s="1636"/>
      <c r="T74" s="1673"/>
      <c r="U74" s="1767"/>
      <c r="V74" s="1757"/>
      <c r="W74" s="1830"/>
      <c r="X74" s="1877"/>
      <c r="Y74" s="83"/>
      <c r="Z74" s="1961"/>
      <c r="AA74" s="2003"/>
      <c r="AB74" s="2045"/>
      <c r="AC74" s="2117"/>
      <c r="AD74" s="2132"/>
      <c r="AE74" s="2174"/>
      <c r="AF74" s="2218"/>
      <c r="AG74" s="299"/>
      <c r="AH74" s="2302"/>
    </row>
    <row r="75" spans="1:34" hidden="1" x14ac:dyDescent="0.25">
      <c r="A75" s="95">
        <f t="shared" si="3"/>
        <v>74</v>
      </c>
      <c r="B75" s="83"/>
      <c r="C75" s="66"/>
      <c r="D75" s="66"/>
      <c r="E75" s="430"/>
      <c r="F75" s="519"/>
      <c r="G75" s="642"/>
      <c r="H75" s="758"/>
      <c r="I75" s="772"/>
      <c r="J75" s="772"/>
      <c r="K75" s="964"/>
      <c r="L75" s="1177"/>
      <c r="M75" s="1208"/>
      <c r="N75" s="1236"/>
      <c r="O75" s="1314"/>
      <c r="P75" s="1467"/>
      <c r="Q75" s="1535"/>
      <c r="R75" s="1593"/>
      <c r="S75" s="1635"/>
      <c r="T75" s="1672"/>
      <c r="U75" s="1766"/>
      <c r="V75" s="1756"/>
      <c r="W75" s="1829"/>
      <c r="X75" s="1876"/>
      <c r="Y75" s="83"/>
      <c r="Z75" s="1960"/>
      <c r="AA75" s="2002"/>
      <c r="AB75" s="2044"/>
      <c r="AC75" s="2116"/>
      <c r="AD75" s="2131"/>
      <c r="AE75" s="2173"/>
      <c r="AF75" s="2217"/>
      <c r="AG75" s="772"/>
      <c r="AH75" s="2301"/>
    </row>
    <row r="76" spans="1:34" hidden="1" x14ac:dyDescent="0.25">
      <c r="A76" s="95">
        <f t="shared" si="3"/>
        <v>75</v>
      </c>
      <c r="B76" s="83"/>
      <c r="C76" s="66"/>
      <c r="D76" s="66"/>
      <c r="E76" s="430"/>
      <c r="F76" s="519"/>
      <c r="G76" s="642"/>
      <c r="H76" s="758"/>
      <c r="I76" s="772"/>
      <c r="J76" s="772"/>
      <c r="K76" s="964"/>
      <c r="L76" s="1177"/>
      <c r="M76" s="1208"/>
      <c r="N76" s="1236"/>
      <c r="O76" s="1314"/>
      <c r="P76" s="1467"/>
      <c r="Q76" s="1535"/>
      <c r="R76" s="1593"/>
      <c r="S76" s="1635"/>
      <c r="T76" s="1672"/>
      <c r="U76" s="1766"/>
      <c r="V76" s="1756"/>
      <c r="W76" s="1829"/>
      <c r="X76" s="1876"/>
      <c r="Y76" s="83"/>
      <c r="Z76" s="1960"/>
      <c r="AA76" s="2002"/>
      <c r="AB76" s="2044"/>
      <c r="AC76" s="2116"/>
      <c r="AD76" s="2131"/>
      <c r="AE76" s="2173"/>
      <c r="AF76" s="2217"/>
      <c r="AG76" s="772"/>
      <c r="AH76" s="2301"/>
    </row>
    <row r="77" spans="1:34" hidden="1" x14ac:dyDescent="0.25">
      <c r="A77" s="95">
        <f t="shared" si="3"/>
        <v>76</v>
      </c>
      <c r="B77" s="83"/>
      <c r="C77" s="66"/>
      <c r="D77" s="66"/>
      <c r="E77" s="430"/>
      <c r="F77" s="519"/>
      <c r="G77" s="642"/>
      <c r="H77" s="758"/>
      <c r="I77" s="772"/>
      <c r="J77" s="772"/>
      <c r="K77" s="964"/>
      <c r="L77" s="1177"/>
      <c r="M77" s="1208"/>
      <c r="N77" s="1236"/>
      <c r="O77" s="1314"/>
      <c r="P77" s="1467"/>
      <c r="Q77" s="1535"/>
      <c r="R77" s="1593"/>
      <c r="S77" s="1635"/>
      <c r="T77" s="1672"/>
      <c r="U77" s="1766"/>
      <c r="V77" s="1756"/>
      <c r="W77" s="1829"/>
      <c r="X77" s="1876"/>
      <c r="Y77" s="83"/>
      <c r="Z77" s="1960"/>
      <c r="AA77" s="2002"/>
      <c r="AB77" s="2044"/>
      <c r="AC77" s="2116"/>
      <c r="AD77" s="2131"/>
      <c r="AE77" s="2173"/>
      <c r="AF77" s="2217"/>
      <c r="AG77" s="772"/>
      <c r="AH77" s="2301"/>
    </row>
    <row r="78" spans="1:34" hidden="1" x14ac:dyDescent="0.25">
      <c r="A78" s="95">
        <f t="shared" si="3"/>
        <v>77</v>
      </c>
      <c r="B78" s="83"/>
      <c r="C78" s="66"/>
      <c r="D78" s="66"/>
      <c r="E78" s="430"/>
      <c r="F78" s="519"/>
      <c r="G78" s="642"/>
      <c r="H78" s="758"/>
      <c r="I78" s="772"/>
      <c r="J78" s="772"/>
      <c r="K78" s="964"/>
      <c r="L78" s="1177"/>
      <c r="M78" s="1208"/>
      <c r="N78" s="1236"/>
      <c r="O78" s="1314"/>
      <c r="P78" s="1467"/>
      <c r="Q78" s="1535"/>
      <c r="R78" s="1593"/>
      <c r="S78" s="1635"/>
      <c r="T78" s="1672"/>
      <c r="U78" s="1766"/>
      <c r="V78" s="1756"/>
      <c r="W78" s="1829"/>
      <c r="X78" s="1876"/>
      <c r="Y78" s="83"/>
      <c r="Z78" s="1960"/>
      <c r="AA78" s="2002"/>
      <c r="AB78" s="2044"/>
      <c r="AC78" s="2116"/>
      <c r="AD78" s="2131"/>
      <c r="AE78" s="2173"/>
      <c r="AF78" s="2217"/>
      <c r="AG78" s="772"/>
      <c r="AH78" s="2301"/>
    </row>
    <row r="79" spans="1:34" hidden="1" x14ac:dyDescent="0.25">
      <c r="A79" s="95">
        <f t="shared" si="3"/>
        <v>78</v>
      </c>
      <c r="B79" s="83"/>
      <c r="C79" s="66"/>
      <c r="D79" s="66"/>
      <c r="E79" s="430"/>
      <c r="F79" s="519"/>
      <c r="G79" s="642"/>
      <c r="H79" s="758"/>
      <c r="I79" s="772"/>
      <c r="J79" s="772"/>
      <c r="K79" s="964"/>
      <c r="L79" s="1177"/>
      <c r="M79" s="1208"/>
      <c r="N79" s="1236"/>
      <c r="O79" s="1314"/>
      <c r="P79" s="1467"/>
      <c r="Q79" s="1535"/>
      <c r="R79" s="1593"/>
      <c r="S79" s="1635"/>
      <c r="T79" s="1672"/>
      <c r="U79" s="1766"/>
      <c r="V79" s="1756"/>
      <c r="W79" s="1829"/>
      <c r="X79" s="1876"/>
      <c r="Y79" s="83"/>
      <c r="Z79" s="1960"/>
      <c r="AA79" s="2002"/>
      <c r="AB79" s="2044"/>
      <c r="AC79" s="2116"/>
      <c r="AD79" s="2131"/>
      <c r="AE79" s="2173"/>
      <c r="AF79" s="2217"/>
      <c r="AG79" s="772"/>
      <c r="AH79" s="2301"/>
    </row>
    <row r="80" spans="1:34" hidden="1" x14ac:dyDescent="0.25">
      <c r="A80" s="95">
        <f t="shared" si="3"/>
        <v>79</v>
      </c>
      <c r="B80" s="83"/>
      <c r="C80" s="66"/>
      <c r="D80" s="66"/>
      <c r="E80" s="431"/>
      <c r="F80" s="520"/>
      <c r="G80" s="644"/>
      <c r="H80" s="759"/>
      <c r="I80" s="299"/>
      <c r="J80" s="299"/>
      <c r="K80" s="965"/>
      <c r="L80" s="1178"/>
      <c r="M80" s="1209"/>
      <c r="N80" s="1237"/>
      <c r="O80" s="1315"/>
      <c r="P80" s="1468"/>
      <c r="Q80" s="1536"/>
      <c r="R80" s="1594"/>
      <c r="S80" s="1636"/>
      <c r="T80" s="1673"/>
      <c r="U80" s="1767"/>
      <c r="V80" s="1757"/>
      <c r="W80" s="1830"/>
      <c r="X80" s="1877"/>
      <c r="Y80" s="83"/>
      <c r="Z80" s="1961"/>
      <c r="AA80" s="2003"/>
      <c r="AB80" s="2045"/>
      <c r="AC80" s="2117"/>
      <c r="AD80" s="2132"/>
      <c r="AE80" s="2174"/>
      <c r="AF80" s="2218"/>
      <c r="AG80" s="299"/>
      <c r="AH80" s="2302"/>
    </row>
    <row r="81" spans="1:34" hidden="1" x14ac:dyDescent="0.25">
      <c r="A81" s="95">
        <f t="shared" si="3"/>
        <v>80</v>
      </c>
      <c r="B81" s="83"/>
      <c r="C81" s="73"/>
      <c r="D81" s="73"/>
      <c r="E81" s="431"/>
      <c r="F81" s="520"/>
      <c r="G81" s="644"/>
      <c r="H81" s="759"/>
      <c r="I81" s="299"/>
      <c r="J81" s="299"/>
      <c r="K81" s="965"/>
      <c r="L81" s="1178"/>
      <c r="M81" s="1209"/>
      <c r="N81" s="1237"/>
      <c r="O81" s="1315"/>
      <c r="P81" s="1468"/>
      <c r="Q81" s="1536"/>
      <c r="R81" s="1594"/>
      <c r="S81" s="1636"/>
      <c r="T81" s="1673"/>
      <c r="U81" s="1767"/>
      <c r="V81" s="1757"/>
      <c r="W81" s="1830"/>
      <c r="X81" s="1877"/>
      <c r="Y81" s="83"/>
      <c r="Z81" s="1961"/>
      <c r="AA81" s="2003"/>
      <c r="AB81" s="2045"/>
      <c r="AC81" s="2117"/>
      <c r="AD81" s="2132"/>
      <c r="AE81" s="2174"/>
      <c r="AF81" s="2218"/>
      <c r="AG81" s="299"/>
      <c r="AH81" s="2302"/>
    </row>
    <row r="82" spans="1:34" hidden="1" x14ac:dyDescent="0.25">
      <c r="A82" s="95">
        <f t="shared" si="3"/>
        <v>81</v>
      </c>
      <c r="B82" s="83"/>
      <c r="C82" s="68"/>
      <c r="D82" s="68"/>
      <c r="E82" s="429"/>
      <c r="F82" s="518"/>
      <c r="G82" s="643"/>
      <c r="H82" s="757"/>
      <c r="I82"/>
      <c r="J82"/>
      <c r="K82" s="963"/>
      <c r="L82" s="1176"/>
      <c r="M82" s="1207"/>
      <c r="N82" s="1235"/>
      <c r="O82" s="1313"/>
      <c r="P82" s="1466"/>
      <c r="Q82" s="1534"/>
      <c r="R82" s="1592"/>
      <c r="S82" s="1634"/>
      <c r="T82" s="1671"/>
      <c r="U82" s="1765"/>
      <c r="V82" s="1755"/>
      <c r="W82" s="1828"/>
      <c r="X82" s="1875"/>
      <c r="Y82" s="83"/>
      <c r="Z82" s="1959"/>
      <c r="AA82" s="2001"/>
      <c r="AB82" s="2043"/>
      <c r="AC82" s="2115"/>
      <c r="AD82" s="2130"/>
      <c r="AE82" s="2172"/>
      <c r="AF82" s="2216"/>
      <c r="AG82"/>
      <c r="AH82" s="2300"/>
    </row>
    <row r="83" spans="1:34" hidden="1" x14ac:dyDescent="0.25">
      <c r="A83" s="95">
        <f t="shared" si="3"/>
        <v>82</v>
      </c>
      <c r="B83" s="83"/>
      <c r="C83" s="66"/>
      <c r="D83" s="66"/>
      <c r="E83" s="430"/>
      <c r="F83" s="519"/>
      <c r="G83" s="642"/>
      <c r="H83" s="758"/>
      <c r="I83" s="772"/>
      <c r="J83" s="772"/>
      <c r="K83" s="964"/>
      <c r="L83" s="1177"/>
      <c r="M83" s="1208"/>
      <c r="N83" s="1236"/>
      <c r="O83" s="1314"/>
      <c r="P83" s="1467"/>
      <c r="Q83" s="1535"/>
      <c r="R83" s="1593"/>
      <c r="S83" s="1635"/>
      <c r="T83" s="1672"/>
      <c r="U83" s="1766"/>
      <c r="V83" s="1756"/>
      <c r="W83" s="1829"/>
      <c r="X83" s="1876"/>
      <c r="Y83" s="78"/>
      <c r="Z83" s="1960"/>
      <c r="AA83" s="2002"/>
      <c r="AB83" s="2044"/>
      <c r="AC83" s="2116"/>
      <c r="AD83" s="2131"/>
      <c r="AE83" s="2173"/>
      <c r="AF83" s="2217"/>
      <c r="AG83" s="772"/>
      <c r="AH83" s="2301"/>
    </row>
    <row r="84" spans="1:34" hidden="1" x14ac:dyDescent="0.25">
      <c r="A84" s="95">
        <f t="shared" si="3"/>
        <v>83</v>
      </c>
      <c r="B84" s="83"/>
      <c r="C84" s="66"/>
      <c r="D84" s="66"/>
      <c r="E84" s="431"/>
      <c r="F84" s="520"/>
      <c r="G84" s="644"/>
      <c r="H84" s="759"/>
      <c r="I84" s="299"/>
      <c r="J84" s="299"/>
      <c r="K84" s="965"/>
      <c r="L84" s="1178"/>
      <c r="M84" s="1209"/>
      <c r="N84" s="1237"/>
      <c r="O84" s="1315"/>
      <c r="P84" s="1468"/>
      <c r="Q84" s="1536"/>
      <c r="R84" s="1594"/>
      <c r="S84" s="1636"/>
      <c r="T84" s="1673"/>
      <c r="U84" s="1767"/>
      <c r="V84" s="1757"/>
      <c r="W84" s="1830"/>
      <c r="X84" s="1877"/>
      <c r="Y84" s="83"/>
      <c r="Z84" s="1961"/>
      <c r="AA84" s="2003"/>
      <c r="AB84" s="2045"/>
      <c r="AC84" s="2117"/>
      <c r="AD84" s="2132"/>
      <c r="AE84" s="2174"/>
      <c r="AF84" s="2218"/>
      <c r="AG84" s="299"/>
      <c r="AH84" s="2302"/>
    </row>
    <row r="85" spans="1:34" hidden="1" x14ac:dyDescent="0.25">
      <c r="A85" s="95">
        <f t="shared" si="3"/>
        <v>84</v>
      </c>
      <c r="B85" s="83"/>
      <c r="C85" s="66"/>
      <c r="D85" s="66"/>
      <c r="E85" s="431"/>
      <c r="F85" s="520"/>
      <c r="G85" s="644"/>
      <c r="H85" s="759"/>
      <c r="I85" s="299"/>
      <c r="J85" s="299"/>
      <c r="K85" s="965"/>
      <c r="L85" s="1178"/>
      <c r="M85" s="1209"/>
      <c r="N85" s="1237"/>
      <c r="O85" s="1315"/>
      <c r="P85" s="1468"/>
      <c r="Q85" s="1536"/>
      <c r="R85" s="1594"/>
      <c r="S85" s="1636"/>
      <c r="T85" s="1673"/>
      <c r="U85" s="1767"/>
      <c r="V85" s="1757"/>
      <c r="W85" s="1830"/>
      <c r="X85" s="1877"/>
      <c r="Y85" s="83"/>
      <c r="Z85" s="1961"/>
      <c r="AA85" s="2003"/>
      <c r="AB85" s="2045"/>
      <c r="AC85" s="2117"/>
      <c r="AD85" s="2132"/>
      <c r="AE85" s="2174"/>
      <c r="AF85" s="2218"/>
      <c r="AG85" s="299"/>
      <c r="AH85" s="2302"/>
    </row>
    <row r="86" spans="1:34" hidden="1" x14ac:dyDescent="0.25">
      <c r="A86" s="95">
        <f t="shared" si="3"/>
        <v>85</v>
      </c>
      <c r="B86" s="83"/>
      <c r="C86" s="66"/>
      <c r="D86" s="66"/>
      <c r="E86" s="431"/>
      <c r="F86" s="520"/>
      <c r="G86" s="644"/>
      <c r="H86" s="759"/>
      <c r="I86" s="299"/>
      <c r="J86" s="299"/>
      <c r="K86" s="965"/>
      <c r="L86" s="1178"/>
      <c r="M86" s="1209"/>
      <c r="N86" s="1237"/>
      <c r="O86" s="1315"/>
      <c r="P86" s="1468"/>
      <c r="Q86" s="1536"/>
      <c r="R86" s="1594"/>
      <c r="S86" s="1636"/>
      <c r="T86" s="1673"/>
      <c r="U86" s="1767"/>
      <c r="V86" s="1757"/>
      <c r="W86" s="1830"/>
      <c r="X86" s="1877"/>
      <c r="Y86" s="83"/>
      <c r="Z86" s="1961"/>
      <c r="AA86" s="2003"/>
      <c r="AB86" s="2045"/>
      <c r="AC86" s="2117"/>
      <c r="AD86" s="2132"/>
      <c r="AE86" s="2174"/>
      <c r="AF86" s="2218"/>
      <c r="AG86" s="299"/>
      <c r="AH86" s="2302"/>
    </row>
    <row r="87" spans="1:34" hidden="1" x14ac:dyDescent="0.25">
      <c r="A87" s="95">
        <f t="shared" si="3"/>
        <v>86</v>
      </c>
      <c r="B87" s="83"/>
      <c r="C87" s="66"/>
      <c r="D87" s="66"/>
      <c r="E87" s="432"/>
      <c r="F87" s="521"/>
      <c r="G87" s="645"/>
      <c r="H87" s="760"/>
      <c r="I87" s="54"/>
      <c r="J87" s="54"/>
      <c r="K87" s="966"/>
      <c r="L87" s="1179"/>
      <c r="M87" s="1210"/>
      <c r="N87" s="1238"/>
      <c r="O87" s="1316"/>
      <c r="P87" s="1469"/>
      <c r="Q87" s="1537"/>
      <c r="R87" s="1595"/>
      <c r="S87" s="1637"/>
      <c r="T87" s="1674"/>
      <c r="U87" s="1768"/>
      <c r="V87" s="1758"/>
      <c r="W87" s="1831"/>
      <c r="X87" s="1878"/>
      <c r="Y87" s="83"/>
      <c r="Z87" s="1962"/>
      <c r="AA87" s="2004"/>
      <c r="AB87" s="2046"/>
      <c r="AC87" s="2118"/>
      <c r="AD87" s="2133"/>
      <c r="AE87" s="2175"/>
      <c r="AF87" s="2219"/>
      <c r="AG87" s="54"/>
      <c r="AH87" s="2303"/>
    </row>
    <row r="88" spans="1:34" hidden="1" x14ac:dyDescent="0.25">
      <c r="A88" s="95">
        <f t="shared" si="3"/>
        <v>87</v>
      </c>
      <c r="B88" s="83"/>
      <c r="C88" s="66"/>
      <c r="D88" s="66"/>
      <c r="E88" s="431"/>
      <c r="F88" s="520"/>
      <c r="G88" s="644"/>
      <c r="H88" s="759"/>
      <c r="I88" s="299"/>
      <c r="J88" s="299"/>
      <c r="K88" s="965"/>
      <c r="L88" s="1178"/>
      <c r="M88" s="1209"/>
      <c r="N88" s="1237"/>
      <c r="O88" s="1315"/>
      <c r="P88" s="1468"/>
      <c r="Q88" s="1536"/>
      <c r="R88" s="1594"/>
      <c r="S88" s="1636"/>
      <c r="T88" s="1673"/>
      <c r="U88" s="1767"/>
      <c r="V88" s="1757"/>
      <c r="W88" s="1830"/>
      <c r="X88" s="1877"/>
      <c r="Y88" s="83"/>
      <c r="Z88" s="1961"/>
      <c r="AA88" s="2003"/>
      <c r="AB88" s="2045"/>
      <c r="AC88" s="2117"/>
      <c r="AD88" s="2132"/>
      <c r="AE88" s="2174"/>
      <c r="AF88" s="2218"/>
      <c r="AG88" s="299"/>
      <c r="AH88" s="2302"/>
    </row>
    <row r="89" spans="1:34" hidden="1" x14ac:dyDescent="0.25">
      <c r="A89" s="95">
        <f t="shared" si="3"/>
        <v>88</v>
      </c>
      <c r="B89" s="83"/>
      <c r="C89" s="66"/>
      <c r="D89" s="66"/>
      <c r="E89" s="431"/>
      <c r="F89" s="520"/>
      <c r="G89" s="644"/>
      <c r="H89" s="759"/>
      <c r="I89" s="299"/>
      <c r="J89" s="299"/>
      <c r="K89" s="965"/>
      <c r="L89" s="1178"/>
      <c r="M89" s="1209"/>
      <c r="N89" s="1237"/>
      <c r="O89" s="1315"/>
      <c r="P89" s="1468"/>
      <c r="Q89" s="1536"/>
      <c r="R89" s="1594"/>
      <c r="S89" s="1636"/>
      <c r="T89" s="1673"/>
      <c r="U89" s="1767"/>
      <c r="V89" s="1757"/>
      <c r="W89" s="1830"/>
      <c r="X89" s="1877"/>
      <c r="Y89" s="83"/>
      <c r="Z89" s="1961"/>
      <c r="AA89" s="2003"/>
      <c r="AB89" s="2045"/>
      <c r="AC89" s="2117"/>
      <c r="AD89" s="2132"/>
      <c r="AE89" s="2174"/>
      <c r="AF89" s="2218"/>
      <c r="AG89" s="299"/>
      <c r="AH89" s="2302"/>
    </row>
    <row r="90" spans="1:34" hidden="1" x14ac:dyDescent="0.25">
      <c r="A90" s="95">
        <f t="shared" si="3"/>
        <v>89</v>
      </c>
      <c r="B90" s="83"/>
      <c r="C90" s="66"/>
      <c r="D90" s="66"/>
      <c r="E90" s="431"/>
      <c r="F90" s="520"/>
      <c r="G90" s="644"/>
      <c r="H90" s="759"/>
      <c r="I90" s="299"/>
      <c r="J90" s="299"/>
      <c r="K90" s="965"/>
      <c r="L90" s="1178"/>
      <c r="M90" s="1209"/>
      <c r="N90" s="1237"/>
      <c r="O90" s="1315"/>
      <c r="P90" s="1468"/>
      <c r="Q90" s="1536"/>
      <c r="R90" s="1594"/>
      <c r="S90" s="1636"/>
      <c r="T90" s="1673"/>
      <c r="U90" s="1767"/>
      <c r="V90" s="1757"/>
      <c r="W90" s="1830"/>
      <c r="X90" s="1877"/>
      <c r="Y90" s="83"/>
      <c r="Z90" s="1961"/>
      <c r="AA90" s="2003"/>
      <c r="AB90" s="2045"/>
      <c r="AC90" s="2117"/>
      <c r="AD90" s="2132"/>
      <c r="AE90" s="2174"/>
      <c r="AF90" s="2218"/>
      <c r="AG90" s="299"/>
      <c r="AH90" s="2302"/>
    </row>
    <row r="91" spans="1:34" hidden="1" x14ac:dyDescent="0.25">
      <c r="A91" s="95">
        <f t="shared" si="3"/>
        <v>90</v>
      </c>
      <c r="B91" s="83"/>
      <c r="C91" s="71"/>
      <c r="D91" s="71"/>
      <c r="E91" s="430"/>
      <c r="F91" s="519"/>
      <c r="G91" s="642"/>
      <c r="H91" s="758"/>
      <c r="I91" s="772"/>
      <c r="J91" s="772"/>
      <c r="K91" s="964"/>
      <c r="L91" s="1177"/>
      <c r="M91" s="1208"/>
      <c r="N91" s="1236"/>
      <c r="O91" s="1314"/>
      <c r="P91" s="1467"/>
      <c r="Q91" s="1535"/>
      <c r="R91" s="1593"/>
      <c r="S91" s="1635"/>
      <c r="T91" s="1672"/>
      <c r="U91" s="1766"/>
      <c r="V91" s="1756"/>
      <c r="W91" s="1829"/>
      <c r="X91" s="1876"/>
      <c r="Y91" s="83"/>
      <c r="Z91" s="1960"/>
      <c r="AA91" s="2002"/>
      <c r="AB91" s="2044"/>
      <c r="AC91" s="2116"/>
      <c r="AD91" s="2131"/>
      <c r="AE91" s="2173"/>
      <c r="AF91" s="2217"/>
      <c r="AG91" s="772"/>
      <c r="AH91" s="2301"/>
    </row>
    <row r="92" spans="1:34" hidden="1" x14ac:dyDescent="0.25">
      <c r="A92" s="95">
        <f t="shared" si="3"/>
        <v>91</v>
      </c>
      <c r="B92" s="83"/>
      <c r="C92" s="68"/>
      <c r="D92" s="68"/>
      <c r="E92" s="429"/>
      <c r="F92" s="518"/>
      <c r="G92" s="643"/>
      <c r="H92" s="757"/>
      <c r="I92"/>
      <c r="J92"/>
      <c r="K92" s="963"/>
      <c r="L92" s="1176"/>
      <c r="M92" s="1207"/>
      <c r="N92" s="1235"/>
      <c r="O92" s="1313"/>
      <c r="P92" s="1466"/>
      <c r="Q92" s="1534"/>
      <c r="R92" s="1592"/>
      <c r="S92" s="1634"/>
      <c r="T92" s="1671"/>
      <c r="U92" s="1765"/>
      <c r="V92" s="1755"/>
      <c r="W92" s="1828"/>
      <c r="X92" s="1875"/>
      <c r="Y92" s="83"/>
      <c r="Z92" s="1959"/>
      <c r="AA92" s="2001"/>
      <c r="AB92" s="2043"/>
      <c r="AC92" s="2115"/>
      <c r="AD92" s="2130"/>
      <c r="AE92" s="2172"/>
      <c r="AF92" s="2216"/>
      <c r="AG92"/>
      <c r="AH92" s="2300"/>
    </row>
    <row r="93" spans="1:34" hidden="1" x14ac:dyDescent="0.25">
      <c r="A93" s="95">
        <f t="shared" si="3"/>
        <v>92</v>
      </c>
      <c r="B93" s="83"/>
      <c r="C93" s="71"/>
      <c r="D93" s="71"/>
      <c r="E93" s="431"/>
      <c r="F93" s="520"/>
      <c r="G93" s="644"/>
      <c r="H93" s="759"/>
      <c r="I93" s="299"/>
      <c r="J93" s="299"/>
      <c r="K93" s="965"/>
      <c r="L93" s="1178"/>
      <c r="M93" s="1209"/>
      <c r="N93" s="1237"/>
      <c r="O93" s="1315"/>
      <c r="P93" s="1468"/>
      <c r="Q93" s="1536"/>
      <c r="R93" s="1594"/>
      <c r="S93" s="1636"/>
      <c r="T93" s="1673"/>
      <c r="U93" s="1767"/>
      <c r="V93" s="1757"/>
      <c r="W93" s="1830"/>
      <c r="X93" s="1877"/>
      <c r="Y93" s="83"/>
      <c r="Z93" s="1961"/>
      <c r="AA93" s="2003"/>
      <c r="AB93" s="2045"/>
      <c r="AC93" s="2117"/>
      <c r="AD93" s="2132"/>
      <c r="AE93" s="2174"/>
      <c r="AF93" s="2218"/>
      <c r="AG93" s="299"/>
      <c r="AH93" s="2302"/>
    </row>
    <row r="94" spans="1:34" hidden="1" x14ac:dyDescent="0.25">
      <c r="A94" s="95">
        <f t="shared" si="3"/>
        <v>93</v>
      </c>
      <c r="B94" s="83"/>
      <c r="C94" s="66"/>
      <c r="D94" s="66"/>
      <c r="E94" s="431"/>
      <c r="F94" s="520"/>
      <c r="G94" s="644"/>
      <c r="H94" s="759"/>
      <c r="I94" s="299"/>
      <c r="J94" s="299"/>
      <c r="K94" s="965"/>
      <c r="L94" s="1178"/>
      <c r="M94" s="1209"/>
      <c r="N94" s="1237"/>
      <c r="O94" s="1315"/>
      <c r="P94" s="1468"/>
      <c r="Q94" s="1536"/>
      <c r="R94" s="1594"/>
      <c r="S94" s="1636"/>
      <c r="T94" s="1673"/>
      <c r="U94" s="1767"/>
      <c r="V94" s="1757"/>
      <c r="W94" s="1830"/>
      <c r="X94" s="1877"/>
      <c r="Y94" s="83"/>
      <c r="Z94" s="1961"/>
      <c r="AA94" s="2003"/>
      <c r="AB94" s="2045"/>
      <c r="AC94" s="2117"/>
      <c r="AD94" s="2132"/>
      <c r="AE94" s="2174"/>
      <c r="AF94" s="2218"/>
      <c r="AG94" s="299"/>
      <c r="AH94" s="2302"/>
    </row>
    <row r="95" spans="1:34" hidden="1" x14ac:dyDescent="0.25">
      <c r="A95" s="95">
        <f t="shared" si="3"/>
        <v>94</v>
      </c>
      <c r="B95" s="83"/>
      <c r="C95" s="71"/>
      <c r="D95" s="71"/>
      <c r="E95" s="431"/>
      <c r="F95" s="520"/>
      <c r="G95" s="644"/>
      <c r="H95" s="759"/>
      <c r="I95" s="299"/>
      <c r="J95" s="299"/>
      <c r="K95" s="965"/>
      <c r="L95" s="1178"/>
      <c r="M95" s="1209"/>
      <c r="N95" s="1237"/>
      <c r="O95" s="1315"/>
      <c r="P95" s="1468"/>
      <c r="Q95" s="1536"/>
      <c r="R95" s="1594"/>
      <c r="S95" s="1636"/>
      <c r="T95" s="1673"/>
      <c r="U95" s="1767"/>
      <c r="V95" s="1757"/>
      <c r="W95" s="1830"/>
      <c r="X95" s="1877"/>
      <c r="Y95" s="83"/>
      <c r="Z95" s="1961"/>
      <c r="AA95" s="2003"/>
      <c r="AB95" s="2045"/>
      <c r="AC95" s="2117"/>
      <c r="AD95" s="2132"/>
      <c r="AE95" s="2174"/>
      <c r="AF95" s="2218"/>
      <c r="AG95" s="299"/>
      <c r="AH95" s="2302"/>
    </row>
    <row r="96" spans="1:34" hidden="1" x14ac:dyDescent="0.25">
      <c r="A96" s="95">
        <f t="shared" si="3"/>
        <v>95</v>
      </c>
      <c r="B96" s="83"/>
      <c r="C96" s="66"/>
      <c r="D96" s="66"/>
      <c r="E96" s="431"/>
      <c r="F96" s="520"/>
      <c r="G96" s="644"/>
      <c r="H96" s="759"/>
      <c r="I96" s="299"/>
      <c r="J96" s="299"/>
      <c r="K96" s="965"/>
      <c r="L96" s="1178"/>
      <c r="M96" s="1209"/>
      <c r="N96" s="1237"/>
      <c r="O96" s="1315"/>
      <c r="P96" s="1468"/>
      <c r="Q96" s="1536"/>
      <c r="R96" s="1594"/>
      <c r="S96" s="1636"/>
      <c r="T96" s="1673"/>
      <c r="U96" s="1767"/>
      <c r="V96" s="1757"/>
      <c r="W96" s="1830"/>
      <c r="X96" s="1877"/>
      <c r="Y96" s="83"/>
      <c r="Z96" s="1961"/>
      <c r="AA96" s="2003"/>
      <c r="AB96" s="2045"/>
      <c r="AC96" s="2117"/>
      <c r="AD96" s="2132"/>
      <c r="AE96" s="2174"/>
      <c r="AF96" s="2218"/>
      <c r="AG96" s="299"/>
      <c r="AH96" s="2302"/>
    </row>
    <row r="97" spans="1:34" hidden="1" x14ac:dyDescent="0.25">
      <c r="A97" s="95">
        <f t="shared" si="3"/>
        <v>96</v>
      </c>
      <c r="B97" s="83"/>
      <c r="C97" s="66"/>
      <c r="D97" s="66"/>
      <c r="E97" s="431"/>
      <c r="F97" s="520"/>
      <c r="G97" s="644"/>
      <c r="H97" s="759"/>
      <c r="I97" s="299"/>
      <c r="J97" s="299"/>
      <c r="K97" s="965"/>
      <c r="L97" s="1178"/>
      <c r="M97" s="1209"/>
      <c r="N97" s="1237"/>
      <c r="O97" s="1315"/>
      <c r="P97" s="1468"/>
      <c r="Q97" s="1536"/>
      <c r="R97" s="1594"/>
      <c r="S97" s="1636"/>
      <c r="T97" s="1673"/>
      <c r="U97" s="1767"/>
      <c r="V97" s="1757"/>
      <c r="W97" s="1830"/>
      <c r="X97" s="1877"/>
      <c r="Y97" s="83"/>
      <c r="Z97" s="1961"/>
      <c r="AA97" s="2003"/>
      <c r="AB97" s="2045"/>
      <c r="AC97" s="2117"/>
      <c r="AD97" s="2132"/>
      <c r="AE97" s="2174"/>
      <c r="AF97" s="2218"/>
      <c r="AG97" s="299"/>
      <c r="AH97" s="2302"/>
    </row>
    <row r="98" spans="1:34" hidden="1" x14ac:dyDescent="0.25">
      <c r="A98" s="95">
        <f t="shared" si="3"/>
        <v>97</v>
      </c>
      <c r="B98" s="83"/>
      <c r="C98" s="66"/>
      <c r="D98" s="66"/>
      <c r="E98" s="431"/>
      <c r="F98" s="520"/>
      <c r="G98" s="644"/>
      <c r="H98" s="759"/>
      <c r="I98" s="299"/>
      <c r="J98" s="299"/>
      <c r="K98" s="965"/>
      <c r="L98" s="1178"/>
      <c r="M98" s="1209"/>
      <c r="N98" s="1237"/>
      <c r="O98" s="1315"/>
      <c r="P98" s="1468"/>
      <c r="Q98" s="1536"/>
      <c r="R98" s="1594"/>
      <c r="S98" s="1636"/>
      <c r="T98" s="1673"/>
      <c r="U98" s="1767"/>
      <c r="V98" s="1757"/>
      <c r="W98" s="1830"/>
      <c r="X98" s="1877"/>
      <c r="Y98" s="83"/>
      <c r="Z98" s="1961"/>
      <c r="AA98" s="2003"/>
      <c r="AB98" s="2045"/>
      <c r="AC98" s="2117"/>
      <c r="AD98" s="2132"/>
      <c r="AE98" s="2174"/>
      <c r="AF98" s="2218"/>
      <c r="AG98" s="299"/>
      <c r="AH98" s="2302"/>
    </row>
    <row r="99" spans="1:34" hidden="1" x14ac:dyDescent="0.25">
      <c r="A99" s="95">
        <f t="shared" si="3"/>
        <v>98</v>
      </c>
      <c r="B99" s="83"/>
      <c r="C99" s="66"/>
      <c r="D99" s="66"/>
      <c r="E99" s="431"/>
      <c r="F99" s="520"/>
      <c r="G99" s="644"/>
      <c r="H99" s="759"/>
      <c r="I99" s="299"/>
      <c r="J99" s="299"/>
      <c r="K99" s="965"/>
      <c r="L99" s="1178"/>
      <c r="M99" s="1209"/>
      <c r="N99" s="1237"/>
      <c r="O99" s="1315"/>
      <c r="P99" s="1468"/>
      <c r="Q99" s="1536"/>
      <c r="R99" s="1594"/>
      <c r="S99" s="1636"/>
      <c r="T99" s="1673"/>
      <c r="U99" s="1767"/>
      <c r="V99" s="1757"/>
      <c r="W99" s="1830"/>
      <c r="X99" s="1877"/>
      <c r="Y99" s="83"/>
      <c r="Z99" s="1961"/>
      <c r="AA99" s="2003"/>
      <c r="AB99" s="2045"/>
      <c r="AC99" s="2117"/>
      <c r="AD99" s="2132"/>
      <c r="AE99" s="2174"/>
      <c r="AF99" s="2218"/>
      <c r="AG99" s="299"/>
      <c r="AH99" s="2302"/>
    </row>
    <row r="100" spans="1:34" hidden="1" x14ac:dyDescent="0.25">
      <c r="A100" s="95">
        <f t="shared" si="3"/>
        <v>99</v>
      </c>
      <c r="B100" s="83"/>
      <c r="C100" s="71"/>
      <c r="D100" s="71"/>
      <c r="E100" s="431"/>
      <c r="F100" s="520"/>
      <c r="G100" s="644"/>
      <c r="H100" s="759"/>
      <c r="I100" s="299"/>
      <c r="J100" s="299"/>
      <c r="K100" s="965"/>
      <c r="L100" s="1178"/>
      <c r="M100" s="1209"/>
      <c r="N100" s="1237"/>
      <c r="O100" s="1315"/>
      <c r="P100" s="1468"/>
      <c r="Q100" s="1536"/>
      <c r="R100" s="1594"/>
      <c r="S100" s="1636"/>
      <c r="T100" s="1673"/>
      <c r="U100" s="1767"/>
      <c r="V100" s="1757"/>
      <c r="W100" s="1830"/>
      <c r="X100" s="1877"/>
      <c r="Y100" s="83"/>
      <c r="Z100" s="1961"/>
      <c r="AA100" s="2003"/>
      <c r="AB100" s="2045"/>
      <c r="AC100" s="2117"/>
      <c r="AD100" s="2132"/>
      <c r="AE100" s="2174"/>
      <c r="AF100" s="2218"/>
      <c r="AG100" s="299"/>
      <c r="AH100" s="2302"/>
    </row>
    <row r="101" spans="1:34" hidden="1" x14ac:dyDescent="0.25">
      <c r="A101" s="95">
        <f t="shared" si="3"/>
        <v>100</v>
      </c>
      <c r="B101" s="83"/>
      <c r="C101" s="68"/>
      <c r="D101" s="68"/>
      <c r="E101" s="429"/>
      <c r="F101" s="518"/>
      <c r="G101" s="643"/>
      <c r="H101" s="757"/>
      <c r="I101"/>
      <c r="J101"/>
      <c r="K101" s="963"/>
      <c r="L101" s="1176"/>
      <c r="M101" s="1207"/>
      <c r="N101" s="1235"/>
      <c r="O101" s="1313"/>
      <c r="P101" s="1466"/>
      <c r="Q101" s="1534"/>
      <c r="R101" s="1592"/>
      <c r="S101" s="1634"/>
      <c r="T101" s="1671"/>
      <c r="U101" s="1765"/>
      <c r="V101" s="1755"/>
      <c r="W101" s="1828"/>
      <c r="X101" s="1875"/>
      <c r="Y101" s="83"/>
      <c r="Z101" s="1959"/>
      <c r="AA101" s="2001"/>
      <c r="AB101" s="2043"/>
      <c r="AC101" s="2115"/>
      <c r="AD101" s="2130"/>
      <c r="AE101" s="2172"/>
      <c r="AF101" s="2216"/>
      <c r="AG101"/>
      <c r="AH101" s="2300"/>
    </row>
    <row r="102" spans="1:34" hidden="1" x14ac:dyDescent="0.25">
      <c r="A102" s="95">
        <f t="shared" si="3"/>
        <v>101</v>
      </c>
      <c r="B102" s="83"/>
      <c r="C102" s="66"/>
      <c r="D102" s="66"/>
      <c r="E102" s="431"/>
      <c r="F102" s="520"/>
      <c r="G102" s="644"/>
      <c r="H102" s="759"/>
      <c r="I102" s="299"/>
      <c r="J102" s="299"/>
      <c r="K102" s="965"/>
      <c r="L102" s="1178"/>
      <c r="M102" s="1209"/>
      <c r="N102" s="1237"/>
      <c r="O102" s="1315"/>
      <c r="P102" s="1468"/>
      <c r="Q102" s="1536"/>
      <c r="R102" s="1594"/>
      <c r="S102" s="1636"/>
      <c r="T102" s="1673"/>
      <c r="U102" s="1767"/>
      <c r="V102" s="1757"/>
      <c r="W102" s="1830"/>
      <c r="X102" s="1877"/>
      <c r="Y102" s="83"/>
      <c r="Z102" s="1961"/>
      <c r="AA102" s="2003"/>
      <c r="AB102" s="2045"/>
      <c r="AC102" s="2117"/>
      <c r="AD102" s="2132"/>
      <c r="AE102" s="2174"/>
      <c r="AF102" s="2218"/>
      <c r="AG102" s="299"/>
      <c r="AH102" s="2302"/>
    </row>
    <row r="103" spans="1:34" hidden="1" x14ac:dyDescent="0.25">
      <c r="A103" s="95">
        <f t="shared" si="3"/>
        <v>102</v>
      </c>
      <c r="B103" s="83"/>
      <c r="C103" s="66"/>
      <c r="D103" s="66"/>
      <c r="E103" s="431"/>
      <c r="F103" s="520"/>
      <c r="G103" s="644"/>
      <c r="H103" s="759"/>
      <c r="I103" s="299"/>
      <c r="J103" s="299"/>
      <c r="K103" s="965"/>
      <c r="L103" s="1178"/>
      <c r="M103" s="1209"/>
      <c r="N103" s="1237"/>
      <c r="O103" s="1315"/>
      <c r="P103" s="1468"/>
      <c r="Q103" s="1536"/>
      <c r="R103" s="1594"/>
      <c r="S103" s="1636"/>
      <c r="T103" s="1673"/>
      <c r="U103" s="1767"/>
      <c r="V103" s="1757"/>
      <c r="W103" s="1830"/>
      <c r="X103" s="1877"/>
      <c r="Y103" s="83"/>
      <c r="Z103" s="1961"/>
      <c r="AA103" s="2003"/>
      <c r="AB103" s="2045"/>
      <c r="AC103" s="2117"/>
      <c r="AD103" s="2132"/>
      <c r="AE103" s="2174"/>
      <c r="AF103" s="2218"/>
      <c r="AG103" s="299"/>
      <c r="AH103" s="2302"/>
    </row>
    <row r="104" spans="1:34" hidden="1" x14ac:dyDescent="0.25">
      <c r="A104" s="95">
        <f t="shared" si="3"/>
        <v>103</v>
      </c>
      <c r="B104" s="83"/>
      <c r="C104" s="66"/>
      <c r="D104" s="66"/>
      <c r="E104" s="431"/>
      <c r="F104" s="520"/>
      <c r="G104" s="644"/>
      <c r="H104" s="759"/>
      <c r="I104" s="299"/>
      <c r="J104" s="299"/>
      <c r="K104" s="965"/>
      <c r="L104" s="1178"/>
      <c r="M104" s="1209"/>
      <c r="N104" s="1237"/>
      <c r="O104" s="1315"/>
      <c r="P104" s="1468"/>
      <c r="Q104" s="1536"/>
      <c r="R104" s="1594"/>
      <c r="S104" s="1636"/>
      <c r="T104" s="1673"/>
      <c r="U104" s="1767"/>
      <c r="V104" s="1757"/>
      <c r="W104" s="1830"/>
      <c r="X104" s="1877"/>
      <c r="Y104" s="83"/>
      <c r="Z104" s="1961"/>
      <c r="AA104" s="2003"/>
      <c r="AB104" s="2045"/>
      <c r="AC104" s="2117"/>
      <c r="AD104" s="2132"/>
      <c r="AE104" s="2174"/>
      <c r="AF104" s="2218"/>
      <c r="AG104" s="299"/>
      <c r="AH104" s="2302"/>
    </row>
    <row r="105" spans="1:34" hidden="1" x14ac:dyDescent="0.25">
      <c r="A105" s="95">
        <f t="shared" si="3"/>
        <v>104</v>
      </c>
      <c r="B105" s="83"/>
      <c r="C105" s="71"/>
      <c r="D105" s="71"/>
      <c r="E105" s="431"/>
      <c r="F105" s="520"/>
      <c r="G105" s="644"/>
      <c r="H105" s="759"/>
      <c r="I105" s="299"/>
      <c r="J105" s="299"/>
      <c r="K105" s="965"/>
      <c r="L105" s="1178"/>
      <c r="M105" s="1209"/>
      <c r="N105" s="1237"/>
      <c r="O105" s="1315"/>
      <c r="P105" s="1468"/>
      <c r="Q105" s="1536"/>
      <c r="R105" s="1594"/>
      <c r="S105" s="1636"/>
      <c r="T105" s="1673"/>
      <c r="U105" s="1767"/>
      <c r="V105" s="1757"/>
      <c r="W105" s="1830"/>
      <c r="X105" s="1877"/>
      <c r="Y105" s="83"/>
      <c r="Z105" s="1961"/>
      <c r="AA105" s="2003"/>
      <c r="AB105" s="2045"/>
      <c r="AC105" s="2117"/>
      <c r="AD105" s="2132"/>
      <c r="AE105" s="2174"/>
      <c r="AF105" s="2218"/>
      <c r="AG105" s="299"/>
      <c r="AH105" s="2302"/>
    </row>
    <row r="106" spans="1:34" hidden="1" x14ac:dyDescent="0.25">
      <c r="A106" s="95">
        <f t="shared" si="3"/>
        <v>105</v>
      </c>
      <c r="B106" s="83"/>
      <c r="C106" s="68"/>
      <c r="D106" s="68"/>
      <c r="E106" s="429"/>
      <c r="F106" s="518"/>
      <c r="G106" s="643"/>
      <c r="H106" s="757"/>
      <c r="I106"/>
      <c r="J106"/>
      <c r="K106" s="963"/>
      <c r="L106" s="1176"/>
      <c r="M106" s="1207"/>
      <c r="N106" s="1235"/>
      <c r="O106" s="1313"/>
      <c r="P106" s="1466"/>
      <c r="Q106" s="1534"/>
      <c r="R106" s="1592"/>
      <c r="S106" s="1634"/>
      <c r="T106" s="1671"/>
      <c r="U106" s="1765"/>
      <c r="V106" s="1755"/>
      <c r="W106" s="1828"/>
      <c r="X106" s="1875"/>
      <c r="Y106" s="83"/>
      <c r="Z106" s="1959"/>
      <c r="AA106" s="2001"/>
      <c r="AB106" s="2043"/>
      <c r="AC106" s="2115"/>
      <c r="AD106" s="2130"/>
      <c r="AE106" s="2172"/>
      <c r="AF106" s="2216"/>
      <c r="AG106"/>
      <c r="AH106" s="2300"/>
    </row>
    <row r="107" spans="1:34" hidden="1" x14ac:dyDescent="0.25">
      <c r="A107" s="95">
        <f t="shared" si="3"/>
        <v>106</v>
      </c>
      <c r="B107" s="83"/>
      <c r="C107" s="66"/>
      <c r="D107" s="66"/>
      <c r="E107" s="431"/>
      <c r="F107" s="520"/>
      <c r="G107" s="644"/>
      <c r="H107" s="759"/>
      <c r="I107" s="299"/>
      <c r="J107" s="299"/>
      <c r="K107" s="965"/>
      <c r="L107" s="1178"/>
      <c r="M107" s="1209"/>
      <c r="N107" s="1237"/>
      <c r="O107" s="1315"/>
      <c r="P107" s="1468"/>
      <c r="Q107" s="1536"/>
      <c r="R107" s="1594"/>
      <c r="S107" s="1636"/>
      <c r="T107" s="1673"/>
      <c r="U107" s="1767"/>
      <c r="V107" s="1757"/>
      <c r="W107" s="1830"/>
      <c r="X107" s="1877"/>
      <c r="Y107" s="83"/>
      <c r="Z107" s="1961"/>
      <c r="AA107" s="2003"/>
      <c r="AB107" s="2045"/>
      <c r="AC107" s="2117"/>
      <c r="AD107" s="2132"/>
      <c r="AE107" s="2174"/>
      <c r="AF107" s="2218"/>
      <c r="AG107" s="299"/>
      <c r="AH107" s="2302"/>
    </row>
    <row r="108" spans="1:34" hidden="1" x14ac:dyDescent="0.25">
      <c r="A108" s="95">
        <f t="shared" si="3"/>
        <v>107</v>
      </c>
      <c r="B108" s="83"/>
      <c r="C108" s="66"/>
      <c r="D108" s="66"/>
      <c r="E108" s="431"/>
      <c r="F108" s="520"/>
      <c r="G108" s="644"/>
      <c r="H108" s="759"/>
      <c r="I108" s="299"/>
      <c r="J108" s="299"/>
      <c r="K108" s="965"/>
      <c r="L108" s="1178"/>
      <c r="M108" s="1209"/>
      <c r="N108" s="1237"/>
      <c r="O108" s="1315"/>
      <c r="P108" s="1468"/>
      <c r="Q108" s="1536"/>
      <c r="R108" s="1594"/>
      <c r="S108" s="1636"/>
      <c r="T108" s="1673"/>
      <c r="U108" s="1767"/>
      <c r="V108" s="1757"/>
      <c r="W108" s="1830"/>
      <c r="X108" s="1877"/>
      <c r="Y108" s="83"/>
      <c r="Z108" s="1961"/>
      <c r="AA108" s="2003"/>
      <c r="AB108" s="2045"/>
      <c r="AC108" s="2117"/>
      <c r="AD108" s="2132"/>
      <c r="AE108" s="2174"/>
      <c r="AF108" s="2218"/>
      <c r="AG108" s="299"/>
      <c r="AH108" s="2302"/>
    </row>
    <row r="109" spans="1:34" hidden="1" x14ac:dyDescent="0.25">
      <c r="A109" s="95">
        <f t="shared" si="3"/>
        <v>108</v>
      </c>
      <c r="B109" s="83"/>
      <c r="C109" s="66"/>
      <c r="D109" s="66"/>
      <c r="E109" s="431"/>
      <c r="F109" s="520"/>
      <c r="G109" s="644"/>
      <c r="H109" s="759"/>
      <c r="I109" s="299"/>
      <c r="J109" s="299"/>
      <c r="K109" s="965"/>
      <c r="L109" s="1178"/>
      <c r="M109" s="1209"/>
      <c r="N109" s="1237"/>
      <c r="O109" s="1315"/>
      <c r="P109" s="1468"/>
      <c r="Q109" s="1536"/>
      <c r="R109" s="1594"/>
      <c r="S109" s="1636"/>
      <c r="T109" s="1673"/>
      <c r="U109" s="1767"/>
      <c r="V109" s="1757"/>
      <c r="W109" s="1830"/>
      <c r="X109" s="1877"/>
      <c r="Y109" s="83"/>
      <c r="Z109" s="1961"/>
      <c r="AA109" s="2003"/>
      <c r="AB109" s="2045"/>
      <c r="AC109" s="2117"/>
      <c r="AD109" s="2132"/>
      <c r="AE109" s="2174"/>
      <c r="AF109" s="2218"/>
      <c r="AG109" s="299"/>
      <c r="AH109" s="2302"/>
    </row>
    <row r="110" spans="1:34" hidden="1" x14ac:dyDescent="0.25">
      <c r="A110" s="95">
        <f t="shared" si="3"/>
        <v>109</v>
      </c>
      <c r="B110" s="83"/>
      <c r="C110" s="66"/>
      <c r="D110" s="66"/>
      <c r="E110" s="431"/>
      <c r="F110" s="520"/>
      <c r="G110" s="644"/>
      <c r="H110" s="759"/>
      <c r="I110" s="299"/>
      <c r="J110" s="299"/>
      <c r="K110" s="965"/>
      <c r="L110" s="1178"/>
      <c r="M110" s="1209"/>
      <c r="N110" s="1237"/>
      <c r="O110" s="1315"/>
      <c r="P110" s="1468"/>
      <c r="Q110" s="1536"/>
      <c r="R110" s="1594"/>
      <c r="S110" s="1636"/>
      <c r="T110" s="1673"/>
      <c r="U110" s="1767"/>
      <c r="V110" s="1757"/>
      <c r="W110" s="1830"/>
      <c r="X110" s="1877"/>
      <c r="Y110" s="83"/>
      <c r="Z110" s="1961"/>
      <c r="AA110" s="2003"/>
      <c r="AB110" s="2045"/>
      <c r="AC110" s="2117"/>
      <c r="AD110" s="2132"/>
      <c r="AE110" s="2174"/>
      <c r="AF110" s="2218"/>
      <c r="AG110" s="299"/>
      <c r="AH110" s="2302"/>
    </row>
    <row r="111" spans="1:34" hidden="1" x14ac:dyDescent="0.25">
      <c r="A111" s="95">
        <f t="shared" si="3"/>
        <v>110</v>
      </c>
      <c r="B111" s="83"/>
      <c r="C111" s="66"/>
      <c r="D111" s="66"/>
      <c r="E111" s="431"/>
      <c r="F111" s="520"/>
      <c r="G111" s="643"/>
      <c r="H111" s="757"/>
      <c r="I111"/>
      <c r="J111"/>
      <c r="K111" s="963"/>
      <c r="L111" s="1176"/>
      <c r="M111" s="1207"/>
      <c r="N111" s="1235"/>
      <c r="O111" s="1313"/>
      <c r="P111" s="1466"/>
      <c r="Q111" s="1534"/>
      <c r="R111" s="1592"/>
      <c r="S111" s="1634"/>
      <c r="T111" s="1671"/>
      <c r="U111" s="1765"/>
      <c r="V111" s="1755"/>
      <c r="W111" s="1828"/>
      <c r="X111" s="1875"/>
      <c r="Y111" s="83"/>
      <c r="Z111" s="1959"/>
      <c r="AA111" s="2001"/>
      <c r="AB111" s="2043"/>
      <c r="AC111" s="2115"/>
      <c r="AD111" s="2130"/>
      <c r="AE111" s="2172"/>
      <c r="AF111" s="2216"/>
      <c r="AG111"/>
      <c r="AH111" s="2300"/>
    </row>
    <row r="112" spans="1:34" hidden="1" x14ac:dyDescent="0.25">
      <c r="A112" s="95">
        <f t="shared" si="3"/>
        <v>111</v>
      </c>
      <c r="B112" s="83"/>
      <c r="C112" s="66"/>
      <c r="D112" s="66"/>
      <c r="E112" s="429"/>
      <c r="F112" s="518"/>
      <c r="G112" s="643"/>
      <c r="H112" s="757"/>
      <c r="I112"/>
      <c r="J112"/>
      <c r="K112" s="963"/>
      <c r="L112" s="1176"/>
      <c r="M112" s="1207"/>
      <c r="N112" s="1235"/>
      <c r="O112" s="1313"/>
      <c r="P112" s="1466"/>
      <c r="Q112" s="1534"/>
      <c r="R112" s="1592"/>
      <c r="S112" s="1634"/>
      <c r="T112" s="1671"/>
      <c r="U112" s="1765"/>
      <c r="V112" s="1755"/>
      <c r="W112" s="1828"/>
      <c r="X112" s="1875"/>
      <c r="Y112" s="83"/>
      <c r="Z112" s="1959"/>
      <c r="AA112" s="2001"/>
      <c r="AB112" s="2043"/>
      <c r="AC112" s="2115"/>
      <c r="AD112" s="2130"/>
      <c r="AE112" s="2172"/>
      <c r="AF112" s="2216"/>
      <c r="AG112"/>
      <c r="AH112" s="2300"/>
    </row>
    <row r="113" spans="1:34" hidden="1" x14ac:dyDescent="0.25">
      <c r="A113" s="95">
        <f t="shared" si="3"/>
        <v>112</v>
      </c>
      <c r="B113" s="83"/>
      <c r="C113" s="71"/>
      <c r="D113" s="71"/>
      <c r="E113" s="431"/>
      <c r="F113" s="520"/>
      <c r="G113" s="644"/>
      <c r="H113" s="759"/>
      <c r="I113" s="299"/>
      <c r="J113" s="299"/>
      <c r="K113" s="965"/>
      <c r="L113" s="1178"/>
      <c r="M113" s="1209"/>
      <c r="N113" s="1237"/>
      <c r="O113" s="1315"/>
      <c r="P113" s="1468"/>
      <c r="Q113" s="1536"/>
      <c r="R113" s="1594"/>
      <c r="S113" s="1636"/>
      <c r="T113" s="1673"/>
      <c r="U113" s="1767"/>
      <c r="V113" s="1757"/>
      <c r="W113" s="1830"/>
      <c r="X113" s="1877"/>
      <c r="Y113" s="83"/>
      <c r="Z113" s="1961"/>
      <c r="AA113" s="2003"/>
      <c r="AB113" s="2045"/>
      <c r="AC113" s="2117"/>
      <c r="AD113" s="2132"/>
      <c r="AE113" s="2174"/>
      <c r="AF113" s="2218"/>
      <c r="AG113" s="299"/>
      <c r="AH113" s="2302"/>
    </row>
    <row r="114" spans="1:34" hidden="1" x14ac:dyDescent="0.25">
      <c r="A114" s="95">
        <f t="shared" si="3"/>
        <v>113</v>
      </c>
      <c r="B114" s="83"/>
      <c r="C114" s="68"/>
      <c r="D114" s="68"/>
      <c r="E114" s="429"/>
      <c r="F114" s="518"/>
      <c r="G114" s="643"/>
      <c r="H114" s="757"/>
      <c r="I114"/>
      <c r="J114"/>
      <c r="K114" s="963"/>
      <c r="L114" s="1176"/>
      <c r="M114" s="1207"/>
      <c r="N114" s="1235"/>
      <c r="O114" s="1313"/>
      <c r="P114" s="1466"/>
      <c r="Q114" s="1534"/>
      <c r="R114" s="1592"/>
      <c r="S114" s="1634"/>
      <c r="T114" s="1671"/>
      <c r="U114" s="1765"/>
      <c r="V114" s="1755"/>
      <c r="W114" s="1828"/>
      <c r="X114" s="1875"/>
      <c r="Y114" s="83"/>
      <c r="Z114" s="1959"/>
      <c r="AA114" s="2001"/>
      <c r="AB114" s="2043"/>
      <c r="AC114" s="2115"/>
      <c r="AD114" s="2130"/>
      <c r="AE114" s="2172"/>
      <c r="AF114" s="2216"/>
      <c r="AG114"/>
      <c r="AH114" s="2300"/>
    </row>
    <row r="115" spans="1:34" hidden="1" x14ac:dyDescent="0.25">
      <c r="A115" s="95">
        <f t="shared" si="3"/>
        <v>114</v>
      </c>
      <c r="B115" s="83"/>
      <c r="C115" s="66"/>
      <c r="D115" s="66"/>
      <c r="E115" s="432"/>
      <c r="F115" s="521"/>
      <c r="G115" s="645"/>
      <c r="H115" s="760"/>
      <c r="I115" s="54"/>
      <c r="J115" s="54"/>
      <c r="K115" s="966"/>
      <c r="L115" s="1179"/>
      <c r="M115" s="1210"/>
      <c r="N115" s="1238"/>
      <c r="O115" s="1316"/>
      <c r="P115" s="1469"/>
      <c r="Q115" s="1537"/>
      <c r="R115" s="1595"/>
      <c r="S115" s="1637"/>
      <c r="T115" s="1674"/>
      <c r="U115" s="1768"/>
      <c r="V115" s="1758"/>
      <c r="W115" s="1831"/>
      <c r="X115" s="1878"/>
      <c r="Y115" s="82"/>
      <c r="Z115" s="1962"/>
      <c r="AA115" s="2004"/>
      <c r="AB115" s="2046"/>
      <c r="AC115" s="2118"/>
      <c r="AD115" s="2133"/>
      <c r="AE115" s="2175"/>
      <c r="AF115" s="2219"/>
      <c r="AG115" s="54"/>
      <c r="AH115" s="2303"/>
    </row>
    <row r="116" spans="1:34" hidden="1" x14ac:dyDescent="0.25">
      <c r="A116" s="95">
        <f t="shared" si="3"/>
        <v>115</v>
      </c>
      <c r="B116" s="83"/>
      <c r="C116" s="71"/>
      <c r="D116" s="71"/>
      <c r="E116" s="431"/>
      <c r="F116" s="520"/>
      <c r="G116" s="644"/>
      <c r="H116" s="759"/>
      <c r="I116" s="299"/>
      <c r="J116" s="299"/>
      <c r="K116" s="965"/>
      <c r="L116" s="1176"/>
      <c r="M116" s="1209"/>
      <c r="N116" s="1237"/>
      <c r="O116" s="1315"/>
      <c r="P116" s="1468"/>
      <c r="Q116" s="1536"/>
      <c r="R116" s="1594"/>
      <c r="S116" s="1636"/>
      <c r="T116" s="1673"/>
      <c r="U116" s="1767"/>
      <c r="V116" s="1757"/>
      <c r="W116" s="1830"/>
      <c r="X116" s="1877"/>
      <c r="Y116" s="83"/>
      <c r="Z116" s="1961"/>
      <c r="AA116" s="2003"/>
      <c r="AB116" s="2045"/>
      <c r="AC116" s="2117"/>
      <c r="AD116" s="2132"/>
      <c r="AE116" s="2174"/>
      <c r="AF116" s="2218"/>
      <c r="AG116" s="299"/>
      <c r="AH116" s="2302"/>
    </row>
    <row r="117" spans="1:34" hidden="1" x14ac:dyDescent="0.25">
      <c r="A117" s="95">
        <f t="shared" si="3"/>
        <v>116</v>
      </c>
      <c r="B117" s="83"/>
      <c r="C117" s="66"/>
      <c r="D117" s="66"/>
      <c r="E117" s="431"/>
      <c r="F117" s="520"/>
      <c r="G117" s="644"/>
      <c r="H117" s="759"/>
      <c r="I117" s="299"/>
      <c r="J117" s="299"/>
      <c r="K117" s="965"/>
      <c r="L117" s="1178"/>
      <c r="M117" s="1209"/>
      <c r="N117" s="1237"/>
      <c r="O117" s="1315"/>
      <c r="P117" s="1468"/>
      <c r="Q117" s="1536"/>
      <c r="R117" s="1594"/>
      <c r="S117" s="1636"/>
      <c r="T117" s="1673"/>
      <c r="U117" s="1767"/>
      <c r="V117" s="1757"/>
      <c r="W117" s="1830"/>
      <c r="X117" s="1877"/>
      <c r="Y117" s="83"/>
      <c r="Z117" s="1961"/>
      <c r="AA117" s="2003"/>
      <c r="AB117" s="2045"/>
      <c r="AC117" s="2117"/>
      <c r="AD117" s="2132"/>
      <c r="AE117" s="2174"/>
      <c r="AF117" s="2218"/>
      <c r="AG117" s="299"/>
      <c r="AH117" s="2302"/>
    </row>
    <row r="118" spans="1:34" hidden="1" x14ac:dyDescent="0.25">
      <c r="A118" s="95">
        <f t="shared" si="3"/>
        <v>117</v>
      </c>
      <c r="B118" s="83"/>
      <c r="C118" s="68"/>
      <c r="D118" s="68"/>
      <c r="E118" s="429"/>
      <c r="F118" s="518"/>
      <c r="G118" s="643"/>
      <c r="H118" s="757"/>
      <c r="I118"/>
      <c r="J118"/>
      <c r="K118" s="963"/>
      <c r="L118" s="1176"/>
      <c r="M118" s="1207"/>
      <c r="N118" s="1235"/>
      <c r="O118" s="1313"/>
      <c r="P118" s="1466"/>
      <c r="Q118" s="1534"/>
      <c r="R118" s="1592"/>
      <c r="S118" s="1634"/>
      <c r="T118" s="1671"/>
      <c r="U118" s="1765"/>
      <c r="V118" s="1755"/>
      <c r="W118" s="1828"/>
      <c r="X118" s="1875"/>
      <c r="Y118" s="83"/>
      <c r="Z118" s="1959"/>
      <c r="AA118" s="2001"/>
      <c r="AB118" s="2043"/>
      <c r="AC118" s="2115"/>
      <c r="AD118" s="2130"/>
      <c r="AE118" s="2172"/>
      <c r="AF118" s="2216"/>
      <c r="AG118"/>
      <c r="AH118" s="2300"/>
    </row>
    <row r="119" spans="1:34" hidden="1" x14ac:dyDescent="0.25">
      <c r="A119" s="95">
        <f t="shared" si="3"/>
        <v>118</v>
      </c>
      <c r="B119" s="83"/>
      <c r="C119" s="66"/>
      <c r="D119" s="66"/>
      <c r="E119" s="431"/>
      <c r="F119" s="520"/>
      <c r="G119" s="644"/>
      <c r="H119" s="759"/>
      <c r="I119" s="299"/>
      <c r="J119" s="299"/>
      <c r="K119" s="965"/>
      <c r="L119" s="1178"/>
      <c r="M119" s="1209"/>
      <c r="N119" s="1237"/>
      <c r="O119" s="1315"/>
      <c r="P119" s="1468"/>
      <c r="Q119" s="1536"/>
      <c r="R119" s="1594"/>
      <c r="S119" s="1636"/>
      <c r="T119" s="1673"/>
      <c r="U119" s="1767"/>
      <c r="V119" s="1757"/>
      <c r="W119" s="1830"/>
      <c r="X119" s="1877"/>
      <c r="Y119" s="83"/>
      <c r="Z119" s="1961"/>
      <c r="AA119" s="2003"/>
      <c r="AB119" s="2045"/>
      <c r="AC119" s="2117"/>
      <c r="AD119" s="2132"/>
      <c r="AE119" s="2174"/>
      <c r="AF119" s="2218"/>
      <c r="AG119" s="299"/>
      <c r="AH119" s="2302"/>
    </row>
    <row r="120" spans="1:34" hidden="1" x14ac:dyDescent="0.25">
      <c r="A120" s="95">
        <f t="shared" si="3"/>
        <v>119</v>
      </c>
      <c r="B120" s="83"/>
      <c r="C120" s="66"/>
      <c r="D120" s="66"/>
      <c r="E120" s="431"/>
      <c r="F120" s="520"/>
      <c r="G120" s="644"/>
      <c r="H120" s="759"/>
      <c r="I120" s="299"/>
      <c r="J120" s="299"/>
      <c r="K120" s="965"/>
      <c r="L120" s="1178"/>
      <c r="M120" s="1209"/>
      <c r="N120" s="1237"/>
      <c r="O120" s="1315"/>
      <c r="P120" s="1468"/>
      <c r="Q120" s="1536"/>
      <c r="R120" s="1594"/>
      <c r="S120" s="1636"/>
      <c r="T120" s="1673"/>
      <c r="U120" s="1767"/>
      <c r="V120" s="1757"/>
      <c r="W120" s="1830"/>
      <c r="X120" s="1877"/>
      <c r="Y120" s="83"/>
      <c r="Z120" s="1961"/>
      <c r="AA120" s="2003"/>
      <c r="AB120" s="2045"/>
      <c r="AC120" s="2117"/>
      <c r="AD120" s="2132"/>
      <c r="AE120" s="2174"/>
      <c r="AF120" s="2218"/>
      <c r="AG120" s="299"/>
      <c r="AH120" s="2302"/>
    </row>
    <row r="121" spans="1:34" hidden="1" x14ac:dyDescent="0.25">
      <c r="A121" s="95">
        <f t="shared" si="3"/>
        <v>120</v>
      </c>
      <c r="B121" s="83"/>
      <c r="C121" s="66"/>
      <c r="D121" s="66"/>
      <c r="E121" s="431"/>
      <c r="F121" s="520"/>
      <c r="G121" s="644"/>
      <c r="H121" s="759"/>
      <c r="I121" s="299"/>
      <c r="J121" s="299"/>
      <c r="K121" s="965"/>
      <c r="L121" s="1178"/>
      <c r="M121" s="1209"/>
      <c r="N121" s="1237"/>
      <c r="O121" s="1315"/>
      <c r="P121" s="1468"/>
      <c r="Q121" s="1536"/>
      <c r="R121" s="1594"/>
      <c r="S121" s="1636"/>
      <c r="T121" s="1673"/>
      <c r="U121" s="1767"/>
      <c r="V121" s="1757"/>
      <c r="W121" s="1830"/>
      <c r="X121" s="1877"/>
      <c r="Y121" s="83"/>
      <c r="Z121" s="1961"/>
      <c r="AA121" s="2003"/>
      <c r="AB121" s="2045"/>
      <c r="AC121" s="2117"/>
      <c r="AD121" s="2132"/>
      <c r="AE121" s="2174"/>
      <c r="AF121" s="2218"/>
      <c r="AG121" s="299"/>
      <c r="AH121" s="2302"/>
    </row>
    <row r="122" spans="1:34" hidden="1" x14ac:dyDescent="0.25">
      <c r="A122" s="95">
        <f t="shared" si="3"/>
        <v>121</v>
      </c>
      <c r="B122" s="83"/>
      <c r="C122" s="66"/>
      <c r="D122" s="66"/>
      <c r="E122" s="431"/>
      <c r="F122" s="520"/>
      <c r="G122" s="643"/>
      <c r="H122" s="757"/>
      <c r="I122"/>
      <c r="J122"/>
      <c r="K122" s="963"/>
      <c r="L122" s="1176"/>
      <c r="M122" s="1207"/>
      <c r="N122" s="1235"/>
      <c r="O122" s="1313"/>
      <c r="P122" s="1466"/>
      <c r="Q122" s="1534"/>
      <c r="R122" s="1592"/>
      <c r="S122" s="1634"/>
      <c r="T122" s="1671"/>
      <c r="U122" s="1765"/>
      <c r="V122" s="1755"/>
      <c r="W122" s="1828"/>
      <c r="X122" s="1875"/>
      <c r="Y122" s="83"/>
      <c r="Z122" s="1959"/>
      <c r="AA122" s="2001"/>
      <c r="AB122" s="2043"/>
      <c r="AC122" s="2115"/>
      <c r="AD122" s="2130"/>
      <c r="AE122" s="2172"/>
      <c r="AF122" s="2216"/>
      <c r="AG122"/>
      <c r="AH122" s="2300"/>
    </row>
    <row r="123" spans="1:34" hidden="1" x14ac:dyDescent="0.25">
      <c r="A123" s="95">
        <f t="shared" si="3"/>
        <v>122</v>
      </c>
      <c r="B123" s="83"/>
      <c r="C123" s="68"/>
      <c r="D123" s="68"/>
      <c r="E123" s="429"/>
      <c r="F123" s="518"/>
      <c r="G123" s="643"/>
      <c r="H123" s="757"/>
      <c r="I123"/>
      <c r="J123"/>
      <c r="K123" s="963"/>
      <c r="L123" s="1176"/>
      <c r="M123" s="1207"/>
      <c r="N123" s="1235"/>
      <c r="O123" s="1313"/>
      <c r="P123" s="1466"/>
      <c r="Q123" s="1534"/>
      <c r="R123" s="1592"/>
      <c r="S123" s="1634"/>
      <c r="T123" s="1671"/>
      <c r="U123" s="1765"/>
      <c r="V123" s="1755"/>
      <c r="W123" s="1828"/>
      <c r="X123" s="1875"/>
      <c r="Y123" s="83"/>
      <c r="Z123" s="1959"/>
      <c r="AA123" s="2001"/>
      <c r="AB123" s="2043"/>
      <c r="AC123" s="2115"/>
      <c r="AD123" s="2130"/>
      <c r="AE123" s="2172"/>
      <c r="AF123" s="2216"/>
      <c r="AG123"/>
      <c r="AH123" s="2300"/>
    </row>
    <row r="124" spans="1:34" hidden="1" x14ac:dyDescent="0.25">
      <c r="A124" s="95">
        <f t="shared" si="3"/>
        <v>123</v>
      </c>
      <c r="B124" s="83"/>
      <c r="C124" s="66"/>
      <c r="D124" s="66"/>
      <c r="E124" s="431"/>
      <c r="F124" s="520"/>
      <c r="G124" s="644"/>
      <c r="H124" s="759"/>
      <c r="I124" s="299"/>
      <c r="J124" s="299"/>
      <c r="K124" s="965"/>
      <c r="L124" s="1178"/>
      <c r="M124" s="1209"/>
      <c r="N124" s="1237"/>
      <c r="O124" s="1315"/>
      <c r="P124" s="1468"/>
      <c r="Q124" s="1536"/>
      <c r="R124" s="1594"/>
      <c r="S124" s="1636"/>
      <c r="T124" s="1673"/>
      <c r="U124" s="1767"/>
      <c r="V124" s="1757"/>
      <c r="W124" s="1830"/>
      <c r="X124" s="1877"/>
      <c r="Y124" s="83"/>
      <c r="Z124" s="1961"/>
      <c r="AA124" s="2003"/>
      <c r="AB124" s="2045"/>
      <c r="AC124" s="2117"/>
      <c r="AD124" s="2132"/>
      <c r="AE124" s="2174"/>
      <c r="AF124" s="2218"/>
      <c r="AG124" s="299"/>
      <c r="AH124" s="2302"/>
    </row>
    <row r="125" spans="1:34" hidden="1" x14ac:dyDescent="0.25">
      <c r="A125" s="95">
        <f t="shared" si="3"/>
        <v>124</v>
      </c>
      <c r="B125" s="83"/>
      <c r="C125" s="66"/>
      <c r="D125" s="66"/>
      <c r="E125" s="431"/>
      <c r="F125" s="520"/>
      <c r="G125" s="644"/>
      <c r="H125" s="759"/>
      <c r="I125" s="299"/>
      <c r="J125" s="299"/>
      <c r="K125" s="965"/>
      <c r="L125" s="1178"/>
      <c r="M125" s="1209"/>
      <c r="N125" s="1237"/>
      <c r="O125" s="1315"/>
      <c r="P125" s="1468"/>
      <c r="Q125" s="1536"/>
      <c r="R125" s="1594"/>
      <c r="S125" s="1636"/>
      <c r="T125" s="1673"/>
      <c r="U125" s="1767"/>
      <c r="V125" s="1757"/>
      <c r="W125" s="1830"/>
      <c r="X125" s="1877"/>
      <c r="Y125" s="83"/>
      <c r="Z125" s="1961"/>
      <c r="AA125" s="2003"/>
      <c r="AB125" s="2045"/>
      <c r="AC125" s="2117"/>
      <c r="AD125" s="2132"/>
      <c r="AE125" s="2174"/>
      <c r="AF125" s="2218"/>
      <c r="AG125" s="299"/>
      <c r="AH125" s="2302"/>
    </row>
    <row r="126" spans="1:34" hidden="1" x14ac:dyDescent="0.25">
      <c r="A126" s="95">
        <f t="shared" si="3"/>
        <v>125</v>
      </c>
      <c r="B126" s="83"/>
      <c r="C126" s="66"/>
      <c r="D126" s="66"/>
      <c r="E126" s="431"/>
      <c r="F126" s="520"/>
      <c r="G126" s="644"/>
      <c r="H126" s="759"/>
      <c r="I126" s="299"/>
      <c r="J126" s="299"/>
      <c r="K126" s="965"/>
      <c r="L126" s="1178"/>
      <c r="M126" s="1209"/>
      <c r="N126" s="1237"/>
      <c r="O126" s="1315"/>
      <c r="P126" s="1468"/>
      <c r="Q126" s="1536"/>
      <c r="R126" s="1594"/>
      <c r="S126" s="1636"/>
      <c r="T126" s="1673"/>
      <c r="U126" s="1767"/>
      <c r="V126" s="1757"/>
      <c r="W126" s="1830"/>
      <c r="X126" s="1877"/>
      <c r="Y126" s="83"/>
      <c r="Z126" s="1961"/>
      <c r="AA126" s="2003"/>
      <c r="AB126" s="2045"/>
      <c r="AC126" s="2117"/>
      <c r="AD126" s="2132"/>
      <c r="AE126" s="2174"/>
      <c r="AF126" s="2218"/>
      <c r="AG126" s="299"/>
      <c r="AH126" s="2302"/>
    </row>
    <row r="127" spans="1:34" hidden="1" x14ac:dyDescent="0.25">
      <c r="A127" s="95">
        <f t="shared" si="3"/>
        <v>126</v>
      </c>
      <c r="B127" s="83"/>
      <c r="C127" s="66"/>
      <c r="D127" s="66"/>
      <c r="E127" s="431"/>
      <c r="F127" s="520"/>
      <c r="G127" s="644"/>
      <c r="H127" s="759"/>
      <c r="I127" s="299"/>
      <c r="J127" s="299"/>
      <c r="K127" s="965"/>
      <c r="L127" s="1178"/>
      <c r="M127" s="1209"/>
      <c r="N127" s="1237"/>
      <c r="O127" s="1315"/>
      <c r="P127" s="1468"/>
      <c r="Q127" s="1536"/>
      <c r="R127" s="1594"/>
      <c r="S127" s="1636"/>
      <c r="T127" s="1673"/>
      <c r="U127" s="1767"/>
      <c r="V127" s="1757"/>
      <c r="W127" s="1830"/>
      <c r="X127" s="1877"/>
      <c r="Y127" s="83"/>
      <c r="Z127" s="1961"/>
      <c r="AA127" s="2003"/>
      <c r="AB127" s="2045"/>
      <c r="AC127" s="2117"/>
      <c r="AD127" s="2132"/>
      <c r="AE127" s="2174"/>
      <c r="AF127" s="2218"/>
      <c r="AG127" s="299"/>
      <c r="AH127" s="2302"/>
    </row>
    <row r="128" spans="1:34" hidden="1" x14ac:dyDescent="0.25">
      <c r="A128" s="95">
        <f t="shared" si="3"/>
        <v>127</v>
      </c>
      <c r="B128" s="83"/>
      <c r="C128" s="66"/>
      <c r="D128" s="66"/>
      <c r="E128" s="431"/>
      <c r="F128" s="520"/>
      <c r="G128" s="644"/>
      <c r="H128" s="759"/>
      <c r="I128" s="299"/>
      <c r="J128" s="299"/>
      <c r="K128" s="965"/>
      <c r="L128" s="1178"/>
      <c r="M128" s="1209"/>
      <c r="N128" s="1237"/>
      <c r="O128" s="1315"/>
      <c r="P128" s="1468"/>
      <c r="Q128" s="1536"/>
      <c r="R128" s="1594"/>
      <c r="S128" s="1636"/>
      <c r="T128" s="1673"/>
      <c r="U128" s="1767"/>
      <c r="V128" s="1757"/>
      <c r="W128" s="1830"/>
      <c r="X128" s="1877"/>
      <c r="Y128" s="83"/>
      <c r="Z128" s="1961"/>
      <c r="AA128" s="2003"/>
      <c r="AB128" s="2045"/>
      <c r="AC128" s="2117"/>
      <c r="AD128" s="2132"/>
      <c r="AE128" s="2174"/>
      <c r="AF128" s="2218"/>
      <c r="AG128" s="299"/>
      <c r="AH128" s="2302"/>
    </row>
    <row r="129" spans="1:34" hidden="1" x14ac:dyDescent="0.25">
      <c r="A129" s="95">
        <f t="shared" si="3"/>
        <v>128</v>
      </c>
      <c r="B129" s="83"/>
      <c r="C129" s="66"/>
      <c r="D129" s="66"/>
      <c r="E129" s="430"/>
      <c r="F129" s="519"/>
      <c r="G129" s="642"/>
      <c r="H129" s="758"/>
      <c r="I129" s="772"/>
      <c r="J129" s="772"/>
      <c r="K129" s="964"/>
      <c r="L129" s="1177"/>
      <c r="M129" s="1208"/>
      <c r="N129" s="1236"/>
      <c r="O129" s="1314"/>
      <c r="P129" s="1467"/>
      <c r="Q129" s="1535"/>
      <c r="R129" s="1593"/>
      <c r="S129" s="1635"/>
      <c r="T129" s="1672"/>
      <c r="U129" s="1766"/>
      <c r="V129" s="1756"/>
      <c r="W129" s="1829"/>
      <c r="X129" s="1876"/>
      <c r="Y129" s="78"/>
      <c r="Z129" s="1960"/>
      <c r="AA129" s="2002"/>
      <c r="AB129" s="2044"/>
      <c r="AC129" s="2116"/>
      <c r="AD129" s="2131"/>
      <c r="AE129" s="2173"/>
      <c r="AF129" s="2217"/>
      <c r="AG129" s="772"/>
      <c r="AH129" s="2301"/>
    </row>
    <row r="130" spans="1:34" hidden="1" x14ac:dyDescent="0.25">
      <c r="A130" s="95">
        <f t="shared" si="3"/>
        <v>129</v>
      </c>
      <c r="B130" s="83"/>
      <c r="C130" s="66"/>
      <c r="D130" s="66"/>
      <c r="E130" s="432"/>
      <c r="F130" s="521"/>
      <c r="G130" s="645"/>
      <c r="H130" s="760"/>
      <c r="I130" s="54"/>
      <c r="J130" s="54"/>
      <c r="K130" s="966"/>
      <c r="L130" s="1179"/>
      <c r="M130" s="1210"/>
      <c r="N130" s="1238"/>
      <c r="O130" s="1316"/>
      <c r="P130" s="1469"/>
      <c r="Q130" s="1537"/>
      <c r="R130" s="1595"/>
      <c r="S130" s="1637"/>
      <c r="T130" s="1674"/>
      <c r="U130" s="1768"/>
      <c r="V130" s="1758"/>
      <c r="W130" s="1831"/>
      <c r="X130" s="1878"/>
      <c r="Y130" s="82"/>
      <c r="Z130" s="1962"/>
      <c r="AA130" s="2004"/>
      <c r="AB130" s="2046"/>
      <c r="AC130" s="2118"/>
      <c r="AD130" s="2133"/>
      <c r="AE130" s="2175"/>
      <c r="AF130" s="2219"/>
      <c r="AG130" s="54"/>
      <c r="AH130" s="2303"/>
    </row>
    <row r="131" spans="1:34" hidden="1" x14ac:dyDescent="0.25">
      <c r="A131" s="95">
        <f t="shared" si="3"/>
        <v>130</v>
      </c>
      <c r="B131" s="83"/>
      <c r="C131" s="66"/>
      <c r="D131" s="66"/>
      <c r="E131" s="431"/>
      <c r="F131" s="520"/>
      <c r="G131" s="644"/>
      <c r="H131" s="759"/>
      <c r="I131" s="299"/>
      <c r="J131" s="299"/>
      <c r="K131" s="965"/>
      <c r="L131" s="1178"/>
      <c r="M131" s="1209"/>
      <c r="N131" s="1237"/>
      <c r="O131" s="1315"/>
      <c r="P131" s="1468"/>
      <c r="Q131" s="1536"/>
      <c r="R131" s="1594"/>
      <c r="S131" s="1636"/>
      <c r="T131" s="1673"/>
      <c r="U131" s="1767"/>
      <c r="V131" s="1757"/>
      <c r="W131" s="1830"/>
      <c r="X131" s="1877"/>
      <c r="Y131" s="83"/>
      <c r="Z131" s="1961"/>
      <c r="AA131" s="2003"/>
      <c r="AB131" s="2045"/>
      <c r="AC131" s="2117"/>
      <c r="AD131" s="2132"/>
      <c r="AE131" s="2174"/>
      <c r="AF131" s="2218"/>
      <c r="AG131" s="299"/>
      <c r="AH131" s="2302"/>
    </row>
    <row r="132" spans="1:34" hidden="1" x14ac:dyDescent="0.25">
      <c r="A132" s="95">
        <f t="shared" si="3"/>
        <v>131</v>
      </c>
      <c r="B132" s="83"/>
      <c r="C132" s="66"/>
      <c r="D132" s="66"/>
      <c r="E132" s="429"/>
      <c r="F132" s="518"/>
      <c r="G132" s="644"/>
      <c r="H132" s="757"/>
      <c r="I132"/>
      <c r="J132"/>
      <c r="K132" s="963"/>
      <c r="L132" s="1176"/>
      <c r="M132" s="1207"/>
      <c r="N132" s="1235"/>
      <c r="O132" s="1313"/>
      <c r="P132" s="1466"/>
      <c r="Q132" s="1534"/>
      <c r="R132" s="1592"/>
      <c r="S132" s="1634"/>
      <c r="T132" s="1671"/>
      <c r="U132" s="1765"/>
      <c r="V132" s="1755"/>
      <c r="W132" s="1828"/>
      <c r="X132" s="1875"/>
      <c r="Y132" s="81"/>
      <c r="Z132" s="1959"/>
      <c r="AA132" s="2001"/>
      <c r="AB132" s="2043"/>
      <c r="AC132" s="2115"/>
      <c r="AD132" s="2130"/>
      <c r="AE132" s="2172"/>
      <c r="AF132" s="2216"/>
      <c r="AG132" s="299"/>
      <c r="AH132" s="2300"/>
    </row>
    <row r="133" spans="1:34" hidden="1" x14ac:dyDescent="0.25">
      <c r="A133" s="95">
        <f t="shared" ref="A133:A184" si="4">A132+1</f>
        <v>132</v>
      </c>
      <c r="B133" s="83"/>
      <c r="C133" s="66"/>
      <c r="D133" s="66"/>
      <c r="E133" s="431"/>
      <c r="F133" s="520"/>
      <c r="G133" s="644"/>
      <c r="H133" s="759"/>
      <c r="I133" s="299"/>
      <c r="J133" s="299"/>
      <c r="K133" s="965"/>
      <c r="L133" s="1178"/>
      <c r="M133" s="1209"/>
      <c r="N133" s="1237"/>
      <c r="O133" s="1315"/>
      <c r="P133" s="1468"/>
      <c r="Q133" s="1536"/>
      <c r="R133" s="1594"/>
      <c r="S133" s="1636"/>
      <c r="T133" s="1673"/>
      <c r="U133" s="1767"/>
      <c r="V133" s="1757"/>
      <c r="W133" s="1830"/>
      <c r="X133" s="1877"/>
      <c r="Y133" s="78"/>
      <c r="Z133" s="1961"/>
      <c r="AA133" s="2003"/>
      <c r="AB133" s="2045"/>
      <c r="AC133" s="2117"/>
      <c r="AD133" s="2132"/>
      <c r="AE133" s="2174"/>
      <c r="AF133" s="2218"/>
      <c r="AG133" s="299"/>
      <c r="AH133" s="2302"/>
    </row>
    <row r="134" spans="1:34" hidden="1" x14ac:dyDescent="0.25">
      <c r="A134" s="95">
        <f t="shared" si="4"/>
        <v>133</v>
      </c>
      <c r="B134" s="83"/>
      <c r="C134" s="66"/>
      <c r="D134" s="66"/>
      <c r="E134" s="431"/>
      <c r="F134" s="520"/>
      <c r="G134" s="644"/>
      <c r="H134" s="759"/>
      <c r="I134" s="299"/>
      <c r="J134" s="299"/>
      <c r="K134" s="965"/>
      <c r="L134" s="1178"/>
      <c r="M134" s="1209"/>
      <c r="N134" s="1237"/>
      <c r="O134" s="1315"/>
      <c r="P134" s="1468"/>
      <c r="Q134" s="1536"/>
      <c r="R134" s="1594"/>
      <c r="S134" s="1636"/>
      <c r="T134" s="1673"/>
      <c r="U134" s="1767"/>
      <c r="V134" s="1757"/>
      <c r="W134" s="1830"/>
      <c r="X134" s="1877"/>
      <c r="Y134" s="83"/>
      <c r="Z134" s="1961"/>
      <c r="AA134" s="2003"/>
      <c r="AB134" s="2045"/>
      <c r="AC134" s="2117"/>
      <c r="AD134" s="2132"/>
      <c r="AE134" s="2174"/>
      <c r="AF134" s="2218"/>
      <c r="AG134" s="299"/>
      <c r="AH134" s="2302"/>
    </row>
    <row r="135" spans="1:34" hidden="1" x14ac:dyDescent="0.25">
      <c r="A135" s="95">
        <f t="shared" si="4"/>
        <v>134</v>
      </c>
      <c r="B135" s="83"/>
      <c r="C135" s="66"/>
      <c r="D135" s="66"/>
      <c r="E135" s="431"/>
      <c r="F135" s="520"/>
      <c r="G135" s="644"/>
      <c r="H135" s="759"/>
      <c r="I135" s="299"/>
      <c r="J135" s="299"/>
      <c r="K135" s="965"/>
      <c r="L135" s="1178"/>
      <c r="M135" s="1209"/>
      <c r="N135" s="1237"/>
      <c r="O135" s="1315"/>
      <c r="P135" s="1468"/>
      <c r="Q135" s="1536"/>
      <c r="R135" s="1594"/>
      <c r="S135" s="1636"/>
      <c r="T135" s="1673"/>
      <c r="U135" s="1767"/>
      <c r="V135" s="1757"/>
      <c r="W135" s="1830"/>
      <c r="X135" s="1877"/>
      <c r="Y135" s="78"/>
      <c r="Z135" s="1961"/>
      <c r="AA135" s="2003"/>
      <c r="AB135" s="2045"/>
      <c r="AC135" s="2117"/>
      <c r="AD135" s="2132"/>
      <c r="AE135" s="2174"/>
      <c r="AF135" s="2218"/>
      <c r="AG135" s="299"/>
      <c r="AH135" s="2302"/>
    </row>
    <row r="136" spans="1:34" hidden="1" x14ac:dyDescent="0.25">
      <c r="A136" s="95">
        <f t="shared" si="4"/>
        <v>135</v>
      </c>
      <c r="B136" s="83"/>
      <c r="C136" s="66"/>
      <c r="D136" s="66"/>
      <c r="E136" s="431"/>
      <c r="F136" s="520"/>
      <c r="G136" s="644"/>
      <c r="H136" s="759"/>
      <c r="I136" s="299"/>
      <c r="J136" s="299"/>
      <c r="K136" s="965"/>
      <c r="L136" s="1178"/>
      <c r="M136" s="1209"/>
      <c r="N136" s="1237"/>
      <c r="O136" s="1315"/>
      <c r="P136" s="1468"/>
      <c r="Q136" s="1536"/>
      <c r="R136" s="1594"/>
      <c r="S136" s="1636"/>
      <c r="T136" s="1673"/>
      <c r="U136" s="1767"/>
      <c r="V136" s="1757"/>
      <c r="W136" s="1830"/>
      <c r="X136" s="1877"/>
      <c r="Y136" s="83"/>
      <c r="Z136" s="1961"/>
      <c r="AA136" s="2003"/>
      <c r="AB136" s="2045"/>
      <c r="AC136" s="2117"/>
      <c r="AD136" s="2132"/>
      <c r="AE136" s="2174"/>
      <c r="AF136" s="2218"/>
      <c r="AG136" s="299"/>
      <c r="AH136" s="2302"/>
    </row>
    <row r="137" spans="1:34" hidden="1" x14ac:dyDescent="0.25">
      <c r="A137" s="95">
        <f t="shared" si="4"/>
        <v>136</v>
      </c>
      <c r="B137" s="83"/>
      <c r="C137" s="66"/>
      <c r="D137" s="66"/>
      <c r="E137" s="431"/>
      <c r="F137" s="520"/>
      <c r="G137" s="644"/>
      <c r="H137" s="759"/>
      <c r="I137" s="299"/>
      <c r="J137" s="299"/>
      <c r="K137" s="965"/>
      <c r="L137" s="1178"/>
      <c r="M137" s="1209"/>
      <c r="N137" s="1237"/>
      <c r="O137" s="1315"/>
      <c r="P137" s="1468"/>
      <c r="Q137" s="1536"/>
      <c r="R137" s="1594"/>
      <c r="S137" s="1636"/>
      <c r="T137" s="1673"/>
      <c r="U137" s="1767"/>
      <c r="V137" s="1757"/>
      <c r="W137" s="1830"/>
      <c r="X137" s="1877"/>
      <c r="Y137" s="83"/>
      <c r="Z137" s="1961"/>
      <c r="AA137" s="2003"/>
      <c r="AB137" s="2045"/>
      <c r="AC137" s="2117"/>
      <c r="AD137" s="2132"/>
      <c r="AE137" s="2174"/>
      <c r="AF137" s="2218"/>
      <c r="AG137" s="299"/>
      <c r="AH137" s="2302"/>
    </row>
    <row r="138" spans="1:34" hidden="1" x14ac:dyDescent="0.25">
      <c r="A138" s="95">
        <f t="shared" si="4"/>
        <v>137</v>
      </c>
      <c r="B138" s="83"/>
      <c r="C138" s="66"/>
      <c r="D138" s="66"/>
      <c r="E138" s="431"/>
      <c r="F138" s="520"/>
      <c r="G138" s="644"/>
      <c r="H138" s="759"/>
      <c r="I138" s="299"/>
      <c r="J138" s="299"/>
      <c r="K138" s="965"/>
      <c r="L138" s="1178"/>
      <c r="M138" s="1209"/>
      <c r="N138" s="1237"/>
      <c r="O138" s="1315"/>
      <c r="P138" s="1468"/>
      <c r="Q138" s="1536"/>
      <c r="R138" s="1594"/>
      <c r="S138" s="1636"/>
      <c r="T138" s="1673"/>
      <c r="U138" s="1767"/>
      <c r="V138" s="1757"/>
      <c r="W138" s="1830"/>
      <c r="X138" s="1877"/>
      <c r="Y138" s="83"/>
      <c r="Z138" s="1961"/>
      <c r="AA138" s="2003"/>
      <c r="AB138" s="2045"/>
      <c r="AC138" s="2117"/>
      <c r="AD138" s="2132"/>
      <c r="AE138" s="2174"/>
      <c r="AF138" s="2218"/>
      <c r="AG138" s="299"/>
      <c r="AH138" s="2302"/>
    </row>
    <row r="139" spans="1:34" hidden="1" x14ac:dyDescent="0.25">
      <c r="A139" s="95">
        <f t="shared" si="4"/>
        <v>138</v>
      </c>
      <c r="B139" s="83"/>
      <c r="C139" s="66"/>
      <c r="D139" s="66"/>
      <c r="E139" s="431"/>
      <c r="F139" s="520"/>
      <c r="G139" s="644"/>
      <c r="H139" s="759"/>
      <c r="I139" s="299"/>
      <c r="J139" s="299"/>
      <c r="K139" s="965"/>
      <c r="L139" s="1178"/>
      <c r="M139" s="1209"/>
      <c r="N139" s="1237"/>
      <c r="O139" s="1315"/>
      <c r="P139" s="1468"/>
      <c r="Q139" s="1536"/>
      <c r="R139" s="1594"/>
      <c r="S139" s="1636"/>
      <c r="T139" s="1673"/>
      <c r="U139" s="1767"/>
      <c r="V139" s="1757"/>
      <c r="W139" s="1830"/>
      <c r="X139" s="1877"/>
      <c r="Y139" s="83"/>
      <c r="Z139" s="1961"/>
      <c r="AA139" s="2003"/>
      <c r="AB139" s="2045"/>
      <c r="AC139" s="2117"/>
      <c r="AD139" s="2132"/>
      <c r="AE139" s="2174"/>
      <c r="AF139" s="2218"/>
      <c r="AG139" s="299"/>
      <c r="AH139" s="2302"/>
    </row>
    <row r="140" spans="1:34" hidden="1" x14ac:dyDescent="0.25">
      <c r="A140" s="95">
        <f t="shared" si="4"/>
        <v>139</v>
      </c>
      <c r="B140" s="83"/>
      <c r="C140" s="71"/>
      <c r="D140" s="71"/>
      <c r="E140" s="431"/>
      <c r="F140" s="520"/>
      <c r="G140" s="644"/>
      <c r="H140" s="759"/>
      <c r="I140" s="299"/>
      <c r="J140" s="299"/>
      <c r="K140" s="965"/>
      <c r="L140" s="1178"/>
      <c r="M140" s="1209"/>
      <c r="N140" s="1237"/>
      <c r="O140" s="1315"/>
      <c r="P140" s="1468"/>
      <c r="Q140" s="1536"/>
      <c r="R140" s="1594"/>
      <c r="S140" s="1636"/>
      <c r="T140" s="1673"/>
      <c r="U140" s="1767"/>
      <c r="V140" s="1757"/>
      <c r="W140" s="1830"/>
      <c r="X140" s="1877"/>
      <c r="Y140" s="83"/>
      <c r="Z140" s="1961"/>
      <c r="AA140" s="2003"/>
      <c r="AB140" s="2045"/>
      <c r="AC140" s="2117"/>
      <c r="AD140" s="2132"/>
      <c r="AE140" s="2174"/>
      <c r="AF140" s="2218"/>
      <c r="AG140" s="299"/>
      <c r="AH140" s="2302"/>
    </row>
    <row r="141" spans="1:34" hidden="1" x14ac:dyDescent="0.25">
      <c r="A141" s="95">
        <f t="shared" si="4"/>
        <v>140</v>
      </c>
      <c r="B141" s="83"/>
      <c r="C141" s="66"/>
      <c r="D141" s="66"/>
      <c r="E141" s="431"/>
      <c r="F141" s="520"/>
      <c r="G141" s="644"/>
      <c r="H141" s="759"/>
      <c r="I141" s="299"/>
      <c r="J141" s="299"/>
      <c r="K141" s="965"/>
      <c r="L141" s="1178"/>
      <c r="M141" s="1209"/>
      <c r="N141" s="1237"/>
      <c r="O141" s="1315"/>
      <c r="P141" s="1468"/>
      <c r="Q141" s="1536"/>
      <c r="R141" s="1594"/>
      <c r="S141" s="1636"/>
      <c r="T141" s="1673"/>
      <c r="U141" s="1767"/>
      <c r="V141" s="1757"/>
      <c r="W141" s="1830"/>
      <c r="X141" s="1877"/>
      <c r="Y141" s="83"/>
      <c r="Z141" s="1961"/>
      <c r="AA141" s="2003"/>
      <c r="AB141" s="2045"/>
      <c r="AC141" s="2117"/>
      <c r="AD141" s="2132"/>
      <c r="AE141" s="2174"/>
      <c r="AF141" s="2218"/>
      <c r="AG141" s="299"/>
      <c r="AH141" s="2302"/>
    </row>
    <row r="142" spans="1:34" s="83" customFormat="1" hidden="1" x14ac:dyDescent="0.25">
      <c r="A142" s="95">
        <f t="shared" si="4"/>
        <v>141</v>
      </c>
      <c r="C142" s="66"/>
      <c r="D142" s="116"/>
      <c r="E142" s="431"/>
      <c r="F142" s="520"/>
      <c r="G142" s="644"/>
      <c r="H142" s="759"/>
      <c r="I142" s="299"/>
      <c r="J142" s="299"/>
      <c r="K142" s="965"/>
      <c r="L142" s="1178"/>
      <c r="M142" s="1209"/>
      <c r="N142" s="1237"/>
      <c r="O142" s="1315"/>
      <c r="P142" s="1468"/>
      <c r="Q142" s="1536"/>
      <c r="R142" s="1594"/>
      <c r="S142" s="1636"/>
      <c r="T142" s="1673"/>
      <c r="U142" s="1767"/>
      <c r="V142" s="1757"/>
      <c r="W142" s="1830"/>
      <c r="X142" s="1877"/>
      <c r="Z142" s="1961"/>
      <c r="AA142" s="2003"/>
      <c r="AB142" s="2045"/>
      <c r="AC142" s="2117"/>
      <c r="AD142" s="2132"/>
      <c r="AE142" s="2174"/>
      <c r="AF142" s="2218"/>
      <c r="AG142" s="299"/>
      <c r="AH142" s="2302"/>
    </row>
    <row r="143" spans="1:34" hidden="1" x14ac:dyDescent="0.25">
      <c r="A143" s="95">
        <f t="shared" si="4"/>
        <v>142</v>
      </c>
      <c r="B143" s="83"/>
      <c r="C143" s="68"/>
      <c r="D143" s="68"/>
      <c r="E143" s="429"/>
      <c r="F143" s="518"/>
      <c r="G143" s="643"/>
      <c r="H143" s="757"/>
      <c r="I143"/>
      <c r="J143"/>
      <c r="K143" s="963"/>
      <c r="L143" s="1176"/>
      <c r="M143" s="1207"/>
      <c r="N143" s="1235"/>
      <c r="O143" s="1313"/>
      <c r="P143" s="1466"/>
      <c r="Q143" s="1534"/>
      <c r="R143" s="1592"/>
      <c r="S143" s="1634"/>
      <c r="T143" s="1671"/>
      <c r="U143" s="1765"/>
      <c r="V143" s="1755"/>
      <c r="W143" s="1828"/>
      <c r="X143" s="1875"/>
      <c r="Y143" s="83"/>
      <c r="Z143" s="1959"/>
      <c r="AA143" s="2001"/>
      <c r="AB143" s="2043"/>
      <c r="AC143" s="2115"/>
      <c r="AD143" s="2130"/>
      <c r="AE143" s="2172"/>
      <c r="AF143" s="2216"/>
      <c r="AG143"/>
      <c r="AH143" s="2300"/>
    </row>
    <row r="144" spans="1:34" hidden="1" x14ac:dyDescent="0.25">
      <c r="A144" s="95">
        <f t="shared" si="4"/>
        <v>143</v>
      </c>
      <c r="B144" s="83"/>
      <c r="C144" s="66"/>
      <c r="D144" s="66"/>
      <c r="E144" s="430"/>
      <c r="F144" s="519"/>
      <c r="G144" s="642"/>
      <c r="H144" s="758"/>
      <c r="I144" s="772"/>
      <c r="J144" s="772"/>
      <c r="K144" s="964"/>
      <c r="L144" s="1177"/>
      <c r="M144" s="1208"/>
      <c r="N144" s="1236"/>
      <c r="O144" s="1314"/>
      <c r="P144" s="1467"/>
      <c r="Q144" s="1535"/>
      <c r="R144" s="1593"/>
      <c r="S144" s="1635"/>
      <c r="T144" s="1672"/>
      <c r="U144" s="1766"/>
      <c r="V144" s="1756"/>
      <c r="W144" s="1829"/>
      <c r="X144" s="1876"/>
      <c r="Y144" s="78"/>
      <c r="Z144" s="1960"/>
      <c r="AA144" s="2002"/>
      <c r="AB144" s="2044"/>
      <c r="AC144" s="2116"/>
      <c r="AD144" s="2131"/>
      <c r="AE144" s="2173"/>
      <c r="AF144" s="2217"/>
      <c r="AG144" s="772"/>
      <c r="AH144" s="2301"/>
    </row>
    <row r="145" spans="1:34" hidden="1" x14ac:dyDescent="0.25">
      <c r="A145" s="95">
        <f t="shared" si="4"/>
        <v>144</v>
      </c>
      <c r="B145" s="83"/>
      <c r="C145" s="66"/>
      <c r="D145" s="66"/>
      <c r="E145" s="433"/>
      <c r="F145" s="522"/>
      <c r="G145" s="646"/>
      <c r="H145" s="761"/>
      <c r="I145" s="773"/>
      <c r="J145" s="773"/>
      <c r="K145" s="967"/>
      <c r="L145" s="1180"/>
      <c r="M145" s="1211"/>
      <c r="N145" s="1239"/>
      <c r="O145" s="1317"/>
      <c r="P145" s="1470"/>
      <c r="Q145" s="1538"/>
      <c r="R145" s="1596"/>
      <c r="S145" s="1638"/>
      <c r="T145" s="1675"/>
      <c r="U145" s="1769"/>
      <c r="V145" s="1759"/>
      <c r="W145" s="1832"/>
      <c r="X145" s="1879"/>
      <c r="Y145" s="83"/>
      <c r="Z145" s="1963"/>
      <c r="AA145" s="2005"/>
      <c r="AB145" s="2047"/>
      <c r="AC145" s="2119"/>
      <c r="AD145" s="2134"/>
      <c r="AE145" s="2176"/>
      <c r="AF145" s="2220"/>
      <c r="AG145" s="773"/>
      <c r="AH145" s="2304"/>
    </row>
    <row r="146" spans="1:34" hidden="1" x14ac:dyDescent="0.25">
      <c r="A146" s="95">
        <f t="shared" si="4"/>
        <v>145</v>
      </c>
      <c r="B146" s="83"/>
      <c r="C146" s="66"/>
      <c r="D146" s="66"/>
      <c r="E146" s="430"/>
      <c r="F146" s="519"/>
      <c r="G146" s="642"/>
      <c r="H146" s="758"/>
      <c r="I146" s="772"/>
      <c r="J146" s="772"/>
      <c r="K146" s="964"/>
      <c r="L146" s="1177"/>
      <c r="M146" s="1208"/>
      <c r="N146" s="1236"/>
      <c r="O146" s="1314"/>
      <c r="P146" s="1467"/>
      <c r="Q146" s="1535"/>
      <c r="R146" s="1593"/>
      <c r="S146" s="1635"/>
      <c r="T146" s="1672"/>
      <c r="U146" s="1766"/>
      <c r="V146" s="1756"/>
      <c r="W146" s="1829"/>
      <c r="X146" s="1876"/>
      <c r="Y146" s="83"/>
      <c r="Z146" s="1960"/>
      <c r="AA146" s="2002"/>
      <c r="AB146" s="2044"/>
      <c r="AC146" s="2116"/>
      <c r="AD146" s="2131"/>
      <c r="AE146" s="2173"/>
      <c r="AF146" s="2217"/>
      <c r="AG146" s="772"/>
      <c r="AH146" s="2301"/>
    </row>
    <row r="147" spans="1:34" hidden="1" x14ac:dyDescent="0.25">
      <c r="A147" s="95">
        <f t="shared" si="4"/>
        <v>146</v>
      </c>
      <c r="B147" s="83"/>
      <c r="C147" s="66"/>
      <c r="D147" s="116"/>
      <c r="E147" s="431"/>
      <c r="F147" s="520"/>
      <c r="G147" s="644"/>
      <c r="H147" s="759"/>
      <c r="I147" s="299"/>
      <c r="J147" s="299"/>
      <c r="K147" s="965"/>
      <c r="L147" s="1178"/>
      <c r="M147" s="1209"/>
      <c r="N147" s="1237"/>
      <c r="O147" s="1315"/>
      <c r="P147" s="1468"/>
      <c r="Q147" s="1536"/>
      <c r="R147" s="1594"/>
      <c r="S147" s="1636"/>
      <c r="T147" s="1673"/>
      <c r="U147" s="1767"/>
      <c r="V147" s="1757"/>
      <c r="W147" s="1830"/>
      <c r="X147" s="1877"/>
      <c r="Y147" s="83"/>
      <c r="Z147" s="1961"/>
      <c r="AA147" s="2003"/>
      <c r="AB147" s="2045"/>
      <c r="AC147" s="2117"/>
      <c r="AD147" s="2132"/>
      <c r="AE147" s="2174"/>
      <c r="AF147" s="2218"/>
      <c r="AG147" s="299"/>
      <c r="AH147" s="2302"/>
    </row>
    <row r="148" spans="1:34" hidden="1" x14ac:dyDescent="0.25">
      <c r="A148" s="95">
        <f t="shared" si="4"/>
        <v>147</v>
      </c>
      <c r="B148" s="83"/>
      <c r="C148" s="68"/>
      <c r="D148" s="68"/>
      <c r="E148" s="429"/>
      <c r="F148" s="518"/>
      <c r="G148" s="643"/>
      <c r="H148" s="757"/>
      <c r="I148"/>
      <c r="J148"/>
      <c r="K148" s="963"/>
      <c r="L148" s="1176"/>
      <c r="M148" s="1207"/>
      <c r="N148" s="1235"/>
      <c r="O148" s="1313"/>
      <c r="P148" s="1466"/>
      <c r="Q148" s="1534"/>
      <c r="R148" s="1592"/>
      <c r="S148" s="1634"/>
      <c r="T148" s="1671"/>
      <c r="U148" s="1765"/>
      <c r="V148" s="1755"/>
      <c r="W148" s="1828"/>
      <c r="X148" s="1875"/>
      <c r="Y148" s="83"/>
      <c r="Z148" s="1959"/>
      <c r="AA148" s="2001"/>
      <c r="AB148" s="2043"/>
      <c r="AC148" s="2115"/>
      <c r="AD148" s="2130"/>
      <c r="AE148" s="2172"/>
      <c r="AF148" s="2216"/>
      <c r="AG148"/>
      <c r="AH148" s="2300"/>
    </row>
    <row r="149" spans="1:34" hidden="1" x14ac:dyDescent="0.25">
      <c r="A149" s="95">
        <f t="shared" si="4"/>
        <v>148</v>
      </c>
      <c r="B149" s="83"/>
      <c r="C149" s="66"/>
      <c r="D149" s="66"/>
      <c r="E149" s="429"/>
      <c r="F149" s="518"/>
      <c r="G149" s="643"/>
      <c r="H149" s="761"/>
      <c r="I149" s="773"/>
      <c r="J149" s="773"/>
      <c r="K149" s="967"/>
      <c r="L149" s="1180"/>
      <c r="M149" s="1211"/>
      <c r="N149" s="1239"/>
      <c r="O149" s="1317"/>
      <c r="P149" s="1470"/>
      <c r="Q149" s="1538"/>
      <c r="R149" s="1596"/>
      <c r="S149" s="1638"/>
      <c r="T149" s="1675"/>
      <c r="U149" s="1769"/>
      <c r="V149" s="1759"/>
      <c r="W149" s="1832"/>
      <c r="X149" s="1879"/>
      <c r="Y149" s="83"/>
      <c r="Z149" s="1963"/>
      <c r="AA149" s="2005"/>
      <c r="AB149" s="2047"/>
      <c r="AC149" s="2119"/>
      <c r="AD149" s="2134"/>
      <c r="AE149" s="2176"/>
      <c r="AF149" s="2220"/>
      <c r="AG149" s="773"/>
      <c r="AH149" s="2304"/>
    </row>
    <row r="150" spans="1:34" hidden="1" x14ac:dyDescent="0.25">
      <c r="A150" s="95">
        <f t="shared" si="4"/>
        <v>149</v>
      </c>
      <c r="B150" s="83"/>
      <c r="C150" s="66"/>
      <c r="D150" s="66"/>
      <c r="E150" s="429"/>
      <c r="F150" s="518"/>
      <c r="G150" s="643"/>
      <c r="H150" s="759"/>
      <c r="I150" s="299"/>
      <c r="J150" s="299"/>
      <c r="K150" s="965"/>
      <c r="L150" s="1178"/>
      <c r="M150" s="1209"/>
      <c r="N150" s="1237"/>
      <c r="O150" s="1315"/>
      <c r="P150" s="1468"/>
      <c r="Q150" s="1536"/>
      <c r="R150" s="1594"/>
      <c r="S150" s="1636"/>
      <c r="T150" s="1673"/>
      <c r="U150" s="1767"/>
      <c r="V150" s="1757"/>
      <c r="W150" s="1830"/>
      <c r="X150" s="1877"/>
      <c r="Y150" s="83"/>
      <c r="Z150" s="1961"/>
      <c r="AA150" s="2003"/>
      <c r="AB150" s="2045"/>
      <c r="AC150" s="2117"/>
      <c r="AD150" s="2132"/>
      <c r="AE150" s="2174"/>
      <c r="AF150" s="2218"/>
      <c r="AG150" s="299"/>
      <c r="AH150" s="2302"/>
    </row>
    <row r="151" spans="1:34" hidden="1" x14ac:dyDescent="0.25">
      <c r="A151" s="95">
        <f t="shared" si="4"/>
        <v>150</v>
      </c>
      <c r="B151" s="83"/>
      <c r="C151" s="66"/>
      <c r="D151" s="66"/>
      <c r="E151" s="429"/>
      <c r="F151" s="518"/>
      <c r="G151" s="643"/>
      <c r="H151" s="759"/>
      <c r="I151" s="299"/>
      <c r="J151" s="299"/>
      <c r="K151" s="965"/>
      <c r="L151" s="1178"/>
      <c r="M151" s="1209"/>
      <c r="N151" s="1237"/>
      <c r="O151" s="1315"/>
      <c r="P151" s="1468"/>
      <c r="Q151" s="1536"/>
      <c r="R151" s="1594"/>
      <c r="S151" s="1636"/>
      <c r="T151" s="1673"/>
      <c r="U151" s="1767"/>
      <c r="V151" s="1757"/>
      <c r="W151" s="1830"/>
      <c r="X151" s="1877"/>
      <c r="Y151" s="83"/>
      <c r="Z151" s="1961"/>
      <c r="AA151" s="2003"/>
      <c r="AB151" s="2045"/>
      <c r="AC151" s="2117"/>
      <c r="AD151" s="2132"/>
      <c r="AE151" s="2174"/>
      <c r="AF151" s="2218"/>
      <c r="AG151" s="299"/>
      <c r="AH151" s="2302"/>
    </row>
    <row r="152" spans="1:34" hidden="1" x14ac:dyDescent="0.25">
      <c r="A152" s="95">
        <f t="shared" si="4"/>
        <v>151</v>
      </c>
      <c r="B152" s="83"/>
      <c r="C152" s="66"/>
      <c r="D152" s="66"/>
      <c r="E152" s="429"/>
      <c r="F152" s="518"/>
      <c r="G152" s="643"/>
      <c r="H152" s="759"/>
      <c r="I152" s="299"/>
      <c r="J152" s="299"/>
      <c r="K152" s="965"/>
      <c r="L152" s="1178"/>
      <c r="M152" s="1209"/>
      <c r="N152" s="1237"/>
      <c r="O152" s="1315"/>
      <c r="P152" s="1468"/>
      <c r="Q152" s="1536"/>
      <c r="R152" s="1594"/>
      <c r="S152" s="1636"/>
      <c r="T152" s="1673"/>
      <c r="U152" s="1767"/>
      <c r="V152" s="1757"/>
      <c r="W152" s="1830"/>
      <c r="X152" s="1877"/>
      <c r="Y152" s="83"/>
      <c r="Z152" s="1961"/>
      <c r="AA152" s="2003"/>
      <c r="AB152" s="2045"/>
      <c r="AC152" s="2117"/>
      <c r="AD152" s="2132"/>
      <c r="AE152" s="2174"/>
      <c r="AF152" s="2218"/>
      <c r="AG152" s="299"/>
      <c r="AH152" s="2302"/>
    </row>
    <row r="153" spans="1:34" hidden="1" x14ac:dyDescent="0.25">
      <c r="A153" s="95">
        <f t="shared" si="4"/>
        <v>152</v>
      </c>
      <c r="B153" s="83"/>
      <c r="C153" s="66"/>
      <c r="D153" s="66"/>
      <c r="E153" s="429"/>
      <c r="F153" s="518"/>
      <c r="G153" s="643"/>
      <c r="H153" s="759"/>
      <c r="I153" s="299"/>
      <c r="J153" s="299"/>
      <c r="K153" s="965"/>
      <c r="L153" s="1178"/>
      <c r="M153" s="1209"/>
      <c r="N153" s="1237"/>
      <c r="O153" s="1315"/>
      <c r="P153" s="1468"/>
      <c r="Q153" s="1536"/>
      <c r="R153" s="1594"/>
      <c r="S153" s="1636"/>
      <c r="T153" s="1673"/>
      <c r="U153" s="1767"/>
      <c r="V153" s="1757"/>
      <c r="W153" s="1830"/>
      <c r="X153" s="1877"/>
      <c r="Y153" s="83"/>
      <c r="Z153" s="1961"/>
      <c r="AA153" s="2003"/>
      <c r="AB153" s="2045"/>
      <c r="AC153" s="2117"/>
      <c r="AD153" s="2132"/>
      <c r="AE153" s="2174"/>
      <c r="AF153" s="2218"/>
      <c r="AG153" s="299"/>
      <c r="AH153" s="2302"/>
    </row>
    <row r="154" spans="1:34" hidden="1" x14ac:dyDescent="0.25">
      <c r="A154" s="95">
        <f t="shared" si="4"/>
        <v>153</v>
      </c>
      <c r="B154" s="83"/>
      <c r="C154" s="66"/>
      <c r="D154" s="66"/>
      <c r="E154" s="433"/>
      <c r="F154" s="522"/>
      <c r="G154" s="646"/>
      <c r="H154" s="761"/>
      <c r="I154" s="773"/>
      <c r="J154" s="773"/>
      <c r="K154" s="967"/>
      <c r="L154" s="1180"/>
      <c r="M154" s="1211"/>
      <c r="N154" s="1239"/>
      <c r="O154" s="1317"/>
      <c r="P154" s="1470"/>
      <c r="Q154" s="1538"/>
      <c r="R154" s="1596"/>
      <c r="S154" s="1638"/>
      <c r="T154" s="1675"/>
      <c r="U154" s="1769"/>
      <c r="V154" s="1759"/>
      <c r="W154" s="1832"/>
      <c r="X154" s="1879"/>
      <c r="Y154" s="83"/>
      <c r="Z154" s="1963"/>
      <c r="AA154" s="2005"/>
      <c r="AB154" s="2047"/>
      <c r="AC154" s="2119"/>
      <c r="AD154" s="2134"/>
      <c r="AE154" s="2176"/>
      <c r="AF154" s="2220"/>
      <c r="AG154" s="773"/>
      <c r="AH154" s="2304"/>
    </row>
    <row r="155" spans="1:34" hidden="1" x14ac:dyDescent="0.25">
      <c r="A155" s="95">
        <f t="shared" si="4"/>
        <v>154</v>
      </c>
      <c r="B155" s="83"/>
      <c r="C155" s="66"/>
      <c r="D155" s="66"/>
      <c r="E155" s="431"/>
      <c r="F155" s="520"/>
      <c r="G155" s="644"/>
      <c r="H155" s="759"/>
      <c r="I155" s="299"/>
      <c r="J155" s="299"/>
      <c r="K155" s="965"/>
      <c r="L155" s="1178"/>
      <c r="M155" s="1209"/>
      <c r="N155" s="1237"/>
      <c r="O155" s="1315"/>
      <c r="P155" s="1468"/>
      <c r="Q155" s="1536"/>
      <c r="R155" s="1594"/>
      <c r="S155" s="1636"/>
      <c r="T155" s="1673"/>
      <c r="U155" s="1767"/>
      <c r="V155" s="1757"/>
      <c r="W155" s="1830"/>
      <c r="X155" s="1877"/>
      <c r="Y155" s="83"/>
      <c r="Z155" s="1961"/>
      <c r="AA155" s="2003"/>
      <c r="AB155" s="2045"/>
      <c r="AC155" s="2117"/>
      <c r="AD155" s="2132"/>
      <c r="AE155" s="2174"/>
      <c r="AF155" s="2218"/>
      <c r="AG155" s="299"/>
      <c r="AH155" s="2302"/>
    </row>
    <row r="156" spans="1:34" hidden="1" x14ac:dyDescent="0.25">
      <c r="A156" s="95">
        <f t="shared" si="4"/>
        <v>155</v>
      </c>
      <c r="B156" s="83"/>
      <c r="C156" s="66"/>
      <c r="D156" s="66"/>
      <c r="E156" s="431"/>
      <c r="F156" s="520"/>
      <c r="G156" s="644"/>
      <c r="H156" s="759"/>
      <c r="I156" s="299"/>
      <c r="J156" s="299"/>
      <c r="K156" s="965"/>
      <c r="L156" s="1178"/>
      <c r="M156" s="1209"/>
      <c r="N156" s="1237"/>
      <c r="O156" s="1315"/>
      <c r="P156" s="1468"/>
      <c r="Q156" s="1536"/>
      <c r="R156" s="1594"/>
      <c r="S156" s="1636"/>
      <c r="T156" s="1673"/>
      <c r="U156" s="1767"/>
      <c r="V156" s="1757"/>
      <c r="W156" s="1830"/>
      <c r="X156" s="1877"/>
      <c r="Y156" s="83"/>
      <c r="Z156" s="1961"/>
      <c r="AA156" s="2003"/>
      <c r="AB156" s="2045"/>
      <c r="AC156" s="2117"/>
      <c r="AD156" s="2132"/>
      <c r="AE156" s="2174"/>
      <c r="AF156" s="2218"/>
      <c r="AG156" s="299"/>
      <c r="AH156" s="2302"/>
    </row>
    <row r="157" spans="1:34" hidden="1" x14ac:dyDescent="0.25">
      <c r="A157" s="95">
        <f t="shared" si="4"/>
        <v>156</v>
      </c>
      <c r="B157" s="83"/>
      <c r="C157" s="66"/>
      <c r="D157" s="66"/>
      <c r="E157" s="431"/>
      <c r="F157" s="520"/>
      <c r="G157" s="644"/>
      <c r="H157" s="759"/>
      <c r="I157" s="299"/>
      <c r="J157" s="299"/>
      <c r="K157" s="965"/>
      <c r="L157" s="1178"/>
      <c r="M157" s="1209"/>
      <c r="N157" s="1237"/>
      <c r="O157" s="1315"/>
      <c r="P157" s="1468"/>
      <c r="Q157" s="1536"/>
      <c r="R157" s="1594"/>
      <c r="S157" s="1636"/>
      <c r="T157" s="1673"/>
      <c r="U157" s="1767"/>
      <c r="V157" s="1757"/>
      <c r="W157" s="1830"/>
      <c r="X157" s="1877"/>
      <c r="Y157" s="83"/>
      <c r="Z157" s="1961"/>
      <c r="AA157" s="2003"/>
      <c r="AB157" s="2045"/>
      <c r="AC157" s="2117"/>
      <c r="AD157" s="2132"/>
      <c r="AE157" s="2174"/>
      <c r="AF157" s="2218"/>
      <c r="AG157" s="299"/>
      <c r="AH157" s="2302"/>
    </row>
    <row r="158" spans="1:34" hidden="1" x14ac:dyDescent="0.25">
      <c r="A158" s="95">
        <f t="shared" si="4"/>
        <v>157</v>
      </c>
      <c r="B158" s="83"/>
      <c r="C158" s="66"/>
      <c r="D158" s="66"/>
      <c r="E158" s="431"/>
      <c r="F158" s="520"/>
      <c r="G158" s="644"/>
      <c r="H158" s="759"/>
      <c r="I158" s="299"/>
      <c r="J158" s="299"/>
      <c r="K158" s="965"/>
      <c r="L158" s="1178"/>
      <c r="M158" s="1209"/>
      <c r="N158" s="1237"/>
      <c r="O158" s="1315"/>
      <c r="P158" s="1468"/>
      <c r="Q158" s="1536"/>
      <c r="R158" s="1594"/>
      <c r="S158" s="1636"/>
      <c r="T158" s="1673"/>
      <c r="U158" s="1767"/>
      <c r="V158" s="1757"/>
      <c r="W158" s="1830"/>
      <c r="X158" s="1877"/>
      <c r="Y158" s="83"/>
      <c r="Z158" s="1961"/>
      <c r="AA158" s="2003"/>
      <c r="AB158" s="2045"/>
      <c r="AC158" s="2117"/>
      <c r="AD158" s="2132"/>
      <c r="AE158" s="2174"/>
      <c r="AF158" s="2218"/>
      <c r="AG158" s="299"/>
      <c r="AH158" s="2302"/>
    </row>
    <row r="159" spans="1:34" hidden="1" x14ac:dyDescent="0.25">
      <c r="A159" s="95">
        <f t="shared" si="4"/>
        <v>158</v>
      </c>
      <c r="B159" s="83"/>
      <c r="C159" s="68"/>
      <c r="D159" s="68"/>
      <c r="E159" s="429"/>
      <c r="F159" s="518"/>
      <c r="G159" s="643"/>
      <c r="H159" s="757"/>
      <c r="I159"/>
      <c r="J159"/>
      <c r="K159" s="963"/>
      <c r="L159" s="1176"/>
      <c r="M159" s="1207"/>
      <c r="N159" s="1235"/>
      <c r="O159" s="1313"/>
      <c r="P159" s="1466"/>
      <c r="Q159" s="1534"/>
      <c r="R159" s="1592"/>
      <c r="S159" s="1634"/>
      <c r="T159" s="1671"/>
      <c r="U159" s="1765"/>
      <c r="V159" s="1755"/>
      <c r="W159" s="1828"/>
      <c r="X159" s="1875"/>
      <c r="Y159" s="83"/>
      <c r="Z159" s="1959"/>
      <c r="AA159" s="2001"/>
      <c r="AB159" s="2043"/>
      <c r="AC159" s="2115"/>
      <c r="AD159" s="2130"/>
      <c r="AE159" s="2172"/>
      <c r="AF159" s="2216"/>
      <c r="AG159"/>
      <c r="AH159" s="2300"/>
    </row>
    <row r="160" spans="1:34" hidden="1" x14ac:dyDescent="0.25">
      <c r="A160" s="95">
        <f t="shared" si="4"/>
        <v>159</v>
      </c>
      <c r="B160" s="83"/>
      <c r="C160" s="66"/>
      <c r="D160" s="66"/>
      <c r="E160" s="431"/>
      <c r="F160" s="520"/>
      <c r="G160" s="644"/>
      <c r="H160" s="759"/>
      <c r="I160" s="299"/>
      <c r="J160" s="299"/>
      <c r="K160" s="965"/>
      <c r="L160" s="1178"/>
      <c r="M160" s="1209"/>
      <c r="N160" s="1237"/>
      <c r="O160" s="1315"/>
      <c r="P160" s="1468"/>
      <c r="Q160" s="1536"/>
      <c r="R160" s="1594"/>
      <c r="S160" s="1636"/>
      <c r="T160" s="1673"/>
      <c r="U160" s="1767"/>
      <c r="V160" s="1757"/>
      <c r="W160" s="1830"/>
      <c r="X160" s="1877"/>
      <c r="Y160" s="78"/>
      <c r="Z160" s="1961"/>
      <c r="AA160" s="2003"/>
      <c r="AB160" s="2045"/>
      <c r="AC160" s="2117"/>
      <c r="AD160" s="2132"/>
      <c r="AE160" s="2174"/>
      <c r="AF160" s="2218"/>
      <c r="AG160" s="299"/>
      <c r="AH160" s="2302"/>
    </row>
    <row r="161" spans="1:34" hidden="1" x14ac:dyDescent="0.25">
      <c r="A161" s="95">
        <f t="shared" si="4"/>
        <v>160</v>
      </c>
      <c r="B161" s="83"/>
      <c r="C161" s="66"/>
      <c r="D161" s="66"/>
      <c r="E161" s="431"/>
      <c r="F161" s="520"/>
      <c r="G161" s="644"/>
      <c r="H161" s="759"/>
      <c r="I161" s="299"/>
      <c r="J161" s="299"/>
      <c r="K161" s="965"/>
      <c r="L161" s="1178"/>
      <c r="M161" s="1209"/>
      <c r="N161" s="1237"/>
      <c r="O161" s="1315"/>
      <c r="P161" s="1468"/>
      <c r="Q161" s="1536"/>
      <c r="R161" s="1594"/>
      <c r="S161" s="1636"/>
      <c r="T161" s="1673"/>
      <c r="U161" s="1767"/>
      <c r="V161" s="1757"/>
      <c r="W161" s="1830"/>
      <c r="X161" s="1877"/>
      <c r="Y161" s="78"/>
      <c r="Z161" s="1961"/>
      <c r="AA161" s="2003"/>
      <c r="AB161" s="2045"/>
      <c r="AC161" s="2117"/>
      <c r="AD161" s="2132"/>
      <c r="AE161" s="2174"/>
      <c r="AF161" s="2218"/>
      <c r="AG161" s="299"/>
      <c r="AH161" s="2302"/>
    </row>
    <row r="162" spans="1:34" hidden="1" x14ac:dyDescent="0.25">
      <c r="A162" s="95">
        <f t="shared" si="4"/>
        <v>161</v>
      </c>
      <c r="B162" s="83"/>
      <c r="C162" s="66"/>
      <c r="D162" s="66"/>
      <c r="E162" s="431"/>
      <c r="F162" s="520"/>
      <c r="G162" s="644"/>
      <c r="H162" s="759"/>
      <c r="I162" s="299"/>
      <c r="J162" s="299"/>
      <c r="K162" s="965"/>
      <c r="L162" s="1178"/>
      <c r="M162" s="1209"/>
      <c r="N162" s="1237"/>
      <c r="O162" s="1315"/>
      <c r="P162" s="1468"/>
      <c r="Q162" s="1536"/>
      <c r="R162" s="1594"/>
      <c r="S162" s="1636"/>
      <c r="T162" s="1673"/>
      <c r="U162" s="1767"/>
      <c r="V162" s="1757"/>
      <c r="W162" s="1830"/>
      <c r="X162" s="1877"/>
      <c r="Y162" s="78"/>
      <c r="Z162" s="1961"/>
      <c r="AA162" s="2003"/>
      <c r="AB162" s="2045"/>
      <c r="AC162" s="2117"/>
      <c r="AD162" s="2132"/>
      <c r="AE162" s="2174"/>
      <c r="AF162" s="2218"/>
      <c r="AG162" s="299"/>
      <c r="AH162" s="2302"/>
    </row>
    <row r="163" spans="1:34" hidden="1" x14ac:dyDescent="0.25">
      <c r="A163" s="95">
        <f t="shared" si="4"/>
        <v>162</v>
      </c>
      <c r="B163" s="83"/>
      <c r="C163" s="66"/>
      <c r="D163" s="66"/>
      <c r="E163" s="431"/>
      <c r="F163" s="520"/>
      <c r="G163" s="644"/>
      <c r="H163" s="759"/>
      <c r="I163" s="299"/>
      <c r="J163" s="299"/>
      <c r="K163" s="965"/>
      <c r="L163" s="1178"/>
      <c r="M163" s="1209"/>
      <c r="N163" s="1237"/>
      <c r="O163" s="1315"/>
      <c r="P163" s="1468"/>
      <c r="Q163" s="1536"/>
      <c r="R163" s="1594"/>
      <c r="S163" s="1636"/>
      <c r="T163" s="1673"/>
      <c r="U163" s="1767"/>
      <c r="V163" s="1757"/>
      <c r="W163" s="1830"/>
      <c r="X163" s="1877"/>
      <c r="Y163" s="83"/>
      <c r="Z163" s="1961"/>
      <c r="AA163" s="2003"/>
      <c r="AB163" s="2045"/>
      <c r="AC163" s="2117"/>
      <c r="AD163" s="2132"/>
      <c r="AE163" s="2174"/>
      <c r="AF163" s="2218"/>
      <c r="AG163" s="299"/>
      <c r="AH163" s="2302"/>
    </row>
    <row r="164" spans="1:34" s="83" customFormat="1" hidden="1" x14ac:dyDescent="0.25">
      <c r="A164" s="95">
        <f t="shared" si="4"/>
        <v>163</v>
      </c>
      <c r="C164" s="66"/>
      <c r="D164" s="66"/>
      <c r="E164" s="431"/>
      <c r="F164" s="520"/>
      <c r="G164" s="644"/>
      <c r="H164" s="759"/>
      <c r="I164" s="299"/>
      <c r="J164" s="299"/>
      <c r="K164" s="965"/>
      <c r="L164" s="1178"/>
      <c r="M164" s="1209"/>
      <c r="N164" s="1237"/>
      <c r="O164" s="1315"/>
      <c r="P164" s="1468"/>
      <c r="Q164" s="1536"/>
      <c r="R164" s="1594"/>
      <c r="S164" s="1636"/>
      <c r="T164" s="1673"/>
      <c r="U164" s="1767"/>
      <c r="V164" s="1757"/>
      <c r="W164" s="1830"/>
      <c r="X164" s="1877"/>
      <c r="Y164" s="78"/>
      <c r="Z164" s="1961"/>
      <c r="AA164" s="2003"/>
      <c r="AB164" s="2045"/>
      <c r="AC164" s="2117"/>
      <c r="AD164" s="2132"/>
      <c r="AE164" s="2174"/>
      <c r="AF164" s="2218"/>
      <c r="AG164" s="299"/>
      <c r="AH164" s="2302"/>
    </row>
    <row r="165" spans="1:34" s="83" customFormat="1" hidden="1" x14ac:dyDescent="0.25">
      <c r="A165" s="95">
        <f t="shared" si="4"/>
        <v>164</v>
      </c>
      <c r="C165" s="66"/>
      <c r="D165" s="66"/>
      <c r="E165" s="430"/>
      <c r="F165" s="519"/>
      <c r="G165" s="642"/>
      <c r="H165" s="758"/>
      <c r="I165" s="772"/>
      <c r="J165" s="772"/>
      <c r="K165" s="964"/>
      <c r="L165" s="1177"/>
      <c r="M165" s="1208"/>
      <c r="N165" s="1236"/>
      <c r="O165" s="1314"/>
      <c r="P165" s="1467"/>
      <c r="Q165" s="1535"/>
      <c r="R165" s="1593"/>
      <c r="S165" s="1635"/>
      <c r="T165" s="1672"/>
      <c r="U165" s="1766"/>
      <c r="V165" s="1756"/>
      <c r="W165" s="1829"/>
      <c r="X165" s="1876"/>
      <c r="Z165" s="1960"/>
      <c r="AA165" s="2002"/>
      <c r="AB165" s="2044"/>
      <c r="AC165" s="2116"/>
      <c r="AD165" s="2131"/>
      <c r="AE165" s="2173"/>
      <c r="AF165" s="2217"/>
      <c r="AG165" s="772"/>
      <c r="AH165" s="2301"/>
    </row>
    <row r="166" spans="1:34" hidden="1" x14ac:dyDescent="0.25">
      <c r="A166" s="95">
        <f t="shared" si="4"/>
        <v>165</v>
      </c>
      <c r="B166" s="83"/>
      <c r="C166" s="68"/>
      <c r="D166" s="68"/>
      <c r="E166" s="429"/>
      <c r="F166" s="518"/>
      <c r="G166" s="643"/>
      <c r="H166" s="757"/>
      <c r="I166"/>
      <c r="J166"/>
      <c r="K166" s="963"/>
      <c r="L166" s="1176"/>
      <c r="M166" s="1207"/>
      <c r="N166" s="1235"/>
      <c r="O166" s="1313"/>
      <c r="P166" s="1466"/>
      <c r="Q166" s="1534"/>
      <c r="R166" s="1592"/>
      <c r="S166" s="1634"/>
      <c r="T166" s="1671"/>
      <c r="U166" s="1765"/>
      <c r="V166" s="1755"/>
      <c r="W166" s="1828"/>
      <c r="X166" s="1875"/>
      <c r="Y166" s="83"/>
      <c r="Z166" s="1959"/>
      <c r="AA166" s="2001"/>
      <c r="AB166" s="2043"/>
      <c r="AC166" s="2115"/>
      <c r="AD166" s="2130"/>
      <c r="AE166" s="2172"/>
      <c r="AF166" s="2216"/>
      <c r="AG166"/>
      <c r="AH166" s="2300"/>
    </row>
    <row r="167" spans="1:34" hidden="1" x14ac:dyDescent="0.25">
      <c r="A167" s="95">
        <f t="shared" si="4"/>
        <v>166</v>
      </c>
      <c r="B167" s="83"/>
      <c r="C167" s="66"/>
      <c r="D167" s="66"/>
      <c r="E167" s="431"/>
      <c r="F167" s="520"/>
      <c r="G167" s="644"/>
      <c r="H167" s="759"/>
      <c r="I167" s="299"/>
      <c r="J167" s="299"/>
      <c r="K167" s="965"/>
      <c r="L167" s="1178"/>
      <c r="M167" s="1209"/>
      <c r="N167" s="1237"/>
      <c r="O167" s="1315"/>
      <c r="P167" s="1468"/>
      <c r="Q167" s="1536"/>
      <c r="R167" s="1594"/>
      <c r="S167" s="1636"/>
      <c r="T167" s="1673"/>
      <c r="U167" s="1767"/>
      <c r="V167" s="1757"/>
      <c r="W167" s="1830"/>
      <c r="X167" s="1877"/>
      <c r="Y167" s="83"/>
      <c r="Z167" s="1961"/>
      <c r="AA167" s="2003"/>
      <c r="AB167" s="2045"/>
      <c r="AC167" s="2117"/>
      <c r="AD167" s="2132"/>
      <c r="AE167" s="2174"/>
      <c r="AF167" s="2218"/>
      <c r="AG167" s="299"/>
      <c r="AH167" s="2302"/>
    </row>
    <row r="168" spans="1:34" hidden="1" x14ac:dyDescent="0.25">
      <c r="A168" s="95">
        <f t="shared" si="4"/>
        <v>167</v>
      </c>
      <c r="B168" s="83"/>
      <c r="C168" s="66"/>
      <c r="D168" s="66"/>
      <c r="E168" s="429"/>
      <c r="F168" s="518"/>
      <c r="G168" s="643"/>
      <c r="H168" s="757"/>
      <c r="I168"/>
      <c r="J168"/>
      <c r="K168" s="963"/>
      <c r="L168" s="1179"/>
      <c r="M168" s="1210"/>
      <c r="N168" s="1235"/>
      <c r="O168" s="1313"/>
      <c r="P168" s="1466"/>
      <c r="Q168" s="1534"/>
      <c r="R168" s="1592"/>
      <c r="S168" s="1634"/>
      <c r="T168" s="1671"/>
      <c r="U168" s="1765"/>
      <c r="V168" s="1755"/>
      <c r="W168" s="1828"/>
      <c r="X168" s="1875"/>
      <c r="Y168" s="83"/>
      <c r="Z168" s="1959"/>
      <c r="AA168" s="2001"/>
      <c r="AB168" s="2043"/>
      <c r="AC168" s="2115"/>
      <c r="AD168" s="2130"/>
      <c r="AE168" s="2172"/>
      <c r="AF168" s="2216"/>
      <c r="AG168"/>
      <c r="AH168" s="2303"/>
    </row>
    <row r="169" spans="1:34" hidden="1" x14ac:dyDescent="0.25">
      <c r="A169" s="95">
        <f t="shared" si="4"/>
        <v>168</v>
      </c>
      <c r="B169" s="83"/>
      <c r="C169" s="66"/>
      <c r="D169" s="66"/>
      <c r="E169" s="429"/>
      <c r="F169" s="518"/>
      <c r="G169" s="643"/>
      <c r="H169" s="757"/>
      <c r="I169"/>
      <c r="J169"/>
      <c r="K169" s="963"/>
      <c r="L169" s="1179"/>
      <c r="M169" s="1210"/>
      <c r="N169" s="1235"/>
      <c r="O169" s="1313"/>
      <c r="P169" s="1466"/>
      <c r="Q169" s="1534"/>
      <c r="R169" s="1592"/>
      <c r="S169" s="1634"/>
      <c r="T169" s="1671"/>
      <c r="U169" s="1765"/>
      <c r="V169" s="1755"/>
      <c r="W169" s="1828"/>
      <c r="X169" s="1875"/>
      <c r="Y169" s="83"/>
      <c r="Z169" s="1959"/>
      <c r="AA169" s="2001"/>
      <c r="AB169" s="2043"/>
      <c r="AC169" s="2115"/>
      <c r="AD169" s="2130"/>
      <c r="AE169" s="2172"/>
      <c r="AF169" s="2216"/>
      <c r="AG169"/>
      <c r="AH169" s="2303"/>
    </row>
    <row r="170" spans="1:34" hidden="1" x14ac:dyDescent="0.25">
      <c r="A170" s="95">
        <f t="shared" si="4"/>
        <v>169</v>
      </c>
      <c r="B170" s="83"/>
      <c r="C170" s="66"/>
      <c r="D170" s="66"/>
      <c r="E170" s="480"/>
      <c r="F170" s="521"/>
      <c r="G170" s="838"/>
      <c r="H170" s="766"/>
      <c r="I170" s="299"/>
      <c r="J170" s="299"/>
      <c r="K170" s="965"/>
      <c r="L170" s="1178"/>
      <c r="M170" s="1209"/>
      <c r="N170" s="1237"/>
      <c r="O170" s="1315"/>
      <c r="P170" s="1468"/>
      <c r="Q170" s="1536"/>
      <c r="R170" s="1594"/>
      <c r="S170" s="1636"/>
      <c r="T170" s="1673"/>
      <c r="U170" s="1767"/>
      <c r="V170" s="1757"/>
      <c r="W170" s="1830"/>
      <c r="X170" s="1877"/>
      <c r="Y170" s="78"/>
      <c r="Z170" s="1961"/>
      <c r="AA170" s="2003"/>
      <c r="AB170" s="2045"/>
      <c r="AC170" s="2117"/>
      <c r="AD170" s="2132"/>
      <c r="AE170" s="2174"/>
      <c r="AF170" s="2218"/>
      <c r="AG170" s="299"/>
      <c r="AH170" s="2302"/>
    </row>
    <row r="171" spans="1:34" hidden="1" x14ac:dyDescent="0.25">
      <c r="A171" s="95">
        <f t="shared" si="4"/>
        <v>170</v>
      </c>
      <c r="B171" s="83"/>
      <c r="C171" s="119"/>
      <c r="D171" s="116"/>
      <c r="E171" s="429"/>
      <c r="F171" s="518"/>
      <c r="G171" s="643"/>
      <c r="H171" s="757"/>
      <c r="I171"/>
      <c r="J171"/>
      <c r="K171" s="963"/>
      <c r="L171" s="1176"/>
      <c r="M171" s="1207"/>
      <c r="N171" s="1235"/>
      <c r="O171" s="1313"/>
      <c r="P171" s="1466"/>
      <c r="Q171" s="1534"/>
      <c r="R171" s="1592"/>
      <c r="S171" s="1634"/>
      <c r="T171" s="1671"/>
      <c r="U171" s="1765"/>
      <c r="V171" s="1755"/>
      <c r="W171" s="1828"/>
      <c r="X171" s="1875"/>
      <c r="Y171" s="83"/>
      <c r="Z171" s="1959"/>
      <c r="AA171" s="2001"/>
      <c r="AB171" s="2043"/>
      <c r="AC171" s="2115"/>
      <c r="AD171" s="2130"/>
      <c r="AE171" s="2172"/>
      <c r="AF171" s="2216"/>
      <c r="AG171"/>
      <c r="AH171" s="2300"/>
    </row>
    <row r="172" spans="1:34" s="83" customFormat="1" hidden="1" x14ac:dyDescent="0.25">
      <c r="A172" s="95">
        <f t="shared" si="4"/>
        <v>171</v>
      </c>
      <c r="C172" s="351"/>
      <c r="D172" s="120"/>
      <c r="E172" s="431"/>
      <c r="F172" s="520"/>
      <c r="G172" s="644"/>
      <c r="H172" s="759"/>
      <c r="I172" s="299"/>
      <c r="J172" s="299"/>
      <c r="K172" s="965"/>
      <c r="L172" s="1176"/>
      <c r="M172" s="1209"/>
      <c r="N172" s="1237"/>
      <c r="O172" s="1315"/>
      <c r="P172" s="1468"/>
      <c r="Q172" s="1536"/>
      <c r="R172" s="1594"/>
      <c r="S172" s="1636"/>
      <c r="T172" s="1673"/>
      <c r="U172" s="1767"/>
      <c r="V172" s="1757"/>
      <c r="W172" s="1830"/>
      <c r="X172" s="1877"/>
      <c r="Z172" s="1961"/>
      <c r="AA172" s="2003"/>
      <c r="AB172" s="2045"/>
      <c r="AC172" s="2117"/>
      <c r="AD172" s="2132"/>
      <c r="AE172" s="2174"/>
      <c r="AF172" s="2218"/>
      <c r="AG172" s="299"/>
      <c r="AH172" s="2302"/>
    </row>
    <row r="173" spans="1:34" s="83" customFormat="1" hidden="1" x14ac:dyDescent="0.25">
      <c r="A173" s="95">
        <f t="shared" si="4"/>
        <v>172</v>
      </c>
      <c r="C173" s="351"/>
      <c r="D173" s="120"/>
      <c r="E173" s="431"/>
      <c r="F173" s="520"/>
      <c r="G173" s="644"/>
      <c r="H173" s="759"/>
      <c r="I173" s="299"/>
      <c r="J173" s="299"/>
      <c r="K173" s="965"/>
      <c r="L173" s="1176"/>
      <c r="M173" s="1209"/>
      <c r="N173" s="1237"/>
      <c r="O173" s="1315"/>
      <c r="P173" s="1468"/>
      <c r="Q173" s="1536"/>
      <c r="R173" s="1594"/>
      <c r="S173" s="1636"/>
      <c r="T173" s="1673"/>
      <c r="U173" s="1767"/>
      <c r="V173" s="1757"/>
      <c r="W173" s="1830"/>
      <c r="X173" s="1877"/>
      <c r="Z173" s="1961"/>
      <c r="AA173" s="2003"/>
      <c r="AB173" s="2045"/>
      <c r="AC173" s="2117"/>
      <c r="AD173" s="2132"/>
      <c r="AE173" s="2174"/>
      <c r="AF173" s="2218"/>
      <c r="AG173" s="299"/>
      <c r="AH173" s="2302"/>
    </row>
    <row r="174" spans="1:34" s="83" customFormat="1" hidden="1" x14ac:dyDescent="0.25">
      <c r="A174" s="95">
        <f t="shared" si="4"/>
        <v>173</v>
      </c>
      <c r="C174" s="351"/>
      <c r="D174" s="120"/>
      <c r="E174" s="431"/>
      <c r="F174" s="520"/>
      <c r="G174" s="644"/>
      <c r="H174" s="759"/>
      <c r="I174" s="299"/>
      <c r="J174" s="299"/>
      <c r="K174" s="965"/>
      <c r="L174" s="1176"/>
      <c r="M174" s="1209"/>
      <c r="N174" s="1237"/>
      <c r="O174" s="1315"/>
      <c r="P174" s="1468"/>
      <c r="Q174" s="1536"/>
      <c r="R174" s="1594"/>
      <c r="S174" s="1636"/>
      <c r="T174" s="1673"/>
      <c r="U174" s="1767"/>
      <c r="V174" s="1757"/>
      <c r="W174" s="1830"/>
      <c r="X174" s="1877"/>
      <c r="Z174" s="1961"/>
      <c r="AA174" s="2003"/>
      <c r="AB174" s="2045"/>
      <c r="AC174" s="2117"/>
      <c r="AD174" s="2132"/>
      <c r="AE174" s="2174"/>
      <c r="AF174" s="2218"/>
      <c r="AG174" s="299"/>
      <c r="AH174" s="2302"/>
    </row>
    <row r="175" spans="1:34" s="83" customFormat="1" hidden="1" x14ac:dyDescent="0.25">
      <c r="A175" s="95">
        <f t="shared" si="4"/>
        <v>174</v>
      </c>
      <c r="C175" s="351"/>
      <c r="D175" s="120"/>
      <c r="E175" s="431"/>
      <c r="F175" s="520"/>
      <c r="G175" s="644"/>
      <c r="H175" s="759"/>
      <c r="I175" s="299"/>
      <c r="J175" s="299"/>
      <c r="K175" s="965"/>
      <c r="L175" s="1178"/>
      <c r="M175" s="1209"/>
      <c r="N175" s="1237"/>
      <c r="O175" s="1315"/>
      <c r="P175" s="1468"/>
      <c r="Q175" s="1536"/>
      <c r="R175" s="1594"/>
      <c r="S175" s="1636"/>
      <c r="T175" s="1673"/>
      <c r="U175" s="1767"/>
      <c r="V175" s="1757"/>
      <c r="W175" s="1830"/>
      <c r="X175" s="1877"/>
      <c r="Z175" s="1961"/>
      <c r="AA175" s="2003"/>
      <c r="AB175" s="2045"/>
      <c r="AC175" s="2117"/>
      <c r="AD175" s="2132"/>
      <c r="AE175" s="2174"/>
      <c r="AF175" s="2218"/>
      <c r="AG175" s="299"/>
      <c r="AH175" s="2302"/>
    </row>
    <row r="176" spans="1:34" s="83" customFormat="1" hidden="1" x14ac:dyDescent="0.25">
      <c r="A176" s="95">
        <f t="shared" si="4"/>
        <v>175</v>
      </c>
      <c r="C176" s="351"/>
      <c r="D176" s="120"/>
      <c r="E176" s="431"/>
      <c r="F176" s="520"/>
      <c r="G176" s="644"/>
      <c r="H176" s="759"/>
      <c r="I176" s="299"/>
      <c r="J176" s="299"/>
      <c r="K176" s="965"/>
      <c r="L176" s="1178"/>
      <c r="M176" s="1209"/>
      <c r="N176" s="1237"/>
      <c r="O176" s="1315"/>
      <c r="P176" s="1468"/>
      <c r="Q176" s="1536"/>
      <c r="R176" s="1594"/>
      <c r="S176" s="1636"/>
      <c r="T176" s="1673"/>
      <c r="U176" s="1767"/>
      <c r="V176" s="1757"/>
      <c r="W176" s="1830"/>
      <c r="X176" s="1877"/>
      <c r="Z176" s="1961"/>
      <c r="AA176" s="2003"/>
      <c r="AB176" s="2045"/>
      <c r="AC176" s="2117"/>
      <c r="AD176" s="2132"/>
      <c r="AE176" s="2174"/>
      <c r="AF176" s="2218"/>
      <c r="AG176" s="299"/>
      <c r="AH176" s="2302"/>
    </row>
    <row r="177" spans="1:16373" s="83" customFormat="1" hidden="1" x14ac:dyDescent="0.25">
      <c r="A177" s="95">
        <f t="shared" si="4"/>
        <v>176</v>
      </c>
      <c r="C177" s="351"/>
      <c r="D177" s="120"/>
      <c r="E177" s="431"/>
      <c r="F177" s="520"/>
      <c r="G177" s="644"/>
      <c r="H177" s="759"/>
      <c r="I177" s="299"/>
      <c r="J177" s="299"/>
      <c r="K177" s="965"/>
      <c r="L177" s="1178"/>
      <c r="M177" s="1209"/>
      <c r="N177" s="1237"/>
      <c r="O177" s="1315"/>
      <c r="P177" s="1468"/>
      <c r="Q177" s="1536"/>
      <c r="R177" s="1594"/>
      <c r="S177" s="1636"/>
      <c r="T177" s="1673"/>
      <c r="U177" s="1767"/>
      <c r="V177" s="1757"/>
      <c r="W177" s="1830"/>
      <c r="X177" s="1877"/>
      <c r="Z177" s="1961"/>
      <c r="AA177" s="2003"/>
      <c r="AB177" s="2045"/>
      <c r="AC177" s="2117"/>
      <c r="AD177" s="2132"/>
      <c r="AE177" s="2174"/>
      <c r="AF177" s="2218"/>
      <c r="AG177" s="299"/>
      <c r="AH177" s="2302"/>
    </row>
    <row r="178" spans="1:16373" s="83" customFormat="1" hidden="1" x14ac:dyDescent="0.25">
      <c r="A178" s="95">
        <f t="shared" si="4"/>
        <v>177</v>
      </c>
      <c r="C178" s="351"/>
      <c r="D178" s="120"/>
      <c r="E178" s="429"/>
      <c r="F178" s="518"/>
      <c r="G178" s="643"/>
      <c r="H178" s="757"/>
      <c r="I178"/>
      <c r="J178"/>
      <c r="K178" s="963"/>
      <c r="L178" s="1176"/>
      <c r="M178" s="1207"/>
      <c r="N178" s="1235"/>
      <c r="O178" s="1313"/>
      <c r="P178" s="1466"/>
      <c r="Q178" s="1534"/>
      <c r="R178" s="1592"/>
      <c r="S178" s="1634"/>
      <c r="T178" s="1671"/>
      <c r="U178" s="1765"/>
      <c r="V178" s="1755"/>
      <c r="W178" s="1828"/>
      <c r="X178" s="1875"/>
      <c r="Z178" s="1959"/>
      <c r="AA178" s="2001"/>
      <c r="AB178" s="2043"/>
      <c r="AC178" s="2115"/>
      <c r="AD178" s="2130"/>
      <c r="AE178" s="2172"/>
      <c r="AF178" s="2216"/>
      <c r="AG178"/>
      <c r="AH178" s="2300"/>
    </row>
    <row r="179" spans="1:16373" s="83" customFormat="1" hidden="1" x14ac:dyDescent="0.25">
      <c r="A179" s="95">
        <f t="shared" si="4"/>
        <v>178</v>
      </c>
      <c r="C179" s="351"/>
      <c r="D179" s="120"/>
      <c r="E179" s="430"/>
      <c r="F179" s="519"/>
      <c r="G179" s="642"/>
      <c r="H179" s="758"/>
      <c r="I179" s="772"/>
      <c r="J179" s="772"/>
      <c r="K179" s="964"/>
      <c r="L179" s="1177"/>
      <c r="M179" s="1208"/>
      <c r="N179" s="1236"/>
      <c r="O179" s="1314"/>
      <c r="P179" s="1467"/>
      <c r="Q179" s="1535"/>
      <c r="R179" s="1593"/>
      <c r="S179" s="1635"/>
      <c r="T179" s="1672"/>
      <c r="U179" s="1766"/>
      <c r="V179" s="1756"/>
      <c r="W179" s="1829"/>
      <c r="X179" s="1876"/>
      <c r="Y179" s="78"/>
      <c r="Z179" s="1960"/>
      <c r="AA179" s="2002"/>
      <c r="AB179" s="2044"/>
      <c r="AC179" s="2116"/>
      <c r="AD179" s="2131"/>
      <c r="AE179" s="2173"/>
      <c r="AF179" s="2217"/>
      <c r="AG179" s="772"/>
      <c r="AH179" s="2301"/>
    </row>
    <row r="180" spans="1:16373" x14ac:dyDescent="0.25">
      <c r="A180" s="95">
        <f t="shared" si="4"/>
        <v>179</v>
      </c>
      <c r="B180" s="2334" t="s">
        <v>457</v>
      </c>
      <c r="C180" s="66" t="str">
        <f>B180</f>
        <v>Indicador 10</v>
      </c>
      <c r="D180" s="86"/>
      <c r="E180" s="283">
        <v>90.128740105360023</v>
      </c>
      <c r="F180" s="283">
        <v>85.128740105360023</v>
      </c>
      <c r="G180" s="283">
        <v>89.172217763649456</v>
      </c>
      <c r="H180" s="283">
        <v>89.172217763649456</v>
      </c>
      <c r="I180" s="283">
        <v>89.172217763649456</v>
      </c>
      <c r="J180" s="283">
        <v>97.172217763649456</v>
      </c>
      <c r="K180" s="283">
        <v>97.172217763649456</v>
      </c>
      <c r="L180" s="283">
        <v>91.084847840289584</v>
      </c>
      <c r="M180" s="283">
        <v>79.084847840289584</v>
      </c>
      <c r="N180" s="283">
        <v>83.084847840289584</v>
      </c>
      <c r="O180" s="283">
        <v>80.084847840289584</v>
      </c>
      <c r="P180" s="283">
        <v>81.000802528674029</v>
      </c>
      <c r="Q180" s="283">
        <v>82.000802528674029</v>
      </c>
      <c r="R180" s="283">
        <v>86.000802528674029</v>
      </c>
      <c r="S180" s="283">
        <v>97.000802528674029</v>
      </c>
      <c r="T180" s="283">
        <v>82.000802528674029</v>
      </c>
      <c r="U180" s="283">
        <v>96.141072352517142</v>
      </c>
      <c r="V180" s="283">
        <v>88.141072352517142</v>
      </c>
      <c r="W180" s="283">
        <v>82.141072352517142</v>
      </c>
      <c r="X180" s="283">
        <v>95.141072352517142</v>
      </c>
      <c r="Y180" s="283">
        <v>79.089189551771156</v>
      </c>
      <c r="Z180" s="283">
        <v>82.089189551771156</v>
      </c>
      <c r="AA180" s="283">
        <v>89.089189551771156</v>
      </c>
      <c r="AB180" s="283">
        <v>97.089189551771156</v>
      </c>
      <c r="AC180" s="283">
        <v>81.884547810118832</v>
      </c>
      <c r="AD180" s="283">
        <v>81.884547810118832</v>
      </c>
      <c r="AE180" s="283">
        <v>79.884547810118832</v>
      </c>
      <c r="AF180" s="283">
        <v>89.884547810118832</v>
      </c>
      <c r="AG180" s="283">
        <v>94.884547810118832</v>
      </c>
      <c r="AH180" s="283">
        <v>95.690580290704617</v>
      </c>
      <c r="AI180" s="98"/>
      <c r="AJ180"/>
      <c r="AK180"/>
      <c r="AL180"/>
      <c r="AM180"/>
    </row>
    <row r="181" spans="1:16373" hidden="1" x14ac:dyDescent="0.25">
      <c r="A181" s="95">
        <f t="shared" si="4"/>
        <v>180</v>
      </c>
      <c r="B181" s="166"/>
      <c r="C181" s="352"/>
      <c r="D181" s="167"/>
      <c r="E181" s="167"/>
      <c r="F181" s="167"/>
      <c r="G181" s="167"/>
      <c r="H181" s="167"/>
      <c r="I181" s="167"/>
      <c r="J181" s="167"/>
      <c r="K181" s="167"/>
      <c r="L181" s="167"/>
      <c r="M181" s="167"/>
      <c r="N181" s="167"/>
      <c r="O181" s="167"/>
      <c r="P181" s="167"/>
      <c r="Q181" s="167"/>
      <c r="R181" s="167"/>
      <c r="S181" s="167"/>
      <c r="T181" s="167"/>
      <c r="U181" s="167"/>
      <c r="V181" s="167"/>
      <c r="W181" s="167"/>
      <c r="X181" s="167"/>
      <c r="Y181" s="167"/>
      <c r="Z181" s="167"/>
      <c r="AA181" s="167"/>
      <c r="AB181" s="167"/>
      <c r="AC181" s="167"/>
      <c r="AD181" s="167"/>
      <c r="AE181" s="167"/>
      <c r="AF181" s="167"/>
      <c r="AG181" s="167"/>
      <c r="AH181" s="167"/>
      <c r="AI181"/>
      <c r="AJ181"/>
      <c r="AK181"/>
      <c r="AL181"/>
      <c r="AM181"/>
    </row>
    <row r="182" spans="1:16373" s="83" customFormat="1" hidden="1" x14ac:dyDescent="0.25">
      <c r="A182" s="95">
        <f t="shared" si="4"/>
        <v>181</v>
      </c>
      <c r="B182" s="166"/>
      <c r="C182" s="177"/>
      <c r="D182" s="167"/>
      <c r="E182" s="167"/>
      <c r="F182" s="167"/>
      <c r="G182" s="167"/>
      <c r="H182" s="167"/>
      <c r="I182" s="167"/>
      <c r="J182" s="167"/>
      <c r="K182" s="167"/>
      <c r="L182" s="167"/>
      <c r="M182" s="167"/>
      <c r="N182" s="167"/>
      <c r="O182" s="167"/>
      <c r="P182" s="167"/>
      <c r="Q182" s="167"/>
      <c r="R182" s="167"/>
      <c r="S182" s="167"/>
      <c r="T182" s="167"/>
      <c r="U182" s="167"/>
      <c r="V182" s="167"/>
      <c r="W182" s="167"/>
      <c r="X182" s="167"/>
      <c r="Y182" s="167"/>
      <c r="Z182" s="167"/>
      <c r="AA182" s="167"/>
      <c r="AB182" s="167"/>
      <c r="AC182" s="167"/>
      <c r="AD182" s="167"/>
      <c r="AE182" s="167"/>
      <c r="AF182" s="167"/>
      <c r="AG182" s="167"/>
      <c r="AH182" s="167"/>
      <c r="AI182"/>
      <c r="AJ182"/>
      <c r="AK182"/>
      <c r="AL182"/>
      <c r="AM182"/>
    </row>
    <row r="183" spans="1:16373" hidden="1" x14ac:dyDescent="0.25">
      <c r="A183" s="95">
        <f t="shared" si="4"/>
        <v>182</v>
      </c>
      <c r="B183" s="166"/>
      <c r="C183" s="258"/>
      <c r="D183" s="166"/>
      <c r="E183" s="178"/>
      <c r="F183" s="178"/>
      <c r="G183" s="178"/>
      <c r="H183" s="178"/>
      <c r="I183" s="178"/>
      <c r="J183" s="178"/>
      <c r="K183" s="178"/>
      <c r="L183" s="178"/>
      <c r="M183" s="178"/>
      <c r="N183" s="178"/>
      <c r="O183" s="178"/>
      <c r="P183" s="178"/>
      <c r="Q183" s="178"/>
      <c r="R183" s="178"/>
      <c r="S183" s="178"/>
      <c r="T183" s="178"/>
      <c r="U183" s="178"/>
      <c r="V183" s="178"/>
      <c r="W183" s="178"/>
      <c r="X183" s="178"/>
      <c r="Y183" s="178"/>
      <c r="Z183" s="178"/>
      <c r="AA183" s="178"/>
      <c r="AB183" s="178"/>
      <c r="AC183" s="178"/>
      <c r="AD183" s="178"/>
      <c r="AE183" s="178"/>
      <c r="AF183" s="178"/>
      <c r="AG183" s="178"/>
      <c r="AH183" s="178"/>
      <c r="AI183"/>
      <c r="AJ183"/>
      <c r="AK183"/>
      <c r="AL183"/>
      <c r="AM183"/>
    </row>
    <row r="184" spans="1:16373" s="83" customFormat="1" hidden="1" x14ac:dyDescent="0.25">
      <c r="A184" s="95">
        <f t="shared" si="4"/>
        <v>183</v>
      </c>
      <c r="C184"/>
      <c r="E184" s="135"/>
      <c r="F184" s="135"/>
      <c r="G184" s="98"/>
      <c r="H184" s="135"/>
      <c r="I184" s="135"/>
      <c r="J184" s="135"/>
      <c r="Z184" s="129"/>
      <c r="AI184"/>
      <c r="AJ184"/>
      <c r="AK184"/>
      <c r="AL184"/>
      <c r="AM184"/>
    </row>
    <row r="185" spans="1:16373" s="83" customFormat="1" hidden="1" x14ac:dyDescent="0.25">
      <c r="E185" s="135">
        <f>ROUND(E170-E180,2)</f>
        <v>-90.13</v>
      </c>
      <c r="F185" s="135">
        <f t="shared" ref="F185:N185" si="5">ROUND(F170-F180,2)</f>
        <v>-85.13</v>
      </c>
      <c r="G185" s="135">
        <f t="shared" si="5"/>
        <v>-89.17</v>
      </c>
      <c r="H185" s="135">
        <f t="shared" si="5"/>
        <v>-89.17</v>
      </c>
      <c r="I185" s="135">
        <f t="shared" si="5"/>
        <v>-89.17</v>
      </c>
      <c r="J185" s="135">
        <f t="shared" si="5"/>
        <v>-97.17</v>
      </c>
      <c r="K185" s="135">
        <f t="shared" si="5"/>
        <v>-97.17</v>
      </c>
      <c r="L185" s="135">
        <f t="shared" si="5"/>
        <v>-91.08</v>
      </c>
      <c r="M185" s="135">
        <f t="shared" si="5"/>
        <v>-79.08</v>
      </c>
      <c r="N185" s="135">
        <f t="shared" si="5"/>
        <v>-83.08</v>
      </c>
      <c r="O185" s="135">
        <f t="shared" ref="O185:AE185" si="6">ROUND(O170-O180,2)</f>
        <v>-80.08</v>
      </c>
      <c r="P185" s="135">
        <f t="shared" si="6"/>
        <v>-81</v>
      </c>
      <c r="Q185" s="135">
        <f t="shared" si="6"/>
        <v>-82</v>
      </c>
      <c r="R185" s="135">
        <f t="shared" si="6"/>
        <v>-86</v>
      </c>
      <c r="S185" s="135">
        <f t="shared" si="6"/>
        <v>-97</v>
      </c>
      <c r="T185" s="135">
        <f t="shared" si="6"/>
        <v>-82</v>
      </c>
      <c r="U185" s="135">
        <f t="shared" si="6"/>
        <v>-96.14</v>
      </c>
      <c r="V185" s="135">
        <f t="shared" si="6"/>
        <v>-88.14</v>
      </c>
      <c r="W185" s="135">
        <f t="shared" si="6"/>
        <v>-82.14</v>
      </c>
      <c r="X185" s="135">
        <f t="shared" si="6"/>
        <v>-95.14</v>
      </c>
      <c r="Y185" s="135">
        <f t="shared" si="6"/>
        <v>-79.09</v>
      </c>
      <c r="Z185" s="135">
        <f t="shared" si="6"/>
        <v>-82.09</v>
      </c>
      <c r="AA185" s="135">
        <f t="shared" si="6"/>
        <v>-89.09</v>
      </c>
      <c r="AB185" s="135">
        <f t="shared" si="6"/>
        <v>-97.09</v>
      </c>
      <c r="AC185" s="135">
        <f t="shared" si="6"/>
        <v>-81.88</v>
      </c>
      <c r="AD185" s="135">
        <f t="shared" si="6"/>
        <v>-81.88</v>
      </c>
      <c r="AE185" s="135">
        <f t="shared" si="6"/>
        <v>-79.88</v>
      </c>
      <c r="AF185" s="135">
        <f t="shared" ref="AF185:AH185" si="7">ROUND(AF170-AF180,2)</f>
        <v>-89.88</v>
      </c>
      <c r="AG185" s="135">
        <f t="shared" si="7"/>
        <v>-94.88</v>
      </c>
      <c r="AH185" s="135">
        <f t="shared" si="7"/>
        <v>-95.69</v>
      </c>
      <c r="AI185"/>
      <c r="AJ185"/>
      <c r="AK185"/>
      <c r="AL185"/>
      <c r="AM185"/>
    </row>
    <row r="186" spans="1:16373" s="83" customFormat="1" hidden="1" x14ac:dyDescent="0.25">
      <c r="E186" s="129">
        <f>ROUND(E183-E69,1)</f>
        <v>0</v>
      </c>
      <c r="F186" s="129">
        <f t="shared" ref="F186:N186" si="8">ROUND(F183-F69,1)</f>
        <v>0</v>
      </c>
      <c r="G186" s="129">
        <f t="shared" si="8"/>
        <v>0</v>
      </c>
      <c r="H186" s="129">
        <f t="shared" si="8"/>
        <v>0</v>
      </c>
      <c r="I186" s="129">
        <f t="shared" si="8"/>
        <v>0</v>
      </c>
      <c r="J186" s="129">
        <f t="shared" si="8"/>
        <v>0</v>
      </c>
      <c r="K186" s="129">
        <f t="shared" si="8"/>
        <v>0</v>
      </c>
      <c r="L186" s="129">
        <f t="shared" si="8"/>
        <v>0</v>
      </c>
      <c r="M186" s="129">
        <f t="shared" si="8"/>
        <v>0</v>
      </c>
      <c r="N186" s="129">
        <f t="shared" si="8"/>
        <v>0</v>
      </c>
      <c r="O186" s="129">
        <f t="shared" ref="O186:AE186" si="9">ROUND(O183-O69,1)</f>
        <v>0</v>
      </c>
      <c r="P186" s="129">
        <f t="shared" si="9"/>
        <v>0</v>
      </c>
      <c r="Q186" s="129">
        <f t="shared" si="9"/>
        <v>0</v>
      </c>
      <c r="R186" s="129">
        <f t="shared" si="9"/>
        <v>0</v>
      </c>
      <c r="S186" s="129">
        <f t="shared" si="9"/>
        <v>0</v>
      </c>
      <c r="T186" s="129">
        <f t="shared" si="9"/>
        <v>0</v>
      </c>
      <c r="U186" s="129">
        <f t="shared" si="9"/>
        <v>0</v>
      </c>
      <c r="V186" s="129">
        <f t="shared" si="9"/>
        <v>0</v>
      </c>
      <c r="W186" s="129">
        <f t="shared" si="9"/>
        <v>0</v>
      </c>
      <c r="X186" s="129">
        <f t="shared" si="9"/>
        <v>0</v>
      </c>
      <c r="Y186" s="129">
        <f t="shared" si="9"/>
        <v>0</v>
      </c>
      <c r="Z186" s="129">
        <f t="shared" si="9"/>
        <v>0</v>
      </c>
      <c r="AA186" s="129">
        <f t="shared" si="9"/>
        <v>0</v>
      </c>
      <c r="AB186" s="129">
        <f t="shared" si="9"/>
        <v>0</v>
      </c>
      <c r="AC186" s="129">
        <f t="shared" si="9"/>
        <v>0</v>
      </c>
      <c r="AD186" s="129">
        <f t="shared" si="9"/>
        <v>0</v>
      </c>
      <c r="AE186" s="129">
        <f t="shared" si="9"/>
        <v>0</v>
      </c>
      <c r="AF186" s="129">
        <f t="shared" ref="AF186:AH186" si="10">ROUND(AF183-AF69,1)</f>
        <v>0</v>
      </c>
      <c r="AG186" s="129">
        <f t="shared" si="10"/>
        <v>0</v>
      </c>
      <c r="AH186" s="129">
        <f t="shared" si="10"/>
        <v>0</v>
      </c>
      <c r="AI186"/>
      <c r="AJ186"/>
      <c r="AK186"/>
      <c r="AL186"/>
      <c r="AM186"/>
    </row>
    <row r="187" spans="1:16373" s="83" customFormat="1" x14ac:dyDescent="0.25">
      <c r="D187" s="86"/>
      <c r="E187" s="86"/>
      <c r="F187" s="86"/>
      <c r="G187" s="98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284"/>
      <c r="AA187" s="86"/>
      <c r="AB187" s="86"/>
      <c r="AC187" s="86"/>
      <c r="AD187" s="86"/>
      <c r="AE187" s="86"/>
      <c r="AF187" s="86"/>
      <c r="AG187" s="86"/>
      <c r="AH187" s="86"/>
      <c r="AI187" s="98"/>
      <c r="AJ187"/>
      <c r="AK187"/>
      <c r="AL187"/>
      <c r="AM187"/>
    </row>
    <row r="188" spans="1:16373" customFormat="1" x14ac:dyDescent="0.25">
      <c r="A188" s="250" t="str">
        <f>B.Grafico.R!F2</f>
        <v>Indicador 1</v>
      </c>
      <c r="B188" s="65"/>
      <c r="C188" s="65"/>
      <c r="D188" s="555"/>
      <c r="E188" s="216">
        <f>INDEX(bsemanal,B.Grafico.R!$W$6,0)</f>
        <v>70299</v>
      </c>
      <c r="F188" s="216">
        <f>INDEX(bsemanal,B.Grafico.R!$W$6,0)</f>
        <v>51826</v>
      </c>
      <c r="G188" s="216">
        <f>INDEX(bsemanal,B.Grafico.R!$W$6,0)</f>
        <v>53276</v>
      </c>
      <c r="H188" s="216">
        <f>INDEX(bsemanal,B.Grafico.R!$W$6,0)</f>
        <v>55103</v>
      </c>
      <c r="I188" s="216">
        <f>INDEX(bsemanal,B.Grafico.R!$W$6,0)</f>
        <v>71906</v>
      </c>
      <c r="J188" s="216">
        <f>INDEX(bsemanal,B.Grafico.R!$W$6,0)</f>
        <v>70710</v>
      </c>
      <c r="K188" s="216">
        <f>INDEX(bsemanal,B.Grafico.R!$W$6,0)</f>
        <v>68124</v>
      </c>
      <c r="L188" s="216">
        <f>INDEX(bsemanal,B.Grafico.R!$W$6,0)</f>
        <v>74449</v>
      </c>
      <c r="M188" s="216">
        <f>INDEX(bsemanal,B.Grafico.R!$W$6,0)</f>
        <v>50267</v>
      </c>
      <c r="N188" s="216">
        <f>INDEX(bsemanal,B.Grafico.R!$W$6,0)</f>
        <v>71664</v>
      </c>
      <c r="O188" s="216">
        <f>INDEX(bsemanal,B.Grafico.R!$W$6,0)</f>
        <v>61517</v>
      </c>
      <c r="P188" s="216">
        <f>INDEX(bsemanal,B.Grafico.R!$W$6,0)</f>
        <v>71498</v>
      </c>
      <c r="Q188" s="216">
        <f>INDEX(bsemanal,B.Grafico.R!$W$6,0)</f>
        <v>67566</v>
      </c>
      <c r="R188" s="216">
        <f>INDEX(bsemanal,B.Grafico.R!$W$6,0)</f>
        <v>58890</v>
      </c>
      <c r="S188" s="216">
        <f>INDEX(bsemanal,B.Grafico.R!$W$6,0)</f>
        <v>66192</v>
      </c>
      <c r="T188" s="216">
        <f>INDEX(bsemanal,B.Grafico.R!$W$6,0)</f>
        <v>74064</v>
      </c>
      <c r="U188" s="216">
        <f>INDEX(bsemanal,B.Grafico.R!$W$6,0)</f>
        <v>72819</v>
      </c>
      <c r="V188" s="216">
        <f>INDEX(bsemanal,B.Grafico.R!$W$6,0)</f>
        <v>70646</v>
      </c>
      <c r="W188" s="216">
        <f>INDEX(bsemanal,B.Grafico.R!$W$6,0)</f>
        <v>69161</v>
      </c>
      <c r="X188" s="216">
        <f>INDEX(bsemanal,B.Grafico.R!$W$6,0)</f>
        <v>53001</v>
      </c>
      <c r="Y188" s="216">
        <f>INDEX(bsemanal,B.Grafico.R!$W$6,0)</f>
        <v>69556</v>
      </c>
      <c r="Z188" s="216">
        <f>INDEX(bsemanal,B.Grafico.R!$W$6,0)</f>
        <v>67333</v>
      </c>
      <c r="AA188" s="216">
        <f>INDEX(bsemanal,B.Grafico.R!$W$6,0)</f>
        <v>56949</v>
      </c>
      <c r="AB188" s="216">
        <f>INDEX(bsemanal,B.Grafico.R!$W$6,0)</f>
        <v>57422</v>
      </c>
      <c r="AC188" s="216">
        <f>INDEX(bsemanal,B.Grafico.R!$W$6,0)</f>
        <v>66452</v>
      </c>
      <c r="AD188" s="216">
        <f>INDEX(bsemanal,B.Grafico.R!$W$6,0)</f>
        <v>51205</v>
      </c>
      <c r="AE188" s="216">
        <f>INDEX(bsemanal,B.Grafico.R!$W$6,0)</f>
        <v>71949</v>
      </c>
      <c r="AF188" s="216">
        <f>INDEX(bsemanal,B.Grafico.R!$W$6,0)</f>
        <v>71679</v>
      </c>
      <c r="AG188" s="216">
        <f>INDEX(bsemanal,B.Grafico.R!$W$6,0)</f>
        <v>72415</v>
      </c>
      <c r="AH188" s="216">
        <f>INDEX(bsemanal,B.Grafico.R!$W$6,0)</f>
        <v>74854</v>
      </c>
      <c r="AI188" s="98"/>
    </row>
    <row r="189" spans="1:16373" s="65" customFormat="1" x14ac:dyDescent="0.25">
      <c r="A189" s="251" t="s">
        <v>180</v>
      </c>
      <c r="B189" s="251" t="s">
        <v>181</v>
      </c>
      <c r="C189" s="251" t="s">
        <v>182</v>
      </c>
      <c r="E189"/>
      <c r="F189"/>
      <c r="G189" s="98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  <c r="RZ189"/>
      <c r="SA189"/>
      <c r="SB189"/>
      <c r="SC189"/>
      <c r="SD189"/>
      <c r="SE189"/>
      <c r="SF189"/>
      <c r="SG189"/>
      <c r="SH189"/>
      <c r="SI189"/>
      <c r="SJ189"/>
      <c r="SK189"/>
      <c r="SL189"/>
      <c r="SM189"/>
      <c r="SN189"/>
      <c r="SO189"/>
      <c r="SP189"/>
      <c r="SQ189"/>
      <c r="SR189"/>
      <c r="SS189"/>
      <c r="ST189"/>
      <c r="SU189"/>
      <c r="SV189"/>
      <c r="SW189"/>
      <c r="SX189"/>
      <c r="SY189"/>
      <c r="SZ189"/>
      <c r="TA189"/>
      <c r="TB189"/>
      <c r="TC189"/>
      <c r="TD189"/>
      <c r="TE189"/>
      <c r="TF189"/>
      <c r="TG189"/>
      <c r="TH189"/>
      <c r="TI189"/>
      <c r="TJ189"/>
      <c r="TK189"/>
      <c r="TL189"/>
      <c r="TM189"/>
      <c r="TN189"/>
      <c r="TO189"/>
      <c r="TP189"/>
      <c r="TQ189"/>
      <c r="TR189"/>
      <c r="TS189"/>
      <c r="TT189"/>
      <c r="TU189"/>
      <c r="TV189"/>
      <c r="TW189"/>
      <c r="TX189"/>
      <c r="TY189"/>
      <c r="TZ189"/>
      <c r="UA189"/>
      <c r="UB189"/>
      <c r="UC189"/>
      <c r="UD189"/>
      <c r="UE189"/>
      <c r="UF189"/>
      <c r="UG189"/>
      <c r="UH189"/>
      <c r="UI189"/>
      <c r="UJ189"/>
      <c r="UK189"/>
      <c r="UL189"/>
      <c r="UM189"/>
      <c r="UN189"/>
      <c r="UO189"/>
      <c r="UP189"/>
      <c r="UQ189"/>
      <c r="UR189"/>
      <c r="US189"/>
      <c r="UT189"/>
      <c r="UU189"/>
      <c r="UV189"/>
      <c r="UW189"/>
      <c r="UX189"/>
      <c r="UY189"/>
      <c r="UZ189"/>
      <c r="VA189"/>
      <c r="VB189"/>
      <c r="VC189"/>
      <c r="VD189"/>
      <c r="VE189"/>
      <c r="VF189"/>
      <c r="VG189"/>
      <c r="VH189"/>
      <c r="VI189"/>
      <c r="VJ189"/>
      <c r="VK189"/>
      <c r="VL189"/>
      <c r="VM189"/>
      <c r="VN189"/>
      <c r="VO189"/>
      <c r="VP189"/>
      <c r="VQ189"/>
      <c r="VR189"/>
      <c r="VS189"/>
      <c r="VT189"/>
      <c r="VU189"/>
      <c r="VV189"/>
      <c r="VW189"/>
      <c r="VX189"/>
      <c r="VY189"/>
      <c r="VZ189"/>
      <c r="WA189"/>
      <c r="WB189"/>
      <c r="WC189"/>
      <c r="WD189"/>
      <c r="WE189"/>
      <c r="WF189"/>
      <c r="WG189"/>
      <c r="WH189"/>
      <c r="WI189"/>
      <c r="WJ189"/>
      <c r="WK189"/>
      <c r="WL189"/>
      <c r="WM189"/>
      <c r="WN189"/>
      <c r="WO189"/>
      <c r="WP189"/>
      <c r="WQ189"/>
      <c r="WR189"/>
      <c r="WS189"/>
      <c r="WT189"/>
      <c r="WU189"/>
      <c r="WV189"/>
      <c r="WW189"/>
      <c r="WX189"/>
      <c r="WY189"/>
      <c r="WZ189"/>
      <c r="XA189"/>
      <c r="XB189"/>
      <c r="XC189"/>
      <c r="XD189"/>
      <c r="XE189"/>
      <c r="XF189"/>
      <c r="XG189"/>
      <c r="XH189"/>
      <c r="XI189"/>
      <c r="XJ189"/>
      <c r="XK189"/>
      <c r="XL189"/>
      <c r="XM189"/>
      <c r="XN189"/>
      <c r="XO189"/>
      <c r="XP189"/>
      <c r="XQ189"/>
      <c r="XR189"/>
      <c r="XS189"/>
      <c r="XT189"/>
      <c r="XU189"/>
      <c r="XV189"/>
      <c r="XW189"/>
      <c r="XX189"/>
      <c r="XY189"/>
      <c r="XZ189"/>
      <c r="YA189"/>
      <c r="YB189"/>
      <c r="YC189"/>
      <c r="YD189"/>
      <c r="YE189"/>
      <c r="YF189"/>
      <c r="YG189"/>
      <c r="YH189"/>
      <c r="YI189"/>
      <c r="YJ189"/>
      <c r="YK189"/>
      <c r="YL189"/>
      <c r="YM189"/>
      <c r="YN189"/>
      <c r="YO189"/>
      <c r="YP189"/>
      <c r="YQ189"/>
      <c r="YR189"/>
      <c r="YS189"/>
      <c r="YT189"/>
      <c r="YU189"/>
      <c r="YV189"/>
      <c r="YW189"/>
      <c r="YX189"/>
      <c r="YY189"/>
      <c r="YZ189"/>
      <c r="ZA189"/>
      <c r="ZB189"/>
      <c r="ZC189"/>
      <c r="ZD189"/>
      <c r="ZE189"/>
      <c r="ZF189"/>
      <c r="ZG189"/>
      <c r="ZH189"/>
      <c r="ZI189"/>
      <c r="ZJ189"/>
      <c r="ZK189"/>
      <c r="ZL189"/>
      <c r="ZM189"/>
      <c r="ZN189"/>
      <c r="ZO189"/>
      <c r="ZP189"/>
      <c r="ZQ189"/>
      <c r="ZR189"/>
      <c r="ZS189"/>
      <c r="ZT189"/>
      <c r="ZU189"/>
      <c r="ZV189"/>
      <c r="ZW189"/>
      <c r="ZX189"/>
      <c r="ZY189"/>
      <c r="ZZ189"/>
      <c r="AAA189"/>
      <c r="AAB189"/>
      <c r="AAC189"/>
      <c r="AAD189"/>
      <c r="AAE189"/>
      <c r="AAF189"/>
      <c r="AAG189"/>
      <c r="AAH189"/>
      <c r="AAI189"/>
      <c r="AAJ189"/>
      <c r="AAK189"/>
      <c r="AAL189"/>
      <c r="AAM189"/>
      <c r="AAN189"/>
      <c r="AAO189"/>
      <c r="AAP189"/>
      <c r="AAQ189"/>
      <c r="AAR189"/>
      <c r="AAS189"/>
      <c r="AAT189"/>
      <c r="AAU189"/>
      <c r="AAV189"/>
      <c r="AAW189"/>
      <c r="AAX189"/>
      <c r="AAY189"/>
      <c r="AAZ189"/>
      <c r="ABA189"/>
      <c r="ABB189"/>
      <c r="ABC189"/>
      <c r="ABD189"/>
      <c r="ABE189"/>
      <c r="ABF189"/>
      <c r="ABG189"/>
      <c r="ABH189"/>
      <c r="ABI189"/>
      <c r="ABJ189"/>
      <c r="ABK189"/>
      <c r="ABL189"/>
      <c r="ABM189"/>
      <c r="ABN189"/>
      <c r="ABO189"/>
      <c r="ABP189"/>
      <c r="ABQ189"/>
      <c r="ABR189"/>
      <c r="ABS189"/>
      <c r="ABT189"/>
      <c r="ABU189"/>
      <c r="ABV189"/>
      <c r="ABW189"/>
      <c r="ABX189"/>
      <c r="ABY189"/>
      <c r="ABZ189"/>
      <c r="ACA189"/>
      <c r="ACB189"/>
      <c r="ACC189"/>
      <c r="ACD189"/>
      <c r="ACE189"/>
      <c r="ACF189"/>
      <c r="ACG189"/>
      <c r="ACH189"/>
      <c r="ACI189"/>
      <c r="ACJ189"/>
      <c r="ACK189"/>
      <c r="ACL189"/>
      <c r="ACM189"/>
      <c r="ACN189"/>
      <c r="ACO189"/>
      <c r="ACP189"/>
      <c r="ACQ189"/>
      <c r="ACR189"/>
      <c r="ACS189"/>
      <c r="ACT189"/>
      <c r="ACU189"/>
      <c r="ACV189"/>
      <c r="ACW189"/>
      <c r="ACX189"/>
      <c r="ACY189"/>
      <c r="ACZ189"/>
      <c r="ADA189"/>
      <c r="ADB189"/>
      <c r="ADC189"/>
      <c r="ADD189"/>
      <c r="ADE189"/>
      <c r="ADF189"/>
      <c r="ADG189"/>
      <c r="ADH189"/>
      <c r="ADI189"/>
      <c r="ADJ189"/>
      <c r="ADK189"/>
      <c r="ADL189"/>
      <c r="ADM189"/>
      <c r="ADN189"/>
      <c r="ADO189"/>
      <c r="ADP189"/>
      <c r="ADQ189"/>
      <c r="ADR189"/>
      <c r="ADS189"/>
      <c r="ADT189"/>
      <c r="ADU189"/>
      <c r="ADV189"/>
      <c r="ADW189"/>
      <c r="ADX189"/>
      <c r="ADY189"/>
      <c r="ADZ189"/>
      <c r="AEA189"/>
      <c r="AEB189"/>
      <c r="AEC189"/>
      <c r="AED189"/>
      <c r="AEE189"/>
      <c r="AEF189"/>
      <c r="AEG189"/>
      <c r="AEH189"/>
      <c r="AEI189"/>
      <c r="AEJ189"/>
      <c r="AEK189"/>
      <c r="AEL189"/>
      <c r="AEM189"/>
      <c r="AEN189"/>
      <c r="AEO189"/>
      <c r="AEP189"/>
      <c r="AEQ189"/>
      <c r="AER189"/>
      <c r="AES189"/>
      <c r="AET189"/>
      <c r="AEU189"/>
      <c r="AEV189"/>
      <c r="AEW189"/>
      <c r="AEX189"/>
      <c r="AEY189"/>
      <c r="AEZ189"/>
      <c r="AFA189"/>
      <c r="AFB189"/>
      <c r="AFC189"/>
      <c r="AFD189"/>
      <c r="AFE189"/>
      <c r="AFF189"/>
      <c r="AFG189"/>
      <c r="AFH189"/>
      <c r="AFI189"/>
      <c r="AFJ189"/>
      <c r="AFK189"/>
      <c r="AFL189"/>
      <c r="AFM189"/>
      <c r="AFN189"/>
      <c r="AFO189"/>
      <c r="AFP189"/>
      <c r="AFQ189"/>
      <c r="AFR189"/>
      <c r="AFS189"/>
      <c r="AFT189"/>
      <c r="AFU189"/>
      <c r="AFV189"/>
      <c r="AFW189"/>
      <c r="AFX189"/>
      <c r="AFY189"/>
      <c r="AFZ189"/>
      <c r="AGA189"/>
      <c r="AGB189"/>
      <c r="AGC189"/>
      <c r="AGD189"/>
      <c r="AGE189"/>
      <c r="AGF189"/>
      <c r="AGG189"/>
      <c r="AGH189"/>
      <c r="AGI189"/>
      <c r="AGJ189"/>
      <c r="AGK189"/>
      <c r="AGL189"/>
      <c r="AGM189"/>
      <c r="AGN189"/>
      <c r="AGO189"/>
      <c r="AGP189"/>
      <c r="AGQ189"/>
      <c r="AGR189"/>
      <c r="AGS189"/>
      <c r="AGT189"/>
      <c r="AGU189"/>
      <c r="AGV189"/>
      <c r="AGW189"/>
      <c r="AGX189"/>
      <c r="AGY189"/>
      <c r="AGZ189"/>
      <c r="AHA189"/>
      <c r="AHB189"/>
      <c r="AHC189"/>
      <c r="AHD189"/>
      <c r="AHE189"/>
      <c r="AHF189"/>
      <c r="AHG189"/>
      <c r="AHH189"/>
      <c r="AHI189"/>
      <c r="AHJ189"/>
      <c r="AHK189"/>
      <c r="AHL189"/>
      <c r="AHM189"/>
      <c r="AHN189"/>
      <c r="AHO189"/>
      <c r="AHP189"/>
      <c r="AHQ189"/>
      <c r="AHR189"/>
      <c r="AHS189"/>
      <c r="AHT189"/>
      <c r="AHU189"/>
      <c r="AHV189"/>
      <c r="AHW189"/>
      <c r="AHX189"/>
      <c r="AHY189"/>
      <c r="AHZ189"/>
      <c r="AIA189"/>
      <c r="AIB189"/>
      <c r="AIC189"/>
      <c r="AID189"/>
      <c r="AIE189"/>
      <c r="AIF189"/>
      <c r="AIG189"/>
      <c r="AIH189"/>
      <c r="AII189"/>
      <c r="AIJ189"/>
      <c r="AIK189"/>
      <c r="AIL189"/>
      <c r="AIM189"/>
      <c r="AIN189"/>
      <c r="AIO189"/>
      <c r="AIP189"/>
      <c r="AIQ189"/>
      <c r="AIR189"/>
      <c r="AIS189"/>
      <c r="AIT189"/>
      <c r="AIU189"/>
      <c r="AIV189"/>
      <c r="AIW189"/>
      <c r="AIX189"/>
      <c r="AIY189"/>
      <c r="AIZ189"/>
      <c r="AJA189"/>
      <c r="AJB189"/>
      <c r="AJC189"/>
      <c r="AJD189"/>
      <c r="AJE189"/>
      <c r="AJF189"/>
      <c r="AJG189"/>
      <c r="AJH189"/>
      <c r="AJI189"/>
      <c r="AJJ189"/>
      <c r="AJK189"/>
      <c r="AJL189"/>
      <c r="AJM189"/>
      <c r="AJN189"/>
      <c r="AJO189"/>
      <c r="AJP189"/>
      <c r="AJQ189"/>
      <c r="AJR189"/>
      <c r="AJS189"/>
      <c r="AJT189"/>
      <c r="AJU189"/>
      <c r="AJV189"/>
      <c r="AJW189"/>
      <c r="AJX189"/>
      <c r="AJY189"/>
      <c r="AJZ189"/>
      <c r="AKA189"/>
      <c r="AKB189"/>
      <c r="AKC189"/>
      <c r="AKD189"/>
      <c r="AKE189"/>
      <c r="AKF189"/>
      <c r="AKG189"/>
      <c r="AKH189"/>
      <c r="AKI189"/>
      <c r="AKJ189"/>
      <c r="AKK189"/>
      <c r="AKL189"/>
      <c r="AKM189"/>
      <c r="AKN189"/>
      <c r="AKO189"/>
      <c r="AKP189"/>
      <c r="AKQ189"/>
      <c r="AKR189"/>
      <c r="AKS189"/>
      <c r="AKT189"/>
      <c r="AKU189"/>
      <c r="AKV189"/>
      <c r="AKW189"/>
      <c r="AKX189"/>
      <c r="AKY189"/>
      <c r="AKZ189"/>
      <c r="ALA189"/>
      <c r="ALB189"/>
      <c r="ALC189"/>
      <c r="ALD189"/>
      <c r="ALE189"/>
      <c r="ALF189"/>
      <c r="ALG189"/>
      <c r="ALH189"/>
      <c r="ALI189"/>
      <c r="ALJ189"/>
      <c r="ALK189"/>
      <c r="ALL189"/>
      <c r="ALM189"/>
      <c r="ALN189"/>
      <c r="ALO189"/>
      <c r="ALP189"/>
      <c r="ALQ189"/>
      <c r="ALR189"/>
      <c r="ALS189"/>
      <c r="ALT189"/>
      <c r="ALU189"/>
      <c r="ALV189"/>
      <c r="ALW189"/>
      <c r="ALX189"/>
      <c r="ALY189"/>
      <c r="ALZ189"/>
      <c r="AMA189"/>
      <c r="AMB189"/>
      <c r="AMC189"/>
      <c r="AMD189"/>
      <c r="AME189"/>
      <c r="AMF189"/>
      <c r="AMG189"/>
      <c r="AMH189"/>
      <c r="AMI189"/>
      <c r="AMJ189"/>
      <c r="AMK189"/>
      <c r="AML189"/>
      <c r="AMM189"/>
      <c r="AMN189"/>
      <c r="AMO189"/>
      <c r="AMP189"/>
      <c r="AMQ189"/>
      <c r="AMR189"/>
      <c r="AMS189"/>
      <c r="AMT189"/>
      <c r="AMU189"/>
      <c r="AMV189"/>
      <c r="AMW189"/>
      <c r="AMX189"/>
      <c r="AMY189"/>
      <c r="AMZ189"/>
      <c r="ANA189"/>
      <c r="ANB189"/>
      <c r="ANC189"/>
      <c r="AND189"/>
      <c r="ANE189"/>
      <c r="ANF189"/>
      <c r="ANG189"/>
      <c r="ANH189"/>
      <c r="ANI189"/>
      <c r="ANJ189"/>
      <c r="ANK189"/>
      <c r="ANL189"/>
      <c r="ANM189"/>
      <c r="ANN189"/>
      <c r="ANO189"/>
      <c r="ANP189"/>
      <c r="ANQ189"/>
      <c r="ANR189"/>
      <c r="ANS189"/>
      <c r="ANT189"/>
      <c r="ANU189"/>
      <c r="ANV189"/>
      <c r="ANW189"/>
      <c r="ANX189"/>
      <c r="ANY189"/>
      <c r="ANZ189"/>
      <c r="AOA189"/>
      <c r="AOB189"/>
      <c r="AOC189"/>
      <c r="AOD189"/>
      <c r="AOE189"/>
      <c r="AOF189"/>
      <c r="AOG189"/>
      <c r="AOH189"/>
      <c r="AOI189"/>
      <c r="AOJ189"/>
      <c r="AOK189"/>
      <c r="AOL189"/>
      <c r="AOM189"/>
      <c r="AON189"/>
      <c r="AOO189"/>
      <c r="AOP189"/>
      <c r="AOQ189"/>
      <c r="AOR189"/>
      <c r="AOS189"/>
      <c r="AOT189"/>
      <c r="AOU189"/>
      <c r="AOV189"/>
      <c r="AOW189"/>
      <c r="AOX189"/>
      <c r="AOY189"/>
      <c r="AOZ189"/>
      <c r="APA189"/>
      <c r="APB189"/>
      <c r="APC189"/>
      <c r="APD189"/>
      <c r="APE189"/>
      <c r="APF189"/>
      <c r="APG189"/>
      <c r="APH189"/>
      <c r="API189"/>
      <c r="APJ189"/>
      <c r="APK189"/>
      <c r="APL189"/>
      <c r="APM189"/>
      <c r="APN189"/>
      <c r="APO189"/>
      <c r="APP189"/>
      <c r="APQ189"/>
      <c r="APR189"/>
      <c r="APS189"/>
      <c r="APT189"/>
      <c r="APU189"/>
      <c r="APV189"/>
      <c r="APW189"/>
      <c r="APX189"/>
      <c r="APY189"/>
      <c r="APZ189"/>
      <c r="AQA189"/>
      <c r="AQB189"/>
      <c r="AQC189"/>
      <c r="AQD189"/>
      <c r="AQE189"/>
      <c r="AQF189"/>
      <c r="AQG189"/>
      <c r="AQH189"/>
      <c r="AQI189"/>
      <c r="AQJ189"/>
      <c r="AQK189"/>
      <c r="AQL189"/>
      <c r="AQM189"/>
      <c r="AQN189"/>
      <c r="AQO189"/>
      <c r="AQP189"/>
      <c r="AQQ189"/>
      <c r="AQR189"/>
      <c r="AQS189"/>
      <c r="AQT189"/>
      <c r="AQU189"/>
      <c r="AQV189"/>
      <c r="AQW189"/>
      <c r="AQX189"/>
      <c r="AQY189"/>
      <c r="AQZ189"/>
      <c r="ARA189"/>
      <c r="ARB189"/>
      <c r="ARC189"/>
      <c r="ARD189"/>
      <c r="ARE189"/>
      <c r="ARF189"/>
      <c r="ARG189"/>
      <c r="ARH189"/>
      <c r="ARI189"/>
      <c r="ARJ189"/>
      <c r="ARK189"/>
      <c r="ARL189"/>
      <c r="ARM189"/>
      <c r="ARN189"/>
      <c r="ARO189"/>
      <c r="ARP189"/>
      <c r="ARQ189"/>
      <c r="ARR189"/>
      <c r="ARS189"/>
      <c r="ART189"/>
      <c r="ARU189"/>
      <c r="ARV189"/>
      <c r="ARW189"/>
      <c r="ARX189"/>
      <c r="ARY189"/>
      <c r="ARZ189"/>
      <c r="ASA189"/>
      <c r="ASB189"/>
      <c r="ASC189"/>
      <c r="ASD189"/>
      <c r="ASE189"/>
      <c r="ASF189"/>
      <c r="ASG189"/>
      <c r="ASH189"/>
      <c r="ASI189"/>
      <c r="ASJ189"/>
      <c r="ASK189"/>
      <c r="ASL189"/>
      <c r="ASM189"/>
      <c r="ASN189"/>
      <c r="ASO189"/>
      <c r="ASP189"/>
      <c r="ASQ189"/>
      <c r="ASR189"/>
      <c r="ASS189"/>
      <c r="AST189"/>
      <c r="ASU189"/>
      <c r="ASV189"/>
      <c r="ASW189"/>
      <c r="ASX189"/>
      <c r="ASY189"/>
      <c r="ASZ189"/>
      <c r="ATA189"/>
      <c r="ATB189"/>
      <c r="ATC189"/>
      <c r="ATD189"/>
      <c r="ATE189"/>
      <c r="ATF189"/>
      <c r="ATG189"/>
      <c r="ATH189"/>
      <c r="ATI189"/>
      <c r="ATJ189"/>
      <c r="ATK189"/>
      <c r="ATL189"/>
      <c r="ATM189"/>
      <c r="ATN189"/>
      <c r="ATO189"/>
      <c r="ATP189"/>
      <c r="ATQ189"/>
      <c r="ATR189"/>
      <c r="ATS189"/>
      <c r="ATT189"/>
      <c r="ATU189"/>
      <c r="ATV189"/>
      <c r="ATW189"/>
      <c r="ATX189"/>
      <c r="ATY189"/>
      <c r="ATZ189"/>
      <c r="AUA189"/>
      <c r="AUB189"/>
      <c r="AUC189"/>
      <c r="AUD189"/>
      <c r="AUE189"/>
      <c r="AUF189"/>
      <c r="AUG189"/>
      <c r="AUH189"/>
      <c r="AUI189"/>
      <c r="AUJ189"/>
      <c r="AUK189"/>
      <c r="AUL189"/>
      <c r="AUM189"/>
      <c r="AUN189"/>
      <c r="AUO189"/>
      <c r="AUP189"/>
      <c r="AUQ189"/>
      <c r="AUR189"/>
      <c r="AUS189"/>
      <c r="AUT189"/>
      <c r="AUU189"/>
      <c r="AUV189"/>
      <c r="AUW189"/>
      <c r="AUX189"/>
      <c r="AUY189"/>
      <c r="AUZ189"/>
      <c r="AVA189"/>
      <c r="AVB189"/>
      <c r="AVC189"/>
      <c r="AVD189"/>
      <c r="AVE189"/>
      <c r="AVF189"/>
      <c r="AVG189"/>
      <c r="AVH189"/>
      <c r="AVI189"/>
      <c r="AVJ189"/>
      <c r="AVK189"/>
      <c r="AVL189"/>
      <c r="AVM189"/>
      <c r="AVN189"/>
      <c r="AVO189"/>
      <c r="AVP189"/>
      <c r="AVQ189"/>
      <c r="AVR189"/>
      <c r="AVS189"/>
      <c r="AVT189"/>
      <c r="AVU189"/>
      <c r="AVV189"/>
      <c r="AVW189"/>
      <c r="AVX189"/>
      <c r="AVY189"/>
      <c r="AVZ189"/>
      <c r="AWA189"/>
      <c r="AWB189"/>
      <c r="AWC189"/>
      <c r="AWD189"/>
      <c r="AWE189"/>
      <c r="AWF189"/>
      <c r="AWG189"/>
      <c r="AWH189"/>
      <c r="AWI189"/>
      <c r="AWJ189"/>
      <c r="AWK189"/>
      <c r="AWL189"/>
      <c r="AWM189"/>
      <c r="AWN189"/>
      <c r="AWO189"/>
      <c r="AWP189"/>
      <c r="AWQ189"/>
      <c r="AWR189"/>
      <c r="AWS189"/>
      <c r="AWT189"/>
      <c r="AWU189"/>
      <c r="AWV189"/>
      <c r="AWW189"/>
      <c r="AWX189"/>
      <c r="AWY189"/>
      <c r="AWZ189"/>
      <c r="AXA189"/>
      <c r="AXB189"/>
      <c r="AXC189"/>
      <c r="AXD189"/>
      <c r="AXE189"/>
      <c r="AXF189"/>
      <c r="AXG189"/>
      <c r="AXH189"/>
      <c r="AXI189"/>
      <c r="AXJ189"/>
      <c r="AXK189"/>
      <c r="AXL189"/>
      <c r="AXM189"/>
      <c r="AXN189"/>
      <c r="AXO189"/>
      <c r="AXP189"/>
      <c r="AXQ189"/>
      <c r="AXR189"/>
      <c r="AXS189"/>
      <c r="AXT189"/>
      <c r="AXU189"/>
      <c r="AXV189"/>
      <c r="AXW189"/>
      <c r="AXX189"/>
      <c r="AXY189"/>
      <c r="AXZ189"/>
      <c r="AYA189"/>
      <c r="AYB189"/>
      <c r="AYC189"/>
      <c r="AYD189"/>
      <c r="AYE189"/>
      <c r="AYF189"/>
      <c r="AYG189"/>
      <c r="AYH189"/>
      <c r="AYI189"/>
      <c r="AYJ189"/>
      <c r="AYK189"/>
      <c r="AYL189"/>
      <c r="AYM189"/>
      <c r="AYN189"/>
      <c r="AYO189"/>
      <c r="AYP189"/>
      <c r="AYQ189"/>
      <c r="AYR189"/>
      <c r="AYS189"/>
      <c r="AYT189"/>
      <c r="AYU189"/>
      <c r="AYV189"/>
      <c r="AYW189"/>
      <c r="AYX189"/>
      <c r="AYY189"/>
      <c r="AYZ189"/>
      <c r="AZA189"/>
      <c r="AZB189"/>
      <c r="AZC189"/>
      <c r="AZD189"/>
      <c r="AZE189"/>
      <c r="AZF189"/>
      <c r="AZG189"/>
      <c r="AZH189"/>
      <c r="AZI189"/>
      <c r="AZJ189"/>
      <c r="AZK189"/>
      <c r="AZL189"/>
      <c r="AZM189"/>
      <c r="AZN189"/>
      <c r="AZO189"/>
      <c r="AZP189"/>
      <c r="AZQ189"/>
      <c r="AZR189"/>
      <c r="AZS189"/>
      <c r="AZT189"/>
      <c r="AZU189"/>
      <c r="AZV189"/>
      <c r="AZW189"/>
      <c r="AZX189"/>
      <c r="AZY189"/>
      <c r="AZZ189"/>
      <c r="BAA189"/>
      <c r="BAB189"/>
      <c r="BAC189"/>
      <c r="BAD189"/>
      <c r="BAE189"/>
      <c r="BAF189"/>
      <c r="BAG189"/>
      <c r="BAH189"/>
      <c r="BAI189"/>
      <c r="BAJ189"/>
      <c r="BAK189"/>
      <c r="BAL189"/>
      <c r="BAM189"/>
      <c r="BAN189"/>
      <c r="BAO189"/>
      <c r="BAP189"/>
      <c r="BAQ189"/>
      <c r="BAR189"/>
      <c r="BAS189"/>
      <c r="BAT189"/>
      <c r="BAU189"/>
      <c r="BAV189"/>
      <c r="BAW189"/>
      <c r="BAX189"/>
      <c r="BAY189"/>
      <c r="BAZ189"/>
      <c r="BBA189"/>
      <c r="BBB189"/>
      <c r="BBC189"/>
      <c r="BBD189"/>
      <c r="BBE189"/>
      <c r="BBF189"/>
      <c r="BBG189"/>
      <c r="BBH189"/>
      <c r="BBI189"/>
      <c r="BBJ189"/>
      <c r="BBK189"/>
      <c r="BBL189"/>
      <c r="BBM189"/>
      <c r="BBN189"/>
      <c r="BBO189"/>
      <c r="BBP189"/>
      <c r="BBQ189"/>
      <c r="BBR189"/>
      <c r="BBS189"/>
      <c r="BBT189"/>
      <c r="BBU189"/>
      <c r="BBV189"/>
      <c r="BBW189"/>
      <c r="BBX189"/>
      <c r="BBY189"/>
      <c r="BBZ189"/>
      <c r="BCA189"/>
      <c r="BCB189"/>
      <c r="BCC189"/>
      <c r="BCD189"/>
      <c r="BCE189"/>
      <c r="BCF189"/>
      <c r="BCG189"/>
      <c r="BCH189"/>
      <c r="BCI189"/>
      <c r="BCJ189"/>
      <c r="BCK189"/>
      <c r="BCL189"/>
      <c r="BCM189"/>
      <c r="BCN189"/>
      <c r="BCO189"/>
      <c r="BCP189"/>
      <c r="BCQ189"/>
      <c r="BCR189"/>
      <c r="BCS189"/>
      <c r="BCT189"/>
      <c r="BCU189"/>
      <c r="BCV189"/>
      <c r="BCW189"/>
      <c r="BCX189"/>
      <c r="BCY189"/>
      <c r="BCZ189"/>
      <c r="BDA189"/>
      <c r="BDB189"/>
      <c r="BDC189"/>
      <c r="BDD189"/>
      <c r="BDE189"/>
      <c r="BDF189"/>
      <c r="BDG189"/>
      <c r="BDH189"/>
      <c r="BDI189"/>
      <c r="BDJ189"/>
      <c r="BDK189"/>
      <c r="BDL189"/>
      <c r="BDM189"/>
      <c r="BDN189"/>
      <c r="BDO189"/>
      <c r="BDP189"/>
      <c r="BDQ189"/>
      <c r="BDR189"/>
      <c r="BDS189"/>
      <c r="BDT189"/>
      <c r="BDU189"/>
      <c r="BDV189"/>
      <c r="BDW189"/>
      <c r="BDX189"/>
      <c r="BDY189"/>
      <c r="BDZ189"/>
      <c r="BEA189"/>
      <c r="BEB189"/>
      <c r="BEC189"/>
      <c r="BED189"/>
      <c r="BEE189"/>
      <c r="BEF189"/>
      <c r="BEG189"/>
      <c r="BEH189"/>
      <c r="BEI189"/>
      <c r="BEJ189"/>
      <c r="BEK189"/>
      <c r="BEL189"/>
      <c r="BEM189"/>
      <c r="BEN189"/>
      <c r="BEO189"/>
      <c r="BEP189"/>
      <c r="BEQ189"/>
      <c r="BER189"/>
      <c r="BES189"/>
      <c r="BET189"/>
      <c r="BEU189"/>
      <c r="BEV189"/>
      <c r="BEW189"/>
      <c r="BEX189"/>
      <c r="BEY189"/>
      <c r="BEZ189"/>
      <c r="BFA189"/>
      <c r="BFB189"/>
      <c r="BFC189"/>
      <c r="BFD189"/>
      <c r="BFE189"/>
      <c r="BFF189"/>
      <c r="BFG189"/>
      <c r="BFH189"/>
      <c r="BFI189"/>
      <c r="BFJ189"/>
      <c r="BFK189"/>
      <c r="BFL189"/>
      <c r="BFM189"/>
      <c r="BFN189"/>
      <c r="BFO189"/>
      <c r="BFP189"/>
      <c r="BFQ189"/>
      <c r="BFR189"/>
      <c r="BFS189"/>
      <c r="BFT189"/>
      <c r="BFU189"/>
      <c r="BFV189"/>
      <c r="BFW189"/>
      <c r="BFX189"/>
      <c r="BFY189"/>
      <c r="BFZ189"/>
      <c r="BGA189"/>
      <c r="BGB189"/>
      <c r="BGC189"/>
      <c r="BGD189"/>
      <c r="BGE189"/>
      <c r="BGF189"/>
      <c r="BGG189"/>
      <c r="BGH189"/>
      <c r="BGI189"/>
      <c r="BGJ189"/>
      <c r="BGK189"/>
      <c r="BGL189"/>
      <c r="BGM189"/>
      <c r="BGN189"/>
      <c r="BGO189"/>
      <c r="BGP189"/>
      <c r="BGQ189"/>
      <c r="BGR189"/>
      <c r="BGS189"/>
      <c r="BGT189"/>
      <c r="BGU189"/>
      <c r="BGV189"/>
      <c r="BGW189"/>
      <c r="BGX189"/>
      <c r="BGY189"/>
      <c r="BGZ189"/>
      <c r="BHA189"/>
      <c r="BHB189"/>
      <c r="BHC189"/>
      <c r="BHD189"/>
      <c r="BHE189"/>
      <c r="BHF189"/>
      <c r="BHG189"/>
      <c r="BHH189"/>
      <c r="BHI189"/>
      <c r="BHJ189"/>
      <c r="BHK189"/>
      <c r="BHL189"/>
      <c r="BHM189"/>
      <c r="BHN189"/>
      <c r="BHO189"/>
      <c r="BHP189"/>
      <c r="BHQ189"/>
      <c r="BHR189"/>
      <c r="BHS189"/>
      <c r="BHT189"/>
      <c r="BHU189"/>
      <c r="BHV189"/>
      <c r="BHW189"/>
      <c r="BHX189"/>
      <c r="BHY189"/>
      <c r="BHZ189"/>
      <c r="BIA189"/>
      <c r="BIB189"/>
      <c r="BIC189"/>
      <c r="BID189"/>
      <c r="BIE189"/>
      <c r="BIF189"/>
      <c r="BIG189"/>
      <c r="BIH189"/>
      <c r="BII189"/>
      <c r="BIJ189"/>
      <c r="BIK189"/>
      <c r="BIL189"/>
      <c r="BIM189"/>
      <c r="BIN189"/>
      <c r="BIO189"/>
      <c r="BIP189"/>
      <c r="BIQ189"/>
      <c r="BIR189"/>
      <c r="BIS189"/>
      <c r="BIT189"/>
      <c r="BIU189"/>
      <c r="BIV189"/>
      <c r="BIW189"/>
      <c r="BIX189"/>
      <c r="BIY189"/>
      <c r="BIZ189"/>
      <c r="BJA189"/>
      <c r="BJB189"/>
      <c r="BJC189"/>
      <c r="BJD189"/>
      <c r="BJE189"/>
      <c r="BJF189"/>
      <c r="BJG189"/>
      <c r="BJH189"/>
      <c r="BJI189"/>
      <c r="BJJ189"/>
      <c r="BJK189"/>
      <c r="BJL189"/>
      <c r="BJM189"/>
      <c r="BJN189"/>
      <c r="BJO189"/>
      <c r="BJP189"/>
      <c r="BJQ189"/>
      <c r="BJR189"/>
      <c r="BJS189"/>
      <c r="BJT189"/>
      <c r="BJU189"/>
      <c r="BJV189"/>
      <c r="BJW189"/>
      <c r="BJX189"/>
      <c r="BJY189"/>
      <c r="BJZ189"/>
      <c r="BKA189"/>
      <c r="BKB189"/>
      <c r="BKC189"/>
      <c r="BKD189"/>
      <c r="BKE189"/>
      <c r="BKF189"/>
      <c r="BKG189"/>
      <c r="BKH189"/>
      <c r="BKI189"/>
      <c r="BKJ189"/>
      <c r="BKK189"/>
      <c r="BKL189"/>
      <c r="BKM189"/>
      <c r="BKN189"/>
      <c r="BKO189"/>
      <c r="BKP189"/>
      <c r="BKQ189"/>
      <c r="BKR189"/>
      <c r="BKS189"/>
      <c r="BKT189"/>
      <c r="BKU189"/>
      <c r="BKV189"/>
      <c r="BKW189"/>
      <c r="BKX189"/>
      <c r="BKY189"/>
      <c r="BKZ189"/>
      <c r="BLA189"/>
      <c r="BLB189"/>
      <c r="BLC189"/>
      <c r="BLD189"/>
      <c r="BLE189"/>
      <c r="BLF189"/>
      <c r="BLG189"/>
      <c r="BLH189"/>
      <c r="BLI189"/>
      <c r="BLJ189"/>
      <c r="BLK189"/>
      <c r="BLL189"/>
      <c r="BLM189"/>
      <c r="BLN189"/>
      <c r="BLO189"/>
      <c r="BLP189"/>
      <c r="BLQ189"/>
      <c r="BLR189"/>
      <c r="BLS189"/>
      <c r="BLT189"/>
      <c r="BLU189"/>
      <c r="BLV189"/>
      <c r="BLW189"/>
      <c r="BLX189"/>
      <c r="BLY189"/>
      <c r="BLZ189"/>
      <c r="BMA189"/>
      <c r="BMB189"/>
      <c r="BMC189"/>
      <c r="BMD189"/>
      <c r="BME189"/>
      <c r="BMF189"/>
      <c r="BMG189"/>
      <c r="BMH189"/>
      <c r="BMI189"/>
      <c r="BMJ189"/>
      <c r="BMK189"/>
      <c r="BML189"/>
      <c r="BMM189"/>
      <c r="BMN189"/>
      <c r="BMO189"/>
      <c r="BMP189"/>
      <c r="BMQ189"/>
      <c r="BMR189"/>
      <c r="BMS189"/>
      <c r="BMT189"/>
      <c r="BMU189"/>
      <c r="BMV189"/>
      <c r="BMW189"/>
      <c r="BMX189"/>
      <c r="BMY189"/>
      <c r="BMZ189"/>
      <c r="BNA189"/>
      <c r="BNB189"/>
      <c r="BNC189"/>
      <c r="BND189"/>
      <c r="BNE189"/>
      <c r="BNF189"/>
      <c r="BNG189"/>
      <c r="BNH189"/>
      <c r="BNI189"/>
      <c r="BNJ189"/>
      <c r="BNK189"/>
      <c r="BNL189"/>
      <c r="BNM189"/>
      <c r="BNN189"/>
      <c r="BNO189"/>
      <c r="BNP189"/>
      <c r="BNQ189"/>
      <c r="BNR189"/>
      <c r="BNS189"/>
      <c r="BNT189"/>
      <c r="BNU189"/>
      <c r="BNV189"/>
      <c r="BNW189"/>
      <c r="BNX189"/>
      <c r="BNY189"/>
      <c r="BNZ189"/>
      <c r="BOA189"/>
      <c r="BOB189"/>
      <c r="BOC189"/>
      <c r="BOD189"/>
      <c r="BOE189"/>
      <c r="BOF189"/>
      <c r="BOG189"/>
      <c r="BOH189"/>
      <c r="BOI189"/>
      <c r="BOJ189"/>
      <c r="BOK189"/>
      <c r="BOL189"/>
      <c r="BOM189"/>
      <c r="BON189"/>
      <c r="BOO189"/>
      <c r="BOP189"/>
      <c r="BOQ189"/>
      <c r="BOR189"/>
      <c r="BOS189"/>
      <c r="BOT189"/>
      <c r="BOU189"/>
      <c r="BOV189"/>
      <c r="BOW189"/>
      <c r="BOX189"/>
      <c r="BOY189"/>
      <c r="BOZ189"/>
      <c r="BPA189"/>
      <c r="BPB189"/>
      <c r="BPC189"/>
      <c r="BPD189"/>
      <c r="BPE189"/>
      <c r="BPF189"/>
      <c r="BPG189"/>
      <c r="BPH189"/>
      <c r="BPI189"/>
      <c r="BPJ189"/>
      <c r="BPK189"/>
      <c r="BPL189"/>
      <c r="BPM189"/>
      <c r="BPN189"/>
      <c r="BPO189"/>
      <c r="BPP189"/>
      <c r="BPQ189"/>
      <c r="BPR189"/>
      <c r="BPS189"/>
      <c r="BPT189"/>
      <c r="BPU189"/>
      <c r="BPV189"/>
      <c r="BPW189"/>
      <c r="BPX189"/>
      <c r="BPY189"/>
      <c r="BPZ189"/>
      <c r="BQA189"/>
      <c r="BQB189"/>
      <c r="BQC189"/>
      <c r="BQD189"/>
      <c r="BQE189"/>
      <c r="BQF189"/>
      <c r="BQG189"/>
      <c r="BQH189"/>
      <c r="BQI189"/>
      <c r="BQJ189"/>
      <c r="BQK189"/>
      <c r="BQL189"/>
      <c r="BQM189"/>
      <c r="BQN189"/>
      <c r="BQO189"/>
      <c r="BQP189"/>
      <c r="BQQ189"/>
      <c r="BQR189"/>
      <c r="BQS189"/>
      <c r="BQT189"/>
      <c r="BQU189"/>
      <c r="BQV189"/>
      <c r="BQW189"/>
      <c r="BQX189"/>
      <c r="BQY189"/>
      <c r="BQZ189"/>
      <c r="BRA189"/>
      <c r="BRB189"/>
      <c r="BRC189"/>
      <c r="BRD189"/>
      <c r="BRE189"/>
      <c r="BRF189"/>
      <c r="BRG189"/>
      <c r="BRH189"/>
      <c r="BRI189"/>
      <c r="BRJ189"/>
      <c r="BRK189"/>
      <c r="BRL189"/>
      <c r="BRM189"/>
      <c r="BRN189"/>
      <c r="BRO189"/>
      <c r="BRP189"/>
      <c r="BRQ189"/>
      <c r="BRR189"/>
      <c r="BRS189"/>
      <c r="BRT189"/>
      <c r="BRU189"/>
      <c r="BRV189"/>
      <c r="BRW189"/>
      <c r="BRX189"/>
      <c r="BRY189"/>
      <c r="BRZ189"/>
      <c r="BSA189"/>
      <c r="BSB189"/>
      <c r="BSC189"/>
      <c r="BSD189"/>
      <c r="BSE189"/>
      <c r="BSF189"/>
      <c r="BSG189"/>
      <c r="BSH189"/>
      <c r="BSI189"/>
      <c r="BSJ189"/>
      <c r="BSK189"/>
      <c r="BSL189"/>
      <c r="BSM189"/>
      <c r="BSN189"/>
      <c r="BSO189"/>
      <c r="BSP189"/>
      <c r="BSQ189"/>
      <c r="BSR189"/>
      <c r="BSS189"/>
      <c r="BST189"/>
      <c r="BSU189"/>
      <c r="BSV189"/>
      <c r="BSW189"/>
      <c r="BSX189"/>
      <c r="BSY189"/>
      <c r="BSZ189"/>
      <c r="BTA189"/>
      <c r="BTB189"/>
      <c r="BTC189"/>
      <c r="BTD189"/>
      <c r="BTE189"/>
      <c r="BTF189"/>
      <c r="BTG189"/>
      <c r="BTH189"/>
      <c r="BTI189"/>
      <c r="BTJ189"/>
      <c r="BTK189"/>
      <c r="BTL189"/>
      <c r="BTM189"/>
      <c r="BTN189"/>
      <c r="BTO189"/>
      <c r="BTP189"/>
      <c r="BTQ189"/>
      <c r="BTR189"/>
      <c r="BTS189"/>
      <c r="BTT189"/>
      <c r="BTU189"/>
      <c r="BTV189"/>
      <c r="BTW189"/>
      <c r="BTX189"/>
      <c r="BTY189"/>
      <c r="BTZ189"/>
      <c r="BUA189"/>
      <c r="BUB189"/>
      <c r="BUC189"/>
      <c r="BUD189"/>
      <c r="BUE189"/>
      <c r="BUF189"/>
      <c r="BUG189"/>
      <c r="BUH189"/>
      <c r="BUI189"/>
      <c r="BUJ189"/>
      <c r="BUK189"/>
      <c r="BUL189"/>
      <c r="BUM189"/>
      <c r="BUN189"/>
      <c r="BUO189"/>
      <c r="BUP189"/>
      <c r="BUQ189"/>
      <c r="BUR189"/>
      <c r="BUS189"/>
      <c r="BUT189"/>
      <c r="BUU189"/>
      <c r="BUV189"/>
      <c r="BUW189"/>
      <c r="BUX189"/>
      <c r="BUY189"/>
      <c r="BUZ189"/>
      <c r="BVA189"/>
      <c r="BVB189"/>
      <c r="BVC189"/>
      <c r="BVD189"/>
      <c r="BVE189"/>
      <c r="BVF189"/>
      <c r="BVG189"/>
      <c r="BVH189"/>
      <c r="BVI189"/>
      <c r="BVJ189"/>
      <c r="BVK189"/>
      <c r="BVL189"/>
      <c r="BVM189"/>
      <c r="BVN189"/>
      <c r="BVO189"/>
      <c r="BVP189"/>
      <c r="BVQ189"/>
      <c r="BVR189"/>
      <c r="BVS189"/>
      <c r="BVT189"/>
      <c r="BVU189"/>
      <c r="BVV189"/>
      <c r="BVW189"/>
      <c r="BVX189"/>
      <c r="BVY189"/>
      <c r="BVZ189"/>
      <c r="BWA189"/>
      <c r="BWB189"/>
      <c r="BWC189"/>
      <c r="BWD189"/>
      <c r="BWE189"/>
      <c r="BWF189"/>
      <c r="BWG189"/>
      <c r="BWH189"/>
      <c r="BWI189"/>
      <c r="BWJ189"/>
      <c r="BWK189"/>
      <c r="BWL189"/>
      <c r="BWM189"/>
      <c r="BWN189"/>
      <c r="BWO189"/>
      <c r="BWP189"/>
      <c r="BWQ189"/>
      <c r="BWR189"/>
      <c r="BWS189"/>
      <c r="BWT189"/>
      <c r="BWU189"/>
      <c r="BWV189"/>
      <c r="BWW189"/>
      <c r="BWX189"/>
      <c r="BWY189"/>
      <c r="BWZ189"/>
      <c r="BXA189"/>
      <c r="BXB189"/>
      <c r="BXC189"/>
      <c r="BXD189"/>
      <c r="BXE189"/>
      <c r="BXF189"/>
      <c r="BXG189"/>
      <c r="BXH189"/>
      <c r="BXI189"/>
      <c r="BXJ189"/>
      <c r="BXK189"/>
      <c r="BXL189"/>
      <c r="BXM189"/>
      <c r="BXN189"/>
      <c r="BXO189"/>
      <c r="BXP189"/>
      <c r="BXQ189"/>
      <c r="BXR189"/>
      <c r="BXS189"/>
      <c r="BXT189"/>
      <c r="BXU189"/>
      <c r="BXV189"/>
      <c r="BXW189"/>
      <c r="BXX189"/>
      <c r="BXY189"/>
      <c r="BXZ189"/>
      <c r="BYA189"/>
      <c r="BYB189"/>
      <c r="BYC189"/>
      <c r="BYD189"/>
      <c r="BYE189"/>
      <c r="BYF189"/>
      <c r="BYG189"/>
      <c r="BYH189"/>
      <c r="BYI189"/>
      <c r="BYJ189"/>
      <c r="BYK189"/>
      <c r="BYL189"/>
      <c r="BYM189"/>
      <c r="BYN189"/>
      <c r="BYO189"/>
      <c r="BYP189"/>
      <c r="BYQ189"/>
      <c r="BYR189"/>
      <c r="BYS189"/>
      <c r="BYT189"/>
      <c r="BYU189"/>
      <c r="BYV189"/>
      <c r="BYW189"/>
      <c r="BYX189"/>
      <c r="BYY189"/>
      <c r="BYZ189"/>
      <c r="BZA189"/>
      <c r="BZB189"/>
      <c r="BZC189"/>
      <c r="BZD189"/>
      <c r="BZE189"/>
      <c r="BZF189"/>
      <c r="BZG189"/>
      <c r="BZH189"/>
      <c r="BZI189"/>
      <c r="BZJ189"/>
      <c r="BZK189"/>
      <c r="BZL189"/>
      <c r="BZM189"/>
      <c r="BZN189"/>
      <c r="BZO189"/>
      <c r="BZP189"/>
      <c r="BZQ189"/>
      <c r="BZR189"/>
      <c r="BZS189"/>
      <c r="BZT189"/>
      <c r="BZU189"/>
      <c r="BZV189"/>
      <c r="BZW189"/>
      <c r="BZX189"/>
      <c r="BZY189"/>
      <c r="BZZ189"/>
      <c r="CAA189"/>
      <c r="CAB189"/>
      <c r="CAC189"/>
      <c r="CAD189"/>
      <c r="CAE189"/>
      <c r="CAF189"/>
      <c r="CAG189"/>
      <c r="CAH189"/>
      <c r="CAI189"/>
      <c r="CAJ189"/>
      <c r="CAK189"/>
      <c r="CAL189"/>
      <c r="CAM189"/>
      <c r="CAN189"/>
      <c r="CAO189"/>
      <c r="CAP189"/>
      <c r="CAQ189"/>
      <c r="CAR189"/>
      <c r="CAS189"/>
      <c r="CAT189"/>
      <c r="CAU189"/>
      <c r="CAV189"/>
      <c r="CAW189"/>
      <c r="CAX189"/>
      <c r="CAY189"/>
      <c r="CAZ189"/>
      <c r="CBA189"/>
      <c r="CBB189"/>
      <c r="CBC189"/>
      <c r="CBD189"/>
      <c r="CBE189"/>
      <c r="CBF189"/>
      <c r="CBG189"/>
      <c r="CBH189"/>
      <c r="CBI189"/>
      <c r="CBJ189"/>
      <c r="CBK189"/>
      <c r="CBL189"/>
      <c r="CBM189"/>
      <c r="CBN189"/>
      <c r="CBO189"/>
      <c r="CBP189"/>
      <c r="CBQ189"/>
      <c r="CBR189"/>
      <c r="CBS189"/>
      <c r="CBT189"/>
      <c r="CBU189"/>
      <c r="CBV189"/>
      <c r="CBW189"/>
      <c r="CBX189"/>
      <c r="CBY189"/>
      <c r="CBZ189"/>
      <c r="CCA189"/>
      <c r="CCB189"/>
      <c r="CCC189"/>
      <c r="CCD189"/>
      <c r="CCE189"/>
      <c r="CCF189"/>
      <c r="CCG189"/>
      <c r="CCH189"/>
      <c r="CCI189"/>
      <c r="CCJ189"/>
      <c r="CCK189"/>
      <c r="CCL189"/>
      <c r="CCM189"/>
      <c r="CCN189"/>
      <c r="CCO189"/>
      <c r="CCP189"/>
      <c r="CCQ189"/>
      <c r="CCR189"/>
      <c r="CCS189"/>
      <c r="CCT189"/>
      <c r="CCU189"/>
      <c r="CCV189"/>
      <c r="CCW189"/>
      <c r="CCX189"/>
      <c r="CCY189"/>
      <c r="CCZ189"/>
      <c r="CDA189"/>
      <c r="CDB189"/>
      <c r="CDC189"/>
      <c r="CDD189"/>
      <c r="CDE189"/>
      <c r="CDF189"/>
      <c r="CDG189"/>
      <c r="CDH189"/>
      <c r="CDI189"/>
      <c r="CDJ189"/>
      <c r="CDK189"/>
      <c r="CDL189"/>
      <c r="CDM189"/>
      <c r="CDN189"/>
      <c r="CDO189"/>
      <c r="CDP189"/>
      <c r="CDQ189"/>
      <c r="CDR189"/>
      <c r="CDS189"/>
      <c r="CDT189"/>
      <c r="CDU189"/>
      <c r="CDV189"/>
      <c r="CDW189"/>
      <c r="CDX189"/>
      <c r="CDY189"/>
      <c r="CDZ189"/>
      <c r="CEA189"/>
      <c r="CEB189"/>
      <c r="CEC189"/>
      <c r="CED189"/>
      <c r="CEE189"/>
      <c r="CEF189"/>
      <c r="CEG189"/>
      <c r="CEH189"/>
      <c r="CEI189"/>
      <c r="CEJ189"/>
      <c r="CEK189"/>
      <c r="CEL189"/>
      <c r="CEM189"/>
      <c r="CEN189"/>
      <c r="CEO189"/>
      <c r="CEP189"/>
      <c r="CEQ189"/>
      <c r="CER189"/>
      <c r="CES189"/>
      <c r="CET189"/>
      <c r="CEU189"/>
      <c r="CEV189"/>
      <c r="CEW189"/>
      <c r="CEX189"/>
      <c r="CEY189"/>
      <c r="CEZ189"/>
      <c r="CFA189"/>
      <c r="CFB189"/>
      <c r="CFC189"/>
      <c r="CFD189"/>
      <c r="CFE189"/>
      <c r="CFF189"/>
      <c r="CFG189"/>
      <c r="CFH189"/>
      <c r="CFI189"/>
      <c r="CFJ189"/>
      <c r="CFK189"/>
      <c r="CFL189"/>
      <c r="CFM189"/>
      <c r="CFN189"/>
      <c r="CFO189"/>
      <c r="CFP189"/>
      <c r="CFQ189"/>
      <c r="CFR189"/>
      <c r="CFS189"/>
      <c r="CFT189"/>
      <c r="CFU189"/>
      <c r="CFV189"/>
      <c r="CFW189"/>
      <c r="CFX189"/>
      <c r="CFY189"/>
      <c r="CFZ189"/>
      <c r="CGA189"/>
      <c r="CGB189"/>
      <c r="CGC189"/>
      <c r="CGD189"/>
      <c r="CGE189"/>
      <c r="CGF189"/>
      <c r="CGG189"/>
      <c r="CGH189"/>
      <c r="CGI189"/>
      <c r="CGJ189"/>
      <c r="CGK189"/>
      <c r="CGL189"/>
      <c r="CGM189"/>
      <c r="CGN189"/>
      <c r="CGO189"/>
      <c r="CGP189"/>
      <c r="CGQ189"/>
      <c r="CGR189"/>
      <c r="CGS189"/>
      <c r="CGT189"/>
      <c r="CGU189"/>
      <c r="CGV189"/>
      <c r="CGW189"/>
      <c r="CGX189"/>
      <c r="CGY189"/>
      <c r="CGZ189"/>
      <c r="CHA189"/>
      <c r="CHB189"/>
      <c r="CHC189"/>
      <c r="CHD189"/>
      <c r="CHE189"/>
      <c r="CHF189"/>
      <c r="CHG189"/>
      <c r="CHH189"/>
      <c r="CHI189"/>
      <c r="CHJ189"/>
      <c r="CHK189"/>
      <c r="CHL189"/>
      <c r="CHM189"/>
      <c r="CHN189"/>
      <c r="CHO189"/>
      <c r="CHP189"/>
      <c r="CHQ189"/>
      <c r="CHR189"/>
      <c r="CHS189"/>
      <c r="CHT189"/>
      <c r="CHU189"/>
      <c r="CHV189"/>
      <c r="CHW189"/>
      <c r="CHX189"/>
      <c r="CHY189"/>
      <c r="CHZ189"/>
      <c r="CIA189"/>
      <c r="CIB189"/>
      <c r="CIC189"/>
      <c r="CID189"/>
      <c r="CIE189"/>
      <c r="CIF189"/>
      <c r="CIG189"/>
      <c r="CIH189"/>
      <c r="CII189"/>
      <c r="CIJ189"/>
      <c r="CIK189"/>
      <c r="CIL189"/>
      <c r="CIM189"/>
      <c r="CIN189"/>
      <c r="CIO189"/>
      <c r="CIP189"/>
      <c r="CIQ189"/>
      <c r="CIR189"/>
      <c r="CIS189"/>
      <c r="CIT189"/>
      <c r="CIU189"/>
      <c r="CIV189"/>
      <c r="CIW189"/>
      <c r="CIX189"/>
      <c r="CIY189"/>
      <c r="CIZ189"/>
      <c r="CJA189"/>
      <c r="CJB189"/>
      <c r="CJC189"/>
      <c r="CJD189"/>
      <c r="CJE189"/>
      <c r="CJF189"/>
      <c r="CJG189"/>
      <c r="CJH189"/>
      <c r="CJI189"/>
      <c r="CJJ189"/>
      <c r="CJK189"/>
      <c r="CJL189"/>
      <c r="CJM189"/>
      <c r="CJN189"/>
      <c r="CJO189"/>
      <c r="CJP189"/>
      <c r="CJQ189"/>
      <c r="CJR189"/>
      <c r="CJS189"/>
      <c r="CJT189"/>
      <c r="CJU189"/>
      <c r="CJV189"/>
      <c r="CJW189"/>
      <c r="CJX189"/>
      <c r="CJY189"/>
      <c r="CJZ189"/>
      <c r="CKA189"/>
      <c r="CKB189"/>
      <c r="CKC189"/>
      <c r="CKD189"/>
      <c r="CKE189"/>
      <c r="CKF189"/>
      <c r="CKG189"/>
      <c r="CKH189"/>
      <c r="CKI189"/>
      <c r="CKJ189"/>
      <c r="CKK189"/>
      <c r="CKL189"/>
      <c r="CKM189"/>
      <c r="CKN189"/>
      <c r="CKO189"/>
      <c r="CKP189"/>
      <c r="CKQ189"/>
      <c r="CKR189"/>
      <c r="CKS189"/>
      <c r="CKT189"/>
      <c r="CKU189"/>
      <c r="CKV189"/>
      <c r="CKW189"/>
      <c r="CKX189"/>
      <c r="CKY189"/>
      <c r="CKZ189"/>
      <c r="CLA189"/>
      <c r="CLB189"/>
      <c r="CLC189"/>
      <c r="CLD189"/>
      <c r="CLE189"/>
      <c r="CLF189"/>
      <c r="CLG189"/>
      <c r="CLH189"/>
      <c r="CLI189"/>
      <c r="CLJ189"/>
      <c r="CLK189"/>
      <c r="CLL189"/>
      <c r="CLM189"/>
      <c r="CLN189"/>
      <c r="CLO189"/>
      <c r="CLP189"/>
      <c r="CLQ189"/>
      <c r="CLR189"/>
      <c r="CLS189"/>
      <c r="CLT189"/>
      <c r="CLU189"/>
      <c r="CLV189"/>
      <c r="CLW189"/>
      <c r="CLX189"/>
      <c r="CLY189"/>
      <c r="CLZ189"/>
      <c r="CMA189"/>
      <c r="CMB189"/>
      <c r="CMC189"/>
      <c r="CMD189"/>
      <c r="CME189"/>
      <c r="CMF189"/>
      <c r="CMG189"/>
      <c r="CMH189"/>
      <c r="CMI189"/>
      <c r="CMJ189"/>
      <c r="CMK189"/>
      <c r="CML189"/>
      <c r="CMM189"/>
      <c r="CMN189"/>
      <c r="CMO189"/>
      <c r="CMP189"/>
      <c r="CMQ189"/>
      <c r="CMR189"/>
      <c r="CMS189"/>
      <c r="CMT189"/>
      <c r="CMU189"/>
      <c r="CMV189"/>
      <c r="CMW189"/>
      <c r="CMX189"/>
      <c r="CMY189"/>
      <c r="CMZ189"/>
      <c r="CNA189"/>
      <c r="CNB189"/>
      <c r="CNC189"/>
      <c r="CND189"/>
      <c r="CNE189"/>
      <c r="CNF189"/>
      <c r="CNG189"/>
      <c r="CNH189"/>
      <c r="CNI189"/>
      <c r="CNJ189"/>
      <c r="CNK189"/>
      <c r="CNL189"/>
      <c r="CNM189"/>
      <c r="CNN189"/>
      <c r="CNO189"/>
      <c r="CNP189"/>
      <c r="CNQ189"/>
      <c r="CNR189"/>
      <c r="CNS189"/>
      <c r="CNT189"/>
      <c r="CNU189"/>
      <c r="CNV189"/>
      <c r="CNW189"/>
      <c r="CNX189"/>
      <c r="CNY189"/>
      <c r="CNZ189"/>
      <c r="COA189"/>
      <c r="COB189"/>
      <c r="COC189"/>
      <c r="COD189"/>
      <c r="COE189"/>
      <c r="COF189"/>
      <c r="COG189"/>
      <c r="COH189"/>
      <c r="COI189"/>
      <c r="COJ189"/>
      <c r="COK189"/>
      <c r="COL189"/>
      <c r="COM189"/>
      <c r="CON189"/>
      <c r="COO189"/>
      <c r="COP189"/>
      <c r="COQ189"/>
      <c r="COR189"/>
      <c r="COS189"/>
      <c r="COT189"/>
      <c r="COU189"/>
      <c r="COV189"/>
      <c r="COW189"/>
      <c r="COX189"/>
      <c r="COY189"/>
      <c r="COZ189"/>
      <c r="CPA189"/>
      <c r="CPB189"/>
      <c r="CPC189"/>
      <c r="CPD189"/>
      <c r="CPE189"/>
      <c r="CPF189"/>
      <c r="CPG189"/>
      <c r="CPH189"/>
      <c r="CPI189"/>
      <c r="CPJ189"/>
      <c r="CPK189"/>
      <c r="CPL189"/>
      <c r="CPM189"/>
      <c r="CPN189"/>
      <c r="CPO189"/>
      <c r="CPP189"/>
      <c r="CPQ189"/>
      <c r="CPR189"/>
      <c r="CPS189"/>
      <c r="CPT189"/>
      <c r="CPU189"/>
      <c r="CPV189"/>
      <c r="CPW189"/>
      <c r="CPX189"/>
      <c r="CPY189"/>
      <c r="CPZ189"/>
      <c r="CQA189"/>
      <c r="CQB189"/>
      <c r="CQC189"/>
      <c r="CQD189"/>
      <c r="CQE189"/>
      <c r="CQF189"/>
      <c r="CQG189"/>
      <c r="CQH189"/>
      <c r="CQI189"/>
      <c r="CQJ189"/>
      <c r="CQK189"/>
      <c r="CQL189"/>
      <c r="CQM189"/>
      <c r="CQN189"/>
      <c r="CQO189"/>
      <c r="CQP189"/>
      <c r="CQQ189"/>
      <c r="CQR189"/>
      <c r="CQS189"/>
      <c r="CQT189"/>
      <c r="CQU189"/>
      <c r="CQV189"/>
      <c r="CQW189"/>
      <c r="CQX189"/>
      <c r="CQY189"/>
      <c r="CQZ189"/>
      <c r="CRA189"/>
      <c r="CRB189"/>
      <c r="CRC189"/>
      <c r="CRD189"/>
      <c r="CRE189"/>
      <c r="CRF189"/>
      <c r="CRG189"/>
      <c r="CRH189"/>
      <c r="CRI189"/>
      <c r="CRJ189"/>
      <c r="CRK189"/>
      <c r="CRL189"/>
      <c r="CRM189"/>
      <c r="CRN189"/>
      <c r="CRO189"/>
      <c r="CRP189"/>
      <c r="CRQ189"/>
      <c r="CRR189"/>
      <c r="CRS189"/>
      <c r="CRT189"/>
      <c r="CRU189"/>
      <c r="CRV189"/>
      <c r="CRW189"/>
      <c r="CRX189"/>
      <c r="CRY189"/>
      <c r="CRZ189"/>
      <c r="CSA189"/>
      <c r="CSB189"/>
      <c r="CSC189"/>
      <c r="CSD189"/>
      <c r="CSE189"/>
      <c r="CSF189"/>
      <c r="CSG189"/>
      <c r="CSH189"/>
      <c r="CSI189"/>
      <c r="CSJ189"/>
      <c r="CSK189"/>
      <c r="CSL189"/>
      <c r="CSM189"/>
      <c r="CSN189"/>
      <c r="CSO189"/>
      <c r="CSP189"/>
      <c r="CSQ189"/>
      <c r="CSR189"/>
      <c r="CSS189"/>
      <c r="CST189"/>
      <c r="CSU189"/>
      <c r="CSV189"/>
      <c r="CSW189"/>
      <c r="CSX189"/>
      <c r="CSY189"/>
      <c r="CSZ189"/>
      <c r="CTA189"/>
      <c r="CTB189"/>
      <c r="CTC189"/>
      <c r="CTD189"/>
      <c r="CTE189"/>
      <c r="CTF189"/>
      <c r="CTG189"/>
      <c r="CTH189"/>
      <c r="CTI189"/>
      <c r="CTJ189"/>
      <c r="CTK189"/>
      <c r="CTL189"/>
      <c r="CTM189"/>
      <c r="CTN189"/>
      <c r="CTO189"/>
      <c r="CTP189"/>
      <c r="CTQ189"/>
      <c r="CTR189"/>
      <c r="CTS189"/>
      <c r="CTT189"/>
      <c r="CTU189"/>
      <c r="CTV189"/>
      <c r="CTW189"/>
      <c r="CTX189"/>
      <c r="CTY189"/>
      <c r="CTZ189"/>
      <c r="CUA189"/>
      <c r="CUB189"/>
      <c r="CUC189"/>
      <c r="CUD189"/>
      <c r="CUE189"/>
      <c r="CUF189"/>
      <c r="CUG189"/>
      <c r="CUH189"/>
      <c r="CUI189"/>
      <c r="CUJ189"/>
      <c r="CUK189"/>
      <c r="CUL189"/>
      <c r="CUM189"/>
      <c r="CUN189"/>
      <c r="CUO189"/>
      <c r="CUP189"/>
      <c r="CUQ189"/>
      <c r="CUR189"/>
      <c r="CUS189"/>
      <c r="CUT189"/>
      <c r="CUU189"/>
      <c r="CUV189"/>
      <c r="CUW189"/>
      <c r="CUX189"/>
      <c r="CUY189"/>
      <c r="CUZ189"/>
      <c r="CVA189"/>
      <c r="CVB189"/>
      <c r="CVC189"/>
      <c r="CVD189"/>
      <c r="CVE189"/>
      <c r="CVF189"/>
      <c r="CVG189"/>
      <c r="CVH189"/>
      <c r="CVI189"/>
      <c r="CVJ189"/>
      <c r="CVK189"/>
      <c r="CVL189"/>
      <c r="CVM189"/>
      <c r="CVN189"/>
      <c r="CVO189"/>
      <c r="CVP189"/>
      <c r="CVQ189"/>
      <c r="CVR189"/>
      <c r="CVS189"/>
      <c r="CVT189"/>
      <c r="CVU189"/>
      <c r="CVV189"/>
      <c r="CVW189"/>
      <c r="CVX189"/>
      <c r="CVY189"/>
      <c r="CVZ189"/>
      <c r="CWA189"/>
      <c r="CWB189"/>
      <c r="CWC189"/>
      <c r="CWD189"/>
      <c r="CWE189"/>
      <c r="CWF189"/>
      <c r="CWG189"/>
      <c r="CWH189"/>
      <c r="CWI189"/>
      <c r="CWJ189"/>
      <c r="CWK189"/>
      <c r="CWL189"/>
      <c r="CWM189"/>
      <c r="CWN189"/>
      <c r="CWO189"/>
      <c r="CWP189"/>
      <c r="CWQ189"/>
      <c r="CWR189"/>
      <c r="CWS189"/>
      <c r="CWT189"/>
      <c r="CWU189"/>
      <c r="CWV189"/>
      <c r="CWW189"/>
      <c r="CWX189"/>
      <c r="CWY189"/>
      <c r="CWZ189"/>
      <c r="CXA189"/>
      <c r="CXB189"/>
      <c r="CXC189"/>
      <c r="CXD189"/>
      <c r="CXE189"/>
      <c r="CXF189"/>
      <c r="CXG189"/>
      <c r="CXH189"/>
      <c r="CXI189"/>
      <c r="CXJ189"/>
      <c r="CXK189"/>
      <c r="CXL189"/>
      <c r="CXM189"/>
      <c r="CXN189"/>
      <c r="CXO189"/>
      <c r="CXP189"/>
      <c r="CXQ189"/>
      <c r="CXR189"/>
      <c r="CXS189"/>
      <c r="CXT189"/>
      <c r="CXU189"/>
      <c r="CXV189"/>
      <c r="CXW189"/>
      <c r="CXX189"/>
      <c r="CXY189"/>
      <c r="CXZ189"/>
      <c r="CYA189"/>
      <c r="CYB189"/>
      <c r="CYC189"/>
      <c r="CYD189"/>
      <c r="CYE189"/>
      <c r="CYF189"/>
      <c r="CYG189"/>
      <c r="CYH189"/>
      <c r="CYI189"/>
      <c r="CYJ189"/>
      <c r="CYK189"/>
      <c r="CYL189"/>
      <c r="CYM189"/>
      <c r="CYN189"/>
      <c r="CYO189"/>
      <c r="CYP189"/>
      <c r="CYQ189"/>
      <c r="CYR189"/>
      <c r="CYS189"/>
      <c r="CYT189"/>
      <c r="CYU189"/>
      <c r="CYV189"/>
      <c r="CYW189"/>
      <c r="CYX189"/>
      <c r="CYY189"/>
      <c r="CYZ189"/>
      <c r="CZA189"/>
      <c r="CZB189"/>
      <c r="CZC189"/>
      <c r="CZD189"/>
      <c r="CZE189"/>
      <c r="CZF189"/>
      <c r="CZG189"/>
      <c r="CZH189"/>
      <c r="CZI189"/>
      <c r="CZJ189"/>
      <c r="CZK189"/>
      <c r="CZL189"/>
      <c r="CZM189"/>
      <c r="CZN189"/>
      <c r="CZO189"/>
      <c r="CZP189"/>
      <c r="CZQ189"/>
      <c r="CZR189"/>
      <c r="CZS189"/>
      <c r="CZT189"/>
      <c r="CZU189"/>
      <c r="CZV189"/>
      <c r="CZW189"/>
      <c r="CZX189"/>
      <c r="CZY189"/>
      <c r="CZZ189"/>
      <c r="DAA189"/>
      <c r="DAB189"/>
      <c r="DAC189"/>
      <c r="DAD189"/>
      <c r="DAE189"/>
      <c r="DAF189"/>
      <c r="DAG189"/>
      <c r="DAH189"/>
      <c r="DAI189"/>
      <c r="DAJ189"/>
      <c r="DAK189"/>
      <c r="DAL189"/>
      <c r="DAM189"/>
      <c r="DAN189"/>
      <c r="DAO189"/>
      <c r="DAP189"/>
      <c r="DAQ189"/>
      <c r="DAR189"/>
      <c r="DAS189"/>
      <c r="DAT189"/>
      <c r="DAU189"/>
      <c r="DAV189"/>
      <c r="DAW189"/>
      <c r="DAX189"/>
      <c r="DAY189"/>
      <c r="DAZ189"/>
      <c r="DBA189"/>
      <c r="DBB189"/>
      <c r="DBC189"/>
      <c r="DBD189"/>
      <c r="DBE189"/>
      <c r="DBF189"/>
      <c r="DBG189"/>
      <c r="DBH189"/>
      <c r="DBI189"/>
      <c r="DBJ189"/>
      <c r="DBK189"/>
      <c r="DBL189"/>
      <c r="DBM189"/>
      <c r="DBN189"/>
      <c r="DBO189"/>
      <c r="DBP189"/>
      <c r="DBQ189"/>
      <c r="DBR189"/>
      <c r="DBS189"/>
      <c r="DBT189"/>
      <c r="DBU189"/>
      <c r="DBV189"/>
      <c r="DBW189"/>
      <c r="DBX189"/>
      <c r="DBY189"/>
      <c r="DBZ189"/>
      <c r="DCA189"/>
      <c r="DCB189"/>
      <c r="DCC189"/>
      <c r="DCD189"/>
      <c r="DCE189"/>
      <c r="DCF189"/>
      <c r="DCG189"/>
      <c r="DCH189"/>
      <c r="DCI189"/>
      <c r="DCJ189"/>
      <c r="DCK189"/>
      <c r="DCL189"/>
      <c r="DCM189"/>
      <c r="DCN189"/>
      <c r="DCO189"/>
      <c r="DCP189"/>
      <c r="DCQ189"/>
      <c r="DCR189"/>
      <c r="DCS189"/>
      <c r="DCT189"/>
      <c r="DCU189"/>
      <c r="DCV189"/>
      <c r="DCW189"/>
      <c r="DCX189"/>
      <c r="DCY189"/>
      <c r="DCZ189"/>
      <c r="DDA189"/>
      <c r="DDB189"/>
      <c r="DDC189"/>
      <c r="DDD189"/>
      <c r="DDE189"/>
      <c r="DDF189"/>
      <c r="DDG189"/>
      <c r="DDH189"/>
      <c r="DDI189"/>
      <c r="DDJ189"/>
      <c r="DDK189"/>
      <c r="DDL189"/>
      <c r="DDM189"/>
      <c r="DDN189"/>
      <c r="DDO189"/>
      <c r="DDP189"/>
      <c r="DDQ189"/>
      <c r="DDR189"/>
      <c r="DDS189"/>
      <c r="DDT189"/>
      <c r="DDU189"/>
      <c r="DDV189"/>
      <c r="DDW189"/>
      <c r="DDX189"/>
      <c r="DDY189"/>
      <c r="DDZ189"/>
      <c r="DEA189"/>
      <c r="DEB189"/>
      <c r="DEC189"/>
      <c r="DED189"/>
      <c r="DEE189"/>
      <c r="DEF189"/>
      <c r="DEG189"/>
      <c r="DEH189"/>
      <c r="DEI189"/>
      <c r="DEJ189"/>
      <c r="DEK189"/>
      <c r="DEL189"/>
      <c r="DEM189"/>
      <c r="DEN189"/>
      <c r="DEO189"/>
      <c r="DEP189"/>
      <c r="DEQ189"/>
      <c r="DER189"/>
      <c r="DES189"/>
      <c r="DET189"/>
      <c r="DEU189"/>
      <c r="DEV189"/>
      <c r="DEW189"/>
      <c r="DEX189"/>
      <c r="DEY189"/>
      <c r="DEZ189"/>
      <c r="DFA189"/>
      <c r="DFB189"/>
      <c r="DFC189"/>
      <c r="DFD189"/>
      <c r="DFE189"/>
      <c r="DFF189"/>
      <c r="DFG189"/>
      <c r="DFH189"/>
      <c r="DFI189"/>
      <c r="DFJ189"/>
      <c r="DFK189"/>
      <c r="DFL189"/>
      <c r="DFM189"/>
      <c r="DFN189"/>
      <c r="DFO189"/>
      <c r="DFP189"/>
      <c r="DFQ189"/>
      <c r="DFR189"/>
      <c r="DFS189"/>
      <c r="DFT189"/>
      <c r="DFU189"/>
      <c r="DFV189"/>
      <c r="DFW189"/>
      <c r="DFX189"/>
      <c r="DFY189"/>
      <c r="DFZ189"/>
      <c r="DGA189"/>
      <c r="DGB189"/>
      <c r="DGC189"/>
      <c r="DGD189"/>
      <c r="DGE189"/>
      <c r="DGF189"/>
      <c r="DGG189"/>
      <c r="DGH189"/>
      <c r="DGI189"/>
      <c r="DGJ189"/>
      <c r="DGK189"/>
      <c r="DGL189"/>
      <c r="DGM189"/>
      <c r="DGN189"/>
      <c r="DGO189"/>
      <c r="DGP189"/>
      <c r="DGQ189"/>
      <c r="DGR189"/>
      <c r="DGS189"/>
      <c r="DGT189"/>
      <c r="DGU189"/>
      <c r="DGV189"/>
      <c r="DGW189"/>
      <c r="DGX189"/>
      <c r="DGY189"/>
      <c r="DGZ189"/>
      <c r="DHA189"/>
      <c r="DHB189"/>
      <c r="DHC189"/>
      <c r="DHD189"/>
      <c r="DHE189"/>
      <c r="DHF189"/>
      <c r="DHG189"/>
      <c r="DHH189"/>
      <c r="DHI189"/>
      <c r="DHJ189"/>
      <c r="DHK189"/>
      <c r="DHL189"/>
      <c r="DHM189"/>
      <c r="DHN189"/>
      <c r="DHO189"/>
      <c r="DHP189"/>
      <c r="DHQ189"/>
      <c r="DHR189"/>
      <c r="DHS189"/>
      <c r="DHT189"/>
      <c r="DHU189"/>
      <c r="DHV189"/>
      <c r="DHW189"/>
      <c r="DHX189"/>
      <c r="DHY189"/>
      <c r="DHZ189"/>
      <c r="DIA189"/>
      <c r="DIB189"/>
      <c r="DIC189"/>
      <c r="DID189"/>
      <c r="DIE189"/>
      <c r="DIF189"/>
      <c r="DIG189"/>
      <c r="DIH189"/>
      <c r="DII189"/>
      <c r="DIJ189"/>
      <c r="DIK189"/>
      <c r="DIL189"/>
      <c r="DIM189"/>
      <c r="DIN189"/>
      <c r="DIO189"/>
      <c r="DIP189"/>
      <c r="DIQ189"/>
      <c r="DIR189"/>
      <c r="DIS189"/>
      <c r="DIT189"/>
      <c r="DIU189"/>
      <c r="DIV189"/>
      <c r="DIW189"/>
      <c r="DIX189"/>
      <c r="DIY189"/>
      <c r="DIZ189"/>
      <c r="DJA189"/>
      <c r="DJB189"/>
      <c r="DJC189"/>
      <c r="DJD189"/>
      <c r="DJE189"/>
      <c r="DJF189"/>
      <c r="DJG189"/>
      <c r="DJH189"/>
      <c r="DJI189"/>
      <c r="DJJ189"/>
      <c r="DJK189"/>
      <c r="DJL189"/>
      <c r="DJM189"/>
      <c r="DJN189"/>
      <c r="DJO189"/>
      <c r="DJP189"/>
      <c r="DJQ189"/>
      <c r="DJR189"/>
      <c r="DJS189"/>
      <c r="DJT189"/>
      <c r="DJU189"/>
      <c r="DJV189"/>
      <c r="DJW189"/>
      <c r="DJX189"/>
      <c r="DJY189"/>
      <c r="DJZ189"/>
      <c r="DKA189"/>
      <c r="DKB189"/>
      <c r="DKC189"/>
      <c r="DKD189"/>
      <c r="DKE189"/>
      <c r="DKF189"/>
      <c r="DKG189"/>
      <c r="DKH189"/>
      <c r="DKI189"/>
      <c r="DKJ189"/>
      <c r="DKK189"/>
      <c r="DKL189"/>
      <c r="DKM189"/>
      <c r="DKN189"/>
      <c r="DKO189"/>
      <c r="DKP189"/>
      <c r="DKQ189"/>
      <c r="DKR189"/>
      <c r="DKS189"/>
      <c r="DKT189"/>
      <c r="DKU189"/>
      <c r="DKV189"/>
      <c r="DKW189"/>
      <c r="DKX189"/>
      <c r="DKY189"/>
      <c r="DKZ189"/>
      <c r="DLA189"/>
      <c r="DLB189"/>
      <c r="DLC189"/>
      <c r="DLD189"/>
      <c r="DLE189"/>
      <c r="DLF189"/>
      <c r="DLG189"/>
      <c r="DLH189"/>
      <c r="DLI189"/>
      <c r="DLJ189"/>
      <c r="DLK189"/>
      <c r="DLL189"/>
      <c r="DLM189"/>
      <c r="DLN189"/>
      <c r="DLO189"/>
      <c r="DLP189"/>
      <c r="DLQ189"/>
      <c r="DLR189"/>
      <c r="DLS189"/>
      <c r="DLT189"/>
      <c r="DLU189"/>
      <c r="DLV189"/>
      <c r="DLW189"/>
      <c r="DLX189"/>
      <c r="DLY189"/>
      <c r="DLZ189"/>
      <c r="DMA189"/>
      <c r="DMB189"/>
      <c r="DMC189"/>
      <c r="DMD189"/>
      <c r="DME189"/>
      <c r="DMF189"/>
      <c r="DMG189"/>
      <c r="DMH189"/>
      <c r="DMI189"/>
      <c r="DMJ189"/>
      <c r="DMK189"/>
      <c r="DML189"/>
      <c r="DMM189"/>
      <c r="DMN189"/>
      <c r="DMO189"/>
      <c r="DMP189"/>
      <c r="DMQ189"/>
      <c r="DMR189"/>
      <c r="DMS189"/>
      <c r="DMT189"/>
      <c r="DMU189"/>
      <c r="DMV189"/>
      <c r="DMW189"/>
      <c r="DMX189"/>
      <c r="DMY189"/>
      <c r="DMZ189"/>
      <c r="DNA189"/>
      <c r="DNB189"/>
      <c r="DNC189"/>
      <c r="DND189"/>
      <c r="DNE189"/>
      <c r="DNF189"/>
      <c r="DNG189"/>
      <c r="DNH189"/>
      <c r="DNI189"/>
      <c r="DNJ189"/>
      <c r="DNK189"/>
      <c r="DNL189"/>
      <c r="DNM189"/>
      <c r="DNN189"/>
      <c r="DNO189"/>
      <c r="DNP189"/>
      <c r="DNQ189"/>
      <c r="DNR189"/>
      <c r="DNS189"/>
      <c r="DNT189"/>
      <c r="DNU189"/>
      <c r="DNV189"/>
      <c r="DNW189"/>
      <c r="DNX189"/>
      <c r="DNY189"/>
      <c r="DNZ189"/>
      <c r="DOA189"/>
      <c r="DOB189"/>
      <c r="DOC189"/>
      <c r="DOD189"/>
      <c r="DOE189"/>
      <c r="DOF189"/>
      <c r="DOG189"/>
      <c r="DOH189"/>
      <c r="DOI189"/>
      <c r="DOJ189"/>
      <c r="DOK189"/>
      <c r="DOL189"/>
      <c r="DOM189"/>
      <c r="DON189"/>
      <c r="DOO189"/>
      <c r="DOP189"/>
      <c r="DOQ189"/>
      <c r="DOR189"/>
      <c r="DOS189"/>
      <c r="DOT189"/>
      <c r="DOU189"/>
      <c r="DOV189"/>
      <c r="DOW189"/>
      <c r="DOX189"/>
      <c r="DOY189"/>
      <c r="DOZ189"/>
      <c r="DPA189"/>
      <c r="DPB189"/>
      <c r="DPC189"/>
      <c r="DPD189"/>
      <c r="DPE189"/>
      <c r="DPF189"/>
      <c r="DPG189"/>
      <c r="DPH189"/>
      <c r="DPI189"/>
      <c r="DPJ189"/>
      <c r="DPK189"/>
      <c r="DPL189"/>
      <c r="DPM189"/>
      <c r="DPN189"/>
      <c r="DPO189"/>
      <c r="DPP189"/>
      <c r="DPQ189"/>
      <c r="DPR189"/>
      <c r="DPS189"/>
      <c r="DPT189"/>
      <c r="DPU189"/>
      <c r="DPV189"/>
      <c r="DPW189"/>
      <c r="DPX189"/>
      <c r="DPY189"/>
      <c r="DPZ189"/>
      <c r="DQA189"/>
      <c r="DQB189"/>
      <c r="DQC189"/>
      <c r="DQD189"/>
      <c r="DQE189"/>
      <c r="DQF189"/>
      <c r="DQG189"/>
      <c r="DQH189"/>
      <c r="DQI189"/>
      <c r="DQJ189"/>
      <c r="DQK189"/>
      <c r="DQL189"/>
      <c r="DQM189"/>
      <c r="DQN189"/>
      <c r="DQO189"/>
      <c r="DQP189"/>
      <c r="DQQ189"/>
      <c r="DQR189"/>
      <c r="DQS189"/>
      <c r="DQT189"/>
      <c r="DQU189"/>
      <c r="DQV189"/>
      <c r="DQW189"/>
      <c r="DQX189"/>
      <c r="DQY189"/>
      <c r="DQZ189"/>
      <c r="DRA189"/>
      <c r="DRB189"/>
      <c r="DRC189"/>
      <c r="DRD189"/>
      <c r="DRE189"/>
      <c r="DRF189"/>
      <c r="DRG189"/>
      <c r="DRH189"/>
      <c r="DRI189"/>
      <c r="DRJ189"/>
      <c r="DRK189"/>
      <c r="DRL189"/>
      <c r="DRM189"/>
      <c r="DRN189"/>
      <c r="DRO189"/>
      <c r="DRP189"/>
      <c r="DRQ189"/>
      <c r="DRR189"/>
      <c r="DRS189"/>
      <c r="DRT189"/>
      <c r="DRU189"/>
      <c r="DRV189"/>
      <c r="DRW189"/>
      <c r="DRX189"/>
      <c r="DRY189"/>
      <c r="DRZ189"/>
      <c r="DSA189"/>
      <c r="DSB189"/>
      <c r="DSC189"/>
      <c r="DSD189"/>
      <c r="DSE189"/>
      <c r="DSF189"/>
      <c r="DSG189"/>
      <c r="DSH189"/>
      <c r="DSI189"/>
      <c r="DSJ189"/>
      <c r="DSK189"/>
      <c r="DSL189"/>
      <c r="DSM189"/>
      <c r="DSN189"/>
      <c r="DSO189"/>
      <c r="DSP189"/>
      <c r="DSQ189"/>
      <c r="DSR189"/>
      <c r="DSS189"/>
      <c r="DST189"/>
      <c r="DSU189"/>
      <c r="DSV189"/>
      <c r="DSW189"/>
      <c r="DSX189"/>
      <c r="DSY189"/>
      <c r="DSZ189"/>
      <c r="DTA189"/>
      <c r="DTB189"/>
      <c r="DTC189"/>
      <c r="DTD189"/>
      <c r="DTE189"/>
      <c r="DTF189"/>
      <c r="DTG189"/>
      <c r="DTH189"/>
      <c r="DTI189"/>
      <c r="DTJ189"/>
      <c r="DTK189"/>
      <c r="DTL189"/>
      <c r="DTM189"/>
      <c r="DTN189"/>
      <c r="DTO189"/>
      <c r="DTP189"/>
      <c r="DTQ189"/>
      <c r="DTR189"/>
      <c r="DTS189"/>
      <c r="DTT189"/>
      <c r="DTU189"/>
      <c r="DTV189"/>
      <c r="DTW189"/>
      <c r="DTX189"/>
      <c r="DTY189"/>
      <c r="DTZ189"/>
      <c r="DUA189"/>
      <c r="DUB189"/>
      <c r="DUC189"/>
      <c r="DUD189"/>
      <c r="DUE189"/>
      <c r="DUF189"/>
      <c r="DUG189"/>
      <c r="DUH189"/>
      <c r="DUI189"/>
      <c r="DUJ189"/>
      <c r="DUK189"/>
      <c r="DUL189"/>
      <c r="DUM189"/>
      <c r="DUN189"/>
      <c r="DUO189"/>
      <c r="DUP189"/>
      <c r="DUQ189"/>
      <c r="DUR189"/>
      <c r="DUS189"/>
      <c r="DUT189"/>
      <c r="DUU189"/>
      <c r="DUV189"/>
      <c r="DUW189"/>
      <c r="DUX189"/>
      <c r="DUY189"/>
      <c r="DUZ189"/>
      <c r="DVA189"/>
      <c r="DVB189"/>
      <c r="DVC189"/>
      <c r="DVD189"/>
      <c r="DVE189"/>
      <c r="DVF189"/>
      <c r="DVG189"/>
      <c r="DVH189"/>
      <c r="DVI189"/>
      <c r="DVJ189"/>
      <c r="DVK189"/>
      <c r="DVL189"/>
      <c r="DVM189"/>
      <c r="DVN189"/>
      <c r="DVO189"/>
      <c r="DVP189"/>
      <c r="DVQ189"/>
      <c r="DVR189"/>
      <c r="DVS189"/>
      <c r="DVT189"/>
      <c r="DVU189"/>
      <c r="DVV189"/>
      <c r="DVW189"/>
      <c r="DVX189"/>
      <c r="DVY189"/>
      <c r="DVZ189"/>
      <c r="DWA189"/>
      <c r="DWB189"/>
      <c r="DWC189"/>
      <c r="DWD189"/>
      <c r="DWE189"/>
      <c r="DWF189"/>
      <c r="DWG189"/>
      <c r="DWH189"/>
      <c r="DWI189"/>
      <c r="DWJ189"/>
      <c r="DWK189"/>
      <c r="DWL189"/>
      <c r="DWM189"/>
      <c r="DWN189"/>
      <c r="DWO189"/>
      <c r="DWP189"/>
      <c r="DWQ189"/>
      <c r="DWR189"/>
      <c r="DWS189"/>
      <c r="DWT189"/>
      <c r="DWU189"/>
      <c r="DWV189"/>
      <c r="DWW189"/>
      <c r="DWX189"/>
      <c r="DWY189"/>
      <c r="DWZ189"/>
      <c r="DXA189"/>
      <c r="DXB189"/>
      <c r="DXC189"/>
      <c r="DXD189"/>
      <c r="DXE189"/>
      <c r="DXF189"/>
      <c r="DXG189"/>
      <c r="DXH189"/>
      <c r="DXI189"/>
      <c r="DXJ189"/>
      <c r="DXK189"/>
      <c r="DXL189"/>
      <c r="DXM189"/>
      <c r="DXN189"/>
      <c r="DXO189"/>
      <c r="DXP189"/>
      <c r="DXQ189"/>
      <c r="DXR189"/>
      <c r="DXS189"/>
      <c r="DXT189"/>
      <c r="DXU189"/>
      <c r="DXV189"/>
      <c r="DXW189"/>
      <c r="DXX189"/>
      <c r="DXY189"/>
      <c r="DXZ189"/>
      <c r="DYA189"/>
      <c r="DYB189"/>
      <c r="DYC189"/>
      <c r="DYD189"/>
      <c r="DYE189"/>
      <c r="DYF189"/>
      <c r="DYG189"/>
      <c r="DYH189"/>
      <c r="DYI189"/>
      <c r="DYJ189"/>
      <c r="DYK189"/>
      <c r="DYL189"/>
      <c r="DYM189"/>
      <c r="DYN189"/>
      <c r="DYO189"/>
      <c r="DYP189"/>
      <c r="DYQ189"/>
      <c r="DYR189"/>
      <c r="DYS189"/>
      <c r="DYT189"/>
      <c r="DYU189"/>
      <c r="DYV189"/>
      <c r="DYW189"/>
      <c r="DYX189"/>
      <c r="DYY189"/>
      <c r="DYZ189"/>
      <c r="DZA189"/>
      <c r="DZB189"/>
      <c r="DZC189"/>
      <c r="DZD189"/>
      <c r="DZE189"/>
      <c r="DZF189"/>
      <c r="DZG189"/>
      <c r="DZH189"/>
      <c r="DZI189"/>
      <c r="DZJ189"/>
      <c r="DZK189"/>
      <c r="DZL189"/>
      <c r="DZM189"/>
      <c r="DZN189"/>
      <c r="DZO189"/>
      <c r="DZP189"/>
      <c r="DZQ189"/>
      <c r="DZR189"/>
      <c r="DZS189"/>
      <c r="DZT189"/>
      <c r="DZU189"/>
      <c r="DZV189"/>
      <c r="DZW189"/>
      <c r="DZX189"/>
      <c r="DZY189"/>
      <c r="DZZ189"/>
      <c r="EAA189"/>
      <c r="EAB189"/>
      <c r="EAC189"/>
      <c r="EAD189"/>
      <c r="EAE189"/>
      <c r="EAF189"/>
      <c r="EAG189"/>
      <c r="EAH189"/>
      <c r="EAI189"/>
      <c r="EAJ189"/>
      <c r="EAK189"/>
      <c r="EAL189"/>
      <c r="EAM189"/>
      <c r="EAN189"/>
      <c r="EAO189"/>
      <c r="EAP189"/>
      <c r="EAQ189"/>
      <c r="EAR189"/>
      <c r="EAS189"/>
      <c r="EAT189"/>
      <c r="EAU189"/>
      <c r="EAV189"/>
      <c r="EAW189"/>
      <c r="EAX189"/>
      <c r="EAY189"/>
      <c r="EAZ189"/>
      <c r="EBA189"/>
      <c r="EBB189"/>
      <c r="EBC189"/>
      <c r="EBD189"/>
      <c r="EBE189"/>
      <c r="EBF189"/>
      <c r="EBG189"/>
      <c r="EBH189"/>
      <c r="EBI189"/>
      <c r="EBJ189"/>
      <c r="EBK189"/>
      <c r="EBL189"/>
      <c r="EBM189"/>
      <c r="EBN189"/>
      <c r="EBO189"/>
      <c r="EBP189"/>
      <c r="EBQ189"/>
      <c r="EBR189"/>
      <c r="EBS189"/>
      <c r="EBT189"/>
      <c r="EBU189"/>
      <c r="EBV189"/>
      <c r="EBW189"/>
      <c r="EBX189"/>
      <c r="EBY189"/>
      <c r="EBZ189"/>
      <c r="ECA189"/>
      <c r="ECB189"/>
      <c r="ECC189"/>
      <c r="ECD189"/>
      <c r="ECE189"/>
      <c r="ECF189"/>
      <c r="ECG189"/>
      <c r="ECH189"/>
      <c r="ECI189"/>
      <c r="ECJ189"/>
      <c r="ECK189"/>
      <c r="ECL189"/>
      <c r="ECM189"/>
      <c r="ECN189"/>
      <c r="ECO189"/>
      <c r="ECP189"/>
      <c r="ECQ189"/>
      <c r="ECR189"/>
      <c r="ECS189"/>
      <c r="ECT189"/>
      <c r="ECU189"/>
      <c r="ECV189"/>
      <c r="ECW189"/>
      <c r="ECX189"/>
      <c r="ECY189"/>
      <c r="ECZ189"/>
      <c r="EDA189"/>
      <c r="EDB189"/>
      <c r="EDC189"/>
      <c r="EDD189"/>
      <c r="EDE189"/>
      <c r="EDF189"/>
      <c r="EDG189"/>
      <c r="EDH189"/>
      <c r="EDI189"/>
      <c r="EDJ189"/>
      <c r="EDK189"/>
      <c r="EDL189"/>
      <c r="EDM189"/>
      <c r="EDN189"/>
      <c r="EDO189"/>
      <c r="EDP189"/>
      <c r="EDQ189"/>
      <c r="EDR189"/>
      <c r="EDS189"/>
      <c r="EDT189"/>
      <c r="EDU189"/>
      <c r="EDV189"/>
      <c r="EDW189"/>
      <c r="EDX189"/>
      <c r="EDY189"/>
      <c r="EDZ189"/>
      <c r="EEA189"/>
      <c r="EEB189"/>
      <c r="EEC189"/>
      <c r="EED189"/>
      <c r="EEE189"/>
      <c r="EEF189"/>
      <c r="EEG189"/>
      <c r="EEH189"/>
      <c r="EEI189"/>
      <c r="EEJ189"/>
      <c r="EEK189"/>
      <c r="EEL189"/>
      <c r="EEM189"/>
      <c r="EEN189"/>
      <c r="EEO189"/>
      <c r="EEP189"/>
      <c r="EEQ189"/>
      <c r="EER189"/>
      <c r="EES189"/>
      <c r="EET189"/>
      <c r="EEU189"/>
      <c r="EEV189"/>
      <c r="EEW189"/>
      <c r="EEX189"/>
      <c r="EEY189"/>
      <c r="EEZ189"/>
      <c r="EFA189"/>
      <c r="EFB189"/>
      <c r="EFC189"/>
      <c r="EFD189"/>
      <c r="EFE189"/>
      <c r="EFF189"/>
      <c r="EFG189"/>
      <c r="EFH189"/>
      <c r="EFI189"/>
      <c r="EFJ189"/>
      <c r="EFK189"/>
      <c r="EFL189"/>
      <c r="EFM189"/>
      <c r="EFN189"/>
      <c r="EFO189"/>
      <c r="EFP189"/>
      <c r="EFQ189"/>
      <c r="EFR189"/>
      <c r="EFS189"/>
      <c r="EFT189"/>
      <c r="EFU189"/>
      <c r="EFV189"/>
      <c r="EFW189"/>
      <c r="EFX189"/>
      <c r="EFY189"/>
      <c r="EFZ189"/>
      <c r="EGA189"/>
      <c r="EGB189"/>
      <c r="EGC189"/>
      <c r="EGD189"/>
      <c r="EGE189"/>
      <c r="EGF189"/>
      <c r="EGG189"/>
      <c r="EGH189"/>
      <c r="EGI189"/>
      <c r="EGJ189"/>
      <c r="EGK189"/>
      <c r="EGL189"/>
      <c r="EGM189"/>
      <c r="EGN189"/>
      <c r="EGO189"/>
      <c r="EGP189"/>
      <c r="EGQ189"/>
      <c r="EGR189"/>
      <c r="EGS189"/>
      <c r="EGT189"/>
      <c r="EGU189"/>
      <c r="EGV189"/>
      <c r="EGW189"/>
      <c r="EGX189"/>
      <c r="EGY189"/>
      <c r="EGZ189"/>
      <c r="EHA189"/>
      <c r="EHB189"/>
      <c r="EHC189"/>
      <c r="EHD189"/>
      <c r="EHE189"/>
      <c r="EHF189"/>
      <c r="EHG189"/>
      <c r="EHH189"/>
      <c r="EHI189"/>
      <c r="EHJ189"/>
      <c r="EHK189"/>
      <c r="EHL189"/>
      <c r="EHM189"/>
      <c r="EHN189"/>
      <c r="EHO189"/>
      <c r="EHP189"/>
      <c r="EHQ189"/>
      <c r="EHR189"/>
      <c r="EHS189"/>
      <c r="EHT189"/>
      <c r="EHU189"/>
      <c r="EHV189"/>
      <c r="EHW189"/>
      <c r="EHX189"/>
      <c r="EHY189"/>
      <c r="EHZ189"/>
      <c r="EIA189"/>
      <c r="EIB189"/>
      <c r="EIC189"/>
      <c r="EID189"/>
      <c r="EIE189"/>
      <c r="EIF189"/>
      <c r="EIG189"/>
      <c r="EIH189"/>
      <c r="EII189"/>
      <c r="EIJ189"/>
      <c r="EIK189"/>
      <c r="EIL189"/>
      <c r="EIM189"/>
      <c r="EIN189"/>
      <c r="EIO189"/>
      <c r="EIP189"/>
      <c r="EIQ189"/>
      <c r="EIR189"/>
      <c r="EIS189"/>
      <c r="EIT189"/>
      <c r="EIU189"/>
      <c r="EIV189"/>
      <c r="EIW189"/>
      <c r="EIX189"/>
      <c r="EIY189"/>
      <c r="EIZ189"/>
      <c r="EJA189"/>
      <c r="EJB189"/>
      <c r="EJC189"/>
      <c r="EJD189"/>
      <c r="EJE189"/>
      <c r="EJF189"/>
      <c r="EJG189"/>
      <c r="EJH189"/>
      <c r="EJI189"/>
      <c r="EJJ189"/>
      <c r="EJK189"/>
      <c r="EJL189"/>
      <c r="EJM189"/>
      <c r="EJN189"/>
      <c r="EJO189"/>
      <c r="EJP189"/>
      <c r="EJQ189"/>
      <c r="EJR189"/>
      <c r="EJS189"/>
      <c r="EJT189"/>
      <c r="EJU189"/>
      <c r="EJV189"/>
      <c r="EJW189"/>
      <c r="EJX189"/>
      <c r="EJY189"/>
      <c r="EJZ189"/>
      <c r="EKA189"/>
      <c r="EKB189"/>
      <c r="EKC189"/>
      <c r="EKD189"/>
      <c r="EKE189"/>
      <c r="EKF189"/>
      <c r="EKG189"/>
      <c r="EKH189"/>
      <c r="EKI189"/>
      <c r="EKJ189"/>
      <c r="EKK189"/>
      <c r="EKL189"/>
      <c r="EKM189"/>
      <c r="EKN189"/>
      <c r="EKO189"/>
      <c r="EKP189"/>
      <c r="EKQ189"/>
      <c r="EKR189"/>
      <c r="EKS189"/>
      <c r="EKT189"/>
      <c r="EKU189"/>
      <c r="EKV189"/>
      <c r="EKW189"/>
      <c r="EKX189"/>
      <c r="EKY189"/>
      <c r="EKZ189"/>
      <c r="ELA189"/>
      <c r="ELB189"/>
      <c r="ELC189"/>
      <c r="ELD189"/>
      <c r="ELE189"/>
      <c r="ELF189"/>
      <c r="ELG189"/>
      <c r="ELH189"/>
      <c r="ELI189"/>
      <c r="ELJ189"/>
      <c r="ELK189"/>
      <c r="ELL189"/>
      <c r="ELM189"/>
      <c r="ELN189"/>
      <c r="ELO189"/>
      <c r="ELP189"/>
      <c r="ELQ189"/>
      <c r="ELR189"/>
      <c r="ELS189"/>
      <c r="ELT189"/>
      <c r="ELU189"/>
      <c r="ELV189"/>
      <c r="ELW189"/>
      <c r="ELX189"/>
      <c r="ELY189"/>
      <c r="ELZ189"/>
      <c r="EMA189"/>
      <c r="EMB189"/>
      <c r="EMC189"/>
      <c r="EMD189"/>
      <c r="EME189"/>
      <c r="EMF189"/>
      <c r="EMG189"/>
      <c r="EMH189"/>
      <c r="EMI189"/>
      <c r="EMJ189"/>
      <c r="EMK189"/>
      <c r="EML189"/>
      <c r="EMM189"/>
      <c r="EMN189"/>
      <c r="EMO189"/>
      <c r="EMP189"/>
      <c r="EMQ189"/>
      <c r="EMR189"/>
      <c r="EMS189"/>
      <c r="EMT189"/>
      <c r="EMU189"/>
      <c r="EMV189"/>
      <c r="EMW189"/>
      <c r="EMX189"/>
      <c r="EMY189"/>
      <c r="EMZ189"/>
      <c r="ENA189"/>
      <c r="ENB189"/>
      <c r="ENC189"/>
      <c r="END189"/>
      <c r="ENE189"/>
      <c r="ENF189"/>
      <c r="ENG189"/>
      <c r="ENH189"/>
      <c r="ENI189"/>
      <c r="ENJ189"/>
      <c r="ENK189"/>
      <c r="ENL189"/>
      <c r="ENM189"/>
      <c r="ENN189"/>
      <c r="ENO189"/>
      <c r="ENP189"/>
      <c r="ENQ189"/>
      <c r="ENR189"/>
      <c r="ENS189"/>
      <c r="ENT189"/>
      <c r="ENU189"/>
      <c r="ENV189"/>
      <c r="ENW189"/>
      <c r="ENX189"/>
      <c r="ENY189"/>
      <c r="ENZ189"/>
      <c r="EOA189"/>
      <c r="EOB189"/>
      <c r="EOC189"/>
      <c r="EOD189"/>
      <c r="EOE189"/>
      <c r="EOF189"/>
      <c r="EOG189"/>
      <c r="EOH189"/>
      <c r="EOI189"/>
      <c r="EOJ189"/>
      <c r="EOK189"/>
      <c r="EOL189"/>
      <c r="EOM189"/>
      <c r="EON189"/>
      <c r="EOO189"/>
      <c r="EOP189"/>
      <c r="EOQ189"/>
      <c r="EOR189"/>
      <c r="EOS189"/>
      <c r="EOT189"/>
      <c r="EOU189"/>
      <c r="EOV189"/>
      <c r="EOW189"/>
      <c r="EOX189"/>
      <c r="EOY189"/>
      <c r="EOZ189"/>
      <c r="EPA189"/>
      <c r="EPB189"/>
      <c r="EPC189"/>
      <c r="EPD189"/>
      <c r="EPE189"/>
      <c r="EPF189"/>
      <c r="EPG189"/>
      <c r="EPH189"/>
      <c r="EPI189"/>
      <c r="EPJ189"/>
      <c r="EPK189"/>
      <c r="EPL189"/>
      <c r="EPM189"/>
      <c r="EPN189"/>
      <c r="EPO189"/>
      <c r="EPP189"/>
      <c r="EPQ189"/>
      <c r="EPR189"/>
      <c r="EPS189"/>
      <c r="EPT189"/>
      <c r="EPU189"/>
      <c r="EPV189"/>
      <c r="EPW189"/>
      <c r="EPX189"/>
      <c r="EPY189"/>
      <c r="EPZ189"/>
      <c r="EQA189"/>
      <c r="EQB189"/>
      <c r="EQC189"/>
      <c r="EQD189"/>
      <c r="EQE189"/>
      <c r="EQF189"/>
      <c r="EQG189"/>
      <c r="EQH189"/>
      <c r="EQI189"/>
      <c r="EQJ189"/>
      <c r="EQK189"/>
      <c r="EQL189"/>
      <c r="EQM189"/>
      <c r="EQN189"/>
      <c r="EQO189"/>
      <c r="EQP189"/>
      <c r="EQQ189"/>
      <c r="EQR189"/>
      <c r="EQS189"/>
      <c r="EQT189"/>
      <c r="EQU189"/>
      <c r="EQV189"/>
      <c r="EQW189"/>
      <c r="EQX189"/>
      <c r="EQY189"/>
      <c r="EQZ189"/>
      <c r="ERA189"/>
      <c r="ERB189"/>
      <c r="ERC189"/>
      <c r="ERD189"/>
      <c r="ERE189"/>
      <c r="ERF189"/>
      <c r="ERG189"/>
      <c r="ERH189"/>
      <c r="ERI189"/>
      <c r="ERJ189"/>
      <c r="ERK189"/>
      <c r="ERL189"/>
      <c r="ERM189"/>
      <c r="ERN189"/>
      <c r="ERO189"/>
      <c r="ERP189"/>
      <c r="ERQ189"/>
      <c r="ERR189"/>
      <c r="ERS189"/>
      <c r="ERT189"/>
      <c r="ERU189"/>
      <c r="ERV189"/>
      <c r="ERW189"/>
      <c r="ERX189"/>
      <c r="ERY189"/>
      <c r="ERZ189"/>
      <c r="ESA189"/>
      <c r="ESB189"/>
      <c r="ESC189"/>
      <c r="ESD189"/>
      <c r="ESE189"/>
      <c r="ESF189"/>
      <c r="ESG189"/>
      <c r="ESH189"/>
      <c r="ESI189"/>
      <c r="ESJ189"/>
      <c r="ESK189"/>
      <c r="ESL189"/>
      <c r="ESM189"/>
      <c r="ESN189"/>
      <c r="ESO189"/>
      <c r="ESP189"/>
      <c r="ESQ189"/>
      <c r="ESR189"/>
      <c r="ESS189"/>
      <c r="EST189"/>
      <c r="ESU189"/>
      <c r="ESV189"/>
      <c r="ESW189"/>
      <c r="ESX189"/>
      <c r="ESY189"/>
      <c r="ESZ189"/>
      <c r="ETA189"/>
      <c r="ETB189"/>
      <c r="ETC189"/>
      <c r="ETD189"/>
      <c r="ETE189"/>
      <c r="ETF189"/>
      <c r="ETG189"/>
      <c r="ETH189"/>
      <c r="ETI189"/>
      <c r="ETJ189"/>
      <c r="ETK189"/>
      <c r="ETL189"/>
      <c r="ETM189"/>
      <c r="ETN189"/>
      <c r="ETO189"/>
      <c r="ETP189"/>
      <c r="ETQ189"/>
      <c r="ETR189"/>
      <c r="ETS189"/>
      <c r="ETT189"/>
      <c r="ETU189"/>
      <c r="ETV189"/>
      <c r="ETW189"/>
      <c r="ETX189"/>
      <c r="ETY189"/>
      <c r="ETZ189"/>
      <c r="EUA189"/>
      <c r="EUB189"/>
      <c r="EUC189"/>
      <c r="EUD189"/>
      <c r="EUE189"/>
      <c r="EUF189"/>
      <c r="EUG189"/>
      <c r="EUH189"/>
      <c r="EUI189"/>
      <c r="EUJ189"/>
      <c r="EUK189"/>
      <c r="EUL189"/>
      <c r="EUM189"/>
      <c r="EUN189"/>
      <c r="EUO189"/>
      <c r="EUP189"/>
      <c r="EUQ189"/>
      <c r="EUR189"/>
      <c r="EUS189"/>
      <c r="EUT189"/>
      <c r="EUU189"/>
      <c r="EUV189"/>
      <c r="EUW189"/>
      <c r="EUX189"/>
      <c r="EUY189"/>
      <c r="EUZ189"/>
      <c r="EVA189"/>
      <c r="EVB189"/>
      <c r="EVC189"/>
      <c r="EVD189"/>
      <c r="EVE189"/>
      <c r="EVF189"/>
      <c r="EVG189"/>
      <c r="EVH189"/>
      <c r="EVI189"/>
      <c r="EVJ189"/>
      <c r="EVK189"/>
      <c r="EVL189"/>
      <c r="EVM189"/>
      <c r="EVN189"/>
      <c r="EVO189"/>
      <c r="EVP189"/>
      <c r="EVQ189"/>
      <c r="EVR189"/>
      <c r="EVS189"/>
      <c r="EVT189"/>
      <c r="EVU189"/>
      <c r="EVV189"/>
      <c r="EVW189"/>
      <c r="EVX189"/>
      <c r="EVY189"/>
      <c r="EVZ189"/>
      <c r="EWA189"/>
      <c r="EWB189"/>
      <c r="EWC189"/>
      <c r="EWD189"/>
      <c r="EWE189"/>
      <c r="EWF189"/>
      <c r="EWG189"/>
      <c r="EWH189"/>
      <c r="EWI189"/>
      <c r="EWJ189"/>
      <c r="EWK189"/>
      <c r="EWL189"/>
      <c r="EWM189"/>
      <c r="EWN189"/>
      <c r="EWO189"/>
      <c r="EWP189"/>
      <c r="EWQ189"/>
      <c r="EWR189"/>
      <c r="EWS189"/>
      <c r="EWT189"/>
      <c r="EWU189"/>
      <c r="EWV189"/>
      <c r="EWW189"/>
      <c r="EWX189"/>
      <c r="EWY189"/>
      <c r="EWZ189"/>
      <c r="EXA189"/>
      <c r="EXB189"/>
      <c r="EXC189"/>
      <c r="EXD189"/>
      <c r="EXE189"/>
      <c r="EXF189"/>
      <c r="EXG189"/>
      <c r="EXH189"/>
      <c r="EXI189"/>
      <c r="EXJ189"/>
      <c r="EXK189"/>
      <c r="EXL189"/>
      <c r="EXM189"/>
      <c r="EXN189"/>
      <c r="EXO189"/>
      <c r="EXP189"/>
      <c r="EXQ189"/>
      <c r="EXR189"/>
      <c r="EXS189"/>
      <c r="EXT189"/>
      <c r="EXU189"/>
      <c r="EXV189"/>
      <c r="EXW189"/>
      <c r="EXX189"/>
      <c r="EXY189"/>
      <c r="EXZ189"/>
      <c r="EYA189"/>
      <c r="EYB189"/>
      <c r="EYC189"/>
      <c r="EYD189"/>
      <c r="EYE189"/>
      <c r="EYF189"/>
      <c r="EYG189"/>
      <c r="EYH189"/>
      <c r="EYI189"/>
      <c r="EYJ189"/>
      <c r="EYK189"/>
      <c r="EYL189"/>
      <c r="EYM189"/>
      <c r="EYN189"/>
      <c r="EYO189"/>
      <c r="EYP189"/>
      <c r="EYQ189"/>
      <c r="EYR189"/>
      <c r="EYS189"/>
      <c r="EYT189"/>
      <c r="EYU189"/>
      <c r="EYV189"/>
      <c r="EYW189"/>
      <c r="EYX189"/>
      <c r="EYY189"/>
      <c r="EYZ189"/>
      <c r="EZA189"/>
      <c r="EZB189"/>
      <c r="EZC189"/>
      <c r="EZD189"/>
      <c r="EZE189"/>
      <c r="EZF189"/>
      <c r="EZG189"/>
      <c r="EZH189"/>
      <c r="EZI189"/>
      <c r="EZJ189"/>
      <c r="EZK189"/>
      <c r="EZL189"/>
      <c r="EZM189"/>
      <c r="EZN189"/>
      <c r="EZO189"/>
      <c r="EZP189"/>
      <c r="EZQ189"/>
      <c r="EZR189"/>
      <c r="EZS189"/>
      <c r="EZT189"/>
      <c r="EZU189"/>
      <c r="EZV189"/>
      <c r="EZW189"/>
      <c r="EZX189"/>
      <c r="EZY189"/>
      <c r="EZZ189"/>
      <c r="FAA189"/>
      <c r="FAB189"/>
      <c r="FAC189"/>
      <c r="FAD189"/>
      <c r="FAE189"/>
      <c r="FAF189"/>
      <c r="FAG189"/>
      <c r="FAH189"/>
      <c r="FAI189"/>
      <c r="FAJ189"/>
      <c r="FAK189"/>
      <c r="FAL189"/>
      <c r="FAM189"/>
      <c r="FAN189"/>
      <c r="FAO189"/>
      <c r="FAP189"/>
      <c r="FAQ189"/>
      <c r="FAR189"/>
      <c r="FAS189"/>
      <c r="FAT189"/>
      <c r="FAU189"/>
      <c r="FAV189"/>
      <c r="FAW189"/>
      <c r="FAX189"/>
      <c r="FAY189"/>
      <c r="FAZ189"/>
      <c r="FBA189"/>
      <c r="FBB189"/>
      <c r="FBC189"/>
      <c r="FBD189"/>
      <c r="FBE189"/>
      <c r="FBF189"/>
      <c r="FBG189"/>
      <c r="FBH189"/>
      <c r="FBI189"/>
      <c r="FBJ189"/>
      <c r="FBK189"/>
      <c r="FBL189"/>
      <c r="FBM189"/>
      <c r="FBN189"/>
      <c r="FBO189"/>
      <c r="FBP189"/>
      <c r="FBQ189"/>
      <c r="FBR189"/>
      <c r="FBS189"/>
      <c r="FBT189"/>
      <c r="FBU189"/>
      <c r="FBV189"/>
      <c r="FBW189"/>
      <c r="FBX189"/>
      <c r="FBY189"/>
      <c r="FBZ189"/>
      <c r="FCA189"/>
      <c r="FCB189"/>
      <c r="FCC189"/>
      <c r="FCD189"/>
      <c r="FCE189"/>
      <c r="FCF189"/>
      <c r="FCG189"/>
      <c r="FCH189"/>
      <c r="FCI189"/>
      <c r="FCJ189"/>
      <c r="FCK189"/>
      <c r="FCL189"/>
      <c r="FCM189"/>
      <c r="FCN189"/>
      <c r="FCO189"/>
      <c r="FCP189"/>
      <c r="FCQ189"/>
      <c r="FCR189"/>
      <c r="FCS189"/>
      <c r="FCT189"/>
      <c r="FCU189"/>
      <c r="FCV189"/>
      <c r="FCW189"/>
      <c r="FCX189"/>
      <c r="FCY189"/>
      <c r="FCZ189"/>
      <c r="FDA189"/>
      <c r="FDB189"/>
      <c r="FDC189"/>
      <c r="FDD189"/>
      <c r="FDE189"/>
      <c r="FDF189"/>
      <c r="FDG189"/>
      <c r="FDH189"/>
      <c r="FDI189"/>
      <c r="FDJ189"/>
      <c r="FDK189"/>
      <c r="FDL189"/>
      <c r="FDM189"/>
      <c r="FDN189"/>
      <c r="FDO189"/>
      <c r="FDP189"/>
      <c r="FDQ189"/>
      <c r="FDR189"/>
      <c r="FDS189"/>
      <c r="FDT189"/>
      <c r="FDU189"/>
      <c r="FDV189"/>
      <c r="FDW189"/>
      <c r="FDX189"/>
      <c r="FDY189"/>
      <c r="FDZ189"/>
      <c r="FEA189"/>
      <c r="FEB189"/>
      <c r="FEC189"/>
      <c r="FED189"/>
      <c r="FEE189"/>
      <c r="FEF189"/>
      <c r="FEG189"/>
      <c r="FEH189"/>
      <c r="FEI189"/>
      <c r="FEJ189"/>
      <c r="FEK189"/>
      <c r="FEL189"/>
      <c r="FEM189"/>
      <c r="FEN189"/>
      <c r="FEO189"/>
      <c r="FEP189"/>
      <c r="FEQ189"/>
      <c r="FER189"/>
      <c r="FES189"/>
      <c r="FET189"/>
      <c r="FEU189"/>
      <c r="FEV189"/>
      <c r="FEW189"/>
      <c r="FEX189"/>
      <c r="FEY189"/>
      <c r="FEZ189"/>
      <c r="FFA189"/>
      <c r="FFB189"/>
      <c r="FFC189"/>
      <c r="FFD189"/>
      <c r="FFE189"/>
      <c r="FFF189"/>
      <c r="FFG189"/>
      <c r="FFH189"/>
      <c r="FFI189"/>
      <c r="FFJ189"/>
      <c r="FFK189"/>
      <c r="FFL189"/>
      <c r="FFM189"/>
      <c r="FFN189"/>
      <c r="FFO189"/>
      <c r="FFP189"/>
      <c r="FFQ189"/>
      <c r="FFR189"/>
      <c r="FFS189"/>
      <c r="FFT189"/>
      <c r="FFU189"/>
      <c r="FFV189"/>
      <c r="FFW189"/>
      <c r="FFX189"/>
      <c r="FFY189"/>
      <c r="FFZ189"/>
      <c r="FGA189"/>
      <c r="FGB189"/>
      <c r="FGC189"/>
      <c r="FGD189"/>
      <c r="FGE189"/>
      <c r="FGF189"/>
      <c r="FGG189"/>
      <c r="FGH189"/>
      <c r="FGI189"/>
      <c r="FGJ189"/>
      <c r="FGK189"/>
      <c r="FGL189"/>
      <c r="FGM189"/>
      <c r="FGN189"/>
      <c r="FGO189"/>
      <c r="FGP189"/>
      <c r="FGQ189"/>
      <c r="FGR189"/>
      <c r="FGS189"/>
      <c r="FGT189"/>
      <c r="FGU189"/>
      <c r="FGV189"/>
      <c r="FGW189"/>
      <c r="FGX189"/>
      <c r="FGY189"/>
      <c r="FGZ189"/>
      <c r="FHA189"/>
      <c r="FHB189"/>
      <c r="FHC189"/>
      <c r="FHD189"/>
      <c r="FHE189"/>
      <c r="FHF189"/>
      <c r="FHG189"/>
      <c r="FHH189"/>
      <c r="FHI189"/>
      <c r="FHJ189"/>
      <c r="FHK189"/>
      <c r="FHL189"/>
      <c r="FHM189"/>
      <c r="FHN189"/>
      <c r="FHO189"/>
      <c r="FHP189"/>
      <c r="FHQ189"/>
      <c r="FHR189"/>
      <c r="FHS189"/>
      <c r="FHT189"/>
      <c r="FHU189"/>
      <c r="FHV189"/>
      <c r="FHW189"/>
      <c r="FHX189"/>
      <c r="FHY189"/>
      <c r="FHZ189"/>
      <c r="FIA189"/>
      <c r="FIB189"/>
      <c r="FIC189"/>
      <c r="FID189"/>
      <c r="FIE189"/>
      <c r="FIF189"/>
      <c r="FIG189"/>
      <c r="FIH189"/>
      <c r="FII189"/>
      <c r="FIJ189"/>
      <c r="FIK189"/>
      <c r="FIL189"/>
      <c r="FIM189"/>
      <c r="FIN189"/>
      <c r="FIO189"/>
      <c r="FIP189"/>
      <c r="FIQ189"/>
      <c r="FIR189"/>
      <c r="FIS189"/>
      <c r="FIT189"/>
      <c r="FIU189"/>
      <c r="FIV189"/>
      <c r="FIW189"/>
      <c r="FIX189"/>
      <c r="FIY189"/>
      <c r="FIZ189"/>
      <c r="FJA189"/>
      <c r="FJB189"/>
      <c r="FJC189"/>
      <c r="FJD189"/>
      <c r="FJE189"/>
      <c r="FJF189"/>
      <c r="FJG189"/>
      <c r="FJH189"/>
      <c r="FJI189"/>
      <c r="FJJ189"/>
      <c r="FJK189"/>
      <c r="FJL189"/>
      <c r="FJM189"/>
      <c r="FJN189"/>
      <c r="FJO189"/>
      <c r="FJP189"/>
      <c r="FJQ189"/>
      <c r="FJR189"/>
      <c r="FJS189"/>
      <c r="FJT189"/>
      <c r="FJU189"/>
      <c r="FJV189"/>
      <c r="FJW189"/>
      <c r="FJX189"/>
      <c r="FJY189"/>
      <c r="FJZ189"/>
      <c r="FKA189"/>
      <c r="FKB189"/>
      <c r="FKC189"/>
      <c r="FKD189"/>
      <c r="FKE189"/>
      <c r="FKF189"/>
      <c r="FKG189"/>
      <c r="FKH189"/>
      <c r="FKI189"/>
      <c r="FKJ189"/>
      <c r="FKK189"/>
      <c r="FKL189"/>
      <c r="FKM189"/>
      <c r="FKN189"/>
      <c r="FKO189"/>
      <c r="FKP189"/>
      <c r="FKQ189"/>
      <c r="FKR189"/>
      <c r="FKS189"/>
      <c r="FKT189"/>
      <c r="FKU189"/>
      <c r="FKV189"/>
      <c r="FKW189"/>
      <c r="FKX189"/>
      <c r="FKY189"/>
      <c r="FKZ189"/>
      <c r="FLA189"/>
      <c r="FLB189"/>
      <c r="FLC189"/>
      <c r="FLD189"/>
      <c r="FLE189"/>
      <c r="FLF189"/>
      <c r="FLG189"/>
      <c r="FLH189"/>
      <c r="FLI189"/>
      <c r="FLJ189"/>
      <c r="FLK189"/>
      <c r="FLL189"/>
      <c r="FLM189"/>
      <c r="FLN189"/>
      <c r="FLO189"/>
      <c r="FLP189"/>
      <c r="FLQ189"/>
      <c r="FLR189"/>
      <c r="FLS189"/>
      <c r="FLT189"/>
      <c r="FLU189"/>
      <c r="FLV189"/>
      <c r="FLW189"/>
      <c r="FLX189"/>
      <c r="FLY189"/>
      <c r="FLZ189"/>
      <c r="FMA189"/>
      <c r="FMB189"/>
      <c r="FMC189"/>
      <c r="FMD189"/>
      <c r="FME189"/>
      <c r="FMF189"/>
      <c r="FMG189"/>
      <c r="FMH189"/>
      <c r="FMI189"/>
      <c r="FMJ189"/>
      <c r="FMK189"/>
      <c r="FML189"/>
      <c r="FMM189"/>
      <c r="FMN189"/>
      <c r="FMO189"/>
      <c r="FMP189"/>
      <c r="FMQ189"/>
      <c r="FMR189"/>
      <c r="FMS189"/>
      <c r="FMT189"/>
      <c r="FMU189"/>
      <c r="FMV189"/>
      <c r="FMW189"/>
      <c r="FMX189"/>
      <c r="FMY189"/>
      <c r="FMZ189"/>
      <c r="FNA189"/>
      <c r="FNB189"/>
      <c r="FNC189"/>
      <c r="FND189"/>
      <c r="FNE189"/>
      <c r="FNF189"/>
      <c r="FNG189"/>
      <c r="FNH189"/>
      <c r="FNI189"/>
      <c r="FNJ189"/>
      <c r="FNK189"/>
      <c r="FNL189"/>
      <c r="FNM189"/>
      <c r="FNN189"/>
      <c r="FNO189"/>
      <c r="FNP189"/>
      <c r="FNQ189"/>
      <c r="FNR189"/>
      <c r="FNS189"/>
      <c r="FNT189"/>
      <c r="FNU189"/>
      <c r="FNV189"/>
      <c r="FNW189"/>
      <c r="FNX189"/>
      <c r="FNY189"/>
      <c r="FNZ189"/>
      <c r="FOA189"/>
      <c r="FOB189"/>
      <c r="FOC189"/>
      <c r="FOD189"/>
      <c r="FOE189"/>
      <c r="FOF189"/>
      <c r="FOG189"/>
      <c r="FOH189"/>
      <c r="FOI189"/>
      <c r="FOJ189"/>
      <c r="FOK189"/>
      <c r="FOL189"/>
      <c r="FOM189"/>
      <c r="FON189"/>
      <c r="FOO189"/>
      <c r="FOP189"/>
      <c r="FOQ189"/>
      <c r="FOR189"/>
      <c r="FOS189"/>
      <c r="FOT189"/>
      <c r="FOU189"/>
      <c r="FOV189"/>
      <c r="FOW189"/>
      <c r="FOX189"/>
      <c r="FOY189"/>
      <c r="FOZ189"/>
      <c r="FPA189"/>
      <c r="FPB189"/>
      <c r="FPC189"/>
      <c r="FPD189"/>
      <c r="FPE189"/>
      <c r="FPF189"/>
      <c r="FPG189"/>
      <c r="FPH189"/>
      <c r="FPI189"/>
      <c r="FPJ189"/>
      <c r="FPK189"/>
      <c r="FPL189"/>
      <c r="FPM189"/>
      <c r="FPN189"/>
      <c r="FPO189"/>
      <c r="FPP189"/>
      <c r="FPQ189"/>
      <c r="FPR189"/>
      <c r="FPS189"/>
      <c r="FPT189"/>
      <c r="FPU189"/>
      <c r="FPV189"/>
      <c r="FPW189"/>
      <c r="FPX189"/>
      <c r="FPY189"/>
      <c r="FPZ189"/>
      <c r="FQA189"/>
      <c r="FQB189"/>
      <c r="FQC189"/>
      <c r="FQD189"/>
      <c r="FQE189"/>
      <c r="FQF189"/>
      <c r="FQG189"/>
      <c r="FQH189"/>
      <c r="FQI189"/>
      <c r="FQJ189"/>
      <c r="FQK189"/>
      <c r="FQL189"/>
      <c r="FQM189"/>
      <c r="FQN189"/>
      <c r="FQO189"/>
      <c r="FQP189"/>
      <c r="FQQ189"/>
      <c r="FQR189"/>
      <c r="FQS189"/>
      <c r="FQT189"/>
      <c r="FQU189"/>
      <c r="FQV189"/>
      <c r="FQW189"/>
      <c r="FQX189"/>
      <c r="FQY189"/>
      <c r="FQZ189"/>
      <c r="FRA189"/>
      <c r="FRB189"/>
      <c r="FRC189"/>
      <c r="FRD189"/>
      <c r="FRE189"/>
      <c r="FRF189"/>
      <c r="FRG189"/>
      <c r="FRH189"/>
      <c r="FRI189"/>
      <c r="FRJ189"/>
      <c r="FRK189"/>
      <c r="FRL189"/>
      <c r="FRM189"/>
      <c r="FRN189"/>
      <c r="FRO189"/>
      <c r="FRP189"/>
      <c r="FRQ189"/>
      <c r="FRR189"/>
      <c r="FRS189"/>
      <c r="FRT189"/>
      <c r="FRU189"/>
      <c r="FRV189"/>
      <c r="FRW189"/>
      <c r="FRX189"/>
      <c r="FRY189"/>
      <c r="FRZ189"/>
      <c r="FSA189"/>
      <c r="FSB189"/>
      <c r="FSC189"/>
      <c r="FSD189"/>
      <c r="FSE189"/>
      <c r="FSF189"/>
      <c r="FSG189"/>
      <c r="FSH189"/>
      <c r="FSI189"/>
      <c r="FSJ189"/>
      <c r="FSK189"/>
      <c r="FSL189"/>
      <c r="FSM189"/>
      <c r="FSN189"/>
      <c r="FSO189"/>
      <c r="FSP189"/>
      <c r="FSQ189"/>
      <c r="FSR189"/>
      <c r="FSS189"/>
      <c r="FST189"/>
      <c r="FSU189"/>
      <c r="FSV189"/>
      <c r="FSW189"/>
      <c r="FSX189"/>
      <c r="FSY189"/>
      <c r="FSZ189"/>
      <c r="FTA189"/>
      <c r="FTB189"/>
      <c r="FTC189"/>
      <c r="FTD189"/>
      <c r="FTE189"/>
      <c r="FTF189"/>
      <c r="FTG189"/>
      <c r="FTH189"/>
      <c r="FTI189"/>
      <c r="FTJ189"/>
      <c r="FTK189"/>
      <c r="FTL189"/>
      <c r="FTM189"/>
      <c r="FTN189"/>
      <c r="FTO189"/>
      <c r="FTP189"/>
      <c r="FTQ189"/>
      <c r="FTR189"/>
      <c r="FTS189"/>
      <c r="FTT189"/>
      <c r="FTU189"/>
      <c r="FTV189"/>
      <c r="FTW189"/>
      <c r="FTX189"/>
      <c r="FTY189"/>
      <c r="FTZ189"/>
      <c r="FUA189"/>
      <c r="FUB189"/>
      <c r="FUC189"/>
      <c r="FUD189"/>
      <c r="FUE189"/>
      <c r="FUF189"/>
      <c r="FUG189"/>
      <c r="FUH189"/>
      <c r="FUI189"/>
      <c r="FUJ189"/>
      <c r="FUK189"/>
      <c r="FUL189"/>
      <c r="FUM189"/>
      <c r="FUN189"/>
      <c r="FUO189"/>
      <c r="FUP189"/>
      <c r="FUQ189"/>
      <c r="FUR189"/>
      <c r="FUS189"/>
      <c r="FUT189"/>
      <c r="FUU189"/>
      <c r="FUV189"/>
      <c r="FUW189"/>
      <c r="FUX189"/>
      <c r="FUY189"/>
      <c r="FUZ189"/>
      <c r="FVA189"/>
      <c r="FVB189"/>
      <c r="FVC189"/>
      <c r="FVD189"/>
      <c r="FVE189"/>
      <c r="FVF189"/>
      <c r="FVG189"/>
      <c r="FVH189"/>
      <c r="FVI189"/>
      <c r="FVJ189"/>
      <c r="FVK189"/>
      <c r="FVL189"/>
      <c r="FVM189"/>
      <c r="FVN189"/>
      <c r="FVO189"/>
      <c r="FVP189"/>
      <c r="FVQ189"/>
      <c r="FVR189"/>
      <c r="FVS189"/>
      <c r="FVT189"/>
      <c r="FVU189"/>
      <c r="FVV189"/>
      <c r="FVW189"/>
      <c r="FVX189"/>
      <c r="FVY189"/>
      <c r="FVZ189"/>
      <c r="FWA189"/>
      <c r="FWB189"/>
      <c r="FWC189"/>
      <c r="FWD189"/>
      <c r="FWE189"/>
      <c r="FWF189"/>
      <c r="FWG189"/>
      <c r="FWH189"/>
      <c r="FWI189"/>
      <c r="FWJ189"/>
      <c r="FWK189"/>
      <c r="FWL189"/>
      <c r="FWM189"/>
      <c r="FWN189"/>
      <c r="FWO189"/>
      <c r="FWP189"/>
      <c r="FWQ189"/>
      <c r="FWR189"/>
      <c r="FWS189"/>
      <c r="FWT189"/>
      <c r="FWU189"/>
      <c r="FWV189"/>
      <c r="FWW189"/>
      <c r="FWX189"/>
      <c r="FWY189"/>
      <c r="FWZ189"/>
      <c r="FXA189"/>
      <c r="FXB189"/>
      <c r="FXC189"/>
      <c r="FXD189"/>
      <c r="FXE189"/>
      <c r="FXF189"/>
      <c r="FXG189"/>
      <c r="FXH189"/>
      <c r="FXI189"/>
      <c r="FXJ189"/>
      <c r="FXK189"/>
      <c r="FXL189"/>
      <c r="FXM189"/>
      <c r="FXN189"/>
      <c r="FXO189"/>
      <c r="FXP189"/>
      <c r="FXQ189"/>
      <c r="FXR189"/>
      <c r="FXS189"/>
      <c r="FXT189"/>
      <c r="FXU189"/>
      <c r="FXV189"/>
      <c r="FXW189"/>
      <c r="FXX189"/>
      <c r="FXY189"/>
      <c r="FXZ189"/>
      <c r="FYA189"/>
      <c r="FYB189"/>
      <c r="FYC189"/>
      <c r="FYD189"/>
      <c r="FYE189"/>
      <c r="FYF189"/>
      <c r="FYG189"/>
      <c r="FYH189"/>
      <c r="FYI189"/>
      <c r="FYJ189"/>
      <c r="FYK189"/>
      <c r="FYL189"/>
      <c r="FYM189"/>
      <c r="FYN189"/>
      <c r="FYO189"/>
      <c r="FYP189"/>
      <c r="FYQ189"/>
      <c r="FYR189"/>
      <c r="FYS189"/>
      <c r="FYT189"/>
      <c r="FYU189"/>
      <c r="FYV189"/>
      <c r="FYW189"/>
      <c r="FYX189"/>
      <c r="FYY189"/>
      <c r="FYZ189"/>
      <c r="FZA189"/>
      <c r="FZB189"/>
      <c r="FZC189"/>
      <c r="FZD189"/>
      <c r="FZE189"/>
      <c r="FZF189"/>
      <c r="FZG189"/>
      <c r="FZH189"/>
      <c r="FZI189"/>
      <c r="FZJ189"/>
      <c r="FZK189"/>
      <c r="FZL189"/>
      <c r="FZM189"/>
      <c r="FZN189"/>
      <c r="FZO189"/>
      <c r="FZP189"/>
      <c r="FZQ189"/>
      <c r="FZR189"/>
      <c r="FZS189"/>
      <c r="FZT189"/>
      <c r="FZU189"/>
      <c r="FZV189"/>
      <c r="FZW189"/>
      <c r="FZX189"/>
      <c r="FZY189"/>
      <c r="FZZ189"/>
      <c r="GAA189"/>
      <c r="GAB189"/>
      <c r="GAC189"/>
      <c r="GAD189"/>
      <c r="GAE189"/>
      <c r="GAF189"/>
      <c r="GAG189"/>
      <c r="GAH189"/>
      <c r="GAI189"/>
      <c r="GAJ189"/>
      <c r="GAK189"/>
      <c r="GAL189"/>
      <c r="GAM189"/>
      <c r="GAN189"/>
      <c r="GAO189"/>
      <c r="GAP189"/>
      <c r="GAQ189"/>
      <c r="GAR189"/>
      <c r="GAS189"/>
      <c r="GAT189"/>
      <c r="GAU189"/>
      <c r="GAV189"/>
      <c r="GAW189"/>
      <c r="GAX189"/>
      <c r="GAY189"/>
      <c r="GAZ189"/>
      <c r="GBA189"/>
      <c r="GBB189"/>
      <c r="GBC189"/>
      <c r="GBD189"/>
      <c r="GBE189"/>
      <c r="GBF189"/>
      <c r="GBG189"/>
      <c r="GBH189"/>
      <c r="GBI189"/>
      <c r="GBJ189"/>
      <c r="GBK189"/>
      <c r="GBL189"/>
      <c r="GBM189"/>
      <c r="GBN189"/>
      <c r="GBO189"/>
      <c r="GBP189"/>
      <c r="GBQ189"/>
      <c r="GBR189"/>
      <c r="GBS189"/>
      <c r="GBT189"/>
      <c r="GBU189"/>
      <c r="GBV189"/>
      <c r="GBW189"/>
      <c r="GBX189"/>
      <c r="GBY189"/>
      <c r="GBZ189"/>
      <c r="GCA189"/>
      <c r="GCB189"/>
      <c r="GCC189"/>
      <c r="GCD189"/>
      <c r="GCE189"/>
      <c r="GCF189"/>
      <c r="GCG189"/>
      <c r="GCH189"/>
      <c r="GCI189"/>
      <c r="GCJ189"/>
      <c r="GCK189"/>
      <c r="GCL189"/>
      <c r="GCM189"/>
      <c r="GCN189"/>
      <c r="GCO189"/>
      <c r="GCP189"/>
      <c r="GCQ189"/>
      <c r="GCR189"/>
      <c r="GCS189"/>
      <c r="GCT189"/>
      <c r="GCU189"/>
      <c r="GCV189"/>
      <c r="GCW189"/>
      <c r="GCX189"/>
      <c r="GCY189"/>
      <c r="GCZ189"/>
      <c r="GDA189"/>
      <c r="GDB189"/>
      <c r="GDC189"/>
      <c r="GDD189"/>
      <c r="GDE189"/>
      <c r="GDF189"/>
      <c r="GDG189"/>
      <c r="GDH189"/>
      <c r="GDI189"/>
      <c r="GDJ189"/>
      <c r="GDK189"/>
      <c r="GDL189"/>
      <c r="GDM189"/>
      <c r="GDN189"/>
      <c r="GDO189"/>
      <c r="GDP189"/>
      <c r="GDQ189"/>
      <c r="GDR189"/>
      <c r="GDS189"/>
      <c r="GDT189"/>
      <c r="GDU189"/>
      <c r="GDV189"/>
      <c r="GDW189"/>
      <c r="GDX189"/>
      <c r="GDY189"/>
      <c r="GDZ189"/>
      <c r="GEA189"/>
      <c r="GEB189"/>
      <c r="GEC189"/>
      <c r="GED189"/>
      <c r="GEE189"/>
      <c r="GEF189"/>
      <c r="GEG189"/>
      <c r="GEH189"/>
      <c r="GEI189"/>
      <c r="GEJ189"/>
      <c r="GEK189"/>
      <c r="GEL189"/>
      <c r="GEM189"/>
      <c r="GEN189"/>
      <c r="GEO189"/>
      <c r="GEP189"/>
      <c r="GEQ189"/>
      <c r="GER189"/>
      <c r="GES189"/>
      <c r="GET189"/>
      <c r="GEU189"/>
      <c r="GEV189"/>
      <c r="GEW189"/>
      <c r="GEX189"/>
      <c r="GEY189"/>
      <c r="GEZ189"/>
      <c r="GFA189"/>
      <c r="GFB189"/>
      <c r="GFC189"/>
      <c r="GFD189"/>
      <c r="GFE189"/>
      <c r="GFF189"/>
      <c r="GFG189"/>
      <c r="GFH189"/>
      <c r="GFI189"/>
      <c r="GFJ189"/>
      <c r="GFK189"/>
      <c r="GFL189"/>
      <c r="GFM189"/>
      <c r="GFN189"/>
      <c r="GFO189"/>
      <c r="GFP189"/>
      <c r="GFQ189"/>
      <c r="GFR189"/>
      <c r="GFS189"/>
      <c r="GFT189"/>
      <c r="GFU189"/>
      <c r="GFV189"/>
      <c r="GFW189"/>
      <c r="GFX189"/>
      <c r="GFY189"/>
      <c r="GFZ189"/>
      <c r="GGA189"/>
      <c r="GGB189"/>
      <c r="GGC189"/>
      <c r="GGD189"/>
      <c r="GGE189"/>
      <c r="GGF189"/>
      <c r="GGG189"/>
      <c r="GGH189"/>
      <c r="GGI189"/>
      <c r="GGJ189"/>
      <c r="GGK189"/>
      <c r="GGL189"/>
      <c r="GGM189"/>
      <c r="GGN189"/>
      <c r="GGO189"/>
      <c r="GGP189"/>
      <c r="GGQ189"/>
      <c r="GGR189"/>
      <c r="GGS189"/>
      <c r="GGT189"/>
      <c r="GGU189"/>
      <c r="GGV189"/>
      <c r="GGW189"/>
      <c r="GGX189"/>
      <c r="GGY189"/>
      <c r="GGZ189"/>
      <c r="GHA189"/>
      <c r="GHB189"/>
      <c r="GHC189"/>
      <c r="GHD189"/>
      <c r="GHE189"/>
      <c r="GHF189"/>
      <c r="GHG189"/>
      <c r="GHH189"/>
      <c r="GHI189"/>
      <c r="GHJ189"/>
      <c r="GHK189"/>
      <c r="GHL189"/>
      <c r="GHM189"/>
      <c r="GHN189"/>
      <c r="GHO189"/>
      <c r="GHP189"/>
      <c r="GHQ189"/>
      <c r="GHR189"/>
      <c r="GHS189"/>
      <c r="GHT189"/>
      <c r="GHU189"/>
      <c r="GHV189"/>
      <c r="GHW189"/>
      <c r="GHX189"/>
      <c r="GHY189"/>
      <c r="GHZ189"/>
      <c r="GIA189"/>
      <c r="GIB189"/>
      <c r="GIC189"/>
      <c r="GID189"/>
      <c r="GIE189"/>
      <c r="GIF189"/>
      <c r="GIG189"/>
      <c r="GIH189"/>
      <c r="GII189"/>
      <c r="GIJ189"/>
      <c r="GIK189"/>
      <c r="GIL189"/>
      <c r="GIM189"/>
      <c r="GIN189"/>
      <c r="GIO189"/>
      <c r="GIP189"/>
      <c r="GIQ189"/>
      <c r="GIR189"/>
      <c r="GIS189"/>
      <c r="GIT189"/>
      <c r="GIU189"/>
      <c r="GIV189"/>
      <c r="GIW189"/>
      <c r="GIX189"/>
      <c r="GIY189"/>
      <c r="GIZ189"/>
      <c r="GJA189"/>
      <c r="GJB189"/>
      <c r="GJC189"/>
      <c r="GJD189"/>
      <c r="GJE189"/>
      <c r="GJF189"/>
      <c r="GJG189"/>
      <c r="GJH189"/>
      <c r="GJI189"/>
      <c r="GJJ189"/>
      <c r="GJK189"/>
      <c r="GJL189"/>
      <c r="GJM189"/>
      <c r="GJN189"/>
      <c r="GJO189"/>
      <c r="GJP189"/>
      <c r="GJQ189"/>
      <c r="GJR189"/>
      <c r="GJS189"/>
      <c r="GJT189"/>
      <c r="GJU189"/>
      <c r="GJV189"/>
      <c r="GJW189"/>
      <c r="GJX189"/>
      <c r="GJY189"/>
      <c r="GJZ189"/>
      <c r="GKA189"/>
      <c r="GKB189"/>
      <c r="GKC189"/>
      <c r="GKD189"/>
      <c r="GKE189"/>
      <c r="GKF189"/>
      <c r="GKG189"/>
      <c r="GKH189"/>
      <c r="GKI189"/>
      <c r="GKJ189"/>
      <c r="GKK189"/>
      <c r="GKL189"/>
      <c r="GKM189"/>
      <c r="GKN189"/>
      <c r="GKO189"/>
      <c r="GKP189"/>
      <c r="GKQ189"/>
      <c r="GKR189"/>
      <c r="GKS189"/>
      <c r="GKT189"/>
      <c r="GKU189"/>
      <c r="GKV189"/>
      <c r="GKW189"/>
      <c r="GKX189"/>
      <c r="GKY189"/>
      <c r="GKZ189"/>
      <c r="GLA189"/>
      <c r="GLB189"/>
      <c r="GLC189"/>
      <c r="GLD189"/>
      <c r="GLE189"/>
      <c r="GLF189"/>
      <c r="GLG189"/>
      <c r="GLH189"/>
      <c r="GLI189"/>
      <c r="GLJ189"/>
      <c r="GLK189"/>
      <c r="GLL189"/>
      <c r="GLM189"/>
      <c r="GLN189"/>
      <c r="GLO189"/>
      <c r="GLP189"/>
      <c r="GLQ189"/>
      <c r="GLR189"/>
      <c r="GLS189"/>
      <c r="GLT189"/>
      <c r="GLU189"/>
      <c r="GLV189"/>
      <c r="GLW189"/>
      <c r="GLX189"/>
      <c r="GLY189"/>
      <c r="GLZ189"/>
      <c r="GMA189"/>
      <c r="GMB189"/>
      <c r="GMC189"/>
      <c r="GMD189"/>
      <c r="GME189"/>
      <c r="GMF189"/>
      <c r="GMG189"/>
      <c r="GMH189"/>
      <c r="GMI189"/>
      <c r="GMJ189"/>
      <c r="GMK189"/>
      <c r="GML189"/>
      <c r="GMM189"/>
      <c r="GMN189"/>
      <c r="GMO189"/>
      <c r="GMP189"/>
      <c r="GMQ189"/>
      <c r="GMR189"/>
      <c r="GMS189"/>
      <c r="GMT189"/>
      <c r="GMU189"/>
      <c r="GMV189"/>
      <c r="GMW189"/>
      <c r="GMX189"/>
      <c r="GMY189"/>
      <c r="GMZ189"/>
      <c r="GNA189"/>
      <c r="GNB189"/>
      <c r="GNC189"/>
      <c r="GND189"/>
      <c r="GNE189"/>
      <c r="GNF189"/>
      <c r="GNG189"/>
      <c r="GNH189"/>
      <c r="GNI189"/>
      <c r="GNJ189"/>
      <c r="GNK189"/>
      <c r="GNL189"/>
      <c r="GNM189"/>
      <c r="GNN189"/>
      <c r="GNO189"/>
      <c r="GNP189"/>
      <c r="GNQ189"/>
      <c r="GNR189"/>
      <c r="GNS189"/>
      <c r="GNT189"/>
      <c r="GNU189"/>
      <c r="GNV189"/>
      <c r="GNW189"/>
      <c r="GNX189"/>
      <c r="GNY189"/>
      <c r="GNZ189"/>
      <c r="GOA189"/>
      <c r="GOB189"/>
      <c r="GOC189"/>
      <c r="GOD189"/>
      <c r="GOE189"/>
      <c r="GOF189"/>
      <c r="GOG189"/>
      <c r="GOH189"/>
      <c r="GOI189"/>
      <c r="GOJ189"/>
      <c r="GOK189"/>
      <c r="GOL189"/>
      <c r="GOM189"/>
      <c r="GON189"/>
      <c r="GOO189"/>
      <c r="GOP189"/>
      <c r="GOQ189"/>
      <c r="GOR189"/>
      <c r="GOS189"/>
      <c r="GOT189"/>
      <c r="GOU189"/>
      <c r="GOV189"/>
      <c r="GOW189"/>
      <c r="GOX189"/>
      <c r="GOY189"/>
      <c r="GOZ189"/>
      <c r="GPA189"/>
      <c r="GPB189"/>
      <c r="GPC189"/>
      <c r="GPD189"/>
      <c r="GPE189"/>
      <c r="GPF189"/>
      <c r="GPG189"/>
      <c r="GPH189"/>
      <c r="GPI189"/>
      <c r="GPJ189"/>
      <c r="GPK189"/>
      <c r="GPL189"/>
      <c r="GPM189"/>
      <c r="GPN189"/>
      <c r="GPO189"/>
      <c r="GPP189"/>
      <c r="GPQ189"/>
      <c r="GPR189"/>
      <c r="GPS189"/>
      <c r="GPT189"/>
      <c r="GPU189"/>
      <c r="GPV189"/>
      <c r="GPW189"/>
      <c r="GPX189"/>
      <c r="GPY189"/>
      <c r="GPZ189"/>
      <c r="GQA189"/>
      <c r="GQB189"/>
      <c r="GQC189"/>
      <c r="GQD189"/>
      <c r="GQE189"/>
      <c r="GQF189"/>
      <c r="GQG189"/>
      <c r="GQH189"/>
      <c r="GQI189"/>
      <c r="GQJ189"/>
      <c r="GQK189"/>
      <c r="GQL189"/>
      <c r="GQM189"/>
      <c r="GQN189"/>
      <c r="GQO189"/>
      <c r="GQP189"/>
      <c r="GQQ189"/>
      <c r="GQR189"/>
      <c r="GQS189"/>
      <c r="GQT189"/>
      <c r="GQU189"/>
      <c r="GQV189"/>
      <c r="GQW189"/>
      <c r="GQX189"/>
      <c r="GQY189"/>
      <c r="GQZ189"/>
      <c r="GRA189"/>
      <c r="GRB189"/>
      <c r="GRC189"/>
      <c r="GRD189"/>
      <c r="GRE189"/>
      <c r="GRF189"/>
      <c r="GRG189"/>
      <c r="GRH189"/>
      <c r="GRI189"/>
      <c r="GRJ189"/>
      <c r="GRK189"/>
      <c r="GRL189"/>
      <c r="GRM189"/>
      <c r="GRN189"/>
      <c r="GRO189"/>
      <c r="GRP189"/>
      <c r="GRQ189"/>
      <c r="GRR189"/>
      <c r="GRS189"/>
      <c r="GRT189"/>
      <c r="GRU189"/>
      <c r="GRV189"/>
      <c r="GRW189"/>
      <c r="GRX189"/>
      <c r="GRY189"/>
      <c r="GRZ189"/>
      <c r="GSA189"/>
      <c r="GSB189"/>
      <c r="GSC189"/>
      <c r="GSD189"/>
      <c r="GSE189"/>
      <c r="GSF189"/>
      <c r="GSG189"/>
      <c r="GSH189"/>
      <c r="GSI189"/>
      <c r="GSJ189"/>
      <c r="GSK189"/>
      <c r="GSL189"/>
      <c r="GSM189"/>
      <c r="GSN189"/>
      <c r="GSO189"/>
      <c r="GSP189"/>
      <c r="GSQ189"/>
      <c r="GSR189"/>
      <c r="GSS189"/>
      <c r="GST189"/>
      <c r="GSU189"/>
      <c r="GSV189"/>
      <c r="GSW189"/>
      <c r="GSX189"/>
      <c r="GSY189"/>
      <c r="GSZ189"/>
      <c r="GTA189"/>
      <c r="GTB189"/>
      <c r="GTC189"/>
      <c r="GTD189"/>
      <c r="GTE189"/>
      <c r="GTF189"/>
      <c r="GTG189"/>
      <c r="GTH189"/>
      <c r="GTI189"/>
      <c r="GTJ189"/>
      <c r="GTK189"/>
      <c r="GTL189"/>
      <c r="GTM189"/>
      <c r="GTN189"/>
      <c r="GTO189"/>
      <c r="GTP189"/>
      <c r="GTQ189"/>
      <c r="GTR189"/>
      <c r="GTS189"/>
      <c r="GTT189"/>
      <c r="GTU189"/>
      <c r="GTV189"/>
      <c r="GTW189"/>
      <c r="GTX189"/>
      <c r="GTY189"/>
      <c r="GTZ189"/>
      <c r="GUA189"/>
      <c r="GUB189"/>
      <c r="GUC189"/>
      <c r="GUD189"/>
      <c r="GUE189"/>
      <c r="GUF189"/>
      <c r="GUG189"/>
      <c r="GUH189"/>
      <c r="GUI189"/>
      <c r="GUJ189"/>
      <c r="GUK189"/>
      <c r="GUL189"/>
      <c r="GUM189"/>
      <c r="GUN189"/>
      <c r="GUO189"/>
      <c r="GUP189"/>
      <c r="GUQ189"/>
      <c r="GUR189"/>
      <c r="GUS189"/>
      <c r="GUT189"/>
      <c r="GUU189"/>
      <c r="GUV189"/>
      <c r="GUW189"/>
      <c r="GUX189"/>
      <c r="GUY189"/>
      <c r="GUZ189"/>
      <c r="GVA189"/>
      <c r="GVB189"/>
      <c r="GVC189"/>
      <c r="GVD189"/>
      <c r="GVE189"/>
      <c r="GVF189"/>
      <c r="GVG189"/>
      <c r="GVH189"/>
      <c r="GVI189"/>
      <c r="GVJ189"/>
      <c r="GVK189"/>
      <c r="GVL189"/>
      <c r="GVM189"/>
      <c r="GVN189"/>
      <c r="GVO189"/>
      <c r="GVP189"/>
      <c r="GVQ189"/>
      <c r="GVR189"/>
      <c r="GVS189"/>
      <c r="GVT189"/>
      <c r="GVU189"/>
      <c r="GVV189"/>
      <c r="GVW189"/>
      <c r="GVX189"/>
      <c r="GVY189"/>
      <c r="GVZ189"/>
      <c r="GWA189"/>
      <c r="GWB189"/>
      <c r="GWC189"/>
      <c r="GWD189"/>
      <c r="GWE189"/>
      <c r="GWF189"/>
      <c r="GWG189"/>
      <c r="GWH189"/>
      <c r="GWI189"/>
      <c r="GWJ189"/>
      <c r="GWK189"/>
      <c r="GWL189"/>
      <c r="GWM189"/>
      <c r="GWN189"/>
      <c r="GWO189"/>
      <c r="GWP189"/>
      <c r="GWQ189"/>
      <c r="GWR189"/>
      <c r="GWS189"/>
      <c r="GWT189"/>
      <c r="GWU189"/>
      <c r="GWV189"/>
      <c r="GWW189"/>
      <c r="GWX189"/>
      <c r="GWY189"/>
      <c r="GWZ189"/>
      <c r="GXA189"/>
      <c r="GXB189"/>
      <c r="GXC189"/>
      <c r="GXD189"/>
      <c r="GXE189"/>
      <c r="GXF189"/>
      <c r="GXG189"/>
      <c r="GXH189"/>
      <c r="GXI189"/>
      <c r="GXJ189"/>
      <c r="GXK189"/>
      <c r="GXL189"/>
      <c r="GXM189"/>
      <c r="GXN189"/>
      <c r="GXO189"/>
      <c r="GXP189"/>
      <c r="GXQ189"/>
      <c r="GXR189"/>
      <c r="GXS189"/>
      <c r="GXT189"/>
      <c r="GXU189"/>
      <c r="GXV189"/>
      <c r="GXW189"/>
      <c r="GXX189"/>
      <c r="GXY189"/>
      <c r="GXZ189"/>
      <c r="GYA189"/>
      <c r="GYB189"/>
      <c r="GYC189"/>
      <c r="GYD189"/>
      <c r="GYE189"/>
      <c r="GYF189"/>
      <c r="GYG189"/>
      <c r="GYH189"/>
      <c r="GYI189"/>
      <c r="GYJ189"/>
      <c r="GYK189"/>
      <c r="GYL189"/>
      <c r="GYM189"/>
      <c r="GYN189"/>
      <c r="GYO189"/>
      <c r="GYP189"/>
      <c r="GYQ189"/>
      <c r="GYR189"/>
      <c r="GYS189"/>
      <c r="GYT189"/>
      <c r="GYU189"/>
      <c r="GYV189"/>
      <c r="GYW189"/>
      <c r="GYX189"/>
      <c r="GYY189"/>
      <c r="GYZ189"/>
      <c r="GZA189"/>
      <c r="GZB189"/>
      <c r="GZC189"/>
      <c r="GZD189"/>
      <c r="GZE189"/>
      <c r="GZF189"/>
      <c r="GZG189"/>
      <c r="GZH189"/>
      <c r="GZI189"/>
      <c r="GZJ189"/>
      <c r="GZK189"/>
      <c r="GZL189"/>
      <c r="GZM189"/>
      <c r="GZN189"/>
      <c r="GZO189"/>
      <c r="GZP189"/>
      <c r="GZQ189"/>
      <c r="GZR189"/>
      <c r="GZS189"/>
      <c r="GZT189"/>
      <c r="GZU189"/>
      <c r="GZV189"/>
      <c r="GZW189"/>
      <c r="GZX189"/>
      <c r="GZY189"/>
      <c r="GZZ189"/>
      <c r="HAA189"/>
      <c r="HAB189"/>
      <c r="HAC189"/>
      <c r="HAD189"/>
      <c r="HAE189"/>
      <c r="HAF189"/>
      <c r="HAG189"/>
      <c r="HAH189"/>
      <c r="HAI189"/>
      <c r="HAJ189"/>
      <c r="HAK189"/>
      <c r="HAL189"/>
      <c r="HAM189"/>
      <c r="HAN189"/>
      <c r="HAO189"/>
      <c r="HAP189"/>
      <c r="HAQ189"/>
      <c r="HAR189"/>
      <c r="HAS189"/>
      <c r="HAT189"/>
      <c r="HAU189"/>
      <c r="HAV189"/>
      <c r="HAW189"/>
      <c r="HAX189"/>
      <c r="HAY189"/>
      <c r="HAZ189"/>
      <c r="HBA189"/>
      <c r="HBB189"/>
      <c r="HBC189"/>
      <c r="HBD189"/>
      <c r="HBE189"/>
      <c r="HBF189"/>
      <c r="HBG189"/>
      <c r="HBH189"/>
      <c r="HBI189"/>
      <c r="HBJ189"/>
      <c r="HBK189"/>
      <c r="HBL189"/>
      <c r="HBM189"/>
      <c r="HBN189"/>
      <c r="HBO189"/>
      <c r="HBP189"/>
      <c r="HBQ189"/>
      <c r="HBR189"/>
      <c r="HBS189"/>
      <c r="HBT189"/>
      <c r="HBU189"/>
      <c r="HBV189"/>
      <c r="HBW189"/>
      <c r="HBX189"/>
      <c r="HBY189"/>
      <c r="HBZ189"/>
      <c r="HCA189"/>
      <c r="HCB189"/>
      <c r="HCC189"/>
      <c r="HCD189"/>
      <c r="HCE189"/>
      <c r="HCF189"/>
      <c r="HCG189"/>
      <c r="HCH189"/>
      <c r="HCI189"/>
      <c r="HCJ189"/>
      <c r="HCK189"/>
      <c r="HCL189"/>
      <c r="HCM189"/>
      <c r="HCN189"/>
      <c r="HCO189"/>
      <c r="HCP189"/>
      <c r="HCQ189"/>
      <c r="HCR189"/>
      <c r="HCS189"/>
      <c r="HCT189"/>
      <c r="HCU189"/>
      <c r="HCV189"/>
      <c r="HCW189"/>
      <c r="HCX189"/>
      <c r="HCY189"/>
      <c r="HCZ189"/>
      <c r="HDA189"/>
      <c r="HDB189"/>
      <c r="HDC189"/>
      <c r="HDD189"/>
      <c r="HDE189"/>
      <c r="HDF189"/>
      <c r="HDG189"/>
      <c r="HDH189"/>
      <c r="HDI189"/>
      <c r="HDJ189"/>
      <c r="HDK189"/>
      <c r="HDL189"/>
      <c r="HDM189"/>
      <c r="HDN189"/>
      <c r="HDO189"/>
      <c r="HDP189"/>
      <c r="HDQ189"/>
      <c r="HDR189"/>
      <c r="HDS189"/>
      <c r="HDT189"/>
      <c r="HDU189"/>
      <c r="HDV189"/>
      <c r="HDW189"/>
      <c r="HDX189"/>
      <c r="HDY189"/>
      <c r="HDZ189"/>
      <c r="HEA189"/>
      <c r="HEB189"/>
      <c r="HEC189"/>
      <c r="HED189"/>
      <c r="HEE189"/>
      <c r="HEF189"/>
      <c r="HEG189"/>
      <c r="HEH189"/>
      <c r="HEI189"/>
      <c r="HEJ189"/>
      <c r="HEK189"/>
      <c r="HEL189"/>
      <c r="HEM189"/>
      <c r="HEN189"/>
      <c r="HEO189"/>
      <c r="HEP189"/>
      <c r="HEQ189"/>
      <c r="HER189"/>
      <c r="HES189"/>
      <c r="HET189"/>
      <c r="HEU189"/>
      <c r="HEV189"/>
      <c r="HEW189"/>
      <c r="HEX189"/>
      <c r="HEY189"/>
      <c r="HEZ189"/>
      <c r="HFA189"/>
      <c r="HFB189"/>
      <c r="HFC189"/>
      <c r="HFD189"/>
      <c r="HFE189"/>
      <c r="HFF189"/>
      <c r="HFG189"/>
      <c r="HFH189"/>
      <c r="HFI189"/>
      <c r="HFJ189"/>
      <c r="HFK189"/>
      <c r="HFL189"/>
      <c r="HFM189"/>
      <c r="HFN189"/>
      <c r="HFO189"/>
      <c r="HFP189"/>
      <c r="HFQ189"/>
      <c r="HFR189"/>
      <c r="HFS189"/>
      <c r="HFT189"/>
      <c r="HFU189"/>
      <c r="HFV189"/>
      <c r="HFW189"/>
      <c r="HFX189"/>
      <c r="HFY189"/>
      <c r="HFZ189"/>
      <c r="HGA189"/>
      <c r="HGB189"/>
      <c r="HGC189"/>
      <c r="HGD189"/>
      <c r="HGE189"/>
      <c r="HGF189"/>
      <c r="HGG189"/>
      <c r="HGH189"/>
      <c r="HGI189"/>
      <c r="HGJ189"/>
      <c r="HGK189"/>
      <c r="HGL189"/>
      <c r="HGM189"/>
      <c r="HGN189"/>
      <c r="HGO189"/>
      <c r="HGP189"/>
      <c r="HGQ189"/>
      <c r="HGR189"/>
      <c r="HGS189"/>
      <c r="HGT189"/>
      <c r="HGU189"/>
      <c r="HGV189"/>
      <c r="HGW189"/>
      <c r="HGX189"/>
      <c r="HGY189"/>
      <c r="HGZ189"/>
      <c r="HHA189"/>
      <c r="HHB189"/>
      <c r="HHC189"/>
      <c r="HHD189"/>
      <c r="HHE189"/>
      <c r="HHF189"/>
      <c r="HHG189"/>
      <c r="HHH189"/>
      <c r="HHI189"/>
      <c r="HHJ189"/>
      <c r="HHK189"/>
      <c r="HHL189"/>
      <c r="HHM189"/>
      <c r="HHN189"/>
      <c r="HHO189"/>
      <c r="HHP189"/>
      <c r="HHQ189"/>
      <c r="HHR189"/>
      <c r="HHS189"/>
      <c r="HHT189"/>
      <c r="HHU189"/>
      <c r="HHV189"/>
      <c r="HHW189"/>
      <c r="HHX189"/>
      <c r="HHY189"/>
      <c r="HHZ189"/>
      <c r="HIA189"/>
      <c r="HIB189"/>
      <c r="HIC189"/>
      <c r="HID189"/>
      <c r="HIE189"/>
      <c r="HIF189"/>
      <c r="HIG189"/>
      <c r="HIH189"/>
      <c r="HII189"/>
      <c r="HIJ189"/>
      <c r="HIK189"/>
      <c r="HIL189"/>
      <c r="HIM189"/>
      <c r="HIN189"/>
      <c r="HIO189"/>
      <c r="HIP189"/>
      <c r="HIQ189"/>
      <c r="HIR189"/>
      <c r="HIS189"/>
      <c r="HIT189"/>
      <c r="HIU189"/>
      <c r="HIV189"/>
      <c r="HIW189"/>
      <c r="HIX189"/>
      <c r="HIY189"/>
      <c r="HIZ189"/>
      <c r="HJA189"/>
      <c r="HJB189"/>
      <c r="HJC189"/>
      <c r="HJD189"/>
      <c r="HJE189"/>
      <c r="HJF189"/>
      <c r="HJG189"/>
      <c r="HJH189"/>
      <c r="HJI189"/>
      <c r="HJJ189"/>
      <c r="HJK189"/>
      <c r="HJL189"/>
      <c r="HJM189"/>
      <c r="HJN189"/>
      <c r="HJO189"/>
      <c r="HJP189"/>
      <c r="HJQ189"/>
      <c r="HJR189"/>
      <c r="HJS189"/>
      <c r="HJT189"/>
      <c r="HJU189"/>
      <c r="HJV189"/>
      <c r="HJW189"/>
      <c r="HJX189"/>
      <c r="HJY189"/>
      <c r="HJZ189"/>
      <c r="HKA189"/>
      <c r="HKB189"/>
      <c r="HKC189"/>
      <c r="HKD189"/>
      <c r="HKE189"/>
      <c r="HKF189"/>
      <c r="HKG189"/>
      <c r="HKH189"/>
      <c r="HKI189"/>
      <c r="HKJ189"/>
      <c r="HKK189"/>
      <c r="HKL189"/>
      <c r="HKM189"/>
      <c r="HKN189"/>
      <c r="HKO189"/>
      <c r="HKP189"/>
      <c r="HKQ189"/>
      <c r="HKR189"/>
      <c r="HKS189"/>
      <c r="HKT189"/>
      <c r="HKU189"/>
      <c r="HKV189"/>
      <c r="HKW189"/>
      <c r="HKX189"/>
      <c r="HKY189"/>
      <c r="HKZ189"/>
      <c r="HLA189"/>
      <c r="HLB189"/>
      <c r="HLC189"/>
      <c r="HLD189"/>
      <c r="HLE189"/>
      <c r="HLF189"/>
      <c r="HLG189"/>
      <c r="HLH189"/>
      <c r="HLI189"/>
      <c r="HLJ189"/>
      <c r="HLK189"/>
      <c r="HLL189"/>
      <c r="HLM189"/>
      <c r="HLN189"/>
      <c r="HLO189"/>
      <c r="HLP189"/>
      <c r="HLQ189"/>
      <c r="HLR189"/>
      <c r="HLS189"/>
      <c r="HLT189"/>
      <c r="HLU189"/>
      <c r="HLV189"/>
      <c r="HLW189"/>
      <c r="HLX189"/>
      <c r="HLY189"/>
      <c r="HLZ189"/>
      <c r="HMA189"/>
      <c r="HMB189"/>
      <c r="HMC189"/>
      <c r="HMD189"/>
      <c r="HME189"/>
      <c r="HMF189"/>
      <c r="HMG189"/>
      <c r="HMH189"/>
      <c r="HMI189"/>
      <c r="HMJ189"/>
      <c r="HMK189"/>
      <c r="HML189"/>
      <c r="HMM189"/>
      <c r="HMN189"/>
      <c r="HMO189"/>
      <c r="HMP189"/>
      <c r="HMQ189"/>
      <c r="HMR189"/>
      <c r="HMS189"/>
      <c r="HMT189"/>
      <c r="HMU189"/>
      <c r="HMV189"/>
      <c r="HMW189"/>
      <c r="HMX189"/>
      <c r="HMY189"/>
      <c r="HMZ189"/>
      <c r="HNA189"/>
      <c r="HNB189"/>
      <c r="HNC189"/>
      <c r="HND189"/>
      <c r="HNE189"/>
      <c r="HNF189"/>
      <c r="HNG189"/>
      <c r="HNH189"/>
      <c r="HNI189"/>
      <c r="HNJ189"/>
      <c r="HNK189"/>
      <c r="HNL189"/>
      <c r="HNM189"/>
      <c r="HNN189"/>
      <c r="HNO189"/>
      <c r="HNP189"/>
      <c r="HNQ189"/>
      <c r="HNR189"/>
      <c r="HNS189"/>
      <c r="HNT189"/>
      <c r="HNU189"/>
      <c r="HNV189"/>
      <c r="HNW189"/>
      <c r="HNX189"/>
      <c r="HNY189"/>
      <c r="HNZ189"/>
      <c r="HOA189"/>
      <c r="HOB189"/>
      <c r="HOC189"/>
      <c r="HOD189"/>
      <c r="HOE189"/>
      <c r="HOF189"/>
      <c r="HOG189"/>
      <c r="HOH189"/>
      <c r="HOI189"/>
      <c r="HOJ189"/>
      <c r="HOK189"/>
      <c r="HOL189"/>
      <c r="HOM189"/>
      <c r="HON189"/>
      <c r="HOO189"/>
      <c r="HOP189"/>
      <c r="HOQ189"/>
      <c r="HOR189"/>
      <c r="HOS189"/>
      <c r="HOT189"/>
      <c r="HOU189"/>
      <c r="HOV189"/>
      <c r="HOW189"/>
      <c r="HOX189"/>
      <c r="HOY189"/>
      <c r="HOZ189"/>
      <c r="HPA189"/>
      <c r="HPB189"/>
      <c r="HPC189"/>
      <c r="HPD189"/>
      <c r="HPE189"/>
      <c r="HPF189"/>
      <c r="HPG189"/>
      <c r="HPH189"/>
      <c r="HPI189"/>
      <c r="HPJ189"/>
      <c r="HPK189"/>
      <c r="HPL189"/>
      <c r="HPM189"/>
      <c r="HPN189"/>
      <c r="HPO189"/>
      <c r="HPP189"/>
      <c r="HPQ189"/>
      <c r="HPR189"/>
      <c r="HPS189"/>
      <c r="HPT189"/>
      <c r="HPU189"/>
      <c r="HPV189"/>
      <c r="HPW189"/>
      <c r="HPX189"/>
      <c r="HPY189"/>
      <c r="HPZ189"/>
      <c r="HQA189"/>
      <c r="HQB189"/>
      <c r="HQC189"/>
      <c r="HQD189"/>
      <c r="HQE189"/>
      <c r="HQF189"/>
      <c r="HQG189"/>
      <c r="HQH189"/>
      <c r="HQI189"/>
      <c r="HQJ189"/>
      <c r="HQK189"/>
      <c r="HQL189"/>
      <c r="HQM189"/>
      <c r="HQN189"/>
      <c r="HQO189"/>
      <c r="HQP189"/>
      <c r="HQQ189"/>
      <c r="HQR189"/>
      <c r="HQS189"/>
      <c r="HQT189"/>
      <c r="HQU189"/>
      <c r="HQV189"/>
      <c r="HQW189"/>
      <c r="HQX189"/>
      <c r="HQY189"/>
      <c r="HQZ189"/>
      <c r="HRA189"/>
      <c r="HRB189"/>
      <c r="HRC189"/>
      <c r="HRD189"/>
      <c r="HRE189"/>
      <c r="HRF189"/>
      <c r="HRG189"/>
      <c r="HRH189"/>
      <c r="HRI189"/>
      <c r="HRJ189"/>
      <c r="HRK189"/>
      <c r="HRL189"/>
      <c r="HRM189"/>
      <c r="HRN189"/>
      <c r="HRO189"/>
      <c r="HRP189"/>
      <c r="HRQ189"/>
      <c r="HRR189"/>
      <c r="HRS189"/>
      <c r="HRT189"/>
      <c r="HRU189"/>
      <c r="HRV189"/>
      <c r="HRW189"/>
      <c r="HRX189"/>
      <c r="HRY189"/>
      <c r="HRZ189"/>
      <c r="HSA189"/>
      <c r="HSB189"/>
      <c r="HSC189"/>
      <c r="HSD189"/>
      <c r="HSE189"/>
      <c r="HSF189"/>
      <c r="HSG189"/>
      <c r="HSH189"/>
      <c r="HSI189"/>
      <c r="HSJ189"/>
      <c r="HSK189"/>
      <c r="HSL189"/>
      <c r="HSM189"/>
      <c r="HSN189"/>
      <c r="HSO189"/>
      <c r="HSP189"/>
      <c r="HSQ189"/>
      <c r="HSR189"/>
      <c r="HSS189"/>
      <c r="HST189"/>
      <c r="HSU189"/>
      <c r="HSV189"/>
      <c r="HSW189"/>
      <c r="HSX189"/>
      <c r="HSY189"/>
      <c r="HSZ189"/>
      <c r="HTA189"/>
      <c r="HTB189"/>
      <c r="HTC189"/>
      <c r="HTD189"/>
      <c r="HTE189"/>
      <c r="HTF189"/>
      <c r="HTG189"/>
      <c r="HTH189"/>
      <c r="HTI189"/>
      <c r="HTJ189"/>
      <c r="HTK189"/>
      <c r="HTL189"/>
      <c r="HTM189"/>
      <c r="HTN189"/>
      <c r="HTO189"/>
      <c r="HTP189"/>
      <c r="HTQ189"/>
      <c r="HTR189"/>
      <c r="HTS189"/>
      <c r="HTT189"/>
      <c r="HTU189"/>
      <c r="HTV189"/>
      <c r="HTW189"/>
      <c r="HTX189"/>
      <c r="HTY189"/>
      <c r="HTZ189"/>
      <c r="HUA189"/>
      <c r="HUB189"/>
      <c r="HUC189"/>
      <c r="HUD189"/>
      <c r="HUE189"/>
      <c r="HUF189"/>
      <c r="HUG189"/>
      <c r="HUH189"/>
      <c r="HUI189"/>
      <c r="HUJ189"/>
      <c r="HUK189"/>
      <c r="HUL189"/>
      <c r="HUM189"/>
      <c r="HUN189"/>
      <c r="HUO189"/>
      <c r="HUP189"/>
      <c r="HUQ189"/>
      <c r="HUR189"/>
      <c r="HUS189"/>
      <c r="HUT189"/>
      <c r="HUU189"/>
      <c r="HUV189"/>
      <c r="HUW189"/>
      <c r="HUX189"/>
      <c r="HUY189"/>
      <c r="HUZ189"/>
      <c r="HVA189"/>
      <c r="HVB189"/>
      <c r="HVC189"/>
      <c r="HVD189"/>
      <c r="HVE189"/>
      <c r="HVF189"/>
      <c r="HVG189"/>
      <c r="HVH189"/>
      <c r="HVI189"/>
      <c r="HVJ189"/>
      <c r="HVK189"/>
      <c r="HVL189"/>
      <c r="HVM189"/>
      <c r="HVN189"/>
      <c r="HVO189"/>
      <c r="HVP189"/>
      <c r="HVQ189"/>
      <c r="HVR189"/>
      <c r="HVS189"/>
      <c r="HVT189"/>
      <c r="HVU189"/>
      <c r="HVV189"/>
      <c r="HVW189"/>
      <c r="HVX189"/>
      <c r="HVY189"/>
      <c r="HVZ189"/>
      <c r="HWA189"/>
      <c r="HWB189"/>
      <c r="HWC189"/>
      <c r="HWD189"/>
      <c r="HWE189"/>
      <c r="HWF189"/>
      <c r="HWG189"/>
      <c r="HWH189"/>
      <c r="HWI189"/>
      <c r="HWJ189"/>
      <c r="HWK189"/>
      <c r="HWL189"/>
      <c r="HWM189"/>
      <c r="HWN189"/>
      <c r="HWO189"/>
      <c r="HWP189"/>
      <c r="HWQ189"/>
      <c r="HWR189"/>
      <c r="HWS189"/>
      <c r="HWT189"/>
      <c r="HWU189"/>
      <c r="HWV189"/>
      <c r="HWW189"/>
      <c r="HWX189"/>
      <c r="HWY189"/>
      <c r="HWZ189"/>
      <c r="HXA189"/>
      <c r="HXB189"/>
      <c r="HXC189"/>
      <c r="HXD189"/>
      <c r="HXE189"/>
      <c r="HXF189"/>
      <c r="HXG189"/>
      <c r="HXH189"/>
      <c r="HXI189"/>
      <c r="HXJ189"/>
      <c r="HXK189"/>
      <c r="HXL189"/>
      <c r="HXM189"/>
      <c r="HXN189"/>
      <c r="HXO189"/>
      <c r="HXP189"/>
      <c r="HXQ189"/>
      <c r="HXR189"/>
      <c r="HXS189"/>
      <c r="HXT189"/>
      <c r="HXU189"/>
      <c r="HXV189"/>
      <c r="HXW189"/>
      <c r="HXX189"/>
      <c r="HXY189"/>
      <c r="HXZ189"/>
      <c r="HYA189"/>
      <c r="HYB189"/>
      <c r="HYC189"/>
      <c r="HYD189"/>
      <c r="HYE189"/>
      <c r="HYF189"/>
      <c r="HYG189"/>
      <c r="HYH189"/>
      <c r="HYI189"/>
      <c r="HYJ189"/>
      <c r="HYK189"/>
      <c r="HYL189"/>
      <c r="HYM189"/>
      <c r="HYN189"/>
      <c r="HYO189"/>
      <c r="HYP189"/>
      <c r="HYQ189"/>
      <c r="HYR189"/>
      <c r="HYS189"/>
      <c r="HYT189"/>
      <c r="HYU189"/>
      <c r="HYV189"/>
      <c r="HYW189"/>
      <c r="HYX189"/>
      <c r="HYY189"/>
      <c r="HYZ189"/>
      <c r="HZA189"/>
      <c r="HZB189"/>
      <c r="HZC189"/>
      <c r="HZD189"/>
      <c r="HZE189"/>
      <c r="HZF189"/>
      <c r="HZG189"/>
      <c r="HZH189"/>
      <c r="HZI189"/>
      <c r="HZJ189"/>
      <c r="HZK189"/>
      <c r="HZL189"/>
      <c r="HZM189"/>
      <c r="HZN189"/>
      <c r="HZO189"/>
      <c r="HZP189"/>
      <c r="HZQ189"/>
      <c r="HZR189"/>
      <c r="HZS189"/>
      <c r="HZT189"/>
      <c r="HZU189"/>
      <c r="HZV189"/>
      <c r="HZW189"/>
      <c r="HZX189"/>
      <c r="HZY189"/>
      <c r="HZZ189"/>
      <c r="IAA189"/>
      <c r="IAB189"/>
      <c r="IAC189"/>
      <c r="IAD189"/>
      <c r="IAE189"/>
      <c r="IAF189"/>
      <c r="IAG189"/>
      <c r="IAH189"/>
      <c r="IAI189"/>
      <c r="IAJ189"/>
      <c r="IAK189"/>
      <c r="IAL189"/>
      <c r="IAM189"/>
      <c r="IAN189"/>
      <c r="IAO189"/>
      <c r="IAP189"/>
      <c r="IAQ189"/>
      <c r="IAR189"/>
      <c r="IAS189"/>
      <c r="IAT189"/>
      <c r="IAU189"/>
      <c r="IAV189"/>
      <c r="IAW189"/>
      <c r="IAX189"/>
      <c r="IAY189"/>
      <c r="IAZ189"/>
      <c r="IBA189"/>
      <c r="IBB189"/>
      <c r="IBC189"/>
      <c r="IBD189"/>
      <c r="IBE189"/>
      <c r="IBF189"/>
      <c r="IBG189"/>
      <c r="IBH189"/>
      <c r="IBI189"/>
      <c r="IBJ189"/>
      <c r="IBK189"/>
      <c r="IBL189"/>
      <c r="IBM189"/>
      <c r="IBN189"/>
      <c r="IBO189"/>
      <c r="IBP189"/>
      <c r="IBQ189"/>
      <c r="IBR189"/>
      <c r="IBS189"/>
      <c r="IBT189"/>
      <c r="IBU189"/>
      <c r="IBV189"/>
      <c r="IBW189"/>
      <c r="IBX189"/>
      <c r="IBY189"/>
      <c r="IBZ189"/>
      <c r="ICA189"/>
      <c r="ICB189"/>
      <c r="ICC189"/>
      <c r="ICD189"/>
      <c r="ICE189"/>
      <c r="ICF189"/>
      <c r="ICG189"/>
      <c r="ICH189"/>
      <c r="ICI189"/>
      <c r="ICJ189"/>
      <c r="ICK189"/>
      <c r="ICL189"/>
      <c r="ICM189"/>
      <c r="ICN189"/>
      <c r="ICO189"/>
      <c r="ICP189"/>
      <c r="ICQ189"/>
      <c r="ICR189"/>
      <c r="ICS189"/>
      <c r="ICT189"/>
      <c r="ICU189"/>
      <c r="ICV189"/>
      <c r="ICW189"/>
      <c r="ICX189"/>
      <c r="ICY189"/>
      <c r="ICZ189"/>
      <c r="IDA189"/>
      <c r="IDB189"/>
      <c r="IDC189"/>
      <c r="IDD189"/>
      <c r="IDE189"/>
      <c r="IDF189"/>
      <c r="IDG189"/>
      <c r="IDH189"/>
      <c r="IDI189"/>
      <c r="IDJ189"/>
      <c r="IDK189"/>
      <c r="IDL189"/>
      <c r="IDM189"/>
      <c r="IDN189"/>
      <c r="IDO189"/>
      <c r="IDP189"/>
      <c r="IDQ189"/>
      <c r="IDR189"/>
      <c r="IDS189"/>
      <c r="IDT189"/>
      <c r="IDU189"/>
      <c r="IDV189"/>
      <c r="IDW189"/>
      <c r="IDX189"/>
      <c r="IDY189"/>
      <c r="IDZ189"/>
      <c r="IEA189"/>
      <c r="IEB189"/>
      <c r="IEC189"/>
      <c r="IED189"/>
      <c r="IEE189"/>
      <c r="IEF189"/>
      <c r="IEG189"/>
      <c r="IEH189"/>
      <c r="IEI189"/>
      <c r="IEJ189"/>
      <c r="IEK189"/>
      <c r="IEL189"/>
      <c r="IEM189"/>
      <c r="IEN189"/>
      <c r="IEO189"/>
      <c r="IEP189"/>
      <c r="IEQ189"/>
      <c r="IER189"/>
      <c r="IES189"/>
      <c r="IET189"/>
      <c r="IEU189"/>
      <c r="IEV189"/>
      <c r="IEW189"/>
      <c r="IEX189"/>
      <c r="IEY189"/>
      <c r="IEZ189"/>
      <c r="IFA189"/>
      <c r="IFB189"/>
      <c r="IFC189"/>
      <c r="IFD189"/>
      <c r="IFE189"/>
      <c r="IFF189"/>
      <c r="IFG189"/>
      <c r="IFH189"/>
      <c r="IFI189"/>
      <c r="IFJ189"/>
      <c r="IFK189"/>
      <c r="IFL189"/>
      <c r="IFM189"/>
      <c r="IFN189"/>
      <c r="IFO189"/>
      <c r="IFP189"/>
      <c r="IFQ189"/>
      <c r="IFR189"/>
      <c r="IFS189"/>
      <c r="IFT189"/>
      <c r="IFU189"/>
      <c r="IFV189"/>
      <c r="IFW189"/>
      <c r="IFX189"/>
      <c r="IFY189"/>
      <c r="IFZ189"/>
      <c r="IGA189"/>
      <c r="IGB189"/>
      <c r="IGC189"/>
      <c r="IGD189"/>
      <c r="IGE189"/>
      <c r="IGF189"/>
      <c r="IGG189"/>
      <c r="IGH189"/>
      <c r="IGI189"/>
      <c r="IGJ189"/>
      <c r="IGK189"/>
      <c r="IGL189"/>
      <c r="IGM189"/>
      <c r="IGN189"/>
      <c r="IGO189"/>
      <c r="IGP189"/>
      <c r="IGQ189"/>
      <c r="IGR189"/>
      <c r="IGS189"/>
      <c r="IGT189"/>
      <c r="IGU189"/>
      <c r="IGV189"/>
      <c r="IGW189"/>
      <c r="IGX189"/>
      <c r="IGY189"/>
      <c r="IGZ189"/>
      <c r="IHA189"/>
      <c r="IHB189"/>
      <c r="IHC189"/>
      <c r="IHD189"/>
      <c r="IHE189"/>
      <c r="IHF189"/>
      <c r="IHG189"/>
      <c r="IHH189"/>
      <c r="IHI189"/>
      <c r="IHJ189"/>
      <c r="IHK189"/>
      <c r="IHL189"/>
      <c r="IHM189"/>
      <c r="IHN189"/>
      <c r="IHO189"/>
      <c r="IHP189"/>
      <c r="IHQ189"/>
      <c r="IHR189"/>
      <c r="IHS189"/>
      <c r="IHT189"/>
      <c r="IHU189"/>
      <c r="IHV189"/>
      <c r="IHW189"/>
      <c r="IHX189"/>
      <c r="IHY189"/>
      <c r="IHZ189"/>
      <c r="IIA189"/>
      <c r="IIB189"/>
      <c r="IIC189"/>
      <c r="IID189"/>
      <c r="IIE189"/>
      <c r="IIF189"/>
      <c r="IIG189"/>
      <c r="IIH189"/>
      <c r="III189"/>
      <c r="IIJ189"/>
      <c r="IIK189"/>
      <c r="IIL189"/>
      <c r="IIM189"/>
      <c r="IIN189"/>
      <c r="IIO189"/>
      <c r="IIP189"/>
      <c r="IIQ189"/>
      <c r="IIR189"/>
      <c r="IIS189"/>
      <c r="IIT189"/>
      <c r="IIU189"/>
      <c r="IIV189"/>
      <c r="IIW189"/>
      <c r="IIX189"/>
      <c r="IIY189"/>
      <c r="IIZ189"/>
      <c r="IJA189"/>
      <c r="IJB189"/>
      <c r="IJC189"/>
      <c r="IJD189"/>
      <c r="IJE189"/>
      <c r="IJF189"/>
      <c r="IJG189"/>
      <c r="IJH189"/>
      <c r="IJI189"/>
      <c r="IJJ189"/>
      <c r="IJK189"/>
      <c r="IJL189"/>
      <c r="IJM189"/>
      <c r="IJN189"/>
      <c r="IJO189"/>
      <c r="IJP189"/>
      <c r="IJQ189"/>
      <c r="IJR189"/>
      <c r="IJS189"/>
      <c r="IJT189"/>
      <c r="IJU189"/>
      <c r="IJV189"/>
      <c r="IJW189"/>
      <c r="IJX189"/>
      <c r="IJY189"/>
      <c r="IJZ189"/>
      <c r="IKA189"/>
      <c r="IKB189"/>
      <c r="IKC189"/>
      <c r="IKD189"/>
      <c r="IKE189"/>
      <c r="IKF189"/>
      <c r="IKG189"/>
      <c r="IKH189"/>
      <c r="IKI189"/>
      <c r="IKJ189"/>
      <c r="IKK189"/>
      <c r="IKL189"/>
      <c r="IKM189"/>
      <c r="IKN189"/>
      <c r="IKO189"/>
      <c r="IKP189"/>
      <c r="IKQ189"/>
      <c r="IKR189"/>
      <c r="IKS189"/>
      <c r="IKT189"/>
      <c r="IKU189"/>
      <c r="IKV189"/>
      <c r="IKW189"/>
      <c r="IKX189"/>
      <c r="IKY189"/>
      <c r="IKZ189"/>
      <c r="ILA189"/>
      <c r="ILB189"/>
      <c r="ILC189"/>
      <c r="ILD189"/>
      <c r="ILE189"/>
      <c r="ILF189"/>
      <c r="ILG189"/>
      <c r="ILH189"/>
      <c r="ILI189"/>
      <c r="ILJ189"/>
      <c r="ILK189"/>
      <c r="ILL189"/>
      <c r="ILM189"/>
      <c r="ILN189"/>
      <c r="ILO189"/>
      <c r="ILP189"/>
      <c r="ILQ189"/>
      <c r="ILR189"/>
      <c r="ILS189"/>
      <c r="ILT189"/>
      <c r="ILU189"/>
      <c r="ILV189"/>
      <c r="ILW189"/>
      <c r="ILX189"/>
      <c r="ILY189"/>
      <c r="ILZ189"/>
      <c r="IMA189"/>
      <c r="IMB189"/>
      <c r="IMC189"/>
      <c r="IMD189"/>
      <c r="IME189"/>
      <c r="IMF189"/>
      <c r="IMG189"/>
      <c r="IMH189"/>
      <c r="IMI189"/>
      <c r="IMJ189"/>
      <c r="IMK189"/>
      <c r="IML189"/>
      <c r="IMM189"/>
      <c r="IMN189"/>
      <c r="IMO189"/>
      <c r="IMP189"/>
      <c r="IMQ189"/>
      <c r="IMR189"/>
      <c r="IMS189"/>
      <c r="IMT189"/>
      <c r="IMU189"/>
      <c r="IMV189"/>
      <c r="IMW189"/>
      <c r="IMX189"/>
      <c r="IMY189"/>
      <c r="IMZ189"/>
      <c r="INA189"/>
      <c r="INB189"/>
      <c r="INC189"/>
      <c r="IND189"/>
      <c r="INE189"/>
      <c r="INF189"/>
      <c r="ING189"/>
      <c r="INH189"/>
      <c r="INI189"/>
      <c r="INJ189"/>
      <c r="INK189"/>
      <c r="INL189"/>
      <c r="INM189"/>
      <c r="INN189"/>
      <c r="INO189"/>
      <c r="INP189"/>
      <c r="INQ189"/>
      <c r="INR189"/>
      <c r="INS189"/>
      <c r="INT189"/>
      <c r="INU189"/>
      <c r="INV189"/>
      <c r="INW189"/>
      <c r="INX189"/>
      <c r="INY189"/>
      <c r="INZ189"/>
      <c r="IOA189"/>
      <c r="IOB189"/>
      <c r="IOC189"/>
      <c r="IOD189"/>
      <c r="IOE189"/>
      <c r="IOF189"/>
      <c r="IOG189"/>
      <c r="IOH189"/>
      <c r="IOI189"/>
      <c r="IOJ189"/>
      <c r="IOK189"/>
      <c r="IOL189"/>
      <c r="IOM189"/>
      <c r="ION189"/>
      <c r="IOO189"/>
      <c r="IOP189"/>
      <c r="IOQ189"/>
      <c r="IOR189"/>
      <c r="IOS189"/>
      <c r="IOT189"/>
      <c r="IOU189"/>
      <c r="IOV189"/>
      <c r="IOW189"/>
      <c r="IOX189"/>
      <c r="IOY189"/>
      <c r="IOZ189"/>
      <c r="IPA189"/>
      <c r="IPB189"/>
      <c r="IPC189"/>
      <c r="IPD189"/>
      <c r="IPE189"/>
      <c r="IPF189"/>
      <c r="IPG189"/>
      <c r="IPH189"/>
      <c r="IPI189"/>
      <c r="IPJ189"/>
      <c r="IPK189"/>
      <c r="IPL189"/>
      <c r="IPM189"/>
      <c r="IPN189"/>
      <c r="IPO189"/>
      <c r="IPP189"/>
      <c r="IPQ189"/>
      <c r="IPR189"/>
      <c r="IPS189"/>
      <c r="IPT189"/>
      <c r="IPU189"/>
      <c r="IPV189"/>
      <c r="IPW189"/>
      <c r="IPX189"/>
      <c r="IPY189"/>
      <c r="IPZ189"/>
      <c r="IQA189"/>
      <c r="IQB189"/>
      <c r="IQC189"/>
      <c r="IQD189"/>
      <c r="IQE189"/>
      <c r="IQF189"/>
      <c r="IQG189"/>
      <c r="IQH189"/>
      <c r="IQI189"/>
      <c r="IQJ189"/>
      <c r="IQK189"/>
      <c r="IQL189"/>
      <c r="IQM189"/>
      <c r="IQN189"/>
      <c r="IQO189"/>
      <c r="IQP189"/>
      <c r="IQQ189"/>
      <c r="IQR189"/>
      <c r="IQS189"/>
      <c r="IQT189"/>
      <c r="IQU189"/>
      <c r="IQV189"/>
      <c r="IQW189"/>
      <c r="IQX189"/>
      <c r="IQY189"/>
      <c r="IQZ189"/>
      <c r="IRA189"/>
      <c r="IRB189"/>
      <c r="IRC189"/>
      <c r="IRD189"/>
      <c r="IRE189"/>
      <c r="IRF189"/>
      <c r="IRG189"/>
      <c r="IRH189"/>
      <c r="IRI189"/>
      <c r="IRJ189"/>
      <c r="IRK189"/>
      <c r="IRL189"/>
      <c r="IRM189"/>
      <c r="IRN189"/>
      <c r="IRO189"/>
      <c r="IRP189"/>
      <c r="IRQ189"/>
      <c r="IRR189"/>
      <c r="IRS189"/>
      <c r="IRT189"/>
      <c r="IRU189"/>
      <c r="IRV189"/>
      <c r="IRW189"/>
      <c r="IRX189"/>
      <c r="IRY189"/>
      <c r="IRZ189"/>
      <c r="ISA189"/>
      <c r="ISB189"/>
      <c r="ISC189"/>
      <c r="ISD189"/>
      <c r="ISE189"/>
      <c r="ISF189"/>
      <c r="ISG189"/>
      <c r="ISH189"/>
      <c r="ISI189"/>
      <c r="ISJ189"/>
      <c r="ISK189"/>
      <c r="ISL189"/>
      <c r="ISM189"/>
      <c r="ISN189"/>
      <c r="ISO189"/>
      <c r="ISP189"/>
      <c r="ISQ189"/>
      <c r="ISR189"/>
      <c r="ISS189"/>
      <c r="IST189"/>
      <c r="ISU189"/>
      <c r="ISV189"/>
      <c r="ISW189"/>
      <c r="ISX189"/>
      <c r="ISY189"/>
      <c r="ISZ189"/>
      <c r="ITA189"/>
      <c r="ITB189"/>
      <c r="ITC189"/>
      <c r="ITD189"/>
      <c r="ITE189"/>
      <c r="ITF189"/>
      <c r="ITG189"/>
      <c r="ITH189"/>
      <c r="ITI189"/>
      <c r="ITJ189"/>
      <c r="ITK189"/>
      <c r="ITL189"/>
      <c r="ITM189"/>
      <c r="ITN189"/>
      <c r="ITO189"/>
      <c r="ITP189"/>
      <c r="ITQ189"/>
      <c r="ITR189"/>
      <c r="ITS189"/>
      <c r="ITT189"/>
      <c r="ITU189"/>
      <c r="ITV189"/>
      <c r="ITW189"/>
      <c r="ITX189"/>
      <c r="ITY189"/>
      <c r="ITZ189"/>
      <c r="IUA189"/>
      <c r="IUB189"/>
      <c r="IUC189"/>
      <c r="IUD189"/>
      <c r="IUE189"/>
      <c r="IUF189"/>
      <c r="IUG189"/>
      <c r="IUH189"/>
      <c r="IUI189"/>
      <c r="IUJ189"/>
      <c r="IUK189"/>
      <c r="IUL189"/>
      <c r="IUM189"/>
      <c r="IUN189"/>
      <c r="IUO189"/>
      <c r="IUP189"/>
      <c r="IUQ189"/>
      <c r="IUR189"/>
      <c r="IUS189"/>
      <c r="IUT189"/>
      <c r="IUU189"/>
      <c r="IUV189"/>
      <c r="IUW189"/>
      <c r="IUX189"/>
      <c r="IUY189"/>
      <c r="IUZ189"/>
      <c r="IVA189"/>
      <c r="IVB189"/>
      <c r="IVC189"/>
      <c r="IVD189"/>
      <c r="IVE189"/>
      <c r="IVF189"/>
      <c r="IVG189"/>
      <c r="IVH189"/>
      <c r="IVI189"/>
      <c r="IVJ189"/>
      <c r="IVK189"/>
      <c r="IVL189"/>
      <c r="IVM189"/>
      <c r="IVN189"/>
      <c r="IVO189"/>
      <c r="IVP189"/>
      <c r="IVQ189"/>
      <c r="IVR189"/>
      <c r="IVS189"/>
      <c r="IVT189"/>
      <c r="IVU189"/>
      <c r="IVV189"/>
      <c r="IVW189"/>
      <c r="IVX189"/>
      <c r="IVY189"/>
      <c r="IVZ189"/>
      <c r="IWA189"/>
      <c r="IWB189"/>
      <c r="IWC189"/>
      <c r="IWD189"/>
      <c r="IWE189"/>
      <c r="IWF189"/>
      <c r="IWG189"/>
      <c r="IWH189"/>
      <c r="IWI189"/>
      <c r="IWJ189"/>
      <c r="IWK189"/>
      <c r="IWL189"/>
      <c r="IWM189"/>
      <c r="IWN189"/>
      <c r="IWO189"/>
      <c r="IWP189"/>
      <c r="IWQ189"/>
      <c r="IWR189"/>
      <c r="IWS189"/>
      <c r="IWT189"/>
      <c r="IWU189"/>
      <c r="IWV189"/>
      <c r="IWW189"/>
      <c r="IWX189"/>
      <c r="IWY189"/>
      <c r="IWZ189"/>
      <c r="IXA189"/>
      <c r="IXB189"/>
      <c r="IXC189"/>
      <c r="IXD189"/>
      <c r="IXE189"/>
      <c r="IXF189"/>
      <c r="IXG189"/>
      <c r="IXH189"/>
      <c r="IXI189"/>
      <c r="IXJ189"/>
      <c r="IXK189"/>
      <c r="IXL189"/>
      <c r="IXM189"/>
      <c r="IXN189"/>
      <c r="IXO189"/>
      <c r="IXP189"/>
      <c r="IXQ189"/>
      <c r="IXR189"/>
      <c r="IXS189"/>
      <c r="IXT189"/>
      <c r="IXU189"/>
      <c r="IXV189"/>
      <c r="IXW189"/>
      <c r="IXX189"/>
      <c r="IXY189"/>
      <c r="IXZ189"/>
      <c r="IYA189"/>
      <c r="IYB189"/>
      <c r="IYC189"/>
      <c r="IYD189"/>
      <c r="IYE189"/>
      <c r="IYF189"/>
      <c r="IYG189"/>
      <c r="IYH189"/>
      <c r="IYI189"/>
      <c r="IYJ189"/>
      <c r="IYK189"/>
      <c r="IYL189"/>
      <c r="IYM189"/>
      <c r="IYN189"/>
      <c r="IYO189"/>
      <c r="IYP189"/>
      <c r="IYQ189"/>
      <c r="IYR189"/>
      <c r="IYS189"/>
      <c r="IYT189"/>
      <c r="IYU189"/>
      <c r="IYV189"/>
      <c r="IYW189"/>
      <c r="IYX189"/>
      <c r="IYY189"/>
      <c r="IYZ189"/>
      <c r="IZA189"/>
      <c r="IZB189"/>
      <c r="IZC189"/>
      <c r="IZD189"/>
      <c r="IZE189"/>
      <c r="IZF189"/>
      <c r="IZG189"/>
      <c r="IZH189"/>
      <c r="IZI189"/>
      <c r="IZJ189"/>
      <c r="IZK189"/>
      <c r="IZL189"/>
      <c r="IZM189"/>
      <c r="IZN189"/>
      <c r="IZO189"/>
      <c r="IZP189"/>
      <c r="IZQ189"/>
      <c r="IZR189"/>
      <c r="IZS189"/>
      <c r="IZT189"/>
      <c r="IZU189"/>
      <c r="IZV189"/>
      <c r="IZW189"/>
      <c r="IZX189"/>
      <c r="IZY189"/>
      <c r="IZZ189"/>
      <c r="JAA189"/>
      <c r="JAB189"/>
      <c r="JAC189"/>
      <c r="JAD189"/>
      <c r="JAE189"/>
      <c r="JAF189"/>
      <c r="JAG189"/>
      <c r="JAH189"/>
      <c r="JAI189"/>
      <c r="JAJ189"/>
      <c r="JAK189"/>
      <c r="JAL189"/>
      <c r="JAM189"/>
      <c r="JAN189"/>
      <c r="JAO189"/>
      <c r="JAP189"/>
      <c r="JAQ189"/>
      <c r="JAR189"/>
      <c r="JAS189"/>
      <c r="JAT189"/>
      <c r="JAU189"/>
      <c r="JAV189"/>
      <c r="JAW189"/>
      <c r="JAX189"/>
      <c r="JAY189"/>
      <c r="JAZ189"/>
      <c r="JBA189"/>
      <c r="JBB189"/>
      <c r="JBC189"/>
      <c r="JBD189"/>
      <c r="JBE189"/>
      <c r="JBF189"/>
      <c r="JBG189"/>
      <c r="JBH189"/>
      <c r="JBI189"/>
      <c r="JBJ189"/>
      <c r="JBK189"/>
      <c r="JBL189"/>
      <c r="JBM189"/>
      <c r="JBN189"/>
      <c r="JBO189"/>
      <c r="JBP189"/>
      <c r="JBQ189"/>
      <c r="JBR189"/>
      <c r="JBS189"/>
      <c r="JBT189"/>
      <c r="JBU189"/>
      <c r="JBV189"/>
      <c r="JBW189"/>
      <c r="JBX189"/>
      <c r="JBY189"/>
      <c r="JBZ189"/>
      <c r="JCA189"/>
      <c r="JCB189"/>
      <c r="JCC189"/>
      <c r="JCD189"/>
      <c r="JCE189"/>
      <c r="JCF189"/>
      <c r="JCG189"/>
      <c r="JCH189"/>
      <c r="JCI189"/>
      <c r="JCJ189"/>
      <c r="JCK189"/>
      <c r="JCL189"/>
      <c r="JCM189"/>
      <c r="JCN189"/>
      <c r="JCO189"/>
      <c r="JCP189"/>
      <c r="JCQ189"/>
      <c r="JCR189"/>
      <c r="JCS189"/>
      <c r="JCT189"/>
      <c r="JCU189"/>
      <c r="JCV189"/>
      <c r="JCW189"/>
      <c r="JCX189"/>
      <c r="JCY189"/>
      <c r="JCZ189"/>
      <c r="JDA189"/>
      <c r="JDB189"/>
      <c r="JDC189"/>
      <c r="JDD189"/>
      <c r="JDE189"/>
      <c r="JDF189"/>
      <c r="JDG189"/>
      <c r="JDH189"/>
      <c r="JDI189"/>
      <c r="JDJ189"/>
      <c r="JDK189"/>
      <c r="JDL189"/>
      <c r="JDM189"/>
      <c r="JDN189"/>
      <c r="JDO189"/>
      <c r="JDP189"/>
      <c r="JDQ189"/>
      <c r="JDR189"/>
      <c r="JDS189"/>
      <c r="JDT189"/>
      <c r="JDU189"/>
      <c r="JDV189"/>
      <c r="JDW189"/>
      <c r="JDX189"/>
      <c r="JDY189"/>
      <c r="JDZ189"/>
      <c r="JEA189"/>
      <c r="JEB189"/>
      <c r="JEC189"/>
      <c r="JED189"/>
      <c r="JEE189"/>
      <c r="JEF189"/>
      <c r="JEG189"/>
      <c r="JEH189"/>
      <c r="JEI189"/>
      <c r="JEJ189"/>
      <c r="JEK189"/>
      <c r="JEL189"/>
      <c r="JEM189"/>
      <c r="JEN189"/>
      <c r="JEO189"/>
      <c r="JEP189"/>
      <c r="JEQ189"/>
      <c r="JER189"/>
      <c r="JES189"/>
      <c r="JET189"/>
      <c r="JEU189"/>
      <c r="JEV189"/>
      <c r="JEW189"/>
      <c r="JEX189"/>
      <c r="JEY189"/>
      <c r="JEZ189"/>
      <c r="JFA189"/>
      <c r="JFB189"/>
      <c r="JFC189"/>
      <c r="JFD189"/>
      <c r="JFE189"/>
      <c r="JFF189"/>
      <c r="JFG189"/>
      <c r="JFH189"/>
      <c r="JFI189"/>
      <c r="JFJ189"/>
      <c r="JFK189"/>
      <c r="JFL189"/>
      <c r="JFM189"/>
      <c r="JFN189"/>
      <c r="JFO189"/>
      <c r="JFP189"/>
      <c r="JFQ189"/>
      <c r="JFR189"/>
      <c r="JFS189"/>
      <c r="JFT189"/>
      <c r="JFU189"/>
      <c r="JFV189"/>
      <c r="JFW189"/>
      <c r="JFX189"/>
      <c r="JFY189"/>
      <c r="JFZ189"/>
      <c r="JGA189"/>
      <c r="JGB189"/>
      <c r="JGC189"/>
      <c r="JGD189"/>
      <c r="JGE189"/>
      <c r="JGF189"/>
      <c r="JGG189"/>
      <c r="JGH189"/>
      <c r="JGI189"/>
      <c r="JGJ189"/>
      <c r="JGK189"/>
      <c r="JGL189"/>
      <c r="JGM189"/>
      <c r="JGN189"/>
      <c r="JGO189"/>
      <c r="JGP189"/>
      <c r="JGQ189"/>
      <c r="JGR189"/>
      <c r="JGS189"/>
      <c r="JGT189"/>
      <c r="JGU189"/>
      <c r="JGV189"/>
      <c r="JGW189"/>
      <c r="JGX189"/>
      <c r="JGY189"/>
      <c r="JGZ189"/>
      <c r="JHA189"/>
      <c r="JHB189"/>
      <c r="JHC189"/>
      <c r="JHD189"/>
      <c r="JHE189"/>
      <c r="JHF189"/>
      <c r="JHG189"/>
      <c r="JHH189"/>
      <c r="JHI189"/>
      <c r="JHJ189"/>
      <c r="JHK189"/>
      <c r="JHL189"/>
      <c r="JHM189"/>
      <c r="JHN189"/>
      <c r="JHO189"/>
      <c r="JHP189"/>
      <c r="JHQ189"/>
      <c r="JHR189"/>
      <c r="JHS189"/>
      <c r="JHT189"/>
      <c r="JHU189"/>
      <c r="JHV189"/>
      <c r="JHW189"/>
      <c r="JHX189"/>
      <c r="JHY189"/>
      <c r="JHZ189"/>
      <c r="JIA189"/>
      <c r="JIB189"/>
      <c r="JIC189"/>
      <c r="JID189"/>
      <c r="JIE189"/>
      <c r="JIF189"/>
      <c r="JIG189"/>
      <c r="JIH189"/>
      <c r="JII189"/>
      <c r="JIJ189"/>
      <c r="JIK189"/>
      <c r="JIL189"/>
      <c r="JIM189"/>
      <c r="JIN189"/>
      <c r="JIO189"/>
      <c r="JIP189"/>
      <c r="JIQ189"/>
      <c r="JIR189"/>
      <c r="JIS189"/>
      <c r="JIT189"/>
      <c r="JIU189"/>
      <c r="JIV189"/>
      <c r="JIW189"/>
      <c r="JIX189"/>
      <c r="JIY189"/>
      <c r="JIZ189"/>
      <c r="JJA189"/>
      <c r="JJB189"/>
      <c r="JJC189"/>
      <c r="JJD189"/>
      <c r="JJE189"/>
      <c r="JJF189"/>
      <c r="JJG189"/>
      <c r="JJH189"/>
      <c r="JJI189"/>
      <c r="JJJ189"/>
      <c r="JJK189"/>
      <c r="JJL189"/>
      <c r="JJM189"/>
      <c r="JJN189"/>
      <c r="JJO189"/>
      <c r="JJP189"/>
      <c r="JJQ189"/>
      <c r="JJR189"/>
      <c r="JJS189"/>
      <c r="JJT189"/>
      <c r="JJU189"/>
      <c r="JJV189"/>
      <c r="JJW189"/>
      <c r="JJX189"/>
      <c r="JJY189"/>
      <c r="JJZ189"/>
      <c r="JKA189"/>
      <c r="JKB189"/>
      <c r="JKC189"/>
      <c r="JKD189"/>
      <c r="JKE189"/>
      <c r="JKF189"/>
      <c r="JKG189"/>
      <c r="JKH189"/>
      <c r="JKI189"/>
      <c r="JKJ189"/>
      <c r="JKK189"/>
      <c r="JKL189"/>
      <c r="JKM189"/>
      <c r="JKN189"/>
      <c r="JKO189"/>
      <c r="JKP189"/>
      <c r="JKQ189"/>
      <c r="JKR189"/>
      <c r="JKS189"/>
      <c r="JKT189"/>
      <c r="JKU189"/>
      <c r="JKV189"/>
      <c r="JKW189"/>
      <c r="JKX189"/>
      <c r="JKY189"/>
      <c r="JKZ189"/>
      <c r="JLA189"/>
      <c r="JLB189"/>
      <c r="JLC189"/>
      <c r="JLD189"/>
      <c r="JLE189"/>
      <c r="JLF189"/>
      <c r="JLG189"/>
      <c r="JLH189"/>
      <c r="JLI189"/>
      <c r="JLJ189"/>
      <c r="JLK189"/>
      <c r="JLL189"/>
      <c r="JLM189"/>
      <c r="JLN189"/>
      <c r="JLO189"/>
      <c r="JLP189"/>
      <c r="JLQ189"/>
      <c r="JLR189"/>
      <c r="JLS189"/>
      <c r="JLT189"/>
      <c r="JLU189"/>
      <c r="JLV189"/>
      <c r="JLW189"/>
      <c r="JLX189"/>
      <c r="JLY189"/>
      <c r="JLZ189"/>
      <c r="JMA189"/>
      <c r="JMB189"/>
      <c r="JMC189"/>
      <c r="JMD189"/>
      <c r="JME189"/>
      <c r="JMF189"/>
      <c r="JMG189"/>
      <c r="JMH189"/>
      <c r="JMI189"/>
      <c r="JMJ189"/>
      <c r="JMK189"/>
      <c r="JML189"/>
      <c r="JMM189"/>
      <c r="JMN189"/>
      <c r="JMO189"/>
      <c r="JMP189"/>
      <c r="JMQ189"/>
      <c r="JMR189"/>
      <c r="JMS189"/>
      <c r="JMT189"/>
      <c r="JMU189"/>
      <c r="JMV189"/>
      <c r="JMW189"/>
      <c r="JMX189"/>
      <c r="JMY189"/>
      <c r="JMZ189"/>
      <c r="JNA189"/>
      <c r="JNB189"/>
      <c r="JNC189"/>
      <c r="JND189"/>
      <c r="JNE189"/>
      <c r="JNF189"/>
      <c r="JNG189"/>
      <c r="JNH189"/>
      <c r="JNI189"/>
      <c r="JNJ189"/>
      <c r="JNK189"/>
      <c r="JNL189"/>
      <c r="JNM189"/>
      <c r="JNN189"/>
      <c r="JNO189"/>
      <c r="JNP189"/>
      <c r="JNQ189"/>
      <c r="JNR189"/>
      <c r="JNS189"/>
      <c r="JNT189"/>
      <c r="JNU189"/>
      <c r="JNV189"/>
      <c r="JNW189"/>
      <c r="JNX189"/>
      <c r="JNY189"/>
      <c r="JNZ189"/>
      <c r="JOA189"/>
      <c r="JOB189"/>
      <c r="JOC189"/>
      <c r="JOD189"/>
      <c r="JOE189"/>
      <c r="JOF189"/>
      <c r="JOG189"/>
      <c r="JOH189"/>
      <c r="JOI189"/>
      <c r="JOJ189"/>
      <c r="JOK189"/>
      <c r="JOL189"/>
      <c r="JOM189"/>
      <c r="JON189"/>
      <c r="JOO189"/>
      <c r="JOP189"/>
      <c r="JOQ189"/>
      <c r="JOR189"/>
      <c r="JOS189"/>
      <c r="JOT189"/>
      <c r="JOU189"/>
      <c r="JOV189"/>
      <c r="JOW189"/>
      <c r="JOX189"/>
      <c r="JOY189"/>
      <c r="JOZ189"/>
      <c r="JPA189"/>
      <c r="JPB189"/>
      <c r="JPC189"/>
      <c r="JPD189"/>
      <c r="JPE189"/>
      <c r="JPF189"/>
      <c r="JPG189"/>
      <c r="JPH189"/>
      <c r="JPI189"/>
      <c r="JPJ189"/>
      <c r="JPK189"/>
      <c r="JPL189"/>
      <c r="JPM189"/>
      <c r="JPN189"/>
      <c r="JPO189"/>
      <c r="JPP189"/>
      <c r="JPQ189"/>
      <c r="JPR189"/>
      <c r="JPS189"/>
      <c r="JPT189"/>
      <c r="JPU189"/>
      <c r="JPV189"/>
      <c r="JPW189"/>
      <c r="JPX189"/>
      <c r="JPY189"/>
      <c r="JPZ189"/>
      <c r="JQA189"/>
      <c r="JQB189"/>
      <c r="JQC189"/>
      <c r="JQD189"/>
      <c r="JQE189"/>
      <c r="JQF189"/>
      <c r="JQG189"/>
      <c r="JQH189"/>
      <c r="JQI189"/>
      <c r="JQJ189"/>
      <c r="JQK189"/>
      <c r="JQL189"/>
      <c r="JQM189"/>
      <c r="JQN189"/>
      <c r="JQO189"/>
      <c r="JQP189"/>
      <c r="JQQ189"/>
      <c r="JQR189"/>
      <c r="JQS189"/>
      <c r="JQT189"/>
      <c r="JQU189"/>
      <c r="JQV189"/>
      <c r="JQW189"/>
      <c r="JQX189"/>
      <c r="JQY189"/>
      <c r="JQZ189"/>
      <c r="JRA189"/>
      <c r="JRB189"/>
      <c r="JRC189"/>
      <c r="JRD189"/>
      <c r="JRE189"/>
      <c r="JRF189"/>
      <c r="JRG189"/>
      <c r="JRH189"/>
      <c r="JRI189"/>
      <c r="JRJ189"/>
      <c r="JRK189"/>
      <c r="JRL189"/>
      <c r="JRM189"/>
      <c r="JRN189"/>
      <c r="JRO189"/>
      <c r="JRP189"/>
      <c r="JRQ189"/>
      <c r="JRR189"/>
      <c r="JRS189"/>
      <c r="JRT189"/>
      <c r="JRU189"/>
      <c r="JRV189"/>
      <c r="JRW189"/>
      <c r="JRX189"/>
      <c r="JRY189"/>
      <c r="JRZ189"/>
      <c r="JSA189"/>
      <c r="JSB189"/>
      <c r="JSC189"/>
      <c r="JSD189"/>
      <c r="JSE189"/>
      <c r="JSF189"/>
      <c r="JSG189"/>
      <c r="JSH189"/>
      <c r="JSI189"/>
      <c r="JSJ189"/>
      <c r="JSK189"/>
      <c r="JSL189"/>
      <c r="JSM189"/>
      <c r="JSN189"/>
      <c r="JSO189"/>
      <c r="JSP189"/>
      <c r="JSQ189"/>
      <c r="JSR189"/>
      <c r="JSS189"/>
      <c r="JST189"/>
      <c r="JSU189"/>
      <c r="JSV189"/>
      <c r="JSW189"/>
      <c r="JSX189"/>
      <c r="JSY189"/>
      <c r="JSZ189"/>
      <c r="JTA189"/>
      <c r="JTB189"/>
      <c r="JTC189"/>
      <c r="JTD189"/>
      <c r="JTE189"/>
      <c r="JTF189"/>
      <c r="JTG189"/>
      <c r="JTH189"/>
      <c r="JTI189"/>
      <c r="JTJ189"/>
      <c r="JTK189"/>
      <c r="JTL189"/>
      <c r="JTM189"/>
      <c r="JTN189"/>
      <c r="JTO189"/>
      <c r="JTP189"/>
      <c r="JTQ189"/>
      <c r="JTR189"/>
      <c r="JTS189"/>
      <c r="JTT189"/>
      <c r="JTU189"/>
      <c r="JTV189"/>
      <c r="JTW189"/>
      <c r="JTX189"/>
      <c r="JTY189"/>
      <c r="JTZ189"/>
      <c r="JUA189"/>
      <c r="JUB189"/>
      <c r="JUC189"/>
      <c r="JUD189"/>
      <c r="JUE189"/>
      <c r="JUF189"/>
      <c r="JUG189"/>
      <c r="JUH189"/>
      <c r="JUI189"/>
      <c r="JUJ189"/>
      <c r="JUK189"/>
      <c r="JUL189"/>
      <c r="JUM189"/>
      <c r="JUN189"/>
      <c r="JUO189"/>
      <c r="JUP189"/>
      <c r="JUQ189"/>
      <c r="JUR189"/>
      <c r="JUS189"/>
      <c r="JUT189"/>
      <c r="JUU189"/>
      <c r="JUV189"/>
      <c r="JUW189"/>
      <c r="JUX189"/>
      <c r="JUY189"/>
      <c r="JUZ189"/>
      <c r="JVA189"/>
      <c r="JVB189"/>
      <c r="JVC189"/>
      <c r="JVD189"/>
      <c r="JVE189"/>
      <c r="JVF189"/>
      <c r="JVG189"/>
      <c r="JVH189"/>
      <c r="JVI189"/>
      <c r="JVJ189"/>
      <c r="JVK189"/>
      <c r="JVL189"/>
      <c r="JVM189"/>
      <c r="JVN189"/>
      <c r="JVO189"/>
      <c r="JVP189"/>
      <c r="JVQ189"/>
      <c r="JVR189"/>
      <c r="JVS189"/>
      <c r="JVT189"/>
      <c r="JVU189"/>
      <c r="JVV189"/>
      <c r="JVW189"/>
      <c r="JVX189"/>
      <c r="JVY189"/>
      <c r="JVZ189"/>
      <c r="JWA189"/>
      <c r="JWB189"/>
      <c r="JWC189"/>
      <c r="JWD189"/>
      <c r="JWE189"/>
      <c r="JWF189"/>
      <c r="JWG189"/>
      <c r="JWH189"/>
      <c r="JWI189"/>
      <c r="JWJ189"/>
      <c r="JWK189"/>
      <c r="JWL189"/>
      <c r="JWM189"/>
      <c r="JWN189"/>
      <c r="JWO189"/>
      <c r="JWP189"/>
      <c r="JWQ189"/>
      <c r="JWR189"/>
      <c r="JWS189"/>
      <c r="JWT189"/>
      <c r="JWU189"/>
      <c r="JWV189"/>
      <c r="JWW189"/>
      <c r="JWX189"/>
      <c r="JWY189"/>
      <c r="JWZ189"/>
      <c r="JXA189"/>
      <c r="JXB189"/>
      <c r="JXC189"/>
      <c r="JXD189"/>
      <c r="JXE189"/>
      <c r="JXF189"/>
      <c r="JXG189"/>
      <c r="JXH189"/>
      <c r="JXI189"/>
      <c r="JXJ189"/>
      <c r="JXK189"/>
      <c r="JXL189"/>
      <c r="JXM189"/>
      <c r="JXN189"/>
      <c r="JXO189"/>
      <c r="JXP189"/>
      <c r="JXQ189"/>
      <c r="JXR189"/>
      <c r="JXS189"/>
      <c r="JXT189"/>
      <c r="JXU189"/>
      <c r="JXV189"/>
      <c r="JXW189"/>
      <c r="JXX189"/>
      <c r="JXY189"/>
      <c r="JXZ189"/>
      <c r="JYA189"/>
      <c r="JYB189"/>
      <c r="JYC189"/>
      <c r="JYD189"/>
      <c r="JYE189"/>
      <c r="JYF189"/>
      <c r="JYG189"/>
      <c r="JYH189"/>
      <c r="JYI189"/>
      <c r="JYJ189"/>
      <c r="JYK189"/>
      <c r="JYL189"/>
      <c r="JYM189"/>
      <c r="JYN189"/>
      <c r="JYO189"/>
      <c r="JYP189"/>
      <c r="JYQ189"/>
      <c r="JYR189"/>
      <c r="JYS189"/>
      <c r="JYT189"/>
      <c r="JYU189"/>
      <c r="JYV189"/>
      <c r="JYW189"/>
      <c r="JYX189"/>
      <c r="JYY189"/>
      <c r="JYZ189"/>
      <c r="JZA189"/>
      <c r="JZB189"/>
      <c r="JZC189"/>
      <c r="JZD189"/>
      <c r="JZE189"/>
      <c r="JZF189"/>
      <c r="JZG189"/>
      <c r="JZH189"/>
      <c r="JZI189"/>
      <c r="JZJ189"/>
      <c r="JZK189"/>
      <c r="JZL189"/>
      <c r="JZM189"/>
      <c r="JZN189"/>
      <c r="JZO189"/>
      <c r="JZP189"/>
      <c r="JZQ189"/>
      <c r="JZR189"/>
      <c r="JZS189"/>
      <c r="JZT189"/>
      <c r="JZU189"/>
      <c r="JZV189"/>
      <c r="JZW189"/>
      <c r="JZX189"/>
      <c r="JZY189"/>
      <c r="JZZ189"/>
      <c r="KAA189"/>
      <c r="KAB189"/>
      <c r="KAC189"/>
      <c r="KAD189"/>
      <c r="KAE189"/>
      <c r="KAF189"/>
      <c r="KAG189"/>
      <c r="KAH189"/>
      <c r="KAI189"/>
      <c r="KAJ189"/>
      <c r="KAK189"/>
      <c r="KAL189"/>
      <c r="KAM189"/>
      <c r="KAN189"/>
      <c r="KAO189"/>
      <c r="KAP189"/>
      <c r="KAQ189"/>
      <c r="KAR189"/>
      <c r="KAS189"/>
      <c r="KAT189"/>
      <c r="KAU189"/>
      <c r="KAV189"/>
      <c r="KAW189"/>
      <c r="KAX189"/>
      <c r="KAY189"/>
      <c r="KAZ189"/>
      <c r="KBA189"/>
      <c r="KBB189"/>
      <c r="KBC189"/>
      <c r="KBD189"/>
      <c r="KBE189"/>
      <c r="KBF189"/>
      <c r="KBG189"/>
      <c r="KBH189"/>
      <c r="KBI189"/>
      <c r="KBJ189"/>
      <c r="KBK189"/>
      <c r="KBL189"/>
      <c r="KBM189"/>
      <c r="KBN189"/>
      <c r="KBO189"/>
      <c r="KBP189"/>
      <c r="KBQ189"/>
      <c r="KBR189"/>
      <c r="KBS189"/>
      <c r="KBT189"/>
      <c r="KBU189"/>
      <c r="KBV189"/>
      <c r="KBW189"/>
      <c r="KBX189"/>
      <c r="KBY189"/>
      <c r="KBZ189"/>
      <c r="KCA189"/>
      <c r="KCB189"/>
      <c r="KCC189"/>
      <c r="KCD189"/>
      <c r="KCE189"/>
      <c r="KCF189"/>
      <c r="KCG189"/>
      <c r="KCH189"/>
      <c r="KCI189"/>
      <c r="KCJ189"/>
      <c r="KCK189"/>
      <c r="KCL189"/>
      <c r="KCM189"/>
      <c r="KCN189"/>
      <c r="KCO189"/>
      <c r="KCP189"/>
      <c r="KCQ189"/>
      <c r="KCR189"/>
      <c r="KCS189"/>
      <c r="KCT189"/>
      <c r="KCU189"/>
      <c r="KCV189"/>
      <c r="KCW189"/>
      <c r="KCX189"/>
      <c r="KCY189"/>
      <c r="KCZ189"/>
      <c r="KDA189"/>
      <c r="KDB189"/>
      <c r="KDC189"/>
      <c r="KDD189"/>
      <c r="KDE189"/>
      <c r="KDF189"/>
      <c r="KDG189"/>
      <c r="KDH189"/>
      <c r="KDI189"/>
      <c r="KDJ189"/>
      <c r="KDK189"/>
      <c r="KDL189"/>
      <c r="KDM189"/>
      <c r="KDN189"/>
      <c r="KDO189"/>
      <c r="KDP189"/>
      <c r="KDQ189"/>
      <c r="KDR189"/>
      <c r="KDS189"/>
      <c r="KDT189"/>
      <c r="KDU189"/>
      <c r="KDV189"/>
      <c r="KDW189"/>
      <c r="KDX189"/>
      <c r="KDY189"/>
      <c r="KDZ189"/>
      <c r="KEA189"/>
      <c r="KEB189"/>
      <c r="KEC189"/>
      <c r="KED189"/>
      <c r="KEE189"/>
      <c r="KEF189"/>
      <c r="KEG189"/>
      <c r="KEH189"/>
      <c r="KEI189"/>
      <c r="KEJ189"/>
      <c r="KEK189"/>
      <c r="KEL189"/>
      <c r="KEM189"/>
      <c r="KEN189"/>
      <c r="KEO189"/>
      <c r="KEP189"/>
      <c r="KEQ189"/>
      <c r="KER189"/>
      <c r="KES189"/>
      <c r="KET189"/>
      <c r="KEU189"/>
      <c r="KEV189"/>
      <c r="KEW189"/>
      <c r="KEX189"/>
      <c r="KEY189"/>
      <c r="KEZ189"/>
      <c r="KFA189"/>
      <c r="KFB189"/>
      <c r="KFC189"/>
      <c r="KFD189"/>
      <c r="KFE189"/>
      <c r="KFF189"/>
      <c r="KFG189"/>
      <c r="KFH189"/>
      <c r="KFI189"/>
      <c r="KFJ189"/>
      <c r="KFK189"/>
      <c r="KFL189"/>
      <c r="KFM189"/>
      <c r="KFN189"/>
      <c r="KFO189"/>
      <c r="KFP189"/>
      <c r="KFQ189"/>
      <c r="KFR189"/>
      <c r="KFS189"/>
      <c r="KFT189"/>
      <c r="KFU189"/>
      <c r="KFV189"/>
      <c r="KFW189"/>
      <c r="KFX189"/>
      <c r="KFY189"/>
      <c r="KFZ189"/>
      <c r="KGA189"/>
      <c r="KGB189"/>
      <c r="KGC189"/>
      <c r="KGD189"/>
      <c r="KGE189"/>
      <c r="KGF189"/>
      <c r="KGG189"/>
      <c r="KGH189"/>
      <c r="KGI189"/>
      <c r="KGJ189"/>
      <c r="KGK189"/>
      <c r="KGL189"/>
      <c r="KGM189"/>
      <c r="KGN189"/>
      <c r="KGO189"/>
      <c r="KGP189"/>
      <c r="KGQ189"/>
      <c r="KGR189"/>
      <c r="KGS189"/>
      <c r="KGT189"/>
      <c r="KGU189"/>
      <c r="KGV189"/>
      <c r="KGW189"/>
      <c r="KGX189"/>
      <c r="KGY189"/>
      <c r="KGZ189"/>
      <c r="KHA189"/>
      <c r="KHB189"/>
      <c r="KHC189"/>
      <c r="KHD189"/>
      <c r="KHE189"/>
      <c r="KHF189"/>
      <c r="KHG189"/>
      <c r="KHH189"/>
      <c r="KHI189"/>
      <c r="KHJ189"/>
      <c r="KHK189"/>
      <c r="KHL189"/>
      <c r="KHM189"/>
      <c r="KHN189"/>
      <c r="KHO189"/>
      <c r="KHP189"/>
      <c r="KHQ189"/>
      <c r="KHR189"/>
      <c r="KHS189"/>
      <c r="KHT189"/>
      <c r="KHU189"/>
      <c r="KHV189"/>
      <c r="KHW189"/>
      <c r="KHX189"/>
      <c r="KHY189"/>
      <c r="KHZ189"/>
      <c r="KIA189"/>
      <c r="KIB189"/>
      <c r="KIC189"/>
      <c r="KID189"/>
      <c r="KIE189"/>
      <c r="KIF189"/>
      <c r="KIG189"/>
      <c r="KIH189"/>
      <c r="KII189"/>
      <c r="KIJ189"/>
      <c r="KIK189"/>
      <c r="KIL189"/>
      <c r="KIM189"/>
      <c r="KIN189"/>
      <c r="KIO189"/>
      <c r="KIP189"/>
      <c r="KIQ189"/>
      <c r="KIR189"/>
      <c r="KIS189"/>
      <c r="KIT189"/>
      <c r="KIU189"/>
      <c r="KIV189"/>
      <c r="KIW189"/>
      <c r="KIX189"/>
      <c r="KIY189"/>
      <c r="KIZ189"/>
      <c r="KJA189"/>
      <c r="KJB189"/>
      <c r="KJC189"/>
      <c r="KJD189"/>
      <c r="KJE189"/>
      <c r="KJF189"/>
      <c r="KJG189"/>
      <c r="KJH189"/>
      <c r="KJI189"/>
      <c r="KJJ189"/>
      <c r="KJK189"/>
      <c r="KJL189"/>
      <c r="KJM189"/>
      <c r="KJN189"/>
      <c r="KJO189"/>
      <c r="KJP189"/>
      <c r="KJQ189"/>
      <c r="KJR189"/>
      <c r="KJS189"/>
      <c r="KJT189"/>
      <c r="KJU189"/>
      <c r="KJV189"/>
      <c r="KJW189"/>
      <c r="KJX189"/>
      <c r="KJY189"/>
      <c r="KJZ189"/>
      <c r="KKA189"/>
      <c r="KKB189"/>
      <c r="KKC189"/>
      <c r="KKD189"/>
      <c r="KKE189"/>
      <c r="KKF189"/>
      <c r="KKG189"/>
      <c r="KKH189"/>
      <c r="KKI189"/>
      <c r="KKJ189"/>
      <c r="KKK189"/>
      <c r="KKL189"/>
      <c r="KKM189"/>
      <c r="KKN189"/>
      <c r="KKO189"/>
      <c r="KKP189"/>
      <c r="KKQ189"/>
      <c r="KKR189"/>
      <c r="KKS189"/>
      <c r="KKT189"/>
      <c r="KKU189"/>
      <c r="KKV189"/>
      <c r="KKW189"/>
      <c r="KKX189"/>
      <c r="KKY189"/>
      <c r="KKZ189"/>
      <c r="KLA189"/>
      <c r="KLB189"/>
      <c r="KLC189"/>
      <c r="KLD189"/>
      <c r="KLE189"/>
      <c r="KLF189"/>
      <c r="KLG189"/>
      <c r="KLH189"/>
      <c r="KLI189"/>
      <c r="KLJ189"/>
      <c r="KLK189"/>
      <c r="KLL189"/>
      <c r="KLM189"/>
      <c r="KLN189"/>
      <c r="KLO189"/>
      <c r="KLP189"/>
      <c r="KLQ189"/>
      <c r="KLR189"/>
      <c r="KLS189"/>
      <c r="KLT189"/>
      <c r="KLU189"/>
      <c r="KLV189"/>
      <c r="KLW189"/>
      <c r="KLX189"/>
      <c r="KLY189"/>
      <c r="KLZ189"/>
      <c r="KMA189"/>
      <c r="KMB189"/>
      <c r="KMC189"/>
      <c r="KMD189"/>
      <c r="KME189"/>
      <c r="KMF189"/>
      <c r="KMG189"/>
      <c r="KMH189"/>
      <c r="KMI189"/>
      <c r="KMJ189"/>
      <c r="KMK189"/>
      <c r="KML189"/>
      <c r="KMM189"/>
      <c r="KMN189"/>
      <c r="KMO189"/>
      <c r="KMP189"/>
      <c r="KMQ189"/>
      <c r="KMR189"/>
      <c r="KMS189"/>
      <c r="KMT189"/>
      <c r="KMU189"/>
      <c r="KMV189"/>
      <c r="KMW189"/>
      <c r="KMX189"/>
      <c r="KMY189"/>
      <c r="KMZ189"/>
      <c r="KNA189"/>
      <c r="KNB189"/>
      <c r="KNC189"/>
      <c r="KND189"/>
      <c r="KNE189"/>
      <c r="KNF189"/>
      <c r="KNG189"/>
      <c r="KNH189"/>
      <c r="KNI189"/>
      <c r="KNJ189"/>
      <c r="KNK189"/>
      <c r="KNL189"/>
      <c r="KNM189"/>
      <c r="KNN189"/>
      <c r="KNO189"/>
      <c r="KNP189"/>
      <c r="KNQ189"/>
      <c r="KNR189"/>
      <c r="KNS189"/>
      <c r="KNT189"/>
      <c r="KNU189"/>
      <c r="KNV189"/>
      <c r="KNW189"/>
      <c r="KNX189"/>
      <c r="KNY189"/>
      <c r="KNZ189"/>
      <c r="KOA189"/>
      <c r="KOB189"/>
      <c r="KOC189"/>
      <c r="KOD189"/>
      <c r="KOE189"/>
      <c r="KOF189"/>
      <c r="KOG189"/>
      <c r="KOH189"/>
      <c r="KOI189"/>
      <c r="KOJ189"/>
      <c r="KOK189"/>
      <c r="KOL189"/>
      <c r="KOM189"/>
      <c r="KON189"/>
      <c r="KOO189"/>
      <c r="KOP189"/>
      <c r="KOQ189"/>
      <c r="KOR189"/>
      <c r="KOS189"/>
      <c r="KOT189"/>
      <c r="KOU189"/>
      <c r="KOV189"/>
      <c r="KOW189"/>
      <c r="KOX189"/>
      <c r="KOY189"/>
      <c r="KOZ189"/>
      <c r="KPA189"/>
      <c r="KPB189"/>
      <c r="KPC189"/>
      <c r="KPD189"/>
      <c r="KPE189"/>
      <c r="KPF189"/>
      <c r="KPG189"/>
      <c r="KPH189"/>
      <c r="KPI189"/>
      <c r="KPJ189"/>
      <c r="KPK189"/>
      <c r="KPL189"/>
      <c r="KPM189"/>
      <c r="KPN189"/>
      <c r="KPO189"/>
      <c r="KPP189"/>
      <c r="KPQ189"/>
      <c r="KPR189"/>
      <c r="KPS189"/>
      <c r="KPT189"/>
      <c r="KPU189"/>
      <c r="KPV189"/>
      <c r="KPW189"/>
      <c r="KPX189"/>
      <c r="KPY189"/>
      <c r="KPZ189"/>
      <c r="KQA189"/>
      <c r="KQB189"/>
      <c r="KQC189"/>
      <c r="KQD189"/>
      <c r="KQE189"/>
      <c r="KQF189"/>
      <c r="KQG189"/>
      <c r="KQH189"/>
      <c r="KQI189"/>
      <c r="KQJ189"/>
      <c r="KQK189"/>
      <c r="KQL189"/>
      <c r="KQM189"/>
      <c r="KQN189"/>
      <c r="KQO189"/>
      <c r="KQP189"/>
      <c r="KQQ189"/>
      <c r="KQR189"/>
      <c r="KQS189"/>
      <c r="KQT189"/>
      <c r="KQU189"/>
      <c r="KQV189"/>
      <c r="KQW189"/>
      <c r="KQX189"/>
      <c r="KQY189"/>
      <c r="KQZ189"/>
      <c r="KRA189"/>
      <c r="KRB189"/>
      <c r="KRC189"/>
      <c r="KRD189"/>
      <c r="KRE189"/>
      <c r="KRF189"/>
      <c r="KRG189"/>
      <c r="KRH189"/>
      <c r="KRI189"/>
      <c r="KRJ189"/>
      <c r="KRK189"/>
      <c r="KRL189"/>
      <c r="KRM189"/>
      <c r="KRN189"/>
      <c r="KRO189"/>
      <c r="KRP189"/>
      <c r="KRQ189"/>
      <c r="KRR189"/>
      <c r="KRS189"/>
      <c r="KRT189"/>
      <c r="KRU189"/>
      <c r="KRV189"/>
      <c r="KRW189"/>
      <c r="KRX189"/>
      <c r="KRY189"/>
      <c r="KRZ189"/>
      <c r="KSA189"/>
      <c r="KSB189"/>
      <c r="KSC189"/>
      <c r="KSD189"/>
      <c r="KSE189"/>
      <c r="KSF189"/>
      <c r="KSG189"/>
      <c r="KSH189"/>
      <c r="KSI189"/>
      <c r="KSJ189"/>
      <c r="KSK189"/>
      <c r="KSL189"/>
      <c r="KSM189"/>
      <c r="KSN189"/>
      <c r="KSO189"/>
      <c r="KSP189"/>
      <c r="KSQ189"/>
      <c r="KSR189"/>
      <c r="KSS189"/>
      <c r="KST189"/>
      <c r="KSU189"/>
      <c r="KSV189"/>
      <c r="KSW189"/>
      <c r="KSX189"/>
      <c r="KSY189"/>
      <c r="KSZ189"/>
      <c r="KTA189"/>
      <c r="KTB189"/>
      <c r="KTC189"/>
      <c r="KTD189"/>
      <c r="KTE189"/>
      <c r="KTF189"/>
      <c r="KTG189"/>
      <c r="KTH189"/>
      <c r="KTI189"/>
      <c r="KTJ189"/>
      <c r="KTK189"/>
      <c r="KTL189"/>
      <c r="KTM189"/>
      <c r="KTN189"/>
      <c r="KTO189"/>
      <c r="KTP189"/>
      <c r="KTQ189"/>
      <c r="KTR189"/>
      <c r="KTS189"/>
      <c r="KTT189"/>
      <c r="KTU189"/>
      <c r="KTV189"/>
      <c r="KTW189"/>
      <c r="KTX189"/>
      <c r="KTY189"/>
      <c r="KTZ189"/>
      <c r="KUA189"/>
      <c r="KUB189"/>
      <c r="KUC189"/>
      <c r="KUD189"/>
      <c r="KUE189"/>
      <c r="KUF189"/>
      <c r="KUG189"/>
      <c r="KUH189"/>
      <c r="KUI189"/>
      <c r="KUJ189"/>
      <c r="KUK189"/>
      <c r="KUL189"/>
      <c r="KUM189"/>
      <c r="KUN189"/>
      <c r="KUO189"/>
      <c r="KUP189"/>
      <c r="KUQ189"/>
      <c r="KUR189"/>
      <c r="KUS189"/>
      <c r="KUT189"/>
      <c r="KUU189"/>
      <c r="KUV189"/>
      <c r="KUW189"/>
      <c r="KUX189"/>
      <c r="KUY189"/>
      <c r="KUZ189"/>
      <c r="KVA189"/>
      <c r="KVB189"/>
      <c r="KVC189"/>
      <c r="KVD189"/>
      <c r="KVE189"/>
      <c r="KVF189"/>
      <c r="KVG189"/>
      <c r="KVH189"/>
      <c r="KVI189"/>
      <c r="KVJ189"/>
      <c r="KVK189"/>
      <c r="KVL189"/>
      <c r="KVM189"/>
      <c r="KVN189"/>
      <c r="KVO189"/>
      <c r="KVP189"/>
      <c r="KVQ189"/>
      <c r="KVR189"/>
      <c r="KVS189"/>
      <c r="KVT189"/>
      <c r="KVU189"/>
      <c r="KVV189"/>
      <c r="KVW189"/>
      <c r="KVX189"/>
      <c r="KVY189"/>
      <c r="KVZ189"/>
      <c r="KWA189"/>
      <c r="KWB189"/>
      <c r="KWC189"/>
      <c r="KWD189"/>
      <c r="KWE189"/>
      <c r="KWF189"/>
      <c r="KWG189"/>
      <c r="KWH189"/>
      <c r="KWI189"/>
      <c r="KWJ189"/>
      <c r="KWK189"/>
      <c r="KWL189"/>
      <c r="KWM189"/>
      <c r="KWN189"/>
      <c r="KWO189"/>
      <c r="KWP189"/>
      <c r="KWQ189"/>
      <c r="KWR189"/>
      <c r="KWS189"/>
      <c r="KWT189"/>
      <c r="KWU189"/>
      <c r="KWV189"/>
      <c r="KWW189"/>
      <c r="KWX189"/>
      <c r="KWY189"/>
      <c r="KWZ189"/>
      <c r="KXA189"/>
      <c r="KXB189"/>
      <c r="KXC189"/>
      <c r="KXD189"/>
      <c r="KXE189"/>
      <c r="KXF189"/>
      <c r="KXG189"/>
      <c r="KXH189"/>
      <c r="KXI189"/>
      <c r="KXJ189"/>
      <c r="KXK189"/>
      <c r="KXL189"/>
      <c r="KXM189"/>
      <c r="KXN189"/>
      <c r="KXO189"/>
      <c r="KXP189"/>
      <c r="KXQ189"/>
      <c r="KXR189"/>
      <c r="KXS189"/>
      <c r="KXT189"/>
      <c r="KXU189"/>
      <c r="KXV189"/>
      <c r="KXW189"/>
      <c r="KXX189"/>
      <c r="KXY189"/>
      <c r="KXZ189"/>
      <c r="KYA189"/>
      <c r="KYB189"/>
      <c r="KYC189"/>
      <c r="KYD189"/>
      <c r="KYE189"/>
      <c r="KYF189"/>
      <c r="KYG189"/>
      <c r="KYH189"/>
      <c r="KYI189"/>
      <c r="KYJ189"/>
      <c r="KYK189"/>
      <c r="KYL189"/>
      <c r="KYM189"/>
      <c r="KYN189"/>
      <c r="KYO189"/>
      <c r="KYP189"/>
      <c r="KYQ189"/>
      <c r="KYR189"/>
      <c r="KYS189"/>
      <c r="KYT189"/>
      <c r="KYU189"/>
      <c r="KYV189"/>
      <c r="KYW189"/>
      <c r="KYX189"/>
      <c r="KYY189"/>
      <c r="KYZ189"/>
      <c r="KZA189"/>
      <c r="KZB189"/>
      <c r="KZC189"/>
      <c r="KZD189"/>
      <c r="KZE189"/>
      <c r="KZF189"/>
      <c r="KZG189"/>
      <c r="KZH189"/>
      <c r="KZI189"/>
      <c r="KZJ189"/>
      <c r="KZK189"/>
      <c r="KZL189"/>
      <c r="KZM189"/>
      <c r="KZN189"/>
      <c r="KZO189"/>
      <c r="KZP189"/>
      <c r="KZQ189"/>
      <c r="KZR189"/>
      <c r="KZS189"/>
      <c r="KZT189"/>
      <c r="KZU189"/>
      <c r="KZV189"/>
      <c r="KZW189"/>
      <c r="KZX189"/>
      <c r="KZY189"/>
      <c r="KZZ189"/>
      <c r="LAA189"/>
      <c r="LAB189"/>
      <c r="LAC189"/>
      <c r="LAD189"/>
      <c r="LAE189"/>
      <c r="LAF189"/>
      <c r="LAG189"/>
      <c r="LAH189"/>
      <c r="LAI189"/>
      <c r="LAJ189"/>
      <c r="LAK189"/>
      <c r="LAL189"/>
      <c r="LAM189"/>
      <c r="LAN189"/>
      <c r="LAO189"/>
      <c r="LAP189"/>
      <c r="LAQ189"/>
      <c r="LAR189"/>
      <c r="LAS189"/>
      <c r="LAT189"/>
      <c r="LAU189"/>
      <c r="LAV189"/>
      <c r="LAW189"/>
      <c r="LAX189"/>
      <c r="LAY189"/>
      <c r="LAZ189"/>
      <c r="LBA189"/>
      <c r="LBB189"/>
      <c r="LBC189"/>
      <c r="LBD189"/>
      <c r="LBE189"/>
      <c r="LBF189"/>
      <c r="LBG189"/>
      <c r="LBH189"/>
      <c r="LBI189"/>
      <c r="LBJ189"/>
      <c r="LBK189"/>
      <c r="LBL189"/>
      <c r="LBM189"/>
      <c r="LBN189"/>
      <c r="LBO189"/>
      <c r="LBP189"/>
      <c r="LBQ189"/>
      <c r="LBR189"/>
      <c r="LBS189"/>
      <c r="LBT189"/>
      <c r="LBU189"/>
      <c r="LBV189"/>
      <c r="LBW189"/>
      <c r="LBX189"/>
      <c r="LBY189"/>
      <c r="LBZ189"/>
      <c r="LCA189"/>
      <c r="LCB189"/>
      <c r="LCC189"/>
      <c r="LCD189"/>
      <c r="LCE189"/>
      <c r="LCF189"/>
      <c r="LCG189"/>
      <c r="LCH189"/>
      <c r="LCI189"/>
      <c r="LCJ189"/>
      <c r="LCK189"/>
      <c r="LCL189"/>
      <c r="LCM189"/>
      <c r="LCN189"/>
      <c r="LCO189"/>
      <c r="LCP189"/>
      <c r="LCQ189"/>
      <c r="LCR189"/>
      <c r="LCS189"/>
      <c r="LCT189"/>
      <c r="LCU189"/>
      <c r="LCV189"/>
      <c r="LCW189"/>
      <c r="LCX189"/>
      <c r="LCY189"/>
      <c r="LCZ189"/>
      <c r="LDA189"/>
      <c r="LDB189"/>
      <c r="LDC189"/>
      <c r="LDD189"/>
      <c r="LDE189"/>
      <c r="LDF189"/>
      <c r="LDG189"/>
      <c r="LDH189"/>
      <c r="LDI189"/>
      <c r="LDJ189"/>
      <c r="LDK189"/>
      <c r="LDL189"/>
      <c r="LDM189"/>
      <c r="LDN189"/>
      <c r="LDO189"/>
      <c r="LDP189"/>
      <c r="LDQ189"/>
      <c r="LDR189"/>
      <c r="LDS189"/>
      <c r="LDT189"/>
      <c r="LDU189"/>
      <c r="LDV189"/>
      <c r="LDW189"/>
      <c r="LDX189"/>
      <c r="LDY189"/>
      <c r="LDZ189"/>
      <c r="LEA189"/>
      <c r="LEB189"/>
      <c r="LEC189"/>
      <c r="LED189"/>
      <c r="LEE189"/>
      <c r="LEF189"/>
      <c r="LEG189"/>
      <c r="LEH189"/>
      <c r="LEI189"/>
      <c r="LEJ189"/>
      <c r="LEK189"/>
      <c r="LEL189"/>
      <c r="LEM189"/>
      <c r="LEN189"/>
      <c r="LEO189"/>
      <c r="LEP189"/>
      <c r="LEQ189"/>
      <c r="LER189"/>
      <c r="LES189"/>
      <c r="LET189"/>
      <c r="LEU189"/>
      <c r="LEV189"/>
      <c r="LEW189"/>
      <c r="LEX189"/>
      <c r="LEY189"/>
      <c r="LEZ189"/>
      <c r="LFA189"/>
      <c r="LFB189"/>
      <c r="LFC189"/>
      <c r="LFD189"/>
      <c r="LFE189"/>
      <c r="LFF189"/>
      <c r="LFG189"/>
      <c r="LFH189"/>
      <c r="LFI189"/>
      <c r="LFJ189"/>
      <c r="LFK189"/>
      <c r="LFL189"/>
      <c r="LFM189"/>
      <c r="LFN189"/>
      <c r="LFO189"/>
      <c r="LFP189"/>
      <c r="LFQ189"/>
      <c r="LFR189"/>
      <c r="LFS189"/>
      <c r="LFT189"/>
      <c r="LFU189"/>
      <c r="LFV189"/>
      <c r="LFW189"/>
      <c r="LFX189"/>
      <c r="LFY189"/>
      <c r="LFZ189"/>
      <c r="LGA189"/>
      <c r="LGB189"/>
      <c r="LGC189"/>
      <c r="LGD189"/>
      <c r="LGE189"/>
      <c r="LGF189"/>
      <c r="LGG189"/>
      <c r="LGH189"/>
      <c r="LGI189"/>
      <c r="LGJ189"/>
      <c r="LGK189"/>
      <c r="LGL189"/>
      <c r="LGM189"/>
      <c r="LGN189"/>
      <c r="LGO189"/>
      <c r="LGP189"/>
      <c r="LGQ189"/>
      <c r="LGR189"/>
      <c r="LGS189"/>
      <c r="LGT189"/>
      <c r="LGU189"/>
      <c r="LGV189"/>
      <c r="LGW189"/>
      <c r="LGX189"/>
      <c r="LGY189"/>
      <c r="LGZ189"/>
      <c r="LHA189"/>
      <c r="LHB189"/>
      <c r="LHC189"/>
      <c r="LHD189"/>
      <c r="LHE189"/>
      <c r="LHF189"/>
      <c r="LHG189"/>
      <c r="LHH189"/>
      <c r="LHI189"/>
      <c r="LHJ189"/>
      <c r="LHK189"/>
      <c r="LHL189"/>
      <c r="LHM189"/>
      <c r="LHN189"/>
      <c r="LHO189"/>
      <c r="LHP189"/>
      <c r="LHQ189"/>
      <c r="LHR189"/>
      <c r="LHS189"/>
      <c r="LHT189"/>
      <c r="LHU189"/>
      <c r="LHV189"/>
      <c r="LHW189"/>
      <c r="LHX189"/>
      <c r="LHY189"/>
      <c r="LHZ189"/>
      <c r="LIA189"/>
      <c r="LIB189"/>
      <c r="LIC189"/>
      <c r="LID189"/>
      <c r="LIE189"/>
      <c r="LIF189"/>
      <c r="LIG189"/>
      <c r="LIH189"/>
      <c r="LII189"/>
      <c r="LIJ189"/>
      <c r="LIK189"/>
      <c r="LIL189"/>
      <c r="LIM189"/>
      <c r="LIN189"/>
      <c r="LIO189"/>
      <c r="LIP189"/>
      <c r="LIQ189"/>
      <c r="LIR189"/>
      <c r="LIS189"/>
      <c r="LIT189"/>
      <c r="LIU189"/>
      <c r="LIV189"/>
      <c r="LIW189"/>
      <c r="LIX189"/>
      <c r="LIY189"/>
      <c r="LIZ189"/>
      <c r="LJA189"/>
      <c r="LJB189"/>
      <c r="LJC189"/>
      <c r="LJD189"/>
      <c r="LJE189"/>
      <c r="LJF189"/>
      <c r="LJG189"/>
      <c r="LJH189"/>
      <c r="LJI189"/>
      <c r="LJJ189"/>
      <c r="LJK189"/>
      <c r="LJL189"/>
      <c r="LJM189"/>
      <c r="LJN189"/>
      <c r="LJO189"/>
      <c r="LJP189"/>
      <c r="LJQ189"/>
      <c r="LJR189"/>
      <c r="LJS189"/>
      <c r="LJT189"/>
      <c r="LJU189"/>
      <c r="LJV189"/>
      <c r="LJW189"/>
      <c r="LJX189"/>
      <c r="LJY189"/>
      <c r="LJZ189"/>
      <c r="LKA189"/>
      <c r="LKB189"/>
      <c r="LKC189"/>
      <c r="LKD189"/>
      <c r="LKE189"/>
      <c r="LKF189"/>
      <c r="LKG189"/>
      <c r="LKH189"/>
      <c r="LKI189"/>
      <c r="LKJ189"/>
      <c r="LKK189"/>
      <c r="LKL189"/>
      <c r="LKM189"/>
      <c r="LKN189"/>
      <c r="LKO189"/>
      <c r="LKP189"/>
      <c r="LKQ189"/>
      <c r="LKR189"/>
      <c r="LKS189"/>
      <c r="LKT189"/>
      <c r="LKU189"/>
      <c r="LKV189"/>
      <c r="LKW189"/>
      <c r="LKX189"/>
      <c r="LKY189"/>
      <c r="LKZ189"/>
      <c r="LLA189"/>
      <c r="LLB189"/>
      <c r="LLC189"/>
      <c r="LLD189"/>
      <c r="LLE189"/>
      <c r="LLF189"/>
      <c r="LLG189"/>
      <c r="LLH189"/>
      <c r="LLI189"/>
      <c r="LLJ189"/>
      <c r="LLK189"/>
      <c r="LLL189"/>
      <c r="LLM189"/>
      <c r="LLN189"/>
      <c r="LLO189"/>
      <c r="LLP189"/>
      <c r="LLQ189"/>
      <c r="LLR189"/>
      <c r="LLS189"/>
      <c r="LLT189"/>
      <c r="LLU189"/>
      <c r="LLV189"/>
      <c r="LLW189"/>
      <c r="LLX189"/>
      <c r="LLY189"/>
      <c r="LLZ189"/>
      <c r="LMA189"/>
      <c r="LMB189"/>
      <c r="LMC189"/>
      <c r="LMD189"/>
      <c r="LME189"/>
      <c r="LMF189"/>
      <c r="LMG189"/>
      <c r="LMH189"/>
      <c r="LMI189"/>
      <c r="LMJ189"/>
      <c r="LMK189"/>
      <c r="LML189"/>
      <c r="LMM189"/>
      <c r="LMN189"/>
      <c r="LMO189"/>
      <c r="LMP189"/>
      <c r="LMQ189"/>
      <c r="LMR189"/>
      <c r="LMS189"/>
      <c r="LMT189"/>
      <c r="LMU189"/>
      <c r="LMV189"/>
      <c r="LMW189"/>
      <c r="LMX189"/>
      <c r="LMY189"/>
      <c r="LMZ189"/>
      <c r="LNA189"/>
      <c r="LNB189"/>
      <c r="LNC189"/>
      <c r="LND189"/>
      <c r="LNE189"/>
      <c r="LNF189"/>
      <c r="LNG189"/>
      <c r="LNH189"/>
      <c r="LNI189"/>
      <c r="LNJ189"/>
      <c r="LNK189"/>
      <c r="LNL189"/>
      <c r="LNM189"/>
      <c r="LNN189"/>
      <c r="LNO189"/>
      <c r="LNP189"/>
      <c r="LNQ189"/>
      <c r="LNR189"/>
      <c r="LNS189"/>
      <c r="LNT189"/>
      <c r="LNU189"/>
      <c r="LNV189"/>
      <c r="LNW189"/>
      <c r="LNX189"/>
      <c r="LNY189"/>
      <c r="LNZ189"/>
      <c r="LOA189"/>
      <c r="LOB189"/>
      <c r="LOC189"/>
      <c r="LOD189"/>
      <c r="LOE189"/>
      <c r="LOF189"/>
      <c r="LOG189"/>
      <c r="LOH189"/>
      <c r="LOI189"/>
      <c r="LOJ189"/>
      <c r="LOK189"/>
      <c r="LOL189"/>
      <c r="LOM189"/>
      <c r="LON189"/>
      <c r="LOO189"/>
      <c r="LOP189"/>
      <c r="LOQ189"/>
      <c r="LOR189"/>
      <c r="LOS189"/>
      <c r="LOT189"/>
      <c r="LOU189"/>
      <c r="LOV189"/>
      <c r="LOW189"/>
      <c r="LOX189"/>
      <c r="LOY189"/>
      <c r="LOZ189"/>
      <c r="LPA189"/>
      <c r="LPB189"/>
      <c r="LPC189"/>
      <c r="LPD189"/>
      <c r="LPE189"/>
      <c r="LPF189"/>
      <c r="LPG189"/>
      <c r="LPH189"/>
      <c r="LPI189"/>
      <c r="LPJ189"/>
      <c r="LPK189"/>
      <c r="LPL189"/>
      <c r="LPM189"/>
      <c r="LPN189"/>
      <c r="LPO189"/>
      <c r="LPP189"/>
      <c r="LPQ189"/>
      <c r="LPR189"/>
      <c r="LPS189"/>
      <c r="LPT189"/>
      <c r="LPU189"/>
      <c r="LPV189"/>
      <c r="LPW189"/>
      <c r="LPX189"/>
      <c r="LPY189"/>
      <c r="LPZ189"/>
      <c r="LQA189"/>
      <c r="LQB189"/>
      <c r="LQC189"/>
      <c r="LQD189"/>
      <c r="LQE189"/>
      <c r="LQF189"/>
      <c r="LQG189"/>
      <c r="LQH189"/>
      <c r="LQI189"/>
      <c r="LQJ189"/>
      <c r="LQK189"/>
      <c r="LQL189"/>
      <c r="LQM189"/>
      <c r="LQN189"/>
      <c r="LQO189"/>
      <c r="LQP189"/>
      <c r="LQQ189"/>
      <c r="LQR189"/>
      <c r="LQS189"/>
      <c r="LQT189"/>
      <c r="LQU189"/>
      <c r="LQV189"/>
      <c r="LQW189"/>
      <c r="LQX189"/>
      <c r="LQY189"/>
      <c r="LQZ189"/>
      <c r="LRA189"/>
      <c r="LRB189"/>
      <c r="LRC189"/>
      <c r="LRD189"/>
      <c r="LRE189"/>
      <c r="LRF189"/>
      <c r="LRG189"/>
      <c r="LRH189"/>
      <c r="LRI189"/>
      <c r="LRJ189"/>
      <c r="LRK189"/>
      <c r="LRL189"/>
      <c r="LRM189"/>
      <c r="LRN189"/>
      <c r="LRO189"/>
      <c r="LRP189"/>
      <c r="LRQ189"/>
      <c r="LRR189"/>
      <c r="LRS189"/>
      <c r="LRT189"/>
      <c r="LRU189"/>
      <c r="LRV189"/>
      <c r="LRW189"/>
      <c r="LRX189"/>
      <c r="LRY189"/>
      <c r="LRZ189"/>
      <c r="LSA189"/>
      <c r="LSB189"/>
      <c r="LSC189"/>
      <c r="LSD189"/>
      <c r="LSE189"/>
      <c r="LSF189"/>
      <c r="LSG189"/>
      <c r="LSH189"/>
      <c r="LSI189"/>
      <c r="LSJ189"/>
      <c r="LSK189"/>
      <c r="LSL189"/>
      <c r="LSM189"/>
      <c r="LSN189"/>
      <c r="LSO189"/>
      <c r="LSP189"/>
      <c r="LSQ189"/>
      <c r="LSR189"/>
      <c r="LSS189"/>
      <c r="LST189"/>
      <c r="LSU189"/>
      <c r="LSV189"/>
      <c r="LSW189"/>
      <c r="LSX189"/>
      <c r="LSY189"/>
      <c r="LSZ189"/>
      <c r="LTA189"/>
      <c r="LTB189"/>
      <c r="LTC189"/>
      <c r="LTD189"/>
      <c r="LTE189"/>
      <c r="LTF189"/>
      <c r="LTG189"/>
      <c r="LTH189"/>
      <c r="LTI189"/>
      <c r="LTJ189"/>
      <c r="LTK189"/>
      <c r="LTL189"/>
      <c r="LTM189"/>
      <c r="LTN189"/>
      <c r="LTO189"/>
      <c r="LTP189"/>
      <c r="LTQ189"/>
      <c r="LTR189"/>
      <c r="LTS189"/>
      <c r="LTT189"/>
      <c r="LTU189"/>
      <c r="LTV189"/>
      <c r="LTW189"/>
      <c r="LTX189"/>
      <c r="LTY189"/>
      <c r="LTZ189"/>
      <c r="LUA189"/>
      <c r="LUB189"/>
      <c r="LUC189"/>
      <c r="LUD189"/>
      <c r="LUE189"/>
      <c r="LUF189"/>
      <c r="LUG189"/>
      <c r="LUH189"/>
      <c r="LUI189"/>
      <c r="LUJ189"/>
      <c r="LUK189"/>
      <c r="LUL189"/>
      <c r="LUM189"/>
      <c r="LUN189"/>
      <c r="LUO189"/>
      <c r="LUP189"/>
      <c r="LUQ189"/>
      <c r="LUR189"/>
      <c r="LUS189"/>
      <c r="LUT189"/>
      <c r="LUU189"/>
      <c r="LUV189"/>
      <c r="LUW189"/>
      <c r="LUX189"/>
      <c r="LUY189"/>
      <c r="LUZ189"/>
      <c r="LVA189"/>
      <c r="LVB189"/>
      <c r="LVC189"/>
      <c r="LVD189"/>
      <c r="LVE189"/>
      <c r="LVF189"/>
      <c r="LVG189"/>
      <c r="LVH189"/>
      <c r="LVI189"/>
      <c r="LVJ189"/>
      <c r="LVK189"/>
      <c r="LVL189"/>
      <c r="LVM189"/>
      <c r="LVN189"/>
      <c r="LVO189"/>
      <c r="LVP189"/>
      <c r="LVQ189"/>
      <c r="LVR189"/>
      <c r="LVS189"/>
      <c r="LVT189"/>
      <c r="LVU189"/>
      <c r="LVV189"/>
      <c r="LVW189"/>
      <c r="LVX189"/>
      <c r="LVY189"/>
      <c r="LVZ189"/>
      <c r="LWA189"/>
      <c r="LWB189"/>
      <c r="LWC189"/>
      <c r="LWD189"/>
      <c r="LWE189"/>
      <c r="LWF189"/>
      <c r="LWG189"/>
      <c r="LWH189"/>
      <c r="LWI189"/>
      <c r="LWJ189"/>
      <c r="LWK189"/>
      <c r="LWL189"/>
      <c r="LWM189"/>
      <c r="LWN189"/>
      <c r="LWO189"/>
      <c r="LWP189"/>
      <c r="LWQ189"/>
      <c r="LWR189"/>
      <c r="LWS189"/>
      <c r="LWT189"/>
      <c r="LWU189"/>
      <c r="LWV189"/>
      <c r="LWW189"/>
      <c r="LWX189"/>
      <c r="LWY189"/>
      <c r="LWZ189"/>
      <c r="LXA189"/>
      <c r="LXB189"/>
      <c r="LXC189"/>
      <c r="LXD189"/>
      <c r="LXE189"/>
      <c r="LXF189"/>
      <c r="LXG189"/>
      <c r="LXH189"/>
      <c r="LXI189"/>
      <c r="LXJ189"/>
      <c r="LXK189"/>
      <c r="LXL189"/>
      <c r="LXM189"/>
      <c r="LXN189"/>
      <c r="LXO189"/>
      <c r="LXP189"/>
      <c r="LXQ189"/>
      <c r="LXR189"/>
      <c r="LXS189"/>
      <c r="LXT189"/>
      <c r="LXU189"/>
      <c r="LXV189"/>
      <c r="LXW189"/>
      <c r="LXX189"/>
      <c r="LXY189"/>
      <c r="LXZ189"/>
      <c r="LYA189"/>
      <c r="LYB189"/>
      <c r="LYC189"/>
      <c r="LYD189"/>
      <c r="LYE189"/>
      <c r="LYF189"/>
      <c r="LYG189"/>
      <c r="LYH189"/>
      <c r="LYI189"/>
      <c r="LYJ189"/>
      <c r="LYK189"/>
      <c r="LYL189"/>
      <c r="LYM189"/>
      <c r="LYN189"/>
      <c r="LYO189"/>
      <c r="LYP189"/>
      <c r="LYQ189"/>
      <c r="LYR189"/>
      <c r="LYS189"/>
      <c r="LYT189"/>
      <c r="LYU189"/>
      <c r="LYV189"/>
      <c r="LYW189"/>
      <c r="LYX189"/>
      <c r="LYY189"/>
      <c r="LYZ189"/>
      <c r="LZA189"/>
      <c r="LZB189"/>
      <c r="LZC189"/>
      <c r="LZD189"/>
      <c r="LZE189"/>
      <c r="LZF189"/>
      <c r="LZG189"/>
      <c r="LZH189"/>
      <c r="LZI189"/>
      <c r="LZJ189"/>
      <c r="LZK189"/>
      <c r="LZL189"/>
      <c r="LZM189"/>
      <c r="LZN189"/>
      <c r="LZO189"/>
      <c r="LZP189"/>
      <c r="LZQ189"/>
      <c r="LZR189"/>
      <c r="LZS189"/>
      <c r="LZT189"/>
      <c r="LZU189"/>
      <c r="LZV189"/>
      <c r="LZW189"/>
      <c r="LZX189"/>
      <c r="LZY189"/>
      <c r="LZZ189"/>
      <c r="MAA189"/>
      <c r="MAB189"/>
      <c r="MAC189"/>
      <c r="MAD189"/>
      <c r="MAE189"/>
      <c r="MAF189"/>
      <c r="MAG189"/>
      <c r="MAH189"/>
      <c r="MAI189"/>
      <c r="MAJ189"/>
      <c r="MAK189"/>
      <c r="MAL189"/>
      <c r="MAM189"/>
      <c r="MAN189"/>
      <c r="MAO189"/>
      <c r="MAP189"/>
      <c r="MAQ189"/>
      <c r="MAR189"/>
      <c r="MAS189"/>
      <c r="MAT189"/>
      <c r="MAU189"/>
      <c r="MAV189"/>
      <c r="MAW189"/>
      <c r="MAX189"/>
      <c r="MAY189"/>
      <c r="MAZ189"/>
      <c r="MBA189"/>
      <c r="MBB189"/>
      <c r="MBC189"/>
      <c r="MBD189"/>
      <c r="MBE189"/>
      <c r="MBF189"/>
      <c r="MBG189"/>
      <c r="MBH189"/>
      <c r="MBI189"/>
      <c r="MBJ189"/>
      <c r="MBK189"/>
      <c r="MBL189"/>
      <c r="MBM189"/>
      <c r="MBN189"/>
      <c r="MBO189"/>
      <c r="MBP189"/>
      <c r="MBQ189"/>
      <c r="MBR189"/>
      <c r="MBS189"/>
      <c r="MBT189"/>
      <c r="MBU189"/>
      <c r="MBV189"/>
      <c r="MBW189"/>
      <c r="MBX189"/>
      <c r="MBY189"/>
      <c r="MBZ189"/>
      <c r="MCA189"/>
      <c r="MCB189"/>
      <c r="MCC189"/>
      <c r="MCD189"/>
      <c r="MCE189"/>
      <c r="MCF189"/>
      <c r="MCG189"/>
      <c r="MCH189"/>
      <c r="MCI189"/>
      <c r="MCJ189"/>
      <c r="MCK189"/>
      <c r="MCL189"/>
      <c r="MCM189"/>
      <c r="MCN189"/>
      <c r="MCO189"/>
      <c r="MCP189"/>
      <c r="MCQ189"/>
      <c r="MCR189"/>
      <c r="MCS189"/>
      <c r="MCT189"/>
      <c r="MCU189"/>
      <c r="MCV189"/>
      <c r="MCW189"/>
      <c r="MCX189"/>
      <c r="MCY189"/>
      <c r="MCZ189"/>
      <c r="MDA189"/>
      <c r="MDB189"/>
      <c r="MDC189"/>
      <c r="MDD189"/>
      <c r="MDE189"/>
      <c r="MDF189"/>
      <c r="MDG189"/>
      <c r="MDH189"/>
      <c r="MDI189"/>
      <c r="MDJ189"/>
      <c r="MDK189"/>
      <c r="MDL189"/>
      <c r="MDM189"/>
      <c r="MDN189"/>
      <c r="MDO189"/>
      <c r="MDP189"/>
      <c r="MDQ189"/>
      <c r="MDR189"/>
      <c r="MDS189"/>
      <c r="MDT189"/>
      <c r="MDU189"/>
      <c r="MDV189"/>
      <c r="MDW189"/>
      <c r="MDX189"/>
      <c r="MDY189"/>
      <c r="MDZ189"/>
      <c r="MEA189"/>
      <c r="MEB189"/>
      <c r="MEC189"/>
      <c r="MED189"/>
      <c r="MEE189"/>
      <c r="MEF189"/>
      <c r="MEG189"/>
      <c r="MEH189"/>
      <c r="MEI189"/>
      <c r="MEJ189"/>
      <c r="MEK189"/>
      <c r="MEL189"/>
      <c r="MEM189"/>
      <c r="MEN189"/>
      <c r="MEO189"/>
      <c r="MEP189"/>
      <c r="MEQ189"/>
      <c r="MER189"/>
      <c r="MES189"/>
      <c r="MET189"/>
      <c r="MEU189"/>
      <c r="MEV189"/>
      <c r="MEW189"/>
      <c r="MEX189"/>
      <c r="MEY189"/>
      <c r="MEZ189"/>
      <c r="MFA189"/>
      <c r="MFB189"/>
      <c r="MFC189"/>
      <c r="MFD189"/>
      <c r="MFE189"/>
      <c r="MFF189"/>
      <c r="MFG189"/>
      <c r="MFH189"/>
      <c r="MFI189"/>
      <c r="MFJ189"/>
      <c r="MFK189"/>
      <c r="MFL189"/>
      <c r="MFM189"/>
      <c r="MFN189"/>
      <c r="MFO189"/>
      <c r="MFP189"/>
      <c r="MFQ189"/>
      <c r="MFR189"/>
      <c r="MFS189"/>
      <c r="MFT189"/>
      <c r="MFU189"/>
      <c r="MFV189"/>
      <c r="MFW189"/>
      <c r="MFX189"/>
      <c r="MFY189"/>
      <c r="MFZ189"/>
      <c r="MGA189"/>
      <c r="MGB189"/>
      <c r="MGC189"/>
      <c r="MGD189"/>
      <c r="MGE189"/>
      <c r="MGF189"/>
      <c r="MGG189"/>
      <c r="MGH189"/>
      <c r="MGI189"/>
      <c r="MGJ189"/>
      <c r="MGK189"/>
      <c r="MGL189"/>
      <c r="MGM189"/>
      <c r="MGN189"/>
      <c r="MGO189"/>
      <c r="MGP189"/>
      <c r="MGQ189"/>
      <c r="MGR189"/>
      <c r="MGS189"/>
      <c r="MGT189"/>
      <c r="MGU189"/>
      <c r="MGV189"/>
      <c r="MGW189"/>
      <c r="MGX189"/>
      <c r="MGY189"/>
      <c r="MGZ189"/>
      <c r="MHA189"/>
      <c r="MHB189"/>
      <c r="MHC189"/>
      <c r="MHD189"/>
      <c r="MHE189"/>
      <c r="MHF189"/>
      <c r="MHG189"/>
      <c r="MHH189"/>
      <c r="MHI189"/>
      <c r="MHJ189"/>
      <c r="MHK189"/>
      <c r="MHL189"/>
      <c r="MHM189"/>
      <c r="MHN189"/>
      <c r="MHO189"/>
      <c r="MHP189"/>
      <c r="MHQ189"/>
      <c r="MHR189"/>
      <c r="MHS189"/>
      <c r="MHT189"/>
      <c r="MHU189"/>
      <c r="MHV189"/>
      <c r="MHW189"/>
      <c r="MHX189"/>
      <c r="MHY189"/>
      <c r="MHZ189"/>
      <c r="MIA189"/>
      <c r="MIB189"/>
      <c r="MIC189"/>
      <c r="MID189"/>
      <c r="MIE189"/>
      <c r="MIF189"/>
      <c r="MIG189"/>
      <c r="MIH189"/>
      <c r="MII189"/>
      <c r="MIJ189"/>
      <c r="MIK189"/>
      <c r="MIL189"/>
      <c r="MIM189"/>
      <c r="MIN189"/>
      <c r="MIO189"/>
      <c r="MIP189"/>
      <c r="MIQ189"/>
      <c r="MIR189"/>
      <c r="MIS189"/>
      <c r="MIT189"/>
      <c r="MIU189"/>
      <c r="MIV189"/>
      <c r="MIW189"/>
      <c r="MIX189"/>
      <c r="MIY189"/>
      <c r="MIZ189"/>
      <c r="MJA189"/>
      <c r="MJB189"/>
      <c r="MJC189"/>
      <c r="MJD189"/>
      <c r="MJE189"/>
      <c r="MJF189"/>
      <c r="MJG189"/>
      <c r="MJH189"/>
      <c r="MJI189"/>
      <c r="MJJ189"/>
      <c r="MJK189"/>
      <c r="MJL189"/>
      <c r="MJM189"/>
      <c r="MJN189"/>
      <c r="MJO189"/>
      <c r="MJP189"/>
      <c r="MJQ189"/>
      <c r="MJR189"/>
      <c r="MJS189"/>
      <c r="MJT189"/>
      <c r="MJU189"/>
      <c r="MJV189"/>
      <c r="MJW189"/>
      <c r="MJX189"/>
      <c r="MJY189"/>
      <c r="MJZ189"/>
      <c r="MKA189"/>
      <c r="MKB189"/>
      <c r="MKC189"/>
      <c r="MKD189"/>
      <c r="MKE189"/>
      <c r="MKF189"/>
      <c r="MKG189"/>
      <c r="MKH189"/>
      <c r="MKI189"/>
      <c r="MKJ189"/>
      <c r="MKK189"/>
      <c r="MKL189"/>
      <c r="MKM189"/>
      <c r="MKN189"/>
      <c r="MKO189"/>
      <c r="MKP189"/>
      <c r="MKQ189"/>
      <c r="MKR189"/>
      <c r="MKS189"/>
      <c r="MKT189"/>
      <c r="MKU189"/>
      <c r="MKV189"/>
      <c r="MKW189"/>
      <c r="MKX189"/>
      <c r="MKY189"/>
      <c r="MKZ189"/>
      <c r="MLA189"/>
      <c r="MLB189"/>
      <c r="MLC189"/>
      <c r="MLD189"/>
      <c r="MLE189"/>
      <c r="MLF189"/>
      <c r="MLG189"/>
      <c r="MLH189"/>
      <c r="MLI189"/>
      <c r="MLJ189"/>
      <c r="MLK189"/>
      <c r="MLL189"/>
      <c r="MLM189"/>
      <c r="MLN189"/>
      <c r="MLO189"/>
      <c r="MLP189"/>
      <c r="MLQ189"/>
      <c r="MLR189"/>
      <c r="MLS189"/>
      <c r="MLT189"/>
      <c r="MLU189"/>
      <c r="MLV189"/>
      <c r="MLW189"/>
      <c r="MLX189"/>
      <c r="MLY189"/>
      <c r="MLZ189"/>
      <c r="MMA189"/>
      <c r="MMB189"/>
      <c r="MMC189"/>
      <c r="MMD189"/>
      <c r="MME189"/>
      <c r="MMF189"/>
      <c r="MMG189"/>
      <c r="MMH189"/>
      <c r="MMI189"/>
      <c r="MMJ189"/>
      <c r="MMK189"/>
      <c r="MML189"/>
      <c r="MMM189"/>
      <c r="MMN189"/>
      <c r="MMO189"/>
      <c r="MMP189"/>
      <c r="MMQ189"/>
      <c r="MMR189"/>
      <c r="MMS189"/>
      <c r="MMT189"/>
      <c r="MMU189"/>
      <c r="MMV189"/>
      <c r="MMW189"/>
      <c r="MMX189"/>
      <c r="MMY189"/>
      <c r="MMZ189"/>
      <c r="MNA189"/>
      <c r="MNB189"/>
      <c r="MNC189"/>
      <c r="MND189"/>
      <c r="MNE189"/>
      <c r="MNF189"/>
      <c r="MNG189"/>
      <c r="MNH189"/>
      <c r="MNI189"/>
      <c r="MNJ189"/>
      <c r="MNK189"/>
      <c r="MNL189"/>
      <c r="MNM189"/>
      <c r="MNN189"/>
      <c r="MNO189"/>
      <c r="MNP189"/>
      <c r="MNQ189"/>
      <c r="MNR189"/>
      <c r="MNS189"/>
      <c r="MNT189"/>
      <c r="MNU189"/>
      <c r="MNV189"/>
      <c r="MNW189"/>
      <c r="MNX189"/>
      <c r="MNY189"/>
      <c r="MNZ189"/>
      <c r="MOA189"/>
      <c r="MOB189"/>
      <c r="MOC189"/>
      <c r="MOD189"/>
      <c r="MOE189"/>
      <c r="MOF189"/>
      <c r="MOG189"/>
      <c r="MOH189"/>
      <c r="MOI189"/>
      <c r="MOJ189"/>
      <c r="MOK189"/>
      <c r="MOL189"/>
      <c r="MOM189"/>
      <c r="MON189"/>
      <c r="MOO189"/>
      <c r="MOP189"/>
      <c r="MOQ189"/>
      <c r="MOR189"/>
      <c r="MOS189"/>
      <c r="MOT189"/>
      <c r="MOU189"/>
      <c r="MOV189"/>
      <c r="MOW189"/>
      <c r="MOX189"/>
      <c r="MOY189"/>
      <c r="MOZ189"/>
      <c r="MPA189"/>
      <c r="MPB189"/>
      <c r="MPC189"/>
      <c r="MPD189"/>
      <c r="MPE189"/>
      <c r="MPF189"/>
      <c r="MPG189"/>
      <c r="MPH189"/>
      <c r="MPI189"/>
      <c r="MPJ189"/>
      <c r="MPK189"/>
      <c r="MPL189"/>
      <c r="MPM189"/>
      <c r="MPN189"/>
      <c r="MPO189"/>
      <c r="MPP189"/>
      <c r="MPQ189"/>
      <c r="MPR189"/>
      <c r="MPS189"/>
      <c r="MPT189"/>
      <c r="MPU189"/>
      <c r="MPV189"/>
      <c r="MPW189"/>
      <c r="MPX189"/>
      <c r="MPY189"/>
      <c r="MPZ189"/>
      <c r="MQA189"/>
      <c r="MQB189"/>
      <c r="MQC189"/>
      <c r="MQD189"/>
      <c r="MQE189"/>
      <c r="MQF189"/>
      <c r="MQG189"/>
      <c r="MQH189"/>
      <c r="MQI189"/>
      <c r="MQJ189"/>
      <c r="MQK189"/>
      <c r="MQL189"/>
      <c r="MQM189"/>
      <c r="MQN189"/>
      <c r="MQO189"/>
      <c r="MQP189"/>
      <c r="MQQ189"/>
      <c r="MQR189"/>
      <c r="MQS189"/>
      <c r="MQT189"/>
      <c r="MQU189"/>
      <c r="MQV189"/>
      <c r="MQW189"/>
      <c r="MQX189"/>
      <c r="MQY189"/>
      <c r="MQZ189"/>
      <c r="MRA189"/>
      <c r="MRB189"/>
      <c r="MRC189"/>
      <c r="MRD189"/>
      <c r="MRE189"/>
      <c r="MRF189"/>
      <c r="MRG189"/>
      <c r="MRH189"/>
      <c r="MRI189"/>
      <c r="MRJ189"/>
      <c r="MRK189"/>
      <c r="MRL189"/>
      <c r="MRM189"/>
      <c r="MRN189"/>
      <c r="MRO189"/>
      <c r="MRP189"/>
      <c r="MRQ189"/>
      <c r="MRR189"/>
      <c r="MRS189"/>
      <c r="MRT189"/>
      <c r="MRU189"/>
      <c r="MRV189"/>
      <c r="MRW189"/>
      <c r="MRX189"/>
      <c r="MRY189"/>
      <c r="MRZ189"/>
      <c r="MSA189"/>
      <c r="MSB189"/>
      <c r="MSC189"/>
      <c r="MSD189"/>
      <c r="MSE189"/>
      <c r="MSF189"/>
      <c r="MSG189"/>
      <c r="MSH189"/>
      <c r="MSI189"/>
      <c r="MSJ189"/>
      <c r="MSK189"/>
      <c r="MSL189"/>
      <c r="MSM189"/>
      <c r="MSN189"/>
      <c r="MSO189"/>
      <c r="MSP189"/>
      <c r="MSQ189"/>
      <c r="MSR189"/>
      <c r="MSS189"/>
      <c r="MST189"/>
      <c r="MSU189"/>
      <c r="MSV189"/>
      <c r="MSW189"/>
      <c r="MSX189"/>
      <c r="MSY189"/>
      <c r="MSZ189"/>
      <c r="MTA189"/>
      <c r="MTB189"/>
      <c r="MTC189"/>
      <c r="MTD189"/>
      <c r="MTE189"/>
      <c r="MTF189"/>
      <c r="MTG189"/>
      <c r="MTH189"/>
      <c r="MTI189"/>
      <c r="MTJ189"/>
      <c r="MTK189"/>
      <c r="MTL189"/>
      <c r="MTM189"/>
      <c r="MTN189"/>
      <c r="MTO189"/>
      <c r="MTP189"/>
      <c r="MTQ189"/>
      <c r="MTR189"/>
      <c r="MTS189"/>
      <c r="MTT189"/>
      <c r="MTU189"/>
      <c r="MTV189"/>
      <c r="MTW189"/>
      <c r="MTX189"/>
      <c r="MTY189"/>
      <c r="MTZ189"/>
      <c r="MUA189"/>
      <c r="MUB189"/>
      <c r="MUC189"/>
      <c r="MUD189"/>
      <c r="MUE189"/>
      <c r="MUF189"/>
      <c r="MUG189"/>
      <c r="MUH189"/>
      <c r="MUI189"/>
      <c r="MUJ189"/>
      <c r="MUK189"/>
      <c r="MUL189"/>
      <c r="MUM189"/>
      <c r="MUN189"/>
      <c r="MUO189"/>
      <c r="MUP189"/>
      <c r="MUQ189"/>
      <c r="MUR189"/>
      <c r="MUS189"/>
      <c r="MUT189"/>
      <c r="MUU189"/>
      <c r="MUV189"/>
      <c r="MUW189"/>
      <c r="MUX189"/>
      <c r="MUY189"/>
      <c r="MUZ189"/>
      <c r="MVA189"/>
      <c r="MVB189"/>
      <c r="MVC189"/>
      <c r="MVD189"/>
      <c r="MVE189"/>
      <c r="MVF189"/>
      <c r="MVG189"/>
      <c r="MVH189"/>
      <c r="MVI189"/>
      <c r="MVJ189"/>
      <c r="MVK189"/>
      <c r="MVL189"/>
      <c r="MVM189"/>
      <c r="MVN189"/>
      <c r="MVO189"/>
      <c r="MVP189"/>
      <c r="MVQ189"/>
      <c r="MVR189"/>
      <c r="MVS189"/>
      <c r="MVT189"/>
      <c r="MVU189"/>
      <c r="MVV189"/>
      <c r="MVW189"/>
      <c r="MVX189"/>
      <c r="MVY189"/>
      <c r="MVZ189"/>
      <c r="MWA189"/>
      <c r="MWB189"/>
      <c r="MWC189"/>
      <c r="MWD189"/>
      <c r="MWE189"/>
      <c r="MWF189"/>
      <c r="MWG189"/>
      <c r="MWH189"/>
      <c r="MWI189"/>
      <c r="MWJ189"/>
      <c r="MWK189"/>
      <c r="MWL189"/>
      <c r="MWM189"/>
      <c r="MWN189"/>
      <c r="MWO189"/>
      <c r="MWP189"/>
      <c r="MWQ189"/>
      <c r="MWR189"/>
      <c r="MWS189"/>
      <c r="MWT189"/>
      <c r="MWU189"/>
      <c r="MWV189"/>
      <c r="MWW189"/>
      <c r="MWX189"/>
      <c r="MWY189"/>
      <c r="MWZ189"/>
      <c r="MXA189"/>
      <c r="MXB189"/>
      <c r="MXC189"/>
      <c r="MXD189"/>
      <c r="MXE189"/>
      <c r="MXF189"/>
      <c r="MXG189"/>
      <c r="MXH189"/>
      <c r="MXI189"/>
      <c r="MXJ189"/>
      <c r="MXK189"/>
      <c r="MXL189"/>
      <c r="MXM189"/>
      <c r="MXN189"/>
      <c r="MXO189"/>
      <c r="MXP189"/>
      <c r="MXQ189"/>
      <c r="MXR189"/>
      <c r="MXS189"/>
      <c r="MXT189"/>
      <c r="MXU189"/>
      <c r="MXV189"/>
      <c r="MXW189"/>
      <c r="MXX189"/>
      <c r="MXY189"/>
      <c r="MXZ189"/>
      <c r="MYA189"/>
      <c r="MYB189"/>
      <c r="MYC189"/>
      <c r="MYD189"/>
      <c r="MYE189"/>
      <c r="MYF189"/>
      <c r="MYG189"/>
      <c r="MYH189"/>
      <c r="MYI189"/>
      <c r="MYJ189"/>
      <c r="MYK189"/>
      <c r="MYL189"/>
      <c r="MYM189"/>
      <c r="MYN189"/>
      <c r="MYO189"/>
      <c r="MYP189"/>
      <c r="MYQ189"/>
      <c r="MYR189"/>
      <c r="MYS189"/>
      <c r="MYT189"/>
      <c r="MYU189"/>
      <c r="MYV189"/>
      <c r="MYW189"/>
      <c r="MYX189"/>
      <c r="MYY189"/>
      <c r="MYZ189"/>
      <c r="MZA189"/>
      <c r="MZB189"/>
      <c r="MZC189"/>
      <c r="MZD189"/>
      <c r="MZE189"/>
      <c r="MZF189"/>
      <c r="MZG189"/>
      <c r="MZH189"/>
      <c r="MZI189"/>
      <c r="MZJ189"/>
      <c r="MZK189"/>
      <c r="MZL189"/>
      <c r="MZM189"/>
      <c r="MZN189"/>
      <c r="MZO189"/>
      <c r="MZP189"/>
      <c r="MZQ189"/>
      <c r="MZR189"/>
      <c r="MZS189"/>
      <c r="MZT189"/>
      <c r="MZU189"/>
      <c r="MZV189"/>
      <c r="MZW189"/>
      <c r="MZX189"/>
      <c r="MZY189"/>
      <c r="MZZ189"/>
      <c r="NAA189"/>
      <c r="NAB189"/>
      <c r="NAC189"/>
      <c r="NAD189"/>
      <c r="NAE189"/>
      <c r="NAF189"/>
      <c r="NAG189"/>
      <c r="NAH189"/>
      <c r="NAI189"/>
      <c r="NAJ189"/>
      <c r="NAK189"/>
      <c r="NAL189"/>
      <c r="NAM189"/>
      <c r="NAN189"/>
      <c r="NAO189"/>
      <c r="NAP189"/>
      <c r="NAQ189"/>
      <c r="NAR189"/>
      <c r="NAS189"/>
      <c r="NAT189"/>
      <c r="NAU189"/>
      <c r="NAV189"/>
      <c r="NAW189"/>
      <c r="NAX189"/>
      <c r="NAY189"/>
      <c r="NAZ189"/>
      <c r="NBA189"/>
      <c r="NBB189"/>
      <c r="NBC189"/>
      <c r="NBD189"/>
      <c r="NBE189"/>
      <c r="NBF189"/>
      <c r="NBG189"/>
      <c r="NBH189"/>
      <c r="NBI189"/>
      <c r="NBJ189"/>
      <c r="NBK189"/>
      <c r="NBL189"/>
      <c r="NBM189"/>
      <c r="NBN189"/>
      <c r="NBO189"/>
      <c r="NBP189"/>
      <c r="NBQ189"/>
      <c r="NBR189"/>
      <c r="NBS189"/>
      <c r="NBT189"/>
      <c r="NBU189"/>
      <c r="NBV189"/>
      <c r="NBW189"/>
      <c r="NBX189"/>
      <c r="NBY189"/>
      <c r="NBZ189"/>
      <c r="NCA189"/>
      <c r="NCB189"/>
      <c r="NCC189"/>
      <c r="NCD189"/>
      <c r="NCE189"/>
      <c r="NCF189"/>
      <c r="NCG189"/>
      <c r="NCH189"/>
      <c r="NCI189"/>
      <c r="NCJ189"/>
      <c r="NCK189"/>
      <c r="NCL189"/>
      <c r="NCM189"/>
      <c r="NCN189"/>
      <c r="NCO189"/>
      <c r="NCP189"/>
      <c r="NCQ189"/>
      <c r="NCR189"/>
      <c r="NCS189"/>
      <c r="NCT189"/>
      <c r="NCU189"/>
      <c r="NCV189"/>
      <c r="NCW189"/>
      <c r="NCX189"/>
      <c r="NCY189"/>
      <c r="NCZ189"/>
      <c r="NDA189"/>
      <c r="NDB189"/>
      <c r="NDC189"/>
      <c r="NDD189"/>
      <c r="NDE189"/>
      <c r="NDF189"/>
      <c r="NDG189"/>
      <c r="NDH189"/>
      <c r="NDI189"/>
      <c r="NDJ189"/>
      <c r="NDK189"/>
      <c r="NDL189"/>
      <c r="NDM189"/>
      <c r="NDN189"/>
      <c r="NDO189"/>
      <c r="NDP189"/>
      <c r="NDQ189"/>
      <c r="NDR189"/>
      <c r="NDS189"/>
      <c r="NDT189"/>
      <c r="NDU189"/>
      <c r="NDV189"/>
      <c r="NDW189"/>
      <c r="NDX189"/>
      <c r="NDY189"/>
      <c r="NDZ189"/>
      <c r="NEA189"/>
      <c r="NEB189"/>
      <c r="NEC189"/>
      <c r="NED189"/>
      <c r="NEE189"/>
      <c r="NEF189"/>
      <c r="NEG189"/>
      <c r="NEH189"/>
      <c r="NEI189"/>
      <c r="NEJ189"/>
      <c r="NEK189"/>
      <c r="NEL189"/>
      <c r="NEM189"/>
      <c r="NEN189"/>
      <c r="NEO189"/>
      <c r="NEP189"/>
      <c r="NEQ189"/>
      <c r="NER189"/>
      <c r="NES189"/>
      <c r="NET189"/>
      <c r="NEU189"/>
      <c r="NEV189"/>
      <c r="NEW189"/>
      <c r="NEX189"/>
      <c r="NEY189"/>
      <c r="NEZ189"/>
      <c r="NFA189"/>
      <c r="NFB189"/>
      <c r="NFC189"/>
      <c r="NFD189"/>
      <c r="NFE189"/>
      <c r="NFF189"/>
      <c r="NFG189"/>
      <c r="NFH189"/>
      <c r="NFI189"/>
      <c r="NFJ189"/>
      <c r="NFK189"/>
      <c r="NFL189"/>
      <c r="NFM189"/>
      <c r="NFN189"/>
      <c r="NFO189"/>
      <c r="NFP189"/>
      <c r="NFQ189"/>
      <c r="NFR189"/>
      <c r="NFS189"/>
      <c r="NFT189"/>
      <c r="NFU189"/>
      <c r="NFV189"/>
      <c r="NFW189"/>
      <c r="NFX189"/>
      <c r="NFY189"/>
      <c r="NFZ189"/>
      <c r="NGA189"/>
      <c r="NGB189"/>
      <c r="NGC189"/>
      <c r="NGD189"/>
      <c r="NGE189"/>
      <c r="NGF189"/>
      <c r="NGG189"/>
      <c r="NGH189"/>
      <c r="NGI189"/>
      <c r="NGJ189"/>
      <c r="NGK189"/>
      <c r="NGL189"/>
      <c r="NGM189"/>
      <c r="NGN189"/>
      <c r="NGO189"/>
      <c r="NGP189"/>
      <c r="NGQ189"/>
      <c r="NGR189"/>
      <c r="NGS189"/>
      <c r="NGT189"/>
      <c r="NGU189"/>
      <c r="NGV189"/>
      <c r="NGW189"/>
      <c r="NGX189"/>
      <c r="NGY189"/>
      <c r="NGZ189"/>
      <c r="NHA189"/>
      <c r="NHB189"/>
      <c r="NHC189"/>
      <c r="NHD189"/>
      <c r="NHE189"/>
      <c r="NHF189"/>
      <c r="NHG189"/>
      <c r="NHH189"/>
      <c r="NHI189"/>
      <c r="NHJ189"/>
      <c r="NHK189"/>
      <c r="NHL189"/>
      <c r="NHM189"/>
      <c r="NHN189"/>
      <c r="NHO189"/>
      <c r="NHP189"/>
      <c r="NHQ189"/>
      <c r="NHR189"/>
      <c r="NHS189"/>
      <c r="NHT189"/>
      <c r="NHU189"/>
      <c r="NHV189"/>
      <c r="NHW189"/>
      <c r="NHX189"/>
      <c r="NHY189"/>
      <c r="NHZ189"/>
      <c r="NIA189"/>
      <c r="NIB189"/>
      <c r="NIC189"/>
      <c r="NID189"/>
      <c r="NIE189"/>
      <c r="NIF189"/>
      <c r="NIG189"/>
      <c r="NIH189"/>
      <c r="NII189"/>
      <c r="NIJ189"/>
      <c r="NIK189"/>
      <c r="NIL189"/>
      <c r="NIM189"/>
      <c r="NIN189"/>
      <c r="NIO189"/>
      <c r="NIP189"/>
      <c r="NIQ189"/>
      <c r="NIR189"/>
      <c r="NIS189"/>
      <c r="NIT189"/>
      <c r="NIU189"/>
      <c r="NIV189"/>
      <c r="NIW189"/>
      <c r="NIX189"/>
      <c r="NIY189"/>
      <c r="NIZ189"/>
      <c r="NJA189"/>
      <c r="NJB189"/>
      <c r="NJC189"/>
      <c r="NJD189"/>
      <c r="NJE189"/>
      <c r="NJF189"/>
      <c r="NJG189"/>
      <c r="NJH189"/>
      <c r="NJI189"/>
      <c r="NJJ189"/>
      <c r="NJK189"/>
      <c r="NJL189"/>
      <c r="NJM189"/>
      <c r="NJN189"/>
      <c r="NJO189"/>
      <c r="NJP189"/>
      <c r="NJQ189"/>
      <c r="NJR189"/>
      <c r="NJS189"/>
      <c r="NJT189"/>
      <c r="NJU189"/>
      <c r="NJV189"/>
      <c r="NJW189"/>
      <c r="NJX189"/>
      <c r="NJY189"/>
      <c r="NJZ189"/>
      <c r="NKA189"/>
      <c r="NKB189"/>
      <c r="NKC189"/>
      <c r="NKD189"/>
      <c r="NKE189"/>
      <c r="NKF189"/>
      <c r="NKG189"/>
      <c r="NKH189"/>
      <c r="NKI189"/>
      <c r="NKJ189"/>
      <c r="NKK189"/>
      <c r="NKL189"/>
      <c r="NKM189"/>
      <c r="NKN189"/>
      <c r="NKO189"/>
      <c r="NKP189"/>
      <c r="NKQ189"/>
      <c r="NKR189"/>
      <c r="NKS189"/>
      <c r="NKT189"/>
      <c r="NKU189"/>
      <c r="NKV189"/>
      <c r="NKW189"/>
      <c r="NKX189"/>
      <c r="NKY189"/>
      <c r="NKZ189"/>
      <c r="NLA189"/>
      <c r="NLB189"/>
      <c r="NLC189"/>
      <c r="NLD189"/>
      <c r="NLE189"/>
      <c r="NLF189"/>
      <c r="NLG189"/>
      <c r="NLH189"/>
      <c r="NLI189"/>
      <c r="NLJ189"/>
      <c r="NLK189"/>
      <c r="NLL189"/>
      <c r="NLM189"/>
      <c r="NLN189"/>
      <c r="NLO189"/>
      <c r="NLP189"/>
      <c r="NLQ189"/>
      <c r="NLR189"/>
      <c r="NLS189"/>
      <c r="NLT189"/>
      <c r="NLU189"/>
      <c r="NLV189"/>
      <c r="NLW189"/>
      <c r="NLX189"/>
      <c r="NLY189"/>
      <c r="NLZ189"/>
      <c r="NMA189"/>
      <c r="NMB189"/>
      <c r="NMC189"/>
      <c r="NMD189"/>
      <c r="NME189"/>
      <c r="NMF189"/>
      <c r="NMG189"/>
      <c r="NMH189"/>
      <c r="NMI189"/>
      <c r="NMJ189"/>
      <c r="NMK189"/>
      <c r="NML189"/>
      <c r="NMM189"/>
      <c r="NMN189"/>
      <c r="NMO189"/>
      <c r="NMP189"/>
      <c r="NMQ189"/>
      <c r="NMR189"/>
      <c r="NMS189"/>
      <c r="NMT189"/>
      <c r="NMU189"/>
      <c r="NMV189"/>
      <c r="NMW189"/>
      <c r="NMX189"/>
      <c r="NMY189"/>
      <c r="NMZ189"/>
      <c r="NNA189"/>
      <c r="NNB189"/>
      <c r="NNC189"/>
      <c r="NND189"/>
      <c r="NNE189"/>
      <c r="NNF189"/>
      <c r="NNG189"/>
      <c r="NNH189"/>
      <c r="NNI189"/>
      <c r="NNJ189"/>
      <c r="NNK189"/>
      <c r="NNL189"/>
      <c r="NNM189"/>
      <c r="NNN189"/>
      <c r="NNO189"/>
      <c r="NNP189"/>
      <c r="NNQ189"/>
      <c r="NNR189"/>
      <c r="NNS189"/>
      <c r="NNT189"/>
      <c r="NNU189"/>
      <c r="NNV189"/>
      <c r="NNW189"/>
      <c r="NNX189"/>
      <c r="NNY189"/>
      <c r="NNZ189"/>
      <c r="NOA189"/>
      <c r="NOB189"/>
      <c r="NOC189"/>
      <c r="NOD189"/>
      <c r="NOE189"/>
      <c r="NOF189"/>
      <c r="NOG189"/>
      <c r="NOH189"/>
      <c r="NOI189"/>
      <c r="NOJ189"/>
      <c r="NOK189"/>
      <c r="NOL189"/>
      <c r="NOM189"/>
      <c r="NON189"/>
      <c r="NOO189"/>
      <c r="NOP189"/>
      <c r="NOQ189"/>
      <c r="NOR189"/>
      <c r="NOS189"/>
      <c r="NOT189"/>
      <c r="NOU189"/>
      <c r="NOV189"/>
      <c r="NOW189"/>
      <c r="NOX189"/>
      <c r="NOY189"/>
      <c r="NOZ189"/>
      <c r="NPA189"/>
      <c r="NPB189"/>
      <c r="NPC189"/>
      <c r="NPD189"/>
      <c r="NPE189"/>
      <c r="NPF189"/>
      <c r="NPG189"/>
      <c r="NPH189"/>
      <c r="NPI189"/>
      <c r="NPJ189"/>
      <c r="NPK189"/>
      <c r="NPL189"/>
      <c r="NPM189"/>
      <c r="NPN189"/>
      <c r="NPO189"/>
      <c r="NPP189"/>
      <c r="NPQ189"/>
      <c r="NPR189"/>
      <c r="NPS189"/>
      <c r="NPT189"/>
      <c r="NPU189"/>
      <c r="NPV189"/>
      <c r="NPW189"/>
      <c r="NPX189"/>
      <c r="NPY189"/>
      <c r="NPZ189"/>
      <c r="NQA189"/>
      <c r="NQB189"/>
      <c r="NQC189"/>
      <c r="NQD189"/>
      <c r="NQE189"/>
      <c r="NQF189"/>
      <c r="NQG189"/>
      <c r="NQH189"/>
      <c r="NQI189"/>
      <c r="NQJ189"/>
      <c r="NQK189"/>
      <c r="NQL189"/>
      <c r="NQM189"/>
      <c r="NQN189"/>
      <c r="NQO189"/>
      <c r="NQP189"/>
      <c r="NQQ189"/>
      <c r="NQR189"/>
      <c r="NQS189"/>
      <c r="NQT189"/>
      <c r="NQU189"/>
      <c r="NQV189"/>
      <c r="NQW189"/>
      <c r="NQX189"/>
      <c r="NQY189"/>
      <c r="NQZ189"/>
      <c r="NRA189"/>
      <c r="NRB189"/>
      <c r="NRC189"/>
      <c r="NRD189"/>
      <c r="NRE189"/>
      <c r="NRF189"/>
      <c r="NRG189"/>
      <c r="NRH189"/>
      <c r="NRI189"/>
      <c r="NRJ189"/>
      <c r="NRK189"/>
      <c r="NRL189"/>
      <c r="NRM189"/>
      <c r="NRN189"/>
      <c r="NRO189"/>
      <c r="NRP189"/>
      <c r="NRQ189"/>
      <c r="NRR189"/>
      <c r="NRS189"/>
      <c r="NRT189"/>
      <c r="NRU189"/>
      <c r="NRV189"/>
      <c r="NRW189"/>
      <c r="NRX189"/>
      <c r="NRY189"/>
      <c r="NRZ189"/>
      <c r="NSA189"/>
      <c r="NSB189"/>
      <c r="NSC189"/>
      <c r="NSD189"/>
      <c r="NSE189"/>
      <c r="NSF189"/>
      <c r="NSG189"/>
      <c r="NSH189"/>
      <c r="NSI189"/>
      <c r="NSJ189"/>
      <c r="NSK189"/>
      <c r="NSL189"/>
      <c r="NSM189"/>
      <c r="NSN189"/>
      <c r="NSO189"/>
      <c r="NSP189"/>
      <c r="NSQ189"/>
      <c r="NSR189"/>
      <c r="NSS189"/>
      <c r="NST189"/>
      <c r="NSU189"/>
      <c r="NSV189"/>
      <c r="NSW189"/>
      <c r="NSX189"/>
      <c r="NSY189"/>
      <c r="NSZ189"/>
      <c r="NTA189"/>
      <c r="NTB189"/>
      <c r="NTC189"/>
      <c r="NTD189"/>
      <c r="NTE189"/>
      <c r="NTF189"/>
      <c r="NTG189"/>
      <c r="NTH189"/>
      <c r="NTI189"/>
      <c r="NTJ189"/>
      <c r="NTK189"/>
      <c r="NTL189"/>
      <c r="NTM189"/>
      <c r="NTN189"/>
      <c r="NTO189"/>
      <c r="NTP189"/>
      <c r="NTQ189"/>
      <c r="NTR189"/>
      <c r="NTS189"/>
      <c r="NTT189"/>
      <c r="NTU189"/>
      <c r="NTV189"/>
      <c r="NTW189"/>
      <c r="NTX189"/>
      <c r="NTY189"/>
      <c r="NTZ189"/>
      <c r="NUA189"/>
      <c r="NUB189"/>
      <c r="NUC189"/>
      <c r="NUD189"/>
      <c r="NUE189"/>
      <c r="NUF189"/>
      <c r="NUG189"/>
      <c r="NUH189"/>
      <c r="NUI189"/>
      <c r="NUJ189"/>
      <c r="NUK189"/>
      <c r="NUL189"/>
      <c r="NUM189"/>
      <c r="NUN189"/>
      <c r="NUO189"/>
      <c r="NUP189"/>
      <c r="NUQ189"/>
      <c r="NUR189"/>
      <c r="NUS189"/>
      <c r="NUT189"/>
      <c r="NUU189"/>
      <c r="NUV189"/>
      <c r="NUW189"/>
      <c r="NUX189"/>
      <c r="NUY189"/>
      <c r="NUZ189"/>
      <c r="NVA189"/>
      <c r="NVB189"/>
      <c r="NVC189"/>
      <c r="NVD189"/>
      <c r="NVE189"/>
      <c r="NVF189"/>
      <c r="NVG189"/>
      <c r="NVH189"/>
      <c r="NVI189"/>
      <c r="NVJ189"/>
      <c r="NVK189"/>
      <c r="NVL189"/>
      <c r="NVM189"/>
      <c r="NVN189"/>
      <c r="NVO189"/>
      <c r="NVP189"/>
      <c r="NVQ189"/>
      <c r="NVR189"/>
      <c r="NVS189"/>
      <c r="NVT189"/>
      <c r="NVU189"/>
      <c r="NVV189"/>
      <c r="NVW189"/>
      <c r="NVX189"/>
      <c r="NVY189"/>
      <c r="NVZ189"/>
      <c r="NWA189"/>
      <c r="NWB189"/>
      <c r="NWC189"/>
      <c r="NWD189"/>
      <c r="NWE189"/>
      <c r="NWF189"/>
      <c r="NWG189"/>
      <c r="NWH189"/>
      <c r="NWI189"/>
      <c r="NWJ189"/>
      <c r="NWK189"/>
      <c r="NWL189"/>
      <c r="NWM189"/>
      <c r="NWN189"/>
      <c r="NWO189"/>
      <c r="NWP189"/>
      <c r="NWQ189"/>
      <c r="NWR189"/>
      <c r="NWS189"/>
      <c r="NWT189"/>
      <c r="NWU189"/>
      <c r="NWV189"/>
      <c r="NWW189"/>
      <c r="NWX189"/>
      <c r="NWY189"/>
      <c r="NWZ189"/>
      <c r="NXA189"/>
      <c r="NXB189"/>
      <c r="NXC189"/>
      <c r="NXD189"/>
      <c r="NXE189"/>
      <c r="NXF189"/>
      <c r="NXG189"/>
      <c r="NXH189"/>
      <c r="NXI189"/>
      <c r="NXJ189"/>
      <c r="NXK189"/>
      <c r="NXL189"/>
      <c r="NXM189"/>
      <c r="NXN189"/>
      <c r="NXO189"/>
      <c r="NXP189"/>
      <c r="NXQ189"/>
      <c r="NXR189"/>
      <c r="NXS189"/>
      <c r="NXT189"/>
      <c r="NXU189"/>
      <c r="NXV189"/>
      <c r="NXW189"/>
      <c r="NXX189"/>
      <c r="NXY189"/>
      <c r="NXZ189"/>
      <c r="NYA189"/>
      <c r="NYB189"/>
      <c r="NYC189"/>
      <c r="NYD189"/>
      <c r="NYE189"/>
      <c r="NYF189"/>
      <c r="NYG189"/>
      <c r="NYH189"/>
      <c r="NYI189"/>
      <c r="NYJ189"/>
      <c r="NYK189"/>
      <c r="NYL189"/>
      <c r="NYM189"/>
      <c r="NYN189"/>
      <c r="NYO189"/>
      <c r="NYP189"/>
      <c r="NYQ189"/>
      <c r="NYR189"/>
      <c r="NYS189"/>
      <c r="NYT189"/>
      <c r="NYU189"/>
      <c r="NYV189"/>
      <c r="NYW189"/>
      <c r="NYX189"/>
      <c r="NYY189"/>
      <c r="NYZ189"/>
      <c r="NZA189"/>
      <c r="NZB189"/>
      <c r="NZC189"/>
      <c r="NZD189"/>
      <c r="NZE189"/>
      <c r="NZF189"/>
      <c r="NZG189"/>
      <c r="NZH189"/>
      <c r="NZI189"/>
      <c r="NZJ189"/>
      <c r="NZK189"/>
      <c r="NZL189"/>
      <c r="NZM189"/>
      <c r="NZN189"/>
      <c r="NZO189"/>
      <c r="NZP189"/>
      <c r="NZQ189"/>
      <c r="NZR189"/>
      <c r="NZS189"/>
      <c r="NZT189"/>
      <c r="NZU189"/>
      <c r="NZV189"/>
      <c r="NZW189"/>
      <c r="NZX189"/>
      <c r="NZY189"/>
      <c r="NZZ189"/>
      <c r="OAA189"/>
      <c r="OAB189"/>
      <c r="OAC189"/>
      <c r="OAD189"/>
      <c r="OAE189"/>
      <c r="OAF189"/>
      <c r="OAG189"/>
      <c r="OAH189"/>
      <c r="OAI189"/>
      <c r="OAJ189"/>
      <c r="OAK189"/>
      <c r="OAL189"/>
      <c r="OAM189"/>
      <c r="OAN189"/>
      <c r="OAO189"/>
      <c r="OAP189"/>
      <c r="OAQ189"/>
      <c r="OAR189"/>
      <c r="OAS189"/>
      <c r="OAT189"/>
      <c r="OAU189"/>
      <c r="OAV189"/>
      <c r="OAW189"/>
      <c r="OAX189"/>
      <c r="OAY189"/>
      <c r="OAZ189"/>
      <c r="OBA189"/>
      <c r="OBB189"/>
      <c r="OBC189"/>
      <c r="OBD189"/>
      <c r="OBE189"/>
      <c r="OBF189"/>
      <c r="OBG189"/>
      <c r="OBH189"/>
      <c r="OBI189"/>
      <c r="OBJ189"/>
      <c r="OBK189"/>
      <c r="OBL189"/>
      <c r="OBM189"/>
      <c r="OBN189"/>
      <c r="OBO189"/>
      <c r="OBP189"/>
      <c r="OBQ189"/>
      <c r="OBR189"/>
      <c r="OBS189"/>
      <c r="OBT189"/>
      <c r="OBU189"/>
      <c r="OBV189"/>
      <c r="OBW189"/>
      <c r="OBX189"/>
      <c r="OBY189"/>
      <c r="OBZ189"/>
      <c r="OCA189"/>
      <c r="OCB189"/>
      <c r="OCC189"/>
      <c r="OCD189"/>
      <c r="OCE189"/>
      <c r="OCF189"/>
      <c r="OCG189"/>
      <c r="OCH189"/>
      <c r="OCI189"/>
      <c r="OCJ189"/>
      <c r="OCK189"/>
      <c r="OCL189"/>
      <c r="OCM189"/>
      <c r="OCN189"/>
      <c r="OCO189"/>
      <c r="OCP189"/>
      <c r="OCQ189"/>
      <c r="OCR189"/>
      <c r="OCS189"/>
      <c r="OCT189"/>
      <c r="OCU189"/>
      <c r="OCV189"/>
      <c r="OCW189"/>
      <c r="OCX189"/>
      <c r="OCY189"/>
      <c r="OCZ189"/>
      <c r="ODA189"/>
      <c r="ODB189"/>
      <c r="ODC189"/>
      <c r="ODD189"/>
      <c r="ODE189"/>
      <c r="ODF189"/>
      <c r="ODG189"/>
      <c r="ODH189"/>
      <c r="ODI189"/>
      <c r="ODJ189"/>
      <c r="ODK189"/>
      <c r="ODL189"/>
      <c r="ODM189"/>
      <c r="ODN189"/>
      <c r="ODO189"/>
      <c r="ODP189"/>
      <c r="ODQ189"/>
      <c r="ODR189"/>
      <c r="ODS189"/>
      <c r="ODT189"/>
      <c r="ODU189"/>
      <c r="ODV189"/>
      <c r="ODW189"/>
      <c r="ODX189"/>
      <c r="ODY189"/>
      <c r="ODZ189"/>
      <c r="OEA189"/>
      <c r="OEB189"/>
      <c r="OEC189"/>
      <c r="OED189"/>
      <c r="OEE189"/>
      <c r="OEF189"/>
      <c r="OEG189"/>
      <c r="OEH189"/>
      <c r="OEI189"/>
      <c r="OEJ189"/>
      <c r="OEK189"/>
      <c r="OEL189"/>
      <c r="OEM189"/>
      <c r="OEN189"/>
      <c r="OEO189"/>
      <c r="OEP189"/>
      <c r="OEQ189"/>
      <c r="OER189"/>
      <c r="OES189"/>
      <c r="OET189"/>
      <c r="OEU189"/>
      <c r="OEV189"/>
      <c r="OEW189"/>
      <c r="OEX189"/>
      <c r="OEY189"/>
      <c r="OEZ189"/>
      <c r="OFA189"/>
      <c r="OFB189"/>
      <c r="OFC189"/>
      <c r="OFD189"/>
      <c r="OFE189"/>
      <c r="OFF189"/>
      <c r="OFG189"/>
      <c r="OFH189"/>
      <c r="OFI189"/>
      <c r="OFJ189"/>
      <c r="OFK189"/>
      <c r="OFL189"/>
      <c r="OFM189"/>
      <c r="OFN189"/>
      <c r="OFO189"/>
      <c r="OFP189"/>
      <c r="OFQ189"/>
      <c r="OFR189"/>
      <c r="OFS189"/>
      <c r="OFT189"/>
      <c r="OFU189"/>
      <c r="OFV189"/>
      <c r="OFW189"/>
      <c r="OFX189"/>
      <c r="OFY189"/>
      <c r="OFZ189"/>
      <c r="OGA189"/>
      <c r="OGB189"/>
      <c r="OGC189"/>
      <c r="OGD189"/>
      <c r="OGE189"/>
      <c r="OGF189"/>
      <c r="OGG189"/>
      <c r="OGH189"/>
      <c r="OGI189"/>
      <c r="OGJ189"/>
      <c r="OGK189"/>
      <c r="OGL189"/>
      <c r="OGM189"/>
      <c r="OGN189"/>
      <c r="OGO189"/>
      <c r="OGP189"/>
      <c r="OGQ189"/>
      <c r="OGR189"/>
      <c r="OGS189"/>
      <c r="OGT189"/>
      <c r="OGU189"/>
      <c r="OGV189"/>
      <c r="OGW189"/>
      <c r="OGX189"/>
      <c r="OGY189"/>
      <c r="OGZ189"/>
      <c r="OHA189"/>
      <c r="OHB189"/>
      <c r="OHC189"/>
      <c r="OHD189"/>
      <c r="OHE189"/>
      <c r="OHF189"/>
      <c r="OHG189"/>
      <c r="OHH189"/>
      <c r="OHI189"/>
      <c r="OHJ189"/>
      <c r="OHK189"/>
      <c r="OHL189"/>
      <c r="OHM189"/>
      <c r="OHN189"/>
      <c r="OHO189"/>
      <c r="OHP189"/>
      <c r="OHQ189"/>
      <c r="OHR189"/>
      <c r="OHS189"/>
      <c r="OHT189"/>
      <c r="OHU189"/>
      <c r="OHV189"/>
      <c r="OHW189"/>
      <c r="OHX189"/>
      <c r="OHY189"/>
      <c r="OHZ189"/>
      <c r="OIA189"/>
      <c r="OIB189"/>
      <c r="OIC189"/>
      <c r="OID189"/>
      <c r="OIE189"/>
      <c r="OIF189"/>
      <c r="OIG189"/>
      <c r="OIH189"/>
      <c r="OII189"/>
      <c r="OIJ189"/>
      <c r="OIK189"/>
      <c r="OIL189"/>
      <c r="OIM189"/>
      <c r="OIN189"/>
      <c r="OIO189"/>
      <c r="OIP189"/>
      <c r="OIQ189"/>
      <c r="OIR189"/>
      <c r="OIS189"/>
      <c r="OIT189"/>
      <c r="OIU189"/>
      <c r="OIV189"/>
      <c r="OIW189"/>
      <c r="OIX189"/>
      <c r="OIY189"/>
      <c r="OIZ189"/>
      <c r="OJA189"/>
      <c r="OJB189"/>
      <c r="OJC189"/>
      <c r="OJD189"/>
      <c r="OJE189"/>
      <c r="OJF189"/>
      <c r="OJG189"/>
      <c r="OJH189"/>
      <c r="OJI189"/>
      <c r="OJJ189"/>
      <c r="OJK189"/>
      <c r="OJL189"/>
      <c r="OJM189"/>
      <c r="OJN189"/>
      <c r="OJO189"/>
      <c r="OJP189"/>
      <c r="OJQ189"/>
      <c r="OJR189"/>
      <c r="OJS189"/>
      <c r="OJT189"/>
      <c r="OJU189"/>
      <c r="OJV189"/>
      <c r="OJW189"/>
      <c r="OJX189"/>
      <c r="OJY189"/>
      <c r="OJZ189"/>
      <c r="OKA189"/>
      <c r="OKB189"/>
      <c r="OKC189"/>
      <c r="OKD189"/>
      <c r="OKE189"/>
      <c r="OKF189"/>
      <c r="OKG189"/>
      <c r="OKH189"/>
      <c r="OKI189"/>
      <c r="OKJ189"/>
      <c r="OKK189"/>
      <c r="OKL189"/>
      <c r="OKM189"/>
      <c r="OKN189"/>
      <c r="OKO189"/>
      <c r="OKP189"/>
      <c r="OKQ189"/>
      <c r="OKR189"/>
      <c r="OKS189"/>
      <c r="OKT189"/>
      <c r="OKU189"/>
      <c r="OKV189"/>
      <c r="OKW189"/>
      <c r="OKX189"/>
      <c r="OKY189"/>
      <c r="OKZ189"/>
      <c r="OLA189"/>
      <c r="OLB189"/>
      <c r="OLC189"/>
      <c r="OLD189"/>
      <c r="OLE189"/>
      <c r="OLF189"/>
      <c r="OLG189"/>
      <c r="OLH189"/>
      <c r="OLI189"/>
      <c r="OLJ189"/>
      <c r="OLK189"/>
      <c r="OLL189"/>
      <c r="OLM189"/>
      <c r="OLN189"/>
      <c r="OLO189"/>
      <c r="OLP189"/>
      <c r="OLQ189"/>
      <c r="OLR189"/>
      <c r="OLS189"/>
      <c r="OLT189"/>
      <c r="OLU189"/>
      <c r="OLV189"/>
      <c r="OLW189"/>
      <c r="OLX189"/>
      <c r="OLY189"/>
      <c r="OLZ189"/>
      <c r="OMA189"/>
      <c r="OMB189"/>
      <c r="OMC189"/>
      <c r="OMD189"/>
      <c r="OME189"/>
      <c r="OMF189"/>
      <c r="OMG189"/>
      <c r="OMH189"/>
      <c r="OMI189"/>
      <c r="OMJ189"/>
      <c r="OMK189"/>
      <c r="OML189"/>
      <c r="OMM189"/>
      <c r="OMN189"/>
      <c r="OMO189"/>
      <c r="OMP189"/>
      <c r="OMQ189"/>
      <c r="OMR189"/>
      <c r="OMS189"/>
      <c r="OMT189"/>
      <c r="OMU189"/>
      <c r="OMV189"/>
      <c r="OMW189"/>
      <c r="OMX189"/>
      <c r="OMY189"/>
      <c r="OMZ189"/>
      <c r="ONA189"/>
      <c r="ONB189"/>
      <c r="ONC189"/>
      <c r="OND189"/>
      <c r="ONE189"/>
      <c r="ONF189"/>
      <c r="ONG189"/>
      <c r="ONH189"/>
      <c r="ONI189"/>
      <c r="ONJ189"/>
      <c r="ONK189"/>
      <c r="ONL189"/>
      <c r="ONM189"/>
      <c r="ONN189"/>
      <c r="ONO189"/>
      <c r="ONP189"/>
      <c r="ONQ189"/>
      <c r="ONR189"/>
      <c r="ONS189"/>
      <c r="ONT189"/>
      <c r="ONU189"/>
      <c r="ONV189"/>
      <c r="ONW189"/>
      <c r="ONX189"/>
      <c r="ONY189"/>
      <c r="ONZ189"/>
      <c r="OOA189"/>
      <c r="OOB189"/>
      <c r="OOC189"/>
      <c r="OOD189"/>
      <c r="OOE189"/>
      <c r="OOF189"/>
      <c r="OOG189"/>
      <c r="OOH189"/>
      <c r="OOI189"/>
      <c r="OOJ189"/>
      <c r="OOK189"/>
      <c r="OOL189"/>
      <c r="OOM189"/>
      <c r="OON189"/>
      <c r="OOO189"/>
      <c r="OOP189"/>
      <c r="OOQ189"/>
      <c r="OOR189"/>
      <c r="OOS189"/>
      <c r="OOT189"/>
      <c r="OOU189"/>
      <c r="OOV189"/>
      <c r="OOW189"/>
      <c r="OOX189"/>
      <c r="OOY189"/>
      <c r="OOZ189"/>
      <c r="OPA189"/>
      <c r="OPB189"/>
      <c r="OPC189"/>
      <c r="OPD189"/>
      <c r="OPE189"/>
      <c r="OPF189"/>
      <c r="OPG189"/>
      <c r="OPH189"/>
      <c r="OPI189"/>
      <c r="OPJ189"/>
      <c r="OPK189"/>
      <c r="OPL189"/>
      <c r="OPM189"/>
      <c r="OPN189"/>
      <c r="OPO189"/>
      <c r="OPP189"/>
      <c r="OPQ189"/>
      <c r="OPR189"/>
      <c r="OPS189"/>
      <c r="OPT189"/>
      <c r="OPU189"/>
      <c r="OPV189"/>
      <c r="OPW189"/>
      <c r="OPX189"/>
      <c r="OPY189"/>
      <c r="OPZ189"/>
      <c r="OQA189"/>
      <c r="OQB189"/>
      <c r="OQC189"/>
      <c r="OQD189"/>
      <c r="OQE189"/>
      <c r="OQF189"/>
      <c r="OQG189"/>
      <c r="OQH189"/>
      <c r="OQI189"/>
      <c r="OQJ189"/>
      <c r="OQK189"/>
      <c r="OQL189"/>
      <c r="OQM189"/>
      <c r="OQN189"/>
      <c r="OQO189"/>
      <c r="OQP189"/>
      <c r="OQQ189"/>
      <c r="OQR189"/>
      <c r="OQS189"/>
      <c r="OQT189"/>
      <c r="OQU189"/>
      <c r="OQV189"/>
      <c r="OQW189"/>
      <c r="OQX189"/>
      <c r="OQY189"/>
      <c r="OQZ189"/>
      <c r="ORA189"/>
      <c r="ORB189"/>
      <c r="ORC189"/>
      <c r="ORD189"/>
      <c r="ORE189"/>
      <c r="ORF189"/>
      <c r="ORG189"/>
      <c r="ORH189"/>
      <c r="ORI189"/>
      <c r="ORJ189"/>
      <c r="ORK189"/>
      <c r="ORL189"/>
      <c r="ORM189"/>
      <c r="ORN189"/>
      <c r="ORO189"/>
      <c r="ORP189"/>
      <c r="ORQ189"/>
      <c r="ORR189"/>
      <c r="ORS189"/>
      <c r="ORT189"/>
      <c r="ORU189"/>
      <c r="ORV189"/>
      <c r="ORW189"/>
      <c r="ORX189"/>
      <c r="ORY189"/>
      <c r="ORZ189"/>
      <c r="OSA189"/>
      <c r="OSB189"/>
      <c r="OSC189"/>
      <c r="OSD189"/>
      <c r="OSE189"/>
      <c r="OSF189"/>
      <c r="OSG189"/>
      <c r="OSH189"/>
      <c r="OSI189"/>
      <c r="OSJ189"/>
      <c r="OSK189"/>
      <c r="OSL189"/>
      <c r="OSM189"/>
      <c r="OSN189"/>
      <c r="OSO189"/>
      <c r="OSP189"/>
      <c r="OSQ189"/>
      <c r="OSR189"/>
      <c r="OSS189"/>
      <c r="OST189"/>
      <c r="OSU189"/>
      <c r="OSV189"/>
      <c r="OSW189"/>
      <c r="OSX189"/>
      <c r="OSY189"/>
      <c r="OSZ189"/>
      <c r="OTA189"/>
      <c r="OTB189"/>
      <c r="OTC189"/>
      <c r="OTD189"/>
      <c r="OTE189"/>
      <c r="OTF189"/>
      <c r="OTG189"/>
      <c r="OTH189"/>
      <c r="OTI189"/>
      <c r="OTJ189"/>
      <c r="OTK189"/>
      <c r="OTL189"/>
      <c r="OTM189"/>
      <c r="OTN189"/>
      <c r="OTO189"/>
      <c r="OTP189"/>
      <c r="OTQ189"/>
      <c r="OTR189"/>
      <c r="OTS189"/>
      <c r="OTT189"/>
      <c r="OTU189"/>
      <c r="OTV189"/>
      <c r="OTW189"/>
      <c r="OTX189"/>
      <c r="OTY189"/>
      <c r="OTZ189"/>
      <c r="OUA189"/>
      <c r="OUB189"/>
      <c r="OUC189"/>
      <c r="OUD189"/>
      <c r="OUE189"/>
      <c r="OUF189"/>
      <c r="OUG189"/>
      <c r="OUH189"/>
      <c r="OUI189"/>
      <c r="OUJ189"/>
      <c r="OUK189"/>
      <c r="OUL189"/>
      <c r="OUM189"/>
      <c r="OUN189"/>
      <c r="OUO189"/>
      <c r="OUP189"/>
      <c r="OUQ189"/>
      <c r="OUR189"/>
      <c r="OUS189"/>
      <c r="OUT189"/>
      <c r="OUU189"/>
      <c r="OUV189"/>
      <c r="OUW189"/>
      <c r="OUX189"/>
      <c r="OUY189"/>
      <c r="OUZ189"/>
      <c r="OVA189"/>
      <c r="OVB189"/>
      <c r="OVC189"/>
      <c r="OVD189"/>
      <c r="OVE189"/>
      <c r="OVF189"/>
      <c r="OVG189"/>
      <c r="OVH189"/>
      <c r="OVI189"/>
      <c r="OVJ189"/>
      <c r="OVK189"/>
      <c r="OVL189"/>
      <c r="OVM189"/>
      <c r="OVN189"/>
      <c r="OVO189"/>
      <c r="OVP189"/>
      <c r="OVQ189"/>
      <c r="OVR189"/>
      <c r="OVS189"/>
      <c r="OVT189"/>
      <c r="OVU189"/>
      <c r="OVV189"/>
      <c r="OVW189"/>
      <c r="OVX189"/>
      <c r="OVY189"/>
      <c r="OVZ189"/>
      <c r="OWA189"/>
      <c r="OWB189"/>
      <c r="OWC189"/>
      <c r="OWD189"/>
      <c r="OWE189"/>
      <c r="OWF189"/>
      <c r="OWG189"/>
      <c r="OWH189"/>
      <c r="OWI189"/>
      <c r="OWJ189"/>
      <c r="OWK189"/>
      <c r="OWL189"/>
      <c r="OWM189"/>
      <c r="OWN189"/>
      <c r="OWO189"/>
      <c r="OWP189"/>
      <c r="OWQ189"/>
      <c r="OWR189"/>
      <c r="OWS189"/>
      <c r="OWT189"/>
      <c r="OWU189"/>
      <c r="OWV189"/>
      <c r="OWW189"/>
      <c r="OWX189"/>
      <c r="OWY189"/>
      <c r="OWZ189"/>
      <c r="OXA189"/>
      <c r="OXB189"/>
      <c r="OXC189"/>
      <c r="OXD189"/>
      <c r="OXE189"/>
      <c r="OXF189"/>
      <c r="OXG189"/>
      <c r="OXH189"/>
      <c r="OXI189"/>
      <c r="OXJ189"/>
      <c r="OXK189"/>
      <c r="OXL189"/>
      <c r="OXM189"/>
      <c r="OXN189"/>
      <c r="OXO189"/>
      <c r="OXP189"/>
      <c r="OXQ189"/>
      <c r="OXR189"/>
      <c r="OXS189"/>
      <c r="OXT189"/>
      <c r="OXU189"/>
      <c r="OXV189"/>
      <c r="OXW189"/>
      <c r="OXX189"/>
      <c r="OXY189"/>
      <c r="OXZ189"/>
      <c r="OYA189"/>
      <c r="OYB189"/>
      <c r="OYC189"/>
      <c r="OYD189"/>
      <c r="OYE189"/>
      <c r="OYF189"/>
      <c r="OYG189"/>
      <c r="OYH189"/>
      <c r="OYI189"/>
      <c r="OYJ189"/>
      <c r="OYK189"/>
      <c r="OYL189"/>
      <c r="OYM189"/>
      <c r="OYN189"/>
      <c r="OYO189"/>
      <c r="OYP189"/>
      <c r="OYQ189"/>
      <c r="OYR189"/>
      <c r="OYS189"/>
      <c r="OYT189"/>
      <c r="OYU189"/>
      <c r="OYV189"/>
      <c r="OYW189"/>
      <c r="OYX189"/>
      <c r="OYY189"/>
      <c r="OYZ189"/>
      <c r="OZA189"/>
      <c r="OZB189"/>
      <c r="OZC189"/>
      <c r="OZD189"/>
      <c r="OZE189"/>
      <c r="OZF189"/>
      <c r="OZG189"/>
      <c r="OZH189"/>
      <c r="OZI189"/>
      <c r="OZJ189"/>
      <c r="OZK189"/>
      <c r="OZL189"/>
      <c r="OZM189"/>
      <c r="OZN189"/>
      <c r="OZO189"/>
      <c r="OZP189"/>
      <c r="OZQ189"/>
      <c r="OZR189"/>
      <c r="OZS189"/>
      <c r="OZT189"/>
      <c r="OZU189"/>
      <c r="OZV189"/>
      <c r="OZW189"/>
      <c r="OZX189"/>
      <c r="OZY189"/>
      <c r="OZZ189"/>
      <c r="PAA189"/>
      <c r="PAB189"/>
      <c r="PAC189"/>
      <c r="PAD189"/>
      <c r="PAE189"/>
      <c r="PAF189"/>
      <c r="PAG189"/>
      <c r="PAH189"/>
      <c r="PAI189"/>
      <c r="PAJ189"/>
      <c r="PAK189"/>
      <c r="PAL189"/>
      <c r="PAM189"/>
      <c r="PAN189"/>
      <c r="PAO189"/>
      <c r="PAP189"/>
      <c r="PAQ189"/>
      <c r="PAR189"/>
      <c r="PAS189"/>
      <c r="PAT189"/>
      <c r="PAU189"/>
      <c r="PAV189"/>
      <c r="PAW189"/>
      <c r="PAX189"/>
      <c r="PAY189"/>
      <c r="PAZ189"/>
      <c r="PBA189"/>
      <c r="PBB189"/>
      <c r="PBC189"/>
      <c r="PBD189"/>
      <c r="PBE189"/>
      <c r="PBF189"/>
      <c r="PBG189"/>
      <c r="PBH189"/>
      <c r="PBI189"/>
      <c r="PBJ189"/>
      <c r="PBK189"/>
      <c r="PBL189"/>
      <c r="PBM189"/>
      <c r="PBN189"/>
      <c r="PBO189"/>
      <c r="PBP189"/>
      <c r="PBQ189"/>
      <c r="PBR189"/>
      <c r="PBS189"/>
      <c r="PBT189"/>
      <c r="PBU189"/>
      <c r="PBV189"/>
      <c r="PBW189"/>
      <c r="PBX189"/>
      <c r="PBY189"/>
      <c r="PBZ189"/>
      <c r="PCA189"/>
      <c r="PCB189"/>
      <c r="PCC189"/>
      <c r="PCD189"/>
      <c r="PCE189"/>
      <c r="PCF189"/>
      <c r="PCG189"/>
      <c r="PCH189"/>
      <c r="PCI189"/>
      <c r="PCJ189"/>
      <c r="PCK189"/>
      <c r="PCL189"/>
      <c r="PCM189"/>
      <c r="PCN189"/>
      <c r="PCO189"/>
      <c r="PCP189"/>
      <c r="PCQ189"/>
      <c r="PCR189"/>
      <c r="PCS189"/>
      <c r="PCT189"/>
      <c r="PCU189"/>
      <c r="PCV189"/>
      <c r="PCW189"/>
      <c r="PCX189"/>
      <c r="PCY189"/>
      <c r="PCZ189"/>
      <c r="PDA189"/>
      <c r="PDB189"/>
      <c r="PDC189"/>
      <c r="PDD189"/>
      <c r="PDE189"/>
      <c r="PDF189"/>
      <c r="PDG189"/>
      <c r="PDH189"/>
      <c r="PDI189"/>
      <c r="PDJ189"/>
      <c r="PDK189"/>
      <c r="PDL189"/>
      <c r="PDM189"/>
      <c r="PDN189"/>
      <c r="PDO189"/>
      <c r="PDP189"/>
      <c r="PDQ189"/>
      <c r="PDR189"/>
      <c r="PDS189"/>
      <c r="PDT189"/>
      <c r="PDU189"/>
      <c r="PDV189"/>
      <c r="PDW189"/>
      <c r="PDX189"/>
      <c r="PDY189"/>
      <c r="PDZ189"/>
      <c r="PEA189"/>
      <c r="PEB189"/>
      <c r="PEC189"/>
      <c r="PED189"/>
      <c r="PEE189"/>
      <c r="PEF189"/>
      <c r="PEG189"/>
      <c r="PEH189"/>
      <c r="PEI189"/>
      <c r="PEJ189"/>
      <c r="PEK189"/>
      <c r="PEL189"/>
      <c r="PEM189"/>
      <c r="PEN189"/>
      <c r="PEO189"/>
      <c r="PEP189"/>
      <c r="PEQ189"/>
      <c r="PER189"/>
      <c r="PES189"/>
      <c r="PET189"/>
      <c r="PEU189"/>
      <c r="PEV189"/>
      <c r="PEW189"/>
      <c r="PEX189"/>
      <c r="PEY189"/>
      <c r="PEZ189"/>
      <c r="PFA189"/>
      <c r="PFB189"/>
      <c r="PFC189"/>
      <c r="PFD189"/>
      <c r="PFE189"/>
      <c r="PFF189"/>
      <c r="PFG189"/>
      <c r="PFH189"/>
      <c r="PFI189"/>
      <c r="PFJ189"/>
      <c r="PFK189"/>
      <c r="PFL189"/>
      <c r="PFM189"/>
      <c r="PFN189"/>
      <c r="PFO189"/>
      <c r="PFP189"/>
      <c r="PFQ189"/>
      <c r="PFR189"/>
      <c r="PFS189"/>
      <c r="PFT189"/>
      <c r="PFU189"/>
      <c r="PFV189"/>
      <c r="PFW189"/>
      <c r="PFX189"/>
      <c r="PFY189"/>
      <c r="PFZ189"/>
      <c r="PGA189"/>
      <c r="PGB189"/>
      <c r="PGC189"/>
      <c r="PGD189"/>
      <c r="PGE189"/>
      <c r="PGF189"/>
      <c r="PGG189"/>
      <c r="PGH189"/>
      <c r="PGI189"/>
      <c r="PGJ189"/>
      <c r="PGK189"/>
      <c r="PGL189"/>
      <c r="PGM189"/>
      <c r="PGN189"/>
      <c r="PGO189"/>
      <c r="PGP189"/>
      <c r="PGQ189"/>
      <c r="PGR189"/>
      <c r="PGS189"/>
      <c r="PGT189"/>
      <c r="PGU189"/>
      <c r="PGV189"/>
      <c r="PGW189"/>
      <c r="PGX189"/>
      <c r="PGY189"/>
      <c r="PGZ189"/>
      <c r="PHA189"/>
      <c r="PHB189"/>
      <c r="PHC189"/>
      <c r="PHD189"/>
      <c r="PHE189"/>
      <c r="PHF189"/>
      <c r="PHG189"/>
      <c r="PHH189"/>
      <c r="PHI189"/>
      <c r="PHJ189"/>
      <c r="PHK189"/>
      <c r="PHL189"/>
      <c r="PHM189"/>
      <c r="PHN189"/>
      <c r="PHO189"/>
      <c r="PHP189"/>
      <c r="PHQ189"/>
      <c r="PHR189"/>
      <c r="PHS189"/>
      <c r="PHT189"/>
      <c r="PHU189"/>
      <c r="PHV189"/>
      <c r="PHW189"/>
      <c r="PHX189"/>
      <c r="PHY189"/>
      <c r="PHZ189"/>
      <c r="PIA189"/>
      <c r="PIB189"/>
      <c r="PIC189"/>
      <c r="PID189"/>
      <c r="PIE189"/>
      <c r="PIF189"/>
      <c r="PIG189"/>
      <c r="PIH189"/>
      <c r="PII189"/>
      <c r="PIJ189"/>
      <c r="PIK189"/>
      <c r="PIL189"/>
      <c r="PIM189"/>
      <c r="PIN189"/>
      <c r="PIO189"/>
      <c r="PIP189"/>
      <c r="PIQ189"/>
      <c r="PIR189"/>
      <c r="PIS189"/>
      <c r="PIT189"/>
      <c r="PIU189"/>
      <c r="PIV189"/>
      <c r="PIW189"/>
      <c r="PIX189"/>
      <c r="PIY189"/>
      <c r="PIZ189"/>
      <c r="PJA189"/>
      <c r="PJB189"/>
      <c r="PJC189"/>
      <c r="PJD189"/>
      <c r="PJE189"/>
      <c r="PJF189"/>
      <c r="PJG189"/>
      <c r="PJH189"/>
      <c r="PJI189"/>
      <c r="PJJ189"/>
      <c r="PJK189"/>
      <c r="PJL189"/>
      <c r="PJM189"/>
      <c r="PJN189"/>
      <c r="PJO189"/>
      <c r="PJP189"/>
      <c r="PJQ189"/>
      <c r="PJR189"/>
      <c r="PJS189"/>
      <c r="PJT189"/>
      <c r="PJU189"/>
      <c r="PJV189"/>
      <c r="PJW189"/>
      <c r="PJX189"/>
      <c r="PJY189"/>
      <c r="PJZ189"/>
      <c r="PKA189"/>
      <c r="PKB189"/>
      <c r="PKC189"/>
      <c r="PKD189"/>
      <c r="PKE189"/>
      <c r="PKF189"/>
      <c r="PKG189"/>
      <c r="PKH189"/>
      <c r="PKI189"/>
      <c r="PKJ189"/>
      <c r="PKK189"/>
      <c r="PKL189"/>
      <c r="PKM189"/>
      <c r="PKN189"/>
      <c r="PKO189"/>
      <c r="PKP189"/>
      <c r="PKQ189"/>
      <c r="PKR189"/>
      <c r="PKS189"/>
      <c r="PKT189"/>
      <c r="PKU189"/>
      <c r="PKV189"/>
      <c r="PKW189"/>
      <c r="PKX189"/>
      <c r="PKY189"/>
      <c r="PKZ189"/>
      <c r="PLA189"/>
      <c r="PLB189"/>
      <c r="PLC189"/>
      <c r="PLD189"/>
      <c r="PLE189"/>
      <c r="PLF189"/>
      <c r="PLG189"/>
      <c r="PLH189"/>
      <c r="PLI189"/>
      <c r="PLJ189"/>
      <c r="PLK189"/>
      <c r="PLL189"/>
      <c r="PLM189"/>
      <c r="PLN189"/>
      <c r="PLO189"/>
      <c r="PLP189"/>
      <c r="PLQ189"/>
      <c r="PLR189"/>
      <c r="PLS189"/>
      <c r="PLT189"/>
      <c r="PLU189"/>
      <c r="PLV189"/>
      <c r="PLW189"/>
      <c r="PLX189"/>
      <c r="PLY189"/>
      <c r="PLZ189"/>
      <c r="PMA189"/>
      <c r="PMB189"/>
      <c r="PMC189"/>
      <c r="PMD189"/>
      <c r="PME189"/>
      <c r="PMF189"/>
      <c r="PMG189"/>
      <c r="PMH189"/>
      <c r="PMI189"/>
      <c r="PMJ189"/>
      <c r="PMK189"/>
      <c r="PML189"/>
      <c r="PMM189"/>
      <c r="PMN189"/>
      <c r="PMO189"/>
      <c r="PMP189"/>
      <c r="PMQ189"/>
      <c r="PMR189"/>
      <c r="PMS189"/>
      <c r="PMT189"/>
      <c r="PMU189"/>
      <c r="PMV189"/>
      <c r="PMW189"/>
      <c r="PMX189"/>
      <c r="PMY189"/>
      <c r="PMZ189"/>
      <c r="PNA189"/>
      <c r="PNB189"/>
      <c r="PNC189"/>
      <c r="PND189"/>
      <c r="PNE189"/>
      <c r="PNF189"/>
      <c r="PNG189"/>
      <c r="PNH189"/>
      <c r="PNI189"/>
      <c r="PNJ189"/>
      <c r="PNK189"/>
      <c r="PNL189"/>
      <c r="PNM189"/>
      <c r="PNN189"/>
      <c r="PNO189"/>
      <c r="PNP189"/>
      <c r="PNQ189"/>
      <c r="PNR189"/>
      <c r="PNS189"/>
      <c r="PNT189"/>
      <c r="PNU189"/>
      <c r="PNV189"/>
      <c r="PNW189"/>
      <c r="PNX189"/>
      <c r="PNY189"/>
      <c r="PNZ189"/>
      <c r="POA189"/>
      <c r="POB189"/>
      <c r="POC189"/>
      <c r="POD189"/>
      <c r="POE189"/>
      <c r="POF189"/>
      <c r="POG189"/>
      <c r="POH189"/>
      <c r="POI189"/>
      <c r="POJ189"/>
      <c r="POK189"/>
      <c r="POL189"/>
      <c r="POM189"/>
      <c r="PON189"/>
      <c r="POO189"/>
      <c r="POP189"/>
      <c r="POQ189"/>
      <c r="POR189"/>
      <c r="POS189"/>
      <c r="POT189"/>
      <c r="POU189"/>
      <c r="POV189"/>
      <c r="POW189"/>
      <c r="POX189"/>
      <c r="POY189"/>
      <c r="POZ189"/>
      <c r="PPA189"/>
      <c r="PPB189"/>
      <c r="PPC189"/>
      <c r="PPD189"/>
      <c r="PPE189"/>
      <c r="PPF189"/>
      <c r="PPG189"/>
      <c r="PPH189"/>
      <c r="PPI189"/>
      <c r="PPJ189"/>
      <c r="PPK189"/>
      <c r="PPL189"/>
      <c r="PPM189"/>
      <c r="PPN189"/>
      <c r="PPO189"/>
      <c r="PPP189"/>
      <c r="PPQ189"/>
      <c r="PPR189"/>
      <c r="PPS189"/>
      <c r="PPT189"/>
      <c r="PPU189"/>
      <c r="PPV189"/>
      <c r="PPW189"/>
      <c r="PPX189"/>
      <c r="PPY189"/>
      <c r="PPZ189"/>
      <c r="PQA189"/>
      <c r="PQB189"/>
      <c r="PQC189"/>
      <c r="PQD189"/>
      <c r="PQE189"/>
      <c r="PQF189"/>
      <c r="PQG189"/>
      <c r="PQH189"/>
      <c r="PQI189"/>
      <c r="PQJ189"/>
      <c r="PQK189"/>
      <c r="PQL189"/>
      <c r="PQM189"/>
      <c r="PQN189"/>
      <c r="PQO189"/>
      <c r="PQP189"/>
      <c r="PQQ189"/>
      <c r="PQR189"/>
      <c r="PQS189"/>
      <c r="PQT189"/>
      <c r="PQU189"/>
      <c r="PQV189"/>
      <c r="PQW189"/>
      <c r="PQX189"/>
      <c r="PQY189"/>
      <c r="PQZ189"/>
      <c r="PRA189"/>
      <c r="PRB189"/>
      <c r="PRC189"/>
      <c r="PRD189"/>
      <c r="PRE189"/>
      <c r="PRF189"/>
      <c r="PRG189"/>
      <c r="PRH189"/>
      <c r="PRI189"/>
      <c r="PRJ189"/>
      <c r="PRK189"/>
      <c r="PRL189"/>
      <c r="PRM189"/>
      <c r="PRN189"/>
      <c r="PRO189"/>
      <c r="PRP189"/>
      <c r="PRQ189"/>
      <c r="PRR189"/>
      <c r="PRS189"/>
      <c r="PRT189"/>
      <c r="PRU189"/>
      <c r="PRV189"/>
      <c r="PRW189"/>
      <c r="PRX189"/>
      <c r="PRY189"/>
      <c r="PRZ189"/>
      <c r="PSA189"/>
      <c r="PSB189"/>
      <c r="PSC189"/>
      <c r="PSD189"/>
      <c r="PSE189"/>
      <c r="PSF189"/>
      <c r="PSG189"/>
      <c r="PSH189"/>
      <c r="PSI189"/>
      <c r="PSJ189"/>
      <c r="PSK189"/>
      <c r="PSL189"/>
      <c r="PSM189"/>
      <c r="PSN189"/>
      <c r="PSO189"/>
      <c r="PSP189"/>
      <c r="PSQ189"/>
      <c r="PSR189"/>
      <c r="PSS189"/>
      <c r="PST189"/>
      <c r="PSU189"/>
      <c r="PSV189"/>
      <c r="PSW189"/>
      <c r="PSX189"/>
      <c r="PSY189"/>
      <c r="PSZ189"/>
      <c r="PTA189"/>
      <c r="PTB189"/>
      <c r="PTC189"/>
      <c r="PTD189"/>
      <c r="PTE189"/>
      <c r="PTF189"/>
      <c r="PTG189"/>
      <c r="PTH189"/>
      <c r="PTI189"/>
      <c r="PTJ189"/>
      <c r="PTK189"/>
      <c r="PTL189"/>
      <c r="PTM189"/>
      <c r="PTN189"/>
      <c r="PTO189"/>
      <c r="PTP189"/>
      <c r="PTQ189"/>
      <c r="PTR189"/>
      <c r="PTS189"/>
      <c r="PTT189"/>
      <c r="PTU189"/>
      <c r="PTV189"/>
      <c r="PTW189"/>
      <c r="PTX189"/>
      <c r="PTY189"/>
      <c r="PTZ189"/>
      <c r="PUA189"/>
      <c r="PUB189"/>
      <c r="PUC189"/>
      <c r="PUD189"/>
      <c r="PUE189"/>
      <c r="PUF189"/>
      <c r="PUG189"/>
      <c r="PUH189"/>
      <c r="PUI189"/>
      <c r="PUJ189"/>
      <c r="PUK189"/>
      <c r="PUL189"/>
      <c r="PUM189"/>
      <c r="PUN189"/>
      <c r="PUO189"/>
      <c r="PUP189"/>
      <c r="PUQ189"/>
      <c r="PUR189"/>
      <c r="PUS189"/>
      <c r="PUT189"/>
      <c r="PUU189"/>
      <c r="PUV189"/>
      <c r="PUW189"/>
      <c r="PUX189"/>
      <c r="PUY189"/>
      <c r="PUZ189"/>
      <c r="PVA189"/>
      <c r="PVB189"/>
      <c r="PVC189"/>
      <c r="PVD189"/>
      <c r="PVE189"/>
      <c r="PVF189"/>
      <c r="PVG189"/>
      <c r="PVH189"/>
      <c r="PVI189"/>
      <c r="PVJ189"/>
      <c r="PVK189"/>
      <c r="PVL189"/>
      <c r="PVM189"/>
      <c r="PVN189"/>
      <c r="PVO189"/>
      <c r="PVP189"/>
      <c r="PVQ189"/>
      <c r="PVR189"/>
      <c r="PVS189"/>
      <c r="PVT189"/>
      <c r="PVU189"/>
      <c r="PVV189"/>
      <c r="PVW189"/>
      <c r="PVX189"/>
      <c r="PVY189"/>
      <c r="PVZ189"/>
      <c r="PWA189"/>
      <c r="PWB189"/>
      <c r="PWC189"/>
      <c r="PWD189"/>
      <c r="PWE189"/>
      <c r="PWF189"/>
      <c r="PWG189"/>
      <c r="PWH189"/>
      <c r="PWI189"/>
      <c r="PWJ189"/>
      <c r="PWK189"/>
      <c r="PWL189"/>
      <c r="PWM189"/>
      <c r="PWN189"/>
      <c r="PWO189"/>
      <c r="PWP189"/>
      <c r="PWQ189"/>
      <c r="PWR189"/>
      <c r="PWS189"/>
      <c r="PWT189"/>
      <c r="PWU189"/>
      <c r="PWV189"/>
      <c r="PWW189"/>
      <c r="PWX189"/>
      <c r="PWY189"/>
      <c r="PWZ189"/>
      <c r="PXA189"/>
      <c r="PXB189"/>
      <c r="PXC189"/>
      <c r="PXD189"/>
      <c r="PXE189"/>
      <c r="PXF189"/>
      <c r="PXG189"/>
      <c r="PXH189"/>
      <c r="PXI189"/>
      <c r="PXJ189"/>
      <c r="PXK189"/>
      <c r="PXL189"/>
      <c r="PXM189"/>
      <c r="PXN189"/>
      <c r="PXO189"/>
      <c r="PXP189"/>
      <c r="PXQ189"/>
      <c r="PXR189"/>
      <c r="PXS189"/>
      <c r="PXT189"/>
      <c r="PXU189"/>
      <c r="PXV189"/>
      <c r="PXW189"/>
      <c r="PXX189"/>
      <c r="PXY189"/>
      <c r="PXZ189"/>
      <c r="PYA189"/>
      <c r="PYB189"/>
      <c r="PYC189"/>
      <c r="PYD189"/>
      <c r="PYE189"/>
      <c r="PYF189"/>
      <c r="PYG189"/>
      <c r="PYH189"/>
      <c r="PYI189"/>
      <c r="PYJ189"/>
      <c r="PYK189"/>
      <c r="PYL189"/>
      <c r="PYM189"/>
      <c r="PYN189"/>
      <c r="PYO189"/>
      <c r="PYP189"/>
      <c r="PYQ189"/>
      <c r="PYR189"/>
      <c r="PYS189"/>
      <c r="PYT189"/>
      <c r="PYU189"/>
      <c r="PYV189"/>
      <c r="PYW189"/>
      <c r="PYX189"/>
      <c r="PYY189"/>
      <c r="PYZ189"/>
      <c r="PZA189"/>
      <c r="PZB189"/>
      <c r="PZC189"/>
      <c r="PZD189"/>
      <c r="PZE189"/>
      <c r="PZF189"/>
      <c r="PZG189"/>
      <c r="PZH189"/>
      <c r="PZI189"/>
      <c r="PZJ189"/>
      <c r="PZK189"/>
      <c r="PZL189"/>
      <c r="PZM189"/>
      <c r="PZN189"/>
      <c r="PZO189"/>
      <c r="PZP189"/>
      <c r="PZQ189"/>
      <c r="PZR189"/>
      <c r="PZS189"/>
      <c r="PZT189"/>
      <c r="PZU189"/>
      <c r="PZV189"/>
      <c r="PZW189"/>
      <c r="PZX189"/>
      <c r="PZY189"/>
      <c r="PZZ189"/>
      <c r="QAA189"/>
      <c r="QAB189"/>
      <c r="QAC189"/>
      <c r="QAD189"/>
      <c r="QAE189"/>
      <c r="QAF189"/>
      <c r="QAG189"/>
      <c r="QAH189"/>
      <c r="QAI189"/>
      <c r="QAJ189"/>
      <c r="QAK189"/>
      <c r="QAL189"/>
      <c r="QAM189"/>
      <c r="QAN189"/>
      <c r="QAO189"/>
      <c r="QAP189"/>
      <c r="QAQ189"/>
      <c r="QAR189"/>
      <c r="QAS189"/>
      <c r="QAT189"/>
      <c r="QAU189"/>
      <c r="QAV189"/>
      <c r="QAW189"/>
      <c r="QAX189"/>
      <c r="QAY189"/>
      <c r="QAZ189"/>
      <c r="QBA189"/>
      <c r="QBB189"/>
      <c r="QBC189"/>
      <c r="QBD189"/>
      <c r="QBE189"/>
      <c r="QBF189"/>
      <c r="QBG189"/>
      <c r="QBH189"/>
      <c r="QBI189"/>
      <c r="QBJ189"/>
      <c r="QBK189"/>
      <c r="QBL189"/>
      <c r="QBM189"/>
      <c r="QBN189"/>
      <c r="QBO189"/>
      <c r="QBP189"/>
      <c r="QBQ189"/>
      <c r="QBR189"/>
      <c r="QBS189"/>
      <c r="QBT189"/>
      <c r="QBU189"/>
      <c r="QBV189"/>
      <c r="QBW189"/>
      <c r="QBX189"/>
      <c r="QBY189"/>
      <c r="QBZ189"/>
      <c r="QCA189"/>
      <c r="QCB189"/>
      <c r="QCC189"/>
      <c r="QCD189"/>
      <c r="QCE189"/>
      <c r="QCF189"/>
      <c r="QCG189"/>
      <c r="QCH189"/>
      <c r="QCI189"/>
      <c r="QCJ189"/>
      <c r="QCK189"/>
      <c r="QCL189"/>
      <c r="QCM189"/>
      <c r="QCN189"/>
      <c r="QCO189"/>
      <c r="QCP189"/>
      <c r="QCQ189"/>
      <c r="QCR189"/>
      <c r="QCS189"/>
      <c r="QCT189"/>
      <c r="QCU189"/>
      <c r="QCV189"/>
      <c r="QCW189"/>
      <c r="QCX189"/>
      <c r="QCY189"/>
      <c r="QCZ189"/>
      <c r="QDA189"/>
      <c r="QDB189"/>
      <c r="QDC189"/>
      <c r="QDD189"/>
      <c r="QDE189"/>
      <c r="QDF189"/>
      <c r="QDG189"/>
      <c r="QDH189"/>
      <c r="QDI189"/>
      <c r="QDJ189"/>
      <c r="QDK189"/>
      <c r="QDL189"/>
      <c r="QDM189"/>
      <c r="QDN189"/>
      <c r="QDO189"/>
      <c r="QDP189"/>
      <c r="QDQ189"/>
      <c r="QDR189"/>
      <c r="QDS189"/>
      <c r="QDT189"/>
      <c r="QDU189"/>
      <c r="QDV189"/>
      <c r="QDW189"/>
      <c r="QDX189"/>
      <c r="QDY189"/>
      <c r="QDZ189"/>
      <c r="QEA189"/>
      <c r="QEB189"/>
      <c r="QEC189"/>
      <c r="QED189"/>
      <c r="QEE189"/>
      <c r="QEF189"/>
      <c r="QEG189"/>
      <c r="QEH189"/>
      <c r="QEI189"/>
      <c r="QEJ189"/>
      <c r="QEK189"/>
      <c r="QEL189"/>
      <c r="QEM189"/>
      <c r="QEN189"/>
      <c r="QEO189"/>
      <c r="QEP189"/>
      <c r="QEQ189"/>
      <c r="QER189"/>
      <c r="QES189"/>
      <c r="QET189"/>
      <c r="QEU189"/>
      <c r="QEV189"/>
      <c r="QEW189"/>
      <c r="QEX189"/>
      <c r="QEY189"/>
      <c r="QEZ189"/>
      <c r="QFA189"/>
      <c r="QFB189"/>
      <c r="QFC189"/>
      <c r="QFD189"/>
      <c r="QFE189"/>
      <c r="QFF189"/>
      <c r="QFG189"/>
      <c r="QFH189"/>
      <c r="QFI189"/>
      <c r="QFJ189"/>
      <c r="QFK189"/>
      <c r="QFL189"/>
      <c r="QFM189"/>
      <c r="QFN189"/>
      <c r="QFO189"/>
      <c r="QFP189"/>
      <c r="QFQ189"/>
      <c r="QFR189"/>
      <c r="QFS189"/>
      <c r="QFT189"/>
      <c r="QFU189"/>
      <c r="QFV189"/>
      <c r="QFW189"/>
      <c r="QFX189"/>
      <c r="QFY189"/>
      <c r="QFZ189"/>
      <c r="QGA189"/>
      <c r="QGB189"/>
      <c r="QGC189"/>
      <c r="QGD189"/>
      <c r="QGE189"/>
      <c r="QGF189"/>
      <c r="QGG189"/>
      <c r="QGH189"/>
      <c r="QGI189"/>
      <c r="QGJ189"/>
      <c r="QGK189"/>
      <c r="QGL189"/>
      <c r="QGM189"/>
      <c r="QGN189"/>
      <c r="QGO189"/>
      <c r="QGP189"/>
      <c r="QGQ189"/>
      <c r="QGR189"/>
      <c r="QGS189"/>
      <c r="QGT189"/>
      <c r="QGU189"/>
      <c r="QGV189"/>
      <c r="QGW189"/>
      <c r="QGX189"/>
      <c r="QGY189"/>
      <c r="QGZ189"/>
      <c r="QHA189"/>
      <c r="QHB189"/>
      <c r="QHC189"/>
      <c r="QHD189"/>
      <c r="QHE189"/>
      <c r="QHF189"/>
      <c r="QHG189"/>
      <c r="QHH189"/>
      <c r="QHI189"/>
      <c r="QHJ189"/>
      <c r="QHK189"/>
      <c r="QHL189"/>
      <c r="QHM189"/>
      <c r="QHN189"/>
      <c r="QHO189"/>
      <c r="QHP189"/>
      <c r="QHQ189"/>
      <c r="QHR189"/>
      <c r="QHS189"/>
      <c r="QHT189"/>
      <c r="QHU189"/>
      <c r="QHV189"/>
      <c r="QHW189"/>
      <c r="QHX189"/>
      <c r="QHY189"/>
      <c r="QHZ189"/>
      <c r="QIA189"/>
      <c r="QIB189"/>
      <c r="QIC189"/>
      <c r="QID189"/>
      <c r="QIE189"/>
      <c r="QIF189"/>
      <c r="QIG189"/>
      <c r="QIH189"/>
      <c r="QII189"/>
      <c r="QIJ189"/>
      <c r="QIK189"/>
      <c r="QIL189"/>
      <c r="QIM189"/>
      <c r="QIN189"/>
      <c r="QIO189"/>
      <c r="QIP189"/>
      <c r="QIQ189"/>
      <c r="QIR189"/>
      <c r="QIS189"/>
      <c r="QIT189"/>
      <c r="QIU189"/>
      <c r="QIV189"/>
      <c r="QIW189"/>
      <c r="QIX189"/>
      <c r="QIY189"/>
      <c r="QIZ189"/>
      <c r="QJA189"/>
      <c r="QJB189"/>
      <c r="QJC189"/>
      <c r="QJD189"/>
      <c r="QJE189"/>
      <c r="QJF189"/>
      <c r="QJG189"/>
      <c r="QJH189"/>
      <c r="QJI189"/>
      <c r="QJJ189"/>
      <c r="QJK189"/>
      <c r="QJL189"/>
      <c r="QJM189"/>
      <c r="QJN189"/>
      <c r="QJO189"/>
      <c r="QJP189"/>
      <c r="QJQ189"/>
      <c r="QJR189"/>
      <c r="QJS189"/>
      <c r="QJT189"/>
      <c r="QJU189"/>
      <c r="QJV189"/>
      <c r="QJW189"/>
      <c r="QJX189"/>
      <c r="QJY189"/>
      <c r="QJZ189"/>
      <c r="QKA189"/>
      <c r="QKB189"/>
      <c r="QKC189"/>
      <c r="QKD189"/>
      <c r="QKE189"/>
      <c r="QKF189"/>
      <c r="QKG189"/>
      <c r="QKH189"/>
      <c r="QKI189"/>
      <c r="QKJ189"/>
      <c r="QKK189"/>
      <c r="QKL189"/>
      <c r="QKM189"/>
      <c r="QKN189"/>
      <c r="QKO189"/>
      <c r="QKP189"/>
      <c r="QKQ189"/>
      <c r="QKR189"/>
      <c r="QKS189"/>
      <c r="QKT189"/>
      <c r="QKU189"/>
      <c r="QKV189"/>
      <c r="QKW189"/>
      <c r="QKX189"/>
      <c r="QKY189"/>
      <c r="QKZ189"/>
      <c r="QLA189"/>
      <c r="QLB189"/>
      <c r="QLC189"/>
      <c r="QLD189"/>
      <c r="QLE189"/>
      <c r="QLF189"/>
      <c r="QLG189"/>
      <c r="QLH189"/>
      <c r="QLI189"/>
      <c r="QLJ189"/>
      <c r="QLK189"/>
      <c r="QLL189"/>
      <c r="QLM189"/>
      <c r="QLN189"/>
      <c r="QLO189"/>
      <c r="QLP189"/>
      <c r="QLQ189"/>
      <c r="QLR189"/>
      <c r="QLS189"/>
      <c r="QLT189"/>
      <c r="QLU189"/>
      <c r="QLV189"/>
      <c r="QLW189"/>
      <c r="QLX189"/>
      <c r="QLY189"/>
      <c r="QLZ189"/>
      <c r="QMA189"/>
      <c r="QMB189"/>
      <c r="QMC189"/>
      <c r="QMD189"/>
      <c r="QME189"/>
      <c r="QMF189"/>
      <c r="QMG189"/>
      <c r="QMH189"/>
      <c r="QMI189"/>
      <c r="QMJ189"/>
      <c r="QMK189"/>
      <c r="QML189"/>
      <c r="QMM189"/>
      <c r="QMN189"/>
      <c r="QMO189"/>
      <c r="QMP189"/>
      <c r="QMQ189"/>
      <c r="QMR189"/>
      <c r="QMS189"/>
      <c r="QMT189"/>
      <c r="QMU189"/>
      <c r="QMV189"/>
      <c r="QMW189"/>
      <c r="QMX189"/>
      <c r="QMY189"/>
      <c r="QMZ189"/>
      <c r="QNA189"/>
      <c r="QNB189"/>
      <c r="QNC189"/>
      <c r="QND189"/>
      <c r="QNE189"/>
      <c r="QNF189"/>
      <c r="QNG189"/>
      <c r="QNH189"/>
      <c r="QNI189"/>
      <c r="QNJ189"/>
      <c r="QNK189"/>
      <c r="QNL189"/>
      <c r="QNM189"/>
      <c r="QNN189"/>
      <c r="QNO189"/>
      <c r="QNP189"/>
      <c r="QNQ189"/>
      <c r="QNR189"/>
      <c r="QNS189"/>
      <c r="QNT189"/>
      <c r="QNU189"/>
      <c r="QNV189"/>
      <c r="QNW189"/>
      <c r="QNX189"/>
      <c r="QNY189"/>
      <c r="QNZ189"/>
      <c r="QOA189"/>
      <c r="QOB189"/>
      <c r="QOC189"/>
      <c r="QOD189"/>
      <c r="QOE189"/>
      <c r="QOF189"/>
      <c r="QOG189"/>
      <c r="QOH189"/>
      <c r="QOI189"/>
      <c r="QOJ189"/>
      <c r="QOK189"/>
      <c r="QOL189"/>
      <c r="QOM189"/>
      <c r="QON189"/>
      <c r="QOO189"/>
      <c r="QOP189"/>
      <c r="QOQ189"/>
      <c r="QOR189"/>
      <c r="QOS189"/>
      <c r="QOT189"/>
      <c r="QOU189"/>
      <c r="QOV189"/>
      <c r="QOW189"/>
      <c r="QOX189"/>
      <c r="QOY189"/>
      <c r="QOZ189"/>
      <c r="QPA189"/>
      <c r="QPB189"/>
      <c r="QPC189"/>
      <c r="QPD189"/>
      <c r="QPE189"/>
      <c r="QPF189"/>
      <c r="QPG189"/>
      <c r="QPH189"/>
      <c r="QPI189"/>
      <c r="QPJ189"/>
      <c r="QPK189"/>
      <c r="QPL189"/>
      <c r="QPM189"/>
      <c r="QPN189"/>
      <c r="QPO189"/>
      <c r="QPP189"/>
      <c r="QPQ189"/>
      <c r="QPR189"/>
      <c r="QPS189"/>
      <c r="QPT189"/>
      <c r="QPU189"/>
      <c r="QPV189"/>
      <c r="QPW189"/>
      <c r="QPX189"/>
      <c r="QPY189"/>
      <c r="QPZ189"/>
      <c r="QQA189"/>
      <c r="QQB189"/>
      <c r="QQC189"/>
      <c r="QQD189"/>
      <c r="QQE189"/>
      <c r="QQF189"/>
      <c r="QQG189"/>
      <c r="QQH189"/>
      <c r="QQI189"/>
      <c r="QQJ189"/>
      <c r="QQK189"/>
      <c r="QQL189"/>
      <c r="QQM189"/>
      <c r="QQN189"/>
      <c r="QQO189"/>
      <c r="QQP189"/>
      <c r="QQQ189"/>
      <c r="QQR189"/>
      <c r="QQS189"/>
      <c r="QQT189"/>
      <c r="QQU189"/>
      <c r="QQV189"/>
      <c r="QQW189"/>
      <c r="QQX189"/>
      <c r="QQY189"/>
      <c r="QQZ189"/>
      <c r="QRA189"/>
      <c r="QRB189"/>
      <c r="QRC189"/>
      <c r="QRD189"/>
      <c r="QRE189"/>
      <c r="QRF189"/>
      <c r="QRG189"/>
      <c r="QRH189"/>
      <c r="QRI189"/>
      <c r="QRJ189"/>
      <c r="QRK189"/>
      <c r="QRL189"/>
      <c r="QRM189"/>
      <c r="QRN189"/>
      <c r="QRO189"/>
      <c r="QRP189"/>
      <c r="QRQ189"/>
      <c r="QRR189"/>
      <c r="QRS189"/>
      <c r="QRT189"/>
      <c r="QRU189"/>
      <c r="QRV189"/>
      <c r="QRW189"/>
      <c r="QRX189"/>
      <c r="QRY189"/>
      <c r="QRZ189"/>
      <c r="QSA189"/>
      <c r="QSB189"/>
      <c r="QSC189"/>
      <c r="QSD189"/>
      <c r="QSE189"/>
      <c r="QSF189"/>
      <c r="QSG189"/>
      <c r="QSH189"/>
      <c r="QSI189"/>
      <c r="QSJ189"/>
      <c r="QSK189"/>
      <c r="QSL189"/>
      <c r="QSM189"/>
      <c r="QSN189"/>
      <c r="QSO189"/>
      <c r="QSP189"/>
      <c r="QSQ189"/>
      <c r="QSR189"/>
      <c r="QSS189"/>
      <c r="QST189"/>
      <c r="QSU189"/>
      <c r="QSV189"/>
      <c r="QSW189"/>
      <c r="QSX189"/>
      <c r="QSY189"/>
      <c r="QSZ189"/>
      <c r="QTA189"/>
      <c r="QTB189"/>
      <c r="QTC189"/>
      <c r="QTD189"/>
      <c r="QTE189"/>
      <c r="QTF189"/>
      <c r="QTG189"/>
      <c r="QTH189"/>
      <c r="QTI189"/>
      <c r="QTJ189"/>
      <c r="QTK189"/>
      <c r="QTL189"/>
      <c r="QTM189"/>
      <c r="QTN189"/>
      <c r="QTO189"/>
      <c r="QTP189"/>
      <c r="QTQ189"/>
      <c r="QTR189"/>
      <c r="QTS189"/>
      <c r="QTT189"/>
      <c r="QTU189"/>
      <c r="QTV189"/>
      <c r="QTW189"/>
      <c r="QTX189"/>
      <c r="QTY189"/>
      <c r="QTZ189"/>
      <c r="QUA189"/>
      <c r="QUB189"/>
      <c r="QUC189"/>
      <c r="QUD189"/>
      <c r="QUE189"/>
      <c r="QUF189"/>
      <c r="QUG189"/>
      <c r="QUH189"/>
      <c r="QUI189"/>
      <c r="QUJ189"/>
      <c r="QUK189"/>
      <c r="QUL189"/>
      <c r="QUM189"/>
      <c r="QUN189"/>
      <c r="QUO189"/>
      <c r="QUP189"/>
      <c r="QUQ189"/>
      <c r="QUR189"/>
      <c r="QUS189"/>
      <c r="QUT189"/>
      <c r="QUU189"/>
      <c r="QUV189"/>
      <c r="QUW189"/>
      <c r="QUX189"/>
      <c r="QUY189"/>
      <c r="QUZ189"/>
      <c r="QVA189"/>
      <c r="QVB189"/>
      <c r="QVC189"/>
      <c r="QVD189"/>
      <c r="QVE189"/>
      <c r="QVF189"/>
      <c r="QVG189"/>
      <c r="QVH189"/>
      <c r="QVI189"/>
      <c r="QVJ189"/>
      <c r="QVK189"/>
      <c r="QVL189"/>
      <c r="QVM189"/>
      <c r="QVN189"/>
      <c r="QVO189"/>
      <c r="QVP189"/>
      <c r="QVQ189"/>
      <c r="QVR189"/>
      <c r="QVS189"/>
      <c r="QVT189"/>
      <c r="QVU189"/>
      <c r="QVV189"/>
      <c r="QVW189"/>
      <c r="QVX189"/>
      <c r="QVY189"/>
      <c r="QVZ189"/>
      <c r="QWA189"/>
      <c r="QWB189"/>
      <c r="QWC189"/>
      <c r="QWD189"/>
      <c r="QWE189"/>
      <c r="QWF189"/>
      <c r="QWG189"/>
      <c r="QWH189"/>
      <c r="QWI189"/>
      <c r="QWJ189"/>
      <c r="QWK189"/>
      <c r="QWL189"/>
      <c r="QWM189"/>
      <c r="QWN189"/>
      <c r="QWO189"/>
      <c r="QWP189"/>
      <c r="QWQ189"/>
      <c r="QWR189"/>
      <c r="QWS189"/>
      <c r="QWT189"/>
      <c r="QWU189"/>
      <c r="QWV189"/>
      <c r="QWW189"/>
      <c r="QWX189"/>
      <c r="QWY189"/>
      <c r="QWZ189"/>
      <c r="QXA189"/>
      <c r="QXB189"/>
      <c r="QXC189"/>
      <c r="QXD189"/>
      <c r="QXE189"/>
      <c r="QXF189"/>
      <c r="QXG189"/>
      <c r="QXH189"/>
      <c r="QXI189"/>
      <c r="QXJ189"/>
      <c r="QXK189"/>
      <c r="QXL189"/>
      <c r="QXM189"/>
      <c r="QXN189"/>
      <c r="QXO189"/>
      <c r="QXP189"/>
      <c r="QXQ189"/>
      <c r="QXR189"/>
      <c r="QXS189"/>
      <c r="QXT189"/>
      <c r="QXU189"/>
      <c r="QXV189"/>
      <c r="QXW189"/>
      <c r="QXX189"/>
      <c r="QXY189"/>
      <c r="QXZ189"/>
      <c r="QYA189"/>
      <c r="QYB189"/>
      <c r="QYC189"/>
      <c r="QYD189"/>
      <c r="QYE189"/>
      <c r="QYF189"/>
      <c r="QYG189"/>
      <c r="QYH189"/>
      <c r="QYI189"/>
      <c r="QYJ189"/>
      <c r="QYK189"/>
      <c r="QYL189"/>
      <c r="QYM189"/>
      <c r="QYN189"/>
      <c r="QYO189"/>
      <c r="QYP189"/>
      <c r="QYQ189"/>
      <c r="QYR189"/>
      <c r="QYS189"/>
      <c r="QYT189"/>
      <c r="QYU189"/>
      <c r="QYV189"/>
      <c r="QYW189"/>
      <c r="QYX189"/>
      <c r="QYY189"/>
      <c r="QYZ189"/>
      <c r="QZA189"/>
      <c r="QZB189"/>
      <c r="QZC189"/>
      <c r="QZD189"/>
      <c r="QZE189"/>
      <c r="QZF189"/>
      <c r="QZG189"/>
      <c r="QZH189"/>
      <c r="QZI189"/>
      <c r="QZJ189"/>
      <c r="QZK189"/>
      <c r="QZL189"/>
      <c r="QZM189"/>
      <c r="QZN189"/>
      <c r="QZO189"/>
      <c r="QZP189"/>
      <c r="QZQ189"/>
      <c r="QZR189"/>
      <c r="QZS189"/>
      <c r="QZT189"/>
      <c r="QZU189"/>
      <c r="QZV189"/>
      <c r="QZW189"/>
      <c r="QZX189"/>
      <c r="QZY189"/>
      <c r="QZZ189"/>
      <c r="RAA189"/>
      <c r="RAB189"/>
      <c r="RAC189"/>
      <c r="RAD189"/>
      <c r="RAE189"/>
      <c r="RAF189"/>
      <c r="RAG189"/>
      <c r="RAH189"/>
      <c r="RAI189"/>
      <c r="RAJ189"/>
      <c r="RAK189"/>
      <c r="RAL189"/>
      <c r="RAM189"/>
      <c r="RAN189"/>
      <c r="RAO189"/>
      <c r="RAP189"/>
      <c r="RAQ189"/>
      <c r="RAR189"/>
      <c r="RAS189"/>
      <c r="RAT189"/>
      <c r="RAU189"/>
      <c r="RAV189"/>
      <c r="RAW189"/>
      <c r="RAX189"/>
      <c r="RAY189"/>
      <c r="RAZ189"/>
      <c r="RBA189"/>
      <c r="RBB189"/>
      <c r="RBC189"/>
      <c r="RBD189"/>
      <c r="RBE189"/>
      <c r="RBF189"/>
      <c r="RBG189"/>
      <c r="RBH189"/>
      <c r="RBI189"/>
      <c r="RBJ189"/>
      <c r="RBK189"/>
      <c r="RBL189"/>
      <c r="RBM189"/>
      <c r="RBN189"/>
      <c r="RBO189"/>
      <c r="RBP189"/>
      <c r="RBQ189"/>
      <c r="RBR189"/>
      <c r="RBS189"/>
      <c r="RBT189"/>
      <c r="RBU189"/>
      <c r="RBV189"/>
      <c r="RBW189"/>
      <c r="RBX189"/>
      <c r="RBY189"/>
      <c r="RBZ189"/>
      <c r="RCA189"/>
      <c r="RCB189"/>
      <c r="RCC189"/>
      <c r="RCD189"/>
      <c r="RCE189"/>
      <c r="RCF189"/>
      <c r="RCG189"/>
      <c r="RCH189"/>
      <c r="RCI189"/>
      <c r="RCJ189"/>
      <c r="RCK189"/>
      <c r="RCL189"/>
      <c r="RCM189"/>
      <c r="RCN189"/>
      <c r="RCO189"/>
      <c r="RCP189"/>
      <c r="RCQ189"/>
      <c r="RCR189"/>
      <c r="RCS189"/>
      <c r="RCT189"/>
      <c r="RCU189"/>
      <c r="RCV189"/>
      <c r="RCW189"/>
      <c r="RCX189"/>
      <c r="RCY189"/>
      <c r="RCZ189"/>
      <c r="RDA189"/>
      <c r="RDB189"/>
      <c r="RDC189"/>
      <c r="RDD189"/>
      <c r="RDE189"/>
      <c r="RDF189"/>
      <c r="RDG189"/>
      <c r="RDH189"/>
      <c r="RDI189"/>
      <c r="RDJ189"/>
      <c r="RDK189"/>
      <c r="RDL189"/>
      <c r="RDM189"/>
      <c r="RDN189"/>
      <c r="RDO189"/>
      <c r="RDP189"/>
      <c r="RDQ189"/>
      <c r="RDR189"/>
      <c r="RDS189"/>
      <c r="RDT189"/>
      <c r="RDU189"/>
      <c r="RDV189"/>
      <c r="RDW189"/>
      <c r="RDX189"/>
      <c r="RDY189"/>
      <c r="RDZ189"/>
      <c r="REA189"/>
      <c r="REB189"/>
      <c r="REC189"/>
      <c r="RED189"/>
      <c r="REE189"/>
      <c r="REF189"/>
      <c r="REG189"/>
      <c r="REH189"/>
      <c r="REI189"/>
      <c r="REJ189"/>
      <c r="REK189"/>
      <c r="REL189"/>
      <c r="REM189"/>
      <c r="REN189"/>
      <c r="REO189"/>
      <c r="REP189"/>
      <c r="REQ189"/>
      <c r="RER189"/>
      <c r="RES189"/>
      <c r="RET189"/>
      <c r="REU189"/>
      <c r="REV189"/>
      <c r="REW189"/>
      <c r="REX189"/>
      <c r="REY189"/>
      <c r="REZ189"/>
      <c r="RFA189"/>
      <c r="RFB189"/>
      <c r="RFC189"/>
      <c r="RFD189"/>
      <c r="RFE189"/>
      <c r="RFF189"/>
      <c r="RFG189"/>
      <c r="RFH189"/>
      <c r="RFI189"/>
      <c r="RFJ189"/>
      <c r="RFK189"/>
      <c r="RFL189"/>
      <c r="RFM189"/>
      <c r="RFN189"/>
      <c r="RFO189"/>
      <c r="RFP189"/>
      <c r="RFQ189"/>
      <c r="RFR189"/>
      <c r="RFS189"/>
      <c r="RFT189"/>
      <c r="RFU189"/>
      <c r="RFV189"/>
      <c r="RFW189"/>
      <c r="RFX189"/>
      <c r="RFY189"/>
      <c r="RFZ189"/>
      <c r="RGA189"/>
      <c r="RGB189"/>
      <c r="RGC189"/>
      <c r="RGD189"/>
      <c r="RGE189"/>
      <c r="RGF189"/>
      <c r="RGG189"/>
      <c r="RGH189"/>
      <c r="RGI189"/>
      <c r="RGJ189"/>
      <c r="RGK189"/>
      <c r="RGL189"/>
      <c r="RGM189"/>
      <c r="RGN189"/>
      <c r="RGO189"/>
      <c r="RGP189"/>
      <c r="RGQ189"/>
      <c r="RGR189"/>
      <c r="RGS189"/>
      <c r="RGT189"/>
      <c r="RGU189"/>
      <c r="RGV189"/>
      <c r="RGW189"/>
      <c r="RGX189"/>
      <c r="RGY189"/>
      <c r="RGZ189"/>
      <c r="RHA189"/>
      <c r="RHB189"/>
      <c r="RHC189"/>
      <c r="RHD189"/>
      <c r="RHE189"/>
      <c r="RHF189"/>
      <c r="RHG189"/>
      <c r="RHH189"/>
      <c r="RHI189"/>
      <c r="RHJ189"/>
      <c r="RHK189"/>
      <c r="RHL189"/>
      <c r="RHM189"/>
      <c r="RHN189"/>
      <c r="RHO189"/>
      <c r="RHP189"/>
      <c r="RHQ189"/>
      <c r="RHR189"/>
      <c r="RHS189"/>
      <c r="RHT189"/>
      <c r="RHU189"/>
      <c r="RHV189"/>
      <c r="RHW189"/>
      <c r="RHX189"/>
      <c r="RHY189"/>
      <c r="RHZ189"/>
      <c r="RIA189"/>
      <c r="RIB189"/>
      <c r="RIC189"/>
      <c r="RID189"/>
      <c r="RIE189"/>
      <c r="RIF189"/>
      <c r="RIG189"/>
      <c r="RIH189"/>
      <c r="RII189"/>
      <c r="RIJ189"/>
      <c r="RIK189"/>
      <c r="RIL189"/>
      <c r="RIM189"/>
      <c r="RIN189"/>
      <c r="RIO189"/>
      <c r="RIP189"/>
      <c r="RIQ189"/>
      <c r="RIR189"/>
      <c r="RIS189"/>
      <c r="RIT189"/>
      <c r="RIU189"/>
      <c r="RIV189"/>
      <c r="RIW189"/>
      <c r="RIX189"/>
      <c r="RIY189"/>
      <c r="RIZ189"/>
      <c r="RJA189"/>
      <c r="RJB189"/>
      <c r="RJC189"/>
      <c r="RJD189"/>
      <c r="RJE189"/>
      <c r="RJF189"/>
      <c r="RJG189"/>
      <c r="RJH189"/>
      <c r="RJI189"/>
      <c r="RJJ189"/>
      <c r="RJK189"/>
      <c r="RJL189"/>
      <c r="RJM189"/>
      <c r="RJN189"/>
      <c r="RJO189"/>
      <c r="RJP189"/>
      <c r="RJQ189"/>
      <c r="RJR189"/>
      <c r="RJS189"/>
      <c r="RJT189"/>
      <c r="RJU189"/>
      <c r="RJV189"/>
      <c r="RJW189"/>
      <c r="RJX189"/>
      <c r="RJY189"/>
      <c r="RJZ189"/>
      <c r="RKA189"/>
      <c r="RKB189"/>
      <c r="RKC189"/>
      <c r="RKD189"/>
      <c r="RKE189"/>
      <c r="RKF189"/>
      <c r="RKG189"/>
      <c r="RKH189"/>
      <c r="RKI189"/>
      <c r="RKJ189"/>
      <c r="RKK189"/>
      <c r="RKL189"/>
      <c r="RKM189"/>
      <c r="RKN189"/>
      <c r="RKO189"/>
      <c r="RKP189"/>
      <c r="RKQ189"/>
      <c r="RKR189"/>
      <c r="RKS189"/>
      <c r="RKT189"/>
      <c r="RKU189"/>
      <c r="RKV189"/>
      <c r="RKW189"/>
      <c r="RKX189"/>
      <c r="RKY189"/>
      <c r="RKZ189"/>
      <c r="RLA189"/>
      <c r="RLB189"/>
      <c r="RLC189"/>
      <c r="RLD189"/>
      <c r="RLE189"/>
      <c r="RLF189"/>
      <c r="RLG189"/>
      <c r="RLH189"/>
      <c r="RLI189"/>
      <c r="RLJ189"/>
      <c r="RLK189"/>
      <c r="RLL189"/>
      <c r="RLM189"/>
      <c r="RLN189"/>
      <c r="RLO189"/>
      <c r="RLP189"/>
      <c r="RLQ189"/>
      <c r="RLR189"/>
      <c r="RLS189"/>
      <c r="RLT189"/>
      <c r="RLU189"/>
      <c r="RLV189"/>
      <c r="RLW189"/>
      <c r="RLX189"/>
      <c r="RLY189"/>
      <c r="RLZ189"/>
      <c r="RMA189"/>
      <c r="RMB189"/>
      <c r="RMC189"/>
      <c r="RMD189"/>
      <c r="RME189"/>
      <c r="RMF189"/>
      <c r="RMG189"/>
      <c r="RMH189"/>
      <c r="RMI189"/>
      <c r="RMJ189"/>
      <c r="RMK189"/>
      <c r="RML189"/>
      <c r="RMM189"/>
      <c r="RMN189"/>
      <c r="RMO189"/>
      <c r="RMP189"/>
      <c r="RMQ189"/>
      <c r="RMR189"/>
      <c r="RMS189"/>
      <c r="RMT189"/>
      <c r="RMU189"/>
      <c r="RMV189"/>
      <c r="RMW189"/>
      <c r="RMX189"/>
      <c r="RMY189"/>
      <c r="RMZ189"/>
      <c r="RNA189"/>
      <c r="RNB189"/>
      <c r="RNC189"/>
      <c r="RND189"/>
      <c r="RNE189"/>
      <c r="RNF189"/>
      <c r="RNG189"/>
      <c r="RNH189"/>
      <c r="RNI189"/>
      <c r="RNJ189"/>
      <c r="RNK189"/>
      <c r="RNL189"/>
      <c r="RNM189"/>
      <c r="RNN189"/>
      <c r="RNO189"/>
      <c r="RNP189"/>
      <c r="RNQ189"/>
      <c r="RNR189"/>
      <c r="RNS189"/>
      <c r="RNT189"/>
      <c r="RNU189"/>
      <c r="RNV189"/>
      <c r="RNW189"/>
      <c r="RNX189"/>
      <c r="RNY189"/>
      <c r="RNZ189"/>
      <c r="ROA189"/>
      <c r="ROB189"/>
      <c r="ROC189"/>
      <c r="ROD189"/>
      <c r="ROE189"/>
      <c r="ROF189"/>
      <c r="ROG189"/>
      <c r="ROH189"/>
      <c r="ROI189"/>
      <c r="ROJ189"/>
      <c r="ROK189"/>
      <c r="ROL189"/>
      <c r="ROM189"/>
      <c r="RON189"/>
      <c r="ROO189"/>
      <c r="ROP189"/>
      <c r="ROQ189"/>
      <c r="ROR189"/>
      <c r="ROS189"/>
      <c r="ROT189"/>
      <c r="ROU189"/>
      <c r="ROV189"/>
      <c r="ROW189"/>
      <c r="ROX189"/>
      <c r="ROY189"/>
      <c r="ROZ189"/>
      <c r="RPA189"/>
      <c r="RPB189"/>
      <c r="RPC189"/>
      <c r="RPD189"/>
      <c r="RPE189"/>
      <c r="RPF189"/>
      <c r="RPG189"/>
      <c r="RPH189"/>
      <c r="RPI189"/>
      <c r="RPJ189"/>
      <c r="RPK189"/>
      <c r="RPL189"/>
      <c r="RPM189"/>
      <c r="RPN189"/>
      <c r="RPO189"/>
      <c r="RPP189"/>
      <c r="RPQ189"/>
      <c r="RPR189"/>
      <c r="RPS189"/>
      <c r="RPT189"/>
      <c r="RPU189"/>
      <c r="RPV189"/>
      <c r="RPW189"/>
      <c r="RPX189"/>
      <c r="RPY189"/>
      <c r="RPZ189"/>
      <c r="RQA189"/>
      <c r="RQB189"/>
      <c r="RQC189"/>
      <c r="RQD189"/>
      <c r="RQE189"/>
      <c r="RQF189"/>
      <c r="RQG189"/>
      <c r="RQH189"/>
      <c r="RQI189"/>
      <c r="RQJ189"/>
      <c r="RQK189"/>
      <c r="RQL189"/>
      <c r="RQM189"/>
      <c r="RQN189"/>
      <c r="RQO189"/>
      <c r="RQP189"/>
      <c r="RQQ189"/>
      <c r="RQR189"/>
      <c r="RQS189"/>
      <c r="RQT189"/>
      <c r="RQU189"/>
      <c r="RQV189"/>
      <c r="RQW189"/>
      <c r="RQX189"/>
      <c r="RQY189"/>
      <c r="RQZ189"/>
      <c r="RRA189"/>
      <c r="RRB189"/>
      <c r="RRC189"/>
      <c r="RRD189"/>
      <c r="RRE189"/>
      <c r="RRF189"/>
      <c r="RRG189"/>
      <c r="RRH189"/>
      <c r="RRI189"/>
      <c r="RRJ189"/>
      <c r="RRK189"/>
      <c r="RRL189"/>
      <c r="RRM189"/>
      <c r="RRN189"/>
      <c r="RRO189"/>
      <c r="RRP189"/>
      <c r="RRQ189"/>
      <c r="RRR189"/>
      <c r="RRS189"/>
      <c r="RRT189"/>
      <c r="RRU189"/>
      <c r="RRV189"/>
      <c r="RRW189"/>
      <c r="RRX189"/>
      <c r="RRY189"/>
      <c r="RRZ189"/>
      <c r="RSA189"/>
      <c r="RSB189"/>
      <c r="RSC189"/>
      <c r="RSD189"/>
      <c r="RSE189"/>
      <c r="RSF189"/>
      <c r="RSG189"/>
      <c r="RSH189"/>
      <c r="RSI189"/>
      <c r="RSJ189"/>
      <c r="RSK189"/>
      <c r="RSL189"/>
      <c r="RSM189"/>
      <c r="RSN189"/>
      <c r="RSO189"/>
      <c r="RSP189"/>
      <c r="RSQ189"/>
      <c r="RSR189"/>
      <c r="RSS189"/>
      <c r="RST189"/>
      <c r="RSU189"/>
      <c r="RSV189"/>
      <c r="RSW189"/>
      <c r="RSX189"/>
      <c r="RSY189"/>
      <c r="RSZ189"/>
      <c r="RTA189"/>
      <c r="RTB189"/>
      <c r="RTC189"/>
      <c r="RTD189"/>
      <c r="RTE189"/>
      <c r="RTF189"/>
      <c r="RTG189"/>
      <c r="RTH189"/>
      <c r="RTI189"/>
      <c r="RTJ189"/>
      <c r="RTK189"/>
      <c r="RTL189"/>
      <c r="RTM189"/>
      <c r="RTN189"/>
      <c r="RTO189"/>
      <c r="RTP189"/>
      <c r="RTQ189"/>
      <c r="RTR189"/>
      <c r="RTS189"/>
      <c r="RTT189"/>
      <c r="RTU189"/>
      <c r="RTV189"/>
      <c r="RTW189"/>
      <c r="RTX189"/>
      <c r="RTY189"/>
      <c r="RTZ189"/>
      <c r="RUA189"/>
      <c r="RUB189"/>
      <c r="RUC189"/>
      <c r="RUD189"/>
      <c r="RUE189"/>
      <c r="RUF189"/>
      <c r="RUG189"/>
      <c r="RUH189"/>
      <c r="RUI189"/>
      <c r="RUJ189"/>
      <c r="RUK189"/>
      <c r="RUL189"/>
      <c r="RUM189"/>
      <c r="RUN189"/>
      <c r="RUO189"/>
      <c r="RUP189"/>
      <c r="RUQ189"/>
      <c r="RUR189"/>
      <c r="RUS189"/>
      <c r="RUT189"/>
      <c r="RUU189"/>
      <c r="RUV189"/>
      <c r="RUW189"/>
      <c r="RUX189"/>
      <c r="RUY189"/>
      <c r="RUZ189"/>
      <c r="RVA189"/>
      <c r="RVB189"/>
      <c r="RVC189"/>
      <c r="RVD189"/>
      <c r="RVE189"/>
      <c r="RVF189"/>
      <c r="RVG189"/>
      <c r="RVH189"/>
      <c r="RVI189"/>
      <c r="RVJ189"/>
      <c r="RVK189"/>
      <c r="RVL189"/>
      <c r="RVM189"/>
      <c r="RVN189"/>
      <c r="RVO189"/>
      <c r="RVP189"/>
      <c r="RVQ189"/>
      <c r="RVR189"/>
      <c r="RVS189"/>
      <c r="RVT189"/>
      <c r="RVU189"/>
      <c r="RVV189"/>
      <c r="RVW189"/>
      <c r="RVX189"/>
      <c r="RVY189"/>
      <c r="RVZ189"/>
      <c r="RWA189"/>
      <c r="RWB189"/>
      <c r="RWC189"/>
      <c r="RWD189"/>
      <c r="RWE189"/>
      <c r="RWF189"/>
      <c r="RWG189"/>
      <c r="RWH189"/>
      <c r="RWI189"/>
      <c r="RWJ189"/>
      <c r="RWK189"/>
      <c r="RWL189"/>
      <c r="RWM189"/>
      <c r="RWN189"/>
      <c r="RWO189"/>
      <c r="RWP189"/>
      <c r="RWQ189"/>
      <c r="RWR189"/>
      <c r="RWS189"/>
      <c r="RWT189"/>
      <c r="RWU189"/>
      <c r="RWV189"/>
      <c r="RWW189"/>
      <c r="RWX189"/>
      <c r="RWY189"/>
      <c r="RWZ189"/>
      <c r="RXA189"/>
      <c r="RXB189"/>
      <c r="RXC189"/>
      <c r="RXD189"/>
      <c r="RXE189"/>
      <c r="RXF189"/>
      <c r="RXG189"/>
      <c r="RXH189"/>
      <c r="RXI189"/>
      <c r="RXJ189"/>
      <c r="RXK189"/>
      <c r="RXL189"/>
      <c r="RXM189"/>
      <c r="RXN189"/>
      <c r="RXO189"/>
      <c r="RXP189"/>
      <c r="RXQ189"/>
      <c r="RXR189"/>
      <c r="RXS189"/>
      <c r="RXT189"/>
      <c r="RXU189"/>
      <c r="RXV189"/>
      <c r="RXW189"/>
      <c r="RXX189"/>
      <c r="RXY189"/>
      <c r="RXZ189"/>
      <c r="RYA189"/>
      <c r="RYB189"/>
      <c r="RYC189"/>
      <c r="RYD189"/>
      <c r="RYE189"/>
      <c r="RYF189"/>
      <c r="RYG189"/>
      <c r="RYH189"/>
      <c r="RYI189"/>
      <c r="RYJ189"/>
      <c r="RYK189"/>
      <c r="RYL189"/>
      <c r="RYM189"/>
      <c r="RYN189"/>
      <c r="RYO189"/>
      <c r="RYP189"/>
      <c r="RYQ189"/>
      <c r="RYR189"/>
      <c r="RYS189"/>
      <c r="RYT189"/>
      <c r="RYU189"/>
      <c r="RYV189"/>
      <c r="RYW189"/>
      <c r="RYX189"/>
      <c r="RYY189"/>
      <c r="RYZ189"/>
      <c r="RZA189"/>
      <c r="RZB189"/>
      <c r="RZC189"/>
      <c r="RZD189"/>
      <c r="RZE189"/>
      <c r="RZF189"/>
      <c r="RZG189"/>
      <c r="RZH189"/>
      <c r="RZI189"/>
      <c r="RZJ189"/>
      <c r="RZK189"/>
      <c r="RZL189"/>
      <c r="RZM189"/>
      <c r="RZN189"/>
      <c r="RZO189"/>
      <c r="RZP189"/>
      <c r="RZQ189"/>
      <c r="RZR189"/>
      <c r="RZS189"/>
      <c r="RZT189"/>
      <c r="RZU189"/>
      <c r="RZV189"/>
      <c r="RZW189"/>
      <c r="RZX189"/>
      <c r="RZY189"/>
      <c r="RZZ189"/>
      <c r="SAA189"/>
      <c r="SAB189"/>
      <c r="SAC189"/>
      <c r="SAD189"/>
      <c r="SAE189"/>
      <c r="SAF189"/>
      <c r="SAG189"/>
      <c r="SAH189"/>
      <c r="SAI189"/>
      <c r="SAJ189"/>
      <c r="SAK189"/>
      <c r="SAL189"/>
      <c r="SAM189"/>
      <c r="SAN189"/>
      <c r="SAO189"/>
      <c r="SAP189"/>
      <c r="SAQ189"/>
      <c r="SAR189"/>
      <c r="SAS189"/>
      <c r="SAT189"/>
      <c r="SAU189"/>
      <c r="SAV189"/>
      <c r="SAW189"/>
      <c r="SAX189"/>
      <c r="SAY189"/>
      <c r="SAZ189"/>
      <c r="SBA189"/>
      <c r="SBB189"/>
      <c r="SBC189"/>
      <c r="SBD189"/>
      <c r="SBE189"/>
      <c r="SBF189"/>
      <c r="SBG189"/>
      <c r="SBH189"/>
      <c r="SBI189"/>
      <c r="SBJ189"/>
      <c r="SBK189"/>
      <c r="SBL189"/>
      <c r="SBM189"/>
      <c r="SBN189"/>
      <c r="SBO189"/>
      <c r="SBP189"/>
      <c r="SBQ189"/>
      <c r="SBR189"/>
      <c r="SBS189"/>
      <c r="SBT189"/>
      <c r="SBU189"/>
      <c r="SBV189"/>
      <c r="SBW189"/>
      <c r="SBX189"/>
      <c r="SBY189"/>
      <c r="SBZ189"/>
      <c r="SCA189"/>
      <c r="SCB189"/>
      <c r="SCC189"/>
      <c r="SCD189"/>
      <c r="SCE189"/>
      <c r="SCF189"/>
      <c r="SCG189"/>
      <c r="SCH189"/>
      <c r="SCI189"/>
      <c r="SCJ189"/>
      <c r="SCK189"/>
      <c r="SCL189"/>
      <c r="SCM189"/>
      <c r="SCN189"/>
      <c r="SCO189"/>
      <c r="SCP189"/>
      <c r="SCQ189"/>
      <c r="SCR189"/>
      <c r="SCS189"/>
      <c r="SCT189"/>
      <c r="SCU189"/>
      <c r="SCV189"/>
      <c r="SCW189"/>
      <c r="SCX189"/>
      <c r="SCY189"/>
      <c r="SCZ189"/>
      <c r="SDA189"/>
      <c r="SDB189"/>
      <c r="SDC189"/>
      <c r="SDD189"/>
      <c r="SDE189"/>
      <c r="SDF189"/>
      <c r="SDG189"/>
      <c r="SDH189"/>
      <c r="SDI189"/>
      <c r="SDJ189"/>
      <c r="SDK189"/>
      <c r="SDL189"/>
      <c r="SDM189"/>
      <c r="SDN189"/>
      <c r="SDO189"/>
      <c r="SDP189"/>
      <c r="SDQ189"/>
      <c r="SDR189"/>
      <c r="SDS189"/>
      <c r="SDT189"/>
      <c r="SDU189"/>
      <c r="SDV189"/>
      <c r="SDW189"/>
      <c r="SDX189"/>
      <c r="SDY189"/>
      <c r="SDZ189"/>
      <c r="SEA189"/>
      <c r="SEB189"/>
      <c r="SEC189"/>
      <c r="SED189"/>
      <c r="SEE189"/>
      <c r="SEF189"/>
      <c r="SEG189"/>
      <c r="SEH189"/>
      <c r="SEI189"/>
      <c r="SEJ189"/>
      <c r="SEK189"/>
      <c r="SEL189"/>
      <c r="SEM189"/>
      <c r="SEN189"/>
      <c r="SEO189"/>
      <c r="SEP189"/>
      <c r="SEQ189"/>
      <c r="SER189"/>
      <c r="SES189"/>
      <c r="SET189"/>
      <c r="SEU189"/>
      <c r="SEV189"/>
      <c r="SEW189"/>
      <c r="SEX189"/>
      <c r="SEY189"/>
      <c r="SEZ189"/>
      <c r="SFA189"/>
      <c r="SFB189"/>
      <c r="SFC189"/>
      <c r="SFD189"/>
      <c r="SFE189"/>
      <c r="SFF189"/>
      <c r="SFG189"/>
      <c r="SFH189"/>
      <c r="SFI189"/>
      <c r="SFJ189"/>
      <c r="SFK189"/>
      <c r="SFL189"/>
      <c r="SFM189"/>
      <c r="SFN189"/>
      <c r="SFO189"/>
      <c r="SFP189"/>
      <c r="SFQ189"/>
      <c r="SFR189"/>
      <c r="SFS189"/>
      <c r="SFT189"/>
      <c r="SFU189"/>
      <c r="SFV189"/>
      <c r="SFW189"/>
      <c r="SFX189"/>
      <c r="SFY189"/>
      <c r="SFZ189"/>
      <c r="SGA189"/>
      <c r="SGB189"/>
      <c r="SGC189"/>
      <c r="SGD189"/>
      <c r="SGE189"/>
      <c r="SGF189"/>
      <c r="SGG189"/>
      <c r="SGH189"/>
      <c r="SGI189"/>
      <c r="SGJ189"/>
      <c r="SGK189"/>
      <c r="SGL189"/>
      <c r="SGM189"/>
      <c r="SGN189"/>
      <c r="SGO189"/>
      <c r="SGP189"/>
      <c r="SGQ189"/>
      <c r="SGR189"/>
      <c r="SGS189"/>
      <c r="SGT189"/>
      <c r="SGU189"/>
      <c r="SGV189"/>
      <c r="SGW189"/>
      <c r="SGX189"/>
      <c r="SGY189"/>
      <c r="SGZ189"/>
      <c r="SHA189"/>
      <c r="SHB189"/>
      <c r="SHC189"/>
      <c r="SHD189"/>
      <c r="SHE189"/>
      <c r="SHF189"/>
      <c r="SHG189"/>
      <c r="SHH189"/>
      <c r="SHI189"/>
      <c r="SHJ189"/>
      <c r="SHK189"/>
      <c r="SHL189"/>
      <c r="SHM189"/>
      <c r="SHN189"/>
      <c r="SHO189"/>
      <c r="SHP189"/>
      <c r="SHQ189"/>
      <c r="SHR189"/>
      <c r="SHS189"/>
      <c r="SHT189"/>
      <c r="SHU189"/>
      <c r="SHV189"/>
      <c r="SHW189"/>
      <c r="SHX189"/>
      <c r="SHY189"/>
      <c r="SHZ189"/>
      <c r="SIA189"/>
      <c r="SIB189"/>
      <c r="SIC189"/>
      <c r="SID189"/>
      <c r="SIE189"/>
      <c r="SIF189"/>
      <c r="SIG189"/>
      <c r="SIH189"/>
      <c r="SII189"/>
      <c r="SIJ189"/>
      <c r="SIK189"/>
      <c r="SIL189"/>
      <c r="SIM189"/>
      <c r="SIN189"/>
      <c r="SIO189"/>
      <c r="SIP189"/>
      <c r="SIQ189"/>
      <c r="SIR189"/>
      <c r="SIS189"/>
      <c r="SIT189"/>
      <c r="SIU189"/>
      <c r="SIV189"/>
      <c r="SIW189"/>
      <c r="SIX189"/>
      <c r="SIY189"/>
      <c r="SIZ189"/>
      <c r="SJA189"/>
      <c r="SJB189"/>
      <c r="SJC189"/>
      <c r="SJD189"/>
      <c r="SJE189"/>
      <c r="SJF189"/>
      <c r="SJG189"/>
      <c r="SJH189"/>
      <c r="SJI189"/>
      <c r="SJJ189"/>
      <c r="SJK189"/>
      <c r="SJL189"/>
      <c r="SJM189"/>
      <c r="SJN189"/>
      <c r="SJO189"/>
      <c r="SJP189"/>
      <c r="SJQ189"/>
      <c r="SJR189"/>
      <c r="SJS189"/>
      <c r="SJT189"/>
      <c r="SJU189"/>
      <c r="SJV189"/>
      <c r="SJW189"/>
      <c r="SJX189"/>
      <c r="SJY189"/>
      <c r="SJZ189"/>
      <c r="SKA189"/>
      <c r="SKB189"/>
      <c r="SKC189"/>
      <c r="SKD189"/>
      <c r="SKE189"/>
      <c r="SKF189"/>
      <c r="SKG189"/>
      <c r="SKH189"/>
      <c r="SKI189"/>
      <c r="SKJ189"/>
      <c r="SKK189"/>
      <c r="SKL189"/>
      <c r="SKM189"/>
      <c r="SKN189"/>
      <c r="SKO189"/>
      <c r="SKP189"/>
      <c r="SKQ189"/>
      <c r="SKR189"/>
      <c r="SKS189"/>
      <c r="SKT189"/>
      <c r="SKU189"/>
      <c r="SKV189"/>
      <c r="SKW189"/>
      <c r="SKX189"/>
      <c r="SKY189"/>
      <c r="SKZ189"/>
      <c r="SLA189"/>
      <c r="SLB189"/>
      <c r="SLC189"/>
      <c r="SLD189"/>
      <c r="SLE189"/>
      <c r="SLF189"/>
      <c r="SLG189"/>
      <c r="SLH189"/>
      <c r="SLI189"/>
      <c r="SLJ189"/>
      <c r="SLK189"/>
      <c r="SLL189"/>
      <c r="SLM189"/>
      <c r="SLN189"/>
      <c r="SLO189"/>
      <c r="SLP189"/>
      <c r="SLQ189"/>
      <c r="SLR189"/>
      <c r="SLS189"/>
      <c r="SLT189"/>
      <c r="SLU189"/>
      <c r="SLV189"/>
      <c r="SLW189"/>
      <c r="SLX189"/>
      <c r="SLY189"/>
      <c r="SLZ189"/>
      <c r="SMA189"/>
      <c r="SMB189"/>
      <c r="SMC189"/>
      <c r="SMD189"/>
      <c r="SME189"/>
      <c r="SMF189"/>
      <c r="SMG189"/>
      <c r="SMH189"/>
      <c r="SMI189"/>
      <c r="SMJ189"/>
      <c r="SMK189"/>
      <c r="SML189"/>
      <c r="SMM189"/>
      <c r="SMN189"/>
      <c r="SMO189"/>
      <c r="SMP189"/>
      <c r="SMQ189"/>
      <c r="SMR189"/>
      <c r="SMS189"/>
      <c r="SMT189"/>
      <c r="SMU189"/>
      <c r="SMV189"/>
      <c r="SMW189"/>
      <c r="SMX189"/>
      <c r="SMY189"/>
      <c r="SMZ189"/>
      <c r="SNA189"/>
      <c r="SNB189"/>
      <c r="SNC189"/>
      <c r="SND189"/>
      <c r="SNE189"/>
      <c r="SNF189"/>
      <c r="SNG189"/>
      <c r="SNH189"/>
      <c r="SNI189"/>
      <c r="SNJ189"/>
      <c r="SNK189"/>
      <c r="SNL189"/>
      <c r="SNM189"/>
      <c r="SNN189"/>
      <c r="SNO189"/>
      <c r="SNP189"/>
      <c r="SNQ189"/>
      <c r="SNR189"/>
      <c r="SNS189"/>
      <c r="SNT189"/>
      <c r="SNU189"/>
      <c r="SNV189"/>
      <c r="SNW189"/>
      <c r="SNX189"/>
      <c r="SNY189"/>
      <c r="SNZ189"/>
      <c r="SOA189"/>
      <c r="SOB189"/>
      <c r="SOC189"/>
      <c r="SOD189"/>
      <c r="SOE189"/>
      <c r="SOF189"/>
      <c r="SOG189"/>
      <c r="SOH189"/>
      <c r="SOI189"/>
      <c r="SOJ189"/>
      <c r="SOK189"/>
      <c r="SOL189"/>
      <c r="SOM189"/>
      <c r="SON189"/>
      <c r="SOO189"/>
      <c r="SOP189"/>
      <c r="SOQ189"/>
      <c r="SOR189"/>
      <c r="SOS189"/>
      <c r="SOT189"/>
      <c r="SOU189"/>
      <c r="SOV189"/>
      <c r="SOW189"/>
      <c r="SOX189"/>
      <c r="SOY189"/>
      <c r="SOZ189"/>
      <c r="SPA189"/>
      <c r="SPB189"/>
      <c r="SPC189"/>
      <c r="SPD189"/>
      <c r="SPE189"/>
      <c r="SPF189"/>
      <c r="SPG189"/>
      <c r="SPH189"/>
      <c r="SPI189"/>
      <c r="SPJ189"/>
      <c r="SPK189"/>
      <c r="SPL189"/>
      <c r="SPM189"/>
      <c r="SPN189"/>
      <c r="SPO189"/>
      <c r="SPP189"/>
      <c r="SPQ189"/>
      <c r="SPR189"/>
      <c r="SPS189"/>
      <c r="SPT189"/>
      <c r="SPU189"/>
      <c r="SPV189"/>
      <c r="SPW189"/>
      <c r="SPX189"/>
      <c r="SPY189"/>
      <c r="SPZ189"/>
      <c r="SQA189"/>
      <c r="SQB189"/>
      <c r="SQC189"/>
      <c r="SQD189"/>
      <c r="SQE189"/>
      <c r="SQF189"/>
      <c r="SQG189"/>
      <c r="SQH189"/>
      <c r="SQI189"/>
      <c r="SQJ189"/>
      <c r="SQK189"/>
      <c r="SQL189"/>
      <c r="SQM189"/>
      <c r="SQN189"/>
      <c r="SQO189"/>
      <c r="SQP189"/>
      <c r="SQQ189"/>
      <c r="SQR189"/>
      <c r="SQS189"/>
      <c r="SQT189"/>
      <c r="SQU189"/>
      <c r="SQV189"/>
      <c r="SQW189"/>
      <c r="SQX189"/>
      <c r="SQY189"/>
      <c r="SQZ189"/>
      <c r="SRA189"/>
      <c r="SRB189"/>
      <c r="SRC189"/>
      <c r="SRD189"/>
      <c r="SRE189"/>
      <c r="SRF189"/>
      <c r="SRG189"/>
      <c r="SRH189"/>
      <c r="SRI189"/>
      <c r="SRJ189"/>
      <c r="SRK189"/>
      <c r="SRL189"/>
      <c r="SRM189"/>
      <c r="SRN189"/>
      <c r="SRO189"/>
      <c r="SRP189"/>
      <c r="SRQ189"/>
      <c r="SRR189"/>
      <c r="SRS189"/>
      <c r="SRT189"/>
      <c r="SRU189"/>
      <c r="SRV189"/>
      <c r="SRW189"/>
      <c r="SRX189"/>
      <c r="SRY189"/>
      <c r="SRZ189"/>
      <c r="SSA189"/>
      <c r="SSB189"/>
      <c r="SSC189"/>
      <c r="SSD189"/>
      <c r="SSE189"/>
      <c r="SSF189"/>
      <c r="SSG189"/>
      <c r="SSH189"/>
      <c r="SSI189"/>
      <c r="SSJ189"/>
      <c r="SSK189"/>
      <c r="SSL189"/>
      <c r="SSM189"/>
      <c r="SSN189"/>
      <c r="SSO189"/>
      <c r="SSP189"/>
      <c r="SSQ189"/>
      <c r="SSR189"/>
      <c r="SSS189"/>
      <c r="SST189"/>
      <c r="SSU189"/>
      <c r="SSV189"/>
      <c r="SSW189"/>
      <c r="SSX189"/>
      <c r="SSY189"/>
      <c r="SSZ189"/>
      <c r="STA189"/>
      <c r="STB189"/>
      <c r="STC189"/>
      <c r="STD189"/>
      <c r="STE189"/>
      <c r="STF189"/>
      <c r="STG189"/>
      <c r="STH189"/>
      <c r="STI189"/>
      <c r="STJ189"/>
      <c r="STK189"/>
      <c r="STL189"/>
      <c r="STM189"/>
      <c r="STN189"/>
      <c r="STO189"/>
      <c r="STP189"/>
      <c r="STQ189"/>
      <c r="STR189"/>
      <c r="STS189"/>
      <c r="STT189"/>
      <c r="STU189"/>
      <c r="STV189"/>
      <c r="STW189"/>
      <c r="STX189"/>
      <c r="STY189"/>
      <c r="STZ189"/>
      <c r="SUA189"/>
      <c r="SUB189"/>
      <c r="SUC189"/>
      <c r="SUD189"/>
      <c r="SUE189"/>
      <c r="SUF189"/>
      <c r="SUG189"/>
      <c r="SUH189"/>
      <c r="SUI189"/>
      <c r="SUJ189"/>
      <c r="SUK189"/>
      <c r="SUL189"/>
      <c r="SUM189"/>
      <c r="SUN189"/>
      <c r="SUO189"/>
      <c r="SUP189"/>
      <c r="SUQ189"/>
      <c r="SUR189"/>
      <c r="SUS189"/>
      <c r="SUT189"/>
      <c r="SUU189"/>
      <c r="SUV189"/>
      <c r="SUW189"/>
      <c r="SUX189"/>
      <c r="SUY189"/>
      <c r="SUZ189"/>
      <c r="SVA189"/>
      <c r="SVB189"/>
      <c r="SVC189"/>
      <c r="SVD189"/>
      <c r="SVE189"/>
      <c r="SVF189"/>
      <c r="SVG189"/>
      <c r="SVH189"/>
      <c r="SVI189"/>
      <c r="SVJ189"/>
      <c r="SVK189"/>
      <c r="SVL189"/>
      <c r="SVM189"/>
      <c r="SVN189"/>
      <c r="SVO189"/>
      <c r="SVP189"/>
      <c r="SVQ189"/>
      <c r="SVR189"/>
      <c r="SVS189"/>
      <c r="SVT189"/>
      <c r="SVU189"/>
      <c r="SVV189"/>
      <c r="SVW189"/>
      <c r="SVX189"/>
      <c r="SVY189"/>
      <c r="SVZ189"/>
      <c r="SWA189"/>
      <c r="SWB189"/>
      <c r="SWC189"/>
      <c r="SWD189"/>
      <c r="SWE189"/>
      <c r="SWF189"/>
      <c r="SWG189"/>
      <c r="SWH189"/>
      <c r="SWI189"/>
      <c r="SWJ189"/>
      <c r="SWK189"/>
      <c r="SWL189"/>
      <c r="SWM189"/>
      <c r="SWN189"/>
      <c r="SWO189"/>
      <c r="SWP189"/>
      <c r="SWQ189"/>
      <c r="SWR189"/>
      <c r="SWS189"/>
      <c r="SWT189"/>
      <c r="SWU189"/>
      <c r="SWV189"/>
      <c r="SWW189"/>
      <c r="SWX189"/>
      <c r="SWY189"/>
      <c r="SWZ189"/>
      <c r="SXA189"/>
      <c r="SXB189"/>
      <c r="SXC189"/>
      <c r="SXD189"/>
      <c r="SXE189"/>
      <c r="SXF189"/>
      <c r="SXG189"/>
      <c r="SXH189"/>
      <c r="SXI189"/>
      <c r="SXJ189"/>
      <c r="SXK189"/>
      <c r="SXL189"/>
      <c r="SXM189"/>
      <c r="SXN189"/>
      <c r="SXO189"/>
      <c r="SXP189"/>
      <c r="SXQ189"/>
      <c r="SXR189"/>
      <c r="SXS189"/>
      <c r="SXT189"/>
      <c r="SXU189"/>
      <c r="SXV189"/>
      <c r="SXW189"/>
      <c r="SXX189"/>
      <c r="SXY189"/>
      <c r="SXZ189"/>
      <c r="SYA189"/>
      <c r="SYB189"/>
      <c r="SYC189"/>
      <c r="SYD189"/>
      <c r="SYE189"/>
      <c r="SYF189"/>
      <c r="SYG189"/>
      <c r="SYH189"/>
      <c r="SYI189"/>
      <c r="SYJ189"/>
      <c r="SYK189"/>
      <c r="SYL189"/>
      <c r="SYM189"/>
      <c r="SYN189"/>
      <c r="SYO189"/>
      <c r="SYP189"/>
      <c r="SYQ189"/>
      <c r="SYR189"/>
      <c r="SYS189"/>
      <c r="SYT189"/>
      <c r="SYU189"/>
      <c r="SYV189"/>
      <c r="SYW189"/>
      <c r="SYX189"/>
      <c r="SYY189"/>
      <c r="SYZ189"/>
      <c r="SZA189"/>
      <c r="SZB189"/>
      <c r="SZC189"/>
      <c r="SZD189"/>
      <c r="SZE189"/>
      <c r="SZF189"/>
      <c r="SZG189"/>
      <c r="SZH189"/>
      <c r="SZI189"/>
      <c r="SZJ189"/>
      <c r="SZK189"/>
      <c r="SZL189"/>
      <c r="SZM189"/>
      <c r="SZN189"/>
      <c r="SZO189"/>
      <c r="SZP189"/>
      <c r="SZQ189"/>
      <c r="SZR189"/>
      <c r="SZS189"/>
      <c r="SZT189"/>
      <c r="SZU189"/>
      <c r="SZV189"/>
      <c r="SZW189"/>
      <c r="SZX189"/>
      <c r="SZY189"/>
      <c r="SZZ189"/>
      <c r="TAA189"/>
      <c r="TAB189"/>
      <c r="TAC189"/>
      <c r="TAD189"/>
      <c r="TAE189"/>
      <c r="TAF189"/>
      <c r="TAG189"/>
      <c r="TAH189"/>
      <c r="TAI189"/>
      <c r="TAJ189"/>
      <c r="TAK189"/>
      <c r="TAL189"/>
      <c r="TAM189"/>
      <c r="TAN189"/>
      <c r="TAO189"/>
      <c r="TAP189"/>
      <c r="TAQ189"/>
      <c r="TAR189"/>
      <c r="TAS189"/>
      <c r="TAT189"/>
      <c r="TAU189"/>
      <c r="TAV189"/>
      <c r="TAW189"/>
      <c r="TAX189"/>
      <c r="TAY189"/>
      <c r="TAZ189"/>
      <c r="TBA189"/>
      <c r="TBB189"/>
      <c r="TBC189"/>
      <c r="TBD189"/>
      <c r="TBE189"/>
      <c r="TBF189"/>
      <c r="TBG189"/>
      <c r="TBH189"/>
      <c r="TBI189"/>
      <c r="TBJ189"/>
      <c r="TBK189"/>
      <c r="TBL189"/>
      <c r="TBM189"/>
      <c r="TBN189"/>
      <c r="TBO189"/>
      <c r="TBP189"/>
      <c r="TBQ189"/>
      <c r="TBR189"/>
      <c r="TBS189"/>
      <c r="TBT189"/>
      <c r="TBU189"/>
      <c r="TBV189"/>
      <c r="TBW189"/>
      <c r="TBX189"/>
      <c r="TBY189"/>
      <c r="TBZ189"/>
      <c r="TCA189"/>
      <c r="TCB189"/>
      <c r="TCC189"/>
      <c r="TCD189"/>
      <c r="TCE189"/>
      <c r="TCF189"/>
      <c r="TCG189"/>
      <c r="TCH189"/>
      <c r="TCI189"/>
      <c r="TCJ189"/>
      <c r="TCK189"/>
      <c r="TCL189"/>
      <c r="TCM189"/>
      <c r="TCN189"/>
      <c r="TCO189"/>
      <c r="TCP189"/>
      <c r="TCQ189"/>
      <c r="TCR189"/>
      <c r="TCS189"/>
      <c r="TCT189"/>
      <c r="TCU189"/>
      <c r="TCV189"/>
      <c r="TCW189"/>
      <c r="TCX189"/>
      <c r="TCY189"/>
      <c r="TCZ189"/>
      <c r="TDA189"/>
      <c r="TDB189"/>
      <c r="TDC189"/>
      <c r="TDD189"/>
      <c r="TDE189"/>
      <c r="TDF189"/>
      <c r="TDG189"/>
      <c r="TDH189"/>
      <c r="TDI189"/>
      <c r="TDJ189"/>
      <c r="TDK189"/>
      <c r="TDL189"/>
      <c r="TDM189"/>
      <c r="TDN189"/>
      <c r="TDO189"/>
      <c r="TDP189"/>
      <c r="TDQ189"/>
      <c r="TDR189"/>
      <c r="TDS189"/>
      <c r="TDT189"/>
      <c r="TDU189"/>
      <c r="TDV189"/>
      <c r="TDW189"/>
      <c r="TDX189"/>
      <c r="TDY189"/>
      <c r="TDZ189"/>
      <c r="TEA189"/>
      <c r="TEB189"/>
      <c r="TEC189"/>
      <c r="TED189"/>
      <c r="TEE189"/>
      <c r="TEF189"/>
      <c r="TEG189"/>
      <c r="TEH189"/>
      <c r="TEI189"/>
      <c r="TEJ189"/>
      <c r="TEK189"/>
      <c r="TEL189"/>
      <c r="TEM189"/>
      <c r="TEN189"/>
      <c r="TEO189"/>
      <c r="TEP189"/>
      <c r="TEQ189"/>
      <c r="TER189"/>
      <c r="TES189"/>
      <c r="TET189"/>
      <c r="TEU189"/>
      <c r="TEV189"/>
      <c r="TEW189"/>
      <c r="TEX189"/>
      <c r="TEY189"/>
      <c r="TEZ189"/>
      <c r="TFA189"/>
      <c r="TFB189"/>
      <c r="TFC189"/>
      <c r="TFD189"/>
      <c r="TFE189"/>
      <c r="TFF189"/>
      <c r="TFG189"/>
      <c r="TFH189"/>
      <c r="TFI189"/>
      <c r="TFJ189"/>
      <c r="TFK189"/>
      <c r="TFL189"/>
      <c r="TFM189"/>
      <c r="TFN189"/>
      <c r="TFO189"/>
      <c r="TFP189"/>
      <c r="TFQ189"/>
      <c r="TFR189"/>
      <c r="TFS189"/>
      <c r="TFT189"/>
      <c r="TFU189"/>
      <c r="TFV189"/>
      <c r="TFW189"/>
      <c r="TFX189"/>
      <c r="TFY189"/>
      <c r="TFZ189"/>
      <c r="TGA189"/>
      <c r="TGB189"/>
      <c r="TGC189"/>
      <c r="TGD189"/>
      <c r="TGE189"/>
      <c r="TGF189"/>
      <c r="TGG189"/>
      <c r="TGH189"/>
      <c r="TGI189"/>
      <c r="TGJ189"/>
      <c r="TGK189"/>
      <c r="TGL189"/>
      <c r="TGM189"/>
      <c r="TGN189"/>
      <c r="TGO189"/>
      <c r="TGP189"/>
      <c r="TGQ189"/>
      <c r="TGR189"/>
      <c r="TGS189"/>
      <c r="TGT189"/>
      <c r="TGU189"/>
      <c r="TGV189"/>
      <c r="TGW189"/>
      <c r="TGX189"/>
      <c r="TGY189"/>
      <c r="TGZ189"/>
      <c r="THA189"/>
      <c r="THB189"/>
      <c r="THC189"/>
      <c r="THD189"/>
      <c r="THE189"/>
      <c r="THF189"/>
      <c r="THG189"/>
      <c r="THH189"/>
      <c r="THI189"/>
      <c r="THJ189"/>
      <c r="THK189"/>
      <c r="THL189"/>
      <c r="THM189"/>
      <c r="THN189"/>
      <c r="THO189"/>
      <c r="THP189"/>
      <c r="THQ189"/>
      <c r="THR189"/>
      <c r="THS189"/>
      <c r="THT189"/>
      <c r="THU189"/>
      <c r="THV189"/>
      <c r="THW189"/>
      <c r="THX189"/>
      <c r="THY189"/>
      <c r="THZ189"/>
      <c r="TIA189"/>
      <c r="TIB189"/>
      <c r="TIC189"/>
      <c r="TID189"/>
      <c r="TIE189"/>
      <c r="TIF189"/>
      <c r="TIG189"/>
      <c r="TIH189"/>
      <c r="TII189"/>
      <c r="TIJ189"/>
      <c r="TIK189"/>
      <c r="TIL189"/>
      <c r="TIM189"/>
      <c r="TIN189"/>
      <c r="TIO189"/>
      <c r="TIP189"/>
      <c r="TIQ189"/>
      <c r="TIR189"/>
      <c r="TIS189"/>
      <c r="TIT189"/>
      <c r="TIU189"/>
      <c r="TIV189"/>
      <c r="TIW189"/>
      <c r="TIX189"/>
      <c r="TIY189"/>
      <c r="TIZ189"/>
      <c r="TJA189"/>
      <c r="TJB189"/>
      <c r="TJC189"/>
      <c r="TJD189"/>
      <c r="TJE189"/>
      <c r="TJF189"/>
      <c r="TJG189"/>
      <c r="TJH189"/>
      <c r="TJI189"/>
      <c r="TJJ189"/>
      <c r="TJK189"/>
      <c r="TJL189"/>
      <c r="TJM189"/>
      <c r="TJN189"/>
      <c r="TJO189"/>
      <c r="TJP189"/>
      <c r="TJQ189"/>
      <c r="TJR189"/>
      <c r="TJS189"/>
      <c r="TJT189"/>
      <c r="TJU189"/>
      <c r="TJV189"/>
      <c r="TJW189"/>
      <c r="TJX189"/>
      <c r="TJY189"/>
      <c r="TJZ189"/>
      <c r="TKA189"/>
      <c r="TKB189"/>
      <c r="TKC189"/>
      <c r="TKD189"/>
      <c r="TKE189"/>
      <c r="TKF189"/>
      <c r="TKG189"/>
      <c r="TKH189"/>
      <c r="TKI189"/>
      <c r="TKJ189"/>
      <c r="TKK189"/>
      <c r="TKL189"/>
      <c r="TKM189"/>
      <c r="TKN189"/>
      <c r="TKO189"/>
      <c r="TKP189"/>
      <c r="TKQ189"/>
      <c r="TKR189"/>
      <c r="TKS189"/>
      <c r="TKT189"/>
      <c r="TKU189"/>
      <c r="TKV189"/>
      <c r="TKW189"/>
      <c r="TKX189"/>
      <c r="TKY189"/>
      <c r="TKZ189"/>
      <c r="TLA189"/>
      <c r="TLB189"/>
      <c r="TLC189"/>
      <c r="TLD189"/>
      <c r="TLE189"/>
      <c r="TLF189"/>
      <c r="TLG189"/>
      <c r="TLH189"/>
      <c r="TLI189"/>
      <c r="TLJ189"/>
      <c r="TLK189"/>
      <c r="TLL189"/>
      <c r="TLM189"/>
      <c r="TLN189"/>
      <c r="TLO189"/>
      <c r="TLP189"/>
      <c r="TLQ189"/>
      <c r="TLR189"/>
      <c r="TLS189"/>
      <c r="TLT189"/>
      <c r="TLU189"/>
      <c r="TLV189"/>
      <c r="TLW189"/>
      <c r="TLX189"/>
      <c r="TLY189"/>
      <c r="TLZ189"/>
      <c r="TMA189"/>
      <c r="TMB189"/>
      <c r="TMC189"/>
      <c r="TMD189"/>
      <c r="TME189"/>
      <c r="TMF189"/>
      <c r="TMG189"/>
      <c r="TMH189"/>
      <c r="TMI189"/>
      <c r="TMJ189"/>
      <c r="TMK189"/>
      <c r="TML189"/>
      <c r="TMM189"/>
      <c r="TMN189"/>
      <c r="TMO189"/>
      <c r="TMP189"/>
      <c r="TMQ189"/>
      <c r="TMR189"/>
      <c r="TMS189"/>
      <c r="TMT189"/>
      <c r="TMU189"/>
      <c r="TMV189"/>
      <c r="TMW189"/>
      <c r="TMX189"/>
      <c r="TMY189"/>
      <c r="TMZ189"/>
      <c r="TNA189"/>
      <c r="TNB189"/>
      <c r="TNC189"/>
      <c r="TND189"/>
      <c r="TNE189"/>
      <c r="TNF189"/>
      <c r="TNG189"/>
      <c r="TNH189"/>
      <c r="TNI189"/>
      <c r="TNJ189"/>
      <c r="TNK189"/>
      <c r="TNL189"/>
      <c r="TNM189"/>
      <c r="TNN189"/>
      <c r="TNO189"/>
      <c r="TNP189"/>
      <c r="TNQ189"/>
      <c r="TNR189"/>
      <c r="TNS189"/>
      <c r="TNT189"/>
      <c r="TNU189"/>
      <c r="TNV189"/>
      <c r="TNW189"/>
      <c r="TNX189"/>
      <c r="TNY189"/>
      <c r="TNZ189"/>
      <c r="TOA189"/>
      <c r="TOB189"/>
      <c r="TOC189"/>
      <c r="TOD189"/>
      <c r="TOE189"/>
      <c r="TOF189"/>
      <c r="TOG189"/>
      <c r="TOH189"/>
      <c r="TOI189"/>
      <c r="TOJ189"/>
      <c r="TOK189"/>
      <c r="TOL189"/>
      <c r="TOM189"/>
      <c r="TON189"/>
      <c r="TOO189"/>
      <c r="TOP189"/>
      <c r="TOQ189"/>
      <c r="TOR189"/>
      <c r="TOS189"/>
      <c r="TOT189"/>
      <c r="TOU189"/>
      <c r="TOV189"/>
      <c r="TOW189"/>
      <c r="TOX189"/>
      <c r="TOY189"/>
      <c r="TOZ189"/>
      <c r="TPA189"/>
      <c r="TPB189"/>
      <c r="TPC189"/>
      <c r="TPD189"/>
      <c r="TPE189"/>
      <c r="TPF189"/>
      <c r="TPG189"/>
      <c r="TPH189"/>
      <c r="TPI189"/>
      <c r="TPJ189"/>
      <c r="TPK189"/>
      <c r="TPL189"/>
      <c r="TPM189"/>
      <c r="TPN189"/>
      <c r="TPO189"/>
      <c r="TPP189"/>
      <c r="TPQ189"/>
      <c r="TPR189"/>
      <c r="TPS189"/>
      <c r="TPT189"/>
      <c r="TPU189"/>
      <c r="TPV189"/>
      <c r="TPW189"/>
      <c r="TPX189"/>
      <c r="TPY189"/>
      <c r="TPZ189"/>
      <c r="TQA189"/>
      <c r="TQB189"/>
      <c r="TQC189"/>
      <c r="TQD189"/>
      <c r="TQE189"/>
      <c r="TQF189"/>
      <c r="TQG189"/>
      <c r="TQH189"/>
      <c r="TQI189"/>
      <c r="TQJ189"/>
      <c r="TQK189"/>
      <c r="TQL189"/>
      <c r="TQM189"/>
      <c r="TQN189"/>
      <c r="TQO189"/>
      <c r="TQP189"/>
      <c r="TQQ189"/>
      <c r="TQR189"/>
      <c r="TQS189"/>
      <c r="TQT189"/>
      <c r="TQU189"/>
      <c r="TQV189"/>
      <c r="TQW189"/>
      <c r="TQX189"/>
      <c r="TQY189"/>
      <c r="TQZ189"/>
      <c r="TRA189"/>
      <c r="TRB189"/>
      <c r="TRC189"/>
      <c r="TRD189"/>
      <c r="TRE189"/>
      <c r="TRF189"/>
      <c r="TRG189"/>
      <c r="TRH189"/>
      <c r="TRI189"/>
      <c r="TRJ189"/>
      <c r="TRK189"/>
      <c r="TRL189"/>
      <c r="TRM189"/>
      <c r="TRN189"/>
      <c r="TRO189"/>
      <c r="TRP189"/>
      <c r="TRQ189"/>
      <c r="TRR189"/>
      <c r="TRS189"/>
      <c r="TRT189"/>
      <c r="TRU189"/>
      <c r="TRV189"/>
      <c r="TRW189"/>
      <c r="TRX189"/>
      <c r="TRY189"/>
      <c r="TRZ189"/>
      <c r="TSA189"/>
      <c r="TSB189"/>
      <c r="TSC189"/>
      <c r="TSD189"/>
      <c r="TSE189"/>
      <c r="TSF189"/>
      <c r="TSG189"/>
      <c r="TSH189"/>
      <c r="TSI189"/>
      <c r="TSJ189"/>
      <c r="TSK189"/>
      <c r="TSL189"/>
      <c r="TSM189"/>
      <c r="TSN189"/>
      <c r="TSO189"/>
      <c r="TSP189"/>
      <c r="TSQ189"/>
      <c r="TSR189"/>
      <c r="TSS189"/>
      <c r="TST189"/>
      <c r="TSU189"/>
      <c r="TSV189"/>
      <c r="TSW189"/>
      <c r="TSX189"/>
      <c r="TSY189"/>
      <c r="TSZ189"/>
      <c r="TTA189"/>
      <c r="TTB189"/>
      <c r="TTC189"/>
      <c r="TTD189"/>
      <c r="TTE189"/>
      <c r="TTF189"/>
      <c r="TTG189"/>
      <c r="TTH189"/>
      <c r="TTI189"/>
      <c r="TTJ189"/>
      <c r="TTK189"/>
      <c r="TTL189"/>
      <c r="TTM189"/>
      <c r="TTN189"/>
      <c r="TTO189"/>
      <c r="TTP189"/>
      <c r="TTQ189"/>
      <c r="TTR189"/>
      <c r="TTS189"/>
      <c r="TTT189"/>
      <c r="TTU189"/>
      <c r="TTV189"/>
      <c r="TTW189"/>
      <c r="TTX189"/>
      <c r="TTY189"/>
      <c r="TTZ189"/>
      <c r="TUA189"/>
      <c r="TUB189"/>
      <c r="TUC189"/>
      <c r="TUD189"/>
      <c r="TUE189"/>
      <c r="TUF189"/>
      <c r="TUG189"/>
      <c r="TUH189"/>
      <c r="TUI189"/>
      <c r="TUJ189"/>
      <c r="TUK189"/>
      <c r="TUL189"/>
      <c r="TUM189"/>
      <c r="TUN189"/>
      <c r="TUO189"/>
      <c r="TUP189"/>
      <c r="TUQ189"/>
      <c r="TUR189"/>
      <c r="TUS189"/>
      <c r="TUT189"/>
      <c r="TUU189"/>
      <c r="TUV189"/>
      <c r="TUW189"/>
      <c r="TUX189"/>
      <c r="TUY189"/>
      <c r="TUZ189"/>
      <c r="TVA189"/>
      <c r="TVB189"/>
      <c r="TVC189"/>
      <c r="TVD189"/>
      <c r="TVE189"/>
      <c r="TVF189"/>
      <c r="TVG189"/>
      <c r="TVH189"/>
      <c r="TVI189"/>
      <c r="TVJ189"/>
      <c r="TVK189"/>
      <c r="TVL189"/>
      <c r="TVM189"/>
      <c r="TVN189"/>
      <c r="TVO189"/>
      <c r="TVP189"/>
      <c r="TVQ189"/>
      <c r="TVR189"/>
      <c r="TVS189"/>
      <c r="TVT189"/>
      <c r="TVU189"/>
      <c r="TVV189"/>
      <c r="TVW189"/>
      <c r="TVX189"/>
      <c r="TVY189"/>
      <c r="TVZ189"/>
      <c r="TWA189"/>
      <c r="TWB189"/>
      <c r="TWC189"/>
      <c r="TWD189"/>
      <c r="TWE189"/>
      <c r="TWF189"/>
      <c r="TWG189"/>
      <c r="TWH189"/>
      <c r="TWI189"/>
      <c r="TWJ189"/>
      <c r="TWK189"/>
      <c r="TWL189"/>
      <c r="TWM189"/>
      <c r="TWN189"/>
      <c r="TWO189"/>
      <c r="TWP189"/>
      <c r="TWQ189"/>
      <c r="TWR189"/>
      <c r="TWS189"/>
      <c r="TWT189"/>
      <c r="TWU189"/>
      <c r="TWV189"/>
      <c r="TWW189"/>
      <c r="TWX189"/>
      <c r="TWY189"/>
      <c r="TWZ189"/>
      <c r="TXA189"/>
      <c r="TXB189"/>
      <c r="TXC189"/>
      <c r="TXD189"/>
      <c r="TXE189"/>
      <c r="TXF189"/>
      <c r="TXG189"/>
      <c r="TXH189"/>
      <c r="TXI189"/>
      <c r="TXJ189"/>
      <c r="TXK189"/>
      <c r="TXL189"/>
      <c r="TXM189"/>
      <c r="TXN189"/>
      <c r="TXO189"/>
      <c r="TXP189"/>
      <c r="TXQ189"/>
      <c r="TXR189"/>
      <c r="TXS189"/>
      <c r="TXT189"/>
      <c r="TXU189"/>
      <c r="TXV189"/>
      <c r="TXW189"/>
      <c r="TXX189"/>
      <c r="TXY189"/>
      <c r="TXZ189"/>
      <c r="TYA189"/>
      <c r="TYB189"/>
      <c r="TYC189"/>
      <c r="TYD189"/>
      <c r="TYE189"/>
      <c r="TYF189"/>
      <c r="TYG189"/>
      <c r="TYH189"/>
      <c r="TYI189"/>
      <c r="TYJ189"/>
      <c r="TYK189"/>
      <c r="TYL189"/>
      <c r="TYM189"/>
      <c r="TYN189"/>
      <c r="TYO189"/>
      <c r="TYP189"/>
      <c r="TYQ189"/>
      <c r="TYR189"/>
      <c r="TYS189"/>
      <c r="TYT189"/>
      <c r="TYU189"/>
      <c r="TYV189"/>
      <c r="TYW189"/>
      <c r="TYX189"/>
      <c r="TYY189"/>
      <c r="TYZ189"/>
      <c r="TZA189"/>
      <c r="TZB189"/>
      <c r="TZC189"/>
      <c r="TZD189"/>
      <c r="TZE189"/>
      <c r="TZF189"/>
      <c r="TZG189"/>
      <c r="TZH189"/>
      <c r="TZI189"/>
      <c r="TZJ189"/>
      <c r="TZK189"/>
      <c r="TZL189"/>
      <c r="TZM189"/>
      <c r="TZN189"/>
      <c r="TZO189"/>
      <c r="TZP189"/>
      <c r="TZQ189"/>
      <c r="TZR189"/>
      <c r="TZS189"/>
      <c r="TZT189"/>
      <c r="TZU189"/>
      <c r="TZV189"/>
      <c r="TZW189"/>
      <c r="TZX189"/>
      <c r="TZY189"/>
      <c r="TZZ189"/>
      <c r="UAA189"/>
      <c r="UAB189"/>
      <c r="UAC189"/>
      <c r="UAD189"/>
      <c r="UAE189"/>
      <c r="UAF189"/>
      <c r="UAG189"/>
      <c r="UAH189"/>
      <c r="UAI189"/>
      <c r="UAJ189"/>
      <c r="UAK189"/>
      <c r="UAL189"/>
      <c r="UAM189"/>
      <c r="UAN189"/>
      <c r="UAO189"/>
      <c r="UAP189"/>
      <c r="UAQ189"/>
      <c r="UAR189"/>
      <c r="UAS189"/>
      <c r="UAT189"/>
      <c r="UAU189"/>
      <c r="UAV189"/>
      <c r="UAW189"/>
      <c r="UAX189"/>
      <c r="UAY189"/>
      <c r="UAZ189"/>
      <c r="UBA189"/>
      <c r="UBB189"/>
      <c r="UBC189"/>
      <c r="UBD189"/>
      <c r="UBE189"/>
      <c r="UBF189"/>
      <c r="UBG189"/>
      <c r="UBH189"/>
      <c r="UBI189"/>
      <c r="UBJ189"/>
      <c r="UBK189"/>
      <c r="UBL189"/>
      <c r="UBM189"/>
      <c r="UBN189"/>
      <c r="UBO189"/>
      <c r="UBP189"/>
      <c r="UBQ189"/>
      <c r="UBR189"/>
      <c r="UBS189"/>
      <c r="UBT189"/>
      <c r="UBU189"/>
      <c r="UBV189"/>
      <c r="UBW189"/>
      <c r="UBX189"/>
      <c r="UBY189"/>
      <c r="UBZ189"/>
      <c r="UCA189"/>
      <c r="UCB189"/>
      <c r="UCC189"/>
      <c r="UCD189"/>
      <c r="UCE189"/>
      <c r="UCF189"/>
      <c r="UCG189"/>
      <c r="UCH189"/>
      <c r="UCI189"/>
      <c r="UCJ189"/>
      <c r="UCK189"/>
      <c r="UCL189"/>
      <c r="UCM189"/>
      <c r="UCN189"/>
      <c r="UCO189"/>
      <c r="UCP189"/>
      <c r="UCQ189"/>
      <c r="UCR189"/>
      <c r="UCS189"/>
      <c r="UCT189"/>
      <c r="UCU189"/>
      <c r="UCV189"/>
      <c r="UCW189"/>
      <c r="UCX189"/>
      <c r="UCY189"/>
      <c r="UCZ189"/>
      <c r="UDA189"/>
      <c r="UDB189"/>
      <c r="UDC189"/>
      <c r="UDD189"/>
      <c r="UDE189"/>
      <c r="UDF189"/>
      <c r="UDG189"/>
      <c r="UDH189"/>
      <c r="UDI189"/>
      <c r="UDJ189"/>
      <c r="UDK189"/>
      <c r="UDL189"/>
      <c r="UDM189"/>
      <c r="UDN189"/>
      <c r="UDO189"/>
      <c r="UDP189"/>
      <c r="UDQ189"/>
      <c r="UDR189"/>
      <c r="UDS189"/>
      <c r="UDT189"/>
      <c r="UDU189"/>
      <c r="UDV189"/>
      <c r="UDW189"/>
      <c r="UDX189"/>
      <c r="UDY189"/>
      <c r="UDZ189"/>
      <c r="UEA189"/>
      <c r="UEB189"/>
      <c r="UEC189"/>
      <c r="UED189"/>
      <c r="UEE189"/>
      <c r="UEF189"/>
      <c r="UEG189"/>
      <c r="UEH189"/>
      <c r="UEI189"/>
      <c r="UEJ189"/>
      <c r="UEK189"/>
      <c r="UEL189"/>
      <c r="UEM189"/>
      <c r="UEN189"/>
      <c r="UEO189"/>
      <c r="UEP189"/>
      <c r="UEQ189"/>
      <c r="UER189"/>
      <c r="UES189"/>
      <c r="UET189"/>
      <c r="UEU189"/>
      <c r="UEV189"/>
      <c r="UEW189"/>
      <c r="UEX189"/>
      <c r="UEY189"/>
      <c r="UEZ189"/>
      <c r="UFA189"/>
      <c r="UFB189"/>
      <c r="UFC189"/>
      <c r="UFD189"/>
      <c r="UFE189"/>
      <c r="UFF189"/>
      <c r="UFG189"/>
      <c r="UFH189"/>
      <c r="UFI189"/>
      <c r="UFJ189"/>
      <c r="UFK189"/>
      <c r="UFL189"/>
      <c r="UFM189"/>
      <c r="UFN189"/>
      <c r="UFO189"/>
      <c r="UFP189"/>
      <c r="UFQ189"/>
      <c r="UFR189"/>
      <c r="UFS189"/>
      <c r="UFT189"/>
      <c r="UFU189"/>
      <c r="UFV189"/>
      <c r="UFW189"/>
      <c r="UFX189"/>
      <c r="UFY189"/>
      <c r="UFZ189"/>
      <c r="UGA189"/>
      <c r="UGB189"/>
      <c r="UGC189"/>
      <c r="UGD189"/>
      <c r="UGE189"/>
      <c r="UGF189"/>
      <c r="UGG189"/>
      <c r="UGH189"/>
      <c r="UGI189"/>
      <c r="UGJ189"/>
      <c r="UGK189"/>
      <c r="UGL189"/>
      <c r="UGM189"/>
      <c r="UGN189"/>
      <c r="UGO189"/>
      <c r="UGP189"/>
      <c r="UGQ189"/>
      <c r="UGR189"/>
      <c r="UGS189"/>
      <c r="UGT189"/>
      <c r="UGU189"/>
      <c r="UGV189"/>
      <c r="UGW189"/>
      <c r="UGX189"/>
      <c r="UGY189"/>
      <c r="UGZ189"/>
      <c r="UHA189"/>
      <c r="UHB189"/>
      <c r="UHC189"/>
      <c r="UHD189"/>
      <c r="UHE189"/>
      <c r="UHF189"/>
      <c r="UHG189"/>
      <c r="UHH189"/>
      <c r="UHI189"/>
      <c r="UHJ189"/>
      <c r="UHK189"/>
      <c r="UHL189"/>
      <c r="UHM189"/>
      <c r="UHN189"/>
      <c r="UHO189"/>
      <c r="UHP189"/>
      <c r="UHQ189"/>
      <c r="UHR189"/>
      <c r="UHS189"/>
      <c r="UHT189"/>
      <c r="UHU189"/>
      <c r="UHV189"/>
      <c r="UHW189"/>
      <c r="UHX189"/>
      <c r="UHY189"/>
      <c r="UHZ189"/>
      <c r="UIA189"/>
      <c r="UIB189"/>
      <c r="UIC189"/>
      <c r="UID189"/>
      <c r="UIE189"/>
      <c r="UIF189"/>
      <c r="UIG189"/>
      <c r="UIH189"/>
      <c r="UII189"/>
      <c r="UIJ189"/>
      <c r="UIK189"/>
      <c r="UIL189"/>
      <c r="UIM189"/>
      <c r="UIN189"/>
      <c r="UIO189"/>
      <c r="UIP189"/>
      <c r="UIQ189"/>
      <c r="UIR189"/>
      <c r="UIS189"/>
      <c r="UIT189"/>
      <c r="UIU189"/>
      <c r="UIV189"/>
      <c r="UIW189"/>
      <c r="UIX189"/>
      <c r="UIY189"/>
      <c r="UIZ189"/>
      <c r="UJA189"/>
      <c r="UJB189"/>
      <c r="UJC189"/>
      <c r="UJD189"/>
      <c r="UJE189"/>
      <c r="UJF189"/>
      <c r="UJG189"/>
      <c r="UJH189"/>
      <c r="UJI189"/>
      <c r="UJJ189"/>
      <c r="UJK189"/>
      <c r="UJL189"/>
      <c r="UJM189"/>
      <c r="UJN189"/>
      <c r="UJO189"/>
      <c r="UJP189"/>
      <c r="UJQ189"/>
      <c r="UJR189"/>
      <c r="UJS189"/>
      <c r="UJT189"/>
      <c r="UJU189"/>
      <c r="UJV189"/>
      <c r="UJW189"/>
      <c r="UJX189"/>
      <c r="UJY189"/>
      <c r="UJZ189"/>
      <c r="UKA189"/>
      <c r="UKB189"/>
      <c r="UKC189"/>
      <c r="UKD189"/>
      <c r="UKE189"/>
      <c r="UKF189"/>
      <c r="UKG189"/>
      <c r="UKH189"/>
      <c r="UKI189"/>
      <c r="UKJ189"/>
      <c r="UKK189"/>
      <c r="UKL189"/>
      <c r="UKM189"/>
      <c r="UKN189"/>
      <c r="UKO189"/>
      <c r="UKP189"/>
      <c r="UKQ189"/>
      <c r="UKR189"/>
      <c r="UKS189"/>
      <c r="UKT189"/>
      <c r="UKU189"/>
      <c r="UKV189"/>
      <c r="UKW189"/>
      <c r="UKX189"/>
      <c r="UKY189"/>
      <c r="UKZ189"/>
      <c r="ULA189"/>
      <c r="ULB189"/>
      <c r="ULC189"/>
      <c r="ULD189"/>
      <c r="ULE189"/>
      <c r="ULF189"/>
      <c r="ULG189"/>
      <c r="ULH189"/>
      <c r="ULI189"/>
      <c r="ULJ189"/>
      <c r="ULK189"/>
      <c r="ULL189"/>
      <c r="ULM189"/>
      <c r="ULN189"/>
      <c r="ULO189"/>
      <c r="ULP189"/>
      <c r="ULQ189"/>
      <c r="ULR189"/>
      <c r="ULS189"/>
      <c r="ULT189"/>
      <c r="ULU189"/>
      <c r="ULV189"/>
      <c r="ULW189"/>
      <c r="ULX189"/>
      <c r="ULY189"/>
      <c r="ULZ189"/>
      <c r="UMA189"/>
      <c r="UMB189"/>
      <c r="UMC189"/>
      <c r="UMD189"/>
      <c r="UME189"/>
      <c r="UMF189"/>
      <c r="UMG189"/>
      <c r="UMH189"/>
      <c r="UMI189"/>
      <c r="UMJ189"/>
      <c r="UMK189"/>
      <c r="UML189"/>
      <c r="UMM189"/>
      <c r="UMN189"/>
      <c r="UMO189"/>
      <c r="UMP189"/>
      <c r="UMQ189"/>
      <c r="UMR189"/>
      <c r="UMS189"/>
      <c r="UMT189"/>
      <c r="UMU189"/>
      <c r="UMV189"/>
      <c r="UMW189"/>
      <c r="UMX189"/>
      <c r="UMY189"/>
      <c r="UMZ189"/>
      <c r="UNA189"/>
      <c r="UNB189"/>
      <c r="UNC189"/>
      <c r="UND189"/>
      <c r="UNE189"/>
      <c r="UNF189"/>
      <c r="UNG189"/>
      <c r="UNH189"/>
      <c r="UNI189"/>
      <c r="UNJ189"/>
      <c r="UNK189"/>
      <c r="UNL189"/>
      <c r="UNM189"/>
      <c r="UNN189"/>
      <c r="UNO189"/>
      <c r="UNP189"/>
      <c r="UNQ189"/>
      <c r="UNR189"/>
      <c r="UNS189"/>
      <c r="UNT189"/>
      <c r="UNU189"/>
      <c r="UNV189"/>
      <c r="UNW189"/>
      <c r="UNX189"/>
      <c r="UNY189"/>
      <c r="UNZ189"/>
      <c r="UOA189"/>
      <c r="UOB189"/>
      <c r="UOC189"/>
      <c r="UOD189"/>
      <c r="UOE189"/>
      <c r="UOF189"/>
      <c r="UOG189"/>
      <c r="UOH189"/>
      <c r="UOI189"/>
      <c r="UOJ189"/>
      <c r="UOK189"/>
      <c r="UOL189"/>
      <c r="UOM189"/>
      <c r="UON189"/>
      <c r="UOO189"/>
      <c r="UOP189"/>
      <c r="UOQ189"/>
      <c r="UOR189"/>
      <c r="UOS189"/>
      <c r="UOT189"/>
      <c r="UOU189"/>
      <c r="UOV189"/>
      <c r="UOW189"/>
      <c r="UOX189"/>
      <c r="UOY189"/>
      <c r="UOZ189"/>
      <c r="UPA189"/>
      <c r="UPB189"/>
      <c r="UPC189"/>
      <c r="UPD189"/>
      <c r="UPE189"/>
      <c r="UPF189"/>
      <c r="UPG189"/>
      <c r="UPH189"/>
      <c r="UPI189"/>
      <c r="UPJ189"/>
      <c r="UPK189"/>
      <c r="UPL189"/>
      <c r="UPM189"/>
      <c r="UPN189"/>
      <c r="UPO189"/>
      <c r="UPP189"/>
      <c r="UPQ189"/>
      <c r="UPR189"/>
      <c r="UPS189"/>
      <c r="UPT189"/>
      <c r="UPU189"/>
      <c r="UPV189"/>
      <c r="UPW189"/>
      <c r="UPX189"/>
      <c r="UPY189"/>
      <c r="UPZ189"/>
      <c r="UQA189"/>
      <c r="UQB189"/>
      <c r="UQC189"/>
      <c r="UQD189"/>
      <c r="UQE189"/>
      <c r="UQF189"/>
      <c r="UQG189"/>
      <c r="UQH189"/>
      <c r="UQI189"/>
      <c r="UQJ189"/>
      <c r="UQK189"/>
      <c r="UQL189"/>
      <c r="UQM189"/>
      <c r="UQN189"/>
      <c r="UQO189"/>
      <c r="UQP189"/>
      <c r="UQQ189"/>
      <c r="UQR189"/>
      <c r="UQS189"/>
      <c r="UQT189"/>
      <c r="UQU189"/>
      <c r="UQV189"/>
      <c r="UQW189"/>
      <c r="UQX189"/>
      <c r="UQY189"/>
      <c r="UQZ189"/>
      <c r="URA189"/>
      <c r="URB189"/>
      <c r="URC189"/>
      <c r="URD189"/>
      <c r="URE189"/>
      <c r="URF189"/>
      <c r="URG189"/>
      <c r="URH189"/>
      <c r="URI189"/>
      <c r="URJ189"/>
      <c r="URK189"/>
      <c r="URL189"/>
      <c r="URM189"/>
      <c r="URN189"/>
      <c r="URO189"/>
      <c r="URP189"/>
      <c r="URQ189"/>
      <c r="URR189"/>
      <c r="URS189"/>
      <c r="URT189"/>
      <c r="URU189"/>
      <c r="URV189"/>
      <c r="URW189"/>
      <c r="URX189"/>
      <c r="URY189"/>
      <c r="URZ189"/>
      <c r="USA189"/>
      <c r="USB189"/>
      <c r="USC189"/>
      <c r="USD189"/>
      <c r="USE189"/>
      <c r="USF189"/>
      <c r="USG189"/>
      <c r="USH189"/>
      <c r="USI189"/>
      <c r="USJ189"/>
      <c r="USK189"/>
      <c r="USL189"/>
      <c r="USM189"/>
      <c r="USN189"/>
      <c r="USO189"/>
      <c r="USP189"/>
      <c r="USQ189"/>
      <c r="USR189"/>
      <c r="USS189"/>
      <c r="UST189"/>
      <c r="USU189"/>
      <c r="USV189"/>
      <c r="USW189"/>
      <c r="USX189"/>
      <c r="USY189"/>
      <c r="USZ189"/>
      <c r="UTA189"/>
      <c r="UTB189"/>
      <c r="UTC189"/>
      <c r="UTD189"/>
      <c r="UTE189"/>
      <c r="UTF189"/>
      <c r="UTG189"/>
      <c r="UTH189"/>
      <c r="UTI189"/>
      <c r="UTJ189"/>
      <c r="UTK189"/>
      <c r="UTL189"/>
      <c r="UTM189"/>
      <c r="UTN189"/>
      <c r="UTO189"/>
      <c r="UTP189"/>
      <c r="UTQ189"/>
      <c r="UTR189"/>
      <c r="UTS189"/>
      <c r="UTT189"/>
      <c r="UTU189"/>
      <c r="UTV189"/>
      <c r="UTW189"/>
      <c r="UTX189"/>
      <c r="UTY189"/>
      <c r="UTZ189"/>
      <c r="UUA189"/>
      <c r="UUB189"/>
      <c r="UUC189"/>
      <c r="UUD189"/>
      <c r="UUE189"/>
      <c r="UUF189"/>
      <c r="UUG189"/>
      <c r="UUH189"/>
      <c r="UUI189"/>
      <c r="UUJ189"/>
      <c r="UUK189"/>
      <c r="UUL189"/>
      <c r="UUM189"/>
      <c r="UUN189"/>
      <c r="UUO189"/>
      <c r="UUP189"/>
      <c r="UUQ189"/>
      <c r="UUR189"/>
      <c r="UUS189"/>
      <c r="UUT189"/>
      <c r="UUU189"/>
      <c r="UUV189"/>
      <c r="UUW189"/>
      <c r="UUX189"/>
      <c r="UUY189"/>
      <c r="UUZ189"/>
      <c r="UVA189"/>
      <c r="UVB189"/>
      <c r="UVC189"/>
      <c r="UVD189"/>
      <c r="UVE189"/>
      <c r="UVF189"/>
      <c r="UVG189"/>
      <c r="UVH189"/>
      <c r="UVI189"/>
      <c r="UVJ189"/>
      <c r="UVK189"/>
      <c r="UVL189"/>
      <c r="UVM189"/>
      <c r="UVN189"/>
      <c r="UVO189"/>
      <c r="UVP189"/>
      <c r="UVQ189"/>
      <c r="UVR189"/>
      <c r="UVS189"/>
      <c r="UVT189"/>
      <c r="UVU189"/>
      <c r="UVV189"/>
      <c r="UVW189"/>
      <c r="UVX189"/>
      <c r="UVY189"/>
      <c r="UVZ189"/>
      <c r="UWA189"/>
      <c r="UWB189"/>
      <c r="UWC189"/>
      <c r="UWD189"/>
      <c r="UWE189"/>
      <c r="UWF189"/>
      <c r="UWG189"/>
      <c r="UWH189"/>
      <c r="UWI189"/>
      <c r="UWJ189"/>
      <c r="UWK189"/>
      <c r="UWL189"/>
      <c r="UWM189"/>
      <c r="UWN189"/>
      <c r="UWO189"/>
      <c r="UWP189"/>
      <c r="UWQ189"/>
      <c r="UWR189"/>
      <c r="UWS189"/>
      <c r="UWT189"/>
      <c r="UWU189"/>
      <c r="UWV189"/>
      <c r="UWW189"/>
      <c r="UWX189"/>
      <c r="UWY189"/>
      <c r="UWZ189"/>
      <c r="UXA189"/>
      <c r="UXB189"/>
      <c r="UXC189"/>
      <c r="UXD189"/>
      <c r="UXE189"/>
      <c r="UXF189"/>
      <c r="UXG189"/>
      <c r="UXH189"/>
      <c r="UXI189"/>
      <c r="UXJ189"/>
      <c r="UXK189"/>
      <c r="UXL189"/>
      <c r="UXM189"/>
      <c r="UXN189"/>
      <c r="UXO189"/>
      <c r="UXP189"/>
      <c r="UXQ189"/>
      <c r="UXR189"/>
      <c r="UXS189"/>
      <c r="UXT189"/>
      <c r="UXU189"/>
      <c r="UXV189"/>
      <c r="UXW189"/>
      <c r="UXX189"/>
      <c r="UXY189"/>
      <c r="UXZ189"/>
      <c r="UYA189"/>
      <c r="UYB189"/>
      <c r="UYC189"/>
      <c r="UYD189"/>
      <c r="UYE189"/>
      <c r="UYF189"/>
      <c r="UYG189"/>
      <c r="UYH189"/>
      <c r="UYI189"/>
      <c r="UYJ189"/>
      <c r="UYK189"/>
      <c r="UYL189"/>
      <c r="UYM189"/>
      <c r="UYN189"/>
      <c r="UYO189"/>
      <c r="UYP189"/>
      <c r="UYQ189"/>
      <c r="UYR189"/>
      <c r="UYS189"/>
      <c r="UYT189"/>
      <c r="UYU189"/>
      <c r="UYV189"/>
      <c r="UYW189"/>
      <c r="UYX189"/>
      <c r="UYY189"/>
      <c r="UYZ189"/>
      <c r="UZA189"/>
      <c r="UZB189"/>
      <c r="UZC189"/>
      <c r="UZD189"/>
      <c r="UZE189"/>
      <c r="UZF189"/>
      <c r="UZG189"/>
      <c r="UZH189"/>
      <c r="UZI189"/>
      <c r="UZJ189"/>
      <c r="UZK189"/>
      <c r="UZL189"/>
      <c r="UZM189"/>
      <c r="UZN189"/>
      <c r="UZO189"/>
      <c r="UZP189"/>
      <c r="UZQ189"/>
      <c r="UZR189"/>
      <c r="UZS189"/>
      <c r="UZT189"/>
      <c r="UZU189"/>
      <c r="UZV189"/>
      <c r="UZW189"/>
      <c r="UZX189"/>
      <c r="UZY189"/>
      <c r="UZZ189"/>
      <c r="VAA189"/>
      <c r="VAB189"/>
      <c r="VAC189"/>
      <c r="VAD189"/>
      <c r="VAE189"/>
      <c r="VAF189"/>
      <c r="VAG189"/>
      <c r="VAH189"/>
      <c r="VAI189"/>
      <c r="VAJ189"/>
      <c r="VAK189"/>
      <c r="VAL189"/>
      <c r="VAM189"/>
      <c r="VAN189"/>
      <c r="VAO189"/>
      <c r="VAP189"/>
      <c r="VAQ189"/>
      <c r="VAR189"/>
      <c r="VAS189"/>
      <c r="VAT189"/>
      <c r="VAU189"/>
      <c r="VAV189"/>
      <c r="VAW189"/>
      <c r="VAX189"/>
      <c r="VAY189"/>
      <c r="VAZ189"/>
      <c r="VBA189"/>
      <c r="VBB189"/>
      <c r="VBC189"/>
      <c r="VBD189"/>
      <c r="VBE189"/>
      <c r="VBF189"/>
      <c r="VBG189"/>
      <c r="VBH189"/>
      <c r="VBI189"/>
      <c r="VBJ189"/>
      <c r="VBK189"/>
      <c r="VBL189"/>
      <c r="VBM189"/>
      <c r="VBN189"/>
      <c r="VBO189"/>
      <c r="VBP189"/>
      <c r="VBQ189"/>
      <c r="VBR189"/>
      <c r="VBS189"/>
      <c r="VBT189"/>
      <c r="VBU189"/>
      <c r="VBV189"/>
      <c r="VBW189"/>
      <c r="VBX189"/>
      <c r="VBY189"/>
      <c r="VBZ189"/>
      <c r="VCA189"/>
      <c r="VCB189"/>
      <c r="VCC189"/>
      <c r="VCD189"/>
      <c r="VCE189"/>
      <c r="VCF189"/>
      <c r="VCG189"/>
      <c r="VCH189"/>
      <c r="VCI189"/>
      <c r="VCJ189"/>
      <c r="VCK189"/>
      <c r="VCL189"/>
      <c r="VCM189"/>
      <c r="VCN189"/>
      <c r="VCO189"/>
      <c r="VCP189"/>
      <c r="VCQ189"/>
      <c r="VCR189"/>
      <c r="VCS189"/>
      <c r="VCT189"/>
      <c r="VCU189"/>
      <c r="VCV189"/>
      <c r="VCW189"/>
      <c r="VCX189"/>
      <c r="VCY189"/>
      <c r="VCZ189"/>
      <c r="VDA189"/>
      <c r="VDB189"/>
      <c r="VDC189"/>
      <c r="VDD189"/>
      <c r="VDE189"/>
      <c r="VDF189"/>
      <c r="VDG189"/>
      <c r="VDH189"/>
      <c r="VDI189"/>
      <c r="VDJ189"/>
      <c r="VDK189"/>
      <c r="VDL189"/>
      <c r="VDM189"/>
      <c r="VDN189"/>
      <c r="VDO189"/>
      <c r="VDP189"/>
      <c r="VDQ189"/>
      <c r="VDR189"/>
      <c r="VDS189"/>
      <c r="VDT189"/>
      <c r="VDU189"/>
      <c r="VDV189"/>
      <c r="VDW189"/>
      <c r="VDX189"/>
      <c r="VDY189"/>
      <c r="VDZ189"/>
      <c r="VEA189"/>
      <c r="VEB189"/>
      <c r="VEC189"/>
      <c r="VED189"/>
      <c r="VEE189"/>
      <c r="VEF189"/>
      <c r="VEG189"/>
      <c r="VEH189"/>
      <c r="VEI189"/>
      <c r="VEJ189"/>
      <c r="VEK189"/>
      <c r="VEL189"/>
      <c r="VEM189"/>
      <c r="VEN189"/>
      <c r="VEO189"/>
      <c r="VEP189"/>
      <c r="VEQ189"/>
      <c r="VER189"/>
      <c r="VES189"/>
      <c r="VET189"/>
      <c r="VEU189"/>
      <c r="VEV189"/>
      <c r="VEW189"/>
      <c r="VEX189"/>
      <c r="VEY189"/>
      <c r="VEZ189"/>
      <c r="VFA189"/>
      <c r="VFB189"/>
      <c r="VFC189"/>
      <c r="VFD189"/>
      <c r="VFE189"/>
      <c r="VFF189"/>
      <c r="VFG189"/>
      <c r="VFH189"/>
      <c r="VFI189"/>
      <c r="VFJ189"/>
      <c r="VFK189"/>
      <c r="VFL189"/>
      <c r="VFM189"/>
      <c r="VFN189"/>
      <c r="VFO189"/>
      <c r="VFP189"/>
      <c r="VFQ189"/>
      <c r="VFR189"/>
      <c r="VFS189"/>
      <c r="VFT189"/>
      <c r="VFU189"/>
      <c r="VFV189"/>
      <c r="VFW189"/>
      <c r="VFX189"/>
      <c r="VFY189"/>
      <c r="VFZ189"/>
      <c r="VGA189"/>
      <c r="VGB189"/>
      <c r="VGC189"/>
      <c r="VGD189"/>
      <c r="VGE189"/>
      <c r="VGF189"/>
      <c r="VGG189"/>
      <c r="VGH189"/>
      <c r="VGI189"/>
      <c r="VGJ189"/>
      <c r="VGK189"/>
      <c r="VGL189"/>
      <c r="VGM189"/>
      <c r="VGN189"/>
      <c r="VGO189"/>
      <c r="VGP189"/>
      <c r="VGQ189"/>
      <c r="VGR189"/>
      <c r="VGS189"/>
      <c r="VGT189"/>
      <c r="VGU189"/>
      <c r="VGV189"/>
      <c r="VGW189"/>
      <c r="VGX189"/>
      <c r="VGY189"/>
      <c r="VGZ189"/>
      <c r="VHA189"/>
      <c r="VHB189"/>
      <c r="VHC189"/>
      <c r="VHD189"/>
      <c r="VHE189"/>
      <c r="VHF189"/>
      <c r="VHG189"/>
      <c r="VHH189"/>
      <c r="VHI189"/>
      <c r="VHJ189"/>
      <c r="VHK189"/>
      <c r="VHL189"/>
      <c r="VHM189"/>
      <c r="VHN189"/>
      <c r="VHO189"/>
      <c r="VHP189"/>
      <c r="VHQ189"/>
      <c r="VHR189"/>
      <c r="VHS189"/>
      <c r="VHT189"/>
      <c r="VHU189"/>
      <c r="VHV189"/>
      <c r="VHW189"/>
      <c r="VHX189"/>
      <c r="VHY189"/>
      <c r="VHZ189"/>
      <c r="VIA189"/>
      <c r="VIB189"/>
      <c r="VIC189"/>
      <c r="VID189"/>
      <c r="VIE189"/>
      <c r="VIF189"/>
      <c r="VIG189"/>
      <c r="VIH189"/>
      <c r="VII189"/>
      <c r="VIJ189"/>
      <c r="VIK189"/>
      <c r="VIL189"/>
      <c r="VIM189"/>
      <c r="VIN189"/>
      <c r="VIO189"/>
      <c r="VIP189"/>
      <c r="VIQ189"/>
      <c r="VIR189"/>
      <c r="VIS189"/>
      <c r="VIT189"/>
      <c r="VIU189"/>
      <c r="VIV189"/>
      <c r="VIW189"/>
      <c r="VIX189"/>
      <c r="VIY189"/>
      <c r="VIZ189"/>
      <c r="VJA189"/>
      <c r="VJB189"/>
      <c r="VJC189"/>
      <c r="VJD189"/>
      <c r="VJE189"/>
      <c r="VJF189"/>
      <c r="VJG189"/>
      <c r="VJH189"/>
      <c r="VJI189"/>
      <c r="VJJ189"/>
      <c r="VJK189"/>
      <c r="VJL189"/>
      <c r="VJM189"/>
      <c r="VJN189"/>
      <c r="VJO189"/>
      <c r="VJP189"/>
      <c r="VJQ189"/>
      <c r="VJR189"/>
      <c r="VJS189"/>
      <c r="VJT189"/>
      <c r="VJU189"/>
      <c r="VJV189"/>
      <c r="VJW189"/>
      <c r="VJX189"/>
      <c r="VJY189"/>
      <c r="VJZ189"/>
      <c r="VKA189"/>
      <c r="VKB189"/>
      <c r="VKC189"/>
      <c r="VKD189"/>
      <c r="VKE189"/>
      <c r="VKF189"/>
      <c r="VKG189"/>
      <c r="VKH189"/>
      <c r="VKI189"/>
      <c r="VKJ189"/>
      <c r="VKK189"/>
      <c r="VKL189"/>
      <c r="VKM189"/>
      <c r="VKN189"/>
      <c r="VKO189"/>
      <c r="VKP189"/>
      <c r="VKQ189"/>
      <c r="VKR189"/>
      <c r="VKS189"/>
      <c r="VKT189"/>
      <c r="VKU189"/>
      <c r="VKV189"/>
      <c r="VKW189"/>
      <c r="VKX189"/>
      <c r="VKY189"/>
      <c r="VKZ189"/>
      <c r="VLA189"/>
      <c r="VLB189"/>
      <c r="VLC189"/>
      <c r="VLD189"/>
      <c r="VLE189"/>
      <c r="VLF189"/>
      <c r="VLG189"/>
      <c r="VLH189"/>
      <c r="VLI189"/>
      <c r="VLJ189"/>
      <c r="VLK189"/>
      <c r="VLL189"/>
      <c r="VLM189"/>
      <c r="VLN189"/>
      <c r="VLO189"/>
      <c r="VLP189"/>
      <c r="VLQ189"/>
      <c r="VLR189"/>
      <c r="VLS189"/>
      <c r="VLT189"/>
      <c r="VLU189"/>
      <c r="VLV189"/>
      <c r="VLW189"/>
      <c r="VLX189"/>
      <c r="VLY189"/>
      <c r="VLZ189"/>
      <c r="VMA189"/>
      <c r="VMB189"/>
      <c r="VMC189"/>
      <c r="VMD189"/>
      <c r="VME189"/>
      <c r="VMF189"/>
      <c r="VMG189"/>
      <c r="VMH189"/>
      <c r="VMI189"/>
      <c r="VMJ189"/>
      <c r="VMK189"/>
      <c r="VML189"/>
      <c r="VMM189"/>
      <c r="VMN189"/>
      <c r="VMO189"/>
      <c r="VMP189"/>
      <c r="VMQ189"/>
      <c r="VMR189"/>
      <c r="VMS189"/>
      <c r="VMT189"/>
      <c r="VMU189"/>
      <c r="VMV189"/>
      <c r="VMW189"/>
      <c r="VMX189"/>
      <c r="VMY189"/>
      <c r="VMZ189"/>
      <c r="VNA189"/>
      <c r="VNB189"/>
      <c r="VNC189"/>
      <c r="VND189"/>
      <c r="VNE189"/>
      <c r="VNF189"/>
      <c r="VNG189"/>
      <c r="VNH189"/>
      <c r="VNI189"/>
      <c r="VNJ189"/>
      <c r="VNK189"/>
      <c r="VNL189"/>
      <c r="VNM189"/>
      <c r="VNN189"/>
      <c r="VNO189"/>
      <c r="VNP189"/>
      <c r="VNQ189"/>
      <c r="VNR189"/>
      <c r="VNS189"/>
      <c r="VNT189"/>
      <c r="VNU189"/>
      <c r="VNV189"/>
      <c r="VNW189"/>
      <c r="VNX189"/>
      <c r="VNY189"/>
      <c r="VNZ189"/>
      <c r="VOA189"/>
      <c r="VOB189"/>
      <c r="VOC189"/>
      <c r="VOD189"/>
      <c r="VOE189"/>
      <c r="VOF189"/>
      <c r="VOG189"/>
      <c r="VOH189"/>
      <c r="VOI189"/>
      <c r="VOJ189"/>
      <c r="VOK189"/>
      <c r="VOL189"/>
      <c r="VOM189"/>
      <c r="VON189"/>
      <c r="VOO189"/>
      <c r="VOP189"/>
      <c r="VOQ189"/>
      <c r="VOR189"/>
      <c r="VOS189"/>
      <c r="VOT189"/>
      <c r="VOU189"/>
      <c r="VOV189"/>
      <c r="VOW189"/>
      <c r="VOX189"/>
      <c r="VOY189"/>
      <c r="VOZ189"/>
      <c r="VPA189"/>
      <c r="VPB189"/>
      <c r="VPC189"/>
      <c r="VPD189"/>
      <c r="VPE189"/>
      <c r="VPF189"/>
      <c r="VPG189"/>
      <c r="VPH189"/>
      <c r="VPI189"/>
      <c r="VPJ189"/>
      <c r="VPK189"/>
      <c r="VPL189"/>
      <c r="VPM189"/>
      <c r="VPN189"/>
      <c r="VPO189"/>
      <c r="VPP189"/>
      <c r="VPQ189"/>
      <c r="VPR189"/>
      <c r="VPS189"/>
      <c r="VPT189"/>
      <c r="VPU189"/>
      <c r="VPV189"/>
      <c r="VPW189"/>
      <c r="VPX189"/>
      <c r="VPY189"/>
      <c r="VPZ189"/>
      <c r="VQA189"/>
      <c r="VQB189"/>
      <c r="VQC189"/>
      <c r="VQD189"/>
      <c r="VQE189"/>
      <c r="VQF189"/>
      <c r="VQG189"/>
      <c r="VQH189"/>
      <c r="VQI189"/>
      <c r="VQJ189"/>
      <c r="VQK189"/>
      <c r="VQL189"/>
      <c r="VQM189"/>
      <c r="VQN189"/>
      <c r="VQO189"/>
      <c r="VQP189"/>
      <c r="VQQ189"/>
      <c r="VQR189"/>
      <c r="VQS189"/>
      <c r="VQT189"/>
      <c r="VQU189"/>
      <c r="VQV189"/>
      <c r="VQW189"/>
      <c r="VQX189"/>
      <c r="VQY189"/>
      <c r="VQZ189"/>
      <c r="VRA189"/>
      <c r="VRB189"/>
      <c r="VRC189"/>
      <c r="VRD189"/>
      <c r="VRE189"/>
      <c r="VRF189"/>
      <c r="VRG189"/>
      <c r="VRH189"/>
      <c r="VRI189"/>
      <c r="VRJ189"/>
      <c r="VRK189"/>
      <c r="VRL189"/>
      <c r="VRM189"/>
      <c r="VRN189"/>
      <c r="VRO189"/>
      <c r="VRP189"/>
      <c r="VRQ189"/>
      <c r="VRR189"/>
      <c r="VRS189"/>
      <c r="VRT189"/>
      <c r="VRU189"/>
      <c r="VRV189"/>
      <c r="VRW189"/>
      <c r="VRX189"/>
      <c r="VRY189"/>
      <c r="VRZ189"/>
      <c r="VSA189"/>
      <c r="VSB189"/>
      <c r="VSC189"/>
      <c r="VSD189"/>
      <c r="VSE189"/>
      <c r="VSF189"/>
      <c r="VSG189"/>
      <c r="VSH189"/>
      <c r="VSI189"/>
      <c r="VSJ189"/>
      <c r="VSK189"/>
      <c r="VSL189"/>
      <c r="VSM189"/>
      <c r="VSN189"/>
      <c r="VSO189"/>
      <c r="VSP189"/>
      <c r="VSQ189"/>
      <c r="VSR189"/>
      <c r="VSS189"/>
      <c r="VST189"/>
      <c r="VSU189"/>
      <c r="VSV189"/>
      <c r="VSW189"/>
      <c r="VSX189"/>
      <c r="VSY189"/>
      <c r="VSZ189"/>
      <c r="VTA189"/>
      <c r="VTB189"/>
      <c r="VTC189"/>
      <c r="VTD189"/>
      <c r="VTE189"/>
      <c r="VTF189"/>
      <c r="VTG189"/>
      <c r="VTH189"/>
      <c r="VTI189"/>
      <c r="VTJ189"/>
      <c r="VTK189"/>
      <c r="VTL189"/>
      <c r="VTM189"/>
      <c r="VTN189"/>
      <c r="VTO189"/>
      <c r="VTP189"/>
      <c r="VTQ189"/>
      <c r="VTR189"/>
      <c r="VTS189"/>
      <c r="VTT189"/>
      <c r="VTU189"/>
      <c r="VTV189"/>
      <c r="VTW189"/>
      <c r="VTX189"/>
      <c r="VTY189"/>
      <c r="VTZ189"/>
      <c r="VUA189"/>
      <c r="VUB189"/>
      <c r="VUC189"/>
      <c r="VUD189"/>
      <c r="VUE189"/>
      <c r="VUF189"/>
      <c r="VUG189"/>
      <c r="VUH189"/>
      <c r="VUI189"/>
      <c r="VUJ189"/>
      <c r="VUK189"/>
      <c r="VUL189"/>
      <c r="VUM189"/>
      <c r="VUN189"/>
      <c r="VUO189"/>
      <c r="VUP189"/>
      <c r="VUQ189"/>
      <c r="VUR189"/>
      <c r="VUS189"/>
      <c r="VUT189"/>
      <c r="VUU189"/>
      <c r="VUV189"/>
      <c r="VUW189"/>
      <c r="VUX189"/>
      <c r="VUY189"/>
      <c r="VUZ189"/>
      <c r="VVA189"/>
      <c r="VVB189"/>
      <c r="VVC189"/>
      <c r="VVD189"/>
      <c r="VVE189"/>
      <c r="VVF189"/>
      <c r="VVG189"/>
      <c r="VVH189"/>
      <c r="VVI189"/>
      <c r="VVJ189"/>
      <c r="VVK189"/>
      <c r="VVL189"/>
      <c r="VVM189"/>
      <c r="VVN189"/>
      <c r="VVO189"/>
      <c r="VVP189"/>
      <c r="VVQ189"/>
      <c r="VVR189"/>
      <c r="VVS189"/>
      <c r="VVT189"/>
      <c r="VVU189"/>
      <c r="VVV189"/>
      <c r="VVW189"/>
      <c r="VVX189"/>
      <c r="VVY189"/>
      <c r="VVZ189"/>
      <c r="VWA189"/>
      <c r="VWB189"/>
      <c r="VWC189"/>
      <c r="VWD189"/>
      <c r="VWE189"/>
      <c r="VWF189"/>
      <c r="VWG189"/>
      <c r="VWH189"/>
      <c r="VWI189"/>
      <c r="VWJ189"/>
      <c r="VWK189"/>
      <c r="VWL189"/>
      <c r="VWM189"/>
      <c r="VWN189"/>
      <c r="VWO189"/>
      <c r="VWP189"/>
      <c r="VWQ189"/>
      <c r="VWR189"/>
      <c r="VWS189"/>
      <c r="VWT189"/>
      <c r="VWU189"/>
      <c r="VWV189"/>
      <c r="VWW189"/>
      <c r="VWX189"/>
      <c r="VWY189"/>
      <c r="VWZ189"/>
      <c r="VXA189"/>
      <c r="VXB189"/>
      <c r="VXC189"/>
      <c r="VXD189"/>
      <c r="VXE189"/>
      <c r="VXF189"/>
      <c r="VXG189"/>
      <c r="VXH189"/>
      <c r="VXI189"/>
      <c r="VXJ189"/>
      <c r="VXK189"/>
      <c r="VXL189"/>
      <c r="VXM189"/>
      <c r="VXN189"/>
      <c r="VXO189"/>
      <c r="VXP189"/>
      <c r="VXQ189"/>
      <c r="VXR189"/>
      <c r="VXS189"/>
      <c r="VXT189"/>
      <c r="VXU189"/>
      <c r="VXV189"/>
      <c r="VXW189"/>
      <c r="VXX189"/>
      <c r="VXY189"/>
      <c r="VXZ189"/>
      <c r="VYA189"/>
      <c r="VYB189"/>
      <c r="VYC189"/>
      <c r="VYD189"/>
      <c r="VYE189"/>
      <c r="VYF189"/>
      <c r="VYG189"/>
      <c r="VYH189"/>
      <c r="VYI189"/>
      <c r="VYJ189"/>
      <c r="VYK189"/>
      <c r="VYL189"/>
      <c r="VYM189"/>
      <c r="VYN189"/>
      <c r="VYO189"/>
      <c r="VYP189"/>
      <c r="VYQ189"/>
      <c r="VYR189"/>
      <c r="VYS189"/>
      <c r="VYT189"/>
      <c r="VYU189"/>
      <c r="VYV189"/>
      <c r="VYW189"/>
      <c r="VYX189"/>
      <c r="VYY189"/>
      <c r="VYZ189"/>
      <c r="VZA189"/>
      <c r="VZB189"/>
      <c r="VZC189"/>
      <c r="VZD189"/>
      <c r="VZE189"/>
      <c r="VZF189"/>
      <c r="VZG189"/>
      <c r="VZH189"/>
      <c r="VZI189"/>
      <c r="VZJ189"/>
      <c r="VZK189"/>
      <c r="VZL189"/>
      <c r="VZM189"/>
      <c r="VZN189"/>
      <c r="VZO189"/>
      <c r="VZP189"/>
      <c r="VZQ189"/>
      <c r="VZR189"/>
      <c r="VZS189"/>
      <c r="VZT189"/>
      <c r="VZU189"/>
      <c r="VZV189"/>
      <c r="VZW189"/>
      <c r="VZX189"/>
      <c r="VZY189"/>
      <c r="VZZ189"/>
      <c r="WAA189"/>
      <c r="WAB189"/>
      <c r="WAC189"/>
      <c r="WAD189"/>
      <c r="WAE189"/>
      <c r="WAF189"/>
      <c r="WAG189"/>
      <c r="WAH189"/>
      <c r="WAI189"/>
      <c r="WAJ189"/>
      <c r="WAK189"/>
      <c r="WAL189"/>
      <c r="WAM189"/>
      <c r="WAN189"/>
      <c r="WAO189"/>
      <c r="WAP189"/>
      <c r="WAQ189"/>
      <c r="WAR189"/>
      <c r="WAS189"/>
      <c r="WAT189"/>
      <c r="WAU189"/>
      <c r="WAV189"/>
      <c r="WAW189"/>
      <c r="WAX189"/>
      <c r="WAY189"/>
      <c r="WAZ189"/>
      <c r="WBA189"/>
      <c r="WBB189"/>
      <c r="WBC189"/>
      <c r="WBD189"/>
      <c r="WBE189"/>
      <c r="WBF189"/>
      <c r="WBG189"/>
      <c r="WBH189"/>
      <c r="WBI189"/>
      <c r="WBJ189"/>
      <c r="WBK189"/>
      <c r="WBL189"/>
      <c r="WBM189"/>
      <c r="WBN189"/>
      <c r="WBO189"/>
      <c r="WBP189"/>
      <c r="WBQ189"/>
      <c r="WBR189"/>
      <c r="WBS189"/>
      <c r="WBT189"/>
      <c r="WBU189"/>
      <c r="WBV189"/>
      <c r="WBW189"/>
      <c r="WBX189"/>
      <c r="WBY189"/>
      <c r="WBZ189"/>
      <c r="WCA189"/>
      <c r="WCB189"/>
      <c r="WCC189"/>
      <c r="WCD189"/>
      <c r="WCE189"/>
      <c r="WCF189"/>
      <c r="WCG189"/>
      <c r="WCH189"/>
      <c r="WCI189"/>
      <c r="WCJ189"/>
      <c r="WCK189"/>
      <c r="WCL189"/>
      <c r="WCM189"/>
      <c r="WCN189"/>
      <c r="WCO189"/>
      <c r="WCP189"/>
      <c r="WCQ189"/>
      <c r="WCR189"/>
      <c r="WCS189"/>
      <c r="WCT189"/>
      <c r="WCU189"/>
      <c r="WCV189"/>
      <c r="WCW189"/>
      <c r="WCX189"/>
      <c r="WCY189"/>
      <c r="WCZ189"/>
      <c r="WDA189"/>
      <c r="WDB189"/>
      <c r="WDC189"/>
      <c r="WDD189"/>
      <c r="WDE189"/>
      <c r="WDF189"/>
      <c r="WDG189"/>
      <c r="WDH189"/>
      <c r="WDI189"/>
      <c r="WDJ189"/>
      <c r="WDK189"/>
      <c r="WDL189"/>
      <c r="WDM189"/>
      <c r="WDN189"/>
      <c r="WDO189"/>
      <c r="WDP189"/>
      <c r="WDQ189"/>
      <c r="WDR189"/>
      <c r="WDS189"/>
      <c r="WDT189"/>
      <c r="WDU189"/>
      <c r="WDV189"/>
      <c r="WDW189"/>
      <c r="WDX189"/>
      <c r="WDY189"/>
      <c r="WDZ189"/>
      <c r="WEA189"/>
      <c r="WEB189"/>
      <c r="WEC189"/>
      <c r="WED189"/>
      <c r="WEE189"/>
      <c r="WEF189"/>
      <c r="WEG189"/>
      <c r="WEH189"/>
      <c r="WEI189"/>
      <c r="WEJ189"/>
      <c r="WEK189"/>
      <c r="WEL189"/>
      <c r="WEM189"/>
      <c r="WEN189"/>
      <c r="WEO189"/>
      <c r="WEP189"/>
      <c r="WEQ189"/>
      <c r="WER189"/>
      <c r="WES189"/>
      <c r="WET189"/>
      <c r="WEU189"/>
      <c r="WEV189"/>
      <c r="WEW189"/>
      <c r="WEX189"/>
      <c r="WEY189"/>
      <c r="WEZ189"/>
      <c r="WFA189"/>
      <c r="WFB189"/>
      <c r="WFC189"/>
      <c r="WFD189"/>
      <c r="WFE189"/>
      <c r="WFF189"/>
      <c r="WFG189"/>
      <c r="WFH189"/>
      <c r="WFI189"/>
      <c r="WFJ189"/>
      <c r="WFK189"/>
      <c r="WFL189"/>
      <c r="WFM189"/>
      <c r="WFN189"/>
      <c r="WFO189"/>
      <c r="WFP189"/>
      <c r="WFQ189"/>
      <c r="WFR189"/>
      <c r="WFS189"/>
      <c r="WFT189"/>
      <c r="WFU189"/>
      <c r="WFV189"/>
      <c r="WFW189"/>
      <c r="WFX189"/>
      <c r="WFY189"/>
      <c r="WFZ189"/>
      <c r="WGA189"/>
      <c r="WGB189"/>
      <c r="WGC189"/>
      <c r="WGD189"/>
      <c r="WGE189"/>
      <c r="WGF189"/>
      <c r="WGG189"/>
      <c r="WGH189"/>
      <c r="WGI189"/>
      <c r="WGJ189"/>
      <c r="WGK189"/>
      <c r="WGL189"/>
      <c r="WGM189"/>
      <c r="WGN189"/>
      <c r="WGO189"/>
      <c r="WGP189"/>
      <c r="WGQ189"/>
      <c r="WGR189"/>
      <c r="WGS189"/>
      <c r="WGT189"/>
      <c r="WGU189"/>
      <c r="WGV189"/>
      <c r="WGW189"/>
      <c r="WGX189"/>
      <c r="WGY189"/>
      <c r="WGZ189"/>
      <c r="WHA189"/>
      <c r="WHB189"/>
      <c r="WHC189"/>
      <c r="WHD189"/>
      <c r="WHE189"/>
      <c r="WHF189"/>
      <c r="WHG189"/>
      <c r="WHH189"/>
      <c r="WHI189"/>
      <c r="WHJ189"/>
      <c r="WHK189"/>
      <c r="WHL189"/>
      <c r="WHM189"/>
      <c r="WHN189"/>
      <c r="WHO189"/>
      <c r="WHP189"/>
      <c r="WHQ189"/>
      <c r="WHR189"/>
      <c r="WHS189"/>
      <c r="WHT189"/>
      <c r="WHU189"/>
      <c r="WHV189"/>
      <c r="WHW189"/>
      <c r="WHX189"/>
      <c r="WHY189"/>
      <c r="WHZ189"/>
      <c r="WIA189"/>
      <c r="WIB189"/>
      <c r="WIC189"/>
      <c r="WID189"/>
      <c r="WIE189"/>
      <c r="WIF189"/>
      <c r="WIG189"/>
      <c r="WIH189"/>
      <c r="WII189"/>
      <c r="WIJ189"/>
      <c r="WIK189"/>
      <c r="WIL189"/>
      <c r="WIM189"/>
      <c r="WIN189"/>
      <c r="WIO189"/>
      <c r="WIP189"/>
      <c r="WIQ189"/>
      <c r="WIR189"/>
      <c r="WIS189"/>
      <c r="WIT189"/>
      <c r="WIU189"/>
      <c r="WIV189"/>
      <c r="WIW189"/>
      <c r="WIX189"/>
      <c r="WIY189"/>
      <c r="WIZ189"/>
      <c r="WJA189"/>
      <c r="WJB189"/>
      <c r="WJC189"/>
      <c r="WJD189"/>
      <c r="WJE189"/>
      <c r="WJF189"/>
      <c r="WJG189"/>
      <c r="WJH189"/>
      <c r="WJI189"/>
      <c r="WJJ189"/>
      <c r="WJK189"/>
      <c r="WJL189"/>
      <c r="WJM189"/>
      <c r="WJN189"/>
      <c r="WJO189"/>
      <c r="WJP189"/>
      <c r="WJQ189"/>
      <c r="WJR189"/>
      <c r="WJS189"/>
      <c r="WJT189"/>
      <c r="WJU189"/>
      <c r="WJV189"/>
      <c r="WJW189"/>
      <c r="WJX189"/>
      <c r="WJY189"/>
      <c r="WJZ189"/>
      <c r="WKA189"/>
      <c r="WKB189"/>
      <c r="WKC189"/>
      <c r="WKD189"/>
      <c r="WKE189"/>
      <c r="WKF189"/>
      <c r="WKG189"/>
      <c r="WKH189"/>
      <c r="WKI189"/>
      <c r="WKJ189"/>
      <c r="WKK189"/>
      <c r="WKL189"/>
      <c r="WKM189"/>
      <c r="WKN189"/>
      <c r="WKO189"/>
      <c r="WKP189"/>
      <c r="WKQ189"/>
      <c r="WKR189"/>
      <c r="WKS189"/>
      <c r="WKT189"/>
      <c r="WKU189"/>
      <c r="WKV189"/>
      <c r="WKW189"/>
      <c r="WKX189"/>
      <c r="WKY189"/>
      <c r="WKZ189"/>
      <c r="WLA189"/>
      <c r="WLB189"/>
      <c r="WLC189"/>
      <c r="WLD189"/>
      <c r="WLE189"/>
      <c r="WLF189"/>
      <c r="WLG189"/>
      <c r="WLH189"/>
      <c r="WLI189"/>
      <c r="WLJ189"/>
      <c r="WLK189"/>
      <c r="WLL189"/>
      <c r="WLM189"/>
      <c r="WLN189"/>
      <c r="WLO189"/>
      <c r="WLP189"/>
      <c r="WLQ189"/>
      <c r="WLR189"/>
      <c r="WLS189"/>
      <c r="WLT189"/>
      <c r="WLU189"/>
      <c r="WLV189"/>
      <c r="WLW189"/>
      <c r="WLX189"/>
      <c r="WLY189"/>
      <c r="WLZ189"/>
      <c r="WMA189"/>
      <c r="WMB189"/>
      <c r="WMC189"/>
      <c r="WMD189"/>
      <c r="WME189"/>
      <c r="WMF189"/>
      <c r="WMG189"/>
      <c r="WMH189"/>
      <c r="WMI189"/>
      <c r="WMJ189"/>
      <c r="WMK189"/>
      <c r="WML189"/>
      <c r="WMM189"/>
      <c r="WMN189"/>
      <c r="WMO189"/>
      <c r="WMP189"/>
      <c r="WMQ189"/>
      <c r="WMR189"/>
      <c r="WMS189"/>
      <c r="WMT189"/>
      <c r="WMU189"/>
      <c r="WMV189"/>
      <c r="WMW189"/>
      <c r="WMX189"/>
      <c r="WMY189"/>
      <c r="WMZ189"/>
      <c r="WNA189"/>
      <c r="WNB189"/>
      <c r="WNC189"/>
      <c r="WND189"/>
      <c r="WNE189"/>
      <c r="WNF189"/>
      <c r="WNG189"/>
      <c r="WNH189"/>
      <c r="WNI189"/>
      <c r="WNJ189"/>
      <c r="WNK189"/>
      <c r="WNL189"/>
      <c r="WNM189"/>
      <c r="WNN189"/>
      <c r="WNO189"/>
      <c r="WNP189"/>
      <c r="WNQ189"/>
      <c r="WNR189"/>
      <c r="WNS189"/>
      <c r="WNT189"/>
      <c r="WNU189"/>
      <c r="WNV189"/>
      <c r="WNW189"/>
      <c r="WNX189"/>
      <c r="WNY189"/>
      <c r="WNZ189"/>
      <c r="WOA189"/>
      <c r="WOB189"/>
      <c r="WOC189"/>
      <c r="WOD189"/>
      <c r="WOE189"/>
      <c r="WOF189"/>
      <c r="WOG189"/>
      <c r="WOH189"/>
      <c r="WOI189"/>
      <c r="WOJ189"/>
      <c r="WOK189"/>
      <c r="WOL189"/>
      <c r="WOM189"/>
      <c r="WON189"/>
      <c r="WOO189"/>
      <c r="WOP189"/>
      <c r="WOQ189"/>
      <c r="WOR189"/>
      <c r="WOS189"/>
      <c r="WOT189"/>
      <c r="WOU189"/>
      <c r="WOV189"/>
      <c r="WOW189"/>
      <c r="WOX189"/>
      <c r="WOY189"/>
      <c r="WOZ189"/>
      <c r="WPA189"/>
      <c r="WPB189"/>
      <c r="WPC189"/>
      <c r="WPD189"/>
      <c r="WPE189"/>
      <c r="WPF189"/>
      <c r="WPG189"/>
      <c r="WPH189"/>
      <c r="WPI189"/>
      <c r="WPJ189"/>
      <c r="WPK189"/>
      <c r="WPL189"/>
      <c r="WPM189"/>
      <c r="WPN189"/>
      <c r="WPO189"/>
      <c r="WPP189"/>
      <c r="WPQ189"/>
      <c r="WPR189"/>
      <c r="WPS189"/>
      <c r="WPT189"/>
      <c r="WPU189"/>
      <c r="WPV189"/>
      <c r="WPW189"/>
      <c r="WPX189"/>
      <c r="WPY189"/>
      <c r="WPZ189"/>
      <c r="WQA189"/>
      <c r="WQB189"/>
      <c r="WQC189"/>
      <c r="WQD189"/>
      <c r="WQE189"/>
      <c r="WQF189"/>
      <c r="WQG189"/>
      <c r="WQH189"/>
      <c r="WQI189"/>
      <c r="WQJ189"/>
      <c r="WQK189"/>
      <c r="WQL189"/>
      <c r="WQM189"/>
      <c r="WQN189"/>
      <c r="WQO189"/>
      <c r="WQP189"/>
      <c r="WQQ189"/>
      <c r="WQR189"/>
      <c r="WQS189"/>
      <c r="WQT189"/>
      <c r="WQU189"/>
      <c r="WQV189"/>
      <c r="WQW189"/>
      <c r="WQX189"/>
      <c r="WQY189"/>
      <c r="WQZ189"/>
      <c r="WRA189"/>
      <c r="WRB189"/>
      <c r="WRC189"/>
      <c r="WRD189"/>
      <c r="WRE189"/>
      <c r="WRF189"/>
      <c r="WRG189"/>
      <c r="WRH189"/>
      <c r="WRI189"/>
      <c r="WRJ189"/>
      <c r="WRK189"/>
      <c r="WRL189"/>
      <c r="WRM189"/>
      <c r="WRN189"/>
      <c r="WRO189"/>
      <c r="WRP189"/>
      <c r="WRQ189"/>
      <c r="WRR189"/>
      <c r="WRS189"/>
      <c r="WRT189"/>
      <c r="WRU189"/>
      <c r="WRV189"/>
      <c r="WRW189"/>
      <c r="WRX189"/>
      <c r="WRY189"/>
      <c r="WRZ189"/>
      <c r="WSA189"/>
      <c r="WSB189"/>
      <c r="WSC189"/>
      <c r="WSD189"/>
      <c r="WSE189"/>
      <c r="WSF189"/>
      <c r="WSG189"/>
      <c r="WSH189"/>
      <c r="WSI189"/>
      <c r="WSJ189"/>
      <c r="WSK189"/>
      <c r="WSL189"/>
      <c r="WSM189"/>
      <c r="WSN189"/>
      <c r="WSO189"/>
      <c r="WSP189"/>
      <c r="WSQ189"/>
      <c r="WSR189"/>
      <c r="WSS189"/>
      <c r="WST189"/>
      <c r="WSU189"/>
      <c r="WSV189"/>
      <c r="WSW189"/>
      <c r="WSX189"/>
      <c r="WSY189"/>
      <c r="WSZ189"/>
      <c r="WTA189"/>
      <c r="WTB189"/>
      <c r="WTC189"/>
      <c r="WTD189"/>
      <c r="WTE189"/>
      <c r="WTF189"/>
      <c r="WTG189"/>
      <c r="WTH189"/>
      <c r="WTI189"/>
      <c r="WTJ189"/>
      <c r="WTK189"/>
      <c r="WTL189"/>
      <c r="WTM189"/>
      <c r="WTN189"/>
      <c r="WTO189"/>
      <c r="WTP189"/>
      <c r="WTQ189"/>
      <c r="WTR189"/>
      <c r="WTS189"/>
      <c r="WTT189"/>
      <c r="WTU189"/>
      <c r="WTV189"/>
      <c r="WTW189"/>
      <c r="WTX189"/>
      <c r="WTY189"/>
      <c r="WTZ189"/>
      <c r="WUA189"/>
      <c r="WUB189"/>
      <c r="WUC189"/>
      <c r="WUD189"/>
      <c r="WUE189"/>
      <c r="WUF189"/>
      <c r="WUG189"/>
      <c r="WUH189"/>
      <c r="WUI189"/>
      <c r="WUJ189"/>
      <c r="WUK189"/>
      <c r="WUL189"/>
      <c r="WUM189"/>
      <c r="WUN189"/>
      <c r="WUO189"/>
      <c r="WUP189"/>
      <c r="WUQ189"/>
      <c r="WUR189"/>
      <c r="WUS189"/>
      <c r="WUT189"/>
      <c r="WUU189"/>
      <c r="WUV189"/>
      <c r="WUW189"/>
      <c r="WUX189"/>
      <c r="WUY189"/>
      <c r="WUZ189"/>
      <c r="WVA189"/>
      <c r="WVB189"/>
      <c r="WVC189"/>
      <c r="WVD189"/>
      <c r="WVE189"/>
      <c r="WVF189"/>
      <c r="WVG189"/>
      <c r="WVH189"/>
      <c r="WVI189"/>
      <c r="WVJ189"/>
      <c r="WVK189"/>
      <c r="WVL189"/>
      <c r="WVM189"/>
      <c r="WVN189"/>
      <c r="WVO189"/>
      <c r="WVP189"/>
      <c r="WVQ189"/>
      <c r="WVR189"/>
      <c r="WVS189"/>
      <c r="WVT189"/>
      <c r="WVU189"/>
      <c r="WVV189"/>
      <c r="WVW189"/>
      <c r="WVX189"/>
      <c r="WVY189"/>
      <c r="WVZ189"/>
      <c r="WWA189"/>
      <c r="WWB189"/>
      <c r="WWC189"/>
      <c r="WWD189"/>
      <c r="WWE189"/>
      <c r="WWF189"/>
      <c r="WWG189"/>
      <c r="WWH189"/>
      <c r="WWI189"/>
      <c r="WWJ189"/>
      <c r="WWK189"/>
      <c r="WWL189"/>
      <c r="WWM189"/>
      <c r="WWN189"/>
      <c r="WWO189"/>
      <c r="WWP189"/>
      <c r="WWQ189"/>
      <c r="WWR189"/>
      <c r="WWS189"/>
      <c r="WWT189"/>
      <c r="WWU189"/>
      <c r="WWV189"/>
      <c r="WWW189"/>
      <c r="WWX189"/>
      <c r="WWY189"/>
      <c r="WWZ189"/>
      <c r="WXA189"/>
      <c r="WXB189"/>
      <c r="WXC189"/>
      <c r="WXD189"/>
      <c r="WXE189"/>
      <c r="WXF189"/>
      <c r="WXG189"/>
      <c r="WXH189"/>
      <c r="WXI189"/>
      <c r="WXJ189"/>
      <c r="WXK189"/>
      <c r="WXL189"/>
      <c r="WXM189"/>
      <c r="WXN189"/>
      <c r="WXO189"/>
      <c r="WXP189"/>
      <c r="WXQ189"/>
      <c r="WXR189"/>
      <c r="WXS189"/>
      <c r="WXT189"/>
      <c r="WXU189"/>
      <c r="WXV189"/>
      <c r="WXW189"/>
      <c r="WXX189"/>
      <c r="WXY189"/>
      <c r="WXZ189"/>
      <c r="WYA189"/>
      <c r="WYB189"/>
      <c r="WYC189"/>
      <c r="WYD189"/>
      <c r="WYE189"/>
      <c r="WYF189"/>
      <c r="WYG189"/>
      <c r="WYH189"/>
      <c r="WYI189"/>
      <c r="WYJ189"/>
      <c r="WYK189"/>
      <c r="WYL189"/>
      <c r="WYM189"/>
      <c r="WYN189"/>
      <c r="WYO189"/>
      <c r="WYP189"/>
      <c r="WYQ189"/>
      <c r="WYR189"/>
      <c r="WYS189"/>
      <c r="WYT189"/>
      <c r="WYU189"/>
      <c r="WYV189"/>
      <c r="WYW189"/>
      <c r="WYX189"/>
      <c r="WYY189"/>
      <c r="WYZ189"/>
      <c r="WZA189"/>
      <c r="WZB189"/>
      <c r="WZC189"/>
      <c r="WZD189"/>
      <c r="WZE189"/>
      <c r="WZF189"/>
      <c r="WZG189"/>
      <c r="WZH189"/>
      <c r="WZI189"/>
      <c r="WZJ189"/>
      <c r="WZK189"/>
      <c r="WZL189"/>
      <c r="WZM189"/>
      <c r="WZN189"/>
      <c r="WZO189"/>
      <c r="WZP189"/>
      <c r="WZQ189"/>
      <c r="WZR189"/>
      <c r="WZS189"/>
      <c r="WZT189"/>
      <c r="WZU189"/>
      <c r="WZV189"/>
      <c r="WZW189"/>
      <c r="WZX189"/>
      <c r="WZY189"/>
      <c r="WZZ189"/>
      <c r="XAA189"/>
      <c r="XAB189"/>
      <c r="XAC189"/>
      <c r="XAD189"/>
      <c r="XAE189"/>
      <c r="XAF189"/>
      <c r="XAG189"/>
      <c r="XAH189"/>
      <c r="XAI189"/>
      <c r="XAJ189"/>
      <c r="XAK189"/>
      <c r="XAL189"/>
      <c r="XAM189"/>
      <c r="XAN189"/>
      <c r="XAO189"/>
      <c r="XAP189"/>
      <c r="XAQ189"/>
      <c r="XAR189"/>
      <c r="XAS189"/>
      <c r="XAT189"/>
      <c r="XAU189"/>
      <c r="XAV189"/>
      <c r="XAW189"/>
      <c r="XAX189"/>
      <c r="XAY189"/>
      <c r="XAZ189"/>
      <c r="XBA189"/>
      <c r="XBB189"/>
      <c r="XBC189"/>
      <c r="XBD189"/>
      <c r="XBE189"/>
      <c r="XBF189"/>
      <c r="XBG189"/>
      <c r="XBH189"/>
      <c r="XBI189"/>
      <c r="XBJ189"/>
      <c r="XBK189"/>
      <c r="XBL189"/>
      <c r="XBM189"/>
      <c r="XBN189"/>
      <c r="XBO189"/>
      <c r="XBP189"/>
      <c r="XBQ189"/>
      <c r="XBR189"/>
      <c r="XBS189"/>
      <c r="XBT189"/>
      <c r="XBU189"/>
      <c r="XBV189"/>
      <c r="XBW189"/>
      <c r="XBX189"/>
      <c r="XBY189"/>
      <c r="XBZ189"/>
      <c r="XCA189"/>
      <c r="XCB189"/>
      <c r="XCC189"/>
      <c r="XCD189"/>
      <c r="XCE189"/>
      <c r="XCF189"/>
      <c r="XCG189"/>
      <c r="XCH189"/>
      <c r="XCI189"/>
      <c r="XCJ189"/>
      <c r="XCK189"/>
      <c r="XCL189"/>
      <c r="XCM189"/>
      <c r="XCN189"/>
      <c r="XCO189"/>
      <c r="XCP189"/>
      <c r="XCQ189"/>
      <c r="XCR189"/>
      <c r="XCS189"/>
      <c r="XCT189"/>
      <c r="XCU189"/>
      <c r="XCV189"/>
      <c r="XCW189"/>
      <c r="XCX189"/>
      <c r="XCY189"/>
      <c r="XCZ189"/>
      <c r="XDA189"/>
      <c r="XDB189"/>
      <c r="XDC189"/>
      <c r="XDD189"/>
      <c r="XDE189"/>
      <c r="XDF189"/>
      <c r="XDG189"/>
      <c r="XDH189"/>
      <c r="XDI189"/>
      <c r="XDJ189"/>
      <c r="XDK189"/>
      <c r="XDL189"/>
      <c r="XDM189"/>
      <c r="XDN189"/>
      <c r="XDO189"/>
      <c r="XDP189"/>
      <c r="XDQ189"/>
      <c r="XDR189"/>
      <c r="XDS189"/>
      <c r="XDT189"/>
      <c r="XDU189"/>
      <c r="XDV189"/>
      <c r="XDW189"/>
      <c r="XDX189"/>
      <c r="XDY189"/>
      <c r="XDZ189"/>
      <c r="XEA189"/>
      <c r="XEB189"/>
      <c r="XEC189"/>
      <c r="XED189"/>
      <c r="XEE189"/>
      <c r="XEF189"/>
      <c r="XEG189"/>
      <c r="XEH189"/>
      <c r="XEI189"/>
      <c r="XEJ189"/>
      <c r="XEK189"/>
      <c r="XEL189"/>
      <c r="XEM189"/>
      <c r="XEN189"/>
      <c r="XEO189"/>
      <c r="XEP189"/>
      <c r="XEQ189"/>
      <c r="XER189"/>
      <c r="XES189"/>
    </row>
    <row r="190" spans="1:16373" customFormat="1" x14ac:dyDescent="0.25">
      <c r="A190" s="248">
        <f>LARGE(188:188,1)</f>
        <v>74854</v>
      </c>
      <c r="B190" s="248">
        <f>LARGE(188:188,2)</f>
        <v>74449</v>
      </c>
      <c r="C190" s="248">
        <f>LARGE(188:188,3)</f>
        <v>74064</v>
      </c>
      <c r="E190" s="84">
        <f t="shared" ref="E190:AH190" ca="1" si="11">RANDBETWEEN(1.15,1.45)</f>
        <v>2</v>
      </c>
      <c r="F190" s="84">
        <f t="shared" ca="1" si="11"/>
        <v>2</v>
      </c>
      <c r="G190" s="559">
        <f t="shared" ca="1" si="11"/>
        <v>2</v>
      </c>
      <c r="H190" s="84">
        <f t="shared" ca="1" si="11"/>
        <v>2</v>
      </c>
      <c r="I190" s="84">
        <f t="shared" ca="1" si="11"/>
        <v>2</v>
      </c>
      <c r="J190" s="84">
        <f t="shared" ca="1" si="11"/>
        <v>2</v>
      </c>
      <c r="K190" s="84">
        <f t="shared" ca="1" si="11"/>
        <v>2</v>
      </c>
      <c r="L190" s="84">
        <f t="shared" ca="1" si="11"/>
        <v>2</v>
      </c>
      <c r="M190" s="84">
        <f t="shared" ca="1" si="11"/>
        <v>2</v>
      </c>
      <c r="N190" s="84">
        <f t="shared" ca="1" si="11"/>
        <v>2</v>
      </c>
      <c r="O190" s="84">
        <f t="shared" ca="1" si="11"/>
        <v>2</v>
      </c>
      <c r="P190" s="84">
        <f t="shared" ca="1" si="11"/>
        <v>2</v>
      </c>
      <c r="Q190" s="84">
        <f t="shared" ca="1" si="11"/>
        <v>2</v>
      </c>
      <c r="R190" s="84">
        <f t="shared" ca="1" si="11"/>
        <v>2</v>
      </c>
      <c r="S190" s="84">
        <f t="shared" ca="1" si="11"/>
        <v>2</v>
      </c>
      <c r="T190" s="84">
        <f t="shared" ca="1" si="11"/>
        <v>2</v>
      </c>
      <c r="U190" s="84">
        <f t="shared" ca="1" si="11"/>
        <v>2</v>
      </c>
      <c r="V190" s="84">
        <f t="shared" ca="1" si="11"/>
        <v>2</v>
      </c>
      <c r="W190" s="84">
        <f t="shared" ca="1" si="11"/>
        <v>2</v>
      </c>
      <c r="X190" s="84">
        <f t="shared" ca="1" si="11"/>
        <v>2</v>
      </c>
      <c r="Y190" s="84">
        <f t="shared" ca="1" si="11"/>
        <v>2</v>
      </c>
      <c r="Z190" s="84">
        <f t="shared" ca="1" si="11"/>
        <v>2</v>
      </c>
      <c r="AA190" s="84">
        <f t="shared" ca="1" si="11"/>
        <v>2</v>
      </c>
      <c r="AB190" s="84">
        <f t="shared" ca="1" si="11"/>
        <v>2</v>
      </c>
      <c r="AC190" s="84">
        <f t="shared" ca="1" si="11"/>
        <v>2</v>
      </c>
      <c r="AD190" s="84">
        <f t="shared" ca="1" si="11"/>
        <v>2</v>
      </c>
      <c r="AE190" s="84">
        <f t="shared" ca="1" si="11"/>
        <v>2</v>
      </c>
      <c r="AF190" s="84">
        <f t="shared" ca="1" si="11"/>
        <v>2</v>
      </c>
      <c r="AG190" s="84">
        <f t="shared" ca="1" si="11"/>
        <v>2</v>
      </c>
      <c r="AH190" s="84">
        <f t="shared" ca="1" si="11"/>
        <v>2</v>
      </c>
    </row>
    <row r="191" spans="1:16373" customFormat="1" x14ac:dyDescent="0.25">
      <c r="A191" s="502" t="str">
        <f>"Sem "&amp;INDEX(2:2,MATCH(A190,188:188,0))</f>
        <v>Sem 30</v>
      </c>
      <c r="B191" s="502" t="str">
        <f>IF(B190=0,"","Sem "&amp;INDEX(2:2,MATCH(B190,188:188,0)))</f>
        <v>Sem 8</v>
      </c>
      <c r="C191" s="502" t="str">
        <f>IF(C190=0,"","Sem "&amp;INDEX(2:2,MATCH(C190,188:188,0)))</f>
        <v>Sem 16</v>
      </c>
      <c r="G191" s="98"/>
    </row>
    <row r="192" spans="1:16373" customFormat="1" x14ac:dyDescent="0.25">
      <c r="A192" s="253">
        <f>COUNTIF(188:188,A190)</f>
        <v>1</v>
      </c>
      <c r="B192" s="253">
        <f>COUNTIF(188:188,B190)</f>
        <v>1</v>
      </c>
      <c r="C192" s="253">
        <f>COUNTIF(188:188,C190)</f>
        <v>1</v>
      </c>
      <c r="E192">
        <f t="shared" ref="E192:AH192" ca="1" si="12">RANDBETWEEN(0,1200)</f>
        <v>947</v>
      </c>
      <c r="F192">
        <f t="shared" ca="1" si="12"/>
        <v>632</v>
      </c>
      <c r="G192" s="98">
        <f t="shared" ca="1" si="12"/>
        <v>698</v>
      </c>
      <c r="H192">
        <f t="shared" ca="1" si="12"/>
        <v>264</v>
      </c>
      <c r="I192">
        <f t="shared" ca="1" si="12"/>
        <v>290</v>
      </c>
      <c r="J192">
        <f t="shared" ca="1" si="12"/>
        <v>418</v>
      </c>
      <c r="K192">
        <f t="shared" ca="1" si="12"/>
        <v>1146</v>
      </c>
      <c r="L192">
        <f t="shared" ca="1" si="12"/>
        <v>36</v>
      </c>
      <c r="M192">
        <f t="shared" ca="1" si="12"/>
        <v>979</v>
      </c>
      <c r="N192">
        <f t="shared" ca="1" si="12"/>
        <v>775</v>
      </c>
      <c r="O192">
        <f t="shared" ca="1" si="12"/>
        <v>84</v>
      </c>
      <c r="P192">
        <f t="shared" ca="1" si="12"/>
        <v>675</v>
      </c>
      <c r="Q192">
        <f t="shared" ca="1" si="12"/>
        <v>1033</v>
      </c>
      <c r="R192">
        <f t="shared" ca="1" si="12"/>
        <v>1137</v>
      </c>
      <c r="S192">
        <f t="shared" ca="1" si="12"/>
        <v>965</v>
      </c>
      <c r="T192">
        <f t="shared" ca="1" si="12"/>
        <v>825</v>
      </c>
      <c r="U192">
        <f t="shared" ca="1" si="12"/>
        <v>395</v>
      </c>
      <c r="V192">
        <f t="shared" ca="1" si="12"/>
        <v>775</v>
      </c>
      <c r="W192">
        <f t="shared" ca="1" si="12"/>
        <v>259</v>
      </c>
      <c r="X192">
        <f t="shared" ca="1" si="12"/>
        <v>627</v>
      </c>
      <c r="Y192">
        <f t="shared" ca="1" si="12"/>
        <v>699</v>
      </c>
      <c r="Z192">
        <f t="shared" ca="1" si="12"/>
        <v>876</v>
      </c>
      <c r="AA192">
        <f t="shared" ca="1" si="12"/>
        <v>639</v>
      </c>
      <c r="AB192">
        <f t="shared" ca="1" si="12"/>
        <v>1115</v>
      </c>
      <c r="AC192">
        <f t="shared" ca="1" si="12"/>
        <v>534</v>
      </c>
      <c r="AD192">
        <f t="shared" ca="1" si="12"/>
        <v>547</v>
      </c>
      <c r="AE192">
        <f t="shared" ca="1" si="12"/>
        <v>1124</v>
      </c>
      <c r="AF192">
        <f t="shared" ca="1" si="12"/>
        <v>288</v>
      </c>
      <c r="AG192">
        <f t="shared" ca="1" si="12"/>
        <v>723</v>
      </c>
      <c r="AH192">
        <f t="shared" ca="1" si="12"/>
        <v>632</v>
      </c>
    </row>
    <row r="193" spans="5:34" customFormat="1" x14ac:dyDescent="0.25">
      <c r="E193">
        <f t="shared" ref="E193:AH193" ca="1" si="13">RANDBETWEEN(1,20)</f>
        <v>20</v>
      </c>
      <c r="F193">
        <f t="shared" ca="1" si="13"/>
        <v>14</v>
      </c>
      <c r="G193" s="98">
        <f t="shared" ca="1" si="13"/>
        <v>13</v>
      </c>
      <c r="H193">
        <f t="shared" ca="1" si="13"/>
        <v>17</v>
      </c>
      <c r="I193">
        <f t="shared" ca="1" si="13"/>
        <v>13</v>
      </c>
      <c r="J193">
        <f t="shared" ca="1" si="13"/>
        <v>14</v>
      </c>
      <c r="K193">
        <f t="shared" ca="1" si="13"/>
        <v>4</v>
      </c>
      <c r="L193">
        <f t="shared" ca="1" si="13"/>
        <v>5</v>
      </c>
      <c r="M193">
        <f t="shared" ca="1" si="13"/>
        <v>10</v>
      </c>
      <c r="N193">
        <f t="shared" ca="1" si="13"/>
        <v>14</v>
      </c>
      <c r="O193">
        <f t="shared" ca="1" si="13"/>
        <v>19</v>
      </c>
      <c r="P193">
        <f t="shared" ca="1" si="13"/>
        <v>10</v>
      </c>
      <c r="Q193">
        <f t="shared" ca="1" si="13"/>
        <v>13</v>
      </c>
      <c r="R193">
        <f t="shared" ca="1" si="13"/>
        <v>16</v>
      </c>
      <c r="S193">
        <f t="shared" ca="1" si="13"/>
        <v>15</v>
      </c>
      <c r="T193">
        <f t="shared" ca="1" si="13"/>
        <v>6</v>
      </c>
      <c r="U193">
        <f t="shared" ca="1" si="13"/>
        <v>17</v>
      </c>
      <c r="V193">
        <f t="shared" ca="1" si="13"/>
        <v>5</v>
      </c>
      <c r="W193">
        <f t="shared" ca="1" si="13"/>
        <v>14</v>
      </c>
      <c r="X193">
        <f t="shared" ca="1" si="13"/>
        <v>8</v>
      </c>
      <c r="Y193">
        <f t="shared" ca="1" si="13"/>
        <v>19</v>
      </c>
      <c r="Z193">
        <f t="shared" ca="1" si="13"/>
        <v>12</v>
      </c>
      <c r="AA193">
        <f t="shared" ca="1" si="13"/>
        <v>1</v>
      </c>
      <c r="AB193">
        <f t="shared" ca="1" si="13"/>
        <v>4</v>
      </c>
      <c r="AC193">
        <f t="shared" ca="1" si="13"/>
        <v>13</v>
      </c>
      <c r="AD193">
        <f t="shared" ca="1" si="13"/>
        <v>5</v>
      </c>
      <c r="AE193">
        <f t="shared" ca="1" si="13"/>
        <v>16</v>
      </c>
      <c r="AF193">
        <f t="shared" ca="1" si="13"/>
        <v>13</v>
      </c>
      <c r="AG193">
        <f t="shared" ca="1" si="13"/>
        <v>17</v>
      </c>
      <c r="AH193">
        <f t="shared" ca="1" si="13"/>
        <v>11</v>
      </c>
    </row>
    <row r="194" spans="5:34" customFormat="1" x14ac:dyDescent="0.25">
      <c r="G194" s="98"/>
    </row>
    <row r="195" spans="5:34" customFormat="1" x14ac:dyDescent="0.25">
      <c r="G195" s="98"/>
    </row>
    <row r="196" spans="5:34" customFormat="1" x14ac:dyDescent="0.25">
      <c r="G196" s="98"/>
    </row>
    <row r="197" spans="5:34" customFormat="1" x14ac:dyDescent="0.25">
      <c r="G197" s="98"/>
    </row>
    <row r="198" spans="5:34" customFormat="1" x14ac:dyDescent="0.25">
      <c r="G198" s="98"/>
    </row>
    <row r="199" spans="5:34" customFormat="1" x14ac:dyDescent="0.25">
      <c r="E199" s="84"/>
      <c r="G199" s="98"/>
    </row>
    <row r="202" spans="5:34" x14ac:dyDescent="0.25">
      <c r="E202" s="79"/>
    </row>
    <row r="203" spans="5:34" x14ac:dyDescent="0.25">
      <c r="E203" s="79"/>
    </row>
    <row r="204" spans="5:34" x14ac:dyDescent="0.25">
      <c r="E204" s="79"/>
    </row>
    <row r="205" spans="5:34" x14ac:dyDescent="0.25">
      <c r="E205" s="79"/>
    </row>
    <row r="206" spans="5:34" x14ac:dyDescent="0.25">
      <c r="E206" s="79"/>
    </row>
    <row r="208" spans="5:34" x14ac:dyDescent="0.25">
      <c r="E208" s="79"/>
    </row>
    <row r="209" spans="5:5" x14ac:dyDescent="0.25">
      <c r="E209" s="82"/>
    </row>
    <row r="210" spans="5:5" x14ac:dyDescent="0.25">
      <c r="E210" s="79"/>
    </row>
    <row r="211" spans="5:5" x14ac:dyDescent="0.25">
      <c r="E211" s="79"/>
    </row>
    <row r="212" spans="5:5" x14ac:dyDescent="0.25">
      <c r="E212" s="79"/>
    </row>
    <row r="213" spans="5:5" x14ac:dyDescent="0.25">
      <c r="E213" s="79"/>
    </row>
    <row r="214" spans="5:5" x14ac:dyDescent="0.25">
      <c r="E214" s="82"/>
    </row>
    <row r="216" spans="5:5" x14ac:dyDescent="0.25">
      <c r="E216" s="79"/>
    </row>
    <row r="217" spans="5:5" x14ac:dyDescent="0.25">
      <c r="E217" s="79"/>
    </row>
    <row r="218" spans="5:5" x14ac:dyDescent="0.25">
      <c r="E218" s="79"/>
    </row>
    <row r="219" spans="5:5" x14ac:dyDescent="0.25">
      <c r="E219" s="79"/>
    </row>
    <row r="222" spans="5:5" x14ac:dyDescent="0.25">
      <c r="E222" s="82"/>
    </row>
    <row r="223" spans="5:5" x14ac:dyDescent="0.25">
      <c r="E223" s="82"/>
    </row>
    <row r="227" spans="5:5" x14ac:dyDescent="0.25">
      <c r="E227" s="82"/>
    </row>
    <row r="236" spans="5:5" x14ac:dyDescent="0.25">
      <c r="E236" s="82"/>
    </row>
    <row r="237" spans="5:5" x14ac:dyDescent="0.25">
      <c r="E237" s="79"/>
    </row>
    <row r="238" spans="5:5" x14ac:dyDescent="0.25">
      <c r="E238" s="79"/>
    </row>
    <row r="240" spans="5:5" x14ac:dyDescent="0.25">
      <c r="E240" s="79"/>
    </row>
    <row r="241" spans="5:5" x14ac:dyDescent="0.25">
      <c r="E241" s="79"/>
    </row>
    <row r="242" spans="5:5" x14ac:dyDescent="0.25">
      <c r="E242" s="79"/>
    </row>
    <row r="243" spans="5:5" x14ac:dyDescent="0.25">
      <c r="E243" s="79"/>
    </row>
    <row r="244" spans="5:5" x14ac:dyDescent="0.25">
      <c r="E244" s="79"/>
    </row>
    <row r="245" spans="5:5" x14ac:dyDescent="0.25">
      <c r="E245" s="79"/>
    </row>
    <row r="246" spans="5:5" x14ac:dyDescent="0.25">
      <c r="E246" s="79"/>
    </row>
    <row r="247" spans="5:5" x14ac:dyDescent="0.25">
      <c r="E247" s="79"/>
    </row>
    <row r="248" spans="5:5" x14ac:dyDescent="0.25">
      <c r="E248" s="79"/>
    </row>
    <row r="249" spans="5:5" x14ac:dyDescent="0.25">
      <c r="E249" s="79"/>
    </row>
    <row r="250" spans="5:5" x14ac:dyDescent="0.25">
      <c r="E250" s="79"/>
    </row>
    <row r="251" spans="5:5" x14ac:dyDescent="0.25">
      <c r="E251" s="79"/>
    </row>
    <row r="253" spans="5:5" x14ac:dyDescent="0.25">
      <c r="E253" s="79"/>
    </row>
    <row r="254" spans="5:5" x14ac:dyDescent="0.25">
      <c r="E254" s="82"/>
    </row>
    <row r="255" spans="5:5" x14ac:dyDescent="0.25">
      <c r="E255" s="79"/>
    </row>
    <row r="256" spans="5:5" x14ac:dyDescent="0.25">
      <c r="E256" s="82"/>
    </row>
    <row r="257" spans="5:5" x14ac:dyDescent="0.25">
      <c r="E257" s="79"/>
    </row>
    <row r="258" spans="5:5" x14ac:dyDescent="0.25">
      <c r="E258" s="82"/>
    </row>
    <row r="259" spans="5:5" x14ac:dyDescent="0.25">
      <c r="E259" s="79"/>
    </row>
    <row r="260" spans="5:5" x14ac:dyDescent="0.25">
      <c r="E260" s="79"/>
    </row>
    <row r="262" spans="5:5" x14ac:dyDescent="0.25">
      <c r="E262" s="78"/>
    </row>
    <row r="263" spans="5:5" x14ac:dyDescent="0.25">
      <c r="E263" s="79"/>
    </row>
    <row r="264" spans="5:5" x14ac:dyDescent="0.25">
      <c r="E264" s="79"/>
    </row>
    <row r="265" spans="5:5" x14ac:dyDescent="0.25">
      <c r="E265" s="79"/>
    </row>
    <row r="267" spans="5:5" x14ac:dyDescent="0.25">
      <c r="E267" s="79"/>
    </row>
    <row r="268" spans="5:5" x14ac:dyDescent="0.25">
      <c r="E268" s="79"/>
    </row>
    <row r="269" spans="5:5" x14ac:dyDescent="0.25">
      <c r="E269" s="79"/>
    </row>
    <row r="270" spans="5:5" x14ac:dyDescent="0.25">
      <c r="E270" s="79"/>
    </row>
    <row r="272" spans="5:5" x14ac:dyDescent="0.25">
      <c r="E272" s="79"/>
    </row>
    <row r="273" spans="5:5" x14ac:dyDescent="0.25">
      <c r="E273" s="79"/>
    </row>
    <row r="274" spans="5:5" x14ac:dyDescent="0.25">
      <c r="E274" s="79"/>
    </row>
    <row r="275" spans="5:5" x14ac:dyDescent="0.25">
      <c r="E275" s="79"/>
    </row>
    <row r="276" spans="5:5" x14ac:dyDescent="0.25">
      <c r="E276" s="79"/>
    </row>
    <row r="277" spans="5:5" x14ac:dyDescent="0.25">
      <c r="E277" s="79"/>
    </row>
    <row r="278" spans="5:5" x14ac:dyDescent="0.25">
      <c r="E278" s="79"/>
    </row>
    <row r="279" spans="5:5" x14ac:dyDescent="0.25">
      <c r="E279" s="79"/>
    </row>
    <row r="281" spans="5:5" x14ac:dyDescent="0.25">
      <c r="E281" s="79"/>
    </row>
    <row r="282" spans="5:5" x14ac:dyDescent="0.25">
      <c r="E282" s="79"/>
    </row>
    <row r="283" spans="5:5" x14ac:dyDescent="0.25">
      <c r="E283" s="79"/>
    </row>
    <row r="284" spans="5:5" x14ac:dyDescent="0.25">
      <c r="E284" s="79"/>
    </row>
    <row r="286" spans="5:5" x14ac:dyDescent="0.25">
      <c r="E286" s="79"/>
    </row>
    <row r="287" spans="5:5" x14ac:dyDescent="0.25">
      <c r="E287" s="79"/>
    </row>
    <row r="288" spans="5:5" x14ac:dyDescent="0.25">
      <c r="E288" s="79"/>
    </row>
    <row r="289" spans="5:5" x14ac:dyDescent="0.25">
      <c r="E289" s="79"/>
    </row>
    <row r="290" spans="5:5" x14ac:dyDescent="0.25">
      <c r="E290" s="79"/>
    </row>
    <row r="292" spans="5:5" x14ac:dyDescent="0.25">
      <c r="E292" s="79"/>
    </row>
    <row r="295" spans="5:5" x14ac:dyDescent="0.25">
      <c r="E295" s="79"/>
    </row>
    <row r="296" spans="5:5" x14ac:dyDescent="0.25">
      <c r="E296" s="79"/>
    </row>
    <row r="298" spans="5:5" x14ac:dyDescent="0.25">
      <c r="E298" s="79"/>
    </row>
    <row r="299" spans="5:5" x14ac:dyDescent="0.25">
      <c r="E299" s="79"/>
    </row>
    <row r="300" spans="5:5" x14ac:dyDescent="0.25">
      <c r="E300" s="79"/>
    </row>
    <row r="301" spans="5:5" x14ac:dyDescent="0.25">
      <c r="E301" s="79"/>
    </row>
    <row r="303" spans="5:5" x14ac:dyDescent="0.25">
      <c r="E303" s="79"/>
    </row>
    <row r="304" spans="5:5" x14ac:dyDescent="0.25">
      <c r="E304" s="79"/>
    </row>
    <row r="305" spans="5:5" x14ac:dyDescent="0.25">
      <c r="E305" s="79"/>
    </row>
    <row r="306" spans="5:5" x14ac:dyDescent="0.25">
      <c r="E306" s="79"/>
    </row>
    <row r="307" spans="5:5" x14ac:dyDescent="0.25">
      <c r="E307" s="79"/>
    </row>
    <row r="308" spans="5:5" x14ac:dyDescent="0.25">
      <c r="E308" s="78"/>
    </row>
    <row r="310" spans="5:5" x14ac:dyDescent="0.25">
      <c r="E310" s="79"/>
    </row>
    <row r="311" spans="5:5" x14ac:dyDescent="0.25">
      <c r="E311" s="81"/>
    </row>
    <row r="312" spans="5:5" x14ac:dyDescent="0.25">
      <c r="E312" s="78"/>
    </row>
    <row r="313" spans="5:5" x14ac:dyDescent="0.25">
      <c r="E313" s="79"/>
    </row>
    <row r="314" spans="5:5" x14ac:dyDescent="0.25">
      <c r="E314" s="78"/>
    </row>
    <row r="315" spans="5:5" x14ac:dyDescent="0.25">
      <c r="E315" s="79"/>
    </row>
    <row r="316" spans="5:5" x14ac:dyDescent="0.25">
      <c r="E316" s="79"/>
    </row>
    <row r="317" spans="5:5" x14ac:dyDescent="0.25">
      <c r="E317" s="79"/>
    </row>
    <row r="318" spans="5:5" x14ac:dyDescent="0.25">
      <c r="E318" s="79"/>
    </row>
    <row r="319" spans="5:5" x14ac:dyDescent="0.25">
      <c r="E319" s="79"/>
    </row>
    <row r="320" spans="5:5" x14ac:dyDescent="0.25">
      <c r="E320" s="79"/>
    </row>
    <row r="322" spans="5:5" x14ac:dyDescent="0.25">
      <c r="E322" s="78"/>
    </row>
    <row r="323" spans="5:5" x14ac:dyDescent="0.25">
      <c r="E323" s="79"/>
    </row>
    <row r="324" spans="5:5" x14ac:dyDescent="0.25">
      <c r="E324" s="79"/>
    </row>
    <row r="325" spans="5:5" x14ac:dyDescent="0.25">
      <c r="E325" s="79"/>
    </row>
    <row r="326" spans="5:5" x14ac:dyDescent="0.25">
      <c r="E326" s="79"/>
    </row>
    <row r="327" spans="5:5" x14ac:dyDescent="0.25">
      <c r="E327" s="79"/>
    </row>
    <row r="334" spans="5:5" x14ac:dyDescent="0.25">
      <c r="E334" s="82"/>
    </row>
    <row r="335" spans="5:5" x14ac:dyDescent="0.25">
      <c r="E335" s="79"/>
    </row>
    <row r="336" spans="5:5" x14ac:dyDescent="0.25">
      <c r="E336" s="79"/>
    </row>
    <row r="337" spans="5:5" x14ac:dyDescent="0.25">
      <c r="E337" s="79"/>
    </row>
    <row r="338" spans="5:5" x14ac:dyDescent="0.25">
      <c r="E338" s="79"/>
    </row>
    <row r="340" spans="5:5" x14ac:dyDescent="0.25">
      <c r="E340" s="78"/>
    </row>
    <row r="341" spans="5:5" x14ac:dyDescent="0.25">
      <c r="E341" s="78"/>
    </row>
    <row r="342" spans="5:5" x14ac:dyDescent="0.25">
      <c r="E342" s="78"/>
    </row>
    <row r="343" spans="5:5" x14ac:dyDescent="0.25">
      <c r="E343" s="78"/>
    </row>
    <row r="345" spans="5:5" x14ac:dyDescent="0.25">
      <c r="E345" s="79"/>
    </row>
    <row r="348" spans="5:5" x14ac:dyDescent="0.25">
      <c r="E348" s="82"/>
    </row>
  </sheetData>
  <autoFilter ref="A2:AE186">
    <filterColumn colId="1">
      <customFilters>
        <customFilter operator="notEqual" val=" "/>
      </customFilters>
    </filterColumn>
  </autoFilter>
  <mergeCells count="1">
    <mergeCell ref="A1:D1"/>
  </mergeCells>
  <conditionalFormatting sqref="A2:A184">
    <cfRule type="cellIs" dxfId="31" priority="17" operator="equal">
      <formula>""""""</formula>
    </cfRule>
  </conditionalFormatting>
  <conditionalFormatting sqref="B2">
    <cfRule type="cellIs" dxfId="30" priority="16" operator="equal">
      <formula>"Atualizar formula da coluna A"</formula>
    </cfRule>
  </conditionalFormatting>
  <conditionalFormatting sqref="E12:Y12">
    <cfRule type="cellIs" dxfId="29" priority="2" operator="notEqual">
      <formula>7</formula>
    </cfRule>
  </conditionalFormatting>
  <conditionalFormatting sqref="Q12:Y12">
    <cfRule type="cellIs" priority="1" operator="equal">
      <formula>0</formula>
    </cfRule>
  </conditionalFormatting>
  <dataValidations disablePrompts="1" count="1">
    <dataValidation type="decimal" operator="greaterThan" allowBlank="1" showInputMessage="1" showErrorMessage="1" errorTitle="Alerta" error="Não é permitido numerar esse celular" sqref="A2">
      <formula1>1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30">
    <tabColor rgb="FF00B050"/>
  </sheetPr>
  <dimension ref="A1:CL80"/>
  <sheetViews>
    <sheetView showGridLines="0" topLeftCell="AS1" zoomScale="90" zoomScaleNormal="90" workbookViewId="0">
      <pane ySplit="5" topLeftCell="A6" activePane="bottomLeft" state="frozen"/>
      <selection activeCell="B1" sqref="B1"/>
      <selection pane="bottomLeft" activeCell="AX7" sqref="AX7"/>
    </sheetView>
  </sheetViews>
  <sheetFormatPr defaultColWidth="9" defaultRowHeight="15.75" x14ac:dyDescent="0.25"/>
  <cols>
    <col min="1" max="1" width="10.125" bestFit="1" customWidth="1"/>
    <col min="2" max="2" width="9" style="214"/>
    <col min="3" max="3" width="10.375" style="214" bestFit="1" customWidth="1"/>
    <col min="4" max="4" width="10.75" bestFit="1" customWidth="1"/>
    <col min="5" max="5" width="6.125" customWidth="1"/>
    <col min="6" max="6" width="15.125" bestFit="1" customWidth="1"/>
    <col min="7" max="7" width="12" bestFit="1" customWidth="1"/>
    <col min="8" max="8" width="13.375" customWidth="1"/>
    <col min="9" max="9" width="13.25" bestFit="1" customWidth="1"/>
    <col min="10" max="10" width="13.875" customWidth="1"/>
    <col min="11" max="11" width="13" customWidth="1"/>
    <col min="12" max="12" width="11.75" style="174" bestFit="1" customWidth="1"/>
    <col min="13" max="13" width="12.375" customWidth="1"/>
    <col min="14" max="14" width="16.625" style="142" bestFit="1" customWidth="1"/>
    <col min="15" max="15" width="14.125" style="142" bestFit="1" customWidth="1"/>
    <col min="16" max="16" width="16.875" style="142" customWidth="1"/>
    <col min="17" max="17" width="14.25" style="142" customWidth="1"/>
    <col min="18" max="18" width="11.5" style="142" bestFit="1" customWidth="1"/>
    <col min="19" max="19" width="19.625" style="142" customWidth="1"/>
    <col min="20" max="20" width="2.625" bestFit="1" customWidth="1"/>
    <col min="21" max="21" width="15.625" bestFit="1" customWidth="1"/>
    <col min="22" max="22" width="47.625" bestFit="1" customWidth="1"/>
    <col min="23" max="23" width="24" bestFit="1" customWidth="1"/>
    <col min="24" max="25" width="12.75" customWidth="1"/>
    <col min="26" max="26" width="16.75" bestFit="1" customWidth="1"/>
    <col min="29" max="29" width="28.5" bestFit="1" customWidth="1"/>
    <col min="32" max="32" width="11.75" bestFit="1" customWidth="1"/>
    <col min="33" max="33" width="13.125" bestFit="1" customWidth="1"/>
    <col min="34" max="34" width="10.75" bestFit="1" customWidth="1"/>
    <col min="36" max="36" width="13.375" customWidth="1"/>
    <col min="37" max="37" width="15" customWidth="1"/>
    <col min="38" max="38" width="14" customWidth="1"/>
    <col min="39" max="39" width="11.125" bestFit="1" customWidth="1"/>
    <col min="40" max="40" width="10.625" bestFit="1" customWidth="1"/>
    <col min="41" max="41" width="13.75" bestFit="1" customWidth="1"/>
    <col min="42" max="42" width="15.625" customWidth="1"/>
    <col min="43" max="43" width="12.25" customWidth="1"/>
    <col min="44" max="44" width="13.75" bestFit="1" customWidth="1"/>
    <col min="45" max="45" width="16" bestFit="1" customWidth="1"/>
    <col min="46" max="46" width="13.875" customWidth="1"/>
    <col min="47" max="47" width="8.25" bestFit="1" customWidth="1"/>
    <col min="50" max="50" width="12.125" customWidth="1"/>
    <col min="51" max="54" width="10.375" bestFit="1" customWidth="1"/>
    <col min="55" max="55" width="11.125" bestFit="1" customWidth="1"/>
    <col min="56" max="56" width="12.625" bestFit="1" customWidth="1"/>
    <col min="57" max="59" width="8" customWidth="1"/>
    <col min="60" max="60" width="10.125" customWidth="1"/>
    <col min="61" max="61" width="10.5" bestFit="1" customWidth="1"/>
    <col min="62" max="65" width="8.75" bestFit="1" customWidth="1"/>
    <col min="66" max="66" width="10.125" bestFit="1" customWidth="1"/>
    <col min="67" max="67" width="15.25" bestFit="1" customWidth="1"/>
    <col min="68" max="68" width="12.25" customWidth="1"/>
    <col min="69" max="69" width="22" customWidth="1"/>
    <col min="70" max="71" width="11.125" bestFit="1" customWidth="1"/>
    <col min="72" max="72" width="21.875" customWidth="1"/>
    <col min="73" max="74" width="11.125" bestFit="1" customWidth="1"/>
    <col min="75" max="75" width="3.25" customWidth="1"/>
    <col min="76" max="87" width="11.125" bestFit="1" customWidth="1"/>
    <col min="88" max="88" width="10" customWidth="1"/>
    <col min="89" max="89" width="11.125" bestFit="1" customWidth="1"/>
    <col min="90" max="90" width="10.375" bestFit="1" customWidth="1"/>
  </cols>
  <sheetData>
    <row r="1" spans="1:90" ht="18.75" customHeight="1" x14ac:dyDescent="0.25">
      <c r="B1" s="409" t="s">
        <v>280</v>
      </c>
      <c r="C1" s="409" t="s">
        <v>281</v>
      </c>
      <c r="F1" s="51" t="s">
        <v>103</v>
      </c>
      <c r="I1" s="191" t="s">
        <v>385</v>
      </c>
      <c r="J1" s="315">
        <v>27</v>
      </c>
      <c r="K1" s="84">
        <f>INDEX(bdiario,$B$2,MATCH(L6,B.Diario!2:2,0))</f>
        <v>8537.82</v>
      </c>
      <c r="L1" s="174" t="s">
        <v>148</v>
      </c>
      <c r="M1" s="418" t="s">
        <v>70</v>
      </c>
      <c r="N1" s="419">
        <v>1</v>
      </c>
      <c r="Q1"/>
      <c r="S1" s="551" t="s">
        <v>234</v>
      </c>
      <c r="U1" s="550" t="s">
        <v>278</v>
      </c>
      <c r="W1" t="s">
        <v>298</v>
      </c>
      <c r="X1">
        <v>1</v>
      </c>
      <c r="Z1" s="711" t="s">
        <v>76</v>
      </c>
    </row>
    <row r="2" spans="1:90" ht="21" x14ac:dyDescent="0.35">
      <c r="B2" s="485">
        <f>INDEX($W$8:$W$32,MATCH($E$2,$U$8:$U$32,0))</f>
        <v>18</v>
      </c>
      <c r="C2" s="485">
        <f>INDEX(X8:X32,MATCH(E2,U8:U32,0))</f>
        <v>15</v>
      </c>
      <c r="E2" s="170">
        <v>1</v>
      </c>
      <c r="F2" s="192" t="str">
        <f>INDEX(V8:V32,MATCH(E2,U8:U32,0))</f>
        <v>Indicador 1</v>
      </c>
      <c r="G2" s="192"/>
      <c r="H2" s="98"/>
      <c r="I2" s="191" t="s">
        <v>227</v>
      </c>
      <c r="J2" s="315">
        <v>4</v>
      </c>
      <c r="K2" s="84">
        <f>INDEX(bsemanal,$B$2,MATCH(L6,B.Semanal!1:1,0))</f>
        <v>70299</v>
      </c>
      <c r="M2" s="416" t="s">
        <v>71</v>
      </c>
      <c r="O2" s="142" t="s">
        <v>172</v>
      </c>
      <c r="Q2" s="324">
        <f ca="1">OFFSET(F5,J1,0)</f>
        <v>42659</v>
      </c>
      <c r="S2" s="552">
        <f ca="1">OFFSET(Bi.Acum.15!C2,$B$2,B.Grafico.R!Q3)</f>
        <v>1441024.74</v>
      </c>
      <c r="U2" s="491">
        <f ca="1">OFFSET(B.Acum!D1,$B$2,Q3)</f>
        <v>1453777.28</v>
      </c>
      <c r="V2" s="255" t="s">
        <v>299</v>
      </c>
      <c r="W2" s="604">
        <f ca="1">INDEX(B.Acum!14:14,MATCH(Q2,B.Acum!2:2,0))</f>
        <v>150.65902777777777</v>
      </c>
      <c r="Z2" s="63">
        <f>INDEX(AH5:AH14,MATCH(AS5,AJ5:AJ14,0))</f>
        <v>42674</v>
      </c>
      <c r="AL2" t="s">
        <v>388</v>
      </c>
      <c r="AM2" s="105">
        <f>INDEX(AA8:AA21,MATCH(E2,U8:U21,0))</f>
        <v>16</v>
      </c>
      <c r="AW2" s="2417" t="s">
        <v>391</v>
      </c>
      <c r="AX2" s="2417"/>
      <c r="AY2" s="2417"/>
      <c r="AZ2" s="2417"/>
      <c r="BA2" s="2417"/>
      <c r="BB2" s="2417"/>
      <c r="BC2" s="2417"/>
      <c r="BD2" s="2417"/>
      <c r="BG2" s="1251" t="s">
        <v>392</v>
      </c>
    </row>
    <row r="3" spans="1:90" x14ac:dyDescent="0.25">
      <c r="C3" s="273"/>
      <c r="G3" s="141"/>
      <c r="H3" s="141"/>
      <c r="K3" s="84">
        <f>INDEX(bacum,$B$2,MATCH(L6,B.Acum!2:2,0))</f>
        <v>46972.02</v>
      </c>
      <c r="L3" s="84"/>
      <c r="M3" s="416"/>
      <c r="O3" s="321" t="s">
        <v>242</v>
      </c>
      <c r="P3" s="322"/>
      <c r="Q3" s="325">
        <f ca="1">INDEX(B.Acum!12:12,MATCH(Q2,B.Acum!2:2,0))</f>
        <v>189</v>
      </c>
      <c r="R3" s="142">
        <f ca="1">INDEX(B.Acum!13:13,MATCH(Q2,B.Acum!2:2,0))</f>
        <v>150.66</v>
      </c>
      <c r="T3" s="173"/>
      <c r="V3" s="603" t="s">
        <v>300</v>
      </c>
      <c r="W3" s="84">
        <f ca="1">INDEX(B.Acum!19:19,MATCH(Q2,B.Acum!2:2,0))</f>
        <v>1453777.28</v>
      </c>
      <c r="X3" s="84"/>
      <c r="Y3" t="s">
        <v>30</v>
      </c>
      <c r="AX3" t="s">
        <v>388</v>
      </c>
      <c r="AY3">
        <f>VLOOKUP(E2,U8:AB228,8,0)</f>
        <v>14</v>
      </c>
      <c r="BG3" t="s">
        <v>388</v>
      </c>
    </row>
    <row r="4" spans="1:90" x14ac:dyDescent="0.25">
      <c r="C4" s="273"/>
      <c r="M4" s="417"/>
      <c r="O4"/>
      <c r="P4"/>
      <c r="Q4" s="1707" t="str">
        <f ca="1">Q3&amp;" dias calendário"</f>
        <v>189 dias calendário</v>
      </c>
      <c r="R4" s="2295" t="str">
        <f ca="1">R3&amp;" dias efetivos"</f>
        <v>150,66 dias efetivos</v>
      </c>
      <c r="U4" s="548" t="s">
        <v>141</v>
      </c>
      <c r="V4" s="605" t="s">
        <v>301</v>
      </c>
      <c r="W4" s="606">
        <f ca="1">INDEX(B.Acum!22:22,MATCH(Q2,B.Acum!2:2,0))</f>
        <v>9649</v>
      </c>
      <c r="Y4" s="52">
        <f>INDEX(B.Semanal!22:22,MATCH(BD6,B.Semanal!1:1,0))</f>
        <v>0</v>
      </c>
      <c r="Z4" s="266">
        <f>IFERROR(INDEX(B.Mensal!22:22,MATCH(Z2,B.Mensal!2:2,0)),"")</f>
        <v>0</v>
      </c>
      <c r="AI4" s="51" t="s">
        <v>153</v>
      </c>
      <c r="AJ4" s="51"/>
    </row>
    <row r="5" spans="1:90" x14ac:dyDescent="0.25">
      <c r="A5" s="214" t="s">
        <v>399</v>
      </c>
      <c r="B5" s="412" t="s">
        <v>279</v>
      </c>
      <c r="C5" s="413" t="s">
        <v>35</v>
      </c>
      <c r="D5" t="s">
        <v>30</v>
      </c>
      <c r="E5" s="420" t="s">
        <v>30</v>
      </c>
      <c r="F5" t="s">
        <v>241</v>
      </c>
      <c r="G5" s="421" t="str">
        <f>IF($N$1=1,E5,AI5)</f>
        <v>Semana</v>
      </c>
      <c r="H5" s="358" t="s">
        <v>104</v>
      </c>
      <c r="I5" s="360" t="s">
        <v>230</v>
      </c>
      <c r="J5" s="361" t="s">
        <v>231</v>
      </c>
      <c r="K5" s="175" t="s">
        <v>232</v>
      </c>
      <c r="L5" s="803" t="s">
        <v>318</v>
      </c>
      <c r="M5" s="1713" t="s">
        <v>233</v>
      </c>
      <c r="N5" s="1716" t="s">
        <v>382</v>
      </c>
      <c r="O5" s="1717" t="s">
        <v>383</v>
      </c>
      <c r="Q5"/>
      <c r="R5"/>
      <c r="U5" s="549">
        <f ca="1">INDEX(programa,INDEX($Z$8:$Z$32,MATCH($E$2,$U$8:$U$32,0)),MATCH(Q2,Programa!$3:$3,0))</f>
        <v>1756090</v>
      </c>
      <c r="W5" s="84"/>
      <c r="AE5" t="s">
        <v>282</v>
      </c>
      <c r="AG5" t="s">
        <v>284</v>
      </c>
      <c r="AH5" s="193" t="s">
        <v>283</v>
      </c>
      <c r="AI5" s="199" t="s">
        <v>76</v>
      </c>
      <c r="AJ5" s="199" t="s">
        <v>393</v>
      </c>
      <c r="AK5" s="203" t="s">
        <v>104</v>
      </c>
      <c r="AL5" s="203" t="s">
        <v>230</v>
      </c>
      <c r="AM5" s="203" t="s">
        <v>231</v>
      </c>
      <c r="AN5" s="501" t="s">
        <v>73</v>
      </c>
      <c r="AO5" s="501" t="s">
        <v>287</v>
      </c>
      <c r="AP5" s="501" t="s">
        <v>398</v>
      </c>
      <c r="AR5" t="s">
        <v>389</v>
      </c>
      <c r="AS5" s="105">
        <v>7</v>
      </c>
      <c r="AU5" s="15"/>
      <c r="AX5">
        <f>DAY(AX6)</f>
        <v>10</v>
      </c>
      <c r="AY5">
        <f t="shared" ref="AY5:BD5" si="0">DAY(AY6)</f>
        <v>11</v>
      </c>
      <c r="AZ5">
        <f t="shared" si="0"/>
        <v>12</v>
      </c>
      <c r="BA5">
        <f t="shared" si="0"/>
        <v>13</v>
      </c>
      <c r="BB5">
        <f t="shared" si="0"/>
        <v>14</v>
      </c>
      <c r="BC5">
        <f t="shared" si="0"/>
        <v>15</v>
      </c>
      <c r="BD5">
        <f t="shared" si="0"/>
        <v>16</v>
      </c>
      <c r="BH5">
        <f>DAY(BH6)</f>
        <v>1</v>
      </c>
      <c r="BI5">
        <f t="shared" ref="BI5:CK5" si="1">DAY(BI6)</f>
        <v>2</v>
      </c>
      <c r="BJ5">
        <f t="shared" si="1"/>
        <v>3</v>
      </c>
      <c r="BK5">
        <f t="shared" si="1"/>
        <v>4</v>
      </c>
      <c r="BL5">
        <f t="shared" si="1"/>
        <v>5</v>
      </c>
      <c r="BM5">
        <f t="shared" si="1"/>
        <v>6</v>
      </c>
      <c r="BN5">
        <f t="shared" si="1"/>
        <v>7</v>
      </c>
      <c r="BO5">
        <f t="shared" si="1"/>
        <v>8</v>
      </c>
      <c r="BP5">
        <f t="shared" si="1"/>
        <v>9</v>
      </c>
      <c r="BQ5">
        <f t="shared" si="1"/>
        <v>10</v>
      </c>
      <c r="BR5">
        <f t="shared" si="1"/>
        <v>11</v>
      </c>
      <c r="BS5">
        <f t="shared" si="1"/>
        <v>12</v>
      </c>
      <c r="BT5">
        <f t="shared" si="1"/>
        <v>13</v>
      </c>
      <c r="BU5">
        <f t="shared" si="1"/>
        <v>14</v>
      </c>
      <c r="BV5">
        <f t="shared" si="1"/>
        <v>15</v>
      </c>
      <c r="BW5">
        <f t="shared" si="1"/>
        <v>16</v>
      </c>
      <c r="BX5">
        <f t="shared" si="1"/>
        <v>17</v>
      </c>
      <c r="BY5">
        <f t="shared" si="1"/>
        <v>18</v>
      </c>
      <c r="BZ5">
        <f t="shared" si="1"/>
        <v>19</v>
      </c>
      <c r="CA5">
        <f t="shared" si="1"/>
        <v>20</v>
      </c>
      <c r="CB5">
        <f t="shared" si="1"/>
        <v>21</v>
      </c>
      <c r="CC5">
        <f t="shared" si="1"/>
        <v>22</v>
      </c>
      <c r="CD5">
        <f t="shared" si="1"/>
        <v>23</v>
      </c>
      <c r="CE5">
        <f t="shared" si="1"/>
        <v>24</v>
      </c>
      <c r="CF5">
        <f t="shared" si="1"/>
        <v>25</v>
      </c>
      <c r="CG5">
        <f t="shared" si="1"/>
        <v>26</v>
      </c>
      <c r="CH5">
        <f t="shared" si="1"/>
        <v>27</v>
      </c>
      <c r="CI5">
        <f t="shared" si="1"/>
        <v>28</v>
      </c>
      <c r="CJ5">
        <f t="shared" si="1"/>
        <v>29</v>
      </c>
      <c r="CK5">
        <f t="shared" si="1"/>
        <v>30</v>
      </c>
      <c r="CL5">
        <f>IFERROR(DAY(CL6),"")</f>
        <v>31</v>
      </c>
    </row>
    <row r="6" spans="1:90" x14ac:dyDescent="0.25">
      <c r="A6" t="str">
        <f>IF(VALUE(RIGHT(G6,2))=$J$1,I6,"")</f>
        <v/>
      </c>
      <c r="B6" s="214">
        <f>J2</f>
        <v>4</v>
      </c>
      <c r="C6" s="490">
        <f>42471+J2-1</f>
        <v>42474</v>
      </c>
      <c r="D6" s="165">
        <v>1</v>
      </c>
      <c r="E6" s="87" t="s">
        <v>105</v>
      </c>
      <c r="F6" s="334">
        <f>F7-7</f>
        <v>42477</v>
      </c>
      <c r="G6" s="421" t="str">
        <f>IF($N$1=1,E6,AI6)</f>
        <v>Sem 1</v>
      </c>
      <c r="H6" s="359">
        <f ca="1">IF($N$1=1,OFFSET(BiSem15!$C$2,$B$2,D6),AK6)</f>
        <v>44991.360000000001</v>
      </c>
      <c r="I6" s="279">
        <f xml:space="preserve">
IF($N$1=1,INDEX(bsemanal,$B$2,MATCH(L6,B.Semanal!$1:$1,0)),AL6)</f>
        <v>70299</v>
      </c>
      <c r="J6" s="362">
        <f>IF($N$1=1,INDEX(Programa!$3:$136,$C$2,MATCH(L6,Programa!$3:$3,0)),AM6)</f>
        <v>68132</v>
      </c>
      <c r="K6" s="280">
        <f t="shared" ref="K6:K38" si="2">IF(J6=0," ",I6/J6-1)</f>
        <v>3.1805906182116983E-2</v>
      </c>
      <c r="L6" s="708">
        <v>42477</v>
      </c>
      <c r="M6" s="1714">
        <v>0</v>
      </c>
      <c r="N6" s="1712">
        <f ca="1">IFERROR(IF($N$1=1,IF(L6&lt;TODAY(),H6,0),IF(MONTH(TODAY())&gt;=P6,H6,0)),0)</f>
        <v>44991.360000000001</v>
      </c>
      <c r="O6" s="1920">
        <f ca="1">IFERROR(IF($N$1=1,IF(M6&lt;TODAY(),I6,0),IF(MONTH(TODAY())&gt;=Q6,I6,0)),0)</f>
        <v>70299</v>
      </c>
      <c r="P6">
        <v>4</v>
      </c>
      <c r="Q6"/>
      <c r="R6"/>
      <c r="S6"/>
      <c r="U6" s="165"/>
      <c r="W6" s="170">
        <f>INDEX(W8:W32,MATCH(E2,U8:U32,0))</f>
        <v>18</v>
      </c>
      <c r="AE6">
        <v>20</v>
      </c>
      <c r="AF6">
        <v>4</v>
      </c>
      <c r="AG6" s="142">
        <v>1</v>
      </c>
      <c r="AH6" s="194">
        <f t="array" ref="AH6">MAX(IF(B.Mensal!$1:$1=AF6,B.Mensal!$2:$2,0))</f>
        <v>42490</v>
      </c>
      <c r="AI6" s="198" t="s">
        <v>18</v>
      </c>
      <c r="AJ6" s="1909">
        <v>1</v>
      </c>
      <c r="AK6" s="202">
        <f ca="1">OFFSET(BIMES15!$C$2,$B$2,AG6)</f>
        <v>52058.16</v>
      </c>
      <c r="AL6" s="281">
        <f>IFERROR(HLOOKUP(AH6,B.Mensal!$E$2:$AI$205,VLOOKUP($E$2,B.Grafico.R!$U$8:$W$32,3,0),0),0)</f>
        <v>197077</v>
      </c>
      <c r="AM6" s="696">
        <f t="shared" ref="AM6:AM12" si="3">INDEX(ppto,$AM$2,AE6)</f>
        <v>197349</v>
      </c>
      <c r="AN6" s="64">
        <v>42461</v>
      </c>
      <c r="AO6" s="84">
        <f>IF(ISNA(AL6),0,AL6)</f>
        <v>197077</v>
      </c>
      <c r="AP6" s="84" t="str">
        <f t="shared" ref="AP6:AP14" si="4">IF(AG6=$AS$5,AL6,"")</f>
        <v/>
      </c>
      <c r="AR6" s="1849" t="str">
        <f>AK5</f>
        <v>Safra15</v>
      </c>
      <c r="AS6" s="1849" t="str">
        <f>AL5</f>
        <v>Safra16</v>
      </c>
      <c r="AT6" s="1849" t="str">
        <f>AM5</f>
        <v>Meta16</v>
      </c>
      <c r="AU6" s="172"/>
      <c r="AW6" t="s">
        <v>17</v>
      </c>
      <c r="AX6" s="1866">
        <f>INDEX(Calendario!B:B,MATCH(J1,Calendario!A:A,0))</f>
        <v>42653</v>
      </c>
      <c r="AY6" s="800">
        <f t="shared" ref="AY6:BD6" si="5">AX6+1</f>
        <v>42654</v>
      </c>
      <c r="AZ6" s="800">
        <f t="shared" si="5"/>
        <v>42655</v>
      </c>
      <c r="BA6" s="800">
        <f t="shared" si="5"/>
        <v>42656</v>
      </c>
      <c r="BB6" s="800">
        <f t="shared" si="5"/>
        <v>42657</v>
      </c>
      <c r="BC6" s="800">
        <f t="shared" si="5"/>
        <v>42658</v>
      </c>
      <c r="BD6" s="800">
        <f t="shared" si="5"/>
        <v>42659</v>
      </c>
      <c r="BG6" t="s">
        <v>17</v>
      </c>
      <c r="BH6" s="1907">
        <f>EOMONTH(INDEX(AN6:AN14,MATCH(AS5,AJ6:AJ14,0)),-1)+1</f>
        <v>42644</v>
      </c>
      <c r="BI6" s="1908">
        <f>BH6+1</f>
        <v>42645</v>
      </c>
      <c r="BJ6" s="1908">
        <f t="shared" ref="BJ6:CK6" si="6">BI6+1</f>
        <v>42646</v>
      </c>
      <c r="BK6" s="1908">
        <f t="shared" si="6"/>
        <v>42647</v>
      </c>
      <c r="BL6" s="1908">
        <f t="shared" si="6"/>
        <v>42648</v>
      </c>
      <c r="BM6" s="1908">
        <f t="shared" si="6"/>
        <v>42649</v>
      </c>
      <c r="BN6" s="1908">
        <f t="shared" si="6"/>
        <v>42650</v>
      </c>
      <c r="BO6" s="1908">
        <f t="shared" si="6"/>
        <v>42651</v>
      </c>
      <c r="BP6" s="1908">
        <f t="shared" si="6"/>
        <v>42652</v>
      </c>
      <c r="BQ6" s="1908">
        <f t="shared" si="6"/>
        <v>42653</v>
      </c>
      <c r="BR6" s="1908">
        <f t="shared" si="6"/>
        <v>42654</v>
      </c>
      <c r="BS6" s="1908">
        <f t="shared" si="6"/>
        <v>42655</v>
      </c>
      <c r="BT6" s="1908">
        <f t="shared" si="6"/>
        <v>42656</v>
      </c>
      <c r="BU6" s="1908">
        <f t="shared" si="6"/>
        <v>42657</v>
      </c>
      <c r="BV6" s="1908">
        <f t="shared" si="6"/>
        <v>42658</v>
      </c>
      <c r="BW6" s="1908">
        <f t="shared" si="6"/>
        <v>42659</v>
      </c>
      <c r="BX6" s="1908">
        <f t="shared" si="6"/>
        <v>42660</v>
      </c>
      <c r="BY6" s="1908">
        <f t="shared" si="6"/>
        <v>42661</v>
      </c>
      <c r="BZ6" s="1908">
        <f t="shared" si="6"/>
        <v>42662</v>
      </c>
      <c r="CA6" s="1908">
        <f t="shared" si="6"/>
        <v>42663</v>
      </c>
      <c r="CB6" s="1908">
        <f t="shared" si="6"/>
        <v>42664</v>
      </c>
      <c r="CC6" s="1908">
        <f t="shared" si="6"/>
        <v>42665</v>
      </c>
      <c r="CD6" s="1908">
        <f t="shared" si="6"/>
        <v>42666</v>
      </c>
      <c r="CE6" s="1908">
        <f t="shared" si="6"/>
        <v>42667</v>
      </c>
      <c r="CF6" s="1908">
        <f t="shared" si="6"/>
        <v>42668</v>
      </c>
      <c r="CG6" s="1908">
        <f t="shared" si="6"/>
        <v>42669</v>
      </c>
      <c r="CH6" s="1908">
        <f t="shared" si="6"/>
        <v>42670</v>
      </c>
      <c r="CI6" s="1908">
        <f t="shared" si="6"/>
        <v>42671</v>
      </c>
      <c r="CJ6" s="1908">
        <f t="shared" si="6"/>
        <v>42672</v>
      </c>
      <c r="CK6" s="1908">
        <f t="shared" si="6"/>
        <v>42673</v>
      </c>
      <c r="CL6" s="1908">
        <f>IF(DAY(CK6+1)=31,CK6+1,"")</f>
        <v>42674</v>
      </c>
    </row>
    <row r="7" spans="1:90" x14ac:dyDescent="0.25">
      <c r="A7" t="str">
        <f t="shared" ref="A7:A40" si="7">IF(VALUE(RIGHT(G7,2))=$J$1,I7,"")</f>
        <v/>
      </c>
      <c r="B7" s="214">
        <f>B6+1</f>
        <v>5</v>
      </c>
      <c r="C7" s="268">
        <f>C6+1</f>
        <v>42475</v>
      </c>
      <c r="D7" s="165">
        <f>D6+1</f>
        <v>2</v>
      </c>
      <c r="E7" s="87" t="s">
        <v>106</v>
      </c>
      <c r="F7" s="63">
        <v>42484</v>
      </c>
      <c r="G7" s="421" t="str">
        <f t="shared" ref="G7:G14" si="8">IF($N$1=1,E7,AI7)</f>
        <v>Sem 2</v>
      </c>
      <c r="H7" s="279">
        <f ca="1">IF($N$1=1,OFFSET(BiSem15!$C$2,$B$2,D7),AK7)</f>
        <v>40424.28</v>
      </c>
      <c r="I7" s="279">
        <f xml:space="preserve">
IF($N$1=1,INDEX(bsemanal,$B$2,MATCH(L7,B.Semanal!$1:$1,0)),AL7)</f>
        <v>51826</v>
      </c>
      <c r="J7" s="279">
        <f>IF($N$1=1,INDEX(Programa!$3:$136,$C$2,MATCH(L7,Programa!$3:$3,0)),AM7)</f>
        <v>66345</v>
      </c>
      <c r="K7" s="280">
        <f t="shared" si="2"/>
        <v>-0.21884090737809936</v>
      </c>
      <c r="L7" s="708">
        <v>42484</v>
      </c>
      <c r="M7" s="1714">
        <f>IF(SUM(I7:J7)=0,0,IFERROR(I7/I6-1,0))</f>
        <v>-0.26277756440347655</v>
      </c>
      <c r="N7" s="1712">
        <f t="shared" ref="N7:N40" ca="1" si="9">IFERROR(IF($N$1=1,IF(L7&lt;TODAY(),H7,0),IF(MONTH(TODAY())&gt;=P7,H7,0)),0)</f>
        <v>40424.28</v>
      </c>
      <c r="O7" s="1920">
        <f t="shared" ref="O7:O40" ca="1" si="10">IFERROR(IF($N$1=1,IF(M7&lt;TODAY(),I7,0),IF(MONTH(TODAY())&gt;=Q7,I7,0)),0)</f>
        <v>51826</v>
      </c>
      <c r="P7">
        <f>P6+1</f>
        <v>5</v>
      </c>
      <c r="Q7"/>
      <c r="R7"/>
      <c r="S7"/>
      <c r="U7" s="165"/>
      <c r="W7" s="170" t="s">
        <v>236</v>
      </c>
      <c r="X7" s="2415" t="s">
        <v>235</v>
      </c>
      <c r="Y7" s="2416"/>
      <c r="Z7" s="170" t="s">
        <v>237</v>
      </c>
      <c r="AA7" s="170" t="s">
        <v>154</v>
      </c>
      <c r="AB7" s="1865" t="s">
        <v>390</v>
      </c>
      <c r="AC7" s="51"/>
      <c r="AE7">
        <v>51</v>
      </c>
      <c r="AF7">
        <f>AF6+1</f>
        <v>5</v>
      </c>
      <c r="AG7" s="142">
        <f>AG6+1</f>
        <v>2</v>
      </c>
      <c r="AH7" s="194">
        <f t="array" ref="AH7">MAX(IF(B.Mensal!$1:$1=AF7,B.Mensal!$2:$2,0))</f>
        <v>42521</v>
      </c>
      <c r="AI7" s="198" t="s">
        <v>83</v>
      </c>
      <c r="AJ7" s="1909">
        <v>2</v>
      </c>
      <c r="AK7" s="202">
        <f ca="1">OFFSET(BIMES15!$C$2,$B$2,AG7)</f>
        <v>104905.57</v>
      </c>
      <c r="AL7" s="281">
        <f>IFERROR(HLOOKUP(AH7,B.Mensal!$E$2:$AI$205,VLOOKUP($E$2,B.Grafico.R!$U$8:$W$32,3,0),0),NA())</f>
        <v>277427</v>
      </c>
      <c r="AM7" s="696">
        <f t="shared" si="3"/>
        <v>274174</v>
      </c>
      <c r="AN7" s="64">
        <v>42491</v>
      </c>
      <c r="AO7" s="84">
        <f t="shared" ref="AO7:AO14" si="11">IF(ISNA(AL7),0,AL7)</f>
        <v>277427</v>
      </c>
      <c r="AP7" s="84" t="str">
        <f t="shared" si="4"/>
        <v/>
      </c>
      <c r="AQ7" t="str">
        <f>LEFT(INDEX(AI6:AI14,AS5,0),3)</f>
        <v>Out</v>
      </c>
      <c r="AR7" s="84">
        <f ca="1">INDEX(AK6:AK14,AS5,0)</f>
        <v>202640.13</v>
      </c>
      <c r="AS7" s="84">
        <f>IFERROR(INDEX(AL6:AL14,AS5,0),"")</f>
        <v>292907</v>
      </c>
      <c r="AT7" s="84">
        <f>INDEX(AM6:AM14,AS5,0)</f>
        <v>288416</v>
      </c>
      <c r="AU7" s="188"/>
      <c r="AW7" t="s">
        <v>36</v>
      </c>
      <c r="AX7" s="84">
        <f>INDEX(programa,$AY$3,MATCH(AX6,Programa!$B$3:$IB$3,0))</f>
        <v>7874</v>
      </c>
      <c r="AY7" s="84">
        <f>INDEX(programa,$AY$3,MATCH(AY6,Programa!$B$3:$IB$3,0))</f>
        <v>9490</v>
      </c>
      <c r="AZ7" s="84">
        <f>INDEX(programa,$AY$3,MATCH(AZ6,Programa!$B$3:$IB$3,0))</f>
        <v>11745</v>
      </c>
      <c r="BA7" s="84">
        <f>INDEX(programa,$AY$3,MATCH(BA6,Programa!$B$3:$IB$3,0))</f>
        <v>7161</v>
      </c>
      <c r="BB7" s="84">
        <f>INDEX(programa,$AY$3,MATCH(BB6,Programa!$B$3:$IB$3,0))</f>
        <v>7031</v>
      </c>
      <c r="BC7" s="84">
        <f>INDEX(programa,$AY$3,MATCH(BC6,Programa!$B$3:$IB$3,0))</f>
        <v>9071</v>
      </c>
      <c r="BD7" s="84">
        <f>INDEX(programa,$AY$3,MATCH(BD6,Programa!$B$3:$IB$3,0))</f>
        <v>9207</v>
      </c>
      <c r="BG7" t="s">
        <v>36</v>
      </c>
      <c r="BH7" s="1906">
        <f>INDEX(programa,$AY$3,MATCH(BH6,Programa!$B$3:$IB$3,0))</f>
        <v>7369</v>
      </c>
      <c r="BI7" s="1906">
        <f>INDEX(programa,$AY$3,MATCH(BI6,Programa!$B$3:$IB$3,0))</f>
        <v>10945</v>
      </c>
      <c r="BJ7" s="1906">
        <f>INDEX(programa,$AY$3,MATCH(BJ6,Programa!$B$3:$IB$3,0))</f>
        <v>8615</v>
      </c>
      <c r="BK7" s="1906">
        <f>INDEX(programa,$AY$3,MATCH(BK6,Programa!$B$3:$IB$3,0))</f>
        <v>7313</v>
      </c>
      <c r="BL7" s="1906">
        <f>INDEX(programa,$AY$3,MATCH(BL6,Programa!$B$3:$IB$3,0))</f>
        <v>11334</v>
      </c>
      <c r="BM7" s="1906">
        <f>INDEX(programa,$AY$3,MATCH(BM6,Programa!$B$3:$IB$3,0))</f>
        <v>7730</v>
      </c>
      <c r="BN7" s="1906">
        <f>INDEX(programa,$AY$3,MATCH(BN6,Programa!$B$3:$IB$3,0))</f>
        <v>11190</v>
      </c>
      <c r="BO7" s="1906">
        <f>INDEX(programa,$AY$3,MATCH(BO6,Programa!$B$3:$IB$3,0))</f>
        <v>11247</v>
      </c>
      <c r="BP7" s="1906">
        <f>INDEX(programa,$AY$3,MATCH(BP6,Programa!$B$3:$IB$3,0))</f>
        <v>7128</v>
      </c>
      <c r="BQ7" s="1906">
        <f>INDEX(programa,$AY$3,MATCH(BQ6,Programa!$B$3:$IB$3,0))</f>
        <v>7874</v>
      </c>
      <c r="BR7" s="1906">
        <f>INDEX(programa,$AY$3,MATCH(BR6,Programa!$B$3:$IB$3,0))</f>
        <v>9490</v>
      </c>
      <c r="BS7" s="1906">
        <f>INDEX(programa,$AY$3,MATCH(BS6,Programa!$B$3:$IB$3,0))</f>
        <v>11745</v>
      </c>
      <c r="BT7" s="1906">
        <f>INDEX(programa,$AY$3,MATCH(BT6,Programa!$B$3:$IB$3,0))</f>
        <v>7161</v>
      </c>
      <c r="BU7" s="1906">
        <f>INDEX(programa,$AY$3,MATCH(BU6,Programa!$B$3:$IB$3,0))</f>
        <v>7031</v>
      </c>
      <c r="BV7" s="1906">
        <f>INDEX(programa,$AY$3,MATCH(BV6,Programa!$B$3:$IB$3,0))</f>
        <v>9071</v>
      </c>
      <c r="BW7" s="1906">
        <f>INDEX(programa,$AY$3,MATCH(BW6,Programa!$B$3:$IB$3,0))</f>
        <v>9207</v>
      </c>
      <c r="BX7" s="1906">
        <f>INDEX(programa,$AY$3,MATCH(BX6,Programa!$B$3:$IB$3,0))</f>
        <v>11625</v>
      </c>
      <c r="BY7" s="1906">
        <f>INDEX(programa,$AY$3,MATCH(BY6,Programa!$B$3:$IB$3,0))</f>
        <v>9045</v>
      </c>
      <c r="BZ7" s="1906">
        <f>INDEX(programa,$AY$3,MATCH(BZ6,Programa!$B$3:$IB$3,0))</f>
        <v>6821</v>
      </c>
      <c r="CA7" s="1906">
        <f>INDEX(programa,$AY$3,MATCH(CA6,Programa!$B$3:$IB$3,0))</f>
        <v>11028</v>
      </c>
      <c r="CB7" s="1906">
        <f>INDEX(programa,$AY$3,MATCH(CB6,Programa!$B$3:$IB$3,0))</f>
        <v>7200</v>
      </c>
      <c r="CC7" s="1906">
        <f>INDEX(programa,$AY$3,MATCH(CC6,Programa!$B$3:$IB$3,0))</f>
        <v>10435</v>
      </c>
      <c r="CD7" s="1906">
        <f>INDEX(programa,$AY$3,MATCH(CD6,Programa!$B$3:$IB$3,0))</f>
        <v>11487</v>
      </c>
      <c r="CE7" s="1906">
        <f>INDEX(programa,$AY$3,MATCH(CE6,Programa!$B$3:$IB$3,0))</f>
        <v>6712</v>
      </c>
      <c r="CF7" s="1906">
        <f>INDEX(programa,$AY$3,MATCH(CF6,Programa!$B$3:$IB$3,0))</f>
        <v>10400</v>
      </c>
      <c r="CG7" s="1906">
        <f>INDEX(programa,$AY$3,MATCH(CG6,Programa!$B$3:$IB$3,0))</f>
        <v>10818</v>
      </c>
      <c r="CH7" s="1906">
        <f>INDEX(programa,$AY$3,MATCH(CH6,Programa!$B$3:$IB$3,0))</f>
        <v>11718</v>
      </c>
      <c r="CI7" s="1906">
        <f>INDEX(programa,$AY$3,MATCH(CI6,Programa!$B$3:$IB$3,0))</f>
        <v>8831</v>
      </c>
      <c r="CJ7" s="1906">
        <f>INDEX(programa,$AY$3,MATCH(CJ6,Programa!$B$3:$IB$3,0))</f>
        <v>11851</v>
      </c>
      <c r="CK7" s="1906">
        <f>INDEX(programa,$AY$3,MATCH(CK6,Programa!$B$3:$IB$3,0))</f>
        <v>6881</v>
      </c>
      <c r="CL7" s="1906" t="e">
        <f>NA()</f>
        <v>#N/A</v>
      </c>
    </row>
    <row r="8" spans="1:90" x14ac:dyDescent="0.25">
      <c r="A8" t="str">
        <f t="shared" si="7"/>
        <v/>
      </c>
      <c r="B8" s="214">
        <f t="shared" ref="B8:C40" si="12">B7+1</f>
        <v>6</v>
      </c>
      <c r="C8" s="268">
        <f t="shared" si="12"/>
        <v>42476</v>
      </c>
      <c r="D8" s="165">
        <f t="shared" ref="D8:D40" si="13">D7+1</f>
        <v>3</v>
      </c>
      <c r="E8" s="87" t="s">
        <v>107</v>
      </c>
      <c r="F8" s="63">
        <f t="shared" ref="F8:F40" si="14">F7+7</f>
        <v>42491</v>
      </c>
      <c r="G8" s="421" t="str">
        <f t="shared" si="8"/>
        <v>Sem 3</v>
      </c>
      <c r="H8" s="279">
        <f ca="1">IF($N$1=1,OFFSET(BiSem15!$C$2,$B$2,D8),AK8)</f>
        <v>41555.279999999999</v>
      </c>
      <c r="I8" s="279">
        <f xml:space="preserve">
IF($N$1=1,INDEX(bsemanal,$B$2,MATCH(L8,B.Semanal!$1:$1,0)),AL8)</f>
        <v>53276</v>
      </c>
      <c r="J8" s="279">
        <f>IF($N$1=1,INDEX(Programa!$3:$136,$C$2,MATCH(L8,Programa!$3:$3,0)),AM8)</f>
        <v>71170</v>
      </c>
      <c r="K8" s="280">
        <f t="shared" si="2"/>
        <v>-0.25142616270900664</v>
      </c>
      <c r="L8" s="708">
        <v>42491</v>
      </c>
      <c r="M8" s="1714">
        <f t="shared" ref="M8:M38" si="15">IF(SUM(I8:J8)=0,0,IFERROR(I8/I7-1,0))</f>
        <v>2.7978234862810147E-2</v>
      </c>
      <c r="N8" s="1712">
        <f t="shared" ca="1" si="9"/>
        <v>41555.279999999999</v>
      </c>
      <c r="O8" s="1920">
        <f t="shared" ca="1" si="10"/>
        <v>53276</v>
      </c>
      <c r="P8">
        <f t="shared" ref="P8:P14" si="16">P7+1</f>
        <v>6</v>
      </c>
      <c r="Q8"/>
      <c r="R8"/>
      <c r="S8">
        <v>1</v>
      </c>
      <c r="U8" s="105">
        <v>1</v>
      </c>
      <c r="V8" s="2325" t="s">
        <v>416</v>
      </c>
      <c r="W8">
        <f>B.Semanal!A19</f>
        <v>18</v>
      </c>
      <c r="X8" s="140">
        <f>Programa!B16+Y8</f>
        <v>15</v>
      </c>
      <c r="Y8" s="143">
        <f>IF($N$1=2,2,1)</f>
        <v>1</v>
      </c>
      <c r="Z8">
        <f>Programa!B19</f>
        <v>17</v>
      </c>
      <c r="AA8">
        <f>Programa!B18</f>
        <v>16</v>
      </c>
      <c r="AB8">
        <f>Programa!B16</f>
        <v>14</v>
      </c>
      <c r="AE8">
        <v>81</v>
      </c>
      <c r="AF8">
        <f t="shared" ref="AF8:AG13" si="17">AF7+1</f>
        <v>6</v>
      </c>
      <c r="AG8" s="142">
        <f t="shared" si="17"/>
        <v>3</v>
      </c>
      <c r="AH8" s="194">
        <f t="array" ref="AH8">MAX(IF(B.Mensal!$1:$1=AF8,B.Mensal!$2:$2,0))</f>
        <v>42551</v>
      </c>
      <c r="AI8" s="198" t="s">
        <v>84</v>
      </c>
      <c r="AJ8" s="1909">
        <v>3</v>
      </c>
      <c r="AK8" s="202">
        <f ca="1">OFFSET(BIMES15!$C$2,$B$2,AG8)</f>
        <v>151749.29</v>
      </c>
      <c r="AL8" s="281">
        <f>IFERROR(HLOOKUP(AH8,B.Mensal!$E$2:$AI$205,VLOOKUP($E$2,B.Grafico.R!$U$8:$W$32,3,0),0),NA())</f>
        <v>285250</v>
      </c>
      <c r="AM8" s="696">
        <f t="shared" si="3"/>
        <v>284359</v>
      </c>
      <c r="AN8" s="64">
        <v>42522</v>
      </c>
      <c r="AO8" s="84">
        <f t="shared" si="11"/>
        <v>285250</v>
      </c>
      <c r="AP8" s="84" t="str">
        <f t="shared" si="4"/>
        <v/>
      </c>
      <c r="AU8" s="142"/>
      <c r="AW8" t="s">
        <v>31</v>
      </c>
      <c r="AX8" s="84">
        <f t="shared" ref="AX8:BD8" si="18">INDEX(dadosdiario,MATCH(AX6,datadiario,0))</f>
        <v>9379.64</v>
      </c>
      <c r="AY8" s="84">
        <f t="shared" si="18"/>
        <v>9038.18</v>
      </c>
      <c r="AZ8" s="84">
        <f t="shared" si="18"/>
        <v>9109.94</v>
      </c>
      <c r="BA8" s="84">
        <f t="shared" si="18"/>
        <v>9442.86</v>
      </c>
      <c r="BB8" s="84">
        <f t="shared" si="18"/>
        <v>2709.86</v>
      </c>
      <c r="BC8" s="84">
        <f t="shared" si="18"/>
        <v>5811.02</v>
      </c>
      <c r="BD8" s="84">
        <f t="shared" si="18"/>
        <v>10340.66</v>
      </c>
      <c r="BG8" t="s">
        <v>31</v>
      </c>
      <c r="BH8" s="1906">
        <f t="shared" ref="BH8:CL8" si="19">IFERROR(INDEX(dadosdiario,MATCH(BH6,datadiario,0)),"")</f>
        <v>9590.26</v>
      </c>
      <c r="BI8" s="1906">
        <f t="shared" si="19"/>
        <v>8919.16</v>
      </c>
      <c r="BJ8" s="1906">
        <f t="shared" si="19"/>
        <v>8115.5</v>
      </c>
      <c r="BK8" s="1906">
        <f t="shared" si="19"/>
        <v>7756.1</v>
      </c>
      <c r="BL8" s="1906">
        <f t="shared" si="19"/>
        <v>8694.98</v>
      </c>
      <c r="BM8" s="1906">
        <f t="shared" si="19"/>
        <v>9483.4599999999991</v>
      </c>
      <c r="BN8" s="1906">
        <f t="shared" si="19"/>
        <v>9624.58</v>
      </c>
      <c r="BO8" s="1906">
        <f t="shared" si="19"/>
        <v>8659.86</v>
      </c>
      <c r="BP8" s="1906">
        <f t="shared" si="19"/>
        <v>9683.14</v>
      </c>
      <c r="BQ8" s="1906">
        <f t="shared" si="19"/>
        <v>9379.64</v>
      </c>
      <c r="BR8" s="1906">
        <f t="shared" si="19"/>
        <v>9038.18</v>
      </c>
      <c r="BS8" s="1906">
        <f t="shared" si="19"/>
        <v>9109.94</v>
      </c>
      <c r="BT8" s="1906">
        <f t="shared" si="19"/>
        <v>9442.86</v>
      </c>
      <c r="BU8" s="1906">
        <f t="shared" si="19"/>
        <v>2709.86</v>
      </c>
      <c r="BV8" s="1906">
        <f t="shared" si="19"/>
        <v>5811.02</v>
      </c>
      <c r="BW8" s="1906">
        <f t="shared" si="19"/>
        <v>10340.66</v>
      </c>
      <c r="BX8" s="1906">
        <f t="shared" si="19"/>
        <v>10059.299999999999</v>
      </c>
      <c r="BY8" s="1906">
        <f t="shared" si="19"/>
        <v>9230.36</v>
      </c>
      <c r="BZ8" s="1906">
        <f t="shared" si="19"/>
        <v>9083.66</v>
      </c>
      <c r="CA8" s="1906">
        <f t="shared" si="19"/>
        <v>6913.78</v>
      </c>
      <c r="CB8" s="1906">
        <f t="shared" si="19"/>
        <v>8569.06</v>
      </c>
      <c r="CC8" s="1906">
        <f t="shared" si="19"/>
        <v>10805.4</v>
      </c>
      <c r="CD8" s="1906">
        <f t="shared" si="19"/>
        <v>10451.719999999999</v>
      </c>
      <c r="CE8" s="1906">
        <f t="shared" si="19"/>
        <v>9832.5400000000009</v>
      </c>
      <c r="CF8" s="1906">
        <f t="shared" si="19"/>
        <v>4374.38</v>
      </c>
      <c r="CG8" s="1906">
        <f t="shared" si="19"/>
        <v>4308.4399999999996</v>
      </c>
      <c r="CH8" s="1906">
        <f t="shared" si="19"/>
        <v>0</v>
      </c>
      <c r="CI8" s="1906">
        <f t="shared" si="19"/>
        <v>7298.18</v>
      </c>
      <c r="CJ8" s="1906">
        <f t="shared" si="19"/>
        <v>10224.58</v>
      </c>
      <c r="CK8" s="1906">
        <f t="shared" si="19"/>
        <v>10825.4</v>
      </c>
      <c r="CL8" s="1906">
        <f t="shared" si="19"/>
        <v>6486.48</v>
      </c>
    </row>
    <row r="9" spans="1:90" ht="23.25" x14ac:dyDescent="0.25">
      <c r="A9" t="str">
        <f t="shared" si="7"/>
        <v/>
      </c>
      <c r="B9" s="214">
        <f t="shared" si="12"/>
        <v>7</v>
      </c>
      <c r="C9" s="268">
        <f t="shared" si="12"/>
        <v>42477</v>
      </c>
      <c r="D9" s="165">
        <f t="shared" si="13"/>
        <v>4</v>
      </c>
      <c r="E9" s="87" t="s">
        <v>108</v>
      </c>
      <c r="F9" s="63">
        <f t="shared" si="14"/>
        <v>42498</v>
      </c>
      <c r="G9" s="421" t="str">
        <f t="shared" si="8"/>
        <v>Sem 4</v>
      </c>
      <c r="H9" s="279">
        <f ca="1">IF($N$1=1,OFFSET(BiSem15!$C$2,$B$2,D9),AK9)</f>
        <v>34714.89</v>
      </c>
      <c r="I9" s="279">
        <f xml:space="preserve">
IF($N$1=1,INDEX(bsemanal,$B$2,MATCH(L9,B.Semanal!$1:$1,0)),AL9)</f>
        <v>55103</v>
      </c>
      <c r="J9" s="279">
        <f>IF($N$1=1,INDEX(Programa!$3:$136,$C$2,MATCH(L9,Programa!$3:$3,0)),AM9)</f>
        <v>68073</v>
      </c>
      <c r="K9" s="280">
        <f t="shared" si="2"/>
        <v>-0.19053075374965112</v>
      </c>
      <c r="L9" s="708">
        <v>42498</v>
      </c>
      <c r="M9" s="1714">
        <f t="shared" si="15"/>
        <v>3.429311509873112E-2</v>
      </c>
      <c r="N9" s="1712">
        <f t="shared" ca="1" si="9"/>
        <v>34714.89</v>
      </c>
      <c r="O9" s="1920">
        <f t="shared" ca="1" si="10"/>
        <v>55103</v>
      </c>
      <c r="P9">
        <f t="shared" si="16"/>
        <v>7</v>
      </c>
      <c r="Q9"/>
      <c r="R9"/>
      <c r="S9">
        <v>1</v>
      </c>
      <c r="U9" s="105">
        <v>2</v>
      </c>
      <c r="V9" s="2325" t="s">
        <v>452</v>
      </c>
      <c r="W9">
        <f>INDEX(B.Semanal!A:A,MATCH(V9,B.Semanal!B:B,0))</f>
        <v>22</v>
      </c>
      <c r="X9" s="140">
        <f>Programa!B60+Y9</f>
        <v>59</v>
      </c>
      <c r="Y9" s="143">
        <f t="shared" ref="Y9:Y17" si="20">IF($N$1=2,2,1)</f>
        <v>1</v>
      </c>
      <c r="Z9">
        <f>Programa!B63</f>
        <v>61</v>
      </c>
      <c r="AA9">
        <f>Programa!B62</f>
        <v>60</v>
      </c>
      <c r="AB9">
        <f>Programa!B60</f>
        <v>58</v>
      </c>
      <c r="AE9">
        <v>112</v>
      </c>
      <c r="AF9">
        <f t="shared" si="17"/>
        <v>7</v>
      </c>
      <c r="AG9" s="142">
        <f t="shared" si="17"/>
        <v>4</v>
      </c>
      <c r="AH9" s="194">
        <f t="array" ref="AH9">MAX(IF(B.Mensal!$1:$1=AF9,B.Mensal!$2:$2,0))</f>
        <v>42582</v>
      </c>
      <c r="AI9" s="198" t="s">
        <v>85</v>
      </c>
      <c r="AJ9" s="1909">
        <v>4</v>
      </c>
      <c r="AK9" s="202">
        <f ca="1">OFFSET(BIMES15!$C$2,$B$2,AG9)</f>
        <v>60927.020000000004</v>
      </c>
      <c r="AL9" s="281">
        <f>IFERROR(HLOOKUP(AH9,B.Mensal!$E$2:$AI$205,VLOOKUP($E$2,B.Grafico.R!$U$8:$W$32,3,0),0),NA())</f>
        <v>283193</v>
      </c>
      <c r="AM9" s="696">
        <f t="shared" si="3"/>
        <v>278732</v>
      </c>
      <c r="AN9" s="64">
        <v>42552</v>
      </c>
      <c r="AO9" s="84">
        <f t="shared" si="11"/>
        <v>283193</v>
      </c>
      <c r="AP9" s="84" t="str">
        <f t="shared" si="4"/>
        <v/>
      </c>
      <c r="AS9" s="1926">
        <f ca="1">IFERROR(AS7/AR7-1,"")</f>
        <v>0.44545406677344701</v>
      </c>
      <c r="AT9" s="1925">
        <f>IFERROR(AS7/AT7,"")</f>
        <v>1.0155712581826251</v>
      </c>
      <c r="AU9" s="172"/>
    </row>
    <row r="10" spans="1:90" x14ac:dyDescent="0.25">
      <c r="A10" t="str">
        <f t="shared" si="7"/>
        <v/>
      </c>
      <c r="B10" s="214">
        <f t="shared" si="12"/>
        <v>8</v>
      </c>
      <c r="C10" s="268">
        <f t="shared" si="12"/>
        <v>42478</v>
      </c>
      <c r="D10" s="165">
        <f t="shared" si="13"/>
        <v>5</v>
      </c>
      <c r="E10" s="87" t="s">
        <v>109</v>
      </c>
      <c r="F10" s="63">
        <f t="shared" si="14"/>
        <v>42505</v>
      </c>
      <c r="G10" s="421" t="str">
        <f t="shared" si="8"/>
        <v>Sem 5</v>
      </c>
      <c r="H10" s="279">
        <f ca="1">IF($N$1=1,OFFSET(BiSem15!$C$2,$B$2,D10),AK10)</f>
        <v>44581.72</v>
      </c>
      <c r="I10" s="279">
        <f xml:space="preserve">
IF($N$1=1,INDEX(bsemanal,$B$2,MATCH(L10,B.Semanal!$1:$1,0)),AL10)</f>
        <v>71906</v>
      </c>
      <c r="J10" s="279">
        <f>IF($N$1=1,INDEX(Programa!$3:$136,$C$2,MATCH(L10,Programa!$3:$3,0)),AM10)</f>
        <v>58787</v>
      </c>
      <c r="K10" s="280">
        <f t="shared" si="2"/>
        <v>0.22316158334325609</v>
      </c>
      <c r="L10" s="708">
        <v>42505</v>
      </c>
      <c r="M10" s="1714">
        <f t="shared" si="15"/>
        <v>0.30493802515289548</v>
      </c>
      <c r="N10" s="1712">
        <f t="shared" ca="1" si="9"/>
        <v>44581.72</v>
      </c>
      <c r="O10" s="1920">
        <f t="shared" ca="1" si="10"/>
        <v>71906</v>
      </c>
      <c r="P10">
        <f t="shared" si="16"/>
        <v>8</v>
      </c>
      <c r="Q10"/>
      <c r="R10"/>
      <c r="S10">
        <v>1</v>
      </c>
      <c r="U10" s="105">
        <v>3</v>
      </c>
      <c r="V10" s="2325" t="s">
        <v>424</v>
      </c>
      <c r="W10">
        <f>INDEX(B.Semanal!A:A,MATCH(V10,B.Semanal!B:B,0))</f>
        <v>33</v>
      </c>
      <c r="X10" s="140">
        <f>Programa!B55+Y10</f>
        <v>54</v>
      </c>
      <c r="Y10" s="143">
        <f t="shared" si="20"/>
        <v>1</v>
      </c>
      <c r="Z10">
        <f>Programa!B58</f>
        <v>56</v>
      </c>
      <c r="AA10">
        <f>Programa!B57</f>
        <v>55</v>
      </c>
      <c r="AB10">
        <f>Programa!B55</f>
        <v>53</v>
      </c>
      <c r="AE10">
        <v>143</v>
      </c>
      <c r="AF10">
        <f t="shared" si="17"/>
        <v>8</v>
      </c>
      <c r="AG10" s="142">
        <f t="shared" si="17"/>
        <v>5</v>
      </c>
      <c r="AH10" s="194">
        <f t="array" ref="AH10">MAX(IF(B.Mensal!$1:$1=AF10,B.Mensal!$2:$2,0))</f>
        <v>42613</v>
      </c>
      <c r="AI10" s="198" t="s">
        <v>19</v>
      </c>
      <c r="AJ10" s="1909">
        <f>AJ9+1</f>
        <v>5</v>
      </c>
      <c r="AK10" s="202">
        <f ca="1">OFFSET(BIMES15!$C$2,$B$2,AG10)</f>
        <v>103180</v>
      </c>
      <c r="AL10" s="281">
        <f>IFERROR(HLOOKUP(AH10,B.Mensal!$E$2:$AI$205,VLOOKUP($E$2,B.Grafico.R!$U$8:$W$32,3,0),0),NA())</f>
        <v>289127</v>
      </c>
      <c r="AM10" s="696">
        <f t="shared" si="3"/>
        <v>285118</v>
      </c>
      <c r="AN10" s="64">
        <v>42583</v>
      </c>
      <c r="AO10" s="84">
        <f t="shared" si="11"/>
        <v>289127</v>
      </c>
      <c r="AP10" s="84" t="str">
        <f t="shared" si="4"/>
        <v/>
      </c>
      <c r="AU10" s="188"/>
    </row>
    <row r="11" spans="1:90" x14ac:dyDescent="0.25">
      <c r="A11" t="str">
        <f t="shared" si="7"/>
        <v/>
      </c>
      <c r="B11" s="214">
        <f t="shared" si="12"/>
        <v>9</v>
      </c>
      <c r="C11" s="268">
        <f t="shared" si="12"/>
        <v>42479</v>
      </c>
      <c r="D11" s="165">
        <f t="shared" si="13"/>
        <v>6</v>
      </c>
      <c r="E11" s="87" t="s">
        <v>110</v>
      </c>
      <c r="F11" s="63">
        <f t="shared" si="14"/>
        <v>42512</v>
      </c>
      <c r="G11" s="421" t="str">
        <f t="shared" si="8"/>
        <v>Sem 6</v>
      </c>
      <c r="H11" s="279">
        <f ca="1">IF($N$1=1,OFFSET(BiSem15!$C$2,$B$2,D11),AK11)</f>
        <v>74952.600000000006</v>
      </c>
      <c r="I11" s="279">
        <f>IF($N$1=1,INDEX(bsemanal,$B$2,MATCH(L11,B.Semanal!$1:$1,0)),AL11)</f>
        <v>70710</v>
      </c>
      <c r="J11" s="279">
        <f>IF($N$1=1,INDEX(Programa!$3:$136,$C$2,MATCH(L11,Programa!$3:$3,0)),AM11)</f>
        <v>61767</v>
      </c>
      <c r="K11" s="280">
        <f t="shared" si="2"/>
        <v>0.14478605080382723</v>
      </c>
      <c r="L11" s="708">
        <v>42512</v>
      </c>
      <c r="M11" s="1714">
        <f t="shared" si="15"/>
        <v>-1.6632826189747707E-2</v>
      </c>
      <c r="N11" s="1712">
        <f t="shared" ca="1" si="9"/>
        <v>74952.600000000006</v>
      </c>
      <c r="O11" s="1920">
        <f t="shared" ca="1" si="10"/>
        <v>70710</v>
      </c>
      <c r="P11">
        <f t="shared" si="16"/>
        <v>9</v>
      </c>
      <c r="Q11"/>
      <c r="R11"/>
      <c r="S11">
        <v>1</v>
      </c>
      <c r="U11" s="105">
        <v>4</v>
      </c>
      <c r="V11" s="2325" t="s">
        <v>453</v>
      </c>
      <c r="W11">
        <f>INDEX(B.Semanal!A:A,MATCH(V11,B.Semanal!B:B,0))</f>
        <v>34</v>
      </c>
      <c r="X11" s="140">
        <f>Programa!B65+Y11</f>
        <v>64</v>
      </c>
      <c r="Y11" s="143">
        <f t="shared" si="20"/>
        <v>1</v>
      </c>
      <c r="Z11">
        <f>Programa!B68</f>
        <v>66</v>
      </c>
      <c r="AA11">
        <f>Programa!B67</f>
        <v>65</v>
      </c>
      <c r="AB11">
        <f>Programa!B65</f>
        <v>63</v>
      </c>
      <c r="AE11">
        <v>173</v>
      </c>
      <c r="AF11">
        <f t="shared" si="17"/>
        <v>9</v>
      </c>
      <c r="AG11" s="142">
        <f t="shared" si="17"/>
        <v>6</v>
      </c>
      <c r="AH11" s="194">
        <f t="array" ref="AH11">MAX(IF(B.Mensal!$1:$1=AF11,B.Mensal!$2:$2,0))</f>
        <v>42643</v>
      </c>
      <c r="AI11" s="198" t="s">
        <v>86</v>
      </c>
      <c r="AJ11" s="1909">
        <f>AJ10+1</f>
        <v>6</v>
      </c>
      <c r="AK11" s="202">
        <f ca="1">OFFSET(BIMES15!$C$2,$B$2,AG11)</f>
        <v>153799.79999999999</v>
      </c>
      <c r="AL11" s="281">
        <f>IFERROR(HLOOKUP(AH11,B.Mensal!$E$2:$AI$205,VLOOKUP($E$2,B.Grafico.R!$U$8:$W$32,3,0),0),NA())</f>
        <v>281293</v>
      </c>
      <c r="AM11" s="696">
        <f t="shared" si="3"/>
        <v>280283</v>
      </c>
      <c r="AN11" s="64">
        <v>42614</v>
      </c>
      <c r="AO11" s="84">
        <f t="shared" si="11"/>
        <v>281293</v>
      </c>
      <c r="AP11" s="84" t="str">
        <f t="shared" si="4"/>
        <v/>
      </c>
      <c r="AU11" s="142"/>
    </row>
    <row r="12" spans="1:90" x14ac:dyDescent="0.25">
      <c r="A12" t="str">
        <f t="shared" si="7"/>
        <v/>
      </c>
      <c r="B12" s="214">
        <f t="shared" si="12"/>
        <v>10</v>
      </c>
      <c r="C12" s="268">
        <f t="shared" si="12"/>
        <v>42480</v>
      </c>
      <c r="D12" s="165">
        <f t="shared" si="13"/>
        <v>7</v>
      </c>
      <c r="E12" s="87" t="s">
        <v>111</v>
      </c>
      <c r="F12" s="63">
        <f t="shared" si="14"/>
        <v>42519</v>
      </c>
      <c r="G12" s="421" t="str">
        <f t="shared" si="8"/>
        <v>Sem 7</v>
      </c>
      <c r="H12" s="279">
        <f ca="1">IF($N$1=1,OFFSET(BiSem15!$C$2,$B$2,D12),AK12)</f>
        <v>72211.44</v>
      </c>
      <c r="I12" s="279">
        <f xml:space="preserve">
IF($N$1=1,INDEX(bsemanal,$B$2,MATCH(L12,B.Semanal!$1:$1,0)),AL12)</f>
        <v>68124</v>
      </c>
      <c r="J12" s="279">
        <f>IF($N$1=1,INDEX(Programa!$3:$136,$C$2,MATCH(L12,Programa!$3:$3,0)),AM12)</f>
        <v>62288</v>
      </c>
      <c r="K12" s="280">
        <f t="shared" si="2"/>
        <v>9.3693809401489858E-2</v>
      </c>
      <c r="L12" s="708">
        <v>42519</v>
      </c>
      <c r="M12" s="1714">
        <f t="shared" si="15"/>
        <v>-3.6571913449299998E-2</v>
      </c>
      <c r="N12" s="1712">
        <f t="shared" ca="1" si="9"/>
        <v>72211.44</v>
      </c>
      <c r="O12" s="1920">
        <f t="shared" ca="1" si="10"/>
        <v>68124</v>
      </c>
      <c r="P12">
        <f t="shared" si="16"/>
        <v>10</v>
      </c>
      <c r="Q12"/>
      <c r="R12"/>
      <c r="S12">
        <v>1</v>
      </c>
      <c r="U12" s="105">
        <v>5</v>
      </c>
      <c r="V12" s="2325" t="s">
        <v>433</v>
      </c>
      <c r="W12" s="98">
        <f>INDEX(B.Semanal!A:A,MATCH(V12,B.Semanal!B:B,0))</f>
        <v>41</v>
      </c>
      <c r="X12" s="1740">
        <f>Programa!B20</f>
        <v>18</v>
      </c>
      <c r="Y12" s="486"/>
      <c r="Z12" s="98">
        <f>X12</f>
        <v>18</v>
      </c>
      <c r="AA12" s="98">
        <f>X12</f>
        <v>18</v>
      </c>
      <c r="AB12" s="98">
        <f>X12</f>
        <v>18</v>
      </c>
      <c r="AE12">
        <v>204</v>
      </c>
      <c r="AF12">
        <f t="shared" si="17"/>
        <v>10</v>
      </c>
      <c r="AG12" s="142">
        <f t="shared" si="17"/>
        <v>7</v>
      </c>
      <c r="AH12" s="194">
        <f t="array" ref="AH12">MAX(IF(B.Mensal!$1:$1=AF12,B.Mensal!$2:$2,0))</f>
        <v>42674</v>
      </c>
      <c r="AI12" s="198" t="s">
        <v>87</v>
      </c>
      <c r="AJ12" s="1909">
        <f>AJ11+1</f>
        <v>7</v>
      </c>
      <c r="AK12" s="202">
        <f ca="1">OFFSET(BIMES15!$C$2,$B$2,AG12)</f>
        <v>202640.13</v>
      </c>
      <c r="AL12" s="281">
        <f>IFERROR(HLOOKUP(AH12,B.Mensal!$E$2:$AI$205,VLOOKUP($E$2,B.Grafico.R!$U$8:$W$32,3,0),0),NA())</f>
        <v>292907</v>
      </c>
      <c r="AM12" s="696">
        <f t="shared" si="3"/>
        <v>288416</v>
      </c>
      <c r="AN12" s="64">
        <v>42644</v>
      </c>
      <c r="AO12" s="84">
        <f t="shared" si="11"/>
        <v>292907</v>
      </c>
      <c r="AP12" s="84">
        <f t="shared" si="4"/>
        <v>292907</v>
      </c>
      <c r="AU12" s="172"/>
    </row>
    <row r="13" spans="1:90" x14ac:dyDescent="0.25">
      <c r="A13" t="str">
        <f t="shared" si="7"/>
        <v/>
      </c>
      <c r="B13" s="214">
        <f t="shared" si="12"/>
        <v>11</v>
      </c>
      <c r="C13" s="268">
        <f t="shared" si="12"/>
        <v>42481</v>
      </c>
      <c r="D13" s="165">
        <f t="shared" si="13"/>
        <v>8</v>
      </c>
      <c r="E13" s="87" t="s">
        <v>112</v>
      </c>
      <c r="F13" s="63">
        <f t="shared" si="14"/>
        <v>42526</v>
      </c>
      <c r="G13" s="421" t="str">
        <f t="shared" si="8"/>
        <v>Sem 8</v>
      </c>
      <c r="H13" s="279">
        <f ca="1">IF($N$1=1,OFFSET(BiSem15!$C$2,$B$2,D13),AK13)</f>
        <v>67748.59</v>
      </c>
      <c r="I13" s="279">
        <f xml:space="preserve">
IF($N$1=1,INDEX(bsemanal,$B$2,MATCH(L13,B.Semanal!$1:$1,0)),AL13)</f>
        <v>74449</v>
      </c>
      <c r="J13" s="279">
        <f>IF($N$1=1,INDEX(Programa!$3:$136,$C$2,MATCH(L13,Programa!$3:$3,0)),AM13)</f>
        <v>64787</v>
      </c>
      <c r="K13" s="280">
        <f t="shared" si="2"/>
        <v>0.14913485730161913</v>
      </c>
      <c r="L13" s="708">
        <v>42526</v>
      </c>
      <c r="M13" s="1714">
        <f t="shared" si="15"/>
        <v>9.284539956549831E-2</v>
      </c>
      <c r="N13" s="1712">
        <f t="shared" ca="1" si="9"/>
        <v>67748.59</v>
      </c>
      <c r="O13" s="1920">
        <f t="shared" ca="1" si="10"/>
        <v>74449</v>
      </c>
      <c r="P13">
        <f t="shared" si="16"/>
        <v>11</v>
      </c>
      <c r="Q13"/>
      <c r="R13"/>
      <c r="S13">
        <v>0</v>
      </c>
      <c r="U13" s="105">
        <v>6</v>
      </c>
      <c r="V13" s="2325" t="s">
        <v>434</v>
      </c>
      <c r="W13" s="98">
        <f>INDEX(B.Semanal!A:A,MATCH(V13,B.Semanal!B:B,0))</f>
        <v>43</v>
      </c>
      <c r="X13" s="1740">
        <f>Programa!B23</f>
        <v>21</v>
      </c>
      <c r="Y13" s="486">
        <f t="shared" si="20"/>
        <v>1</v>
      </c>
      <c r="Z13" s="98">
        <f>Programa!B24</f>
        <v>22</v>
      </c>
      <c r="AA13" s="98">
        <f>Programa!B23</f>
        <v>21</v>
      </c>
      <c r="AB13" s="98">
        <f>Programa!B23</f>
        <v>21</v>
      </c>
      <c r="AE13">
        <v>231</v>
      </c>
      <c r="AF13">
        <f t="shared" si="17"/>
        <v>11</v>
      </c>
      <c r="AG13" s="142">
        <f t="shared" si="17"/>
        <v>8</v>
      </c>
      <c r="AH13" s="194">
        <f t="array" ref="AH13">MAX(IF(B.Mensal!$1:$1=AF13,B.Mensal!$2:$2,0))</f>
        <v>42680</v>
      </c>
      <c r="AI13" s="198" t="s">
        <v>88</v>
      </c>
      <c r="AJ13" s="1909">
        <f>AJ12+1</f>
        <v>8</v>
      </c>
      <c r="AK13" s="202">
        <f ca="1">OFFSET(BIMES15!$C$2,$B$2,AG13)</f>
        <v>213618.78999999998</v>
      </c>
      <c r="AL13" s="281">
        <f>IFERROR(HLOOKUP(AH13,B.Mensal!$E$2:$AI$205,VLOOKUP($E$2,B.Grafico.R!$U$8:$W$32,3,0),0),NA())</f>
        <v>46095</v>
      </c>
      <c r="AM13" s="696" t="e">
        <f>NA()</f>
        <v>#N/A</v>
      </c>
      <c r="AN13" s="64">
        <v>42675</v>
      </c>
      <c r="AO13" s="84">
        <f t="shared" si="11"/>
        <v>46095</v>
      </c>
      <c r="AP13" s="84" t="str">
        <f t="shared" si="4"/>
        <v/>
      </c>
      <c r="AU13" s="188"/>
    </row>
    <row r="14" spans="1:90" x14ac:dyDescent="0.25">
      <c r="A14" t="str">
        <f t="shared" si="7"/>
        <v/>
      </c>
      <c r="B14" s="214">
        <f t="shared" si="12"/>
        <v>12</v>
      </c>
      <c r="C14" s="268">
        <f t="shared" si="12"/>
        <v>42482</v>
      </c>
      <c r="D14" s="165">
        <f t="shared" si="13"/>
        <v>9</v>
      </c>
      <c r="E14" s="87" t="s">
        <v>113</v>
      </c>
      <c r="F14" s="63">
        <f t="shared" si="14"/>
        <v>42533</v>
      </c>
      <c r="G14" s="421" t="str">
        <f t="shared" si="8"/>
        <v>Sem 9</v>
      </c>
      <c r="H14" s="279">
        <f ca="1">IF($N$1=1,OFFSET(BiSem15!$C$2,$B$2,D14),NA())</f>
        <v>49261.66</v>
      </c>
      <c r="I14" s="279">
        <f xml:space="preserve">
IF($N$1=1,INDEX(bsemanal,$B$2,MATCH(L14,B.Semanal!$1:$1,0)),AL14)</f>
        <v>50267</v>
      </c>
      <c r="J14" s="279">
        <f>IF($N$1=1,INDEX(Programa!$3:$136,$C$2,MATCH(L14,Programa!$3:$3,0)),AM14)</f>
        <v>70221</v>
      </c>
      <c r="K14" s="280">
        <f t="shared" si="2"/>
        <v>-0.28416000911408268</v>
      </c>
      <c r="L14" s="708">
        <v>42533</v>
      </c>
      <c r="M14" s="1714">
        <f t="shared" si="15"/>
        <v>-0.32481295920697395</v>
      </c>
      <c r="N14" s="1712">
        <f t="shared" ca="1" si="9"/>
        <v>49261.66</v>
      </c>
      <c r="O14" s="1920">
        <f t="shared" ca="1" si="10"/>
        <v>50267</v>
      </c>
      <c r="P14">
        <f t="shared" si="16"/>
        <v>12</v>
      </c>
      <c r="Q14"/>
      <c r="R14"/>
      <c r="S14">
        <v>0</v>
      </c>
      <c r="U14" s="105">
        <v>7</v>
      </c>
      <c r="V14" s="2325" t="s">
        <v>454</v>
      </c>
      <c r="W14" s="98">
        <f>INDEX(B.Semanal!A:A,MATCH(V14,B.Semanal!B:B,0))</f>
        <v>45</v>
      </c>
      <c r="X14" s="1740">
        <f>Programa!B25+Y14</f>
        <v>24</v>
      </c>
      <c r="Y14" s="486">
        <f t="shared" si="20"/>
        <v>1</v>
      </c>
      <c r="Z14" s="98">
        <f>Programa!B28</f>
        <v>26</v>
      </c>
      <c r="AA14" s="98">
        <f>Programa!B27</f>
        <v>25</v>
      </c>
      <c r="AB14" s="98">
        <f>Programa!B25</f>
        <v>23</v>
      </c>
      <c r="AE14">
        <v>231</v>
      </c>
      <c r="AF14">
        <v>12</v>
      </c>
      <c r="AG14" s="142">
        <f>AG13+1</f>
        <v>9</v>
      </c>
      <c r="AH14" s="194">
        <f t="array" ref="AH14">MAX(IF(B.Mensal!$1:$1=AF14,B.Mensal!$2:$2,0))</f>
        <v>0</v>
      </c>
      <c r="AI14" s="198" t="s">
        <v>194</v>
      </c>
      <c r="AJ14" s="1909">
        <f>AJ13+1</f>
        <v>9</v>
      </c>
      <c r="AK14" s="202"/>
      <c r="AL14" s="281" t="e">
        <f>IFERROR(HLOOKUP(AH14,B.Mensal!$E$2:$AI$205,VLOOKUP($E$2,B.Grafico.R!$U$8:$W$32,3,0),0),NA())</f>
        <v>#N/A</v>
      </c>
      <c r="AM14" s="696" t="e">
        <f>NA()</f>
        <v>#N/A</v>
      </c>
      <c r="AN14" s="64">
        <v>42705</v>
      </c>
      <c r="AO14" s="84">
        <f t="shared" si="11"/>
        <v>0</v>
      </c>
      <c r="AP14" s="84" t="str">
        <f t="shared" si="4"/>
        <v/>
      </c>
    </row>
    <row r="15" spans="1:90" x14ac:dyDescent="0.25">
      <c r="A15" t="str">
        <f t="shared" si="7"/>
        <v/>
      </c>
      <c r="B15" s="214">
        <f t="shared" si="12"/>
        <v>13</v>
      </c>
      <c r="C15" s="268">
        <f t="shared" si="12"/>
        <v>42483</v>
      </c>
      <c r="D15" s="165">
        <f t="shared" si="13"/>
        <v>10</v>
      </c>
      <c r="E15" s="87" t="s">
        <v>114</v>
      </c>
      <c r="F15" s="63">
        <f t="shared" si="14"/>
        <v>42540</v>
      </c>
      <c r="G15" s="421" t="str">
        <f>IF($N$1=1,E15,"")</f>
        <v>Sem 10</v>
      </c>
      <c r="H15" s="415">
        <f ca="1">IF($N$1=1,OFFSET(BiSem15!$C$2,$B$2,D15),NA())</f>
        <v>75963.839999999997</v>
      </c>
      <c r="I15" s="415">
        <f>IF($N$1=1,INDEX(bsemanal,$B$2,MATCH(L15,B.Semanal!$1:$1,0)),AL15)</f>
        <v>71664</v>
      </c>
      <c r="J15" s="279">
        <f>IF($N$1=1,INDEX(Programa!$3:$136,$C$2,MATCH(L15,Programa!$3:$3,0)),NA())</f>
        <v>60723</v>
      </c>
      <c r="K15" s="280">
        <f t="shared" si="2"/>
        <v>0.18017884491872938</v>
      </c>
      <c r="L15" s="708">
        <v>42540</v>
      </c>
      <c r="M15" s="1714">
        <f t="shared" si="15"/>
        <v>0.42566693854815285</v>
      </c>
      <c r="N15" s="1712">
        <f t="shared" ca="1" si="9"/>
        <v>75963.839999999997</v>
      </c>
      <c r="O15" s="1920">
        <f t="shared" ca="1" si="10"/>
        <v>71664</v>
      </c>
      <c r="P15"/>
      <c r="Q15"/>
      <c r="R15"/>
      <c r="S15">
        <v>0</v>
      </c>
      <c r="U15" s="105">
        <v>8</v>
      </c>
      <c r="V15" s="2325" t="s">
        <v>455</v>
      </c>
      <c r="W15" s="98">
        <f>INDEX(B.Semanal!A:A,MATCH(V15,B.Semanal!B:B,0))</f>
        <v>60</v>
      </c>
      <c r="X15" s="1740">
        <f>Programa!B35+Y15</f>
        <v>34</v>
      </c>
      <c r="Y15" s="486">
        <f t="shared" si="20"/>
        <v>1</v>
      </c>
      <c r="Z15" s="98">
        <f>Programa!B38</f>
        <v>36</v>
      </c>
      <c r="AA15" s="98">
        <f>Programa!B37</f>
        <v>35</v>
      </c>
      <c r="AB15" s="98">
        <f>Programa!B35</f>
        <v>33</v>
      </c>
      <c r="AO15" s="195"/>
      <c r="AP15" s="196"/>
      <c r="AQ15" s="197"/>
      <c r="AR15" s="197"/>
      <c r="AS15" s="197"/>
    </row>
    <row r="16" spans="1:90" x14ac:dyDescent="0.25">
      <c r="A16" t="str">
        <f t="shared" si="7"/>
        <v/>
      </c>
      <c r="B16" s="214">
        <f t="shared" si="12"/>
        <v>14</v>
      </c>
      <c r="C16" s="268">
        <f t="shared" si="12"/>
        <v>42484</v>
      </c>
      <c r="D16" s="165">
        <f t="shared" si="13"/>
        <v>11</v>
      </c>
      <c r="E16" s="87" t="s">
        <v>115</v>
      </c>
      <c r="F16" s="63">
        <f t="shared" si="14"/>
        <v>42547</v>
      </c>
      <c r="G16" s="421" t="str">
        <f t="shared" ref="G16:G40" si="21">IF($N$1=1,E16,"")</f>
        <v>Sem 11</v>
      </c>
      <c r="H16" s="279">
        <f ca="1">IF($N$1=1,OFFSET(BiSem15!$C$2,$B$2,D16),NA())</f>
        <v>55365.3</v>
      </c>
      <c r="I16" s="279">
        <f xml:space="preserve">
IF($N$1=1,INDEX(bsemanal,$B$2,MATCH(L16,B.Semanal!$1:$1,0)),NA())</f>
        <v>61517</v>
      </c>
      <c r="J16" s="279">
        <f>IF($N$1=1,INDEX(Programa!$3:$136,$C$2,MATCH(L16,Programa!$3:$3,0)),NA())</f>
        <v>66044</v>
      </c>
      <c r="K16" s="280">
        <f t="shared" si="2"/>
        <v>-6.8545212282720591E-2</v>
      </c>
      <c r="L16" s="708">
        <v>42547</v>
      </c>
      <c r="M16" s="1714">
        <f t="shared" si="15"/>
        <v>-0.14159131502567535</v>
      </c>
      <c r="N16" s="1712">
        <f t="shared" ca="1" si="9"/>
        <v>55365.3</v>
      </c>
      <c r="O16" s="1920">
        <f t="shared" ca="1" si="10"/>
        <v>61517</v>
      </c>
      <c r="P16"/>
      <c r="Q16"/>
      <c r="R16"/>
      <c r="S16">
        <v>0</v>
      </c>
      <c r="U16" s="105">
        <v>9</v>
      </c>
      <c r="V16" s="2325" t="s">
        <v>456</v>
      </c>
      <c r="W16">
        <f>INDEX(B.Semanal!A:A,MATCH(V16,B.Semanal!B:B,0))</f>
        <v>63</v>
      </c>
      <c r="X16" s="140">
        <f>Programa!B45+Y16</f>
        <v>44</v>
      </c>
      <c r="Y16" s="143">
        <f t="shared" si="20"/>
        <v>1</v>
      </c>
      <c r="Z16">
        <f>Programa!B48</f>
        <v>46</v>
      </c>
      <c r="AA16">
        <f>Programa!B47</f>
        <v>45</v>
      </c>
      <c r="AB16">
        <f>Programa!B45</f>
        <v>43</v>
      </c>
      <c r="AK16" s="241"/>
      <c r="AL16" s="494" t="str">
        <f>"Acumulado até "</f>
        <v xml:space="preserve">Acumulado até </v>
      </c>
      <c r="AM16" s="2412">
        <f>PAINEL.PROD!G6</f>
        <v>42680</v>
      </c>
      <c r="AN16" s="2412"/>
      <c r="AO16" s="495"/>
    </row>
    <row r="17" spans="1:48" x14ac:dyDescent="0.25">
      <c r="A17" t="str">
        <f t="shared" si="7"/>
        <v/>
      </c>
      <c r="B17" s="214">
        <f t="shared" si="12"/>
        <v>15</v>
      </c>
      <c r="C17" s="268">
        <f t="shared" si="12"/>
        <v>42485</v>
      </c>
      <c r="D17" s="165">
        <f t="shared" si="13"/>
        <v>12</v>
      </c>
      <c r="E17" s="87" t="s">
        <v>116</v>
      </c>
      <c r="F17" s="63">
        <f t="shared" si="14"/>
        <v>42554</v>
      </c>
      <c r="G17" s="421" t="str">
        <f t="shared" si="21"/>
        <v>Sem 12</v>
      </c>
      <c r="H17" s="279">
        <f ca="1">IF($N$1=1,OFFSET(BiSem15!$C$2,$B$2,D17),NA())</f>
        <v>45043.740000000005</v>
      </c>
      <c r="I17" s="279">
        <f xml:space="preserve">
IF($N$1=1,INDEX(bsemanal,$B$2,MATCH(L17,B.Semanal!$1:$1,0)),NA())</f>
        <v>71498</v>
      </c>
      <c r="J17" s="279">
        <f>IF($N$1=1,INDEX(Programa!$3:$136,$C$2,MATCH(L17,Programa!$3:$3,0)),NA())</f>
        <v>60315</v>
      </c>
      <c r="K17" s="280">
        <f t="shared" si="2"/>
        <v>0.18540993119456184</v>
      </c>
      <c r="L17" s="708">
        <v>42554</v>
      </c>
      <c r="M17" s="1714">
        <f t="shared" si="15"/>
        <v>0.16224783393208386</v>
      </c>
      <c r="N17" s="1712">
        <f t="shared" ca="1" si="9"/>
        <v>45043.740000000005</v>
      </c>
      <c r="O17" s="1920">
        <f t="shared" ca="1" si="10"/>
        <v>71498</v>
      </c>
      <c r="P17"/>
      <c r="Q17"/>
      <c r="R17"/>
      <c r="S17">
        <v>0</v>
      </c>
      <c r="U17" s="105">
        <v>10</v>
      </c>
      <c r="V17" s="2325" t="s">
        <v>457</v>
      </c>
      <c r="W17">
        <f>B.Semanal!A24</f>
        <v>23</v>
      </c>
      <c r="X17" s="140">
        <f>Programa!B111</f>
        <v>109</v>
      </c>
      <c r="Y17" s="143">
        <f t="shared" si="20"/>
        <v>1</v>
      </c>
      <c r="Z17">
        <f>Programa!B111</f>
        <v>109</v>
      </c>
      <c r="AA17">
        <f>Programa!B111</f>
        <v>109</v>
      </c>
      <c r="AB17">
        <f>Programa!B111</f>
        <v>109</v>
      </c>
      <c r="AK17" s="496" t="s">
        <v>32</v>
      </c>
      <c r="AL17" s="408"/>
      <c r="AM17" s="2413" t="s">
        <v>31</v>
      </c>
      <c r="AN17" s="2413"/>
      <c r="AO17" s="143"/>
    </row>
    <row r="18" spans="1:48" x14ac:dyDescent="0.25">
      <c r="A18" t="str">
        <f t="shared" si="7"/>
        <v/>
      </c>
      <c r="B18" s="214">
        <f t="shared" si="12"/>
        <v>16</v>
      </c>
      <c r="C18" s="268">
        <f t="shared" si="12"/>
        <v>42486</v>
      </c>
      <c r="D18" s="165">
        <f t="shared" si="13"/>
        <v>13</v>
      </c>
      <c r="E18" s="87" t="s">
        <v>117</v>
      </c>
      <c r="F18" s="63">
        <f t="shared" si="14"/>
        <v>42561</v>
      </c>
      <c r="G18" s="421" t="str">
        <f t="shared" si="21"/>
        <v>Sem 13</v>
      </c>
      <c r="H18" s="279">
        <f ca="1">IF($N$1=1,OFFSET(BiSem15!$C$2,$B$2,D18),NA())</f>
        <v>50674.5</v>
      </c>
      <c r="I18" s="279">
        <f xml:space="preserve">
IF($N$1=1,INDEX(bsemanal,$B$2,MATCH(L18,B.Semanal!$1:$1,0)),NA())</f>
        <v>67566</v>
      </c>
      <c r="J18" s="279">
        <f>IF($N$1=1,INDEX(Programa!$3:$136,$C$2,MATCH(L18,Programa!$3:$3,0)),NA())</f>
        <v>58656</v>
      </c>
      <c r="K18" s="280">
        <f t="shared" si="2"/>
        <v>0.15190261865793775</v>
      </c>
      <c r="L18" s="708">
        <v>42561</v>
      </c>
      <c r="M18" s="1714">
        <f t="shared" si="15"/>
        <v>-5.4994545301966458E-2</v>
      </c>
      <c r="N18" s="1712">
        <f t="shared" ca="1" si="9"/>
        <v>50674.5</v>
      </c>
      <c r="O18" s="1920">
        <f t="shared" ca="1" si="10"/>
        <v>67566</v>
      </c>
      <c r="P18"/>
      <c r="Q18"/>
      <c r="R18"/>
      <c r="S18">
        <v>0</v>
      </c>
      <c r="U18" s="105"/>
      <c r="X18" s="140"/>
      <c r="Y18" s="143"/>
      <c r="AK18" s="497" t="s">
        <v>31</v>
      </c>
      <c r="AL18" s="59" t="s">
        <v>33</v>
      </c>
      <c r="AN18" s="406"/>
      <c r="AO18" s="143"/>
      <c r="AP18" t="s">
        <v>72</v>
      </c>
      <c r="AS18" t="s">
        <v>70</v>
      </c>
    </row>
    <row r="19" spans="1:48" x14ac:dyDescent="0.25">
      <c r="A19" t="str">
        <f t="shared" si="7"/>
        <v/>
      </c>
      <c r="B19" s="214">
        <f t="shared" si="12"/>
        <v>17</v>
      </c>
      <c r="C19" s="268">
        <f t="shared" si="12"/>
        <v>42487</v>
      </c>
      <c r="D19" s="165">
        <f t="shared" si="13"/>
        <v>14</v>
      </c>
      <c r="E19" s="87" t="s">
        <v>118</v>
      </c>
      <c r="F19" s="63">
        <f t="shared" si="14"/>
        <v>42568</v>
      </c>
      <c r="G19" s="421" t="str">
        <f t="shared" si="21"/>
        <v>Sem 14</v>
      </c>
      <c r="H19" s="279">
        <f ca="1">IF($N$1=1,OFFSET(BiSem15!$C$2,$B$2,D19),NA())</f>
        <v>44756.4</v>
      </c>
      <c r="I19" s="279">
        <f xml:space="preserve">
IF($N$1=1,INDEX(bsemanal,$B$2,MATCH(L19,B.Semanal!$1:$1,0)),NA())</f>
        <v>58890</v>
      </c>
      <c r="J19" s="279">
        <f>IF($N$1=1,INDEX(Programa!$3:$136,$C$2,MATCH(L19,Programa!$3:$3,0)),NA())</f>
        <v>66358</v>
      </c>
      <c r="K19" s="280">
        <f t="shared" si="2"/>
        <v>-0.11254106513155915</v>
      </c>
      <c r="L19" s="708">
        <v>42568</v>
      </c>
      <c r="M19" s="1714">
        <f t="shared" si="15"/>
        <v>-0.12840777906047418</v>
      </c>
      <c r="N19" s="1712">
        <f t="shared" ca="1" si="9"/>
        <v>44756.4</v>
      </c>
      <c r="O19" s="1920">
        <f t="shared" ca="1" si="10"/>
        <v>58890</v>
      </c>
      <c r="P19"/>
      <c r="Q19"/>
      <c r="R19"/>
      <c r="S19">
        <v>0</v>
      </c>
      <c r="U19" s="105"/>
      <c r="X19" s="140"/>
      <c r="Y19" s="143"/>
      <c r="AK19" s="498">
        <f ca="1">IFERROR(U2,"")</f>
        <v>1453777.28</v>
      </c>
      <c r="AL19" s="881">
        <f ca="1">U5</f>
        <v>1756090</v>
      </c>
      <c r="AN19" s="407">
        <f ca="1">IFERROR(IF(AL19=0,0,AK19/AL19),"")</f>
        <v>0.8278489599052441</v>
      </c>
      <c r="AO19" s="809">
        <f ca="1">IFERROR(IF(AL19=0," ",AK19/AL19)-1,"")</f>
        <v>-0.1721510400947559</v>
      </c>
      <c r="AP19" s="59" t="s">
        <v>34</v>
      </c>
    </row>
    <row r="20" spans="1:48" ht="23.25" x14ac:dyDescent="0.35">
      <c r="A20" t="str">
        <f t="shared" si="7"/>
        <v/>
      </c>
      <c r="B20" s="214">
        <f t="shared" si="12"/>
        <v>18</v>
      </c>
      <c r="C20" s="268">
        <f t="shared" si="12"/>
        <v>42488</v>
      </c>
      <c r="D20" s="165">
        <f t="shared" si="13"/>
        <v>15</v>
      </c>
      <c r="E20" s="87" t="s">
        <v>119</v>
      </c>
      <c r="F20" s="63">
        <f t="shared" si="14"/>
        <v>42575</v>
      </c>
      <c r="G20" s="421" t="str">
        <f t="shared" si="21"/>
        <v>Sem 15</v>
      </c>
      <c r="H20" s="279">
        <f ca="1">IF($N$1=1,OFFSET(BiSem15!$C$2,$B$2,D20),NA())</f>
        <v>57587.040000000001</v>
      </c>
      <c r="I20" s="279">
        <f xml:space="preserve">
IF($N$1=1,INDEX(bsemanal,$B$2,MATCH(L20,B.Semanal!$1:$1,0)),NA())</f>
        <v>66192</v>
      </c>
      <c r="J20" s="279">
        <f>IF($N$1=1,INDEX(Programa!$3:$136,$C$2,MATCH(L20,Programa!$3:$3,0)),NA())</f>
        <v>65287</v>
      </c>
      <c r="K20" s="280">
        <f t="shared" si="2"/>
        <v>1.386187142922779E-2</v>
      </c>
      <c r="L20" s="708">
        <v>42575</v>
      </c>
      <c r="M20" s="1714">
        <f t="shared" si="15"/>
        <v>0.12399388690779412</v>
      </c>
      <c r="N20" s="1712">
        <f t="shared" ca="1" si="9"/>
        <v>57587.040000000001</v>
      </c>
      <c r="O20" s="1920">
        <f t="shared" ca="1" si="10"/>
        <v>66192</v>
      </c>
      <c r="P20"/>
      <c r="Q20"/>
      <c r="R20"/>
      <c r="S20">
        <v>0</v>
      </c>
      <c r="U20" s="105"/>
      <c r="X20" s="140"/>
      <c r="Y20" s="143"/>
      <c r="AK20" s="237"/>
      <c r="AL20" s="259"/>
      <c r="AM20" s="499">
        <f ca="1">IFERROR(1-AO19,"")</f>
        <v>1.1721510400947559</v>
      </c>
      <c r="AN20" s="500"/>
      <c r="AO20" s="50"/>
      <c r="AP20" s="1853" t="str">
        <f ca="1">IFERROR(IF(AO19&gt;0,"+ "&amp;TEXT(AO19,"0,00%"),""&amp;TEXT(AO19,"0,0%")),"")</f>
        <v>-17,2%</v>
      </c>
      <c r="AQ20" t="str">
        <f ca="1">IFERROR(AP20*100&amp;"%","")</f>
        <v>-17,2%</v>
      </c>
      <c r="AV20" s="1850">
        <f ca="1">AO19</f>
        <v>-0.1721510400947559</v>
      </c>
    </row>
    <row r="21" spans="1:48" x14ac:dyDescent="0.25">
      <c r="A21" t="str">
        <f t="shared" si="7"/>
        <v/>
      </c>
      <c r="B21" s="214">
        <f t="shared" si="12"/>
        <v>19</v>
      </c>
      <c r="C21" s="268">
        <f t="shared" si="12"/>
        <v>42489</v>
      </c>
      <c r="D21" s="165">
        <f t="shared" si="13"/>
        <v>16</v>
      </c>
      <c r="E21" s="87" t="s">
        <v>120</v>
      </c>
      <c r="F21" s="63">
        <f t="shared" si="14"/>
        <v>42582</v>
      </c>
      <c r="G21" s="421" t="str">
        <f t="shared" si="21"/>
        <v>Sem 16</v>
      </c>
      <c r="H21" s="279">
        <f ca="1">IF($N$1=1,OFFSET(BiSem15!$C$2,$B$2,D21),NA())</f>
        <v>71842.080000000002</v>
      </c>
      <c r="I21" s="279">
        <f xml:space="preserve">
IF($N$1=1,INDEX(bsemanal,$B$2,MATCH(L21,B.Semanal!$1:$1,0)),NA())</f>
        <v>74064</v>
      </c>
      <c r="J21" s="279">
        <f>IF($N$1=1,INDEX(Programa!$3:$136,$C$2,MATCH(L21,Programa!$3:$3,0)),NA())</f>
        <v>65661</v>
      </c>
      <c r="K21" s="280">
        <f t="shared" si="2"/>
        <v>0.12797551057705481</v>
      </c>
      <c r="L21" s="708">
        <v>42582</v>
      </c>
      <c r="M21" s="1714">
        <f t="shared" si="15"/>
        <v>0.11892675852066725</v>
      </c>
      <c r="N21" s="1712">
        <f t="shared" ca="1" si="9"/>
        <v>71842.080000000002</v>
      </c>
      <c r="O21" s="1920">
        <f t="shared" ca="1" si="10"/>
        <v>74064</v>
      </c>
      <c r="P21"/>
      <c r="Q21"/>
      <c r="R21"/>
      <c r="S21">
        <v>0</v>
      </c>
      <c r="U21" s="105"/>
      <c r="V21" s="60"/>
      <c r="X21" s="237"/>
      <c r="Y21" s="260"/>
      <c r="AJ21" s="318" t="s">
        <v>228</v>
      </c>
      <c r="AM21" s="235">
        <v>5</v>
      </c>
      <c r="AO21" s="254"/>
      <c r="AP21" s="254"/>
      <c r="AQ21" s="254"/>
      <c r="AR21" s="254"/>
    </row>
    <row r="22" spans="1:48" x14ac:dyDescent="0.25">
      <c r="A22" t="str">
        <f t="shared" si="7"/>
        <v/>
      </c>
      <c r="B22" s="214">
        <f t="shared" si="12"/>
        <v>20</v>
      </c>
      <c r="C22" s="268">
        <f t="shared" si="12"/>
        <v>42490</v>
      </c>
      <c r="D22" s="165">
        <f t="shared" si="13"/>
        <v>17</v>
      </c>
      <c r="E22" s="87" t="s">
        <v>121</v>
      </c>
      <c r="F22" s="63">
        <f t="shared" si="14"/>
        <v>42589</v>
      </c>
      <c r="G22" s="421" t="str">
        <f t="shared" si="21"/>
        <v>Sem 17</v>
      </c>
      <c r="H22" s="279">
        <f ca="1">IF($N$1=1,OFFSET(BiSem15!$C$2,$B$2,D22),NA())</f>
        <v>71362.62</v>
      </c>
      <c r="I22" s="279">
        <f xml:space="preserve">
IF($N$1=1,INDEX(bsemanal,$B$2,MATCH(L22,B.Semanal!$1:$1,0)),NA())</f>
        <v>72819</v>
      </c>
      <c r="J22" s="279">
        <f>IF($N$1=1,INDEX(Programa!$3:$136,$C$2,MATCH(L22,Programa!$3:$3,0)),NA())</f>
        <v>70397</v>
      </c>
      <c r="K22" s="280">
        <f t="shared" si="2"/>
        <v>3.4404875207750374E-2</v>
      </c>
      <c r="L22" s="708">
        <v>42589</v>
      </c>
      <c r="M22" s="1714">
        <f t="shared" si="15"/>
        <v>-1.6809786130913773E-2</v>
      </c>
      <c r="N22" s="1712">
        <f t="shared" ca="1" si="9"/>
        <v>71362.62</v>
      </c>
      <c r="O22" s="1920">
        <f t="shared" ca="1" si="10"/>
        <v>72819</v>
      </c>
      <c r="P22"/>
      <c r="Q22"/>
      <c r="R22"/>
      <c r="S22"/>
      <c r="U22" s="105"/>
      <c r="AJ22" s="63" t="e">
        <f>#REF!</f>
        <v>#REF!</v>
      </c>
      <c r="AK22" s="319" t="e">
        <f>INDEX(programa,INDEX($Z$8:$Z$32,MATCH($E$2,$U$8:$U$32,0)),MATCH(AJ22,Programa!$3:$3,0))</f>
        <v>#REF!</v>
      </c>
      <c r="AM22" s="805"/>
      <c r="AN22" s="802"/>
      <c r="AO22" s="802"/>
      <c r="AP22" s="802"/>
      <c r="AQ22" s="495"/>
    </row>
    <row r="23" spans="1:48" x14ac:dyDescent="0.25">
      <c r="A23" t="str">
        <f t="shared" si="7"/>
        <v/>
      </c>
      <c r="B23" s="214">
        <f t="shared" si="12"/>
        <v>21</v>
      </c>
      <c r="C23" s="268">
        <f t="shared" si="12"/>
        <v>42491</v>
      </c>
      <c r="D23" s="165">
        <f t="shared" si="13"/>
        <v>18</v>
      </c>
      <c r="E23" s="87" t="s">
        <v>122</v>
      </c>
      <c r="F23" s="63">
        <f t="shared" si="14"/>
        <v>42596</v>
      </c>
      <c r="G23" s="421" t="str">
        <f t="shared" si="21"/>
        <v>Sem 18</v>
      </c>
      <c r="H23" s="279">
        <f ca="1">IF($N$1=1,OFFSET(BiSem15!$C$2,$B$2,D23),NA())</f>
        <v>60049.1</v>
      </c>
      <c r="I23" s="279">
        <f xml:space="preserve">
IF($N$1=1,INDEX(bsemanal,$B$2,MATCH(L23,B.Semanal!$1:$1,0)),NA())</f>
        <v>70646</v>
      </c>
      <c r="J23" s="279">
        <f>IF($N$1=1,INDEX(Programa!$3:$136,$C$2,MATCH(L23,Programa!$3:$3,0)),NA())</f>
        <v>65519</v>
      </c>
      <c r="K23" s="280">
        <f t="shared" si="2"/>
        <v>7.825211007494004E-2</v>
      </c>
      <c r="L23" s="708">
        <v>42596</v>
      </c>
      <c r="M23" s="1714">
        <f t="shared" si="15"/>
        <v>-2.984111289635949E-2</v>
      </c>
      <c r="N23" s="1712">
        <f t="shared" ca="1" si="9"/>
        <v>60049.1</v>
      </c>
      <c r="O23" s="1920">
        <f t="shared" ca="1" si="10"/>
        <v>70646</v>
      </c>
      <c r="P23"/>
      <c r="Q23"/>
      <c r="R23"/>
      <c r="S23"/>
      <c r="U23" s="105"/>
      <c r="AJ23" t="s">
        <v>81</v>
      </c>
      <c r="AK23" s="270">
        <f ca="1">IFERROR(AK19/AK22,0)</f>
        <v>0</v>
      </c>
      <c r="AM23" s="140"/>
      <c r="AN23" s="50" t="s">
        <v>321</v>
      </c>
      <c r="AO23" s="50"/>
      <c r="AP23" s="50"/>
      <c r="AQ23" s="143"/>
    </row>
    <row r="24" spans="1:48" ht="27" customHeight="1" x14ac:dyDescent="0.25">
      <c r="A24" t="str">
        <f t="shared" si="7"/>
        <v/>
      </c>
      <c r="B24" s="214">
        <f t="shared" si="12"/>
        <v>22</v>
      </c>
      <c r="C24" s="268">
        <f t="shared" si="12"/>
        <v>42492</v>
      </c>
      <c r="D24" s="165">
        <f t="shared" si="13"/>
        <v>19</v>
      </c>
      <c r="E24" s="87" t="s">
        <v>123</v>
      </c>
      <c r="F24" s="63">
        <f t="shared" si="14"/>
        <v>42603</v>
      </c>
      <c r="G24" s="421" t="str">
        <f t="shared" si="21"/>
        <v>Sem 19</v>
      </c>
      <c r="H24" s="279">
        <f ca="1">IF($N$1=1,OFFSET(BiSem15!$C$2,$B$2,D24),NA())</f>
        <v>69161</v>
      </c>
      <c r="I24" s="279">
        <f xml:space="preserve">
IF($N$1=1,INDEX(bsemanal,$B$2,MATCH(L24,B.Semanal!$1:$1,0)),NA())</f>
        <v>69161</v>
      </c>
      <c r="J24" s="279">
        <f>IF($N$1=1,INDEX(Programa!$3:$136,$C$2,MATCH(L24,Programa!$3:$3,0)),NA())</f>
        <v>57425</v>
      </c>
      <c r="K24" s="280">
        <f t="shared" si="2"/>
        <v>0.20437091858946443</v>
      </c>
      <c r="L24" s="708">
        <v>42603</v>
      </c>
      <c r="M24" s="1714">
        <f t="shared" si="15"/>
        <v>-2.1020298389151537E-2</v>
      </c>
      <c r="N24" s="1712">
        <f t="shared" ca="1" si="9"/>
        <v>69161</v>
      </c>
      <c r="O24" s="1920">
        <f t="shared" ca="1" si="10"/>
        <v>69161</v>
      </c>
      <c r="P24"/>
      <c r="Q24"/>
      <c r="R24"/>
      <c r="S24"/>
      <c r="U24" s="105"/>
      <c r="AK24" s="141" t="e">
        <f ca="1">AK22*AK23</f>
        <v>#REF!</v>
      </c>
      <c r="AM24" s="140"/>
      <c r="AN24" s="806">
        <f ca="1">IFERROR(B.Grafico.R!S2,"")</f>
        <v>1441024.74</v>
      </c>
      <c r="AO24" s="804">
        <f ca="1">IFERROR(IF(AN24=0," ",AK19/AN24)-1,"")</f>
        <v>8.8496329355178815E-3</v>
      </c>
      <c r="AP24" s="1851" t="str">
        <f ca="1">IF(AO24&gt;0,"+ "&amp;TEXT(AO24,"0,00%"),""&amp;TEXT(AO24,"0,0%"))</f>
        <v>+ 0,88%</v>
      </c>
      <c r="AQ24" s="143"/>
      <c r="AV24" s="1852">
        <f ca="1">AO24</f>
        <v>8.8496329355178815E-3</v>
      </c>
    </row>
    <row r="25" spans="1:48" x14ac:dyDescent="0.25">
      <c r="A25" s="84" t="str">
        <f t="shared" si="7"/>
        <v/>
      </c>
      <c r="B25" s="214">
        <f t="shared" si="12"/>
        <v>23</v>
      </c>
      <c r="C25" s="268">
        <f t="shared" si="12"/>
        <v>42493</v>
      </c>
      <c r="D25" s="165">
        <f t="shared" si="13"/>
        <v>20</v>
      </c>
      <c r="E25" s="87" t="s">
        <v>124</v>
      </c>
      <c r="F25" s="63">
        <f t="shared" si="14"/>
        <v>42610</v>
      </c>
      <c r="G25" s="421" t="str">
        <f t="shared" si="21"/>
        <v>Sem 20</v>
      </c>
      <c r="H25" s="279">
        <f ca="1">IF($N$1=1,OFFSET(BiSem15!$C$2,$B$2,D25),NA())</f>
        <v>47170.89</v>
      </c>
      <c r="I25" s="279">
        <f xml:space="preserve">
IF($N$1=1,INDEX(bsemanal,$B$2,MATCH(L25,B.Semanal!$1:$1,0)),NA())</f>
        <v>53001</v>
      </c>
      <c r="J25" s="279">
        <f>IF($N$1=1,INDEX(Programa!$3:$136,$C$2,MATCH(L25,Programa!$3:$3,0)),NA())</f>
        <v>63950</v>
      </c>
      <c r="K25" s="280">
        <f t="shared" si="2"/>
        <v>-0.17121188428459733</v>
      </c>
      <c r="L25" s="708">
        <v>42610</v>
      </c>
      <c r="M25" s="1714">
        <f t="shared" si="15"/>
        <v>-0.23365769725712471</v>
      </c>
      <c r="N25" s="1712">
        <f t="shared" ca="1" si="9"/>
        <v>47170.89</v>
      </c>
      <c r="O25" s="1920">
        <f t="shared" ca="1" si="10"/>
        <v>53001</v>
      </c>
      <c r="P25"/>
      <c r="Q25"/>
      <c r="R25"/>
      <c r="S25"/>
      <c r="U25" s="105"/>
      <c r="V25" s="84"/>
      <c r="AK25" s="141"/>
      <c r="AM25" s="237"/>
      <c r="AN25" s="259"/>
      <c r="AO25" s="259"/>
      <c r="AP25" s="259"/>
      <c r="AQ25" s="260"/>
    </row>
    <row r="26" spans="1:48" ht="27" customHeight="1" x14ac:dyDescent="0.25">
      <c r="A26" t="str">
        <f t="shared" si="7"/>
        <v/>
      </c>
      <c r="B26" s="214">
        <f t="shared" si="12"/>
        <v>24</v>
      </c>
      <c r="C26" s="268">
        <f t="shared" si="12"/>
        <v>42494</v>
      </c>
      <c r="D26" s="165">
        <f t="shared" si="13"/>
        <v>21</v>
      </c>
      <c r="E26" s="87" t="s">
        <v>125</v>
      </c>
      <c r="F26" s="63">
        <f t="shared" si="14"/>
        <v>42617</v>
      </c>
      <c r="G26" s="421" t="str">
        <f t="shared" si="21"/>
        <v>Sem 21</v>
      </c>
      <c r="H26" s="279">
        <f ca="1">IF($N$1=1,OFFSET(BiSem15!$C$2,$B$2,D26),NA())</f>
        <v>74424.92</v>
      </c>
      <c r="I26" s="279">
        <f xml:space="preserve">
IF($N$1=1,INDEX(bsemanal,$B$2,MATCH(L26,B.Semanal!$1:$1,0)),NA())</f>
        <v>69556</v>
      </c>
      <c r="J26" s="279">
        <f>IF($N$1=1,INDEX(Programa!$3:$136,$C$2,MATCH(L26,Programa!$3:$3,0)),NA())</f>
        <v>68463</v>
      </c>
      <c r="K26" s="280">
        <f t="shared" si="2"/>
        <v>1.5964827717161123E-2</v>
      </c>
      <c r="L26" s="708">
        <v>42617</v>
      </c>
      <c r="M26" s="1714">
        <f t="shared" si="15"/>
        <v>0.31235259712080898</v>
      </c>
      <c r="N26" s="1712">
        <f t="shared" ca="1" si="9"/>
        <v>74424.92</v>
      </c>
      <c r="O26" s="1920">
        <f t="shared" ca="1" si="10"/>
        <v>69556</v>
      </c>
      <c r="P26"/>
      <c r="Q26"/>
      <c r="R26"/>
      <c r="S26"/>
      <c r="U26" s="105"/>
    </row>
    <row r="27" spans="1:48" x14ac:dyDescent="0.25">
      <c r="A27" t="str">
        <f t="shared" si="7"/>
        <v/>
      </c>
      <c r="B27" s="214">
        <f t="shared" si="12"/>
        <v>25</v>
      </c>
      <c r="C27" s="268">
        <f t="shared" si="12"/>
        <v>42495</v>
      </c>
      <c r="D27" s="165">
        <f t="shared" si="13"/>
        <v>22</v>
      </c>
      <c r="E27" s="87" t="s">
        <v>126</v>
      </c>
      <c r="F27" s="63">
        <f t="shared" si="14"/>
        <v>42624</v>
      </c>
      <c r="G27" s="421" t="str">
        <f t="shared" si="21"/>
        <v>Sem 22</v>
      </c>
      <c r="H27" s="279">
        <f ca="1">IF($N$1=1,OFFSET(BiSem15!$C$2,$B$2,D27),NA())</f>
        <v>41073.130000000005</v>
      </c>
      <c r="I27" s="279">
        <f xml:space="preserve">
IF($N$1=1,INDEX(bsemanal,$B$2,MATCH(L27,B.Semanal!$1:$1,0)),NA())</f>
        <v>67333</v>
      </c>
      <c r="J27" s="279">
        <f>IF($N$1=1,INDEX(Programa!$3:$136,$C$2,MATCH(L27,Programa!$3:$3,0)),NA())</f>
        <v>64756</v>
      </c>
      <c r="K27" s="280">
        <f t="shared" si="2"/>
        <v>3.9795540181604805E-2</v>
      </c>
      <c r="L27" s="708">
        <v>42624</v>
      </c>
      <c r="M27" s="1714">
        <f t="shared" si="15"/>
        <v>-3.1959859681407798E-2</v>
      </c>
      <c r="N27" s="1712">
        <f t="shared" ca="1" si="9"/>
        <v>41073.130000000005</v>
      </c>
      <c r="O27" s="1920">
        <f t="shared" ca="1" si="10"/>
        <v>67333</v>
      </c>
      <c r="P27"/>
      <c r="Q27"/>
      <c r="R27"/>
      <c r="S27"/>
      <c r="U27" s="105"/>
    </row>
    <row r="28" spans="1:48" x14ac:dyDescent="0.25">
      <c r="A28" t="str">
        <f t="shared" si="7"/>
        <v/>
      </c>
      <c r="B28" s="214">
        <f t="shared" si="12"/>
        <v>26</v>
      </c>
      <c r="C28" s="268">
        <f t="shared" si="12"/>
        <v>42496</v>
      </c>
      <c r="D28" s="165">
        <f t="shared" si="13"/>
        <v>23</v>
      </c>
      <c r="E28" s="87" t="s">
        <v>127</v>
      </c>
      <c r="F28" s="63">
        <f t="shared" si="14"/>
        <v>42631</v>
      </c>
      <c r="G28" s="421" t="str">
        <f t="shared" si="21"/>
        <v>Sem 23</v>
      </c>
      <c r="H28" s="279">
        <f ca="1">IF($N$1=1,OFFSET(BiSem15!$C$2,$B$2,D28),NA())</f>
        <v>50684.61</v>
      </c>
      <c r="I28" s="279">
        <f xml:space="preserve">
IF($N$1=1,INDEX(bsemanal,$B$2,MATCH(L28,B.Semanal!$1:$1,0)),NA())</f>
        <v>56949</v>
      </c>
      <c r="J28" s="279">
        <f>IF($N$1=1,INDEX(Programa!$3:$136,$C$2,MATCH(L28,Programa!$3:$3,0)),NA())</f>
        <v>74792</v>
      </c>
      <c r="K28" s="280">
        <f t="shared" si="2"/>
        <v>-0.23856829607444652</v>
      </c>
      <c r="L28" s="708">
        <v>42631</v>
      </c>
      <c r="M28" s="1714">
        <f t="shared" si="15"/>
        <v>-0.15421858524052101</v>
      </c>
      <c r="N28" s="1712">
        <f t="shared" ca="1" si="9"/>
        <v>50684.61</v>
      </c>
      <c r="O28" s="1920">
        <f t="shared" ca="1" si="10"/>
        <v>56949</v>
      </c>
      <c r="P28"/>
      <c r="Q28"/>
      <c r="R28"/>
      <c r="S28"/>
      <c r="U28" s="105"/>
    </row>
    <row r="29" spans="1:48" x14ac:dyDescent="0.25">
      <c r="A29" t="str">
        <f t="shared" si="7"/>
        <v/>
      </c>
      <c r="B29" s="214">
        <f t="shared" si="12"/>
        <v>27</v>
      </c>
      <c r="C29" s="268">
        <f t="shared" si="12"/>
        <v>42497</v>
      </c>
      <c r="D29" s="165">
        <f t="shared" si="13"/>
        <v>24</v>
      </c>
      <c r="E29" s="87" t="s">
        <v>128</v>
      </c>
      <c r="F29" s="63">
        <f t="shared" si="14"/>
        <v>42638</v>
      </c>
      <c r="G29" s="421" t="str">
        <f t="shared" si="21"/>
        <v>Sem 24</v>
      </c>
      <c r="H29" s="279">
        <f ca="1">IF($N$1=1,OFFSET(BiSem15!$C$2,$B$2,D29),NA())</f>
        <v>48808.7</v>
      </c>
      <c r="I29" s="279">
        <f xml:space="preserve">
IF($N$1=1,INDEX(bsemanal,$B$2,MATCH(L29,B.Semanal!$1:$1,0)),NA())</f>
        <v>57422</v>
      </c>
      <c r="J29" s="279">
        <f>IF($N$1=1,INDEX(Programa!$3:$136,$C$2,MATCH(L29,Programa!$3:$3,0)),NA())</f>
        <v>60469</v>
      </c>
      <c r="K29" s="280">
        <f t="shared" si="2"/>
        <v>-5.0389455754188073E-2</v>
      </c>
      <c r="L29" s="708">
        <v>42638</v>
      </c>
      <c r="M29" s="1714">
        <f t="shared" si="15"/>
        <v>8.3056770092539978E-3</v>
      </c>
      <c r="N29" s="1712">
        <f t="shared" ca="1" si="9"/>
        <v>48808.7</v>
      </c>
      <c r="O29" s="1920">
        <f t="shared" ca="1" si="10"/>
        <v>57422</v>
      </c>
      <c r="P29"/>
      <c r="Q29"/>
      <c r="R29"/>
      <c r="S29"/>
      <c r="U29" s="105"/>
    </row>
    <row r="30" spans="1:48" x14ac:dyDescent="0.25">
      <c r="A30" t="str">
        <f t="shared" si="7"/>
        <v/>
      </c>
      <c r="B30" s="214">
        <f t="shared" si="12"/>
        <v>28</v>
      </c>
      <c r="C30" s="268">
        <f t="shared" si="12"/>
        <v>42498</v>
      </c>
      <c r="D30" s="165">
        <f t="shared" si="13"/>
        <v>25</v>
      </c>
      <c r="E30" s="87" t="s">
        <v>129</v>
      </c>
      <c r="F30" s="63">
        <f t="shared" si="14"/>
        <v>42645</v>
      </c>
      <c r="G30" s="421" t="str">
        <f t="shared" si="21"/>
        <v>Sem 25</v>
      </c>
      <c r="H30" s="279">
        <f ca="1">IF($N$1=1,OFFSET(BiSem15!$C$2,$B$2,D30),NA())</f>
        <v>43193.8</v>
      </c>
      <c r="I30" s="279">
        <f xml:space="preserve">
IF($N$1=1,INDEX(bsemanal,$B$2,MATCH(L30,B.Semanal!$1:$1,0)),NA())</f>
        <v>66452</v>
      </c>
      <c r="J30" s="279">
        <f>IF($N$1=1,INDEX(Programa!$3:$136,$C$2,MATCH(L30,Programa!$3:$3,0)),NA())</f>
        <v>57944</v>
      </c>
      <c r="K30" s="280">
        <f t="shared" si="2"/>
        <v>0.14683142344332456</v>
      </c>
      <c r="L30" s="708">
        <v>42645</v>
      </c>
      <c r="M30" s="1714">
        <f t="shared" si="15"/>
        <v>0.15725680052941371</v>
      </c>
      <c r="N30" s="1712">
        <f t="shared" ca="1" si="9"/>
        <v>43193.8</v>
      </c>
      <c r="O30" s="1920">
        <f t="shared" ca="1" si="10"/>
        <v>66452</v>
      </c>
      <c r="P30"/>
      <c r="Q30"/>
      <c r="R30"/>
      <c r="S30"/>
      <c r="U30" s="105"/>
    </row>
    <row r="31" spans="1:48" x14ac:dyDescent="0.25">
      <c r="A31" t="str">
        <f t="shared" si="7"/>
        <v/>
      </c>
      <c r="B31" s="214">
        <f t="shared" si="12"/>
        <v>29</v>
      </c>
      <c r="C31" s="268">
        <f t="shared" si="12"/>
        <v>42499</v>
      </c>
      <c r="D31" s="165">
        <f t="shared" si="13"/>
        <v>26</v>
      </c>
      <c r="E31" s="87" t="s">
        <v>130</v>
      </c>
      <c r="F31" s="63">
        <f t="shared" si="14"/>
        <v>42652</v>
      </c>
      <c r="G31" s="421" t="str">
        <f t="shared" si="21"/>
        <v>Sem 26</v>
      </c>
      <c r="H31" s="279">
        <f ca="1">IF($N$1=1,OFFSET(BiSem15!$C$2,$B$2,D31),NA())</f>
        <v>41988.1</v>
      </c>
      <c r="I31" s="279">
        <f xml:space="preserve">
IF($N$1=1,INDEX(bsemanal,$B$2,MATCH(L31,B.Semanal!$1:$1,0)),NA())</f>
        <v>51205</v>
      </c>
      <c r="J31" s="279">
        <f>IF($N$1=1,INDEX(Programa!$3:$136,$C$2,MATCH(L31,Programa!$3:$3,0)),NA())</f>
        <v>64557</v>
      </c>
      <c r="K31" s="280">
        <f t="shared" si="2"/>
        <v>-0.20682497637746489</v>
      </c>
      <c r="L31" s="708">
        <v>42652</v>
      </c>
      <c r="M31" s="1714">
        <f t="shared" si="15"/>
        <v>-0.22944380906518991</v>
      </c>
      <c r="N31" s="1712">
        <f t="shared" ca="1" si="9"/>
        <v>41988.1</v>
      </c>
      <c r="O31" s="1920">
        <f t="shared" ca="1" si="10"/>
        <v>51205</v>
      </c>
      <c r="P31"/>
      <c r="Q31"/>
      <c r="R31"/>
      <c r="S31"/>
      <c r="U31" s="105"/>
    </row>
    <row r="32" spans="1:48" x14ac:dyDescent="0.25">
      <c r="A32">
        <f t="shared" si="7"/>
        <v>71949</v>
      </c>
      <c r="B32" s="214">
        <f t="shared" si="12"/>
        <v>30</v>
      </c>
      <c r="C32" s="268">
        <f t="shared" si="12"/>
        <v>42500</v>
      </c>
      <c r="D32" s="165">
        <f t="shared" si="13"/>
        <v>27</v>
      </c>
      <c r="E32" s="87" t="s">
        <v>131</v>
      </c>
      <c r="F32" s="63">
        <f t="shared" si="14"/>
        <v>42659</v>
      </c>
      <c r="G32" s="421" t="str">
        <f t="shared" si="21"/>
        <v>Sem 27</v>
      </c>
      <c r="H32" s="279">
        <f ca="1">IF($N$1=1,OFFSET(BiSem15!$C$2,$B$2,D32),NA())</f>
        <v>61156.65</v>
      </c>
      <c r="I32" s="279">
        <f xml:space="preserve">
IF($N$1=1,INDEX(bsemanal,$B$2,MATCH(L32,B.Semanal!$1:$1,0)),NA())</f>
        <v>71949</v>
      </c>
      <c r="J32" s="279">
        <f>IF($N$1=1,INDEX(Programa!$3:$136,$C$2,MATCH(L32,Programa!$3:$3,0)),NA())</f>
        <v>61579</v>
      </c>
      <c r="K32" s="280">
        <f t="shared" si="2"/>
        <v>0.16840156546874741</v>
      </c>
      <c r="L32" s="708">
        <v>42659</v>
      </c>
      <c r="M32" s="1714">
        <f t="shared" si="15"/>
        <v>0.40511668782345467</v>
      </c>
      <c r="N32" s="1712">
        <f t="shared" ca="1" si="9"/>
        <v>61156.65</v>
      </c>
      <c r="O32" s="1920">
        <f t="shared" ca="1" si="10"/>
        <v>71949</v>
      </c>
      <c r="P32"/>
      <c r="Q32"/>
      <c r="R32"/>
      <c r="S32"/>
      <c r="U32" s="105"/>
    </row>
    <row r="33" spans="1:67" x14ac:dyDescent="0.25">
      <c r="A33" t="str">
        <f t="shared" si="7"/>
        <v/>
      </c>
      <c r="B33" s="214">
        <f t="shared" si="12"/>
        <v>31</v>
      </c>
      <c r="C33" s="268">
        <f t="shared" si="12"/>
        <v>42501</v>
      </c>
      <c r="D33" s="165">
        <f t="shared" si="13"/>
        <v>28</v>
      </c>
      <c r="E33" s="87" t="s">
        <v>132</v>
      </c>
      <c r="F33" s="63">
        <f t="shared" si="14"/>
        <v>42666</v>
      </c>
      <c r="G33" s="421" t="str">
        <f t="shared" si="21"/>
        <v>Sem 28</v>
      </c>
      <c r="H33" s="279">
        <f ca="1">IF($N$1=1,OFFSET(BiSem15!$C$2,$B$2,D33),NA())</f>
        <v>62360.729999999996</v>
      </c>
      <c r="I33" s="279">
        <f xml:space="preserve">
IF($N$1=1,INDEX(bsemanal,$B$2,MATCH(L33,B.Semanal!$1:$1,0)),NA())</f>
        <v>71679</v>
      </c>
      <c r="J33" s="279">
        <f>IF($N$1=1,INDEX(Programa!$3:$136,$C$2,MATCH(L33,Programa!$3:$3,0)),NA())</f>
        <v>67641</v>
      </c>
      <c r="K33" s="280">
        <f t="shared" si="2"/>
        <v>5.9697520734465881E-2</v>
      </c>
      <c r="L33" s="708">
        <v>42666</v>
      </c>
      <c r="M33" s="1714">
        <f t="shared" si="15"/>
        <v>-3.7526581328440889E-3</v>
      </c>
      <c r="N33" s="1712">
        <f t="shared" ca="1" si="9"/>
        <v>62360.729999999996</v>
      </c>
      <c r="O33" s="1920">
        <f t="shared" ca="1" si="10"/>
        <v>71679</v>
      </c>
      <c r="P33"/>
      <c r="Q33"/>
      <c r="R33"/>
      <c r="S33"/>
    </row>
    <row r="34" spans="1:67" x14ac:dyDescent="0.25">
      <c r="A34" t="str">
        <f t="shared" si="7"/>
        <v/>
      </c>
      <c r="B34" s="214">
        <f t="shared" si="12"/>
        <v>32</v>
      </c>
      <c r="C34" s="268">
        <f t="shared" si="12"/>
        <v>42502</v>
      </c>
      <c r="D34" s="165">
        <f t="shared" si="13"/>
        <v>29</v>
      </c>
      <c r="E34" s="87" t="s">
        <v>133</v>
      </c>
      <c r="F34" s="63">
        <f t="shared" si="14"/>
        <v>42673</v>
      </c>
      <c r="G34" s="421" t="str">
        <f t="shared" si="21"/>
        <v>Sem 29</v>
      </c>
      <c r="H34" s="279">
        <f ca="1">IF($N$1=1,OFFSET(BiSem15!$C$2,$B$2,D34),NA())</f>
        <v>43449</v>
      </c>
      <c r="I34" s="279">
        <f xml:space="preserve">
IF($N$1=1,INDEX(bsemanal,$B$2,MATCH(L34,B.Semanal!$1:$1,0)),NA())</f>
        <v>72415</v>
      </c>
      <c r="J34" s="279">
        <f>IF($N$1=1,INDEX(Programa!$3:$136,$C$2,MATCH(L34,Programa!$3:$3,0)),NA())</f>
        <v>67211</v>
      </c>
      <c r="K34" s="280">
        <f t="shared" si="2"/>
        <v>7.7427801996696966E-2</v>
      </c>
      <c r="L34" s="708">
        <v>42673</v>
      </c>
      <c r="M34" s="1714">
        <f t="shared" si="15"/>
        <v>1.0268000390630361E-2</v>
      </c>
      <c r="N34" s="1712">
        <f t="shared" ca="1" si="9"/>
        <v>43449</v>
      </c>
      <c r="O34" s="1920">
        <f t="shared" ca="1" si="10"/>
        <v>72415</v>
      </c>
      <c r="P34"/>
      <c r="Q34"/>
      <c r="R34"/>
      <c r="S34"/>
    </row>
    <row r="35" spans="1:67" x14ac:dyDescent="0.25">
      <c r="A35" t="str">
        <f t="shared" si="7"/>
        <v/>
      </c>
      <c r="B35" s="214">
        <f t="shared" si="12"/>
        <v>33</v>
      </c>
      <c r="C35" s="268">
        <f t="shared" si="12"/>
        <v>42503</v>
      </c>
      <c r="D35" s="165">
        <f t="shared" si="13"/>
        <v>30</v>
      </c>
      <c r="E35" s="87" t="s">
        <v>134</v>
      </c>
      <c r="F35" s="63">
        <f t="shared" si="14"/>
        <v>42680</v>
      </c>
      <c r="G35" s="421" t="str">
        <f t="shared" si="21"/>
        <v>Sem 30</v>
      </c>
      <c r="H35" s="279">
        <f ca="1">IF($N$1=1,OFFSET(BiSem15!$C$2,$B$2,D35),NA())</f>
        <v>74105.460000000006</v>
      </c>
      <c r="I35" s="279">
        <f>IF($N$1=1,INDEX(bsemanal,$B$2,MATCH(L35,B.Semanal!$1:$1,0)),NA())</f>
        <v>74854</v>
      </c>
      <c r="J35" s="415" t="e">
        <f>NA()</f>
        <v>#N/A</v>
      </c>
      <c r="K35" s="280" t="e">
        <f t="shared" si="2"/>
        <v>#N/A</v>
      </c>
      <c r="L35" s="2283">
        <v>42680</v>
      </c>
      <c r="M35" s="1714" t="e">
        <f t="shared" si="15"/>
        <v>#N/A</v>
      </c>
      <c r="N35" s="1712">
        <f t="shared" ca="1" si="9"/>
        <v>74105.460000000006</v>
      </c>
      <c r="O35" s="1920">
        <f t="shared" ca="1" si="10"/>
        <v>0</v>
      </c>
      <c r="P35"/>
      <c r="Q35"/>
      <c r="R35"/>
      <c r="S35"/>
    </row>
    <row r="36" spans="1:67" x14ac:dyDescent="0.25">
      <c r="A36" t="str">
        <f t="shared" si="7"/>
        <v/>
      </c>
      <c r="B36" s="214">
        <f t="shared" si="12"/>
        <v>34</v>
      </c>
      <c r="C36" s="268">
        <f t="shared" si="12"/>
        <v>42504</v>
      </c>
      <c r="D36" s="165">
        <f t="shared" si="13"/>
        <v>31</v>
      </c>
      <c r="E36" s="87" t="s">
        <v>135</v>
      </c>
      <c r="F36" s="63">
        <f t="shared" si="14"/>
        <v>42687</v>
      </c>
      <c r="G36" s="421" t="str">
        <f t="shared" si="21"/>
        <v>Sem 31</v>
      </c>
      <c r="H36" s="279">
        <f ca="1">IF($N$1=1,OFFSET(BiSem15!$C$2,$B$2,D36),NA())</f>
        <v>0</v>
      </c>
      <c r="I36" s="279" t="e">
        <f xml:space="preserve">
IF($N$1=1,INDEX(bsemanal,$B$2,MATCH(L36,B.Semanal!$1:$1,0)),NA())</f>
        <v>#N/A</v>
      </c>
      <c r="J36" s="415" t="e">
        <f>NA()</f>
        <v>#N/A</v>
      </c>
      <c r="K36" s="280" t="e">
        <f t="shared" si="2"/>
        <v>#N/A</v>
      </c>
      <c r="L36" s="708">
        <v>42687</v>
      </c>
      <c r="M36" s="1714" t="e">
        <f t="shared" si="15"/>
        <v>#N/A</v>
      </c>
      <c r="N36" s="1712">
        <f t="shared" ca="1" si="9"/>
        <v>0</v>
      </c>
      <c r="O36" s="1920">
        <f t="shared" ca="1" si="10"/>
        <v>0</v>
      </c>
      <c r="P36"/>
      <c r="Q36"/>
      <c r="R36"/>
      <c r="S36"/>
    </row>
    <row r="37" spans="1:67" x14ac:dyDescent="0.25">
      <c r="A37" t="str">
        <f t="shared" si="7"/>
        <v/>
      </c>
      <c r="B37" s="214">
        <f t="shared" si="12"/>
        <v>35</v>
      </c>
      <c r="C37" s="268">
        <f t="shared" si="12"/>
        <v>42505</v>
      </c>
      <c r="D37" s="165">
        <f t="shared" si="13"/>
        <v>32</v>
      </c>
      <c r="E37" s="87" t="s">
        <v>136</v>
      </c>
      <c r="F37" s="63">
        <f t="shared" si="14"/>
        <v>42694</v>
      </c>
      <c r="G37" s="421" t="str">
        <f t="shared" si="21"/>
        <v>Sem 32</v>
      </c>
      <c r="H37" s="279">
        <f ca="1">IF($N$1=1,OFFSET(BiSem15!$C$2,$B$2,D37),NA())</f>
        <v>0</v>
      </c>
      <c r="I37" s="279" t="e">
        <f xml:space="preserve">
IF($N$1=1,INDEX(bsemanal,$B$2,MATCH(L37,B.Semanal!$1:$1,0)),NA())</f>
        <v>#N/A</v>
      </c>
      <c r="J37" s="415" t="e">
        <f>NA()</f>
        <v>#N/A</v>
      </c>
      <c r="K37" s="280" t="e">
        <f t="shared" si="2"/>
        <v>#N/A</v>
      </c>
      <c r="L37" s="708">
        <v>42694</v>
      </c>
      <c r="M37" s="1714" t="e">
        <f t="shared" si="15"/>
        <v>#N/A</v>
      </c>
      <c r="N37" s="1712">
        <f t="shared" ca="1" si="9"/>
        <v>0</v>
      </c>
      <c r="O37" s="1920">
        <f t="shared" ca="1" si="10"/>
        <v>0</v>
      </c>
      <c r="P37"/>
      <c r="Q37"/>
      <c r="R37"/>
      <c r="S37"/>
    </row>
    <row r="38" spans="1:67" x14ac:dyDescent="0.25">
      <c r="A38" t="str">
        <f t="shared" si="7"/>
        <v/>
      </c>
      <c r="B38" s="214">
        <f t="shared" si="12"/>
        <v>36</v>
      </c>
      <c r="C38" s="268">
        <f t="shared" si="12"/>
        <v>42506</v>
      </c>
      <c r="D38" s="165">
        <f t="shared" si="13"/>
        <v>33</v>
      </c>
      <c r="E38" s="87" t="s">
        <v>137</v>
      </c>
      <c r="F38" s="335">
        <f t="shared" si="14"/>
        <v>42701</v>
      </c>
      <c r="G38" s="421" t="str">
        <f t="shared" si="21"/>
        <v>Sem 33</v>
      </c>
      <c r="H38" s="279">
        <f ca="1">IF($N$1=1,OFFSET(BiSem15!$C$2,$B$2,D38),NA())</f>
        <v>0</v>
      </c>
      <c r="I38" s="279" t="e">
        <f xml:space="preserve">
IF($N$1=1,INDEX(bsemanal,$B$2,MATCH(L38,B.Semanal!$1:$1,0)),NA())</f>
        <v>#N/A</v>
      </c>
      <c r="J38" s="415" t="e">
        <f>NA()</f>
        <v>#N/A</v>
      </c>
      <c r="K38" s="280" t="e">
        <f t="shared" si="2"/>
        <v>#N/A</v>
      </c>
      <c r="L38" s="708">
        <v>42701</v>
      </c>
      <c r="M38" s="1714" t="e">
        <f t="shared" si="15"/>
        <v>#N/A</v>
      </c>
      <c r="N38" s="1712">
        <f t="shared" ca="1" si="9"/>
        <v>0</v>
      </c>
      <c r="O38" s="1920">
        <f t="shared" ca="1" si="10"/>
        <v>0</v>
      </c>
      <c r="P38"/>
      <c r="Q38"/>
      <c r="R38"/>
      <c r="S38"/>
    </row>
    <row r="39" spans="1:67" x14ac:dyDescent="0.25">
      <c r="A39" t="str">
        <f t="shared" si="7"/>
        <v/>
      </c>
      <c r="B39" s="214">
        <f t="shared" si="12"/>
        <v>37</v>
      </c>
      <c r="C39" s="268">
        <f t="shared" si="12"/>
        <v>42507</v>
      </c>
      <c r="D39" s="165">
        <f t="shared" si="13"/>
        <v>34</v>
      </c>
      <c r="E39" s="87" t="s">
        <v>138</v>
      </c>
      <c r="F39" s="63">
        <f t="shared" si="14"/>
        <v>42708</v>
      </c>
      <c r="G39" s="421" t="str">
        <f t="shared" si="21"/>
        <v>Sem 34</v>
      </c>
      <c r="H39" s="415" t="e">
        <f>NA()</f>
        <v>#N/A</v>
      </c>
      <c r="I39" s="279" t="e">
        <f xml:space="preserve">
IF($N$1=1,INDEX(bsemanal,$B$2,MATCH(L39,B.Semanal!$1:$1,0)),NA())</f>
        <v>#N/A</v>
      </c>
      <c r="J39" s="415" t="e">
        <f>NA()</f>
        <v>#N/A</v>
      </c>
      <c r="K39" s="84"/>
      <c r="L39" s="708">
        <v>42708</v>
      </c>
      <c r="M39" s="1715"/>
      <c r="N39" s="1712">
        <f t="shared" ca="1" si="9"/>
        <v>0</v>
      </c>
      <c r="O39" s="1920">
        <f t="shared" ca="1" si="10"/>
        <v>0</v>
      </c>
      <c r="P39"/>
      <c r="Q39"/>
      <c r="R39" s="172"/>
      <c r="S39" s="172"/>
    </row>
    <row r="40" spans="1:67" x14ac:dyDescent="0.25">
      <c r="A40" t="str">
        <f t="shared" si="7"/>
        <v/>
      </c>
      <c r="B40" s="214">
        <f t="shared" si="12"/>
        <v>38</v>
      </c>
      <c r="C40" s="268">
        <f t="shared" si="12"/>
        <v>42508</v>
      </c>
      <c r="D40" s="165">
        <f t="shared" si="13"/>
        <v>35</v>
      </c>
      <c r="E40" s="87" t="s">
        <v>139</v>
      </c>
      <c r="F40" s="63">
        <f t="shared" si="14"/>
        <v>42715</v>
      </c>
      <c r="G40" s="421" t="str">
        <f t="shared" si="21"/>
        <v>Sem 35</v>
      </c>
      <c r="H40" s="415" t="e">
        <f>NA()</f>
        <v>#N/A</v>
      </c>
      <c r="I40" s="279" t="e">
        <f xml:space="preserve">
IF($N$1=1,INDEX(bsemanal,$B$2,MATCH(L40,B.Semanal!$1:$1,0)),NA())</f>
        <v>#N/A</v>
      </c>
      <c r="J40" s="415" t="e">
        <f>NA()</f>
        <v>#N/A</v>
      </c>
      <c r="K40" s="84"/>
      <c r="L40" s="708">
        <v>42715</v>
      </c>
      <c r="M40" s="564"/>
      <c r="N40" s="1921">
        <f t="shared" ca="1" si="9"/>
        <v>0</v>
      </c>
      <c r="O40" s="1922">
        <f t="shared" ca="1" si="10"/>
        <v>0</v>
      </c>
      <c r="P40"/>
      <c r="Q40"/>
      <c r="R40" s="172"/>
      <c r="S40" s="172"/>
    </row>
    <row r="41" spans="1:67" x14ac:dyDescent="0.25">
      <c r="H41" s="98"/>
      <c r="J41" s="282"/>
      <c r="R41" s="172"/>
      <c r="S41" s="172"/>
    </row>
    <row r="42" spans="1:67" x14ac:dyDescent="0.25">
      <c r="H42" s="98"/>
      <c r="J42" s="285"/>
      <c r="Q42"/>
      <c r="R42"/>
      <c r="S42"/>
    </row>
    <row r="43" spans="1:67" x14ac:dyDescent="0.25">
      <c r="H43" s="98"/>
      <c r="Q43"/>
      <c r="R43"/>
      <c r="S43"/>
    </row>
    <row r="44" spans="1:67" x14ac:dyDescent="0.25">
      <c r="Q44"/>
      <c r="R44"/>
      <c r="S44"/>
    </row>
    <row r="45" spans="1:67" x14ac:dyDescent="0.25">
      <c r="L45"/>
      <c r="N45"/>
      <c r="O45"/>
      <c r="P45"/>
      <c r="Q45"/>
      <c r="R45"/>
      <c r="S45"/>
    </row>
    <row r="46" spans="1:67" ht="16.5" customHeight="1" x14ac:dyDescent="0.25">
      <c r="E46" s="63"/>
      <c r="N46"/>
      <c r="O46"/>
      <c r="P46"/>
      <c r="Q46"/>
      <c r="R46"/>
      <c r="S46"/>
      <c r="AW46" s="320"/>
    </row>
    <row r="47" spans="1:67" x14ac:dyDescent="0.25">
      <c r="E47" s="63"/>
      <c r="L47"/>
      <c r="N47"/>
      <c r="O47"/>
      <c r="P47"/>
      <c r="Q47"/>
      <c r="R47"/>
      <c r="S47"/>
      <c r="AW47" s="320"/>
    </row>
    <row r="48" spans="1:67" x14ac:dyDescent="0.25">
      <c r="E48" s="63"/>
      <c r="H48" s="358" t="s">
        <v>104</v>
      </c>
      <c r="I48" s="360" t="s">
        <v>230</v>
      </c>
      <c r="J48" s="361" t="s">
        <v>231</v>
      </c>
      <c r="K48" s="175" t="s">
        <v>232</v>
      </c>
      <c r="L48"/>
      <c r="N48"/>
      <c r="O48"/>
      <c r="P48"/>
      <c r="Q48"/>
      <c r="R48"/>
      <c r="S48"/>
      <c r="U48" s="141"/>
      <c r="AW48" s="320"/>
      <c r="BO48" s="51" t="s">
        <v>285</v>
      </c>
    </row>
    <row r="49" spans="5:73" ht="18.75" x14ac:dyDescent="0.3">
      <c r="E49" s="63"/>
      <c r="F49" t="s">
        <v>30</v>
      </c>
      <c r="G49" t="str">
        <f ca="1">OFFSET(G5,J1,0)</f>
        <v>Sem 27</v>
      </c>
      <c r="H49" s="309">
        <f ca="1">OFFSET(H5,$J$1,0)</f>
        <v>61156.65</v>
      </c>
      <c r="I49" s="309">
        <f ca="1">IFERROR(OFFSET(I5,$J$1,0),"")</f>
        <v>71949</v>
      </c>
      <c r="J49" s="2285">
        <f ca="1">IFERROR(OFFSET(J5,$J$1,0),"")</f>
        <v>61579</v>
      </c>
      <c r="K49" s="1848">
        <f ca="1">IFERROR(OFFSET(K5,$J$1,0),"")</f>
        <v>0.16840156546874741</v>
      </c>
      <c r="L49"/>
      <c r="N49"/>
      <c r="O49"/>
      <c r="P49"/>
      <c r="Q49"/>
      <c r="R49"/>
      <c r="S49"/>
      <c r="AW49" s="320"/>
    </row>
    <row r="50" spans="5:73" x14ac:dyDescent="0.25">
      <c r="E50" s="63"/>
      <c r="I50" s="84">
        <f ca="1">OFFSET(I5,$J$1-1,0)</f>
        <v>51205</v>
      </c>
      <c r="L50"/>
      <c r="N50"/>
      <c r="O50"/>
      <c r="P50"/>
      <c r="Q50"/>
      <c r="R50"/>
      <c r="S50"/>
      <c r="AW50" s="320"/>
      <c r="BO50" s="400"/>
      <c r="BP50" s="2414">
        <v>2015</v>
      </c>
      <c r="BQ50" s="2414"/>
      <c r="BR50" s="493">
        <v>2016</v>
      </c>
      <c r="BS50" s="400"/>
      <c r="BT50" s="400"/>
    </row>
    <row r="51" spans="5:73" ht="22.5" customHeight="1" x14ac:dyDescent="0.25">
      <c r="E51" s="63"/>
      <c r="I51" s="1905">
        <f ca="1">IFERROR(I49/I50-1,"")</f>
        <v>0.40511668782345467</v>
      </c>
      <c r="L51"/>
      <c r="N51"/>
      <c r="O51"/>
      <c r="P51"/>
      <c r="Q51"/>
      <c r="R51"/>
      <c r="S51"/>
      <c r="AW51" s="320"/>
      <c r="BN51">
        <v>1</v>
      </c>
      <c r="BO51" s="399">
        <f ca="1">-BQ51</f>
        <v>-75963.839999999997</v>
      </c>
      <c r="BP51" s="401" t="str">
        <f ca="1">INDEX(G6:G40,MATCH(BQ51,H6:H40,0))</f>
        <v>Sem 10</v>
      </c>
      <c r="BQ51" s="402">
        <f ca="1">LARGE($N$6:$N$40,BN51)</f>
        <v>75963.839999999997</v>
      </c>
      <c r="BR51" s="403">
        <f>B.Semanal!A190</f>
        <v>74854</v>
      </c>
      <c r="BS51" s="404" t="str">
        <f>B.Semanal!A191</f>
        <v>Sem 30</v>
      </c>
    </row>
    <row r="52" spans="5:73" ht="22.5" customHeight="1" x14ac:dyDescent="0.25">
      <c r="E52" s="63"/>
      <c r="I52" s="1904" t="str">
        <f ca="1">IF(I51&lt;0,I51,"+"&amp;TEXT(I51,"0,0%"))</f>
        <v>+40,5%</v>
      </c>
      <c r="K52" s="255" t="str">
        <f ca="1">IF(K49&gt;0,"+ "&amp;TEXT(K49,"0,00%"),""&amp;TEXT(K49,"0,0%"))</f>
        <v>+ 16,84%</v>
      </c>
      <c r="L52"/>
      <c r="N52"/>
      <c r="O52"/>
      <c r="P52"/>
      <c r="Q52"/>
      <c r="R52"/>
      <c r="S52"/>
      <c r="AW52" s="320"/>
      <c r="BN52">
        <v>2</v>
      </c>
      <c r="BO52" s="399">
        <f ca="1">-BQ52</f>
        <v>-74952.600000000006</v>
      </c>
      <c r="BP52" s="401" t="str">
        <f ca="1">INDEX(G6:G40,MATCH(BQ52,H6:H40,0))</f>
        <v>Sem 6</v>
      </c>
      <c r="BQ52" s="402">
        <f ca="1">LARGE($N$6:$N$40,BN52)</f>
        <v>74952.600000000006</v>
      </c>
      <c r="BR52" s="403">
        <f>B.Semanal!B190</f>
        <v>74449</v>
      </c>
      <c r="BS52" s="404" t="str">
        <f>B.Semanal!B191</f>
        <v>Sem 8</v>
      </c>
    </row>
    <row r="53" spans="5:73" ht="22.5" customHeight="1" x14ac:dyDescent="0.25">
      <c r="E53" s="63"/>
      <c r="F53" s="261"/>
      <c r="G53" s="261"/>
      <c r="H53" s="261"/>
      <c r="I53" s="261"/>
      <c r="J53" s="261"/>
      <c r="K53" s="261"/>
      <c r="L53" s="261"/>
      <c r="N53"/>
      <c r="O53"/>
      <c r="P53"/>
      <c r="Q53"/>
      <c r="R53"/>
      <c r="S53"/>
      <c r="AW53" s="320"/>
      <c r="BN53">
        <v>3</v>
      </c>
      <c r="BO53" s="399">
        <f ca="1">-BQ53</f>
        <v>-74424.92</v>
      </c>
      <c r="BP53" s="401" t="str">
        <f ca="1">INDEX(G6:G40,MATCH(BQ53,H6:H40,0))</f>
        <v>Sem 21</v>
      </c>
      <c r="BQ53" s="402">
        <f ca="1">LARGE($N$6:$N$40,BN53)</f>
        <v>74424.92</v>
      </c>
      <c r="BR53" s="403">
        <f>B.Semanal!C190</f>
        <v>74064</v>
      </c>
      <c r="BS53" s="404" t="str">
        <f>B.Semanal!C191</f>
        <v>Sem 16</v>
      </c>
    </row>
    <row r="54" spans="5:73" ht="26.25" x14ac:dyDescent="0.25">
      <c r="E54" s="63"/>
      <c r="F54" s="261"/>
      <c r="G54" s="261"/>
      <c r="H54" s="1903"/>
      <c r="I54" s="261"/>
      <c r="J54" s="261" t="s">
        <v>387</v>
      </c>
      <c r="K54" s="1854">
        <f ca="1">IFERROR(K49,"")</f>
        <v>0.16840156546874741</v>
      </c>
      <c r="L54" s="261"/>
      <c r="N54"/>
      <c r="O54"/>
      <c r="P54"/>
      <c r="Q54"/>
      <c r="R54"/>
      <c r="S54"/>
      <c r="AW54" s="320"/>
    </row>
    <row r="55" spans="5:73" ht="23.25" x14ac:dyDescent="0.25">
      <c r="E55" s="63"/>
      <c r="F55" s="261"/>
      <c r="G55" s="261"/>
      <c r="H55" s="261"/>
      <c r="I55" s="261"/>
      <c r="J55" s="261" t="s">
        <v>386</v>
      </c>
      <c r="K55" s="1855">
        <f ca="1">IFERROR(I49/H49-1,"")</f>
        <v>0.17647058823529416</v>
      </c>
      <c r="L55" s="261"/>
      <c r="N55"/>
      <c r="O55"/>
      <c r="P55"/>
      <c r="Q55"/>
      <c r="R55"/>
      <c r="S55"/>
      <c r="AW55" s="320"/>
    </row>
    <row r="56" spans="5:73" x14ac:dyDescent="0.25">
      <c r="E56" s="63"/>
      <c r="L56"/>
      <c r="N56"/>
      <c r="O56"/>
      <c r="P56"/>
      <c r="Q56"/>
      <c r="R56"/>
      <c r="S56"/>
      <c r="AW56" s="320"/>
      <c r="BN56" s="105"/>
      <c r="BO56" s="170" t="s">
        <v>286</v>
      </c>
      <c r="BP56" s="105"/>
      <c r="BQ56" s="105"/>
      <c r="BR56" s="105"/>
      <c r="BS56" s="105"/>
      <c r="BT56" s="105"/>
    </row>
    <row r="57" spans="5:73" x14ac:dyDescent="0.25">
      <c r="E57" s="63"/>
      <c r="L57"/>
      <c r="N57"/>
      <c r="O57"/>
      <c r="P57"/>
      <c r="Q57"/>
      <c r="R57"/>
      <c r="S57"/>
      <c r="AW57" s="320"/>
      <c r="BN57" s="105"/>
      <c r="BO57" s="105"/>
      <c r="BP57" s="105"/>
      <c r="BQ57" s="105">
        <v>2015</v>
      </c>
      <c r="BR57" s="105">
        <v>2016</v>
      </c>
      <c r="BS57" s="105"/>
      <c r="BT57" s="1708">
        <f>B.Diario!C190</f>
        <v>11172.8</v>
      </c>
    </row>
    <row r="58" spans="5:73" x14ac:dyDescent="0.25">
      <c r="E58" s="63"/>
      <c r="L58"/>
      <c r="N58"/>
      <c r="O58"/>
      <c r="P58"/>
      <c r="Q58"/>
      <c r="R58"/>
      <c r="S58"/>
      <c r="AW58" s="320"/>
      <c r="BN58" s="105"/>
      <c r="BO58" s="105"/>
      <c r="BP58" s="1709">
        <f ca="1">BiDia.2015!A191</f>
        <v>42188</v>
      </c>
      <c r="BQ58" s="1710">
        <f ca="1">BiDia.2015!A190</f>
        <v>11122.78</v>
      </c>
      <c r="BR58" s="1710">
        <f>B.Diario!A190</f>
        <v>11283.5</v>
      </c>
      <c r="BS58" s="1711">
        <f>B.Diario!A191</f>
        <v>42498</v>
      </c>
      <c r="BT58" s="105"/>
      <c r="BU58" s="63"/>
    </row>
    <row r="59" spans="5:73" x14ac:dyDescent="0.25">
      <c r="E59" s="63"/>
      <c r="L59"/>
      <c r="N59"/>
      <c r="O59"/>
      <c r="P59"/>
      <c r="Q59"/>
      <c r="R59"/>
      <c r="S59"/>
      <c r="AW59" s="320"/>
      <c r="BN59" s="105"/>
      <c r="BO59" s="105"/>
      <c r="BP59" s="1709">
        <f ca="1">BiDia.2015!B191</f>
        <v>42214</v>
      </c>
      <c r="BQ59" s="1710">
        <f ca="1">BiDia.2015!B190</f>
        <v>11101.98</v>
      </c>
      <c r="BR59" s="1710">
        <f>B.Diario!B190</f>
        <v>11213.3</v>
      </c>
      <c r="BS59" s="1711">
        <f>B.Diario!B191</f>
        <v>42551</v>
      </c>
      <c r="BT59" s="105"/>
    </row>
    <row r="60" spans="5:73" x14ac:dyDescent="0.25">
      <c r="E60" s="63"/>
      <c r="L60"/>
      <c r="N60"/>
      <c r="O60"/>
      <c r="P60"/>
      <c r="Q60"/>
      <c r="R60"/>
      <c r="S60"/>
      <c r="AW60" s="320"/>
      <c r="BN60" s="105"/>
      <c r="BO60" s="105"/>
      <c r="BP60" s="1709">
        <f ca="1">BiDia.2015!C191</f>
        <v>42220</v>
      </c>
      <c r="BQ60" s="1710">
        <f ca="1">BiDia.2015!C190</f>
        <v>11034.26</v>
      </c>
      <c r="BR60" s="1710">
        <f>B.Diario!C190</f>
        <v>11172.8</v>
      </c>
      <c r="BS60" s="1711">
        <f>B.Diario!C191</f>
        <v>42497</v>
      </c>
      <c r="BT60" s="105"/>
    </row>
    <row r="61" spans="5:73" x14ac:dyDescent="0.25">
      <c r="E61" s="63"/>
      <c r="L61"/>
      <c r="M61" s="298"/>
      <c r="N61"/>
      <c r="O61"/>
      <c r="P61"/>
      <c r="Q61"/>
      <c r="R61"/>
      <c r="S61"/>
      <c r="AC61" t="s">
        <v>8</v>
      </c>
      <c r="AD61">
        <f>AD59+1</f>
        <v>1</v>
      </c>
      <c r="AW61" s="320"/>
      <c r="BN61" s="105"/>
      <c r="BO61" s="105"/>
      <c r="BT61" s="105"/>
    </row>
    <row r="62" spans="5:73" x14ac:dyDescent="0.25">
      <c r="E62" s="63"/>
      <c r="L62"/>
      <c r="M62" s="298"/>
      <c r="Q62"/>
      <c r="R62"/>
      <c r="S62"/>
      <c r="AC62" t="s">
        <v>10</v>
      </c>
      <c r="AD62">
        <f>AD61+1</f>
        <v>2</v>
      </c>
      <c r="AV62" s="320"/>
      <c r="AW62" s="320"/>
      <c r="BQ62" s="61"/>
      <c r="BR62" s="61"/>
    </row>
    <row r="63" spans="5:73" x14ac:dyDescent="0.25">
      <c r="L63"/>
      <c r="AC63" t="s">
        <v>11</v>
      </c>
      <c r="AD63">
        <f>AD62+1</f>
        <v>3</v>
      </c>
      <c r="AV63" s="320"/>
      <c r="AW63" s="320"/>
      <c r="BQ63" s="61"/>
      <c r="BR63" s="61"/>
    </row>
    <row r="64" spans="5:73" x14ac:dyDescent="0.25">
      <c r="N64"/>
      <c r="O64"/>
      <c r="P64"/>
      <c r="AC64" s="62" t="s">
        <v>179</v>
      </c>
      <c r="AD64">
        <f>AD63+1</f>
        <v>4</v>
      </c>
      <c r="AV64" s="320"/>
      <c r="AW64" s="320"/>
    </row>
    <row r="65" spans="2:75" x14ac:dyDescent="0.25">
      <c r="N65"/>
      <c r="O65"/>
      <c r="P65"/>
      <c r="AC65" s="62" t="s">
        <v>16</v>
      </c>
      <c r="AD65">
        <f>AD64+1</f>
        <v>5</v>
      </c>
      <c r="AV65" s="320"/>
      <c r="AW65" s="320"/>
    </row>
    <row r="66" spans="2:75" x14ac:dyDescent="0.25">
      <c r="N66"/>
      <c r="O66"/>
      <c r="P66"/>
      <c r="AV66" s="320"/>
      <c r="AW66" s="320"/>
    </row>
    <row r="67" spans="2:75" x14ac:dyDescent="0.25">
      <c r="N67"/>
      <c r="O67"/>
      <c r="P67"/>
    </row>
    <row r="68" spans="2:75" x14ac:dyDescent="0.25">
      <c r="N68"/>
      <c r="O68"/>
      <c r="P68"/>
    </row>
    <row r="69" spans="2:75" x14ac:dyDescent="0.25">
      <c r="N69"/>
      <c r="O69"/>
      <c r="P69"/>
      <c r="BP69" s="815"/>
      <c r="BS69" s="400"/>
    </row>
    <row r="70" spans="2:75" s="261" customFormat="1" ht="21" x14ac:dyDescent="0.25">
      <c r="B70" s="487"/>
      <c r="C70" s="487"/>
      <c r="F70"/>
      <c r="G70"/>
      <c r="H70"/>
      <c r="I70"/>
      <c r="J70"/>
      <c r="K70"/>
      <c r="L70" s="174"/>
      <c r="Q70" s="503"/>
      <c r="R70" s="503"/>
      <c r="S70" s="503"/>
      <c r="BP70" s="1856" t="str">
        <f t="shared" ref="BP70:BQ72" ca="1" si="22">IF($N$1=1,BP51,BP65)</f>
        <v>Sem 10</v>
      </c>
      <c r="BQ70" s="1857">
        <f t="shared" ca="1" si="22"/>
        <v>75963.839999999997</v>
      </c>
      <c r="BR70" s="1858">
        <f ca="1">IF(BQ70="","",-BQ70)</f>
        <v>-75963.839999999997</v>
      </c>
      <c r="BS70" s="1859">
        <f>BT70</f>
        <v>74854</v>
      </c>
      <c r="BT70" s="1860">
        <f t="shared" ref="BT70:BU72" si="23">IF($N$1=1,BR51,BR65)</f>
        <v>74854</v>
      </c>
      <c r="BU70" s="1861" t="str">
        <f t="shared" si="23"/>
        <v>Sem 30</v>
      </c>
      <c r="BV70" s="1862">
        <f ca="1">BT70/BQ70-1</f>
        <v>-1.4610109230918211E-2</v>
      </c>
      <c r="BW70" s="1917">
        <f ca="1">BV70</f>
        <v>-1.4610109230918211E-2</v>
      </c>
    </row>
    <row r="71" spans="2:75" s="261" customFormat="1" ht="21" x14ac:dyDescent="0.25">
      <c r="B71" s="487"/>
      <c r="C71" s="487"/>
      <c r="F71"/>
      <c r="G71"/>
      <c r="H71"/>
      <c r="I71"/>
      <c r="J71"/>
      <c r="K71"/>
      <c r="L71" s="174"/>
      <c r="Q71" s="503"/>
      <c r="R71" s="503"/>
      <c r="S71" s="503"/>
      <c r="BP71" s="1718" t="str">
        <f t="shared" ca="1" si="22"/>
        <v>Sem 6</v>
      </c>
      <c r="BQ71" s="1719">
        <f t="shared" ca="1" si="22"/>
        <v>74952.600000000006</v>
      </c>
      <c r="BR71" s="1722">
        <f ca="1">IF(BQ71="","",-BQ71)</f>
        <v>-74952.600000000006</v>
      </c>
      <c r="BS71" s="1723">
        <f>BT71</f>
        <v>74449</v>
      </c>
      <c r="BT71" s="1720">
        <f t="shared" si="23"/>
        <v>74449</v>
      </c>
      <c r="BU71" s="1721" t="str">
        <f t="shared" si="23"/>
        <v>Sem 8</v>
      </c>
      <c r="BV71" s="816">
        <f ca="1">BT71/BQ71-1</f>
        <v>-6.718913019695183E-3</v>
      </c>
      <c r="BW71" s="1917">
        <f ca="1">BV71</f>
        <v>-6.718913019695183E-3</v>
      </c>
    </row>
    <row r="72" spans="2:75" s="261" customFormat="1" ht="21" x14ac:dyDescent="0.25">
      <c r="B72" s="487"/>
      <c r="C72" s="487"/>
      <c r="F72"/>
      <c r="G72"/>
      <c r="H72"/>
      <c r="I72"/>
      <c r="J72"/>
      <c r="K72"/>
      <c r="L72" s="174"/>
      <c r="Q72" s="503"/>
      <c r="R72" s="503"/>
      <c r="S72" s="503"/>
      <c r="BP72" s="1718" t="str">
        <f t="shared" ca="1" si="22"/>
        <v>Sem 21</v>
      </c>
      <c r="BQ72" s="1719">
        <f t="shared" ca="1" si="22"/>
        <v>74424.92</v>
      </c>
      <c r="BR72" s="1724">
        <f ca="1">IF(BQ72="","",-BQ72)</f>
        <v>-74424.92</v>
      </c>
      <c r="BS72" s="1725">
        <f>BT72</f>
        <v>74064</v>
      </c>
      <c r="BT72" s="1720">
        <f t="shared" si="23"/>
        <v>74064</v>
      </c>
      <c r="BU72" s="1721" t="str">
        <f t="shared" si="23"/>
        <v>Sem 16</v>
      </c>
      <c r="BV72" s="816">
        <f ca="1">BT72/BQ72-1</f>
        <v>-4.8494509634675609E-3</v>
      </c>
      <c r="BW72" s="1917">
        <f ca="1">BV72</f>
        <v>-4.8494509634675609E-3</v>
      </c>
    </row>
    <row r="73" spans="2:75" x14ac:dyDescent="0.25">
      <c r="N73"/>
      <c r="O73"/>
      <c r="P73"/>
      <c r="BP73" s="239"/>
    </row>
    <row r="74" spans="2:75" x14ac:dyDescent="0.25">
      <c r="N74"/>
      <c r="O74"/>
      <c r="P74"/>
    </row>
    <row r="75" spans="2:75" ht="21" x14ac:dyDescent="0.25">
      <c r="N75"/>
      <c r="O75"/>
      <c r="P75"/>
      <c r="BP75" s="1856">
        <f t="shared" ref="BP75:BQ77" ca="1" si="24">BP58</f>
        <v>42188</v>
      </c>
      <c r="BQ75" s="1857">
        <f t="shared" ca="1" si="24"/>
        <v>11122.78</v>
      </c>
      <c r="BR75" s="1858">
        <f ca="1">IF(BQ75="","",-BQ75)</f>
        <v>-11122.78</v>
      </c>
      <c r="BS75" s="1859">
        <f>BT75</f>
        <v>11283.5</v>
      </c>
      <c r="BT75" s="1860">
        <f t="shared" ref="BT75:BU77" si="25">BR58</f>
        <v>11283.5</v>
      </c>
      <c r="BU75" s="1861">
        <f t="shared" si="25"/>
        <v>42498</v>
      </c>
      <c r="BV75" s="1862">
        <f ca="1">BT75/BQ75-1</f>
        <v>1.4449625003820854E-2</v>
      </c>
      <c r="BW75" s="1918">
        <f ca="1">BV75</f>
        <v>1.4449625003820854E-2</v>
      </c>
    </row>
    <row r="76" spans="2:75" ht="21" x14ac:dyDescent="0.25">
      <c r="N76"/>
      <c r="O76"/>
      <c r="P76"/>
      <c r="BP76" s="1718">
        <f t="shared" ca="1" si="24"/>
        <v>42214</v>
      </c>
      <c r="BQ76" s="1719">
        <f t="shared" ca="1" si="24"/>
        <v>11101.98</v>
      </c>
      <c r="BR76" s="1722">
        <f ca="1">IF(BQ76="","",-BQ76)</f>
        <v>-11101.98</v>
      </c>
      <c r="BS76" s="1723">
        <f>BT76</f>
        <v>11213.3</v>
      </c>
      <c r="BT76" s="1720">
        <f t="shared" si="25"/>
        <v>11213.3</v>
      </c>
      <c r="BU76" s="1721">
        <f t="shared" si="25"/>
        <v>42551</v>
      </c>
      <c r="BV76" s="816">
        <f ca="1">BT76/BQ76-1</f>
        <v>1.0027040221654238E-2</v>
      </c>
      <c r="BW76" s="1919">
        <f ca="1">BV76</f>
        <v>1.0027040221654238E-2</v>
      </c>
    </row>
    <row r="77" spans="2:75" ht="21" x14ac:dyDescent="0.25">
      <c r="N77"/>
      <c r="O77"/>
      <c r="P77"/>
      <c r="BP77" s="1718">
        <f t="shared" ca="1" si="24"/>
        <v>42220</v>
      </c>
      <c r="BQ77" s="1719">
        <f t="shared" ca="1" si="24"/>
        <v>11034.26</v>
      </c>
      <c r="BR77" s="1724">
        <f ca="1">IF(BQ77="","",-BQ77)</f>
        <v>-11034.26</v>
      </c>
      <c r="BS77" s="1725">
        <f>BT77</f>
        <v>11172.8</v>
      </c>
      <c r="BT77" s="1720">
        <f t="shared" si="25"/>
        <v>11172.8</v>
      </c>
      <c r="BU77" s="1721">
        <f t="shared" si="25"/>
        <v>42497</v>
      </c>
      <c r="BV77" s="816">
        <f ca="1">BT77/BQ77-1</f>
        <v>1.2555440962964459E-2</v>
      </c>
      <c r="BW77" s="1919">
        <f ca="1">BV77</f>
        <v>1.2555440962964459E-2</v>
      </c>
    </row>
    <row r="78" spans="2:75" x14ac:dyDescent="0.25">
      <c r="N78"/>
      <c r="O78"/>
      <c r="P78"/>
    </row>
    <row r="79" spans="2:75" x14ac:dyDescent="0.25">
      <c r="N79"/>
      <c r="O79"/>
      <c r="P79"/>
    </row>
    <row r="80" spans="2:75" x14ac:dyDescent="0.25">
      <c r="N80"/>
      <c r="O80"/>
      <c r="P80"/>
    </row>
  </sheetData>
  <sortState ref="AC8:AC78">
    <sortCondition ref="AC8"/>
  </sortState>
  <mergeCells count="5">
    <mergeCell ref="AM16:AN16"/>
    <mergeCell ref="AM17:AN17"/>
    <mergeCell ref="BP50:BQ50"/>
    <mergeCell ref="X7:Y7"/>
    <mergeCell ref="AW2:BD2"/>
  </mergeCells>
  <conditionalFormatting sqref="AN19">
    <cfRule type="iconSet" priority="35">
      <iconSet iconSet="3Arrows" showValue="0">
        <cfvo type="percent" val="0"/>
        <cfvo type="num" val="0"/>
        <cfvo type="num" val="0.8" gte="0"/>
      </iconSet>
    </cfRule>
  </conditionalFormatting>
  <conditionalFormatting sqref="BO51:BO53">
    <cfRule type="dataBar" priority="30">
      <dataBar showValue="0">
        <cfvo type="min"/>
        <cfvo type="max"/>
        <color theme="8" tint="-0.249977111117893"/>
      </dataBar>
      <extLst>
        <ext xmlns:x14="http://schemas.microsoft.com/office/spreadsheetml/2009/9/main" uri="{B025F937-C7B1-47D3-B67F-A62EFF666E3E}">
          <x14:id>{2A56C4EB-468B-4AD1-9740-6764A1A054E1}</x14:id>
        </ext>
      </extLst>
    </cfRule>
  </conditionalFormatting>
  <conditionalFormatting sqref="AP20">
    <cfRule type="expression" dxfId="28" priority="29">
      <formula>$AO$19&lt;0</formula>
    </cfRule>
  </conditionalFormatting>
  <conditionalFormatting sqref="BR70:BR72">
    <cfRule type="dataBar" priority="25">
      <dataBar showValue="0">
        <cfvo type="min"/>
        <cfvo type="max"/>
        <color theme="8" tint="-0.249977111117893"/>
      </dataBar>
      <extLst>
        <ext xmlns:x14="http://schemas.microsoft.com/office/spreadsheetml/2009/9/main" uri="{B025F937-C7B1-47D3-B67F-A62EFF666E3E}">
          <x14:id>{6C8F22AA-7C9A-414C-90EF-2B289636C324}</x14:id>
        </ext>
      </extLst>
    </cfRule>
  </conditionalFormatting>
  <conditionalFormatting sqref="BS70:BS72">
    <cfRule type="dataBar" priority="24">
      <dataBar showValue="0">
        <cfvo type="min"/>
        <cfvo type="max"/>
        <color theme="8" tint="-0.249977111117893"/>
      </dataBar>
      <extLst>
        <ext xmlns:x14="http://schemas.microsoft.com/office/spreadsheetml/2009/9/main" uri="{B025F937-C7B1-47D3-B67F-A62EFF666E3E}">
          <x14:id>{ECC38B4B-AEBC-4E61-95AD-744707FCAB53}</x14:id>
        </ext>
      </extLst>
    </cfRule>
  </conditionalFormatting>
  <conditionalFormatting sqref="AP24">
    <cfRule type="expression" dxfId="27" priority="19">
      <formula>$AO$24&lt;0</formula>
    </cfRule>
  </conditionalFormatting>
  <conditionalFormatting sqref="BR75:BR77">
    <cfRule type="dataBar" priority="17">
      <dataBar showValue="0">
        <cfvo type="min"/>
        <cfvo type="max"/>
        <color theme="8" tint="-0.249977111117893"/>
      </dataBar>
      <extLst>
        <ext xmlns:x14="http://schemas.microsoft.com/office/spreadsheetml/2009/9/main" uri="{B025F937-C7B1-47D3-B67F-A62EFF666E3E}">
          <x14:id>{1F48C349-D2AB-4F67-B911-54B2DD33958C}</x14:id>
        </ext>
      </extLst>
    </cfRule>
  </conditionalFormatting>
  <conditionalFormatting sqref="BS75:BS77">
    <cfRule type="dataBar" priority="16">
      <dataBar showValue="0">
        <cfvo type="min"/>
        <cfvo type="max"/>
        <color theme="8" tint="-0.249977111117893"/>
      </dataBar>
      <extLst>
        <ext xmlns:x14="http://schemas.microsoft.com/office/spreadsheetml/2009/9/main" uri="{B025F937-C7B1-47D3-B67F-A62EFF666E3E}">
          <x14:id>{FB8981EB-97C2-4907-ABA7-776CBD6F1093}</x14:id>
        </ext>
      </extLst>
    </cfRule>
  </conditionalFormatting>
  <conditionalFormatting sqref="K54">
    <cfRule type="cellIs" dxfId="26" priority="13" operator="lessThan">
      <formula>0</formula>
    </cfRule>
  </conditionalFormatting>
  <conditionalFormatting sqref="K55">
    <cfRule type="cellIs" dxfId="25" priority="9" operator="lessThan">
      <formula>0</formula>
    </cfRule>
  </conditionalFormatting>
  <conditionalFormatting sqref="AS9">
    <cfRule type="cellIs" dxfId="24" priority="8" operator="lessThan">
      <formula>0</formula>
    </cfRule>
  </conditionalFormatting>
  <conditionalFormatting sqref="AT9">
    <cfRule type="cellIs" dxfId="23" priority="7" operator="greaterThan">
      <formula>1</formula>
    </cfRule>
  </conditionalFormatting>
  <conditionalFormatting sqref="AV24">
    <cfRule type="cellIs" dxfId="22" priority="5" operator="equal">
      <formula>0</formula>
    </cfRule>
    <cfRule type="cellIs" dxfId="21" priority="6" operator="lessThan">
      <formula>0</formula>
    </cfRule>
  </conditionalFormatting>
  <conditionalFormatting sqref="AV20">
    <cfRule type="cellIs" dxfId="20" priority="3" operator="equal">
      <formula>0</formula>
    </cfRule>
    <cfRule type="cellIs" dxfId="19" priority="4" operator="lessThan">
      <formula>0</formula>
    </cfRule>
  </conditionalFormatting>
  <dataValidations count="1">
    <dataValidation type="whole" operator="equal" allowBlank="1" showInputMessage="1" showErrorMessage="1" sqref="N1">
      <formula1>1</formula1>
    </dataValidation>
  </dataValidations>
  <pageMargins left="0.511811024" right="0.511811024" top="0.78740157499999996" bottom="0.78740157499999996" header="0.31496062000000002" footer="0.31496062000000002"/>
  <pageSetup orientation="portrait" r:id="rId1"/>
  <ignoredErrors>
    <ignoredError sqref="Y17 I11" formula="1"/>
    <ignoredError sqref="I12:I1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1394" r:id="rId4" name="Spinner 2">
              <controlPr defaultSize="0" autoPict="0">
                <anchor moveWithCells="1" sizeWithCells="1">
                  <from>
                    <xdr:col>10</xdr:col>
                    <xdr:colOff>85725</xdr:colOff>
                    <xdr:row>0</xdr:row>
                    <xdr:rowOff>200025</xdr:rowOff>
                  </from>
                  <to>
                    <xdr:col>10</xdr:col>
                    <xdr:colOff>228600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A56C4EB-468B-4AD1-9740-6764A1A054E1}">
            <x14:dataBar minLength="0" maxLength="100" gradient="0">
              <x14:cfvo type="autoMin"/>
              <x14:cfvo type="autoMax"/>
              <x14:negativeFillColor theme="8" tint="-0.499984740745262"/>
              <x14:axisColor rgb="FF000000"/>
            </x14:dataBar>
          </x14:cfRule>
          <xm:sqref>BO51:BO53</xm:sqref>
        </x14:conditionalFormatting>
        <x14:conditionalFormatting xmlns:xm="http://schemas.microsoft.com/office/excel/2006/main">
          <x14:cfRule type="dataBar" id="{6C8F22AA-7C9A-414C-90EF-2B289636C324}">
            <x14:dataBar minLength="0" maxLength="100" gradient="0">
              <x14:cfvo type="autoMin"/>
              <x14:cfvo type="autoMax"/>
              <x14:negativeFillColor theme="8" tint="-0.499984740745262"/>
              <x14:axisColor rgb="FF000000"/>
            </x14:dataBar>
          </x14:cfRule>
          <xm:sqref>BR70:BR72</xm:sqref>
        </x14:conditionalFormatting>
        <x14:conditionalFormatting xmlns:xm="http://schemas.microsoft.com/office/excel/2006/main">
          <x14:cfRule type="dataBar" id="{ECC38B4B-AEBC-4E61-95AD-744707FCAB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BS70:BS72</xm:sqref>
        </x14:conditionalFormatting>
        <x14:conditionalFormatting xmlns:xm="http://schemas.microsoft.com/office/excel/2006/main">
          <x14:cfRule type="dataBar" id="{1F48C349-D2AB-4F67-B911-54B2DD33958C}">
            <x14:dataBar minLength="0" maxLength="100" gradient="0">
              <x14:cfvo type="autoMin"/>
              <x14:cfvo type="autoMax"/>
              <x14:negativeFillColor theme="8" tint="-0.499984740745262"/>
              <x14:axisColor rgb="FF000000"/>
            </x14:dataBar>
          </x14:cfRule>
          <xm:sqref>BR75:BR77</xm:sqref>
        </x14:conditionalFormatting>
        <x14:conditionalFormatting xmlns:xm="http://schemas.microsoft.com/office/excel/2006/main">
          <x14:cfRule type="dataBar" id="{FB8981EB-97C2-4907-ABA7-776CBD6F10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BS75:BS77</xm:sqref>
        </x14:conditionalFormatting>
        <x14:conditionalFormatting xmlns:xm="http://schemas.microsoft.com/office/excel/2006/main">
          <x14:cfRule type="iconSet" priority="18" id="{21649553-EF4B-4307-AE62-CE284445F4F8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BW70:BW72</xm:sqref>
        </x14:conditionalFormatting>
        <x14:conditionalFormatting xmlns:xm="http://schemas.microsoft.com/office/excel/2006/main">
          <x14:cfRule type="iconSet" priority="15" id="{6365BD1E-7EA7-4319-AB16-091F2F401A20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BW75:BW77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1">
    <tabColor theme="4" tint="-0.499984740745262"/>
    <pageSetUpPr autoPageBreaks="0"/>
  </sheetPr>
  <dimension ref="A1:AH60"/>
  <sheetViews>
    <sheetView showGridLines="0" showRowColHeaders="0" topLeftCell="C1" zoomScale="70" zoomScaleNormal="70" workbookViewId="0">
      <pane ySplit="2" topLeftCell="A3" activePane="bottomLeft" state="frozen"/>
      <selection activeCell="C1" sqref="C1"/>
      <selection pane="bottomLeft" activeCell="D3" sqref="D3:J3"/>
    </sheetView>
  </sheetViews>
  <sheetFormatPr defaultColWidth="9" defaultRowHeight="15.75" x14ac:dyDescent="0.25"/>
  <cols>
    <col min="1" max="1" width="2.875" hidden="1" customWidth="1"/>
    <col min="2" max="2" width="1.75" hidden="1" customWidth="1"/>
    <col min="3" max="3" width="0.625" style="786" customWidth="1"/>
    <col min="4" max="4" width="6.5" style="312" customWidth="1"/>
    <col min="5" max="5" width="5.5" style="312" customWidth="1"/>
    <col min="6" max="6" width="5.375" style="312" customWidth="1"/>
    <col min="7" max="7" width="3.25" style="312" customWidth="1"/>
    <col min="8" max="8" width="4.25" style="312" customWidth="1"/>
    <col min="9" max="9" width="3.125" style="312" customWidth="1"/>
    <col min="10" max="10" width="1.625" style="312" customWidth="1"/>
    <col min="11" max="11" width="0.625" style="786" customWidth="1"/>
    <col min="12" max="12" width="2.625" customWidth="1"/>
    <col min="13" max="13" width="8" customWidth="1"/>
    <col min="14" max="14" width="16" customWidth="1"/>
    <col min="15" max="15" width="3.25" customWidth="1"/>
    <col min="16" max="16" width="10" customWidth="1"/>
    <col min="17" max="17" width="11.25" customWidth="1"/>
    <col min="18" max="18" width="19.5" customWidth="1"/>
    <col min="19" max="19" width="10" customWidth="1"/>
    <col min="20" max="20" width="9.5" customWidth="1"/>
    <col min="21" max="21" width="18" customWidth="1"/>
    <col min="22" max="22" width="1" customWidth="1"/>
    <col min="23" max="23" width="10" customWidth="1"/>
    <col min="24" max="24" width="11.125" bestFit="1" customWidth="1"/>
    <col min="25" max="25" width="7.875" customWidth="1"/>
    <col min="26" max="26" width="2.25" customWidth="1"/>
    <col min="27" max="27" width="10.25" customWidth="1"/>
    <col min="28" max="28" width="8.625" bestFit="1" customWidth="1"/>
    <col min="29" max="29" width="9" customWidth="1"/>
    <col min="30" max="30" width="12.625" customWidth="1"/>
    <col min="31" max="31" width="13.375" customWidth="1"/>
  </cols>
  <sheetData>
    <row r="1" spans="1:34" s="98" customFormat="1" ht="18" customHeight="1" x14ac:dyDescent="0.35">
      <c r="A1" s="144"/>
      <c r="B1" s="144"/>
      <c r="C1" s="817"/>
      <c r="D1" s="2424" t="str">
        <f>"Avance  2016"</f>
        <v>Avance  2016</v>
      </c>
      <c r="E1" s="2424"/>
      <c r="F1" s="2424"/>
      <c r="G1" s="2424"/>
      <c r="H1" s="2424"/>
      <c r="I1" s="2424"/>
      <c r="J1" s="2424"/>
      <c r="K1" s="786"/>
      <c r="L1" s="790"/>
      <c r="M1" s="790"/>
      <c r="Y1"/>
      <c r="Z1"/>
      <c r="AA1" s="788"/>
    </row>
    <row r="2" spans="1:34" s="98" customFormat="1" ht="41.25" customHeight="1" x14ac:dyDescent="0.25">
      <c r="C2" s="786"/>
      <c r="D2" s="2425" t="str">
        <f>INDEX(B.Grafico.R!M1:M4,B.Grafico.R!N1)</f>
        <v>Semanal</v>
      </c>
      <c r="E2" s="2425"/>
      <c r="F2" s="2425"/>
      <c r="G2" s="2425"/>
      <c r="H2" s="2425"/>
      <c r="I2" s="2425"/>
      <c r="J2" s="2425"/>
      <c r="K2" s="786"/>
      <c r="L2" s="790"/>
      <c r="M2" s="790"/>
      <c r="Y2"/>
      <c r="Z2"/>
      <c r="AA2" s="789"/>
    </row>
    <row r="3" spans="1:34" ht="18.75" x14ac:dyDescent="0.3">
      <c r="D3" s="2426"/>
      <c r="E3" s="2426"/>
      <c r="F3" s="2426"/>
      <c r="G3" s="2426"/>
      <c r="H3" s="2426"/>
      <c r="I3" s="2426"/>
      <c r="J3" s="2426"/>
    </row>
    <row r="4" spans="1:34" ht="18.75" customHeight="1" x14ac:dyDescent="0.25">
      <c r="D4" s="2428" t="s">
        <v>244</v>
      </c>
      <c r="E4" s="2429"/>
      <c r="F4" s="2429"/>
      <c r="G4" s="2429"/>
      <c r="H4" s="2429"/>
      <c r="I4" s="2429"/>
      <c r="J4" s="2430"/>
    </row>
    <row r="5" spans="1:34" x14ac:dyDescent="0.25">
      <c r="D5" s="2431"/>
      <c r="E5" s="2432"/>
      <c r="F5" s="2432"/>
      <c r="G5" s="2432"/>
      <c r="H5" s="2432"/>
      <c r="I5" s="2432"/>
      <c r="J5" s="2433"/>
    </row>
    <row r="6" spans="1:34" x14ac:dyDescent="0.25">
      <c r="D6" s="2427">
        <f>MIN(B.Diario!D2:HR2)</f>
        <v>42471</v>
      </c>
      <c r="E6" s="2427"/>
      <c r="F6" s="1916" t="s">
        <v>288</v>
      </c>
      <c r="G6" s="2427">
        <f>MAX(B.Diario!D2:HR2)</f>
        <v>42680</v>
      </c>
      <c r="H6" s="2427"/>
      <c r="I6" s="2427"/>
      <c r="J6" s="2427"/>
    </row>
    <row r="7" spans="1:34" x14ac:dyDescent="0.25">
      <c r="D7" s="2427"/>
      <c r="E7" s="2427"/>
      <c r="G7" s="2427"/>
      <c r="H7" s="2427"/>
      <c r="I7" s="2427"/>
      <c r="J7" s="2427"/>
    </row>
    <row r="8" spans="1:34" ht="21" customHeight="1" x14ac:dyDescent="0.25"/>
    <row r="9" spans="1:34" ht="20.25" customHeight="1" x14ac:dyDescent="0.35">
      <c r="A9">
        <f>B.Grafico.R!E2</f>
        <v>1</v>
      </c>
      <c r="D9" s="316" t="s">
        <v>381</v>
      </c>
      <c r="E9" s="317"/>
      <c r="F9" s="317"/>
      <c r="G9" s="317"/>
      <c r="H9" s="317"/>
      <c r="I9" s="317"/>
      <c r="J9" s="317"/>
      <c r="AA9" s="1928"/>
      <c r="AB9" s="1927"/>
    </row>
    <row r="10" spans="1:34" ht="27" customHeight="1" x14ac:dyDescent="0.25">
      <c r="A10" s="105">
        <f>B.Grafico.R!U8</f>
        <v>1</v>
      </c>
      <c r="B10" t="str">
        <f>IF(A10=B.Grafico.R!$E$2,"x","")</f>
        <v>x</v>
      </c>
      <c r="D10" s="2333" t="s">
        <v>416</v>
      </c>
    </row>
    <row r="11" spans="1:34" ht="24" customHeight="1" x14ac:dyDescent="0.25">
      <c r="A11" s="105">
        <f>B.Grafico.R!U9</f>
        <v>2</v>
      </c>
      <c r="B11" t="str">
        <f>IF(A11=B.Grafico.R!$E$2,"x","")</f>
        <v/>
      </c>
      <c r="D11" s="2333" t="s">
        <v>452</v>
      </c>
    </row>
    <row r="12" spans="1:34" ht="24" customHeight="1" x14ac:dyDescent="0.25">
      <c r="A12" s="105">
        <f>B.Grafico.R!U10</f>
        <v>3</v>
      </c>
      <c r="B12" t="str">
        <f>IF(A12=B.Grafico.R!$E$2,"x","")</f>
        <v/>
      </c>
      <c r="D12" s="2333" t="s">
        <v>424</v>
      </c>
    </row>
    <row r="13" spans="1:34" ht="21" customHeight="1" x14ac:dyDescent="0.25">
      <c r="A13" s="105">
        <f>B.Grafico.R!U11</f>
        <v>4</v>
      </c>
      <c r="B13" t="str">
        <f>IF(A13=B.Grafico.R!$E$2,"x","")</f>
        <v/>
      </c>
      <c r="D13" s="2333" t="s">
        <v>453</v>
      </c>
      <c r="W13" s="84"/>
    </row>
    <row r="14" spans="1:34" ht="21" customHeight="1" x14ac:dyDescent="0.25">
      <c r="A14" s="105">
        <f>B.Grafico.R!U12</f>
        <v>5</v>
      </c>
      <c r="B14" t="str">
        <f>IF(A14=B.Grafico.R!$E$2,"x","")</f>
        <v/>
      </c>
      <c r="D14" s="2333" t="s">
        <v>433</v>
      </c>
    </row>
    <row r="15" spans="1:34" ht="21" customHeight="1" x14ac:dyDescent="0.25">
      <c r="A15" s="105">
        <f>B.Grafico.R!U13</f>
        <v>6</v>
      </c>
      <c r="B15" t="str">
        <f>IF(A15=B.Grafico.R!$E$2,"x","")</f>
        <v/>
      </c>
      <c r="D15" s="2333" t="s">
        <v>434</v>
      </c>
      <c r="AD15" s="50"/>
      <c r="AE15" s="50"/>
      <c r="AF15" s="50"/>
      <c r="AG15" s="50"/>
      <c r="AH15" s="50"/>
    </row>
    <row r="16" spans="1:34" ht="21" customHeight="1" x14ac:dyDescent="0.25">
      <c r="A16" s="105">
        <f>B.Grafico.R!U14</f>
        <v>7</v>
      </c>
      <c r="B16" t="str">
        <f>IF(A16=B.Grafico.R!$E$2,"x","")</f>
        <v/>
      </c>
      <c r="D16" s="2333" t="s">
        <v>454</v>
      </c>
      <c r="AD16" s="50"/>
      <c r="AE16" s="50"/>
      <c r="AF16" s="50"/>
      <c r="AG16" s="50"/>
      <c r="AH16" s="50"/>
    </row>
    <row r="17" spans="1:34" ht="21" customHeight="1" x14ac:dyDescent="0.25">
      <c r="A17" s="105">
        <f>B.Grafico.R!U15</f>
        <v>8</v>
      </c>
      <c r="B17" t="str">
        <f>IF(A17=B.Grafico.R!$E$2,"x","")</f>
        <v/>
      </c>
      <c r="D17" s="2333" t="s">
        <v>455</v>
      </c>
      <c r="AD17" s="144"/>
      <c r="AE17" s="50"/>
      <c r="AF17" s="50"/>
      <c r="AG17" s="50"/>
      <c r="AH17" s="50"/>
    </row>
    <row r="18" spans="1:34" ht="18.75" customHeight="1" x14ac:dyDescent="0.35">
      <c r="A18" s="1728">
        <f>B.Grafico.R!U16</f>
        <v>9</v>
      </c>
      <c r="B18" s="1729" t="str">
        <f>IF(A18=B.Grafico.R!$E$2,"x","")</f>
        <v/>
      </c>
      <c r="C18" s="1730"/>
      <c r="D18" s="2333" t="s">
        <v>456</v>
      </c>
      <c r="E18" s="1727"/>
      <c r="F18" s="1727"/>
      <c r="G18" s="1727"/>
      <c r="H18" s="1727"/>
      <c r="I18" s="1727"/>
      <c r="J18" s="1727"/>
      <c r="K18" s="1730"/>
      <c r="AA18" s="1928"/>
      <c r="AB18" s="1927"/>
      <c r="AD18" s="98"/>
    </row>
    <row r="19" spans="1:34" ht="21" customHeight="1" x14ac:dyDescent="0.25">
      <c r="A19" s="105">
        <f>B.Grafico.R!U17</f>
        <v>10</v>
      </c>
      <c r="B19" t="str">
        <f>IF(A19=B.Grafico.R!$E$2,"x","")</f>
        <v/>
      </c>
      <c r="D19" s="2333" t="s">
        <v>457</v>
      </c>
      <c r="AD19" s="98"/>
    </row>
    <row r="20" spans="1:34" s="1729" customFormat="1" ht="21" customHeight="1" x14ac:dyDescent="0.25">
      <c r="A20" s="105">
        <f>B.Grafico.R!U18</f>
        <v>0</v>
      </c>
      <c r="B20" t="str">
        <f>IF(A20=B.Grafico.R!$E$2,"x","")</f>
        <v/>
      </c>
      <c r="C20" s="786"/>
      <c r="D20" s="1727"/>
      <c r="E20" s="312"/>
      <c r="F20" s="312"/>
      <c r="G20" s="312"/>
      <c r="H20" s="312"/>
      <c r="I20" s="312"/>
      <c r="J20" s="312"/>
      <c r="K20" s="786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 s="1737"/>
    </row>
    <row r="21" spans="1:34" ht="21" customHeight="1" x14ac:dyDescent="0.25">
      <c r="A21" s="105">
        <f>B.Grafico.R!U19</f>
        <v>0</v>
      </c>
      <c r="B21" t="str">
        <f>IF(A21=B.Grafico.R!$E$2,"x","")</f>
        <v/>
      </c>
      <c r="D21" s="1727"/>
      <c r="AD21" s="98"/>
    </row>
    <row r="22" spans="1:34" ht="21" customHeight="1" x14ac:dyDescent="0.25">
      <c r="A22" s="105">
        <f>B.Grafico.R!U20</f>
        <v>0</v>
      </c>
      <c r="B22" t="str">
        <f>IF(A22=B.Grafico.R!$E$2,"x","")</f>
        <v/>
      </c>
      <c r="D22" s="1727"/>
      <c r="L22" s="50"/>
      <c r="AD22" s="98"/>
    </row>
    <row r="23" spans="1:34" ht="18.75" customHeight="1" x14ac:dyDescent="0.25">
      <c r="A23" s="105">
        <f>B.Grafico.R!U21</f>
        <v>0</v>
      </c>
      <c r="B23" t="str">
        <f>IF(A23=B.Grafico.R!$E$2,"x","")</f>
        <v/>
      </c>
      <c r="C23" s="817"/>
      <c r="D23" s="1727"/>
      <c r="K23" s="817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98"/>
    </row>
    <row r="24" spans="1:34" ht="9.75" customHeight="1" x14ac:dyDescent="0.25">
      <c r="C24" s="817"/>
      <c r="D24" s="1727"/>
      <c r="K24" s="817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98"/>
    </row>
    <row r="25" spans="1:34" ht="21" customHeight="1" x14ac:dyDescent="0.25">
      <c r="C25" s="817"/>
      <c r="D25" s="1727"/>
      <c r="K25" s="817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144"/>
      <c r="X25" s="144"/>
      <c r="Y25" s="144"/>
      <c r="Z25" s="144"/>
      <c r="AA25" s="144"/>
      <c r="AB25" s="144"/>
      <c r="AC25" s="144"/>
      <c r="AD25" s="98"/>
    </row>
    <row r="26" spans="1:34" ht="6" customHeight="1" x14ac:dyDescent="0.3">
      <c r="D26" s="1727"/>
      <c r="E26" s="323"/>
      <c r="F26" s="323"/>
      <c r="K26" s="817"/>
      <c r="M26" s="807"/>
      <c r="N26" s="50"/>
      <c r="O26" s="808"/>
      <c r="Q26" s="810"/>
      <c r="R26" s="808"/>
      <c r="S26" s="50"/>
      <c r="T26" s="807"/>
      <c r="U26" s="808"/>
      <c r="V26" s="50"/>
      <c r="W26" s="98"/>
      <c r="X26" s="98"/>
      <c r="Y26" s="98"/>
      <c r="Z26" s="98"/>
      <c r="AA26" s="98"/>
      <c r="AB26" s="98"/>
      <c r="AC26" s="98"/>
      <c r="AD26" s="98"/>
    </row>
    <row r="27" spans="1:34" ht="18.75" customHeight="1" x14ac:dyDescent="0.3">
      <c r="E27" s="323"/>
      <c r="F27" s="323"/>
      <c r="L27" s="1729"/>
      <c r="M27" s="807"/>
      <c r="N27" s="50"/>
      <c r="O27" s="808"/>
      <c r="Q27" s="810"/>
      <c r="R27" s="808"/>
      <c r="S27" s="50"/>
      <c r="T27" s="807"/>
      <c r="U27" s="808"/>
      <c r="V27" s="50"/>
      <c r="Z27" s="1846"/>
      <c r="AA27" s="1726"/>
      <c r="AB27" s="1923"/>
      <c r="AC27" s="98"/>
    </row>
    <row r="28" spans="1:34" ht="15.75" customHeight="1" x14ac:dyDescent="0.25">
      <c r="E28" s="323"/>
      <c r="F28" s="323"/>
      <c r="M28" s="1731"/>
      <c r="N28" s="1732"/>
      <c r="O28" s="1733"/>
      <c r="P28" s="1729"/>
      <c r="Q28" s="1734"/>
      <c r="R28" s="1735"/>
      <c r="S28" s="1736"/>
      <c r="T28" s="1734"/>
      <c r="U28" s="1733"/>
      <c r="V28" s="50"/>
      <c r="Z28" s="1846"/>
      <c r="AA28" s="1726"/>
      <c r="AB28" s="405"/>
      <c r="AC28" s="1737"/>
    </row>
    <row r="29" spans="1:34" ht="31.5" customHeight="1" x14ac:dyDescent="0.25">
      <c r="A29" s="313"/>
      <c r="B29" s="313"/>
      <c r="C29" s="1738"/>
      <c r="D29" s="1739"/>
      <c r="E29" s="1739"/>
      <c r="F29" s="1739"/>
      <c r="G29" s="1739"/>
      <c r="H29" s="1739"/>
      <c r="I29" s="1739"/>
      <c r="J29" s="1739"/>
      <c r="K29" s="1738"/>
      <c r="M29" s="2419"/>
      <c r="N29" s="2421"/>
      <c r="O29" s="2420"/>
      <c r="Q29" s="2422"/>
      <c r="R29" s="2423"/>
      <c r="S29" s="236"/>
      <c r="T29" s="2419"/>
      <c r="U29" s="2420"/>
      <c r="V29" s="50"/>
      <c r="Z29" s="1846"/>
      <c r="AA29" s="1726"/>
      <c r="AB29" s="405"/>
      <c r="AC29" s="607"/>
    </row>
    <row r="30" spans="1:34" ht="30" customHeight="1" x14ac:dyDescent="0.25">
      <c r="Q30" s="813"/>
      <c r="R30" s="814"/>
      <c r="S30" s="236"/>
      <c r="T30" s="811"/>
      <c r="U30" s="812"/>
      <c r="V30" s="50"/>
      <c r="W30" s="98"/>
      <c r="X30" s="2418"/>
      <c r="Y30" s="2418"/>
      <c r="Z30" s="1846"/>
      <c r="AA30" s="1924"/>
    </row>
    <row r="31" spans="1:34" s="313" customFormat="1" ht="36" customHeight="1" x14ac:dyDescent="0.25">
      <c r="A31"/>
      <c r="B31"/>
      <c r="C31" s="818"/>
      <c r="D31" s="312"/>
      <c r="E31" s="312"/>
      <c r="F31" s="312"/>
      <c r="G31" s="312"/>
      <c r="H31" s="312"/>
      <c r="I31" s="312"/>
      <c r="J31" s="312"/>
      <c r="K31" s="817"/>
      <c r="L31"/>
      <c r="M31" s="50"/>
      <c r="N31" s="50"/>
      <c r="O31" s="50"/>
      <c r="P31"/>
      <c r="Q31"/>
      <c r="R31"/>
      <c r="S31"/>
      <c r="T31"/>
      <c r="U31"/>
      <c r="V31"/>
      <c r="W31" s="98"/>
      <c r="X31" s="98"/>
      <c r="Y31" s="98"/>
      <c r="Z31" s="98"/>
      <c r="AA31" s="98"/>
      <c r="AB31" s="98"/>
      <c r="AC31" s="98"/>
    </row>
    <row r="32" spans="1:34" x14ac:dyDescent="0.25">
      <c r="K32" s="817"/>
      <c r="Q32" s="50"/>
      <c r="R32" s="50"/>
      <c r="S32" s="50"/>
      <c r="T32" s="50"/>
      <c r="U32" s="50"/>
      <c r="V32" s="50"/>
      <c r="W32" s="98"/>
      <c r="X32" s="98"/>
      <c r="Y32" s="98"/>
      <c r="Z32" s="98"/>
      <c r="AA32" s="98"/>
      <c r="AB32" s="98"/>
      <c r="AC32" s="98"/>
    </row>
    <row r="33" spans="27:29" x14ac:dyDescent="0.25">
      <c r="AA33" s="144"/>
      <c r="AB33" s="98"/>
      <c r="AC33" s="247" t="str">
        <f>"Avace Safra 2016 "&amp;" ["&amp;B.Grafico.R!F2&amp;" ]"</f>
        <v>Avace Safra 2016  [Indicador 1 ]</v>
      </c>
    </row>
    <row r="34" spans="27:29" x14ac:dyDescent="0.25">
      <c r="AA34" s="144"/>
      <c r="AB34" s="98"/>
      <c r="AC34" s="247"/>
    </row>
    <row r="35" spans="27:29" x14ac:dyDescent="0.25">
      <c r="AA35" s="144"/>
      <c r="AB35" s="98"/>
      <c r="AC35" s="247"/>
    </row>
    <row r="36" spans="27:29" x14ac:dyDescent="0.25">
      <c r="AA36" s="144"/>
      <c r="AB36" s="144"/>
      <c r="AC36" s="1863"/>
    </row>
    <row r="37" spans="27:29" x14ac:dyDescent="0.25">
      <c r="AA37" s="98"/>
      <c r="AB37" s="98"/>
      <c r="AC37" s="247"/>
    </row>
    <row r="38" spans="27:29" x14ac:dyDescent="0.25">
      <c r="AC38" s="204"/>
    </row>
    <row r="39" spans="27:29" x14ac:dyDescent="0.25">
      <c r="AA39" s="313"/>
      <c r="AB39" s="313"/>
      <c r="AC39" s="1864"/>
    </row>
    <row r="40" spans="27:29" x14ac:dyDescent="0.25">
      <c r="AC40" s="204" t="str">
        <f>"Ranking: "&amp;" ["&amp;B.Grafico.R!F2&amp;" ]"</f>
        <v>Ranking:  [Indicador 1 ]</v>
      </c>
    </row>
    <row r="51" spans="18:30" ht="8.25" customHeight="1" x14ac:dyDescent="0.25"/>
    <row r="52" spans="18:30" x14ac:dyDescent="0.25">
      <c r="R52" s="84"/>
    </row>
    <row r="54" spans="18:30" x14ac:dyDescent="0.25">
      <c r="Z54" s="144"/>
      <c r="AC54" s="1914">
        <f ca="1">INDEX(B.Acum!19:19,MATCH(B.Grafico.R!$Q$2,B.Acum!2:2,0))</f>
        <v>1453777.28</v>
      </c>
      <c r="AD54" s="1915">
        <f ca="1">INDEX(B.Acum!180:180,MATCH(B.Grafico.R!Q2,B.Acum!2:2,0))</f>
        <v>126698142.44601825</v>
      </c>
    </row>
    <row r="55" spans="18:30" x14ac:dyDescent="0.25">
      <c r="Z55" s="144"/>
      <c r="AC55" s="1914">
        <f ca="1">INDEX(Programa!19:19,MATCH(B.Grafico.R!Q2,Programa!3:3,0))</f>
        <v>1744465</v>
      </c>
      <c r="AD55" s="1914">
        <f ca="1">INDEX(Programa!68:68,MATCH(B.Grafico.R!Q2,Programa!3:3,0))</f>
        <v>138779</v>
      </c>
    </row>
    <row r="56" spans="18:30" x14ac:dyDescent="0.25">
      <c r="Z56" s="144"/>
    </row>
    <row r="57" spans="18:30" ht="9" customHeight="1" x14ac:dyDescent="0.25">
      <c r="Z57" s="144"/>
    </row>
    <row r="58" spans="18:30" x14ac:dyDescent="0.25">
      <c r="Z58" s="98"/>
    </row>
    <row r="59" spans="18:30" ht="8.25" customHeight="1" x14ac:dyDescent="0.25"/>
    <row r="60" spans="18:30" ht="38.25" customHeight="1" x14ac:dyDescent="0.25">
      <c r="Z60" s="313"/>
    </row>
  </sheetData>
  <mergeCells count="10">
    <mergeCell ref="X30:Y30"/>
    <mergeCell ref="T29:U29"/>
    <mergeCell ref="M29:O29"/>
    <mergeCell ref="Q29:R29"/>
    <mergeCell ref="D1:J1"/>
    <mergeCell ref="D2:J2"/>
    <mergeCell ref="D3:J3"/>
    <mergeCell ref="G6:J7"/>
    <mergeCell ref="D6:E7"/>
    <mergeCell ref="D4:J5"/>
  </mergeCells>
  <conditionalFormatting sqref="E10:J10">
    <cfRule type="expression" dxfId="18" priority="35">
      <formula>$B10="x"</formula>
    </cfRule>
  </conditionalFormatting>
  <conditionalFormatting sqref="D20:J23 E11:J19">
    <cfRule type="expression" dxfId="17" priority="11">
      <formula>$B11="x"</formula>
    </cfRule>
  </conditionalFormatting>
  <conditionalFormatting sqref="D10:D19">
    <cfRule type="expression" dxfId="16" priority="10">
      <formula>$B10="x"</formula>
    </cfRule>
  </conditionalFormatting>
  <pageMargins left="0.7" right="0.7" top="0.75" bottom="0.75" header="0.3" footer="0.3"/>
  <pageSetup paperSize="9" scale="72" orientation="landscape" verticalDpi="300" r:id="rId1"/>
  <colBreaks count="1" manualBreakCount="1">
    <brk id="2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Option Button 1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38100</xdr:rowOff>
                  </from>
                  <to>
                    <xdr:col>9</xdr:col>
                    <xdr:colOff>38100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Option Button 2">
              <controlPr defaultSize="0" autoFill="0" autoLine="0" autoPict="0">
                <anchor moveWithCells="1">
                  <from>
                    <xdr:col>3</xdr:col>
                    <xdr:colOff>38100</xdr:colOff>
                    <xdr:row>10</xdr:row>
                    <xdr:rowOff>57150</xdr:rowOff>
                  </from>
                  <to>
                    <xdr:col>8</xdr:col>
                    <xdr:colOff>114300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Option Button 3">
              <controlPr defaultSize="0" autoFill="0" autoLine="0" autoPict="0">
                <anchor moveWithCells="1">
                  <from>
                    <xdr:col>3</xdr:col>
                    <xdr:colOff>38100</xdr:colOff>
                    <xdr:row>11</xdr:row>
                    <xdr:rowOff>38100</xdr:rowOff>
                  </from>
                  <to>
                    <xdr:col>8</xdr:col>
                    <xdr:colOff>66675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Option Button 4">
              <controlPr defaultSize="0" autoFill="0" autoLine="0" autoPict="0">
                <anchor moveWithCells="1">
                  <from>
                    <xdr:col>3</xdr:col>
                    <xdr:colOff>38100</xdr:colOff>
                    <xdr:row>12</xdr:row>
                    <xdr:rowOff>38100</xdr:rowOff>
                  </from>
                  <to>
                    <xdr:col>8</xdr:col>
                    <xdr:colOff>85725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Option Button 5">
              <controlPr defaultSize="0" autoFill="0" autoLine="0" autoPict="0">
                <anchor moveWithCells="1">
                  <from>
                    <xdr:col>3</xdr:col>
                    <xdr:colOff>38100</xdr:colOff>
                    <xdr:row>13</xdr:row>
                    <xdr:rowOff>9525</xdr:rowOff>
                  </from>
                  <to>
                    <xdr:col>8</xdr:col>
                    <xdr:colOff>85725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Option Button 6">
              <controlPr defaultSize="0" autoFill="0" autoLine="0" autoPict="0">
                <anchor moveWithCells="1">
                  <from>
                    <xdr:col>3</xdr:col>
                    <xdr:colOff>38100</xdr:colOff>
                    <xdr:row>14</xdr:row>
                    <xdr:rowOff>9525</xdr:rowOff>
                  </from>
                  <to>
                    <xdr:col>7</xdr:col>
                    <xdr:colOff>200025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Option Button 7">
              <controlPr defaultSize="0" autoFill="0" autoLine="0" autoPict="0">
                <anchor moveWithCells="1">
                  <from>
                    <xdr:col>3</xdr:col>
                    <xdr:colOff>38100</xdr:colOff>
                    <xdr:row>15</xdr:row>
                    <xdr:rowOff>9525</xdr:rowOff>
                  </from>
                  <to>
                    <xdr:col>9</xdr:col>
                    <xdr:colOff>38100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Option Button 8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28575</xdr:rowOff>
                  </from>
                  <to>
                    <xdr:col>8</xdr:col>
                    <xdr:colOff>180975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Option Button 9">
              <controlPr defaultSize="0" autoFill="0" autoLine="0" autoPict="0">
                <anchor moveWithCells="1">
                  <from>
                    <xdr:col>3</xdr:col>
                    <xdr:colOff>38100</xdr:colOff>
                    <xdr:row>17</xdr:row>
                    <xdr:rowOff>28575</xdr:rowOff>
                  </from>
                  <to>
                    <xdr:col>8</xdr:col>
                    <xdr:colOff>209550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Option Button 10">
              <controlPr defaultSize="0" autoFill="0" autoLine="0" autoPict="0">
                <anchor moveWithCells="1">
                  <from>
                    <xdr:col>3</xdr:col>
                    <xdr:colOff>28575</xdr:colOff>
                    <xdr:row>18</xdr:row>
                    <xdr:rowOff>9525</xdr:rowOff>
                  </from>
                  <to>
                    <xdr:col>8</xdr:col>
                    <xdr:colOff>161925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5" r:id="rId14" name="Button 6659">
              <controlPr defaultSize="0" print="0" autoFill="0" autoPict="0" macro="[0]!mostrar_tudo">
                <anchor moveWithCells="1" sizeWithCells="1">
                  <from>
                    <xdr:col>25</xdr:col>
                    <xdr:colOff>152400</xdr:colOff>
                    <xdr:row>0</xdr:row>
                    <xdr:rowOff>161925</xdr:rowOff>
                  </from>
                  <to>
                    <xdr:col>26</xdr:col>
                    <xdr:colOff>228600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6" r:id="rId15" name="Button 6660">
              <controlPr defaultSize="0" print="0" autoFill="0" autoPict="0" macro="[0]!ocultar_tudo">
                <anchor moveWithCells="1" sizeWithCells="1">
                  <from>
                    <xdr:col>25</xdr:col>
                    <xdr:colOff>152400</xdr:colOff>
                    <xdr:row>1</xdr:row>
                    <xdr:rowOff>209550</xdr:rowOff>
                  </from>
                  <to>
                    <xdr:col>26</xdr:col>
                    <xdr:colOff>228600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958" r:id="rId16" name="Drop Down 11262">
              <controlPr defaultSize="0" autoLine="0" autoPict="0">
                <anchor moveWithCells="1">
                  <from>
                    <xdr:col>26</xdr:col>
                    <xdr:colOff>152400</xdr:colOff>
                    <xdr:row>3</xdr:row>
                    <xdr:rowOff>142875</xdr:rowOff>
                  </from>
                  <to>
                    <xdr:col>27</xdr:col>
                    <xdr:colOff>476250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60" r:id="rId17" name="Spinner 11352">
              <controlPr defaultSize="0" autoPict="0">
                <anchor moveWithCells="1" sizeWithCells="1">
                  <from>
                    <xdr:col>20</xdr:col>
                    <xdr:colOff>676275</xdr:colOff>
                    <xdr:row>3</xdr:row>
                    <xdr:rowOff>9525</xdr:rowOff>
                  </from>
                  <to>
                    <xdr:col>20</xdr:col>
                    <xdr:colOff>828675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91" r:id="rId18" name="Spinner 11383">
              <controlPr defaultSize="0" autoPict="0">
                <anchor moveWithCells="1" sizeWithCells="1">
                  <from>
                    <xdr:col>20</xdr:col>
                    <xdr:colOff>676275</xdr:colOff>
                    <xdr:row>13</xdr:row>
                    <xdr:rowOff>38100</xdr:rowOff>
                  </from>
                  <to>
                    <xdr:col>20</xdr:col>
                    <xdr:colOff>828675</xdr:colOff>
                    <xdr:row>14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40EDC02F-6968-4A78-AB94-029F3F8F9538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AB28:AB29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Dario15Acum</xm:f>
              <xm:sqref>M29</xm:sqref>
            </x14:sparkline>
          </x14:sparklines>
        </x14:sparklineGroup>
        <x14:sparklineGroup manualMax="0" manualMin="0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DIARIOACUM</xm:f>
              <xm:sqref>Q29</xm:sqref>
            </x14:sparkline>
          </x14:sparklines>
        </x14:sparklineGroup>
        <x14:sparklineGroup manualMax="0" manualMin="0"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DiarIoPrograma</xm:f>
              <xm:sqref>T29</xm:sqref>
            </x14:sparkline>
          </x14:sparklines>
        </x14:sparklineGroup>
      </x14:sparklineGroup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1">
    <tabColor theme="3" tint="-0.499984740745262"/>
  </sheetPr>
  <dimension ref="A1:IE136"/>
  <sheetViews>
    <sheetView showGridLines="0" zoomScaleNormal="100" zoomScalePageLayoutView="125" workbookViewId="0">
      <pane xSplit="5" ySplit="7" topLeftCell="F59" activePane="bottomRight" state="frozen"/>
      <selection activeCell="E15" sqref="E15"/>
      <selection pane="topRight" activeCell="E15" sqref="E15"/>
      <selection pane="bottomLeft" activeCell="E15" sqref="E15"/>
      <selection pane="bottomRight" activeCell="D2" sqref="D2"/>
    </sheetView>
  </sheetViews>
  <sheetFormatPr defaultColWidth="10.875" defaultRowHeight="15" outlineLevelRow="1" outlineLevelCol="1" x14ac:dyDescent="0.25"/>
  <cols>
    <col min="1" max="1" width="3" style="1" customWidth="1"/>
    <col min="2" max="2" width="4.25" style="1" customWidth="1"/>
    <col min="3" max="3" width="5.25" style="1" bestFit="1" customWidth="1"/>
    <col min="4" max="4" width="47.25" style="1" customWidth="1"/>
    <col min="5" max="5" width="10.875" style="1"/>
    <col min="6" max="22" width="11.875" style="1" customWidth="1" outlineLevel="1"/>
    <col min="23" max="23" width="11.875" style="1" customWidth="1"/>
    <col min="24" max="53" width="11.875" style="1" customWidth="1" outlineLevel="1"/>
    <col min="54" max="54" width="11.875" style="1" customWidth="1"/>
    <col min="55" max="83" width="11.875" style="1" customWidth="1" outlineLevel="1"/>
    <col min="84" max="84" width="11.875" style="1" customWidth="1"/>
    <col min="85" max="113" width="11.875" style="1" customWidth="1" outlineLevel="1"/>
    <col min="114" max="115" width="11.875" style="1" customWidth="1"/>
    <col min="116" max="145" width="11.875" style="1" customWidth="1" outlineLevel="1"/>
    <col min="146" max="236" width="11.875" style="1" customWidth="1"/>
    <col min="237" max="237" width="13.125" style="1" bestFit="1" customWidth="1"/>
    <col min="238" max="16384" width="10.875" style="1"/>
  </cols>
  <sheetData>
    <row r="1" spans="1:236" ht="23.25" x14ac:dyDescent="0.25">
      <c r="D1" s="2434" t="s">
        <v>451</v>
      </c>
      <c r="E1" s="2434"/>
    </row>
    <row r="2" spans="1:236" x14ac:dyDescent="0.25">
      <c r="EP2" s="14" t="s">
        <v>195</v>
      </c>
    </row>
    <row r="3" spans="1:236" x14ac:dyDescent="0.25">
      <c r="B3" s="1">
        <v>1</v>
      </c>
      <c r="D3" s="2" t="s">
        <v>0</v>
      </c>
      <c r="E3" s="2"/>
      <c r="F3" s="3">
        <v>42471</v>
      </c>
      <c r="G3" s="3">
        <f>F3+1</f>
        <v>42472</v>
      </c>
      <c r="H3" s="3">
        <f t="shared" ref="H3:BS3" si="0">G3+1</f>
        <v>42473</v>
      </c>
      <c r="I3" s="3">
        <f t="shared" si="0"/>
        <v>42474</v>
      </c>
      <c r="J3" s="3">
        <f t="shared" si="0"/>
        <v>42475</v>
      </c>
      <c r="K3" s="3">
        <f t="shared" si="0"/>
        <v>42476</v>
      </c>
      <c r="L3" s="3">
        <f t="shared" si="0"/>
        <v>42477</v>
      </c>
      <c r="M3" s="3">
        <f t="shared" si="0"/>
        <v>42478</v>
      </c>
      <c r="N3" s="3">
        <f t="shared" si="0"/>
        <v>42479</v>
      </c>
      <c r="O3" s="3">
        <f t="shared" si="0"/>
        <v>42480</v>
      </c>
      <c r="P3" s="3">
        <f t="shared" si="0"/>
        <v>42481</v>
      </c>
      <c r="Q3" s="3">
        <f t="shared" si="0"/>
        <v>42482</v>
      </c>
      <c r="R3" s="3">
        <f t="shared" si="0"/>
        <v>42483</v>
      </c>
      <c r="S3" s="3">
        <f t="shared" si="0"/>
        <v>42484</v>
      </c>
      <c r="T3" s="3">
        <f t="shared" si="0"/>
        <v>42485</v>
      </c>
      <c r="U3" s="3">
        <f t="shared" si="0"/>
        <v>42486</v>
      </c>
      <c r="V3" s="3">
        <f t="shared" si="0"/>
        <v>42487</v>
      </c>
      <c r="W3" s="3">
        <f t="shared" si="0"/>
        <v>42488</v>
      </c>
      <c r="X3" s="3">
        <f t="shared" si="0"/>
        <v>42489</v>
      </c>
      <c r="Y3" s="3">
        <f t="shared" si="0"/>
        <v>42490</v>
      </c>
      <c r="Z3" s="3">
        <f t="shared" si="0"/>
        <v>42491</v>
      </c>
      <c r="AA3" s="3">
        <f t="shared" si="0"/>
        <v>42492</v>
      </c>
      <c r="AB3" s="3">
        <f t="shared" si="0"/>
        <v>42493</v>
      </c>
      <c r="AC3" s="3">
        <f t="shared" si="0"/>
        <v>42494</v>
      </c>
      <c r="AD3" s="3">
        <f t="shared" si="0"/>
        <v>42495</v>
      </c>
      <c r="AE3" s="3">
        <f t="shared" si="0"/>
        <v>42496</v>
      </c>
      <c r="AF3" s="3">
        <f t="shared" si="0"/>
        <v>42497</v>
      </c>
      <c r="AG3" s="3">
        <f t="shared" si="0"/>
        <v>42498</v>
      </c>
      <c r="AH3" s="3">
        <f t="shared" si="0"/>
        <v>42499</v>
      </c>
      <c r="AI3" s="3">
        <f t="shared" si="0"/>
        <v>42500</v>
      </c>
      <c r="AJ3" s="3">
        <f t="shared" si="0"/>
        <v>42501</v>
      </c>
      <c r="AK3" s="3">
        <f t="shared" si="0"/>
        <v>42502</v>
      </c>
      <c r="AL3" s="3">
        <f t="shared" si="0"/>
        <v>42503</v>
      </c>
      <c r="AM3" s="3">
        <f t="shared" si="0"/>
        <v>42504</v>
      </c>
      <c r="AN3" s="3">
        <f t="shared" si="0"/>
        <v>42505</v>
      </c>
      <c r="AO3" s="3">
        <f t="shared" si="0"/>
        <v>42506</v>
      </c>
      <c r="AP3" s="3">
        <f t="shared" si="0"/>
        <v>42507</v>
      </c>
      <c r="AQ3" s="3">
        <f t="shared" si="0"/>
        <v>42508</v>
      </c>
      <c r="AR3" s="3">
        <f t="shared" si="0"/>
        <v>42509</v>
      </c>
      <c r="AS3" s="3">
        <f t="shared" si="0"/>
        <v>42510</v>
      </c>
      <c r="AT3" s="3">
        <f t="shared" si="0"/>
        <v>42511</v>
      </c>
      <c r="AU3" s="3">
        <f t="shared" si="0"/>
        <v>42512</v>
      </c>
      <c r="AV3" s="3">
        <f t="shared" si="0"/>
        <v>42513</v>
      </c>
      <c r="AW3" s="3">
        <f t="shared" si="0"/>
        <v>42514</v>
      </c>
      <c r="AX3" s="3">
        <f t="shared" si="0"/>
        <v>42515</v>
      </c>
      <c r="AY3" s="3">
        <f t="shared" si="0"/>
        <v>42516</v>
      </c>
      <c r="AZ3" s="3">
        <f t="shared" si="0"/>
        <v>42517</v>
      </c>
      <c r="BA3" s="3">
        <f t="shared" si="0"/>
        <v>42518</v>
      </c>
      <c r="BB3" s="3">
        <f t="shared" si="0"/>
        <v>42519</v>
      </c>
      <c r="BC3" s="3">
        <f t="shared" si="0"/>
        <v>42520</v>
      </c>
      <c r="BD3" s="3">
        <f t="shared" si="0"/>
        <v>42521</v>
      </c>
      <c r="BE3" s="3">
        <f t="shared" si="0"/>
        <v>42522</v>
      </c>
      <c r="BF3" s="3">
        <f t="shared" si="0"/>
        <v>42523</v>
      </c>
      <c r="BG3" s="3">
        <f t="shared" si="0"/>
        <v>42524</v>
      </c>
      <c r="BH3" s="3">
        <f t="shared" si="0"/>
        <v>42525</v>
      </c>
      <c r="BI3" s="3">
        <f t="shared" si="0"/>
        <v>42526</v>
      </c>
      <c r="BJ3" s="3">
        <f t="shared" si="0"/>
        <v>42527</v>
      </c>
      <c r="BK3" s="3">
        <f t="shared" si="0"/>
        <v>42528</v>
      </c>
      <c r="BL3" s="3">
        <f t="shared" si="0"/>
        <v>42529</v>
      </c>
      <c r="BM3" s="3">
        <f t="shared" si="0"/>
        <v>42530</v>
      </c>
      <c r="BN3" s="3">
        <f t="shared" si="0"/>
        <v>42531</v>
      </c>
      <c r="BO3" s="3">
        <f t="shared" si="0"/>
        <v>42532</v>
      </c>
      <c r="BP3" s="3">
        <f t="shared" si="0"/>
        <v>42533</v>
      </c>
      <c r="BQ3" s="3">
        <f t="shared" si="0"/>
        <v>42534</v>
      </c>
      <c r="BR3" s="3">
        <f t="shared" si="0"/>
        <v>42535</v>
      </c>
      <c r="BS3" s="3">
        <f t="shared" si="0"/>
        <v>42536</v>
      </c>
      <c r="BT3" s="3">
        <f t="shared" ref="BT3:EE3" si="1">BS3+1</f>
        <v>42537</v>
      </c>
      <c r="BU3" s="3">
        <f t="shared" si="1"/>
        <v>42538</v>
      </c>
      <c r="BV3" s="3">
        <f t="shared" si="1"/>
        <v>42539</v>
      </c>
      <c r="BW3" s="3">
        <f t="shared" si="1"/>
        <v>42540</v>
      </c>
      <c r="BX3" s="3">
        <f t="shared" si="1"/>
        <v>42541</v>
      </c>
      <c r="BY3" s="3">
        <f t="shared" si="1"/>
        <v>42542</v>
      </c>
      <c r="BZ3" s="3">
        <f t="shared" si="1"/>
        <v>42543</v>
      </c>
      <c r="CA3" s="3">
        <f t="shared" si="1"/>
        <v>42544</v>
      </c>
      <c r="CB3" s="3">
        <f t="shared" si="1"/>
        <v>42545</v>
      </c>
      <c r="CC3" s="3">
        <f t="shared" si="1"/>
        <v>42546</v>
      </c>
      <c r="CD3" s="3">
        <f t="shared" si="1"/>
        <v>42547</v>
      </c>
      <c r="CE3" s="3">
        <f t="shared" si="1"/>
        <v>42548</v>
      </c>
      <c r="CF3" s="3">
        <f t="shared" si="1"/>
        <v>42549</v>
      </c>
      <c r="CG3" s="3">
        <f t="shared" si="1"/>
        <v>42550</v>
      </c>
      <c r="CH3" s="3">
        <f t="shared" si="1"/>
        <v>42551</v>
      </c>
      <c r="CI3" s="3">
        <f t="shared" si="1"/>
        <v>42552</v>
      </c>
      <c r="CJ3" s="3">
        <f t="shared" si="1"/>
        <v>42553</v>
      </c>
      <c r="CK3" s="3">
        <f t="shared" si="1"/>
        <v>42554</v>
      </c>
      <c r="CL3" s="3">
        <f t="shared" si="1"/>
        <v>42555</v>
      </c>
      <c r="CM3" s="3">
        <f t="shared" si="1"/>
        <v>42556</v>
      </c>
      <c r="CN3" s="3">
        <f t="shared" si="1"/>
        <v>42557</v>
      </c>
      <c r="CO3" s="3">
        <f t="shared" si="1"/>
        <v>42558</v>
      </c>
      <c r="CP3" s="3">
        <f t="shared" si="1"/>
        <v>42559</v>
      </c>
      <c r="CQ3" s="3">
        <f t="shared" si="1"/>
        <v>42560</v>
      </c>
      <c r="CR3" s="3">
        <f t="shared" si="1"/>
        <v>42561</v>
      </c>
      <c r="CS3" s="3">
        <f t="shared" si="1"/>
        <v>42562</v>
      </c>
      <c r="CT3" s="3">
        <f t="shared" si="1"/>
        <v>42563</v>
      </c>
      <c r="CU3" s="3">
        <f t="shared" si="1"/>
        <v>42564</v>
      </c>
      <c r="CV3" s="3">
        <f t="shared" si="1"/>
        <v>42565</v>
      </c>
      <c r="CW3" s="3">
        <f t="shared" si="1"/>
        <v>42566</v>
      </c>
      <c r="CX3" s="3">
        <f t="shared" si="1"/>
        <v>42567</v>
      </c>
      <c r="CY3" s="3">
        <f t="shared" si="1"/>
        <v>42568</v>
      </c>
      <c r="CZ3" s="3">
        <f t="shared" si="1"/>
        <v>42569</v>
      </c>
      <c r="DA3" s="3">
        <f t="shared" si="1"/>
        <v>42570</v>
      </c>
      <c r="DB3" s="3">
        <f t="shared" si="1"/>
        <v>42571</v>
      </c>
      <c r="DC3" s="3">
        <f t="shared" si="1"/>
        <v>42572</v>
      </c>
      <c r="DD3" s="3">
        <f t="shared" si="1"/>
        <v>42573</v>
      </c>
      <c r="DE3" s="3">
        <f t="shared" si="1"/>
        <v>42574</v>
      </c>
      <c r="DF3" s="3">
        <f t="shared" si="1"/>
        <v>42575</v>
      </c>
      <c r="DG3" s="3">
        <f t="shared" si="1"/>
        <v>42576</v>
      </c>
      <c r="DH3" s="3">
        <f t="shared" si="1"/>
        <v>42577</v>
      </c>
      <c r="DI3" s="3">
        <f t="shared" si="1"/>
        <v>42578</v>
      </c>
      <c r="DJ3" s="3">
        <f t="shared" si="1"/>
        <v>42579</v>
      </c>
      <c r="DK3" s="3">
        <f t="shared" si="1"/>
        <v>42580</v>
      </c>
      <c r="DL3" s="3">
        <f t="shared" si="1"/>
        <v>42581</v>
      </c>
      <c r="DM3" s="3">
        <f t="shared" si="1"/>
        <v>42582</v>
      </c>
      <c r="DN3" s="3">
        <f t="shared" si="1"/>
        <v>42583</v>
      </c>
      <c r="DO3" s="3">
        <f t="shared" si="1"/>
        <v>42584</v>
      </c>
      <c r="DP3" s="3">
        <f t="shared" si="1"/>
        <v>42585</v>
      </c>
      <c r="DQ3" s="3">
        <f t="shared" si="1"/>
        <v>42586</v>
      </c>
      <c r="DR3" s="3">
        <f t="shared" si="1"/>
        <v>42587</v>
      </c>
      <c r="DS3" s="3">
        <f t="shared" si="1"/>
        <v>42588</v>
      </c>
      <c r="DT3" s="3">
        <f t="shared" si="1"/>
        <v>42589</v>
      </c>
      <c r="DU3" s="3">
        <f t="shared" si="1"/>
        <v>42590</v>
      </c>
      <c r="DV3" s="3">
        <f t="shared" si="1"/>
        <v>42591</v>
      </c>
      <c r="DW3" s="3">
        <f t="shared" si="1"/>
        <v>42592</v>
      </c>
      <c r="DX3" s="3">
        <f t="shared" si="1"/>
        <v>42593</v>
      </c>
      <c r="DY3" s="3">
        <f t="shared" si="1"/>
        <v>42594</v>
      </c>
      <c r="DZ3" s="3">
        <f t="shared" si="1"/>
        <v>42595</v>
      </c>
      <c r="EA3" s="3">
        <f t="shared" si="1"/>
        <v>42596</v>
      </c>
      <c r="EB3" s="3">
        <f t="shared" si="1"/>
        <v>42597</v>
      </c>
      <c r="EC3" s="3">
        <f t="shared" si="1"/>
        <v>42598</v>
      </c>
      <c r="ED3" s="3">
        <f t="shared" si="1"/>
        <v>42599</v>
      </c>
      <c r="EE3" s="3">
        <f t="shared" si="1"/>
        <v>42600</v>
      </c>
      <c r="EF3" s="3">
        <f t="shared" ref="EF3:GQ3" si="2">EE3+1</f>
        <v>42601</v>
      </c>
      <c r="EG3" s="3">
        <f t="shared" si="2"/>
        <v>42602</v>
      </c>
      <c r="EH3" s="3">
        <f t="shared" si="2"/>
        <v>42603</v>
      </c>
      <c r="EI3" s="3">
        <f t="shared" si="2"/>
        <v>42604</v>
      </c>
      <c r="EJ3" s="3">
        <f t="shared" si="2"/>
        <v>42605</v>
      </c>
      <c r="EK3" s="3">
        <f t="shared" si="2"/>
        <v>42606</v>
      </c>
      <c r="EL3" s="3">
        <f t="shared" si="2"/>
        <v>42607</v>
      </c>
      <c r="EM3" s="3">
        <f t="shared" si="2"/>
        <v>42608</v>
      </c>
      <c r="EN3" s="3">
        <f t="shared" si="2"/>
        <v>42609</v>
      </c>
      <c r="EO3" s="3">
        <f t="shared" si="2"/>
        <v>42610</v>
      </c>
      <c r="EP3" s="3">
        <f t="shared" si="2"/>
        <v>42611</v>
      </c>
      <c r="EQ3" s="3">
        <f t="shared" si="2"/>
        <v>42612</v>
      </c>
      <c r="ER3" s="3">
        <f t="shared" si="2"/>
        <v>42613</v>
      </c>
      <c r="ES3" s="3">
        <f t="shared" si="2"/>
        <v>42614</v>
      </c>
      <c r="ET3" s="3">
        <f t="shared" si="2"/>
        <v>42615</v>
      </c>
      <c r="EU3" s="3">
        <f t="shared" si="2"/>
        <v>42616</v>
      </c>
      <c r="EV3" s="3">
        <f t="shared" si="2"/>
        <v>42617</v>
      </c>
      <c r="EW3" s="3">
        <f t="shared" si="2"/>
        <v>42618</v>
      </c>
      <c r="EX3" s="3">
        <f t="shared" si="2"/>
        <v>42619</v>
      </c>
      <c r="EY3" s="3">
        <f t="shared" si="2"/>
        <v>42620</v>
      </c>
      <c r="EZ3" s="3">
        <f t="shared" si="2"/>
        <v>42621</v>
      </c>
      <c r="FA3" s="3">
        <f t="shared" si="2"/>
        <v>42622</v>
      </c>
      <c r="FB3" s="3">
        <f t="shared" si="2"/>
        <v>42623</v>
      </c>
      <c r="FC3" s="3">
        <f t="shared" si="2"/>
        <v>42624</v>
      </c>
      <c r="FD3" s="3">
        <f t="shared" si="2"/>
        <v>42625</v>
      </c>
      <c r="FE3" s="3">
        <f t="shared" si="2"/>
        <v>42626</v>
      </c>
      <c r="FF3" s="3">
        <f t="shared" si="2"/>
        <v>42627</v>
      </c>
      <c r="FG3" s="3">
        <f t="shared" si="2"/>
        <v>42628</v>
      </c>
      <c r="FH3" s="3">
        <f t="shared" si="2"/>
        <v>42629</v>
      </c>
      <c r="FI3" s="3">
        <f t="shared" si="2"/>
        <v>42630</v>
      </c>
      <c r="FJ3" s="3">
        <f t="shared" si="2"/>
        <v>42631</v>
      </c>
      <c r="FK3" s="3">
        <f t="shared" si="2"/>
        <v>42632</v>
      </c>
      <c r="FL3" s="3">
        <f t="shared" si="2"/>
        <v>42633</v>
      </c>
      <c r="FM3" s="3">
        <f t="shared" si="2"/>
        <v>42634</v>
      </c>
      <c r="FN3" s="3">
        <f t="shared" si="2"/>
        <v>42635</v>
      </c>
      <c r="FO3" s="3">
        <f t="shared" si="2"/>
        <v>42636</v>
      </c>
      <c r="FP3" s="3">
        <f t="shared" si="2"/>
        <v>42637</v>
      </c>
      <c r="FQ3" s="3">
        <f t="shared" si="2"/>
        <v>42638</v>
      </c>
      <c r="FR3" s="3">
        <f t="shared" si="2"/>
        <v>42639</v>
      </c>
      <c r="FS3" s="3">
        <f t="shared" si="2"/>
        <v>42640</v>
      </c>
      <c r="FT3" s="3">
        <f t="shared" si="2"/>
        <v>42641</v>
      </c>
      <c r="FU3" s="3">
        <f t="shared" si="2"/>
        <v>42642</v>
      </c>
      <c r="FV3" s="3">
        <f t="shared" si="2"/>
        <v>42643</v>
      </c>
      <c r="FW3" s="3">
        <f t="shared" si="2"/>
        <v>42644</v>
      </c>
      <c r="FX3" s="3">
        <f t="shared" si="2"/>
        <v>42645</v>
      </c>
      <c r="FY3" s="3">
        <f t="shared" si="2"/>
        <v>42646</v>
      </c>
      <c r="FZ3" s="3">
        <f t="shared" si="2"/>
        <v>42647</v>
      </c>
      <c r="GA3" s="3">
        <f t="shared" si="2"/>
        <v>42648</v>
      </c>
      <c r="GB3" s="3">
        <f t="shared" si="2"/>
        <v>42649</v>
      </c>
      <c r="GC3" s="3">
        <f t="shared" si="2"/>
        <v>42650</v>
      </c>
      <c r="GD3" s="3">
        <f t="shared" si="2"/>
        <v>42651</v>
      </c>
      <c r="GE3" s="3">
        <f t="shared" si="2"/>
        <v>42652</v>
      </c>
      <c r="GF3" s="3">
        <f t="shared" si="2"/>
        <v>42653</v>
      </c>
      <c r="GG3" s="3">
        <f t="shared" si="2"/>
        <v>42654</v>
      </c>
      <c r="GH3" s="3">
        <f t="shared" si="2"/>
        <v>42655</v>
      </c>
      <c r="GI3" s="3">
        <f t="shared" si="2"/>
        <v>42656</v>
      </c>
      <c r="GJ3" s="3">
        <f t="shared" si="2"/>
        <v>42657</v>
      </c>
      <c r="GK3" s="3">
        <f t="shared" si="2"/>
        <v>42658</v>
      </c>
      <c r="GL3" s="3">
        <f t="shared" si="2"/>
        <v>42659</v>
      </c>
      <c r="GM3" s="3">
        <f t="shared" si="2"/>
        <v>42660</v>
      </c>
      <c r="GN3" s="3">
        <f t="shared" si="2"/>
        <v>42661</v>
      </c>
      <c r="GO3" s="3">
        <f t="shared" si="2"/>
        <v>42662</v>
      </c>
      <c r="GP3" s="3">
        <f t="shared" si="2"/>
        <v>42663</v>
      </c>
      <c r="GQ3" s="3">
        <f t="shared" si="2"/>
        <v>42664</v>
      </c>
      <c r="GR3" s="3">
        <f t="shared" ref="GR3:IB3" si="3">GQ3+1</f>
        <v>42665</v>
      </c>
      <c r="GS3" s="3">
        <f t="shared" si="3"/>
        <v>42666</v>
      </c>
      <c r="GT3" s="3">
        <f t="shared" si="3"/>
        <v>42667</v>
      </c>
      <c r="GU3" s="3">
        <f t="shared" si="3"/>
        <v>42668</v>
      </c>
      <c r="GV3" s="3">
        <f t="shared" si="3"/>
        <v>42669</v>
      </c>
      <c r="GW3" s="3">
        <f t="shared" si="3"/>
        <v>42670</v>
      </c>
      <c r="GX3" s="3">
        <f t="shared" si="3"/>
        <v>42671</v>
      </c>
      <c r="GY3" s="3">
        <f t="shared" si="3"/>
        <v>42672</v>
      </c>
      <c r="GZ3" s="3">
        <f t="shared" si="3"/>
        <v>42673</v>
      </c>
      <c r="HA3" s="3">
        <f t="shared" si="3"/>
        <v>42674</v>
      </c>
      <c r="HB3" s="3">
        <f t="shared" si="3"/>
        <v>42675</v>
      </c>
      <c r="HC3" s="3">
        <f t="shared" si="3"/>
        <v>42676</v>
      </c>
      <c r="HD3" s="3">
        <f t="shared" si="3"/>
        <v>42677</v>
      </c>
      <c r="HE3" s="3">
        <f t="shared" si="3"/>
        <v>42678</v>
      </c>
      <c r="HF3" s="3">
        <f t="shared" si="3"/>
        <v>42679</v>
      </c>
      <c r="HG3" s="3">
        <f t="shared" si="3"/>
        <v>42680</v>
      </c>
      <c r="HH3" s="3">
        <f t="shared" si="3"/>
        <v>42681</v>
      </c>
      <c r="HI3" s="3">
        <f t="shared" si="3"/>
        <v>42682</v>
      </c>
      <c r="HJ3" s="3">
        <f t="shared" si="3"/>
        <v>42683</v>
      </c>
      <c r="HK3" s="3">
        <f t="shared" si="3"/>
        <v>42684</v>
      </c>
      <c r="HL3" s="3">
        <f t="shared" si="3"/>
        <v>42685</v>
      </c>
      <c r="HM3" s="3">
        <f t="shared" si="3"/>
        <v>42686</v>
      </c>
      <c r="HN3" s="3">
        <f t="shared" si="3"/>
        <v>42687</v>
      </c>
      <c r="HO3" s="3">
        <f t="shared" si="3"/>
        <v>42688</v>
      </c>
      <c r="HP3" s="3">
        <f t="shared" si="3"/>
        <v>42689</v>
      </c>
      <c r="HQ3" s="3">
        <f t="shared" si="3"/>
        <v>42690</v>
      </c>
      <c r="HR3" s="3">
        <f t="shared" si="3"/>
        <v>42691</v>
      </c>
      <c r="HS3" s="3">
        <f t="shared" si="3"/>
        <v>42692</v>
      </c>
      <c r="HT3" s="3">
        <f t="shared" si="3"/>
        <v>42693</v>
      </c>
      <c r="HU3" s="3">
        <f t="shared" si="3"/>
        <v>42694</v>
      </c>
      <c r="HV3" s="3">
        <f t="shared" si="3"/>
        <v>42695</v>
      </c>
      <c r="HW3" s="3">
        <f t="shared" si="3"/>
        <v>42696</v>
      </c>
      <c r="HX3" s="3">
        <f t="shared" si="3"/>
        <v>42697</v>
      </c>
      <c r="HY3" s="3">
        <f t="shared" si="3"/>
        <v>42698</v>
      </c>
      <c r="HZ3" s="3">
        <f t="shared" si="3"/>
        <v>42699</v>
      </c>
      <c r="IA3" s="3">
        <f t="shared" si="3"/>
        <v>42700</v>
      </c>
      <c r="IB3" s="3">
        <f t="shared" si="3"/>
        <v>42701</v>
      </c>
    </row>
    <row r="4" spans="1:236" s="5" customFormat="1" ht="12.75" x14ac:dyDescent="0.2">
      <c r="B4" s="5">
        <f>B3+1</f>
        <v>2</v>
      </c>
      <c r="D4" s="6" t="s">
        <v>2</v>
      </c>
      <c r="E4" s="7"/>
      <c r="F4" s="326">
        <f>F3</f>
        <v>42471</v>
      </c>
      <c r="G4" s="326">
        <f t="shared" ref="G4:Y4" si="4">G3</f>
        <v>42472</v>
      </c>
      <c r="H4" s="326">
        <f t="shared" si="4"/>
        <v>42473</v>
      </c>
      <c r="I4" s="326">
        <f t="shared" si="4"/>
        <v>42474</v>
      </c>
      <c r="J4" s="326">
        <f t="shared" si="4"/>
        <v>42475</v>
      </c>
      <c r="K4" s="326">
        <f t="shared" si="4"/>
        <v>42476</v>
      </c>
      <c r="L4" s="327">
        <f t="shared" si="4"/>
        <v>42477</v>
      </c>
      <c r="M4" s="326">
        <f t="shared" si="4"/>
        <v>42478</v>
      </c>
      <c r="N4" s="326">
        <f t="shared" si="4"/>
        <v>42479</v>
      </c>
      <c r="O4" s="326">
        <f t="shared" si="4"/>
        <v>42480</v>
      </c>
      <c r="P4" s="326">
        <f t="shared" si="4"/>
        <v>42481</v>
      </c>
      <c r="Q4" s="326">
        <f t="shared" si="4"/>
        <v>42482</v>
      </c>
      <c r="R4" s="326">
        <f t="shared" si="4"/>
        <v>42483</v>
      </c>
      <c r="S4" s="327">
        <f t="shared" si="4"/>
        <v>42484</v>
      </c>
      <c r="T4" s="326">
        <f t="shared" si="4"/>
        <v>42485</v>
      </c>
      <c r="U4" s="326">
        <f t="shared" si="4"/>
        <v>42486</v>
      </c>
      <c r="V4" s="326">
        <f t="shared" si="4"/>
        <v>42487</v>
      </c>
      <c r="W4" s="326">
        <f t="shared" si="4"/>
        <v>42488</v>
      </c>
      <c r="X4" s="326">
        <f t="shared" si="4"/>
        <v>42489</v>
      </c>
      <c r="Y4" s="326">
        <f t="shared" si="4"/>
        <v>42490</v>
      </c>
      <c r="Z4" s="327">
        <f>Z3</f>
        <v>42491</v>
      </c>
      <c r="AA4" s="326">
        <f t="shared" ref="AA4:CL4" si="5">AA3</f>
        <v>42492</v>
      </c>
      <c r="AB4" s="326">
        <f t="shared" si="5"/>
        <v>42493</v>
      </c>
      <c r="AC4" s="326">
        <f t="shared" si="5"/>
        <v>42494</v>
      </c>
      <c r="AD4" s="326">
        <f t="shared" si="5"/>
        <v>42495</v>
      </c>
      <c r="AE4" s="326">
        <f t="shared" si="5"/>
        <v>42496</v>
      </c>
      <c r="AF4" s="326">
        <f t="shared" si="5"/>
        <v>42497</v>
      </c>
      <c r="AG4" s="327">
        <f t="shared" si="5"/>
        <v>42498</v>
      </c>
      <c r="AH4" s="326">
        <f t="shared" si="5"/>
        <v>42499</v>
      </c>
      <c r="AI4" s="326">
        <f t="shared" si="5"/>
        <v>42500</v>
      </c>
      <c r="AJ4" s="326">
        <f t="shared" si="5"/>
        <v>42501</v>
      </c>
      <c r="AK4" s="326">
        <f t="shared" si="5"/>
        <v>42502</v>
      </c>
      <c r="AL4" s="326">
        <f t="shared" si="5"/>
        <v>42503</v>
      </c>
      <c r="AM4" s="326">
        <f t="shared" si="5"/>
        <v>42504</v>
      </c>
      <c r="AN4" s="327">
        <f t="shared" si="5"/>
        <v>42505</v>
      </c>
      <c r="AO4" s="326">
        <f t="shared" si="5"/>
        <v>42506</v>
      </c>
      <c r="AP4" s="326">
        <f t="shared" si="5"/>
        <v>42507</v>
      </c>
      <c r="AQ4" s="326">
        <f t="shared" si="5"/>
        <v>42508</v>
      </c>
      <c r="AR4" s="326">
        <f t="shared" si="5"/>
        <v>42509</v>
      </c>
      <c r="AS4" s="326">
        <f t="shared" si="5"/>
        <v>42510</v>
      </c>
      <c r="AT4" s="326">
        <f t="shared" si="5"/>
        <v>42511</v>
      </c>
      <c r="AU4" s="327">
        <f t="shared" si="5"/>
        <v>42512</v>
      </c>
      <c r="AV4" s="326">
        <f t="shared" si="5"/>
        <v>42513</v>
      </c>
      <c r="AW4" s="326">
        <f t="shared" si="5"/>
        <v>42514</v>
      </c>
      <c r="AX4" s="326">
        <f t="shared" si="5"/>
        <v>42515</v>
      </c>
      <c r="AY4" s="326">
        <f t="shared" si="5"/>
        <v>42516</v>
      </c>
      <c r="AZ4" s="326">
        <f t="shared" si="5"/>
        <v>42517</v>
      </c>
      <c r="BA4" s="326">
        <f t="shared" si="5"/>
        <v>42518</v>
      </c>
      <c r="BB4" s="327">
        <f t="shared" si="5"/>
        <v>42519</v>
      </c>
      <c r="BC4" s="326">
        <f t="shared" si="5"/>
        <v>42520</v>
      </c>
      <c r="BD4" s="326">
        <f t="shared" si="5"/>
        <v>42521</v>
      </c>
      <c r="BE4" s="326">
        <f t="shared" si="5"/>
        <v>42522</v>
      </c>
      <c r="BF4" s="326">
        <f t="shared" si="5"/>
        <v>42523</v>
      </c>
      <c r="BG4" s="326">
        <f t="shared" si="5"/>
        <v>42524</v>
      </c>
      <c r="BH4" s="326">
        <f t="shared" si="5"/>
        <v>42525</v>
      </c>
      <c r="BI4" s="327">
        <f t="shared" si="5"/>
        <v>42526</v>
      </c>
      <c r="BJ4" s="326">
        <f t="shared" si="5"/>
        <v>42527</v>
      </c>
      <c r="BK4" s="326">
        <f t="shared" si="5"/>
        <v>42528</v>
      </c>
      <c r="BL4" s="326">
        <f t="shared" si="5"/>
        <v>42529</v>
      </c>
      <c r="BM4" s="326">
        <f t="shared" si="5"/>
        <v>42530</v>
      </c>
      <c r="BN4" s="326">
        <f t="shared" si="5"/>
        <v>42531</v>
      </c>
      <c r="BO4" s="326">
        <f t="shared" si="5"/>
        <v>42532</v>
      </c>
      <c r="BP4" s="327">
        <f t="shared" si="5"/>
        <v>42533</v>
      </c>
      <c r="BQ4" s="326">
        <f t="shared" si="5"/>
        <v>42534</v>
      </c>
      <c r="BR4" s="326">
        <f t="shared" si="5"/>
        <v>42535</v>
      </c>
      <c r="BS4" s="326">
        <f t="shared" si="5"/>
        <v>42536</v>
      </c>
      <c r="BT4" s="326">
        <f t="shared" si="5"/>
        <v>42537</v>
      </c>
      <c r="BU4" s="326">
        <f t="shared" si="5"/>
        <v>42538</v>
      </c>
      <c r="BV4" s="326">
        <f t="shared" si="5"/>
        <v>42539</v>
      </c>
      <c r="BW4" s="327">
        <f t="shared" si="5"/>
        <v>42540</v>
      </c>
      <c r="BX4" s="326">
        <f t="shared" si="5"/>
        <v>42541</v>
      </c>
      <c r="BY4" s="326">
        <f t="shared" si="5"/>
        <v>42542</v>
      </c>
      <c r="BZ4" s="326">
        <f t="shared" si="5"/>
        <v>42543</v>
      </c>
      <c r="CA4" s="326">
        <f t="shared" si="5"/>
        <v>42544</v>
      </c>
      <c r="CB4" s="326">
        <f t="shared" si="5"/>
        <v>42545</v>
      </c>
      <c r="CC4" s="326">
        <f t="shared" si="5"/>
        <v>42546</v>
      </c>
      <c r="CD4" s="327">
        <f t="shared" si="5"/>
        <v>42547</v>
      </c>
      <c r="CE4" s="326">
        <f t="shared" si="5"/>
        <v>42548</v>
      </c>
      <c r="CF4" s="326">
        <f t="shared" si="5"/>
        <v>42549</v>
      </c>
      <c r="CG4" s="326">
        <f t="shared" si="5"/>
        <v>42550</v>
      </c>
      <c r="CH4" s="326">
        <f t="shared" si="5"/>
        <v>42551</v>
      </c>
      <c r="CI4" s="326">
        <f t="shared" si="5"/>
        <v>42552</v>
      </c>
      <c r="CJ4" s="326">
        <f t="shared" si="5"/>
        <v>42553</v>
      </c>
      <c r="CK4" s="327">
        <f t="shared" si="5"/>
        <v>42554</v>
      </c>
      <c r="CL4" s="326">
        <f t="shared" si="5"/>
        <v>42555</v>
      </c>
      <c r="CM4" s="326">
        <f t="shared" ref="CM4:EX4" si="6">CM3</f>
        <v>42556</v>
      </c>
      <c r="CN4" s="326">
        <f t="shared" si="6"/>
        <v>42557</v>
      </c>
      <c r="CO4" s="326">
        <f t="shared" si="6"/>
        <v>42558</v>
      </c>
      <c r="CP4" s="326">
        <f t="shared" si="6"/>
        <v>42559</v>
      </c>
      <c r="CQ4" s="326">
        <f t="shared" si="6"/>
        <v>42560</v>
      </c>
      <c r="CR4" s="327">
        <f t="shared" si="6"/>
        <v>42561</v>
      </c>
      <c r="CS4" s="326">
        <f t="shared" si="6"/>
        <v>42562</v>
      </c>
      <c r="CT4" s="326">
        <f t="shared" si="6"/>
        <v>42563</v>
      </c>
      <c r="CU4" s="326">
        <f t="shared" si="6"/>
        <v>42564</v>
      </c>
      <c r="CV4" s="326">
        <f t="shared" si="6"/>
        <v>42565</v>
      </c>
      <c r="CW4" s="326">
        <f t="shared" si="6"/>
        <v>42566</v>
      </c>
      <c r="CX4" s="326">
        <f t="shared" si="6"/>
        <v>42567</v>
      </c>
      <c r="CY4" s="327">
        <f t="shared" si="6"/>
        <v>42568</v>
      </c>
      <c r="CZ4" s="326">
        <f t="shared" si="6"/>
        <v>42569</v>
      </c>
      <c r="DA4" s="326">
        <f t="shared" si="6"/>
        <v>42570</v>
      </c>
      <c r="DB4" s="326">
        <f t="shared" si="6"/>
        <v>42571</v>
      </c>
      <c r="DC4" s="326">
        <f t="shared" si="6"/>
        <v>42572</v>
      </c>
      <c r="DD4" s="326">
        <f t="shared" si="6"/>
        <v>42573</v>
      </c>
      <c r="DE4" s="326">
        <f t="shared" si="6"/>
        <v>42574</v>
      </c>
      <c r="DF4" s="327">
        <f t="shared" si="6"/>
        <v>42575</v>
      </c>
      <c r="DG4" s="326">
        <f t="shared" si="6"/>
        <v>42576</v>
      </c>
      <c r="DH4" s="326">
        <f t="shared" si="6"/>
        <v>42577</v>
      </c>
      <c r="DI4" s="326">
        <f t="shared" si="6"/>
        <v>42578</v>
      </c>
      <c r="DJ4" s="326">
        <f t="shared" si="6"/>
        <v>42579</v>
      </c>
      <c r="DK4" s="326">
        <f t="shared" si="6"/>
        <v>42580</v>
      </c>
      <c r="DL4" s="326">
        <f t="shared" si="6"/>
        <v>42581</v>
      </c>
      <c r="DM4" s="327">
        <f t="shared" si="6"/>
        <v>42582</v>
      </c>
      <c r="DN4" s="326">
        <f t="shared" si="6"/>
        <v>42583</v>
      </c>
      <c r="DO4" s="326">
        <f t="shared" si="6"/>
        <v>42584</v>
      </c>
      <c r="DP4" s="326">
        <f t="shared" si="6"/>
        <v>42585</v>
      </c>
      <c r="DQ4" s="326">
        <f t="shared" si="6"/>
        <v>42586</v>
      </c>
      <c r="DR4" s="326">
        <f t="shared" si="6"/>
        <v>42587</v>
      </c>
      <c r="DS4" s="326">
        <f t="shared" si="6"/>
        <v>42588</v>
      </c>
      <c r="DT4" s="327">
        <f t="shared" si="6"/>
        <v>42589</v>
      </c>
      <c r="DU4" s="326">
        <f t="shared" si="6"/>
        <v>42590</v>
      </c>
      <c r="DV4" s="326">
        <f t="shared" si="6"/>
        <v>42591</v>
      </c>
      <c r="DW4" s="326">
        <f t="shared" si="6"/>
        <v>42592</v>
      </c>
      <c r="DX4" s="326">
        <f t="shared" si="6"/>
        <v>42593</v>
      </c>
      <c r="DY4" s="326">
        <f t="shared" si="6"/>
        <v>42594</v>
      </c>
      <c r="DZ4" s="326">
        <f t="shared" si="6"/>
        <v>42595</v>
      </c>
      <c r="EA4" s="327">
        <f t="shared" si="6"/>
        <v>42596</v>
      </c>
      <c r="EB4" s="326">
        <f t="shared" si="6"/>
        <v>42597</v>
      </c>
      <c r="EC4" s="326">
        <f t="shared" si="6"/>
        <v>42598</v>
      </c>
      <c r="ED4" s="326">
        <f t="shared" si="6"/>
        <v>42599</v>
      </c>
      <c r="EE4" s="326">
        <f t="shared" si="6"/>
        <v>42600</v>
      </c>
      <c r="EF4" s="326">
        <f t="shared" si="6"/>
        <v>42601</v>
      </c>
      <c r="EG4" s="326">
        <f t="shared" si="6"/>
        <v>42602</v>
      </c>
      <c r="EH4" s="327">
        <f t="shared" si="6"/>
        <v>42603</v>
      </c>
      <c r="EI4" s="326">
        <f t="shared" si="6"/>
        <v>42604</v>
      </c>
      <c r="EJ4" s="326">
        <f t="shared" si="6"/>
        <v>42605</v>
      </c>
      <c r="EK4" s="326">
        <f t="shared" si="6"/>
        <v>42606</v>
      </c>
      <c r="EL4" s="326">
        <f t="shared" si="6"/>
        <v>42607</v>
      </c>
      <c r="EM4" s="326">
        <f t="shared" si="6"/>
        <v>42608</v>
      </c>
      <c r="EN4" s="326">
        <f t="shared" si="6"/>
        <v>42609</v>
      </c>
      <c r="EO4" s="327">
        <f t="shared" si="6"/>
        <v>42610</v>
      </c>
      <c r="EP4" s="326">
        <f t="shared" si="6"/>
        <v>42611</v>
      </c>
      <c r="EQ4" s="326">
        <f t="shared" si="6"/>
        <v>42612</v>
      </c>
      <c r="ER4" s="326">
        <f t="shared" si="6"/>
        <v>42613</v>
      </c>
      <c r="ES4" s="326">
        <f t="shared" si="6"/>
        <v>42614</v>
      </c>
      <c r="ET4" s="326">
        <f t="shared" si="6"/>
        <v>42615</v>
      </c>
      <c r="EU4" s="326">
        <f t="shared" si="6"/>
        <v>42616</v>
      </c>
      <c r="EV4" s="327">
        <f t="shared" si="6"/>
        <v>42617</v>
      </c>
      <c r="EW4" s="326">
        <f t="shared" si="6"/>
        <v>42618</v>
      </c>
      <c r="EX4" s="326">
        <f t="shared" si="6"/>
        <v>42619</v>
      </c>
      <c r="EY4" s="326">
        <f t="shared" ref="EY4:HJ4" si="7">EY3</f>
        <v>42620</v>
      </c>
      <c r="EZ4" s="326">
        <f t="shared" si="7"/>
        <v>42621</v>
      </c>
      <c r="FA4" s="326">
        <f t="shared" si="7"/>
        <v>42622</v>
      </c>
      <c r="FB4" s="326">
        <f t="shared" si="7"/>
        <v>42623</v>
      </c>
      <c r="FC4" s="327">
        <f t="shared" si="7"/>
        <v>42624</v>
      </c>
      <c r="FD4" s="326">
        <f t="shared" si="7"/>
        <v>42625</v>
      </c>
      <c r="FE4" s="326">
        <f t="shared" si="7"/>
        <v>42626</v>
      </c>
      <c r="FF4" s="326">
        <f t="shared" si="7"/>
        <v>42627</v>
      </c>
      <c r="FG4" s="326">
        <f t="shared" si="7"/>
        <v>42628</v>
      </c>
      <c r="FH4" s="326">
        <f t="shared" si="7"/>
        <v>42629</v>
      </c>
      <c r="FI4" s="326">
        <f t="shared" si="7"/>
        <v>42630</v>
      </c>
      <c r="FJ4" s="327">
        <f t="shared" si="7"/>
        <v>42631</v>
      </c>
      <c r="FK4" s="326">
        <f t="shared" si="7"/>
        <v>42632</v>
      </c>
      <c r="FL4" s="326">
        <f t="shared" si="7"/>
        <v>42633</v>
      </c>
      <c r="FM4" s="326">
        <f t="shared" si="7"/>
        <v>42634</v>
      </c>
      <c r="FN4" s="326">
        <f t="shared" si="7"/>
        <v>42635</v>
      </c>
      <c r="FO4" s="326">
        <f t="shared" si="7"/>
        <v>42636</v>
      </c>
      <c r="FP4" s="326">
        <f t="shared" si="7"/>
        <v>42637</v>
      </c>
      <c r="FQ4" s="327">
        <f t="shared" si="7"/>
        <v>42638</v>
      </c>
      <c r="FR4" s="326">
        <f t="shared" si="7"/>
        <v>42639</v>
      </c>
      <c r="FS4" s="326">
        <f t="shared" si="7"/>
        <v>42640</v>
      </c>
      <c r="FT4" s="326">
        <f t="shared" si="7"/>
        <v>42641</v>
      </c>
      <c r="FU4" s="326">
        <f t="shared" si="7"/>
        <v>42642</v>
      </c>
      <c r="FV4" s="326">
        <f t="shared" si="7"/>
        <v>42643</v>
      </c>
      <c r="FW4" s="326">
        <f t="shared" si="7"/>
        <v>42644</v>
      </c>
      <c r="FX4" s="327">
        <f t="shared" si="7"/>
        <v>42645</v>
      </c>
      <c r="FY4" s="326">
        <f t="shared" si="7"/>
        <v>42646</v>
      </c>
      <c r="FZ4" s="326">
        <f t="shared" si="7"/>
        <v>42647</v>
      </c>
      <c r="GA4" s="326">
        <f t="shared" si="7"/>
        <v>42648</v>
      </c>
      <c r="GB4" s="326">
        <f t="shared" si="7"/>
        <v>42649</v>
      </c>
      <c r="GC4" s="326">
        <f t="shared" si="7"/>
        <v>42650</v>
      </c>
      <c r="GD4" s="326">
        <f t="shared" si="7"/>
        <v>42651</v>
      </c>
      <c r="GE4" s="327">
        <f t="shared" si="7"/>
        <v>42652</v>
      </c>
      <c r="GF4" s="326">
        <f t="shared" si="7"/>
        <v>42653</v>
      </c>
      <c r="GG4" s="326">
        <f t="shared" si="7"/>
        <v>42654</v>
      </c>
      <c r="GH4" s="326">
        <f t="shared" si="7"/>
        <v>42655</v>
      </c>
      <c r="GI4" s="326">
        <f t="shared" si="7"/>
        <v>42656</v>
      </c>
      <c r="GJ4" s="326">
        <f t="shared" si="7"/>
        <v>42657</v>
      </c>
      <c r="GK4" s="326">
        <f t="shared" si="7"/>
        <v>42658</v>
      </c>
      <c r="GL4" s="327">
        <f t="shared" si="7"/>
        <v>42659</v>
      </c>
      <c r="GM4" s="326">
        <f t="shared" si="7"/>
        <v>42660</v>
      </c>
      <c r="GN4" s="326">
        <f t="shared" si="7"/>
        <v>42661</v>
      </c>
      <c r="GO4" s="326">
        <f t="shared" si="7"/>
        <v>42662</v>
      </c>
      <c r="GP4" s="326">
        <f t="shared" si="7"/>
        <v>42663</v>
      </c>
      <c r="GQ4" s="326">
        <f t="shared" si="7"/>
        <v>42664</v>
      </c>
      <c r="GR4" s="326">
        <f t="shared" si="7"/>
        <v>42665</v>
      </c>
      <c r="GS4" s="327">
        <f t="shared" si="7"/>
        <v>42666</v>
      </c>
      <c r="GT4" s="326">
        <f t="shared" si="7"/>
        <v>42667</v>
      </c>
      <c r="GU4" s="326">
        <f t="shared" si="7"/>
        <v>42668</v>
      </c>
      <c r="GV4" s="326">
        <f t="shared" si="7"/>
        <v>42669</v>
      </c>
      <c r="GW4" s="326">
        <f t="shared" si="7"/>
        <v>42670</v>
      </c>
      <c r="GX4" s="326">
        <f t="shared" si="7"/>
        <v>42671</v>
      </c>
      <c r="GY4" s="326">
        <f t="shared" si="7"/>
        <v>42672</v>
      </c>
      <c r="GZ4" s="327">
        <f t="shared" si="7"/>
        <v>42673</v>
      </c>
      <c r="HA4" s="326">
        <f t="shared" si="7"/>
        <v>42674</v>
      </c>
      <c r="HB4" s="326">
        <f t="shared" si="7"/>
        <v>42675</v>
      </c>
      <c r="HC4" s="326">
        <f t="shared" si="7"/>
        <v>42676</v>
      </c>
      <c r="HD4" s="326">
        <f t="shared" si="7"/>
        <v>42677</v>
      </c>
      <c r="HE4" s="326">
        <f t="shared" si="7"/>
        <v>42678</v>
      </c>
      <c r="HF4" s="326">
        <f t="shared" si="7"/>
        <v>42679</v>
      </c>
      <c r="HG4" s="327">
        <f t="shared" si="7"/>
        <v>42680</v>
      </c>
      <c r="HH4" s="326">
        <f t="shared" si="7"/>
        <v>42681</v>
      </c>
      <c r="HI4" s="326">
        <f t="shared" si="7"/>
        <v>42682</v>
      </c>
      <c r="HJ4" s="326">
        <f t="shared" si="7"/>
        <v>42683</v>
      </c>
      <c r="HK4" s="326">
        <f t="shared" ref="HK4:HW4" si="8">HK3</f>
        <v>42684</v>
      </c>
      <c r="HL4" s="326">
        <f t="shared" si="8"/>
        <v>42685</v>
      </c>
      <c r="HM4" s="326">
        <f t="shared" si="8"/>
        <v>42686</v>
      </c>
      <c r="HN4" s="327">
        <f t="shared" si="8"/>
        <v>42687</v>
      </c>
      <c r="HO4" s="326">
        <f t="shared" si="8"/>
        <v>42688</v>
      </c>
      <c r="HP4" s="326">
        <f t="shared" si="8"/>
        <v>42689</v>
      </c>
      <c r="HQ4" s="326">
        <f t="shared" si="8"/>
        <v>42690</v>
      </c>
      <c r="HR4" s="326">
        <f t="shared" si="8"/>
        <v>42691</v>
      </c>
      <c r="HS4" s="326">
        <f t="shared" si="8"/>
        <v>42692</v>
      </c>
      <c r="HT4" s="326">
        <f t="shared" si="8"/>
        <v>42693</v>
      </c>
      <c r="HU4" s="327">
        <f t="shared" si="8"/>
        <v>42694</v>
      </c>
      <c r="HV4" s="326">
        <f t="shared" si="8"/>
        <v>42695</v>
      </c>
      <c r="HW4" s="326">
        <f t="shared" si="8"/>
        <v>42696</v>
      </c>
      <c r="HX4" s="326">
        <f>HX3</f>
        <v>42697</v>
      </c>
      <c r="HY4" s="326">
        <f>HY3</f>
        <v>42698</v>
      </c>
      <c r="HZ4" s="326">
        <f>HZ3</f>
        <v>42699</v>
      </c>
      <c r="IA4" s="326">
        <f>IA3</f>
        <v>42700</v>
      </c>
      <c r="IB4" s="327">
        <f>IB3</f>
        <v>42701</v>
      </c>
    </row>
    <row r="5" spans="1:236" s="5" customFormat="1" ht="15" customHeight="1" x14ac:dyDescent="0.2">
      <c r="B5" s="5">
        <f t="shared" ref="B5:B70" si="9">B4+1</f>
        <v>3</v>
      </c>
      <c r="D5" s="12" t="s">
        <v>1</v>
      </c>
      <c r="E5" s="13"/>
      <c r="F5" s="42" t="str">
        <f>IFERROR(VLOOKUP(F$3,METAS!$T$6:$U$16,2,0),"")</f>
        <v/>
      </c>
      <c r="G5" s="42" t="str">
        <f>IFERROR(VLOOKUP(G$3,METAS!$T$6:$U$16,2,0),"")</f>
        <v/>
      </c>
      <c r="H5" s="42" t="str">
        <f>IFERROR(VLOOKUP(H$3,METAS!$T$6:$U$16,2,0),"")</f>
        <v/>
      </c>
      <c r="I5" s="42" t="str">
        <f>IFERROR(VLOOKUP(I$3,METAS!$T$6:$U$16,2,0),"")</f>
        <v/>
      </c>
      <c r="J5" s="42" t="str">
        <f>IFERROR(VLOOKUP(J$3,METAS!$T$6:$U$16,2,0),"")</f>
        <v/>
      </c>
      <c r="K5" s="42" t="str">
        <f>IFERROR(VLOOKUP(K$3,METAS!$T$6:$U$16,2,0),"")</f>
        <v/>
      </c>
      <c r="L5" s="42" t="str">
        <f>IFERROR(VLOOKUP(L$3,METAS!$T$6:$U$16,2,0),"")</f>
        <v/>
      </c>
      <c r="M5" s="42" t="str">
        <f>IFERROR(VLOOKUP(M$3,METAS!$T$6:$U$16,2,0),"")</f>
        <v/>
      </c>
      <c r="N5" s="42" t="str">
        <f>IFERROR(VLOOKUP(N$3,METAS!$T$6:$U$16,2,0),"")</f>
        <v/>
      </c>
      <c r="O5" s="42" t="str">
        <f>IFERROR(VLOOKUP(O$3,METAS!$T$6:$U$16,2,0),"")</f>
        <v/>
      </c>
      <c r="P5" s="42" t="str">
        <f>IFERROR(VLOOKUP(P$3,METAS!$T$6:$U$16,2,0),"")</f>
        <v/>
      </c>
      <c r="Q5" s="42" t="str">
        <f>IFERROR(VLOOKUP(Q$3,METAS!$T$6:$U$16,2,0),"")</f>
        <v/>
      </c>
      <c r="R5" s="42" t="str">
        <f>IFERROR(VLOOKUP(R$3,METAS!$T$6:$U$16,2,0),"")</f>
        <v/>
      </c>
      <c r="S5" s="42" t="str">
        <f>IFERROR(VLOOKUP(S$3,METAS!$T$6:$U$16,2,0),"")</f>
        <v/>
      </c>
      <c r="T5" s="42" t="str">
        <f>IFERROR(VLOOKUP(T$3,METAS!$T$6:$U$16,2,0),"")</f>
        <v/>
      </c>
      <c r="U5" s="42" t="str">
        <f>IFERROR(VLOOKUP(U$3,METAS!$T$6:$U$16,2,0),"")</f>
        <v/>
      </c>
      <c r="V5" s="42" t="str">
        <f>IFERROR(VLOOKUP(V$3,METAS!$T$6:$U$16,2,0),"")</f>
        <v/>
      </c>
      <c r="W5" s="42" t="str">
        <f>IFERROR(VLOOKUP(W$3,METAS!$T$6:$U$16,2,0),"")</f>
        <v/>
      </c>
      <c r="X5" s="42" t="str">
        <f>IFERROR(VLOOKUP(X$3,METAS!$T$6:$U$16,2,0),"")</f>
        <v/>
      </c>
      <c r="Y5" s="42" t="str">
        <f>IFERROR(VLOOKUP(Y$3,METAS!$T$6:$U$16,2,0),"")</f>
        <v/>
      </c>
      <c r="Z5" s="42" t="str">
        <f>IFERROR(VLOOKUP(Z$3,METAS!$T$6:$U$16,2,0),"")</f>
        <v/>
      </c>
      <c r="AA5" s="42" t="str">
        <f>IFERROR(VLOOKUP(AA$3,METAS!$T$6:$U$16,2,0),"")</f>
        <v/>
      </c>
      <c r="AB5" s="42" t="str">
        <f>IFERROR(VLOOKUP(AB$3,METAS!$T$6:$U$16,2,0),"")</f>
        <v/>
      </c>
      <c r="AC5" s="42" t="str">
        <f>IFERROR(VLOOKUP(AC$3,METAS!$T$6:$U$16,2,0),"")</f>
        <v/>
      </c>
      <c r="AD5" s="42" t="str">
        <f>IFERROR(VLOOKUP(AD$3,METAS!$T$6:$U$16,2,0),"")</f>
        <v/>
      </c>
      <c r="AE5" s="42" t="str">
        <f>IFERROR(VLOOKUP(AE$3,METAS!$T$6:$U$16,2,0),"")</f>
        <v/>
      </c>
      <c r="AF5" s="42" t="str">
        <f>IFERROR(VLOOKUP(AF$3,METAS!$T$6:$U$16,2,0),"")</f>
        <v/>
      </c>
      <c r="AG5" s="42" t="str">
        <f>IFERROR(VLOOKUP(AG$3,METAS!$T$6:$U$16,2,0),"")</f>
        <v/>
      </c>
      <c r="AH5" s="42" t="str">
        <f>IFERROR(VLOOKUP(AH$3,METAS!$T$6:$U$16,2,0),"")</f>
        <v/>
      </c>
      <c r="AI5" s="42" t="str">
        <f>IFERROR(VLOOKUP(AI$3,METAS!$T$6:$U$16,2,0),"")</f>
        <v/>
      </c>
      <c r="AJ5" s="42" t="str">
        <f>IFERROR(VLOOKUP(AJ$3,METAS!$T$6:$U$16,2,0),"")</f>
        <v/>
      </c>
      <c r="AK5" s="42" t="str">
        <f>IFERROR(VLOOKUP(AK$3,METAS!$T$6:$U$16,2,0),"")</f>
        <v/>
      </c>
      <c r="AL5" s="42" t="str">
        <f>IFERROR(VLOOKUP(AL$3,METAS!$T$6:$U$16,2,0),"")</f>
        <v/>
      </c>
      <c r="AM5" s="42" t="str">
        <f>IFERROR(VLOOKUP(AM$3,METAS!$T$6:$U$16,2,0),"")</f>
        <v/>
      </c>
      <c r="AN5" s="42" t="str">
        <f>IFERROR(VLOOKUP(AN$3,METAS!$T$6:$U$16,2,0),"")</f>
        <v/>
      </c>
      <c r="AO5" s="42" t="str">
        <f>IFERROR(VLOOKUP(AO$3,METAS!$T$6:$U$16,2,0),"")</f>
        <v/>
      </c>
      <c r="AP5" s="42" t="str">
        <f>IFERROR(VLOOKUP(AP$3,METAS!$T$6:$U$16,2,0),"")</f>
        <v/>
      </c>
      <c r="AQ5" s="42" t="str">
        <f>IFERROR(VLOOKUP(AQ$3,METAS!$T$6:$U$16,2,0),"")</f>
        <v/>
      </c>
      <c r="AR5" s="42" t="str">
        <f>IFERROR(VLOOKUP(AR$3,METAS!$T$6:$U$16,2,0),"")</f>
        <v/>
      </c>
      <c r="AS5" s="42" t="str">
        <f>IFERROR(VLOOKUP(AS$3,METAS!$T$6:$U$16,2,0),"")</f>
        <v/>
      </c>
      <c r="AT5" s="42" t="str">
        <f>IFERROR(VLOOKUP(AT$3,METAS!$T$6:$U$16,2,0),"")</f>
        <v/>
      </c>
      <c r="AU5" s="42" t="str">
        <f>IFERROR(VLOOKUP(AU$3,METAS!$T$6:$U$16,2,0),"")</f>
        <v/>
      </c>
      <c r="AV5" s="42" t="str">
        <f>IFERROR(VLOOKUP(AV$3,METAS!$T$6:$U$16,2,0),"")</f>
        <v/>
      </c>
      <c r="AW5" s="42" t="str">
        <f>IFERROR(VLOOKUP(AW$3,METAS!$T$6:$U$16,2,0),"")</f>
        <v/>
      </c>
      <c r="AX5" s="42" t="str">
        <f>IFERROR(VLOOKUP(AX$3,METAS!$T$6:$U$16,2,0),"")</f>
        <v/>
      </c>
      <c r="AY5" s="42" t="str">
        <f>IFERROR(VLOOKUP(AY$3,METAS!$T$6:$U$16,2,0),"")</f>
        <v/>
      </c>
      <c r="AZ5" s="42" t="str">
        <f>IFERROR(VLOOKUP(AZ$3,METAS!$T$6:$U$16,2,0),"")</f>
        <v/>
      </c>
      <c r="BA5" s="42" t="str">
        <f>IFERROR(VLOOKUP(BA$3,METAS!$T$6:$U$16,2,0),"")</f>
        <v/>
      </c>
      <c r="BB5" s="42" t="str">
        <f>IFERROR(VLOOKUP(BB$3,METAS!$T$6:$U$16,2,0),"")</f>
        <v/>
      </c>
      <c r="BC5" s="42" t="str">
        <f>IFERROR(VLOOKUP(BC$3,METAS!$T$6:$U$16,2,0),"")</f>
        <v/>
      </c>
      <c r="BD5" s="42" t="str">
        <f>IFERROR(VLOOKUP(BD$3,METAS!$T$6:$U$16,2,0),"")</f>
        <v/>
      </c>
      <c r="BE5" s="42" t="str">
        <f>IFERROR(VLOOKUP(BE$3,METAS!$T$6:$U$16,2,0),"")</f>
        <v/>
      </c>
      <c r="BF5" s="42" t="str">
        <f>IFERROR(VLOOKUP(BF$3,METAS!$T$6:$U$16,2,0),"")</f>
        <v/>
      </c>
      <c r="BG5" s="42" t="str">
        <f>IFERROR(VLOOKUP(BG$3,METAS!$T$6:$U$16,2,0),"")</f>
        <v/>
      </c>
      <c r="BH5" s="42" t="str">
        <f>IFERROR(VLOOKUP(BH$3,METAS!$T$6:$U$16,2,0),"")</f>
        <v/>
      </c>
      <c r="BI5" s="42" t="str">
        <f>IFERROR(VLOOKUP(BI$3,METAS!$T$6:$U$16,2,0),"")</f>
        <v/>
      </c>
      <c r="BJ5" s="42" t="str">
        <f>IFERROR(VLOOKUP(BJ$3,METAS!$T$6:$U$16,2,0),"")</f>
        <v/>
      </c>
      <c r="BK5" s="42" t="str">
        <f>IFERROR(VLOOKUP(BK$3,METAS!$T$6:$U$16,2,0),"")</f>
        <v/>
      </c>
      <c r="BL5" s="42" t="str">
        <f>IFERROR(VLOOKUP(BL$3,METAS!$T$6:$U$16,2,0),"")</f>
        <v/>
      </c>
      <c r="BM5" s="42" t="str">
        <f>IFERROR(VLOOKUP(BM$3,METAS!$T$6:$U$16,2,0),"")</f>
        <v/>
      </c>
      <c r="BN5" s="42" t="str">
        <f>IFERROR(VLOOKUP(BN$3,METAS!$T$6:$U$16,2,0),"")</f>
        <v/>
      </c>
      <c r="BO5" s="42" t="str">
        <f>IFERROR(VLOOKUP(BO$3,METAS!$T$6:$U$16,2,0),"")</f>
        <v/>
      </c>
      <c r="BP5" s="42" t="str">
        <f>IFERROR(VLOOKUP(BP$3,METAS!$T$6:$U$16,2,0),"")</f>
        <v/>
      </c>
      <c r="BQ5" s="42" t="str">
        <f>IFERROR(VLOOKUP(BQ$3,METAS!$T$6:$U$16,2,0),"")</f>
        <v/>
      </c>
      <c r="BR5" s="42" t="str">
        <f>IFERROR(VLOOKUP(BR$3,METAS!$T$6:$U$16,2,0),"")</f>
        <v/>
      </c>
      <c r="BS5" s="42" t="str">
        <f>IFERROR(VLOOKUP(BS$3,METAS!$T$6:$U$16,2,0),"")</f>
        <v/>
      </c>
      <c r="BT5" s="42" t="str">
        <f>IFERROR(VLOOKUP(BT$3,METAS!$T$6:$U$16,2,0),"")</f>
        <v/>
      </c>
      <c r="BU5" s="42" t="str">
        <f>IFERROR(VLOOKUP(BU$3,METAS!$T$6:$U$16,2,0),"")</f>
        <v/>
      </c>
      <c r="BV5" s="42" t="str">
        <f>IFERROR(VLOOKUP(BV$3,METAS!$T$6:$U$16,2,0),"")</f>
        <v/>
      </c>
      <c r="BW5" s="42" t="str">
        <f>IFERROR(VLOOKUP(BW$3,METAS!$T$6:$U$16,2,0),"")</f>
        <v/>
      </c>
      <c r="BX5" s="42" t="str">
        <f>IFERROR(VLOOKUP(BX$3,METAS!$T$6:$U$16,2,0),"")</f>
        <v/>
      </c>
      <c r="BY5" s="42" t="str">
        <f>IFERROR(VLOOKUP(BY$3,METAS!$T$6:$U$16,2,0),"")</f>
        <v/>
      </c>
      <c r="BZ5" s="42" t="str">
        <f>IFERROR(VLOOKUP(BZ$3,METAS!$T$6:$U$16,2,0),"")</f>
        <v/>
      </c>
      <c r="CA5" s="42" t="str">
        <f>IFERROR(VLOOKUP(CA$3,METAS!$T$6:$U$16,2,0),"")</f>
        <v/>
      </c>
      <c r="CB5" s="42" t="str">
        <f>IFERROR(VLOOKUP(CB$3,METAS!$T$6:$U$16,2,0),"")</f>
        <v/>
      </c>
      <c r="CC5" s="42" t="str">
        <f>IFERROR(VLOOKUP(CC$3,METAS!$T$6:$U$16,2,0),"")</f>
        <v/>
      </c>
      <c r="CD5" s="42" t="str">
        <f>IFERROR(VLOOKUP(CD$3,METAS!$T$6:$U$16,2,0),"")</f>
        <v/>
      </c>
      <c r="CE5" s="42" t="str">
        <f>IFERROR(VLOOKUP(CE$3,METAS!$T$6:$U$16,2,0),"")</f>
        <v/>
      </c>
      <c r="CF5" s="42" t="str">
        <f>IFERROR(VLOOKUP(CF$3,METAS!$T$6:$U$16,2,0),"")</f>
        <v/>
      </c>
      <c r="CG5" s="42" t="str">
        <f>IFERROR(VLOOKUP(CG$3,METAS!$T$6:$U$16,2,0),"")</f>
        <v/>
      </c>
      <c r="CH5" s="42" t="str">
        <f>IFERROR(VLOOKUP(CH$3,METAS!$T$6:$U$16,2,0),"")</f>
        <v/>
      </c>
      <c r="CI5" s="42" t="str">
        <f>IFERROR(VLOOKUP(CI$3,METAS!$T$6:$U$16,2,0),"")</f>
        <v/>
      </c>
      <c r="CJ5" s="42" t="str">
        <f>IFERROR(VLOOKUP(CJ$3,METAS!$T$6:$U$16,2,0),"")</f>
        <v/>
      </c>
      <c r="CK5" s="42" t="str">
        <f>IFERROR(VLOOKUP(CK$3,METAS!$T$6:$U$16,2,0),"")</f>
        <v/>
      </c>
      <c r="CL5" s="42" t="str">
        <f>IFERROR(VLOOKUP(CL$3,METAS!$T$6:$U$16,2,0),"")</f>
        <v/>
      </c>
      <c r="CM5" s="42" t="str">
        <f>IFERROR(VLOOKUP(CM$3,METAS!$T$6:$U$16,2,0),"")</f>
        <v/>
      </c>
      <c r="CN5" s="42" t="str">
        <f>IFERROR(VLOOKUP(CN$3,METAS!$T$6:$U$16,2,0),"")</f>
        <v/>
      </c>
      <c r="CO5" s="42" t="str">
        <f>IFERROR(VLOOKUP(CO$3,METAS!$T$6:$U$16,2,0),"")</f>
        <v/>
      </c>
      <c r="CP5" s="42" t="str">
        <f>IFERROR(VLOOKUP(CP$3,METAS!$T$6:$U$16,2,0),"")</f>
        <v/>
      </c>
      <c r="CQ5" s="42" t="str">
        <f>IFERROR(VLOOKUP(CQ$3,METAS!$T$6:$U$16,2,0),"")</f>
        <v/>
      </c>
      <c r="CR5" s="42" t="str">
        <f>IFERROR(VLOOKUP(CR$3,METAS!$T$6:$U$16,2,0),"")</f>
        <v/>
      </c>
      <c r="CS5" s="42" t="str">
        <f>IFERROR(VLOOKUP(CS$3,METAS!$T$6:$U$16,2,0),"")</f>
        <v/>
      </c>
      <c r="CT5" s="42" t="str">
        <f>IFERROR(VLOOKUP(CT$3,METAS!$T$6:$U$16,2,0),"")</f>
        <v/>
      </c>
      <c r="CU5" s="42" t="str">
        <f>IFERROR(VLOOKUP(CU$3,METAS!$T$6:$U$16,2,0),"")</f>
        <v/>
      </c>
      <c r="CV5" s="42" t="str">
        <f>IFERROR(VLOOKUP(CV$3,METAS!$T$6:$U$16,2,0),"")</f>
        <v/>
      </c>
      <c r="CW5" s="42" t="str">
        <f>IFERROR(VLOOKUP(CW$3,METAS!$T$6:$U$16,2,0),"")</f>
        <v/>
      </c>
      <c r="CX5" s="42" t="str">
        <f>IFERROR(VLOOKUP(CX$3,METAS!$T$6:$U$16,2,0),"")</f>
        <v/>
      </c>
      <c r="CY5" s="42" t="str">
        <f>IFERROR(VLOOKUP(CY$3,METAS!$T$6:$U$16,2,0),"")</f>
        <v/>
      </c>
      <c r="CZ5" s="42" t="str">
        <f>IFERROR(VLOOKUP(CZ$3,METAS!$T$6:$U$16,2,0),"")</f>
        <v/>
      </c>
      <c r="DA5" s="42" t="str">
        <f>IFERROR(VLOOKUP(DA$3,METAS!$T$6:$U$16,2,0),"")</f>
        <v/>
      </c>
      <c r="DB5" s="42" t="str">
        <f>IFERROR(VLOOKUP(DB$3,METAS!$T$6:$U$16,2,0),"")</f>
        <v/>
      </c>
      <c r="DC5" s="42" t="str">
        <f>IFERROR(VLOOKUP(DC$3,METAS!$T$6:$U$16,2,0),"")</f>
        <v/>
      </c>
      <c r="DD5" s="42" t="str">
        <f>IFERROR(VLOOKUP(DD$3,METAS!$T$6:$U$16,2,0),"")</f>
        <v/>
      </c>
      <c r="DE5" s="42" t="str">
        <f>IFERROR(VLOOKUP(DE$3,METAS!$T$6:$U$16,2,0),"")</f>
        <v/>
      </c>
      <c r="DF5" s="42" t="str">
        <f>IFERROR(VLOOKUP(DF$3,METAS!$T$6:$U$16,2,0),"")</f>
        <v/>
      </c>
      <c r="DG5" s="42" t="str">
        <f>IFERROR(VLOOKUP(DG$3,METAS!$T$6:$U$16,2,0),"")</f>
        <v/>
      </c>
      <c r="DH5" s="42" t="str">
        <f>IFERROR(VLOOKUP(DH$3,METAS!$T$6:$U$16,2,0),"")</f>
        <v/>
      </c>
      <c r="DI5" s="42" t="str">
        <f>IFERROR(VLOOKUP(DI$3,METAS!$T$6:$U$16,2,0),"")</f>
        <v/>
      </c>
      <c r="DJ5" s="42" t="str">
        <f>IFERROR(VLOOKUP(DJ$3,METAS!$T$6:$U$16,2,0),"")</f>
        <v/>
      </c>
      <c r="DK5" s="42" t="str">
        <f>IFERROR(VLOOKUP(DK$3,METAS!$T$6:$U$16,2,0),"")</f>
        <v/>
      </c>
      <c r="DL5" s="42" t="str">
        <f>IFERROR(VLOOKUP(DL$3,METAS!$T$6:$U$16,2,0),"")</f>
        <v/>
      </c>
      <c r="DM5" s="42" t="str">
        <f>IFERROR(VLOOKUP(DM$3,METAS!$T$6:$U$16,2,0),"")</f>
        <v/>
      </c>
      <c r="DN5" s="42" t="str">
        <f>IFERROR(VLOOKUP(DN$3,METAS!$T$6:$U$16,2,0),"")</f>
        <v/>
      </c>
      <c r="DO5" s="42" t="str">
        <f>IFERROR(VLOOKUP(DO$3,METAS!$T$6:$U$16,2,0),"")</f>
        <v/>
      </c>
      <c r="DP5" s="42" t="str">
        <f>IFERROR(VLOOKUP(DP$3,METAS!$T$6:$U$16,2,0),"")</f>
        <v/>
      </c>
      <c r="DQ5" s="42" t="str">
        <f>IFERROR(VLOOKUP(DQ$3,METAS!$T$6:$U$16,2,0),"")</f>
        <v/>
      </c>
      <c r="DR5" s="42" t="str">
        <f>IFERROR(VLOOKUP(DR$3,METAS!$T$6:$U$16,2,0),"")</f>
        <v/>
      </c>
      <c r="DS5" s="42" t="str">
        <f>IFERROR(VLOOKUP(DS$3,METAS!$T$6:$U$16,2,0),"")</f>
        <v/>
      </c>
      <c r="DT5" s="42" t="str">
        <f>IFERROR(VLOOKUP(DT$3,METAS!$T$6:$U$16,2,0),"")</f>
        <v/>
      </c>
      <c r="DU5" s="42" t="str">
        <f>IFERROR(VLOOKUP(DU$3,METAS!$T$6:$U$16,2,0),"")</f>
        <v/>
      </c>
      <c r="DV5" s="42" t="str">
        <f>IFERROR(VLOOKUP(DV$3,METAS!$T$6:$U$16,2,0),"")</f>
        <v/>
      </c>
      <c r="DW5" s="42" t="str">
        <f>IFERROR(VLOOKUP(DW$3,METAS!$T$6:$U$16,2,0),"")</f>
        <v/>
      </c>
      <c r="DX5" s="42" t="str">
        <f>IFERROR(VLOOKUP(DX$3,METAS!$T$6:$U$16,2,0),"")</f>
        <v/>
      </c>
      <c r="DY5" s="42" t="str">
        <f>IFERROR(VLOOKUP(DY$3,METAS!$T$6:$U$16,2,0),"")</f>
        <v/>
      </c>
      <c r="DZ5" s="42" t="str">
        <f>IFERROR(VLOOKUP(DZ$3,METAS!$T$6:$U$16,2,0),"")</f>
        <v/>
      </c>
      <c r="EA5" s="42" t="str">
        <f>IFERROR(VLOOKUP(EA$3,METAS!$T$6:$U$16,2,0),"")</f>
        <v/>
      </c>
      <c r="EB5" s="42" t="str">
        <f>IFERROR(VLOOKUP(EB$3,METAS!$T$6:$U$16,2,0),"")</f>
        <v/>
      </c>
      <c r="EC5" s="42" t="str">
        <f>IFERROR(VLOOKUP(EC$3,METAS!$T$6:$U$16,2,0),"")</f>
        <v/>
      </c>
      <c r="ED5" s="42" t="str">
        <f>IFERROR(VLOOKUP(ED$3,METAS!$T$6:$U$16,2,0),"")</f>
        <v/>
      </c>
      <c r="EE5" s="42" t="str">
        <f>IFERROR(VLOOKUP(EE$3,METAS!$T$6:$U$16,2,0),"")</f>
        <v/>
      </c>
      <c r="EF5" s="42" t="str">
        <f>IFERROR(VLOOKUP(EF$3,METAS!$T$6:$U$16,2,0),"")</f>
        <v/>
      </c>
      <c r="EG5" s="42" t="str">
        <f>IFERROR(VLOOKUP(EG$3,METAS!$T$6:$U$16,2,0),"")</f>
        <v/>
      </c>
      <c r="EH5" s="42" t="str">
        <f>IFERROR(VLOOKUP(EH$3,METAS!$T$6:$U$16,2,0),"")</f>
        <v/>
      </c>
      <c r="EI5" s="42" t="str">
        <f>IFERROR(VLOOKUP(EI$3,METAS!$T$6:$U$16,2,0),"")</f>
        <v/>
      </c>
      <c r="EJ5" s="42" t="str">
        <f>IFERROR(VLOOKUP(EJ$3,METAS!$T$6:$U$16,2,0),"")</f>
        <v/>
      </c>
      <c r="EK5" s="42" t="str">
        <f>IFERROR(VLOOKUP(EK$3,METAS!$T$6:$U$16,2,0),"")</f>
        <v/>
      </c>
      <c r="EL5" s="42" t="str">
        <f>IFERROR(VLOOKUP(EL$3,METAS!$T$6:$U$16,2,0),"")</f>
        <v/>
      </c>
      <c r="EM5" s="42" t="str">
        <f>IFERROR(VLOOKUP(EM$3,METAS!$T$6:$U$16,2,0),"")</f>
        <v/>
      </c>
      <c r="EN5" s="42" t="str">
        <f>IFERROR(VLOOKUP(EN$3,METAS!$T$6:$U$16,2,0),"")</f>
        <v/>
      </c>
      <c r="EO5" s="42" t="str">
        <f>IFERROR(VLOOKUP(EO$3,METAS!$T$6:$U$16,2,0),"")</f>
        <v/>
      </c>
      <c r="EP5" s="42" t="str">
        <f>IFERROR(VLOOKUP(EP$3,METAS!$T$6:$U$16,2,0),"")</f>
        <v/>
      </c>
      <c r="EQ5" s="42" t="str">
        <f>IFERROR(VLOOKUP(EQ$3,METAS!$T$6:$U$16,2,0),"")</f>
        <v/>
      </c>
      <c r="ER5" s="42" t="str">
        <f>IFERROR(VLOOKUP(ER$3,METAS!$T$6:$U$16,2,0),"")</f>
        <v/>
      </c>
      <c r="ES5" s="42" t="str">
        <f>IFERROR(VLOOKUP(ES$3,METAS!$T$6:$U$16,2,0),"")</f>
        <v/>
      </c>
      <c r="ET5" s="42" t="str">
        <f>IFERROR(VLOOKUP(ET$3,METAS!$T$6:$U$16,2,0),"")</f>
        <v/>
      </c>
      <c r="EU5" s="42" t="str">
        <f>IFERROR(VLOOKUP(EU$3,METAS!$T$6:$U$16,2,0),"")</f>
        <v/>
      </c>
      <c r="EV5" s="42" t="str">
        <f>IFERROR(VLOOKUP(EV$3,METAS!$T$6:$U$16,2,0),"")</f>
        <v/>
      </c>
      <c r="EW5" s="42" t="str">
        <f>IFERROR(VLOOKUP(EW$3,METAS!$T$6:$U$16,2,0),"")</f>
        <v/>
      </c>
      <c r="EX5" s="42" t="str">
        <f>IFERROR(VLOOKUP(EX$3,METAS!$T$6:$U$16,2,0),"")</f>
        <v/>
      </c>
      <c r="EY5" s="42" t="str">
        <f>IFERROR(VLOOKUP(EY$3,METAS!$T$6:$U$16,2,0),"")</f>
        <v/>
      </c>
      <c r="EZ5" s="42" t="str">
        <f>IFERROR(VLOOKUP(EZ$3,METAS!$T$6:$U$16,2,0),"")</f>
        <v/>
      </c>
      <c r="FA5" s="42" t="str">
        <f>IFERROR(VLOOKUP(FA$3,METAS!$T$6:$U$16,2,0),"")</f>
        <v/>
      </c>
      <c r="FB5" s="42" t="str">
        <f>IFERROR(VLOOKUP(FB$3,METAS!$T$6:$U$16,2,0),"")</f>
        <v/>
      </c>
      <c r="FC5" s="42" t="str">
        <f>IFERROR(VLOOKUP(FC$3,METAS!$T$6:$U$16,2,0),"")</f>
        <v/>
      </c>
      <c r="FD5" s="42" t="str">
        <f>IFERROR(VLOOKUP(FD$3,METAS!$T$6:$U$16,2,0),"")</f>
        <v/>
      </c>
      <c r="FE5" s="42" t="str">
        <f>IFERROR(VLOOKUP(FE$3,METAS!$T$6:$U$16,2,0),"")</f>
        <v/>
      </c>
      <c r="FF5" s="42" t="str">
        <f>IFERROR(VLOOKUP(FF$3,METAS!$T$6:$U$16,2,0),"")</f>
        <v/>
      </c>
      <c r="FG5" s="42" t="str">
        <f>IFERROR(VLOOKUP(FG$3,METAS!$T$6:$U$16,2,0),"")</f>
        <v/>
      </c>
      <c r="FH5" s="42" t="str">
        <f>IFERROR(VLOOKUP(FH$3,METAS!$T$6:$U$16,2,0),"")</f>
        <v/>
      </c>
      <c r="FI5" s="42" t="str">
        <f>IFERROR(VLOOKUP(FI$3,METAS!$T$6:$U$16,2,0),"")</f>
        <v/>
      </c>
      <c r="FJ5" s="42" t="str">
        <f>IFERROR(VLOOKUP(FJ$3,METAS!$T$6:$U$16,2,0),"")</f>
        <v/>
      </c>
      <c r="FK5" s="42" t="str">
        <f>IFERROR(VLOOKUP(FK$3,METAS!$T$6:$U$16,2,0),"")</f>
        <v/>
      </c>
      <c r="FL5" s="42" t="str">
        <f>IFERROR(VLOOKUP(FL$3,METAS!$T$6:$U$16,2,0),"")</f>
        <v/>
      </c>
      <c r="FM5" s="42" t="str">
        <f>IFERROR(VLOOKUP(FM$3,METAS!$T$6:$U$16,2,0),"")</f>
        <v/>
      </c>
      <c r="FN5" s="42" t="str">
        <f>IFERROR(VLOOKUP(FN$3,METAS!$T$6:$U$16,2,0),"")</f>
        <v/>
      </c>
      <c r="FO5" s="42" t="str">
        <f>IFERROR(VLOOKUP(FO$3,METAS!$T$6:$U$16,2,0),"")</f>
        <v/>
      </c>
      <c r="FP5" s="42" t="str">
        <f>IFERROR(VLOOKUP(FP$3,METAS!$T$6:$U$16,2,0),"")</f>
        <v/>
      </c>
      <c r="FQ5" s="42" t="str">
        <f>IFERROR(VLOOKUP(FQ$3,METAS!$T$6:$U$16,2,0),"")</f>
        <v/>
      </c>
      <c r="FR5" s="42" t="str">
        <f>IFERROR(VLOOKUP(FR$3,METAS!$T$6:$U$16,2,0),"")</f>
        <v/>
      </c>
      <c r="FS5" s="42" t="str">
        <f>IFERROR(VLOOKUP(FS$3,METAS!$T$6:$U$16,2,0),"")</f>
        <v/>
      </c>
      <c r="FT5" s="42" t="str">
        <f>IFERROR(VLOOKUP(FT$3,METAS!$T$6:$U$16,2,0),"")</f>
        <v/>
      </c>
      <c r="FU5" s="42" t="str">
        <f>IFERROR(VLOOKUP(FU$3,METAS!$T$6:$U$16,2,0),"")</f>
        <v/>
      </c>
      <c r="FV5" s="42" t="str">
        <f>IFERROR(VLOOKUP(FV$3,METAS!$T$6:$U$16,2,0),"")</f>
        <v/>
      </c>
      <c r="FW5" s="42" t="str">
        <f>IFERROR(VLOOKUP(FW$3,METAS!$T$6:$U$16,2,0),"")</f>
        <v/>
      </c>
      <c r="FX5" s="42" t="str">
        <f>IFERROR(VLOOKUP(FX$3,METAS!$T$6:$U$16,2,0),"")</f>
        <v/>
      </c>
      <c r="FY5" s="42" t="str">
        <f>IFERROR(VLOOKUP(FY$3,METAS!$T$6:$U$16,2,0),"")</f>
        <v/>
      </c>
      <c r="FZ5" s="42" t="str">
        <f>IFERROR(VLOOKUP(FZ$3,METAS!$T$6:$U$16,2,0),"")</f>
        <v/>
      </c>
      <c r="GA5" s="42" t="str">
        <f>IFERROR(VLOOKUP(GA$3,METAS!$T$6:$U$16,2,0),"")</f>
        <v/>
      </c>
      <c r="GB5" s="42" t="str">
        <f>IFERROR(VLOOKUP(GB$3,METAS!$T$6:$U$16,2,0),"")</f>
        <v/>
      </c>
      <c r="GC5" s="42" t="str">
        <f>IFERROR(VLOOKUP(GC$3,METAS!$T$6:$U$16,2,0),"")</f>
        <v/>
      </c>
      <c r="GD5" s="42" t="str">
        <f>IFERROR(VLOOKUP(GD$3,METAS!$T$6:$U$16,2,0),"")</f>
        <v/>
      </c>
      <c r="GE5" s="42" t="str">
        <f>IFERROR(VLOOKUP(GE$3,METAS!$T$6:$U$16,2,0),"")</f>
        <v/>
      </c>
      <c r="GF5" s="42" t="str">
        <f>IFERROR(VLOOKUP(GF$3,METAS!$T$6:$U$16,2,0),"")</f>
        <v/>
      </c>
      <c r="GG5" s="42" t="str">
        <f>IFERROR(VLOOKUP(GG$3,METAS!$T$6:$U$16,2,0),"")</f>
        <v/>
      </c>
      <c r="GH5" s="42" t="str">
        <f>IFERROR(VLOOKUP(GH$3,METAS!$T$6:$U$16,2,0),"")</f>
        <v/>
      </c>
      <c r="GI5" s="42" t="str">
        <f>IFERROR(VLOOKUP(GI$3,METAS!$T$6:$U$16,2,0),"")</f>
        <v/>
      </c>
      <c r="GJ5" s="42" t="str">
        <f>IFERROR(VLOOKUP(GJ$3,METAS!$T$6:$U$16,2,0),"")</f>
        <v/>
      </c>
      <c r="GK5" s="42" t="str">
        <f>IFERROR(VLOOKUP(GK$3,METAS!$T$6:$U$16,2,0),"")</f>
        <v/>
      </c>
      <c r="GL5" s="42" t="str">
        <f>IFERROR(VLOOKUP(GL$3,METAS!$T$6:$U$16,2,0),"")</f>
        <v/>
      </c>
      <c r="GM5" s="42" t="str">
        <f>IFERROR(VLOOKUP(GM$3,METAS!$T$6:$U$16,2,0),"")</f>
        <v/>
      </c>
      <c r="GN5" s="42" t="str">
        <f>IFERROR(VLOOKUP(GN$3,METAS!$T$6:$U$16,2,0),"")</f>
        <v/>
      </c>
      <c r="GO5" s="42" t="str">
        <f>IFERROR(VLOOKUP(GO$3,METAS!$T$6:$U$16,2,0),"")</f>
        <v/>
      </c>
      <c r="GP5" s="42" t="str">
        <f>IFERROR(VLOOKUP(GP$3,METAS!$T$6:$U$16,2,0),"")</f>
        <v/>
      </c>
      <c r="GQ5" s="42" t="str">
        <f>IFERROR(VLOOKUP(GQ$3,METAS!$T$6:$U$16,2,0),"")</f>
        <v/>
      </c>
      <c r="GR5" s="42" t="str">
        <f>IFERROR(VLOOKUP(GR$3,METAS!$T$6:$U$16,2,0),"")</f>
        <v/>
      </c>
      <c r="GS5" s="42" t="str">
        <f>IFERROR(VLOOKUP(GS$3,METAS!$T$6:$U$16,2,0),"")</f>
        <v/>
      </c>
      <c r="GT5" s="42" t="str">
        <f>IFERROR(VLOOKUP(GT$3,METAS!$T$6:$U$16,2,0),"")</f>
        <v/>
      </c>
      <c r="GU5" s="42" t="str">
        <f>IFERROR(VLOOKUP(GU$3,METAS!$T$6:$U$16,2,0),"")</f>
        <v/>
      </c>
      <c r="GV5" s="42" t="str">
        <f>IFERROR(VLOOKUP(GV$3,METAS!$T$6:$U$16,2,0),"")</f>
        <v/>
      </c>
      <c r="GW5" s="42" t="str">
        <f>IFERROR(VLOOKUP(GW$3,METAS!$T$6:$U$16,2,0),"")</f>
        <v/>
      </c>
      <c r="GX5" s="42" t="str">
        <f>IFERROR(VLOOKUP(GX$3,METAS!$T$6:$U$16,2,0),"")</f>
        <v/>
      </c>
      <c r="GY5" s="42" t="str">
        <f>IFERROR(VLOOKUP(GY$3,METAS!$T$6:$U$16,2,0),"")</f>
        <v/>
      </c>
      <c r="GZ5" s="42" t="str">
        <f>IFERROR(VLOOKUP(GZ$3,METAS!$T$6:$U$16,2,0),"")</f>
        <v/>
      </c>
      <c r="HA5" s="42" t="str">
        <f>IFERROR(VLOOKUP(HA$3,METAS!$T$6:$U$16,2,0),"")</f>
        <v/>
      </c>
      <c r="HB5" s="42" t="str">
        <f>IFERROR(VLOOKUP(HB$3,METAS!$T$6:$U$16,2,0),"")</f>
        <v/>
      </c>
      <c r="HC5" s="42" t="str">
        <f>IFERROR(VLOOKUP(HC$3,METAS!$T$6:$U$16,2,0),"")</f>
        <v/>
      </c>
      <c r="HD5" s="42" t="str">
        <f>IFERROR(VLOOKUP(HD$3,METAS!$T$6:$U$16,2,0),"")</f>
        <v/>
      </c>
      <c r="HE5" s="42" t="str">
        <f>IFERROR(VLOOKUP(HE$3,METAS!$T$6:$U$16,2,0),"")</f>
        <v/>
      </c>
      <c r="HF5" s="42" t="str">
        <f>IFERROR(VLOOKUP(HF$3,METAS!$T$6:$U$16,2,0),"")</f>
        <v/>
      </c>
      <c r="HG5" s="42" t="str">
        <f>IFERROR(VLOOKUP(HG$3,METAS!$T$6:$U$16,2,0),"")</f>
        <v/>
      </c>
      <c r="HH5" s="42" t="str">
        <f>IFERROR(VLOOKUP(HH$3,METAS!$T$6:$U$16,2,0),"")</f>
        <v/>
      </c>
      <c r="HI5" s="42" t="str">
        <f>IFERROR(VLOOKUP(HI$3,METAS!$T$6:$U$16,2,0),"")</f>
        <v/>
      </c>
      <c r="HJ5" s="42" t="str">
        <f>IFERROR(VLOOKUP(HJ$3,METAS!$T$6:$U$16,2,0),"")</f>
        <v/>
      </c>
      <c r="HK5" s="42" t="str">
        <f>IFERROR(VLOOKUP(HK$3,METAS!$T$6:$U$16,2,0),"")</f>
        <v/>
      </c>
      <c r="HL5" s="42" t="str">
        <f>IFERROR(VLOOKUP(HL$3,METAS!$T$6:$U$16,2,0),"")</f>
        <v/>
      </c>
      <c r="HM5" s="42" t="str">
        <f>IFERROR(VLOOKUP(HM$3,METAS!$T$6:$U$16,2,0),"")</f>
        <v/>
      </c>
      <c r="HN5" s="42" t="str">
        <f>IFERROR(VLOOKUP(HN$3,METAS!$T$6:$U$16,2,0),"")</f>
        <v/>
      </c>
      <c r="HO5" s="42" t="str">
        <f>IFERROR(VLOOKUP(HO$3,METAS!$T$6:$U$16,2,0),"")</f>
        <v/>
      </c>
      <c r="HP5" s="42" t="str">
        <f>IFERROR(VLOOKUP(HP$3,METAS!$T$6:$U$16,2,0),"")</f>
        <v/>
      </c>
      <c r="HQ5" s="42" t="str">
        <f>IFERROR(VLOOKUP(HQ$3,METAS!$T$6:$U$16,2,0),"")</f>
        <v/>
      </c>
      <c r="HR5" s="42" t="str">
        <f>IFERROR(VLOOKUP(HR$3,METAS!$T$6:$U$16,2,0),"")</f>
        <v/>
      </c>
      <c r="HS5" s="42" t="str">
        <f>IFERROR(VLOOKUP(HS$3,METAS!$T$6:$U$16,2,0),"")</f>
        <v/>
      </c>
      <c r="HT5" s="42" t="str">
        <f>IFERROR(VLOOKUP(HT$3,METAS!$T$6:$U$16,2,0),"")</f>
        <v/>
      </c>
      <c r="HU5" s="42" t="str">
        <f>IFERROR(VLOOKUP(HU$3,METAS!$T$6:$U$16,2,0),"")</f>
        <v/>
      </c>
      <c r="HV5" s="42" t="str">
        <f>IFERROR(VLOOKUP(HV$3,METAS!$T$6:$U$16,2,0),"")</f>
        <v/>
      </c>
      <c r="HW5" s="42" t="str">
        <f>IFERROR(VLOOKUP(HW$3,METAS!$T$6:$U$16,2,0),"")</f>
        <v/>
      </c>
      <c r="HX5" s="42" t="str">
        <f>IFERROR(VLOOKUP(HX$3,METAS!$T$6:$U$16,2,0),"")</f>
        <v/>
      </c>
      <c r="HY5" s="42" t="str">
        <f>IFERROR(VLOOKUP(HY$3,METAS!$T$6:$U$16,2,0),"")</f>
        <v/>
      </c>
      <c r="HZ5" s="42" t="str">
        <f>IFERROR(VLOOKUP(HZ$3,METAS!$T$6:$U$16,2,0),"")</f>
        <v/>
      </c>
      <c r="IA5" s="42" t="str">
        <f>IFERROR(VLOOKUP(IA$3,METAS!$T$6:$U$16,2,0),"")</f>
        <v/>
      </c>
      <c r="IB5" s="42" t="str">
        <f>IFERROR(VLOOKUP(IB$3,METAS!$T$6:$U$16,2,0),"")</f>
        <v/>
      </c>
    </row>
    <row r="6" spans="1:236" s="5" customFormat="1" x14ac:dyDescent="0.25">
      <c r="B6" s="5">
        <f t="shared" si="9"/>
        <v>4</v>
      </c>
      <c r="D6" s="6" t="s">
        <v>3</v>
      </c>
      <c r="E6" s="7"/>
      <c r="F6" s="10">
        <f>IF(WEEKDAY(F3)=2,E6+1,E6)</f>
        <v>1</v>
      </c>
      <c r="G6" s="10">
        <f t="shared" ref="G6:Z6" si="10">IF(WEEKDAY(G3)=2,F6+1,F6)</f>
        <v>1</v>
      </c>
      <c r="H6" s="10">
        <f t="shared" si="10"/>
        <v>1</v>
      </c>
      <c r="I6" s="10">
        <f t="shared" si="10"/>
        <v>1</v>
      </c>
      <c r="J6" s="10">
        <f t="shared" si="10"/>
        <v>1</v>
      </c>
      <c r="K6" s="10">
        <f t="shared" si="10"/>
        <v>1</v>
      </c>
      <c r="L6" s="10">
        <f t="shared" si="10"/>
        <v>1</v>
      </c>
      <c r="M6" s="10">
        <f t="shared" si="10"/>
        <v>2</v>
      </c>
      <c r="N6" s="10">
        <f t="shared" si="10"/>
        <v>2</v>
      </c>
      <c r="O6" s="10">
        <f t="shared" si="10"/>
        <v>2</v>
      </c>
      <c r="P6" s="10">
        <f t="shared" si="10"/>
        <v>2</v>
      </c>
      <c r="Q6" s="10">
        <f t="shared" si="10"/>
        <v>2</v>
      </c>
      <c r="R6" s="10">
        <f t="shared" si="10"/>
        <v>2</v>
      </c>
      <c r="S6" s="10">
        <f t="shared" si="10"/>
        <v>2</v>
      </c>
      <c r="T6" s="10">
        <f t="shared" si="10"/>
        <v>3</v>
      </c>
      <c r="U6" s="10">
        <f t="shared" si="10"/>
        <v>3</v>
      </c>
      <c r="V6" s="10">
        <f t="shared" si="10"/>
        <v>3</v>
      </c>
      <c r="W6" s="10">
        <f t="shared" si="10"/>
        <v>3</v>
      </c>
      <c r="X6" s="10">
        <f t="shared" si="10"/>
        <v>3</v>
      </c>
      <c r="Y6" s="10">
        <f t="shared" si="10"/>
        <v>3</v>
      </c>
      <c r="Z6" s="10">
        <f t="shared" si="10"/>
        <v>3</v>
      </c>
      <c r="AA6" s="10">
        <f t="shared" ref="AA6:CL6" si="11">IF(WEEKDAY(AA3)=2,Z6+1,Z6)</f>
        <v>4</v>
      </c>
      <c r="AB6" s="10">
        <f t="shared" si="11"/>
        <v>4</v>
      </c>
      <c r="AC6" s="10">
        <f t="shared" si="11"/>
        <v>4</v>
      </c>
      <c r="AD6" s="10">
        <f t="shared" si="11"/>
        <v>4</v>
      </c>
      <c r="AE6" s="10">
        <f t="shared" si="11"/>
        <v>4</v>
      </c>
      <c r="AF6" s="10">
        <f t="shared" si="11"/>
        <v>4</v>
      </c>
      <c r="AG6" s="10">
        <f t="shared" si="11"/>
        <v>4</v>
      </c>
      <c r="AH6" s="10">
        <f t="shared" si="11"/>
        <v>5</v>
      </c>
      <c r="AI6" s="10">
        <f t="shared" si="11"/>
        <v>5</v>
      </c>
      <c r="AJ6" s="10">
        <f t="shared" si="11"/>
        <v>5</v>
      </c>
      <c r="AK6" s="10">
        <f t="shared" si="11"/>
        <v>5</v>
      </c>
      <c r="AL6" s="10">
        <f t="shared" si="11"/>
        <v>5</v>
      </c>
      <c r="AM6" s="10">
        <f t="shared" si="11"/>
        <v>5</v>
      </c>
      <c r="AN6" s="10">
        <f t="shared" si="11"/>
        <v>5</v>
      </c>
      <c r="AO6" s="10">
        <f t="shared" si="11"/>
        <v>6</v>
      </c>
      <c r="AP6" s="10">
        <f t="shared" si="11"/>
        <v>6</v>
      </c>
      <c r="AQ6" s="10">
        <f t="shared" si="11"/>
        <v>6</v>
      </c>
      <c r="AR6" s="10">
        <f t="shared" si="11"/>
        <v>6</v>
      </c>
      <c r="AS6" s="10">
        <f t="shared" si="11"/>
        <v>6</v>
      </c>
      <c r="AT6" s="10">
        <f t="shared" si="11"/>
        <v>6</v>
      </c>
      <c r="AU6" s="10">
        <f t="shared" si="11"/>
        <v>6</v>
      </c>
      <c r="AV6" s="10">
        <f t="shared" si="11"/>
        <v>7</v>
      </c>
      <c r="AW6" s="10">
        <f t="shared" si="11"/>
        <v>7</v>
      </c>
      <c r="AX6" s="10">
        <f t="shared" si="11"/>
        <v>7</v>
      </c>
      <c r="AY6" s="10">
        <f t="shared" si="11"/>
        <v>7</v>
      </c>
      <c r="AZ6" s="10">
        <f t="shared" si="11"/>
        <v>7</v>
      </c>
      <c r="BA6" s="10">
        <f t="shared" si="11"/>
        <v>7</v>
      </c>
      <c r="BB6" s="10">
        <f t="shared" si="11"/>
        <v>7</v>
      </c>
      <c r="BC6" s="10">
        <f t="shared" si="11"/>
        <v>8</v>
      </c>
      <c r="BD6" s="10">
        <f t="shared" si="11"/>
        <v>8</v>
      </c>
      <c r="BE6" s="10">
        <f t="shared" si="11"/>
        <v>8</v>
      </c>
      <c r="BF6" s="10">
        <f t="shared" si="11"/>
        <v>8</v>
      </c>
      <c r="BG6" s="10">
        <f t="shared" si="11"/>
        <v>8</v>
      </c>
      <c r="BH6" s="10">
        <f t="shared" si="11"/>
        <v>8</v>
      </c>
      <c r="BI6" s="10">
        <f t="shared" si="11"/>
        <v>8</v>
      </c>
      <c r="BJ6" s="10">
        <f t="shared" si="11"/>
        <v>9</v>
      </c>
      <c r="BK6" s="10">
        <f t="shared" si="11"/>
        <v>9</v>
      </c>
      <c r="BL6" s="10">
        <f t="shared" si="11"/>
        <v>9</v>
      </c>
      <c r="BM6" s="10">
        <f t="shared" si="11"/>
        <v>9</v>
      </c>
      <c r="BN6" s="10">
        <f t="shared" si="11"/>
        <v>9</v>
      </c>
      <c r="BO6" s="10">
        <f t="shared" si="11"/>
        <v>9</v>
      </c>
      <c r="BP6" s="10">
        <f t="shared" si="11"/>
        <v>9</v>
      </c>
      <c r="BQ6" s="10">
        <f t="shared" si="11"/>
        <v>10</v>
      </c>
      <c r="BR6" s="10">
        <f t="shared" si="11"/>
        <v>10</v>
      </c>
      <c r="BS6" s="10">
        <f t="shared" si="11"/>
        <v>10</v>
      </c>
      <c r="BT6" s="10">
        <f t="shared" si="11"/>
        <v>10</v>
      </c>
      <c r="BU6" s="10">
        <f t="shared" si="11"/>
        <v>10</v>
      </c>
      <c r="BV6" s="10">
        <f t="shared" si="11"/>
        <v>10</v>
      </c>
      <c r="BW6" s="10">
        <f t="shared" si="11"/>
        <v>10</v>
      </c>
      <c r="BX6" s="10">
        <f t="shared" si="11"/>
        <v>11</v>
      </c>
      <c r="BY6" s="10">
        <f t="shared" si="11"/>
        <v>11</v>
      </c>
      <c r="BZ6" s="10">
        <f t="shared" si="11"/>
        <v>11</v>
      </c>
      <c r="CA6" s="10">
        <f t="shared" si="11"/>
        <v>11</v>
      </c>
      <c r="CB6" s="10">
        <f t="shared" si="11"/>
        <v>11</v>
      </c>
      <c r="CC6" s="10">
        <f t="shared" si="11"/>
        <v>11</v>
      </c>
      <c r="CD6" s="10">
        <f t="shared" si="11"/>
        <v>11</v>
      </c>
      <c r="CE6" s="10">
        <f t="shared" si="11"/>
        <v>12</v>
      </c>
      <c r="CF6" s="10">
        <f t="shared" si="11"/>
        <v>12</v>
      </c>
      <c r="CG6" s="10">
        <f t="shared" si="11"/>
        <v>12</v>
      </c>
      <c r="CH6" s="10">
        <f t="shared" si="11"/>
        <v>12</v>
      </c>
      <c r="CI6" s="10">
        <f t="shared" si="11"/>
        <v>12</v>
      </c>
      <c r="CJ6" s="10">
        <f t="shared" si="11"/>
        <v>12</v>
      </c>
      <c r="CK6" s="10">
        <f t="shared" si="11"/>
        <v>12</v>
      </c>
      <c r="CL6" s="10">
        <f t="shared" si="11"/>
        <v>13</v>
      </c>
      <c r="CM6" s="10">
        <f t="shared" ref="CM6:EX6" si="12">IF(WEEKDAY(CM3)=2,CL6+1,CL6)</f>
        <v>13</v>
      </c>
      <c r="CN6" s="10">
        <f t="shared" si="12"/>
        <v>13</v>
      </c>
      <c r="CO6" s="10">
        <f t="shared" si="12"/>
        <v>13</v>
      </c>
      <c r="CP6" s="10">
        <f t="shared" si="12"/>
        <v>13</v>
      </c>
      <c r="CQ6" s="10">
        <f t="shared" si="12"/>
        <v>13</v>
      </c>
      <c r="CR6" s="10">
        <f t="shared" si="12"/>
        <v>13</v>
      </c>
      <c r="CS6" s="10">
        <f t="shared" si="12"/>
        <v>14</v>
      </c>
      <c r="CT6" s="10">
        <f t="shared" si="12"/>
        <v>14</v>
      </c>
      <c r="CU6" s="10">
        <f t="shared" si="12"/>
        <v>14</v>
      </c>
      <c r="CV6" s="10">
        <f t="shared" si="12"/>
        <v>14</v>
      </c>
      <c r="CW6" s="10">
        <f t="shared" si="12"/>
        <v>14</v>
      </c>
      <c r="CX6" s="10">
        <f t="shared" si="12"/>
        <v>14</v>
      </c>
      <c r="CY6" s="10">
        <f t="shared" si="12"/>
        <v>14</v>
      </c>
      <c r="CZ6" s="10">
        <f t="shared" si="12"/>
        <v>15</v>
      </c>
      <c r="DA6" s="10">
        <f t="shared" si="12"/>
        <v>15</v>
      </c>
      <c r="DB6" s="10">
        <f t="shared" si="12"/>
        <v>15</v>
      </c>
      <c r="DC6" s="10">
        <f t="shared" si="12"/>
        <v>15</v>
      </c>
      <c r="DD6" s="10">
        <f t="shared" si="12"/>
        <v>15</v>
      </c>
      <c r="DE6" s="10">
        <f t="shared" si="12"/>
        <v>15</v>
      </c>
      <c r="DF6" s="10">
        <f t="shared" si="12"/>
        <v>15</v>
      </c>
      <c r="DG6" s="10">
        <f t="shared" si="12"/>
        <v>16</v>
      </c>
      <c r="DH6" s="10">
        <f t="shared" si="12"/>
        <v>16</v>
      </c>
      <c r="DI6" s="10">
        <f t="shared" si="12"/>
        <v>16</v>
      </c>
      <c r="DJ6" s="10">
        <f t="shared" si="12"/>
        <v>16</v>
      </c>
      <c r="DK6" s="10">
        <f t="shared" si="12"/>
        <v>16</v>
      </c>
      <c r="DL6" s="10">
        <f t="shared" si="12"/>
        <v>16</v>
      </c>
      <c r="DM6" s="10">
        <f t="shared" si="12"/>
        <v>16</v>
      </c>
      <c r="DN6" s="10">
        <f t="shared" si="12"/>
        <v>17</v>
      </c>
      <c r="DO6" s="10">
        <f t="shared" si="12"/>
        <v>17</v>
      </c>
      <c r="DP6" s="10">
        <f t="shared" si="12"/>
        <v>17</v>
      </c>
      <c r="DQ6" s="10">
        <f t="shared" si="12"/>
        <v>17</v>
      </c>
      <c r="DR6" s="10">
        <f t="shared" si="12"/>
        <v>17</v>
      </c>
      <c r="DS6" s="10">
        <f t="shared" si="12"/>
        <v>17</v>
      </c>
      <c r="DT6" s="10">
        <f t="shared" si="12"/>
        <v>17</v>
      </c>
      <c r="DU6" s="10">
        <f t="shared" si="12"/>
        <v>18</v>
      </c>
      <c r="DV6" s="10">
        <f t="shared" si="12"/>
        <v>18</v>
      </c>
      <c r="DW6" s="10">
        <f t="shared" si="12"/>
        <v>18</v>
      </c>
      <c r="DX6" s="10">
        <f t="shared" si="12"/>
        <v>18</v>
      </c>
      <c r="DY6" s="10">
        <f t="shared" si="12"/>
        <v>18</v>
      </c>
      <c r="DZ6" s="10">
        <f t="shared" si="12"/>
        <v>18</v>
      </c>
      <c r="EA6" s="10">
        <f t="shared" si="12"/>
        <v>18</v>
      </c>
      <c r="EB6" s="10">
        <f t="shared" si="12"/>
        <v>19</v>
      </c>
      <c r="EC6" s="10">
        <f t="shared" si="12"/>
        <v>19</v>
      </c>
      <c r="ED6" s="10">
        <f t="shared" si="12"/>
        <v>19</v>
      </c>
      <c r="EE6" s="10">
        <f t="shared" si="12"/>
        <v>19</v>
      </c>
      <c r="EF6" s="10">
        <f t="shared" si="12"/>
        <v>19</v>
      </c>
      <c r="EG6" s="10">
        <f t="shared" si="12"/>
        <v>19</v>
      </c>
      <c r="EH6" s="10">
        <f t="shared" si="12"/>
        <v>19</v>
      </c>
      <c r="EI6" s="10">
        <f t="shared" si="12"/>
        <v>20</v>
      </c>
      <c r="EJ6" s="10">
        <f t="shared" si="12"/>
        <v>20</v>
      </c>
      <c r="EK6" s="10">
        <f t="shared" si="12"/>
        <v>20</v>
      </c>
      <c r="EL6" s="10">
        <f t="shared" si="12"/>
        <v>20</v>
      </c>
      <c r="EM6" s="10">
        <f t="shared" si="12"/>
        <v>20</v>
      </c>
      <c r="EN6" s="10">
        <f t="shared" si="12"/>
        <v>20</v>
      </c>
      <c r="EO6" s="10">
        <f t="shared" si="12"/>
        <v>20</v>
      </c>
      <c r="EP6" s="10">
        <f t="shared" si="12"/>
        <v>21</v>
      </c>
      <c r="EQ6" s="10">
        <f t="shared" si="12"/>
        <v>21</v>
      </c>
      <c r="ER6" s="10">
        <f t="shared" si="12"/>
        <v>21</v>
      </c>
      <c r="ES6" s="10">
        <f t="shared" si="12"/>
        <v>21</v>
      </c>
      <c r="ET6" s="10">
        <f t="shared" si="12"/>
        <v>21</v>
      </c>
      <c r="EU6" s="10">
        <f t="shared" si="12"/>
        <v>21</v>
      </c>
      <c r="EV6" s="10">
        <f t="shared" si="12"/>
        <v>21</v>
      </c>
      <c r="EW6" s="10">
        <f t="shared" si="12"/>
        <v>22</v>
      </c>
      <c r="EX6" s="10">
        <f t="shared" si="12"/>
        <v>22</v>
      </c>
      <c r="EY6" s="10">
        <f t="shared" ref="EY6:HJ6" si="13">IF(WEEKDAY(EY3)=2,EX6+1,EX6)</f>
        <v>22</v>
      </c>
      <c r="EZ6" s="10">
        <f t="shared" si="13"/>
        <v>22</v>
      </c>
      <c r="FA6" s="10">
        <f t="shared" si="13"/>
        <v>22</v>
      </c>
      <c r="FB6" s="10">
        <f t="shared" si="13"/>
        <v>22</v>
      </c>
      <c r="FC6" s="10">
        <f t="shared" si="13"/>
        <v>22</v>
      </c>
      <c r="FD6" s="10">
        <f t="shared" si="13"/>
        <v>23</v>
      </c>
      <c r="FE6" s="10">
        <f t="shared" si="13"/>
        <v>23</v>
      </c>
      <c r="FF6" s="10">
        <f t="shared" si="13"/>
        <v>23</v>
      </c>
      <c r="FG6" s="10">
        <f t="shared" si="13"/>
        <v>23</v>
      </c>
      <c r="FH6" s="10">
        <f t="shared" si="13"/>
        <v>23</v>
      </c>
      <c r="FI6" s="10">
        <f t="shared" si="13"/>
        <v>23</v>
      </c>
      <c r="FJ6" s="10">
        <f t="shared" si="13"/>
        <v>23</v>
      </c>
      <c r="FK6" s="10">
        <f t="shared" si="13"/>
        <v>24</v>
      </c>
      <c r="FL6" s="10">
        <f t="shared" si="13"/>
        <v>24</v>
      </c>
      <c r="FM6" s="10">
        <f t="shared" si="13"/>
        <v>24</v>
      </c>
      <c r="FN6" s="10">
        <f t="shared" si="13"/>
        <v>24</v>
      </c>
      <c r="FO6" s="10">
        <f t="shared" si="13"/>
        <v>24</v>
      </c>
      <c r="FP6" s="10">
        <f t="shared" si="13"/>
        <v>24</v>
      </c>
      <c r="FQ6" s="10">
        <f t="shared" si="13"/>
        <v>24</v>
      </c>
      <c r="FR6" s="10">
        <f t="shared" si="13"/>
        <v>25</v>
      </c>
      <c r="FS6" s="10">
        <f t="shared" si="13"/>
        <v>25</v>
      </c>
      <c r="FT6" s="10">
        <f t="shared" si="13"/>
        <v>25</v>
      </c>
      <c r="FU6" s="10">
        <f t="shared" si="13"/>
        <v>25</v>
      </c>
      <c r="FV6" s="10">
        <f t="shared" si="13"/>
        <v>25</v>
      </c>
      <c r="FW6" s="10">
        <f t="shared" si="13"/>
        <v>25</v>
      </c>
      <c r="FX6" s="10">
        <f t="shared" si="13"/>
        <v>25</v>
      </c>
      <c r="FY6" s="10">
        <f t="shared" si="13"/>
        <v>26</v>
      </c>
      <c r="FZ6" s="10">
        <f t="shared" si="13"/>
        <v>26</v>
      </c>
      <c r="GA6" s="10">
        <f t="shared" si="13"/>
        <v>26</v>
      </c>
      <c r="GB6" s="10">
        <f t="shared" si="13"/>
        <v>26</v>
      </c>
      <c r="GC6" s="10">
        <f t="shared" si="13"/>
        <v>26</v>
      </c>
      <c r="GD6" s="10">
        <f t="shared" si="13"/>
        <v>26</v>
      </c>
      <c r="GE6" s="10">
        <f t="shared" si="13"/>
        <v>26</v>
      </c>
      <c r="GF6" s="10">
        <f t="shared" si="13"/>
        <v>27</v>
      </c>
      <c r="GG6" s="10">
        <f t="shared" si="13"/>
        <v>27</v>
      </c>
      <c r="GH6" s="10">
        <f t="shared" si="13"/>
        <v>27</v>
      </c>
      <c r="GI6" s="10">
        <f t="shared" si="13"/>
        <v>27</v>
      </c>
      <c r="GJ6" s="10">
        <f t="shared" si="13"/>
        <v>27</v>
      </c>
      <c r="GK6" s="10">
        <f t="shared" si="13"/>
        <v>27</v>
      </c>
      <c r="GL6" s="10">
        <f t="shared" si="13"/>
        <v>27</v>
      </c>
      <c r="GM6" s="10">
        <f t="shared" si="13"/>
        <v>28</v>
      </c>
      <c r="GN6" s="10">
        <f t="shared" si="13"/>
        <v>28</v>
      </c>
      <c r="GO6" s="10">
        <f t="shared" si="13"/>
        <v>28</v>
      </c>
      <c r="GP6" s="10">
        <f t="shared" si="13"/>
        <v>28</v>
      </c>
      <c r="GQ6" s="10">
        <f t="shared" si="13"/>
        <v>28</v>
      </c>
      <c r="GR6" s="10">
        <f t="shared" si="13"/>
        <v>28</v>
      </c>
      <c r="GS6" s="10">
        <f t="shared" si="13"/>
        <v>28</v>
      </c>
      <c r="GT6" s="10">
        <f t="shared" si="13"/>
        <v>29</v>
      </c>
      <c r="GU6" s="10">
        <f t="shared" si="13"/>
        <v>29</v>
      </c>
      <c r="GV6" s="10">
        <f t="shared" si="13"/>
        <v>29</v>
      </c>
      <c r="GW6" s="10">
        <f t="shared" si="13"/>
        <v>29</v>
      </c>
      <c r="GX6" s="10">
        <f t="shared" si="13"/>
        <v>29</v>
      </c>
      <c r="GY6" s="10">
        <f t="shared" si="13"/>
        <v>29</v>
      </c>
      <c r="GZ6" s="10">
        <f t="shared" si="13"/>
        <v>29</v>
      </c>
      <c r="HA6" s="10">
        <f t="shared" si="13"/>
        <v>30</v>
      </c>
      <c r="HB6" s="10">
        <f t="shared" si="13"/>
        <v>30</v>
      </c>
      <c r="HC6" s="10">
        <f t="shared" si="13"/>
        <v>30</v>
      </c>
      <c r="HD6" s="10">
        <f t="shared" si="13"/>
        <v>30</v>
      </c>
      <c r="HE6" s="10">
        <f t="shared" si="13"/>
        <v>30</v>
      </c>
      <c r="HF6" s="10">
        <f t="shared" si="13"/>
        <v>30</v>
      </c>
      <c r="HG6" s="10">
        <f t="shared" si="13"/>
        <v>30</v>
      </c>
      <c r="HH6" s="10">
        <f t="shared" si="13"/>
        <v>31</v>
      </c>
      <c r="HI6" s="10">
        <f t="shared" si="13"/>
        <v>31</v>
      </c>
      <c r="HJ6" s="10">
        <f t="shared" si="13"/>
        <v>31</v>
      </c>
      <c r="HK6" s="10">
        <f t="shared" ref="HK6:IB6" si="14">IF(WEEKDAY(HK3)=2,HJ6+1,HJ6)</f>
        <v>31</v>
      </c>
      <c r="HL6" s="10">
        <f t="shared" si="14"/>
        <v>31</v>
      </c>
      <c r="HM6" s="10">
        <f t="shared" si="14"/>
        <v>31</v>
      </c>
      <c r="HN6" s="10">
        <f t="shared" si="14"/>
        <v>31</v>
      </c>
      <c r="HO6" s="10">
        <f t="shared" si="14"/>
        <v>32</v>
      </c>
      <c r="HP6" s="10">
        <f t="shared" si="14"/>
        <v>32</v>
      </c>
      <c r="HQ6" s="10">
        <f t="shared" si="14"/>
        <v>32</v>
      </c>
      <c r="HR6" s="10">
        <f t="shared" si="14"/>
        <v>32</v>
      </c>
      <c r="HS6" s="10">
        <f t="shared" si="14"/>
        <v>32</v>
      </c>
      <c r="HT6" s="10">
        <f t="shared" si="14"/>
        <v>32</v>
      </c>
      <c r="HU6" s="10">
        <f t="shared" si="14"/>
        <v>32</v>
      </c>
      <c r="HV6" s="10">
        <f t="shared" si="14"/>
        <v>33</v>
      </c>
      <c r="HW6" s="10">
        <f t="shared" si="14"/>
        <v>33</v>
      </c>
      <c r="HX6" s="10">
        <f t="shared" si="14"/>
        <v>33</v>
      </c>
      <c r="HY6" s="10">
        <f t="shared" si="14"/>
        <v>33</v>
      </c>
      <c r="HZ6" s="10">
        <f t="shared" si="14"/>
        <v>33</v>
      </c>
      <c r="IA6" s="10">
        <f t="shared" si="14"/>
        <v>33</v>
      </c>
      <c r="IB6" s="10">
        <f t="shared" si="14"/>
        <v>33</v>
      </c>
    </row>
    <row r="7" spans="1:236" s="5" customFormat="1" x14ac:dyDescent="0.25">
      <c r="B7" s="5">
        <f t="shared" si="9"/>
        <v>5</v>
      </c>
      <c r="D7" s="6" t="s">
        <v>4</v>
      </c>
      <c r="E7" s="7"/>
      <c r="F7" s="11">
        <f>MONTH(F3)</f>
        <v>4</v>
      </c>
      <c r="G7" s="11">
        <f t="shared" ref="G7:Z7" si="15">MONTH(G3)</f>
        <v>4</v>
      </c>
      <c r="H7" s="11">
        <f t="shared" si="15"/>
        <v>4</v>
      </c>
      <c r="I7" s="11">
        <f t="shared" si="15"/>
        <v>4</v>
      </c>
      <c r="J7" s="11">
        <f t="shared" si="15"/>
        <v>4</v>
      </c>
      <c r="K7" s="11">
        <f t="shared" si="15"/>
        <v>4</v>
      </c>
      <c r="L7" s="11">
        <f t="shared" si="15"/>
        <v>4</v>
      </c>
      <c r="M7" s="11">
        <f t="shared" si="15"/>
        <v>4</v>
      </c>
      <c r="N7" s="11">
        <f t="shared" si="15"/>
        <v>4</v>
      </c>
      <c r="O7" s="11">
        <f t="shared" si="15"/>
        <v>4</v>
      </c>
      <c r="P7" s="11">
        <f t="shared" si="15"/>
        <v>4</v>
      </c>
      <c r="Q7" s="11">
        <f t="shared" si="15"/>
        <v>4</v>
      </c>
      <c r="R7" s="11">
        <f t="shared" si="15"/>
        <v>4</v>
      </c>
      <c r="S7" s="11">
        <f t="shared" si="15"/>
        <v>4</v>
      </c>
      <c r="T7" s="11">
        <f t="shared" si="15"/>
        <v>4</v>
      </c>
      <c r="U7" s="11">
        <f t="shared" si="15"/>
        <v>4</v>
      </c>
      <c r="V7" s="11">
        <f t="shared" si="15"/>
        <v>4</v>
      </c>
      <c r="W7" s="11">
        <f t="shared" si="15"/>
        <v>4</v>
      </c>
      <c r="X7" s="11">
        <f t="shared" si="15"/>
        <v>4</v>
      </c>
      <c r="Y7" s="11">
        <f t="shared" si="15"/>
        <v>4</v>
      </c>
      <c r="Z7" s="11">
        <f t="shared" si="15"/>
        <v>5</v>
      </c>
      <c r="AA7" s="11">
        <f t="shared" ref="AA7:CL7" si="16">MONTH(AA3)</f>
        <v>5</v>
      </c>
      <c r="AB7" s="11">
        <f t="shared" si="16"/>
        <v>5</v>
      </c>
      <c r="AC7" s="11">
        <f t="shared" si="16"/>
        <v>5</v>
      </c>
      <c r="AD7" s="11">
        <f t="shared" si="16"/>
        <v>5</v>
      </c>
      <c r="AE7" s="11">
        <f t="shared" si="16"/>
        <v>5</v>
      </c>
      <c r="AF7" s="11">
        <f t="shared" si="16"/>
        <v>5</v>
      </c>
      <c r="AG7" s="11">
        <f t="shared" si="16"/>
        <v>5</v>
      </c>
      <c r="AH7" s="11">
        <f t="shared" si="16"/>
        <v>5</v>
      </c>
      <c r="AI7" s="11">
        <f t="shared" si="16"/>
        <v>5</v>
      </c>
      <c r="AJ7" s="11">
        <f t="shared" si="16"/>
        <v>5</v>
      </c>
      <c r="AK7" s="11">
        <f t="shared" si="16"/>
        <v>5</v>
      </c>
      <c r="AL7" s="11">
        <f t="shared" si="16"/>
        <v>5</v>
      </c>
      <c r="AM7" s="11">
        <f t="shared" si="16"/>
        <v>5</v>
      </c>
      <c r="AN7" s="11">
        <f t="shared" si="16"/>
        <v>5</v>
      </c>
      <c r="AO7" s="11">
        <f t="shared" si="16"/>
        <v>5</v>
      </c>
      <c r="AP7" s="11">
        <f t="shared" si="16"/>
        <v>5</v>
      </c>
      <c r="AQ7" s="11">
        <f t="shared" si="16"/>
        <v>5</v>
      </c>
      <c r="AR7" s="11">
        <f t="shared" si="16"/>
        <v>5</v>
      </c>
      <c r="AS7" s="11">
        <f t="shared" si="16"/>
        <v>5</v>
      </c>
      <c r="AT7" s="11">
        <f t="shared" si="16"/>
        <v>5</v>
      </c>
      <c r="AU7" s="11">
        <f t="shared" si="16"/>
        <v>5</v>
      </c>
      <c r="AV7" s="11">
        <f t="shared" si="16"/>
        <v>5</v>
      </c>
      <c r="AW7" s="11">
        <f t="shared" si="16"/>
        <v>5</v>
      </c>
      <c r="AX7" s="11">
        <f t="shared" si="16"/>
        <v>5</v>
      </c>
      <c r="AY7" s="11">
        <f t="shared" si="16"/>
        <v>5</v>
      </c>
      <c r="AZ7" s="11">
        <f t="shared" si="16"/>
        <v>5</v>
      </c>
      <c r="BA7" s="11">
        <f t="shared" si="16"/>
        <v>5</v>
      </c>
      <c r="BB7" s="11">
        <f t="shared" si="16"/>
        <v>5</v>
      </c>
      <c r="BC7" s="11">
        <f t="shared" si="16"/>
        <v>5</v>
      </c>
      <c r="BD7" s="11">
        <f t="shared" si="16"/>
        <v>5</v>
      </c>
      <c r="BE7" s="11">
        <f t="shared" si="16"/>
        <v>6</v>
      </c>
      <c r="BF7" s="11">
        <f t="shared" si="16"/>
        <v>6</v>
      </c>
      <c r="BG7" s="11">
        <f t="shared" si="16"/>
        <v>6</v>
      </c>
      <c r="BH7" s="11">
        <f t="shared" si="16"/>
        <v>6</v>
      </c>
      <c r="BI7" s="11">
        <f t="shared" si="16"/>
        <v>6</v>
      </c>
      <c r="BJ7" s="11">
        <f t="shared" si="16"/>
        <v>6</v>
      </c>
      <c r="BK7" s="11">
        <f t="shared" si="16"/>
        <v>6</v>
      </c>
      <c r="BL7" s="11">
        <f t="shared" si="16"/>
        <v>6</v>
      </c>
      <c r="BM7" s="11">
        <f t="shared" si="16"/>
        <v>6</v>
      </c>
      <c r="BN7" s="11">
        <f t="shared" si="16"/>
        <v>6</v>
      </c>
      <c r="BO7" s="11">
        <f t="shared" si="16"/>
        <v>6</v>
      </c>
      <c r="BP7" s="11">
        <f t="shared" si="16"/>
        <v>6</v>
      </c>
      <c r="BQ7" s="11">
        <f t="shared" si="16"/>
        <v>6</v>
      </c>
      <c r="BR7" s="11">
        <f t="shared" si="16"/>
        <v>6</v>
      </c>
      <c r="BS7" s="11">
        <f t="shared" si="16"/>
        <v>6</v>
      </c>
      <c r="BT7" s="11">
        <f t="shared" si="16"/>
        <v>6</v>
      </c>
      <c r="BU7" s="11">
        <f t="shared" si="16"/>
        <v>6</v>
      </c>
      <c r="BV7" s="11">
        <f t="shared" si="16"/>
        <v>6</v>
      </c>
      <c r="BW7" s="11">
        <f t="shared" si="16"/>
        <v>6</v>
      </c>
      <c r="BX7" s="11">
        <f t="shared" si="16"/>
        <v>6</v>
      </c>
      <c r="BY7" s="11">
        <f t="shared" si="16"/>
        <v>6</v>
      </c>
      <c r="BZ7" s="11">
        <f t="shared" si="16"/>
        <v>6</v>
      </c>
      <c r="CA7" s="11">
        <f t="shared" si="16"/>
        <v>6</v>
      </c>
      <c r="CB7" s="11">
        <f t="shared" si="16"/>
        <v>6</v>
      </c>
      <c r="CC7" s="11">
        <f t="shared" si="16"/>
        <v>6</v>
      </c>
      <c r="CD7" s="11">
        <f t="shared" si="16"/>
        <v>6</v>
      </c>
      <c r="CE7" s="11">
        <f t="shared" si="16"/>
        <v>6</v>
      </c>
      <c r="CF7" s="11">
        <f t="shared" si="16"/>
        <v>6</v>
      </c>
      <c r="CG7" s="11">
        <f t="shared" si="16"/>
        <v>6</v>
      </c>
      <c r="CH7" s="11">
        <f t="shared" si="16"/>
        <v>6</v>
      </c>
      <c r="CI7" s="11">
        <f t="shared" si="16"/>
        <v>7</v>
      </c>
      <c r="CJ7" s="11">
        <f t="shared" si="16"/>
        <v>7</v>
      </c>
      <c r="CK7" s="11">
        <f t="shared" si="16"/>
        <v>7</v>
      </c>
      <c r="CL7" s="11">
        <f t="shared" si="16"/>
        <v>7</v>
      </c>
      <c r="CM7" s="11">
        <f t="shared" ref="CM7:EX7" si="17">MONTH(CM3)</f>
        <v>7</v>
      </c>
      <c r="CN7" s="11">
        <f t="shared" si="17"/>
        <v>7</v>
      </c>
      <c r="CO7" s="11">
        <f t="shared" si="17"/>
        <v>7</v>
      </c>
      <c r="CP7" s="11">
        <f t="shared" si="17"/>
        <v>7</v>
      </c>
      <c r="CQ7" s="11">
        <f t="shared" si="17"/>
        <v>7</v>
      </c>
      <c r="CR7" s="11">
        <f t="shared" si="17"/>
        <v>7</v>
      </c>
      <c r="CS7" s="11">
        <f t="shared" si="17"/>
        <v>7</v>
      </c>
      <c r="CT7" s="11">
        <f t="shared" si="17"/>
        <v>7</v>
      </c>
      <c r="CU7" s="11">
        <f t="shared" si="17"/>
        <v>7</v>
      </c>
      <c r="CV7" s="11">
        <f t="shared" si="17"/>
        <v>7</v>
      </c>
      <c r="CW7" s="11">
        <f t="shared" si="17"/>
        <v>7</v>
      </c>
      <c r="CX7" s="11">
        <f t="shared" si="17"/>
        <v>7</v>
      </c>
      <c r="CY7" s="11">
        <f t="shared" si="17"/>
        <v>7</v>
      </c>
      <c r="CZ7" s="11">
        <f t="shared" si="17"/>
        <v>7</v>
      </c>
      <c r="DA7" s="11">
        <f t="shared" si="17"/>
        <v>7</v>
      </c>
      <c r="DB7" s="11">
        <f t="shared" si="17"/>
        <v>7</v>
      </c>
      <c r="DC7" s="11">
        <f t="shared" si="17"/>
        <v>7</v>
      </c>
      <c r="DD7" s="11">
        <f t="shared" si="17"/>
        <v>7</v>
      </c>
      <c r="DE7" s="11">
        <f t="shared" si="17"/>
        <v>7</v>
      </c>
      <c r="DF7" s="11">
        <f t="shared" si="17"/>
        <v>7</v>
      </c>
      <c r="DG7" s="11">
        <f t="shared" si="17"/>
        <v>7</v>
      </c>
      <c r="DH7" s="11">
        <f t="shared" si="17"/>
        <v>7</v>
      </c>
      <c r="DI7" s="11">
        <f t="shared" si="17"/>
        <v>7</v>
      </c>
      <c r="DJ7" s="11">
        <f t="shared" si="17"/>
        <v>7</v>
      </c>
      <c r="DK7" s="11">
        <f t="shared" si="17"/>
        <v>7</v>
      </c>
      <c r="DL7" s="11">
        <f t="shared" si="17"/>
        <v>7</v>
      </c>
      <c r="DM7" s="11">
        <f t="shared" si="17"/>
        <v>7</v>
      </c>
      <c r="DN7" s="11">
        <f t="shared" si="17"/>
        <v>8</v>
      </c>
      <c r="DO7" s="11">
        <f t="shared" si="17"/>
        <v>8</v>
      </c>
      <c r="DP7" s="11">
        <f t="shared" si="17"/>
        <v>8</v>
      </c>
      <c r="DQ7" s="11">
        <f t="shared" si="17"/>
        <v>8</v>
      </c>
      <c r="DR7" s="11">
        <f t="shared" si="17"/>
        <v>8</v>
      </c>
      <c r="DS7" s="11">
        <f t="shared" si="17"/>
        <v>8</v>
      </c>
      <c r="DT7" s="11">
        <f t="shared" si="17"/>
        <v>8</v>
      </c>
      <c r="DU7" s="11">
        <f t="shared" si="17"/>
        <v>8</v>
      </c>
      <c r="DV7" s="11">
        <f t="shared" si="17"/>
        <v>8</v>
      </c>
      <c r="DW7" s="11">
        <f t="shared" si="17"/>
        <v>8</v>
      </c>
      <c r="DX7" s="11">
        <f t="shared" si="17"/>
        <v>8</v>
      </c>
      <c r="DY7" s="11">
        <f t="shared" si="17"/>
        <v>8</v>
      </c>
      <c r="DZ7" s="11">
        <f t="shared" si="17"/>
        <v>8</v>
      </c>
      <c r="EA7" s="11">
        <f t="shared" si="17"/>
        <v>8</v>
      </c>
      <c r="EB7" s="11">
        <f t="shared" si="17"/>
        <v>8</v>
      </c>
      <c r="EC7" s="11">
        <f t="shared" si="17"/>
        <v>8</v>
      </c>
      <c r="ED7" s="11">
        <f t="shared" si="17"/>
        <v>8</v>
      </c>
      <c r="EE7" s="11">
        <f t="shared" si="17"/>
        <v>8</v>
      </c>
      <c r="EF7" s="11">
        <f t="shared" si="17"/>
        <v>8</v>
      </c>
      <c r="EG7" s="11">
        <f t="shared" si="17"/>
        <v>8</v>
      </c>
      <c r="EH7" s="11">
        <f t="shared" si="17"/>
        <v>8</v>
      </c>
      <c r="EI7" s="11">
        <f t="shared" si="17"/>
        <v>8</v>
      </c>
      <c r="EJ7" s="11">
        <f t="shared" si="17"/>
        <v>8</v>
      </c>
      <c r="EK7" s="11">
        <f t="shared" si="17"/>
        <v>8</v>
      </c>
      <c r="EL7" s="11">
        <f t="shared" si="17"/>
        <v>8</v>
      </c>
      <c r="EM7" s="11">
        <f t="shared" si="17"/>
        <v>8</v>
      </c>
      <c r="EN7" s="11">
        <f t="shared" si="17"/>
        <v>8</v>
      </c>
      <c r="EO7" s="11">
        <f t="shared" si="17"/>
        <v>8</v>
      </c>
      <c r="EP7" s="11">
        <f t="shared" si="17"/>
        <v>8</v>
      </c>
      <c r="EQ7" s="11">
        <f t="shared" si="17"/>
        <v>8</v>
      </c>
      <c r="ER7" s="11">
        <f t="shared" si="17"/>
        <v>8</v>
      </c>
      <c r="ES7" s="11">
        <f t="shared" si="17"/>
        <v>9</v>
      </c>
      <c r="ET7" s="11">
        <f t="shared" si="17"/>
        <v>9</v>
      </c>
      <c r="EU7" s="11">
        <f t="shared" si="17"/>
        <v>9</v>
      </c>
      <c r="EV7" s="11">
        <f t="shared" si="17"/>
        <v>9</v>
      </c>
      <c r="EW7" s="11">
        <f t="shared" si="17"/>
        <v>9</v>
      </c>
      <c r="EX7" s="11">
        <f t="shared" si="17"/>
        <v>9</v>
      </c>
      <c r="EY7" s="11">
        <f t="shared" ref="EY7:HJ7" si="18">MONTH(EY3)</f>
        <v>9</v>
      </c>
      <c r="EZ7" s="11">
        <f t="shared" si="18"/>
        <v>9</v>
      </c>
      <c r="FA7" s="11">
        <f t="shared" si="18"/>
        <v>9</v>
      </c>
      <c r="FB7" s="11">
        <f t="shared" si="18"/>
        <v>9</v>
      </c>
      <c r="FC7" s="11">
        <f t="shared" si="18"/>
        <v>9</v>
      </c>
      <c r="FD7" s="11">
        <f t="shared" si="18"/>
        <v>9</v>
      </c>
      <c r="FE7" s="11">
        <f t="shared" si="18"/>
        <v>9</v>
      </c>
      <c r="FF7" s="11">
        <f t="shared" si="18"/>
        <v>9</v>
      </c>
      <c r="FG7" s="11">
        <f t="shared" si="18"/>
        <v>9</v>
      </c>
      <c r="FH7" s="11">
        <f t="shared" si="18"/>
        <v>9</v>
      </c>
      <c r="FI7" s="11">
        <f t="shared" si="18"/>
        <v>9</v>
      </c>
      <c r="FJ7" s="11">
        <f t="shared" si="18"/>
        <v>9</v>
      </c>
      <c r="FK7" s="11">
        <f t="shared" si="18"/>
        <v>9</v>
      </c>
      <c r="FL7" s="11">
        <f t="shared" si="18"/>
        <v>9</v>
      </c>
      <c r="FM7" s="11">
        <f t="shared" si="18"/>
        <v>9</v>
      </c>
      <c r="FN7" s="11">
        <f t="shared" si="18"/>
        <v>9</v>
      </c>
      <c r="FO7" s="11">
        <f t="shared" si="18"/>
        <v>9</v>
      </c>
      <c r="FP7" s="11">
        <f t="shared" si="18"/>
        <v>9</v>
      </c>
      <c r="FQ7" s="11">
        <f t="shared" si="18"/>
        <v>9</v>
      </c>
      <c r="FR7" s="11">
        <f t="shared" si="18"/>
        <v>9</v>
      </c>
      <c r="FS7" s="11">
        <f t="shared" si="18"/>
        <v>9</v>
      </c>
      <c r="FT7" s="11">
        <f t="shared" si="18"/>
        <v>9</v>
      </c>
      <c r="FU7" s="11">
        <f t="shared" si="18"/>
        <v>9</v>
      </c>
      <c r="FV7" s="11">
        <f t="shared" si="18"/>
        <v>9</v>
      </c>
      <c r="FW7" s="11">
        <f t="shared" si="18"/>
        <v>10</v>
      </c>
      <c r="FX7" s="11">
        <f t="shared" si="18"/>
        <v>10</v>
      </c>
      <c r="FY7" s="11">
        <f t="shared" si="18"/>
        <v>10</v>
      </c>
      <c r="FZ7" s="11">
        <f t="shared" si="18"/>
        <v>10</v>
      </c>
      <c r="GA7" s="11">
        <f t="shared" si="18"/>
        <v>10</v>
      </c>
      <c r="GB7" s="11">
        <f t="shared" si="18"/>
        <v>10</v>
      </c>
      <c r="GC7" s="11">
        <f t="shared" si="18"/>
        <v>10</v>
      </c>
      <c r="GD7" s="11">
        <f t="shared" si="18"/>
        <v>10</v>
      </c>
      <c r="GE7" s="11">
        <f t="shared" si="18"/>
        <v>10</v>
      </c>
      <c r="GF7" s="11">
        <f t="shared" si="18"/>
        <v>10</v>
      </c>
      <c r="GG7" s="11">
        <f t="shared" si="18"/>
        <v>10</v>
      </c>
      <c r="GH7" s="11">
        <f t="shared" si="18"/>
        <v>10</v>
      </c>
      <c r="GI7" s="11">
        <f t="shared" si="18"/>
        <v>10</v>
      </c>
      <c r="GJ7" s="11">
        <f t="shared" si="18"/>
        <v>10</v>
      </c>
      <c r="GK7" s="11">
        <f t="shared" si="18"/>
        <v>10</v>
      </c>
      <c r="GL7" s="11">
        <f t="shared" si="18"/>
        <v>10</v>
      </c>
      <c r="GM7" s="11">
        <f t="shared" si="18"/>
        <v>10</v>
      </c>
      <c r="GN7" s="11">
        <f t="shared" si="18"/>
        <v>10</v>
      </c>
      <c r="GO7" s="11">
        <f t="shared" si="18"/>
        <v>10</v>
      </c>
      <c r="GP7" s="11">
        <f t="shared" si="18"/>
        <v>10</v>
      </c>
      <c r="GQ7" s="11">
        <f t="shared" si="18"/>
        <v>10</v>
      </c>
      <c r="GR7" s="11">
        <f t="shared" si="18"/>
        <v>10</v>
      </c>
      <c r="GS7" s="11">
        <f t="shared" si="18"/>
        <v>10</v>
      </c>
      <c r="GT7" s="11">
        <f t="shared" si="18"/>
        <v>10</v>
      </c>
      <c r="GU7" s="11">
        <f t="shared" si="18"/>
        <v>10</v>
      </c>
      <c r="GV7" s="11">
        <f t="shared" si="18"/>
        <v>10</v>
      </c>
      <c r="GW7" s="11">
        <f t="shared" si="18"/>
        <v>10</v>
      </c>
      <c r="GX7" s="11">
        <f t="shared" si="18"/>
        <v>10</v>
      </c>
      <c r="GY7" s="11">
        <f t="shared" si="18"/>
        <v>10</v>
      </c>
      <c r="GZ7" s="11">
        <f t="shared" si="18"/>
        <v>10</v>
      </c>
      <c r="HA7" s="11">
        <f t="shared" si="18"/>
        <v>10</v>
      </c>
      <c r="HB7" s="11">
        <f t="shared" si="18"/>
        <v>11</v>
      </c>
      <c r="HC7" s="11">
        <f t="shared" si="18"/>
        <v>11</v>
      </c>
      <c r="HD7" s="11">
        <f t="shared" si="18"/>
        <v>11</v>
      </c>
      <c r="HE7" s="11">
        <f t="shared" si="18"/>
        <v>11</v>
      </c>
      <c r="HF7" s="11">
        <f t="shared" si="18"/>
        <v>11</v>
      </c>
      <c r="HG7" s="11">
        <f t="shared" si="18"/>
        <v>11</v>
      </c>
      <c r="HH7" s="11">
        <f t="shared" si="18"/>
        <v>11</v>
      </c>
      <c r="HI7" s="11">
        <f t="shared" si="18"/>
        <v>11</v>
      </c>
      <c r="HJ7" s="11">
        <f t="shared" si="18"/>
        <v>11</v>
      </c>
      <c r="HK7" s="11">
        <f t="shared" ref="HK7:IB7" si="19">MONTH(HK3)</f>
        <v>11</v>
      </c>
      <c r="HL7" s="11">
        <f t="shared" si="19"/>
        <v>11</v>
      </c>
      <c r="HM7" s="11">
        <f t="shared" si="19"/>
        <v>11</v>
      </c>
      <c r="HN7" s="11">
        <f t="shared" si="19"/>
        <v>11</v>
      </c>
      <c r="HO7" s="11">
        <f t="shared" si="19"/>
        <v>11</v>
      </c>
      <c r="HP7" s="11">
        <f t="shared" si="19"/>
        <v>11</v>
      </c>
      <c r="HQ7" s="11">
        <f t="shared" si="19"/>
        <v>11</v>
      </c>
      <c r="HR7" s="11">
        <f t="shared" si="19"/>
        <v>11</v>
      </c>
      <c r="HS7" s="11">
        <f t="shared" si="19"/>
        <v>11</v>
      </c>
      <c r="HT7" s="11">
        <f t="shared" si="19"/>
        <v>11</v>
      </c>
      <c r="HU7" s="11">
        <f t="shared" si="19"/>
        <v>11</v>
      </c>
      <c r="HV7" s="11">
        <f t="shared" si="19"/>
        <v>11</v>
      </c>
      <c r="HW7" s="11">
        <f t="shared" si="19"/>
        <v>11</v>
      </c>
      <c r="HX7" s="11">
        <f t="shared" si="19"/>
        <v>11</v>
      </c>
      <c r="HY7" s="11">
        <f t="shared" si="19"/>
        <v>11</v>
      </c>
      <c r="HZ7" s="11">
        <f t="shared" si="19"/>
        <v>11</v>
      </c>
      <c r="IA7" s="11">
        <f t="shared" si="19"/>
        <v>11</v>
      </c>
      <c r="IB7" s="11">
        <f t="shared" si="19"/>
        <v>11</v>
      </c>
    </row>
    <row r="8" spans="1:236" s="5" customFormat="1" ht="15.75" x14ac:dyDescent="0.25">
      <c r="B8" s="576">
        <f>B7+1</f>
        <v>6</v>
      </c>
      <c r="C8"/>
      <c r="D8" s="6" t="s">
        <v>20</v>
      </c>
      <c r="E8" s="7"/>
      <c r="F8" s="11">
        <v>1</v>
      </c>
      <c r="G8" s="328">
        <f>F8+IF(G16+H16+I16+J16+K16+L16&gt;0,1,0)</f>
        <v>2</v>
      </c>
      <c r="H8" s="11">
        <f t="shared" ref="H8:BS8" si="20">G8+IF(H16+I16+J16+K16+L16+M16&gt;0,1,0)</f>
        <v>3</v>
      </c>
      <c r="I8" s="11">
        <f t="shared" si="20"/>
        <v>4</v>
      </c>
      <c r="J8" s="11">
        <f t="shared" si="20"/>
        <v>5</v>
      </c>
      <c r="K8" s="11">
        <f t="shared" si="20"/>
        <v>6</v>
      </c>
      <c r="L8" s="11">
        <f t="shared" si="20"/>
        <v>7</v>
      </c>
      <c r="M8" s="11">
        <f t="shared" si="20"/>
        <v>8</v>
      </c>
      <c r="N8" s="11">
        <f t="shared" si="20"/>
        <v>9</v>
      </c>
      <c r="O8" s="11">
        <f t="shared" si="20"/>
        <v>10</v>
      </c>
      <c r="P8" s="11">
        <f t="shared" si="20"/>
        <v>11</v>
      </c>
      <c r="Q8" s="11">
        <f t="shared" si="20"/>
        <v>12</v>
      </c>
      <c r="R8" s="11">
        <f t="shared" si="20"/>
        <v>13</v>
      </c>
      <c r="S8" s="11">
        <f t="shared" si="20"/>
        <v>14</v>
      </c>
      <c r="T8" s="11">
        <f t="shared" si="20"/>
        <v>15</v>
      </c>
      <c r="U8" s="11">
        <f t="shared" si="20"/>
        <v>16</v>
      </c>
      <c r="V8" s="11">
        <f t="shared" si="20"/>
        <v>17</v>
      </c>
      <c r="W8" s="11">
        <f t="shared" si="20"/>
        <v>18</v>
      </c>
      <c r="X8" s="11">
        <f t="shared" si="20"/>
        <v>19</v>
      </c>
      <c r="Y8" s="11">
        <f t="shared" si="20"/>
        <v>20</v>
      </c>
      <c r="Z8" s="11">
        <f t="shared" si="20"/>
        <v>21</v>
      </c>
      <c r="AA8" s="11">
        <f t="shared" si="20"/>
        <v>22</v>
      </c>
      <c r="AB8" s="11">
        <f t="shared" si="20"/>
        <v>23</v>
      </c>
      <c r="AC8" s="11">
        <f t="shared" si="20"/>
        <v>24</v>
      </c>
      <c r="AD8" s="11">
        <f t="shared" si="20"/>
        <v>25</v>
      </c>
      <c r="AE8" s="11">
        <f t="shared" si="20"/>
        <v>26</v>
      </c>
      <c r="AF8" s="11">
        <f t="shared" si="20"/>
        <v>27</v>
      </c>
      <c r="AG8" s="11">
        <f t="shared" si="20"/>
        <v>28</v>
      </c>
      <c r="AH8" s="11">
        <f t="shared" si="20"/>
        <v>29</v>
      </c>
      <c r="AI8" s="11">
        <f t="shared" si="20"/>
        <v>30</v>
      </c>
      <c r="AJ8" s="11">
        <f t="shared" si="20"/>
        <v>31</v>
      </c>
      <c r="AK8" s="11">
        <f t="shared" si="20"/>
        <v>32</v>
      </c>
      <c r="AL8" s="11">
        <f t="shared" si="20"/>
        <v>33</v>
      </c>
      <c r="AM8" s="11">
        <f t="shared" si="20"/>
        <v>34</v>
      </c>
      <c r="AN8" s="11">
        <f t="shared" si="20"/>
        <v>35</v>
      </c>
      <c r="AO8" s="11">
        <f t="shared" si="20"/>
        <v>36</v>
      </c>
      <c r="AP8" s="11">
        <f t="shared" si="20"/>
        <v>37</v>
      </c>
      <c r="AQ8" s="11">
        <f t="shared" si="20"/>
        <v>38</v>
      </c>
      <c r="AR8" s="11">
        <f t="shared" si="20"/>
        <v>39</v>
      </c>
      <c r="AS8" s="11">
        <f t="shared" si="20"/>
        <v>40</v>
      </c>
      <c r="AT8" s="11">
        <f t="shared" si="20"/>
        <v>41</v>
      </c>
      <c r="AU8" s="11">
        <f t="shared" si="20"/>
        <v>42</v>
      </c>
      <c r="AV8" s="11">
        <f t="shared" si="20"/>
        <v>43</v>
      </c>
      <c r="AW8" s="11">
        <f t="shared" si="20"/>
        <v>44</v>
      </c>
      <c r="AX8" s="11">
        <f t="shared" si="20"/>
        <v>45</v>
      </c>
      <c r="AY8" s="11">
        <f t="shared" si="20"/>
        <v>46</v>
      </c>
      <c r="AZ8" s="11">
        <f t="shared" si="20"/>
        <v>47</v>
      </c>
      <c r="BA8" s="11">
        <f t="shared" si="20"/>
        <v>48</v>
      </c>
      <c r="BB8" s="11">
        <f t="shared" si="20"/>
        <v>49</v>
      </c>
      <c r="BC8" s="11">
        <f t="shared" si="20"/>
        <v>50</v>
      </c>
      <c r="BD8" s="11">
        <f t="shared" si="20"/>
        <v>51</v>
      </c>
      <c r="BE8" s="11">
        <f t="shared" si="20"/>
        <v>52</v>
      </c>
      <c r="BF8" s="11">
        <f t="shared" si="20"/>
        <v>53</v>
      </c>
      <c r="BG8" s="11">
        <f t="shared" si="20"/>
        <v>54</v>
      </c>
      <c r="BH8" s="11">
        <f t="shared" si="20"/>
        <v>55</v>
      </c>
      <c r="BI8" s="11">
        <f t="shared" si="20"/>
        <v>56</v>
      </c>
      <c r="BJ8" s="11">
        <f t="shared" si="20"/>
        <v>57</v>
      </c>
      <c r="BK8" s="11">
        <f t="shared" si="20"/>
        <v>58</v>
      </c>
      <c r="BL8" s="11">
        <f t="shared" si="20"/>
        <v>59</v>
      </c>
      <c r="BM8" s="11">
        <f t="shared" si="20"/>
        <v>60</v>
      </c>
      <c r="BN8" s="11">
        <f t="shared" si="20"/>
        <v>61</v>
      </c>
      <c r="BO8" s="11">
        <f t="shared" si="20"/>
        <v>62</v>
      </c>
      <c r="BP8" s="11">
        <f t="shared" si="20"/>
        <v>63</v>
      </c>
      <c r="BQ8" s="11">
        <f t="shared" si="20"/>
        <v>64</v>
      </c>
      <c r="BR8" s="11">
        <f t="shared" si="20"/>
        <v>65</v>
      </c>
      <c r="BS8" s="11">
        <f t="shared" si="20"/>
        <v>66</v>
      </c>
      <c r="BT8" s="11">
        <f t="shared" ref="BT8:EE8" si="21">BS8+IF(BT16+BU16+BV16+BW16+BX16+BY16&gt;0,1,0)</f>
        <v>67</v>
      </c>
      <c r="BU8" s="11">
        <f t="shared" si="21"/>
        <v>68</v>
      </c>
      <c r="BV8" s="11">
        <f t="shared" si="21"/>
        <v>69</v>
      </c>
      <c r="BW8" s="11">
        <f t="shared" si="21"/>
        <v>70</v>
      </c>
      <c r="BX8" s="11">
        <f t="shared" si="21"/>
        <v>71</v>
      </c>
      <c r="BY8" s="11">
        <f t="shared" si="21"/>
        <v>72</v>
      </c>
      <c r="BZ8" s="11">
        <f t="shared" si="21"/>
        <v>73</v>
      </c>
      <c r="CA8" s="11">
        <f t="shared" si="21"/>
        <v>74</v>
      </c>
      <c r="CB8" s="11">
        <f t="shared" si="21"/>
        <v>75</v>
      </c>
      <c r="CC8" s="11">
        <f t="shared" si="21"/>
        <v>76</v>
      </c>
      <c r="CD8" s="11">
        <f t="shared" si="21"/>
        <v>77</v>
      </c>
      <c r="CE8" s="11">
        <f t="shared" si="21"/>
        <v>78</v>
      </c>
      <c r="CF8" s="11">
        <f t="shared" si="21"/>
        <v>79</v>
      </c>
      <c r="CG8" s="11">
        <f t="shared" si="21"/>
        <v>80</v>
      </c>
      <c r="CH8" s="11">
        <f t="shared" si="21"/>
        <v>81</v>
      </c>
      <c r="CI8" s="11">
        <f t="shared" si="21"/>
        <v>82</v>
      </c>
      <c r="CJ8" s="11">
        <f t="shared" si="21"/>
        <v>83</v>
      </c>
      <c r="CK8" s="11">
        <f t="shared" si="21"/>
        <v>84</v>
      </c>
      <c r="CL8" s="11">
        <f t="shared" si="21"/>
        <v>85</v>
      </c>
      <c r="CM8" s="11">
        <f t="shared" si="21"/>
        <v>86</v>
      </c>
      <c r="CN8" s="11">
        <f t="shared" si="21"/>
        <v>87</v>
      </c>
      <c r="CO8" s="11">
        <f t="shared" si="21"/>
        <v>88</v>
      </c>
      <c r="CP8" s="11">
        <f t="shared" si="21"/>
        <v>89</v>
      </c>
      <c r="CQ8" s="11">
        <f t="shared" si="21"/>
        <v>90</v>
      </c>
      <c r="CR8" s="11">
        <f t="shared" si="21"/>
        <v>91</v>
      </c>
      <c r="CS8" s="11">
        <f t="shared" si="21"/>
        <v>92</v>
      </c>
      <c r="CT8" s="11">
        <f t="shared" si="21"/>
        <v>93</v>
      </c>
      <c r="CU8" s="11">
        <f t="shared" si="21"/>
        <v>94</v>
      </c>
      <c r="CV8" s="11">
        <f t="shared" si="21"/>
        <v>95</v>
      </c>
      <c r="CW8" s="11">
        <f t="shared" si="21"/>
        <v>96</v>
      </c>
      <c r="CX8" s="11">
        <f t="shared" si="21"/>
        <v>97</v>
      </c>
      <c r="CY8" s="11">
        <f t="shared" si="21"/>
        <v>98</v>
      </c>
      <c r="CZ8" s="11">
        <f t="shared" si="21"/>
        <v>99</v>
      </c>
      <c r="DA8" s="11">
        <f t="shared" si="21"/>
        <v>100</v>
      </c>
      <c r="DB8" s="11">
        <f t="shared" si="21"/>
        <v>101</v>
      </c>
      <c r="DC8" s="11">
        <f t="shared" si="21"/>
        <v>102</v>
      </c>
      <c r="DD8" s="11">
        <f t="shared" si="21"/>
        <v>103</v>
      </c>
      <c r="DE8" s="11">
        <f t="shared" si="21"/>
        <v>104</v>
      </c>
      <c r="DF8" s="11">
        <f t="shared" si="21"/>
        <v>105</v>
      </c>
      <c r="DG8" s="11">
        <f t="shared" si="21"/>
        <v>106</v>
      </c>
      <c r="DH8" s="11">
        <f t="shared" si="21"/>
        <v>107</v>
      </c>
      <c r="DI8" s="11">
        <f t="shared" si="21"/>
        <v>108</v>
      </c>
      <c r="DJ8" s="11">
        <f t="shared" si="21"/>
        <v>109</v>
      </c>
      <c r="DK8" s="11">
        <f t="shared" si="21"/>
        <v>110</v>
      </c>
      <c r="DL8" s="11">
        <f t="shared" si="21"/>
        <v>111</v>
      </c>
      <c r="DM8" s="11">
        <f t="shared" si="21"/>
        <v>112</v>
      </c>
      <c r="DN8" s="11">
        <f t="shared" si="21"/>
        <v>113</v>
      </c>
      <c r="DO8" s="11">
        <f t="shared" si="21"/>
        <v>114</v>
      </c>
      <c r="DP8" s="11">
        <f t="shared" si="21"/>
        <v>115</v>
      </c>
      <c r="DQ8" s="11">
        <f t="shared" si="21"/>
        <v>116</v>
      </c>
      <c r="DR8" s="11">
        <f t="shared" si="21"/>
        <v>117</v>
      </c>
      <c r="DS8" s="11">
        <f t="shared" si="21"/>
        <v>118</v>
      </c>
      <c r="DT8" s="11">
        <f t="shared" si="21"/>
        <v>119</v>
      </c>
      <c r="DU8" s="11">
        <f t="shared" si="21"/>
        <v>120</v>
      </c>
      <c r="DV8" s="11">
        <f t="shared" si="21"/>
        <v>121</v>
      </c>
      <c r="DW8" s="11">
        <f t="shared" si="21"/>
        <v>122</v>
      </c>
      <c r="DX8" s="11">
        <f t="shared" si="21"/>
        <v>123</v>
      </c>
      <c r="DY8" s="11">
        <f t="shared" si="21"/>
        <v>124</v>
      </c>
      <c r="DZ8" s="11">
        <f t="shared" si="21"/>
        <v>125</v>
      </c>
      <c r="EA8" s="11">
        <f t="shared" si="21"/>
        <v>126</v>
      </c>
      <c r="EB8" s="11">
        <f t="shared" si="21"/>
        <v>127</v>
      </c>
      <c r="EC8" s="11">
        <f t="shared" si="21"/>
        <v>128</v>
      </c>
      <c r="ED8" s="11">
        <f t="shared" si="21"/>
        <v>129</v>
      </c>
      <c r="EE8" s="11">
        <f t="shared" si="21"/>
        <v>130</v>
      </c>
      <c r="EF8" s="11">
        <f t="shared" ref="EF8:GQ8" si="22">EE8+IF(EF16+EG16+EH16+EI16+EJ16+EK16&gt;0,1,0)</f>
        <v>131</v>
      </c>
      <c r="EG8" s="11">
        <f t="shared" si="22"/>
        <v>132</v>
      </c>
      <c r="EH8" s="11">
        <f t="shared" si="22"/>
        <v>133</v>
      </c>
      <c r="EI8" s="11">
        <f t="shared" si="22"/>
        <v>134</v>
      </c>
      <c r="EJ8" s="11">
        <f t="shared" si="22"/>
        <v>135</v>
      </c>
      <c r="EK8" s="11">
        <f t="shared" si="22"/>
        <v>136</v>
      </c>
      <c r="EL8" s="11">
        <f t="shared" si="22"/>
        <v>137</v>
      </c>
      <c r="EM8" s="11">
        <f t="shared" si="22"/>
        <v>138</v>
      </c>
      <c r="EN8" s="11">
        <f t="shared" si="22"/>
        <v>139</v>
      </c>
      <c r="EO8" s="11">
        <f t="shared" si="22"/>
        <v>140</v>
      </c>
      <c r="EP8" s="11">
        <f t="shared" si="22"/>
        <v>141</v>
      </c>
      <c r="EQ8" s="11">
        <f t="shared" si="22"/>
        <v>142</v>
      </c>
      <c r="ER8" s="11">
        <f t="shared" si="22"/>
        <v>143</v>
      </c>
      <c r="ES8" s="11">
        <f t="shared" si="22"/>
        <v>144</v>
      </c>
      <c r="ET8" s="11">
        <f t="shared" si="22"/>
        <v>145</v>
      </c>
      <c r="EU8" s="11">
        <f t="shared" si="22"/>
        <v>146</v>
      </c>
      <c r="EV8" s="11">
        <f t="shared" si="22"/>
        <v>147</v>
      </c>
      <c r="EW8" s="11">
        <f t="shared" si="22"/>
        <v>148</v>
      </c>
      <c r="EX8" s="11">
        <f t="shared" si="22"/>
        <v>149</v>
      </c>
      <c r="EY8" s="11">
        <f t="shared" si="22"/>
        <v>150</v>
      </c>
      <c r="EZ8" s="11">
        <f t="shared" si="22"/>
        <v>151</v>
      </c>
      <c r="FA8" s="11">
        <f t="shared" si="22"/>
        <v>152</v>
      </c>
      <c r="FB8" s="11">
        <f t="shared" si="22"/>
        <v>153</v>
      </c>
      <c r="FC8" s="11">
        <f t="shared" si="22"/>
        <v>154</v>
      </c>
      <c r="FD8" s="11">
        <f t="shared" si="22"/>
        <v>155</v>
      </c>
      <c r="FE8" s="11">
        <f t="shared" si="22"/>
        <v>156</v>
      </c>
      <c r="FF8" s="11">
        <f t="shared" si="22"/>
        <v>157</v>
      </c>
      <c r="FG8" s="11">
        <f t="shared" si="22"/>
        <v>158</v>
      </c>
      <c r="FH8" s="11">
        <f t="shared" si="22"/>
        <v>159</v>
      </c>
      <c r="FI8" s="11">
        <f t="shared" si="22"/>
        <v>160</v>
      </c>
      <c r="FJ8" s="11">
        <f t="shared" si="22"/>
        <v>161</v>
      </c>
      <c r="FK8" s="11">
        <f t="shared" si="22"/>
        <v>162</v>
      </c>
      <c r="FL8" s="11">
        <f t="shared" si="22"/>
        <v>163</v>
      </c>
      <c r="FM8" s="11">
        <f t="shared" si="22"/>
        <v>164</v>
      </c>
      <c r="FN8" s="11">
        <f t="shared" si="22"/>
        <v>165</v>
      </c>
      <c r="FO8" s="11">
        <f t="shared" si="22"/>
        <v>166</v>
      </c>
      <c r="FP8" s="11">
        <f t="shared" si="22"/>
        <v>167</v>
      </c>
      <c r="FQ8" s="11">
        <f t="shared" si="22"/>
        <v>168</v>
      </c>
      <c r="FR8" s="11">
        <f t="shared" si="22"/>
        <v>169</v>
      </c>
      <c r="FS8" s="11">
        <f t="shared" si="22"/>
        <v>170</v>
      </c>
      <c r="FT8" s="11">
        <f t="shared" si="22"/>
        <v>171</v>
      </c>
      <c r="FU8" s="11">
        <f t="shared" si="22"/>
        <v>172</v>
      </c>
      <c r="FV8" s="11">
        <f t="shared" si="22"/>
        <v>173</v>
      </c>
      <c r="FW8" s="11">
        <f t="shared" si="22"/>
        <v>174</v>
      </c>
      <c r="FX8" s="11">
        <f t="shared" si="22"/>
        <v>175</v>
      </c>
      <c r="FY8" s="11">
        <f t="shared" si="22"/>
        <v>176</v>
      </c>
      <c r="FZ8" s="11">
        <f t="shared" si="22"/>
        <v>177</v>
      </c>
      <c r="GA8" s="11">
        <f t="shared" si="22"/>
        <v>178</v>
      </c>
      <c r="GB8" s="11">
        <f t="shared" si="22"/>
        <v>179</v>
      </c>
      <c r="GC8" s="11">
        <f t="shared" si="22"/>
        <v>180</v>
      </c>
      <c r="GD8" s="11">
        <f t="shared" si="22"/>
        <v>181</v>
      </c>
      <c r="GE8" s="11">
        <f t="shared" si="22"/>
        <v>182</v>
      </c>
      <c r="GF8" s="11">
        <f t="shared" si="22"/>
        <v>183</v>
      </c>
      <c r="GG8" s="11">
        <f t="shared" si="22"/>
        <v>184</v>
      </c>
      <c r="GH8" s="11">
        <f t="shared" si="22"/>
        <v>185</v>
      </c>
      <c r="GI8" s="11">
        <f t="shared" si="22"/>
        <v>186</v>
      </c>
      <c r="GJ8" s="11">
        <f t="shared" si="22"/>
        <v>187</v>
      </c>
      <c r="GK8" s="11">
        <f t="shared" si="22"/>
        <v>188</v>
      </c>
      <c r="GL8" s="11">
        <f t="shared" si="22"/>
        <v>189</v>
      </c>
      <c r="GM8" s="11">
        <f t="shared" si="22"/>
        <v>190</v>
      </c>
      <c r="GN8" s="11">
        <f t="shared" si="22"/>
        <v>191</v>
      </c>
      <c r="GO8" s="11">
        <f t="shared" si="22"/>
        <v>192</v>
      </c>
      <c r="GP8" s="11">
        <f t="shared" si="22"/>
        <v>193</v>
      </c>
      <c r="GQ8" s="11">
        <f t="shared" si="22"/>
        <v>194</v>
      </c>
      <c r="GR8" s="11">
        <f t="shared" ref="GR8:HX8" si="23">GQ8+IF(GR16+GS16+GT16+GU16+GV16+GW16&gt;0,1,0)</f>
        <v>195</v>
      </c>
      <c r="GS8" s="11">
        <f t="shared" si="23"/>
        <v>196</v>
      </c>
      <c r="GT8" s="11">
        <f t="shared" si="23"/>
        <v>197</v>
      </c>
      <c r="GU8" s="11">
        <f t="shared" si="23"/>
        <v>198</v>
      </c>
      <c r="GV8" s="11">
        <f t="shared" si="23"/>
        <v>199</v>
      </c>
      <c r="GW8" s="11">
        <f t="shared" si="23"/>
        <v>200</v>
      </c>
      <c r="GX8" s="11">
        <f t="shared" si="23"/>
        <v>201</v>
      </c>
      <c r="GY8" s="11">
        <f t="shared" si="23"/>
        <v>202</v>
      </c>
      <c r="GZ8" s="11">
        <f t="shared" si="23"/>
        <v>203</v>
      </c>
      <c r="HA8" s="11">
        <f t="shared" si="23"/>
        <v>204</v>
      </c>
      <c r="HB8" s="11">
        <f t="shared" si="23"/>
        <v>205</v>
      </c>
      <c r="HC8" s="11">
        <f t="shared" si="23"/>
        <v>206</v>
      </c>
      <c r="HD8" s="11">
        <f t="shared" si="23"/>
        <v>207</v>
      </c>
      <c r="HE8" s="11">
        <f t="shared" si="23"/>
        <v>208</v>
      </c>
      <c r="HF8" s="11">
        <f t="shared" si="23"/>
        <v>209</v>
      </c>
      <c r="HG8" s="11">
        <f t="shared" si="23"/>
        <v>210</v>
      </c>
      <c r="HH8" s="11">
        <f t="shared" si="23"/>
        <v>211</v>
      </c>
      <c r="HI8" s="11">
        <f t="shared" si="23"/>
        <v>212</v>
      </c>
      <c r="HJ8" s="11">
        <f t="shared" si="23"/>
        <v>213</v>
      </c>
      <c r="HK8" s="11">
        <f t="shared" si="23"/>
        <v>214</v>
      </c>
      <c r="HL8" s="11">
        <f t="shared" si="23"/>
        <v>215</v>
      </c>
      <c r="HM8" s="11">
        <f t="shared" si="23"/>
        <v>216</v>
      </c>
      <c r="HN8" s="11">
        <f t="shared" si="23"/>
        <v>217</v>
      </c>
      <c r="HO8" s="11">
        <f t="shared" si="23"/>
        <v>218</v>
      </c>
      <c r="HP8" s="11">
        <f t="shared" si="23"/>
        <v>219</v>
      </c>
      <c r="HQ8" s="11">
        <f t="shared" si="23"/>
        <v>220</v>
      </c>
      <c r="HR8" s="11">
        <f t="shared" si="23"/>
        <v>221</v>
      </c>
      <c r="HS8" s="11">
        <f t="shared" si="23"/>
        <v>222</v>
      </c>
      <c r="HT8" s="11">
        <f t="shared" si="23"/>
        <v>223</v>
      </c>
      <c r="HU8" s="11">
        <f t="shared" si="23"/>
        <v>224</v>
      </c>
      <c r="HV8" s="11">
        <f t="shared" si="23"/>
        <v>225</v>
      </c>
      <c r="HW8" s="11">
        <f t="shared" si="23"/>
        <v>226</v>
      </c>
      <c r="HX8" s="11">
        <f t="shared" si="23"/>
        <v>227</v>
      </c>
      <c r="HY8" s="11">
        <f>HX8+IF(HY16+HZ16+IA16+IB16+IC16+ID16&gt;0,1,0)</f>
        <v>228</v>
      </c>
      <c r="HZ8" s="11">
        <f>HY8+IF(HZ16+IA16+IB16+IC16+ID16+IE16&gt;0,1,0)</f>
        <v>229</v>
      </c>
      <c r="IA8" s="11">
        <f>HZ8+IF(IA16+IB16+IC16+ID16+IE16+IF16&gt;0,1,0)</f>
        <v>230</v>
      </c>
      <c r="IB8" s="11">
        <f>IA8+IF(IB16+IC16+ID16+IE16+IF16+IG16&gt;0,1,0)</f>
        <v>231</v>
      </c>
    </row>
    <row r="9" spans="1:236" ht="15.75" x14ac:dyDescent="0.25">
      <c r="B9" s="5">
        <f>B8+1</f>
        <v>7</v>
      </c>
      <c r="C9"/>
    </row>
    <row r="10" spans="1:236" ht="15.75" hidden="1" outlineLevel="1" x14ac:dyDescent="0.25">
      <c r="B10" s="5">
        <f t="shared" si="9"/>
        <v>8</v>
      </c>
      <c r="C10"/>
      <c r="D10" s="8"/>
      <c r="E10" s="39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</row>
    <row r="11" spans="1:236" s="43" customFormat="1" ht="15.75" hidden="1" outlineLevel="1" x14ac:dyDescent="0.25">
      <c r="A11" s="1"/>
      <c r="B11" s="5">
        <f t="shared" si="9"/>
        <v>9</v>
      </c>
      <c r="C11"/>
      <c r="D11" s="2"/>
      <c r="E11" s="46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</row>
    <row r="12" spans="1:236" s="45" customFormat="1" ht="15.75" hidden="1" outlineLevel="1" x14ac:dyDescent="0.25">
      <c r="A12" s="1"/>
      <c r="B12" s="5">
        <f t="shared" si="9"/>
        <v>10</v>
      </c>
      <c r="C12"/>
      <c r="D12" s="8"/>
      <c r="E12" s="44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  <c r="IB12" s="27"/>
    </row>
    <row r="13" spans="1:236" s="45" customFormat="1" ht="15.75" hidden="1" outlineLevel="1" x14ac:dyDescent="0.25">
      <c r="A13" s="1"/>
      <c r="B13" s="5">
        <f t="shared" si="9"/>
        <v>11</v>
      </c>
      <c r="C13"/>
      <c r="D13" s="8"/>
      <c r="E13" s="44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  <c r="IB13" s="27"/>
    </row>
    <row r="14" spans="1:236" ht="15.75" hidden="1" outlineLevel="1" x14ac:dyDescent="0.25">
      <c r="B14" s="5">
        <f>B13+1</f>
        <v>12</v>
      </c>
      <c r="C14"/>
    </row>
    <row r="15" spans="1:236" s="19" customFormat="1" ht="15.75" hidden="1" outlineLevel="1" x14ac:dyDescent="0.25">
      <c r="A15" s="1"/>
      <c r="B15" s="5">
        <f t="shared" si="9"/>
        <v>13</v>
      </c>
      <c r="C15"/>
      <c r="D15" s="21"/>
      <c r="E15" s="23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22"/>
      <c r="EZ15" s="22"/>
      <c r="FA15" s="22"/>
      <c r="FB15" s="22"/>
      <c r="FC15" s="22"/>
      <c r="FD15" s="22"/>
      <c r="FE15" s="22"/>
      <c r="FF15" s="22"/>
      <c r="FG15" s="22"/>
      <c r="FH15" s="22"/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  <c r="FX15" s="22"/>
      <c r="FY15" s="22"/>
      <c r="FZ15" s="22"/>
      <c r="GA15" s="22"/>
      <c r="GB15" s="22"/>
      <c r="GC15" s="22"/>
      <c r="GD15" s="22"/>
      <c r="GE15" s="22"/>
      <c r="GF15" s="22"/>
      <c r="GG15" s="22"/>
      <c r="GH15" s="22"/>
      <c r="GI15" s="22"/>
      <c r="GJ15" s="22"/>
      <c r="GK15" s="22"/>
      <c r="GL15" s="22"/>
      <c r="GM15" s="22"/>
      <c r="GN15" s="22"/>
      <c r="GO15" s="22"/>
      <c r="GP15" s="22"/>
      <c r="GQ15" s="22"/>
      <c r="GR15" s="22"/>
      <c r="GS15" s="22"/>
      <c r="GT15" s="22"/>
      <c r="GU15" s="22"/>
      <c r="GV15" s="22"/>
      <c r="GW15" s="22"/>
      <c r="GX15" s="22"/>
      <c r="GY15" s="22"/>
      <c r="GZ15" s="22"/>
      <c r="HA15" s="22"/>
      <c r="HB15" s="22"/>
      <c r="HC15" s="22"/>
      <c r="HD15" s="22"/>
      <c r="HE15" s="22"/>
      <c r="HF15" s="22"/>
      <c r="HG15" s="22"/>
      <c r="HH15" s="22"/>
      <c r="HI15" s="22"/>
      <c r="HJ15" s="22"/>
      <c r="HK15" s="22"/>
      <c r="HL15" s="22"/>
      <c r="HM15" s="22"/>
      <c r="HN15" s="22"/>
      <c r="HO15" s="22"/>
      <c r="HP15" s="22"/>
      <c r="HQ15" s="22"/>
      <c r="HR15" s="22"/>
      <c r="HS15" s="22"/>
      <c r="HT15" s="22"/>
      <c r="HU15" s="22"/>
      <c r="HV15" s="22"/>
      <c r="HW15" s="22"/>
      <c r="HX15" s="22"/>
      <c r="HY15" s="22"/>
      <c r="HZ15" s="22"/>
      <c r="IA15" s="22"/>
      <c r="IB15" s="22"/>
    </row>
    <row r="16" spans="1:236" s="17" customFormat="1" ht="15.75" collapsed="1" x14ac:dyDescent="0.25">
      <c r="A16" s="1"/>
      <c r="B16" s="2324">
        <f t="shared" si="9"/>
        <v>14</v>
      </c>
      <c r="C16"/>
      <c r="D16" s="2" t="s">
        <v>416</v>
      </c>
      <c r="E16" s="20"/>
      <c r="F16" s="9">
        <v>11164</v>
      </c>
      <c r="G16" s="9">
        <v>6537</v>
      </c>
      <c r="H16" s="9">
        <v>7407</v>
      </c>
      <c r="I16" s="9">
        <v>11653</v>
      </c>
      <c r="J16" s="9">
        <v>9380</v>
      </c>
      <c r="K16" s="9">
        <v>11888</v>
      </c>
      <c r="L16" s="9">
        <v>10103</v>
      </c>
      <c r="M16" s="9">
        <v>8943</v>
      </c>
      <c r="N16" s="9">
        <v>11476</v>
      </c>
      <c r="O16" s="9">
        <v>6624</v>
      </c>
      <c r="P16" s="9">
        <v>10551</v>
      </c>
      <c r="Q16" s="9">
        <v>6968</v>
      </c>
      <c r="R16" s="9">
        <v>10788</v>
      </c>
      <c r="S16" s="9">
        <v>10995</v>
      </c>
      <c r="T16" s="9">
        <v>10994</v>
      </c>
      <c r="U16" s="9">
        <v>11019</v>
      </c>
      <c r="V16" s="9">
        <v>11981</v>
      </c>
      <c r="W16" s="9">
        <v>11354</v>
      </c>
      <c r="X16" s="9">
        <v>8138</v>
      </c>
      <c r="Y16" s="9">
        <v>9386</v>
      </c>
      <c r="Z16" s="9">
        <v>8298</v>
      </c>
      <c r="AA16" s="9">
        <v>10544</v>
      </c>
      <c r="AB16" s="9">
        <v>11085</v>
      </c>
      <c r="AC16" s="9">
        <v>11853</v>
      </c>
      <c r="AD16" s="9">
        <v>6539</v>
      </c>
      <c r="AE16" s="9">
        <v>9959</v>
      </c>
      <c r="AF16" s="9">
        <v>7951</v>
      </c>
      <c r="AG16" s="9">
        <v>10142</v>
      </c>
      <c r="AH16" s="9">
        <v>9571</v>
      </c>
      <c r="AI16" s="9">
        <v>8724</v>
      </c>
      <c r="AJ16" s="9">
        <v>9292</v>
      </c>
      <c r="AK16" s="9">
        <v>6671</v>
      </c>
      <c r="AL16" s="9">
        <v>9951</v>
      </c>
      <c r="AM16" s="9">
        <v>7952</v>
      </c>
      <c r="AN16" s="9">
        <v>6626</v>
      </c>
      <c r="AO16" s="9">
        <v>7159</v>
      </c>
      <c r="AP16" s="9">
        <v>8713</v>
      </c>
      <c r="AQ16" s="9">
        <v>8077</v>
      </c>
      <c r="AR16" s="9">
        <v>8179</v>
      </c>
      <c r="AS16" s="9">
        <v>8923</v>
      </c>
      <c r="AT16" s="9">
        <v>9479</v>
      </c>
      <c r="AU16" s="9">
        <v>11237</v>
      </c>
      <c r="AV16" s="9">
        <v>8382</v>
      </c>
      <c r="AW16" s="9">
        <v>11210</v>
      </c>
      <c r="AX16" s="9">
        <v>9473</v>
      </c>
      <c r="AY16" s="9">
        <v>9671</v>
      </c>
      <c r="AZ16" s="9">
        <v>7152</v>
      </c>
      <c r="BA16" s="9">
        <v>7560</v>
      </c>
      <c r="BB16" s="9">
        <v>8840</v>
      </c>
      <c r="BC16" s="9">
        <v>8126</v>
      </c>
      <c r="BD16" s="9">
        <v>6835</v>
      </c>
      <c r="BE16" s="9">
        <v>11413</v>
      </c>
      <c r="BF16" s="9">
        <v>7539</v>
      </c>
      <c r="BG16" s="9">
        <v>11433</v>
      </c>
      <c r="BH16" s="9">
        <v>11826</v>
      </c>
      <c r="BI16" s="9">
        <v>7615</v>
      </c>
      <c r="BJ16" s="9">
        <v>10478</v>
      </c>
      <c r="BK16" s="9">
        <v>10677</v>
      </c>
      <c r="BL16" s="9">
        <v>6560</v>
      </c>
      <c r="BM16" s="9">
        <v>8222</v>
      </c>
      <c r="BN16" s="9">
        <v>11913</v>
      </c>
      <c r="BO16" s="9">
        <v>11541</v>
      </c>
      <c r="BP16" s="9">
        <v>10830</v>
      </c>
      <c r="BQ16" s="9">
        <v>8862</v>
      </c>
      <c r="BR16" s="9">
        <v>6732</v>
      </c>
      <c r="BS16" s="9">
        <v>11227</v>
      </c>
      <c r="BT16" s="9">
        <v>6764</v>
      </c>
      <c r="BU16" s="9">
        <v>7916</v>
      </c>
      <c r="BV16" s="9">
        <v>10396</v>
      </c>
      <c r="BW16" s="9">
        <v>8826</v>
      </c>
      <c r="BX16" s="9">
        <v>10858</v>
      </c>
      <c r="BY16" s="9">
        <v>9656</v>
      </c>
      <c r="BZ16" s="9">
        <v>9883</v>
      </c>
      <c r="CA16" s="9">
        <v>9634</v>
      </c>
      <c r="CB16" s="9">
        <v>7202</v>
      </c>
      <c r="CC16" s="9">
        <v>7058</v>
      </c>
      <c r="CD16" s="9">
        <v>11753</v>
      </c>
      <c r="CE16" s="9">
        <v>11927</v>
      </c>
      <c r="CF16" s="9">
        <v>9692</v>
      </c>
      <c r="CG16" s="9">
        <v>9046</v>
      </c>
      <c r="CH16" s="9">
        <v>6880</v>
      </c>
      <c r="CI16" s="9">
        <v>7661</v>
      </c>
      <c r="CJ16" s="9">
        <v>6898</v>
      </c>
      <c r="CK16" s="9">
        <v>8211</v>
      </c>
      <c r="CL16" s="9">
        <v>7111</v>
      </c>
      <c r="CM16" s="9">
        <v>9990</v>
      </c>
      <c r="CN16" s="9">
        <v>6811</v>
      </c>
      <c r="CO16" s="9">
        <v>8288</v>
      </c>
      <c r="CP16" s="9">
        <v>6680</v>
      </c>
      <c r="CQ16" s="9">
        <v>7888</v>
      </c>
      <c r="CR16" s="9">
        <v>11888</v>
      </c>
      <c r="CS16" s="9">
        <v>7198</v>
      </c>
      <c r="CT16" s="9">
        <v>9863</v>
      </c>
      <c r="CU16" s="9">
        <v>10837</v>
      </c>
      <c r="CV16" s="9">
        <v>8822</v>
      </c>
      <c r="CW16" s="9">
        <v>11618</v>
      </c>
      <c r="CX16" s="9">
        <v>9821</v>
      </c>
      <c r="CY16" s="9">
        <v>8199</v>
      </c>
      <c r="CZ16" s="9">
        <v>6540</v>
      </c>
      <c r="DA16" s="9">
        <v>10913</v>
      </c>
      <c r="DB16" s="9">
        <v>9512</v>
      </c>
      <c r="DC16" s="9">
        <v>8214</v>
      </c>
      <c r="DD16" s="9">
        <v>9770</v>
      </c>
      <c r="DE16" s="9">
        <v>10583</v>
      </c>
      <c r="DF16" s="9">
        <v>9755</v>
      </c>
      <c r="DG16" s="9">
        <v>7062</v>
      </c>
      <c r="DH16" s="9">
        <v>10139</v>
      </c>
      <c r="DI16" s="9">
        <v>10965</v>
      </c>
      <c r="DJ16" s="9">
        <v>7789</v>
      </c>
      <c r="DK16" s="9">
        <v>9733</v>
      </c>
      <c r="DL16" s="9">
        <v>8912</v>
      </c>
      <c r="DM16" s="9">
        <v>11061</v>
      </c>
      <c r="DN16" s="9">
        <v>8495</v>
      </c>
      <c r="DO16" s="9">
        <v>10847</v>
      </c>
      <c r="DP16" s="9">
        <v>11575</v>
      </c>
      <c r="DQ16" s="9">
        <v>11951</v>
      </c>
      <c r="DR16" s="9">
        <v>7335</v>
      </c>
      <c r="DS16" s="9">
        <v>8628</v>
      </c>
      <c r="DT16" s="9">
        <v>11566</v>
      </c>
      <c r="DU16" s="9">
        <v>6889</v>
      </c>
      <c r="DV16" s="9">
        <v>8180</v>
      </c>
      <c r="DW16" s="9">
        <v>11053</v>
      </c>
      <c r="DX16" s="9">
        <v>8230</v>
      </c>
      <c r="DY16" s="9">
        <v>11188</v>
      </c>
      <c r="DZ16" s="9">
        <v>9848</v>
      </c>
      <c r="EA16" s="9">
        <v>10131</v>
      </c>
      <c r="EB16" s="9">
        <v>6994</v>
      </c>
      <c r="EC16" s="9">
        <v>7356</v>
      </c>
      <c r="ED16" s="9">
        <v>6916</v>
      </c>
      <c r="EE16" s="9">
        <v>6545</v>
      </c>
      <c r="EF16" s="9">
        <v>9850</v>
      </c>
      <c r="EG16" s="9">
        <v>11960</v>
      </c>
      <c r="EH16" s="9">
        <v>7804</v>
      </c>
      <c r="EI16" s="9">
        <v>7582</v>
      </c>
      <c r="EJ16" s="9">
        <v>9006</v>
      </c>
      <c r="EK16" s="9">
        <v>6688</v>
      </c>
      <c r="EL16" s="9">
        <v>10993</v>
      </c>
      <c r="EM16" s="9">
        <v>9270</v>
      </c>
      <c r="EN16" s="9">
        <v>9110</v>
      </c>
      <c r="EO16" s="9">
        <v>11301</v>
      </c>
      <c r="EP16" s="9">
        <v>10804</v>
      </c>
      <c r="EQ16" s="9">
        <v>8273</v>
      </c>
      <c r="ER16" s="9">
        <v>8750</v>
      </c>
      <c r="ES16" s="9">
        <v>11741</v>
      </c>
      <c r="ET16" s="9">
        <v>8779</v>
      </c>
      <c r="EU16" s="9">
        <v>11035</v>
      </c>
      <c r="EV16" s="9">
        <v>9081</v>
      </c>
      <c r="EW16" s="9">
        <v>7845</v>
      </c>
      <c r="EX16" s="9">
        <v>10421</v>
      </c>
      <c r="EY16" s="9">
        <v>9277</v>
      </c>
      <c r="EZ16" s="9">
        <v>10838</v>
      </c>
      <c r="FA16" s="9">
        <v>11125</v>
      </c>
      <c r="FB16" s="9">
        <v>8176</v>
      </c>
      <c r="FC16" s="9">
        <v>7074</v>
      </c>
      <c r="FD16" s="9">
        <v>10883</v>
      </c>
      <c r="FE16" s="9">
        <v>7082</v>
      </c>
      <c r="FF16" s="9">
        <v>10896</v>
      </c>
      <c r="FG16" s="9">
        <v>11116</v>
      </c>
      <c r="FH16" s="9">
        <v>11881</v>
      </c>
      <c r="FI16" s="9">
        <v>11632</v>
      </c>
      <c r="FJ16" s="9">
        <v>11302</v>
      </c>
      <c r="FK16" s="9">
        <v>7707</v>
      </c>
      <c r="FL16" s="9">
        <v>6973</v>
      </c>
      <c r="FM16" s="9">
        <v>9929</v>
      </c>
      <c r="FN16" s="9">
        <v>6745</v>
      </c>
      <c r="FO16" s="9">
        <v>8118</v>
      </c>
      <c r="FP16" s="9">
        <v>9611</v>
      </c>
      <c r="FQ16" s="9">
        <v>11386</v>
      </c>
      <c r="FR16" s="9">
        <v>8437</v>
      </c>
      <c r="FS16" s="9">
        <v>10913</v>
      </c>
      <c r="FT16" s="9">
        <v>6802</v>
      </c>
      <c r="FU16" s="9">
        <v>6651</v>
      </c>
      <c r="FV16" s="9">
        <v>6827</v>
      </c>
      <c r="FW16" s="9">
        <v>7369</v>
      </c>
      <c r="FX16" s="9">
        <v>10945</v>
      </c>
      <c r="FY16" s="9">
        <v>8615</v>
      </c>
      <c r="FZ16" s="9">
        <v>7313</v>
      </c>
      <c r="GA16" s="9">
        <v>11334</v>
      </c>
      <c r="GB16" s="9">
        <v>7730</v>
      </c>
      <c r="GC16" s="9">
        <v>11190</v>
      </c>
      <c r="GD16" s="9">
        <v>11247</v>
      </c>
      <c r="GE16" s="9">
        <v>7128</v>
      </c>
      <c r="GF16" s="9">
        <v>7874</v>
      </c>
      <c r="GG16" s="9">
        <v>9490</v>
      </c>
      <c r="GH16" s="9">
        <v>11745</v>
      </c>
      <c r="GI16" s="9">
        <v>7161</v>
      </c>
      <c r="GJ16" s="9">
        <v>7031</v>
      </c>
      <c r="GK16" s="9">
        <v>9071</v>
      </c>
      <c r="GL16" s="9">
        <v>9207</v>
      </c>
      <c r="GM16" s="9">
        <v>11625</v>
      </c>
      <c r="GN16" s="9">
        <v>9045</v>
      </c>
      <c r="GO16" s="9">
        <v>6821</v>
      </c>
      <c r="GP16" s="9">
        <v>11028</v>
      </c>
      <c r="GQ16" s="9">
        <v>7200</v>
      </c>
      <c r="GR16" s="9">
        <v>10435</v>
      </c>
      <c r="GS16" s="9">
        <v>11487</v>
      </c>
      <c r="GT16" s="9">
        <v>6712</v>
      </c>
      <c r="GU16" s="9">
        <v>10400</v>
      </c>
      <c r="GV16" s="9">
        <v>10818</v>
      </c>
      <c r="GW16" s="9">
        <v>11718</v>
      </c>
      <c r="GX16" s="9">
        <v>8831</v>
      </c>
      <c r="GY16" s="9">
        <v>11851</v>
      </c>
      <c r="GZ16" s="9">
        <v>6881</v>
      </c>
      <c r="HA16" s="9">
        <v>9114</v>
      </c>
      <c r="HB16" s="9">
        <v>7439</v>
      </c>
      <c r="HC16" s="9">
        <v>8163</v>
      </c>
      <c r="HD16" s="9">
        <v>6529</v>
      </c>
      <c r="HE16" s="9">
        <v>6898</v>
      </c>
      <c r="HF16" s="9">
        <v>11049</v>
      </c>
      <c r="HG16" s="9">
        <v>6573</v>
      </c>
      <c r="HH16" s="9">
        <v>11865</v>
      </c>
      <c r="HI16" s="9">
        <v>8540</v>
      </c>
      <c r="HJ16" s="9">
        <v>6541</v>
      </c>
      <c r="HK16" s="9">
        <v>8355</v>
      </c>
      <c r="HL16" s="9">
        <v>6700</v>
      </c>
      <c r="HM16" s="9">
        <v>7575</v>
      </c>
      <c r="HN16" s="9">
        <v>11422</v>
      </c>
      <c r="HO16" s="9">
        <v>10712</v>
      </c>
      <c r="HP16" s="9">
        <v>9823</v>
      </c>
      <c r="HQ16" s="9">
        <v>6822</v>
      </c>
      <c r="HR16" s="9">
        <v>9427</v>
      </c>
      <c r="HS16" s="9">
        <v>7552</v>
      </c>
      <c r="HT16" s="9">
        <v>10044</v>
      </c>
      <c r="HU16" s="9">
        <v>10034</v>
      </c>
      <c r="HV16" s="9">
        <v>10928</v>
      </c>
      <c r="HW16" s="9">
        <v>11696</v>
      </c>
      <c r="HX16" s="9">
        <v>6798</v>
      </c>
      <c r="HY16" s="9">
        <v>9895</v>
      </c>
      <c r="HZ16" s="9">
        <v>11133</v>
      </c>
      <c r="IA16" s="9">
        <v>11900</v>
      </c>
      <c r="IB16" s="9">
        <v>8184</v>
      </c>
    </row>
    <row r="17" spans="1:237" s="17" customFormat="1" ht="15.75" x14ac:dyDescent="0.25">
      <c r="A17" s="1"/>
      <c r="B17" s="2324">
        <f t="shared" si="9"/>
        <v>15</v>
      </c>
      <c r="C17"/>
      <c r="D17" s="8" t="s">
        <v>417</v>
      </c>
      <c r="E17" s="18"/>
      <c r="F17" s="16">
        <f>IF(WEEKDAY(F$3)=2,F16,E17+F16)</f>
        <v>11164</v>
      </c>
      <c r="G17" s="16">
        <f t="shared" ref="G17:N17" si="24">IF(WEEKDAY(G$3)=2,G16,F17+G16)</f>
        <v>17701</v>
      </c>
      <c r="H17" s="16">
        <f t="shared" si="24"/>
        <v>25108</v>
      </c>
      <c r="I17" s="16">
        <f t="shared" si="24"/>
        <v>36761</v>
      </c>
      <c r="J17" s="16">
        <f t="shared" si="24"/>
        <v>46141</v>
      </c>
      <c r="K17" s="16">
        <f t="shared" si="24"/>
        <v>58029</v>
      </c>
      <c r="L17" s="16">
        <f t="shared" si="24"/>
        <v>68132</v>
      </c>
      <c r="M17" s="16">
        <f t="shared" si="24"/>
        <v>8943</v>
      </c>
      <c r="N17" s="16">
        <f t="shared" si="24"/>
        <v>20419</v>
      </c>
      <c r="O17" s="16">
        <f t="shared" ref="O17:BZ17" si="25">IF(WEEKDAY(O$3)=2,O16,N17+O16)</f>
        <v>27043</v>
      </c>
      <c r="P17" s="16">
        <f t="shared" si="25"/>
        <v>37594</v>
      </c>
      <c r="Q17" s="16">
        <f t="shared" si="25"/>
        <v>44562</v>
      </c>
      <c r="R17" s="16">
        <f t="shared" si="25"/>
        <v>55350</v>
      </c>
      <c r="S17" s="16">
        <f t="shared" si="25"/>
        <v>66345</v>
      </c>
      <c r="T17" s="16">
        <f t="shared" si="25"/>
        <v>10994</v>
      </c>
      <c r="U17" s="16">
        <f t="shared" si="25"/>
        <v>22013</v>
      </c>
      <c r="V17" s="16">
        <f t="shared" si="25"/>
        <v>33994</v>
      </c>
      <c r="W17" s="16">
        <f t="shared" si="25"/>
        <v>45348</v>
      </c>
      <c r="X17" s="16">
        <f t="shared" si="25"/>
        <v>53486</v>
      </c>
      <c r="Y17" s="16">
        <f t="shared" si="25"/>
        <v>62872</v>
      </c>
      <c r="Z17" s="16">
        <f t="shared" si="25"/>
        <v>71170</v>
      </c>
      <c r="AA17" s="16">
        <f t="shared" si="25"/>
        <v>10544</v>
      </c>
      <c r="AB17" s="16">
        <f t="shared" si="25"/>
        <v>21629</v>
      </c>
      <c r="AC17" s="16">
        <f t="shared" si="25"/>
        <v>33482</v>
      </c>
      <c r="AD17" s="16">
        <f t="shared" si="25"/>
        <v>40021</v>
      </c>
      <c r="AE17" s="16">
        <f t="shared" si="25"/>
        <v>49980</v>
      </c>
      <c r="AF17" s="16">
        <f t="shared" si="25"/>
        <v>57931</v>
      </c>
      <c r="AG17" s="16">
        <f t="shared" si="25"/>
        <v>68073</v>
      </c>
      <c r="AH17" s="16">
        <f t="shared" si="25"/>
        <v>9571</v>
      </c>
      <c r="AI17" s="16">
        <f t="shared" si="25"/>
        <v>18295</v>
      </c>
      <c r="AJ17" s="16">
        <f t="shared" si="25"/>
        <v>27587</v>
      </c>
      <c r="AK17" s="16">
        <f t="shared" si="25"/>
        <v>34258</v>
      </c>
      <c r="AL17" s="16">
        <f t="shared" si="25"/>
        <v>44209</v>
      </c>
      <c r="AM17" s="16">
        <f t="shared" si="25"/>
        <v>52161</v>
      </c>
      <c r="AN17" s="16">
        <f t="shared" si="25"/>
        <v>58787</v>
      </c>
      <c r="AO17" s="16">
        <f t="shared" si="25"/>
        <v>7159</v>
      </c>
      <c r="AP17" s="16">
        <f t="shared" si="25"/>
        <v>15872</v>
      </c>
      <c r="AQ17" s="16">
        <f t="shared" si="25"/>
        <v>23949</v>
      </c>
      <c r="AR17" s="16">
        <f t="shared" si="25"/>
        <v>32128</v>
      </c>
      <c r="AS17" s="16">
        <f t="shared" si="25"/>
        <v>41051</v>
      </c>
      <c r="AT17" s="16">
        <f t="shared" si="25"/>
        <v>50530</v>
      </c>
      <c r="AU17" s="16">
        <f t="shared" si="25"/>
        <v>61767</v>
      </c>
      <c r="AV17" s="16">
        <f t="shared" si="25"/>
        <v>8382</v>
      </c>
      <c r="AW17" s="16">
        <f t="shared" si="25"/>
        <v>19592</v>
      </c>
      <c r="AX17" s="16">
        <f t="shared" si="25"/>
        <v>29065</v>
      </c>
      <c r="AY17" s="16">
        <f t="shared" si="25"/>
        <v>38736</v>
      </c>
      <c r="AZ17" s="16">
        <f t="shared" si="25"/>
        <v>45888</v>
      </c>
      <c r="BA17" s="16">
        <f t="shared" si="25"/>
        <v>53448</v>
      </c>
      <c r="BB17" s="16">
        <f t="shared" si="25"/>
        <v>62288</v>
      </c>
      <c r="BC17" s="16">
        <f t="shared" si="25"/>
        <v>8126</v>
      </c>
      <c r="BD17" s="16">
        <f t="shared" si="25"/>
        <v>14961</v>
      </c>
      <c r="BE17" s="16">
        <f t="shared" si="25"/>
        <v>26374</v>
      </c>
      <c r="BF17" s="16">
        <f t="shared" si="25"/>
        <v>33913</v>
      </c>
      <c r="BG17" s="16">
        <f t="shared" si="25"/>
        <v>45346</v>
      </c>
      <c r="BH17" s="16">
        <f t="shared" si="25"/>
        <v>57172</v>
      </c>
      <c r="BI17" s="16">
        <f t="shared" si="25"/>
        <v>64787</v>
      </c>
      <c r="BJ17" s="16">
        <f t="shared" si="25"/>
        <v>10478</v>
      </c>
      <c r="BK17" s="16">
        <f t="shared" si="25"/>
        <v>21155</v>
      </c>
      <c r="BL17" s="16">
        <f t="shared" si="25"/>
        <v>27715</v>
      </c>
      <c r="BM17" s="16">
        <f t="shared" si="25"/>
        <v>35937</v>
      </c>
      <c r="BN17" s="16">
        <f t="shared" si="25"/>
        <v>47850</v>
      </c>
      <c r="BO17" s="16">
        <f t="shared" si="25"/>
        <v>59391</v>
      </c>
      <c r="BP17" s="16">
        <f t="shared" si="25"/>
        <v>70221</v>
      </c>
      <c r="BQ17" s="16">
        <f t="shared" si="25"/>
        <v>8862</v>
      </c>
      <c r="BR17" s="16">
        <f t="shared" si="25"/>
        <v>15594</v>
      </c>
      <c r="BS17" s="16">
        <f t="shared" si="25"/>
        <v>26821</v>
      </c>
      <c r="BT17" s="16">
        <f t="shared" si="25"/>
        <v>33585</v>
      </c>
      <c r="BU17" s="16">
        <f t="shared" si="25"/>
        <v>41501</v>
      </c>
      <c r="BV17" s="16">
        <f t="shared" si="25"/>
        <v>51897</v>
      </c>
      <c r="BW17" s="16">
        <f t="shared" si="25"/>
        <v>60723</v>
      </c>
      <c r="BX17" s="16">
        <f t="shared" si="25"/>
        <v>10858</v>
      </c>
      <c r="BY17" s="16">
        <f t="shared" si="25"/>
        <v>20514</v>
      </c>
      <c r="BZ17" s="16">
        <f t="shared" si="25"/>
        <v>30397</v>
      </c>
      <c r="CA17" s="16">
        <f t="shared" ref="CA17:EL17" si="26">IF(WEEKDAY(CA$3)=2,CA16,BZ17+CA16)</f>
        <v>40031</v>
      </c>
      <c r="CB17" s="16">
        <f t="shared" si="26"/>
        <v>47233</v>
      </c>
      <c r="CC17" s="16">
        <f t="shared" si="26"/>
        <v>54291</v>
      </c>
      <c r="CD17" s="16">
        <f t="shared" si="26"/>
        <v>66044</v>
      </c>
      <c r="CE17" s="16">
        <f t="shared" si="26"/>
        <v>11927</v>
      </c>
      <c r="CF17" s="16">
        <f t="shared" si="26"/>
        <v>21619</v>
      </c>
      <c r="CG17" s="16">
        <f t="shared" si="26"/>
        <v>30665</v>
      </c>
      <c r="CH17" s="16">
        <f t="shared" si="26"/>
        <v>37545</v>
      </c>
      <c r="CI17" s="16">
        <f t="shared" si="26"/>
        <v>45206</v>
      </c>
      <c r="CJ17" s="16">
        <f t="shared" si="26"/>
        <v>52104</v>
      </c>
      <c r="CK17" s="16">
        <f t="shared" si="26"/>
        <v>60315</v>
      </c>
      <c r="CL17" s="16">
        <f t="shared" si="26"/>
        <v>7111</v>
      </c>
      <c r="CM17" s="16">
        <f t="shared" si="26"/>
        <v>17101</v>
      </c>
      <c r="CN17" s="16">
        <f t="shared" si="26"/>
        <v>23912</v>
      </c>
      <c r="CO17" s="16">
        <f t="shared" si="26"/>
        <v>32200</v>
      </c>
      <c r="CP17" s="16">
        <f t="shared" si="26"/>
        <v>38880</v>
      </c>
      <c r="CQ17" s="16">
        <f t="shared" si="26"/>
        <v>46768</v>
      </c>
      <c r="CR17" s="16">
        <f t="shared" si="26"/>
        <v>58656</v>
      </c>
      <c r="CS17" s="16">
        <f t="shared" si="26"/>
        <v>7198</v>
      </c>
      <c r="CT17" s="16">
        <f t="shared" si="26"/>
        <v>17061</v>
      </c>
      <c r="CU17" s="16">
        <f t="shared" si="26"/>
        <v>27898</v>
      </c>
      <c r="CV17" s="16">
        <f t="shared" si="26"/>
        <v>36720</v>
      </c>
      <c r="CW17" s="16">
        <f t="shared" si="26"/>
        <v>48338</v>
      </c>
      <c r="CX17" s="16">
        <f t="shared" si="26"/>
        <v>58159</v>
      </c>
      <c r="CY17" s="16">
        <f t="shared" si="26"/>
        <v>66358</v>
      </c>
      <c r="CZ17" s="16">
        <f t="shared" si="26"/>
        <v>6540</v>
      </c>
      <c r="DA17" s="16">
        <f t="shared" si="26"/>
        <v>17453</v>
      </c>
      <c r="DB17" s="16">
        <f t="shared" si="26"/>
        <v>26965</v>
      </c>
      <c r="DC17" s="16">
        <f t="shared" si="26"/>
        <v>35179</v>
      </c>
      <c r="DD17" s="16">
        <f t="shared" si="26"/>
        <v>44949</v>
      </c>
      <c r="DE17" s="16">
        <f t="shared" si="26"/>
        <v>55532</v>
      </c>
      <c r="DF17" s="16">
        <f t="shared" si="26"/>
        <v>65287</v>
      </c>
      <c r="DG17" s="16">
        <f t="shared" si="26"/>
        <v>7062</v>
      </c>
      <c r="DH17" s="16">
        <f t="shared" si="26"/>
        <v>17201</v>
      </c>
      <c r="DI17" s="16">
        <f t="shared" si="26"/>
        <v>28166</v>
      </c>
      <c r="DJ17" s="16">
        <f t="shared" si="26"/>
        <v>35955</v>
      </c>
      <c r="DK17" s="16">
        <f t="shared" si="26"/>
        <v>45688</v>
      </c>
      <c r="DL17" s="16">
        <f t="shared" si="26"/>
        <v>54600</v>
      </c>
      <c r="DM17" s="16">
        <f t="shared" si="26"/>
        <v>65661</v>
      </c>
      <c r="DN17" s="16">
        <f t="shared" si="26"/>
        <v>8495</v>
      </c>
      <c r="DO17" s="16">
        <f t="shared" si="26"/>
        <v>19342</v>
      </c>
      <c r="DP17" s="16">
        <f t="shared" si="26"/>
        <v>30917</v>
      </c>
      <c r="DQ17" s="16">
        <f t="shared" si="26"/>
        <v>42868</v>
      </c>
      <c r="DR17" s="16">
        <f t="shared" si="26"/>
        <v>50203</v>
      </c>
      <c r="DS17" s="16">
        <f t="shared" si="26"/>
        <v>58831</v>
      </c>
      <c r="DT17" s="16">
        <f t="shared" si="26"/>
        <v>70397</v>
      </c>
      <c r="DU17" s="16">
        <f t="shared" si="26"/>
        <v>6889</v>
      </c>
      <c r="DV17" s="16">
        <f t="shared" si="26"/>
        <v>15069</v>
      </c>
      <c r="DW17" s="16">
        <f t="shared" si="26"/>
        <v>26122</v>
      </c>
      <c r="DX17" s="16">
        <f t="shared" si="26"/>
        <v>34352</v>
      </c>
      <c r="DY17" s="16">
        <f t="shared" si="26"/>
        <v>45540</v>
      </c>
      <c r="DZ17" s="16">
        <f t="shared" si="26"/>
        <v>55388</v>
      </c>
      <c r="EA17" s="16">
        <f t="shared" si="26"/>
        <v>65519</v>
      </c>
      <c r="EB17" s="16">
        <f t="shared" si="26"/>
        <v>6994</v>
      </c>
      <c r="EC17" s="16">
        <f t="shared" si="26"/>
        <v>14350</v>
      </c>
      <c r="ED17" s="16">
        <f t="shared" si="26"/>
        <v>21266</v>
      </c>
      <c r="EE17" s="16">
        <f t="shared" si="26"/>
        <v>27811</v>
      </c>
      <c r="EF17" s="16">
        <f t="shared" si="26"/>
        <v>37661</v>
      </c>
      <c r="EG17" s="16">
        <f t="shared" si="26"/>
        <v>49621</v>
      </c>
      <c r="EH17" s="16">
        <f t="shared" si="26"/>
        <v>57425</v>
      </c>
      <c r="EI17" s="16">
        <f t="shared" si="26"/>
        <v>7582</v>
      </c>
      <c r="EJ17" s="16">
        <f t="shared" si="26"/>
        <v>16588</v>
      </c>
      <c r="EK17" s="16">
        <f t="shared" si="26"/>
        <v>23276</v>
      </c>
      <c r="EL17" s="16">
        <f t="shared" si="26"/>
        <v>34269</v>
      </c>
      <c r="EM17" s="16">
        <f t="shared" ref="EM17:GX17" si="27">IF(WEEKDAY(EM$3)=2,EM16,EL17+EM16)</f>
        <v>43539</v>
      </c>
      <c r="EN17" s="16">
        <f t="shared" si="27"/>
        <v>52649</v>
      </c>
      <c r="EO17" s="16">
        <f t="shared" si="27"/>
        <v>63950</v>
      </c>
      <c r="EP17" s="16">
        <f t="shared" si="27"/>
        <v>10804</v>
      </c>
      <c r="EQ17" s="16">
        <f t="shared" si="27"/>
        <v>19077</v>
      </c>
      <c r="ER17" s="16">
        <f t="shared" si="27"/>
        <v>27827</v>
      </c>
      <c r="ES17" s="16">
        <f t="shared" si="27"/>
        <v>39568</v>
      </c>
      <c r="ET17" s="16">
        <f t="shared" si="27"/>
        <v>48347</v>
      </c>
      <c r="EU17" s="16">
        <f t="shared" si="27"/>
        <v>59382</v>
      </c>
      <c r="EV17" s="16">
        <f t="shared" si="27"/>
        <v>68463</v>
      </c>
      <c r="EW17" s="16">
        <f t="shared" si="27"/>
        <v>7845</v>
      </c>
      <c r="EX17" s="16">
        <f t="shared" si="27"/>
        <v>18266</v>
      </c>
      <c r="EY17" s="16">
        <f t="shared" si="27"/>
        <v>27543</v>
      </c>
      <c r="EZ17" s="16">
        <f t="shared" si="27"/>
        <v>38381</v>
      </c>
      <c r="FA17" s="16">
        <f t="shared" si="27"/>
        <v>49506</v>
      </c>
      <c r="FB17" s="16">
        <f t="shared" si="27"/>
        <v>57682</v>
      </c>
      <c r="FC17" s="16">
        <f t="shared" si="27"/>
        <v>64756</v>
      </c>
      <c r="FD17" s="16">
        <f t="shared" si="27"/>
        <v>10883</v>
      </c>
      <c r="FE17" s="16">
        <f t="shared" si="27"/>
        <v>17965</v>
      </c>
      <c r="FF17" s="16">
        <f t="shared" si="27"/>
        <v>28861</v>
      </c>
      <c r="FG17" s="16">
        <f t="shared" si="27"/>
        <v>39977</v>
      </c>
      <c r="FH17" s="16">
        <f t="shared" si="27"/>
        <v>51858</v>
      </c>
      <c r="FI17" s="16">
        <f t="shared" si="27"/>
        <v>63490</v>
      </c>
      <c r="FJ17" s="16">
        <f t="shared" si="27"/>
        <v>74792</v>
      </c>
      <c r="FK17" s="16">
        <f t="shared" si="27"/>
        <v>7707</v>
      </c>
      <c r="FL17" s="16">
        <f t="shared" si="27"/>
        <v>14680</v>
      </c>
      <c r="FM17" s="16">
        <f t="shared" si="27"/>
        <v>24609</v>
      </c>
      <c r="FN17" s="16">
        <f t="shared" si="27"/>
        <v>31354</v>
      </c>
      <c r="FO17" s="16">
        <f t="shared" si="27"/>
        <v>39472</v>
      </c>
      <c r="FP17" s="16">
        <f t="shared" si="27"/>
        <v>49083</v>
      </c>
      <c r="FQ17" s="16">
        <f t="shared" si="27"/>
        <v>60469</v>
      </c>
      <c r="FR17" s="16">
        <f t="shared" si="27"/>
        <v>8437</v>
      </c>
      <c r="FS17" s="16">
        <f t="shared" si="27"/>
        <v>19350</v>
      </c>
      <c r="FT17" s="16">
        <f t="shared" si="27"/>
        <v>26152</v>
      </c>
      <c r="FU17" s="16">
        <f t="shared" si="27"/>
        <v>32803</v>
      </c>
      <c r="FV17" s="16">
        <f t="shared" si="27"/>
        <v>39630</v>
      </c>
      <c r="FW17" s="16">
        <f t="shared" si="27"/>
        <v>46999</v>
      </c>
      <c r="FX17" s="16">
        <f t="shared" si="27"/>
        <v>57944</v>
      </c>
      <c r="FY17" s="16">
        <f t="shared" si="27"/>
        <v>8615</v>
      </c>
      <c r="FZ17" s="16">
        <f t="shared" si="27"/>
        <v>15928</v>
      </c>
      <c r="GA17" s="16">
        <f t="shared" si="27"/>
        <v>27262</v>
      </c>
      <c r="GB17" s="16">
        <f t="shared" si="27"/>
        <v>34992</v>
      </c>
      <c r="GC17" s="16">
        <f t="shared" si="27"/>
        <v>46182</v>
      </c>
      <c r="GD17" s="16">
        <f t="shared" si="27"/>
        <v>57429</v>
      </c>
      <c r="GE17" s="16">
        <f t="shared" si="27"/>
        <v>64557</v>
      </c>
      <c r="GF17" s="16">
        <f t="shared" si="27"/>
        <v>7874</v>
      </c>
      <c r="GG17" s="16">
        <f t="shared" si="27"/>
        <v>17364</v>
      </c>
      <c r="GH17" s="16">
        <f t="shared" si="27"/>
        <v>29109</v>
      </c>
      <c r="GI17" s="16">
        <f t="shared" si="27"/>
        <v>36270</v>
      </c>
      <c r="GJ17" s="16">
        <f t="shared" si="27"/>
        <v>43301</v>
      </c>
      <c r="GK17" s="16">
        <f t="shared" si="27"/>
        <v>52372</v>
      </c>
      <c r="GL17" s="16">
        <f t="shared" si="27"/>
        <v>61579</v>
      </c>
      <c r="GM17" s="16">
        <f t="shared" si="27"/>
        <v>11625</v>
      </c>
      <c r="GN17" s="16">
        <f t="shared" si="27"/>
        <v>20670</v>
      </c>
      <c r="GO17" s="16">
        <f t="shared" si="27"/>
        <v>27491</v>
      </c>
      <c r="GP17" s="16">
        <f t="shared" si="27"/>
        <v>38519</v>
      </c>
      <c r="GQ17" s="16">
        <f t="shared" si="27"/>
        <v>45719</v>
      </c>
      <c r="GR17" s="16">
        <f t="shared" si="27"/>
        <v>56154</v>
      </c>
      <c r="GS17" s="16">
        <f t="shared" si="27"/>
        <v>67641</v>
      </c>
      <c r="GT17" s="16">
        <f t="shared" si="27"/>
        <v>6712</v>
      </c>
      <c r="GU17" s="16">
        <f t="shared" si="27"/>
        <v>17112</v>
      </c>
      <c r="GV17" s="16">
        <f t="shared" si="27"/>
        <v>27930</v>
      </c>
      <c r="GW17" s="16">
        <f t="shared" si="27"/>
        <v>39648</v>
      </c>
      <c r="GX17" s="16">
        <f t="shared" si="27"/>
        <v>48479</v>
      </c>
      <c r="GY17" s="16">
        <f t="shared" ref="GY17:IB17" si="28">IF(WEEKDAY(GY$3)=2,GY16,GX17+GY16)</f>
        <v>60330</v>
      </c>
      <c r="GZ17" s="16">
        <f t="shared" si="28"/>
        <v>67211</v>
      </c>
      <c r="HA17" s="16">
        <f t="shared" si="28"/>
        <v>9114</v>
      </c>
      <c r="HB17" s="16">
        <f t="shared" si="28"/>
        <v>16553</v>
      </c>
      <c r="HC17" s="16">
        <f t="shared" si="28"/>
        <v>24716</v>
      </c>
      <c r="HD17" s="16">
        <f t="shared" si="28"/>
        <v>31245</v>
      </c>
      <c r="HE17" s="16">
        <f t="shared" si="28"/>
        <v>38143</v>
      </c>
      <c r="HF17" s="16">
        <f t="shared" si="28"/>
        <v>49192</v>
      </c>
      <c r="HG17" s="16">
        <f t="shared" si="28"/>
        <v>55765</v>
      </c>
      <c r="HH17" s="16">
        <f t="shared" si="28"/>
        <v>11865</v>
      </c>
      <c r="HI17" s="16">
        <f t="shared" si="28"/>
        <v>20405</v>
      </c>
      <c r="HJ17" s="16">
        <f t="shared" si="28"/>
        <v>26946</v>
      </c>
      <c r="HK17" s="16">
        <f t="shared" si="28"/>
        <v>35301</v>
      </c>
      <c r="HL17" s="16">
        <f t="shared" si="28"/>
        <v>42001</v>
      </c>
      <c r="HM17" s="16">
        <f t="shared" si="28"/>
        <v>49576</v>
      </c>
      <c r="HN17" s="16">
        <f t="shared" si="28"/>
        <v>60998</v>
      </c>
      <c r="HO17" s="16">
        <f t="shared" si="28"/>
        <v>10712</v>
      </c>
      <c r="HP17" s="16">
        <f t="shared" si="28"/>
        <v>20535</v>
      </c>
      <c r="HQ17" s="16">
        <f t="shared" si="28"/>
        <v>27357</v>
      </c>
      <c r="HR17" s="16">
        <f t="shared" si="28"/>
        <v>36784</v>
      </c>
      <c r="HS17" s="16">
        <f t="shared" si="28"/>
        <v>44336</v>
      </c>
      <c r="HT17" s="16">
        <f t="shared" si="28"/>
        <v>54380</v>
      </c>
      <c r="HU17" s="16">
        <f t="shared" si="28"/>
        <v>64414</v>
      </c>
      <c r="HV17" s="16">
        <f t="shared" si="28"/>
        <v>10928</v>
      </c>
      <c r="HW17" s="16">
        <f t="shared" si="28"/>
        <v>22624</v>
      </c>
      <c r="HX17" s="16">
        <f t="shared" si="28"/>
        <v>29422</v>
      </c>
      <c r="HY17" s="16">
        <f t="shared" si="28"/>
        <v>39317</v>
      </c>
      <c r="HZ17" s="16">
        <f t="shared" si="28"/>
        <v>50450</v>
      </c>
      <c r="IA17" s="16">
        <f t="shared" si="28"/>
        <v>62350</v>
      </c>
      <c r="IB17" s="16">
        <f t="shared" si="28"/>
        <v>70534</v>
      </c>
    </row>
    <row r="18" spans="1:237" s="17" customFormat="1" ht="15.75" x14ac:dyDescent="0.25">
      <c r="A18" s="1"/>
      <c r="B18" s="2324">
        <f t="shared" si="9"/>
        <v>16</v>
      </c>
      <c r="C18"/>
      <c r="D18" s="8" t="s">
        <v>418</v>
      </c>
      <c r="E18" s="18"/>
      <c r="F18" s="16">
        <f>+F17</f>
        <v>11164</v>
      </c>
      <c r="G18" s="16">
        <f>IF(DAY(G$3)=1,G16,F18+G16)</f>
        <v>17701</v>
      </c>
      <c r="H18" s="16">
        <f t="shared" ref="H18:AH18" si="29">IF(DAY(H$3)=1,H16,G18+H16)</f>
        <v>25108</v>
      </c>
      <c r="I18" s="16">
        <f t="shared" si="29"/>
        <v>36761</v>
      </c>
      <c r="J18" s="16">
        <f t="shared" si="29"/>
        <v>46141</v>
      </c>
      <c r="K18" s="16">
        <f t="shared" si="29"/>
        <v>58029</v>
      </c>
      <c r="L18" s="16">
        <f t="shared" si="29"/>
        <v>68132</v>
      </c>
      <c r="M18" s="16">
        <f t="shared" si="29"/>
        <v>77075</v>
      </c>
      <c r="N18" s="16">
        <f t="shared" si="29"/>
        <v>88551</v>
      </c>
      <c r="O18" s="16">
        <f t="shared" si="29"/>
        <v>95175</v>
      </c>
      <c r="P18" s="16">
        <f t="shared" si="29"/>
        <v>105726</v>
      </c>
      <c r="Q18" s="16">
        <f t="shared" si="29"/>
        <v>112694</v>
      </c>
      <c r="R18" s="16">
        <f t="shared" si="29"/>
        <v>123482</v>
      </c>
      <c r="S18" s="16">
        <f t="shared" si="29"/>
        <v>134477</v>
      </c>
      <c r="T18" s="16">
        <f t="shared" si="29"/>
        <v>145471</v>
      </c>
      <c r="U18" s="16">
        <f t="shared" si="29"/>
        <v>156490</v>
      </c>
      <c r="V18" s="16">
        <f t="shared" si="29"/>
        <v>168471</v>
      </c>
      <c r="W18" s="16">
        <f t="shared" si="29"/>
        <v>179825</v>
      </c>
      <c r="X18" s="16">
        <f t="shared" si="29"/>
        <v>187963</v>
      </c>
      <c r="Y18" s="16">
        <f t="shared" si="29"/>
        <v>197349</v>
      </c>
      <c r="Z18" s="16">
        <f t="shared" si="29"/>
        <v>8298</v>
      </c>
      <c r="AA18" s="16">
        <f t="shared" si="29"/>
        <v>18842</v>
      </c>
      <c r="AB18" s="16">
        <f t="shared" si="29"/>
        <v>29927</v>
      </c>
      <c r="AC18" s="16">
        <f t="shared" si="29"/>
        <v>41780</v>
      </c>
      <c r="AD18" s="16">
        <f t="shared" si="29"/>
        <v>48319</v>
      </c>
      <c r="AE18" s="16">
        <f t="shared" si="29"/>
        <v>58278</v>
      </c>
      <c r="AF18" s="16">
        <f t="shared" si="29"/>
        <v>66229</v>
      </c>
      <c r="AG18" s="16">
        <f t="shared" si="29"/>
        <v>76371</v>
      </c>
      <c r="AH18" s="16">
        <f t="shared" si="29"/>
        <v>85942</v>
      </c>
      <c r="AI18" s="16">
        <f t="shared" ref="AI18:CT18" si="30">IF(DAY(AI$3)=1,AI16,AH18+AI16)</f>
        <v>94666</v>
      </c>
      <c r="AJ18" s="16">
        <f t="shared" si="30"/>
        <v>103958</v>
      </c>
      <c r="AK18" s="16">
        <f t="shared" si="30"/>
        <v>110629</v>
      </c>
      <c r="AL18" s="16">
        <f t="shared" si="30"/>
        <v>120580</v>
      </c>
      <c r="AM18" s="16">
        <f t="shared" si="30"/>
        <v>128532</v>
      </c>
      <c r="AN18" s="16">
        <f t="shared" si="30"/>
        <v>135158</v>
      </c>
      <c r="AO18" s="16">
        <f t="shared" si="30"/>
        <v>142317</v>
      </c>
      <c r="AP18" s="16">
        <f t="shared" si="30"/>
        <v>151030</v>
      </c>
      <c r="AQ18" s="16">
        <f t="shared" si="30"/>
        <v>159107</v>
      </c>
      <c r="AR18" s="16">
        <f t="shared" si="30"/>
        <v>167286</v>
      </c>
      <c r="AS18" s="16">
        <f t="shared" si="30"/>
        <v>176209</v>
      </c>
      <c r="AT18" s="16">
        <f t="shared" si="30"/>
        <v>185688</v>
      </c>
      <c r="AU18" s="16">
        <f t="shared" si="30"/>
        <v>196925</v>
      </c>
      <c r="AV18" s="16">
        <f t="shared" si="30"/>
        <v>205307</v>
      </c>
      <c r="AW18" s="16">
        <f t="shared" si="30"/>
        <v>216517</v>
      </c>
      <c r="AX18" s="16">
        <f t="shared" si="30"/>
        <v>225990</v>
      </c>
      <c r="AY18" s="16">
        <f t="shared" si="30"/>
        <v>235661</v>
      </c>
      <c r="AZ18" s="16">
        <f t="shared" si="30"/>
        <v>242813</v>
      </c>
      <c r="BA18" s="16">
        <f t="shared" si="30"/>
        <v>250373</v>
      </c>
      <c r="BB18" s="16">
        <f t="shared" si="30"/>
        <v>259213</v>
      </c>
      <c r="BC18" s="16">
        <f t="shared" si="30"/>
        <v>267339</v>
      </c>
      <c r="BD18" s="16">
        <f t="shared" si="30"/>
        <v>274174</v>
      </c>
      <c r="BE18" s="16">
        <f t="shared" si="30"/>
        <v>11413</v>
      </c>
      <c r="BF18" s="16">
        <f t="shared" si="30"/>
        <v>18952</v>
      </c>
      <c r="BG18" s="16">
        <f t="shared" si="30"/>
        <v>30385</v>
      </c>
      <c r="BH18" s="16">
        <f t="shared" si="30"/>
        <v>42211</v>
      </c>
      <c r="BI18" s="16">
        <f t="shared" si="30"/>
        <v>49826</v>
      </c>
      <c r="BJ18" s="16">
        <f t="shared" si="30"/>
        <v>60304</v>
      </c>
      <c r="BK18" s="16">
        <f t="shared" si="30"/>
        <v>70981</v>
      </c>
      <c r="BL18" s="16">
        <f t="shared" si="30"/>
        <v>77541</v>
      </c>
      <c r="BM18" s="16">
        <f t="shared" si="30"/>
        <v>85763</v>
      </c>
      <c r="BN18" s="16">
        <f t="shared" si="30"/>
        <v>97676</v>
      </c>
      <c r="BO18" s="16">
        <f t="shared" si="30"/>
        <v>109217</v>
      </c>
      <c r="BP18" s="16">
        <f t="shared" si="30"/>
        <v>120047</v>
      </c>
      <c r="BQ18" s="16">
        <f t="shared" si="30"/>
        <v>128909</v>
      </c>
      <c r="BR18" s="16">
        <f t="shared" si="30"/>
        <v>135641</v>
      </c>
      <c r="BS18" s="16">
        <f t="shared" si="30"/>
        <v>146868</v>
      </c>
      <c r="BT18" s="16">
        <f t="shared" si="30"/>
        <v>153632</v>
      </c>
      <c r="BU18" s="16">
        <f t="shared" si="30"/>
        <v>161548</v>
      </c>
      <c r="BV18" s="16">
        <f t="shared" si="30"/>
        <v>171944</v>
      </c>
      <c r="BW18" s="16">
        <f t="shared" si="30"/>
        <v>180770</v>
      </c>
      <c r="BX18" s="16">
        <f t="shared" si="30"/>
        <v>191628</v>
      </c>
      <c r="BY18" s="16">
        <f t="shared" si="30"/>
        <v>201284</v>
      </c>
      <c r="BZ18" s="16">
        <f t="shared" si="30"/>
        <v>211167</v>
      </c>
      <c r="CA18" s="16">
        <f t="shared" si="30"/>
        <v>220801</v>
      </c>
      <c r="CB18" s="16">
        <f t="shared" si="30"/>
        <v>228003</v>
      </c>
      <c r="CC18" s="16">
        <f t="shared" si="30"/>
        <v>235061</v>
      </c>
      <c r="CD18" s="16">
        <f t="shared" si="30"/>
        <v>246814</v>
      </c>
      <c r="CE18" s="16">
        <f t="shared" si="30"/>
        <v>258741</v>
      </c>
      <c r="CF18" s="16">
        <f t="shared" si="30"/>
        <v>268433</v>
      </c>
      <c r="CG18" s="16">
        <f t="shared" si="30"/>
        <v>277479</v>
      </c>
      <c r="CH18" s="16">
        <f t="shared" si="30"/>
        <v>284359</v>
      </c>
      <c r="CI18" s="16">
        <f t="shared" si="30"/>
        <v>7661</v>
      </c>
      <c r="CJ18" s="16">
        <f t="shared" si="30"/>
        <v>14559</v>
      </c>
      <c r="CK18" s="16">
        <f t="shared" si="30"/>
        <v>22770</v>
      </c>
      <c r="CL18" s="16">
        <f t="shared" si="30"/>
        <v>29881</v>
      </c>
      <c r="CM18" s="16">
        <f t="shared" si="30"/>
        <v>39871</v>
      </c>
      <c r="CN18" s="16">
        <f t="shared" si="30"/>
        <v>46682</v>
      </c>
      <c r="CO18" s="16">
        <f t="shared" si="30"/>
        <v>54970</v>
      </c>
      <c r="CP18" s="16">
        <f t="shared" si="30"/>
        <v>61650</v>
      </c>
      <c r="CQ18" s="16">
        <f t="shared" si="30"/>
        <v>69538</v>
      </c>
      <c r="CR18" s="16">
        <f t="shared" si="30"/>
        <v>81426</v>
      </c>
      <c r="CS18" s="16">
        <f t="shared" si="30"/>
        <v>88624</v>
      </c>
      <c r="CT18" s="16">
        <f t="shared" si="30"/>
        <v>98487</v>
      </c>
      <c r="CU18" s="16">
        <f t="shared" ref="CU18:FF18" si="31">IF(DAY(CU$3)=1,CU16,CT18+CU16)</f>
        <v>109324</v>
      </c>
      <c r="CV18" s="16">
        <f t="shared" si="31"/>
        <v>118146</v>
      </c>
      <c r="CW18" s="16">
        <f t="shared" si="31"/>
        <v>129764</v>
      </c>
      <c r="CX18" s="16">
        <f t="shared" si="31"/>
        <v>139585</v>
      </c>
      <c r="CY18" s="16">
        <f t="shared" si="31"/>
        <v>147784</v>
      </c>
      <c r="CZ18" s="16">
        <f t="shared" si="31"/>
        <v>154324</v>
      </c>
      <c r="DA18" s="16">
        <f t="shared" si="31"/>
        <v>165237</v>
      </c>
      <c r="DB18" s="16">
        <f t="shared" si="31"/>
        <v>174749</v>
      </c>
      <c r="DC18" s="16">
        <f t="shared" si="31"/>
        <v>182963</v>
      </c>
      <c r="DD18" s="16">
        <f t="shared" si="31"/>
        <v>192733</v>
      </c>
      <c r="DE18" s="16">
        <f t="shared" si="31"/>
        <v>203316</v>
      </c>
      <c r="DF18" s="16">
        <f t="shared" si="31"/>
        <v>213071</v>
      </c>
      <c r="DG18" s="16">
        <f t="shared" si="31"/>
        <v>220133</v>
      </c>
      <c r="DH18" s="16">
        <f t="shared" si="31"/>
        <v>230272</v>
      </c>
      <c r="DI18" s="16">
        <f t="shared" si="31"/>
        <v>241237</v>
      </c>
      <c r="DJ18" s="16">
        <f t="shared" si="31"/>
        <v>249026</v>
      </c>
      <c r="DK18" s="16">
        <f t="shared" si="31"/>
        <v>258759</v>
      </c>
      <c r="DL18" s="16">
        <f t="shared" si="31"/>
        <v>267671</v>
      </c>
      <c r="DM18" s="16">
        <f t="shared" si="31"/>
        <v>278732</v>
      </c>
      <c r="DN18" s="16">
        <f t="shared" si="31"/>
        <v>8495</v>
      </c>
      <c r="DO18" s="16">
        <f t="shared" si="31"/>
        <v>19342</v>
      </c>
      <c r="DP18" s="16">
        <f t="shared" si="31"/>
        <v>30917</v>
      </c>
      <c r="DQ18" s="16">
        <f t="shared" si="31"/>
        <v>42868</v>
      </c>
      <c r="DR18" s="16">
        <f t="shared" si="31"/>
        <v>50203</v>
      </c>
      <c r="DS18" s="16">
        <f t="shared" si="31"/>
        <v>58831</v>
      </c>
      <c r="DT18" s="16">
        <f t="shared" si="31"/>
        <v>70397</v>
      </c>
      <c r="DU18" s="16">
        <f t="shared" si="31"/>
        <v>77286</v>
      </c>
      <c r="DV18" s="16">
        <f t="shared" si="31"/>
        <v>85466</v>
      </c>
      <c r="DW18" s="16">
        <f t="shared" si="31"/>
        <v>96519</v>
      </c>
      <c r="DX18" s="16">
        <f t="shared" si="31"/>
        <v>104749</v>
      </c>
      <c r="DY18" s="16">
        <f t="shared" si="31"/>
        <v>115937</v>
      </c>
      <c r="DZ18" s="16">
        <f t="shared" si="31"/>
        <v>125785</v>
      </c>
      <c r="EA18" s="16">
        <f t="shared" si="31"/>
        <v>135916</v>
      </c>
      <c r="EB18" s="16">
        <f t="shared" si="31"/>
        <v>142910</v>
      </c>
      <c r="EC18" s="16">
        <f t="shared" si="31"/>
        <v>150266</v>
      </c>
      <c r="ED18" s="16">
        <f t="shared" si="31"/>
        <v>157182</v>
      </c>
      <c r="EE18" s="16">
        <f t="shared" si="31"/>
        <v>163727</v>
      </c>
      <c r="EF18" s="16">
        <f t="shared" si="31"/>
        <v>173577</v>
      </c>
      <c r="EG18" s="16">
        <f t="shared" si="31"/>
        <v>185537</v>
      </c>
      <c r="EH18" s="16">
        <f t="shared" si="31"/>
        <v>193341</v>
      </c>
      <c r="EI18" s="16">
        <f t="shared" si="31"/>
        <v>200923</v>
      </c>
      <c r="EJ18" s="16">
        <f t="shared" si="31"/>
        <v>209929</v>
      </c>
      <c r="EK18" s="16">
        <f t="shared" si="31"/>
        <v>216617</v>
      </c>
      <c r="EL18" s="16">
        <f t="shared" si="31"/>
        <v>227610</v>
      </c>
      <c r="EM18" s="16">
        <f t="shared" si="31"/>
        <v>236880</v>
      </c>
      <c r="EN18" s="16">
        <f t="shared" si="31"/>
        <v>245990</v>
      </c>
      <c r="EO18" s="16">
        <f t="shared" si="31"/>
        <v>257291</v>
      </c>
      <c r="EP18" s="16">
        <f t="shared" si="31"/>
        <v>268095</v>
      </c>
      <c r="EQ18" s="16">
        <f t="shared" si="31"/>
        <v>276368</v>
      </c>
      <c r="ER18" s="16">
        <f t="shared" si="31"/>
        <v>285118</v>
      </c>
      <c r="ES18" s="16">
        <f t="shared" si="31"/>
        <v>11741</v>
      </c>
      <c r="ET18" s="16">
        <f t="shared" si="31"/>
        <v>20520</v>
      </c>
      <c r="EU18" s="16">
        <f t="shared" si="31"/>
        <v>31555</v>
      </c>
      <c r="EV18" s="16">
        <f t="shared" si="31"/>
        <v>40636</v>
      </c>
      <c r="EW18" s="16">
        <f t="shared" si="31"/>
        <v>48481</v>
      </c>
      <c r="EX18" s="16">
        <f t="shared" si="31"/>
        <v>58902</v>
      </c>
      <c r="EY18" s="16">
        <f t="shared" si="31"/>
        <v>68179</v>
      </c>
      <c r="EZ18" s="16">
        <f t="shared" si="31"/>
        <v>79017</v>
      </c>
      <c r="FA18" s="16">
        <f t="shared" si="31"/>
        <v>90142</v>
      </c>
      <c r="FB18" s="16">
        <f t="shared" si="31"/>
        <v>98318</v>
      </c>
      <c r="FC18" s="16">
        <f t="shared" si="31"/>
        <v>105392</v>
      </c>
      <c r="FD18" s="16">
        <f t="shared" si="31"/>
        <v>116275</v>
      </c>
      <c r="FE18" s="16">
        <f t="shared" si="31"/>
        <v>123357</v>
      </c>
      <c r="FF18" s="16">
        <f t="shared" si="31"/>
        <v>134253</v>
      </c>
      <c r="FG18" s="16">
        <f t="shared" ref="FG18:HR18" si="32">IF(DAY(FG$3)=1,FG16,FF18+FG16)</f>
        <v>145369</v>
      </c>
      <c r="FH18" s="16">
        <f t="shared" si="32"/>
        <v>157250</v>
      </c>
      <c r="FI18" s="16">
        <f t="shared" si="32"/>
        <v>168882</v>
      </c>
      <c r="FJ18" s="16">
        <f t="shared" si="32"/>
        <v>180184</v>
      </c>
      <c r="FK18" s="16">
        <f t="shared" si="32"/>
        <v>187891</v>
      </c>
      <c r="FL18" s="16">
        <f t="shared" si="32"/>
        <v>194864</v>
      </c>
      <c r="FM18" s="16">
        <f t="shared" si="32"/>
        <v>204793</v>
      </c>
      <c r="FN18" s="16">
        <f t="shared" si="32"/>
        <v>211538</v>
      </c>
      <c r="FO18" s="16">
        <f t="shared" si="32"/>
        <v>219656</v>
      </c>
      <c r="FP18" s="16">
        <f t="shared" si="32"/>
        <v>229267</v>
      </c>
      <c r="FQ18" s="16">
        <f t="shared" si="32"/>
        <v>240653</v>
      </c>
      <c r="FR18" s="16">
        <f t="shared" si="32"/>
        <v>249090</v>
      </c>
      <c r="FS18" s="16">
        <f t="shared" si="32"/>
        <v>260003</v>
      </c>
      <c r="FT18" s="16">
        <f t="shared" si="32"/>
        <v>266805</v>
      </c>
      <c r="FU18" s="16">
        <f t="shared" si="32"/>
        <v>273456</v>
      </c>
      <c r="FV18" s="16">
        <f t="shared" si="32"/>
        <v>280283</v>
      </c>
      <c r="FW18" s="16">
        <f t="shared" si="32"/>
        <v>7369</v>
      </c>
      <c r="FX18" s="16">
        <f t="shared" si="32"/>
        <v>18314</v>
      </c>
      <c r="FY18" s="16">
        <f t="shared" si="32"/>
        <v>26929</v>
      </c>
      <c r="FZ18" s="16">
        <f t="shared" si="32"/>
        <v>34242</v>
      </c>
      <c r="GA18" s="16">
        <f t="shared" si="32"/>
        <v>45576</v>
      </c>
      <c r="GB18" s="16">
        <f t="shared" si="32"/>
        <v>53306</v>
      </c>
      <c r="GC18" s="16">
        <f t="shared" si="32"/>
        <v>64496</v>
      </c>
      <c r="GD18" s="16">
        <f t="shared" si="32"/>
        <v>75743</v>
      </c>
      <c r="GE18" s="16">
        <f t="shared" si="32"/>
        <v>82871</v>
      </c>
      <c r="GF18" s="16">
        <f t="shared" si="32"/>
        <v>90745</v>
      </c>
      <c r="GG18" s="16">
        <f t="shared" si="32"/>
        <v>100235</v>
      </c>
      <c r="GH18" s="16">
        <f t="shared" si="32"/>
        <v>111980</v>
      </c>
      <c r="GI18" s="16">
        <f t="shared" si="32"/>
        <v>119141</v>
      </c>
      <c r="GJ18" s="16">
        <f t="shared" si="32"/>
        <v>126172</v>
      </c>
      <c r="GK18" s="16">
        <f t="shared" si="32"/>
        <v>135243</v>
      </c>
      <c r="GL18" s="16">
        <f t="shared" si="32"/>
        <v>144450</v>
      </c>
      <c r="GM18" s="16">
        <f t="shared" si="32"/>
        <v>156075</v>
      </c>
      <c r="GN18" s="16">
        <f t="shared" si="32"/>
        <v>165120</v>
      </c>
      <c r="GO18" s="16">
        <f t="shared" si="32"/>
        <v>171941</v>
      </c>
      <c r="GP18" s="16">
        <f t="shared" si="32"/>
        <v>182969</v>
      </c>
      <c r="GQ18" s="16">
        <f t="shared" si="32"/>
        <v>190169</v>
      </c>
      <c r="GR18" s="16">
        <f t="shared" si="32"/>
        <v>200604</v>
      </c>
      <c r="GS18" s="16">
        <f t="shared" si="32"/>
        <v>212091</v>
      </c>
      <c r="GT18" s="16">
        <f t="shared" si="32"/>
        <v>218803</v>
      </c>
      <c r="GU18" s="16">
        <f t="shared" si="32"/>
        <v>229203</v>
      </c>
      <c r="GV18" s="16">
        <f t="shared" si="32"/>
        <v>240021</v>
      </c>
      <c r="GW18" s="16">
        <f t="shared" si="32"/>
        <v>251739</v>
      </c>
      <c r="GX18" s="16">
        <f t="shared" si="32"/>
        <v>260570</v>
      </c>
      <c r="GY18" s="16">
        <f t="shared" si="32"/>
        <v>272421</v>
      </c>
      <c r="GZ18" s="16">
        <f t="shared" si="32"/>
        <v>279302</v>
      </c>
      <c r="HA18" s="16">
        <f t="shared" si="32"/>
        <v>288416</v>
      </c>
      <c r="HB18" s="16">
        <f t="shared" si="32"/>
        <v>7439</v>
      </c>
      <c r="HC18" s="16">
        <f t="shared" si="32"/>
        <v>15602</v>
      </c>
      <c r="HD18" s="16">
        <f t="shared" si="32"/>
        <v>22131</v>
      </c>
      <c r="HE18" s="16">
        <f t="shared" si="32"/>
        <v>29029</v>
      </c>
      <c r="HF18" s="16">
        <f t="shared" si="32"/>
        <v>40078</v>
      </c>
      <c r="HG18" s="16">
        <f t="shared" si="32"/>
        <v>46651</v>
      </c>
      <c r="HH18" s="16">
        <f t="shared" si="32"/>
        <v>58516</v>
      </c>
      <c r="HI18" s="16">
        <f t="shared" si="32"/>
        <v>67056</v>
      </c>
      <c r="HJ18" s="16">
        <f t="shared" si="32"/>
        <v>73597</v>
      </c>
      <c r="HK18" s="16">
        <f t="shared" si="32"/>
        <v>81952</v>
      </c>
      <c r="HL18" s="16">
        <f t="shared" si="32"/>
        <v>88652</v>
      </c>
      <c r="HM18" s="16">
        <f t="shared" si="32"/>
        <v>96227</v>
      </c>
      <c r="HN18" s="16">
        <f t="shared" si="32"/>
        <v>107649</v>
      </c>
      <c r="HO18" s="16">
        <f t="shared" si="32"/>
        <v>118361</v>
      </c>
      <c r="HP18" s="16">
        <f t="shared" si="32"/>
        <v>128184</v>
      </c>
      <c r="HQ18" s="16">
        <f t="shared" si="32"/>
        <v>135006</v>
      </c>
      <c r="HR18" s="16">
        <f t="shared" si="32"/>
        <v>144433</v>
      </c>
      <c r="HS18" s="16">
        <f t="shared" ref="HS18:IB18" si="33">IF(DAY(HS$3)=1,HS16,HR18+HS16)</f>
        <v>151985</v>
      </c>
      <c r="HT18" s="16">
        <f t="shared" si="33"/>
        <v>162029</v>
      </c>
      <c r="HU18" s="16">
        <f t="shared" si="33"/>
        <v>172063</v>
      </c>
      <c r="HV18" s="16">
        <f t="shared" si="33"/>
        <v>182991</v>
      </c>
      <c r="HW18" s="16">
        <f t="shared" si="33"/>
        <v>194687</v>
      </c>
      <c r="HX18" s="16">
        <f t="shared" si="33"/>
        <v>201485</v>
      </c>
      <c r="HY18" s="16">
        <f t="shared" si="33"/>
        <v>211380</v>
      </c>
      <c r="HZ18" s="16">
        <f t="shared" si="33"/>
        <v>222513</v>
      </c>
      <c r="IA18" s="16">
        <f t="shared" si="33"/>
        <v>234413</v>
      </c>
      <c r="IB18" s="16">
        <f t="shared" si="33"/>
        <v>242597</v>
      </c>
    </row>
    <row r="19" spans="1:237" s="17" customFormat="1" ht="15.75" x14ac:dyDescent="0.25">
      <c r="A19" s="1"/>
      <c r="B19" s="2324">
        <f t="shared" si="9"/>
        <v>17</v>
      </c>
      <c r="C19"/>
      <c r="D19" s="8" t="s">
        <v>419</v>
      </c>
      <c r="E19" s="18"/>
      <c r="F19" s="16">
        <f>F16</f>
        <v>11164</v>
      </c>
      <c r="G19" s="16">
        <f>F19+G16</f>
        <v>17701</v>
      </c>
      <c r="H19" s="16">
        <f t="shared" ref="H19:BS19" si="34">G19+H16</f>
        <v>25108</v>
      </c>
      <c r="I19" s="16">
        <f t="shared" si="34"/>
        <v>36761</v>
      </c>
      <c r="J19" s="16">
        <f t="shared" si="34"/>
        <v>46141</v>
      </c>
      <c r="K19" s="16">
        <f t="shared" si="34"/>
        <v>58029</v>
      </c>
      <c r="L19" s="16">
        <f t="shared" si="34"/>
        <v>68132</v>
      </c>
      <c r="M19" s="16">
        <f t="shared" si="34"/>
        <v>77075</v>
      </c>
      <c r="N19" s="16">
        <f t="shared" si="34"/>
        <v>88551</v>
      </c>
      <c r="O19" s="16">
        <f t="shared" si="34"/>
        <v>95175</v>
      </c>
      <c r="P19" s="16">
        <f t="shared" si="34"/>
        <v>105726</v>
      </c>
      <c r="Q19" s="16">
        <f t="shared" si="34"/>
        <v>112694</v>
      </c>
      <c r="R19" s="16">
        <f t="shared" si="34"/>
        <v>123482</v>
      </c>
      <c r="S19" s="16">
        <f t="shared" si="34"/>
        <v>134477</v>
      </c>
      <c r="T19" s="16">
        <f t="shared" si="34"/>
        <v>145471</v>
      </c>
      <c r="U19" s="16">
        <f t="shared" si="34"/>
        <v>156490</v>
      </c>
      <c r="V19" s="16">
        <f t="shared" si="34"/>
        <v>168471</v>
      </c>
      <c r="W19" s="16">
        <f t="shared" si="34"/>
        <v>179825</v>
      </c>
      <c r="X19" s="16">
        <f t="shared" si="34"/>
        <v>187963</v>
      </c>
      <c r="Y19" s="16">
        <f t="shared" si="34"/>
        <v>197349</v>
      </c>
      <c r="Z19" s="16">
        <f t="shared" si="34"/>
        <v>205647</v>
      </c>
      <c r="AA19" s="16">
        <f t="shared" si="34"/>
        <v>216191</v>
      </c>
      <c r="AB19" s="16">
        <f t="shared" si="34"/>
        <v>227276</v>
      </c>
      <c r="AC19" s="16">
        <f t="shared" si="34"/>
        <v>239129</v>
      </c>
      <c r="AD19" s="16">
        <f t="shared" si="34"/>
        <v>245668</v>
      </c>
      <c r="AE19" s="16">
        <f t="shared" si="34"/>
        <v>255627</v>
      </c>
      <c r="AF19" s="16">
        <f t="shared" si="34"/>
        <v>263578</v>
      </c>
      <c r="AG19" s="16">
        <f t="shared" si="34"/>
        <v>273720</v>
      </c>
      <c r="AH19" s="16">
        <f t="shared" si="34"/>
        <v>283291</v>
      </c>
      <c r="AI19" s="16">
        <f t="shared" si="34"/>
        <v>292015</v>
      </c>
      <c r="AJ19" s="16">
        <f t="shared" si="34"/>
        <v>301307</v>
      </c>
      <c r="AK19" s="16">
        <f t="shared" si="34"/>
        <v>307978</v>
      </c>
      <c r="AL19" s="16">
        <f t="shared" si="34"/>
        <v>317929</v>
      </c>
      <c r="AM19" s="16">
        <f t="shared" si="34"/>
        <v>325881</v>
      </c>
      <c r="AN19" s="16">
        <f t="shared" si="34"/>
        <v>332507</v>
      </c>
      <c r="AO19" s="16">
        <f t="shared" si="34"/>
        <v>339666</v>
      </c>
      <c r="AP19" s="16">
        <f t="shared" si="34"/>
        <v>348379</v>
      </c>
      <c r="AQ19" s="16">
        <f t="shared" si="34"/>
        <v>356456</v>
      </c>
      <c r="AR19" s="16">
        <f t="shared" si="34"/>
        <v>364635</v>
      </c>
      <c r="AS19" s="16">
        <f t="shared" si="34"/>
        <v>373558</v>
      </c>
      <c r="AT19" s="16">
        <f t="shared" si="34"/>
        <v>383037</v>
      </c>
      <c r="AU19" s="16">
        <f t="shared" si="34"/>
        <v>394274</v>
      </c>
      <c r="AV19" s="16">
        <f t="shared" si="34"/>
        <v>402656</v>
      </c>
      <c r="AW19" s="16">
        <f t="shared" si="34"/>
        <v>413866</v>
      </c>
      <c r="AX19" s="16">
        <f t="shared" si="34"/>
        <v>423339</v>
      </c>
      <c r="AY19" s="16">
        <f t="shared" si="34"/>
        <v>433010</v>
      </c>
      <c r="AZ19" s="16">
        <f t="shared" si="34"/>
        <v>440162</v>
      </c>
      <c r="BA19" s="16">
        <f t="shared" si="34"/>
        <v>447722</v>
      </c>
      <c r="BB19" s="16">
        <f t="shared" si="34"/>
        <v>456562</v>
      </c>
      <c r="BC19" s="16">
        <f t="shared" si="34"/>
        <v>464688</v>
      </c>
      <c r="BD19" s="16">
        <f t="shared" si="34"/>
        <v>471523</v>
      </c>
      <c r="BE19" s="16">
        <f t="shared" si="34"/>
        <v>482936</v>
      </c>
      <c r="BF19" s="16">
        <f t="shared" si="34"/>
        <v>490475</v>
      </c>
      <c r="BG19" s="16">
        <f t="shared" si="34"/>
        <v>501908</v>
      </c>
      <c r="BH19" s="16">
        <f t="shared" si="34"/>
        <v>513734</v>
      </c>
      <c r="BI19" s="16">
        <f t="shared" si="34"/>
        <v>521349</v>
      </c>
      <c r="BJ19" s="16">
        <f t="shared" si="34"/>
        <v>531827</v>
      </c>
      <c r="BK19" s="16">
        <f t="shared" si="34"/>
        <v>542504</v>
      </c>
      <c r="BL19" s="16">
        <f t="shared" si="34"/>
        <v>549064</v>
      </c>
      <c r="BM19" s="16">
        <f t="shared" si="34"/>
        <v>557286</v>
      </c>
      <c r="BN19" s="16">
        <f t="shared" si="34"/>
        <v>569199</v>
      </c>
      <c r="BO19" s="16">
        <f t="shared" si="34"/>
        <v>580740</v>
      </c>
      <c r="BP19" s="16">
        <f t="shared" si="34"/>
        <v>591570</v>
      </c>
      <c r="BQ19" s="16">
        <f t="shared" si="34"/>
        <v>600432</v>
      </c>
      <c r="BR19" s="16">
        <f t="shared" si="34"/>
        <v>607164</v>
      </c>
      <c r="BS19" s="16">
        <f t="shared" si="34"/>
        <v>618391</v>
      </c>
      <c r="BT19" s="16">
        <f t="shared" ref="BT19:EE19" si="35">BS19+BT16</f>
        <v>625155</v>
      </c>
      <c r="BU19" s="16">
        <f t="shared" si="35"/>
        <v>633071</v>
      </c>
      <c r="BV19" s="16">
        <f t="shared" si="35"/>
        <v>643467</v>
      </c>
      <c r="BW19" s="16">
        <f t="shared" si="35"/>
        <v>652293</v>
      </c>
      <c r="BX19" s="16">
        <f t="shared" si="35"/>
        <v>663151</v>
      </c>
      <c r="BY19" s="16">
        <f t="shared" si="35"/>
        <v>672807</v>
      </c>
      <c r="BZ19" s="16">
        <f t="shared" si="35"/>
        <v>682690</v>
      </c>
      <c r="CA19" s="16">
        <f t="shared" si="35"/>
        <v>692324</v>
      </c>
      <c r="CB19" s="16">
        <f t="shared" si="35"/>
        <v>699526</v>
      </c>
      <c r="CC19" s="16">
        <f t="shared" si="35"/>
        <v>706584</v>
      </c>
      <c r="CD19" s="16">
        <f t="shared" si="35"/>
        <v>718337</v>
      </c>
      <c r="CE19" s="16">
        <f t="shared" si="35"/>
        <v>730264</v>
      </c>
      <c r="CF19" s="16">
        <f t="shared" si="35"/>
        <v>739956</v>
      </c>
      <c r="CG19" s="16">
        <f t="shared" si="35"/>
        <v>749002</v>
      </c>
      <c r="CH19" s="16">
        <f t="shared" si="35"/>
        <v>755882</v>
      </c>
      <c r="CI19" s="16">
        <f t="shared" si="35"/>
        <v>763543</v>
      </c>
      <c r="CJ19" s="16">
        <f t="shared" si="35"/>
        <v>770441</v>
      </c>
      <c r="CK19" s="16">
        <f t="shared" si="35"/>
        <v>778652</v>
      </c>
      <c r="CL19" s="16">
        <f t="shared" si="35"/>
        <v>785763</v>
      </c>
      <c r="CM19" s="16">
        <f t="shared" si="35"/>
        <v>795753</v>
      </c>
      <c r="CN19" s="16">
        <f t="shared" si="35"/>
        <v>802564</v>
      </c>
      <c r="CO19" s="16">
        <f t="shared" si="35"/>
        <v>810852</v>
      </c>
      <c r="CP19" s="16">
        <f t="shared" si="35"/>
        <v>817532</v>
      </c>
      <c r="CQ19" s="16">
        <f t="shared" si="35"/>
        <v>825420</v>
      </c>
      <c r="CR19" s="16">
        <f t="shared" si="35"/>
        <v>837308</v>
      </c>
      <c r="CS19" s="16">
        <f t="shared" si="35"/>
        <v>844506</v>
      </c>
      <c r="CT19" s="16">
        <f t="shared" si="35"/>
        <v>854369</v>
      </c>
      <c r="CU19" s="16">
        <f t="shared" si="35"/>
        <v>865206</v>
      </c>
      <c r="CV19" s="16">
        <f t="shared" si="35"/>
        <v>874028</v>
      </c>
      <c r="CW19" s="16">
        <f t="shared" si="35"/>
        <v>885646</v>
      </c>
      <c r="CX19" s="16">
        <f t="shared" si="35"/>
        <v>895467</v>
      </c>
      <c r="CY19" s="16">
        <f t="shared" si="35"/>
        <v>903666</v>
      </c>
      <c r="CZ19" s="16">
        <f t="shared" si="35"/>
        <v>910206</v>
      </c>
      <c r="DA19" s="16">
        <f t="shared" si="35"/>
        <v>921119</v>
      </c>
      <c r="DB19" s="16">
        <f t="shared" si="35"/>
        <v>930631</v>
      </c>
      <c r="DC19" s="16">
        <f t="shared" si="35"/>
        <v>938845</v>
      </c>
      <c r="DD19" s="16">
        <f t="shared" si="35"/>
        <v>948615</v>
      </c>
      <c r="DE19" s="16">
        <f t="shared" si="35"/>
        <v>959198</v>
      </c>
      <c r="DF19" s="16">
        <f t="shared" si="35"/>
        <v>968953</v>
      </c>
      <c r="DG19" s="16">
        <f t="shared" si="35"/>
        <v>976015</v>
      </c>
      <c r="DH19" s="16">
        <f t="shared" si="35"/>
        <v>986154</v>
      </c>
      <c r="DI19" s="16">
        <f t="shared" si="35"/>
        <v>997119</v>
      </c>
      <c r="DJ19" s="16">
        <f t="shared" si="35"/>
        <v>1004908</v>
      </c>
      <c r="DK19" s="16">
        <f t="shared" si="35"/>
        <v>1014641</v>
      </c>
      <c r="DL19" s="16">
        <f t="shared" si="35"/>
        <v>1023553</v>
      </c>
      <c r="DM19" s="16">
        <f t="shared" si="35"/>
        <v>1034614</v>
      </c>
      <c r="DN19" s="16">
        <f t="shared" si="35"/>
        <v>1043109</v>
      </c>
      <c r="DO19" s="16">
        <f t="shared" si="35"/>
        <v>1053956</v>
      </c>
      <c r="DP19" s="16">
        <f t="shared" si="35"/>
        <v>1065531</v>
      </c>
      <c r="DQ19" s="16">
        <f t="shared" si="35"/>
        <v>1077482</v>
      </c>
      <c r="DR19" s="16">
        <f t="shared" si="35"/>
        <v>1084817</v>
      </c>
      <c r="DS19" s="16">
        <f t="shared" si="35"/>
        <v>1093445</v>
      </c>
      <c r="DT19" s="16">
        <f t="shared" si="35"/>
        <v>1105011</v>
      </c>
      <c r="DU19" s="16">
        <f t="shared" si="35"/>
        <v>1111900</v>
      </c>
      <c r="DV19" s="16">
        <f t="shared" si="35"/>
        <v>1120080</v>
      </c>
      <c r="DW19" s="16">
        <f t="shared" si="35"/>
        <v>1131133</v>
      </c>
      <c r="DX19" s="16">
        <f t="shared" si="35"/>
        <v>1139363</v>
      </c>
      <c r="DY19" s="16">
        <f t="shared" si="35"/>
        <v>1150551</v>
      </c>
      <c r="DZ19" s="16">
        <f t="shared" si="35"/>
        <v>1160399</v>
      </c>
      <c r="EA19" s="16">
        <f t="shared" si="35"/>
        <v>1170530</v>
      </c>
      <c r="EB19" s="16">
        <f t="shared" si="35"/>
        <v>1177524</v>
      </c>
      <c r="EC19" s="16">
        <f t="shared" si="35"/>
        <v>1184880</v>
      </c>
      <c r="ED19" s="16">
        <f t="shared" si="35"/>
        <v>1191796</v>
      </c>
      <c r="EE19" s="16">
        <f t="shared" si="35"/>
        <v>1198341</v>
      </c>
      <c r="EF19" s="16">
        <f t="shared" ref="EF19:GQ19" si="36">EE19+EF16</f>
        <v>1208191</v>
      </c>
      <c r="EG19" s="16">
        <f t="shared" si="36"/>
        <v>1220151</v>
      </c>
      <c r="EH19" s="16">
        <f t="shared" si="36"/>
        <v>1227955</v>
      </c>
      <c r="EI19" s="16">
        <f t="shared" si="36"/>
        <v>1235537</v>
      </c>
      <c r="EJ19" s="16">
        <f t="shared" si="36"/>
        <v>1244543</v>
      </c>
      <c r="EK19" s="16">
        <f t="shared" si="36"/>
        <v>1251231</v>
      </c>
      <c r="EL19" s="16">
        <f t="shared" si="36"/>
        <v>1262224</v>
      </c>
      <c r="EM19" s="16">
        <f t="shared" si="36"/>
        <v>1271494</v>
      </c>
      <c r="EN19" s="16">
        <f t="shared" si="36"/>
        <v>1280604</v>
      </c>
      <c r="EO19" s="16">
        <f t="shared" si="36"/>
        <v>1291905</v>
      </c>
      <c r="EP19" s="16">
        <f t="shared" si="36"/>
        <v>1302709</v>
      </c>
      <c r="EQ19" s="16">
        <f t="shared" si="36"/>
        <v>1310982</v>
      </c>
      <c r="ER19" s="16">
        <f t="shared" si="36"/>
        <v>1319732</v>
      </c>
      <c r="ES19" s="16">
        <f t="shared" si="36"/>
        <v>1331473</v>
      </c>
      <c r="ET19" s="16">
        <f t="shared" si="36"/>
        <v>1340252</v>
      </c>
      <c r="EU19" s="16">
        <f t="shared" si="36"/>
        <v>1351287</v>
      </c>
      <c r="EV19" s="16">
        <f t="shared" si="36"/>
        <v>1360368</v>
      </c>
      <c r="EW19" s="16">
        <f t="shared" si="36"/>
        <v>1368213</v>
      </c>
      <c r="EX19" s="16">
        <f t="shared" si="36"/>
        <v>1378634</v>
      </c>
      <c r="EY19" s="16">
        <f t="shared" si="36"/>
        <v>1387911</v>
      </c>
      <c r="EZ19" s="16">
        <f t="shared" si="36"/>
        <v>1398749</v>
      </c>
      <c r="FA19" s="16">
        <f t="shared" si="36"/>
        <v>1409874</v>
      </c>
      <c r="FB19" s="16">
        <f t="shared" si="36"/>
        <v>1418050</v>
      </c>
      <c r="FC19" s="16">
        <f t="shared" si="36"/>
        <v>1425124</v>
      </c>
      <c r="FD19" s="16">
        <f t="shared" si="36"/>
        <v>1436007</v>
      </c>
      <c r="FE19" s="16">
        <f t="shared" si="36"/>
        <v>1443089</v>
      </c>
      <c r="FF19" s="16">
        <f t="shared" si="36"/>
        <v>1453985</v>
      </c>
      <c r="FG19" s="16">
        <f t="shared" si="36"/>
        <v>1465101</v>
      </c>
      <c r="FH19" s="16">
        <f t="shared" si="36"/>
        <v>1476982</v>
      </c>
      <c r="FI19" s="16">
        <f t="shared" si="36"/>
        <v>1488614</v>
      </c>
      <c r="FJ19" s="16">
        <f t="shared" si="36"/>
        <v>1499916</v>
      </c>
      <c r="FK19" s="16">
        <f t="shared" si="36"/>
        <v>1507623</v>
      </c>
      <c r="FL19" s="16">
        <f t="shared" si="36"/>
        <v>1514596</v>
      </c>
      <c r="FM19" s="16">
        <f t="shared" si="36"/>
        <v>1524525</v>
      </c>
      <c r="FN19" s="16">
        <f t="shared" si="36"/>
        <v>1531270</v>
      </c>
      <c r="FO19" s="16">
        <f t="shared" si="36"/>
        <v>1539388</v>
      </c>
      <c r="FP19" s="16">
        <f t="shared" si="36"/>
        <v>1548999</v>
      </c>
      <c r="FQ19" s="16">
        <f t="shared" si="36"/>
        <v>1560385</v>
      </c>
      <c r="FR19" s="16">
        <f t="shared" si="36"/>
        <v>1568822</v>
      </c>
      <c r="FS19" s="16">
        <f t="shared" si="36"/>
        <v>1579735</v>
      </c>
      <c r="FT19" s="16">
        <f t="shared" si="36"/>
        <v>1586537</v>
      </c>
      <c r="FU19" s="16">
        <f t="shared" si="36"/>
        <v>1593188</v>
      </c>
      <c r="FV19" s="16">
        <f t="shared" si="36"/>
        <v>1600015</v>
      </c>
      <c r="FW19" s="16">
        <f t="shared" si="36"/>
        <v>1607384</v>
      </c>
      <c r="FX19" s="16">
        <f t="shared" si="36"/>
        <v>1618329</v>
      </c>
      <c r="FY19" s="16">
        <f t="shared" si="36"/>
        <v>1626944</v>
      </c>
      <c r="FZ19" s="16">
        <f t="shared" si="36"/>
        <v>1634257</v>
      </c>
      <c r="GA19" s="16">
        <f t="shared" si="36"/>
        <v>1645591</v>
      </c>
      <c r="GB19" s="16">
        <f t="shared" si="36"/>
        <v>1653321</v>
      </c>
      <c r="GC19" s="16">
        <f t="shared" si="36"/>
        <v>1664511</v>
      </c>
      <c r="GD19" s="16">
        <f t="shared" si="36"/>
        <v>1675758</v>
      </c>
      <c r="GE19" s="16">
        <f t="shared" si="36"/>
        <v>1682886</v>
      </c>
      <c r="GF19" s="16">
        <f t="shared" si="36"/>
        <v>1690760</v>
      </c>
      <c r="GG19" s="16">
        <f t="shared" si="36"/>
        <v>1700250</v>
      </c>
      <c r="GH19" s="16">
        <f t="shared" si="36"/>
        <v>1711995</v>
      </c>
      <c r="GI19" s="16">
        <f t="shared" si="36"/>
        <v>1719156</v>
      </c>
      <c r="GJ19" s="16">
        <f t="shared" si="36"/>
        <v>1726187</v>
      </c>
      <c r="GK19" s="16">
        <f t="shared" si="36"/>
        <v>1735258</v>
      </c>
      <c r="GL19" s="16">
        <f t="shared" si="36"/>
        <v>1744465</v>
      </c>
      <c r="GM19" s="16">
        <f t="shared" si="36"/>
        <v>1756090</v>
      </c>
      <c r="GN19" s="16">
        <f t="shared" si="36"/>
        <v>1765135</v>
      </c>
      <c r="GO19" s="16">
        <f t="shared" si="36"/>
        <v>1771956</v>
      </c>
      <c r="GP19" s="16">
        <f t="shared" si="36"/>
        <v>1782984</v>
      </c>
      <c r="GQ19" s="16">
        <f t="shared" si="36"/>
        <v>1790184</v>
      </c>
      <c r="GR19" s="16">
        <f t="shared" ref="GR19:IB19" si="37">GQ19+GR16</f>
        <v>1800619</v>
      </c>
      <c r="GS19" s="16">
        <f t="shared" si="37"/>
        <v>1812106</v>
      </c>
      <c r="GT19" s="16">
        <f t="shared" si="37"/>
        <v>1818818</v>
      </c>
      <c r="GU19" s="16">
        <f t="shared" si="37"/>
        <v>1829218</v>
      </c>
      <c r="GV19" s="16">
        <f t="shared" si="37"/>
        <v>1840036</v>
      </c>
      <c r="GW19" s="16">
        <f t="shared" si="37"/>
        <v>1851754</v>
      </c>
      <c r="GX19" s="16">
        <f t="shared" si="37"/>
        <v>1860585</v>
      </c>
      <c r="GY19" s="16">
        <f t="shared" si="37"/>
        <v>1872436</v>
      </c>
      <c r="GZ19" s="16">
        <f t="shared" si="37"/>
        <v>1879317</v>
      </c>
      <c r="HA19" s="16">
        <f t="shared" si="37"/>
        <v>1888431</v>
      </c>
      <c r="HB19" s="16">
        <f t="shared" si="37"/>
        <v>1895870</v>
      </c>
      <c r="HC19" s="16">
        <f t="shared" si="37"/>
        <v>1904033</v>
      </c>
      <c r="HD19" s="16">
        <f t="shared" si="37"/>
        <v>1910562</v>
      </c>
      <c r="HE19" s="16">
        <f t="shared" si="37"/>
        <v>1917460</v>
      </c>
      <c r="HF19" s="16">
        <f t="shared" si="37"/>
        <v>1928509</v>
      </c>
      <c r="HG19" s="16">
        <f t="shared" si="37"/>
        <v>1935082</v>
      </c>
      <c r="HH19" s="16">
        <f t="shared" si="37"/>
        <v>1946947</v>
      </c>
      <c r="HI19" s="16">
        <f t="shared" si="37"/>
        <v>1955487</v>
      </c>
      <c r="HJ19" s="16">
        <f t="shared" si="37"/>
        <v>1962028</v>
      </c>
      <c r="HK19" s="16">
        <f t="shared" si="37"/>
        <v>1970383</v>
      </c>
      <c r="HL19" s="16">
        <f t="shared" si="37"/>
        <v>1977083</v>
      </c>
      <c r="HM19" s="16">
        <f t="shared" si="37"/>
        <v>1984658</v>
      </c>
      <c r="HN19" s="16">
        <f t="shared" si="37"/>
        <v>1996080</v>
      </c>
      <c r="HO19" s="16">
        <f t="shared" si="37"/>
        <v>2006792</v>
      </c>
      <c r="HP19" s="16">
        <f t="shared" si="37"/>
        <v>2016615</v>
      </c>
      <c r="HQ19" s="16">
        <f t="shared" si="37"/>
        <v>2023437</v>
      </c>
      <c r="HR19" s="16">
        <f t="shared" si="37"/>
        <v>2032864</v>
      </c>
      <c r="HS19" s="16">
        <f t="shared" si="37"/>
        <v>2040416</v>
      </c>
      <c r="HT19" s="16">
        <f t="shared" si="37"/>
        <v>2050460</v>
      </c>
      <c r="HU19" s="16">
        <f t="shared" si="37"/>
        <v>2060494</v>
      </c>
      <c r="HV19" s="16">
        <f t="shared" si="37"/>
        <v>2071422</v>
      </c>
      <c r="HW19" s="16">
        <f t="shared" si="37"/>
        <v>2083118</v>
      </c>
      <c r="HX19" s="16">
        <f t="shared" si="37"/>
        <v>2089916</v>
      </c>
      <c r="HY19" s="16">
        <f t="shared" si="37"/>
        <v>2099811</v>
      </c>
      <c r="HZ19" s="16">
        <f t="shared" si="37"/>
        <v>2110944</v>
      </c>
      <c r="IA19" s="16">
        <f t="shared" si="37"/>
        <v>2122844</v>
      </c>
      <c r="IB19" s="16">
        <f t="shared" si="37"/>
        <v>2131028</v>
      </c>
    </row>
    <row r="20" spans="1:237" s="17" customFormat="1" ht="15.75" x14ac:dyDescent="0.25">
      <c r="A20" s="1"/>
      <c r="B20" s="2324">
        <f t="shared" si="9"/>
        <v>18</v>
      </c>
      <c r="C20"/>
      <c r="D20" s="2330" t="s">
        <v>433</v>
      </c>
      <c r="E20" s="2331"/>
      <c r="F20" s="2332">
        <v>457</v>
      </c>
      <c r="G20" s="2332">
        <v>476</v>
      </c>
      <c r="H20" s="2332">
        <v>412</v>
      </c>
      <c r="I20" s="2332">
        <v>418</v>
      </c>
      <c r="J20" s="2332">
        <v>416</v>
      </c>
      <c r="K20" s="2332">
        <v>474</v>
      </c>
      <c r="L20" s="2332">
        <v>351</v>
      </c>
      <c r="M20" s="2332">
        <v>401</v>
      </c>
      <c r="N20" s="2332">
        <v>358</v>
      </c>
      <c r="O20" s="2332">
        <v>476</v>
      </c>
      <c r="P20" s="2332">
        <v>410</v>
      </c>
      <c r="Q20" s="2332">
        <v>470</v>
      </c>
      <c r="R20" s="2332">
        <v>461</v>
      </c>
      <c r="S20" s="2332">
        <v>475</v>
      </c>
      <c r="T20" s="2332">
        <v>385</v>
      </c>
      <c r="U20" s="2332">
        <v>446</v>
      </c>
      <c r="V20" s="2332">
        <v>409</v>
      </c>
      <c r="W20" s="2332">
        <v>398</v>
      </c>
      <c r="X20" s="2332">
        <v>354</v>
      </c>
      <c r="Y20" s="2332">
        <v>387</v>
      </c>
      <c r="Z20" s="2332">
        <v>356</v>
      </c>
      <c r="AA20" s="2332">
        <v>457</v>
      </c>
      <c r="AB20" s="2332">
        <v>432</v>
      </c>
      <c r="AC20" s="2332">
        <v>466</v>
      </c>
      <c r="AD20" s="2332">
        <v>455</v>
      </c>
      <c r="AE20" s="2332">
        <v>420</v>
      </c>
      <c r="AF20" s="2332">
        <v>454</v>
      </c>
      <c r="AG20" s="2332">
        <v>422</v>
      </c>
      <c r="AH20" s="2332">
        <v>351</v>
      </c>
      <c r="AI20" s="2332">
        <v>429</v>
      </c>
      <c r="AJ20" s="2332">
        <v>351</v>
      </c>
      <c r="AK20" s="2332">
        <v>361</v>
      </c>
      <c r="AL20" s="2332">
        <v>387</v>
      </c>
      <c r="AM20" s="2332">
        <v>452</v>
      </c>
      <c r="AN20" s="2332">
        <v>469</v>
      </c>
      <c r="AO20" s="2332">
        <v>391</v>
      </c>
      <c r="AP20" s="2332">
        <v>466</v>
      </c>
      <c r="AQ20" s="2332">
        <v>441</v>
      </c>
      <c r="AR20" s="2332">
        <v>376</v>
      </c>
      <c r="AS20" s="2332">
        <v>440</v>
      </c>
      <c r="AT20" s="2332">
        <v>427</v>
      </c>
      <c r="AU20" s="2332">
        <v>411</v>
      </c>
      <c r="AV20" s="2332">
        <v>442</v>
      </c>
      <c r="AW20" s="2332">
        <v>359</v>
      </c>
      <c r="AX20" s="2332">
        <v>455</v>
      </c>
      <c r="AY20" s="2332">
        <v>400</v>
      </c>
      <c r="AZ20" s="2332">
        <v>376</v>
      </c>
      <c r="BA20" s="2332">
        <v>422</v>
      </c>
      <c r="BB20" s="2332">
        <v>468</v>
      </c>
      <c r="BC20" s="2332">
        <v>473</v>
      </c>
      <c r="BD20" s="2332">
        <v>452</v>
      </c>
      <c r="BE20" s="2332">
        <v>412</v>
      </c>
      <c r="BF20" s="2332">
        <v>423</v>
      </c>
      <c r="BG20" s="2332">
        <v>466</v>
      </c>
      <c r="BH20" s="2332">
        <v>475</v>
      </c>
      <c r="BI20" s="2332">
        <v>476</v>
      </c>
      <c r="BJ20" s="2332">
        <v>424</v>
      </c>
      <c r="BK20" s="2332">
        <v>445</v>
      </c>
      <c r="BL20" s="2332">
        <v>436</v>
      </c>
      <c r="BM20" s="2332">
        <v>426</v>
      </c>
      <c r="BN20" s="2332">
        <v>433</v>
      </c>
      <c r="BO20" s="2332">
        <v>353</v>
      </c>
      <c r="BP20" s="2332">
        <v>378</v>
      </c>
      <c r="BQ20" s="2332">
        <v>452</v>
      </c>
      <c r="BR20" s="2332">
        <v>364</v>
      </c>
      <c r="BS20" s="2332">
        <v>444</v>
      </c>
      <c r="BT20" s="2332">
        <v>410</v>
      </c>
      <c r="BU20" s="2332">
        <v>451</v>
      </c>
      <c r="BV20" s="2332">
        <v>362</v>
      </c>
      <c r="BW20" s="2332">
        <v>476</v>
      </c>
      <c r="BX20" s="2332">
        <v>432</v>
      </c>
      <c r="BY20" s="2332">
        <v>354</v>
      </c>
      <c r="BZ20" s="2332">
        <v>407</v>
      </c>
      <c r="CA20" s="2332">
        <v>419</v>
      </c>
      <c r="CB20" s="2332">
        <v>387</v>
      </c>
      <c r="CC20" s="2332">
        <v>386</v>
      </c>
      <c r="CD20" s="2332">
        <v>457</v>
      </c>
      <c r="CE20" s="2332">
        <v>411</v>
      </c>
      <c r="CF20" s="2332">
        <v>427</v>
      </c>
      <c r="CG20" s="2332">
        <v>468</v>
      </c>
      <c r="CH20" s="2332">
        <v>424</v>
      </c>
      <c r="CI20" s="2332">
        <v>405</v>
      </c>
      <c r="CJ20" s="2332">
        <v>408</v>
      </c>
      <c r="CK20" s="2332">
        <v>451</v>
      </c>
      <c r="CL20" s="2332">
        <v>437</v>
      </c>
      <c r="CM20" s="2332">
        <v>475</v>
      </c>
      <c r="CN20" s="2332">
        <v>432</v>
      </c>
      <c r="CO20" s="2332">
        <v>403</v>
      </c>
      <c r="CP20" s="2332">
        <v>368</v>
      </c>
      <c r="CQ20" s="2332">
        <v>376</v>
      </c>
      <c r="CR20" s="2332">
        <v>427</v>
      </c>
      <c r="CS20" s="2332">
        <v>385</v>
      </c>
      <c r="CT20" s="2332">
        <v>459</v>
      </c>
      <c r="CU20" s="2332">
        <v>366</v>
      </c>
      <c r="CV20" s="2332">
        <v>416</v>
      </c>
      <c r="CW20" s="2332">
        <v>414</v>
      </c>
      <c r="CX20" s="2332">
        <v>460</v>
      </c>
      <c r="CY20" s="2332">
        <v>446</v>
      </c>
      <c r="CZ20" s="2332">
        <v>355</v>
      </c>
      <c r="DA20" s="2332">
        <v>450</v>
      </c>
      <c r="DB20" s="2332">
        <v>393</v>
      </c>
      <c r="DC20" s="2332">
        <v>476</v>
      </c>
      <c r="DD20" s="2332">
        <v>371</v>
      </c>
      <c r="DE20" s="2332">
        <v>429</v>
      </c>
      <c r="DF20" s="2332">
        <v>450</v>
      </c>
      <c r="DG20" s="2332">
        <v>462</v>
      </c>
      <c r="DH20" s="2332">
        <v>367</v>
      </c>
      <c r="DI20" s="2332">
        <v>366</v>
      </c>
      <c r="DJ20" s="2332">
        <v>415</v>
      </c>
      <c r="DK20" s="2332">
        <v>396</v>
      </c>
      <c r="DL20" s="2332">
        <v>418</v>
      </c>
      <c r="DM20" s="2332">
        <v>370</v>
      </c>
      <c r="DN20" s="2332">
        <v>389</v>
      </c>
      <c r="DO20" s="2332">
        <v>418</v>
      </c>
      <c r="DP20" s="2332">
        <v>465</v>
      </c>
      <c r="DQ20" s="2332">
        <v>438</v>
      </c>
      <c r="DR20" s="2332">
        <v>443</v>
      </c>
      <c r="DS20" s="2332">
        <v>375</v>
      </c>
      <c r="DT20" s="2332">
        <v>390</v>
      </c>
      <c r="DU20" s="2332">
        <v>386</v>
      </c>
      <c r="DV20" s="2332">
        <v>370</v>
      </c>
      <c r="DW20" s="2332">
        <v>406</v>
      </c>
      <c r="DX20" s="2332">
        <v>373</v>
      </c>
      <c r="DY20" s="2332">
        <v>414</v>
      </c>
      <c r="DZ20" s="2332">
        <v>403</v>
      </c>
      <c r="EA20" s="2332">
        <v>476</v>
      </c>
      <c r="EB20" s="2332">
        <v>399</v>
      </c>
      <c r="EC20" s="2332">
        <v>398</v>
      </c>
      <c r="ED20" s="2332">
        <v>394</v>
      </c>
      <c r="EE20" s="2332">
        <v>480</v>
      </c>
      <c r="EF20" s="2332">
        <v>394</v>
      </c>
      <c r="EG20" s="2332">
        <v>387</v>
      </c>
      <c r="EH20" s="2332">
        <v>364</v>
      </c>
      <c r="EI20" s="2332">
        <v>427</v>
      </c>
      <c r="EJ20" s="2332">
        <v>434</v>
      </c>
      <c r="EK20" s="2332">
        <v>363</v>
      </c>
      <c r="EL20" s="2332">
        <v>372</v>
      </c>
      <c r="EM20" s="2332">
        <v>471</v>
      </c>
      <c r="EN20" s="2332">
        <v>367</v>
      </c>
      <c r="EO20" s="2332">
        <v>411</v>
      </c>
      <c r="EP20" s="2332">
        <v>480</v>
      </c>
      <c r="EQ20" s="2332">
        <v>393</v>
      </c>
      <c r="ER20" s="2332">
        <v>403</v>
      </c>
      <c r="ES20" s="2332">
        <v>376</v>
      </c>
      <c r="ET20" s="2332">
        <v>450</v>
      </c>
      <c r="EU20" s="2332">
        <v>444</v>
      </c>
      <c r="EV20" s="2332">
        <v>439</v>
      </c>
      <c r="EW20" s="2332">
        <v>424</v>
      </c>
      <c r="EX20" s="2332">
        <v>437</v>
      </c>
      <c r="EY20" s="2332">
        <v>413</v>
      </c>
      <c r="EZ20" s="2332">
        <v>387</v>
      </c>
      <c r="FA20" s="2332">
        <v>358</v>
      </c>
      <c r="FB20" s="2332">
        <v>459</v>
      </c>
      <c r="FC20" s="2332">
        <v>426</v>
      </c>
      <c r="FD20" s="2332">
        <v>387</v>
      </c>
      <c r="FE20" s="2332">
        <v>452</v>
      </c>
      <c r="FF20" s="2332">
        <v>427</v>
      </c>
      <c r="FG20" s="2332">
        <v>354</v>
      </c>
      <c r="FH20" s="2332">
        <v>390</v>
      </c>
      <c r="FI20" s="2332">
        <v>427</v>
      </c>
      <c r="FJ20" s="2332">
        <v>423</v>
      </c>
      <c r="FK20" s="2332">
        <v>372</v>
      </c>
      <c r="FL20" s="2332">
        <v>361</v>
      </c>
      <c r="FM20" s="2332">
        <v>395</v>
      </c>
      <c r="FN20" s="2332">
        <v>463</v>
      </c>
      <c r="FO20" s="2332">
        <v>436</v>
      </c>
      <c r="FP20" s="2332">
        <v>376</v>
      </c>
      <c r="FQ20" s="2332">
        <v>392</v>
      </c>
      <c r="FR20" s="2332">
        <v>411</v>
      </c>
      <c r="FS20" s="2332">
        <v>446</v>
      </c>
      <c r="FT20" s="2332">
        <v>398</v>
      </c>
      <c r="FU20" s="2332">
        <v>444</v>
      </c>
      <c r="FV20" s="2332">
        <v>408</v>
      </c>
      <c r="FW20" s="2332">
        <v>388</v>
      </c>
      <c r="FX20" s="2332">
        <v>430</v>
      </c>
      <c r="FY20" s="2332">
        <v>389</v>
      </c>
      <c r="FZ20" s="2332">
        <v>416</v>
      </c>
      <c r="GA20" s="2332">
        <v>434</v>
      </c>
      <c r="GB20" s="2332">
        <v>383</v>
      </c>
      <c r="GC20" s="2332">
        <v>443</v>
      </c>
      <c r="GD20" s="2332">
        <v>463</v>
      </c>
      <c r="GE20" s="2332">
        <v>399</v>
      </c>
      <c r="GF20" s="2332">
        <v>428</v>
      </c>
      <c r="GG20" s="2332">
        <v>467</v>
      </c>
      <c r="GH20" s="2332">
        <v>407</v>
      </c>
      <c r="GI20" s="2332">
        <v>465</v>
      </c>
      <c r="GJ20" s="2332">
        <v>353</v>
      </c>
      <c r="GK20" s="2332">
        <v>421</v>
      </c>
      <c r="GL20" s="2332">
        <v>393</v>
      </c>
      <c r="GM20" s="2332">
        <v>453</v>
      </c>
      <c r="GN20" s="2332">
        <v>440</v>
      </c>
      <c r="GO20" s="2332">
        <v>471</v>
      </c>
      <c r="GP20" s="2332">
        <v>367</v>
      </c>
      <c r="GQ20" s="2332">
        <v>407</v>
      </c>
      <c r="GR20" s="2332">
        <v>440</v>
      </c>
      <c r="GS20" s="2332">
        <v>382</v>
      </c>
      <c r="GT20" s="2332">
        <v>385</v>
      </c>
      <c r="GU20" s="2332">
        <v>382</v>
      </c>
      <c r="GV20" s="2332">
        <v>452</v>
      </c>
      <c r="GW20" s="2332">
        <v>403</v>
      </c>
      <c r="GX20" s="2332">
        <v>438</v>
      </c>
      <c r="GY20" s="2332">
        <v>391</v>
      </c>
      <c r="GZ20" s="2332">
        <v>441</v>
      </c>
      <c r="HA20" s="2332">
        <v>425</v>
      </c>
      <c r="HB20" s="2332">
        <v>401</v>
      </c>
      <c r="HC20" s="2332">
        <v>461</v>
      </c>
      <c r="HD20" s="2332">
        <v>394</v>
      </c>
      <c r="HE20" s="2332">
        <v>464</v>
      </c>
      <c r="HF20" s="2332">
        <v>420</v>
      </c>
      <c r="HG20" s="2332">
        <v>440</v>
      </c>
      <c r="HH20" s="2332">
        <v>363</v>
      </c>
      <c r="HI20" s="2332">
        <v>368</v>
      </c>
      <c r="HJ20" s="2332">
        <v>413</v>
      </c>
      <c r="HK20" s="2332">
        <v>390</v>
      </c>
      <c r="HL20" s="2332">
        <v>421</v>
      </c>
      <c r="HM20" s="2332">
        <v>467</v>
      </c>
      <c r="HN20" s="2332">
        <v>444</v>
      </c>
      <c r="HO20" s="2332">
        <v>400</v>
      </c>
      <c r="HP20" s="2332">
        <v>433</v>
      </c>
      <c r="HQ20" s="2332">
        <v>360</v>
      </c>
      <c r="HR20" s="2332">
        <v>477</v>
      </c>
      <c r="HS20" s="2332">
        <v>398</v>
      </c>
      <c r="HT20" s="2332">
        <v>439</v>
      </c>
      <c r="HU20" s="2332">
        <v>440</v>
      </c>
      <c r="HV20" s="2332">
        <v>480</v>
      </c>
      <c r="HW20" s="2332">
        <v>469</v>
      </c>
      <c r="HX20" s="2332">
        <v>411</v>
      </c>
      <c r="HY20" s="2332">
        <v>478</v>
      </c>
      <c r="HZ20" s="2332">
        <v>363</v>
      </c>
      <c r="IA20" s="2332">
        <v>376</v>
      </c>
      <c r="IB20" s="2332">
        <v>363</v>
      </c>
    </row>
    <row r="21" spans="1:237" s="19" customFormat="1" ht="15.75" x14ac:dyDescent="0.25">
      <c r="A21" s="1"/>
      <c r="B21" s="5">
        <f t="shared" si="9"/>
        <v>19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</row>
    <row r="22" spans="1:237" s="19" customFormat="1" ht="15.75" x14ac:dyDescent="0.25">
      <c r="A22" s="1"/>
      <c r="B22" s="5">
        <f t="shared" si="9"/>
        <v>20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</row>
    <row r="23" spans="1:237" s="28" customFormat="1" ht="15.75" x14ac:dyDescent="0.25">
      <c r="A23" s="1"/>
      <c r="B23" s="2324">
        <f t="shared" si="9"/>
        <v>21</v>
      </c>
      <c r="C23"/>
      <c r="D23" s="2327" t="s">
        <v>435</v>
      </c>
      <c r="E23" s="2328" t="s">
        <v>13</v>
      </c>
      <c r="F23" s="2329">
        <v>113</v>
      </c>
      <c r="G23" s="2329">
        <v>143</v>
      </c>
      <c r="H23" s="2329">
        <v>102</v>
      </c>
      <c r="I23" s="2329">
        <v>109</v>
      </c>
      <c r="J23" s="2329">
        <v>84</v>
      </c>
      <c r="K23" s="2329">
        <v>135</v>
      </c>
      <c r="L23" s="2329">
        <v>85</v>
      </c>
      <c r="M23" s="2329">
        <v>101</v>
      </c>
      <c r="N23" s="2329">
        <v>94</v>
      </c>
      <c r="O23" s="2329">
        <v>83</v>
      </c>
      <c r="P23" s="2329">
        <v>136</v>
      </c>
      <c r="Q23" s="2329">
        <v>83</v>
      </c>
      <c r="R23" s="2329">
        <v>95</v>
      </c>
      <c r="S23" s="2329">
        <v>82</v>
      </c>
      <c r="T23" s="2329">
        <v>90</v>
      </c>
      <c r="U23" s="2329">
        <v>130</v>
      </c>
      <c r="V23" s="2329">
        <v>117</v>
      </c>
      <c r="W23" s="2329">
        <v>126</v>
      </c>
      <c r="X23" s="2329">
        <v>108</v>
      </c>
      <c r="Y23" s="2329">
        <v>117</v>
      </c>
      <c r="Z23" s="2329">
        <v>123</v>
      </c>
      <c r="AA23" s="2329">
        <v>101</v>
      </c>
      <c r="AB23" s="2329">
        <v>134</v>
      </c>
      <c r="AC23" s="2329">
        <v>141</v>
      </c>
      <c r="AD23" s="2329">
        <v>98</v>
      </c>
      <c r="AE23" s="2329">
        <v>147</v>
      </c>
      <c r="AF23" s="2329">
        <v>138</v>
      </c>
      <c r="AG23" s="2329">
        <v>83</v>
      </c>
      <c r="AH23" s="2329">
        <v>84</v>
      </c>
      <c r="AI23" s="2329">
        <v>112</v>
      </c>
      <c r="AJ23" s="2329">
        <v>150</v>
      </c>
      <c r="AK23" s="2329">
        <v>99</v>
      </c>
      <c r="AL23" s="2329">
        <v>86</v>
      </c>
      <c r="AM23" s="2329">
        <v>92</v>
      </c>
      <c r="AN23" s="2329">
        <v>147</v>
      </c>
      <c r="AO23" s="2329">
        <v>80</v>
      </c>
      <c r="AP23" s="2329">
        <v>147</v>
      </c>
      <c r="AQ23" s="2329">
        <v>133</v>
      </c>
      <c r="AR23" s="2329">
        <v>106</v>
      </c>
      <c r="AS23" s="2329">
        <v>105</v>
      </c>
      <c r="AT23" s="2329">
        <v>92</v>
      </c>
      <c r="AU23" s="2329">
        <v>85</v>
      </c>
      <c r="AV23" s="2329">
        <v>92</v>
      </c>
      <c r="AW23" s="2329">
        <v>129</v>
      </c>
      <c r="AX23" s="2329">
        <v>131</v>
      </c>
      <c r="AY23" s="2329">
        <v>132</v>
      </c>
      <c r="AZ23" s="2329">
        <v>130</v>
      </c>
      <c r="BA23" s="2329">
        <v>102</v>
      </c>
      <c r="BB23" s="2329">
        <v>132</v>
      </c>
      <c r="BC23" s="2329">
        <v>101</v>
      </c>
      <c r="BD23" s="2329">
        <v>82</v>
      </c>
      <c r="BE23" s="2329">
        <v>129</v>
      </c>
      <c r="BF23" s="2329">
        <v>100</v>
      </c>
      <c r="BG23" s="2329">
        <v>139</v>
      </c>
      <c r="BH23" s="2329">
        <v>86</v>
      </c>
      <c r="BI23" s="2329">
        <v>112</v>
      </c>
      <c r="BJ23" s="2329">
        <v>123</v>
      </c>
      <c r="BK23" s="2329">
        <v>94</v>
      </c>
      <c r="BL23" s="2329">
        <v>87</v>
      </c>
      <c r="BM23" s="2329">
        <v>129</v>
      </c>
      <c r="BN23" s="2329">
        <v>144</v>
      </c>
      <c r="BO23" s="2329">
        <v>128</v>
      </c>
      <c r="BP23" s="2329">
        <v>123</v>
      </c>
      <c r="BQ23" s="2329">
        <v>147</v>
      </c>
      <c r="BR23" s="2329">
        <v>137</v>
      </c>
      <c r="BS23" s="2329">
        <v>124</v>
      </c>
      <c r="BT23" s="2329">
        <v>142</v>
      </c>
      <c r="BU23" s="2329">
        <v>117</v>
      </c>
      <c r="BV23" s="2329">
        <v>108</v>
      </c>
      <c r="BW23" s="2329">
        <v>113</v>
      </c>
      <c r="BX23" s="2329">
        <v>81</v>
      </c>
      <c r="BY23" s="2329">
        <v>98</v>
      </c>
      <c r="BZ23" s="2329">
        <v>106</v>
      </c>
      <c r="CA23" s="2329">
        <v>106</v>
      </c>
      <c r="CB23" s="2329">
        <v>102</v>
      </c>
      <c r="CC23" s="2329">
        <v>80</v>
      </c>
      <c r="CD23" s="2329">
        <v>145</v>
      </c>
      <c r="CE23" s="2329">
        <v>89</v>
      </c>
      <c r="CF23" s="2329">
        <v>95</v>
      </c>
      <c r="CG23" s="2329">
        <v>118</v>
      </c>
      <c r="CH23" s="2329">
        <v>111</v>
      </c>
      <c r="CI23" s="2329">
        <v>142</v>
      </c>
      <c r="CJ23" s="2329">
        <v>125</v>
      </c>
      <c r="CK23" s="2329">
        <v>88</v>
      </c>
      <c r="CL23" s="2329">
        <v>139</v>
      </c>
      <c r="CM23" s="2329">
        <v>121</v>
      </c>
      <c r="CN23" s="2329">
        <v>138</v>
      </c>
      <c r="CO23" s="2329">
        <v>144</v>
      </c>
      <c r="CP23" s="2329">
        <v>102</v>
      </c>
      <c r="CQ23" s="2329">
        <v>101</v>
      </c>
      <c r="CR23" s="2329">
        <v>127</v>
      </c>
      <c r="CS23" s="2329">
        <v>89</v>
      </c>
      <c r="CT23" s="2329">
        <v>146</v>
      </c>
      <c r="CU23" s="2329">
        <v>126</v>
      </c>
      <c r="CV23" s="2329">
        <v>140</v>
      </c>
      <c r="CW23" s="2329">
        <v>104</v>
      </c>
      <c r="CX23" s="2329">
        <v>137</v>
      </c>
      <c r="CY23" s="2329">
        <v>85</v>
      </c>
      <c r="CZ23" s="2329">
        <v>101</v>
      </c>
      <c r="DA23" s="2329">
        <v>92</v>
      </c>
      <c r="DB23" s="2329">
        <v>94</v>
      </c>
      <c r="DC23" s="2329">
        <v>130</v>
      </c>
      <c r="DD23" s="2329">
        <v>110</v>
      </c>
      <c r="DE23" s="2329">
        <v>115</v>
      </c>
      <c r="DF23" s="2329">
        <v>99</v>
      </c>
      <c r="DG23" s="2329">
        <v>125</v>
      </c>
      <c r="DH23" s="2329">
        <v>97</v>
      </c>
      <c r="DI23" s="2329">
        <v>136</v>
      </c>
      <c r="DJ23" s="2329">
        <v>132</v>
      </c>
      <c r="DK23" s="2329">
        <v>92</v>
      </c>
      <c r="DL23" s="2329">
        <v>146</v>
      </c>
      <c r="DM23" s="2329">
        <v>101</v>
      </c>
      <c r="DN23" s="2329">
        <v>129</v>
      </c>
      <c r="DO23" s="2329">
        <v>116</v>
      </c>
      <c r="DP23" s="2329">
        <v>137</v>
      </c>
      <c r="DQ23" s="2329">
        <v>149</v>
      </c>
      <c r="DR23" s="2329">
        <v>150</v>
      </c>
      <c r="DS23" s="2329">
        <v>89</v>
      </c>
      <c r="DT23" s="2329">
        <v>81</v>
      </c>
      <c r="DU23" s="2329">
        <v>124</v>
      </c>
      <c r="DV23" s="2329">
        <v>126</v>
      </c>
      <c r="DW23" s="2329">
        <v>120</v>
      </c>
      <c r="DX23" s="2329">
        <v>98</v>
      </c>
      <c r="DY23" s="2329">
        <v>130</v>
      </c>
      <c r="DZ23" s="2329">
        <v>133</v>
      </c>
      <c r="EA23" s="2329">
        <v>113</v>
      </c>
      <c r="EB23" s="2329">
        <v>106</v>
      </c>
      <c r="EC23" s="2329">
        <v>110</v>
      </c>
      <c r="ED23" s="2329">
        <v>109</v>
      </c>
      <c r="EE23" s="2329">
        <v>136</v>
      </c>
      <c r="EF23" s="2329">
        <v>82</v>
      </c>
      <c r="EG23" s="2329">
        <v>110</v>
      </c>
      <c r="EH23" s="2329">
        <v>93</v>
      </c>
      <c r="EI23" s="2329">
        <v>127</v>
      </c>
      <c r="EJ23" s="2329">
        <v>139</v>
      </c>
      <c r="EK23" s="2329">
        <v>133</v>
      </c>
      <c r="EL23" s="2329">
        <v>119</v>
      </c>
      <c r="EM23" s="2329">
        <v>86</v>
      </c>
      <c r="EN23" s="2329">
        <v>108</v>
      </c>
      <c r="EO23" s="2329">
        <v>95</v>
      </c>
      <c r="EP23" s="2329">
        <v>116</v>
      </c>
      <c r="EQ23" s="2329">
        <v>99</v>
      </c>
      <c r="ER23" s="2329">
        <v>114</v>
      </c>
      <c r="ES23" s="2329">
        <v>143</v>
      </c>
      <c r="ET23" s="2329">
        <v>114</v>
      </c>
      <c r="EU23" s="2329">
        <v>85</v>
      </c>
      <c r="EV23" s="2329">
        <v>142</v>
      </c>
      <c r="EW23" s="2329">
        <v>114</v>
      </c>
      <c r="EX23" s="2329">
        <v>123</v>
      </c>
      <c r="EY23" s="2329">
        <v>126</v>
      </c>
      <c r="EZ23" s="2329">
        <v>130</v>
      </c>
      <c r="FA23" s="2329">
        <v>123</v>
      </c>
      <c r="FB23" s="2329">
        <v>91</v>
      </c>
      <c r="FC23" s="2329">
        <v>95</v>
      </c>
      <c r="FD23" s="2329">
        <v>147</v>
      </c>
      <c r="FE23" s="2329">
        <v>97</v>
      </c>
      <c r="FF23" s="2329">
        <v>104</v>
      </c>
      <c r="FG23" s="2329">
        <v>133</v>
      </c>
      <c r="FH23" s="2329">
        <v>94</v>
      </c>
      <c r="FI23" s="2329">
        <v>99</v>
      </c>
      <c r="FJ23" s="2329">
        <v>116</v>
      </c>
      <c r="FK23" s="2329">
        <v>88</v>
      </c>
      <c r="FL23" s="2329">
        <v>96</v>
      </c>
      <c r="FM23" s="2329">
        <v>123</v>
      </c>
      <c r="FN23" s="2329">
        <v>81</v>
      </c>
      <c r="FO23" s="2329">
        <v>109</v>
      </c>
      <c r="FP23" s="2329">
        <v>119</v>
      </c>
      <c r="FQ23" s="2329">
        <v>89</v>
      </c>
      <c r="FR23" s="2329">
        <v>106</v>
      </c>
      <c r="FS23" s="2329">
        <v>90</v>
      </c>
      <c r="FT23" s="2329">
        <v>108</v>
      </c>
      <c r="FU23" s="2329">
        <v>87</v>
      </c>
      <c r="FV23" s="2329">
        <v>145</v>
      </c>
      <c r="FW23" s="2329">
        <v>122</v>
      </c>
      <c r="FX23" s="2329">
        <v>90</v>
      </c>
      <c r="FY23" s="2329">
        <v>130</v>
      </c>
      <c r="FZ23" s="2329">
        <v>101</v>
      </c>
      <c r="GA23" s="2329">
        <v>124</v>
      </c>
      <c r="GB23" s="2329">
        <v>119</v>
      </c>
      <c r="GC23" s="2329">
        <v>97</v>
      </c>
      <c r="GD23" s="2329">
        <v>96</v>
      </c>
      <c r="GE23" s="2329">
        <v>113</v>
      </c>
      <c r="GF23" s="2329">
        <v>88</v>
      </c>
      <c r="GG23" s="2329">
        <v>127</v>
      </c>
      <c r="GH23" s="2329">
        <v>105</v>
      </c>
      <c r="GI23" s="2329">
        <v>146</v>
      </c>
      <c r="GJ23" s="2329">
        <v>92</v>
      </c>
      <c r="GK23" s="2329">
        <v>129</v>
      </c>
      <c r="GL23" s="2329">
        <v>144</v>
      </c>
      <c r="GM23" s="2329">
        <v>85</v>
      </c>
      <c r="GN23" s="2329">
        <v>88</v>
      </c>
      <c r="GO23" s="2329">
        <v>118</v>
      </c>
      <c r="GP23" s="2329">
        <v>93</v>
      </c>
      <c r="GQ23" s="2329">
        <v>97</v>
      </c>
      <c r="GR23" s="2329">
        <v>96</v>
      </c>
      <c r="GS23" s="2329">
        <v>84</v>
      </c>
      <c r="GT23" s="2329">
        <v>118</v>
      </c>
      <c r="GU23" s="2329">
        <v>144</v>
      </c>
      <c r="GV23" s="2329">
        <v>121</v>
      </c>
      <c r="GW23" s="2329">
        <v>103</v>
      </c>
      <c r="GX23" s="2329">
        <v>117</v>
      </c>
      <c r="GY23" s="2329">
        <v>143</v>
      </c>
      <c r="GZ23" s="2329">
        <v>146</v>
      </c>
      <c r="HA23" s="2329">
        <v>82</v>
      </c>
      <c r="HB23" s="2329">
        <v>146</v>
      </c>
      <c r="HC23" s="2329">
        <v>82</v>
      </c>
      <c r="HD23" s="2329">
        <v>116</v>
      </c>
      <c r="HE23" s="2329">
        <v>92</v>
      </c>
      <c r="HF23" s="2329">
        <v>125</v>
      </c>
      <c r="HG23" s="2329">
        <v>124</v>
      </c>
      <c r="HH23" s="2329">
        <v>139</v>
      </c>
      <c r="HI23" s="2329">
        <v>89</v>
      </c>
      <c r="HJ23" s="2329">
        <v>92</v>
      </c>
      <c r="HK23" s="2329">
        <v>113</v>
      </c>
      <c r="HL23" s="2329">
        <v>104</v>
      </c>
      <c r="HM23" s="2329">
        <v>145</v>
      </c>
      <c r="HN23" s="2329">
        <v>137</v>
      </c>
      <c r="HO23" s="2329">
        <v>82</v>
      </c>
      <c r="HP23" s="2329">
        <v>111</v>
      </c>
      <c r="HQ23" s="2329">
        <v>132</v>
      </c>
      <c r="HR23" s="2329">
        <v>135</v>
      </c>
      <c r="HS23" s="2329">
        <v>99</v>
      </c>
      <c r="HT23" s="2329">
        <v>83</v>
      </c>
      <c r="HU23" s="2329">
        <v>146</v>
      </c>
      <c r="HV23" s="2329">
        <v>150</v>
      </c>
      <c r="HW23" s="2329">
        <v>141</v>
      </c>
      <c r="HX23" s="2329">
        <v>96</v>
      </c>
      <c r="HY23" s="2329">
        <v>138</v>
      </c>
      <c r="HZ23" s="2329">
        <v>145</v>
      </c>
      <c r="IA23" s="2329">
        <v>84</v>
      </c>
      <c r="IB23" s="2329">
        <v>106</v>
      </c>
    </row>
    <row r="24" spans="1:237" s="29" customFormat="1" ht="15.75" x14ac:dyDescent="0.25">
      <c r="A24" s="1"/>
      <c r="B24" s="2324">
        <f t="shared" si="9"/>
        <v>22</v>
      </c>
      <c r="C24"/>
      <c r="D24" s="2327" t="s">
        <v>436</v>
      </c>
      <c r="E24" s="2328" t="s">
        <v>13</v>
      </c>
      <c r="F24" s="2329">
        <f>AVERAGE($F$23:F23)</f>
        <v>113</v>
      </c>
      <c r="G24" s="2329">
        <f>AVERAGE($F$23:G23)</f>
        <v>128</v>
      </c>
      <c r="H24" s="2329">
        <f>AVERAGE($F$23:H23)</f>
        <v>119.33333333333333</v>
      </c>
      <c r="I24" s="2329">
        <f>AVERAGE($F$23:I23)</f>
        <v>116.75</v>
      </c>
      <c r="J24" s="2329">
        <f>AVERAGE($F$23:J23)</f>
        <v>110.2</v>
      </c>
      <c r="K24" s="2329">
        <f>AVERAGE($F$23:K23)</f>
        <v>114.33333333333333</v>
      </c>
      <c r="L24" s="2329">
        <f>AVERAGE($F$23:L23)</f>
        <v>110.14285714285714</v>
      </c>
      <c r="M24" s="2329">
        <f>AVERAGE($F$23:M23)</f>
        <v>109</v>
      </c>
      <c r="N24" s="2329">
        <f>AVERAGE($F$23:N23)</f>
        <v>107.33333333333333</v>
      </c>
      <c r="O24" s="2329">
        <f>AVERAGE($F$23:O23)</f>
        <v>104.9</v>
      </c>
      <c r="P24" s="2329">
        <f>AVERAGE($F$23:P23)</f>
        <v>107.72727272727273</v>
      </c>
      <c r="Q24" s="2329">
        <f>AVERAGE($F$23:Q23)</f>
        <v>105.66666666666667</v>
      </c>
      <c r="R24" s="2329">
        <f>AVERAGE($F$23:R23)</f>
        <v>104.84615384615384</v>
      </c>
      <c r="S24" s="2329">
        <f>AVERAGE($F$23:S23)</f>
        <v>103.21428571428571</v>
      </c>
      <c r="T24" s="2329">
        <f>AVERAGE($F$23:T23)</f>
        <v>102.33333333333333</v>
      </c>
      <c r="U24" s="2329">
        <f>AVERAGE($F$23:U23)</f>
        <v>104.0625</v>
      </c>
      <c r="V24" s="2329">
        <f>AVERAGE($F$23:V23)</f>
        <v>104.82352941176471</v>
      </c>
      <c r="W24" s="2329">
        <f>AVERAGE($F$23:W23)</f>
        <v>106</v>
      </c>
      <c r="X24" s="2329">
        <f>AVERAGE($F$23:X23)</f>
        <v>106.10526315789474</v>
      </c>
      <c r="Y24" s="2329">
        <f>AVERAGE($F$23:Y23)</f>
        <v>106.65</v>
      </c>
      <c r="Z24" s="2329">
        <f>AVERAGE($F$23:Z23)</f>
        <v>107.42857142857143</v>
      </c>
      <c r="AA24" s="2329">
        <f>AVERAGE($F$23:AA23)</f>
        <v>107.13636363636364</v>
      </c>
      <c r="AB24" s="2329">
        <f>AVERAGE($F$23:AB23)</f>
        <v>108.30434782608695</v>
      </c>
      <c r="AC24" s="2329">
        <f>AVERAGE($F$23:AC23)</f>
        <v>109.66666666666667</v>
      </c>
      <c r="AD24" s="2329">
        <f>AVERAGE($F$23:AD23)</f>
        <v>109.2</v>
      </c>
      <c r="AE24" s="2329">
        <f>AVERAGE($F$23:AE23)</f>
        <v>110.65384615384616</v>
      </c>
      <c r="AF24" s="2329">
        <f>AVERAGE($F$23:AF23)</f>
        <v>111.66666666666667</v>
      </c>
      <c r="AG24" s="2329">
        <f>AVERAGE($F$23:AG23)</f>
        <v>110.64285714285714</v>
      </c>
      <c r="AH24" s="2329">
        <f>AVERAGE($F$23:AH23)</f>
        <v>109.72413793103448</v>
      </c>
      <c r="AI24" s="2329">
        <f>AVERAGE($F$23:AI23)</f>
        <v>109.8</v>
      </c>
      <c r="AJ24" s="2329">
        <f>AVERAGE($F$23:AJ23)</f>
        <v>111.09677419354838</v>
      </c>
      <c r="AK24" s="2329">
        <f>AVERAGE($F$23:AK23)</f>
        <v>110.71875</v>
      </c>
      <c r="AL24" s="2329">
        <f>AVERAGE($F$23:AL23)</f>
        <v>109.96969696969697</v>
      </c>
      <c r="AM24" s="2329">
        <f>AVERAGE($F$23:AM23)</f>
        <v>109.44117647058823</v>
      </c>
      <c r="AN24" s="2329">
        <f>AVERAGE($F$23:AN23)</f>
        <v>110.51428571428572</v>
      </c>
      <c r="AO24" s="2329">
        <f>AVERAGE($F$23:AO23)</f>
        <v>109.66666666666667</v>
      </c>
      <c r="AP24" s="2329">
        <f>AVERAGE($F$23:AP23)</f>
        <v>110.67567567567568</v>
      </c>
      <c r="AQ24" s="2329">
        <f>AVERAGE($F$23:AQ23)</f>
        <v>111.26315789473684</v>
      </c>
      <c r="AR24" s="2329">
        <f>AVERAGE($F$23:AR23)</f>
        <v>111.12820512820512</v>
      </c>
      <c r="AS24" s="2329">
        <f>AVERAGE($F$23:AS23)</f>
        <v>110.97499999999999</v>
      </c>
      <c r="AT24" s="2329">
        <f>AVERAGE($F$23:AT23)</f>
        <v>110.51219512195122</v>
      </c>
      <c r="AU24" s="2329">
        <f>AVERAGE($F$23:AU23)</f>
        <v>109.9047619047619</v>
      </c>
      <c r="AV24" s="2329">
        <f>AVERAGE($F$23:AV23)</f>
        <v>109.48837209302326</v>
      </c>
      <c r="AW24" s="2329">
        <f>AVERAGE($F$23:AW23)</f>
        <v>109.93181818181819</v>
      </c>
      <c r="AX24" s="2329">
        <f>AVERAGE($F$23:AX23)</f>
        <v>110.4</v>
      </c>
      <c r="AY24" s="2329">
        <f>AVERAGE($F$23:AY23)</f>
        <v>110.8695652173913</v>
      </c>
      <c r="AZ24" s="2329">
        <f>AVERAGE($F$23:AZ23)</f>
        <v>111.27659574468085</v>
      </c>
      <c r="BA24" s="2329">
        <f>AVERAGE($F$23:BA23)</f>
        <v>111.08333333333333</v>
      </c>
      <c r="BB24" s="2329">
        <f>AVERAGE($F$23:BB23)</f>
        <v>111.51020408163265</v>
      </c>
      <c r="BC24" s="2329">
        <f>AVERAGE($F$23:BC23)</f>
        <v>111.3</v>
      </c>
      <c r="BD24" s="2329">
        <f>AVERAGE($F$23:BD23)</f>
        <v>110.72549019607843</v>
      </c>
      <c r="BE24" s="2329">
        <f>AVERAGE($F$23:BE23)</f>
        <v>111.07692307692308</v>
      </c>
      <c r="BF24" s="2329">
        <f>AVERAGE($F$23:BF23)</f>
        <v>110.86792452830188</v>
      </c>
      <c r="BG24" s="2329">
        <f>AVERAGE($F$23:BG23)</f>
        <v>111.38888888888889</v>
      </c>
      <c r="BH24" s="2329">
        <f>AVERAGE($F$23:BH23)</f>
        <v>110.92727272727272</v>
      </c>
      <c r="BI24" s="2329">
        <f>AVERAGE($F$23:BI23)</f>
        <v>110.94642857142857</v>
      </c>
      <c r="BJ24" s="2329">
        <f>AVERAGE($F$23:BJ23)</f>
        <v>111.15789473684211</v>
      </c>
      <c r="BK24" s="2329">
        <f>AVERAGE($F$23:BK23)</f>
        <v>110.86206896551724</v>
      </c>
      <c r="BL24" s="2329">
        <f>AVERAGE($F$23:BL23)</f>
        <v>110.45762711864407</v>
      </c>
      <c r="BM24" s="2329">
        <f>AVERAGE($F$23:BM23)</f>
        <v>110.76666666666667</v>
      </c>
      <c r="BN24" s="2329">
        <f>AVERAGE($F$23:BN23)</f>
        <v>111.31147540983606</v>
      </c>
      <c r="BO24" s="2329">
        <f>AVERAGE($F$23:BO23)</f>
        <v>111.58064516129032</v>
      </c>
      <c r="BP24" s="2329">
        <f>AVERAGE($F$23:BP23)</f>
        <v>111.76190476190476</v>
      </c>
      <c r="BQ24" s="2329">
        <f>AVERAGE($F$23:BQ23)</f>
        <v>112.3125</v>
      </c>
      <c r="BR24" s="2329">
        <f>AVERAGE($F$23:BR23)</f>
        <v>112.69230769230769</v>
      </c>
      <c r="BS24" s="2329">
        <f>AVERAGE($F$23:BS23)</f>
        <v>112.86363636363636</v>
      </c>
      <c r="BT24" s="2329">
        <f>AVERAGE($F$23:BT23)</f>
        <v>113.29850746268657</v>
      </c>
      <c r="BU24" s="2329">
        <f>AVERAGE($F$23:BU23)</f>
        <v>113.35294117647059</v>
      </c>
      <c r="BV24" s="2329">
        <f>AVERAGE($F$23:BV23)</f>
        <v>113.27536231884058</v>
      </c>
      <c r="BW24" s="2329">
        <f>AVERAGE($F$23:BW23)</f>
        <v>113.27142857142857</v>
      </c>
      <c r="BX24" s="2329">
        <f>AVERAGE($F$23:BX23)</f>
        <v>112.8169014084507</v>
      </c>
      <c r="BY24" s="2329">
        <f>AVERAGE($F$23:BY23)</f>
        <v>112.61111111111111</v>
      </c>
      <c r="BZ24" s="2329">
        <f>AVERAGE($F$23:BZ23)</f>
        <v>112.52054794520548</v>
      </c>
      <c r="CA24" s="2329">
        <f>AVERAGE($F$23:CA23)</f>
        <v>112.43243243243244</v>
      </c>
      <c r="CB24" s="2329">
        <f>AVERAGE($F$23:CB23)</f>
        <v>112.29333333333334</v>
      </c>
      <c r="CC24" s="2329">
        <f>AVERAGE($F$23:CC23)</f>
        <v>111.86842105263158</v>
      </c>
      <c r="CD24" s="2329">
        <f>AVERAGE($F$23:CD23)</f>
        <v>112.2987012987013</v>
      </c>
      <c r="CE24" s="2329">
        <f>AVERAGE($F$23:CE23)</f>
        <v>112</v>
      </c>
      <c r="CF24" s="2329">
        <f>AVERAGE($F$23:CF23)</f>
        <v>111.78481012658227</v>
      </c>
      <c r="CG24" s="2329">
        <f>AVERAGE($F$23:CG23)</f>
        <v>111.8625</v>
      </c>
      <c r="CH24" s="2329">
        <f>AVERAGE($F$23:CH23)</f>
        <v>111.85185185185185</v>
      </c>
      <c r="CI24" s="2329">
        <f>AVERAGE($F$23:CI23)</f>
        <v>112.21951219512195</v>
      </c>
      <c r="CJ24" s="2329">
        <f>AVERAGE($F$23:CJ23)</f>
        <v>112.37349397590361</v>
      </c>
      <c r="CK24" s="2329">
        <f>AVERAGE($F$23:CK23)</f>
        <v>112.08333333333333</v>
      </c>
      <c r="CL24" s="2329">
        <f>AVERAGE($F$23:CL23)</f>
        <v>112.4</v>
      </c>
      <c r="CM24" s="2329">
        <f>AVERAGE($F$23:CM23)</f>
        <v>112.5</v>
      </c>
      <c r="CN24" s="2329">
        <f>AVERAGE($F$23:CN23)</f>
        <v>112.79310344827586</v>
      </c>
      <c r="CO24" s="2329">
        <f>AVERAGE($F$23:CO23)</f>
        <v>113.14772727272727</v>
      </c>
      <c r="CP24" s="2329">
        <f>AVERAGE($F$23:CP23)</f>
        <v>113.02247191011236</v>
      </c>
      <c r="CQ24" s="2329">
        <f>AVERAGE($F$23:CQ23)</f>
        <v>112.88888888888889</v>
      </c>
      <c r="CR24" s="2329">
        <f>AVERAGE($F$23:CR23)</f>
        <v>113.04395604395604</v>
      </c>
      <c r="CS24" s="2329">
        <f>AVERAGE($F$23:CS23)</f>
        <v>112.78260869565217</v>
      </c>
      <c r="CT24" s="2329">
        <f>AVERAGE($F$23:CT23)</f>
        <v>113.13978494623656</v>
      </c>
      <c r="CU24" s="2329">
        <f>AVERAGE($F$23:CU23)</f>
        <v>113.27659574468085</v>
      </c>
      <c r="CV24" s="2329">
        <f>AVERAGE($F$23:CV23)</f>
        <v>113.5578947368421</v>
      </c>
      <c r="CW24" s="2329">
        <f>AVERAGE($F$23:CW23)</f>
        <v>113.45833333333333</v>
      </c>
      <c r="CX24" s="2329">
        <f>AVERAGE($F$23:CX23)</f>
        <v>113.70103092783505</v>
      </c>
      <c r="CY24" s="2329">
        <f>AVERAGE($F$23:CY23)</f>
        <v>113.40816326530613</v>
      </c>
      <c r="CZ24" s="2329">
        <f>AVERAGE($F$23:CZ23)</f>
        <v>113.28282828282828</v>
      </c>
      <c r="DA24" s="2329">
        <f>AVERAGE($F$23:DA23)</f>
        <v>113.07</v>
      </c>
      <c r="DB24" s="2329">
        <f>AVERAGE($F$23:DB23)</f>
        <v>112.88118811881188</v>
      </c>
      <c r="DC24" s="2329">
        <f>AVERAGE($F$23:DC23)</f>
        <v>113.04901960784314</v>
      </c>
      <c r="DD24" s="2329">
        <f>AVERAGE($F$23:DD23)</f>
        <v>113.01941747572816</v>
      </c>
      <c r="DE24" s="2329">
        <f>AVERAGE($F$23:DE23)</f>
        <v>113.03846153846153</v>
      </c>
      <c r="DF24" s="2329">
        <f>AVERAGE($F$23:DF23)</f>
        <v>112.9047619047619</v>
      </c>
      <c r="DG24" s="2329">
        <f>AVERAGE($F$23:DG23)</f>
        <v>113.01886792452831</v>
      </c>
      <c r="DH24" s="2329">
        <f>AVERAGE($F$23:DH23)</f>
        <v>112.86915887850468</v>
      </c>
      <c r="DI24" s="2329">
        <f>AVERAGE($F$23:DI23)</f>
        <v>113.08333333333333</v>
      </c>
      <c r="DJ24" s="2329">
        <f>AVERAGE($F$23:DJ23)</f>
        <v>113.25688073394495</v>
      </c>
      <c r="DK24" s="2329">
        <f>AVERAGE($F$23:DK23)</f>
        <v>113.06363636363636</v>
      </c>
      <c r="DL24" s="2329">
        <f>AVERAGE($F$23:DL23)</f>
        <v>113.36036036036036</v>
      </c>
      <c r="DM24" s="2329">
        <f>AVERAGE($F$23:DM23)</f>
        <v>113.25</v>
      </c>
      <c r="DN24" s="2329">
        <f>AVERAGE($F$23:DN23)</f>
        <v>113.38938053097345</v>
      </c>
      <c r="DO24" s="2329">
        <f>AVERAGE($F$23:DO23)</f>
        <v>113.41228070175438</v>
      </c>
      <c r="DP24" s="2329">
        <f>AVERAGE($F$23:DP23)</f>
        <v>113.61739130434782</v>
      </c>
      <c r="DQ24" s="2329">
        <f>AVERAGE($F$23:DQ23)</f>
        <v>113.92241379310344</v>
      </c>
      <c r="DR24" s="2329">
        <f>AVERAGE($F$23:DR23)</f>
        <v>114.23076923076923</v>
      </c>
      <c r="DS24" s="2329">
        <f>AVERAGE($F$23:DS23)</f>
        <v>114.01694915254237</v>
      </c>
      <c r="DT24" s="2329">
        <f>AVERAGE($F$23:DT23)</f>
        <v>113.73949579831933</v>
      </c>
      <c r="DU24" s="2329">
        <f>AVERAGE($F$23:DU23)</f>
        <v>113.825</v>
      </c>
      <c r="DV24" s="2329">
        <f>AVERAGE($F$23:DV23)</f>
        <v>113.92561983471074</v>
      </c>
      <c r="DW24" s="2329">
        <f>AVERAGE($F$23:DW23)</f>
        <v>113.97540983606558</v>
      </c>
      <c r="DX24" s="2329">
        <f>AVERAGE($F$23:DX23)</f>
        <v>113.84552845528455</v>
      </c>
      <c r="DY24" s="2329">
        <f>AVERAGE($F$23:DY23)</f>
        <v>113.9758064516129</v>
      </c>
      <c r="DZ24" s="2329">
        <f>AVERAGE($F$23:DZ23)</f>
        <v>114.128</v>
      </c>
      <c r="EA24" s="2329">
        <f>AVERAGE($F$23:EA23)</f>
        <v>114.11904761904762</v>
      </c>
      <c r="EB24" s="2329">
        <f>AVERAGE($F$23:EB23)</f>
        <v>114.05511811023622</v>
      </c>
      <c r="EC24" s="2329">
        <f>AVERAGE($F$23:EC23)</f>
        <v>114.0234375</v>
      </c>
      <c r="ED24" s="2329">
        <f>AVERAGE($F$23:ED23)</f>
        <v>113.98449612403101</v>
      </c>
      <c r="EE24" s="2329">
        <f>AVERAGE($F$23:EE23)</f>
        <v>114.15384615384616</v>
      </c>
      <c r="EF24" s="2329">
        <f>AVERAGE($F$23:EF23)</f>
        <v>113.90839694656489</v>
      </c>
      <c r="EG24" s="2329">
        <f>AVERAGE($F$23:EG23)</f>
        <v>113.87878787878788</v>
      </c>
      <c r="EH24" s="2329">
        <f>AVERAGE($F$23:EH23)</f>
        <v>113.72180451127819</v>
      </c>
      <c r="EI24" s="2329">
        <f>AVERAGE($F$23:EI23)</f>
        <v>113.82089552238806</v>
      </c>
      <c r="EJ24" s="2329">
        <f>AVERAGE($F$23:EJ23)</f>
        <v>114.00740740740741</v>
      </c>
      <c r="EK24" s="2329">
        <f>AVERAGE($F$23:EK23)</f>
        <v>114.14705882352941</v>
      </c>
      <c r="EL24" s="2329">
        <f>AVERAGE($F$23:EL23)</f>
        <v>114.18248175182482</v>
      </c>
      <c r="EM24" s="2329">
        <f>AVERAGE($F$23:EM23)</f>
        <v>113.97826086956522</v>
      </c>
      <c r="EN24" s="2329">
        <f>AVERAGE($F$23:EN23)</f>
        <v>113.93525179856115</v>
      </c>
      <c r="EO24" s="2329">
        <f>AVERAGE($F$23:EO23)</f>
        <v>113.8</v>
      </c>
      <c r="EP24" s="2329">
        <f>AVERAGE($F$23:EP23)</f>
        <v>113.81560283687944</v>
      </c>
      <c r="EQ24" s="2329">
        <f>AVERAGE($F$23:EQ23)</f>
        <v>113.71126760563381</v>
      </c>
      <c r="ER24" s="2329">
        <f>AVERAGE($F$23:ER23)</f>
        <v>113.71328671328671</v>
      </c>
      <c r="ES24" s="2329">
        <f>AVERAGE($F$23:ES23)</f>
        <v>113.91666666666667</v>
      </c>
      <c r="ET24" s="2329">
        <f>AVERAGE($F$23:ET23)</f>
        <v>113.91724137931034</v>
      </c>
      <c r="EU24" s="2329">
        <f>AVERAGE($F$23:EU23)</f>
        <v>113.71917808219177</v>
      </c>
      <c r="EV24" s="2329">
        <f>AVERAGE($F$23:EV23)</f>
        <v>113.91156462585035</v>
      </c>
      <c r="EW24" s="2329">
        <f>AVERAGE($F$23:EW23)</f>
        <v>113.91216216216216</v>
      </c>
      <c r="EX24" s="2329">
        <f>AVERAGE($F$23:EX23)</f>
        <v>113.97315436241611</v>
      </c>
      <c r="EY24" s="2329">
        <f>AVERAGE($F$23:EY23)</f>
        <v>114.05333333333333</v>
      </c>
      <c r="EZ24" s="2329">
        <f>AVERAGE($F$23:EZ23)</f>
        <v>114.15894039735099</v>
      </c>
      <c r="FA24" s="2329">
        <f>AVERAGE($F$23:FA23)</f>
        <v>114.21710526315789</v>
      </c>
      <c r="FB24" s="2329">
        <f>AVERAGE($F$23:FB23)</f>
        <v>114.06535947712419</v>
      </c>
      <c r="FC24" s="2329">
        <f>AVERAGE($F$23:FC23)</f>
        <v>113.94155844155844</v>
      </c>
      <c r="FD24" s="2329">
        <f>AVERAGE($F$23:FD23)</f>
        <v>114.15483870967742</v>
      </c>
      <c r="FE24" s="2329">
        <f>AVERAGE($F$23:FE23)</f>
        <v>114.0448717948718</v>
      </c>
      <c r="FF24" s="2329">
        <f>AVERAGE($F$23:FF23)</f>
        <v>113.98089171974522</v>
      </c>
      <c r="FG24" s="2329">
        <f>AVERAGE($F$23:FG23)</f>
        <v>114.10126582278481</v>
      </c>
      <c r="FH24" s="2329">
        <f>AVERAGE($F$23:FH23)</f>
        <v>113.9748427672956</v>
      </c>
      <c r="FI24" s="2329">
        <f>AVERAGE($F$23:FI23)</f>
        <v>113.88124999999999</v>
      </c>
      <c r="FJ24" s="2329">
        <f>AVERAGE($F$23:FJ23)</f>
        <v>113.8944099378882</v>
      </c>
      <c r="FK24" s="2329">
        <f>AVERAGE($F$23:FK23)</f>
        <v>113.73456790123457</v>
      </c>
      <c r="FL24" s="2329">
        <f>AVERAGE($F$23:FL23)</f>
        <v>113.62576687116564</v>
      </c>
      <c r="FM24" s="2329">
        <f>AVERAGE($F$23:FM23)</f>
        <v>113.6829268292683</v>
      </c>
      <c r="FN24" s="2329">
        <f>AVERAGE($F$23:FN23)</f>
        <v>113.48484848484848</v>
      </c>
      <c r="FO24" s="2329">
        <f>AVERAGE($F$23:FO23)</f>
        <v>113.4578313253012</v>
      </c>
      <c r="FP24" s="2329">
        <f>AVERAGE($F$23:FP23)</f>
        <v>113.49101796407186</v>
      </c>
      <c r="FQ24" s="2329">
        <f>AVERAGE($F$23:FQ23)</f>
        <v>113.3452380952381</v>
      </c>
      <c r="FR24" s="2329">
        <f>AVERAGE($F$23:FR23)</f>
        <v>113.30177514792899</v>
      </c>
      <c r="FS24" s="2329">
        <f>AVERAGE($F$23:FS23)</f>
        <v>113.16470588235295</v>
      </c>
      <c r="FT24" s="2329">
        <f>AVERAGE($F$23:FT23)</f>
        <v>113.13450292397661</v>
      </c>
      <c r="FU24" s="2329">
        <f>AVERAGE($F$23:FU23)</f>
        <v>112.98255813953489</v>
      </c>
      <c r="FV24" s="2329">
        <f>AVERAGE($F$23:FV23)</f>
        <v>113.16763005780346</v>
      </c>
      <c r="FW24" s="2329">
        <f>AVERAGE($F$23:FW23)</f>
        <v>113.2183908045977</v>
      </c>
      <c r="FX24" s="2329">
        <f>AVERAGE($F$23:FX23)</f>
        <v>113.08571428571429</v>
      </c>
      <c r="FY24" s="2329">
        <f>AVERAGE($F$23:FY23)</f>
        <v>113.18181818181819</v>
      </c>
      <c r="FZ24" s="2329">
        <f>AVERAGE($F$23:FZ23)</f>
        <v>113.11299435028249</v>
      </c>
      <c r="GA24" s="2329">
        <f>AVERAGE($F$23:GA23)</f>
        <v>113.17415730337079</v>
      </c>
      <c r="GB24" s="2329">
        <f>AVERAGE($F$23:GB23)</f>
        <v>113.20670391061452</v>
      </c>
      <c r="GC24" s="2329">
        <f>AVERAGE($F$23:GC23)</f>
        <v>113.11666666666666</v>
      </c>
      <c r="GD24" s="2329">
        <f>AVERAGE($F$23:GD23)</f>
        <v>113.02209944751381</v>
      </c>
      <c r="GE24" s="2329">
        <f>AVERAGE($F$23:GE23)</f>
        <v>113.02197802197803</v>
      </c>
      <c r="GF24" s="2329">
        <f>AVERAGE($F$23:GF23)</f>
        <v>112.88524590163935</v>
      </c>
      <c r="GG24" s="2329">
        <f>AVERAGE($F$23:GG23)</f>
        <v>112.96195652173913</v>
      </c>
      <c r="GH24" s="2329">
        <f>AVERAGE($F$23:GH23)</f>
        <v>112.91891891891892</v>
      </c>
      <c r="GI24" s="2329">
        <f>AVERAGE($F$23:GI23)</f>
        <v>113.09677419354838</v>
      </c>
      <c r="GJ24" s="2329">
        <f>AVERAGE($F$23:GJ23)</f>
        <v>112.98395721925134</v>
      </c>
      <c r="GK24" s="2329">
        <f>AVERAGE($F$23:GK23)</f>
        <v>113.06914893617021</v>
      </c>
      <c r="GL24" s="2329">
        <f>AVERAGE($F$23:GL23)</f>
        <v>113.23280423280423</v>
      </c>
      <c r="GM24" s="2329">
        <f>AVERAGE($F$23:GM23)</f>
        <v>113.08421052631579</v>
      </c>
      <c r="GN24" s="2329">
        <f>AVERAGE($F$23:GN23)</f>
        <v>112.95287958115183</v>
      </c>
      <c r="GO24" s="2329">
        <f>AVERAGE($F$23:GO23)</f>
        <v>112.97916666666667</v>
      </c>
      <c r="GP24" s="2329">
        <f>AVERAGE($F$23:GP23)</f>
        <v>112.87564766839378</v>
      </c>
      <c r="GQ24" s="2329">
        <f>AVERAGE($F$23:GQ23)</f>
        <v>112.79381443298969</v>
      </c>
      <c r="GR24" s="2329">
        <f>AVERAGE($F$23:GR23)</f>
        <v>112.70769230769231</v>
      </c>
      <c r="GS24" s="2329">
        <f>AVERAGE($F$23:GS23)</f>
        <v>112.56122448979592</v>
      </c>
      <c r="GT24" s="2329">
        <f>AVERAGE($F$23:GT23)</f>
        <v>112.58883248730965</v>
      </c>
      <c r="GU24" s="2329">
        <f>AVERAGE($F$23:GU23)</f>
        <v>112.74747474747475</v>
      </c>
      <c r="GV24" s="2329">
        <f>AVERAGE($F$23:GV23)</f>
        <v>112.78894472361809</v>
      </c>
      <c r="GW24" s="2329">
        <f>AVERAGE($F$23:GW23)</f>
        <v>112.74</v>
      </c>
      <c r="GX24" s="2329">
        <f>AVERAGE($F$23:GX23)</f>
        <v>112.76119402985074</v>
      </c>
      <c r="GY24" s="2329">
        <f>AVERAGE($F$23:GY23)</f>
        <v>112.91089108910892</v>
      </c>
      <c r="GZ24" s="2329">
        <f>AVERAGE($F$23:GZ23)</f>
        <v>113.07389162561576</v>
      </c>
      <c r="HA24" s="2329">
        <f>AVERAGE($F$23:HA23)</f>
        <v>112.92156862745098</v>
      </c>
      <c r="HB24" s="2329">
        <f>AVERAGE($F$23:HB23)</f>
        <v>113.08292682926829</v>
      </c>
      <c r="HC24" s="2329">
        <f>AVERAGE($F$23:HC23)</f>
        <v>112.93203883495146</v>
      </c>
      <c r="HD24" s="2329">
        <f>AVERAGE($F$23:HD23)</f>
        <v>112.94685990338164</v>
      </c>
      <c r="HE24" s="2329">
        <f>AVERAGE($F$23:HE23)</f>
        <v>112.84615384615384</v>
      </c>
      <c r="HF24" s="2329">
        <f>AVERAGE($F$23:HF23)</f>
        <v>112.90430622009569</v>
      </c>
      <c r="HG24" s="2329">
        <f>AVERAGE($F$23:HG23)</f>
        <v>112.95714285714286</v>
      </c>
      <c r="HH24" s="2329">
        <f>AVERAGE($F$23:HH23)</f>
        <v>113.08056872037915</v>
      </c>
      <c r="HI24" s="2329">
        <f>AVERAGE($F$23:HI23)</f>
        <v>112.96698113207547</v>
      </c>
      <c r="HJ24" s="2329">
        <f>AVERAGE($F$23:HJ23)</f>
        <v>112.86854460093896</v>
      </c>
      <c r="HK24" s="2329">
        <f>AVERAGE($F$23:HK23)</f>
        <v>112.86915887850468</v>
      </c>
      <c r="HL24" s="2329">
        <f>AVERAGE($F$23:HL23)</f>
        <v>112.82790697674419</v>
      </c>
      <c r="HM24" s="2329">
        <f>AVERAGE($F$23:HM23)</f>
        <v>112.97685185185185</v>
      </c>
      <c r="HN24" s="2329">
        <f>AVERAGE($F$23:HN23)</f>
        <v>113.08755760368663</v>
      </c>
      <c r="HO24" s="2329">
        <f>AVERAGE($F$23:HO23)</f>
        <v>112.94495412844037</v>
      </c>
      <c r="HP24" s="2329">
        <f>AVERAGE($F$23:HP23)</f>
        <v>112.93607305936074</v>
      </c>
      <c r="HQ24" s="2329">
        <f>AVERAGE($F$23:HQ23)</f>
        <v>113.02272727272727</v>
      </c>
      <c r="HR24" s="2329">
        <f>AVERAGE($F$23:HR23)</f>
        <v>113.12217194570135</v>
      </c>
      <c r="HS24" s="2329">
        <f>AVERAGE($F$23:HS23)</f>
        <v>113.05855855855856</v>
      </c>
      <c r="HT24" s="2329">
        <f>AVERAGE($F$23:HT23)</f>
        <v>112.9237668161435</v>
      </c>
      <c r="HU24" s="2329">
        <f>AVERAGE($F$23:HU23)</f>
        <v>113.07142857142857</v>
      </c>
      <c r="HV24" s="2329">
        <f>AVERAGE($F$23:HV23)</f>
        <v>113.23555555555555</v>
      </c>
      <c r="HW24" s="2329">
        <f>AVERAGE($F$23:HW23)</f>
        <v>113.35840707964601</v>
      </c>
      <c r="HX24" s="2329">
        <f>AVERAGE($F$23:HX23)</f>
        <v>113.28193832599119</v>
      </c>
      <c r="HY24" s="2329">
        <f>AVERAGE($F$23:HY23)</f>
        <v>113.39035087719299</v>
      </c>
      <c r="HZ24" s="2329">
        <f>AVERAGE($F$23:HZ23)</f>
        <v>113.52838427947599</v>
      </c>
      <c r="IA24" s="2329">
        <f>AVERAGE($F$23:IA23)</f>
        <v>113.4</v>
      </c>
      <c r="IB24" s="2329">
        <f>AVERAGE($F$23:IB23)</f>
        <v>113.36796536796537</v>
      </c>
    </row>
    <row r="25" spans="1:237" s="17" customFormat="1" ht="15.75" x14ac:dyDescent="0.25">
      <c r="A25" s="1"/>
      <c r="B25" s="2324">
        <f t="shared" si="9"/>
        <v>23</v>
      </c>
      <c r="C25"/>
      <c r="D25" s="2" t="s">
        <v>437</v>
      </c>
      <c r="E25" s="20" t="s">
        <v>12</v>
      </c>
      <c r="F25" s="26">
        <v>134</v>
      </c>
      <c r="G25" s="26">
        <v>182</v>
      </c>
      <c r="H25" s="26">
        <v>159</v>
      </c>
      <c r="I25" s="26">
        <v>162</v>
      </c>
      <c r="J25" s="26">
        <v>131</v>
      </c>
      <c r="K25" s="26">
        <v>177</v>
      </c>
      <c r="L25" s="26">
        <v>187</v>
      </c>
      <c r="M25" s="26">
        <v>130</v>
      </c>
      <c r="N25" s="26">
        <v>125</v>
      </c>
      <c r="O25" s="26">
        <v>141</v>
      </c>
      <c r="P25" s="26">
        <v>145</v>
      </c>
      <c r="Q25" s="26">
        <v>126</v>
      </c>
      <c r="R25" s="26">
        <v>129</v>
      </c>
      <c r="S25" s="26">
        <v>170</v>
      </c>
      <c r="T25" s="26">
        <v>167</v>
      </c>
      <c r="U25" s="26">
        <v>169</v>
      </c>
      <c r="V25" s="26">
        <v>148</v>
      </c>
      <c r="W25" s="26">
        <v>170</v>
      </c>
      <c r="X25" s="26">
        <v>141</v>
      </c>
      <c r="Y25" s="26">
        <v>137</v>
      </c>
      <c r="Z25" s="26">
        <v>158</v>
      </c>
      <c r="AA25" s="26">
        <v>138</v>
      </c>
      <c r="AB25" s="26">
        <v>188</v>
      </c>
      <c r="AC25" s="26">
        <v>180</v>
      </c>
      <c r="AD25" s="26">
        <v>182</v>
      </c>
      <c r="AE25" s="26">
        <v>140</v>
      </c>
      <c r="AF25" s="26">
        <v>176</v>
      </c>
      <c r="AG25" s="26">
        <v>158</v>
      </c>
      <c r="AH25" s="26">
        <v>132</v>
      </c>
      <c r="AI25" s="26">
        <v>141</v>
      </c>
      <c r="AJ25" s="26">
        <v>126</v>
      </c>
      <c r="AK25" s="26">
        <v>158</v>
      </c>
      <c r="AL25" s="26">
        <v>150</v>
      </c>
      <c r="AM25" s="26">
        <v>131</v>
      </c>
      <c r="AN25" s="26">
        <v>180</v>
      </c>
      <c r="AO25" s="26">
        <v>165</v>
      </c>
      <c r="AP25" s="26">
        <v>157</v>
      </c>
      <c r="AQ25" s="26">
        <v>144</v>
      </c>
      <c r="AR25" s="26">
        <v>188</v>
      </c>
      <c r="AS25" s="26">
        <v>153</v>
      </c>
      <c r="AT25" s="26">
        <v>177</v>
      </c>
      <c r="AU25" s="26">
        <v>139</v>
      </c>
      <c r="AV25" s="26">
        <v>163</v>
      </c>
      <c r="AW25" s="26">
        <v>159</v>
      </c>
      <c r="AX25" s="26">
        <v>149</v>
      </c>
      <c r="AY25" s="26">
        <v>176</v>
      </c>
      <c r="AZ25" s="26">
        <v>129</v>
      </c>
      <c r="BA25" s="26">
        <v>175</v>
      </c>
      <c r="BB25" s="26">
        <v>176</v>
      </c>
      <c r="BC25" s="26">
        <v>188</v>
      </c>
      <c r="BD25" s="26">
        <v>154</v>
      </c>
      <c r="BE25" s="26">
        <v>173</v>
      </c>
      <c r="BF25" s="26">
        <v>180</v>
      </c>
      <c r="BG25" s="26">
        <v>144</v>
      </c>
      <c r="BH25" s="26">
        <v>187</v>
      </c>
      <c r="BI25" s="26">
        <v>171</v>
      </c>
      <c r="BJ25" s="26">
        <v>147</v>
      </c>
      <c r="BK25" s="26">
        <v>130</v>
      </c>
      <c r="BL25" s="26">
        <v>175</v>
      </c>
      <c r="BM25" s="26">
        <v>152</v>
      </c>
      <c r="BN25" s="26">
        <v>155</v>
      </c>
      <c r="BO25" s="26">
        <v>140</v>
      </c>
      <c r="BP25" s="26">
        <v>125</v>
      </c>
      <c r="BQ25" s="26">
        <v>135</v>
      </c>
      <c r="BR25" s="26">
        <v>184</v>
      </c>
      <c r="BS25" s="26">
        <v>129</v>
      </c>
      <c r="BT25" s="26">
        <v>146</v>
      </c>
      <c r="BU25" s="26">
        <v>183</v>
      </c>
      <c r="BV25" s="26">
        <v>147</v>
      </c>
      <c r="BW25" s="26">
        <v>129</v>
      </c>
      <c r="BX25" s="26">
        <v>184</v>
      </c>
      <c r="BY25" s="26">
        <v>177</v>
      </c>
      <c r="BZ25" s="26">
        <v>187</v>
      </c>
      <c r="CA25" s="26">
        <v>170</v>
      </c>
      <c r="CB25" s="26">
        <v>159</v>
      </c>
      <c r="CC25" s="26">
        <v>186</v>
      </c>
      <c r="CD25" s="26">
        <v>156</v>
      </c>
      <c r="CE25" s="26">
        <v>127</v>
      </c>
      <c r="CF25" s="26">
        <v>151</v>
      </c>
      <c r="CG25" s="26">
        <v>164</v>
      </c>
      <c r="CH25" s="26">
        <v>168</v>
      </c>
      <c r="CI25" s="26">
        <v>155</v>
      </c>
      <c r="CJ25" s="26">
        <v>129</v>
      </c>
      <c r="CK25" s="26">
        <v>161</v>
      </c>
      <c r="CL25" s="26">
        <v>182</v>
      </c>
      <c r="CM25" s="26">
        <v>152</v>
      </c>
      <c r="CN25" s="26">
        <v>169</v>
      </c>
      <c r="CO25" s="26">
        <v>173</v>
      </c>
      <c r="CP25" s="26">
        <v>173</v>
      </c>
      <c r="CQ25" s="26">
        <v>174</v>
      </c>
      <c r="CR25" s="26">
        <v>186</v>
      </c>
      <c r="CS25" s="26">
        <v>154</v>
      </c>
      <c r="CT25" s="26">
        <v>133</v>
      </c>
      <c r="CU25" s="26">
        <v>184</v>
      </c>
      <c r="CV25" s="26">
        <v>170</v>
      </c>
      <c r="CW25" s="26">
        <v>149</v>
      </c>
      <c r="CX25" s="26">
        <v>158</v>
      </c>
      <c r="CY25" s="26">
        <v>176</v>
      </c>
      <c r="CZ25" s="26">
        <v>142</v>
      </c>
      <c r="DA25" s="26">
        <v>125</v>
      </c>
      <c r="DB25" s="26">
        <v>160</v>
      </c>
      <c r="DC25" s="26">
        <v>183</v>
      </c>
      <c r="DD25" s="26">
        <v>139</v>
      </c>
      <c r="DE25" s="26">
        <v>170</v>
      </c>
      <c r="DF25" s="26">
        <v>150</v>
      </c>
      <c r="DG25" s="26">
        <v>181</v>
      </c>
      <c r="DH25" s="26">
        <v>157</v>
      </c>
      <c r="DI25" s="26">
        <v>147</v>
      </c>
      <c r="DJ25" s="26">
        <v>143</v>
      </c>
      <c r="DK25" s="26">
        <v>168</v>
      </c>
      <c r="DL25" s="26">
        <v>138</v>
      </c>
      <c r="DM25" s="26">
        <v>142</v>
      </c>
      <c r="DN25" s="26">
        <v>159</v>
      </c>
      <c r="DO25" s="26">
        <v>161</v>
      </c>
      <c r="DP25" s="26">
        <v>130</v>
      </c>
      <c r="DQ25" s="26">
        <v>143</v>
      </c>
      <c r="DR25" s="26">
        <v>143</v>
      </c>
      <c r="DS25" s="26">
        <v>150</v>
      </c>
      <c r="DT25" s="26">
        <v>157</v>
      </c>
      <c r="DU25" s="26">
        <v>134</v>
      </c>
      <c r="DV25" s="26">
        <v>153</v>
      </c>
      <c r="DW25" s="26">
        <v>160</v>
      </c>
      <c r="DX25" s="26">
        <v>176</v>
      </c>
      <c r="DY25" s="26">
        <v>137</v>
      </c>
      <c r="DZ25" s="26">
        <v>184</v>
      </c>
      <c r="EA25" s="26">
        <v>126</v>
      </c>
      <c r="EB25" s="26">
        <v>132</v>
      </c>
      <c r="EC25" s="26">
        <v>145</v>
      </c>
      <c r="ED25" s="26">
        <v>166</v>
      </c>
      <c r="EE25" s="26">
        <v>173</v>
      </c>
      <c r="EF25" s="26">
        <v>147</v>
      </c>
      <c r="EG25" s="26">
        <v>158</v>
      </c>
      <c r="EH25" s="26">
        <v>167</v>
      </c>
      <c r="EI25" s="26">
        <v>178</v>
      </c>
      <c r="EJ25" s="26">
        <v>151</v>
      </c>
      <c r="EK25" s="26">
        <v>151</v>
      </c>
      <c r="EL25" s="26">
        <v>138</v>
      </c>
      <c r="EM25" s="26">
        <v>143</v>
      </c>
      <c r="EN25" s="26">
        <v>158</v>
      </c>
      <c r="EO25" s="26">
        <v>145</v>
      </c>
      <c r="EP25" s="26">
        <v>146</v>
      </c>
      <c r="EQ25" s="26">
        <v>169</v>
      </c>
      <c r="ER25" s="26">
        <v>129</v>
      </c>
      <c r="ES25" s="26">
        <v>157</v>
      </c>
      <c r="ET25" s="26">
        <v>136</v>
      </c>
      <c r="EU25" s="26">
        <v>160</v>
      </c>
      <c r="EV25" s="26">
        <v>152</v>
      </c>
      <c r="EW25" s="26">
        <v>125</v>
      </c>
      <c r="EX25" s="26">
        <v>130</v>
      </c>
      <c r="EY25" s="26">
        <v>131</v>
      </c>
      <c r="EZ25" s="26">
        <v>146</v>
      </c>
      <c r="FA25" s="26">
        <v>130</v>
      </c>
      <c r="FB25" s="26">
        <v>131</v>
      </c>
      <c r="FC25" s="26">
        <v>125</v>
      </c>
      <c r="FD25" s="26">
        <v>126</v>
      </c>
      <c r="FE25" s="26">
        <v>147</v>
      </c>
      <c r="FF25" s="26">
        <v>134</v>
      </c>
      <c r="FG25" s="26">
        <v>178</v>
      </c>
      <c r="FH25" s="26">
        <v>184</v>
      </c>
      <c r="FI25" s="26">
        <v>161</v>
      </c>
      <c r="FJ25" s="26">
        <v>150</v>
      </c>
      <c r="FK25" s="26">
        <v>128</v>
      </c>
      <c r="FL25" s="26">
        <v>182</v>
      </c>
      <c r="FM25" s="26">
        <v>145</v>
      </c>
      <c r="FN25" s="26">
        <v>149</v>
      </c>
      <c r="FO25" s="26">
        <v>125</v>
      </c>
      <c r="FP25" s="26">
        <v>184</v>
      </c>
      <c r="FQ25" s="26">
        <v>185</v>
      </c>
      <c r="FR25" s="26">
        <v>153</v>
      </c>
      <c r="FS25" s="26">
        <v>136</v>
      </c>
      <c r="FT25" s="26">
        <v>161</v>
      </c>
      <c r="FU25" s="26">
        <v>147</v>
      </c>
      <c r="FV25" s="26">
        <v>129</v>
      </c>
      <c r="FW25" s="26">
        <v>147</v>
      </c>
      <c r="FX25" s="26">
        <v>139</v>
      </c>
      <c r="FY25" s="26">
        <v>137</v>
      </c>
      <c r="FZ25" s="26">
        <v>188</v>
      </c>
      <c r="GA25" s="26">
        <v>144</v>
      </c>
      <c r="GB25" s="26">
        <v>140</v>
      </c>
      <c r="GC25" s="26">
        <v>161</v>
      </c>
      <c r="GD25" s="26">
        <v>158</v>
      </c>
      <c r="GE25" s="26">
        <v>168</v>
      </c>
      <c r="GF25" s="26">
        <v>170</v>
      </c>
      <c r="GG25" s="26">
        <v>164</v>
      </c>
      <c r="GH25" s="26">
        <v>135</v>
      </c>
      <c r="GI25" s="26">
        <v>164</v>
      </c>
      <c r="GJ25" s="26">
        <v>188</v>
      </c>
      <c r="GK25" s="26">
        <v>127</v>
      </c>
      <c r="GL25" s="26">
        <v>134</v>
      </c>
      <c r="GM25" s="26">
        <v>174</v>
      </c>
      <c r="GN25" s="26">
        <v>152</v>
      </c>
      <c r="GO25" s="26">
        <v>157</v>
      </c>
      <c r="GP25" s="26">
        <v>166</v>
      </c>
      <c r="GQ25" s="26">
        <v>137</v>
      </c>
      <c r="GR25" s="26">
        <v>134</v>
      </c>
      <c r="GS25" s="26">
        <v>160</v>
      </c>
      <c r="GT25" s="26">
        <v>180</v>
      </c>
      <c r="GU25" s="26">
        <v>162</v>
      </c>
      <c r="GV25" s="26">
        <v>141</v>
      </c>
      <c r="GW25" s="26">
        <v>128</v>
      </c>
      <c r="GX25" s="26">
        <v>133</v>
      </c>
      <c r="GY25" s="26">
        <v>178</v>
      </c>
      <c r="GZ25" s="26">
        <v>175</v>
      </c>
      <c r="HA25" s="2318">
        <v>166</v>
      </c>
      <c r="HB25" s="2318">
        <v>165</v>
      </c>
      <c r="HC25" s="2318">
        <v>183</v>
      </c>
      <c r="HD25" s="2318">
        <v>131</v>
      </c>
      <c r="HE25" s="2318">
        <v>172</v>
      </c>
      <c r="HF25" s="2318">
        <v>153</v>
      </c>
      <c r="HG25" s="2318">
        <v>164</v>
      </c>
      <c r="HH25" s="2318">
        <v>137</v>
      </c>
      <c r="HI25" s="2318">
        <v>141</v>
      </c>
      <c r="HJ25" s="2318">
        <v>166</v>
      </c>
      <c r="HK25" s="2318">
        <v>151</v>
      </c>
      <c r="HL25" s="2318">
        <v>164</v>
      </c>
      <c r="HM25" s="2318">
        <v>140</v>
      </c>
      <c r="HN25" s="2318">
        <v>155</v>
      </c>
      <c r="HO25" s="2318">
        <v>168</v>
      </c>
      <c r="HP25" s="2318">
        <v>155</v>
      </c>
      <c r="HQ25" s="2318">
        <v>126</v>
      </c>
      <c r="HR25" s="2318">
        <v>152</v>
      </c>
      <c r="HS25" s="2318">
        <v>157</v>
      </c>
      <c r="HT25" s="2318">
        <v>131</v>
      </c>
      <c r="HU25" s="2318">
        <v>139</v>
      </c>
      <c r="HV25" s="2318">
        <v>141</v>
      </c>
      <c r="HW25" s="2318">
        <v>174</v>
      </c>
      <c r="HX25" s="2318">
        <v>143</v>
      </c>
      <c r="HY25" s="2318">
        <v>130</v>
      </c>
      <c r="HZ25" s="2318">
        <v>127</v>
      </c>
      <c r="IA25" s="2318">
        <v>140</v>
      </c>
      <c r="IB25" s="2318">
        <v>130</v>
      </c>
    </row>
    <row r="26" spans="1:237" s="17" customFormat="1" ht="15.75" x14ac:dyDescent="0.25">
      <c r="A26" s="1"/>
      <c r="B26" s="2324">
        <f t="shared" si="9"/>
        <v>24</v>
      </c>
      <c r="C26"/>
      <c r="D26" s="8" t="s">
        <v>438</v>
      </c>
      <c r="E26" s="18" t="s">
        <v>12</v>
      </c>
      <c r="F26" s="16">
        <f t="shared" ref="F26" si="38">IF(WEEKDAY(F$3)=2,F25,E26+F25)</f>
        <v>134</v>
      </c>
      <c r="G26" s="16">
        <f t="shared" ref="G26" si="39">IF(WEEKDAY(G$3)=2,G25,F26+G25)</f>
        <v>316</v>
      </c>
      <c r="H26" s="16">
        <f t="shared" ref="H26" si="40">IF(WEEKDAY(H$3)=2,H25,G26+H25)</f>
        <v>475</v>
      </c>
      <c r="I26" s="16">
        <f t="shared" ref="I26" si="41">IF(WEEKDAY(I$3)=2,I25,H26+I25)</f>
        <v>637</v>
      </c>
      <c r="J26" s="16">
        <f t="shared" ref="J26" si="42">IF(WEEKDAY(J$3)=2,J25,I26+J25)</f>
        <v>768</v>
      </c>
      <c r="K26" s="16">
        <f t="shared" ref="K26" si="43">IF(WEEKDAY(K$3)=2,K25,J26+K25)</f>
        <v>945</v>
      </c>
      <c r="L26" s="16">
        <f t="shared" ref="L26" si="44">IF(WEEKDAY(L$3)=2,L25,K26+L25)</f>
        <v>1132</v>
      </c>
      <c r="M26" s="16">
        <f t="shared" ref="M26" si="45">IF(WEEKDAY(M$3)=2,M25,L26+M25)</f>
        <v>130</v>
      </c>
      <c r="N26" s="16">
        <f t="shared" ref="N26" si="46">IF(WEEKDAY(N$3)=2,N25,M26+N25)</f>
        <v>255</v>
      </c>
      <c r="O26" s="16">
        <f t="shared" ref="O26" si="47">IF(WEEKDAY(O$3)=2,O25,N26+O25)</f>
        <v>396</v>
      </c>
      <c r="P26" s="16">
        <f t="shared" ref="P26" si="48">IF(WEEKDAY(P$3)=2,P25,O26+P25)</f>
        <v>541</v>
      </c>
      <c r="Q26" s="16">
        <f t="shared" ref="Q26" si="49">IF(WEEKDAY(Q$3)=2,Q25,P26+Q25)</f>
        <v>667</v>
      </c>
      <c r="R26" s="16">
        <f t="shared" ref="R26" si="50">IF(WEEKDAY(R$3)=2,R25,Q26+R25)</f>
        <v>796</v>
      </c>
      <c r="S26" s="16">
        <f t="shared" ref="S26" si="51">IF(WEEKDAY(S$3)=2,S25,R26+S25)</f>
        <v>966</v>
      </c>
      <c r="T26" s="16">
        <f t="shared" ref="T26" si="52">IF(WEEKDAY(T$3)=2,T25,S26+T25)</f>
        <v>167</v>
      </c>
      <c r="U26" s="16">
        <f t="shared" ref="U26" si="53">IF(WEEKDAY(U$3)=2,U25,T26+U25)</f>
        <v>336</v>
      </c>
      <c r="V26" s="16">
        <f t="shared" ref="V26" si="54">IF(WEEKDAY(V$3)=2,V25,U26+V25)</f>
        <v>484</v>
      </c>
      <c r="W26" s="16">
        <f t="shared" ref="W26" si="55">IF(WEEKDAY(W$3)=2,W25,V26+W25)</f>
        <v>654</v>
      </c>
      <c r="X26" s="16">
        <f t="shared" ref="X26" si="56">IF(WEEKDAY(X$3)=2,X25,W26+X25)</f>
        <v>795</v>
      </c>
      <c r="Y26" s="16">
        <f t="shared" ref="Y26" si="57">IF(WEEKDAY(Y$3)=2,Y25,X26+Y25)</f>
        <v>932</v>
      </c>
      <c r="Z26" s="16">
        <f t="shared" ref="Z26" si="58">IF(WEEKDAY(Z$3)=2,Z25,Y26+Z25)</f>
        <v>1090</v>
      </c>
      <c r="AA26" s="16">
        <f t="shared" ref="AA26" si="59">IF(WEEKDAY(AA$3)=2,AA25,Z26+AA25)</f>
        <v>138</v>
      </c>
      <c r="AB26" s="16">
        <f t="shared" ref="AB26" si="60">IF(WEEKDAY(AB$3)=2,AB25,AA26+AB25)</f>
        <v>326</v>
      </c>
      <c r="AC26" s="16">
        <f t="shared" ref="AC26" si="61">IF(WEEKDAY(AC$3)=2,AC25,AB26+AC25)</f>
        <v>506</v>
      </c>
      <c r="AD26" s="16">
        <f t="shared" ref="AD26" si="62">IF(WEEKDAY(AD$3)=2,AD25,AC26+AD25)</f>
        <v>688</v>
      </c>
      <c r="AE26" s="16">
        <f t="shared" ref="AE26" si="63">IF(WEEKDAY(AE$3)=2,AE25,AD26+AE25)</f>
        <v>828</v>
      </c>
      <c r="AF26" s="16">
        <f t="shared" ref="AF26" si="64">IF(WEEKDAY(AF$3)=2,AF25,AE26+AF25)</f>
        <v>1004</v>
      </c>
      <c r="AG26" s="16">
        <f t="shared" ref="AG26" si="65">IF(WEEKDAY(AG$3)=2,AG25,AF26+AG25)</f>
        <v>1162</v>
      </c>
      <c r="AH26" s="16">
        <f t="shared" ref="AH26" si="66">IF(WEEKDAY(AH$3)=2,AH25,AG26+AH25)</f>
        <v>132</v>
      </c>
      <c r="AI26" s="16">
        <f t="shared" ref="AI26" si="67">IF(WEEKDAY(AI$3)=2,AI25,AH26+AI25)</f>
        <v>273</v>
      </c>
      <c r="AJ26" s="16">
        <f t="shared" ref="AJ26" si="68">IF(WEEKDAY(AJ$3)=2,AJ25,AI26+AJ25)</f>
        <v>399</v>
      </c>
      <c r="AK26" s="16">
        <f t="shared" ref="AK26" si="69">IF(WEEKDAY(AK$3)=2,AK25,AJ26+AK25)</f>
        <v>557</v>
      </c>
      <c r="AL26" s="16">
        <f t="shared" ref="AL26" si="70">IF(WEEKDAY(AL$3)=2,AL25,AK26+AL25)</f>
        <v>707</v>
      </c>
      <c r="AM26" s="16">
        <f t="shared" ref="AM26" si="71">IF(WEEKDAY(AM$3)=2,AM25,AL26+AM25)</f>
        <v>838</v>
      </c>
      <c r="AN26" s="16">
        <f t="shared" ref="AN26" si="72">IF(WEEKDAY(AN$3)=2,AN25,AM26+AN25)</f>
        <v>1018</v>
      </c>
      <c r="AO26" s="16">
        <f t="shared" ref="AO26" si="73">IF(WEEKDAY(AO$3)=2,AO25,AN26+AO25)</f>
        <v>165</v>
      </c>
      <c r="AP26" s="16">
        <f t="shared" ref="AP26" si="74">IF(WEEKDAY(AP$3)=2,AP25,AO26+AP25)</f>
        <v>322</v>
      </c>
      <c r="AQ26" s="16">
        <f t="shared" ref="AQ26" si="75">IF(WEEKDAY(AQ$3)=2,AQ25,AP26+AQ25)</f>
        <v>466</v>
      </c>
      <c r="AR26" s="16">
        <f t="shared" ref="AR26" si="76">IF(WEEKDAY(AR$3)=2,AR25,AQ26+AR25)</f>
        <v>654</v>
      </c>
      <c r="AS26" s="16">
        <f t="shared" ref="AS26" si="77">IF(WEEKDAY(AS$3)=2,AS25,AR26+AS25)</f>
        <v>807</v>
      </c>
      <c r="AT26" s="16">
        <f t="shared" ref="AT26" si="78">IF(WEEKDAY(AT$3)=2,AT25,AS26+AT25)</f>
        <v>984</v>
      </c>
      <c r="AU26" s="16">
        <f t="shared" ref="AU26" si="79">IF(WEEKDAY(AU$3)=2,AU25,AT26+AU25)</f>
        <v>1123</v>
      </c>
      <c r="AV26" s="16">
        <f t="shared" ref="AV26" si="80">IF(WEEKDAY(AV$3)=2,AV25,AU26+AV25)</f>
        <v>163</v>
      </c>
      <c r="AW26" s="16">
        <f t="shared" ref="AW26" si="81">IF(WEEKDAY(AW$3)=2,AW25,AV26+AW25)</f>
        <v>322</v>
      </c>
      <c r="AX26" s="16">
        <f t="shared" ref="AX26" si="82">IF(WEEKDAY(AX$3)=2,AX25,AW26+AX25)</f>
        <v>471</v>
      </c>
      <c r="AY26" s="16">
        <f t="shared" ref="AY26" si="83">IF(WEEKDAY(AY$3)=2,AY25,AX26+AY25)</f>
        <v>647</v>
      </c>
      <c r="AZ26" s="16">
        <f t="shared" ref="AZ26" si="84">IF(WEEKDAY(AZ$3)=2,AZ25,AY26+AZ25)</f>
        <v>776</v>
      </c>
      <c r="BA26" s="16">
        <f t="shared" ref="BA26" si="85">IF(WEEKDAY(BA$3)=2,BA25,AZ26+BA25)</f>
        <v>951</v>
      </c>
      <c r="BB26" s="16">
        <f t="shared" ref="BB26" si="86">IF(WEEKDAY(BB$3)=2,BB25,BA26+BB25)</f>
        <v>1127</v>
      </c>
      <c r="BC26" s="16">
        <f t="shared" ref="BC26" si="87">IF(WEEKDAY(BC$3)=2,BC25,BB26+BC25)</f>
        <v>188</v>
      </c>
      <c r="BD26" s="16">
        <f t="shared" ref="BD26" si="88">IF(WEEKDAY(BD$3)=2,BD25,BC26+BD25)</f>
        <v>342</v>
      </c>
      <c r="BE26" s="16">
        <f t="shared" ref="BE26" si="89">IF(WEEKDAY(BE$3)=2,BE25,BD26+BE25)</f>
        <v>515</v>
      </c>
      <c r="BF26" s="16">
        <f t="shared" ref="BF26" si="90">IF(WEEKDAY(BF$3)=2,BF25,BE26+BF25)</f>
        <v>695</v>
      </c>
      <c r="BG26" s="16">
        <f t="shared" ref="BG26" si="91">IF(WEEKDAY(BG$3)=2,BG25,BF26+BG25)</f>
        <v>839</v>
      </c>
      <c r="BH26" s="16">
        <f t="shared" ref="BH26" si="92">IF(WEEKDAY(BH$3)=2,BH25,BG26+BH25)</f>
        <v>1026</v>
      </c>
      <c r="BI26" s="16">
        <f t="shared" ref="BI26" si="93">IF(WEEKDAY(BI$3)=2,BI25,BH26+BI25)</f>
        <v>1197</v>
      </c>
      <c r="BJ26" s="16">
        <f t="shared" ref="BJ26" si="94">IF(WEEKDAY(BJ$3)=2,BJ25,BI26+BJ25)</f>
        <v>147</v>
      </c>
      <c r="BK26" s="16">
        <f t="shared" ref="BK26" si="95">IF(WEEKDAY(BK$3)=2,BK25,BJ26+BK25)</f>
        <v>277</v>
      </c>
      <c r="BL26" s="16">
        <f t="shared" ref="BL26" si="96">IF(WEEKDAY(BL$3)=2,BL25,BK26+BL25)</f>
        <v>452</v>
      </c>
      <c r="BM26" s="16">
        <f t="shared" ref="BM26" si="97">IF(WEEKDAY(BM$3)=2,BM25,BL26+BM25)</f>
        <v>604</v>
      </c>
      <c r="BN26" s="16">
        <f t="shared" ref="BN26" si="98">IF(WEEKDAY(BN$3)=2,BN25,BM26+BN25)</f>
        <v>759</v>
      </c>
      <c r="BO26" s="16">
        <f t="shared" ref="BO26" si="99">IF(WEEKDAY(BO$3)=2,BO25,BN26+BO25)</f>
        <v>899</v>
      </c>
      <c r="BP26" s="16">
        <f t="shared" ref="BP26" si="100">IF(WEEKDAY(BP$3)=2,BP25,BO26+BP25)</f>
        <v>1024</v>
      </c>
      <c r="BQ26" s="16">
        <f t="shared" ref="BQ26" si="101">IF(WEEKDAY(BQ$3)=2,BQ25,BP26+BQ25)</f>
        <v>135</v>
      </c>
      <c r="BR26" s="16">
        <f t="shared" ref="BR26" si="102">IF(WEEKDAY(BR$3)=2,BR25,BQ26+BR25)</f>
        <v>319</v>
      </c>
      <c r="BS26" s="16">
        <f t="shared" ref="BS26" si="103">IF(WEEKDAY(BS$3)=2,BS25,BR26+BS25)</f>
        <v>448</v>
      </c>
      <c r="BT26" s="16">
        <f t="shared" ref="BT26" si="104">IF(WEEKDAY(BT$3)=2,BT25,BS26+BT25)</f>
        <v>594</v>
      </c>
      <c r="BU26" s="16">
        <f t="shared" ref="BU26" si="105">IF(WEEKDAY(BU$3)=2,BU25,BT26+BU25)</f>
        <v>777</v>
      </c>
      <c r="BV26" s="16">
        <f t="shared" ref="BV26" si="106">IF(WEEKDAY(BV$3)=2,BV25,BU26+BV25)</f>
        <v>924</v>
      </c>
      <c r="BW26" s="16">
        <f t="shared" ref="BW26" si="107">IF(WEEKDAY(BW$3)=2,BW25,BV26+BW25)</f>
        <v>1053</v>
      </c>
      <c r="BX26" s="16">
        <f t="shared" ref="BX26" si="108">IF(WEEKDAY(BX$3)=2,BX25,BW26+BX25)</f>
        <v>184</v>
      </c>
      <c r="BY26" s="16">
        <f t="shared" ref="BY26" si="109">IF(WEEKDAY(BY$3)=2,BY25,BX26+BY25)</f>
        <v>361</v>
      </c>
      <c r="BZ26" s="16">
        <f t="shared" ref="BZ26" si="110">IF(WEEKDAY(BZ$3)=2,BZ25,BY26+BZ25)</f>
        <v>548</v>
      </c>
      <c r="CA26" s="16">
        <f t="shared" ref="CA26" si="111">IF(WEEKDAY(CA$3)=2,CA25,BZ26+CA25)</f>
        <v>718</v>
      </c>
      <c r="CB26" s="16">
        <f t="shared" ref="CB26" si="112">IF(WEEKDAY(CB$3)=2,CB25,CA26+CB25)</f>
        <v>877</v>
      </c>
      <c r="CC26" s="16">
        <f t="shared" ref="CC26" si="113">IF(WEEKDAY(CC$3)=2,CC25,CB26+CC25)</f>
        <v>1063</v>
      </c>
      <c r="CD26" s="16">
        <f t="shared" ref="CD26" si="114">IF(WEEKDAY(CD$3)=2,CD25,CC26+CD25)</f>
        <v>1219</v>
      </c>
      <c r="CE26" s="16">
        <f t="shared" ref="CE26" si="115">IF(WEEKDAY(CE$3)=2,CE25,CD26+CE25)</f>
        <v>127</v>
      </c>
      <c r="CF26" s="16">
        <f t="shared" ref="CF26" si="116">IF(WEEKDAY(CF$3)=2,CF25,CE26+CF25)</f>
        <v>278</v>
      </c>
      <c r="CG26" s="16">
        <f t="shared" ref="CG26" si="117">IF(WEEKDAY(CG$3)=2,CG25,CF26+CG25)</f>
        <v>442</v>
      </c>
      <c r="CH26" s="16">
        <f t="shared" ref="CH26" si="118">IF(WEEKDAY(CH$3)=2,CH25,CG26+CH25)</f>
        <v>610</v>
      </c>
      <c r="CI26" s="16">
        <f t="shared" ref="CI26" si="119">IF(WEEKDAY(CI$3)=2,CI25,CH26+CI25)</f>
        <v>765</v>
      </c>
      <c r="CJ26" s="16">
        <f t="shared" ref="CJ26" si="120">IF(WEEKDAY(CJ$3)=2,CJ25,CI26+CJ25)</f>
        <v>894</v>
      </c>
      <c r="CK26" s="16">
        <f t="shared" ref="CK26" si="121">IF(WEEKDAY(CK$3)=2,CK25,CJ26+CK25)</f>
        <v>1055</v>
      </c>
      <c r="CL26" s="16">
        <f t="shared" ref="CL26" si="122">IF(WEEKDAY(CL$3)=2,CL25,CK26+CL25)</f>
        <v>182</v>
      </c>
      <c r="CM26" s="16">
        <f t="shared" ref="CM26" si="123">IF(WEEKDAY(CM$3)=2,CM25,CL26+CM25)</f>
        <v>334</v>
      </c>
      <c r="CN26" s="16">
        <f t="shared" ref="CN26" si="124">IF(WEEKDAY(CN$3)=2,CN25,CM26+CN25)</f>
        <v>503</v>
      </c>
      <c r="CO26" s="16">
        <f t="shared" ref="CO26" si="125">IF(WEEKDAY(CO$3)=2,CO25,CN26+CO25)</f>
        <v>676</v>
      </c>
      <c r="CP26" s="16">
        <f t="shared" ref="CP26" si="126">IF(WEEKDAY(CP$3)=2,CP25,CO26+CP25)</f>
        <v>849</v>
      </c>
      <c r="CQ26" s="16">
        <f t="shared" ref="CQ26" si="127">IF(WEEKDAY(CQ$3)=2,CQ25,CP26+CQ25)</f>
        <v>1023</v>
      </c>
      <c r="CR26" s="16">
        <f t="shared" ref="CR26" si="128">IF(WEEKDAY(CR$3)=2,CR25,CQ26+CR25)</f>
        <v>1209</v>
      </c>
      <c r="CS26" s="16">
        <f t="shared" ref="CS26" si="129">IF(WEEKDAY(CS$3)=2,CS25,CR26+CS25)</f>
        <v>154</v>
      </c>
      <c r="CT26" s="16">
        <f t="shared" ref="CT26" si="130">IF(WEEKDAY(CT$3)=2,CT25,CS26+CT25)</f>
        <v>287</v>
      </c>
      <c r="CU26" s="16">
        <f t="shared" ref="CU26" si="131">IF(WEEKDAY(CU$3)=2,CU25,CT26+CU25)</f>
        <v>471</v>
      </c>
      <c r="CV26" s="16">
        <f t="shared" ref="CV26" si="132">IF(WEEKDAY(CV$3)=2,CV25,CU26+CV25)</f>
        <v>641</v>
      </c>
      <c r="CW26" s="16">
        <f t="shared" ref="CW26" si="133">IF(WEEKDAY(CW$3)=2,CW25,CV26+CW25)</f>
        <v>790</v>
      </c>
      <c r="CX26" s="16">
        <f t="shared" ref="CX26" si="134">IF(WEEKDAY(CX$3)=2,CX25,CW26+CX25)</f>
        <v>948</v>
      </c>
      <c r="CY26" s="16">
        <f t="shared" ref="CY26" si="135">IF(WEEKDAY(CY$3)=2,CY25,CX26+CY25)</f>
        <v>1124</v>
      </c>
      <c r="CZ26" s="16">
        <f t="shared" ref="CZ26" si="136">IF(WEEKDAY(CZ$3)=2,CZ25,CY26+CZ25)</f>
        <v>142</v>
      </c>
      <c r="DA26" s="16">
        <f t="shared" ref="DA26" si="137">IF(WEEKDAY(DA$3)=2,DA25,CZ26+DA25)</f>
        <v>267</v>
      </c>
      <c r="DB26" s="16">
        <f t="shared" ref="DB26" si="138">IF(WEEKDAY(DB$3)=2,DB25,DA26+DB25)</f>
        <v>427</v>
      </c>
      <c r="DC26" s="16">
        <f t="shared" ref="DC26" si="139">IF(WEEKDAY(DC$3)=2,DC25,DB26+DC25)</f>
        <v>610</v>
      </c>
      <c r="DD26" s="16">
        <f t="shared" ref="DD26" si="140">IF(WEEKDAY(DD$3)=2,DD25,DC26+DD25)</f>
        <v>749</v>
      </c>
      <c r="DE26" s="16">
        <f t="shared" ref="DE26" si="141">IF(WEEKDAY(DE$3)=2,DE25,DD26+DE25)</f>
        <v>919</v>
      </c>
      <c r="DF26" s="16">
        <f t="shared" ref="DF26" si="142">IF(WEEKDAY(DF$3)=2,DF25,DE26+DF25)</f>
        <v>1069</v>
      </c>
      <c r="DG26" s="16">
        <f t="shared" ref="DG26" si="143">IF(WEEKDAY(DG$3)=2,DG25,DF26+DG25)</f>
        <v>181</v>
      </c>
      <c r="DH26" s="16">
        <f t="shared" ref="DH26" si="144">IF(WEEKDAY(DH$3)=2,DH25,DG26+DH25)</f>
        <v>338</v>
      </c>
      <c r="DI26" s="16">
        <f t="shared" ref="DI26" si="145">IF(WEEKDAY(DI$3)=2,DI25,DH26+DI25)</f>
        <v>485</v>
      </c>
      <c r="DJ26" s="16">
        <f t="shared" ref="DJ26" si="146">IF(WEEKDAY(DJ$3)=2,DJ25,DI26+DJ25)</f>
        <v>628</v>
      </c>
      <c r="DK26" s="16">
        <f t="shared" ref="DK26" si="147">IF(WEEKDAY(DK$3)=2,DK25,DJ26+DK25)</f>
        <v>796</v>
      </c>
      <c r="DL26" s="16">
        <f t="shared" ref="DL26" si="148">IF(WEEKDAY(DL$3)=2,DL25,DK26+DL25)</f>
        <v>934</v>
      </c>
      <c r="DM26" s="16">
        <f t="shared" ref="DM26" si="149">IF(WEEKDAY(DM$3)=2,DM25,DL26+DM25)</f>
        <v>1076</v>
      </c>
      <c r="DN26" s="16">
        <f t="shared" ref="DN26" si="150">IF(WEEKDAY(DN$3)=2,DN25,DM26+DN25)</f>
        <v>159</v>
      </c>
      <c r="DO26" s="16">
        <f t="shared" ref="DO26" si="151">IF(WEEKDAY(DO$3)=2,DO25,DN26+DO25)</f>
        <v>320</v>
      </c>
      <c r="DP26" s="16">
        <f t="shared" ref="DP26" si="152">IF(WEEKDAY(DP$3)=2,DP25,DO26+DP25)</f>
        <v>450</v>
      </c>
      <c r="DQ26" s="16">
        <f t="shared" ref="DQ26" si="153">IF(WEEKDAY(DQ$3)=2,DQ25,DP26+DQ25)</f>
        <v>593</v>
      </c>
      <c r="DR26" s="16">
        <f t="shared" ref="DR26" si="154">IF(WEEKDAY(DR$3)=2,DR25,DQ26+DR25)</f>
        <v>736</v>
      </c>
      <c r="DS26" s="16">
        <f t="shared" ref="DS26" si="155">IF(WEEKDAY(DS$3)=2,DS25,DR26+DS25)</f>
        <v>886</v>
      </c>
      <c r="DT26" s="16">
        <f t="shared" ref="DT26" si="156">IF(WEEKDAY(DT$3)=2,DT25,DS26+DT25)</f>
        <v>1043</v>
      </c>
      <c r="DU26" s="16">
        <f t="shared" ref="DU26" si="157">IF(WEEKDAY(DU$3)=2,DU25,DT26+DU25)</f>
        <v>134</v>
      </c>
      <c r="DV26" s="16">
        <f t="shared" ref="DV26" si="158">IF(WEEKDAY(DV$3)=2,DV25,DU26+DV25)</f>
        <v>287</v>
      </c>
      <c r="DW26" s="16">
        <f t="shared" ref="DW26" si="159">IF(WEEKDAY(DW$3)=2,DW25,DV26+DW25)</f>
        <v>447</v>
      </c>
      <c r="DX26" s="16">
        <f t="shared" ref="DX26" si="160">IF(WEEKDAY(DX$3)=2,DX25,DW26+DX25)</f>
        <v>623</v>
      </c>
      <c r="DY26" s="16">
        <f t="shared" ref="DY26" si="161">IF(WEEKDAY(DY$3)=2,DY25,DX26+DY25)</f>
        <v>760</v>
      </c>
      <c r="DZ26" s="16">
        <f t="shared" ref="DZ26" si="162">IF(WEEKDAY(DZ$3)=2,DZ25,DY26+DZ25)</f>
        <v>944</v>
      </c>
      <c r="EA26" s="16">
        <f t="shared" ref="EA26" si="163">IF(WEEKDAY(EA$3)=2,EA25,DZ26+EA25)</f>
        <v>1070</v>
      </c>
      <c r="EB26" s="16">
        <f t="shared" ref="EB26" si="164">IF(WEEKDAY(EB$3)=2,EB25,EA26+EB25)</f>
        <v>132</v>
      </c>
      <c r="EC26" s="16">
        <f t="shared" ref="EC26" si="165">IF(WEEKDAY(EC$3)=2,EC25,EB26+EC25)</f>
        <v>277</v>
      </c>
      <c r="ED26" s="16">
        <f t="shared" ref="ED26" si="166">IF(WEEKDAY(ED$3)=2,ED25,EC26+ED25)</f>
        <v>443</v>
      </c>
      <c r="EE26" s="16">
        <f t="shared" ref="EE26" si="167">IF(WEEKDAY(EE$3)=2,EE25,ED26+EE25)</f>
        <v>616</v>
      </c>
      <c r="EF26" s="16">
        <f t="shared" ref="EF26" si="168">IF(WEEKDAY(EF$3)=2,EF25,EE26+EF25)</f>
        <v>763</v>
      </c>
      <c r="EG26" s="16">
        <f t="shared" ref="EG26" si="169">IF(WEEKDAY(EG$3)=2,EG25,EF26+EG25)</f>
        <v>921</v>
      </c>
      <c r="EH26" s="16">
        <f t="shared" ref="EH26" si="170">IF(WEEKDAY(EH$3)=2,EH25,EG26+EH25)</f>
        <v>1088</v>
      </c>
      <c r="EI26" s="16">
        <f t="shared" ref="EI26" si="171">IF(WEEKDAY(EI$3)=2,EI25,EH26+EI25)</f>
        <v>178</v>
      </c>
      <c r="EJ26" s="16">
        <f t="shared" ref="EJ26" si="172">IF(WEEKDAY(EJ$3)=2,EJ25,EI26+EJ25)</f>
        <v>329</v>
      </c>
      <c r="EK26" s="16">
        <f t="shared" ref="EK26" si="173">IF(WEEKDAY(EK$3)=2,EK25,EJ26+EK25)</f>
        <v>480</v>
      </c>
      <c r="EL26" s="16">
        <f t="shared" ref="EL26" si="174">IF(WEEKDAY(EL$3)=2,EL25,EK26+EL25)</f>
        <v>618</v>
      </c>
      <c r="EM26" s="16">
        <f t="shared" ref="EM26" si="175">IF(WEEKDAY(EM$3)=2,EM25,EL26+EM25)</f>
        <v>761</v>
      </c>
      <c r="EN26" s="16">
        <f t="shared" ref="EN26" si="176">IF(WEEKDAY(EN$3)=2,EN25,EM26+EN25)</f>
        <v>919</v>
      </c>
      <c r="EO26" s="16">
        <f t="shared" ref="EO26" si="177">IF(WEEKDAY(EO$3)=2,EO25,EN26+EO25)</f>
        <v>1064</v>
      </c>
      <c r="EP26" s="16">
        <f t="shared" ref="EP26" si="178">IF(WEEKDAY(EP$3)=2,EP25,EO26+EP25)</f>
        <v>146</v>
      </c>
      <c r="EQ26" s="16">
        <f t="shared" ref="EQ26" si="179">IF(WEEKDAY(EQ$3)=2,EQ25,EP26+EQ25)</f>
        <v>315</v>
      </c>
      <c r="ER26" s="16">
        <f t="shared" ref="ER26" si="180">IF(WEEKDAY(ER$3)=2,ER25,EQ26+ER25)</f>
        <v>444</v>
      </c>
      <c r="ES26" s="16">
        <f t="shared" ref="ES26" si="181">IF(WEEKDAY(ES$3)=2,ES25,ER26+ES25)</f>
        <v>601</v>
      </c>
      <c r="ET26" s="16">
        <f t="shared" ref="ET26" si="182">IF(WEEKDAY(ET$3)=2,ET25,ES26+ET25)</f>
        <v>737</v>
      </c>
      <c r="EU26" s="16">
        <f t="shared" ref="EU26" si="183">IF(WEEKDAY(EU$3)=2,EU25,ET26+EU25)</f>
        <v>897</v>
      </c>
      <c r="EV26" s="16">
        <f t="shared" ref="EV26" si="184">IF(WEEKDAY(EV$3)=2,EV25,EU26+EV25)</f>
        <v>1049</v>
      </c>
      <c r="EW26" s="16">
        <f t="shared" ref="EW26" si="185">IF(WEEKDAY(EW$3)=2,EW25,EV26+EW25)</f>
        <v>125</v>
      </c>
      <c r="EX26" s="16">
        <f t="shared" ref="EX26" si="186">IF(WEEKDAY(EX$3)=2,EX25,EW26+EX25)</f>
        <v>255</v>
      </c>
      <c r="EY26" s="16">
        <f t="shared" ref="EY26" si="187">IF(WEEKDAY(EY$3)=2,EY25,EX26+EY25)</f>
        <v>386</v>
      </c>
      <c r="EZ26" s="16">
        <f t="shared" ref="EZ26" si="188">IF(WEEKDAY(EZ$3)=2,EZ25,EY26+EZ25)</f>
        <v>532</v>
      </c>
      <c r="FA26" s="16">
        <f t="shared" ref="FA26" si="189">IF(WEEKDAY(FA$3)=2,FA25,EZ26+FA25)</f>
        <v>662</v>
      </c>
      <c r="FB26" s="16">
        <f t="shared" ref="FB26" si="190">IF(WEEKDAY(FB$3)=2,FB25,FA26+FB25)</f>
        <v>793</v>
      </c>
      <c r="FC26" s="16">
        <f t="shared" ref="FC26" si="191">IF(WEEKDAY(FC$3)=2,FC25,FB26+FC25)</f>
        <v>918</v>
      </c>
      <c r="FD26" s="16">
        <f t="shared" ref="FD26" si="192">IF(WEEKDAY(FD$3)=2,FD25,FC26+FD25)</f>
        <v>126</v>
      </c>
      <c r="FE26" s="16">
        <f t="shared" ref="FE26" si="193">IF(WEEKDAY(FE$3)=2,FE25,FD26+FE25)</f>
        <v>273</v>
      </c>
      <c r="FF26" s="16">
        <f t="shared" ref="FF26" si="194">IF(WEEKDAY(FF$3)=2,FF25,FE26+FF25)</f>
        <v>407</v>
      </c>
      <c r="FG26" s="16">
        <f t="shared" ref="FG26" si="195">IF(WEEKDAY(FG$3)=2,FG25,FF26+FG25)</f>
        <v>585</v>
      </c>
      <c r="FH26" s="16">
        <f t="shared" ref="FH26" si="196">IF(WEEKDAY(FH$3)=2,FH25,FG26+FH25)</f>
        <v>769</v>
      </c>
      <c r="FI26" s="16">
        <f t="shared" ref="FI26" si="197">IF(WEEKDAY(FI$3)=2,FI25,FH26+FI25)</f>
        <v>930</v>
      </c>
      <c r="FJ26" s="16">
        <f t="shared" ref="FJ26" si="198">IF(WEEKDAY(FJ$3)=2,FJ25,FI26+FJ25)</f>
        <v>1080</v>
      </c>
      <c r="FK26" s="16">
        <f t="shared" ref="FK26" si="199">IF(WEEKDAY(FK$3)=2,FK25,FJ26+FK25)</f>
        <v>128</v>
      </c>
      <c r="FL26" s="16">
        <f t="shared" ref="FL26" si="200">IF(WEEKDAY(FL$3)=2,FL25,FK26+FL25)</f>
        <v>310</v>
      </c>
      <c r="FM26" s="16">
        <f t="shared" ref="FM26" si="201">IF(WEEKDAY(FM$3)=2,FM25,FL26+FM25)</f>
        <v>455</v>
      </c>
      <c r="FN26" s="16">
        <f t="shared" ref="FN26" si="202">IF(WEEKDAY(FN$3)=2,FN25,FM26+FN25)</f>
        <v>604</v>
      </c>
      <c r="FO26" s="16">
        <f t="shared" ref="FO26" si="203">IF(WEEKDAY(FO$3)=2,FO25,FN26+FO25)</f>
        <v>729</v>
      </c>
      <c r="FP26" s="16">
        <f t="shared" ref="FP26" si="204">IF(WEEKDAY(FP$3)=2,FP25,FO26+FP25)</f>
        <v>913</v>
      </c>
      <c r="FQ26" s="16">
        <f t="shared" ref="FQ26" si="205">IF(WEEKDAY(FQ$3)=2,FQ25,FP26+FQ25)</f>
        <v>1098</v>
      </c>
      <c r="FR26" s="16">
        <f t="shared" ref="FR26" si="206">IF(WEEKDAY(FR$3)=2,FR25,FQ26+FR25)</f>
        <v>153</v>
      </c>
      <c r="FS26" s="16">
        <f t="shared" ref="FS26" si="207">IF(WEEKDAY(FS$3)=2,FS25,FR26+FS25)</f>
        <v>289</v>
      </c>
      <c r="FT26" s="16">
        <f t="shared" ref="FT26" si="208">IF(WEEKDAY(FT$3)=2,FT25,FS26+FT25)</f>
        <v>450</v>
      </c>
      <c r="FU26" s="16">
        <f t="shared" ref="FU26" si="209">IF(WEEKDAY(FU$3)=2,FU25,FT26+FU25)</f>
        <v>597</v>
      </c>
      <c r="FV26" s="16">
        <f t="shared" ref="FV26" si="210">IF(WEEKDAY(FV$3)=2,FV25,FU26+FV25)</f>
        <v>726</v>
      </c>
      <c r="FW26" s="16">
        <f t="shared" ref="FW26" si="211">IF(WEEKDAY(FW$3)=2,FW25,FV26+FW25)</f>
        <v>873</v>
      </c>
      <c r="FX26" s="16">
        <f t="shared" ref="FX26" si="212">IF(WEEKDAY(FX$3)=2,FX25,FW26+FX25)</f>
        <v>1012</v>
      </c>
      <c r="FY26" s="16">
        <f t="shared" ref="FY26" si="213">IF(WEEKDAY(FY$3)=2,FY25,FX26+FY25)</f>
        <v>137</v>
      </c>
      <c r="FZ26" s="16">
        <f t="shared" ref="FZ26" si="214">IF(WEEKDAY(FZ$3)=2,FZ25,FY26+FZ25)</f>
        <v>325</v>
      </c>
      <c r="GA26" s="16">
        <f t="shared" ref="GA26" si="215">IF(WEEKDAY(GA$3)=2,GA25,FZ26+GA25)</f>
        <v>469</v>
      </c>
      <c r="GB26" s="16">
        <f t="shared" ref="GB26" si="216">IF(WEEKDAY(GB$3)=2,GB25,GA26+GB25)</f>
        <v>609</v>
      </c>
      <c r="GC26" s="16">
        <f t="shared" ref="GC26" si="217">IF(WEEKDAY(GC$3)=2,GC25,GB26+GC25)</f>
        <v>770</v>
      </c>
      <c r="GD26" s="16">
        <f t="shared" ref="GD26" si="218">IF(WEEKDAY(GD$3)=2,GD25,GC26+GD25)</f>
        <v>928</v>
      </c>
      <c r="GE26" s="16">
        <f t="shared" ref="GE26" si="219">IF(WEEKDAY(GE$3)=2,GE25,GD26+GE25)</f>
        <v>1096</v>
      </c>
      <c r="GF26" s="16">
        <f t="shared" ref="GF26" si="220">IF(WEEKDAY(GF$3)=2,GF25,GE26+GF25)</f>
        <v>170</v>
      </c>
      <c r="GG26" s="16">
        <f t="shared" ref="GG26" si="221">IF(WEEKDAY(GG$3)=2,GG25,GF26+GG25)</f>
        <v>334</v>
      </c>
      <c r="GH26" s="16">
        <f t="shared" ref="GH26" si="222">IF(WEEKDAY(GH$3)=2,GH25,GG26+GH25)</f>
        <v>469</v>
      </c>
      <c r="GI26" s="16">
        <f t="shared" ref="GI26" si="223">IF(WEEKDAY(GI$3)=2,GI25,GH26+GI25)</f>
        <v>633</v>
      </c>
      <c r="GJ26" s="16">
        <f t="shared" ref="GJ26" si="224">IF(WEEKDAY(GJ$3)=2,GJ25,GI26+GJ25)</f>
        <v>821</v>
      </c>
      <c r="GK26" s="16">
        <f t="shared" ref="GK26" si="225">IF(WEEKDAY(GK$3)=2,GK25,GJ26+GK25)</f>
        <v>948</v>
      </c>
      <c r="GL26" s="16">
        <f t="shared" ref="GL26" si="226">IF(WEEKDAY(GL$3)=2,GL25,GK26+GL25)</f>
        <v>1082</v>
      </c>
      <c r="GM26" s="16">
        <f t="shared" ref="GM26" si="227">IF(WEEKDAY(GM$3)=2,GM25,GL26+GM25)</f>
        <v>174</v>
      </c>
      <c r="GN26" s="16">
        <f t="shared" ref="GN26" si="228">IF(WEEKDAY(GN$3)=2,GN25,GM26+GN25)</f>
        <v>326</v>
      </c>
      <c r="GO26" s="16">
        <f t="shared" ref="GO26" si="229">IF(WEEKDAY(GO$3)=2,GO25,GN26+GO25)</f>
        <v>483</v>
      </c>
      <c r="GP26" s="16">
        <f t="shared" ref="GP26" si="230">IF(WEEKDAY(GP$3)=2,GP25,GO26+GP25)</f>
        <v>649</v>
      </c>
      <c r="GQ26" s="16">
        <f t="shared" ref="GQ26" si="231">IF(WEEKDAY(GQ$3)=2,GQ25,GP26+GQ25)</f>
        <v>786</v>
      </c>
      <c r="GR26" s="16">
        <f t="shared" ref="GR26" si="232">IF(WEEKDAY(GR$3)=2,GR25,GQ26+GR25)</f>
        <v>920</v>
      </c>
      <c r="GS26" s="16">
        <f t="shared" ref="GS26" si="233">IF(WEEKDAY(GS$3)=2,GS25,GR26+GS25)</f>
        <v>1080</v>
      </c>
      <c r="GT26" s="16">
        <f t="shared" ref="GT26" si="234">IF(WEEKDAY(GT$3)=2,GT25,GS26+GT25)</f>
        <v>180</v>
      </c>
      <c r="GU26" s="16">
        <f t="shared" ref="GU26" si="235">IF(WEEKDAY(GU$3)=2,GU25,GT26+GU25)</f>
        <v>342</v>
      </c>
      <c r="GV26" s="16">
        <f t="shared" ref="GV26" si="236">IF(WEEKDAY(GV$3)=2,GV25,GU26+GV25)</f>
        <v>483</v>
      </c>
      <c r="GW26" s="16">
        <f t="shared" ref="GW26" si="237">IF(WEEKDAY(GW$3)=2,GW25,GV26+GW25)</f>
        <v>611</v>
      </c>
      <c r="GX26" s="16">
        <f t="shared" ref="GX26" si="238">IF(WEEKDAY(GX$3)=2,GX25,GW26+GX25)</f>
        <v>744</v>
      </c>
      <c r="GY26" s="16">
        <f t="shared" ref="GY26" si="239">IF(WEEKDAY(GY$3)=2,GY25,GX26+GY25)</f>
        <v>922</v>
      </c>
      <c r="GZ26" s="16">
        <f t="shared" ref="GZ26" si="240">IF(WEEKDAY(GZ$3)=2,GZ25,GY26+GZ25)</f>
        <v>1097</v>
      </c>
      <c r="HA26" s="16">
        <f t="shared" ref="HA26" si="241">IF(WEEKDAY(HA$3)=2,HA25,GZ26+HA25)</f>
        <v>166</v>
      </c>
      <c r="HB26" s="16">
        <f t="shared" ref="HB26" si="242">IF(WEEKDAY(HB$3)=2,HB25,HA26+HB25)</f>
        <v>331</v>
      </c>
      <c r="HC26" s="16">
        <f t="shared" ref="HC26" si="243">IF(WEEKDAY(HC$3)=2,HC25,HB26+HC25)</f>
        <v>514</v>
      </c>
      <c r="HD26" s="16">
        <f t="shared" ref="HD26" si="244">IF(WEEKDAY(HD$3)=2,HD25,HC26+HD25)</f>
        <v>645</v>
      </c>
      <c r="HE26" s="16">
        <f t="shared" ref="HE26" si="245">IF(WEEKDAY(HE$3)=2,HE25,HD26+HE25)</f>
        <v>817</v>
      </c>
      <c r="HF26" s="16">
        <f t="shared" ref="HF26" si="246">IF(WEEKDAY(HF$3)=2,HF25,HE26+HF25)</f>
        <v>970</v>
      </c>
      <c r="HG26" s="16">
        <f t="shared" ref="HG26" si="247">IF(WEEKDAY(HG$3)=2,HG25,HF26+HG25)</f>
        <v>1134</v>
      </c>
      <c r="HH26" s="16">
        <f t="shared" ref="HH26" si="248">IF(WEEKDAY(HH$3)=2,HH25,HG26+HH25)</f>
        <v>137</v>
      </c>
      <c r="HI26" s="16">
        <f t="shared" ref="HI26" si="249">IF(WEEKDAY(HI$3)=2,HI25,HH26+HI25)</f>
        <v>278</v>
      </c>
      <c r="HJ26" s="16">
        <f t="shared" ref="HJ26" si="250">IF(WEEKDAY(HJ$3)=2,HJ25,HI26+HJ25)</f>
        <v>444</v>
      </c>
      <c r="HK26" s="16">
        <f t="shared" ref="HK26" si="251">IF(WEEKDAY(HK$3)=2,HK25,HJ26+HK25)</f>
        <v>595</v>
      </c>
      <c r="HL26" s="16">
        <f t="shared" ref="HL26" si="252">IF(WEEKDAY(HL$3)=2,HL25,HK26+HL25)</f>
        <v>759</v>
      </c>
      <c r="HM26" s="16">
        <f t="shared" ref="HM26" si="253">IF(WEEKDAY(HM$3)=2,HM25,HL26+HM25)</f>
        <v>899</v>
      </c>
      <c r="HN26" s="16">
        <f t="shared" ref="HN26" si="254">IF(WEEKDAY(HN$3)=2,HN25,HM26+HN25)</f>
        <v>1054</v>
      </c>
      <c r="HO26" s="16">
        <f t="shared" ref="HO26" si="255">IF(WEEKDAY(HO$3)=2,HO25,HN26+HO25)</f>
        <v>168</v>
      </c>
      <c r="HP26" s="16">
        <f t="shared" ref="HP26" si="256">IF(WEEKDAY(HP$3)=2,HP25,HO26+HP25)</f>
        <v>323</v>
      </c>
      <c r="HQ26" s="16">
        <f t="shared" ref="HQ26" si="257">IF(WEEKDAY(HQ$3)=2,HQ25,HP26+HQ25)</f>
        <v>449</v>
      </c>
      <c r="HR26" s="16">
        <f t="shared" ref="HR26" si="258">IF(WEEKDAY(HR$3)=2,HR25,HQ26+HR25)</f>
        <v>601</v>
      </c>
      <c r="HS26" s="16">
        <f t="shared" ref="HS26" si="259">IF(WEEKDAY(HS$3)=2,HS25,HR26+HS25)</f>
        <v>758</v>
      </c>
      <c r="HT26" s="16">
        <f t="shared" ref="HT26" si="260">IF(WEEKDAY(HT$3)=2,HT25,HS26+HT25)</f>
        <v>889</v>
      </c>
      <c r="HU26" s="16">
        <f t="shared" ref="HU26" si="261">IF(WEEKDAY(HU$3)=2,HU25,HT26+HU25)</f>
        <v>1028</v>
      </c>
      <c r="HV26" s="16">
        <f t="shared" ref="HV26" si="262">IF(WEEKDAY(HV$3)=2,HV25,HU26+HV25)</f>
        <v>141</v>
      </c>
      <c r="HW26" s="16">
        <f t="shared" ref="HW26" si="263">IF(WEEKDAY(HW$3)=2,HW25,HV26+HW25)</f>
        <v>315</v>
      </c>
      <c r="HX26" s="16">
        <f t="shared" ref="HX26" si="264">IF(WEEKDAY(HX$3)=2,HX25,HW26+HX25)</f>
        <v>458</v>
      </c>
      <c r="HY26" s="16">
        <f t="shared" ref="HY26" si="265">IF(WEEKDAY(HY$3)=2,HY25,HX26+HY25)</f>
        <v>588</v>
      </c>
      <c r="HZ26" s="16">
        <f t="shared" ref="HZ26" si="266">IF(WEEKDAY(HZ$3)=2,HZ25,HY26+HZ25)</f>
        <v>715</v>
      </c>
      <c r="IA26" s="16">
        <f t="shared" ref="IA26" si="267">IF(WEEKDAY(IA$3)=2,IA25,HZ26+IA25)</f>
        <v>855</v>
      </c>
      <c r="IB26" s="16">
        <f t="shared" ref="IB26" si="268">IF(WEEKDAY(IB$3)=2,IB25,IA26+IB25)</f>
        <v>985</v>
      </c>
    </row>
    <row r="27" spans="1:237" s="17" customFormat="1" ht="15.75" x14ac:dyDescent="0.25">
      <c r="A27" s="1"/>
      <c r="B27" s="2324">
        <f t="shared" si="9"/>
        <v>25</v>
      </c>
      <c r="C27"/>
      <c r="D27" s="8" t="s">
        <v>439</v>
      </c>
      <c r="E27" s="18" t="s">
        <v>12</v>
      </c>
      <c r="F27" s="16">
        <f>+F26</f>
        <v>134</v>
      </c>
      <c r="G27" s="16">
        <f>IF(DAY(G$3)=1,G25,F27+G25)</f>
        <v>316</v>
      </c>
      <c r="H27" s="16">
        <f t="shared" ref="H27:BS27" si="269">IF(DAY(H$3)=1,H25,G27+H25)</f>
        <v>475</v>
      </c>
      <c r="I27" s="16">
        <f t="shared" si="269"/>
        <v>637</v>
      </c>
      <c r="J27" s="16">
        <f t="shared" si="269"/>
        <v>768</v>
      </c>
      <c r="K27" s="16">
        <f t="shared" si="269"/>
        <v>945</v>
      </c>
      <c r="L27" s="16">
        <f t="shared" si="269"/>
        <v>1132</v>
      </c>
      <c r="M27" s="16">
        <f t="shared" si="269"/>
        <v>1262</v>
      </c>
      <c r="N27" s="16">
        <f t="shared" si="269"/>
        <v>1387</v>
      </c>
      <c r="O27" s="16">
        <f t="shared" si="269"/>
        <v>1528</v>
      </c>
      <c r="P27" s="16">
        <f t="shared" si="269"/>
        <v>1673</v>
      </c>
      <c r="Q27" s="16">
        <f t="shared" si="269"/>
        <v>1799</v>
      </c>
      <c r="R27" s="16">
        <f t="shared" si="269"/>
        <v>1928</v>
      </c>
      <c r="S27" s="16">
        <f t="shared" si="269"/>
        <v>2098</v>
      </c>
      <c r="T27" s="16">
        <f t="shared" si="269"/>
        <v>2265</v>
      </c>
      <c r="U27" s="16">
        <f t="shared" si="269"/>
        <v>2434</v>
      </c>
      <c r="V27" s="16">
        <f t="shared" si="269"/>
        <v>2582</v>
      </c>
      <c r="W27" s="16">
        <f t="shared" si="269"/>
        <v>2752</v>
      </c>
      <c r="X27" s="16">
        <f t="shared" si="269"/>
        <v>2893</v>
      </c>
      <c r="Y27" s="16">
        <f t="shared" si="269"/>
        <v>3030</v>
      </c>
      <c r="Z27" s="16">
        <f t="shared" si="269"/>
        <v>158</v>
      </c>
      <c r="AA27" s="16">
        <f t="shared" si="269"/>
        <v>296</v>
      </c>
      <c r="AB27" s="16">
        <f t="shared" si="269"/>
        <v>484</v>
      </c>
      <c r="AC27" s="16">
        <f t="shared" si="269"/>
        <v>664</v>
      </c>
      <c r="AD27" s="16">
        <f t="shared" si="269"/>
        <v>846</v>
      </c>
      <c r="AE27" s="16">
        <f t="shared" si="269"/>
        <v>986</v>
      </c>
      <c r="AF27" s="16">
        <f t="shared" si="269"/>
        <v>1162</v>
      </c>
      <c r="AG27" s="16">
        <f t="shared" si="269"/>
        <v>1320</v>
      </c>
      <c r="AH27" s="16">
        <f t="shared" si="269"/>
        <v>1452</v>
      </c>
      <c r="AI27" s="16">
        <f t="shared" si="269"/>
        <v>1593</v>
      </c>
      <c r="AJ27" s="16">
        <f t="shared" si="269"/>
        <v>1719</v>
      </c>
      <c r="AK27" s="16">
        <f t="shared" si="269"/>
        <v>1877</v>
      </c>
      <c r="AL27" s="16">
        <f t="shared" si="269"/>
        <v>2027</v>
      </c>
      <c r="AM27" s="16">
        <f t="shared" si="269"/>
        <v>2158</v>
      </c>
      <c r="AN27" s="16">
        <f t="shared" si="269"/>
        <v>2338</v>
      </c>
      <c r="AO27" s="16">
        <f t="shared" si="269"/>
        <v>2503</v>
      </c>
      <c r="AP27" s="16">
        <f t="shared" si="269"/>
        <v>2660</v>
      </c>
      <c r="AQ27" s="16">
        <f t="shared" si="269"/>
        <v>2804</v>
      </c>
      <c r="AR27" s="16">
        <f t="shared" si="269"/>
        <v>2992</v>
      </c>
      <c r="AS27" s="16">
        <f t="shared" si="269"/>
        <v>3145</v>
      </c>
      <c r="AT27" s="16">
        <f t="shared" si="269"/>
        <v>3322</v>
      </c>
      <c r="AU27" s="16">
        <f t="shared" si="269"/>
        <v>3461</v>
      </c>
      <c r="AV27" s="16">
        <f t="shared" si="269"/>
        <v>3624</v>
      </c>
      <c r="AW27" s="16">
        <f t="shared" si="269"/>
        <v>3783</v>
      </c>
      <c r="AX27" s="16">
        <f t="shared" si="269"/>
        <v>3932</v>
      </c>
      <c r="AY27" s="16">
        <f t="shared" si="269"/>
        <v>4108</v>
      </c>
      <c r="AZ27" s="16">
        <f t="shared" si="269"/>
        <v>4237</v>
      </c>
      <c r="BA27" s="16">
        <f t="shared" si="269"/>
        <v>4412</v>
      </c>
      <c r="BB27" s="16">
        <f t="shared" si="269"/>
        <v>4588</v>
      </c>
      <c r="BC27" s="16">
        <f t="shared" si="269"/>
        <v>4776</v>
      </c>
      <c r="BD27" s="16">
        <f t="shared" si="269"/>
        <v>4930</v>
      </c>
      <c r="BE27" s="16">
        <f t="shared" si="269"/>
        <v>173</v>
      </c>
      <c r="BF27" s="16">
        <f t="shared" si="269"/>
        <v>353</v>
      </c>
      <c r="BG27" s="16">
        <f t="shared" si="269"/>
        <v>497</v>
      </c>
      <c r="BH27" s="16">
        <f t="shared" si="269"/>
        <v>684</v>
      </c>
      <c r="BI27" s="16">
        <f t="shared" si="269"/>
        <v>855</v>
      </c>
      <c r="BJ27" s="16">
        <f t="shared" si="269"/>
        <v>1002</v>
      </c>
      <c r="BK27" s="16">
        <f t="shared" si="269"/>
        <v>1132</v>
      </c>
      <c r="BL27" s="16">
        <f t="shared" si="269"/>
        <v>1307</v>
      </c>
      <c r="BM27" s="16">
        <f t="shared" si="269"/>
        <v>1459</v>
      </c>
      <c r="BN27" s="16">
        <f t="shared" si="269"/>
        <v>1614</v>
      </c>
      <c r="BO27" s="16">
        <f t="shared" si="269"/>
        <v>1754</v>
      </c>
      <c r="BP27" s="16">
        <f t="shared" si="269"/>
        <v>1879</v>
      </c>
      <c r="BQ27" s="16">
        <f t="shared" si="269"/>
        <v>2014</v>
      </c>
      <c r="BR27" s="16">
        <f t="shared" si="269"/>
        <v>2198</v>
      </c>
      <c r="BS27" s="16">
        <f t="shared" si="269"/>
        <v>2327</v>
      </c>
      <c r="BT27" s="16">
        <f t="shared" ref="BT27:EE27" si="270">IF(DAY(BT$3)=1,BT25,BS27+BT25)</f>
        <v>2473</v>
      </c>
      <c r="BU27" s="16">
        <f t="shared" si="270"/>
        <v>2656</v>
      </c>
      <c r="BV27" s="16">
        <f t="shared" si="270"/>
        <v>2803</v>
      </c>
      <c r="BW27" s="16">
        <f t="shared" si="270"/>
        <v>2932</v>
      </c>
      <c r="BX27" s="16">
        <f t="shared" si="270"/>
        <v>3116</v>
      </c>
      <c r="BY27" s="16">
        <f t="shared" si="270"/>
        <v>3293</v>
      </c>
      <c r="BZ27" s="16">
        <f t="shared" si="270"/>
        <v>3480</v>
      </c>
      <c r="CA27" s="16">
        <f t="shared" si="270"/>
        <v>3650</v>
      </c>
      <c r="CB27" s="16">
        <f t="shared" si="270"/>
        <v>3809</v>
      </c>
      <c r="CC27" s="16">
        <f t="shared" si="270"/>
        <v>3995</v>
      </c>
      <c r="CD27" s="16">
        <f t="shared" si="270"/>
        <v>4151</v>
      </c>
      <c r="CE27" s="16">
        <f t="shared" si="270"/>
        <v>4278</v>
      </c>
      <c r="CF27" s="16">
        <f t="shared" si="270"/>
        <v>4429</v>
      </c>
      <c r="CG27" s="16">
        <f t="shared" si="270"/>
        <v>4593</v>
      </c>
      <c r="CH27" s="16">
        <f t="shared" si="270"/>
        <v>4761</v>
      </c>
      <c r="CI27" s="16">
        <f t="shared" si="270"/>
        <v>155</v>
      </c>
      <c r="CJ27" s="16">
        <f t="shared" si="270"/>
        <v>284</v>
      </c>
      <c r="CK27" s="16">
        <f t="shared" si="270"/>
        <v>445</v>
      </c>
      <c r="CL27" s="16">
        <f t="shared" si="270"/>
        <v>627</v>
      </c>
      <c r="CM27" s="16">
        <f t="shared" si="270"/>
        <v>779</v>
      </c>
      <c r="CN27" s="16">
        <f t="shared" si="270"/>
        <v>948</v>
      </c>
      <c r="CO27" s="16">
        <f t="shared" si="270"/>
        <v>1121</v>
      </c>
      <c r="CP27" s="16">
        <f t="shared" si="270"/>
        <v>1294</v>
      </c>
      <c r="CQ27" s="16">
        <f t="shared" si="270"/>
        <v>1468</v>
      </c>
      <c r="CR27" s="16">
        <f t="shared" si="270"/>
        <v>1654</v>
      </c>
      <c r="CS27" s="16">
        <f t="shared" si="270"/>
        <v>1808</v>
      </c>
      <c r="CT27" s="16">
        <f t="shared" si="270"/>
        <v>1941</v>
      </c>
      <c r="CU27" s="16">
        <f t="shared" si="270"/>
        <v>2125</v>
      </c>
      <c r="CV27" s="16">
        <f t="shared" si="270"/>
        <v>2295</v>
      </c>
      <c r="CW27" s="16">
        <f t="shared" si="270"/>
        <v>2444</v>
      </c>
      <c r="CX27" s="16">
        <f t="shared" si="270"/>
        <v>2602</v>
      </c>
      <c r="CY27" s="16">
        <f t="shared" si="270"/>
        <v>2778</v>
      </c>
      <c r="CZ27" s="16">
        <f t="shared" si="270"/>
        <v>2920</v>
      </c>
      <c r="DA27" s="16">
        <f t="shared" si="270"/>
        <v>3045</v>
      </c>
      <c r="DB27" s="16">
        <f t="shared" si="270"/>
        <v>3205</v>
      </c>
      <c r="DC27" s="16">
        <f t="shared" si="270"/>
        <v>3388</v>
      </c>
      <c r="DD27" s="16">
        <f t="shared" si="270"/>
        <v>3527</v>
      </c>
      <c r="DE27" s="16">
        <f t="shared" si="270"/>
        <v>3697</v>
      </c>
      <c r="DF27" s="16">
        <f t="shared" si="270"/>
        <v>3847</v>
      </c>
      <c r="DG27" s="16">
        <f t="shared" si="270"/>
        <v>4028</v>
      </c>
      <c r="DH27" s="16">
        <f t="shared" si="270"/>
        <v>4185</v>
      </c>
      <c r="DI27" s="16">
        <f t="shared" si="270"/>
        <v>4332</v>
      </c>
      <c r="DJ27" s="16">
        <f t="shared" si="270"/>
        <v>4475</v>
      </c>
      <c r="DK27" s="16">
        <f t="shared" si="270"/>
        <v>4643</v>
      </c>
      <c r="DL27" s="16">
        <f t="shared" si="270"/>
        <v>4781</v>
      </c>
      <c r="DM27" s="16">
        <f t="shared" si="270"/>
        <v>4923</v>
      </c>
      <c r="DN27" s="16">
        <f t="shared" si="270"/>
        <v>159</v>
      </c>
      <c r="DO27" s="16">
        <f t="shared" si="270"/>
        <v>320</v>
      </c>
      <c r="DP27" s="16">
        <f t="shared" si="270"/>
        <v>450</v>
      </c>
      <c r="DQ27" s="16">
        <f t="shared" si="270"/>
        <v>593</v>
      </c>
      <c r="DR27" s="16">
        <f t="shared" si="270"/>
        <v>736</v>
      </c>
      <c r="DS27" s="16">
        <f t="shared" si="270"/>
        <v>886</v>
      </c>
      <c r="DT27" s="16">
        <f t="shared" si="270"/>
        <v>1043</v>
      </c>
      <c r="DU27" s="16">
        <f t="shared" si="270"/>
        <v>1177</v>
      </c>
      <c r="DV27" s="16">
        <f t="shared" si="270"/>
        <v>1330</v>
      </c>
      <c r="DW27" s="16">
        <f t="shared" si="270"/>
        <v>1490</v>
      </c>
      <c r="DX27" s="16">
        <f t="shared" si="270"/>
        <v>1666</v>
      </c>
      <c r="DY27" s="16">
        <f t="shared" si="270"/>
        <v>1803</v>
      </c>
      <c r="DZ27" s="16">
        <f t="shared" si="270"/>
        <v>1987</v>
      </c>
      <c r="EA27" s="16">
        <f t="shared" si="270"/>
        <v>2113</v>
      </c>
      <c r="EB27" s="16">
        <f t="shared" si="270"/>
        <v>2245</v>
      </c>
      <c r="EC27" s="16">
        <f t="shared" si="270"/>
        <v>2390</v>
      </c>
      <c r="ED27" s="16">
        <f t="shared" si="270"/>
        <v>2556</v>
      </c>
      <c r="EE27" s="16">
        <f t="shared" si="270"/>
        <v>2729</v>
      </c>
      <c r="EF27" s="16">
        <f t="shared" ref="EF27:GQ27" si="271">IF(DAY(EF$3)=1,EF25,EE27+EF25)</f>
        <v>2876</v>
      </c>
      <c r="EG27" s="16">
        <f t="shared" si="271"/>
        <v>3034</v>
      </c>
      <c r="EH27" s="16">
        <f t="shared" si="271"/>
        <v>3201</v>
      </c>
      <c r="EI27" s="16">
        <f t="shared" si="271"/>
        <v>3379</v>
      </c>
      <c r="EJ27" s="16">
        <f t="shared" si="271"/>
        <v>3530</v>
      </c>
      <c r="EK27" s="16">
        <f t="shared" si="271"/>
        <v>3681</v>
      </c>
      <c r="EL27" s="16">
        <f t="shared" si="271"/>
        <v>3819</v>
      </c>
      <c r="EM27" s="16">
        <f t="shared" si="271"/>
        <v>3962</v>
      </c>
      <c r="EN27" s="16">
        <f t="shared" si="271"/>
        <v>4120</v>
      </c>
      <c r="EO27" s="16">
        <f t="shared" si="271"/>
        <v>4265</v>
      </c>
      <c r="EP27" s="16">
        <f t="shared" si="271"/>
        <v>4411</v>
      </c>
      <c r="EQ27" s="16">
        <f t="shared" si="271"/>
        <v>4580</v>
      </c>
      <c r="ER27" s="16">
        <f t="shared" si="271"/>
        <v>4709</v>
      </c>
      <c r="ES27" s="16">
        <f t="shared" si="271"/>
        <v>157</v>
      </c>
      <c r="ET27" s="16">
        <f t="shared" si="271"/>
        <v>293</v>
      </c>
      <c r="EU27" s="16">
        <f t="shared" si="271"/>
        <v>453</v>
      </c>
      <c r="EV27" s="16">
        <f t="shared" si="271"/>
        <v>605</v>
      </c>
      <c r="EW27" s="16">
        <f t="shared" si="271"/>
        <v>730</v>
      </c>
      <c r="EX27" s="16">
        <f t="shared" si="271"/>
        <v>860</v>
      </c>
      <c r="EY27" s="16">
        <f t="shared" si="271"/>
        <v>991</v>
      </c>
      <c r="EZ27" s="16">
        <f t="shared" si="271"/>
        <v>1137</v>
      </c>
      <c r="FA27" s="16">
        <f t="shared" si="271"/>
        <v>1267</v>
      </c>
      <c r="FB27" s="16">
        <f t="shared" si="271"/>
        <v>1398</v>
      </c>
      <c r="FC27" s="16">
        <f t="shared" si="271"/>
        <v>1523</v>
      </c>
      <c r="FD27" s="16">
        <f t="shared" si="271"/>
        <v>1649</v>
      </c>
      <c r="FE27" s="16">
        <f t="shared" si="271"/>
        <v>1796</v>
      </c>
      <c r="FF27" s="16">
        <f t="shared" si="271"/>
        <v>1930</v>
      </c>
      <c r="FG27" s="16">
        <f t="shared" si="271"/>
        <v>2108</v>
      </c>
      <c r="FH27" s="16">
        <f t="shared" si="271"/>
        <v>2292</v>
      </c>
      <c r="FI27" s="16">
        <f t="shared" si="271"/>
        <v>2453</v>
      </c>
      <c r="FJ27" s="16">
        <f t="shared" si="271"/>
        <v>2603</v>
      </c>
      <c r="FK27" s="16">
        <f t="shared" si="271"/>
        <v>2731</v>
      </c>
      <c r="FL27" s="16">
        <f t="shared" si="271"/>
        <v>2913</v>
      </c>
      <c r="FM27" s="16">
        <f t="shared" si="271"/>
        <v>3058</v>
      </c>
      <c r="FN27" s="16">
        <f t="shared" si="271"/>
        <v>3207</v>
      </c>
      <c r="FO27" s="16">
        <f t="shared" si="271"/>
        <v>3332</v>
      </c>
      <c r="FP27" s="16">
        <f t="shared" si="271"/>
        <v>3516</v>
      </c>
      <c r="FQ27" s="16">
        <f t="shared" si="271"/>
        <v>3701</v>
      </c>
      <c r="FR27" s="16">
        <f t="shared" si="271"/>
        <v>3854</v>
      </c>
      <c r="FS27" s="16">
        <f t="shared" si="271"/>
        <v>3990</v>
      </c>
      <c r="FT27" s="16">
        <f t="shared" si="271"/>
        <v>4151</v>
      </c>
      <c r="FU27" s="16">
        <f t="shared" si="271"/>
        <v>4298</v>
      </c>
      <c r="FV27" s="16">
        <f t="shared" si="271"/>
        <v>4427</v>
      </c>
      <c r="FW27" s="16">
        <f t="shared" si="271"/>
        <v>147</v>
      </c>
      <c r="FX27" s="16">
        <f t="shared" si="271"/>
        <v>286</v>
      </c>
      <c r="FY27" s="16">
        <f t="shared" si="271"/>
        <v>423</v>
      </c>
      <c r="FZ27" s="16">
        <f t="shared" si="271"/>
        <v>611</v>
      </c>
      <c r="GA27" s="16">
        <f t="shared" si="271"/>
        <v>755</v>
      </c>
      <c r="GB27" s="16">
        <f t="shared" si="271"/>
        <v>895</v>
      </c>
      <c r="GC27" s="16">
        <f t="shared" si="271"/>
        <v>1056</v>
      </c>
      <c r="GD27" s="16">
        <f t="shared" si="271"/>
        <v>1214</v>
      </c>
      <c r="GE27" s="16">
        <f t="shared" si="271"/>
        <v>1382</v>
      </c>
      <c r="GF27" s="16">
        <f t="shared" si="271"/>
        <v>1552</v>
      </c>
      <c r="GG27" s="16">
        <f t="shared" si="271"/>
        <v>1716</v>
      </c>
      <c r="GH27" s="16">
        <f t="shared" si="271"/>
        <v>1851</v>
      </c>
      <c r="GI27" s="16">
        <f t="shared" si="271"/>
        <v>2015</v>
      </c>
      <c r="GJ27" s="16">
        <f t="shared" si="271"/>
        <v>2203</v>
      </c>
      <c r="GK27" s="16">
        <f t="shared" si="271"/>
        <v>2330</v>
      </c>
      <c r="GL27" s="16">
        <f t="shared" si="271"/>
        <v>2464</v>
      </c>
      <c r="GM27" s="16">
        <f t="shared" si="271"/>
        <v>2638</v>
      </c>
      <c r="GN27" s="16">
        <f t="shared" si="271"/>
        <v>2790</v>
      </c>
      <c r="GO27" s="16">
        <f t="shared" si="271"/>
        <v>2947</v>
      </c>
      <c r="GP27" s="16">
        <f t="shared" si="271"/>
        <v>3113</v>
      </c>
      <c r="GQ27" s="16">
        <f t="shared" si="271"/>
        <v>3250</v>
      </c>
      <c r="GR27" s="16">
        <f t="shared" ref="GR27:IB27" si="272">IF(DAY(GR$3)=1,GR25,GQ27+GR25)</f>
        <v>3384</v>
      </c>
      <c r="GS27" s="16">
        <f t="shared" si="272"/>
        <v>3544</v>
      </c>
      <c r="GT27" s="16">
        <f t="shared" si="272"/>
        <v>3724</v>
      </c>
      <c r="GU27" s="16">
        <f t="shared" si="272"/>
        <v>3886</v>
      </c>
      <c r="GV27" s="16">
        <f t="shared" si="272"/>
        <v>4027</v>
      </c>
      <c r="GW27" s="16">
        <f t="shared" si="272"/>
        <v>4155</v>
      </c>
      <c r="GX27" s="16">
        <f t="shared" si="272"/>
        <v>4288</v>
      </c>
      <c r="GY27" s="16">
        <f t="shared" si="272"/>
        <v>4466</v>
      </c>
      <c r="GZ27" s="16">
        <f t="shared" si="272"/>
        <v>4641</v>
      </c>
      <c r="HA27" s="16">
        <f t="shared" si="272"/>
        <v>4807</v>
      </c>
      <c r="HB27" s="16">
        <f t="shared" si="272"/>
        <v>165</v>
      </c>
      <c r="HC27" s="16">
        <f t="shared" si="272"/>
        <v>348</v>
      </c>
      <c r="HD27" s="16">
        <f t="shared" si="272"/>
        <v>479</v>
      </c>
      <c r="HE27" s="16">
        <f t="shared" si="272"/>
        <v>651</v>
      </c>
      <c r="HF27" s="16">
        <f t="shared" si="272"/>
        <v>804</v>
      </c>
      <c r="HG27" s="16">
        <f t="shared" si="272"/>
        <v>968</v>
      </c>
      <c r="HH27" s="16">
        <f t="shared" si="272"/>
        <v>1105</v>
      </c>
      <c r="HI27" s="16">
        <f t="shared" si="272"/>
        <v>1246</v>
      </c>
      <c r="HJ27" s="16">
        <f t="shared" si="272"/>
        <v>1412</v>
      </c>
      <c r="HK27" s="16">
        <f t="shared" si="272"/>
        <v>1563</v>
      </c>
      <c r="HL27" s="16">
        <f t="shared" si="272"/>
        <v>1727</v>
      </c>
      <c r="HM27" s="16">
        <f t="shared" si="272"/>
        <v>1867</v>
      </c>
      <c r="HN27" s="16">
        <f t="shared" si="272"/>
        <v>2022</v>
      </c>
      <c r="HO27" s="16">
        <f t="shared" si="272"/>
        <v>2190</v>
      </c>
      <c r="HP27" s="16">
        <f t="shared" si="272"/>
        <v>2345</v>
      </c>
      <c r="HQ27" s="16">
        <f t="shared" si="272"/>
        <v>2471</v>
      </c>
      <c r="HR27" s="16">
        <f t="shared" si="272"/>
        <v>2623</v>
      </c>
      <c r="HS27" s="16">
        <f t="shared" si="272"/>
        <v>2780</v>
      </c>
      <c r="HT27" s="16">
        <f t="shared" si="272"/>
        <v>2911</v>
      </c>
      <c r="HU27" s="16">
        <f t="shared" si="272"/>
        <v>3050</v>
      </c>
      <c r="HV27" s="16">
        <f t="shared" si="272"/>
        <v>3191</v>
      </c>
      <c r="HW27" s="16">
        <f t="shared" si="272"/>
        <v>3365</v>
      </c>
      <c r="HX27" s="16">
        <f t="shared" si="272"/>
        <v>3508</v>
      </c>
      <c r="HY27" s="16">
        <f t="shared" si="272"/>
        <v>3638</v>
      </c>
      <c r="HZ27" s="16">
        <f t="shared" si="272"/>
        <v>3765</v>
      </c>
      <c r="IA27" s="16">
        <f t="shared" si="272"/>
        <v>3905</v>
      </c>
      <c r="IB27" s="16">
        <f t="shared" si="272"/>
        <v>4035</v>
      </c>
    </row>
    <row r="28" spans="1:237" s="17" customFormat="1" ht="15.75" x14ac:dyDescent="0.25">
      <c r="A28" s="1"/>
      <c r="B28" s="2324">
        <f t="shared" si="9"/>
        <v>26</v>
      </c>
      <c r="C28"/>
      <c r="D28" s="8" t="s">
        <v>440</v>
      </c>
      <c r="E28" s="18" t="s">
        <v>12</v>
      </c>
      <c r="F28" s="16">
        <f>F25</f>
        <v>134</v>
      </c>
      <c r="G28" s="16">
        <f>F28+G25</f>
        <v>316</v>
      </c>
      <c r="H28" s="16">
        <f t="shared" ref="H28:BS28" si="273">G28+H25</f>
        <v>475</v>
      </c>
      <c r="I28" s="16">
        <f t="shared" si="273"/>
        <v>637</v>
      </c>
      <c r="J28" s="16">
        <f t="shared" si="273"/>
        <v>768</v>
      </c>
      <c r="K28" s="16">
        <f t="shared" si="273"/>
        <v>945</v>
      </c>
      <c r="L28" s="16">
        <f t="shared" si="273"/>
        <v>1132</v>
      </c>
      <c r="M28" s="16">
        <f t="shared" si="273"/>
        <v>1262</v>
      </c>
      <c r="N28" s="16">
        <f t="shared" si="273"/>
        <v>1387</v>
      </c>
      <c r="O28" s="16">
        <f t="shared" si="273"/>
        <v>1528</v>
      </c>
      <c r="P28" s="16">
        <f t="shared" si="273"/>
        <v>1673</v>
      </c>
      <c r="Q28" s="16">
        <f t="shared" si="273"/>
        <v>1799</v>
      </c>
      <c r="R28" s="16">
        <f t="shared" si="273"/>
        <v>1928</v>
      </c>
      <c r="S28" s="16">
        <f t="shared" si="273"/>
        <v>2098</v>
      </c>
      <c r="T28" s="16">
        <f t="shared" si="273"/>
        <v>2265</v>
      </c>
      <c r="U28" s="16">
        <f t="shared" si="273"/>
        <v>2434</v>
      </c>
      <c r="V28" s="16">
        <f t="shared" si="273"/>
        <v>2582</v>
      </c>
      <c r="W28" s="16">
        <f t="shared" si="273"/>
        <v>2752</v>
      </c>
      <c r="X28" s="16">
        <f t="shared" si="273"/>
        <v>2893</v>
      </c>
      <c r="Y28" s="16">
        <f t="shared" si="273"/>
        <v>3030</v>
      </c>
      <c r="Z28" s="16">
        <f t="shared" si="273"/>
        <v>3188</v>
      </c>
      <c r="AA28" s="16">
        <f t="shared" si="273"/>
        <v>3326</v>
      </c>
      <c r="AB28" s="16">
        <f t="shared" si="273"/>
        <v>3514</v>
      </c>
      <c r="AC28" s="16">
        <f t="shared" si="273"/>
        <v>3694</v>
      </c>
      <c r="AD28" s="16">
        <f t="shared" si="273"/>
        <v>3876</v>
      </c>
      <c r="AE28" s="16">
        <f t="shared" si="273"/>
        <v>4016</v>
      </c>
      <c r="AF28" s="16">
        <f t="shared" si="273"/>
        <v>4192</v>
      </c>
      <c r="AG28" s="16">
        <f t="shared" si="273"/>
        <v>4350</v>
      </c>
      <c r="AH28" s="16">
        <f t="shared" si="273"/>
        <v>4482</v>
      </c>
      <c r="AI28" s="16">
        <f t="shared" si="273"/>
        <v>4623</v>
      </c>
      <c r="AJ28" s="16">
        <f t="shared" si="273"/>
        <v>4749</v>
      </c>
      <c r="AK28" s="16">
        <f t="shared" si="273"/>
        <v>4907</v>
      </c>
      <c r="AL28" s="16">
        <f t="shared" si="273"/>
        <v>5057</v>
      </c>
      <c r="AM28" s="16">
        <f t="shared" si="273"/>
        <v>5188</v>
      </c>
      <c r="AN28" s="16">
        <f t="shared" si="273"/>
        <v>5368</v>
      </c>
      <c r="AO28" s="16">
        <f t="shared" si="273"/>
        <v>5533</v>
      </c>
      <c r="AP28" s="16">
        <f t="shared" si="273"/>
        <v>5690</v>
      </c>
      <c r="AQ28" s="16">
        <f t="shared" si="273"/>
        <v>5834</v>
      </c>
      <c r="AR28" s="16">
        <f t="shared" si="273"/>
        <v>6022</v>
      </c>
      <c r="AS28" s="16">
        <f t="shared" si="273"/>
        <v>6175</v>
      </c>
      <c r="AT28" s="16">
        <f t="shared" si="273"/>
        <v>6352</v>
      </c>
      <c r="AU28" s="16">
        <f t="shared" si="273"/>
        <v>6491</v>
      </c>
      <c r="AV28" s="16">
        <f t="shared" si="273"/>
        <v>6654</v>
      </c>
      <c r="AW28" s="16">
        <f t="shared" si="273"/>
        <v>6813</v>
      </c>
      <c r="AX28" s="16">
        <f t="shared" si="273"/>
        <v>6962</v>
      </c>
      <c r="AY28" s="16">
        <f t="shared" si="273"/>
        <v>7138</v>
      </c>
      <c r="AZ28" s="16">
        <f t="shared" si="273"/>
        <v>7267</v>
      </c>
      <c r="BA28" s="16">
        <f t="shared" si="273"/>
        <v>7442</v>
      </c>
      <c r="BB28" s="16">
        <f t="shared" si="273"/>
        <v>7618</v>
      </c>
      <c r="BC28" s="16">
        <f t="shared" si="273"/>
        <v>7806</v>
      </c>
      <c r="BD28" s="16">
        <f t="shared" si="273"/>
        <v>7960</v>
      </c>
      <c r="BE28" s="16">
        <f t="shared" si="273"/>
        <v>8133</v>
      </c>
      <c r="BF28" s="16">
        <f t="shared" si="273"/>
        <v>8313</v>
      </c>
      <c r="BG28" s="16">
        <f t="shared" si="273"/>
        <v>8457</v>
      </c>
      <c r="BH28" s="16">
        <f t="shared" si="273"/>
        <v>8644</v>
      </c>
      <c r="BI28" s="16">
        <f t="shared" si="273"/>
        <v>8815</v>
      </c>
      <c r="BJ28" s="16">
        <f t="shared" si="273"/>
        <v>8962</v>
      </c>
      <c r="BK28" s="16">
        <f t="shared" si="273"/>
        <v>9092</v>
      </c>
      <c r="BL28" s="16">
        <f t="shared" si="273"/>
        <v>9267</v>
      </c>
      <c r="BM28" s="16">
        <f t="shared" si="273"/>
        <v>9419</v>
      </c>
      <c r="BN28" s="16">
        <f t="shared" si="273"/>
        <v>9574</v>
      </c>
      <c r="BO28" s="16">
        <f t="shared" si="273"/>
        <v>9714</v>
      </c>
      <c r="BP28" s="16">
        <f t="shared" si="273"/>
        <v>9839</v>
      </c>
      <c r="BQ28" s="16">
        <f t="shared" si="273"/>
        <v>9974</v>
      </c>
      <c r="BR28" s="16">
        <f t="shared" si="273"/>
        <v>10158</v>
      </c>
      <c r="BS28" s="16">
        <f t="shared" si="273"/>
        <v>10287</v>
      </c>
      <c r="BT28" s="16">
        <f t="shared" ref="BT28:EE28" si="274">BS28+BT25</f>
        <v>10433</v>
      </c>
      <c r="BU28" s="16">
        <f t="shared" si="274"/>
        <v>10616</v>
      </c>
      <c r="BV28" s="16">
        <f t="shared" si="274"/>
        <v>10763</v>
      </c>
      <c r="BW28" s="16">
        <f t="shared" si="274"/>
        <v>10892</v>
      </c>
      <c r="BX28" s="16">
        <f t="shared" si="274"/>
        <v>11076</v>
      </c>
      <c r="BY28" s="16">
        <f t="shared" si="274"/>
        <v>11253</v>
      </c>
      <c r="BZ28" s="16">
        <f t="shared" si="274"/>
        <v>11440</v>
      </c>
      <c r="CA28" s="16">
        <f t="shared" si="274"/>
        <v>11610</v>
      </c>
      <c r="CB28" s="16">
        <f t="shared" si="274"/>
        <v>11769</v>
      </c>
      <c r="CC28" s="16">
        <f t="shared" si="274"/>
        <v>11955</v>
      </c>
      <c r="CD28" s="16">
        <f t="shared" si="274"/>
        <v>12111</v>
      </c>
      <c r="CE28" s="16">
        <f t="shared" si="274"/>
        <v>12238</v>
      </c>
      <c r="CF28" s="16">
        <f t="shared" si="274"/>
        <v>12389</v>
      </c>
      <c r="CG28" s="16">
        <f t="shared" si="274"/>
        <v>12553</v>
      </c>
      <c r="CH28" s="16">
        <f t="shared" si="274"/>
        <v>12721</v>
      </c>
      <c r="CI28" s="16">
        <f t="shared" si="274"/>
        <v>12876</v>
      </c>
      <c r="CJ28" s="16">
        <f t="shared" si="274"/>
        <v>13005</v>
      </c>
      <c r="CK28" s="16">
        <f t="shared" si="274"/>
        <v>13166</v>
      </c>
      <c r="CL28" s="16">
        <f t="shared" si="274"/>
        <v>13348</v>
      </c>
      <c r="CM28" s="16">
        <f t="shared" si="274"/>
        <v>13500</v>
      </c>
      <c r="CN28" s="16">
        <f t="shared" si="274"/>
        <v>13669</v>
      </c>
      <c r="CO28" s="16">
        <f t="shared" si="274"/>
        <v>13842</v>
      </c>
      <c r="CP28" s="16">
        <f t="shared" si="274"/>
        <v>14015</v>
      </c>
      <c r="CQ28" s="16">
        <f t="shared" si="274"/>
        <v>14189</v>
      </c>
      <c r="CR28" s="16">
        <f t="shared" si="274"/>
        <v>14375</v>
      </c>
      <c r="CS28" s="16">
        <f t="shared" si="274"/>
        <v>14529</v>
      </c>
      <c r="CT28" s="16">
        <f t="shared" si="274"/>
        <v>14662</v>
      </c>
      <c r="CU28" s="16">
        <f t="shared" si="274"/>
        <v>14846</v>
      </c>
      <c r="CV28" s="16">
        <f t="shared" si="274"/>
        <v>15016</v>
      </c>
      <c r="CW28" s="16">
        <f t="shared" si="274"/>
        <v>15165</v>
      </c>
      <c r="CX28" s="16">
        <f t="shared" si="274"/>
        <v>15323</v>
      </c>
      <c r="CY28" s="16">
        <f t="shared" si="274"/>
        <v>15499</v>
      </c>
      <c r="CZ28" s="16">
        <f t="shared" si="274"/>
        <v>15641</v>
      </c>
      <c r="DA28" s="16">
        <f t="shared" si="274"/>
        <v>15766</v>
      </c>
      <c r="DB28" s="16">
        <f t="shared" si="274"/>
        <v>15926</v>
      </c>
      <c r="DC28" s="16">
        <f t="shared" si="274"/>
        <v>16109</v>
      </c>
      <c r="DD28" s="16">
        <f t="shared" si="274"/>
        <v>16248</v>
      </c>
      <c r="DE28" s="16">
        <f t="shared" si="274"/>
        <v>16418</v>
      </c>
      <c r="DF28" s="16">
        <f t="shared" si="274"/>
        <v>16568</v>
      </c>
      <c r="DG28" s="16">
        <f t="shared" si="274"/>
        <v>16749</v>
      </c>
      <c r="DH28" s="16">
        <f t="shared" si="274"/>
        <v>16906</v>
      </c>
      <c r="DI28" s="16">
        <f t="shared" si="274"/>
        <v>17053</v>
      </c>
      <c r="DJ28" s="16">
        <f t="shared" si="274"/>
        <v>17196</v>
      </c>
      <c r="DK28" s="16">
        <f t="shared" si="274"/>
        <v>17364</v>
      </c>
      <c r="DL28" s="16">
        <f t="shared" si="274"/>
        <v>17502</v>
      </c>
      <c r="DM28" s="16">
        <f t="shared" si="274"/>
        <v>17644</v>
      </c>
      <c r="DN28" s="16">
        <f t="shared" si="274"/>
        <v>17803</v>
      </c>
      <c r="DO28" s="16">
        <f t="shared" si="274"/>
        <v>17964</v>
      </c>
      <c r="DP28" s="16">
        <f t="shared" si="274"/>
        <v>18094</v>
      </c>
      <c r="DQ28" s="16">
        <f t="shared" si="274"/>
        <v>18237</v>
      </c>
      <c r="DR28" s="16">
        <f t="shared" si="274"/>
        <v>18380</v>
      </c>
      <c r="DS28" s="16">
        <f t="shared" si="274"/>
        <v>18530</v>
      </c>
      <c r="DT28" s="16">
        <f t="shared" si="274"/>
        <v>18687</v>
      </c>
      <c r="DU28" s="16">
        <f t="shared" si="274"/>
        <v>18821</v>
      </c>
      <c r="DV28" s="16">
        <f t="shared" si="274"/>
        <v>18974</v>
      </c>
      <c r="DW28" s="16">
        <f t="shared" si="274"/>
        <v>19134</v>
      </c>
      <c r="DX28" s="16">
        <f t="shared" si="274"/>
        <v>19310</v>
      </c>
      <c r="DY28" s="16">
        <f t="shared" si="274"/>
        <v>19447</v>
      </c>
      <c r="DZ28" s="16">
        <f t="shared" si="274"/>
        <v>19631</v>
      </c>
      <c r="EA28" s="16">
        <f t="shared" si="274"/>
        <v>19757</v>
      </c>
      <c r="EB28" s="16">
        <f t="shared" si="274"/>
        <v>19889</v>
      </c>
      <c r="EC28" s="16">
        <f t="shared" si="274"/>
        <v>20034</v>
      </c>
      <c r="ED28" s="16">
        <f t="shared" si="274"/>
        <v>20200</v>
      </c>
      <c r="EE28" s="16">
        <f t="shared" si="274"/>
        <v>20373</v>
      </c>
      <c r="EF28" s="16">
        <f t="shared" ref="EF28:GQ28" si="275">EE28+EF25</f>
        <v>20520</v>
      </c>
      <c r="EG28" s="16">
        <f t="shared" si="275"/>
        <v>20678</v>
      </c>
      <c r="EH28" s="16">
        <f t="shared" si="275"/>
        <v>20845</v>
      </c>
      <c r="EI28" s="16">
        <f t="shared" si="275"/>
        <v>21023</v>
      </c>
      <c r="EJ28" s="16">
        <f t="shared" si="275"/>
        <v>21174</v>
      </c>
      <c r="EK28" s="16">
        <f t="shared" si="275"/>
        <v>21325</v>
      </c>
      <c r="EL28" s="16">
        <f t="shared" si="275"/>
        <v>21463</v>
      </c>
      <c r="EM28" s="16">
        <f t="shared" si="275"/>
        <v>21606</v>
      </c>
      <c r="EN28" s="16">
        <f t="shared" si="275"/>
        <v>21764</v>
      </c>
      <c r="EO28" s="16">
        <f t="shared" si="275"/>
        <v>21909</v>
      </c>
      <c r="EP28" s="16">
        <f t="shared" si="275"/>
        <v>22055</v>
      </c>
      <c r="EQ28" s="16">
        <f t="shared" si="275"/>
        <v>22224</v>
      </c>
      <c r="ER28" s="16">
        <f t="shared" si="275"/>
        <v>22353</v>
      </c>
      <c r="ES28" s="16">
        <f t="shared" si="275"/>
        <v>22510</v>
      </c>
      <c r="ET28" s="16">
        <f t="shared" si="275"/>
        <v>22646</v>
      </c>
      <c r="EU28" s="16">
        <f t="shared" si="275"/>
        <v>22806</v>
      </c>
      <c r="EV28" s="16">
        <f t="shared" si="275"/>
        <v>22958</v>
      </c>
      <c r="EW28" s="16">
        <f t="shared" si="275"/>
        <v>23083</v>
      </c>
      <c r="EX28" s="16">
        <f t="shared" si="275"/>
        <v>23213</v>
      </c>
      <c r="EY28" s="16">
        <f t="shared" si="275"/>
        <v>23344</v>
      </c>
      <c r="EZ28" s="16">
        <f t="shared" si="275"/>
        <v>23490</v>
      </c>
      <c r="FA28" s="16">
        <f t="shared" si="275"/>
        <v>23620</v>
      </c>
      <c r="FB28" s="16">
        <f t="shared" si="275"/>
        <v>23751</v>
      </c>
      <c r="FC28" s="16">
        <f t="shared" si="275"/>
        <v>23876</v>
      </c>
      <c r="FD28" s="16">
        <f t="shared" si="275"/>
        <v>24002</v>
      </c>
      <c r="FE28" s="16">
        <f t="shared" si="275"/>
        <v>24149</v>
      </c>
      <c r="FF28" s="16">
        <f t="shared" si="275"/>
        <v>24283</v>
      </c>
      <c r="FG28" s="16">
        <f t="shared" si="275"/>
        <v>24461</v>
      </c>
      <c r="FH28" s="16">
        <f t="shared" si="275"/>
        <v>24645</v>
      </c>
      <c r="FI28" s="16">
        <f t="shared" si="275"/>
        <v>24806</v>
      </c>
      <c r="FJ28" s="16">
        <f t="shared" si="275"/>
        <v>24956</v>
      </c>
      <c r="FK28" s="16">
        <f t="shared" si="275"/>
        <v>25084</v>
      </c>
      <c r="FL28" s="16">
        <f t="shared" si="275"/>
        <v>25266</v>
      </c>
      <c r="FM28" s="16">
        <f t="shared" si="275"/>
        <v>25411</v>
      </c>
      <c r="FN28" s="16">
        <f t="shared" si="275"/>
        <v>25560</v>
      </c>
      <c r="FO28" s="16">
        <f t="shared" si="275"/>
        <v>25685</v>
      </c>
      <c r="FP28" s="16">
        <f t="shared" si="275"/>
        <v>25869</v>
      </c>
      <c r="FQ28" s="16">
        <f t="shared" si="275"/>
        <v>26054</v>
      </c>
      <c r="FR28" s="16">
        <f t="shared" si="275"/>
        <v>26207</v>
      </c>
      <c r="FS28" s="16">
        <f t="shared" si="275"/>
        <v>26343</v>
      </c>
      <c r="FT28" s="16">
        <f t="shared" si="275"/>
        <v>26504</v>
      </c>
      <c r="FU28" s="16">
        <f t="shared" si="275"/>
        <v>26651</v>
      </c>
      <c r="FV28" s="16">
        <f t="shared" si="275"/>
        <v>26780</v>
      </c>
      <c r="FW28" s="16">
        <f t="shared" si="275"/>
        <v>26927</v>
      </c>
      <c r="FX28" s="16">
        <f t="shared" si="275"/>
        <v>27066</v>
      </c>
      <c r="FY28" s="16">
        <f t="shared" si="275"/>
        <v>27203</v>
      </c>
      <c r="FZ28" s="16">
        <f t="shared" si="275"/>
        <v>27391</v>
      </c>
      <c r="GA28" s="16">
        <f t="shared" si="275"/>
        <v>27535</v>
      </c>
      <c r="GB28" s="16">
        <f t="shared" si="275"/>
        <v>27675</v>
      </c>
      <c r="GC28" s="16">
        <f t="shared" si="275"/>
        <v>27836</v>
      </c>
      <c r="GD28" s="16">
        <f t="shared" si="275"/>
        <v>27994</v>
      </c>
      <c r="GE28" s="16">
        <f t="shared" si="275"/>
        <v>28162</v>
      </c>
      <c r="GF28" s="16">
        <f t="shared" si="275"/>
        <v>28332</v>
      </c>
      <c r="GG28" s="16">
        <f t="shared" si="275"/>
        <v>28496</v>
      </c>
      <c r="GH28" s="16">
        <f t="shared" si="275"/>
        <v>28631</v>
      </c>
      <c r="GI28" s="16">
        <f t="shared" si="275"/>
        <v>28795</v>
      </c>
      <c r="GJ28" s="16">
        <f t="shared" si="275"/>
        <v>28983</v>
      </c>
      <c r="GK28" s="16">
        <f t="shared" si="275"/>
        <v>29110</v>
      </c>
      <c r="GL28" s="16">
        <f t="shared" si="275"/>
        <v>29244</v>
      </c>
      <c r="GM28" s="16">
        <f t="shared" si="275"/>
        <v>29418</v>
      </c>
      <c r="GN28" s="16">
        <f t="shared" si="275"/>
        <v>29570</v>
      </c>
      <c r="GO28" s="16">
        <f t="shared" si="275"/>
        <v>29727</v>
      </c>
      <c r="GP28" s="16">
        <f t="shared" si="275"/>
        <v>29893</v>
      </c>
      <c r="GQ28" s="16">
        <f t="shared" si="275"/>
        <v>30030</v>
      </c>
      <c r="GR28" s="16">
        <f t="shared" ref="GR28:IB28" si="276">GQ28+GR25</f>
        <v>30164</v>
      </c>
      <c r="GS28" s="16">
        <f t="shared" si="276"/>
        <v>30324</v>
      </c>
      <c r="GT28" s="16">
        <f t="shared" si="276"/>
        <v>30504</v>
      </c>
      <c r="GU28" s="16">
        <f t="shared" si="276"/>
        <v>30666</v>
      </c>
      <c r="GV28" s="16">
        <f t="shared" si="276"/>
        <v>30807</v>
      </c>
      <c r="GW28" s="16">
        <f t="shared" si="276"/>
        <v>30935</v>
      </c>
      <c r="GX28" s="16">
        <f t="shared" si="276"/>
        <v>31068</v>
      </c>
      <c r="GY28" s="16">
        <f t="shared" si="276"/>
        <v>31246</v>
      </c>
      <c r="GZ28" s="16">
        <f t="shared" si="276"/>
        <v>31421</v>
      </c>
      <c r="HA28" s="16">
        <f t="shared" si="276"/>
        <v>31587</v>
      </c>
      <c r="HB28" s="16">
        <f t="shared" si="276"/>
        <v>31752</v>
      </c>
      <c r="HC28" s="16">
        <f t="shared" si="276"/>
        <v>31935</v>
      </c>
      <c r="HD28" s="16">
        <f t="shared" si="276"/>
        <v>32066</v>
      </c>
      <c r="HE28" s="16">
        <f t="shared" si="276"/>
        <v>32238</v>
      </c>
      <c r="HF28" s="16">
        <f t="shared" si="276"/>
        <v>32391</v>
      </c>
      <c r="HG28" s="16">
        <f t="shared" si="276"/>
        <v>32555</v>
      </c>
      <c r="HH28" s="16">
        <f t="shared" si="276"/>
        <v>32692</v>
      </c>
      <c r="HI28" s="16">
        <f t="shared" si="276"/>
        <v>32833</v>
      </c>
      <c r="HJ28" s="16">
        <f t="shared" si="276"/>
        <v>32999</v>
      </c>
      <c r="HK28" s="16">
        <f t="shared" si="276"/>
        <v>33150</v>
      </c>
      <c r="HL28" s="16">
        <f t="shared" si="276"/>
        <v>33314</v>
      </c>
      <c r="HM28" s="16">
        <f t="shared" si="276"/>
        <v>33454</v>
      </c>
      <c r="HN28" s="16">
        <f t="shared" si="276"/>
        <v>33609</v>
      </c>
      <c r="HO28" s="16">
        <f t="shared" si="276"/>
        <v>33777</v>
      </c>
      <c r="HP28" s="16">
        <f t="shared" si="276"/>
        <v>33932</v>
      </c>
      <c r="HQ28" s="16">
        <f t="shared" si="276"/>
        <v>34058</v>
      </c>
      <c r="HR28" s="16">
        <f t="shared" si="276"/>
        <v>34210</v>
      </c>
      <c r="HS28" s="16">
        <f t="shared" si="276"/>
        <v>34367</v>
      </c>
      <c r="HT28" s="16">
        <f t="shared" si="276"/>
        <v>34498</v>
      </c>
      <c r="HU28" s="16">
        <f t="shared" si="276"/>
        <v>34637</v>
      </c>
      <c r="HV28" s="16">
        <f t="shared" si="276"/>
        <v>34778</v>
      </c>
      <c r="HW28" s="16">
        <f t="shared" si="276"/>
        <v>34952</v>
      </c>
      <c r="HX28" s="16">
        <f t="shared" si="276"/>
        <v>35095</v>
      </c>
      <c r="HY28" s="16">
        <f t="shared" si="276"/>
        <v>35225</v>
      </c>
      <c r="HZ28" s="16">
        <f t="shared" si="276"/>
        <v>35352</v>
      </c>
      <c r="IA28" s="16">
        <f t="shared" si="276"/>
        <v>35492</v>
      </c>
      <c r="IB28" s="16">
        <f t="shared" si="276"/>
        <v>35622</v>
      </c>
    </row>
    <row r="29" spans="1:237" ht="15.75" x14ac:dyDescent="0.25">
      <c r="B29" s="5">
        <f t="shared" si="9"/>
        <v>27</v>
      </c>
      <c r="C29"/>
      <c r="E29" s="14"/>
    </row>
    <row r="30" spans="1:237" s="17" customFormat="1" ht="15.75" hidden="1" outlineLevel="1" x14ac:dyDescent="0.25">
      <c r="A30" s="1"/>
      <c r="B30" s="5">
        <f t="shared" si="9"/>
        <v>28</v>
      </c>
      <c r="C30"/>
      <c r="D30" s="8"/>
      <c r="E30" s="18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16"/>
      <c r="EJ30" s="16"/>
      <c r="EK30" s="16"/>
      <c r="EL30" s="16"/>
      <c r="EM30" s="16"/>
      <c r="EN30" s="16"/>
      <c r="EO30" s="16"/>
      <c r="EP30" s="16"/>
      <c r="EQ30" s="16"/>
      <c r="ER30" s="16"/>
      <c r="ES30" s="16"/>
      <c r="ET30" s="16"/>
      <c r="EU30" s="16"/>
      <c r="EV30" s="16"/>
      <c r="EW30" s="16"/>
      <c r="EX30" s="16"/>
      <c r="EY30" s="16"/>
      <c r="EZ30" s="16"/>
      <c r="FA30" s="16"/>
      <c r="FB30" s="16"/>
      <c r="FC30" s="16"/>
      <c r="FD30" s="16"/>
      <c r="FE30" s="16"/>
      <c r="FF30" s="16"/>
      <c r="FG30" s="16"/>
      <c r="FH30" s="16"/>
      <c r="FI30" s="16"/>
      <c r="FJ30" s="16"/>
      <c r="FK30" s="16"/>
      <c r="FL30" s="16"/>
      <c r="FM30" s="16"/>
      <c r="FN30" s="16"/>
      <c r="FO30" s="16"/>
      <c r="FP30" s="16"/>
      <c r="FQ30" s="16"/>
      <c r="FR30" s="16"/>
      <c r="FS30" s="16"/>
      <c r="FT30" s="16"/>
      <c r="FU30" s="16"/>
      <c r="FV30" s="16"/>
      <c r="FW30" s="16"/>
      <c r="FX30" s="16"/>
      <c r="FY30" s="16"/>
      <c r="FZ30" s="16"/>
      <c r="GA30" s="16"/>
      <c r="GB30" s="16"/>
      <c r="GC30" s="16"/>
      <c r="GD30" s="16"/>
      <c r="GE30" s="16"/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16"/>
      <c r="GV30" s="16"/>
      <c r="GW30" s="16"/>
      <c r="GX30" s="16"/>
      <c r="GY30" s="16"/>
      <c r="GZ30" s="16"/>
      <c r="HA30" s="16"/>
      <c r="HB30" s="16"/>
      <c r="HC30" s="16"/>
      <c r="HD30" s="16"/>
      <c r="HE30" s="16"/>
      <c r="HF30" s="16"/>
      <c r="HG30" s="16"/>
      <c r="HH30" s="16"/>
      <c r="HI30" s="16"/>
      <c r="HJ30" s="16"/>
      <c r="HK30" s="16"/>
      <c r="HL30" s="16"/>
      <c r="HM30" s="16"/>
      <c r="HN30" s="16"/>
      <c r="HO30" s="16"/>
      <c r="HP30" s="16"/>
      <c r="HQ30" s="16"/>
      <c r="HR30" s="16"/>
      <c r="HS30" s="16"/>
      <c r="HT30" s="16"/>
      <c r="HU30" s="16"/>
      <c r="HV30" s="16"/>
      <c r="HW30" s="16"/>
      <c r="HX30" s="16"/>
      <c r="HY30" s="16"/>
      <c r="HZ30" s="16"/>
      <c r="IA30" s="16"/>
      <c r="IB30" s="16"/>
    </row>
    <row r="31" spans="1:237" s="17" customFormat="1" ht="15.75" hidden="1" outlineLevel="1" x14ac:dyDescent="0.25">
      <c r="A31" s="1"/>
      <c r="B31" s="5">
        <f t="shared" si="9"/>
        <v>29</v>
      </c>
      <c r="C31"/>
      <c r="D31" s="8"/>
      <c r="E31" s="18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16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  <c r="FC31" s="16"/>
      <c r="FD31" s="16"/>
      <c r="FE31" s="16"/>
      <c r="FF31" s="16"/>
      <c r="FG31" s="16"/>
      <c r="FH31" s="16"/>
      <c r="FI31" s="16"/>
      <c r="FJ31" s="16"/>
      <c r="FK31" s="16"/>
      <c r="FL31" s="16"/>
      <c r="FM31" s="16"/>
      <c r="FN31" s="16"/>
      <c r="FO31" s="16"/>
      <c r="FP31" s="16"/>
      <c r="FQ31" s="16"/>
      <c r="FR31" s="16"/>
      <c r="FS31" s="16"/>
      <c r="FT31" s="16"/>
      <c r="FU31" s="16"/>
      <c r="FV31" s="16"/>
      <c r="FW31" s="16"/>
      <c r="FX31" s="16"/>
      <c r="FY31" s="16"/>
      <c r="FZ31" s="16"/>
      <c r="GA31" s="16"/>
      <c r="GB31" s="16"/>
      <c r="GC31" s="16"/>
      <c r="GD31" s="16"/>
      <c r="GE31" s="16"/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16"/>
      <c r="GV31" s="16"/>
      <c r="GW31" s="16"/>
      <c r="GX31" s="16"/>
      <c r="GY31" s="16"/>
      <c r="GZ31" s="16"/>
      <c r="HA31" s="16"/>
      <c r="HB31" s="16"/>
      <c r="HC31" s="16"/>
      <c r="HD31" s="16"/>
      <c r="HE31" s="16"/>
      <c r="HF31" s="16"/>
      <c r="HG31" s="16"/>
      <c r="HH31" s="16"/>
      <c r="HI31" s="16"/>
      <c r="HJ31" s="16"/>
      <c r="HK31" s="16"/>
      <c r="HL31" s="16"/>
      <c r="HM31" s="16"/>
      <c r="HN31" s="16"/>
      <c r="HO31" s="16"/>
      <c r="HP31" s="16"/>
      <c r="HQ31" s="16"/>
      <c r="HR31" s="16"/>
      <c r="HS31" s="16"/>
      <c r="HT31" s="16"/>
      <c r="HU31" s="16"/>
      <c r="HV31" s="16"/>
      <c r="HW31" s="16"/>
      <c r="HX31" s="16"/>
      <c r="HY31" s="16"/>
      <c r="HZ31" s="16"/>
      <c r="IA31" s="16"/>
      <c r="IB31" s="16"/>
    </row>
    <row r="32" spans="1:237" s="17" customFormat="1" ht="15.75" hidden="1" outlineLevel="1" x14ac:dyDescent="0.25">
      <c r="A32" s="1"/>
      <c r="B32" s="5">
        <f t="shared" si="9"/>
        <v>30</v>
      </c>
      <c r="C32"/>
      <c r="D32" s="8"/>
      <c r="E32" s="18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16"/>
      <c r="EJ32" s="16"/>
      <c r="EK32" s="16"/>
      <c r="EL32" s="16"/>
      <c r="EM32" s="16"/>
      <c r="EN32" s="16"/>
      <c r="EO32" s="16"/>
      <c r="EP32" s="16"/>
      <c r="EQ32" s="16"/>
      <c r="ER32" s="16"/>
      <c r="ES32" s="16"/>
      <c r="ET32" s="16"/>
      <c r="EU32" s="16"/>
      <c r="EV32" s="16"/>
      <c r="EW32" s="16"/>
      <c r="EX32" s="16"/>
      <c r="EY32" s="16"/>
      <c r="EZ32" s="16"/>
      <c r="FA32" s="16"/>
      <c r="FB32" s="16"/>
      <c r="FC32" s="16"/>
      <c r="FD32" s="16"/>
      <c r="FE32" s="16"/>
      <c r="FF32" s="16"/>
      <c r="FG32" s="16"/>
      <c r="FH32" s="16"/>
      <c r="FI32" s="16"/>
      <c r="FJ32" s="16"/>
      <c r="FK32" s="16"/>
      <c r="FL32" s="16"/>
      <c r="FM32" s="16"/>
      <c r="FN32" s="16"/>
      <c r="FO32" s="16"/>
      <c r="FP32" s="16"/>
      <c r="FQ32" s="16"/>
      <c r="FR32" s="16"/>
      <c r="FS32" s="16"/>
      <c r="FT32" s="16"/>
      <c r="FU32" s="16"/>
      <c r="FV32" s="16"/>
      <c r="FW32" s="16"/>
      <c r="FX32" s="16"/>
      <c r="FY32" s="16"/>
      <c r="FZ32" s="16"/>
      <c r="GA32" s="16"/>
      <c r="GB32" s="16"/>
      <c r="GC32" s="16"/>
      <c r="GD32" s="16"/>
      <c r="GE32" s="16"/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16"/>
      <c r="GV32" s="16"/>
      <c r="GW32" s="16"/>
      <c r="GX32" s="16"/>
      <c r="GY32" s="16"/>
      <c r="GZ32" s="16"/>
      <c r="HA32" s="16"/>
      <c r="HB32" s="16"/>
      <c r="HC32" s="16"/>
      <c r="HD32" s="16"/>
      <c r="HE32" s="16"/>
      <c r="HF32" s="16"/>
      <c r="HG32" s="16"/>
      <c r="HH32" s="16"/>
      <c r="HI32" s="16"/>
      <c r="HJ32" s="16"/>
      <c r="HK32" s="16"/>
      <c r="HL32" s="16"/>
      <c r="HM32" s="16"/>
      <c r="HN32" s="16"/>
      <c r="HO32" s="16"/>
      <c r="HP32" s="16"/>
      <c r="HQ32" s="16"/>
      <c r="HR32" s="16"/>
      <c r="HS32" s="16"/>
      <c r="HT32" s="16"/>
      <c r="HU32" s="16"/>
      <c r="HV32" s="16"/>
      <c r="HW32" s="16"/>
      <c r="HX32" s="16"/>
      <c r="HY32" s="16"/>
      <c r="HZ32" s="16"/>
      <c r="IA32" s="16"/>
      <c r="IB32" s="16"/>
    </row>
    <row r="33" spans="1:236" s="17" customFormat="1" ht="15.75" hidden="1" outlineLevel="1" x14ac:dyDescent="0.25">
      <c r="A33" s="1"/>
      <c r="B33" s="5">
        <f t="shared" si="9"/>
        <v>31</v>
      </c>
      <c r="C33"/>
      <c r="D33" s="8"/>
      <c r="E33" s="18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EF33" s="16"/>
      <c r="EG33" s="16"/>
      <c r="EH33" s="16"/>
      <c r="EI33" s="16"/>
      <c r="EJ33" s="16"/>
      <c r="EK33" s="16"/>
      <c r="EL33" s="16"/>
      <c r="EM33" s="16"/>
      <c r="EN33" s="16"/>
      <c r="EO33" s="16"/>
      <c r="EP33" s="16"/>
      <c r="EQ33" s="16"/>
      <c r="ER33" s="16"/>
      <c r="ES33" s="16"/>
      <c r="ET33" s="16"/>
      <c r="EU33" s="16"/>
      <c r="EV33" s="16"/>
      <c r="EW33" s="16"/>
      <c r="EX33" s="16"/>
      <c r="EY33" s="16"/>
      <c r="EZ33" s="16"/>
      <c r="FA33" s="16"/>
      <c r="FB33" s="16"/>
      <c r="FC33" s="16"/>
      <c r="FD33" s="16"/>
      <c r="FE33" s="16"/>
      <c r="FF33" s="16"/>
      <c r="FG33" s="16"/>
      <c r="FH33" s="16"/>
      <c r="FI33" s="16"/>
      <c r="FJ33" s="16"/>
      <c r="FK33" s="16"/>
      <c r="FL33" s="16"/>
      <c r="FM33" s="16"/>
      <c r="FN33" s="16"/>
      <c r="FO33" s="16"/>
      <c r="FP33" s="16"/>
      <c r="FQ33" s="16"/>
      <c r="FR33" s="16"/>
      <c r="FS33" s="16"/>
      <c r="FT33" s="16"/>
      <c r="FU33" s="16"/>
      <c r="FV33" s="16"/>
      <c r="FW33" s="16"/>
      <c r="FX33" s="16"/>
      <c r="FY33" s="16"/>
      <c r="FZ33" s="16"/>
      <c r="GA33" s="16"/>
      <c r="GB33" s="16"/>
      <c r="GC33" s="16"/>
      <c r="GD33" s="16"/>
      <c r="GE33" s="16"/>
      <c r="GF33" s="16"/>
      <c r="GG33" s="16"/>
      <c r="GH33" s="16"/>
      <c r="GI33" s="16"/>
      <c r="GJ33" s="16"/>
      <c r="GK33" s="16"/>
      <c r="GL33" s="16"/>
      <c r="GM33" s="16"/>
      <c r="GN33" s="16"/>
      <c r="GO33" s="16"/>
      <c r="GP33" s="16"/>
      <c r="GQ33" s="16"/>
      <c r="GR33" s="16"/>
      <c r="GS33" s="16"/>
      <c r="GT33" s="16"/>
      <c r="GU33" s="16"/>
      <c r="GV33" s="16"/>
      <c r="GW33" s="16"/>
      <c r="GX33" s="16"/>
      <c r="GY33" s="16"/>
      <c r="GZ33" s="16"/>
      <c r="HA33" s="16"/>
      <c r="HB33" s="16"/>
      <c r="HC33" s="16"/>
      <c r="HD33" s="16"/>
      <c r="HE33" s="16"/>
      <c r="HF33" s="16"/>
      <c r="HG33" s="16"/>
      <c r="HH33" s="16"/>
      <c r="HI33" s="16"/>
      <c r="HJ33" s="16"/>
      <c r="HK33" s="16"/>
      <c r="HL33" s="16"/>
      <c r="HM33" s="16"/>
      <c r="HN33" s="16"/>
      <c r="HO33" s="16"/>
      <c r="HP33" s="16"/>
      <c r="HQ33" s="16"/>
      <c r="HR33" s="16"/>
      <c r="HS33" s="16"/>
      <c r="HT33" s="16"/>
      <c r="HU33" s="16"/>
      <c r="HV33" s="16"/>
      <c r="HW33" s="16"/>
      <c r="HX33" s="16"/>
      <c r="HY33" s="16"/>
      <c r="HZ33" s="16"/>
      <c r="IA33" s="16"/>
      <c r="IB33" s="16"/>
    </row>
    <row r="34" spans="1:236" ht="15.75" collapsed="1" x14ac:dyDescent="0.25">
      <c r="B34" s="5">
        <f t="shared" si="9"/>
        <v>32</v>
      </c>
      <c r="C34"/>
    </row>
    <row r="35" spans="1:236" s="17" customFormat="1" ht="15.75" x14ac:dyDescent="0.25">
      <c r="A35" s="1"/>
      <c r="B35" s="2324">
        <f t="shared" si="9"/>
        <v>33</v>
      </c>
      <c r="C35"/>
      <c r="D35" s="32" t="s">
        <v>441</v>
      </c>
      <c r="E35" s="33" t="s">
        <v>12</v>
      </c>
      <c r="F35" s="34">
        <v>111</v>
      </c>
      <c r="G35" s="34">
        <v>113</v>
      </c>
      <c r="H35" s="34">
        <v>111</v>
      </c>
      <c r="I35" s="34">
        <v>119</v>
      </c>
      <c r="J35" s="34">
        <v>118</v>
      </c>
      <c r="K35" s="34">
        <v>116</v>
      </c>
      <c r="L35" s="34">
        <v>111</v>
      </c>
      <c r="M35" s="34">
        <v>117</v>
      </c>
      <c r="N35" s="34">
        <v>122</v>
      </c>
      <c r="O35" s="34">
        <v>115</v>
      </c>
      <c r="P35" s="34">
        <v>118</v>
      </c>
      <c r="Q35" s="34">
        <v>111</v>
      </c>
      <c r="R35" s="34">
        <v>115</v>
      </c>
      <c r="S35" s="34">
        <v>118</v>
      </c>
      <c r="T35" s="34">
        <v>116</v>
      </c>
      <c r="U35" s="34">
        <v>114</v>
      </c>
      <c r="V35" s="34">
        <v>111</v>
      </c>
      <c r="W35" s="34">
        <v>114</v>
      </c>
      <c r="X35" s="34">
        <v>122</v>
      </c>
      <c r="Y35" s="34">
        <v>114</v>
      </c>
      <c r="Z35" s="34">
        <v>113</v>
      </c>
      <c r="AA35" s="34">
        <v>117</v>
      </c>
      <c r="AB35" s="34">
        <v>113</v>
      </c>
      <c r="AC35" s="34">
        <v>113</v>
      </c>
      <c r="AD35" s="34">
        <v>114</v>
      </c>
      <c r="AE35" s="34">
        <v>114</v>
      </c>
      <c r="AF35" s="34">
        <v>122</v>
      </c>
      <c r="AG35" s="34">
        <v>122</v>
      </c>
      <c r="AH35" s="34">
        <v>119</v>
      </c>
      <c r="AI35" s="34">
        <v>122</v>
      </c>
      <c r="AJ35" s="34">
        <v>114</v>
      </c>
      <c r="AK35" s="34">
        <v>118</v>
      </c>
      <c r="AL35" s="34">
        <v>120</v>
      </c>
      <c r="AM35" s="34">
        <v>118</v>
      </c>
      <c r="AN35" s="34">
        <v>122</v>
      </c>
      <c r="AO35" s="34">
        <v>120</v>
      </c>
      <c r="AP35" s="34">
        <v>114</v>
      </c>
      <c r="AQ35" s="34">
        <v>120</v>
      </c>
      <c r="AR35" s="34">
        <v>119</v>
      </c>
      <c r="AS35" s="34">
        <v>114</v>
      </c>
      <c r="AT35" s="34">
        <v>118</v>
      </c>
      <c r="AU35" s="34">
        <v>115</v>
      </c>
      <c r="AV35" s="34">
        <v>113</v>
      </c>
      <c r="AW35" s="34">
        <v>116</v>
      </c>
      <c r="AX35" s="34">
        <v>116</v>
      </c>
      <c r="AY35" s="34">
        <v>115</v>
      </c>
      <c r="AZ35" s="34">
        <v>111</v>
      </c>
      <c r="BA35" s="34">
        <v>112</v>
      </c>
      <c r="BB35" s="34">
        <v>122</v>
      </c>
      <c r="BC35" s="34">
        <v>114</v>
      </c>
      <c r="BD35" s="34">
        <v>116</v>
      </c>
      <c r="BE35" s="34">
        <v>114</v>
      </c>
      <c r="BF35" s="34">
        <v>119</v>
      </c>
      <c r="BG35" s="34">
        <v>111</v>
      </c>
      <c r="BH35" s="34">
        <v>112</v>
      </c>
      <c r="BI35" s="34">
        <v>117</v>
      </c>
      <c r="BJ35" s="34">
        <v>115</v>
      </c>
      <c r="BK35" s="34">
        <v>112</v>
      </c>
      <c r="BL35" s="34">
        <v>119</v>
      </c>
      <c r="BM35" s="34">
        <v>117</v>
      </c>
      <c r="BN35" s="34">
        <v>113</v>
      </c>
      <c r="BO35" s="34">
        <v>116</v>
      </c>
      <c r="BP35" s="34">
        <v>114</v>
      </c>
      <c r="BQ35" s="34">
        <v>114</v>
      </c>
      <c r="BR35" s="34">
        <v>114</v>
      </c>
      <c r="BS35" s="34">
        <v>120</v>
      </c>
      <c r="BT35" s="34">
        <v>116</v>
      </c>
      <c r="BU35" s="34">
        <v>117</v>
      </c>
      <c r="BV35" s="34">
        <v>120</v>
      </c>
      <c r="BW35" s="34">
        <v>111</v>
      </c>
      <c r="BX35" s="34">
        <v>112</v>
      </c>
      <c r="BY35" s="34">
        <v>118</v>
      </c>
      <c r="BZ35" s="34">
        <v>116</v>
      </c>
      <c r="CA35" s="34">
        <v>115</v>
      </c>
      <c r="CB35" s="34">
        <v>115</v>
      </c>
      <c r="CC35" s="34">
        <v>111</v>
      </c>
      <c r="CD35" s="34">
        <v>121</v>
      </c>
      <c r="CE35" s="34">
        <v>116</v>
      </c>
      <c r="CF35" s="34">
        <v>121</v>
      </c>
      <c r="CG35" s="34">
        <v>120</v>
      </c>
      <c r="CH35" s="34">
        <v>119</v>
      </c>
      <c r="CI35" s="34">
        <v>118</v>
      </c>
      <c r="CJ35" s="34">
        <v>121</v>
      </c>
      <c r="CK35" s="34">
        <v>117</v>
      </c>
      <c r="CL35" s="34">
        <v>117</v>
      </c>
      <c r="CM35" s="34">
        <v>122</v>
      </c>
      <c r="CN35" s="34">
        <v>119</v>
      </c>
      <c r="CO35" s="34">
        <v>120</v>
      </c>
      <c r="CP35" s="34">
        <v>114</v>
      </c>
      <c r="CQ35" s="34">
        <v>116</v>
      </c>
      <c r="CR35" s="34">
        <v>114</v>
      </c>
      <c r="CS35" s="34">
        <v>114</v>
      </c>
      <c r="CT35" s="34">
        <v>119</v>
      </c>
      <c r="CU35" s="34">
        <v>116</v>
      </c>
      <c r="CV35" s="34">
        <v>112</v>
      </c>
      <c r="CW35" s="34">
        <v>120</v>
      </c>
      <c r="CX35" s="34">
        <v>114</v>
      </c>
      <c r="CY35" s="34">
        <v>122</v>
      </c>
      <c r="CZ35" s="34">
        <v>114</v>
      </c>
      <c r="DA35" s="34">
        <v>120</v>
      </c>
      <c r="DB35" s="34">
        <v>119</v>
      </c>
      <c r="DC35" s="34">
        <v>114</v>
      </c>
      <c r="DD35" s="34">
        <v>120</v>
      </c>
      <c r="DE35" s="34">
        <v>116</v>
      </c>
      <c r="DF35" s="34">
        <v>122</v>
      </c>
      <c r="DG35" s="34">
        <v>118</v>
      </c>
      <c r="DH35" s="34">
        <v>114</v>
      </c>
      <c r="DI35" s="34">
        <v>113</v>
      </c>
      <c r="DJ35" s="34">
        <v>112</v>
      </c>
      <c r="DK35" s="34">
        <v>118</v>
      </c>
      <c r="DL35" s="34">
        <v>119</v>
      </c>
      <c r="DM35" s="34">
        <v>117</v>
      </c>
      <c r="DN35" s="34">
        <v>114</v>
      </c>
      <c r="DO35" s="34">
        <v>116</v>
      </c>
      <c r="DP35" s="34">
        <v>122</v>
      </c>
      <c r="DQ35" s="34">
        <v>113</v>
      </c>
      <c r="DR35" s="34">
        <v>119</v>
      </c>
      <c r="DS35" s="34">
        <v>121</v>
      </c>
      <c r="DT35" s="34">
        <v>119</v>
      </c>
      <c r="DU35" s="34">
        <v>122</v>
      </c>
      <c r="DV35" s="34">
        <v>115</v>
      </c>
      <c r="DW35" s="34">
        <v>120</v>
      </c>
      <c r="DX35" s="34">
        <v>119</v>
      </c>
      <c r="DY35" s="34">
        <v>119</v>
      </c>
      <c r="DZ35" s="34">
        <v>116</v>
      </c>
      <c r="EA35" s="34">
        <v>118</v>
      </c>
      <c r="EB35" s="34">
        <v>117</v>
      </c>
      <c r="EC35" s="34">
        <v>114</v>
      </c>
      <c r="ED35" s="34">
        <v>111</v>
      </c>
      <c r="EE35" s="34">
        <v>120</v>
      </c>
      <c r="EF35" s="34">
        <v>113</v>
      </c>
      <c r="EG35" s="34">
        <v>111</v>
      </c>
      <c r="EH35" s="34">
        <v>113</v>
      </c>
      <c r="EI35" s="34">
        <v>121</v>
      </c>
      <c r="EJ35" s="34">
        <v>118</v>
      </c>
      <c r="EK35" s="34">
        <v>111</v>
      </c>
      <c r="EL35" s="34">
        <v>111</v>
      </c>
      <c r="EM35" s="34">
        <v>115</v>
      </c>
      <c r="EN35" s="34">
        <v>111</v>
      </c>
      <c r="EO35" s="34">
        <v>117</v>
      </c>
      <c r="EP35" s="34">
        <v>111</v>
      </c>
      <c r="EQ35" s="34">
        <v>113</v>
      </c>
      <c r="ER35" s="34">
        <v>111</v>
      </c>
      <c r="ES35" s="34">
        <v>115</v>
      </c>
      <c r="ET35" s="34">
        <v>122</v>
      </c>
      <c r="EU35" s="34">
        <v>118</v>
      </c>
      <c r="EV35" s="34">
        <v>116</v>
      </c>
      <c r="EW35" s="34">
        <v>115</v>
      </c>
      <c r="EX35" s="34">
        <v>112</v>
      </c>
      <c r="EY35" s="34">
        <v>115</v>
      </c>
      <c r="EZ35" s="34">
        <v>121</v>
      </c>
      <c r="FA35" s="34">
        <v>112</v>
      </c>
      <c r="FB35" s="34">
        <v>114</v>
      </c>
      <c r="FC35" s="34">
        <v>113</v>
      </c>
      <c r="FD35" s="34">
        <v>117</v>
      </c>
      <c r="FE35" s="34">
        <v>111</v>
      </c>
      <c r="FF35" s="34">
        <v>119</v>
      </c>
      <c r="FG35" s="34">
        <v>118</v>
      </c>
      <c r="FH35" s="34">
        <v>117</v>
      </c>
      <c r="FI35" s="34">
        <v>122</v>
      </c>
      <c r="FJ35" s="34">
        <v>119</v>
      </c>
      <c r="FK35" s="34">
        <v>119</v>
      </c>
      <c r="FL35" s="34">
        <v>111</v>
      </c>
      <c r="FM35" s="34">
        <v>113</v>
      </c>
      <c r="FN35" s="34">
        <v>117</v>
      </c>
      <c r="FO35" s="34">
        <v>112</v>
      </c>
      <c r="FP35" s="34">
        <v>119</v>
      </c>
      <c r="FQ35" s="34">
        <v>112</v>
      </c>
      <c r="FR35" s="34">
        <v>114</v>
      </c>
      <c r="FS35" s="34">
        <v>119</v>
      </c>
      <c r="FT35" s="34">
        <v>119</v>
      </c>
      <c r="FU35" s="34">
        <v>117</v>
      </c>
      <c r="FV35" s="34">
        <v>121</v>
      </c>
      <c r="FW35" s="34">
        <v>112</v>
      </c>
      <c r="FX35" s="34">
        <v>113</v>
      </c>
      <c r="FY35" s="34">
        <v>112</v>
      </c>
      <c r="FZ35" s="34">
        <v>121</v>
      </c>
      <c r="GA35" s="34">
        <v>122</v>
      </c>
      <c r="GB35" s="34">
        <v>122</v>
      </c>
      <c r="GC35" s="34">
        <v>116</v>
      </c>
      <c r="GD35" s="34">
        <v>122</v>
      </c>
      <c r="GE35" s="34">
        <v>113</v>
      </c>
      <c r="GF35" s="34">
        <v>120</v>
      </c>
      <c r="GG35" s="34">
        <v>117</v>
      </c>
      <c r="GH35" s="34">
        <v>119</v>
      </c>
      <c r="GI35" s="34">
        <v>116</v>
      </c>
      <c r="GJ35" s="34">
        <v>120</v>
      </c>
      <c r="GK35" s="34">
        <v>117</v>
      </c>
      <c r="GL35" s="34">
        <v>121</v>
      </c>
      <c r="GM35" s="34">
        <v>111</v>
      </c>
      <c r="GN35" s="34">
        <v>116</v>
      </c>
      <c r="GO35" s="34">
        <v>115</v>
      </c>
      <c r="GP35" s="34">
        <v>117</v>
      </c>
      <c r="GQ35" s="34">
        <v>116</v>
      </c>
      <c r="GR35" s="34">
        <v>120</v>
      </c>
      <c r="GS35" s="34">
        <v>116</v>
      </c>
      <c r="GT35" s="34">
        <v>116</v>
      </c>
      <c r="GU35" s="34">
        <v>118</v>
      </c>
      <c r="GV35" s="34">
        <v>121</v>
      </c>
      <c r="GW35" s="34">
        <v>111</v>
      </c>
      <c r="GX35" s="34">
        <v>119</v>
      </c>
      <c r="GY35" s="34">
        <v>116</v>
      </c>
      <c r="GZ35" s="34">
        <v>119</v>
      </c>
      <c r="HA35" s="34">
        <v>117</v>
      </c>
      <c r="HB35" s="34">
        <v>116</v>
      </c>
      <c r="HC35" s="34">
        <v>115</v>
      </c>
      <c r="HD35" s="34">
        <v>114</v>
      </c>
      <c r="HE35" s="34">
        <v>120</v>
      </c>
      <c r="HF35" s="34">
        <v>111</v>
      </c>
      <c r="HG35" s="34">
        <v>122</v>
      </c>
      <c r="HH35" s="34">
        <v>122</v>
      </c>
      <c r="HI35" s="34">
        <v>111</v>
      </c>
      <c r="HJ35" s="34">
        <v>121</v>
      </c>
      <c r="HK35" s="34">
        <v>122</v>
      </c>
      <c r="HL35" s="34">
        <v>119</v>
      </c>
      <c r="HM35" s="34">
        <v>120</v>
      </c>
      <c r="HN35" s="34">
        <v>118</v>
      </c>
      <c r="HO35" s="34">
        <v>112</v>
      </c>
      <c r="HP35" s="34">
        <v>111</v>
      </c>
      <c r="HQ35" s="34">
        <v>119</v>
      </c>
      <c r="HR35" s="34">
        <v>112</v>
      </c>
      <c r="HS35" s="34">
        <v>113</v>
      </c>
      <c r="HT35" s="34">
        <v>118</v>
      </c>
      <c r="HU35" s="34">
        <v>114</v>
      </c>
      <c r="HV35" s="34">
        <v>119</v>
      </c>
      <c r="HW35" s="34">
        <v>122</v>
      </c>
      <c r="HX35" s="34">
        <v>122</v>
      </c>
      <c r="HY35" s="34">
        <v>116</v>
      </c>
      <c r="HZ35" s="34">
        <v>119</v>
      </c>
      <c r="IA35" s="34">
        <v>113</v>
      </c>
      <c r="IB35" s="34">
        <v>120</v>
      </c>
    </row>
    <row r="36" spans="1:236" s="17" customFormat="1" ht="15.75" x14ac:dyDescent="0.25">
      <c r="A36" s="1"/>
      <c r="B36" s="2324">
        <f t="shared" si="9"/>
        <v>34</v>
      </c>
      <c r="C36"/>
      <c r="D36" s="8" t="s">
        <v>442</v>
      </c>
      <c r="E36" s="18" t="s">
        <v>12</v>
      </c>
      <c r="F36" s="16">
        <f t="shared" ref="F36" si="277">IF(WEEKDAY(F$3)=2,F35,E36+F35)</f>
        <v>111</v>
      </c>
      <c r="G36" s="16">
        <f t="shared" ref="G36" si="278">IF(WEEKDAY(G$3)=2,G35,F36+G35)</f>
        <v>224</v>
      </c>
      <c r="H36" s="16">
        <f t="shared" ref="H36" si="279">IF(WEEKDAY(H$3)=2,H35,G36+H35)</f>
        <v>335</v>
      </c>
      <c r="I36" s="16">
        <f t="shared" ref="I36" si="280">IF(WEEKDAY(I$3)=2,I35,H36+I35)</f>
        <v>454</v>
      </c>
      <c r="J36" s="16">
        <f t="shared" ref="J36" si="281">IF(WEEKDAY(J$3)=2,J35,I36+J35)</f>
        <v>572</v>
      </c>
      <c r="K36" s="16">
        <f t="shared" ref="K36" si="282">IF(WEEKDAY(K$3)=2,K35,J36+K35)</f>
        <v>688</v>
      </c>
      <c r="L36" s="16">
        <f t="shared" ref="L36" si="283">IF(WEEKDAY(L$3)=2,L35,K36+L35)</f>
        <v>799</v>
      </c>
      <c r="M36" s="16">
        <f t="shared" ref="M36" si="284">IF(WEEKDAY(M$3)=2,M35,L36+M35)</f>
        <v>117</v>
      </c>
      <c r="N36" s="16">
        <f t="shared" ref="N36" si="285">IF(WEEKDAY(N$3)=2,N35,M36+N35)</f>
        <v>239</v>
      </c>
      <c r="O36" s="16">
        <f t="shared" ref="O36" si="286">IF(WEEKDAY(O$3)=2,O35,N36+O35)</f>
        <v>354</v>
      </c>
      <c r="P36" s="16">
        <f t="shared" ref="P36" si="287">IF(WEEKDAY(P$3)=2,P35,O36+P35)</f>
        <v>472</v>
      </c>
      <c r="Q36" s="16">
        <f t="shared" ref="Q36" si="288">IF(WEEKDAY(Q$3)=2,Q35,P36+Q35)</f>
        <v>583</v>
      </c>
      <c r="R36" s="16">
        <f t="shared" ref="R36" si="289">IF(WEEKDAY(R$3)=2,R35,Q36+R35)</f>
        <v>698</v>
      </c>
      <c r="S36" s="16">
        <f t="shared" ref="S36" si="290">IF(WEEKDAY(S$3)=2,S35,R36+S35)</f>
        <v>816</v>
      </c>
      <c r="T36" s="16">
        <f t="shared" ref="T36" si="291">IF(WEEKDAY(T$3)=2,T35,S36+T35)</f>
        <v>116</v>
      </c>
      <c r="U36" s="16">
        <f t="shared" ref="U36" si="292">IF(WEEKDAY(U$3)=2,U35,T36+U35)</f>
        <v>230</v>
      </c>
      <c r="V36" s="16">
        <f t="shared" ref="V36" si="293">IF(WEEKDAY(V$3)=2,V35,U36+V35)</f>
        <v>341</v>
      </c>
      <c r="W36" s="16">
        <f t="shared" ref="W36" si="294">IF(WEEKDAY(W$3)=2,W35,V36+W35)</f>
        <v>455</v>
      </c>
      <c r="X36" s="16">
        <f t="shared" ref="X36" si="295">IF(WEEKDAY(X$3)=2,X35,W36+X35)</f>
        <v>577</v>
      </c>
      <c r="Y36" s="16">
        <f t="shared" ref="Y36" si="296">IF(WEEKDAY(Y$3)=2,Y35,X36+Y35)</f>
        <v>691</v>
      </c>
      <c r="Z36" s="16">
        <f t="shared" ref="Z36" si="297">IF(WEEKDAY(Z$3)=2,Z35,Y36+Z35)</f>
        <v>804</v>
      </c>
      <c r="AA36" s="16">
        <f t="shared" ref="AA36" si="298">IF(WEEKDAY(AA$3)=2,AA35,Z36+AA35)</f>
        <v>117</v>
      </c>
      <c r="AB36" s="16">
        <f t="shared" ref="AB36" si="299">IF(WEEKDAY(AB$3)=2,AB35,AA36+AB35)</f>
        <v>230</v>
      </c>
      <c r="AC36" s="16">
        <f t="shared" ref="AC36" si="300">IF(WEEKDAY(AC$3)=2,AC35,AB36+AC35)</f>
        <v>343</v>
      </c>
      <c r="AD36" s="16">
        <f t="shared" ref="AD36" si="301">IF(WEEKDAY(AD$3)=2,AD35,AC36+AD35)</f>
        <v>457</v>
      </c>
      <c r="AE36" s="16">
        <f t="shared" ref="AE36" si="302">IF(WEEKDAY(AE$3)=2,AE35,AD36+AE35)</f>
        <v>571</v>
      </c>
      <c r="AF36" s="16">
        <f t="shared" ref="AF36" si="303">IF(WEEKDAY(AF$3)=2,AF35,AE36+AF35)</f>
        <v>693</v>
      </c>
      <c r="AG36" s="16">
        <f t="shared" ref="AG36" si="304">IF(WEEKDAY(AG$3)=2,AG35,AF36+AG35)</f>
        <v>815</v>
      </c>
      <c r="AH36" s="16">
        <f t="shared" ref="AH36" si="305">IF(WEEKDAY(AH$3)=2,AH35,AG36+AH35)</f>
        <v>119</v>
      </c>
      <c r="AI36" s="16">
        <f t="shared" ref="AI36" si="306">IF(WEEKDAY(AI$3)=2,AI35,AH36+AI35)</f>
        <v>241</v>
      </c>
      <c r="AJ36" s="16">
        <f t="shared" ref="AJ36" si="307">IF(WEEKDAY(AJ$3)=2,AJ35,AI36+AJ35)</f>
        <v>355</v>
      </c>
      <c r="AK36" s="16">
        <f t="shared" ref="AK36" si="308">IF(WEEKDAY(AK$3)=2,AK35,AJ36+AK35)</f>
        <v>473</v>
      </c>
      <c r="AL36" s="16">
        <f t="shared" ref="AL36" si="309">IF(WEEKDAY(AL$3)=2,AL35,AK36+AL35)</f>
        <v>593</v>
      </c>
      <c r="AM36" s="16">
        <f t="shared" ref="AM36" si="310">IF(WEEKDAY(AM$3)=2,AM35,AL36+AM35)</f>
        <v>711</v>
      </c>
      <c r="AN36" s="16">
        <f t="shared" ref="AN36" si="311">IF(WEEKDAY(AN$3)=2,AN35,AM36+AN35)</f>
        <v>833</v>
      </c>
      <c r="AO36" s="16">
        <f t="shared" ref="AO36" si="312">IF(WEEKDAY(AO$3)=2,AO35,AN36+AO35)</f>
        <v>120</v>
      </c>
      <c r="AP36" s="16">
        <f t="shared" ref="AP36" si="313">IF(WEEKDAY(AP$3)=2,AP35,AO36+AP35)</f>
        <v>234</v>
      </c>
      <c r="AQ36" s="16">
        <f t="shared" ref="AQ36" si="314">IF(WEEKDAY(AQ$3)=2,AQ35,AP36+AQ35)</f>
        <v>354</v>
      </c>
      <c r="AR36" s="16">
        <f t="shared" ref="AR36" si="315">IF(WEEKDAY(AR$3)=2,AR35,AQ36+AR35)</f>
        <v>473</v>
      </c>
      <c r="AS36" s="16">
        <f t="shared" ref="AS36" si="316">IF(WEEKDAY(AS$3)=2,AS35,AR36+AS35)</f>
        <v>587</v>
      </c>
      <c r="AT36" s="16">
        <f t="shared" ref="AT36" si="317">IF(WEEKDAY(AT$3)=2,AT35,AS36+AT35)</f>
        <v>705</v>
      </c>
      <c r="AU36" s="16">
        <f t="shared" ref="AU36" si="318">IF(WEEKDAY(AU$3)=2,AU35,AT36+AU35)</f>
        <v>820</v>
      </c>
      <c r="AV36" s="16">
        <f t="shared" ref="AV36" si="319">IF(WEEKDAY(AV$3)=2,AV35,AU36+AV35)</f>
        <v>113</v>
      </c>
      <c r="AW36" s="16">
        <f t="shared" ref="AW36" si="320">IF(WEEKDAY(AW$3)=2,AW35,AV36+AW35)</f>
        <v>229</v>
      </c>
      <c r="AX36" s="16">
        <f t="shared" ref="AX36" si="321">IF(WEEKDAY(AX$3)=2,AX35,AW36+AX35)</f>
        <v>345</v>
      </c>
      <c r="AY36" s="16">
        <f t="shared" ref="AY36" si="322">IF(WEEKDAY(AY$3)=2,AY35,AX36+AY35)</f>
        <v>460</v>
      </c>
      <c r="AZ36" s="16">
        <f t="shared" ref="AZ36" si="323">IF(WEEKDAY(AZ$3)=2,AZ35,AY36+AZ35)</f>
        <v>571</v>
      </c>
      <c r="BA36" s="16">
        <f t="shared" ref="BA36" si="324">IF(WEEKDAY(BA$3)=2,BA35,AZ36+BA35)</f>
        <v>683</v>
      </c>
      <c r="BB36" s="16">
        <f t="shared" ref="BB36" si="325">IF(WEEKDAY(BB$3)=2,BB35,BA36+BB35)</f>
        <v>805</v>
      </c>
      <c r="BC36" s="16">
        <f t="shared" ref="BC36" si="326">IF(WEEKDAY(BC$3)=2,BC35,BB36+BC35)</f>
        <v>114</v>
      </c>
      <c r="BD36" s="16">
        <f t="shared" ref="BD36" si="327">IF(WEEKDAY(BD$3)=2,BD35,BC36+BD35)</f>
        <v>230</v>
      </c>
      <c r="BE36" s="16">
        <f t="shared" ref="BE36" si="328">IF(WEEKDAY(BE$3)=2,BE35,BD36+BE35)</f>
        <v>344</v>
      </c>
      <c r="BF36" s="16">
        <f t="shared" ref="BF36" si="329">IF(WEEKDAY(BF$3)=2,BF35,BE36+BF35)</f>
        <v>463</v>
      </c>
      <c r="BG36" s="16">
        <f t="shared" ref="BG36" si="330">IF(WEEKDAY(BG$3)=2,BG35,BF36+BG35)</f>
        <v>574</v>
      </c>
      <c r="BH36" s="16">
        <f t="shared" ref="BH36" si="331">IF(WEEKDAY(BH$3)=2,BH35,BG36+BH35)</f>
        <v>686</v>
      </c>
      <c r="BI36" s="16">
        <f t="shared" ref="BI36" si="332">IF(WEEKDAY(BI$3)=2,BI35,BH36+BI35)</f>
        <v>803</v>
      </c>
      <c r="BJ36" s="16">
        <f t="shared" ref="BJ36" si="333">IF(WEEKDAY(BJ$3)=2,BJ35,BI36+BJ35)</f>
        <v>115</v>
      </c>
      <c r="BK36" s="16">
        <f t="shared" ref="BK36" si="334">IF(WEEKDAY(BK$3)=2,BK35,BJ36+BK35)</f>
        <v>227</v>
      </c>
      <c r="BL36" s="16">
        <f t="shared" ref="BL36" si="335">IF(WEEKDAY(BL$3)=2,BL35,BK36+BL35)</f>
        <v>346</v>
      </c>
      <c r="BM36" s="16">
        <f t="shared" ref="BM36" si="336">IF(WEEKDAY(BM$3)=2,BM35,BL36+BM35)</f>
        <v>463</v>
      </c>
      <c r="BN36" s="16">
        <f t="shared" ref="BN36" si="337">IF(WEEKDAY(BN$3)=2,BN35,BM36+BN35)</f>
        <v>576</v>
      </c>
      <c r="BO36" s="16">
        <f t="shared" ref="BO36" si="338">IF(WEEKDAY(BO$3)=2,BO35,BN36+BO35)</f>
        <v>692</v>
      </c>
      <c r="BP36" s="16">
        <f t="shared" ref="BP36" si="339">IF(WEEKDAY(BP$3)=2,BP35,BO36+BP35)</f>
        <v>806</v>
      </c>
      <c r="BQ36" s="16">
        <f t="shared" ref="BQ36" si="340">IF(WEEKDAY(BQ$3)=2,BQ35,BP36+BQ35)</f>
        <v>114</v>
      </c>
      <c r="BR36" s="16">
        <f t="shared" ref="BR36" si="341">IF(WEEKDAY(BR$3)=2,BR35,BQ36+BR35)</f>
        <v>228</v>
      </c>
      <c r="BS36" s="16">
        <f t="shared" ref="BS36" si="342">IF(WEEKDAY(BS$3)=2,BS35,BR36+BS35)</f>
        <v>348</v>
      </c>
      <c r="BT36" s="16">
        <f t="shared" ref="BT36" si="343">IF(WEEKDAY(BT$3)=2,BT35,BS36+BT35)</f>
        <v>464</v>
      </c>
      <c r="BU36" s="16">
        <f t="shared" ref="BU36" si="344">IF(WEEKDAY(BU$3)=2,BU35,BT36+BU35)</f>
        <v>581</v>
      </c>
      <c r="BV36" s="16">
        <f t="shared" ref="BV36" si="345">IF(WEEKDAY(BV$3)=2,BV35,BU36+BV35)</f>
        <v>701</v>
      </c>
      <c r="BW36" s="16">
        <f t="shared" ref="BW36" si="346">IF(WEEKDAY(BW$3)=2,BW35,BV36+BW35)</f>
        <v>812</v>
      </c>
      <c r="BX36" s="16">
        <f t="shared" ref="BX36" si="347">IF(WEEKDAY(BX$3)=2,BX35,BW36+BX35)</f>
        <v>112</v>
      </c>
      <c r="BY36" s="16">
        <f t="shared" ref="BY36" si="348">IF(WEEKDAY(BY$3)=2,BY35,BX36+BY35)</f>
        <v>230</v>
      </c>
      <c r="BZ36" s="16">
        <f t="shared" ref="BZ36" si="349">IF(WEEKDAY(BZ$3)=2,BZ35,BY36+BZ35)</f>
        <v>346</v>
      </c>
      <c r="CA36" s="16">
        <f t="shared" ref="CA36" si="350">IF(WEEKDAY(CA$3)=2,CA35,BZ36+CA35)</f>
        <v>461</v>
      </c>
      <c r="CB36" s="16">
        <f t="shared" ref="CB36" si="351">IF(WEEKDAY(CB$3)=2,CB35,CA36+CB35)</f>
        <v>576</v>
      </c>
      <c r="CC36" s="16">
        <f t="shared" ref="CC36" si="352">IF(WEEKDAY(CC$3)=2,CC35,CB36+CC35)</f>
        <v>687</v>
      </c>
      <c r="CD36" s="16">
        <f t="shared" ref="CD36" si="353">IF(WEEKDAY(CD$3)=2,CD35,CC36+CD35)</f>
        <v>808</v>
      </c>
      <c r="CE36" s="16">
        <f t="shared" ref="CE36" si="354">IF(WEEKDAY(CE$3)=2,CE35,CD36+CE35)</f>
        <v>116</v>
      </c>
      <c r="CF36" s="16">
        <f t="shared" ref="CF36" si="355">IF(WEEKDAY(CF$3)=2,CF35,CE36+CF35)</f>
        <v>237</v>
      </c>
      <c r="CG36" s="16">
        <f t="shared" ref="CG36" si="356">IF(WEEKDAY(CG$3)=2,CG35,CF36+CG35)</f>
        <v>357</v>
      </c>
      <c r="CH36" s="16">
        <f t="shared" ref="CH36" si="357">IF(WEEKDAY(CH$3)=2,CH35,CG36+CH35)</f>
        <v>476</v>
      </c>
      <c r="CI36" s="16">
        <f t="shared" ref="CI36" si="358">IF(WEEKDAY(CI$3)=2,CI35,CH36+CI35)</f>
        <v>594</v>
      </c>
      <c r="CJ36" s="16">
        <f t="shared" ref="CJ36" si="359">IF(WEEKDAY(CJ$3)=2,CJ35,CI36+CJ35)</f>
        <v>715</v>
      </c>
      <c r="CK36" s="16">
        <f t="shared" ref="CK36" si="360">IF(WEEKDAY(CK$3)=2,CK35,CJ36+CK35)</f>
        <v>832</v>
      </c>
      <c r="CL36" s="16">
        <f t="shared" ref="CL36" si="361">IF(WEEKDAY(CL$3)=2,CL35,CK36+CL35)</f>
        <v>117</v>
      </c>
      <c r="CM36" s="16">
        <f t="shared" ref="CM36" si="362">IF(WEEKDAY(CM$3)=2,CM35,CL36+CM35)</f>
        <v>239</v>
      </c>
      <c r="CN36" s="16">
        <f t="shared" ref="CN36" si="363">IF(WEEKDAY(CN$3)=2,CN35,CM36+CN35)</f>
        <v>358</v>
      </c>
      <c r="CO36" s="16">
        <f t="shared" ref="CO36" si="364">IF(WEEKDAY(CO$3)=2,CO35,CN36+CO35)</f>
        <v>478</v>
      </c>
      <c r="CP36" s="16">
        <f t="shared" ref="CP36" si="365">IF(WEEKDAY(CP$3)=2,CP35,CO36+CP35)</f>
        <v>592</v>
      </c>
      <c r="CQ36" s="16">
        <f t="shared" ref="CQ36" si="366">IF(WEEKDAY(CQ$3)=2,CQ35,CP36+CQ35)</f>
        <v>708</v>
      </c>
      <c r="CR36" s="16">
        <f t="shared" ref="CR36" si="367">IF(WEEKDAY(CR$3)=2,CR35,CQ36+CR35)</f>
        <v>822</v>
      </c>
      <c r="CS36" s="16">
        <f t="shared" ref="CS36" si="368">IF(WEEKDAY(CS$3)=2,CS35,CR36+CS35)</f>
        <v>114</v>
      </c>
      <c r="CT36" s="16">
        <f t="shared" ref="CT36" si="369">IF(WEEKDAY(CT$3)=2,CT35,CS36+CT35)</f>
        <v>233</v>
      </c>
      <c r="CU36" s="16">
        <f t="shared" ref="CU36" si="370">IF(WEEKDAY(CU$3)=2,CU35,CT36+CU35)</f>
        <v>349</v>
      </c>
      <c r="CV36" s="16">
        <f t="shared" ref="CV36" si="371">IF(WEEKDAY(CV$3)=2,CV35,CU36+CV35)</f>
        <v>461</v>
      </c>
      <c r="CW36" s="16">
        <f t="shared" ref="CW36" si="372">IF(WEEKDAY(CW$3)=2,CW35,CV36+CW35)</f>
        <v>581</v>
      </c>
      <c r="CX36" s="16">
        <f t="shared" ref="CX36" si="373">IF(WEEKDAY(CX$3)=2,CX35,CW36+CX35)</f>
        <v>695</v>
      </c>
      <c r="CY36" s="16">
        <f t="shared" ref="CY36" si="374">IF(WEEKDAY(CY$3)=2,CY35,CX36+CY35)</f>
        <v>817</v>
      </c>
      <c r="CZ36" s="16">
        <f t="shared" ref="CZ36" si="375">IF(WEEKDAY(CZ$3)=2,CZ35,CY36+CZ35)</f>
        <v>114</v>
      </c>
      <c r="DA36" s="16">
        <f t="shared" ref="DA36" si="376">IF(WEEKDAY(DA$3)=2,DA35,CZ36+DA35)</f>
        <v>234</v>
      </c>
      <c r="DB36" s="16">
        <f t="shared" ref="DB36" si="377">IF(WEEKDAY(DB$3)=2,DB35,DA36+DB35)</f>
        <v>353</v>
      </c>
      <c r="DC36" s="16">
        <f t="shared" ref="DC36" si="378">IF(WEEKDAY(DC$3)=2,DC35,DB36+DC35)</f>
        <v>467</v>
      </c>
      <c r="DD36" s="16">
        <f t="shared" ref="DD36" si="379">IF(WEEKDAY(DD$3)=2,DD35,DC36+DD35)</f>
        <v>587</v>
      </c>
      <c r="DE36" s="16">
        <f t="shared" ref="DE36" si="380">IF(WEEKDAY(DE$3)=2,DE35,DD36+DE35)</f>
        <v>703</v>
      </c>
      <c r="DF36" s="16">
        <f t="shared" ref="DF36" si="381">IF(WEEKDAY(DF$3)=2,DF35,DE36+DF35)</f>
        <v>825</v>
      </c>
      <c r="DG36" s="16">
        <f t="shared" ref="DG36" si="382">IF(WEEKDAY(DG$3)=2,DG35,DF36+DG35)</f>
        <v>118</v>
      </c>
      <c r="DH36" s="16">
        <f t="shared" ref="DH36" si="383">IF(WEEKDAY(DH$3)=2,DH35,DG36+DH35)</f>
        <v>232</v>
      </c>
      <c r="DI36" s="16">
        <f t="shared" ref="DI36" si="384">IF(WEEKDAY(DI$3)=2,DI35,DH36+DI35)</f>
        <v>345</v>
      </c>
      <c r="DJ36" s="16">
        <f t="shared" ref="DJ36" si="385">IF(WEEKDAY(DJ$3)=2,DJ35,DI36+DJ35)</f>
        <v>457</v>
      </c>
      <c r="DK36" s="16">
        <f t="shared" ref="DK36" si="386">IF(WEEKDAY(DK$3)=2,DK35,DJ36+DK35)</f>
        <v>575</v>
      </c>
      <c r="DL36" s="16">
        <f t="shared" ref="DL36" si="387">IF(WEEKDAY(DL$3)=2,DL35,DK36+DL35)</f>
        <v>694</v>
      </c>
      <c r="DM36" s="16">
        <f t="shared" ref="DM36" si="388">IF(WEEKDAY(DM$3)=2,DM35,DL36+DM35)</f>
        <v>811</v>
      </c>
      <c r="DN36" s="16">
        <f t="shared" ref="DN36" si="389">IF(WEEKDAY(DN$3)=2,DN35,DM36+DN35)</f>
        <v>114</v>
      </c>
      <c r="DO36" s="16">
        <f t="shared" ref="DO36" si="390">IF(WEEKDAY(DO$3)=2,DO35,DN36+DO35)</f>
        <v>230</v>
      </c>
      <c r="DP36" s="16">
        <f t="shared" ref="DP36" si="391">IF(WEEKDAY(DP$3)=2,DP35,DO36+DP35)</f>
        <v>352</v>
      </c>
      <c r="DQ36" s="16">
        <f t="shared" ref="DQ36" si="392">IF(WEEKDAY(DQ$3)=2,DQ35,DP36+DQ35)</f>
        <v>465</v>
      </c>
      <c r="DR36" s="16">
        <f t="shared" ref="DR36" si="393">IF(WEEKDAY(DR$3)=2,DR35,DQ36+DR35)</f>
        <v>584</v>
      </c>
      <c r="DS36" s="16">
        <f t="shared" ref="DS36" si="394">IF(WEEKDAY(DS$3)=2,DS35,DR36+DS35)</f>
        <v>705</v>
      </c>
      <c r="DT36" s="16">
        <f t="shared" ref="DT36" si="395">IF(WEEKDAY(DT$3)=2,DT35,DS36+DT35)</f>
        <v>824</v>
      </c>
      <c r="DU36" s="16">
        <f t="shared" ref="DU36" si="396">IF(WEEKDAY(DU$3)=2,DU35,DT36+DU35)</f>
        <v>122</v>
      </c>
      <c r="DV36" s="16">
        <f t="shared" ref="DV36" si="397">IF(WEEKDAY(DV$3)=2,DV35,DU36+DV35)</f>
        <v>237</v>
      </c>
      <c r="DW36" s="16">
        <f t="shared" ref="DW36" si="398">IF(WEEKDAY(DW$3)=2,DW35,DV36+DW35)</f>
        <v>357</v>
      </c>
      <c r="DX36" s="16">
        <f t="shared" ref="DX36" si="399">IF(WEEKDAY(DX$3)=2,DX35,DW36+DX35)</f>
        <v>476</v>
      </c>
      <c r="DY36" s="16">
        <f t="shared" ref="DY36" si="400">IF(WEEKDAY(DY$3)=2,DY35,DX36+DY35)</f>
        <v>595</v>
      </c>
      <c r="DZ36" s="16">
        <f t="shared" ref="DZ36" si="401">IF(WEEKDAY(DZ$3)=2,DZ35,DY36+DZ35)</f>
        <v>711</v>
      </c>
      <c r="EA36" s="16">
        <f t="shared" ref="EA36" si="402">IF(WEEKDAY(EA$3)=2,EA35,DZ36+EA35)</f>
        <v>829</v>
      </c>
      <c r="EB36" s="16">
        <f t="shared" ref="EB36" si="403">IF(WEEKDAY(EB$3)=2,EB35,EA36+EB35)</f>
        <v>117</v>
      </c>
      <c r="EC36" s="16">
        <f t="shared" ref="EC36" si="404">IF(WEEKDAY(EC$3)=2,EC35,EB36+EC35)</f>
        <v>231</v>
      </c>
      <c r="ED36" s="16">
        <f t="shared" ref="ED36" si="405">IF(WEEKDAY(ED$3)=2,ED35,EC36+ED35)</f>
        <v>342</v>
      </c>
      <c r="EE36" s="16">
        <f t="shared" ref="EE36" si="406">IF(WEEKDAY(EE$3)=2,EE35,ED36+EE35)</f>
        <v>462</v>
      </c>
      <c r="EF36" s="16">
        <f t="shared" ref="EF36" si="407">IF(WEEKDAY(EF$3)=2,EF35,EE36+EF35)</f>
        <v>575</v>
      </c>
      <c r="EG36" s="16">
        <f t="shared" ref="EG36" si="408">IF(WEEKDAY(EG$3)=2,EG35,EF36+EG35)</f>
        <v>686</v>
      </c>
      <c r="EH36" s="16">
        <f t="shared" ref="EH36" si="409">IF(WEEKDAY(EH$3)=2,EH35,EG36+EH35)</f>
        <v>799</v>
      </c>
      <c r="EI36" s="16">
        <f t="shared" ref="EI36" si="410">IF(WEEKDAY(EI$3)=2,EI35,EH36+EI35)</f>
        <v>121</v>
      </c>
      <c r="EJ36" s="16">
        <f t="shared" ref="EJ36" si="411">IF(WEEKDAY(EJ$3)=2,EJ35,EI36+EJ35)</f>
        <v>239</v>
      </c>
      <c r="EK36" s="16">
        <f t="shared" ref="EK36" si="412">IF(WEEKDAY(EK$3)=2,EK35,EJ36+EK35)</f>
        <v>350</v>
      </c>
      <c r="EL36" s="16">
        <f t="shared" ref="EL36" si="413">IF(WEEKDAY(EL$3)=2,EL35,EK36+EL35)</f>
        <v>461</v>
      </c>
      <c r="EM36" s="16">
        <f t="shared" ref="EM36" si="414">IF(WEEKDAY(EM$3)=2,EM35,EL36+EM35)</f>
        <v>576</v>
      </c>
      <c r="EN36" s="16">
        <f t="shared" ref="EN36" si="415">IF(WEEKDAY(EN$3)=2,EN35,EM36+EN35)</f>
        <v>687</v>
      </c>
      <c r="EO36" s="16">
        <f t="shared" ref="EO36" si="416">IF(WEEKDAY(EO$3)=2,EO35,EN36+EO35)</f>
        <v>804</v>
      </c>
      <c r="EP36" s="16">
        <f t="shared" ref="EP36" si="417">IF(WEEKDAY(EP$3)=2,EP35,EO36+EP35)</f>
        <v>111</v>
      </c>
      <c r="EQ36" s="16">
        <f t="shared" ref="EQ36" si="418">IF(WEEKDAY(EQ$3)=2,EQ35,EP36+EQ35)</f>
        <v>224</v>
      </c>
      <c r="ER36" s="16">
        <f t="shared" ref="ER36" si="419">IF(WEEKDAY(ER$3)=2,ER35,EQ36+ER35)</f>
        <v>335</v>
      </c>
      <c r="ES36" s="16">
        <f t="shared" ref="ES36" si="420">IF(WEEKDAY(ES$3)=2,ES35,ER36+ES35)</f>
        <v>450</v>
      </c>
      <c r="ET36" s="16">
        <f t="shared" ref="ET36" si="421">IF(WEEKDAY(ET$3)=2,ET35,ES36+ET35)</f>
        <v>572</v>
      </c>
      <c r="EU36" s="16">
        <f t="shared" ref="EU36" si="422">IF(WEEKDAY(EU$3)=2,EU35,ET36+EU35)</f>
        <v>690</v>
      </c>
      <c r="EV36" s="16">
        <f t="shared" ref="EV36" si="423">IF(WEEKDAY(EV$3)=2,EV35,EU36+EV35)</f>
        <v>806</v>
      </c>
      <c r="EW36" s="16">
        <f t="shared" ref="EW36" si="424">IF(WEEKDAY(EW$3)=2,EW35,EV36+EW35)</f>
        <v>115</v>
      </c>
      <c r="EX36" s="16">
        <f t="shared" ref="EX36" si="425">IF(WEEKDAY(EX$3)=2,EX35,EW36+EX35)</f>
        <v>227</v>
      </c>
      <c r="EY36" s="16">
        <f t="shared" ref="EY36" si="426">IF(WEEKDAY(EY$3)=2,EY35,EX36+EY35)</f>
        <v>342</v>
      </c>
      <c r="EZ36" s="16">
        <f t="shared" ref="EZ36" si="427">IF(WEEKDAY(EZ$3)=2,EZ35,EY36+EZ35)</f>
        <v>463</v>
      </c>
      <c r="FA36" s="16">
        <f t="shared" ref="FA36" si="428">IF(WEEKDAY(FA$3)=2,FA35,EZ36+FA35)</f>
        <v>575</v>
      </c>
      <c r="FB36" s="16">
        <f t="shared" ref="FB36" si="429">IF(WEEKDAY(FB$3)=2,FB35,FA36+FB35)</f>
        <v>689</v>
      </c>
      <c r="FC36" s="16">
        <f t="shared" ref="FC36" si="430">IF(WEEKDAY(FC$3)=2,FC35,FB36+FC35)</f>
        <v>802</v>
      </c>
      <c r="FD36" s="16">
        <f t="shared" ref="FD36" si="431">IF(WEEKDAY(FD$3)=2,FD35,FC36+FD35)</f>
        <v>117</v>
      </c>
      <c r="FE36" s="16">
        <f t="shared" ref="FE36" si="432">IF(WEEKDAY(FE$3)=2,FE35,FD36+FE35)</f>
        <v>228</v>
      </c>
      <c r="FF36" s="16">
        <f t="shared" ref="FF36" si="433">IF(WEEKDAY(FF$3)=2,FF35,FE36+FF35)</f>
        <v>347</v>
      </c>
      <c r="FG36" s="16">
        <f t="shared" ref="FG36" si="434">IF(WEEKDAY(FG$3)=2,FG35,FF36+FG35)</f>
        <v>465</v>
      </c>
      <c r="FH36" s="16">
        <f t="shared" ref="FH36" si="435">IF(WEEKDAY(FH$3)=2,FH35,FG36+FH35)</f>
        <v>582</v>
      </c>
      <c r="FI36" s="16">
        <f t="shared" ref="FI36" si="436">IF(WEEKDAY(FI$3)=2,FI35,FH36+FI35)</f>
        <v>704</v>
      </c>
      <c r="FJ36" s="16">
        <f t="shared" ref="FJ36" si="437">IF(WEEKDAY(FJ$3)=2,FJ35,FI36+FJ35)</f>
        <v>823</v>
      </c>
      <c r="FK36" s="16">
        <f t="shared" ref="FK36" si="438">IF(WEEKDAY(FK$3)=2,FK35,FJ36+FK35)</f>
        <v>119</v>
      </c>
      <c r="FL36" s="16">
        <f t="shared" ref="FL36" si="439">IF(WEEKDAY(FL$3)=2,FL35,FK36+FL35)</f>
        <v>230</v>
      </c>
      <c r="FM36" s="16">
        <f t="shared" ref="FM36" si="440">IF(WEEKDAY(FM$3)=2,FM35,FL36+FM35)</f>
        <v>343</v>
      </c>
      <c r="FN36" s="16">
        <f t="shared" ref="FN36" si="441">IF(WEEKDAY(FN$3)=2,FN35,FM36+FN35)</f>
        <v>460</v>
      </c>
      <c r="FO36" s="16">
        <f t="shared" ref="FO36" si="442">IF(WEEKDAY(FO$3)=2,FO35,FN36+FO35)</f>
        <v>572</v>
      </c>
      <c r="FP36" s="16">
        <f t="shared" ref="FP36" si="443">IF(WEEKDAY(FP$3)=2,FP35,FO36+FP35)</f>
        <v>691</v>
      </c>
      <c r="FQ36" s="16">
        <f t="shared" ref="FQ36" si="444">IF(WEEKDAY(FQ$3)=2,FQ35,FP36+FQ35)</f>
        <v>803</v>
      </c>
      <c r="FR36" s="16">
        <f t="shared" ref="FR36" si="445">IF(WEEKDAY(FR$3)=2,FR35,FQ36+FR35)</f>
        <v>114</v>
      </c>
      <c r="FS36" s="16">
        <f t="shared" ref="FS36" si="446">IF(WEEKDAY(FS$3)=2,FS35,FR36+FS35)</f>
        <v>233</v>
      </c>
      <c r="FT36" s="16">
        <f t="shared" ref="FT36" si="447">IF(WEEKDAY(FT$3)=2,FT35,FS36+FT35)</f>
        <v>352</v>
      </c>
      <c r="FU36" s="16">
        <f t="shared" ref="FU36" si="448">IF(WEEKDAY(FU$3)=2,FU35,FT36+FU35)</f>
        <v>469</v>
      </c>
      <c r="FV36" s="16">
        <f t="shared" ref="FV36" si="449">IF(WEEKDAY(FV$3)=2,FV35,FU36+FV35)</f>
        <v>590</v>
      </c>
      <c r="FW36" s="16">
        <f t="shared" ref="FW36" si="450">IF(WEEKDAY(FW$3)=2,FW35,FV36+FW35)</f>
        <v>702</v>
      </c>
      <c r="FX36" s="16">
        <f t="shared" ref="FX36" si="451">IF(WEEKDAY(FX$3)=2,FX35,FW36+FX35)</f>
        <v>815</v>
      </c>
      <c r="FY36" s="16">
        <f t="shared" ref="FY36" si="452">IF(WEEKDAY(FY$3)=2,FY35,FX36+FY35)</f>
        <v>112</v>
      </c>
      <c r="FZ36" s="16">
        <f t="shared" ref="FZ36" si="453">IF(WEEKDAY(FZ$3)=2,FZ35,FY36+FZ35)</f>
        <v>233</v>
      </c>
      <c r="GA36" s="16">
        <f t="shared" ref="GA36" si="454">IF(WEEKDAY(GA$3)=2,GA35,FZ36+GA35)</f>
        <v>355</v>
      </c>
      <c r="GB36" s="16">
        <f t="shared" ref="GB36" si="455">IF(WEEKDAY(GB$3)=2,GB35,GA36+GB35)</f>
        <v>477</v>
      </c>
      <c r="GC36" s="16">
        <f t="shared" ref="GC36" si="456">IF(WEEKDAY(GC$3)=2,GC35,GB36+GC35)</f>
        <v>593</v>
      </c>
      <c r="GD36" s="16">
        <f t="shared" ref="GD36" si="457">IF(WEEKDAY(GD$3)=2,GD35,GC36+GD35)</f>
        <v>715</v>
      </c>
      <c r="GE36" s="16">
        <f t="shared" ref="GE36" si="458">IF(WEEKDAY(GE$3)=2,GE35,GD36+GE35)</f>
        <v>828</v>
      </c>
      <c r="GF36" s="16">
        <f t="shared" ref="GF36" si="459">IF(WEEKDAY(GF$3)=2,GF35,GE36+GF35)</f>
        <v>120</v>
      </c>
      <c r="GG36" s="16">
        <f t="shared" ref="GG36" si="460">IF(WEEKDAY(GG$3)=2,GG35,GF36+GG35)</f>
        <v>237</v>
      </c>
      <c r="GH36" s="16">
        <f t="shared" ref="GH36" si="461">IF(WEEKDAY(GH$3)=2,GH35,GG36+GH35)</f>
        <v>356</v>
      </c>
      <c r="GI36" s="16">
        <f t="shared" ref="GI36" si="462">IF(WEEKDAY(GI$3)=2,GI35,GH36+GI35)</f>
        <v>472</v>
      </c>
      <c r="GJ36" s="16">
        <f t="shared" ref="GJ36" si="463">IF(WEEKDAY(GJ$3)=2,GJ35,GI36+GJ35)</f>
        <v>592</v>
      </c>
      <c r="GK36" s="16">
        <f t="shared" ref="GK36" si="464">IF(WEEKDAY(GK$3)=2,GK35,GJ36+GK35)</f>
        <v>709</v>
      </c>
      <c r="GL36" s="16">
        <f t="shared" ref="GL36" si="465">IF(WEEKDAY(GL$3)=2,GL35,GK36+GL35)</f>
        <v>830</v>
      </c>
      <c r="GM36" s="16">
        <f t="shared" ref="GM36" si="466">IF(WEEKDAY(GM$3)=2,GM35,GL36+GM35)</f>
        <v>111</v>
      </c>
      <c r="GN36" s="16">
        <f t="shared" ref="GN36" si="467">IF(WEEKDAY(GN$3)=2,GN35,GM36+GN35)</f>
        <v>227</v>
      </c>
      <c r="GO36" s="16">
        <f t="shared" ref="GO36" si="468">IF(WEEKDAY(GO$3)=2,GO35,GN36+GO35)</f>
        <v>342</v>
      </c>
      <c r="GP36" s="16">
        <f t="shared" ref="GP36" si="469">IF(WEEKDAY(GP$3)=2,GP35,GO36+GP35)</f>
        <v>459</v>
      </c>
      <c r="GQ36" s="16">
        <f t="shared" ref="GQ36" si="470">IF(WEEKDAY(GQ$3)=2,GQ35,GP36+GQ35)</f>
        <v>575</v>
      </c>
      <c r="GR36" s="16">
        <f t="shared" ref="GR36" si="471">IF(WEEKDAY(GR$3)=2,GR35,GQ36+GR35)</f>
        <v>695</v>
      </c>
      <c r="GS36" s="16">
        <f t="shared" ref="GS36" si="472">IF(WEEKDAY(GS$3)=2,GS35,GR36+GS35)</f>
        <v>811</v>
      </c>
      <c r="GT36" s="16">
        <f t="shared" ref="GT36" si="473">IF(WEEKDAY(GT$3)=2,GT35,GS36+GT35)</f>
        <v>116</v>
      </c>
      <c r="GU36" s="16">
        <f t="shared" ref="GU36" si="474">IF(WEEKDAY(GU$3)=2,GU35,GT36+GU35)</f>
        <v>234</v>
      </c>
      <c r="GV36" s="16">
        <f t="shared" ref="GV36" si="475">IF(WEEKDAY(GV$3)=2,GV35,GU36+GV35)</f>
        <v>355</v>
      </c>
      <c r="GW36" s="16">
        <f t="shared" ref="GW36" si="476">IF(WEEKDAY(GW$3)=2,GW35,GV36+GW35)</f>
        <v>466</v>
      </c>
      <c r="GX36" s="16">
        <f t="shared" ref="GX36" si="477">IF(WEEKDAY(GX$3)=2,GX35,GW36+GX35)</f>
        <v>585</v>
      </c>
      <c r="GY36" s="16">
        <f t="shared" ref="GY36" si="478">IF(WEEKDAY(GY$3)=2,GY35,GX36+GY35)</f>
        <v>701</v>
      </c>
      <c r="GZ36" s="16">
        <f t="shared" ref="GZ36" si="479">IF(WEEKDAY(GZ$3)=2,GZ35,GY36+GZ35)</f>
        <v>820</v>
      </c>
      <c r="HA36" s="16">
        <f t="shared" ref="HA36" si="480">IF(WEEKDAY(HA$3)=2,HA35,GZ36+HA35)</f>
        <v>117</v>
      </c>
      <c r="HB36" s="16">
        <f t="shared" ref="HB36" si="481">IF(WEEKDAY(HB$3)=2,HB35,HA36+HB35)</f>
        <v>233</v>
      </c>
      <c r="HC36" s="16">
        <f t="shared" ref="HC36" si="482">IF(WEEKDAY(HC$3)=2,HC35,HB36+HC35)</f>
        <v>348</v>
      </c>
      <c r="HD36" s="16">
        <f t="shared" ref="HD36" si="483">IF(WEEKDAY(HD$3)=2,HD35,HC36+HD35)</f>
        <v>462</v>
      </c>
      <c r="HE36" s="16">
        <f t="shared" ref="HE36" si="484">IF(WEEKDAY(HE$3)=2,HE35,HD36+HE35)</f>
        <v>582</v>
      </c>
      <c r="HF36" s="16">
        <f t="shared" ref="HF36" si="485">IF(WEEKDAY(HF$3)=2,HF35,HE36+HF35)</f>
        <v>693</v>
      </c>
      <c r="HG36" s="16">
        <f t="shared" ref="HG36" si="486">IF(WEEKDAY(HG$3)=2,HG35,HF36+HG35)</f>
        <v>815</v>
      </c>
      <c r="HH36" s="16">
        <f t="shared" ref="HH36" si="487">IF(WEEKDAY(HH$3)=2,HH35,HG36+HH35)</f>
        <v>122</v>
      </c>
      <c r="HI36" s="16">
        <f t="shared" ref="HI36" si="488">IF(WEEKDAY(HI$3)=2,HI35,HH36+HI35)</f>
        <v>233</v>
      </c>
      <c r="HJ36" s="16">
        <f t="shared" ref="HJ36" si="489">IF(WEEKDAY(HJ$3)=2,HJ35,HI36+HJ35)</f>
        <v>354</v>
      </c>
      <c r="HK36" s="16">
        <f t="shared" ref="HK36" si="490">IF(WEEKDAY(HK$3)=2,HK35,HJ36+HK35)</f>
        <v>476</v>
      </c>
      <c r="HL36" s="16">
        <f t="shared" ref="HL36" si="491">IF(WEEKDAY(HL$3)=2,HL35,HK36+HL35)</f>
        <v>595</v>
      </c>
      <c r="HM36" s="16">
        <f t="shared" ref="HM36" si="492">IF(WEEKDAY(HM$3)=2,HM35,HL36+HM35)</f>
        <v>715</v>
      </c>
      <c r="HN36" s="16">
        <f t="shared" ref="HN36" si="493">IF(WEEKDAY(HN$3)=2,HN35,HM36+HN35)</f>
        <v>833</v>
      </c>
      <c r="HO36" s="16">
        <f t="shared" ref="HO36" si="494">IF(WEEKDAY(HO$3)=2,HO35,HN36+HO35)</f>
        <v>112</v>
      </c>
      <c r="HP36" s="16">
        <f t="shared" ref="HP36" si="495">IF(WEEKDAY(HP$3)=2,HP35,HO36+HP35)</f>
        <v>223</v>
      </c>
      <c r="HQ36" s="16">
        <f t="shared" ref="HQ36" si="496">IF(WEEKDAY(HQ$3)=2,HQ35,HP36+HQ35)</f>
        <v>342</v>
      </c>
      <c r="HR36" s="16">
        <f t="shared" ref="HR36" si="497">IF(WEEKDAY(HR$3)=2,HR35,HQ36+HR35)</f>
        <v>454</v>
      </c>
      <c r="HS36" s="16">
        <f t="shared" ref="HS36" si="498">IF(WEEKDAY(HS$3)=2,HS35,HR36+HS35)</f>
        <v>567</v>
      </c>
      <c r="HT36" s="16">
        <f t="shared" ref="HT36" si="499">IF(WEEKDAY(HT$3)=2,HT35,HS36+HT35)</f>
        <v>685</v>
      </c>
      <c r="HU36" s="16">
        <f t="shared" ref="HU36" si="500">IF(WEEKDAY(HU$3)=2,HU35,HT36+HU35)</f>
        <v>799</v>
      </c>
      <c r="HV36" s="16">
        <f t="shared" ref="HV36" si="501">IF(WEEKDAY(HV$3)=2,HV35,HU36+HV35)</f>
        <v>119</v>
      </c>
      <c r="HW36" s="16">
        <f t="shared" ref="HW36" si="502">IF(WEEKDAY(HW$3)=2,HW35,HV36+HW35)</f>
        <v>241</v>
      </c>
      <c r="HX36" s="16">
        <f t="shared" ref="HX36" si="503">IF(WEEKDAY(HX$3)=2,HX35,HW36+HX35)</f>
        <v>363</v>
      </c>
      <c r="HY36" s="16">
        <f t="shared" ref="HY36" si="504">IF(WEEKDAY(HY$3)=2,HY35,HX36+HY35)</f>
        <v>479</v>
      </c>
      <c r="HZ36" s="16">
        <f t="shared" ref="HZ36" si="505">IF(WEEKDAY(HZ$3)=2,HZ35,HY36+HZ35)</f>
        <v>598</v>
      </c>
      <c r="IA36" s="16">
        <f t="shared" ref="IA36" si="506">IF(WEEKDAY(IA$3)=2,IA35,HZ36+IA35)</f>
        <v>711</v>
      </c>
      <c r="IB36" s="16">
        <f t="shared" ref="IB36" si="507">IF(WEEKDAY(IB$3)=2,IB35,IA36+IB35)</f>
        <v>831</v>
      </c>
    </row>
    <row r="37" spans="1:236" s="17" customFormat="1" ht="15.75" x14ac:dyDescent="0.25">
      <c r="A37" s="1"/>
      <c r="B37" s="2324">
        <f t="shared" si="9"/>
        <v>35</v>
      </c>
      <c r="C37"/>
      <c r="D37" s="8" t="s">
        <v>443</v>
      </c>
      <c r="E37" s="18" t="s">
        <v>12</v>
      </c>
      <c r="F37" s="16">
        <f>+F36</f>
        <v>111</v>
      </c>
      <c r="G37" s="16">
        <f>IF(DAY(G$3)=1,G35,F37+G35)</f>
        <v>224</v>
      </c>
      <c r="H37" s="16">
        <f t="shared" ref="H37:BS37" si="508">IF(DAY(H$3)=1,H35,G37+H35)</f>
        <v>335</v>
      </c>
      <c r="I37" s="16">
        <f t="shared" si="508"/>
        <v>454</v>
      </c>
      <c r="J37" s="16">
        <f t="shared" si="508"/>
        <v>572</v>
      </c>
      <c r="K37" s="16">
        <f t="shared" si="508"/>
        <v>688</v>
      </c>
      <c r="L37" s="16">
        <f t="shared" si="508"/>
        <v>799</v>
      </c>
      <c r="M37" s="16">
        <f t="shared" si="508"/>
        <v>916</v>
      </c>
      <c r="N37" s="16">
        <f t="shared" si="508"/>
        <v>1038</v>
      </c>
      <c r="O37" s="16">
        <f t="shared" si="508"/>
        <v>1153</v>
      </c>
      <c r="P37" s="16">
        <f t="shared" si="508"/>
        <v>1271</v>
      </c>
      <c r="Q37" s="16">
        <f t="shared" si="508"/>
        <v>1382</v>
      </c>
      <c r="R37" s="16">
        <f t="shared" si="508"/>
        <v>1497</v>
      </c>
      <c r="S37" s="16">
        <f t="shared" si="508"/>
        <v>1615</v>
      </c>
      <c r="T37" s="16">
        <f t="shared" si="508"/>
        <v>1731</v>
      </c>
      <c r="U37" s="16">
        <f t="shared" si="508"/>
        <v>1845</v>
      </c>
      <c r="V37" s="16">
        <f t="shared" si="508"/>
        <v>1956</v>
      </c>
      <c r="W37" s="16">
        <f t="shared" si="508"/>
        <v>2070</v>
      </c>
      <c r="X37" s="16">
        <f t="shared" si="508"/>
        <v>2192</v>
      </c>
      <c r="Y37" s="16">
        <f t="shared" si="508"/>
        <v>2306</v>
      </c>
      <c r="Z37" s="16">
        <f t="shared" si="508"/>
        <v>113</v>
      </c>
      <c r="AA37" s="16">
        <f t="shared" si="508"/>
        <v>230</v>
      </c>
      <c r="AB37" s="16">
        <f t="shared" si="508"/>
        <v>343</v>
      </c>
      <c r="AC37" s="16">
        <f t="shared" si="508"/>
        <v>456</v>
      </c>
      <c r="AD37" s="16">
        <f t="shared" si="508"/>
        <v>570</v>
      </c>
      <c r="AE37" s="16">
        <f t="shared" si="508"/>
        <v>684</v>
      </c>
      <c r="AF37" s="16">
        <f t="shared" si="508"/>
        <v>806</v>
      </c>
      <c r="AG37" s="16">
        <f t="shared" si="508"/>
        <v>928</v>
      </c>
      <c r="AH37" s="16">
        <f t="shared" si="508"/>
        <v>1047</v>
      </c>
      <c r="AI37" s="16">
        <f t="shared" si="508"/>
        <v>1169</v>
      </c>
      <c r="AJ37" s="16">
        <f t="shared" si="508"/>
        <v>1283</v>
      </c>
      <c r="AK37" s="16">
        <f t="shared" si="508"/>
        <v>1401</v>
      </c>
      <c r="AL37" s="16">
        <f t="shared" si="508"/>
        <v>1521</v>
      </c>
      <c r="AM37" s="16">
        <f t="shared" si="508"/>
        <v>1639</v>
      </c>
      <c r="AN37" s="16">
        <f t="shared" si="508"/>
        <v>1761</v>
      </c>
      <c r="AO37" s="16">
        <f t="shared" si="508"/>
        <v>1881</v>
      </c>
      <c r="AP37" s="16">
        <f t="shared" si="508"/>
        <v>1995</v>
      </c>
      <c r="AQ37" s="16">
        <f t="shared" si="508"/>
        <v>2115</v>
      </c>
      <c r="AR37" s="16">
        <f t="shared" si="508"/>
        <v>2234</v>
      </c>
      <c r="AS37" s="16">
        <f t="shared" si="508"/>
        <v>2348</v>
      </c>
      <c r="AT37" s="16">
        <f t="shared" si="508"/>
        <v>2466</v>
      </c>
      <c r="AU37" s="16">
        <f t="shared" si="508"/>
        <v>2581</v>
      </c>
      <c r="AV37" s="16">
        <f t="shared" si="508"/>
        <v>2694</v>
      </c>
      <c r="AW37" s="16">
        <f t="shared" si="508"/>
        <v>2810</v>
      </c>
      <c r="AX37" s="16">
        <f t="shared" si="508"/>
        <v>2926</v>
      </c>
      <c r="AY37" s="16">
        <f t="shared" si="508"/>
        <v>3041</v>
      </c>
      <c r="AZ37" s="16">
        <f t="shared" si="508"/>
        <v>3152</v>
      </c>
      <c r="BA37" s="16">
        <f t="shared" si="508"/>
        <v>3264</v>
      </c>
      <c r="BB37" s="16">
        <f t="shared" si="508"/>
        <v>3386</v>
      </c>
      <c r="BC37" s="16">
        <f t="shared" si="508"/>
        <v>3500</v>
      </c>
      <c r="BD37" s="16">
        <f t="shared" si="508"/>
        <v>3616</v>
      </c>
      <c r="BE37" s="16">
        <f t="shared" si="508"/>
        <v>114</v>
      </c>
      <c r="BF37" s="16">
        <f t="shared" si="508"/>
        <v>233</v>
      </c>
      <c r="BG37" s="16">
        <f t="shared" si="508"/>
        <v>344</v>
      </c>
      <c r="BH37" s="16">
        <f t="shared" si="508"/>
        <v>456</v>
      </c>
      <c r="BI37" s="16">
        <f t="shared" si="508"/>
        <v>573</v>
      </c>
      <c r="BJ37" s="16">
        <f t="shared" si="508"/>
        <v>688</v>
      </c>
      <c r="BK37" s="16">
        <f t="shared" si="508"/>
        <v>800</v>
      </c>
      <c r="BL37" s="16">
        <f t="shared" si="508"/>
        <v>919</v>
      </c>
      <c r="BM37" s="16">
        <f t="shared" si="508"/>
        <v>1036</v>
      </c>
      <c r="BN37" s="16">
        <f t="shared" si="508"/>
        <v>1149</v>
      </c>
      <c r="BO37" s="16">
        <f t="shared" si="508"/>
        <v>1265</v>
      </c>
      <c r="BP37" s="16">
        <f t="shared" si="508"/>
        <v>1379</v>
      </c>
      <c r="BQ37" s="16">
        <f t="shared" si="508"/>
        <v>1493</v>
      </c>
      <c r="BR37" s="16">
        <f t="shared" si="508"/>
        <v>1607</v>
      </c>
      <c r="BS37" s="16">
        <f t="shared" si="508"/>
        <v>1727</v>
      </c>
      <c r="BT37" s="16">
        <f t="shared" ref="BT37:EE37" si="509">IF(DAY(BT$3)=1,BT35,BS37+BT35)</f>
        <v>1843</v>
      </c>
      <c r="BU37" s="16">
        <f t="shared" si="509"/>
        <v>1960</v>
      </c>
      <c r="BV37" s="16">
        <f t="shared" si="509"/>
        <v>2080</v>
      </c>
      <c r="BW37" s="16">
        <f t="shared" si="509"/>
        <v>2191</v>
      </c>
      <c r="BX37" s="16">
        <f t="shared" si="509"/>
        <v>2303</v>
      </c>
      <c r="BY37" s="16">
        <f t="shared" si="509"/>
        <v>2421</v>
      </c>
      <c r="BZ37" s="16">
        <f t="shared" si="509"/>
        <v>2537</v>
      </c>
      <c r="CA37" s="16">
        <f t="shared" si="509"/>
        <v>2652</v>
      </c>
      <c r="CB37" s="16">
        <f t="shared" si="509"/>
        <v>2767</v>
      </c>
      <c r="CC37" s="16">
        <f t="shared" si="509"/>
        <v>2878</v>
      </c>
      <c r="CD37" s="16">
        <f t="shared" si="509"/>
        <v>2999</v>
      </c>
      <c r="CE37" s="16">
        <f t="shared" si="509"/>
        <v>3115</v>
      </c>
      <c r="CF37" s="16">
        <f t="shared" si="509"/>
        <v>3236</v>
      </c>
      <c r="CG37" s="16">
        <f t="shared" si="509"/>
        <v>3356</v>
      </c>
      <c r="CH37" s="16">
        <f t="shared" si="509"/>
        <v>3475</v>
      </c>
      <c r="CI37" s="16">
        <f t="shared" si="509"/>
        <v>118</v>
      </c>
      <c r="CJ37" s="16">
        <f t="shared" si="509"/>
        <v>239</v>
      </c>
      <c r="CK37" s="16">
        <f t="shared" si="509"/>
        <v>356</v>
      </c>
      <c r="CL37" s="16">
        <f t="shared" si="509"/>
        <v>473</v>
      </c>
      <c r="CM37" s="16">
        <f t="shared" si="509"/>
        <v>595</v>
      </c>
      <c r="CN37" s="16">
        <f t="shared" si="509"/>
        <v>714</v>
      </c>
      <c r="CO37" s="16">
        <f t="shared" si="509"/>
        <v>834</v>
      </c>
      <c r="CP37" s="16">
        <f t="shared" si="509"/>
        <v>948</v>
      </c>
      <c r="CQ37" s="16">
        <f t="shared" si="509"/>
        <v>1064</v>
      </c>
      <c r="CR37" s="16">
        <f t="shared" si="509"/>
        <v>1178</v>
      </c>
      <c r="CS37" s="16">
        <f t="shared" si="509"/>
        <v>1292</v>
      </c>
      <c r="CT37" s="16">
        <f t="shared" si="509"/>
        <v>1411</v>
      </c>
      <c r="CU37" s="16">
        <f t="shared" si="509"/>
        <v>1527</v>
      </c>
      <c r="CV37" s="16">
        <f t="shared" si="509"/>
        <v>1639</v>
      </c>
      <c r="CW37" s="16">
        <f t="shared" si="509"/>
        <v>1759</v>
      </c>
      <c r="CX37" s="16">
        <f t="shared" si="509"/>
        <v>1873</v>
      </c>
      <c r="CY37" s="16">
        <f t="shared" si="509"/>
        <v>1995</v>
      </c>
      <c r="CZ37" s="16">
        <f t="shared" si="509"/>
        <v>2109</v>
      </c>
      <c r="DA37" s="16">
        <f t="shared" si="509"/>
        <v>2229</v>
      </c>
      <c r="DB37" s="16">
        <f t="shared" si="509"/>
        <v>2348</v>
      </c>
      <c r="DC37" s="16">
        <f t="shared" si="509"/>
        <v>2462</v>
      </c>
      <c r="DD37" s="16">
        <f t="shared" si="509"/>
        <v>2582</v>
      </c>
      <c r="DE37" s="16">
        <f t="shared" si="509"/>
        <v>2698</v>
      </c>
      <c r="DF37" s="16">
        <f t="shared" si="509"/>
        <v>2820</v>
      </c>
      <c r="DG37" s="16">
        <f t="shared" si="509"/>
        <v>2938</v>
      </c>
      <c r="DH37" s="16">
        <f t="shared" si="509"/>
        <v>3052</v>
      </c>
      <c r="DI37" s="16">
        <f t="shared" si="509"/>
        <v>3165</v>
      </c>
      <c r="DJ37" s="16">
        <f t="shared" si="509"/>
        <v>3277</v>
      </c>
      <c r="DK37" s="16">
        <f t="shared" si="509"/>
        <v>3395</v>
      </c>
      <c r="DL37" s="16">
        <f t="shared" si="509"/>
        <v>3514</v>
      </c>
      <c r="DM37" s="16">
        <f t="shared" si="509"/>
        <v>3631</v>
      </c>
      <c r="DN37" s="16">
        <f t="shared" si="509"/>
        <v>114</v>
      </c>
      <c r="DO37" s="16">
        <f t="shared" si="509"/>
        <v>230</v>
      </c>
      <c r="DP37" s="16">
        <f t="shared" si="509"/>
        <v>352</v>
      </c>
      <c r="DQ37" s="16">
        <f t="shared" si="509"/>
        <v>465</v>
      </c>
      <c r="DR37" s="16">
        <f t="shared" si="509"/>
        <v>584</v>
      </c>
      <c r="DS37" s="16">
        <f t="shared" si="509"/>
        <v>705</v>
      </c>
      <c r="DT37" s="16">
        <f t="shared" si="509"/>
        <v>824</v>
      </c>
      <c r="DU37" s="16">
        <f t="shared" si="509"/>
        <v>946</v>
      </c>
      <c r="DV37" s="16">
        <f t="shared" si="509"/>
        <v>1061</v>
      </c>
      <c r="DW37" s="16">
        <f t="shared" si="509"/>
        <v>1181</v>
      </c>
      <c r="DX37" s="16">
        <f t="shared" si="509"/>
        <v>1300</v>
      </c>
      <c r="DY37" s="16">
        <f t="shared" si="509"/>
        <v>1419</v>
      </c>
      <c r="DZ37" s="16">
        <f t="shared" si="509"/>
        <v>1535</v>
      </c>
      <c r="EA37" s="16">
        <f t="shared" si="509"/>
        <v>1653</v>
      </c>
      <c r="EB37" s="16">
        <f t="shared" si="509"/>
        <v>1770</v>
      </c>
      <c r="EC37" s="16">
        <f t="shared" si="509"/>
        <v>1884</v>
      </c>
      <c r="ED37" s="16">
        <f t="shared" si="509"/>
        <v>1995</v>
      </c>
      <c r="EE37" s="16">
        <f t="shared" si="509"/>
        <v>2115</v>
      </c>
      <c r="EF37" s="16">
        <f t="shared" ref="EF37:GQ37" si="510">IF(DAY(EF$3)=1,EF35,EE37+EF35)</f>
        <v>2228</v>
      </c>
      <c r="EG37" s="16">
        <f t="shared" si="510"/>
        <v>2339</v>
      </c>
      <c r="EH37" s="16">
        <f t="shared" si="510"/>
        <v>2452</v>
      </c>
      <c r="EI37" s="16">
        <f t="shared" si="510"/>
        <v>2573</v>
      </c>
      <c r="EJ37" s="16">
        <f t="shared" si="510"/>
        <v>2691</v>
      </c>
      <c r="EK37" s="16">
        <f t="shared" si="510"/>
        <v>2802</v>
      </c>
      <c r="EL37" s="16">
        <f t="shared" si="510"/>
        <v>2913</v>
      </c>
      <c r="EM37" s="16">
        <f t="shared" si="510"/>
        <v>3028</v>
      </c>
      <c r="EN37" s="16">
        <f t="shared" si="510"/>
        <v>3139</v>
      </c>
      <c r="EO37" s="16">
        <f t="shared" si="510"/>
        <v>3256</v>
      </c>
      <c r="EP37" s="16">
        <f t="shared" si="510"/>
        <v>3367</v>
      </c>
      <c r="EQ37" s="16">
        <f t="shared" si="510"/>
        <v>3480</v>
      </c>
      <c r="ER37" s="16">
        <f t="shared" si="510"/>
        <v>3591</v>
      </c>
      <c r="ES37" s="16">
        <f t="shared" si="510"/>
        <v>115</v>
      </c>
      <c r="ET37" s="16">
        <f t="shared" si="510"/>
        <v>237</v>
      </c>
      <c r="EU37" s="16">
        <f t="shared" si="510"/>
        <v>355</v>
      </c>
      <c r="EV37" s="16">
        <f t="shared" si="510"/>
        <v>471</v>
      </c>
      <c r="EW37" s="16">
        <f t="shared" si="510"/>
        <v>586</v>
      </c>
      <c r="EX37" s="16">
        <f t="shared" si="510"/>
        <v>698</v>
      </c>
      <c r="EY37" s="16">
        <f t="shared" si="510"/>
        <v>813</v>
      </c>
      <c r="EZ37" s="16">
        <f t="shared" si="510"/>
        <v>934</v>
      </c>
      <c r="FA37" s="16">
        <f t="shared" si="510"/>
        <v>1046</v>
      </c>
      <c r="FB37" s="16">
        <f t="shared" si="510"/>
        <v>1160</v>
      </c>
      <c r="FC37" s="16">
        <f t="shared" si="510"/>
        <v>1273</v>
      </c>
      <c r="FD37" s="16">
        <f t="shared" si="510"/>
        <v>1390</v>
      </c>
      <c r="FE37" s="16">
        <f t="shared" si="510"/>
        <v>1501</v>
      </c>
      <c r="FF37" s="16">
        <f t="shared" si="510"/>
        <v>1620</v>
      </c>
      <c r="FG37" s="16">
        <f t="shared" si="510"/>
        <v>1738</v>
      </c>
      <c r="FH37" s="16">
        <f t="shared" si="510"/>
        <v>1855</v>
      </c>
      <c r="FI37" s="16">
        <f t="shared" si="510"/>
        <v>1977</v>
      </c>
      <c r="FJ37" s="16">
        <f t="shared" si="510"/>
        <v>2096</v>
      </c>
      <c r="FK37" s="16">
        <f t="shared" si="510"/>
        <v>2215</v>
      </c>
      <c r="FL37" s="16">
        <f t="shared" si="510"/>
        <v>2326</v>
      </c>
      <c r="FM37" s="16">
        <f t="shared" si="510"/>
        <v>2439</v>
      </c>
      <c r="FN37" s="16">
        <f t="shared" si="510"/>
        <v>2556</v>
      </c>
      <c r="FO37" s="16">
        <f t="shared" si="510"/>
        <v>2668</v>
      </c>
      <c r="FP37" s="16">
        <f t="shared" si="510"/>
        <v>2787</v>
      </c>
      <c r="FQ37" s="16">
        <f t="shared" si="510"/>
        <v>2899</v>
      </c>
      <c r="FR37" s="16">
        <f t="shared" si="510"/>
        <v>3013</v>
      </c>
      <c r="FS37" s="16">
        <f t="shared" si="510"/>
        <v>3132</v>
      </c>
      <c r="FT37" s="16">
        <f t="shared" si="510"/>
        <v>3251</v>
      </c>
      <c r="FU37" s="16">
        <f t="shared" si="510"/>
        <v>3368</v>
      </c>
      <c r="FV37" s="16">
        <f t="shared" si="510"/>
        <v>3489</v>
      </c>
      <c r="FW37" s="16">
        <f t="shared" si="510"/>
        <v>112</v>
      </c>
      <c r="FX37" s="16">
        <f t="shared" si="510"/>
        <v>225</v>
      </c>
      <c r="FY37" s="16">
        <f t="shared" si="510"/>
        <v>337</v>
      </c>
      <c r="FZ37" s="16">
        <f t="shared" si="510"/>
        <v>458</v>
      </c>
      <c r="GA37" s="16">
        <f t="shared" si="510"/>
        <v>580</v>
      </c>
      <c r="GB37" s="16">
        <f t="shared" si="510"/>
        <v>702</v>
      </c>
      <c r="GC37" s="16">
        <f t="shared" si="510"/>
        <v>818</v>
      </c>
      <c r="GD37" s="16">
        <f t="shared" si="510"/>
        <v>940</v>
      </c>
      <c r="GE37" s="16">
        <f t="shared" si="510"/>
        <v>1053</v>
      </c>
      <c r="GF37" s="16">
        <f t="shared" si="510"/>
        <v>1173</v>
      </c>
      <c r="GG37" s="16">
        <f t="shared" si="510"/>
        <v>1290</v>
      </c>
      <c r="GH37" s="16">
        <f t="shared" si="510"/>
        <v>1409</v>
      </c>
      <c r="GI37" s="16">
        <f t="shared" si="510"/>
        <v>1525</v>
      </c>
      <c r="GJ37" s="16">
        <f t="shared" si="510"/>
        <v>1645</v>
      </c>
      <c r="GK37" s="16">
        <f t="shared" si="510"/>
        <v>1762</v>
      </c>
      <c r="GL37" s="16">
        <f t="shared" si="510"/>
        <v>1883</v>
      </c>
      <c r="GM37" s="16">
        <f t="shared" si="510"/>
        <v>1994</v>
      </c>
      <c r="GN37" s="16">
        <f t="shared" si="510"/>
        <v>2110</v>
      </c>
      <c r="GO37" s="16">
        <f t="shared" si="510"/>
        <v>2225</v>
      </c>
      <c r="GP37" s="16">
        <f t="shared" si="510"/>
        <v>2342</v>
      </c>
      <c r="GQ37" s="16">
        <f t="shared" si="510"/>
        <v>2458</v>
      </c>
      <c r="GR37" s="16">
        <f t="shared" ref="GR37:IB37" si="511">IF(DAY(GR$3)=1,GR35,GQ37+GR35)</f>
        <v>2578</v>
      </c>
      <c r="GS37" s="16">
        <f t="shared" si="511"/>
        <v>2694</v>
      </c>
      <c r="GT37" s="16">
        <f t="shared" si="511"/>
        <v>2810</v>
      </c>
      <c r="GU37" s="16">
        <f t="shared" si="511"/>
        <v>2928</v>
      </c>
      <c r="GV37" s="16">
        <f t="shared" si="511"/>
        <v>3049</v>
      </c>
      <c r="GW37" s="16">
        <f t="shared" si="511"/>
        <v>3160</v>
      </c>
      <c r="GX37" s="16">
        <f t="shared" si="511"/>
        <v>3279</v>
      </c>
      <c r="GY37" s="16">
        <f t="shared" si="511"/>
        <v>3395</v>
      </c>
      <c r="GZ37" s="16">
        <f t="shared" si="511"/>
        <v>3514</v>
      </c>
      <c r="HA37" s="16">
        <f t="shared" si="511"/>
        <v>3631</v>
      </c>
      <c r="HB37" s="16">
        <f t="shared" si="511"/>
        <v>116</v>
      </c>
      <c r="HC37" s="16">
        <f t="shared" si="511"/>
        <v>231</v>
      </c>
      <c r="HD37" s="16">
        <f t="shared" si="511"/>
        <v>345</v>
      </c>
      <c r="HE37" s="16">
        <f t="shared" si="511"/>
        <v>465</v>
      </c>
      <c r="HF37" s="16">
        <f t="shared" si="511"/>
        <v>576</v>
      </c>
      <c r="HG37" s="16">
        <f t="shared" si="511"/>
        <v>698</v>
      </c>
      <c r="HH37" s="16">
        <f t="shared" si="511"/>
        <v>820</v>
      </c>
      <c r="HI37" s="16">
        <f t="shared" si="511"/>
        <v>931</v>
      </c>
      <c r="HJ37" s="16">
        <f t="shared" si="511"/>
        <v>1052</v>
      </c>
      <c r="HK37" s="16">
        <f t="shared" si="511"/>
        <v>1174</v>
      </c>
      <c r="HL37" s="16">
        <f t="shared" si="511"/>
        <v>1293</v>
      </c>
      <c r="HM37" s="16">
        <f t="shared" si="511"/>
        <v>1413</v>
      </c>
      <c r="HN37" s="16">
        <f t="shared" si="511"/>
        <v>1531</v>
      </c>
      <c r="HO37" s="16">
        <f t="shared" si="511"/>
        <v>1643</v>
      </c>
      <c r="HP37" s="16">
        <f t="shared" si="511"/>
        <v>1754</v>
      </c>
      <c r="HQ37" s="16">
        <f t="shared" si="511"/>
        <v>1873</v>
      </c>
      <c r="HR37" s="16">
        <f t="shared" si="511"/>
        <v>1985</v>
      </c>
      <c r="HS37" s="16">
        <f t="shared" si="511"/>
        <v>2098</v>
      </c>
      <c r="HT37" s="16">
        <f t="shared" si="511"/>
        <v>2216</v>
      </c>
      <c r="HU37" s="16">
        <f t="shared" si="511"/>
        <v>2330</v>
      </c>
      <c r="HV37" s="16">
        <f t="shared" si="511"/>
        <v>2449</v>
      </c>
      <c r="HW37" s="16">
        <f t="shared" si="511"/>
        <v>2571</v>
      </c>
      <c r="HX37" s="16">
        <f t="shared" si="511"/>
        <v>2693</v>
      </c>
      <c r="HY37" s="16">
        <f t="shared" si="511"/>
        <v>2809</v>
      </c>
      <c r="HZ37" s="16">
        <f t="shared" si="511"/>
        <v>2928</v>
      </c>
      <c r="IA37" s="16">
        <f t="shared" si="511"/>
        <v>3041</v>
      </c>
      <c r="IB37" s="16">
        <f t="shared" si="511"/>
        <v>3161</v>
      </c>
    </row>
    <row r="38" spans="1:236" s="17" customFormat="1" ht="15.75" x14ac:dyDescent="0.25">
      <c r="A38" s="1"/>
      <c r="B38" s="2324">
        <f t="shared" si="9"/>
        <v>36</v>
      </c>
      <c r="C38"/>
      <c r="D38" s="8" t="s">
        <v>444</v>
      </c>
      <c r="E38" s="18" t="s">
        <v>12</v>
      </c>
      <c r="F38" s="16">
        <f>F35</f>
        <v>111</v>
      </c>
      <c r="G38" s="16">
        <f>F38+G35</f>
        <v>224</v>
      </c>
      <c r="H38" s="16">
        <f t="shared" ref="H38:BS38" si="512">G38+H35</f>
        <v>335</v>
      </c>
      <c r="I38" s="16">
        <f t="shared" si="512"/>
        <v>454</v>
      </c>
      <c r="J38" s="16">
        <f t="shared" si="512"/>
        <v>572</v>
      </c>
      <c r="K38" s="16">
        <f t="shared" si="512"/>
        <v>688</v>
      </c>
      <c r="L38" s="16">
        <f t="shared" si="512"/>
        <v>799</v>
      </c>
      <c r="M38" s="16">
        <f t="shared" si="512"/>
        <v>916</v>
      </c>
      <c r="N38" s="16">
        <f t="shared" si="512"/>
        <v>1038</v>
      </c>
      <c r="O38" s="16">
        <f t="shared" si="512"/>
        <v>1153</v>
      </c>
      <c r="P38" s="16">
        <f t="shared" si="512"/>
        <v>1271</v>
      </c>
      <c r="Q38" s="16">
        <f t="shared" si="512"/>
        <v>1382</v>
      </c>
      <c r="R38" s="16">
        <f t="shared" si="512"/>
        <v>1497</v>
      </c>
      <c r="S38" s="16">
        <f t="shared" si="512"/>
        <v>1615</v>
      </c>
      <c r="T38" s="16">
        <f t="shared" si="512"/>
        <v>1731</v>
      </c>
      <c r="U38" s="16">
        <f t="shared" si="512"/>
        <v>1845</v>
      </c>
      <c r="V38" s="16">
        <f t="shared" si="512"/>
        <v>1956</v>
      </c>
      <c r="W38" s="16">
        <f t="shared" si="512"/>
        <v>2070</v>
      </c>
      <c r="X38" s="16">
        <f t="shared" si="512"/>
        <v>2192</v>
      </c>
      <c r="Y38" s="16">
        <f t="shared" si="512"/>
        <v>2306</v>
      </c>
      <c r="Z38" s="16">
        <f t="shared" si="512"/>
        <v>2419</v>
      </c>
      <c r="AA38" s="16">
        <f t="shared" si="512"/>
        <v>2536</v>
      </c>
      <c r="AB38" s="16">
        <f t="shared" si="512"/>
        <v>2649</v>
      </c>
      <c r="AC38" s="16">
        <f t="shared" si="512"/>
        <v>2762</v>
      </c>
      <c r="AD38" s="16">
        <f t="shared" si="512"/>
        <v>2876</v>
      </c>
      <c r="AE38" s="16">
        <f t="shared" si="512"/>
        <v>2990</v>
      </c>
      <c r="AF38" s="16">
        <f t="shared" si="512"/>
        <v>3112</v>
      </c>
      <c r="AG38" s="16">
        <f t="shared" si="512"/>
        <v>3234</v>
      </c>
      <c r="AH38" s="16">
        <f t="shared" si="512"/>
        <v>3353</v>
      </c>
      <c r="AI38" s="16">
        <f t="shared" si="512"/>
        <v>3475</v>
      </c>
      <c r="AJ38" s="16">
        <f t="shared" si="512"/>
        <v>3589</v>
      </c>
      <c r="AK38" s="16">
        <f t="shared" si="512"/>
        <v>3707</v>
      </c>
      <c r="AL38" s="16">
        <f t="shared" si="512"/>
        <v>3827</v>
      </c>
      <c r="AM38" s="16">
        <f t="shared" si="512"/>
        <v>3945</v>
      </c>
      <c r="AN38" s="16">
        <f t="shared" si="512"/>
        <v>4067</v>
      </c>
      <c r="AO38" s="16">
        <f t="shared" si="512"/>
        <v>4187</v>
      </c>
      <c r="AP38" s="16">
        <f t="shared" si="512"/>
        <v>4301</v>
      </c>
      <c r="AQ38" s="16">
        <f t="shared" si="512"/>
        <v>4421</v>
      </c>
      <c r="AR38" s="16">
        <f t="shared" si="512"/>
        <v>4540</v>
      </c>
      <c r="AS38" s="16">
        <f t="shared" si="512"/>
        <v>4654</v>
      </c>
      <c r="AT38" s="16">
        <f t="shared" si="512"/>
        <v>4772</v>
      </c>
      <c r="AU38" s="16">
        <f t="shared" si="512"/>
        <v>4887</v>
      </c>
      <c r="AV38" s="16">
        <f t="shared" si="512"/>
        <v>5000</v>
      </c>
      <c r="AW38" s="16">
        <f t="shared" si="512"/>
        <v>5116</v>
      </c>
      <c r="AX38" s="16">
        <f t="shared" si="512"/>
        <v>5232</v>
      </c>
      <c r="AY38" s="16">
        <f t="shared" si="512"/>
        <v>5347</v>
      </c>
      <c r="AZ38" s="16">
        <f t="shared" si="512"/>
        <v>5458</v>
      </c>
      <c r="BA38" s="16">
        <f t="shared" si="512"/>
        <v>5570</v>
      </c>
      <c r="BB38" s="16">
        <f t="shared" si="512"/>
        <v>5692</v>
      </c>
      <c r="BC38" s="16">
        <f t="shared" si="512"/>
        <v>5806</v>
      </c>
      <c r="BD38" s="16">
        <f t="shared" si="512"/>
        <v>5922</v>
      </c>
      <c r="BE38" s="16">
        <f t="shared" si="512"/>
        <v>6036</v>
      </c>
      <c r="BF38" s="16">
        <f t="shared" si="512"/>
        <v>6155</v>
      </c>
      <c r="BG38" s="16">
        <f t="shared" si="512"/>
        <v>6266</v>
      </c>
      <c r="BH38" s="16">
        <f t="shared" si="512"/>
        <v>6378</v>
      </c>
      <c r="BI38" s="16">
        <f t="shared" si="512"/>
        <v>6495</v>
      </c>
      <c r="BJ38" s="16">
        <f t="shared" si="512"/>
        <v>6610</v>
      </c>
      <c r="BK38" s="16">
        <f t="shared" si="512"/>
        <v>6722</v>
      </c>
      <c r="BL38" s="16">
        <f t="shared" si="512"/>
        <v>6841</v>
      </c>
      <c r="BM38" s="16">
        <f t="shared" si="512"/>
        <v>6958</v>
      </c>
      <c r="BN38" s="16">
        <f t="shared" si="512"/>
        <v>7071</v>
      </c>
      <c r="BO38" s="16">
        <f t="shared" si="512"/>
        <v>7187</v>
      </c>
      <c r="BP38" s="16">
        <f t="shared" si="512"/>
        <v>7301</v>
      </c>
      <c r="BQ38" s="16">
        <f t="shared" si="512"/>
        <v>7415</v>
      </c>
      <c r="BR38" s="16">
        <f t="shared" si="512"/>
        <v>7529</v>
      </c>
      <c r="BS38" s="16">
        <f t="shared" si="512"/>
        <v>7649</v>
      </c>
      <c r="BT38" s="16">
        <f t="shared" ref="BT38:EE38" si="513">BS38+BT35</f>
        <v>7765</v>
      </c>
      <c r="BU38" s="16">
        <f t="shared" si="513"/>
        <v>7882</v>
      </c>
      <c r="BV38" s="16">
        <f t="shared" si="513"/>
        <v>8002</v>
      </c>
      <c r="BW38" s="16">
        <f t="shared" si="513"/>
        <v>8113</v>
      </c>
      <c r="BX38" s="16">
        <f t="shared" si="513"/>
        <v>8225</v>
      </c>
      <c r="BY38" s="16">
        <f t="shared" si="513"/>
        <v>8343</v>
      </c>
      <c r="BZ38" s="16">
        <f t="shared" si="513"/>
        <v>8459</v>
      </c>
      <c r="CA38" s="16">
        <f t="shared" si="513"/>
        <v>8574</v>
      </c>
      <c r="CB38" s="16">
        <f t="shared" si="513"/>
        <v>8689</v>
      </c>
      <c r="CC38" s="16">
        <f t="shared" si="513"/>
        <v>8800</v>
      </c>
      <c r="CD38" s="16">
        <f t="shared" si="513"/>
        <v>8921</v>
      </c>
      <c r="CE38" s="16">
        <f t="shared" si="513"/>
        <v>9037</v>
      </c>
      <c r="CF38" s="16">
        <f t="shared" si="513"/>
        <v>9158</v>
      </c>
      <c r="CG38" s="16">
        <f t="shared" si="513"/>
        <v>9278</v>
      </c>
      <c r="CH38" s="16">
        <f t="shared" si="513"/>
        <v>9397</v>
      </c>
      <c r="CI38" s="16">
        <f t="shared" si="513"/>
        <v>9515</v>
      </c>
      <c r="CJ38" s="16">
        <f t="shared" si="513"/>
        <v>9636</v>
      </c>
      <c r="CK38" s="16">
        <f t="shared" si="513"/>
        <v>9753</v>
      </c>
      <c r="CL38" s="16">
        <f t="shared" si="513"/>
        <v>9870</v>
      </c>
      <c r="CM38" s="16">
        <f t="shared" si="513"/>
        <v>9992</v>
      </c>
      <c r="CN38" s="16">
        <f t="shared" si="513"/>
        <v>10111</v>
      </c>
      <c r="CO38" s="16">
        <f t="shared" si="513"/>
        <v>10231</v>
      </c>
      <c r="CP38" s="16">
        <f t="shared" si="513"/>
        <v>10345</v>
      </c>
      <c r="CQ38" s="16">
        <f t="shared" si="513"/>
        <v>10461</v>
      </c>
      <c r="CR38" s="16">
        <f t="shared" si="513"/>
        <v>10575</v>
      </c>
      <c r="CS38" s="16">
        <f t="shared" si="513"/>
        <v>10689</v>
      </c>
      <c r="CT38" s="16">
        <f t="shared" si="513"/>
        <v>10808</v>
      </c>
      <c r="CU38" s="16">
        <f t="shared" si="513"/>
        <v>10924</v>
      </c>
      <c r="CV38" s="16">
        <f t="shared" si="513"/>
        <v>11036</v>
      </c>
      <c r="CW38" s="16">
        <f t="shared" si="513"/>
        <v>11156</v>
      </c>
      <c r="CX38" s="16">
        <f t="shared" si="513"/>
        <v>11270</v>
      </c>
      <c r="CY38" s="16">
        <f t="shared" si="513"/>
        <v>11392</v>
      </c>
      <c r="CZ38" s="16">
        <f t="shared" si="513"/>
        <v>11506</v>
      </c>
      <c r="DA38" s="16">
        <f t="shared" si="513"/>
        <v>11626</v>
      </c>
      <c r="DB38" s="16">
        <f t="shared" si="513"/>
        <v>11745</v>
      </c>
      <c r="DC38" s="16">
        <f t="shared" si="513"/>
        <v>11859</v>
      </c>
      <c r="DD38" s="16">
        <f t="shared" si="513"/>
        <v>11979</v>
      </c>
      <c r="DE38" s="16">
        <f t="shared" si="513"/>
        <v>12095</v>
      </c>
      <c r="DF38" s="16">
        <f t="shared" si="513"/>
        <v>12217</v>
      </c>
      <c r="DG38" s="16">
        <f t="shared" si="513"/>
        <v>12335</v>
      </c>
      <c r="DH38" s="16">
        <f t="shared" si="513"/>
        <v>12449</v>
      </c>
      <c r="DI38" s="16">
        <f t="shared" si="513"/>
        <v>12562</v>
      </c>
      <c r="DJ38" s="16">
        <f t="shared" si="513"/>
        <v>12674</v>
      </c>
      <c r="DK38" s="16">
        <f t="shared" si="513"/>
        <v>12792</v>
      </c>
      <c r="DL38" s="16">
        <f t="shared" si="513"/>
        <v>12911</v>
      </c>
      <c r="DM38" s="16">
        <f t="shared" si="513"/>
        <v>13028</v>
      </c>
      <c r="DN38" s="16">
        <f t="shared" si="513"/>
        <v>13142</v>
      </c>
      <c r="DO38" s="16">
        <f t="shared" si="513"/>
        <v>13258</v>
      </c>
      <c r="DP38" s="16">
        <f t="shared" si="513"/>
        <v>13380</v>
      </c>
      <c r="DQ38" s="16">
        <f t="shared" si="513"/>
        <v>13493</v>
      </c>
      <c r="DR38" s="16">
        <f t="shared" si="513"/>
        <v>13612</v>
      </c>
      <c r="DS38" s="16">
        <f t="shared" si="513"/>
        <v>13733</v>
      </c>
      <c r="DT38" s="16">
        <f t="shared" si="513"/>
        <v>13852</v>
      </c>
      <c r="DU38" s="16">
        <f t="shared" si="513"/>
        <v>13974</v>
      </c>
      <c r="DV38" s="16">
        <f t="shared" si="513"/>
        <v>14089</v>
      </c>
      <c r="DW38" s="16">
        <f t="shared" si="513"/>
        <v>14209</v>
      </c>
      <c r="DX38" s="16">
        <f t="shared" si="513"/>
        <v>14328</v>
      </c>
      <c r="DY38" s="16">
        <f t="shared" si="513"/>
        <v>14447</v>
      </c>
      <c r="DZ38" s="16">
        <f t="shared" si="513"/>
        <v>14563</v>
      </c>
      <c r="EA38" s="16">
        <f t="shared" si="513"/>
        <v>14681</v>
      </c>
      <c r="EB38" s="16">
        <f t="shared" si="513"/>
        <v>14798</v>
      </c>
      <c r="EC38" s="16">
        <f t="shared" si="513"/>
        <v>14912</v>
      </c>
      <c r="ED38" s="16">
        <f t="shared" si="513"/>
        <v>15023</v>
      </c>
      <c r="EE38" s="16">
        <f t="shared" si="513"/>
        <v>15143</v>
      </c>
      <c r="EF38" s="16">
        <f t="shared" ref="EF38:GQ38" si="514">EE38+EF35</f>
        <v>15256</v>
      </c>
      <c r="EG38" s="16">
        <f t="shared" si="514"/>
        <v>15367</v>
      </c>
      <c r="EH38" s="16">
        <f t="shared" si="514"/>
        <v>15480</v>
      </c>
      <c r="EI38" s="16">
        <f t="shared" si="514"/>
        <v>15601</v>
      </c>
      <c r="EJ38" s="16">
        <f t="shared" si="514"/>
        <v>15719</v>
      </c>
      <c r="EK38" s="16">
        <f t="shared" si="514"/>
        <v>15830</v>
      </c>
      <c r="EL38" s="16">
        <f t="shared" si="514"/>
        <v>15941</v>
      </c>
      <c r="EM38" s="16">
        <f t="shared" si="514"/>
        <v>16056</v>
      </c>
      <c r="EN38" s="16">
        <f t="shared" si="514"/>
        <v>16167</v>
      </c>
      <c r="EO38" s="16">
        <f t="shared" si="514"/>
        <v>16284</v>
      </c>
      <c r="EP38" s="16">
        <f t="shared" si="514"/>
        <v>16395</v>
      </c>
      <c r="EQ38" s="16">
        <f t="shared" si="514"/>
        <v>16508</v>
      </c>
      <c r="ER38" s="16">
        <f t="shared" si="514"/>
        <v>16619</v>
      </c>
      <c r="ES38" s="16">
        <f t="shared" si="514"/>
        <v>16734</v>
      </c>
      <c r="ET38" s="16">
        <f t="shared" si="514"/>
        <v>16856</v>
      </c>
      <c r="EU38" s="16">
        <f t="shared" si="514"/>
        <v>16974</v>
      </c>
      <c r="EV38" s="16">
        <f t="shared" si="514"/>
        <v>17090</v>
      </c>
      <c r="EW38" s="16">
        <f t="shared" si="514"/>
        <v>17205</v>
      </c>
      <c r="EX38" s="16">
        <f t="shared" si="514"/>
        <v>17317</v>
      </c>
      <c r="EY38" s="16">
        <f t="shared" si="514"/>
        <v>17432</v>
      </c>
      <c r="EZ38" s="16">
        <f t="shared" si="514"/>
        <v>17553</v>
      </c>
      <c r="FA38" s="16">
        <f t="shared" si="514"/>
        <v>17665</v>
      </c>
      <c r="FB38" s="16">
        <f t="shared" si="514"/>
        <v>17779</v>
      </c>
      <c r="FC38" s="16">
        <f t="shared" si="514"/>
        <v>17892</v>
      </c>
      <c r="FD38" s="16">
        <f t="shared" si="514"/>
        <v>18009</v>
      </c>
      <c r="FE38" s="16">
        <f t="shared" si="514"/>
        <v>18120</v>
      </c>
      <c r="FF38" s="16">
        <f t="shared" si="514"/>
        <v>18239</v>
      </c>
      <c r="FG38" s="16">
        <f t="shared" si="514"/>
        <v>18357</v>
      </c>
      <c r="FH38" s="16">
        <f t="shared" si="514"/>
        <v>18474</v>
      </c>
      <c r="FI38" s="16">
        <f t="shared" si="514"/>
        <v>18596</v>
      </c>
      <c r="FJ38" s="16">
        <f t="shared" si="514"/>
        <v>18715</v>
      </c>
      <c r="FK38" s="16">
        <f t="shared" si="514"/>
        <v>18834</v>
      </c>
      <c r="FL38" s="16">
        <f t="shared" si="514"/>
        <v>18945</v>
      </c>
      <c r="FM38" s="16">
        <f t="shared" si="514"/>
        <v>19058</v>
      </c>
      <c r="FN38" s="16">
        <f t="shared" si="514"/>
        <v>19175</v>
      </c>
      <c r="FO38" s="16">
        <f t="shared" si="514"/>
        <v>19287</v>
      </c>
      <c r="FP38" s="16">
        <f t="shared" si="514"/>
        <v>19406</v>
      </c>
      <c r="FQ38" s="16">
        <f t="shared" si="514"/>
        <v>19518</v>
      </c>
      <c r="FR38" s="16">
        <f t="shared" si="514"/>
        <v>19632</v>
      </c>
      <c r="FS38" s="16">
        <f t="shared" si="514"/>
        <v>19751</v>
      </c>
      <c r="FT38" s="16">
        <f t="shared" si="514"/>
        <v>19870</v>
      </c>
      <c r="FU38" s="16">
        <f t="shared" si="514"/>
        <v>19987</v>
      </c>
      <c r="FV38" s="16">
        <f t="shared" si="514"/>
        <v>20108</v>
      </c>
      <c r="FW38" s="16">
        <f t="shared" si="514"/>
        <v>20220</v>
      </c>
      <c r="FX38" s="16">
        <f t="shared" si="514"/>
        <v>20333</v>
      </c>
      <c r="FY38" s="16">
        <f t="shared" si="514"/>
        <v>20445</v>
      </c>
      <c r="FZ38" s="16">
        <f t="shared" si="514"/>
        <v>20566</v>
      </c>
      <c r="GA38" s="16">
        <f t="shared" si="514"/>
        <v>20688</v>
      </c>
      <c r="GB38" s="16">
        <f t="shared" si="514"/>
        <v>20810</v>
      </c>
      <c r="GC38" s="16">
        <f t="shared" si="514"/>
        <v>20926</v>
      </c>
      <c r="GD38" s="16">
        <f t="shared" si="514"/>
        <v>21048</v>
      </c>
      <c r="GE38" s="16">
        <f t="shared" si="514"/>
        <v>21161</v>
      </c>
      <c r="GF38" s="16">
        <f t="shared" si="514"/>
        <v>21281</v>
      </c>
      <c r="GG38" s="16">
        <f t="shared" si="514"/>
        <v>21398</v>
      </c>
      <c r="GH38" s="16">
        <f t="shared" si="514"/>
        <v>21517</v>
      </c>
      <c r="GI38" s="16">
        <f t="shared" si="514"/>
        <v>21633</v>
      </c>
      <c r="GJ38" s="16">
        <f t="shared" si="514"/>
        <v>21753</v>
      </c>
      <c r="GK38" s="16">
        <f t="shared" si="514"/>
        <v>21870</v>
      </c>
      <c r="GL38" s="16">
        <f t="shared" si="514"/>
        <v>21991</v>
      </c>
      <c r="GM38" s="16">
        <f t="shared" si="514"/>
        <v>22102</v>
      </c>
      <c r="GN38" s="16">
        <f t="shared" si="514"/>
        <v>22218</v>
      </c>
      <c r="GO38" s="16">
        <f t="shared" si="514"/>
        <v>22333</v>
      </c>
      <c r="GP38" s="16">
        <f t="shared" si="514"/>
        <v>22450</v>
      </c>
      <c r="GQ38" s="16">
        <f t="shared" si="514"/>
        <v>22566</v>
      </c>
      <c r="GR38" s="16">
        <f t="shared" ref="GR38:IB38" si="515">GQ38+GR35</f>
        <v>22686</v>
      </c>
      <c r="GS38" s="16">
        <f t="shared" si="515"/>
        <v>22802</v>
      </c>
      <c r="GT38" s="16">
        <f t="shared" si="515"/>
        <v>22918</v>
      </c>
      <c r="GU38" s="16">
        <f t="shared" si="515"/>
        <v>23036</v>
      </c>
      <c r="GV38" s="16">
        <f t="shared" si="515"/>
        <v>23157</v>
      </c>
      <c r="GW38" s="16">
        <f t="shared" si="515"/>
        <v>23268</v>
      </c>
      <c r="GX38" s="16">
        <f t="shared" si="515"/>
        <v>23387</v>
      </c>
      <c r="GY38" s="16">
        <f t="shared" si="515"/>
        <v>23503</v>
      </c>
      <c r="GZ38" s="16">
        <f t="shared" si="515"/>
        <v>23622</v>
      </c>
      <c r="HA38" s="16">
        <f t="shared" si="515"/>
        <v>23739</v>
      </c>
      <c r="HB38" s="16">
        <f t="shared" si="515"/>
        <v>23855</v>
      </c>
      <c r="HC38" s="16">
        <f t="shared" si="515"/>
        <v>23970</v>
      </c>
      <c r="HD38" s="16">
        <f t="shared" si="515"/>
        <v>24084</v>
      </c>
      <c r="HE38" s="16">
        <f t="shared" si="515"/>
        <v>24204</v>
      </c>
      <c r="HF38" s="16">
        <f t="shared" si="515"/>
        <v>24315</v>
      </c>
      <c r="HG38" s="16">
        <f t="shared" si="515"/>
        <v>24437</v>
      </c>
      <c r="HH38" s="16">
        <f t="shared" si="515"/>
        <v>24559</v>
      </c>
      <c r="HI38" s="16">
        <f t="shared" si="515"/>
        <v>24670</v>
      </c>
      <c r="HJ38" s="16">
        <f t="shared" si="515"/>
        <v>24791</v>
      </c>
      <c r="HK38" s="16">
        <f t="shared" si="515"/>
        <v>24913</v>
      </c>
      <c r="HL38" s="16">
        <f t="shared" si="515"/>
        <v>25032</v>
      </c>
      <c r="HM38" s="16">
        <f t="shared" si="515"/>
        <v>25152</v>
      </c>
      <c r="HN38" s="16">
        <f t="shared" si="515"/>
        <v>25270</v>
      </c>
      <c r="HO38" s="16">
        <f t="shared" si="515"/>
        <v>25382</v>
      </c>
      <c r="HP38" s="16">
        <f t="shared" si="515"/>
        <v>25493</v>
      </c>
      <c r="HQ38" s="16">
        <f t="shared" si="515"/>
        <v>25612</v>
      </c>
      <c r="HR38" s="16">
        <f t="shared" si="515"/>
        <v>25724</v>
      </c>
      <c r="HS38" s="16">
        <f t="shared" si="515"/>
        <v>25837</v>
      </c>
      <c r="HT38" s="16">
        <f t="shared" si="515"/>
        <v>25955</v>
      </c>
      <c r="HU38" s="16">
        <f t="shared" si="515"/>
        <v>26069</v>
      </c>
      <c r="HV38" s="16">
        <f t="shared" si="515"/>
        <v>26188</v>
      </c>
      <c r="HW38" s="16">
        <f t="shared" si="515"/>
        <v>26310</v>
      </c>
      <c r="HX38" s="16">
        <f t="shared" si="515"/>
        <v>26432</v>
      </c>
      <c r="HY38" s="16">
        <f t="shared" si="515"/>
        <v>26548</v>
      </c>
      <c r="HZ38" s="16">
        <f t="shared" si="515"/>
        <v>26667</v>
      </c>
      <c r="IA38" s="16">
        <f t="shared" si="515"/>
        <v>26780</v>
      </c>
      <c r="IB38" s="16">
        <f t="shared" si="515"/>
        <v>26900</v>
      </c>
    </row>
    <row r="39" spans="1:236" ht="15.75" x14ac:dyDescent="0.25">
      <c r="B39" s="5">
        <f t="shared" si="9"/>
        <v>37</v>
      </c>
      <c r="C39"/>
      <c r="E39" s="14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7"/>
      <c r="CC39" s="57"/>
      <c r="CD39" s="57"/>
      <c r="CE39" s="57"/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  <c r="FB39" s="57"/>
      <c r="FC39" s="57"/>
      <c r="FD39" s="57"/>
      <c r="FE39" s="57"/>
      <c r="FF39" s="57"/>
      <c r="FG39" s="57"/>
      <c r="FH39" s="57"/>
      <c r="FI39" s="57"/>
      <c r="FJ39" s="57"/>
      <c r="FK39" s="57"/>
      <c r="FL39" s="57"/>
      <c r="FM39" s="57"/>
      <c r="FN39" s="57"/>
      <c r="FO39" s="57"/>
      <c r="FP39" s="57"/>
      <c r="FQ39" s="57"/>
      <c r="FR39" s="57"/>
      <c r="FS39" s="57"/>
      <c r="FT39" s="57"/>
      <c r="FU39" s="57"/>
      <c r="FV39" s="57"/>
      <c r="FW39" s="57"/>
      <c r="FX39" s="57"/>
      <c r="FY39" s="57"/>
      <c r="FZ39" s="57"/>
      <c r="GA39" s="57"/>
      <c r="GB39" s="57"/>
      <c r="GC39" s="57"/>
      <c r="GD39" s="57"/>
      <c r="GE39" s="57"/>
      <c r="GF39" s="57"/>
      <c r="GG39" s="57"/>
      <c r="GH39" s="57"/>
      <c r="GI39" s="57"/>
      <c r="GJ39" s="57"/>
      <c r="GK39" s="57"/>
      <c r="GL39" s="57"/>
      <c r="GM39" s="57"/>
      <c r="GN39" s="57"/>
      <c r="GO39" s="57"/>
      <c r="GP39" s="57"/>
      <c r="GQ39" s="57"/>
      <c r="GR39" s="57"/>
      <c r="GS39" s="57"/>
      <c r="GT39" s="57"/>
      <c r="GU39" s="57"/>
      <c r="GV39" s="57"/>
      <c r="GW39" s="57"/>
      <c r="GX39" s="57"/>
      <c r="GY39" s="57"/>
      <c r="GZ39" s="57"/>
      <c r="HA39" s="57"/>
      <c r="HB39" s="57"/>
      <c r="HC39" s="57"/>
      <c r="HD39" s="57"/>
      <c r="HE39" s="57"/>
      <c r="HF39" s="57"/>
      <c r="HG39" s="57"/>
      <c r="HH39" s="57"/>
      <c r="HI39" s="57"/>
      <c r="HJ39" s="57"/>
      <c r="HK39" s="57"/>
      <c r="HL39" s="57"/>
      <c r="HM39" s="57"/>
      <c r="HN39" s="57"/>
      <c r="HO39" s="57"/>
      <c r="HP39" s="57"/>
      <c r="HQ39" s="57"/>
      <c r="HR39" s="57"/>
      <c r="HS39" s="57"/>
      <c r="HT39" s="57"/>
      <c r="HU39" s="57"/>
      <c r="HV39" s="57"/>
      <c r="HW39" s="57"/>
      <c r="HX39" s="57"/>
      <c r="HY39" s="57"/>
      <c r="HZ39" s="57"/>
      <c r="IA39" s="57"/>
      <c r="IB39" s="57"/>
    </row>
    <row r="40" spans="1:236" s="17" customFormat="1" ht="15.75" hidden="1" outlineLevel="1" x14ac:dyDescent="0.25">
      <c r="A40" s="1"/>
      <c r="B40" s="5">
        <f t="shared" si="9"/>
        <v>38</v>
      </c>
      <c r="C40"/>
      <c r="D40" s="8"/>
      <c r="E40" s="18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</row>
    <row r="41" spans="1:236" s="17" customFormat="1" ht="15.75" hidden="1" outlineLevel="1" x14ac:dyDescent="0.25">
      <c r="A41" s="1"/>
      <c r="B41" s="5">
        <f t="shared" si="9"/>
        <v>39</v>
      </c>
      <c r="C41"/>
      <c r="D41" s="8"/>
      <c r="E41" s="18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</row>
    <row r="42" spans="1:236" s="17" customFormat="1" ht="15.75" hidden="1" outlineLevel="1" x14ac:dyDescent="0.25">
      <c r="A42" s="1"/>
      <c r="B42" s="5">
        <f t="shared" si="9"/>
        <v>40</v>
      </c>
      <c r="C42"/>
      <c r="D42" s="8"/>
      <c r="E42" s="18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</row>
    <row r="43" spans="1:236" s="17" customFormat="1" ht="15.75" hidden="1" outlineLevel="1" x14ac:dyDescent="0.25">
      <c r="A43" s="1"/>
      <c r="B43" s="5">
        <f t="shared" si="9"/>
        <v>41</v>
      </c>
      <c r="C43"/>
      <c r="D43" s="8"/>
      <c r="E43" s="18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</row>
    <row r="44" spans="1:236" s="17" customFormat="1" ht="15.75" collapsed="1" x14ac:dyDescent="0.25">
      <c r="A44" s="1"/>
      <c r="B44" s="5">
        <f t="shared" si="9"/>
        <v>42</v>
      </c>
      <c r="C44"/>
      <c r="D44" s="4"/>
      <c r="E44" s="30"/>
      <c r="F44" s="329"/>
      <c r="G44" s="329"/>
      <c r="H44" s="329"/>
      <c r="I44" s="329"/>
      <c r="J44" s="329"/>
      <c r="K44" s="329"/>
      <c r="L44" s="329"/>
      <c r="M44" s="329"/>
      <c r="N44" s="329"/>
      <c r="O44" s="329"/>
      <c r="P44" s="329"/>
      <c r="Q44" s="329"/>
      <c r="R44" s="329"/>
      <c r="S44" s="329"/>
      <c r="T44" s="329"/>
      <c r="U44" s="329"/>
      <c r="V44" s="329"/>
      <c r="W44" s="329"/>
      <c r="X44" s="329"/>
      <c r="Y44" s="329"/>
      <c r="Z44" s="329"/>
      <c r="AA44" s="329"/>
      <c r="AB44" s="329"/>
      <c r="AC44" s="329"/>
      <c r="AD44" s="329"/>
      <c r="AE44" s="329"/>
      <c r="AF44" s="329"/>
      <c r="AG44" s="329"/>
      <c r="AH44" s="329"/>
      <c r="AI44" s="329"/>
      <c r="AJ44" s="329"/>
      <c r="AK44" s="329"/>
      <c r="AL44" s="329"/>
      <c r="AM44" s="329"/>
      <c r="AN44" s="329"/>
      <c r="AO44" s="329"/>
      <c r="AP44" s="329"/>
      <c r="AQ44" s="329"/>
      <c r="AR44" s="329"/>
      <c r="AS44" s="329"/>
      <c r="AT44" s="329"/>
      <c r="AU44" s="329"/>
      <c r="AV44" s="329"/>
      <c r="AW44" s="329"/>
      <c r="AX44" s="329"/>
      <c r="AY44" s="329"/>
      <c r="AZ44" s="329"/>
      <c r="BA44" s="329"/>
      <c r="BB44" s="329"/>
      <c r="BC44" s="329"/>
      <c r="BD44" s="329"/>
      <c r="BE44" s="329"/>
      <c r="BF44" s="329"/>
      <c r="BG44" s="329"/>
      <c r="BH44" s="329"/>
      <c r="BI44" s="329"/>
      <c r="BJ44" s="329"/>
      <c r="BK44" s="329"/>
      <c r="BL44" s="329"/>
      <c r="BM44" s="329"/>
      <c r="BN44" s="329"/>
      <c r="BO44" s="329"/>
      <c r="BP44" s="329"/>
      <c r="BQ44" s="329"/>
      <c r="BR44" s="329"/>
      <c r="BS44" s="329"/>
      <c r="BT44" s="329"/>
      <c r="BU44" s="329"/>
      <c r="BV44" s="329"/>
      <c r="BW44" s="329"/>
      <c r="BX44" s="329"/>
      <c r="BY44" s="329"/>
      <c r="BZ44" s="329"/>
      <c r="CA44" s="329"/>
      <c r="CB44" s="329"/>
      <c r="CC44" s="329"/>
      <c r="CD44" s="329"/>
      <c r="CE44" s="329"/>
      <c r="CF44" s="329"/>
      <c r="CG44" s="329"/>
      <c r="CH44" s="329"/>
      <c r="CI44" s="329"/>
      <c r="CJ44" s="329"/>
      <c r="CK44" s="329"/>
      <c r="CL44" s="329"/>
      <c r="CM44" s="329"/>
      <c r="CN44" s="329"/>
      <c r="CO44" s="329"/>
      <c r="CP44" s="329"/>
      <c r="CQ44" s="329"/>
      <c r="CR44" s="329"/>
      <c r="CS44" s="329"/>
      <c r="CT44" s="329"/>
      <c r="CU44" s="329"/>
      <c r="CV44" s="329"/>
      <c r="CW44" s="329"/>
      <c r="CX44" s="329"/>
      <c r="CY44" s="329"/>
      <c r="CZ44" s="329"/>
      <c r="DA44" s="329"/>
      <c r="DB44" s="329"/>
      <c r="DC44" s="329"/>
      <c r="DD44" s="329"/>
      <c r="DE44" s="329"/>
      <c r="DF44" s="329"/>
      <c r="DG44" s="329"/>
      <c r="DH44" s="329"/>
      <c r="DI44" s="329"/>
      <c r="DJ44" s="329"/>
      <c r="DK44" s="329"/>
      <c r="DL44" s="329"/>
      <c r="DM44" s="329"/>
      <c r="DN44" s="329"/>
      <c r="DO44" s="329"/>
      <c r="DP44" s="329"/>
      <c r="DQ44" s="329"/>
      <c r="DR44" s="329"/>
      <c r="DS44" s="329"/>
      <c r="DT44" s="329"/>
      <c r="DU44" s="329"/>
      <c r="DV44" s="329"/>
      <c r="DW44" s="329"/>
      <c r="DX44" s="329"/>
      <c r="DY44" s="329"/>
      <c r="DZ44" s="329"/>
      <c r="EA44" s="329"/>
      <c r="EB44" s="329"/>
      <c r="EC44" s="329"/>
      <c r="ED44" s="329"/>
      <c r="EE44" s="329"/>
      <c r="EF44" s="329"/>
      <c r="EG44" s="329"/>
      <c r="EH44" s="329"/>
      <c r="EI44" s="329"/>
      <c r="EJ44" s="329"/>
      <c r="EK44" s="329"/>
      <c r="EL44" s="329"/>
      <c r="EM44" s="329"/>
      <c r="EN44" s="329"/>
      <c r="EO44" s="329"/>
      <c r="EP44" s="329"/>
      <c r="EQ44" s="329"/>
      <c r="ER44" s="329"/>
      <c r="ES44" s="329"/>
      <c r="ET44" s="329"/>
      <c r="EU44" s="329"/>
      <c r="EV44" s="329"/>
      <c r="EW44" s="329"/>
      <c r="EX44" s="329"/>
      <c r="EY44" s="329"/>
      <c r="EZ44" s="329"/>
      <c r="FA44" s="329"/>
      <c r="FB44" s="329"/>
      <c r="FC44" s="329"/>
      <c r="FD44" s="329"/>
      <c r="FE44" s="329"/>
      <c r="FF44" s="329"/>
      <c r="FG44" s="329"/>
      <c r="FH44" s="329"/>
      <c r="FI44" s="329"/>
      <c r="FJ44" s="329"/>
      <c r="FK44" s="329"/>
      <c r="FL44" s="329"/>
      <c r="FM44" s="329"/>
      <c r="FN44" s="329"/>
      <c r="FO44" s="329"/>
      <c r="FP44" s="329"/>
      <c r="FQ44" s="329"/>
      <c r="FR44" s="329"/>
      <c r="FS44" s="329"/>
      <c r="FT44" s="329"/>
      <c r="FU44" s="329"/>
      <c r="FV44" s="329"/>
      <c r="FW44" s="329"/>
      <c r="FX44" s="329"/>
      <c r="FY44" s="329"/>
      <c r="FZ44" s="329"/>
      <c r="GA44" s="329"/>
      <c r="GB44" s="329"/>
      <c r="GC44" s="329"/>
      <c r="GD44" s="329"/>
      <c r="GE44" s="329"/>
      <c r="GF44" s="329"/>
      <c r="GG44" s="329"/>
      <c r="GH44" s="329"/>
      <c r="GI44" s="329"/>
      <c r="GJ44" s="329"/>
      <c r="GK44" s="329"/>
      <c r="GL44" s="329"/>
      <c r="GM44" s="329"/>
      <c r="GN44" s="329"/>
      <c r="GO44" s="329"/>
      <c r="GP44" s="329"/>
      <c r="GQ44" s="329"/>
      <c r="GR44" s="329"/>
      <c r="GS44" s="329"/>
      <c r="GT44" s="329"/>
      <c r="GU44" s="329"/>
      <c r="GV44" s="329"/>
      <c r="GW44" s="329"/>
      <c r="GX44" s="329"/>
      <c r="GY44" s="329"/>
      <c r="GZ44" s="329"/>
      <c r="HA44" s="329"/>
      <c r="HB44" s="329"/>
      <c r="HC44" s="329"/>
      <c r="HD44" s="329"/>
      <c r="HE44" s="329"/>
      <c r="HF44" s="329"/>
      <c r="HG44" s="329"/>
      <c r="HH44" s="329"/>
      <c r="HI44" s="329"/>
      <c r="HJ44" s="329"/>
      <c r="HK44" s="329"/>
      <c r="HL44" s="329"/>
      <c r="HM44" s="329"/>
      <c r="HN44" s="329"/>
      <c r="HO44" s="329"/>
      <c r="HP44" s="329"/>
      <c r="HQ44" s="329"/>
      <c r="HR44" s="329"/>
      <c r="HS44" s="329"/>
      <c r="HT44" s="329"/>
      <c r="HU44" s="329"/>
      <c r="HV44" s="329"/>
      <c r="HW44" s="329"/>
      <c r="HX44" s="329"/>
      <c r="HY44" s="329"/>
      <c r="HZ44" s="329"/>
      <c r="IA44" s="329"/>
      <c r="IB44" s="329"/>
    </row>
    <row r="45" spans="1:236" s="17" customFormat="1" ht="15.75" x14ac:dyDescent="0.25">
      <c r="A45" s="1"/>
      <c r="B45" s="2324">
        <f t="shared" si="9"/>
        <v>43</v>
      </c>
      <c r="C45"/>
      <c r="D45" s="2" t="s">
        <v>445</v>
      </c>
      <c r="E45" s="20" t="s">
        <v>6</v>
      </c>
      <c r="F45" s="488">
        <v>76</v>
      </c>
      <c r="G45" s="488">
        <v>96</v>
      </c>
      <c r="H45" s="488">
        <v>94</v>
      </c>
      <c r="I45" s="488">
        <v>96</v>
      </c>
      <c r="J45" s="488">
        <v>78</v>
      </c>
      <c r="K45" s="488">
        <v>65</v>
      </c>
      <c r="L45" s="488">
        <v>91</v>
      </c>
      <c r="M45" s="488">
        <v>71</v>
      </c>
      <c r="N45" s="488">
        <v>99</v>
      </c>
      <c r="O45" s="488">
        <v>73</v>
      </c>
      <c r="P45" s="488">
        <v>84</v>
      </c>
      <c r="Q45" s="488">
        <v>73</v>
      </c>
      <c r="R45" s="488">
        <v>79</v>
      </c>
      <c r="S45" s="488">
        <v>72</v>
      </c>
      <c r="T45" s="488">
        <v>77</v>
      </c>
      <c r="U45" s="488">
        <v>68</v>
      </c>
      <c r="V45" s="488">
        <v>64</v>
      </c>
      <c r="W45" s="488">
        <v>58</v>
      </c>
      <c r="X45" s="488">
        <v>66</v>
      </c>
      <c r="Y45" s="488">
        <v>89</v>
      </c>
      <c r="Z45" s="488">
        <v>98</v>
      </c>
      <c r="AA45" s="488">
        <v>74</v>
      </c>
      <c r="AB45" s="488">
        <v>64</v>
      </c>
      <c r="AC45" s="488">
        <v>56</v>
      </c>
      <c r="AD45" s="488">
        <v>67</v>
      </c>
      <c r="AE45" s="488">
        <v>73</v>
      </c>
      <c r="AF45" s="488">
        <v>83</v>
      </c>
      <c r="AG45" s="488">
        <v>96</v>
      </c>
      <c r="AH45" s="488">
        <v>98</v>
      </c>
      <c r="AI45" s="488">
        <v>68</v>
      </c>
      <c r="AJ45" s="488">
        <v>66</v>
      </c>
      <c r="AK45" s="488">
        <v>83</v>
      </c>
      <c r="AL45" s="488">
        <v>59</v>
      </c>
      <c r="AM45" s="488">
        <v>57</v>
      </c>
      <c r="AN45" s="488">
        <v>73</v>
      </c>
      <c r="AO45" s="488">
        <v>84</v>
      </c>
      <c r="AP45" s="488">
        <v>99</v>
      </c>
      <c r="AQ45" s="488">
        <v>58</v>
      </c>
      <c r="AR45" s="488">
        <v>72</v>
      </c>
      <c r="AS45" s="488">
        <v>75</v>
      </c>
      <c r="AT45" s="488">
        <v>73</v>
      </c>
      <c r="AU45" s="488">
        <v>94</v>
      </c>
      <c r="AV45" s="488">
        <v>84</v>
      </c>
      <c r="AW45" s="488">
        <v>57</v>
      </c>
      <c r="AX45" s="488">
        <v>62</v>
      </c>
      <c r="AY45" s="488">
        <v>65</v>
      </c>
      <c r="AZ45" s="488">
        <v>92</v>
      </c>
      <c r="BA45" s="488">
        <v>71</v>
      </c>
      <c r="BB45" s="488">
        <v>67</v>
      </c>
      <c r="BC45" s="488">
        <v>90</v>
      </c>
      <c r="BD45" s="488">
        <v>97</v>
      </c>
      <c r="BE45" s="488">
        <v>66</v>
      </c>
      <c r="BF45" s="488">
        <v>69</v>
      </c>
      <c r="BG45" s="488">
        <v>70</v>
      </c>
      <c r="BH45" s="488">
        <v>100</v>
      </c>
      <c r="BI45" s="488">
        <v>84</v>
      </c>
      <c r="BJ45" s="488">
        <v>66</v>
      </c>
      <c r="BK45" s="488">
        <v>86</v>
      </c>
      <c r="BL45" s="488">
        <v>95</v>
      </c>
      <c r="BM45" s="488">
        <v>79</v>
      </c>
      <c r="BN45" s="488">
        <v>96</v>
      </c>
      <c r="BO45" s="488">
        <v>91</v>
      </c>
      <c r="BP45" s="488">
        <v>83</v>
      </c>
      <c r="BQ45" s="488">
        <v>82</v>
      </c>
      <c r="BR45" s="488">
        <v>81</v>
      </c>
      <c r="BS45" s="488">
        <v>99</v>
      </c>
      <c r="BT45" s="488">
        <v>78</v>
      </c>
      <c r="BU45" s="488">
        <v>89</v>
      </c>
      <c r="BV45" s="488">
        <v>56</v>
      </c>
      <c r="BW45" s="488">
        <v>93</v>
      </c>
      <c r="BX45" s="488">
        <v>62</v>
      </c>
      <c r="BY45" s="488">
        <v>59</v>
      </c>
      <c r="BZ45" s="488">
        <v>92</v>
      </c>
      <c r="CA45" s="488">
        <v>73</v>
      </c>
      <c r="CB45" s="488">
        <v>90</v>
      </c>
      <c r="CC45" s="488">
        <v>68</v>
      </c>
      <c r="CD45" s="488">
        <v>69</v>
      </c>
      <c r="CE45" s="488">
        <v>67</v>
      </c>
      <c r="CF45" s="488">
        <v>62</v>
      </c>
      <c r="CG45" s="488">
        <v>61</v>
      </c>
      <c r="CH45" s="488">
        <v>67</v>
      </c>
      <c r="CI45" s="488">
        <v>58</v>
      </c>
      <c r="CJ45" s="488">
        <v>84</v>
      </c>
      <c r="CK45" s="488">
        <v>55</v>
      </c>
      <c r="CL45" s="488">
        <v>76</v>
      </c>
      <c r="CM45" s="488">
        <v>87</v>
      </c>
      <c r="CN45" s="488">
        <v>63</v>
      </c>
      <c r="CO45" s="488">
        <v>56</v>
      </c>
      <c r="CP45" s="488">
        <v>65</v>
      </c>
      <c r="CQ45" s="488">
        <v>98</v>
      </c>
      <c r="CR45" s="488">
        <v>63</v>
      </c>
      <c r="CS45" s="488">
        <v>94</v>
      </c>
      <c r="CT45" s="488">
        <v>79</v>
      </c>
      <c r="CU45" s="488">
        <v>87</v>
      </c>
      <c r="CV45" s="488">
        <v>73</v>
      </c>
      <c r="CW45" s="488">
        <v>100</v>
      </c>
      <c r="CX45" s="488">
        <v>98</v>
      </c>
      <c r="CY45" s="488">
        <v>83</v>
      </c>
      <c r="CZ45" s="488">
        <v>58</v>
      </c>
      <c r="DA45" s="488">
        <v>65</v>
      </c>
      <c r="DB45" s="488">
        <v>62</v>
      </c>
      <c r="DC45" s="488">
        <v>57</v>
      </c>
      <c r="DD45" s="488">
        <v>76</v>
      </c>
      <c r="DE45" s="488">
        <v>59</v>
      </c>
      <c r="DF45" s="488">
        <v>65</v>
      </c>
      <c r="DG45" s="488">
        <v>64</v>
      </c>
      <c r="DH45" s="488">
        <v>62</v>
      </c>
      <c r="DI45" s="488">
        <v>80</v>
      </c>
      <c r="DJ45" s="488">
        <v>73</v>
      </c>
      <c r="DK45" s="488">
        <v>92</v>
      </c>
      <c r="DL45" s="488">
        <v>76</v>
      </c>
      <c r="DM45" s="488">
        <v>81</v>
      </c>
      <c r="DN45" s="488">
        <v>91</v>
      </c>
      <c r="DO45" s="488">
        <v>57</v>
      </c>
      <c r="DP45" s="488">
        <v>57</v>
      </c>
      <c r="DQ45" s="488">
        <v>69</v>
      </c>
      <c r="DR45" s="488">
        <v>83</v>
      </c>
      <c r="DS45" s="488">
        <v>78</v>
      </c>
      <c r="DT45" s="488">
        <v>81</v>
      </c>
      <c r="DU45" s="488">
        <v>74</v>
      </c>
      <c r="DV45" s="488">
        <v>72</v>
      </c>
      <c r="DW45" s="488">
        <v>82</v>
      </c>
      <c r="DX45" s="488">
        <v>84</v>
      </c>
      <c r="DY45" s="488">
        <v>82</v>
      </c>
      <c r="DZ45" s="488">
        <v>77</v>
      </c>
      <c r="EA45" s="488">
        <v>87</v>
      </c>
      <c r="EB45" s="488">
        <v>66</v>
      </c>
      <c r="EC45" s="488">
        <v>79</v>
      </c>
      <c r="ED45" s="488">
        <v>89</v>
      </c>
      <c r="EE45" s="488">
        <v>78</v>
      </c>
      <c r="EF45" s="488">
        <v>82</v>
      </c>
      <c r="EG45" s="488">
        <v>74</v>
      </c>
      <c r="EH45" s="488">
        <v>59</v>
      </c>
      <c r="EI45" s="488">
        <v>86</v>
      </c>
      <c r="EJ45" s="488">
        <v>97</v>
      </c>
      <c r="EK45" s="488">
        <v>56</v>
      </c>
      <c r="EL45" s="488">
        <v>73</v>
      </c>
      <c r="EM45" s="488">
        <v>82</v>
      </c>
      <c r="EN45" s="488">
        <v>89</v>
      </c>
      <c r="EO45" s="488">
        <v>92</v>
      </c>
      <c r="EP45" s="488">
        <v>56</v>
      </c>
      <c r="EQ45" s="488">
        <v>63</v>
      </c>
      <c r="ER45" s="488">
        <v>77</v>
      </c>
      <c r="ES45" s="488">
        <v>86</v>
      </c>
      <c r="ET45" s="488">
        <v>97</v>
      </c>
      <c r="EU45" s="488">
        <v>63</v>
      </c>
      <c r="EV45" s="488">
        <v>71</v>
      </c>
      <c r="EW45" s="488">
        <v>79</v>
      </c>
      <c r="EX45" s="488">
        <v>91</v>
      </c>
      <c r="EY45" s="488">
        <v>67</v>
      </c>
      <c r="EZ45" s="488">
        <v>70</v>
      </c>
      <c r="FA45" s="488">
        <v>62</v>
      </c>
      <c r="FB45" s="488">
        <v>70</v>
      </c>
      <c r="FC45" s="488">
        <v>90</v>
      </c>
      <c r="FD45" s="488">
        <v>85</v>
      </c>
      <c r="FE45" s="488">
        <v>61</v>
      </c>
      <c r="FF45" s="488">
        <v>57</v>
      </c>
      <c r="FG45" s="488">
        <v>61</v>
      </c>
      <c r="FH45" s="488">
        <v>75</v>
      </c>
      <c r="FI45" s="488">
        <v>73</v>
      </c>
      <c r="FJ45" s="488">
        <v>94</v>
      </c>
      <c r="FK45" s="488">
        <v>98</v>
      </c>
      <c r="FL45" s="488">
        <v>55</v>
      </c>
      <c r="FM45" s="488">
        <v>69</v>
      </c>
      <c r="FN45" s="488">
        <v>74</v>
      </c>
      <c r="FO45" s="488">
        <v>75</v>
      </c>
      <c r="FP45" s="488">
        <v>92</v>
      </c>
      <c r="FQ45" s="488">
        <v>63</v>
      </c>
      <c r="FR45" s="488">
        <v>79</v>
      </c>
      <c r="FS45" s="488">
        <v>98</v>
      </c>
      <c r="FT45" s="488">
        <v>97</v>
      </c>
      <c r="FU45" s="488">
        <v>90</v>
      </c>
      <c r="FV45" s="488">
        <v>84</v>
      </c>
      <c r="FW45" s="488">
        <v>84</v>
      </c>
      <c r="FX45" s="488">
        <v>57</v>
      </c>
      <c r="FY45" s="488">
        <v>94</v>
      </c>
      <c r="FZ45" s="488">
        <v>56</v>
      </c>
      <c r="GA45" s="488">
        <v>58</v>
      </c>
      <c r="GB45" s="488">
        <v>69</v>
      </c>
      <c r="GC45" s="488">
        <v>61</v>
      </c>
      <c r="GD45" s="488">
        <v>69</v>
      </c>
      <c r="GE45" s="488">
        <v>57</v>
      </c>
      <c r="GF45" s="488">
        <v>57</v>
      </c>
      <c r="GG45" s="488">
        <v>76</v>
      </c>
      <c r="GH45" s="488">
        <v>95</v>
      </c>
      <c r="GI45" s="488">
        <v>67</v>
      </c>
      <c r="GJ45" s="488">
        <v>99</v>
      </c>
      <c r="GK45" s="488">
        <v>70</v>
      </c>
      <c r="GL45" s="488">
        <v>80</v>
      </c>
      <c r="GM45" s="488">
        <v>87</v>
      </c>
      <c r="GN45" s="488">
        <v>88</v>
      </c>
      <c r="GO45" s="488">
        <v>81</v>
      </c>
      <c r="GP45" s="488">
        <v>100</v>
      </c>
      <c r="GQ45" s="488">
        <v>74</v>
      </c>
      <c r="GR45" s="488">
        <v>65</v>
      </c>
      <c r="GS45" s="488">
        <v>82</v>
      </c>
      <c r="GT45" s="488">
        <v>74</v>
      </c>
      <c r="GU45" s="488">
        <v>74</v>
      </c>
      <c r="GV45" s="488">
        <v>69</v>
      </c>
      <c r="GW45" s="488">
        <v>62</v>
      </c>
      <c r="GX45" s="488">
        <v>92</v>
      </c>
      <c r="GY45" s="488">
        <v>63</v>
      </c>
      <c r="GZ45" s="488">
        <v>68</v>
      </c>
      <c r="HA45" s="488">
        <v>85</v>
      </c>
      <c r="HB45" s="488">
        <v>67</v>
      </c>
      <c r="HC45" s="488">
        <v>71</v>
      </c>
      <c r="HD45" s="488">
        <v>55</v>
      </c>
      <c r="HE45" s="488">
        <v>87</v>
      </c>
      <c r="HF45" s="488">
        <v>69</v>
      </c>
      <c r="HG45" s="488">
        <v>59</v>
      </c>
      <c r="HH45" s="488">
        <v>96</v>
      </c>
      <c r="HI45" s="488">
        <v>63</v>
      </c>
      <c r="HJ45" s="488">
        <v>67</v>
      </c>
      <c r="HK45" s="488">
        <v>77</v>
      </c>
      <c r="HL45" s="488">
        <v>90</v>
      </c>
      <c r="HM45" s="488">
        <v>66</v>
      </c>
      <c r="HN45" s="488">
        <v>78</v>
      </c>
      <c r="HO45" s="488">
        <v>86</v>
      </c>
      <c r="HP45" s="488">
        <v>90</v>
      </c>
      <c r="HQ45" s="488">
        <v>60</v>
      </c>
      <c r="HR45" s="488">
        <v>62</v>
      </c>
      <c r="HS45" s="488">
        <v>60</v>
      </c>
      <c r="HT45" s="488">
        <v>77</v>
      </c>
      <c r="HU45" s="488">
        <v>76</v>
      </c>
      <c r="HV45" s="488">
        <v>93</v>
      </c>
      <c r="HW45" s="488">
        <v>97</v>
      </c>
      <c r="HX45" s="488">
        <v>87</v>
      </c>
      <c r="HY45" s="488">
        <v>62</v>
      </c>
      <c r="HZ45" s="488">
        <v>77</v>
      </c>
      <c r="IA45" s="488">
        <v>80</v>
      </c>
      <c r="IB45" s="488">
        <v>71</v>
      </c>
    </row>
    <row r="46" spans="1:236" s="17" customFormat="1" ht="15.75" x14ac:dyDescent="0.25">
      <c r="A46" s="1"/>
      <c r="B46" s="2324">
        <f t="shared" si="9"/>
        <v>44</v>
      </c>
      <c r="C46"/>
      <c r="D46" s="8" t="s">
        <v>446</v>
      </c>
      <c r="E46" s="18" t="s">
        <v>6</v>
      </c>
      <c r="F46" s="176">
        <v>76</v>
      </c>
      <c r="G46" s="176">
        <v>70.886075949367083</v>
      </c>
      <c r="H46" s="176">
        <v>70.526315789473685</v>
      </c>
      <c r="I46" s="176">
        <v>71.271585557299844</v>
      </c>
      <c r="J46" s="176">
        <v>74.479166666666657</v>
      </c>
      <c r="K46" s="176">
        <v>72.804232804232811</v>
      </c>
      <c r="L46" s="176">
        <v>70.583038869257948</v>
      </c>
      <c r="M46" s="176">
        <v>90</v>
      </c>
      <c r="N46" s="176">
        <v>93.725490196078425</v>
      </c>
      <c r="O46" s="176">
        <v>89.393939393939391</v>
      </c>
      <c r="P46" s="176">
        <v>87.245841035120151</v>
      </c>
      <c r="Q46" s="176">
        <v>87.406296851574211</v>
      </c>
      <c r="R46" s="176">
        <v>87.688442211055275</v>
      </c>
      <c r="S46" s="176">
        <v>84.472049689440993</v>
      </c>
      <c r="T46" s="176">
        <v>69.461077844311376</v>
      </c>
      <c r="U46" s="176">
        <v>68.452380952380949</v>
      </c>
      <c r="V46" s="176">
        <v>70.454545454545453</v>
      </c>
      <c r="W46" s="176">
        <v>69.571865443425068</v>
      </c>
      <c r="X46" s="176">
        <v>72.578616352201252</v>
      </c>
      <c r="Y46" s="176">
        <v>74.141630901287556</v>
      </c>
      <c r="Z46" s="176">
        <v>73.761467889908261</v>
      </c>
      <c r="AA46" s="176">
        <v>84.782608695652172</v>
      </c>
      <c r="AB46" s="176">
        <v>70.552147239263803</v>
      </c>
      <c r="AC46" s="176">
        <v>67.786561264822126</v>
      </c>
      <c r="AD46" s="176">
        <v>66.424418604651152</v>
      </c>
      <c r="AE46" s="176">
        <v>68.961352657004824</v>
      </c>
      <c r="AF46" s="176">
        <v>69.023904382470121</v>
      </c>
      <c r="AG46" s="176">
        <v>70.137693631669535</v>
      </c>
      <c r="AH46" s="176">
        <v>90.151515151515156</v>
      </c>
      <c r="AI46" s="176">
        <v>88.278388278388277</v>
      </c>
      <c r="AJ46" s="176">
        <v>88.972431077694239</v>
      </c>
      <c r="AK46" s="176">
        <v>84.919210053859956</v>
      </c>
      <c r="AL46" s="176">
        <v>83.87553041018387</v>
      </c>
      <c r="AM46" s="176">
        <v>84.844868735083537</v>
      </c>
      <c r="AN46" s="176">
        <v>81.827111984282908</v>
      </c>
      <c r="AO46" s="176">
        <v>72.727272727272734</v>
      </c>
      <c r="AP46" s="176">
        <v>72.67080745341616</v>
      </c>
      <c r="AQ46" s="176">
        <v>75.965665236051507</v>
      </c>
      <c r="AR46" s="176">
        <v>72.324159021406729</v>
      </c>
      <c r="AS46" s="176">
        <v>72.738537794299873</v>
      </c>
      <c r="AT46" s="176">
        <v>71.646341463414629</v>
      </c>
      <c r="AU46" s="176">
        <v>73.018699910952805</v>
      </c>
      <c r="AV46" s="176">
        <v>69.325153374233125</v>
      </c>
      <c r="AW46" s="176">
        <v>71.118012422360238</v>
      </c>
      <c r="AX46" s="176">
        <v>73.248407643312092</v>
      </c>
      <c r="AY46" s="176">
        <v>71.097372488408041</v>
      </c>
      <c r="AZ46" s="176">
        <v>73.582474226804123</v>
      </c>
      <c r="BA46" s="176">
        <v>71.819137749737109</v>
      </c>
      <c r="BB46" s="176">
        <v>71.428571428571431</v>
      </c>
      <c r="BC46" s="176">
        <v>60.638297872340431</v>
      </c>
      <c r="BD46" s="176">
        <v>67.251461988304101</v>
      </c>
      <c r="BE46" s="176">
        <v>66.796116504854368</v>
      </c>
      <c r="BF46" s="176">
        <v>66.618705035971232</v>
      </c>
      <c r="BG46" s="176">
        <v>68.414779499404048</v>
      </c>
      <c r="BH46" s="176">
        <v>66.861598440545805</v>
      </c>
      <c r="BI46" s="176">
        <v>67.084377610693409</v>
      </c>
      <c r="BJ46" s="176">
        <v>78.231292517006807</v>
      </c>
      <c r="BK46" s="176">
        <v>81.949458483754512</v>
      </c>
      <c r="BL46" s="176">
        <v>76.548672566371678</v>
      </c>
      <c r="BM46" s="176">
        <v>76.655629139072843</v>
      </c>
      <c r="BN46" s="176">
        <v>75.889328063241095</v>
      </c>
      <c r="BO46" s="176">
        <v>76.974416017797552</v>
      </c>
      <c r="BP46" s="176">
        <v>78.7109375</v>
      </c>
      <c r="BQ46" s="176">
        <v>84.444444444444443</v>
      </c>
      <c r="BR46" s="176">
        <v>71.473354231974923</v>
      </c>
      <c r="BS46" s="176">
        <v>77.678571428571431</v>
      </c>
      <c r="BT46" s="176">
        <v>78.114478114478118</v>
      </c>
      <c r="BU46" s="176">
        <v>74.774774774774784</v>
      </c>
      <c r="BV46" s="176">
        <v>75.865800865800864</v>
      </c>
      <c r="BW46" s="176">
        <v>77.113010446343779</v>
      </c>
      <c r="BX46" s="176">
        <v>60.869565217391312</v>
      </c>
      <c r="BY46" s="176">
        <v>63.711911357340725</v>
      </c>
      <c r="BZ46" s="176">
        <v>63.138686131386855</v>
      </c>
      <c r="CA46" s="176">
        <v>64.206128133704738</v>
      </c>
      <c r="CB46" s="176">
        <v>65.678449258836949</v>
      </c>
      <c r="CC46" s="176">
        <v>64.628410159924741</v>
      </c>
      <c r="CD46" s="176">
        <v>66.283839212469246</v>
      </c>
      <c r="CE46" s="176">
        <v>91.338582677165363</v>
      </c>
      <c r="CF46" s="176">
        <v>85.251798561151077</v>
      </c>
      <c r="CG46" s="176">
        <v>80.769230769230774</v>
      </c>
      <c r="CH46" s="176">
        <v>78.032786885245898</v>
      </c>
      <c r="CI46" s="176">
        <v>77.64705882352942</v>
      </c>
      <c r="CJ46" s="176">
        <v>79.977628635346747</v>
      </c>
      <c r="CK46" s="176">
        <v>78.862559241706165</v>
      </c>
      <c r="CL46" s="176">
        <v>64.285714285714292</v>
      </c>
      <c r="CM46" s="176">
        <v>71.556886227544908</v>
      </c>
      <c r="CN46" s="176">
        <v>71.172962226640152</v>
      </c>
      <c r="CO46" s="176">
        <v>70.710059171597635</v>
      </c>
      <c r="CP46" s="176">
        <v>69.729093050647819</v>
      </c>
      <c r="CQ46" s="176">
        <v>69.208211143695024</v>
      </c>
      <c r="CR46" s="176">
        <v>67.990074441687341</v>
      </c>
      <c r="CS46" s="176">
        <v>74.025974025974023</v>
      </c>
      <c r="CT46" s="176">
        <v>81.184668989547035</v>
      </c>
      <c r="CU46" s="176">
        <v>74.097664543524417</v>
      </c>
      <c r="CV46" s="176">
        <v>71.918876755070201</v>
      </c>
      <c r="CW46" s="176">
        <v>73.544303797468359</v>
      </c>
      <c r="CX46" s="176">
        <v>73.312236286919827</v>
      </c>
      <c r="CY46" s="176">
        <v>72.686832740213532</v>
      </c>
      <c r="CZ46" s="176">
        <v>80.281690140845072</v>
      </c>
      <c r="DA46" s="176">
        <v>87.640449438202253</v>
      </c>
      <c r="DB46" s="176">
        <v>82.669789227166277</v>
      </c>
      <c r="DC46" s="176">
        <v>76.557377049180332</v>
      </c>
      <c r="DD46" s="176">
        <v>78.371161548731635</v>
      </c>
      <c r="DE46" s="176">
        <v>76.496191512513604</v>
      </c>
      <c r="DF46" s="176">
        <v>77.174929840972879</v>
      </c>
      <c r="DG46" s="176">
        <v>65.193370165745861</v>
      </c>
      <c r="DH46" s="176">
        <v>68.639053254437869</v>
      </c>
      <c r="DI46" s="176">
        <v>71.134020618556704</v>
      </c>
      <c r="DJ46" s="176">
        <v>72.770700636942678</v>
      </c>
      <c r="DK46" s="176">
        <v>72.236180904522612</v>
      </c>
      <c r="DL46" s="176">
        <v>74.304068522483931</v>
      </c>
      <c r="DM46" s="176">
        <v>75.371747211895908</v>
      </c>
      <c r="DN46" s="176">
        <v>71.698113207547166</v>
      </c>
      <c r="DO46" s="176">
        <v>71.875</v>
      </c>
      <c r="DP46" s="176">
        <v>78.222222222222229</v>
      </c>
      <c r="DQ46" s="176">
        <v>78.414839797639118</v>
      </c>
      <c r="DR46" s="176">
        <v>79.347826086956516</v>
      </c>
      <c r="DS46" s="176">
        <v>79.57110609480813</v>
      </c>
      <c r="DT46" s="176">
        <v>79.002876318312559</v>
      </c>
      <c r="DU46" s="176">
        <v>91.044776119402982</v>
      </c>
      <c r="DV46" s="176">
        <v>82.57839721254355</v>
      </c>
      <c r="DW46" s="176">
        <v>79.865771812080538</v>
      </c>
      <c r="DX46" s="176">
        <v>76.404494382022463</v>
      </c>
      <c r="DY46" s="176">
        <v>78.289473684210535</v>
      </c>
      <c r="DZ46" s="176">
        <v>75.317796610169495</v>
      </c>
      <c r="EA46" s="176">
        <v>77.476635514018682</v>
      </c>
      <c r="EB46" s="176">
        <v>88.63636363636364</v>
      </c>
      <c r="EC46" s="176">
        <v>83.393501805054143</v>
      </c>
      <c r="ED46" s="176">
        <v>77.20090293453724</v>
      </c>
      <c r="EE46" s="176">
        <v>75</v>
      </c>
      <c r="EF46" s="176">
        <v>75.360419397116644</v>
      </c>
      <c r="EG46" s="176">
        <v>74.484256243213892</v>
      </c>
      <c r="EH46" s="176">
        <v>73.4375</v>
      </c>
      <c r="EI46" s="176">
        <v>67.977528089887642</v>
      </c>
      <c r="EJ46" s="176">
        <v>72.644376899696056</v>
      </c>
      <c r="EK46" s="176">
        <v>72.916666666666657</v>
      </c>
      <c r="EL46" s="176">
        <v>74.595469255663431</v>
      </c>
      <c r="EM46" s="176">
        <v>75.689881734559791</v>
      </c>
      <c r="EN46" s="176">
        <v>74.755168661588684</v>
      </c>
      <c r="EO46" s="176">
        <v>75.563909774436084</v>
      </c>
      <c r="EP46" s="176">
        <v>76.027397260273972</v>
      </c>
      <c r="EQ46" s="176">
        <v>71.111111111111114</v>
      </c>
      <c r="ER46" s="176">
        <v>75.450450450450447</v>
      </c>
      <c r="ES46" s="176">
        <v>74.875207986688849</v>
      </c>
      <c r="ET46" s="176">
        <v>77.611940298507463</v>
      </c>
      <c r="EU46" s="176">
        <v>76.923076923076934</v>
      </c>
      <c r="EV46" s="176">
        <v>76.835081029551958</v>
      </c>
      <c r="EW46" s="176">
        <v>92</v>
      </c>
      <c r="EX46" s="176">
        <v>89.019607843137251</v>
      </c>
      <c r="EY46" s="176">
        <v>88.601036269430054</v>
      </c>
      <c r="EZ46" s="176">
        <v>87.030075187969928</v>
      </c>
      <c r="FA46" s="176">
        <v>86.858006042296083</v>
      </c>
      <c r="FB46" s="176">
        <v>86.885245901639337</v>
      </c>
      <c r="FC46" s="176">
        <v>87.363834422657945</v>
      </c>
      <c r="FD46" s="176">
        <v>92.857142857142861</v>
      </c>
      <c r="FE46" s="176">
        <v>83.516483516483518</v>
      </c>
      <c r="FF46" s="176">
        <v>85.257985257985254</v>
      </c>
      <c r="FG46" s="176">
        <v>79.487179487179489</v>
      </c>
      <c r="FH46" s="176">
        <v>75.682704811443429</v>
      </c>
      <c r="FI46" s="176">
        <v>75.6989247311828</v>
      </c>
      <c r="FJ46" s="176">
        <v>76.203703703703709</v>
      </c>
      <c r="FK46" s="176">
        <v>92.96875</v>
      </c>
      <c r="FL46" s="176">
        <v>74.193548387096769</v>
      </c>
      <c r="FM46" s="176">
        <v>75.384615384615387</v>
      </c>
      <c r="FN46" s="176">
        <v>76.158940397350989</v>
      </c>
      <c r="FO46" s="176">
        <v>78.46364883401921</v>
      </c>
      <c r="FP46" s="176">
        <v>75.684556407447985</v>
      </c>
      <c r="FQ46" s="176">
        <v>73.132969034608379</v>
      </c>
      <c r="FR46" s="176">
        <v>74.509803921568633</v>
      </c>
      <c r="FS46" s="176">
        <v>80.622837370242223</v>
      </c>
      <c r="FT46" s="176">
        <v>78.222222222222229</v>
      </c>
      <c r="FU46" s="176">
        <v>78.559463986599667</v>
      </c>
      <c r="FV46" s="176">
        <v>81.267217630853992</v>
      </c>
      <c r="FW46" s="176">
        <v>80.412371134020617</v>
      </c>
      <c r="FX46" s="176">
        <v>80.533596837944671</v>
      </c>
      <c r="FY46" s="176">
        <v>81.751824817518255</v>
      </c>
      <c r="FZ46" s="176">
        <v>71.692307692307693</v>
      </c>
      <c r="GA46" s="176">
        <v>75.69296375266525</v>
      </c>
      <c r="GB46" s="176">
        <v>78.325123152709367</v>
      </c>
      <c r="GC46" s="176">
        <v>77.012987012987011</v>
      </c>
      <c r="GD46" s="176">
        <v>77.047413793103445</v>
      </c>
      <c r="GE46" s="176">
        <v>75.547445255474457</v>
      </c>
      <c r="GF46" s="176">
        <v>70.588235294117652</v>
      </c>
      <c r="GG46" s="176">
        <v>70.958083832335333</v>
      </c>
      <c r="GH46" s="176">
        <v>75.906183368869932</v>
      </c>
      <c r="GI46" s="176">
        <v>74.565560821484993</v>
      </c>
      <c r="GJ46" s="176">
        <v>72.107186358099867</v>
      </c>
      <c r="GK46" s="176">
        <v>74.789029535864984</v>
      </c>
      <c r="GL46" s="176">
        <v>76.709796672828105</v>
      </c>
      <c r="GM46" s="176">
        <v>63.793103448275865</v>
      </c>
      <c r="GN46" s="176">
        <v>69.631901840490798</v>
      </c>
      <c r="GO46" s="176">
        <v>70.807453416149073</v>
      </c>
      <c r="GP46" s="176">
        <v>70.724191063174118</v>
      </c>
      <c r="GQ46" s="176">
        <v>73.155216284987276</v>
      </c>
      <c r="GR46" s="176">
        <v>75.543478260869563</v>
      </c>
      <c r="GS46" s="176">
        <v>75.092592592592595</v>
      </c>
      <c r="GT46" s="176">
        <v>64.444444444444443</v>
      </c>
      <c r="GU46" s="176">
        <v>68.421052631578945</v>
      </c>
      <c r="GV46" s="176">
        <v>73.498964803312631</v>
      </c>
      <c r="GW46" s="176">
        <v>76.268412438625205</v>
      </c>
      <c r="GX46" s="176">
        <v>78.629032258064512</v>
      </c>
      <c r="GY46" s="176">
        <v>76.03036876355749</v>
      </c>
      <c r="GZ46" s="176">
        <v>74.749316317228804</v>
      </c>
      <c r="HA46" s="176">
        <v>70.481927710843379</v>
      </c>
      <c r="HB46" s="176">
        <v>70.392749244712988</v>
      </c>
      <c r="HC46" s="176">
        <v>67.704280155642024</v>
      </c>
      <c r="HD46" s="176">
        <v>71.627906976744185</v>
      </c>
      <c r="HE46" s="176">
        <v>71.236230110159113</v>
      </c>
      <c r="HF46" s="176">
        <v>71.44329896907216</v>
      </c>
      <c r="HG46" s="176">
        <v>71.869488536155202</v>
      </c>
      <c r="HH46" s="176">
        <v>89.051094890510953</v>
      </c>
      <c r="HI46" s="176">
        <v>83.812949640287769</v>
      </c>
      <c r="HJ46" s="176">
        <v>79.729729729729726</v>
      </c>
      <c r="HK46" s="176">
        <v>80</v>
      </c>
      <c r="HL46" s="176">
        <v>78.392621870882735</v>
      </c>
      <c r="HM46" s="176">
        <v>79.532814238042278</v>
      </c>
      <c r="HN46" s="176">
        <v>79.032258064516128</v>
      </c>
      <c r="HO46" s="176">
        <v>66.666666666666657</v>
      </c>
      <c r="HP46" s="176">
        <v>69.040247678018574</v>
      </c>
      <c r="HQ46" s="176">
        <v>76.169265033407569</v>
      </c>
      <c r="HR46" s="176">
        <v>75.540765391014972</v>
      </c>
      <c r="HS46" s="176">
        <v>74.802110817941951</v>
      </c>
      <c r="HT46" s="176">
        <v>77.052868391451071</v>
      </c>
      <c r="HU46" s="176">
        <v>77.723735408560316</v>
      </c>
      <c r="HV46" s="176">
        <v>84.39716312056737</v>
      </c>
      <c r="HW46" s="176">
        <v>76.507936507936506</v>
      </c>
      <c r="HX46" s="176">
        <v>79.257641921397379</v>
      </c>
      <c r="HY46" s="176">
        <v>81.4625850340136</v>
      </c>
      <c r="HZ46" s="176">
        <v>83.636363636363626</v>
      </c>
      <c r="IA46" s="176">
        <v>83.15789473684211</v>
      </c>
      <c r="IB46" s="176">
        <v>84.365482233502547</v>
      </c>
    </row>
    <row r="47" spans="1:236" s="17" customFormat="1" ht="15.75" x14ac:dyDescent="0.25">
      <c r="A47" s="1"/>
      <c r="B47" s="2324">
        <f t="shared" si="9"/>
        <v>45</v>
      </c>
      <c r="C47"/>
      <c r="D47" s="8" t="s">
        <v>447</v>
      </c>
      <c r="E47" s="18" t="s">
        <v>6</v>
      </c>
      <c r="F47" s="176">
        <v>82.835820895522389</v>
      </c>
      <c r="G47" s="176">
        <v>70.886075949367083</v>
      </c>
      <c r="H47" s="176">
        <v>70.526315789473685</v>
      </c>
      <c r="I47" s="176">
        <v>71.271585557299844</v>
      </c>
      <c r="J47" s="176">
        <v>74.479166666666657</v>
      </c>
      <c r="K47" s="176">
        <v>72.804232804232811</v>
      </c>
      <c r="L47" s="176">
        <v>70.583038869257948</v>
      </c>
      <c r="M47" s="176">
        <v>72.583201267828841</v>
      </c>
      <c r="N47" s="176">
        <v>74.837779379956743</v>
      </c>
      <c r="O47" s="176">
        <v>75.458115183246079</v>
      </c>
      <c r="P47" s="176">
        <v>75.971309025702325</v>
      </c>
      <c r="Q47" s="176">
        <v>76.820455808782668</v>
      </c>
      <c r="R47" s="176">
        <v>77.645228215767631</v>
      </c>
      <c r="S47" s="176">
        <v>76.97807435653003</v>
      </c>
      <c r="T47" s="176">
        <v>76.423841059602651</v>
      </c>
      <c r="U47" s="176">
        <v>75.8011503697617</v>
      </c>
      <c r="V47" s="176">
        <v>75.75522850503485</v>
      </c>
      <c r="W47" s="176">
        <v>75.218023255813947</v>
      </c>
      <c r="X47" s="176">
        <v>75.769097822329755</v>
      </c>
      <c r="Y47" s="176">
        <v>76.105610561056096</v>
      </c>
      <c r="Z47" s="176">
        <v>71.51898734177216</v>
      </c>
      <c r="AA47" s="176">
        <v>77.702702702702695</v>
      </c>
      <c r="AB47" s="176">
        <v>70.867768595041326</v>
      </c>
      <c r="AC47" s="176">
        <v>68.674698795180717</v>
      </c>
      <c r="AD47" s="176">
        <v>67.37588652482269</v>
      </c>
      <c r="AE47" s="176">
        <v>69.371196754563897</v>
      </c>
      <c r="AF47" s="176">
        <v>69.363166953528406</v>
      </c>
      <c r="AG47" s="176">
        <v>70.303030303030297</v>
      </c>
      <c r="AH47" s="176">
        <v>72.107438016528931</v>
      </c>
      <c r="AI47" s="176">
        <v>73.383553044569993</v>
      </c>
      <c r="AJ47" s="176">
        <v>74.636416521233272</v>
      </c>
      <c r="AK47" s="176">
        <v>74.64038359083645</v>
      </c>
      <c r="AL47" s="176">
        <v>75.037000493339917</v>
      </c>
      <c r="AM47" s="176">
        <v>75.949953660797036</v>
      </c>
      <c r="AN47" s="176">
        <v>75.320786997433714</v>
      </c>
      <c r="AO47" s="176">
        <v>75.149820215741116</v>
      </c>
      <c r="AP47" s="176">
        <v>75</v>
      </c>
      <c r="AQ47" s="176">
        <v>75.427960057061341</v>
      </c>
      <c r="AR47" s="176">
        <v>74.665775401069524</v>
      </c>
      <c r="AS47" s="176">
        <v>74.658187599364069</v>
      </c>
      <c r="AT47" s="176">
        <v>74.232390126429863</v>
      </c>
      <c r="AU47" s="176">
        <v>74.573822594625824</v>
      </c>
      <c r="AV47" s="176">
        <v>74.337748344370851</v>
      </c>
      <c r="AW47" s="176">
        <v>74.279672217816554</v>
      </c>
      <c r="AX47" s="176">
        <v>74.41505595116989</v>
      </c>
      <c r="AY47" s="176">
        <v>74.026290165530668</v>
      </c>
      <c r="AZ47" s="176">
        <v>74.392258673589808</v>
      </c>
      <c r="BA47" s="176">
        <v>73.980054397098826</v>
      </c>
      <c r="BB47" s="176">
        <v>73.801220575414135</v>
      </c>
      <c r="BC47" s="176">
        <v>73.28308207705193</v>
      </c>
      <c r="BD47" s="176">
        <v>73.346855983772812</v>
      </c>
      <c r="BE47" s="176">
        <v>65.895953757225428</v>
      </c>
      <c r="BF47" s="176">
        <v>66.005665722379604</v>
      </c>
      <c r="BG47" s="176">
        <v>69.215291750503013</v>
      </c>
      <c r="BH47" s="176">
        <v>66.666666666666657</v>
      </c>
      <c r="BI47" s="176">
        <v>67.017543859649123</v>
      </c>
      <c r="BJ47" s="176">
        <v>68.662674650698605</v>
      </c>
      <c r="BK47" s="176">
        <v>70.671378091872796</v>
      </c>
      <c r="BL47" s="176">
        <v>70.313695485845457</v>
      </c>
      <c r="BM47" s="176">
        <v>71.007539410555182</v>
      </c>
      <c r="BN47" s="176">
        <v>71.189591078066911</v>
      </c>
      <c r="BO47" s="176">
        <v>72.120866590649939</v>
      </c>
      <c r="BP47" s="176">
        <v>73.390101117615757</v>
      </c>
      <c r="BQ47" s="176">
        <v>74.131082423038734</v>
      </c>
      <c r="BR47" s="176">
        <v>73.111919927206543</v>
      </c>
      <c r="BS47" s="176">
        <v>74.215728405672536</v>
      </c>
      <c r="BT47" s="176">
        <v>74.524868580671239</v>
      </c>
      <c r="BU47" s="176">
        <v>73.795180722891558</v>
      </c>
      <c r="BV47" s="176">
        <v>74.206207634677128</v>
      </c>
      <c r="BW47" s="176">
        <v>74.727148703956345</v>
      </c>
      <c r="BX47" s="176">
        <v>73.908857509627722</v>
      </c>
      <c r="BY47" s="176">
        <v>73.519587002733061</v>
      </c>
      <c r="BZ47" s="176">
        <v>72.902298850574709</v>
      </c>
      <c r="CA47" s="176">
        <v>72.657534246575338</v>
      </c>
      <c r="CB47" s="176">
        <v>72.64373851404568</v>
      </c>
      <c r="CC47" s="176">
        <v>72.040050062578217</v>
      </c>
      <c r="CD47" s="176">
        <v>72.247651168393162</v>
      </c>
      <c r="CE47" s="176">
        <v>72.814399251986899</v>
      </c>
      <c r="CF47" s="176">
        <v>73.063897042221726</v>
      </c>
      <c r="CG47" s="176">
        <v>73.06771173524929</v>
      </c>
      <c r="CH47" s="176">
        <v>72.988867884898127</v>
      </c>
      <c r="CI47" s="176">
        <v>76.129032258064512</v>
      </c>
      <c r="CJ47" s="176">
        <v>84.154929577464785</v>
      </c>
      <c r="CK47" s="176">
        <v>80</v>
      </c>
      <c r="CL47" s="176">
        <v>75.438596491228068</v>
      </c>
      <c r="CM47" s="176">
        <v>76.379974326059056</v>
      </c>
      <c r="CN47" s="176">
        <v>75.316455696202539</v>
      </c>
      <c r="CO47" s="176">
        <v>74.397859054415704</v>
      </c>
      <c r="CP47" s="176">
        <v>73.261205564142202</v>
      </c>
      <c r="CQ47" s="176">
        <v>72.479564032697553</v>
      </c>
      <c r="CR47" s="176">
        <v>71.221281741233383</v>
      </c>
      <c r="CS47" s="176">
        <v>71.460176991150433</v>
      </c>
      <c r="CT47" s="176">
        <v>72.694487377640399</v>
      </c>
      <c r="CU47" s="176">
        <v>71.858823529411765</v>
      </c>
      <c r="CV47" s="176">
        <v>71.416122004357291</v>
      </c>
      <c r="CW47" s="176">
        <v>71.9721767594108</v>
      </c>
      <c r="CX47" s="176">
        <v>71.983089930822445</v>
      </c>
      <c r="CY47" s="176">
        <v>71.814254859611225</v>
      </c>
      <c r="CZ47" s="176">
        <v>72.226027397260268</v>
      </c>
      <c r="DA47" s="176">
        <v>73.201970443349751</v>
      </c>
      <c r="DB47" s="176">
        <v>73.260530421216856</v>
      </c>
      <c r="DC47" s="176">
        <v>72.668240850059036</v>
      </c>
      <c r="DD47" s="176">
        <v>73.206691239013324</v>
      </c>
      <c r="DE47" s="176">
        <v>72.978090343521771</v>
      </c>
      <c r="DF47" s="176">
        <v>73.303873147907467</v>
      </c>
      <c r="DG47" s="176">
        <v>72.939424031777548</v>
      </c>
      <c r="DH47" s="176">
        <v>72.927120669056151</v>
      </c>
      <c r="DI47" s="176">
        <v>73.06094182825484</v>
      </c>
      <c r="DJ47" s="176">
        <v>73.229050279329613</v>
      </c>
      <c r="DK47" s="176">
        <v>73.120827051475331</v>
      </c>
      <c r="DL47" s="176">
        <v>73.499267935578331</v>
      </c>
      <c r="DM47" s="176">
        <v>73.755839934998974</v>
      </c>
      <c r="DN47" s="176">
        <v>71.698113207547166</v>
      </c>
      <c r="DO47" s="176">
        <v>71.875</v>
      </c>
      <c r="DP47" s="176">
        <v>78.222222222222229</v>
      </c>
      <c r="DQ47" s="176">
        <v>78.414839797639118</v>
      </c>
      <c r="DR47" s="176">
        <v>79.347826086956516</v>
      </c>
      <c r="DS47" s="176">
        <v>79.57110609480813</v>
      </c>
      <c r="DT47" s="176">
        <v>79.002876318312559</v>
      </c>
      <c r="DU47" s="176">
        <v>80.373831775700936</v>
      </c>
      <c r="DV47" s="176">
        <v>79.774436090225564</v>
      </c>
      <c r="DW47" s="176">
        <v>79.261744966442947</v>
      </c>
      <c r="DX47" s="176">
        <v>78.031212484994001</v>
      </c>
      <c r="DY47" s="176">
        <v>78.70216306156405</v>
      </c>
      <c r="DZ47" s="176">
        <v>77.252138902868651</v>
      </c>
      <c r="EA47" s="176">
        <v>78.230004732607668</v>
      </c>
      <c r="EB47" s="176">
        <v>78.841870824053444</v>
      </c>
      <c r="EC47" s="176">
        <v>78.828451882845187</v>
      </c>
      <c r="ED47" s="176">
        <v>78.051643192488257</v>
      </c>
      <c r="EE47" s="176">
        <v>77.500916086478568</v>
      </c>
      <c r="EF47" s="176">
        <v>77.468706536856743</v>
      </c>
      <c r="EG47" s="176">
        <v>77.092946605141734</v>
      </c>
      <c r="EH47" s="176">
        <v>76.601062168072474</v>
      </c>
      <c r="EI47" s="176">
        <v>76.146788990825684</v>
      </c>
      <c r="EJ47" s="176">
        <v>76.232294617563738</v>
      </c>
      <c r="EK47" s="176">
        <v>76.12061939690301</v>
      </c>
      <c r="EL47" s="176">
        <v>76.276512175962296</v>
      </c>
      <c r="EM47" s="176">
        <v>76.426047450782434</v>
      </c>
      <c r="EN47" s="176">
        <v>76.189320388349515</v>
      </c>
      <c r="EO47" s="176">
        <v>76.342321219226264</v>
      </c>
      <c r="EP47" s="176">
        <v>76.331897528905017</v>
      </c>
      <c r="EQ47" s="176">
        <v>75.982532751091696</v>
      </c>
      <c r="ER47" s="176">
        <v>76.258228923338294</v>
      </c>
      <c r="ES47" s="176">
        <v>73.248407643312092</v>
      </c>
      <c r="ET47" s="176">
        <v>80.887372013651884</v>
      </c>
      <c r="EU47" s="176">
        <v>78.366445916114785</v>
      </c>
      <c r="EV47" s="176">
        <v>77.851239669421489</v>
      </c>
      <c r="EW47" s="176">
        <v>80.273972602739732</v>
      </c>
      <c r="EX47" s="176">
        <v>81.16279069767441</v>
      </c>
      <c r="EY47" s="176">
        <v>82.038345105953582</v>
      </c>
      <c r="EZ47" s="176">
        <v>82.145998240985051</v>
      </c>
      <c r="FA47" s="176">
        <v>82.557221783741113</v>
      </c>
      <c r="FB47" s="176">
        <v>82.975679542203153</v>
      </c>
      <c r="FC47" s="176">
        <v>83.585029546946828</v>
      </c>
      <c r="FD47" s="176">
        <v>84.293511218920557</v>
      </c>
      <c r="FE47" s="176">
        <v>83.574610244988861</v>
      </c>
      <c r="FF47" s="176">
        <v>83.937823834196891</v>
      </c>
      <c r="FG47" s="176">
        <v>82.447817836812149</v>
      </c>
      <c r="FH47" s="176">
        <v>80.933682373472948</v>
      </c>
      <c r="FI47" s="176">
        <v>80.595189563799437</v>
      </c>
      <c r="FJ47" s="176">
        <v>80.522474068382635</v>
      </c>
      <c r="FK47" s="176">
        <v>81.105822043207624</v>
      </c>
      <c r="FL47" s="176">
        <v>79.848952969447311</v>
      </c>
      <c r="FM47" s="176">
        <v>79.758011772400266</v>
      </c>
      <c r="FN47" s="176">
        <v>79.700654817586525</v>
      </c>
      <c r="FO47" s="176">
        <v>80.072028811524603</v>
      </c>
      <c r="FP47" s="176">
        <v>79.26621160409556</v>
      </c>
      <c r="FQ47" s="176">
        <v>78.330181032153462</v>
      </c>
      <c r="FR47" s="176">
        <v>78.178515827711465</v>
      </c>
      <c r="FS47" s="176">
        <v>78.496240601503757</v>
      </c>
      <c r="FT47" s="176">
        <v>78.318477475307162</v>
      </c>
      <c r="FU47" s="176">
        <v>78.362028850628192</v>
      </c>
      <c r="FV47" s="176">
        <v>78.811836458098043</v>
      </c>
      <c r="FW47" s="176">
        <v>76.19047619047619</v>
      </c>
      <c r="FX47" s="176">
        <v>78.671328671328666</v>
      </c>
      <c r="FY47" s="176">
        <v>79.66903073286052</v>
      </c>
      <c r="FZ47" s="176">
        <v>74.959083469721762</v>
      </c>
      <c r="GA47" s="176">
        <v>76.821192052980138</v>
      </c>
      <c r="GB47" s="176">
        <v>78.435754189944134</v>
      </c>
      <c r="GC47" s="176">
        <v>77.462121212121218</v>
      </c>
      <c r="GD47" s="176">
        <v>77.42998352553542</v>
      </c>
      <c r="GE47" s="176">
        <v>76.193921852387845</v>
      </c>
      <c r="GF47" s="176">
        <v>75.579896907216494</v>
      </c>
      <c r="GG47" s="176">
        <v>75.174825174825173</v>
      </c>
      <c r="GH47" s="176">
        <v>76.121015667206919</v>
      </c>
      <c r="GI47" s="176">
        <v>75.682382133995034</v>
      </c>
      <c r="GJ47" s="176">
        <v>74.670903313663189</v>
      </c>
      <c r="GK47" s="176">
        <v>75.622317596566518</v>
      </c>
      <c r="GL47" s="176">
        <v>76.420454545454547</v>
      </c>
      <c r="GM47" s="176">
        <v>75.587566338134948</v>
      </c>
      <c r="GN47" s="176">
        <v>75.627240143369178</v>
      </c>
      <c r="GO47" s="176">
        <v>75.500508992195449</v>
      </c>
      <c r="GP47" s="176">
        <v>75.232894314166401</v>
      </c>
      <c r="GQ47" s="176">
        <v>75.630769230769232</v>
      </c>
      <c r="GR47" s="176">
        <v>76.182033096926716</v>
      </c>
      <c r="GS47" s="176">
        <v>76.015801354401802</v>
      </c>
      <c r="GT47" s="176">
        <v>75.456498388829218</v>
      </c>
      <c r="GU47" s="176">
        <v>75.347400926402472</v>
      </c>
      <c r="GV47" s="176">
        <v>75.713930965979642</v>
      </c>
      <c r="GW47" s="176">
        <v>76.052948255114316</v>
      </c>
      <c r="GX47" s="176">
        <v>76.469216417910445</v>
      </c>
      <c r="GY47" s="176">
        <v>76.01880877742947</v>
      </c>
      <c r="GZ47" s="176">
        <v>75.716440422322776</v>
      </c>
      <c r="HA47" s="176">
        <v>75.535677137507804</v>
      </c>
      <c r="HB47" s="176">
        <v>70.303030303030297</v>
      </c>
      <c r="HC47" s="176">
        <v>66.379310344827587</v>
      </c>
      <c r="HD47" s="176">
        <v>72.025052192066809</v>
      </c>
      <c r="HE47" s="176">
        <v>71.428571428571431</v>
      </c>
      <c r="HF47" s="176">
        <v>71.641791044776113</v>
      </c>
      <c r="HG47" s="176">
        <v>72.107438016528931</v>
      </c>
      <c r="HH47" s="176">
        <v>74.208144796380097</v>
      </c>
      <c r="HI47" s="176">
        <v>74.719101123595507</v>
      </c>
      <c r="HJ47" s="176">
        <v>74.504249291784703</v>
      </c>
      <c r="HK47" s="176">
        <v>75.111964171465132</v>
      </c>
      <c r="HL47" s="176">
        <v>74.869716270990168</v>
      </c>
      <c r="HM47" s="176">
        <v>75.682913765399036</v>
      </c>
      <c r="HN47" s="176">
        <v>75.717111770524241</v>
      </c>
      <c r="HO47" s="176">
        <v>75.022831050228305</v>
      </c>
      <c r="HP47" s="176">
        <v>74.797441364605547</v>
      </c>
      <c r="HQ47" s="176">
        <v>75.799271549979764</v>
      </c>
      <c r="HR47" s="176">
        <v>75.676706061761351</v>
      </c>
      <c r="HS47" s="176">
        <v>75.467625899280577</v>
      </c>
      <c r="HT47" s="176">
        <v>76.125042940570253</v>
      </c>
      <c r="HU47" s="176">
        <v>76.393442622950829</v>
      </c>
      <c r="HV47" s="176">
        <v>76.747101222187396</v>
      </c>
      <c r="HW47" s="176">
        <v>76.404160475482911</v>
      </c>
      <c r="HX47" s="176">
        <v>76.767388825541616</v>
      </c>
      <c r="HY47" s="176">
        <v>77.212754260582741</v>
      </c>
      <c r="HZ47" s="176">
        <v>77.768924302788847</v>
      </c>
      <c r="IA47" s="176">
        <v>77.874519846350836</v>
      </c>
      <c r="IB47" s="176">
        <v>78.339529120198264</v>
      </c>
    </row>
    <row r="48" spans="1:236" s="17" customFormat="1" ht="15.75" x14ac:dyDescent="0.25">
      <c r="A48" s="1"/>
      <c r="B48" s="2324">
        <f t="shared" si="9"/>
        <v>46</v>
      </c>
      <c r="C48"/>
      <c r="D48" s="8" t="s">
        <v>448</v>
      </c>
      <c r="E48" s="18" t="s">
        <v>6</v>
      </c>
      <c r="F48" s="176">
        <v>82.835820895522389</v>
      </c>
      <c r="G48" s="176">
        <v>70.886075949367083</v>
      </c>
      <c r="H48" s="176">
        <v>70.526315789473685</v>
      </c>
      <c r="I48" s="176">
        <v>71.271585557299844</v>
      </c>
      <c r="J48" s="176">
        <v>74.479166666666657</v>
      </c>
      <c r="K48" s="176">
        <v>72.804232804232811</v>
      </c>
      <c r="L48" s="176">
        <v>70.583038869257948</v>
      </c>
      <c r="M48" s="176">
        <v>72.583201267828841</v>
      </c>
      <c r="N48" s="176">
        <v>74.837779379956743</v>
      </c>
      <c r="O48" s="176">
        <v>75.458115183246079</v>
      </c>
      <c r="P48" s="176">
        <v>75.971309025702325</v>
      </c>
      <c r="Q48" s="176">
        <v>76.820455808782668</v>
      </c>
      <c r="R48" s="176">
        <v>77.645228215767631</v>
      </c>
      <c r="S48" s="176">
        <v>76.97807435653003</v>
      </c>
      <c r="T48" s="176">
        <v>76.423841059602651</v>
      </c>
      <c r="U48" s="176">
        <v>75.8011503697617</v>
      </c>
      <c r="V48" s="176">
        <v>75.75522850503485</v>
      </c>
      <c r="W48" s="176">
        <v>75.218023255813947</v>
      </c>
      <c r="X48" s="176">
        <v>75.769097822329755</v>
      </c>
      <c r="Y48" s="176">
        <v>76.105610561056096</v>
      </c>
      <c r="Z48" s="176">
        <v>75.878293601003762</v>
      </c>
      <c r="AA48" s="176">
        <v>76.247745039085984</v>
      </c>
      <c r="AB48" s="176">
        <v>75.384177575412636</v>
      </c>
      <c r="AC48" s="176">
        <v>74.769897130481866</v>
      </c>
      <c r="AD48" s="176">
        <v>74.200206398348811</v>
      </c>
      <c r="AE48" s="176">
        <v>74.452191235059757</v>
      </c>
      <c r="AF48" s="176">
        <v>74.236641221374043</v>
      </c>
      <c r="AG48" s="176">
        <v>74.34482758620689</v>
      </c>
      <c r="AH48" s="176">
        <v>74.810352521195895</v>
      </c>
      <c r="AI48" s="176">
        <v>75.167640060566725</v>
      </c>
      <c r="AJ48" s="176">
        <v>75.573805011581385</v>
      </c>
      <c r="AK48" s="176">
        <v>75.545139596494806</v>
      </c>
      <c r="AL48" s="176">
        <v>75.677279019181327</v>
      </c>
      <c r="AM48" s="176">
        <v>76.040863531225909</v>
      </c>
      <c r="AN48" s="176">
        <v>75.763785394932938</v>
      </c>
      <c r="AO48" s="176">
        <v>75.673233327308878</v>
      </c>
      <c r="AP48" s="176">
        <v>75.588752196836552</v>
      </c>
      <c r="AQ48" s="176">
        <v>75.779910867329448</v>
      </c>
      <c r="AR48" s="176">
        <v>75.390235802059109</v>
      </c>
      <c r="AS48" s="176">
        <v>75.368421052631575</v>
      </c>
      <c r="AT48" s="176">
        <v>75.125944584382879</v>
      </c>
      <c r="AU48" s="176">
        <v>75.288861500539213</v>
      </c>
      <c r="AV48" s="176">
        <v>75.142771265404278</v>
      </c>
      <c r="AW48" s="176">
        <v>75.091736386320278</v>
      </c>
      <c r="AX48" s="176">
        <v>75.150818730249924</v>
      </c>
      <c r="AY48" s="176">
        <v>74.908938077892969</v>
      </c>
      <c r="AZ48" s="176">
        <v>75.106646484106236</v>
      </c>
      <c r="BA48" s="176">
        <v>74.845471647406612</v>
      </c>
      <c r="BB48" s="176">
        <v>74.717773693882904</v>
      </c>
      <c r="BC48" s="176">
        <v>74.378683064309499</v>
      </c>
      <c r="BD48" s="176">
        <v>74.396984924623112</v>
      </c>
      <c r="BE48" s="176">
        <v>74.216156399852451</v>
      </c>
      <c r="BF48" s="176">
        <v>74.040659208468668</v>
      </c>
      <c r="BG48" s="176">
        <v>74.092467778171937</v>
      </c>
      <c r="BH48" s="176">
        <v>73.785284590467384</v>
      </c>
      <c r="BI48" s="176">
        <v>73.681225184344868</v>
      </c>
      <c r="BJ48" s="176">
        <v>73.755858067395678</v>
      </c>
      <c r="BK48" s="176">
        <v>73.933128024637043</v>
      </c>
      <c r="BL48" s="176">
        <v>73.821085572461413</v>
      </c>
      <c r="BM48" s="176">
        <v>73.871960930035044</v>
      </c>
      <c r="BN48" s="176">
        <v>73.856277418007096</v>
      </c>
      <c r="BO48" s="176">
        <v>73.98599958822318</v>
      </c>
      <c r="BP48" s="176">
        <v>74.204695599146248</v>
      </c>
      <c r="BQ48" s="176">
        <v>74.343292560657716</v>
      </c>
      <c r="BR48" s="176">
        <v>74.118921047450286</v>
      </c>
      <c r="BS48" s="176">
        <v>74.3559832798678</v>
      </c>
      <c r="BT48" s="176">
        <v>74.427297996741117</v>
      </c>
      <c r="BU48" s="176">
        <v>74.246420497362479</v>
      </c>
      <c r="BV48" s="176">
        <v>74.347300938400068</v>
      </c>
      <c r="BW48" s="176">
        <v>74.485861182519272</v>
      </c>
      <c r="BX48" s="176">
        <v>74.259660527266163</v>
      </c>
      <c r="BY48" s="176">
        <v>74.140229272194077</v>
      </c>
      <c r="BZ48" s="176">
        <v>73.942307692307693</v>
      </c>
      <c r="CA48" s="176">
        <v>73.850129198966414</v>
      </c>
      <c r="CB48" s="176">
        <v>73.829552213442099</v>
      </c>
      <c r="CC48" s="176">
        <v>73.609368465077381</v>
      </c>
      <c r="CD48" s="176">
        <v>73.660308810172566</v>
      </c>
      <c r="CE48" s="176">
        <v>73.843765321130903</v>
      </c>
      <c r="CF48" s="176">
        <v>73.920413269836146</v>
      </c>
      <c r="CG48" s="176">
        <v>73.910618975543699</v>
      </c>
      <c r="CH48" s="176">
        <v>73.869978775253514</v>
      </c>
      <c r="CI48" s="176">
        <v>73.897173035104075</v>
      </c>
      <c r="CJ48" s="176">
        <v>74.094579008073808</v>
      </c>
      <c r="CK48" s="176">
        <v>74.077168464226034</v>
      </c>
      <c r="CL48" s="176">
        <v>73.943661971830991</v>
      </c>
      <c r="CM48" s="176">
        <v>74.014814814814812</v>
      </c>
      <c r="CN48" s="176">
        <v>73.970297754041994</v>
      </c>
      <c r="CO48" s="176">
        <v>73.912729374367871</v>
      </c>
      <c r="CP48" s="176">
        <v>73.813770959686053</v>
      </c>
      <c r="CQ48" s="176">
        <v>73.726125872154498</v>
      </c>
      <c r="CR48" s="176">
        <v>73.565217391304344</v>
      </c>
      <c r="CS48" s="176">
        <v>73.570101176956442</v>
      </c>
      <c r="CT48" s="176">
        <v>73.71436366116491</v>
      </c>
      <c r="CU48" s="176">
        <v>73.582109659167443</v>
      </c>
      <c r="CV48" s="176">
        <v>73.494938732019179</v>
      </c>
      <c r="CW48" s="176">
        <v>73.56412792614573</v>
      </c>
      <c r="CX48" s="176">
        <v>73.549566011877559</v>
      </c>
      <c r="CY48" s="176">
        <v>73.50151622685334</v>
      </c>
      <c r="CZ48" s="176">
        <v>73.563071414871175</v>
      </c>
      <c r="DA48" s="176">
        <v>73.740961562856782</v>
      </c>
      <c r="DB48" s="176">
        <v>73.747331407760896</v>
      </c>
      <c r="DC48" s="176">
        <v>73.617232602892784</v>
      </c>
      <c r="DD48" s="176">
        <v>73.725997045790251</v>
      </c>
      <c r="DE48" s="176">
        <v>73.669143622852957</v>
      </c>
      <c r="DF48" s="176">
        <v>73.738532110091754</v>
      </c>
      <c r="DG48" s="176">
        <v>73.646187832109376</v>
      </c>
      <c r="DH48" s="176">
        <v>73.636578729445162</v>
      </c>
      <c r="DI48" s="176">
        <v>73.664457866651034</v>
      </c>
      <c r="DJ48" s="176">
        <v>73.703186787625029</v>
      </c>
      <c r="DK48" s="176">
        <v>73.669661368348301</v>
      </c>
      <c r="DL48" s="176">
        <v>73.76871214718318</v>
      </c>
      <c r="DM48" s="176">
        <v>73.838131942870106</v>
      </c>
      <c r="DN48" s="176">
        <v>73.819019266415779</v>
      </c>
      <c r="DO48" s="176">
        <v>73.803161879314189</v>
      </c>
      <c r="DP48" s="176">
        <v>73.947164806013049</v>
      </c>
      <c r="DQ48" s="176">
        <v>73.986949607939906</v>
      </c>
      <c r="DR48" s="176">
        <v>74.058759521218718</v>
      </c>
      <c r="DS48" s="176">
        <v>74.112250404749062</v>
      </c>
      <c r="DT48" s="176">
        <v>74.126398030716544</v>
      </c>
      <c r="DU48" s="176">
        <v>74.246851920726854</v>
      </c>
      <c r="DV48" s="176">
        <v>74.254242647833877</v>
      </c>
      <c r="DW48" s="176">
        <v>74.260478728964159</v>
      </c>
      <c r="DX48" s="176">
        <v>74.199896426721907</v>
      </c>
      <c r="DY48" s="176">
        <v>74.289093433434459</v>
      </c>
      <c r="DZ48" s="176">
        <v>74.183689063216335</v>
      </c>
      <c r="EA48" s="176">
        <v>74.307840259148662</v>
      </c>
      <c r="EB48" s="176">
        <v>74.402936296445276</v>
      </c>
      <c r="EC48" s="176">
        <v>74.433463112708395</v>
      </c>
      <c r="ED48" s="176">
        <v>74.371287128712865</v>
      </c>
      <c r="EE48" s="176">
        <v>74.328768468070479</v>
      </c>
      <c r="EF48" s="176">
        <v>74.346978557504869</v>
      </c>
      <c r="EG48" s="176">
        <v>74.315697843118286</v>
      </c>
      <c r="EH48" s="176">
        <v>74.262413048692736</v>
      </c>
      <c r="EI48" s="176">
        <v>74.209199448223373</v>
      </c>
      <c r="EJ48" s="176">
        <v>74.237272126192494</v>
      </c>
      <c r="EK48" s="176">
        <v>74.232121922626021</v>
      </c>
      <c r="EL48" s="176">
        <v>74.272002981875787</v>
      </c>
      <c r="EM48" s="176">
        <v>74.312690919189123</v>
      </c>
      <c r="EN48" s="176">
        <v>74.283219996324206</v>
      </c>
      <c r="EO48" s="176">
        <v>74.325619608380123</v>
      </c>
      <c r="EP48" s="176">
        <v>74.33688506007708</v>
      </c>
      <c r="EQ48" s="176">
        <v>74.280057595392364</v>
      </c>
      <c r="ER48" s="176">
        <v>74.34796224220463</v>
      </c>
      <c r="ES48" s="176">
        <v>74.340293203020877</v>
      </c>
      <c r="ET48" s="176">
        <v>74.432570873443439</v>
      </c>
      <c r="EU48" s="176">
        <v>74.427782162588798</v>
      </c>
      <c r="EV48" s="176">
        <v>74.440282254551789</v>
      </c>
      <c r="EW48" s="176">
        <v>74.535372351947316</v>
      </c>
      <c r="EX48" s="176">
        <v>74.600439408951885</v>
      </c>
      <c r="EY48" s="176">
        <v>74.674434544208353</v>
      </c>
      <c r="EZ48" s="176">
        <v>74.725415070242647</v>
      </c>
      <c r="FA48" s="176">
        <v>74.788314987298904</v>
      </c>
      <c r="FB48" s="176">
        <v>74.855795545450718</v>
      </c>
      <c r="FC48" s="176">
        <v>74.937175406265709</v>
      </c>
      <c r="FD48" s="176">
        <v>75.031247396050333</v>
      </c>
      <c r="FE48" s="176">
        <v>75.034162905296284</v>
      </c>
      <c r="FF48" s="176">
        <v>75.110159370753209</v>
      </c>
      <c r="FG48" s="176">
        <v>75.045991578430971</v>
      </c>
      <c r="FH48" s="176">
        <v>74.96043822276323</v>
      </c>
      <c r="FI48" s="176">
        <v>74.965734096589529</v>
      </c>
      <c r="FJ48" s="176">
        <v>74.991985895175503</v>
      </c>
      <c r="FK48" s="176">
        <v>75.083718705150687</v>
      </c>
      <c r="FL48" s="176">
        <v>74.982189503680843</v>
      </c>
      <c r="FM48" s="176">
        <v>74.999016174097832</v>
      </c>
      <c r="FN48" s="176">
        <v>75.019561815336459</v>
      </c>
      <c r="FO48" s="176">
        <v>75.090519758613965</v>
      </c>
      <c r="FP48" s="176">
        <v>75.016428930380002</v>
      </c>
      <c r="FQ48" s="176">
        <v>74.913640899669915</v>
      </c>
      <c r="FR48" s="176">
        <v>74.911283244934552</v>
      </c>
      <c r="FS48" s="176">
        <v>74.976274532133772</v>
      </c>
      <c r="FT48" s="176">
        <v>74.969815876848784</v>
      </c>
      <c r="FU48" s="176">
        <v>74.995309744474881</v>
      </c>
      <c r="FV48" s="176">
        <v>75.085884988797616</v>
      </c>
      <c r="FW48" s="176">
        <v>75.091915178074061</v>
      </c>
      <c r="FX48" s="176">
        <v>75.12377152146604</v>
      </c>
      <c r="FY48" s="176">
        <v>75.157151784729621</v>
      </c>
      <c r="FZ48" s="176">
        <v>75.083056478405325</v>
      </c>
      <c r="GA48" s="176">
        <v>75.133466497185395</v>
      </c>
      <c r="GB48" s="176">
        <v>75.194218608852765</v>
      </c>
      <c r="GC48" s="176">
        <v>75.176031038942384</v>
      </c>
      <c r="GD48" s="176">
        <v>75.187540187182961</v>
      </c>
      <c r="GE48" s="176">
        <v>75.140259924721249</v>
      </c>
      <c r="GF48" s="176">
        <v>75.112946491599615</v>
      </c>
      <c r="GG48" s="176">
        <v>75.091240875912419</v>
      </c>
      <c r="GH48" s="176">
        <v>75.152806398658797</v>
      </c>
      <c r="GI48" s="176">
        <v>75.127626324014585</v>
      </c>
      <c r="GJ48" s="176">
        <v>75.05434220060036</v>
      </c>
      <c r="GK48" s="176">
        <v>75.12882171075232</v>
      </c>
      <c r="GL48" s="176">
        <v>75.198331281630416</v>
      </c>
      <c r="GM48" s="176">
        <v>75.130872255081925</v>
      </c>
      <c r="GN48" s="176">
        <v>75.136963138315863</v>
      </c>
      <c r="GO48" s="176">
        <v>75.126988932620179</v>
      </c>
      <c r="GP48" s="176">
        <v>75.101194259525641</v>
      </c>
      <c r="GQ48" s="176">
        <v>75.144855144855143</v>
      </c>
      <c r="GR48" s="176">
        <v>75.208858241612518</v>
      </c>
      <c r="GS48" s="176">
        <v>75.194565360770355</v>
      </c>
      <c r="GT48" s="176">
        <v>75.131130343561509</v>
      </c>
      <c r="GU48" s="176">
        <v>75.119024326615786</v>
      </c>
      <c r="GV48" s="176">
        <v>75.167981302950622</v>
      </c>
      <c r="GW48" s="176">
        <v>75.215775012122194</v>
      </c>
      <c r="GX48" s="176">
        <v>75.276812153984807</v>
      </c>
      <c r="GY48" s="176">
        <v>75.219228061191828</v>
      </c>
      <c r="GZ48" s="176">
        <v>75.179020400369183</v>
      </c>
      <c r="HA48" s="176">
        <v>75.154335644410679</v>
      </c>
      <c r="HB48" s="176">
        <v>75.129125724363817</v>
      </c>
      <c r="HC48" s="176">
        <v>75.058713010803189</v>
      </c>
      <c r="HD48" s="176">
        <v>75.107590594399056</v>
      </c>
      <c r="HE48" s="176">
        <v>75.079099199702213</v>
      </c>
      <c r="HF48" s="176">
        <v>75.067148281930159</v>
      </c>
      <c r="HG48" s="176">
        <v>75.063738289049297</v>
      </c>
      <c r="HH48" s="176">
        <v>75.122354092744402</v>
      </c>
      <c r="HI48" s="176">
        <v>75.137818658057441</v>
      </c>
      <c r="HJ48" s="176">
        <v>75.1265189854238</v>
      </c>
      <c r="HK48" s="176">
        <v>75.152337858220207</v>
      </c>
      <c r="HL48" s="176">
        <v>75.139580956955029</v>
      </c>
      <c r="HM48" s="176">
        <v>75.183834519041071</v>
      </c>
      <c r="HN48" s="176">
        <v>75.188193638608709</v>
      </c>
      <c r="HO48" s="176">
        <v>75.145809278503123</v>
      </c>
      <c r="HP48" s="176">
        <v>75.12967110691973</v>
      </c>
      <c r="HQ48" s="176">
        <v>75.201127488402136</v>
      </c>
      <c r="HR48" s="176">
        <v>75.194387605963158</v>
      </c>
      <c r="HS48" s="176">
        <v>75.179678179649073</v>
      </c>
      <c r="HT48" s="176">
        <v>75.236245579453893</v>
      </c>
      <c r="HU48" s="176">
        <v>75.26344660334324</v>
      </c>
      <c r="HV48" s="176">
        <v>75.300477313244002</v>
      </c>
      <c r="HW48" s="176">
        <v>75.274662394140535</v>
      </c>
      <c r="HX48" s="176">
        <v>75.315572018806094</v>
      </c>
      <c r="HY48" s="176">
        <v>75.366926898509575</v>
      </c>
      <c r="HZ48" s="176">
        <v>75.432790224032587</v>
      </c>
      <c r="IA48" s="176">
        <v>75.453623351741243</v>
      </c>
      <c r="IB48" s="176">
        <v>75.515131098759198</v>
      </c>
    </row>
    <row r="49" spans="1:236" s="17" customFormat="1" ht="15.75" x14ac:dyDescent="0.25">
      <c r="A49" s="1"/>
      <c r="B49" s="5">
        <f t="shared" si="9"/>
        <v>47</v>
      </c>
      <c r="C49"/>
      <c r="D49" s="4"/>
      <c r="E49" s="30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</row>
    <row r="50" spans="1:236" s="17" customFormat="1" ht="15.75" hidden="1" outlineLevel="1" x14ac:dyDescent="0.25">
      <c r="A50" s="1"/>
      <c r="B50" s="5">
        <f t="shared" si="9"/>
        <v>48</v>
      </c>
      <c r="C50"/>
      <c r="D50" s="2"/>
      <c r="E50" s="20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s="35"/>
      <c r="DP50" s="35"/>
      <c r="DQ50" s="35"/>
      <c r="DR50" s="35"/>
      <c r="DS50" s="35"/>
      <c r="DT50" s="35"/>
      <c r="DU50" s="35"/>
      <c r="DV50" s="35"/>
      <c r="DW50" s="35"/>
      <c r="DX50" s="35"/>
      <c r="DY50" s="35"/>
      <c r="DZ50" s="35"/>
      <c r="EA50" s="35"/>
      <c r="EB50" s="35"/>
      <c r="EC50" s="35"/>
      <c r="ED50" s="35"/>
      <c r="EE50" s="35"/>
      <c r="EF50" s="35"/>
      <c r="EG50" s="35"/>
      <c r="EH50" s="35"/>
      <c r="EI50" s="35"/>
      <c r="EJ50" s="35"/>
      <c r="EK50" s="35"/>
      <c r="EL50" s="35"/>
      <c r="EM50" s="35"/>
      <c r="EN50" s="35"/>
      <c r="EO50" s="35"/>
      <c r="EP50" s="35"/>
      <c r="EQ50" s="35"/>
      <c r="ER50" s="35"/>
      <c r="ES50" s="35"/>
      <c r="ET50" s="35"/>
      <c r="EU50" s="35"/>
      <c r="EV50" s="35"/>
      <c r="EW50" s="35"/>
      <c r="EX50" s="35"/>
      <c r="EY50" s="35"/>
      <c r="EZ50" s="35"/>
      <c r="FA50" s="35"/>
      <c r="FB50" s="35"/>
      <c r="FC50" s="35"/>
      <c r="FD50" s="35"/>
      <c r="FE50" s="35"/>
      <c r="FF50" s="35"/>
      <c r="FG50" s="35"/>
      <c r="FH50" s="35"/>
      <c r="FI50" s="35"/>
      <c r="FJ50" s="35"/>
      <c r="FK50" s="35"/>
      <c r="FL50" s="35"/>
      <c r="FM50" s="35"/>
      <c r="FN50" s="35"/>
      <c r="FO50" s="35"/>
      <c r="FP50" s="35"/>
      <c r="FQ50" s="35"/>
      <c r="FR50" s="35"/>
      <c r="FS50" s="35"/>
      <c r="FT50" s="35"/>
      <c r="FU50" s="35"/>
      <c r="FV50" s="35"/>
      <c r="FW50" s="35"/>
      <c r="FX50" s="35"/>
      <c r="FY50" s="35"/>
      <c r="FZ50" s="35"/>
      <c r="GA50" s="35"/>
      <c r="GB50" s="35"/>
      <c r="GC50" s="35"/>
      <c r="GD50" s="35"/>
      <c r="GE50" s="35"/>
      <c r="GF50" s="35"/>
      <c r="GG50" s="35"/>
      <c r="GH50" s="35"/>
      <c r="GI50" s="35"/>
      <c r="GJ50" s="35"/>
      <c r="GK50" s="35"/>
      <c r="GL50" s="35"/>
      <c r="GM50" s="35"/>
      <c r="GN50" s="35"/>
      <c r="GO50" s="35"/>
      <c r="GP50" s="35"/>
      <c r="GQ50" s="35"/>
      <c r="GR50" s="35"/>
      <c r="GS50" s="35"/>
      <c r="GT50" s="35"/>
      <c r="GU50" s="35"/>
      <c r="GV50" s="35"/>
      <c r="GW50" s="35"/>
      <c r="GX50" s="35"/>
      <c r="GY50" s="35"/>
      <c r="GZ50" s="35"/>
      <c r="HA50" s="35"/>
      <c r="HB50" s="35"/>
      <c r="HC50" s="35"/>
      <c r="HD50" s="35"/>
      <c r="HE50" s="35"/>
      <c r="HF50" s="35"/>
      <c r="HG50" s="35"/>
      <c r="HH50" s="35"/>
      <c r="HI50" s="35"/>
      <c r="HJ50" s="35"/>
      <c r="HK50" s="35"/>
      <c r="HL50" s="35"/>
      <c r="HM50" s="35"/>
      <c r="HN50" s="35"/>
      <c r="HO50" s="35"/>
      <c r="HP50" s="35"/>
      <c r="HQ50" s="35"/>
      <c r="HR50" s="35"/>
      <c r="HS50" s="35"/>
      <c r="HT50" s="35"/>
      <c r="HU50" s="35"/>
      <c r="HV50" s="35"/>
      <c r="HW50" s="35"/>
      <c r="HX50" s="35"/>
      <c r="HY50" s="35"/>
      <c r="HZ50" s="35"/>
      <c r="IA50" s="35"/>
      <c r="IB50" s="35"/>
    </row>
    <row r="51" spans="1:236" s="17" customFormat="1" ht="15.75" hidden="1" outlineLevel="1" x14ac:dyDescent="0.25">
      <c r="A51" s="1"/>
      <c r="B51" s="5">
        <f t="shared" si="9"/>
        <v>49</v>
      </c>
      <c r="C51"/>
      <c r="D51" s="8"/>
      <c r="E51" s="18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16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16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16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16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16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</row>
    <row r="52" spans="1:236" s="17" customFormat="1" ht="15.75" hidden="1" outlineLevel="1" x14ac:dyDescent="0.25">
      <c r="A52" s="1"/>
      <c r="B52" s="5">
        <f t="shared" si="9"/>
        <v>50</v>
      </c>
      <c r="C52"/>
      <c r="D52" s="8"/>
      <c r="E52" s="18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16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16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16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16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16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</row>
    <row r="53" spans="1:236" s="17" customFormat="1" ht="15.75" hidden="1" outlineLevel="1" x14ac:dyDescent="0.25">
      <c r="A53" s="1"/>
      <c r="B53" s="5">
        <f t="shared" si="9"/>
        <v>51</v>
      </c>
      <c r="C53"/>
      <c r="D53" s="8"/>
      <c r="E53" s="18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16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16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16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16"/>
      <c r="GV53" s="16"/>
      <c r="GW53" s="16"/>
      <c r="GX53" s="16"/>
      <c r="GY53" s="16"/>
      <c r="GZ53" s="16"/>
      <c r="HA53" s="16"/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/>
      <c r="HN53" s="16"/>
      <c r="HO53" s="16"/>
      <c r="HP53" s="16"/>
      <c r="HQ53" s="16"/>
      <c r="HR53" s="16"/>
      <c r="HS53" s="16"/>
      <c r="HT53" s="16"/>
      <c r="HU53" s="16"/>
      <c r="HV53" s="16"/>
      <c r="HW53" s="16"/>
      <c r="HX53" s="16"/>
      <c r="HY53" s="16"/>
      <c r="HZ53" s="16"/>
      <c r="IA53" s="16"/>
      <c r="IB53" s="16"/>
    </row>
    <row r="54" spans="1:236" ht="15.75" collapsed="1" x14ac:dyDescent="0.25">
      <c r="B54" s="5">
        <f t="shared" si="9"/>
        <v>52</v>
      </c>
      <c r="C54"/>
      <c r="F54" s="1">
        <v>1</v>
      </c>
      <c r="G54" s="1">
        <v>1</v>
      </c>
      <c r="H54" s="1">
        <v>1</v>
      </c>
      <c r="I54" s="1">
        <v>1</v>
      </c>
      <c r="J54" s="1">
        <v>1</v>
      </c>
      <c r="K54" s="1">
        <v>1</v>
      </c>
      <c r="L54" s="1">
        <v>1</v>
      </c>
      <c r="M54" s="1">
        <v>1</v>
      </c>
      <c r="N54" s="1">
        <v>1</v>
      </c>
      <c r="O54" s="1">
        <v>1</v>
      </c>
      <c r="P54" s="1">
        <v>1</v>
      </c>
      <c r="Q54" s="1">
        <v>1</v>
      </c>
      <c r="R54" s="1">
        <v>1</v>
      </c>
      <c r="S54" s="1">
        <v>1</v>
      </c>
      <c r="T54" s="1">
        <v>1</v>
      </c>
      <c r="U54" s="1">
        <v>1</v>
      </c>
      <c r="V54" s="1">
        <v>1</v>
      </c>
      <c r="W54" s="1">
        <v>0</v>
      </c>
      <c r="X54" s="1">
        <v>0</v>
      </c>
      <c r="Y54" s="1">
        <v>1</v>
      </c>
      <c r="Z54" s="1">
        <v>1</v>
      </c>
      <c r="AA54" s="1">
        <v>1</v>
      </c>
      <c r="AB54" s="1">
        <v>1</v>
      </c>
      <c r="AC54" s="1">
        <v>1</v>
      </c>
      <c r="AD54" s="1">
        <v>1</v>
      </c>
      <c r="AE54" s="1">
        <v>1</v>
      </c>
      <c r="AF54" s="1">
        <v>1</v>
      </c>
      <c r="AG54" s="1">
        <v>1</v>
      </c>
      <c r="AH54" s="1">
        <v>1</v>
      </c>
      <c r="AI54" s="1">
        <v>1</v>
      </c>
      <c r="AJ54" s="1">
        <v>1</v>
      </c>
      <c r="AK54" s="1">
        <v>1</v>
      </c>
      <c r="AL54" s="1">
        <v>1</v>
      </c>
      <c r="AM54" s="1">
        <v>1</v>
      </c>
      <c r="AN54" s="1">
        <v>1</v>
      </c>
      <c r="AO54" s="1">
        <v>1</v>
      </c>
      <c r="AP54" s="1">
        <v>1</v>
      </c>
      <c r="AQ54" s="1">
        <v>1</v>
      </c>
      <c r="AR54" s="1">
        <v>1</v>
      </c>
      <c r="AS54" s="1">
        <v>1</v>
      </c>
      <c r="AT54" s="1">
        <v>0</v>
      </c>
      <c r="AU54" s="1">
        <v>0</v>
      </c>
      <c r="AV54" s="1">
        <v>1</v>
      </c>
      <c r="AW54" s="1">
        <v>1</v>
      </c>
      <c r="AX54" s="1">
        <v>1</v>
      </c>
      <c r="AY54" s="1">
        <v>1</v>
      </c>
      <c r="AZ54" s="1">
        <v>1</v>
      </c>
      <c r="BA54" s="1">
        <v>1</v>
      </c>
      <c r="BB54" s="1">
        <v>1</v>
      </c>
      <c r="BC54" s="1">
        <v>1</v>
      </c>
      <c r="BD54" s="1">
        <v>1</v>
      </c>
      <c r="BE54" s="1">
        <v>0</v>
      </c>
      <c r="BF54" s="1">
        <v>1</v>
      </c>
      <c r="BG54" s="1">
        <v>1</v>
      </c>
      <c r="BH54" s="1">
        <v>1</v>
      </c>
      <c r="BI54" s="1">
        <v>1</v>
      </c>
      <c r="BJ54" s="1">
        <v>1</v>
      </c>
      <c r="BK54" s="1">
        <v>1</v>
      </c>
      <c r="BL54" s="1">
        <v>1</v>
      </c>
      <c r="BM54" s="1">
        <v>1</v>
      </c>
      <c r="BN54" s="1">
        <v>0</v>
      </c>
      <c r="BO54" s="1">
        <v>1</v>
      </c>
      <c r="BP54" s="1">
        <v>1</v>
      </c>
      <c r="BQ54" s="1">
        <v>1</v>
      </c>
      <c r="BR54" s="1">
        <v>1</v>
      </c>
      <c r="BS54" s="1">
        <v>1</v>
      </c>
      <c r="BT54" s="1">
        <v>1</v>
      </c>
      <c r="BU54" s="1">
        <v>1</v>
      </c>
      <c r="BV54" s="1">
        <v>1</v>
      </c>
      <c r="BW54" s="1">
        <v>1</v>
      </c>
      <c r="BX54" s="1">
        <v>1</v>
      </c>
      <c r="BY54" s="1">
        <v>1</v>
      </c>
      <c r="BZ54" s="1">
        <v>1</v>
      </c>
      <c r="CA54" s="1">
        <v>1</v>
      </c>
      <c r="CB54" s="1">
        <v>1</v>
      </c>
      <c r="CC54" s="1">
        <v>0</v>
      </c>
      <c r="CD54" s="1">
        <v>0</v>
      </c>
      <c r="CE54" s="1">
        <v>1</v>
      </c>
      <c r="CF54" s="1">
        <v>1</v>
      </c>
      <c r="CG54" s="1">
        <v>1</v>
      </c>
      <c r="CH54" s="1">
        <v>1</v>
      </c>
      <c r="CI54" s="1">
        <v>1</v>
      </c>
      <c r="CJ54" s="1">
        <v>1</v>
      </c>
      <c r="CK54" s="1">
        <v>1</v>
      </c>
      <c r="CL54" s="1">
        <v>1</v>
      </c>
      <c r="CM54" s="1">
        <v>1</v>
      </c>
      <c r="CN54" s="1">
        <v>1</v>
      </c>
      <c r="CO54" s="1">
        <v>1</v>
      </c>
      <c r="CP54" s="1">
        <v>1</v>
      </c>
      <c r="CQ54" s="1">
        <v>0</v>
      </c>
      <c r="CR54" s="1">
        <v>0</v>
      </c>
      <c r="CS54" s="1">
        <v>1</v>
      </c>
      <c r="CT54" s="1">
        <v>1</v>
      </c>
      <c r="CU54" s="1">
        <v>1</v>
      </c>
      <c r="CV54" s="1">
        <v>1</v>
      </c>
      <c r="CW54" s="1">
        <v>1</v>
      </c>
      <c r="CX54" s="1">
        <v>1</v>
      </c>
      <c r="CY54" s="1">
        <v>1</v>
      </c>
      <c r="CZ54" s="1">
        <v>1</v>
      </c>
      <c r="DA54" s="1">
        <v>1</v>
      </c>
      <c r="DB54" s="1">
        <v>1</v>
      </c>
      <c r="DC54" s="1">
        <v>1</v>
      </c>
      <c r="DD54" s="1">
        <v>1</v>
      </c>
      <c r="DE54" s="1">
        <v>0</v>
      </c>
      <c r="DF54" s="1">
        <v>0</v>
      </c>
      <c r="DG54" s="1">
        <v>1</v>
      </c>
      <c r="DH54" s="1">
        <v>1</v>
      </c>
      <c r="DI54" s="1">
        <v>1</v>
      </c>
      <c r="DJ54" s="1">
        <v>1</v>
      </c>
      <c r="DK54" s="1">
        <v>1</v>
      </c>
      <c r="DL54" s="1">
        <v>1</v>
      </c>
      <c r="DM54" s="1">
        <v>1</v>
      </c>
      <c r="DN54" s="1">
        <v>1</v>
      </c>
      <c r="DO54" s="1">
        <v>1</v>
      </c>
      <c r="DP54" s="1">
        <v>1</v>
      </c>
      <c r="DQ54" s="1">
        <v>1</v>
      </c>
      <c r="DR54" s="1">
        <v>1</v>
      </c>
      <c r="DS54" s="1">
        <v>1</v>
      </c>
      <c r="DT54" s="1">
        <v>1</v>
      </c>
      <c r="DU54" s="1">
        <v>1</v>
      </c>
      <c r="DV54" s="1">
        <v>1</v>
      </c>
      <c r="DW54" s="1">
        <v>1</v>
      </c>
      <c r="DX54" s="1">
        <v>1</v>
      </c>
      <c r="DY54" s="1">
        <v>1</v>
      </c>
      <c r="DZ54" s="1">
        <v>1</v>
      </c>
      <c r="EA54" s="1">
        <v>1</v>
      </c>
      <c r="EB54" s="1">
        <v>1</v>
      </c>
      <c r="EC54" s="1">
        <v>1</v>
      </c>
      <c r="ED54" s="1">
        <v>1</v>
      </c>
      <c r="EE54" s="1">
        <v>1</v>
      </c>
      <c r="EF54" s="1">
        <v>1</v>
      </c>
      <c r="EG54" s="1">
        <v>1</v>
      </c>
      <c r="EH54" s="1">
        <v>1</v>
      </c>
      <c r="EI54" s="1">
        <v>1</v>
      </c>
      <c r="EJ54" s="1">
        <v>1</v>
      </c>
      <c r="EK54" s="1">
        <v>1</v>
      </c>
      <c r="EL54" s="1">
        <v>1</v>
      </c>
      <c r="EM54" s="1">
        <v>1</v>
      </c>
      <c r="EN54" s="1">
        <v>0</v>
      </c>
      <c r="EO54" s="1">
        <v>0</v>
      </c>
      <c r="EP54" s="1">
        <v>1</v>
      </c>
      <c r="EQ54" s="1">
        <v>1</v>
      </c>
      <c r="ER54" s="1">
        <v>1</v>
      </c>
      <c r="ES54" s="1">
        <v>1</v>
      </c>
      <c r="ET54" s="1">
        <v>1</v>
      </c>
      <c r="EU54" s="1">
        <v>0</v>
      </c>
      <c r="EV54" s="1">
        <v>0</v>
      </c>
      <c r="EW54" s="1">
        <v>1</v>
      </c>
      <c r="EX54" s="1">
        <v>1</v>
      </c>
      <c r="EY54" s="1">
        <v>1</v>
      </c>
      <c r="EZ54" s="1">
        <v>1</v>
      </c>
      <c r="FA54" s="1">
        <v>1</v>
      </c>
      <c r="FB54" s="1">
        <v>1</v>
      </c>
      <c r="FC54" s="1">
        <v>1</v>
      </c>
      <c r="FD54" s="1">
        <v>1</v>
      </c>
      <c r="FE54" s="1">
        <v>1</v>
      </c>
      <c r="FF54" s="1">
        <v>1</v>
      </c>
      <c r="FG54" s="1">
        <v>1</v>
      </c>
      <c r="FH54" s="1">
        <v>1</v>
      </c>
      <c r="FI54" s="1">
        <v>1</v>
      </c>
      <c r="FJ54" s="1">
        <v>1</v>
      </c>
      <c r="FK54" s="1">
        <v>1</v>
      </c>
      <c r="FL54" s="1">
        <v>1</v>
      </c>
      <c r="FM54" s="1">
        <v>1</v>
      </c>
      <c r="FN54" s="1">
        <v>1</v>
      </c>
      <c r="FO54" s="1">
        <v>1</v>
      </c>
      <c r="FP54" s="1">
        <v>1</v>
      </c>
      <c r="FQ54" s="1">
        <v>1</v>
      </c>
      <c r="FR54" s="1">
        <v>1</v>
      </c>
      <c r="FS54" s="1">
        <v>1</v>
      </c>
      <c r="FT54" s="1">
        <v>1</v>
      </c>
      <c r="FU54" s="1">
        <v>1</v>
      </c>
      <c r="FV54" s="1">
        <v>1</v>
      </c>
      <c r="FW54" s="1">
        <v>1</v>
      </c>
      <c r="FX54" s="1">
        <v>1</v>
      </c>
      <c r="FY54" s="1">
        <v>1</v>
      </c>
      <c r="FZ54" s="1">
        <v>1</v>
      </c>
      <c r="GA54" s="1">
        <v>1</v>
      </c>
      <c r="GB54" s="1">
        <v>1</v>
      </c>
      <c r="GC54" s="1">
        <v>1</v>
      </c>
      <c r="GD54" s="1">
        <v>1</v>
      </c>
      <c r="GE54" s="1">
        <v>1</v>
      </c>
      <c r="GF54" s="1">
        <v>1</v>
      </c>
      <c r="GG54" s="1">
        <v>1</v>
      </c>
      <c r="GH54" s="1">
        <v>1</v>
      </c>
      <c r="GI54" s="1">
        <v>1</v>
      </c>
      <c r="GJ54" s="1">
        <v>1</v>
      </c>
      <c r="GK54" s="1">
        <v>1</v>
      </c>
      <c r="GL54" s="1">
        <v>1</v>
      </c>
      <c r="GM54" s="1">
        <v>1</v>
      </c>
      <c r="GN54" s="1">
        <v>1</v>
      </c>
      <c r="GO54" s="1">
        <v>1</v>
      </c>
      <c r="GP54" s="1">
        <v>1</v>
      </c>
      <c r="GQ54" s="1">
        <v>1</v>
      </c>
      <c r="GR54" s="1">
        <v>1</v>
      </c>
      <c r="GS54" s="1">
        <v>1</v>
      </c>
      <c r="GT54" s="1">
        <v>1</v>
      </c>
      <c r="GU54" s="1">
        <v>1</v>
      </c>
      <c r="GV54" s="1">
        <v>1</v>
      </c>
      <c r="GW54" s="1">
        <v>1</v>
      </c>
      <c r="GX54" s="1">
        <v>0</v>
      </c>
      <c r="GY54" s="1">
        <v>1</v>
      </c>
      <c r="GZ54" s="1">
        <v>1</v>
      </c>
      <c r="HA54" s="1">
        <v>1</v>
      </c>
      <c r="HB54" s="1">
        <v>1</v>
      </c>
      <c r="HC54" s="1">
        <v>1</v>
      </c>
      <c r="HD54" s="1">
        <v>1</v>
      </c>
      <c r="HE54" s="1">
        <v>1</v>
      </c>
      <c r="HF54" s="1">
        <v>1</v>
      </c>
      <c r="HG54" s="1">
        <v>1</v>
      </c>
      <c r="HH54" s="1">
        <v>1</v>
      </c>
      <c r="HI54" s="1">
        <v>1</v>
      </c>
      <c r="HJ54" s="1">
        <v>1</v>
      </c>
      <c r="HK54" s="1">
        <v>1</v>
      </c>
      <c r="HL54" s="1">
        <v>1</v>
      </c>
      <c r="HM54" s="1">
        <v>1</v>
      </c>
      <c r="HN54" s="1">
        <v>1</v>
      </c>
      <c r="HO54" s="1">
        <v>1</v>
      </c>
      <c r="HP54" s="1">
        <v>1</v>
      </c>
      <c r="HQ54" s="1">
        <v>1</v>
      </c>
      <c r="HR54" s="1">
        <v>1</v>
      </c>
      <c r="HS54" s="1">
        <v>1</v>
      </c>
      <c r="HT54" s="1">
        <v>1</v>
      </c>
      <c r="HU54" s="1">
        <v>1</v>
      </c>
      <c r="HV54" s="1">
        <v>1</v>
      </c>
      <c r="HW54" s="1">
        <v>1</v>
      </c>
      <c r="HX54" s="1">
        <v>1</v>
      </c>
      <c r="HY54" s="1">
        <v>1</v>
      </c>
      <c r="HZ54" s="1">
        <v>1</v>
      </c>
      <c r="IA54" s="1">
        <v>1</v>
      </c>
      <c r="IB54" s="1">
        <v>1</v>
      </c>
    </row>
    <row r="55" spans="1:236" s="17" customFormat="1" ht="15.75" x14ac:dyDescent="0.25">
      <c r="A55" s="1"/>
      <c r="B55" s="2324">
        <f t="shared" si="9"/>
        <v>53</v>
      </c>
      <c r="C55"/>
      <c r="D55" s="36" t="s">
        <v>428</v>
      </c>
      <c r="E55" s="37" t="s">
        <v>14</v>
      </c>
      <c r="F55" s="38">
        <v>1070</v>
      </c>
      <c r="G55" s="38">
        <v>885</v>
      </c>
      <c r="H55" s="38">
        <v>892</v>
      </c>
      <c r="I55" s="38">
        <v>793</v>
      </c>
      <c r="J55" s="38">
        <v>789</v>
      </c>
      <c r="K55" s="38">
        <v>805</v>
      </c>
      <c r="L55" s="38">
        <v>1048</v>
      </c>
      <c r="M55" s="38">
        <v>913</v>
      </c>
      <c r="N55" s="38">
        <v>839</v>
      </c>
      <c r="O55" s="38">
        <v>914</v>
      </c>
      <c r="P55" s="38">
        <v>1073</v>
      </c>
      <c r="Q55" s="38">
        <v>1032</v>
      </c>
      <c r="R55" s="38">
        <v>833</v>
      </c>
      <c r="S55" s="38">
        <v>1052</v>
      </c>
      <c r="T55" s="38">
        <v>928</v>
      </c>
      <c r="U55" s="38">
        <v>1004</v>
      </c>
      <c r="V55" s="38">
        <v>878</v>
      </c>
      <c r="W55" s="56">
        <v>1049</v>
      </c>
      <c r="X55" s="56">
        <v>988</v>
      </c>
      <c r="Y55" s="38">
        <v>991</v>
      </c>
      <c r="Z55" s="38">
        <v>859</v>
      </c>
      <c r="AA55" s="38">
        <v>925</v>
      </c>
      <c r="AB55" s="38">
        <v>1096</v>
      </c>
      <c r="AC55" s="38">
        <v>835</v>
      </c>
      <c r="AD55" s="38">
        <v>858</v>
      </c>
      <c r="AE55" s="38">
        <v>750</v>
      </c>
      <c r="AF55" s="38">
        <v>820</v>
      </c>
      <c r="AG55" s="38">
        <v>997</v>
      </c>
      <c r="AH55" s="38">
        <v>1008</v>
      </c>
      <c r="AI55" s="38">
        <v>999</v>
      </c>
      <c r="AJ55" s="38">
        <v>786</v>
      </c>
      <c r="AK55" s="38">
        <v>933</v>
      </c>
      <c r="AL55" s="38">
        <v>918</v>
      </c>
      <c r="AM55" s="38">
        <v>1087</v>
      </c>
      <c r="AN55" s="38">
        <v>1067</v>
      </c>
      <c r="AO55" s="38">
        <v>967</v>
      </c>
      <c r="AP55" s="38">
        <v>771</v>
      </c>
      <c r="AQ55" s="38">
        <v>1071</v>
      </c>
      <c r="AR55" s="38">
        <v>970</v>
      </c>
      <c r="AS55" s="38">
        <v>999</v>
      </c>
      <c r="AT55" s="56">
        <v>984</v>
      </c>
      <c r="AU55" s="56">
        <v>943</v>
      </c>
      <c r="AV55" s="38">
        <v>989</v>
      </c>
      <c r="AW55" s="38">
        <v>768</v>
      </c>
      <c r="AX55" s="38">
        <v>984</v>
      </c>
      <c r="AY55" s="38">
        <v>756</v>
      </c>
      <c r="AZ55" s="38">
        <v>1078</v>
      </c>
      <c r="BA55" s="38">
        <v>993</v>
      </c>
      <c r="BB55" s="38">
        <v>1012</v>
      </c>
      <c r="BC55" s="38">
        <v>805</v>
      </c>
      <c r="BD55" s="38">
        <v>973</v>
      </c>
      <c r="BE55" s="56">
        <v>1098</v>
      </c>
      <c r="BF55" s="38">
        <v>805</v>
      </c>
      <c r="BG55" s="38">
        <v>1019</v>
      </c>
      <c r="BH55" s="38">
        <v>814</v>
      </c>
      <c r="BI55" s="38">
        <v>865</v>
      </c>
      <c r="BJ55" s="38">
        <v>766</v>
      </c>
      <c r="BK55" s="38">
        <v>1003</v>
      </c>
      <c r="BL55" s="38">
        <v>871</v>
      </c>
      <c r="BM55" s="38">
        <v>775</v>
      </c>
      <c r="BN55" s="56">
        <v>774</v>
      </c>
      <c r="BO55" s="38">
        <v>867</v>
      </c>
      <c r="BP55" s="38">
        <v>958</v>
      </c>
      <c r="BQ55" s="38">
        <v>942</v>
      </c>
      <c r="BR55" s="38">
        <v>1085</v>
      </c>
      <c r="BS55" s="38">
        <v>981</v>
      </c>
      <c r="BT55" s="38">
        <v>990</v>
      </c>
      <c r="BU55" s="38">
        <v>990</v>
      </c>
      <c r="BV55" s="38">
        <v>855</v>
      </c>
      <c r="BW55" s="38">
        <v>839</v>
      </c>
      <c r="BX55" s="38">
        <v>1087</v>
      </c>
      <c r="BY55" s="38">
        <v>942</v>
      </c>
      <c r="BZ55" s="38">
        <v>802</v>
      </c>
      <c r="CA55" s="38">
        <v>976</v>
      </c>
      <c r="CB55" s="38">
        <v>928</v>
      </c>
      <c r="CC55" s="56">
        <v>1094</v>
      </c>
      <c r="CD55" s="56">
        <v>927</v>
      </c>
      <c r="CE55" s="38">
        <v>1013</v>
      </c>
      <c r="CF55" s="38">
        <v>906</v>
      </c>
      <c r="CG55" s="38">
        <v>944</v>
      </c>
      <c r="CH55" s="38">
        <v>953</v>
      </c>
      <c r="CI55" s="38">
        <v>849</v>
      </c>
      <c r="CJ55" s="38">
        <v>843</v>
      </c>
      <c r="CK55" s="38">
        <v>1083</v>
      </c>
      <c r="CL55" s="38">
        <v>775</v>
      </c>
      <c r="CM55" s="38">
        <v>953</v>
      </c>
      <c r="CN55" s="38">
        <v>890</v>
      </c>
      <c r="CO55" s="38">
        <v>1049</v>
      </c>
      <c r="CP55" s="38">
        <v>793</v>
      </c>
      <c r="CQ55" s="56">
        <v>1004</v>
      </c>
      <c r="CR55" s="56">
        <v>844</v>
      </c>
      <c r="CS55" s="38">
        <v>935</v>
      </c>
      <c r="CT55" s="38">
        <v>918</v>
      </c>
      <c r="CU55" s="38">
        <v>1028</v>
      </c>
      <c r="CV55" s="38">
        <v>942</v>
      </c>
      <c r="CW55" s="38">
        <v>921</v>
      </c>
      <c r="CX55" s="38">
        <v>1063</v>
      </c>
      <c r="CY55" s="38">
        <v>1086</v>
      </c>
      <c r="CZ55" s="38">
        <v>929</v>
      </c>
      <c r="DA55" s="38">
        <v>1032</v>
      </c>
      <c r="DB55" s="38">
        <v>875</v>
      </c>
      <c r="DC55" s="38">
        <v>949</v>
      </c>
      <c r="DD55" s="38">
        <v>822</v>
      </c>
      <c r="DE55" s="56">
        <v>1082</v>
      </c>
      <c r="DF55" s="56">
        <v>1063</v>
      </c>
      <c r="DG55" s="38">
        <v>1060</v>
      </c>
      <c r="DH55" s="38">
        <v>1092</v>
      </c>
      <c r="DI55" s="38">
        <v>1093</v>
      </c>
      <c r="DJ55" s="38">
        <v>1063</v>
      </c>
      <c r="DK55" s="38">
        <v>982</v>
      </c>
      <c r="DL55" s="38">
        <v>897</v>
      </c>
      <c r="DM55" s="38">
        <v>870</v>
      </c>
      <c r="DN55" s="38">
        <v>858</v>
      </c>
      <c r="DO55" s="38">
        <v>1098</v>
      </c>
      <c r="DP55" s="38">
        <v>873</v>
      </c>
      <c r="DQ55" s="38">
        <v>880</v>
      </c>
      <c r="DR55" s="38">
        <v>999</v>
      </c>
      <c r="DS55" s="38">
        <v>963</v>
      </c>
      <c r="DT55" s="38">
        <v>833</v>
      </c>
      <c r="DU55" s="38">
        <v>1077</v>
      </c>
      <c r="DV55" s="38">
        <v>787</v>
      </c>
      <c r="DW55" s="38">
        <v>818</v>
      </c>
      <c r="DX55" s="38">
        <v>778</v>
      </c>
      <c r="DY55" s="38">
        <v>905</v>
      </c>
      <c r="DZ55" s="38">
        <v>947</v>
      </c>
      <c r="EA55" s="38">
        <v>969</v>
      </c>
      <c r="EB55" s="38">
        <v>861</v>
      </c>
      <c r="EC55" s="38">
        <v>823</v>
      </c>
      <c r="ED55" s="38">
        <v>956</v>
      </c>
      <c r="EE55" s="38">
        <v>787</v>
      </c>
      <c r="EF55" s="38">
        <v>1041</v>
      </c>
      <c r="EG55" s="38">
        <v>902</v>
      </c>
      <c r="EH55" s="38">
        <v>876</v>
      </c>
      <c r="EI55" s="38">
        <v>967</v>
      </c>
      <c r="EJ55" s="38">
        <v>818</v>
      </c>
      <c r="EK55" s="38">
        <v>957</v>
      </c>
      <c r="EL55" s="38">
        <v>961</v>
      </c>
      <c r="EM55" s="38">
        <v>781</v>
      </c>
      <c r="EN55" s="56">
        <v>1039</v>
      </c>
      <c r="EO55" s="56">
        <v>1021</v>
      </c>
      <c r="EP55" s="38">
        <v>1093</v>
      </c>
      <c r="EQ55" s="38">
        <v>919</v>
      </c>
      <c r="ER55" s="38">
        <v>866</v>
      </c>
      <c r="ES55" s="38">
        <v>1076</v>
      </c>
      <c r="ET55" s="38">
        <v>969</v>
      </c>
      <c r="EU55" s="56">
        <v>1075</v>
      </c>
      <c r="EV55" s="56">
        <v>906</v>
      </c>
      <c r="EW55" s="38">
        <v>837</v>
      </c>
      <c r="EX55" s="38">
        <v>965</v>
      </c>
      <c r="EY55" s="38">
        <v>824</v>
      </c>
      <c r="EZ55" s="38">
        <v>869</v>
      </c>
      <c r="FA55" s="38">
        <v>974</v>
      </c>
      <c r="FB55" s="38">
        <v>903</v>
      </c>
      <c r="FC55" s="38">
        <v>913</v>
      </c>
      <c r="FD55" s="38">
        <v>766</v>
      </c>
      <c r="FE55" s="38">
        <v>780</v>
      </c>
      <c r="FF55" s="38">
        <v>1032</v>
      </c>
      <c r="FG55" s="38">
        <v>792</v>
      </c>
      <c r="FH55" s="38">
        <v>1028</v>
      </c>
      <c r="FI55" s="38">
        <v>814</v>
      </c>
      <c r="FJ55" s="38">
        <v>1037</v>
      </c>
      <c r="FK55" s="38">
        <v>978</v>
      </c>
      <c r="FL55" s="38">
        <v>995</v>
      </c>
      <c r="FM55" s="38">
        <v>811</v>
      </c>
      <c r="FN55" s="38">
        <v>904</v>
      </c>
      <c r="FO55" s="38">
        <v>996</v>
      </c>
      <c r="FP55" s="38">
        <v>1074</v>
      </c>
      <c r="FQ55" s="38">
        <v>923</v>
      </c>
      <c r="FR55" s="38">
        <v>908</v>
      </c>
      <c r="FS55" s="38">
        <v>993</v>
      </c>
      <c r="FT55" s="38">
        <v>984</v>
      </c>
      <c r="FU55" s="38">
        <v>867</v>
      </c>
      <c r="FV55" s="38">
        <v>997</v>
      </c>
      <c r="FW55" s="38">
        <v>808</v>
      </c>
      <c r="FX55" s="38">
        <v>932</v>
      </c>
      <c r="FY55" s="38">
        <v>1025</v>
      </c>
      <c r="FZ55" s="38">
        <v>819</v>
      </c>
      <c r="GA55" s="38">
        <v>804</v>
      </c>
      <c r="GB55" s="38">
        <v>1094</v>
      </c>
      <c r="GC55" s="38">
        <v>922</v>
      </c>
      <c r="GD55" s="38">
        <v>1099</v>
      </c>
      <c r="GE55" s="38">
        <v>1048</v>
      </c>
      <c r="GF55" s="38">
        <v>871</v>
      </c>
      <c r="GG55" s="38">
        <v>882</v>
      </c>
      <c r="GH55" s="38">
        <v>1064</v>
      </c>
      <c r="GI55" s="38">
        <v>830</v>
      </c>
      <c r="GJ55" s="38">
        <v>980</v>
      </c>
      <c r="GK55" s="38">
        <v>769</v>
      </c>
      <c r="GL55" s="38">
        <v>979</v>
      </c>
      <c r="GM55" s="38">
        <v>1049</v>
      </c>
      <c r="GN55" s="38">
        <v>849</v>
      </c>
      <c r="GO55" s="38">
        <v>852</v>
      </c>
      <c r="GP55" s="38">
        <v>759</v>
      </c>
      <c r="GQ55" s="38">
        <v>969</v>
      </c>
      <c r="GR55" s="38">
        <v>1052</v>
      </c>
      <c r="GS55" s="38">
        <v>938</v>
      </c>
      <c r="GT55" s="38">
        <v>940</v>
      </c>
      <c r="GU55" s="38">
        <v>1027</v>
      </c>
      <c r="GV55" s="38">
        <v>819</v>
      </c>
      <c r="GW55" s="38">
        <v>943</v>
      </c>
      <c r="GX55" s="56">
        <v>994</v>
      </c>
      <c r="GY55" s="38">
        <v>1001</v>
      </c>
      <c r="GZ55" s="38">
        <v>1020</v>
      </c>
      <c r="HA55" s="38">
        <v>753</v>
      </c>
      <c r="HB55" s="38">
        <v>948</v>
      </c>
      <c r="HC55" s="38">
        <v>1040</v>
      </c>
      <c r="HD55" s="38">
        <v>922</v>
      </c>
      <c r="HE55" s="38">
        <v>807</v>
      </c>
      <c r="HF55" s="38">
        <v>973</v>
      </c>
      <c r="HG55" s="38">
        <v>853</v>
      </c>
      <c r="HH55" s="38">
        <v>1000</v>
      </c>
      <c r="HI55" s="38">
        <v>780</v>
      </c>
      <c r="HJ55" s="38">
        <v>863</v>
      </c>
      <c r="HK55" s="38">
        <v>784</v>
      </c>
      <c r="HL55" s="38">
        <v>904</v>
      </c>
      <c r="HM55" s="38">
        <v>861</v>
      </c>
      <c r="HN55" s="38">
        <v>980</v>
      </c>
      <c r="HO55" s="38">
        <v>814</v>
      </c>
      <c r="HP55" s="38">
        <v>1036</v>
      </c>
      <c r="HQ55" s="38">
        <v>865</v>
      </c>
      <c r="HR55" s="38">
        <v>823</v>
      </c>
      <c r="HS55" s="38">
        <v>880</v>
      </c>
      <c r="HT55" s="38">
        <v>984</v>
      </c>
      <c r="HU55" s="38">
        <v>848</v>
      </c>
      <c r="HV55" s="38">
        <v>810</v>
      </c>
      <c r="HW55" s="38">
        <v>905</v>
      </c>
      <c r="HX55" s="38">
        <v>933</v>
      </c>
      <c r="HY55" s="38">
        <v>795</v>
      </c>
      <c r="HZ55" s="38">
        <v>811</v>
      </c>
      <c r="IA55" s="38">
        <v>829</v>
      </c>
      <c r="IB55" s="38">
        <v>908</v>
      </c>
    </row>
    <row r="56" spans="1:236" s="17" customFormat="1" ht="15.75" x14ac:dyDescent="0.25">
      <c r="A56" s="1"/>
      <c r="B56" s="2324">
        <f t="shared" si="9"/>
        <v>54</v>
      </c>
      <c r="C56"/>
      <c r="D56" s="8" t="s">
        <v>425</v>
      </c>
      <c r="E56" s="18" t="s">
        <v>14</v>
      </c>
      <c r="F56" s="16">
        <f t="shared" ref="F56:BQ56" si="516">IF(WEEKDAY(F$3)=2,F55,E56+F55)</f>
        <v>1070</v>
      </c>
      <c r="G56" s="16">
        <f t="shared" si="516"/>
        <v>1955</v>
      </c>
      <c r="H56" s="16">
        <f t="shared" si="516"/>
        <v>2847</v>
      </c>
      <c r="I56" s="16">
        <f t="shared" si="516"/>
        <v>3640</v>
      </c>
      <c r="J56" s="16">
        <f t="shared" si="516"/>
        <v>4429</v>
      </c>
      <c r="K56" s="16">
        <f t="shared" si="516"/>
        <v>5234</v>
      </c>
      <c r="L56" s="16">
        <f t="shared" si="516"/>
        <v>6282</v>
      </c>
      <c r="M56" s="16">
        <f t="shared" si="516"/>
        <v>913</v>
      </c>
      <c r="N56" s="16">
        <f t="shared" si="516"/>
        <v>1752</v>
      </c>
      <c r="O56" s="16">
        <f t="shared" si="516"/>
        <v>2666</v>
      </c>
      <c r="P56" s="16">
        <f t="shared" si="516"/>
        <v>3739</v>
      </c>
      <c r="Q56" s="16">
        <f t="shared" si="516"/>
        <v>4771</v>
      </c>
      <c r="R56" s="16">
        <f t="shared" si="516"/>
        <v>5604</v>
      </c>
      <c r="S56" s="16">
        <f t="shared" si="516"/>
        <v>6656</v>
      </c>
      <c r="T56" s="16">
        <f t="shared" si="516"/>
        <v>928</v>
      </c>
      <c r="U56" s="16">
        <f t="shared" si="516"/>
        <v>1932</v>
      </c>
      <c r="V56" s="16">
        <f t="shared" si="516"/>
        <v>2810</v>
      </c>
      <c r="W56" s="16">
        <f t="shared" si="516"/>
        <v>3859</v>
      </c>
      <c r="X56" s="16">
        <f t="shared" si="516"/>
        <v>4847</v>
      </c>
      <c r="Y56" s="16">
        <f t="shared" si="516"/>
        <v>5838</v>
      </c>
      <c r="Z56" s="16">
        <f t="shared" si="516"/>
        <v>6697</v>
      </c>
      <c r="AA56" s="16">
        <f t="shared" si="516"/>
        <v>925</v>
      </c>
      <c r="AB56" s="16">
        <f t="shared" si="516"/>
        <v>2021</v>
      </c>
      <c r="AC56" s="16">
        <f t="shared" si="516"/>
        <v>2856</v>
      </c>
      <c r="AD56" s="16">
        <f t="shared" si="516"/>
        <v>3714</v>
      </c>
      <c r="AE56" s="16">
        <f t="shared" si="516"/>
        <v>4464</v>
      </c>
      <c r="AF56" s="16">
        <f t="shared" si="516"/>
        <v>5284</v>
      </c>
      <c r="AG56" s="16">
        <f t="shared" si="516"/>
        <v>6281</v>
      </c>
      <c r="AH56" s="16">
        <f t="shared" si="516"/>
        <v>1008</v>
      </c>
      <c r="AI56" s="16">
        <f t="shared" si="516"/>
        <v>2007</v>
      </c>
      <c r="AJ56" s="16">
        <f t="shared" si="516"/>
        <v>2793</v>
      </c>
      <c r="AK56" s="16">
        <f t="shared" si="516"/>
        <v>3726</v>
      </c>
      <c r="AL56" s="16">
        <f t="shared" si="516"/>
        <v>4644</v>
      </c>
      <c r="AM56" s="16">
        <f t="shared" si="516"/>
        <v>5731</v>
      </c>
      <c r="AN56" s="16">
        <f t="shared" si="516"/>
        <v>6798</v>
      </c>
      <c r="AO56" s="16">
        <f t="shared" si="516"/>
        <v>967</v>
      </c>
      <c r="AP56" s="16">
        <f t="shared" si="516"/>
        <v>1738</v>
      </c>
      <c r="AQ56" s="16">
        <f t="shared" si="516"/>
        <v>2809</v>
      </c>
      <c r="AR56" s="16">
        <f t="shared" si="516"/>
        <v>3779</v>
      </c>
      <c r="AS56" s="16">
        <f t="shared" si="516"/>
        <v>4778</v>
      </c>
      <c r="AT56" s="16">
        <f t="shared" si="516"/>
        <v>5762</v>
      </c>
      <c r="AU56" s="16">
        <f t="shared" si="516"/>
        <v>6705</v>
      </c>
      <c r="AV56" s="16">
        <f t="shared" si="516"/>
        <v>989</v>
      </c>
      <c r="AW56" s="16">
        <f t="shared" si="516"/>
        <v>1757</v>
      </c>
      <c r="AX56" s="16">
        <f t="shared" si="516"/>
        <v>2741</v>
      </c>
      <c r="AY56" s="16">
        <f t="shared" si="516"/>
        <v>3497</v>
      </c>
      <c r="AZ56" s="16">
        <f t="shared" si="516"/>
        <v>4575</v>
      </c>
      <c r="BA56" s="16">
        <f t="shared" si="516"/>
        <v>5568</v>
      </c>
      <c r="BB56" s="16">
        <f t="shared" si="516"/>
        <v>6580</v>
      </c>
      <c r="BC56" s="16">
        <f t="shared" si="516"/>
        <v>805</v>
      </c>
      <c r="BD56" s="16">
        <f t="shared" si="516"/>
        <v>1778</v>
      </c>
      <c r="BE56" s="16">
        <f t="shared" si="516"/>
        <v>2876</v>
      </c>
      <c r="BF56" s="16">
        <f t="shared" si="516"/>
        <v>3681</v>
      </c>
      <c r="BG56" s="16">
        <f t="shared" si="516"/>
        <v>4700</v>
      </c>
      <c r="BH56" s="16">
        <f t="shared" si="516"/>
        <v>5514</v>
      </c>
      <c r="BI56" s="16">
        <f t="shared" si="516"/>
        <v>6379</v>
      </c>
      <c r="BJ56" s="16">
        <f t="shared" si="516"/>
        <v>766</v>
      </c>
      <c r="BK56" s="16">
        <f t="shared" si="516"/>
        <v>1769</v>
      </c>
      <c r="BL56" s="16">
        <f t="shared" si="516"/>
        <v>2640</v>
      </c>
      <c r="BM56" s="16">
        <f t="shared" si="516"/>
        <v>3415</v>
      </c>
      <c r="BN56" s="16">
        <f t="shared" si="516"/>
        <v>4189</v>
      </c>
      <c r="BO56" s="16">
        <f t="shared" si="516"/>
        <v>5056</v>
      </c>
      <c r="BP56" s="16">
        <f t="shared" si="516"/>
        <v>6014</v>
      </c>
      <c r="BQ56" s="16">
        <f t="shared" si="516"/>
        <v>942</v>
      </c>
      <c r="BR56" s="16">
        <f t="shared" ref="BR56:EC56" si="517">IF(WEEKDAY(BR$3)=2,BR55,BQ56+BR55)</f>
        <v>2027</v>
      </c>
      <c r="BS56" s="16">
        <f t="shared" si="517"/>
        <v>3008</v>
      </c>
      <c r="BT56" s="16">
        <f t="shared" si="517"/>
        <v>3998</v>
      </c>
      <c r="BU56" s="16">
        <f t="shared" si="517"/>
        <v>4988</v>
      </c>
      <c r="BV56" s="16">
        <f t="shared" si="517"/>
        <v>5843</v>
      </c>
      <c r="BW56" s="16">
        <f t="shared" si="517"/>
        <v>6682</v>
      </c>
      <c r="BX56" s="16">
        <f t="shared" si="517"/>
        <v>1087</v>
      </c>
      <c r="BY56" s="16">
        <f t="shared" si="517"/>
        <v>2029</v>
      </c>
      <c r="BZ56" s="16">
        <f t="shared" si="517"/>
        <v>2831</v>
      </c>
      <c r="CA56" s="16">
        <f t="shared" si="517"/>
        <v>3807</v>
      </c>
      <c r="CB56" s="16">
        <f t="shared" si="517"/>
        <v>4735</v>
      </c>
      <c r="CC56" s="16">
        <f t="shared" si="517"/>
        <v>5829</v>
      </c>
      <c r="CD56" s="16">
        <f t="shared" si="517"/>
        <v>6756</v>
      </c>
      <c r="CE56" s="16">
        <f t="shared" si="517"/>
        <v>1013</v>
      </c>
      <c r="CF56" s="16">
        <f t="shared" si="517"/>
        <v>1919</v>
      </c>
      <c r="CG56" s="16">
        <f t="shared" si="517"/>
        <v>2863</v>
      </c>
      <c r="CH56" s="16">
        <f t="shared" si="517"/>
        <v>3816</v>
      </c>
      <c r="CI56" s="16">
        <f t="shared" si="517"/>
        <v>4665</v>
      </c>
      <c r="CJ56" s="16">
        <f t="shared" si="517"/>
        <v>5508</v>
      </c>
      <c r="CK56" s="16">
        <f t="shared" si="517"/>
        <v>6591</v>
      </c>
      <c r="CL56" s="16">
        <f t="shared" si="517"/>
        <v>775</v>
      </c>
      <c r="CM56" s="16">
        <f t="shared" si="517"/>
        <v>1728</v>
      </c>
      <c r="CN56" s="16">
        <f t="shared" si="517"/>
        <v>2618</v>
      </c>
      <c r="CO56" s="16">
        <f t="shared" si="517"/>
        <v>3667</v>
      </c>
      <c r="CP56" s="16">
        <f t="shared" si="517"/>
        <v>4460</v>
      </c>
      <c r="CQ56" s="16">
        <f t="shared" si="517"/>
        <v>5464</v>
      </c>
      <c r="CR56" s="16">
        <f t="shared" si="517"/>
        <v>6308</v>
      </c>
      <c r="CS56" s="16">
        <f t="shared" si="517"/>
        <v>935</v>
      </c>
      <c r="CT56" s="16">
        <f t="shared" si="517"/>
        <v>1853</v>
      </c>
      <c r="CU56" s="16">
        <f t="shared" si="517"/>
        <v>2881</v>
      </c>
      <c r="CV56" s="16">
        <f t="shared" si="517"/>
        <v>3823</v>
      </c>
      <c r="CW56" s="16">
        <f t="shared" si="517"/>
        <v>4744</v>
      </c>
      <c r="CX56" s="16">
        <f t="shared" si="517"/>
        <v>5807</v>
      </c>
      <c r="CY56" s="16">
        <f t="shared" si="517"/>
        <v>6893</v>
      </c>
      <c r="CZ56" s="16">
        <f t="shared" si="517"/>
        <v>929</v>
      </c>
      <c r="DA56" s="16">
        <f t="shared" si="517"/>
        <v>1961</v>
      </c>
      <c r="DB56" s="16">
        <f t="shared" si="517"/>
        <v>2836</v>
      </c>
      <c r="DC56" s="16">
        <f t="shared" si="517"/>
        <v>3785</v>
      </c>
      <c r="DD56" s="16">
        <f t="shared" si="517"/>
        <v>4607</v>
      </c>
      <c r="DE56" s="16">
        <f t="shared" si="517"/>
        <v>5689</v>
      </c>
      <c r="DF56" s="16">
        <f t="shared" si="517"/>
        <v>6752</v>
      </c>
      <c r="DG56" s="16">
        <f t="shared" si="517"/>
        <v>1060</v>
      </c>
      <c r="DH56" s="16">
        <f t="shared" si="517"/>
        <v>2152</v>
      </c>
      <c r="DI56" s="16">
        <f t="shared" si="517"/>
        <v>3245</v>
      </c>
      <c r="DJ56" s="16">
        <f t="shared" si="517"/>
        <v>4308</v>
      </c>
      <c r="DK56" s="16">
        <f t="shared" si="517"/>
        <v>5290</v>
      </c>
      <c r="DL56" s="16">
        <f t="shared" si="517"/>
        <v>6187</v>
      </c>
      <c r="DM56" s="16">
        <f t="shared" si="517"/>
        <v>7057</v>
      </c>
      <c r="DN56" s="16">
        <f t="shared" si="517"/>
        <v>858</v>
      </c>
      <c r="DO56" s="16">
        <f t="shared" si="517"/>
        <v>1956</v>
      </c>
      <c r="DP56" s="16">
        <f t="shared" si="517"/>
        <v>2829</v>
      </c>
      <c r="DQ56" s="16">
        <f t="shared" si="517"/>
        <v>3709</v>
      </c>
      <c r="DR56" s="16">
        <f t="shared" si="517"/>
        <v>4708</v>
      </c>
      <c r="DS56" s="16">
        <f t="shared" si="517"/>
        <v>5671</v>
      </c>
      <c r="DT56" s="16">
        <f t="shared" si="517"/>
        <v>6504</v>
      </c>
      <c r="DU56" s="16">
        <f t="shared" si="517"/>
        <v>1077</v>
      </c>
      <c r="DV56" s="16">
        <f t="shared" si="517"/>
        <v>1864</v>
      </c>
      <c r="DW56" s="16">
        <f t="shared" si="517"/>
        <v>2682</v>
      </c>
      <c r="DX56" s="16">
        <f t="shared" si="517"/>
        <v>3460</v>
      </c>
      <c r="DY56" s="16">
        <f t="shared" si="517"/>
        <v>4365</v>
      </c>
      <c r="DZ56" s="16">
        <f t="shared" si="517"/>
        <v>5312</v>
      </c>
      <c r="EA56" s="16">
        <f t="shared" si="517"/>
        <v>6281</v>
      </c>
      <c r="EB56" s="16">
        <f t="shared" si="517"/>
        <v>861</v>
      </c>
      <c r="EC56" s="16">
        <f t="shared" si="517"/>
        <v>1684</v>
      </c>
      <c r="ED56" s="16">
        <f t="shared" ref="ED56:GO56" si="518">IF(WEEKDAY(ED$3)=2,ED55,EC56+ED55)</f>
        <v>2640</v>
      </c>
      <c r="EE56" s="16">
        <f t="shared" si="518"/>
        <v>3427</v>
      </c>
      <c r="EF56" s="16">
        <f t="shared" si="518"/>
        <v>4468</v>
      </c>
      <c r="EG56" s="16">
        <f t="shared" si="518"/>
        <v>5370</v>
      </c>
      <c r="EH56" s="16">
        <f t="shared" si="518"/>
        <v>6246</v>
      </c>
      <c r="EI56" s="16">
        <f t="shared" si="518"/>
        <v>967</v>
      </c>
      <c r="EJ56" s="16">
        <f t="shared" si="518"/>
        <v>1785</v>
      </c>
      <c r="EK56" s="16">
        <f t="shared" si="518"/>
        <v>2742</v>
      </c>
      <c r="EL56" s="16">
        <f t="shared" si="518"/>
        <v>3703</v>
      </c>
      <c r="EM56" s="16">
        <f t="shared" si="518"/>
        <v>4484</v>
      </c>
      <c r="EN56" s="16">
        <f t="shared" si="518"/>
        <v>5523</v>
      </c>
      <c r="EO56" s="16">
        <f t="shared" si="518"/>
        <v>6544</v>
      </c>
      <c r="EP56" s="16">
        <f t="shared" si="518"/>
        <v>1093</v>
      </c>
      <c r="EQ56" s="16">
        <f t="shared" si="518"/>
        <v>2012</v>
      </c>
      <c r="ER56" s="16">
        <f t="shared" si="518"/>
        <v>2878</v>
      </c>
      <c r="ES56" s="16">
        <f t="shared" si="518"/>
        <v>3954</v>
      </c>
      <c r="ET56" s="16">
        <f t="shared" si="518"/>
        <v>4923</v>
      </c>
      <c r="EU56" s="16">
        <f t="shared" si="518"/>
        <v>5998</v>
      </c>
      <c r="EV56" s="16">
        <f t="shared" si="518"/>
        <v>6904</v>
      </c>
      <c r="EW56" s="16">
        <f t="shared" si="518"/>
        <v>837</v>
      </c>
      <c r="EX56" s="16">
        <f t="shared" si="518"/>
        <v>1802</v>
      </c>
      <c r="EY56" s="16">
        <f t="shared" si="518"/>
        <v>2626</v>
      </c>
      <c r="EZ56" s="16">
        <f t="shared" si="518"/>
        <v>3495</v>
      </c>
      <c r="FA56" s="16">
        <f t="shared" si="518"/>
        <v>4469</v>
      </c>
      <c r="FB56" s="16">
        <f t="shared" si="518"/>
        <v>5372</v>
      </c>
      <c r="FC56" s="16">
        <f t="shared" si="518"/>
        <v>6285</v>
      </c>
      <c r="FD56" s="16">
        <f t="shared" si="518"/>
        <v>766</v>
      </c>
      <c r="FE56" s="16">
        <f t="shared" si="518"/>
        <v>1546</v>
      </c>
      <c r="FF56" s="16">
        <f t="shared" si="518"/>
        <v>2578</v>
      </c>
      <c r="FG56" s="16">
        <f t="shared" si="518"/>
        <v>3370</v>
      </c>
      <c r="FH56" s="16">
        <f t="shared" si="518"/>
        <v>4398</v>
      </c>
      <c r="FI56" s="16">
        <f t="shared" si="518"/>
        <v>5212</v>
      </c>
      <c r="FJ56" s="16">
        <f t="shared" si="518"/>
        <v>6249</v>
      </c>
      <c r="FK56" s="16">
        <f t="shared" si="518"/>
        <v>978</v>
      </c>
      <c r="FL56" s="16">
        <f t="shared" si="518"/>
        <v>1973</v>
      </c>
      <c r="FM56" s="16">
        <f t="shared" si="518"/>
        <v>2784</v>
      </c>
      <c r="FN56" s="16">
        <f t="shared" si="518"/>
        <v>3688</v>
      </c>
      <c r="FO56" s="16">
        <f t="shared" si="518"/>
        <v>4684</v>
      </c>
      <c r="FP56" s="16">
        <f t="shared" si="518"/>
        <v>5758</v>
      </c>
      <c r="FQ56" s="16">
        <f t="shared" si="518"/>
        <v>6681</v>
      </c>
      <c r="FR56" s="16">
        <f t="shared" si="518"/>
        <v>908</v>
      </c>
      <c r="FS56" s="16">
        <f t="shared" si="518"/>
        <v>1901</v>
      </c>
      <c r="FT56" s="16">
        <f t="shared" si="518"/>
        <v>2885</v>
      </c>
      <c r="FU56" s="16">
        <f t="shared" si="518"/>
        <v>3752</v>
      </c>
      <c r="FV56" s="16">
        <f t="shared" si="518"/>
        <v>4749</v>
      </c>
      <c r="FW56" s="16">
        <f t="shared" si="518"/>
        <v>5557</v>
      </c>
      <c r="FX56" s="16">
        <f t="shared" si="518"/>
        <v>6489</v>
      </c>
      <c r="FY56" s="16">
        <f t="shared" si="518"/>
        <v>1025</v>
      </c>
      <c r="FZ56" s="16">
        <f t="shared" si="518"/>
        <v>1844</v>
      </c>
      <c r="GA56" s="16">
        <f t="shared" si="518"/>
        <v>2648</v>
      </c>
      <c r="GB56" s="16">
        <f t="shared" si="518"/>
        <v>3742</v>
      </c>
      <c r="GC56" s="16">
        <f t="shared" si="518"/>
        <v>4664</v>
      </c>
      <c r="GD56" s="16">
        <f t="shared" si="518"/>
        <v>5763</v>
      </c>
      <c r="GE56" s="16">
        <f t="shared" si="518"/>
        <v>6811</v>
      </c>
      <c r="GF56" s="16">
        <f t="shared" si="518"/>
        <v>871</v>
      </c>
      <c r="GG56" s="16">
        <f t="shared" si="518"/>
        <v>1753</v>
      </c>
      <c r="GH56" s="16">
        <f t="shared" si="518"/>
        <v>2817</v>
      </c>
      <c r="GI56" s="16">
        <f t="shared" si="518"/>
        <v>3647</v>
      </c>
      <c r="GJ56" s="16">
        <f t="shared" si="518"/>
        <v>4627</v>
      </c>
      <c r="GK56" s="16">
        <f t="shared" si="518"/>
        <v>5396</v>
      </c>
      <c r="GL56" s="16">
        <f t="shared" si="518"/>
        <v>6375</v>
      </c>
      <c r="GM56" s="16">
        <f t="shared" si="518"/>
        <v>1049</v>
      </c>
      <c r="GN56" s="16">
        <f t="shared" si="518"/>
        <v>1898</v>
      </c>
      <c r="GO56" s="16">
        <f t="shared" si="518"/>
        <v>2750</v>
      </c>
      <c r="GP56" s="16">
        <f t="shared" ref="GP56:IB56" si="519">IF(WEEKDAY(GP$3)=2,GP55,GO56+GP55)</f>
        <v>3509</v>
      </c>
      <c r="GQ56" s="16">
        <f t="shared" si="519"/>
        <v>4478</v>
      </c>
      <c r="GR56" s="16">
        <f t="shared" si="519"/>
        <v>5530</v>
      </c>
      <c r="GS56" s="16">
        <f t="shared" si="519"/>
        <v>6468</v>
      </c>
      <c r="GT56" s="16">
        <f t="shared" si="519"/>
        <v>940</v>
      </c>
      <c r="GU56" s="16">
        <f t="shared" si="519"/>
        <v>1967</v>
      </c>
      <c r="GV56" s="16">
        <f t="shared" si="519"/>
        <v>2786</v>
      </c>
      <c r="GW56" s="16">
        <f t="shared" si="519"/>
        <v>3729</v>
      </c>
      <c r="GX56" s="16">
        <f t="shared" si="519"/>
        <v>4723</v>
      </c>
      <c r="GY56" s="16">
        <f t="shared" si="519"/>
        <v>5724</v>
      </c>
      <c r="GZ56" s="16">
        <f t="shared" si="519"/>
        <v>6744</v>
      </c>
      <c r="HA56" s="16">
        <f t="shared" si="519"/>
        <v>753</v>
      </c>
      <c r="HB56" s="16">
        <f t="shared" si="519"/>
        <v>1701</v>
      </c>
      <c r="HC56" s="16">
        <f t="shared" si="519"/>
        <v>2741</v>
      </c>
      <c r="HD56" s="16">
        <f t="shared" si="519"/>
        <v>3663</v>
      </c>
      <c r="HE56" s="16">
        <f t="shared" si="519"/>
        <v>4470</v>
      </c>
      <c r="HF56" s="16">
        <f t="shared" si="519"/>
        <v>5443</v>
      </c>
      <c r="HG56" s="16">
        <f t="shared" si="519"/>
        <v>6296</v>
      </c>
      <c r="HH56" s="16">
        <f t="shared" si="519"/>
        <v>1000</v>
      </c>
      <c r="HI56" s="16">
        <f t="shared" si="519"/>
        <v>1780</v>
      </c>
      <c r="HJ56" s="16">
        <f t="shared" si="519"/>
        <v>2643</v>
      </c>
      <c r="HK56" s="16">
        <f t="shared" si="519"/>
        <v>3427</v>
      </c>
      <c r="HL56" s="16">
        <f t="shared" si="519"/>
        <v>4331</v>
      </c>
      <c r="HM56" s="16">
        <f t="shared" si="519"/>
        <v>5192</v>
      </c>
      <c r="HN56" s="16">
        <f t="shared" si="519"/>
        <v>6172</v>
      </c>
      <c r="HO56" s="16">
        <f t="shared" si="519"/>
        <v>814</v>
      </c>
      <c r="HP56" s="16">
        <f t="shared" si="519"/>
        <v>1850</v>
      </c>
      <c r="HQ56" s="16">
        <f t="shared" si="519"/>
        <v>2715</v>
      </c>
      <c r="HR56" s="16">
        <f t="shared" si="519"/>
        <v>3538</v>
      </c>
      <c r="HS56" s="16">
        <f t="shared" si="519"/>
        <v>4418</v>
      </c>
      <c r="HT56" s="16">
        <f t="shared" si="519"/>
        <v>5402</v>
      </c>
      <c r="HU56" s="16">
        <f t="shared" si="519"/>
        <v>6250</v>
      </c>
      <c r="HV56" s="16">
        <f t="shared" si="519"/>
        <v>810</v>
      </c>
      <c r="HW56" s="16">
        <f t="shared" si="519"/>
        <v>1715</v>
      </c>
      <c r="HX56" s="16">
        <f t="shared" si="519"/>
        <v>2648</v>
      </c>
      <c r="HY56" s="16">
        <f t="shared" si="519"/>
        <v>3443</v>
      </c>
      <c r="HZ56" s="16">
        <f t="shared" si="519"/>
        <v>4254</v>
      </c>
      <c r="IA56" s="16">
        <f t="shared" si="519"/>
        <v>5083</v>
      </c>
      <c r="IB56" s="16">
        <f t="shared" si="519"/>
        <v>5991</v>
      </c>
    </row>
    <row r="57" spans="1:236" s="17" customFormat="1" ht="15.75" x14ac:dyDescent="0.25">
      <c r="A57" s="1"/>
      <c r="B57" s="2324">
        <f t="shared" si="9"/>
        <v>55</v>
      </c>
      <c r="C57"/>
      <c r="D57" s="8" t="s">
        <v>426</v>
      </c>
      <c r="E57" s="18" t="s">
        <v>14</v>
      </c>
      <c r="F57" s="16">
        <f>+F56</f>
        <v>1070</v>
      </c>
      <c r="G57" s="16">
        <f>IF(DAY(G$3)=1,G55,F57+G55)</f>
        <v>1955</v>
      </c>
      <c r="H57" s="16">
        <f>IF(DAY(H$3)=1,H55,G57+H55)</f>
        <v>2847</v>
      </c>
      <c r="I57" s="16">
        <f t="shared" ref="I57:BT57" si="520">IF(DAY(I$3)=1,I55,H57+I55)</f>
        <v>3640</v>
      </c>
      <c r="J57" s="16">
        <f t="shared" si="520"/>
        <v>4429</v>
      </c>
      <c r="K57" s="16">
        <f t="shared" si="520"/>
        <v>5234</v>
      </c>
      <c r="L57" s="16">
        <f t="shared" si="520"/>
        <v>6282</v>
      </c>
      <c r="M57" s="16">
        <f t="shared" si="520"/>
        <v>7195</v>
      </c>
      <c r="N57" s="16">
        <f t="shared" si="520"/>
        <v>8034</v>
      </c>
      <c r="O57" s="16">
        <f t="shared" si="520"/>
        <v>8948</v>
      </c>
      <c r="P57" s="16">
        <f t="shared" si="520"/>
        <v>10021</v>
      </c>
      <c r="Q57" s="16">
        <f t="shared" si="520"/>
        <v>11053</v>
      </c>
      <c r="R57" s="16">
        <f t="shared" si="520"/>
        <v>11886</v>
      </c>
      <c r="S57" s="16">
        <f t="shared" si="520"/>
        <v>12938</v>
      </c>
      <c r="T57" s="16">
        <f t="shared" si="520"/>
        <v>13866</v>
      </c>
      <c r="U57" s="16">
        <f t="shared" si="520"/>
        <v>14870</v>
      </c>
      <c r="V57" s="16">
        <f t="shared" si="520"/>
        <v>15748</v>
      </c>
      <c r="W57" s="16">
        <f t="shared" si="520"/>
        <v>16797</v>
      </c>
      <c r="X57" s="16">
        <f t="shared" si="520"/>
        <v>17785</v>
      </c>
      <c r="Y57" s="16">
        <f t="shared" si="520"/>
        <v>18776</v>
      </c>
      <c r="Z57" s="16">
        <f t="shared" si="520"/>
        <v>859</v>
      </c>
      <c r="AA57" s="16">
        <f t="shared" si="520"/>
        <v>1784</v>
      </c>
      <c r="AB57" s="16">
        <f t="shared" si="520"/>
        <v>2880</v>
      </c>
      <c r="AC57" s="16">
        <f t="shared" si="520"/>
        <v>3715</v>
      </c>
      <c r="AD57" s="16">
        <f t="shared" si="520"/>
        <v>4573</v>
      </c>
      <c r="AE57" s="16">
        <f t="shared" si="520"/>
        <v>5323</v>
      </c>
      <c r="AF57" s="16">
        <f t="shared" si="520"/>
        <v>6143</v>
      </c>
      <c r="AG57" s="16">
        <f t="shared" si="520"/>
        <v>7140</v>
      </c>
      <c r="AH57" s="16">
        <f t="shared" si="520"/>
        <v>8148</v>
      </c>
      <c r="AI57" s="16">
        <f t="shared" si="520"/>
        <v>9147</v>
      </c>
      <c r="AJ57" s="16">
        <f t="shared" si="520"/>
        <v>9933</v>
      </c>
      <c r="AK57" s="16">
        <f t="shared" si="520"/>
        <v>10866</v>
      </c>
      <c r="AL57" s="16">
        <f t="shared" si="520"/>
        <v>11784</v>
      </c>
      <c r="AM57" s="16">
        <f t="shared" si="520"/>
        <v>12871</v>
      </c>
      <c r="AN57" s="16">
        <f t="shared" si="520"/>
        <v>13938</v>
      </c>
      <c r="AO57" s="16">
        <f t="shared" si="520"/>
        <v>14905</v>
      </c>
      <c r="AP57" s="16">
        <f t="shared" si="520"/>
        <v>15676</v>
      </c>
      <c r="AQ57" s="16">
        <f t="shared" si="520"/>
        <v>16747</v>
      </c>
      <c r="AR57" s="16">
        <f t="shared" si="520"/>
        <v>17717</v>
      </c>
      <c r="AS57" s="16">
        <f t="shared" si="520"/>
        <v>18716</v>
      </c>
      <c r="AT57" s="16">
        <f t="shared" si="520"/>
        <v>19700</v>
      </c>
      <c r="AU57" s="16">
        <f t="shared" si="520"/>
        <v>20643</v>
      </c>
      <c r="AV57" s="16">
        <f t="shared" si="520"/>
        <v>21632</v>
      </c>
      <c r="AW57" s="16">
        <f t="shared" si="520"/>
        <v>22400</v>
      </c>
      <c r="AX57" s="16">
        <f t="shared" si="520"/>
        <v>23384</v>
      </c>
      <c r="AY57" s="16">
        <f t="shared" si="520"/>
        <v>24140</v>
      </c>
      <c r="AZ57" s="16">
        <f t="shared" si="520"/>
        <v>25218</v>
      </c>
      <c r="BA57" s="16">
        <f t="shared" si="520"/>
        <v>26211</v>
      </c>
      <c r="BB57" s="16">
        <f t="shared" si="520"/>
        <v>27223</v>
      </c>
      <c r="BC57" s="16">
        <f t="shared" si="520"/>
        <v>28028</v>
      </c>
      <c r="BD57" s="16">
        <f t="shared" si="520"/>
        <v>29001</v>
      </c>
      <c r="BE57" s="16">
        <f t="shared" si="520"/>
        <v>1098</v>
      </c>
      <c r="BF57" s="16">
        <f t="shared" si="520"/>
        <v>1903</v>
      </c>
      <c r="BG57" s="16">
        <f t="shared" si="520"/>
        <v>2922</v>
      </c>
      <c r="BH57" s="16">
        <f t="shared" si="520"/>
        <v>3736</v>
      </c>
      <c r="BI57" s="16">
        <f t="shared" si="520"/>
        <v>4601</v>
      </c>
      <c r="BJ57" s="16">
        <f t="shared" si="520"/>
        <v>5367</v>
      </c>
      <c r="BK57" s="16">
        <f t="shared" si="520"/>
        <v>6370</v>
      </c>
      <c r="BL57" s="16">
        <f t="shared" si="520"/>
        <v>7241</v>
      </c>
      <c r="BM57" s="16">
        <f t="shared" si="520"/>
        <v>8016</v>
      </c>
      <c r="BN57" s="16">
        <f t="shared" si="520"/>
        <v>8790</v>
      </c>
      <c r="BO57" s="16">
        <f t="shared" si="520"/>
        <v>9657</v>
      </c>
      <c r="BP57" s="16">
        <f t="shared" si="520"/>
        <v>10615</v>
      </c>
      <c r="BQ57" s="16">
        <f t="shared" si="520"/>
        <v>11557</v>
      </c>
      <c r="BR57" s="16">
        <f t="shared" si="520"/>
        <v>12642</v>
      </c>
      <c r="BS57" s="16">
        <f t="shared" si="520"/>
        <v>13623</v>
      </c>
      <c r="BT57" s="16">
        <f t="shared" si="520"/>
        <v>14613</v>
      </c>
      <c r="BU57" s="16">
        <f t="shared" ref="BU57:EF57" si="521">IF(DAY(BU$3)=1,BU55,BT57+BU55)</f>
        <v>15603</v>
      </c>
      <c r="BV57" s="16">
        <f t="shared" si="521"/>
        <v>16458</v>
      </c>
      <c r="BW57" s="16">
        <f t="shared" si="521"/>
        <v>17297</v>
      </c>
      <c r="BX57" s="16">
        <f t="shared" si="521"/>
        <v>18384</v>
      </c>
      <c r="BY57" s="16">
        <f t="shared" si="521"/>
        <v>19326</v>
      </c>
      <c r="BZ57" s="16">
        <f t="shared" si="521"/>
        <v>20128</v>
      </c>
      <c r="CA57" s="16">
        <f t="shared" si="521"/>
        <v>21104</v>
      </c>
      <c r="CB57" s="16">
        <f t="shared" si="521"/>
        <v>22032</v>
      </c>
      <c r="CC57" s="16">
        <f t="shared" si="521"/>
        <v>23126</v>
      </c>
      <c r="CD57" s="16">
        <f t="shared" si="521"/>
        <v>24053</v>
      </c>
      <c r="CE57" s="16">
        <f t="shared" si="521"/>
        <v>25066</v>
      </c>
      <c r="CF57" s="16">
        <f t="shared" si="521"/>
        <v>25972</v>
      </c>
      <c r="CG57" s="16">
        <f t="shared" si="521"/>
        <v>26916</v>
      </c>
      <c r="CH57" s="16">
        <f t="shared" si="521"/>
        <v>27869</v>
      </c>
      <c r="CI57" s="16">
        <f t="shared" si="521"/>
        <v>849</v>
      </c>
      <c r="CJ57" s="16">
        <f t="shared" si="521"/>
        <v>1692</v>
      </c>
      <c r="CK57" s="16">
        <f t="shared" si="521"/>
        <v>2775</v>
      </c>
      <c r="CL57" s="16">
        <f t="shared" si="521"/>
        <v>3550</v>
      </c>
      <c r="CM57" s="16">
        <f t="shared" si="521"/>
        <v>4503</v>
      </c>
      <c r="CN57" s="16">
        <f t="shared" si="521"/>
        <v>5393</v>
      </c>
      <c r="CO57" s="16">
        <f t="shared" si="521"/>
        <v>6442</v>
      </c>
      <c r="CP57" s="16">
        <f t="shared" si="521"/>
        <v>7235</v>
      </c>
      <c r="CQ57" s="16">
        <f t="shared" si="521"/>
        <v>8239</v>
      </c>
      <c r="CR57" s="16">
        <f t="shared" si="521"/>
        <v>9083</v>
      </c>
      <c r="CS57" s="16">
        <f t="shared" si="521"/>
        <v>10018</v>
      </c>
      <c r="CT57" s="16">
        <f t="shared" si="521"/>
        <v>10936</v>
      </c>
      <c r="CU57" s="16">
        <f t="shared" si="521"/>
        <v>11964</v>
      </c>
      <c r="CV57" s="16">
        <f t="shared" si="521"/>
        <v>12906</v>
      </c>
      <c r="CW57" s="16">
        <f t="shared" si="521"/>
        <v>13827</v>
      </c>
      <c r="CX57" s="16">
        <f t="shared" si="521"/>
        <v>14890</v>
      </c>
      <c r="CY57" s="16">
        <f t="shared" si="521"/>
        <v>15976</v>
      </c>
      <c r="CZ57" s="16">
        <f t="shared" si="521"/>
        <v>16905</v>
      </c>
      <c r="DA57" s="16">
        <f t="shared" si="521"/>
        <v>17937</v>
      </c>
      <c r="DB57" s="16">
        <f t="shared" si="521"/>
        <v>18812</v>
      </c>
      <c r="DC57" s="16">
        <f t="shared" si="521"/>
        <v>19761</v>
      </c>
      <c r="DD57" s="16">
        <f t="shared" si="521"/>
        <v>20583</v>
      </c>
      <c r="DE57" s="16">
        <f t="shared" si="521"/>
        <v>21665</v>
      </c>
      <c r="DF57" s="16">
        <f t="shared" si="521"/>
        <v>22728</v>
      </c>
      <c r="DG57" s="16">
        <f t="shared" si="521"/>
        <v>23788</v>
      </c>
      <c r="DH57" s="16">
        <f t="shared" si="521"/>
        <v>24880</v>
      </c>
      <c r="DI57" s="16">
        <f t="shared" si="521"/>
        <v>25973</v>
      </c>
      <c r="DJ57" s="16">
        <f t="shared" si="521"/>
        <v>27036</v>
      </c>
      <c r="DK57" s="16">
        <f t="shared" si="521"/>
        <v>28018</v>
      </c>
      <c r="DL57" s="16">
        <f t="shared" si="521"/>
        <v>28915</v>
      </c>
      <c r="DM57" s="16">
        <f t="shared" si="521"/>
        <v>29785</v>
      </c>
      <c r="DN57" s="16">
        <f t="shared" si="521"/>
        <v>858</v>
      </c>
      <c r="DO57" s="16">
        <f t="shared" si="521"/>
        <v>1956</v>
      </c>
      <c r="DP57" s="16">
        <f t="shared" si="521"/>
        <v>2829</v>
      </c>
      <c r="DQ57" s="16">
        <f t="shared" si="521"/>
        <v>3709</v>
      </c>
      <c r="DR57" s="16">
        <f t="shared" si="521"/>
        <v>4708</v>
      </c>
      <c r="DS57" s="16">
        <f t="shared" si="521"/>
        <v>5671</v>
      </c>
      <c r="DT57" s="16">
        <f t="shared" si="521"/>
        <v>6504</v>
      </c>
      <c r="DU57" s="16">
        <f t="shared" si="521"/>
        <v>7581</v>
      </c>
      <c r="DV57" s="16">
        <f t="shared" si="521"/>
        <v>8368</v>
      </c>
      <c r="DW57" s="16">
        <f t="shared" si="521"/>
        <v>9186</v>
      </c>
      <c r="DX57" s="16">
        <f t="shared" si="521"/>
        <v>9964</v>
      </c>
      <c r="DY57" s="16">
        <f t="shared" si="521"/>
        <v>10869</v>
      </c>
      <c r="DZ57" s="16">
        <f t="shared" si="521"/>
        <v>11816</v>
      </c>
      <c r="EA57" s="16">
        <f t="shared" si="521"/>
        <v>12785</v>
      </c>
      <c r="EB57" s="16">
        <f t="shared" si="521"/>
        <v>13646</v>
      </c>
      <c r="EC57" s="16">
        <f t="shared" si="521"/>
        <v>14469</v>
      </c>
      <c r="ED57" s="16">
        <f t="shared" si="521"/>
        <v>15425</v>
      </c>
      <c r="EE57" s="16">
        <f t="shared" si="521"/>
        <v>16212</v>
      </c>
      <c r="EF57" s="16">
        <f t="shared" si="521"/>
        <v>17253</v>
      </c>
      <c r="EG57" s="16">
        <f t="shared" ref="EG57:GR57" si="522">IF(DAY(EG$3)=1,EG55,EF57+EG55)</f>
        <v>18155</v>
      </c>
      <c r="EH57" s="16">
        <f t="shared" si="522"/>
        <v>19031</v>
      </c>
      <c r="EI57" s="16">
        <f t="shared" si="522"/>
        <v>19998</v>
      </c>
      <c r="EJ57" s="16">
        <f t="shared" si="522"/>
        <v>20816</v>
      </c>
      <c r="EK57" s="16">
        <f t="shared" si="522"/>
        <v>21773</v>
      </c>
      <c r="EL57" s="16">
        <f t="shared" si="522"/>
        <v>22734</v>
      </c>
      <c r="EM57" s="16">
        <f t="shared" si="522"/>
        <v>23515</v>
      </c>
      <c r="EN57" s="16">
        <f t="shared" si="522"/>
        <v>24554</v>
      </c>
      <c r="EO57" s="16">
        <f t="shared" si="522"/>
        <v>25575</v>
      </c>
      <c r="EP57" s="16">
        <f t="shared" si="522"/>
        <v>26668</v>
      </c>
      <c r="EQ57" s="16">
        <f t="shared" si="522"/>
        <v>27587</v>
      </c>
      <c r="ER57" s="16">
        <f t="shared" si="522"/>
        <v>28453</v>
      </c>
      <c r="ES57" s="16">
        <f t="shared" si="522"/>
        <v>1076</v>
      </c>
      <c r="ET57" s="16">
        <f t="shared" si="522"/>
        <v>2045</v>
      </c>
      <c r="EU57" s="16">
        <f t="shared" si="522"/>
        <v>3120</v>
      </c>
      <c r="EV57" s="16">
        <f t="shared" si="522"/>
        <v>4026</v>
      </c>
      <c r="EW57" s="16">
        <f t="shared" si="522"/>
        <v>4863</v>
      </c>
      <c r="EX57" s="16">
        <f t="shared" si="522"/>
        <v>5828</v>
      </c>
      <c r="EY57" s="16">
        <f t="shared" si="522"/>
        <v>6652</v>
      </c>
      <c r="EZ57" s="16">
        <f t="shared" si="522"/>
        <v>7521</v>
      </c>
      <c r="FA57" s="16">
        <f t="shared" si="522"/>
        <v>8495</v>
      </c>
      <c r="FB57" s="16">
        <f t="shared" si="522"/>
        <v>9398</v>
      </c>
      <c r="FC57" s="16">
        <f t="shared" si="522"/>
        <v>10311</v>
      </c>
      <c r="FD57" s="16">
        <f t="shared" si="522"/>
        <v>11077</v>
      </c>
      <c r="FE57" s="16">
        <f t="shared" si="522"/>
        <v>11857</v>
      </c>
      <c r="FF57" s="16">
        <f t="shared" si="522"/>
        <v>12889</v>
      </c>
      <c r="FG57" s="16">
        <f t="shared" si="522"/>
        <v>13681</v>
      </c>
      <c r="FH57" s="16">
        <f t="shared" si="522"/>
        <v>14709</v>
      </c>
      <c r="FI57" s="16">
        <f t="shared" si="522"/>
        <v>15523</v>
      </c>
      <c r="FJ57" s="16">
        <f t="shared" si="522"/>
        <v>16560</v>
      </c>
      <c r="FK57" s="16">
        <f t="shared" si="522"/>
        <v>17538</v>
      </c>
      <c r="FL57" s="16">
        <f t="shared" si="522"/>
        <v>18533</v>
      </c>
      <c r="FM57" s="16">
        <f t="shared" si="522"/>
        <v>19344</v>
      </c>
      <c r="FN57" s="16">
        <f t="shared" si="522"/>
        <v>20248</v>
      </c>
      <c r="FO57" s="16">
        <f t="shared" si="522"/>
        <v>21244</v>
      </c>
      <c r="FP57" s="16">
        <f t="shared" si="522"/>
        <v>22318</v>
      </c>
      <c r="FQ57" s="16">
        <f t="shared" si="522"/>
        <v>23241</v>
      </c>
      <c r="FR57" s="16">
        <f t="shared" si="522"/>
        <v>24149</v>
      </c>
      <c r="FS57" s="16">
        <f t="shared" si="522"/>
        <v>25142</v>
      </c>
      <c r="FT57" s="16">
        <f t="shared" si="522"/>
        <v>26126</v>
      </c>
      <c r="FU57" s="16">
        <f t="shared" si="522"/>
        <v>26993</v>
      </c>
      <c r="FV57" s="16">
        <f t="shared" si="522"/>
        <v>27990</v>
      </c>
      <c r="FW57" s="16">
        <f t="shared" si="522"/>
        <v>808</v>
      </c>
      <c r="FX57" s="16">
        <f t="shared" si="522"/>
        <v>1740</v>
      </c>
      <c r="FY57" s="16">
        <f t="shared" si="522"/>
        <v>2765</v>
      </c>
      <c r="FZ57" s="16">
        <f t="shared" si="522"/>
        <v>3584</v>
      </c>
      <c r="GA57" s="16">
        <f t="shared" si="522"/>
        <v>4388</v>
      </c>
      <c r="GB57" s="16">
        <f t="shared" si="522"/>
        <v>5482</v>
      </c>
      <c r="GC57" s="16">
        <f t="shared" si="522"/>
        <v>6404</v>
      </c>
      <c r="GD57" s="16">
        <f t="shared" si="522"/>
        <v>7503</v>
      </c>
      <c r="GE57" s="16">
        <f t="shared" si="522"/>
        <v>8551</v>
      </c>
      <c r="GF57" s="16">
        <f t="shared" si="522"/>
        <v>9422</v>
      </c>
      <c r="GG57" s="16">
        <f t="shared" si="522"/>
        <v>10304</v>
      </c>
      <c r="GH57" s="16">
        <f t="shared" si="522"/>
        <v>11368</v>
      </c>
      <c r="GI57" s="16">
        <f t="shared" si="522"/>
        <v>12198</v>
      </c>
      <c r="GJ57" s="16">
        <f t="shared" si="522"/>
        <v>13178</v>
      </c>
      <c r="GK57" s="16">
        <f t="shared" si="522"/>
        <v>13947</v>
      </c>
      <c r="GL57" s="16">
        <f t="shared" si="522"/>
        <v>14926</v>
      </c>
      <c r="GM57" s="16">
        <f t="shared" si="522"/>
        <v>15975</v>
      </c>
      <c r="GN57" s="16">
        <f t="shared" si="522"/>
        <v>16824</v>
      </c>
      <c r="GO57" s="16">
        <f t="shared" si="522"/>
        <v>17676</v>
      </c>
      <c r="GP57" s="16">
        <f t="shared" si="522"/>
        <v>18435</v>
      </c>
      <c r="GQ57" s="16">
        <f t="shared" si="522"/>
        <v>19404</v>
      </c>
      <c r="GR57" s="16">
        <f t="shared" si="522"/>
        <v>20456</v>
      </c>
      <c r="GS57" s="16">
        <f t="shared" ref="GS57:IB57" si="523">IF(DAY(GS$3)=1,GS55,GR57+GS55)</f>
        <v>21394</v>
      </c>
      <c r="GT57" s="16">
        <f t="shared" si="523"/>
        <v>22334</v>
      </c>
      <c r="GU57" s="16">
        <f t="shared" si="523"/>
        <v>23361</v>
      </c>
      <c r="GV57" s="16">
        <f t="shared" si="523"/>
        <v>24180</v>
      </c>
      <c r="GW57" s="16">
        <f t="shared" si="523"/>
        <v>25123</v>
      </c>
      <c r="GX57" s="16">
        <f t="shared" si="523"/>
        <v>26117</v>
      </c>
      <c r="GY57" s="16">
        <f t="shared" si="523"/>
        <v>27118</v>
      </c>
      <c r="GZ57" s="16">
        <f t="shared" si="523"/>
        <v>28138</v>
      </c>
      <c r="HA57" s="16">
        <f t="shared" si="523"/>
        <v>28891</v>
      </c>
      <c r="HB57" s="16">
        <f t="shared" si="523"/>
        <v>948</v>
      </c>
      <c r="HC57" s="16">
        <f t="shared" si="523"/>
        <v>1988</v>
      </c>
      <c r="HD57" s="16">
        <f t="shared" si="523"/>
        <v>2910</v>
      </c>
      <c r="HE57" s="16">
        <f t="shared" si="523"/>
        <v>3717</v>
      </c>
      <c r="HF57" s="16">
        <f t="shared" si="523"/>
        <v>4690</v>
      </c>
      <c r="HG57" s="16">
        <f t="shared" si="523"/>
        <v>5543</v>
      </c>
      <c r="HH57" s="16">
        <f t="shared" si="523"/>
        <v>6543</v>
      </c>
      <c r="HI57" s="16">
        <f t="shared" si="523"/>
        <v>7323</v>
      </c>
      <c r="HJ57" s="16">
        <f t="shared" si="523"/>
        <v>8186</v>
      </c>
      <c r="HK57" s="16">
        <f t="shared" si="523"/>
        <v>8970</v>
      </c>
      <c r="HL57" s="16">
        <f t="shared" si="523"/>
        <v>9874</v>
      </c>
      <c r="HM57" s="16">
        <f t="shared" si="523"/>
        <v>10735</v>
      </c>
      <c r="HN57" s="16">
        <f t="shared" si="523"/>
        <v>11715</v>
      </c>
      <c r="HO57" s="16">
        <f t="shared" si="523"/>
        <v>12529</v>
      </c>
      <c r="HP57" s="16">
        <f t="shared" si="523"/>
        <v>13565</v>
      </c>
      <c r="HQ57" s="16">
        <f t="shared" si="523"/>
        <v>14430</v>
      </c>
      <c r="HR57" s="16">
        <f t="shared" si="523"/>
        <v>15253</v>
      </c>
      <c r="HS57" s="16">
        <f t="shared" si="523"/>
        <v>16133</v>
      </c>
      <c r="HT57" s="16">
        <f t="shared" si="523"/>
        <v>17117</v>
      </c>
      <c r="HU57" s="16">
        <f t="shared" si="523"/>
        <v>17965</v>
      </c>
      <c r="HV57" s="16">
        <f t="shared" si="523"/>
        <v>18775</v>
      </c>
      <c r="HW57" s="16">
        <f t="shared" si="523"/>
        <v>19680</v>
      </c>
      <c r="HX57" s="16">
        <f t="shared" si="523"/>
        <v>20613</v>
      </c>
      <c r="HY57" s="16">
        <f t="shared" si="523"/>
        <v>21408</v>
      </c>
      <c r="HZ57" s="16">
        <f t="shared" si="523"/>
        <v>22219</v>
      </c>
      <c r="IA57" s="16">
        <f t="shared" si="523"/>
        <v>23048</v>
      </c>
      <c r="IB57" s="16">
        <f t="shared" si="523"/>
        <v>23956</v>
      </c>
    </row>
    <row r="58" spans="1:236" s="17" customFormat="1" ht="15.75" x14ac:dyDescent="0.25">
      <c r="A58" s="1"/>
      <c r="B58" s="2324">
        <f t="shared" si="9"/>
        <v>56</v>
      </c>
      <c r="C58"/>
      <c r="D58" s="8" t="s">
        <v>427</v>
      </c>
      <c r="E58" s="18" t="s">
        <v>14</v>
      </c>
      <c r="F58" s="16">
        <f>F55</f>
        <v>1070</v>
      </c>
      <c r="G58" s="16">
        <f>F58+G55</f>
        <v>1955</v>
      </c>
      <c r="H58" s="16">
        <f>G58+H55</f>
        <v>2847</v>
      </c>
      <c r="I58" s="16">
        <f t="shared" ref="I58:BT58" si="524">H58+I55</f>
        <v>3640</v>
      </c>
      <c r="J58" s="16">
        <f t="shared" si="524"/>
        <v>4429</v>
      </c>
      <c r="K58" s="16">
        <f t="shared" si="524"/>
        <v>5234</v>
      </c>
      <c r="L58" s="16">
        <f t="shared" si="524"/>
        <v>6282</v>
      </c>
      <c r="M58" s="16">
        <f t="shared" si="524"/>
        <v>7195</v>
      </c>
      <c r="N58" s="16">
        <f t="shared" si="524"/>
        <v>8034</v>
      </c>
      <c r="O58" s="16">
        <f t="shared" si="524"/>
        <v>8948</v>
      </c>
      <c r="P58" s="16">
        <f t="shared" si="524"/>
        <v>10021</v>
      </c>
      <c r="Q58" s="16">
        <f t="shared" si="524"/>
        <v>11053</v>
      </c>
      <c r="R58" s="16">
        <f t="shared" si="524"/>
        <v>11886</v>
      </c>
      <c r="S58" s="16">
        <f t="shared" si="524"/>
        <v>12938</v>
      </c>
      <c r="T58" s="16">
        <f t="shared" si="524"/>
        <v>13866</v>
      </c>
      <c r="U58" s="16">
        <f t="shared" si="524"/>
        <v>14870</v>
      </c>
      <c r="V58" s="16">
        <f t="shared" si="524"/>
        <v>15748</v>
      </c>
      <c r="W58" s="16">
        <f t="shared" si="524"/>
        <v>16797</v>
      </c>
      <c r="X58" s="16">
        <f t="shared" si="524"/>
        <v>17785</v>
      </c>
      <c r="Y58" s="16">
        <f t="shared" si="524"/>
        <v>18776</v>
      </c>
      <c r="Z58" s="16">
        <f t="shared" si="524"/>
        <v>19635</v>
      </c>
      <c r="AA58" s="16">
        <f t="shared" si="524"/>
        <v>20560</v>
      </c>
      <c r="AB58" s="16">
        <f t="shared" si="524"/>
        <v>21656</v>
      </c>
      <c r="AC58" s="16">
        <f t="shared" si="524"/>
        <v>22491</v>
      </c>
      <c r="AD58" s="16">
        <f t="shared" si="524"/>
        <v>23349</v>
      </c>
      <c r="AE58" s="16">
        <f t="shared" si="524"/>
        <v>24099</v>
      </c>
      <c r="AF58" s="16">
        <f t="shared" si="524"/>
        <v>24919</v>
      </c>
      <c r="AG58" s="16">
        <f t="shared" si="524"/>
        <v>25916</v>
      </c>
      <c r="AH58" s="16">
        <f t="shared" si="524"/>
        <v>26924</v>
      </c>
      <c r="AI58" s="16">
        <f t="shared" si="524"/>
        <v>27923</v>
      </c>
      <c r="AJ58" s="16">
        <f t="shared" si="524"/>
        <v>28709</v>
      </c>
      <c r="AK58" s="16">
        <f t="shared" si="524"/>
        <v>29642</v>
      </c>
      <c r="AL58" s="16">
        <f t="shared" si="524"/>
        <v>30560</v>
      </c>
      <c r="AM58" s="16">
        <f t="shared" si="524"/>
        <v>31647</v>
      </c>
      <c r="AN58" s="16">
        <f t="shared" si="524"/>
        <v>32714</v>
      </c>
      <c r="AO58" s="16">
        <f t="shared" si="524"/>
        <v>33681</v>
      </c>
      <c r="AP58" s="16">
        <f t="shared" si="524"/>
        <v>34452</v>
      </c>
      <c r="AQ58" s="16">
        <f t="shared" si="524"/>
        <v>35523</v>
      </c>
      <c r="AR58" s="16">
        <f t="shared" si="524"/>
        <v>36493</v>
      </c>
      <c r="AS58" s="16">
        <f t="shared" si="524"/>
        <v>37492</v>
      </c>
      <c r="AT58" s="16">
        <f t="shared" si="524"/>
        <v>38476</v>
      </c>
      <c r="AU58" s="16">
        <f t="shared" si="524"/>
        <v>39419</v>
      </c>
      <c r="AV58" s="16">
        <f t="shared" si="524"/>
        <v>40408</v>
      </c>
      <c r="AW58" s="16">
        <f t="shared" si="524"/>
        <v>41176</v>
      </c>
      <c r="AX58" s="16">
        <f t="shared" si="524"/>
        <v>42160</v>
      </c>
      <c r="AY58" s="16">
        <f t="shared" si="524"/>
        <v>42916</v>
      </c>
      <c r="AZ58" s="16">
        <f t="shared" si="524"/>
        <v>43994</v>
      </c>
      <c r="BA58" s="16">
        <f t="shared" si="524"/>
        <v>44987</v>
      </c>
      <c r="BB58" s="16">
        <f t="shared" si="524"/>
        <v>45999</v>
      </c>
      <c r="BC58" s="16">
        <f t="shared" si="524"/>
        <v>46804</v>
      </c>
      <c r="BD58" s="16">
        <f t="shared" si="524"/>
        <v>47777</v>
      </c>
      <c r="BE58" s="16">
        <f t="shared" si="524"/>
        <v>48875</v>
      </c>
      <c r="BF58" s="16">
        <f t="shared" si="524"/>
        <v>49680</v>
      </c>
      <c r="BG58" s="16">
        <f t="shared" si="524"/>
        <v>50699</v>
      </c>
      <c r="BH58" s="16">
        <f t="shared" si="524"/>
        <v>51513</v>
      </c>
      <c r="BI58" s="16">
        <f t="shared" si="524"/>
        <v>52378</v>
      </c>
      <c r="BJ58" s="16">
        <f t="shared" si="524"/>
        <v>53144</v>
      </c>
      <c r="BK58" s="16">
        <f t="shared" si="524"/>
        <v>54147</v>
      </c>
      <c r="BL58" s="16">
        <f t="shared" si="524"/>
        <v>55018</v>
      </c>
      <c r="BM58" s="16">
        <f t="shared" si="524"/>
        <v>55793</v>
      </c>
      <c r="BN58" s="16">
        <f t="shared" si="524"/>
        <v>56567</v>
      </c>
      <c r="BO58" s="16">
        <f t="shared" si="524"/>
        <v>57434</v>
      </c>
      <c r="BP58" s="16">
        <f t="shared" si="524"/>
        <v>58392</v>
      </c>
      <c r="BQ58" s="16">
        <f t="shared" si="524"/>
        <v>59334</v>
      </c>
      <c r="BR58" s="16">
        <f t="shared" si="524"/>
        <v>60419</v>
      </c>
      <c r="BS58" s="16">
        <f t="shared" si="524"/>
        <v>61400</v>
      </c>
      <c r="BT58" s="16">
        <f t="shared" si="524"/>
        <v>62390</v>
      </c>
      <c r="BU58" s="16">
        <f t="shared" ref="BU58:EF58" si="525">BT58+BU55</f>
        <v>63380</v>
      </c>
      <c r="BV58" s="16">
        <f t="shared" si="525"/>
        <v>64235</v>
      </c>
      <c r="BW58" s="16">
        <f t="shared" si="525"/>
        <v>65074</v>
      </c>
      <c r="BX58" s="16">
        <f t="shared" si="525"/>
        <v>66161</v>
      </c>
      <c r="BY58" s="16">
        <f t="shared" si="525"/>
        <v>67103</v>
      </c>
      <c r="BZ58" s="16">
        <f t="shared" si="525"/>
        <v>67905</v>
      </c>
      <c r="CA58" s="16">
        <f t="shared" si="525"/>
        <v>68881</v>
      </c>
      <c r="CB58" s="16">
        <f t="shared" si="525"/>
        <v>69809</v>
      </c>
      <c r="CC58" s="16">
        <f t="shared" si="525"/>
        <v>70903</v>
      </c>
      <c r="CD58" s="16">
        <f t="shared" si="525"/>
        <v>71830</v>
      </c>
      <c r="CE58" s="16">
        <f t="shared" si="525"/>
        <v>72843</v>
      </c>
      <c r="CF58" s="16">
        <f t="shared" si="525"/>
        <v>73749</v>
      </c>
      <c r="CG58" s="16">
        <f t="shared" si="525"/>
        <v>74693</v>
      </c>
      <c r="CH58" s="16">
        <f t="shared" si="525"/>
        <v>75646</v>
      </c>
      <c r="CI58" s="16">
        <f t="shared" si="525"/>
        <v>76495</v>
      </c>
      <c r="CJ58" s="16">
        <f t="shared" si="525"/>
        <v>77338</v>
      </c>
      <c r="CK58" s="16">
        <f t="shared" si="525"/>
        <v>78421</v>
      </c>
      <c r="CL58" s="16">
        <f t="shared" si="525"/>
        <v>79196</v>
      </c>
      <c r="CM58" s="16">
        <f t="shared" si="525"/>
        <v>80149</v>
      </c>
      <c r="CN58" s="16">
        <f t="shared" si="525"/>
        <v>81039</v>
      </c>
      <c r="CO58" s="16">
        <f t="shared" si="525"/>
        <v>82088</v>
      </c>
      <c r="CP58" s="16">
        <f t="shared" si="525"/>
        <v>82881</v>
      </c>
      <c r="CQ58" s="16">
        <f t="shared" si="525"/>
        <v>83885</v>
      </c>
      <c r="CR58" s="16">
        <f t="shared" si="525"/>
        <v>84729</v>
      </c>
      <c r="CS58" s="16">
        <f t="shared" si="525"/>
        <v>85664</v>
      </c>
      <c r="CT58" s="16">
        <f t="shared" si="525"/>
        <v>86582</v>
      </c>
      <c r="CU58" s="16">
        <f t="shared" si="525"/>
        <v>87610</v>
      </c>
      <c r="CV58" s="16">
        <f t="shared" si="525"/>
        <v>88552</v>
      </c>
      <c r="CW58" s="16">
        <f t="shared" si="525"/>
        <v>89473</v>
      </c>
      <c r="CX58" s="16">
        <f t="shared" si="525"/>
        <v>90536</v>
      </c>
      <c r="CY58" s="16">
        <f t="shared" si="525"/>
        <v>91622</v>
      </c>
      <c r="CZ58" s="16">
        <f t="shared" si="525"/>
        <v>92551</v>
      </c>
      <c r="DA58" s="16">
        <f t="shared" si="525"/>
        <v>93583</v>
      </c>
      <c r="DB58" s="16">
        <f t="shared" si="525"/>
        <v>94458</v>
      </c>
      <c r="DC58" s="16">
        <f t="shared" si="525"/>
        <v>95407</v>
      </c>
      <c r="DD58" s="16">
        <f t="shared" si="525"/>
        <v>96229</v>
      </c>
      <c r="DE58" s="16">
        <f t="shared" si="525"/>
        <v>97311</v>
      </c>
      <c r="DF58" s="16">
        <f t="shared" si="525"/>
        <v>98374</v>
      </c>
      <c r="DG58" s="16">
        <f t="shared" si="525"/>
        <v>99434</v>
      </c>
      <c r="DH58" s="16">
        <f t="shared" si="525"/>
        <v>100526</v>
      </c>
      <c r="DI58" s="16">
        <f t="shared" si="525"/>
        <v>101619</v>
      </c>
      <c r="DJ58" s="16">
        <f t="shared" si="525"/>
        <v>102682</v>
      </c>
      <c r="DK58" s="16">
        <f t="shared" si="525"/>
        <v>103664</v>
      </c>
      <c r="DL58" s="16">
        <f t="shared" si="525"/>
        <v>104561</v>
      </c>
      <c r="DM58" s="16">
        <f t="shared" si="525"/>
        <v>105431</v>
      </c>
      <c r="DN58" s="16">
        <f t="shared" si="525"/>
        <v>106289</v>
      </c>
      <c r="DO58" s="16">
        <f t="shared" si="525"/>
        <v>107387</v>
      </c>
      <c r="DP58" s="16">
        <f t="shared" si="525"/>
        <v>108260</v>
      </c>
      <c r="DQ58" s="16">
        <f t="shared" si="525"/>
        <v>109140</v>
      </c>
      <c r="DR58" s="16">
        <f t="shared" si="525"/>
        <v>110139</v>
      </c>
      <c r="DS58" s="16">
        <f t="shared" si="525"/>
        <v>111102</v>
      </c>
      <c r="DT58" s="16">
        <f t="shared" si="525"/>
        <v>111935</v>
      </c>
      <c r="DU58" s="16">
        <f t="shared" si="525"/>
        <v>113012</v>
      </c>
      <c r="DV58" s="16">
        <f t="shared" si="525"/>
        <v>113799</v>
      </c>
      <c r="DW58" s="16">
        <f t="shared" si="525"/>
        <v>114617</v>
      </c>
      <c r="DX58" s="16">
        <f t="shared" si="525"/>
        <v>115395</v>
      </c>
      <c r="DY58" s="16">
        <f t="shared" si="525"/>
        <v>116300</v>
      </c>
      <c r="DZ58" s="16">
        <f t="shared" si="525"/>
        <v>117247</v>
      </c>
      <c r="EA58" s="16">
        <f t="shared" si="525"/>
        <v>118216</v>
      </c>
      <c r="EB58" s="16">
        <f t="shared" si="525"/>
        <v>119077</v>
      </c>
      <c r="EC58" s="16">
        <f t="shared" si="525"/>
        <v>119900</v>
      </c>
      <c r="ED58" s="16">
        <f t="shared" si="525"/>
        <v>120856</v>
      </c>
      <c r="EE58" s="16">
        <f t="shared" si="525"/>
        <v>121643</v>
      </c>
      <c r="EF58" s="16">
        <f t="shared" si="525"/>
        <v>122684</v>
      </c>
      <c r="EG58" s="16">
        <f t="shared" ref="EG58:GR58" si="526">EF58+EG55</f>
        <v>123586</v>
      </c>
      <c r="EH58" s="16">
        <f t="shared" si="526"/>
        <v>124462</v>
      </c>
      <c r="EI58" s="16">
        <f t="shared" si="526"/>
        <v>125429</v>
      </c>
      <c r="EJ58" s="16">
        <f t="shared" si="526"/>
        <v>126247</v>
      </c>
      <c r="EK58" s="16">
        <f t="shared" si="526"/>
        <v>127204</v>
      </c>
      <c r="EL58" s="16">
        <f t="shared" si="526"/>
        <v>128165</v>
      </c>
      <c r="EM58" s="16">
        <f t="shared" si="526"/>
        <v>128946</v>
      </c>
      <c r="EN58" s="16">
        <f t="shared" si="526"/>
        <v>129985</v>
      </c>
      <c r="EO58" s="16">
        <f t="shared" si="526"/>
        <v>131006</v>
      </c>
      <c r="EP58" s="16">
        <f t="shared" si="526"/>
        <v>132099</v>
      </c>
      <c r="EQ58" s="16">
        <f t="shared" si="526"/>
        <v>133018</v>
      </c>
      <c r="ER58" s="16">
        <f t="shared" si="526"/>
        <v>133884</v>
      </c>
      <c r="ES58" s="16">
        <f t="shared" si="526"/>
        <v>134960</v>
      </c>
      <c r="ET58" s="16">
        <f t="shared" si="526"/>
        <v>135929</v>
      </c>
      <c r="EU58" s="16">
        <f t="shared" si="526"/>
        <v>137004</v>
      </c>
      <c r="EV58" s="16">
        <f t="shared" si="526"/>
        <v>137910</v>
      </c>
      <c r="EW58" s="16">
        <f t="shared" si="526"/>
        <v>138747</v>
      </c>
      <c r="EX58" s="16">
        <f t="shared" si="526"/>
        <v>139712</v>
      </c>
      <c r="EY58" s="16">
        <f t="shared" si="526"/>
        <v>140536</v>
      </c>
      <c r="EZ58" s="16">
        <f t="shared" si="526"/>
        <v>141405</v>
      </c>
      <c r="FA58" s="16">
        <f t="shared" si="526"/>
        <v>142379</v>
      </c>
      <c r="FB58" s="16">
        <f t="shared" si="526"/>
        <v>143282</v>
      </c>
      <c r="FC58" s="16">
        <f t="shared" si="526"/>
        <v>144195</v>
      </c>
      <c r="FD58" s="16">
        <f t="shared" si="526"/>
        <v>144961</v>
      </c>
      <c r="FE58" s="16">
        <f t="shared" si="526"/>
        <v>145741</v>
      </c>
      <c r="FF58" s="16">
        <f t="shared" si="526"/>
        <v>146773</v>
      </c>
      <c r="FG58" s="16">
        <f t="shared" si="526"/>
        <v>147565</v>
      </c>
      <c r="FH58" s="16">
        <f t="shared" si="526"/>
        <v>148593</v>
      </c>
      <c r="FI58" s="16">
        <f t="shared" si="526"/>
        <v>149407</v>
      </c>
      <c r="FJ58" s="16">
        <f t="shared" si="526"/>
        <v>150444</v>
      </c>
      <c r="FK58" s="16">
        <f t="shared" si="526"/>
        <v>151422</v>
      </c>
      <c r="FL58" s="16">
        <f t="shared" si="526"/>
        <v>152417</v>
      </c>
      <c r="FM58" s="16">
        <f t="shared" si="526"/>
        <v>153228</v>
      </c>
      <c r="FN58" s="16">
        <f t="shared" si="526"/>
        <v>154132</v>
      </c>
      <c r="FO58" s="16">
        <f t="shared" si="526"/>
        <v>155128</v>
      </c>
      <c r="FP58" s="16">
        <f t="shared" si="526"/>
        <v>156202</v>
      </c>
      <c r="FQ58" s="16">
        <f t="shared" si="526"/>
        <v>157125</v>
      </c>
      <c r="FR58" s="16">
        <f t="shared" si="526"/>
        <v>158033</v>
      </c>
      <c r="FS58" s="16">
        <f t="shared" si="526"/>
        <v>159026</v>
      </c>
      <c r="FT58" s="16">
        <f t="shared" si="526"/>
        <v>160010</v>
      </c>
      <c r="FU58" s="16">
        <f t="shared" si="526"/>
        <v>160877</v>
      </c>
      <c r="FV58" s="16">
        <f t="shared" si="526"/>
        <v>161874</v>
      </c>
      <c r="FW58" s="16">
        <f t="shared" si="526"/>
        <v>162682</v>
      </c>
      <c r="FX58" s="16">
        <f t="shared" si="526"/>
        <v>163614</v>
      </c>
      <c r="FY58" s="16">
        <f t="shared" si="526"/>
        <v>164639</v>
      </c>
      <c r="FZ58" s="16">
        <f t="shared" si="526"/>
        <v>165458</v>
      </c>
      <c r="GA58" s="16">
        <f t="shared" si="526"/>
        <v>166262</v>
      </c>
      <c r="GB58" s="16">
        <f t="shared" si="526"/>
        <v>167356</v>
      </c>
      <c r="GC58" s="16">
        <f t="shared" si="526"/>
        <v>168278</v>
      </c>
      <c r="GD58" s="16">
        <f t="shared" si="526"/>
        <v>169377</v>
      </c>
      <c r="GE58" s="16">
        <f t="shared" si="526"/>
        <v>170425</v>
      </c>
      <c r="GF58" s="16">
        <f t="shared" si="526"/>
        <v>171296</v>
      </c>
      <c r="GG58" s="16">
        <f t="shared" si="526"/>
        <v>172178</v>
      </c>
      <c r="GH58" s="16">
        <f t="shared" si="526"/>
        <v>173242</v>
      </c>
      <c r="GI58" s="16">
        <f t="shared" si="526"/>
        <v>174072</v>
      </c>
      <c r="GJ58" s="16">
        <f t="shared" si="526"/>
        <v>175052</v>
      </c>
      <c r="GK58" s="16">
        <f t="shared" si="526"/>
        <v>175821</v>
      </c>
      <c r="GL58" s="16">
        <f t="shared" si="526"/>
        <v>176800</v>
      </c>
      <c r="GM58" s="16">
        <f t="shared" si="526"/>
        <v>177849</v>
      </c>
      <c r="GN58" s="16">
        <f t="shared" si="526"/>
        <v>178698</v>
      </c>
      <c r="GO58" s="16">
        <f t="shared" si="526"/>
        <v>179550</v>
      </c>
      <c r="GP58" s="16">
        <f t="shared" si="526"/>
        <v>180309</v>
      </c>
      <c r="GQ58" s="16">
        <f t="shared" si="526"/>
        <v>181278</v>
      </c>
      <c r="GR58" s="16">
        <f t="shared" si="526"/>
        <v>182330</v>
      </c>
      <c r="GS58" s="16">
        <f t="shared" ref="GS58:IB58" si="527">GR58+GS55</f>
        <v>183268</v>
      </c>
      <c r="GT58" s="16">
        <f t="shared" si="527"/>
        <v>184208</v>
      </c>
      <c r="GU58" s="16">
        <f t="shared" si="527"/>
        <v>185235</v>
      </c>
      <c r="GV58" s="16">
        <f t="shared" si="527"/>
        <v>186054</v>
      </c>
      <c r="GW58" s="16">
        <f t="shared" si="527"/>
        <v>186997</v>
      </c>
      <c r="GX58" s="16">
        <f t="shared" si="527"/>
        <v>187991</v>
      </c>
      <c r="GY58" s="16">
        <f t="shared" si="527"/>
        <v>188992</v>
      </c>
      <c r="GZ58" s="16">
        <f t="shared" si="527"/>
        <v>190012</v>
      </c>
      <c r="HA58" s="16">
        <f t="shared" si="527"/>
        <v>190765</v>
      </c>
      <c r="HB58" s="16">
        <f t="shared" si="527"/>
        <v>191713</v>
      </c>
      <c r="HC58" s="16">
        <f t="shared" si="527"/>
        <v>192753</v>
      </c>
      <c r="HD58" s="16">
        <f t="shared" si="527"/>
        <v>193675</v>
      </c>
      <c r="HE58" s="16">
        <f t="shared" si="527"/>
        <v>194482</v>
      </c>
      <c r="HF58" s="16">
        <f t="shared" si="527"/>
        <v>195455</v>
      </c>
      <c r="HG58" s="16">
        <f t="shared" si="527"/>
        <v>196308</v>
      </c>
      <c r="HH58" s="16">
        <f t="shared" si="527"/>
        <v>197308</v>
      </c>
      <c r="HI58" s="16">
        <f t="shared" si="527"/>
        <v>198088</v>
      </c>
      <c r="HJ58" s="16">
        <f t="shared" si="527"/>
        <v>198951</v>
      </c>
      <c r="HK58" s="16">
        <f t="shared" si="527"/>
        <v>199735</v>
      </c>
      <c r="HL58" s="16">
        <f t="shared" si="527"/>
        <v>200639</v>
      </c>
      <c r="HM58" s="16">
        <f t="shared" si="527"/>
        <v>201500</v>
      </c>
      <c r="HN58" s="16">
        <f t="shared" si="527"/>
        <v>202480</v>
      </c>
      <c r="HO58" s="16">
        <f t="shared" si="527"/>
        <v>203294</v>
      </c>
      <c r="HP58" s="16">
        <f t="shared" si="527"/>
        <v>204330</v>
      </c>
      <c r="HQ58" s="16">
        <f t="shared" si="527"/>
        <v>205195</v>
      </c>
      <c r="HR58" s="16">
        <f t="shared" si="527"/>
        <v>206018</v>
      </c>
      <c r="HS58" s="16">
        <f t="shared" si="527"/>
        <v>206898</v>
      </c>
      <c r="HT58" s="16">
        <f t="shared" si="527"/>
        <v>207882</v>
      </c>
      <c r="HU58" s="16">
        <f t="shared" si="527"/>
        <v>208730</v>
      </c>
      <c r="HV58" s="16">
        <f t="shared" si="527"/>
        <v>209540</v>
      </c>
      <c r="HW58" s="16">
        <f t="shared" si="527"/>
        <v>210445</v>
      </c>
      <c r="HX58" s="16">
        <f t="shared" si="527"/>
        <v>211378</v>
      </c>
      <c r="HY58" s="16">
        <f t="shared" si="527"/>
        <v>212173</v>
      </c>
      <c r="HZ58" s="16">
        <f t="shared" si="527"/>
        <v>212984</v>
      </c>
      <c r="IA58" s="16">
        <f t="shared" si="527"/>
        <v>213813</v>
      </c>
      <c r="IB58" s="16">
        <f t="shared" si="527"/>
        <v>214721</v>
      </c>
    </row>
    <row r="59" spans="1:236" ht="15.75" x14ac:dyDescent="0.25">
      <c r="B59" s="5">
        <f t="shared" si="9"/>
        <v>57</v>
      </c>
      <c r="C59"/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57">
        <v>0</v>
      </c>
      <c r="Q59" s="57">
        <v>0</v>
      </c>
      <c r="R59" s="57">
        <v>0</v>
      </c>
      <c r="S59" s="57">
        <v>0</v>
      </c>
      <c r="T59" s="57">
        <v>0</v>
      </c>
      <c r="U59" s="57">
        <v>0</v>
      </c>
      <c r="V59" s="57">
        <v>0</v>
      </c>
      <c r="W59" s="57">
        <v>0</v>
      </c>
      <c r="X59" s="57">
        <v>0</v>
      </c>
      <c r="Y59" s="57">
        <v>0</v>
      </c>
      <c r="Z59" s="57">
        <v>0</v>
      </c>
      <c r="AA59" s="57">
        <v>0</v>
      </c>
      <c r="AB59" s="57">
        <v>0</v>
      </c>
      <c r="AC59" s="57">
        <v>0</v>
      </c>
      <c r="AD59" s="57">
        <v>0</v>
      </c>
      <c r="AE59" s="57">
        <v>0</v>
      </c>
      <c r="AF59" s="57">
        <v>0</v>
      </c>
      <c r="AG59" s="57">
        <v>0</v>
      </c>
      <c r="AH59" s="57">
        <v>0</v>
      </c>
      <c r="AI59" s="57">
        <v>0</v>
      </c>
      <c r="AJ59" s="57">
        <v>0</v>
      </c>
      <c r="AK59" s="57">
        <v>0</v>
      </c>
      <c r="AL59" s="57">
        <v>0</v>
      </c>
      <c r="AM59" s="57">
        <v>0</v>
      </c>
      <c r="AN59" s="57">
        <v>0</v>
      </c>
      <c r="AO59" s="57">
        <v>0</v>
      </c>
      <c r="AP59" s="57">
        <v>0</v>
      </c>
      <c r="AQ59" s="57">
        <v>0</v>
      </c>
      <c r="AR59" s="57">
        <v>0</v>
      </c>
      <c r="AS59" s="57">
        <v>0</v>
      </c>
      <c r="AT59" s="57">
        <v>0</v>
      </c>
      <c r="AU59" s="57">
        <v>0</v>
      </c>
      <c r="AV59" s="57">
        <v>0</v>
      </c>
      <c r="AW59" s="57">
        <v>0</v>
      </c>
      <c r="AX59" s="57">
        <v>0</v>
      </c>
      <c r="AY59" s="57">
        <v>0</v>
      </c>
      <c r="AZ59" s="57">
        <v>0</v>
      </c>
      <c r="BA59" s="57">
        <v>0</v>
      </c>
      <c r="BB59" s="57">
        <v>0</v>
      </c>
      <c r="BC59" s="57">
        <v>0</v>
      </c>
      <c r="BD59" s="57">
        <v>0</v>
      </c>
      <c r="BE59" s="57">
        <v>0</v>
      </c>
      <c r="BF59" s="57">
        <v>0</v>
      </c>
      <c r="BG59" s="57">
        <v>0</v>
      </c>
      <c r="BH59" s="57">
        <v>0</v>
      </c>
      <c r="BI59" s="57">
        <v>0</v>
      </c>
      <c r="BJ59" s="57">
        <v>0</v>
      </c>
      <c r="BK59" s="57">
        <v>0</v>
      </c>
      <c r="BL59" s="57">
        <v>0</v>
      </c>
      <c r="BM59" s="57">
        <v>0</v>
      </c>
      <c r="BN59" s="57">
        <v>0</v>
      </c>
      <c r="BO59" s="57">
        <v>0</v>
      </c>
      <c r="BP59" s="57">
        <v>0</v>
      </c>
      <c r="BQ59" s="57">
        <v>0</v>
      </c>
      <c r="BR59" s="57">
        <v>0</v>
      </c>
      <c r="BS59" s="57">
        <v>0</v>
      </c>
      <c r="BT59" s="57">
        <v>0</v>
      </c>
      <c r="BU59" s="57">
        <v>0</v>
      </c>
      <c r="BV59" s="57">
        <v>0</v>
      </c>
      <c r="BW59" s="57">
        <v>0</v>
      </c>
      <c r="BX59" s="57">
        <v>0</v>
      </c>
      <c r="BY59" s="57">
        <v>0</v>
      </c>
      <c r="BZ59" s="57">
        <v>0</v>
      </c>
      <c r="CA59" s="57">
        <v>0</v>
      </c>
      <c r="CB59" s="57">
        <v>0</v>
      </c>
      <c r="CC59" s="57">
        <v>0</v>
      </c>
      <c r="CD59" s="57">
        <v>0</v>
      </c>
      <c r="CE59" s="57">
        <v>0</v>
      </c>
      <c r="CF59" s="57">
        <v>0</v>
      </c>
      <c r="CG59" s="57">
        <v>0</v>
      </c>
      <c r="CH59" s="57">
        <v>0</v>
      </c>
      <c r="CI59" s="57">
        <v>0</v>
      </c>
      <c r="CJ59" s="57">
        <v>0</v>
      </c>
      <c r="CK59" s="57">
        <v>0</v>
      </c>
      <c r="CL59" s="57">
        <v>0</v>
      </c>
      <c r="CM59" s="57">
        <v>0</v>
      </c>
      <c r="CN59" s="57">
        <v>0</v>
      </c>
      <c r="CO59" s="57">
        <v>0</v>
      </c>
      <c r="CP59" s="57">
        <v>0</v>
      </c>
      <c r="CQ59" s="57">
        <v>0</v>
      </c>
      <c r="CR59" s="57">
        <v>0</v>
      </c>
      <c r="CS59" s="57">
        <v>0</v>
      </c>
      <c r="CT59" s="57">
        <v>0</v>
      </c>
      <c r="CU59" s="57">
        <v>0</v>
      </c>
      <c r="CV59" s="57">
        <v>0</v>
      </c>
      <c r="CW59" s="57">
        <v>0</v>
      </c>
      <c r="CX59" s="57">
        <v>0</v>
      </c>
      <c r="CY59" s="57">
        <v>0</v>
      </c>
      <c r="CZ59" s="57">
        <v>0</v>
      </c>
      <c r="DA59" s="57">
        <v>0</v>
      </c>
      <c r="DB59" s="57">
        <v>0</v>
      </c>
      <c r="DC59" s="57">
        <v>0</v>
      </c>
      <c r="DD59" s="57">
        <v>0</v>
      </c>
      <c r="DE59" s="57">
        <v>0</v>
      </c>
      <c r="DF59" s="57">
        <v>0</v>
      </c>
      <c r="DG59" s="57">
        <v>0</v>
      </c>
      <c r="DH59" s="57">
        <v>0</v>
      </c>
      <c r="DI59" s="57">
        <v>0</v>
      </c>
      <c r="DJ59" s="57">
        <v>0</v>
      </c>
      <c r="DK59" s="57">
        <v>0</v>
      </c>
      <c r="DL59" s="57">
        <v>0</v>
      </c>
      <c r="DM59" s="57">
        <v>0</v>
      </c>
      <c r="DN59" s="57">
        <v>0</v>
      </c>
      <c r="DO59" s="57">
        <v>0</v>
      </c>
      <c r="DP59" s="57">
        <v>0</v>
      </c>
      <c r="DQ59" s="57">
        <v>0</v>
      </c>
      <c r="DR59" s="57">
        <v>0</v>
      </c>
      <c r="DS59" s="57">
        <v>0</v>
      </c>
      <c r="DT59" s="57">
        <v>0</v>
      </c>
      <c r="DU59" s="57">
        <v>0</v>
      </c>
      <c r="DV59" s="57">
        <v>0</v>
      </c>
      <c r="DW59" s="57">
        <v>0</v>
      </c>
      <c r="DX59" s="57">
        <v>0</v>
      </c>
      <c r="DY59" s="57">
        <v>0</v>
      </c>
      <c r="DZ59" s="57">
        <v>0</v>
      </c>
      <c r="EA59" s="57">
        <v>0</v>
      </c>
      <c r="EB59" s="57">
        <v>0</v>
      </c>
      <c r="EC59" s="57">
        <v>0</v>
      </c>
      <c r="ED59" s="57">
        <v>0</v>
      </c>
      <c r="EE59" s="57">
        <v>0</v>
      </c>
      <c r="EF59" s="57">
        <v>0</v>
      </c>
      <c r="EG59" s="57">
        <v>0</v>
      </c>
      <c r="EH59" s="57">
        <v>0</v>
      </c>
      <c r="EI59" s="57">
        <v>0</v>
      </c>
      <c r="EJ59" s="57">
        <v>0</v>
      </c>
      <c r="EK59" s="57">
        <v>0</v>
      </c>
      <c r="EL59" s="57">
        <v>0</v>
      </c>
      <c r="EM59" s="57">
        <v>0</v>
      </c>
      <c r="EN59" s="57">
        <v>0</v>
      </c>
      <c r="EO59" s="57">
        <v>0</v>
      </c>
      <c r="EP59" s="57">
        <v>0</v>
      </c>
      <c r="EQ59" s="57">
        <v>0</v>
      </c>
      <c r="ER59" s="57">
        <v>0</v>
      </c>
      <c r="ES59" s="57">
        <v>0</v>
      </c>
      <c r="ET59" s="57">
        <v>0</v>
      </c>
      <c r="EU59" s="57">
        <v>0</v>
      </c>
      <c r="EV59" s="57">
        <v>0</v>
      </c>
      <c r="EW59" s="57">
        <v>0</v>
      </c>
      <c r="EX59" s="57">
        <v>0</v>
      </c>
      <c r="EY59" s="57">
        <v>0</v>
      </c>
      <c r="EZ59" s="57">
        <v>0</v>
      </c>
      <c r="FA59" s="57">
        <v>0</v>
      </c>
      <c r="FB59" s="57">
        <v>0</v>
      </c>
      <c r="FC59" s="57">
        <v>0</v>
      </c>
      <c r="FD59" s="57">
        <v>0</v>
      </c>
      <c r="FE59" s="57">
        <v>0</v>
      </c>
      <c r="FF59" s="57">
        <v>0</v>
      </c>
      <c r="FG59" s="57">
        <v>0</v>
      </c>
      <c r="FH59" s="57">
        <v>0</v>
      </c>
      <c r="FI59" s="57">
        <v>0</v>
      </c>
      <c r="FJ59" s="57">
        <v>0</v>
      </c>
      <c r="FK59" s="57">
        <v>0</v>
      </c>
      <c r="FL59" s="57">
        <v>0</v>
      </c>
      <c r="FM59" s="57">
        <v>0</v>
      </c>
      <c r="FN59" s="57">
        <v>0</v>
      </c>
      <c r="FO59" s="57">
        <v>0</v>
      </c>
      <c r="FP59" s="57">
        <v>0</v>
      </c>
      <c r="FQ59" s="57">
        <v>0</v>
      </c>
      <c r="FR59" s="57">
        <v>0</v>
      </c>
      <c r="FS59" s="57">
        <v>0</v>
      </c>
      <c r="FT59" s="57">
        <v>0</v>
      </c>
      <c r="FU59" s="57">
        <v>0</v>
      </c>
      <c r="FV59" s="57">
        <v>0</v>
      </c>
      <c r="FW59" s="57">
        <v>0</v>
      </c>
      <c r="FX59" s="57">
        <v>0</v>
      </c>
      <c r="FY59" s="57">
        <v>0</v>
      </c>
      <c r="FZ59" s="57">
        <v>0</v>
      </c>
      <c r="GA59" s="57">
        <v>0</v>
      </c>
      <c r="GB59" s="57">
        <v>0</v>
      </c>
      <c r="GC59" s="57">
        <v>0</v>
      </c>
      <c r="GD59" s="57">
        <v>0</v>
      </c>
      <c r="GE59" s="57">
        <v>0</v>
      </c>
      <c r="GF59" s="57">
        <v>0</v>
      </c>
      <c r="GG59" s="57">
        <v>0</v>
      </c>
      <c r="GH59" s="57">
        <v>0</v>
      </c>
      <c r="GI59" s="57">
        <v>0</v>
      </c>
      <c r="GJ59" s="57">
        <v>0</v>
      </c>
      <c r="GK59" s="57">
        <v>0</v>
      </c>
      <c r="GL59" s="57">
        <v>0</v>
      </c>
      <c r="GM59" s="57">
        <v>0</v>
      </c>
      <c r="GN59" s="57">
        <v>0</v>
      </c>
      <c r="GO59" s="57">
        <v>0</v>
      </c>
      <c r="GP59" s="57">
        <v>0</v>
      </c>
      <c r="GQ59" s="57">
        <v>0</v>
      </c>
      <c r="GR59" s="57">
        <v>0</v>
      </c>
      <c r="GS59" s="57">
        <v>0</v>
      </c>
      <c r="GT59" s="57">
        <v>0</v>
      </c>
      <c r="GU59" s="57">
        <v>0</v>
      </c>
      <c r="GV59" s="57">
        <v>0</v>
      </c>
      <c r="GW59" s="57">
        <v>0</v>
      </c>
      <c r="GX59" s="57">
        <v>0</v>
      </c>
      <c r="GY59" s="57">
        <v>0</v>
      </c>
      <c r="GZ59" s="57">
        <v>0</v>
      </c>
      <c r="HA59" s="57">
        <v>0</v>
      </c>
      <c r="HB59" s="57">
        <v>0</v>
      </c>
      <c r="HC59" s="57">
        <v>0</v>
      </c>
      <c r="HD59" s="57">
        <v>0</v>
      </c>
      <c r="HE59" s="57">
        <v>0</v>
      </c>
      <c r="HF59" s="57">
        <v>0</v>
      </c>
      <c r="HG59" s="57">
        <v>0</v>
      </c>
      <c r="HH59" s="57">
        <v>0</v>
      </c>
      <c r="HI59" s="57">
        <v>0</v>
      </c>
      <c r="HJ59" s="57">
        <v>0</v>
      </c>
      <c r="HK59" s="57">
        <v>0</v>
      </c>
      <c r="HL59" s="57">
        <v>0</v>
      </c>
      <c r="HM59" s="57">
        <v>0</v>
      </c>
      <c r="HN59" s="57">
        <v>0</v>
      </c>
    </row>
    <row r="60" spans="1:236" s="17" customFormat="1" ht="15.75" x14ac:dyDescent="0.25">
      <c r="A60" s="1"/>
      <c r="B60" s="2324">
        <f t="shared" si="9"/>
        <v>58</v>
      </c>
      <c r="C60"/>
      <c r="D60" s="2326" t="s">
        <v>420</v>
      </c>
      <c r="E60" s="33" t="s">
        <v>14</v>
      </c>
      <c r="F60" s="40">
        <v>558</v>
      </c>
      <c r="G60" s="40">
        <v>599</v>
      </c>
      <c r="H60" s="40">
        <v>634</v>
      </c>
      <c r="I60" s="40">
        <v>554</v>
      </c>
      <c r="J60" s="40">
        <v>559</v>
      </c>
      <c r="K60" s="40">
        <v>593</v>
      </c>
      <c r="L60" s="40">
        <v>579</v>
      </c>
      <c r="M60" s="40">
        <v>622</v>
      </c>
      <c r="N60" s="40">
        <v>626</v>
      </c>
      <c r="O60" s="40">
        <v>570</v>
      </c>
      <c r="P60" s="40">
        <v>554</v>
      </c>
      <c r="Q60" s="40">
        <v>595</v>
      </c>
      <c r="R60" s="40">
        <v>588</v>
      </c>
      <c r="S60" s="40">
        <v>612</v>
      </c>
      <c r="T60" s="40">
        <v>607</v>
      </c>
      <c r="U60" s="40">
        <v>585</v>
      </c>
      <c r="V60" s="40">
        <v>594</v>
      </c>
      <c r="W60" s="40">
        <v>631</v>
      </c>
      <c r="X60" s="40">
        <v>608</v>
      </c>
      <c r="Y60" s="40">
        <v>551</v>
      </c>
      <c r="Z60" s="40">
        <v>584</v>
      </c>
      <c r="AA60" s="40">
        <v>582</v>
      </c>
      <c r="AB60" s="40">
        <v>591</v>
      </c>
      <c r="AC60" s="40">
        <v>604</v>
      </c>
      <c r="AD60" s="40">
        <v>624</v>
      </c>
      <c r="AE60" s="40">
        <v>587</v>
      </c>
      <c r="AF60" s="40">
        <v>608</v>
      </c>
      <c r="AG60" s="40">
        <v>614</v>
      </c>
      <c r="AH60" s="40">
        <v>650</v>
      </c>
      <c r="AI60" s="40">
        <v>551</v>
      </c>
      <c r="AJ60" s="40">
        <v>571</v>
      </c>
      <c r="AK60" s="40">
        <v>619</v>
      </c>
      <c r="AL60" s="40">
        <v>625</v>
      </c>
      <c r="AM60" s="40">
        <v>560</v>
      </c>
      <c r="AN60" s="40">
        <v>617</v>
      </c>
      <c r="AO60" s="40">
        <v>640</v>
      </c>
      <c r="AP60" s="40">
        <v>629</v>
      </c>
      <c r="AQ60" s="40">
        <v>597</v>
      </c>
      <c r="AR60" s="40">
        <v>643</v>
      </c>
      <c r="AS60" s="40">
        <v>637</v>
      </c>
      <c r="AT60" s="40">
        <v>585</v>
      </c>
      <c r="AU60" s="40">
        <v>603</v>
      </c>
      <c r="AV60" s="40">
        <v>578</v>
      </c>
      <c r="AW60" s="40">
        <v>574</v>
      </c>
      <c r="AX60" s="40">
        <v>643</v>
      </c>
      <c r="AY60" s="40">
        <v>558</v>
      </c>
      <c r="AZ60" s="40">
        <v>590</v>
      </c>
      <c r="BA60" s="40">
        <v>635</v>
      </c>
      <c r="BB60" s="40">
        <v>586</v>
      </c>
      <c r="BC60" s="40">
        <v>571</v>
      </c>
      <c r="BD60" s="40">
        <v>569</v>
      </c>
      <c r="BE60" s="40">
        <v>603</v>
      </c>
      <c r="BF60" s="40">
        <v>643</v>
      </c>
      <c r="BG60" s="40">
        <v>559</v>
      </c>
      <c r="BH60" s="40">
        <v>626</v>
      </c>
      <c r="BI60" s="40">
        <v>628</v>
      </c>
      <c r="BJ60" s="40">
        <v>632</v>
      </c>
      <c r="BK60" s="40">
        <v>583</v>
      </c>
      <c r="BL60" s="40">
        <v>625</v>
      </c>
      <c r="BM60" s="40">
        <v>579</v>
      </c>
      <c r="BN60" s="40">
        <v>611</v>
      </c>
      <c r="BO60" s="40">
        <v>642</v>
      </c>
      <c r="BP60" s="40">
        <v>606</v>
      </c>
      <c r="BQ60" s="40">
        <v>626</v>
      </c>
      <c r="BR60" s="40">
        <v>609</v>
      </c>
      <c r="BS60" s="40">
        <v>599</v>
      </c>
      <c r="BT60" s="40">
        <v>586</v>
      </c>
      <c r="BU60" s="40">
        <v>580</v>
      </c>
      <c r="BV60" s="40">
        <v>560</v>
      </c>
      <c r="BW60" s="40">
        <v>586</v>
      </c>
      <c r="BX60" s="40">
        <v>582</v>
      </c>
      <c r="BY60" s="40">
        <v>635</v>
      </c>
      <c r="BZ60" s="40">
        <v>604</v>
      </c>
      <c r="CA60" s="40">
        <v>573</v>
      </c>
      <c r="CB60" s="40">
        <v>647</v>
      </c>
      <c r="CC60" s="40">
        <v>584</v>
      </c>
      <c r="CD60" s="40">
        <v>631</v>
      </c>
      <c r="CE60" s="40">
        <v>631</v>
      </c>
      <c r="CF60" s="40">
        <v>584</v>
      </c>
      <c r="CG60" s="40">
        <v>577</v>
      </c>
      <c r="CH60" s="40">
        <v>594</v>
      </c>
      <c r="CI60" s="40">
        <v>581</v>
      </c>
      <c r="CJ60" s="40">
        <v>606</v>
      </c>
      <c r="CK60" s="40">
        <v>606</v>
      </c>
      <c r="CL60" s="40">
        <v>621</v>
      </c>
      <c r="CM60" s="40">
        <v>612</v>
      </c>
      <c r="CN60" s="40">
        <v>565</v>
      </c>
      <c r="CO60" s="40">
        <v>610</v>
      </c>
      <c r="CP60" s="40">
        <v>600</v>
      </c>
      <c r="CQ60" s="40">
        <v>582</v>
      </c>
      <c r="CR60" s="40">
        <v>583</v>
      </c>
      <c r="CS60" s="40">
        <v>556</v>
      </c>
      <c r="CT60" s="40">
        <v>590</v>
      </c>
      <c r="CU60" s="40">
        <v>645</v>
      </c>
      <c r="CV60" s="40">
        <v>627</v>
      </c>
      <c r="CW60" s="40">
        <v>627</v>
      </c>
      <c r="CX60" s="40">
        <v>573</v>
      </c>
      <c r="CY60" s="40">
        <v>589</v>
      </c>
      <c r="CZ60" s="40">
        <v>583</v>
      </c>
      <c r="DA60" s="40">
        <v>574</v>
      </c>
      <c r="DB60" s="40">
        <v>634</v>
      </c>
      <c r="DC60" s="40">
        <v>566</v>
      </c>
      <c r="DD60" s="40">
        <v>642</v>
      </c>
      <c r="DE60" s="40">
        <v>588</v>
      </c>
      <c r="DF60" s="40">
        <v>575</v>
      </c>
      <c r="DG60" s="40">
        <v>629</v>
      </c>
      <c r="DH60" s="40">
        <v>565</v>
      </c>
      <c r="DI60" s="40">
        <v>581</v>
      </c>
      <c r="DJ60" s="40">
        <v>645</v>
      </c>
      <c r="DK60" s="40">
        <v>618</v>
      </c>
      <c r="DL60" s="40">
        <v>632</v>
      </c>
      <c r="DM60" s="40">
        <v>600</v>
      </c>
      <c r="DN60" s="40">
        <v>579</v>
      </c>
      <c r="DO60" s="40">
        <v>648</v>
      </c>
      <c r="DP60" s="40">
        <v>620</v>
      </c>
      <c r="DQ60" s="40">
        <v>589</v>
      </c>
      <c r="DR60" s="40">
        <v>637</v>
      </c>
      <c r="DS60" s="40">
        <v>603</v>
      </c>
      <c r="DT60" s="40">
        <v>572</v>
      </c>
      <c r="DU60" s="40">
        <v>649</v>
      </c>
      <c r="DV60" s="40">
        <v>600</v>
      </c>
      <c r="DW60" s="40">
        <v>568</v>
      </c>
      <c r="DX60" s="40">
        <v>624</v>
      </c>
      <c r="DY60" s="40">
        <v>576</v>
      </c>
      <c r="DZ60" s="40">
        <v>626</v>
      </c>
      <c r="EA60" s="40">
        <v>567</v>
      </c>
      <c r="EB60" s="40">
        <v>550</v>
      </c>
      <c r="EC60" s="40">
        <v>629</v>
      </c>
      <c r="ED60" s="40">
        <v>624</v>
      </c>
      <c r="EE60" s="40">
        <v>585</v>
      </c>
      <c r="EF60" s="40">
        <v>646</v>
      </c>
      <c r="EG60" s="40">
        <v>623</v>
      </c>
      <c r="EH60" s="40">
        <v>635</v>
      </c>
      <c r="EI60" s="40">
        <v>572</v>
      </c>
      <c r="EJ60" s="40">
        <v>643</v>
      </c>
      <c r="EK60" s="40">
        <v>634</v>
      </c>
      <c r="EL60" s="40">
        <v>592</v>
      </c>
      <c r="EM60" s="40">
        <v>567</v>
      </c>
      <c r="EN60" s="40">
        <v>649</v>
      </c>
      <c r="EO60" s="40">
        <v>595</v>
      </c>
      <c r="EP60" s="40">
        <v>590</v>
      </c>
      <c r="EQ60" s="40">
        <v>645</v>
      </c>
      <c r="ER60" s="40">
        <v>617</v>
      </c>
      <c r="ES60" s="40">
        <v>554</v>
      </c>
      <c r="ET60" s="40">
        <v>556</v>
      </c>
      <c r="EU60" s="40">
        <v>572</v>
      </c>
      <c r="EV60" s="40">
        <v>606</v>
      </c>
      <c r="EW60" s="40">
        <v>564</v>
      </c>
      <c r="EX60" s="40">
        <v>613</v>
      </c>
      <c r="EY60" s="40">
        <v>594</v>
      </c>
      <c r="EZ60" s="40">
        <v>588</v>
      </c>
      <c r="FA60" s="40">
        <v>593</v>
      </c>
      <c r="FB60" s="40">
        <v>605</v>
      </c>
      <c r="FC60" s="40">
        <v>563</v>
      </c>
      <c r="FD60" s="40">
        <v>611</v>
      </c>
      <c r="FE60" s="40">
        <v>570</v>
      </c>
      <c r="FF60" s="40">
        <v>620</v>
      </c>
      <c r="FG60" s="40">
        <v>639</v>
      </c>
      <c r="FH60" s="40">
        <v>574</v>
      </c>
      <c r="FI60" s="40">
        <v>611</v>
      </c>
      <c r="FJ60" s="40">
        <v>569</v>
      </c>
      <c r="FK60" s="40">
        <v>560</v>
      </c>
      <c r="FL60" s="40">
        <v>581</v>
      </c>
      <c r="FM60" s="40">
        <v>643</v>
      </c>
      <c r="FN60" s="40">
        <v>550</v>
      </c>
      <c r="FO60" s="40">
        <v>628</v>
      </c>
      <c r="FP60" s="40">
        <v>619</v>
      </c>
      <c r="FQ60" s="40">
        <v>617</v>
      </c>
      <c r="FR60" s="40">
        <v>602</v>
      </c>
      <c r="FS60" s="40">
        <v>626</v>
      </c>
      <c r="FT60" s="40">
        <v>638</v>
      </c>
      <c r="FU60" s="40">
        <v>560</v>
      </c>
      <c r="FV60" s="40">
        <v>579</v>
      </c>
      <c r="FW60" s="40">
        <v>577</v>
      </c>
      <c r="FX60" s="40">
        <v>551</v>
      </c>
      <c r="FY60" s="40">
        <v>559</v>
      </c>
      <c r="FZ60" s="40">
        <v>578</v>
      </c>
      <c r="GA60" s="40">
        <v>596</v>
      </c>
      <c r="GB60" s="40">
        <v>564</v>
      </c>
      <c r="GC60" s="40">
        <v>593</v>
      </c>
      <c r="GD60" s="40">
        <v>554</v>
      </c>
      <c r="GE60" s="40">
        <v>636</v>
      </c>
      <c r="GF60" s="40">
        <v>562</v>
      </c>
      <c r="GG60" s="40">
        <v>626</v>
      </c>
      <c r="GH60" s="40">
        <v>583</v>
      </c>
      <c r="GI60" s="40">
        <v>599</v>
      </c>
      <c r="GJ60" s="40">
        <v>615</v>
      </c>
      <c r="GK60" s="40">
        <v>650</v>
      </c>
      <c r="GL60" s="40">
        <v>594</v>
      </c>
      <c r="GM60" s="40">
        <v>583</v>
      </c>
      <c r="GN60" s="40">
        <v>603</v>
      </c>
      <c r="GO60" s="40">
        <v>639</v>
      </c>
      <c r="GP60" s="40">
        <v>575</v>
      </c>
      <c r="GQ60" s="40">
        <v>634</v>
      </c>
      <c r="GR60" s="40">
        <v>626</v>
      </c>
      <c r="GS60" s="40">
        <v>648</v>
      </c>
      <c r="GT60" s="40">
        <v>618</v>
      </c>
      <c r="GU60" s="40">
        <v>584</v>
      </c>
      <c r="GV60" s="40">
        <v>629</v>
      </c>
      <c r="GW60" s="40">
        <v>579</v>
      </c>
      <c r="GX60" s="40">
        <v>568</v>
      </c>
      <c r="GY60" s="40">
        <v>649</v>
      </c>
      <c r="GZ60" s="40">
        <v>571</v>
      </c>
      <c r="HA60" s="40">
        <v>550</v>
      </c>
      <c r="HB60" s="40">
        <v>565</v>
      </c>
      <c r="HC60" s="40">
        <v>585</v>
      </c>
      <c r="HD60" s="40">
        <v>622</v>
      </c>
      <c r="HE60" s="40">
        <v>637</v>
      </c>
      <c r="HF60" s="40">
        <v>611</v>
      </c>
      <c r="HG60" s="40">
        <v>567</v>
      </c>
      <c r="HH60" s="40">
        <v>565</v>
      </c>
      <c r="HI60" s="40">
        <v>609</v>
      </c>
      <c r="HJ60" s="40">
        <v>564</v>
      </c>
      <c r="HK60" s="40">
        <v>649</v>
      </c>
      <c r="HL60" s="40">
        <v>630</v>
      </c>
      <c r="HM60" s="40">
        <v>639</v>
      </c>
      <c r="HN60" s="40">
        <v>596</v>
      </c>
      <c r="HO60" s="40">
        <v>598</v>
      </c>
      <c r="HP60" s="40">
        <v>628</v>
      </c>
      <c r="HQ60" s="40">
        <v>650</v>
      </c>
      <c r="HR60" s="40">
        <v>593</v>
      </c>
      <c r="HS60" s="40">
        <v>629</v>
      </c>
      <c r="HT60" s="40">
        <v>554</v>
      </c>
      <c r="HU60" s="40">
        <v>591</v>
      </c>
      <c r="HV60" s="40">
        <v>604</v>
      </c>
      <c r="HW60" s="40">
        <v>623</v>
      </c>
      <c r="HX60" s="40">
        <v>575</v>
      </c>
      <c r="HY60" s="40">
        <v>617</v>
      </c>
      <c r="HZ60" s="40">
        <v>619</v>
      </c>
      <c r="IA60" s="40">
        <v>603</v>
      </c>
      <c r="IB60" s="40">
        <v>642</v>
      </c>
    </row>
    <row r="61" spans="1:236" s="17" customFormat="1" ht="15.75" x14ac:dyDescent="0.25">
      <c r="A61" s="1"/>
      <c r="B61" s="2324">
        <f t="shared" si="9"/>
        <v>59</v>
      </c>
      <c r="C61"/>
      <c r="D61" s="8" t="s">
        <v>421</v>
      </c>
      <c r="E61" s="18" t="s">
        <v>14</v>
      </c>
      <c r="F61" s="16">
        <f t="shared" ref="F61:BQ61" si="528">IF(WEEKDAY(F$3)=2,F60,E61+F60)</f>
        <v>558</v>
      </c>
      <c r="G61" s="16">
        <f t="shared" si="528"/>
        <v>1157</v>
      </c>
      <c r="H61" s="16">
        <f t="shared" si="528"/>
        <v>1791</v>
      </c>
      <c r="I61" s="16">
        <f t="shared" si="528"/>
        <v>2345</v>
      </c>
      <c r="J61" s="16">
        <f t="shared" si="528"/>
        <v>2904</v>
      </c>
      <c r="K61" s="16">
        <f t="shared" si="528"/>
        <v>3497</v>
      </c>
      <c r="L61" s="16">
        <f t="shared" si="528"/>
        <v>4076</v>
      </c>
      <c r="M61" s="16">
        <f t="shared" si="528"/>
        <v>622</v>
      </c>
      <c r="N61" s="16">
        <f t="shared" si="528"/>
        <v>1248</v>
      </c>
      <c r="O61" s="16">
        <f t="shared" si="528"/>
        <v>1818</v>
      </c>
      <c r="P61" s="16">
        <f t="shared" si="528"/>
        <v>2372</v>
      </c>
      <c r="Q61" s="16">
        <f t="shared" si="528"/>
        <v>2967</v>
      </c>
      <c r="R61" s="16">
        <f t="shared" si="528"/>
        <v>3555</v>
      </c>
      <c r="S61" s="16">
        <f t="shared" si="528"/>
        <v>4167</v>
      </c>
      <c r="T61" s="16">
        <f t="shared" si="528"/>
        <v>607</v>
      </c>
      <c r="U61" s="16">
        <f t="shared" si="528"/>
        <v>1192</v>
      </c>
      <c r="V61" s="16">
        <f t="shared" si="528"/>
        <v>1786</v>
      </c>
      <c r="W61" s="16">
        <f t="shared" si="528"/>
        <v>2417</v>
      </c>
      <c r="X61" s="16">
        <f t="shared" si="528"/>
        <v>3025</v>
      </c>
      <c r="Y61" s="16">
        <f t="shared" si="528"/>
        <v>3576</v>
      </c>
      <c r="Z61" s="16">
        <f t="shared" si="528"/>
        <v>4160</v>
      </c>
      <c r="AA61" s="16">
        <f t="shared" si="528"/>
        <v>582</v>
      </c>
      <c r="AB61" s="16">
        <f t="shared" si="528"/>
        <v>1173</v>
      </c>
      <c r="AC61" s="16">
        <f t="shared" si="528"/>
        <v>1777</v>
      </c>
      <c r="AD61" s="16">
        <f t="shared" si="528"/>
        <v>2401</v>
      </c>
      <c r="AE61" s="16">
        <f t="shared" si="528"/>
        <v>2988</v>
      </c>
      <c r="AF61" s="16">
        <f t="shared" si="528"/>
        <v>3596</v>
      </c>
      <c r="AG61" s="16">
        <f t="shared" si="528"/>
        <v>4210</v>
      </c>
      <c r="AH61" s="16">
        <f t="shared" si="528"/>
        <v>650</v>
      </c>
      <c r="AI61" s="16">
        <f t="shared" si="528"/>
        <v>1201</v>
      </c>
      <c r="AJ61" s="16">
        <f t="shared" si="528"/>
        <v>1772</v>
      </c>
      <c r="AK61" s="16">
        <f t="shared" si="528"/>
        <v>2391</v>
      </c>
      <c r="AL61" s="16">
        <f t="shared" si="528"/>
        <v>3016</v>
      </c>
      <c r="AM61" s="16">
        <f t="shared" si="528"/>
        <v>3576</v>
      </c>
      <c r="AN61" s="16">
        <f t="shared" si="528"/>
        <v>4193</v>
      </c>
      <c r="AO61" s="16">
        <f t="shared" si="528"/>
        <v>640</v>
      </c>
      <c r="AP61" s="16">
        <f t="shared" si="528"/>
        <v>1269</v>
      </c>
      <c r="AQ61" s="16">
        <f t="shared" si="528"/>
        <v>1866</v>
      </c>
      <c r="AR61" s="16">
        <f t="shared" si="528"/>
        <v>2509</v>
      </c>
      <c r="AS61" s="16">
        <f t="shared" si="528"/>
        <v>3146</v>
      </c>
      <c r="AT61" s="16">
        <f t="shared" si="528"/>
        <v>3731</v>
      </c>
      <c r="AU61" s="16">
        <f t="shared" si="528"/>
        <v>4334</v>
      </c>
      <c r="AV61" s="16">
        <f t="shared" si="528"/>
        <v>578</v>
      </c>
      <c r="AW61" s="16">
        <f t="shared" si="528"/>
        <v>1152</v>
      </c>
      <c r="AX61" s="16">
        <f t="shared" si="528"/>
        <v>1795</v>
      </c>
      <c r="AY61" s="16">
        <f t="shared" si="528"/>
        <v>2353</v>
      </c>
      <c r="AZ61" s="16">
        <f t="shared" si="528"/>
        <v>2943</v>
      </c>
      <c r="BA61" s="16">
        <f t="shared" si="528"/>
        <v>3578</v>
      </c>
      <c r="BB61" s="16">
        <f t="shared" si="528"/>
        <v>4164</v>
      </c>
      <c r="BC61" s="16">
        <f t="shared" si="528"/>
        <v>571</v>
      </c>
      <c r="BD61" s="16">
        <f t="shared" si="528"/>
        <v>1140</v>
      </c>
      <c r="BE61" s="16">
        <f t="shared" si="528"/>
        <v>1743</v>
      </c>
      <c r="BF61" s="16">
        <f t="shared" si="528"/>
        <v>2386</v>
      </c>
      <c r="BG61" s="16">
        <f t="shared" si="528"/>
        <v>2945</v>
      </c>
      <c r="BH61" s="16">
        <f t="shared" si="528"/>
        <v>3571</v>
      </c>
      <c r="BI61" s="16">
        <f t="shared" si="528"/>
        <v>4199</v>
      </c>
      <c r="BJ61" s="16">
        <f t="shared" si="528"/>
        <v>632</v>
      </c>
      <c r="BK61" s="16">
        <f t="shared" si="528"/>
        <v>1215</v>
      </c>
      <c r="BL61" s="16">
        <f t="shared" si="528"/>
        <v>1840</v>
      </c>
      <c r="BM61" s="16">
        <f t="shared" si="528"/>
        <v>2419</v>
      </c>
      <c r="BN61" s="16">
        <f t="shared" si="528"/>
        <v>3030</v>
      </c>
      <c r="BO61" s="16">
        <f t="shared" si="528"/>
        <v>3672</v>
      </c>
      <c r="BP61" s="16">
        <f t="shared" si="528"/>
        <v>4278</v>
      </c>
      <c r="BQ61" s="16">
        <f t="shared" si="528"/>
        <v>626</v>
      </c>
      <c r="BR61" s="16">
        <f t="shared" ref="BR61:EC61" si="529">IF(WEEKDAY(BR$3)=2,BR60,BQ61+BR60)</f>
        <v>1235</v>
      </c>
      <c r="BS61" s="16">
        <f t="shared" si="529"/>
        <v>1834</v>
      </c>
      <c r="BT61" s="16">
        <f t="shared" si="529"/>
        <v>2420</v>
      </c>
      <c r="BU61" s="16">
        <f t="shared" si="529"/>
        <v>3000</v>
      </c>
      <c r="BV61" s="16">
        <f t="shared" si="529"/>
        <v>3560</v>
      </c>
      <c r="BW61" s="16">
        <f t="shared" si="529"/>
        <v>4146</v>
      </c>
      <c r="BX61" s="16">
        <f t="shared" si="529"/>
        <v>582</v>
      </c>
      <c r="BY61" s="16">
        <f t="shared" si="529"/>
        <v>1217</v>
      </c>
      <c r="BZ61" s="16">
        <f t="shared" si="529"/>
        <v>1821</v>
      </c>
      <c r="CA61" s="16">
        <f t="shared" si="529"/>
        <v>2394</v>
      </c>
      <c r="CB61" s="16">
        <f t="shared" si="529"/>
        <v>3041</v>
      </c>
      <c r="CC61" s="16">
        <f t="shared" si="529"/>
        <v>3625</v>
      </c>
      <c r="CD61" s="16">
        <f t="shared" si="529"/>
        <v>4256</v>
      </c>
      <c r="CE61" s="16">
        <f t="shared" si="529"/>
        <v>631</v>
      </c>
      <c r="CF61" s="16">
        <f t="shared" si="529"/>
        <v>1215</v>
      </c>
      <c r="CG61" s="16">
        <f t="shared" si="529"/>
        <v>1792</v>
      </c>
      <c r="CH61" s="16">
        <f t="shared" si="529"/>
        <v>2386</v>
      </c>
      <c r="CI61" s="16">
        <f t="shared" si="529"/>
        <v>2967</v>
      </c>
      <c r="CJ61" s="16">
        <f t="shared" si="529"/>
        <v>3573</v>
      </c>
      <c r="CK61" s="16">
        <f t="shared" si="529"/>
        <v>4179</v>
      </c>
      <c r="CL61" s="16">
        <f t="shared" si="529"/>
        <v>621</v>
      </c>
      <c r="CM61" s="16">
        <f t="shared" si="529"/>
        <v>1233</v>
      </c>
      <c r="CN61" s="16">
        <f t="shared" si="529"/>
        <v>1798</v>
      </c>
      <c r="CO61" s="16">
        <f t="shared" si="529"/>
        <v>2408</v>
      </c>
      <c r="CP61" s="16">
        <f t="shared" si="529"/>
        <v>3008</v>
      </c>
      <c r="CQ61" s="16">
        <f t="shared" si="529"/>
        <v>3590</v>
      </c>
      <c r="CR61" s="16">
        <f t="shared" si="529"/>
        <v>4173</v>
      </c>
      <c r="CS61" s="16">
        <f t="shared" si="529"/>
        <v>556</v>
      </c>
      <c r="CT61" s="16">
        <f t="shared" si="529"/>
        <v>1146</v>
      </c>
      <c r="CU61" s="16">
        <f t="shared" si="529"/>
        <v>1791</v>
      </c>
      <c r="CV61" s="16">
        <f t="shared" si="529"/>
        <v>2418</v>
      </c>
      <c r="CW61" s="16">
        <f t="shared" si="529"/>
        <v>3045</v>
      </c>
      <c r="CX61" s="16">
        <f t="shared" si="529"/>
        <v>3618</v>
      </c>
      <c r="CY61" s="16">
        <f t="shared" si="529"/>
        <v>4207</v>
      </c>
      <c r="CZ61" s="16">
        <f t="shared" si="529"/>
        <v>583</v>
      </c>
      <c r="DA61" s="16">
        <f t="shared" si="529"/>
        <v>1157</v>
      </c>
      <c r="DB61" s="16">
        <f t="shared" si="529"/>
        <v>1791</v>
      </c>
      <c r="DC61" s="16">
        <f t="shared" si="529"/>
        <v>2357</v>
      </c>
      <c r="DD61" s="16">
        <f t="shared" si="529"/>
        <v>2999</v>
      </c>
      <c r="DE61" s="16">
        <f t="shared" si="529"/>
        <v>3587</v>
      </c>
      <c r="DF61" s="16">
        <f t="shared" si="529"/>
        <v>4162</v>
      </c>
      <c r="DG61" s="16">
        <f t="shared" si="529"/>
        <v>629</v>
      </c>
      <c r="DH61" s="16">
        <f t="shared" si="529"/>
        <v>1194</v>
      </c>
      <c r="DI61" s="16">
        <f t="shared" si="529"/>
        <v>1775</v>
      </c>
      <c r="DJ61" s="16">
        <f t="shared" si="529"/>
        <v>2420</v>
      </c>
      <c r="DK61" s="16">
        <f t="shared" si="529"/>
        <v>3038</v>
      </c>
      <c r="DL61" s="16">
        <f t="shared" si="529"/>
        <v>3670</v>
      </c>
      <c r="DM61" s="16">
        <f t="shared" si="529"/>
        <v>4270</v>
      </c>
      <c r="DN61" s="16">
        <f t="shared" si="529"/>
        <v>579</v>
      </c>
      <c r="DO61" s="16">
        <f t="shared" si="529"/>
        <v>1227</v>
      </c>
      <c r="DP61" s="16">
        <f t="shared" si="529"/>
        <v>1847</v>
      </c>
      <c r="DQ61" s="16">
        <f t="shared" si="529"/>
        <v>2436</v>
      </c>
      <c r="DR61" s="16">
        <f t="shared" si="529"/>
        <v>3073</v>
      </c>
      <c r="DS61" s="16">
        <f t="shared" si="529"/>
        <v>3676</v>
      </c>
      <c r="DT61" s="16">
        <f t="shared" si="529"/>
        <v>4248</v>
      </c>
      <c r="DU61" s="16">
        <f t="shared" si="529"/>
        <v>649</v>
      </c>
      <c r="DV61" s="16">
        <f t="shared" si="529"/>
        <v>1249</v>
      </c>
      <c r="DW61" s="16">
        <f t="shared" si="529"/>
        <v>1817</v>
      </c>
      <c r="DX61" s="16">
        <f t="shared" si="529"/>
        <v>2441</v>
      </c>
      <c r="DY61" s="16">
        <f t="shared" si="529"/>
        <v>3017</v>
      </c>
      <c r="DZ61" s="16">
        <f t="shared" si="529"/>
        <v>3643</v>
      </c>
      <c r="EA61" s="16">
        <f t="shared" si="529"/>
        <v>4210</v>
      </c>
      <c r="EB61" s="16">
        <f t="shared" si="529"/>
        <v>550</v>
      </c>
      <c r="EC61" s="16">
        <f t="shared" si="529"/>
        <v>1179</v>
      </c>
      <c r="ED61" s="16">
        <f t="shared" ref="ED61:GO61" si="530">IF(WEEKDAY(ED$3)=2,ED60,EC61+ED60)</f>
        <v>1803</v>
      </c>
      <c r="EE61" s="16">
        <f t="shared" si="530"/>
        <v>2388</v>
      </c>
      <c r="EF61" s="16">
        <f t="shared" si="530"/>
        <v>3034</v>
      </c>
      <c r="EG61" s="16">
        <f t="shared" si="530"/>
        <v>3657</v>
      </c>
      <c r="EH61" s="16">
        <f t="shared" si="530"/>
        <v>4292</v>
      </c>
      <c r="EI61" s="16">
        <f t="shared" si="530"/>
        <v>572</v>
      </c>
      <c r="EJ61" s="16">
        <f t="shared" si="530"/>
        <v>1215</v>
      </c>
      <c r="EK61" s="16">
        <f t="shared" si="530"/>
        <v>1849</v>
      </c>
      <c r="EL61" s="16">
        <f t="shared" si="530"/>
        <v>2441</v>
      </c>
      <c r="EM61" s="16">
        <f t="shared" si="530"/>
        <v>3008</v>
      </c>
      <c r="EN61" s="16">
        <f t="shared" si="530"/>
        <v>3657</v>
      </c>
      <c r="EO61" s="16">
        <f t="shared" si="530"/>
        <v>4252</v>
      </c>
      <c r="EP61" s="16">
        <f t="shared" si="530"/>
        <v>590</v>
      </c>
      <c r="EQ61" s="16">
        <f t="shared" si="530"/>
        <v>1235</v>
      </c>
      <c r="ER61" s="16">
        <f t="shared" si="530"/>
        <v>1852</v>
      </c>
      <c r="ES61" s="16">
        <f t="shared" si="530"/>
        <v>2406</v>
      </c>
      <c r="ET61" s="16">
        <f t="shared" si="530"/>
        <v>2962</v>
      </c>
      <c r="EU61" s="16">
        <f t="shared" si="530"/>
        <v>3534</v>
      </c>
      <c r="EV61" s="16">
        <f t="shared" si="530"/>
        <v>4140</v>
      </c>
      <c r="EW61" s="16">
        <f t="shared" si="530"/>
        <v>564</v>
      </c>
      <c r="EX61" s="16">
        <f t="shared" si="530"/>
        <v>1177</v>
      </c>
      <c r="EY61" s="16">
        <f t="shared" si="530"/>
        <v>1771</v>
      </c>
      <c r="EZ61" s="16">
        <f t="shared" si="530"/>
        <v>2359</v>
      </c>
      <c r="FA61" s="16">
        <f t="shared" si="530"/>
        <v>2952</v>
      </c>
      <c r="FB61" s="16">
        <f t="shared" si="530"/>
        <v>3557</v>
      </c>
      <c r="FC61" s="16">
        <f t="shared" si="530"/>
        <v>4120</v>
      </c>
      <c r="FD61" s="16">
        <f t="shared" si="530"/>
        <v>611</v>
      </c>
      <c r="FE61" s="16">
        <f t="shared" si="530"/>
        <v>1181</v>
      </c>
      <c r="FF61" s="16">
        <f t="shared" si="530"/>
        <v>1801</v>
      </c>
      <c r="FG61" s="16">
        <f t="shared" si="530"/>
        <v>2440</v>
      </c>
      <c r="FH61" s="16">
        <f t="shared" si="530"/>
        <v>3014</v>
      </c>
      <c r="FI61" s="16">
        <f t="shared" si="530"/>
        <v>3625</v>
      </c>
      <c r="FJ61" s="16">
        <f t="shared" si="530"/>
        <v>4194</v>
      </c>
      <c r="FK61" s="16">
        <f t="shared" si="530"/>
        <v>560</v>
      </c>
      <c r="FL61" s="16">
        <f t="shared" si="530"/>
        <v>1141</v>
      </c>
      <c r="FM61" s="16">
        <f t="shared" si="530"/>
        <v>1784</v>
      </c>
      <c r="FN61" s="16">
        <f t="shared" si="530"/>
        <v>2334</v>
      </c>
      <c r="FO61" s="16">
        <f t="shared" si="530"/>
        <v>2962</v>
      </c>
      <c r="FP61" s="16">
        <f t="shared" si="530"/>
        <v>3581</v>
      </c>
      <c r="FQ61" s="16">
        <f t="shared" si="530"/>
        <v>4198</v>
      </c>
      <c r="FR61" s="16">
        <f t="shared" si="530"/>
        <v>602</v>
      </c>
      <c r="FS61" s="16">
        <f t="shared" si="530"/>
        <v>1228</v>
      </c>
      <c r="FT61" s="16">
        <f t="shared" si="530"/>
        <v>1866</v>
      </c>
      <c r="FU61" s="16">
        <f t="shared" si="530"/>
        <v>2426</v>
      </c>
      <c r="FV61" s="16">
        <f t="shared" si="530"/>
        <v>3005</v>
      </c>
      <c r="FW61" s="16">
        <f t="shared" si="530"/>
        <v>3582</v>
      </c>
      <c r="FX61" s="16">
        <f t="shared" si="530"/>
        <v>4133</v>
      </c>
      <c r="FY61" s="16">
        <f t="shared" si="530"/>
        <v>559</v>
      </c>
      <c r="FZ61" s="16">
        <f t="shared" si="530"/>
        <v>1137</v>
      </c>
      <c r="GA61" s="16">
        <f t="shared" si="530"/>
        <v>1733</v>
      </c>
      <c r="GB61" s="16">
        <f t="shared" si="530"/>
        <v>2297</v>
      </c>
      <c r="GC61" s="16">
        <f t="shared" si="530"/>
        <v>2890</v>
      </c>
      <c r="GD61" s="16">
        <f t="shared" si="530"/>
        <v>3444</v>
      </c>
      <c r="GE61" s="16">
        <f t="shared" si="530"/>
        <v>4080</v>
      </c>
      <c r="GF61" s="16">
        <f t="shared" si="530"/>
        <v>562</v>
      </c>
      <c r="GG61" s="16">
        <f t="shared" si="530"/>
        <v>1188</v>
      </c>
      <c r="GH61" s="16">
        <f t="shared" si="530"/>
        <v>1771</v>
      </c>
      <c r="GI61" s="16">
        <f t="shared" si="530"/>
        <v>2370</v>
      </c>
      <c r="GJ61" s="16">
        <f t="shared" si="530"/>
        <v>2985</v>
      </c>
      <c r="GK61" s="16">
        <f t="shared" si="530"/>
        <v>3635</v>
      </c>
      <c r="GL61" s="16">
        <f t="shared" si="530"/>
        <v>4229</v>
      </c>
      <c r="GM61" s="16">
        <f t="shared" si="530"/>
        <v>583</v>
      </c>
      <c r="GN61" s="16">
        <f t="shared" si="530"/>
        <v>1186</v>
      </c>
      <c r="GO61" s="16">
        <f t="shared" si="530"/>
        <v>1825</v>
      </c>
      <c r="GP61" s="16">
        <f t="shared" ref="GP61:GZ61" si="531">IF(WEEKDAY(GP$3)=2,GP60,GO61+GP60)</f>
        <v>2400</v>
      </c>
      <c r="GQ61" s="16">
        <f t="shared" si="531"/>
        <v>3034</v>
      </c>
      <c r="GR61" s="16">
        <f t="shared" si="531"/>
        <v>3660</v>
      </c>
      <c r="GS61" s="16">
        <f t="shared" si="531"/>
        <v>4308</v>
      </c>
      <c r="GT61" s="16">
        <f t="shared" si="531"/>
        <v>618</v>
      </c>
      <c r="GU61" s="16">
        <f t="shared" si="531"/>
        <v>1202</v>
      </c>
      <c r="GV61" s="16">
        <f t="shared" si="531"/>
        <v>1831</v>
      </c>
      <c r="GW61" s="16">
        <f t="shared" si="531"/>
        <v>2410</v>
      </c>
      <c r="GX61" s="16">
        <f t="shared" si="531"/>
        <v>2978</v>
      </c>
      <c r="GY61" s="16">
        <f t="shared" si="531"/>
        <v>3627</v>
      </c>
      <c r="GZ61" s="16">
        <f t="shared" si="531"/>
        <v>4198</v>
      </c>
      <c r="HA61" s="16">
        <f t="shared" ref="HA61" si="532">IF(WEEKDAY(HA$3)=2,HA60,GZ61+HA60)</f>
        <v>550</v>
      </c>
      <c r="HB61" s="16">
        <f t="shared" ref="HB61" si="533">IF(WEEKDAY(HB$3)=2,HB60,HA61+HB60)</f>
        <v>1115</v>
      </c>
      <c r="HC61" s="16">
        <f t="shared" ref="HC61" si="534">IF(WEEKDAY(HC$3)=2,HC60,HB61+HC60)</f>
        <v>1700</v>
      </c>
      <c r="HD61" s="16">
        <f t="shared" ref="HD61" si="535">IF(WEEKDAY(HD$3)=2,HD60,HC61+HD60)</f>
        <v>2322</v>
      </c>
      <c r="HE61" s="16">
        <f t="shared" ref="HE61" si="536">IF(WEEKDAY(HE$3)=2,HE60,HD61+HE60)</f>
        <v>2959</v>
      </c>
      <c r="HF61" s="16">
        <f t="shared" ref="HF61" si="537">IF(WEEKDAY(HF$3)=2,HF60,HE61+HF60)</f>
        <v>3570</v>
      </c>
      <c r="HG61" s="16">
        <f t="shared" ref="HG61" si="538">IF(WEEKDAY(HG$3)=2,HG60,HF61+HG60)</f>
        <v>4137</v>
      </c>
      <c r="HH61" s="16">
        <f t="shared" ref="HH61" si="539">IF(WEEKDAY(HH$3)=2,HH60,HG61+HH60)</f>
        <v>565</v>
      </c>
      <c r="HI61" s="16">
        <f t="shared" ref="HI61" si="540">IF(WEEKDAY(HI$3)=2,HI60,HH61+HI60)</f>
        <v>1174</v>
      </c>
      <c r="HJ61" s="16">
        <f t="shared" ref="HJ61" si="541">IF(WEEKDAY(HJ$3)=2,HJ60,HI61+HJ60)</f>
        <v>1738</v>
      </c>
      <c r="HK61" s="16">
        <f t="shared" ref="HK61" si="542">IF(WEEKDAY(HK$3)=2,HK60,HJ61+HK60)</f>
        <v>2387</v>
      </c>
      <c r="HL61" s="16">
        <f t="shared" ref="HL61" si="543">IF(WEEKDAY(HL$3)=2,HL60,HK61+HL60)</f>
        <v>3017</v>
      </c>
      <c r="HM61" s="16">
        <f t="shared" ref="HM61" si="544">IF(WEEKDAY(HM$3)=2,HM60,HL61+HM60)</f>
        <v>3656</v>
      </c>
      <c r="HN61" s="16">
        <f t="shared" ref="HN61" si="545">IF(WEEKDAY(HN$3)=2,HN60,HM61+HN60)</f>
        <v>4252</v>
      </c>
      <c r="HO61" s="16">
        <f t="shared" ref="HO61" si="546">IF(WEEKDAY(HO$3)=2,HO60,HN61+HO60)</f>
        <v>598</v>
      </c>
      <c r="HP61" s="16">
        <f t="shared" ref="HP61" si="547">IF(WEEKDAY(HP$3)=2,HP60,HO61+HP60)</f>
        <v>1226</v>
      </c>
      <c r="HQ61" s="16">
        <f t="shared" ref="HQ61" si="548">IF(WEEKDAY(HQ$3)=2,HQ60,HP61+HQ60)</f>
        <v>1876</v>
      </c>
      <c r="HR61" s="16">
        <f t="shared" ref="HR61" si="549">IF(WEEKDAY(HR$3)=2,HR60,HQ61+HR60)</f>
        <v>2469</v>
      </c>
      <c r="HS61" s="16">
        <f t="shared" ref="HS61" si="550">IF(WEEKDAY(HS$3)=2,HS60,HR61+HS60)</f>
        <v>3098</v>
      </c>
      <c r="HT61" s="16">
        <f t="shared" ref="HT61" si="551">IF(WEEKDAY(HT$3)=2,HT60,HS61+HT60)</f>
        <v>3652</v>
      </c>
      <c r="HU61" s="16">
        <f t="shared" ref="HU61" si="552">IF(WEEKDAY(HU$3)=2,HU60,HT61+HU60)</f>
        <v>4243</v>
      </c>
      <c r="HV61" s="16">
        <f t="shared" ref="HV61" si="553">IF(WEEKDAY(HV$3)=2,HV60,HU61+HV60)</f>
        <v>604</v>
      </c>
      <c r="HW61" s="16">
        <f t="shared" ref="HW61" si="554">IF(WEEKDAY(HW$3)=2,HW60,HV61+HW60)</f>
        <v>1227</v>
      </c>
      <c r="HX61" s="16">
        <f t="shared" ref="HX61" si="555">IF(WEEKDAY(HX$3)=2,HX60,HW61+HX60)</f>
        <v>1802</v>
      </c>
      <c r="HY61" s="16">
        <f t="shared" ref="HY61" si="556">IF(WEEKDAY(HY$3)=2,HY60,HX61+HY60)</f>
        <v>2419</v>
      </c>
      <c r="HZ61" s="16">
        <f t="shared" ref="HZ61" si="557">IF(WEEKDAY(HZ$3)=2,HZ60,HY61+HZ60)</f>
        <v>3038</v>
      </c>
      <c r="IA61" s="16">
        <f t="shared" ref="IA61" si="558">IF(WEEKDAY(IA$3)=2,IA60,HZ61+IA60)</f>
        <v>3641</v>
      </c>
      <c r="IB61" s="16">
        <f t="shared" ref="IB61" si="559">IF(WEEKDAY(IB$3)=2,IB60,IA61+IB60)</f>
        <v>4283</v>
      </c>
    </row>
    <row r="62" spans="1:236" s="17" customFormat="1" ht="15.75" x14ac:dyDescent="0.25">
      <c r="A62" s="1"/>
      <c r="B62" s="2324">
        <f t="shared" si="9"/>
        <v>60</v>
      </c>
      <c r="C62"/>
      <c r="D62" s="8" t="s">
        <v>422</v>
      </c>
      <c r="E62" s="18" t="s">
        <v>14</v>
      </c>
      <c r="F62" s="16">
        <f>+F61</f>
        <v>558</v>
      </c>
      <c r="G62" s="16">
        <f>IF(DAY(G$3)=1,G60,F62+G60)</f>
        <v>1157</v>
      </c>
      <c r="H62" s="16">
        <f>IF(DAY(H$3)=1,H60,G62+H60)</f>
        <v>1791</v>
      </c>
      <c r="I62" s="16">
        <f t="shared" ref="I62:BT62" si="560">IF(DAY(I$3)=1,I60,H62+I60)</f>
        <v>2345</v>
      </c>
      <c r="J62" s="16">
        <f t="shared" si="560"/>
        <v>2904</v>
      </c>
      <c r="K62" s="16">
        <f t="shared" si="560"/>
        <v>3497</v>
      </c>
      <c r="L62" s="16">
        <f t="shared" si="560"/>
        <v>4076</v>
      </c>
      <c r="M62" s="16">
        <f t="shared" si="560"/>
        <v>4698</v>
      </c>
      <c r="N62" s="16">
        <f t="shared" si="560"/>
        <v>5324</v>
      </c>
      <c r="O62" s="16">
        <f t="shared" si="560"/>
        <v>5894</v>
      </c>
      <c r="P62" s="16">
        <f t="shared" si="560"/>
        <v>6448</v>
      </c>
      <c r="Q62" s="16">
        <f t="shared" si="560"/>
        <v>7043</v>
      </c>
      <c r="R62" s="16">
        <f t="shared" si="560"/>
        <v>7631</v>
      </c>
      <c r="S62" s="16">
        <f t="shared" si="560"/>
        <v>8243</v>
      </c>
      <c r="T62" s="16">
        <f t="shared" si="560"/>
        <v>8850</v>
      </c>
      <c r="U62" s="16">
        <f t="shared" si="560"/>
        <v>9435</v>
      </c>
      <c r="V62" s="16">
        <f t="shared" si="560"/>
        <v>10029</v>
      </c>
      <c r="W62" s="16">
        <f t="shared" si="560"/>
        <v>10660</v>
      </c>
      <c r="X62" s="16">
        <f t="shared" si="560"/>
        <v>11268</v>
      </c>
      <c r="Y62" s="16">
        <f t="shared" si="560"/>
        <v>11819</v>
      </c>
      <c r="Z62" s="16">
        <f t="shared" si="560"/>
        <v>584</v>
      </c>
      <c r="AA62" s="16">
        <f t="shared" si="560"/>
        <v>1166</v>
      </c>
      <c r="AB62" s="16">
        <f t="shared" si="560"/>
        <v>1757</v>
      </c>
      <c r="AC62" s="16">
        <f t="shared" si="560"/>
        <v>2361</v>
      </c>
      <c r="AD62" s="16">
        <f t="shared" si="560"/>
        <v>2985</v>
      </c>
      <c r="AE62" s="16">
        <f t="shared" si="560"/>
        <v>3572</v>
      </c>
      <c r="AF62" s="16">
        <f t="shared" si="560"/>
        <v>4180</v>
      </c>
      <c r="AG62" s="16">
        <f t="shared" si="560"/>
        <v>4794</v>
      </c>
      <c r="AH62" s="16">
        <f t="shared" si="560"/>
        <v>5444</v>
      </c>
      <c r="AI62" s="16">
        <f t="shared" si="560"/>
        <v>5995</v>
      </c>
      <c r="AJ62" s="16">
        <f t="shared" si="560"/>
        <v>6566</v>
      </c>
      <c r="AK62" s="16">
        <f t="shared" si="560"/>
        <v>7185</v>
      </c>
      <c r="AL62" s="16">
        <f t="shared" si="560"/>
        <v>7810</v>
      </c>
      <c r="AM62" s="16">
        <f t="shared" si="560"/>
        <v>8370</v>
      </c>
      <c r="AN62" s="16">
        <f t="shared" si="560"/>
        <v>8987</v>
      </c>
      <c r="AO62" s="16">
        <f t="shared" si="560"/>
        <v>9627</v>
      </c>
      <c r="AP62" s="16">
        <f t="shared" si="560"/>
        <v>10256</v>
      </c>
      <c r="AQ62" s="16">
        <f t="shared" si="560"/>
        <v>10853</v>
      </c>
      <c r="AR62" s="16">
        <f t="shared" si="560"/>
        <v>11496</v>
      </c>
      <c r="AS62" s="16">
        <f t="shared" si="560"/>
        <v>12133</v>
      </c>
      <c r="AT62" s="16">
        <f t="shared" si="560"/>
        <v>12718</v>
      </c>
      <c r="AU62" s="16">
        <f t="shared" si="560"/>
        <v>13321</v>
      </c>
      <c r="AV62" s="16">
        <f t="shared" si="560"/>
        <v>13899</v>
      </c>
      <c r="AW62" s="16">
        <f t="shared" si="560"/>
        <v>14473</v>
      </c>
      <c r="AX62" s="16">
        <f t="shared" si="560"/>
        <v>15116</v>
      </c>
      <c r="AY62" s="16">
        <f t="shared" si="560"/>
        <v>15674</v>
      </c>
      <c r="AZ62" s="16">
        <f t="shared" si="560"/>
        <v>16264</v>
      </c>
      <c r="BA62" s="16">
        <f t="shared" si="560"/>
        <v>16899</v>
      </c>
      <c r="BB62" s="16">
        <f t="shared" si="560"/>
        <v>17485</v>
      </c>
      <c r="BC62" s="16">
        <f t="shared" si="560"/>
        <v>18056</v>
      </c>
      <c r="BD62" s="16">
        <f t="shared" si="560"/>
        <v>18625</v>
      </c>
      <c r="BE62" s="16">
        <f t="shared" si="560"/>
        <v>603</v>
      </c>
      <c r="BF62" s="16">
        <f t="shared" si="560"/>
        <v>1246</v>
      </c>
      <c r="BG62" s="16">
        <f t="shared" si="560"/>
        <v>1805</v>
      </c>
      <c r="BH62" s="16">
        <f t="shared" si="560"/>
        <v>2431</v>
      </c>
      <c r="BI62" s="16">
        <f t="shared" si="560"/>
        <v>3059</v>
      </c>
      <c r="BJ62" s="16">
        <f t="shared" si="560"/>
        <v>3691</v>
      </c>
      <c r="BK62" s="16">
        <f t="shared" si="560"/>
        <v>4274</v>
      </c>
      <c r="BL62" s="16">
        <f t="shared" si="560"/>
        <v>4899</v>
      </c>
      <c r="BM62" s="16">
        <f t="shared" si="560"/>
        <v>5478</v>
      </c>
      <c r="BN62" s="16">
        <f t="shared" si="560"/>
        <v>6089</v>
      </c>
      <c r="BO62" s="16">
        <f t="shared" si="560"/>
        <v>6731</v>
      </c>
      <c r="BP62" s="16">
        <f t="shared" si="560"/>
        <v>7337</v>
      </c>
      <c r="BQ62" s="16">
        <f t="shared" si="560"/>
        <v>7963</v>
      </c>
      <c r="BR62" s="16">
        <f t="shared" si="560"/>
        <v>8572</v>
      </c>
      <c r="BS62" s="16">
        <f t="shared" si="560"/>
        <v>9171</v>
      </c>
      <c r="BT62" s="16">
        <f t="shared" si="560"/>
        <v>9757</v>
      </c>
      <c r="BU62" s="16">
        <f t="shared" ref="BU62:EF62" si="561">IF(DAY(BU$3)=1,BU60,BT62+BU60)</f>
        <v>10337</v>
      </c>
      <c r="BV62" s="16">
        <f t="shared" si="561"/>
        <v>10897</v>
      </c>
      <c r="BW62" s="16">
        <f t="shared" si="561"/>
        <v>11483</v>
      </c>
      <c r="BX62" s="16">
        <f t="shared" si="561"/>
        <v>12065</v>
      </c>
      <c r="BY62" s="16">
        <f t="shared" si="561"/>
        <v>12700</v>
      </c>
      <c r="BZ62" s="16">
        <f t="shared" si="561"/>
        <v>13304</v>
      </c>
      <c r="CA62" s="16">
        <f t="shared" si="561"/>
        <v>13877</v>
      </c>
      <c r="CB62" s="16">
        <f t="shared" si="561"/>
        <v>14524</v>
      </c>
      <c r="CC62" s="16">
        <f t="shared" si="561"/>
        <v>15108</v>
      </c>
      <c r="CD62" s="16">
        <f t="shared" si="561"/>
        <v>15739</v>
      </c>
      <c r="CE62" s="16">
        <f t="shared" si="561"/>
        <v>16370</v>
      </c>
      <c r="CF62" s="16">
        <f t="shared" si="561"/>
        <v>16954</v>
      </c>
      <c r="CG62" s="16">
        <f t="shared" si="561"/>
        <v>17531</v>
      </c>
      <c r="CH62" s="16">
        <f t="shared" si="561"/>
        <v>18125</v>
      </c>
      <c r="CI62" s="16">
        <f t="shared" si="561"/>
        <v>581</v>
      </c>
      <c r="CJ62" s="16">
        <f t="shared" si="561"/>
        <v>1187</v>
      </c>
      <c r="CK62" s="16">
        <f t="shared" si="561"/>
        <v>1793</v>
      </c>
      <c r="CL62" s="16">
        <f t="shared" si="561"/>
        <v>2414</v>
      </c>
      <c r="CM62" s="16">
        <f t="shared" si="561"/>
        <v>3026</v>
      </c>
      <c r="CN62" s="16">
        <f t="shared" si="561"/>
        <v>3591</v>
      </c>
      <c r="CO62" s="16">
        <f t="shared" si="561"/>
        <v>4201</v>
      </c>
      <c r="CP62" s="16">
        <f t="shared" si="561"/>
        <v>4801</v>
      </c>
      <c r="CQ62" s="16">
        <f t="shared" si="561"/>
        <v>5383</v>
      </c>
      <c r="CR62" s="16">
        <f t="shared" si="561"/>
        <v>5966</v>
      </c>
      <c r="CS62" s="16">
        <f t="shared" si="561"/>
        <v>6522</v>
      </c>
      <c r="CT62" s="16">
        <f t="shared" si="561"/>
        <v>7112</v>
      </c>
      <c r="CU62" s="16">
        <f t="shared" si="561"/>
        <v>7757</v>
      </c>
      <c r="CV62" s="16">
        <f t="shared" si="561"/>
        <v>8384</v>
      </c>
      <c r="CW62" s="16">
        <f t="shared" si="561"/>
        <v>9011</v>
      </c>
      <c r="CX62" s="16">
        <f t="shared" si="561"/>
        <v>9584</v>
      </c>
      <c r="CY62" s="16">
        <f t="shared" si="561"/>
        <v>10173</v>
      </c>
      <c r="CZ62" s="16">
        <f t="shared" si="561"/>
        <v>10756</v>
      </c>
      <c r="DA62" s="16">
        <f t="shared" si="561"/>
        <v>11330</v>
      </c>
      <c r="DB62" s="16">
        <f t="shared" si="561"/>
        <v>11964</v>
      </c>
      <c r="DC62" s="16">
        <f t="shared" si="561"/>
        <v>12530</v>
      </c>
      <c r="DD62" s="16">
        <f t="shared" si="561"/>
        <v>13172</v>
      </c>
      <c r="DE62" s="16">
        <f t="shared" si="561"/>
        <v>13760</v>
      </c>
      <c r="DF62" s="16">
        <f t="shared" si="561"/>
        <v>14335</v>
      </c>
      <c r="DG62" s="16">
        <f t="shared" si="561"/>
        <v>14964</v>
      </c>
      <c r="DH62" s="16">
        <f t="shared" si="561"/>
        <v>15529</v>
      </c>
      <c r="DI62" s="16">
        <f t="shared" si="561"/>
        <v>16110</v>
      </c>
      <c r="DJ62" s="16">
        <f t="shared" si="561"/>
        <v>16755</v>
      </c>
      <c r="DK62" s="16">
        <f t="shared" si="561"/>
        <v>17373</v>
      </c>
      <c r="DL62" s="16">
        <f t="shared" si="561"/>
        <v>18005</v>
      </c>
      <c r="DM62" s="16">
        <f t="shared" si="561"/>
        <v>18605</v>
      </c>
      <c r="DN62" s="16">
        <f t="shared" si="561"/>
        <v>579</v>
      </c>
      <c r="DO62" s="16">
        <f t="shared" si="561"/>
        <v>1227</v>
      </c>
      <c r="DP62" s="16">
        <f t="shared" si="561"/>
        <v>1847</v>
      </c>
      <c r="DQ62" s="16">
        <f t="shared" si="561"/>
        <v>2436</v>
      </c>
      <c r="DR62" s="16">
        <f t="shared" si="561"/>
        <v>3073</v>
      </c>
      <c r="DS62" s="16">
        <f t="shared" si="561"/>
        <v>3676</v>
      </c>
      <c r="DT62" s="16">
        <f t="shared" si="561"/>
        <v>4248</v>
      </c>
      <c r="DU62" s="16">
        <f t="shared" si="561"/>
        <v>4897</v>
      </c>
      <c r="DV62" s="16">
        <f t="shared" si="561"/>
        <v>5497</v>
      </c>
      <c r="DW62" s="16">
        <f t="shared" si="561"/>
        <v>6065</v>
      </c>
      <c r="DX62" s="16">
        <f t="shared" si="561"/>
        <v>6689</v>
      </c>
      <c r="DY62" s="16">
        <f t="shared" si="561"/>
        <v>7265</v>
      </c>
      <c r="DZ62" s="16">
        <f t="shared" si="561"/>
        <v>7891</v>
      </c>
      <c r="EA62" s="16">
        <f t="shared" si="561"/>
        <v>8458</v>
      </c>
      <c r="EB62" s="16">
        <f t="shared" si="561"/>
        <v>9008</v>
      </c>
      <c r="EC62" s="16">
        <f t="shared" si="561"/>
        <v>9637</v>
      </c>
      <c r="ED62" s="16">
        <f t="shared" si="561"/>
        <v>10261</v>
      </c>
      <c r="EE62" s="16">
        <f t="shared" si="561"/>
        <v>10846</v>
      </c>
      <c r="EF62" s="16">
        <f t="shared" si="561"/>
        <v>11492</v>
      </c>
      <c r="EG62" s="16">
        <f t="shared" ref="EG62:GR62" si="562">IF(DAY(EG$3)=1,EG60,EF62+EG60)</f>
        <v>12115</v>
      </c>
      <c r="EH62" s="16">
        <f t="shared" si="562"/>
        <v>12750</v>
      </c>
      <c r="EI62" s="16">
        <f t="shared" si="562"/>
        <v>13322</v>
      </c>
      <c r="EJ62" s="16">
        <f t="shared" si="562"/>
        <v>13965</v>
      </c>
      <c r="EK62" s="16">
        <f t="shared" si="562"/>
        <v>14599</v>
      </c>
      <c r="EL62" s="16">
        <f t="shared" si="562"/>
        <v>15191</v>
      </c>
      <c r="EM62" s="16">
        <f t="shared" si="562"/>
        <v>15758</v>
      </c>
      <c r="EN62" s="16">
        <f t="shared" si="562"/>
        <v>16407</v>
      </c>
      <c r="EO62" s="16">
        <f t="shared" si="562"/>
        <v>17002</v>
      </c>
      <c r="EP62" s="16">
        <f t="shared" si="562"/>
        <v>17592</v>
      </c>
      <c r="EQ62" s="16">
        <f t="shared" si="562"/>
        <v>18237</v>
      </c>
      <c r="ER62" s="16">
        <f t="shared" si="562"/>
        <v>18854</v>
      </c>
      <c r="ES62" s="16">
        <f t="shared" si="562"/>
        <v>554</v>
      </c>
      <c r="ET62" s="16">
        <f t="shared" si="562"/>
        <v>1110</v>
      </c>
      <c r="EU62" s="16">
        <f t="shared" si="562"/>
        <v>1682</v>
      </c>
      <c r="EV62" s="16">
        <f t="shared" si="562"/>
        <v>2288</v>
      </c>
      <c r="EW62" s="16">
        <f t="shared" si="562"/>
        <v>2852</v>
      </c>
      <c r="EX62" s="16">
        <f t="shared" si="562"/>
        <v>3465</v>
      </c>
      <c r="EY62" s="16">
        <f t="shared" si="562"/>
        <v>4059</v>
      </c>
      <c r="EZ62" s="16">
        <f t="shared" si="562"/>
        <v>4647</v>
      </c>
      <c r="FA62" s="16">
        <f t="shared" si="562"/>
        <v>5240</v>
      </c>
      <c r="FB62" s="16">
        <f t="shared" si="562"/>
        <v>5845</v>
      </c>
      <c r="FC62" s="16">
        <f t="shared" si="562"/>
        <v>6408</v>
      </c>
      <c r="FD62" s="16">
        <f t="shared" si="562"/>
        <v>7019</v>
      </c>
      <c r="FE62" s="16">
        <f t="shared" si="562"/>
        <v>7589</v>
      </c>
      <c r="FF62" s="16">
        <f t="shared" si="562"/>
        <v>8209</v>
      </c>
      <c r="FG62" s="16">
        <f t="shared" si="562"/>
        <v>8848</v>
      </c>
      <c r="FH62" s="16">
        <f t="shared" si="562"/>
        <v>9422</v>
      </c>
      <c r="FI62" s="16">
        <f t="shared" si="562"/>
        <v>10033</v>
      </c>
      <c r="FJ62" s="16">
        <f t="shared" si="562"/>
        <v>10602</v>
      </c>
      <c r="FK62" s="16">
        <f t="shared" si="562"/>
        <v>11162</v>
      </c>
      <c r="FL62" s="16">
        <f t="shared" si="562"/>
        <v>11743</v>
      </c>
      <c r="FM62" s="16">
        <f t="shared" si="562"/>
        <v>12386</v>
      </c>
      <c r="FN62" s="16">
        <f t="shared" si="562"/>
        <v>12936</v>
      </c>
      <c r="FO62" s="16">
        <f t="shared" si="562"/>
        <v>13564</v>
      </c>
      <c r="FP62" s="16">
        <f t="shared" si="562"/>
        <v>14183</v>
      </c>
      <c r="FQ62" s="16">
        <f t="shared" si="562"/>
        <v>14800</v>
      </c>
      <c r="FR62" s="16">
        <f t="shared" si="562"/>
        <v>15402</v>
      </c>
      <c r="FS62" s="16">
        <f t="shared" si="562"/>
        <v>16028</v>
      </c>
      <c r="FT62" s="16">
        <f t="shared" si="562"/>
        <v>16666</v>
      </c>
      <c r="FU62" s="16">
        <f t="shared" si="562"/>
        <v>17226</v>
      </c>
      <c r="FV62" s="16">
        <f t="shared" si="562"/>
        <v>17805</v>
      </c>
      <c r="FW62" s="16">
        <f t="shared" si="562"/>
        <v>577</v>
      </c>
      <c r="FX62" s="16">
        <f t="shared" si="562"/>
        <v>1128</v>
      </c>
      <c r="FY62" s="16">
        <f t="shared" si="562"/>
        <v>1687</v>
      </c>
      <c r="FZ62" s="16">
        <f t="shared" si="562"/>
        <v>2265</v>
      </c>
      <c r="GA62" s="16">
        <f t="shared" si="562"/>
        <v>2861</v>
      </c>
      <c r="GB62" s="16">
        <f t="shared" si="562"/>
        <v>3425</v>
      </c>
      <c r="GC62" s="16">
        <f t="shared" si="562"/>
        <v>4018</v>
      </c>
      <c r="GD62" s="16">
        <f t="shared" si="562"/>
        <v>4572</v>
      </c>
      <c r="GE62" s="16">
        <f t="shared" si="562"/>
        <v>5208</v>
      </c>
      <c r="GF62" s="16">
        <f t="shared" si="562"/>
        <v>5770</v>
      </c>
      <c r="GG62" s="16">
        <f t="shared" si="562"/>
        <v>6396</v>
      </c>
      <c r="GH62" s="16">
        <f t="shared" si="562"/>
        <v>6979</v>
      </c>
      <c r="GI62" s="16">
        <f t="shared" si="562"/>
        <v>7578</v>
      </c>
      <c r="GJ62" s="16">
        <f t="shared" si="562"/>
        <v>8193</v>
      </c>
      <c r="GK62" s="16">
        <f t="shared" si="562"/>
        <v>8843</v>
      </c>
      <c r="GL62" s="16">
        <f t="shared" si="562"/>
        <v>9437</v>
      </c>
      <c r="GM62" s="16">
        <f t="shared" si="562"/>
        <v>10020</v>
      </c>
      <c r="GN62" s="16">
        <f t="shared" si="562"/>
        <v>10623</v>
      </c>
      <c r="GO62" s="16">
        <f t="shared" si="562"/>
        <v>11262</v>
      </c>
      <c r="GP62" s="16">
        <f t="shared" si="562"/>
        <v>11837</v>
      </c>
      <c r="GQ62" s="16">
        <f t="shared" si="562"/>
        <v>12471</v>
      </c>
      <c r="GR62" s="16">
        <f t="shared" si="562"/>
        <v>13097</v>
      </c>
      <c r="GS62" s="16">
        <f t="shared" ref="GS62:GZ62" si="563">IF(DAY(GS$3)=1,GS60,GR62+GS60)</f>
        <v>13745</v>
      </c>
      <c r="GT62" s="16">
        <f t="shared" si="563"/>
        <v>14363</v>
      </c>
      <c r="GU62" s="16">
        <f t="shared" si="563"/>
        <v>14947</v>
      </c>
      <c r="GV62" s="16">
        <f t="shared" si="563"/>
        <v>15576</v>
      </c>
      <c r="GW62" s="16">
        <f t="shared" si="563"/>
        <v>16155</v>
      </c>
      <c r="GX62" s="16">
        <f t="shared" si="563"/>
        <v>16723</v>
      </c>
      <c r="GY62" s="16">
        <f t="shared" si="563"/>
        <v>17372</v>
      </c>
      <c r="GZ62" s="16">
        <f t="shared" si="563"/>
        <v>17943</v>
      </c>
      <c r="HA62" s="16">
        <f t="shared" ref="HA62" si="564">IF(DAY(HA$3)=1,HA60,GZ62+HA60)</f>
        <v>18493</v>
      </c>
      <c r="HB62" s="16">
        <f t="shared" ref="HB62" si="565">IF(DAY(HB$3)=1,HB60,HA62+HB60)</f>
        <v>565</v>
      </c>
      <c r="HC62" s="16">
        <f t="shared" ref="HC62" si="566">IF(DAY(HC$3)=1,HC60,HB62+HC60)</f>
        <v>1150</v>
      </c>
      <c r="HD62" s="16">
        <f t="shared" ref="HD62" si="567">IF(DAY(HD$3)=1,HD60,HC62+HD60)</f>
        <v>1772</v>
      </c>
      <c r="HE62" s="16">
        <f t="shared" ref="HE62" si="568">IF(DAY(HE$3)=1,HE60,HD62+HE60)</f>
        <v>2409</v>
      </c>
      <c r="HF62" s="16">
        <f t="shared" ref="HF62" si="569">IF(DAY(HF$3)=1,HF60,HE62+HF60)</f>
        <v>3020</v>
      </c>
      <c r="HG62" s="16">
        <f t="shared" ref="HG62" si="570">IF(DAY(HG$3)=1,HG60,HF62+HG60)</f>
        <v>3587</v>
      </c>
      <c r="HH62" s="16">
        <f t="shared" ref="HH62" si="571">IF(DAY(HH$3)=1,HH60,HG62+HH60)</f>
        <v>4152</v>
      </c>
      <c r="HI62" s="16">
        <f t="shared" ref="HI62" si="572">IF(DAY(HI$3)=1,HI60,HH62+HI60)</f>
        <v>4761</v>
      </c>
      <c r="HJ62" s="16">
        <f t="shared" ref="HJ62" si="573">IF(DAY(HJ$3)=1,HJ60,HI62+HJ60)</f>
        <v>5325</v>
      </c>
      <c r="HK62" s="16">
        <f t="shared" ref="HK62" si="574">IF(DAY(HK$3)=1,HK60,HJ62+HK60)</f>
        <v>5974</v>
      </c>
      <c r="HL62" s="16">
        <f t="shared" ref="HL62" si="575">IF(DAY(HL$3)=1,HL60,HK62+HL60)</f>
        <v>6604</v>
      </c>
      <c r="HM62" s="16">
        <f t="shared" ref="HM62" si="576">IF(DAY(HM$3)=1,HM60,HL62+HM60)</f>
        <v>7243</v>
      </c>
      <c r="HN62" s="16">
        <f t="shared" ref="HN62" si="577">IF(DAY(HN$3)=1,HN60,HM62+HN60)</f>
        <v>7839</v>
      </c>
      <c r="HO62" s="16">
        <f t="shared" ref="HO62" si="578">IF(DAY(HO$3)=1,HO60,HN62+HO60)</f>
        <v>8437</v>
      </c>
      <c r="HP62" s="16">
        <f t="shared" ref="HP62" si="579">IF(DAY(HP$3)=1,HP60,HO62+HP60)</f>
        <v>9065</v>
      </c>
      <c r="HQ62" s="16">
        <f t="shared" ref="HQ62" si="580">IF(DAY(HQ$3)=1,HQ60,HP62+HQ60)</f>
        <v>9715</v>
      </c>
      <c r="HR62" s="16">
        <f t="shared" ref="HR62" si="581">IF(DAY(HR$3)=1,HR60,HQ62+HR60)</f>
        <v>10308</v>
      </c>
      <c r="HS62" s="16">
        <f t="shared" ref="HS62" si="582">IF(DAY(HS$3)=1,HS60,HR62+HS60)</f>
        <v>10937</v>
      </c>
      <c r="HT62" s="16">
        <f t="shared" ref="HT62" si="583">IF(DAY(HT$3)=1,HT60,HS62+HT60)</f>
        <v>11491</v>
      </c>
      <c r="HU62" s="16">
        <f t="shared" ref="HU62" si="584">IF(DAY(HU$3)=1,HU60,HT62+HU60)</f>
        <v>12082</v>
      </c>
      <c r="HV62" s="16">
        <f t="shared" ref="HV62" si="585">IF(DAY(HV$3)=1,HV60,HU62+HV60)</f>
        <v>12686</v>
      </c>
      <c r="HW62" s="16">
        <f t="shared" ref="HW62" si="586">IF(DAY(HW$3)=1,HW60,HV62+HW60)</f>
        <v>13309</v>
      </c>
      <c r="HX62" s="16">
        <f t="shared" ref="HX62" si="587">IF(DAY(HX$3)=1,HX60,HW62+HX60)</f>
        <v>13884</v>
      </c>
      <c r="HY62" s="16">
        <f t="shared" ref="HY62" si="588">IF(DAY(HY$3)=1,HY60,HX62+HY60)</f>
        <v>14501</v>
      </c>
      <c r="HZ62" s="16">
        <f t="shared" ref="HZ62" si="589">IF(DAY(HZ$3)=1,HZ60,HY62+HZ60)</f>
        <v>15120</v>
      </c>
      <c r="IA62" s="16">
        <f t="shared" ref="IA62" si="590">IF(DAY(IA$3)=1,IA60,HZ62+IA60)</f>
        <v>15723</v>
      </c>
      <c r="IB62" s="16">
        <f t="shared" ref="IB62" si="591">IF(DAY(IB$3)=1,IB60,IA62+IB60)</f>
        <v>16365</v>
      </c>
    </row>
    <row r="63" spans="1:236" s="17" customFormat="1" ht="15.75" x14ac:dyDescent="0.25">
      <c r="A63" s="1"/>
      <c r="B63" s="2324">
        <f t="shared" si="9"/>
        <v>61</v>
      </c>
      <c r="C63"/>
      <c r="D63" s="8" t="s">
        <v>423</v>
      </c>
      <c r="E63" s="18" t="s">
        <v>14</v>
      </c>
      <c r="F63" s="16">
        <f>F60</f>
        <v>558</v>
      </c>
      <c r="G63" s="16">
        <f>F63+G60</f>
        <v>1157</v>
      </c>
      <c r="H63" s="16">
        <f>G63+H60</f>
        <v>1791</v>
      </c>
      <c r="I63" s="16">
        <f t="shared" ref="I63:BT63" si="592">H63+I60</f>
        <v>2345</v>
      </c>
      <c r="J63" s="16">
        <f t="shared" si="592"/>
        <v>2904</v>
      </c>
      <c r="K63" s="16">
        <f t="shared" si="592"/>
        <v>3497</v>
      </c>
      <c r="L63" s="16">
        <f t="shared" si="592"/>
        <v>4076</v>
      </c>
      <c r="M63" s="16">
        <f t="shared" si="592"/>
        <v>4698</v>
      </c>
      <c r="N63" s="16">
        <f t="shared" si="592"/>
        <v>5324</v>
      </c>
      <c r="O63" s="16">
        <f t="shared" si="592"/>
        <v>5894</v>
      </c>
      <c r="P63" s="16">
        <f t="shared" si="592"/>
        <v>6448</v>
      </c>
      <c r="Q63" s="16">
        <f t="shared" si="592"/>
        <v>7043</v>
      </c>
      <c r="R63" s="16">
        <f t="shared" si="592"/>
        <v>7631</v>
      </c>
      <c r="S63" s="16">
        <f t="shared" si="592"/>
        <v>8243</v>
      </c>
      <c r="T63" s="16">
        <f t="shared" si="592"/>
        <v>8850</v>
      </c>
      <c r="U63" s="16">
        <f t="shared" si="592"/>
        <v>9435</v>
      </c>
      <c r="V63" s="16">
        <f t="shared" si="592"/>
        <v>10029</v>
      </c>
      <c r="W63" s="16">
        <f t="shared" si="592"/>
        <v>10660</v>
      </c>
      <c r="X63" s="16">
        <f t="shared" si="592"/>
        <v>11268</v>
      </c>
      <c r="Y63" s="16">
        <f t="shared" si="592"/>
        <v>11819</v>
      </c>
      <c r="Z63" s="16">
        <f t="shared" si="592"/>
        <v>12403</v>
      </c>
      <c r="AA63" s="16">
        <f t="shared" si="592"/>
        <v>12985</v>
      </c>
      <c r="AB63" s="16">
        <f t="shared" si="592"/>
        <v>13576</v>
      </c>
      <c r="AC63" s="16">
        <f t="shared" si="592"/>
        <v>14180</v>
      </c>
      <c r="AD63" s="16">
        <f t="shared" si="592"/>
        <v>14804</v>
      </c>
      <c r="AE63" s="16">
        <f t="shared" si="592"/>
        <v>15391</v>
      </c>
      <c r="AF63" s="16">
        <f t="shared" si="592"/>
        <v>15999</v>
      </c>
      <c r="AG63" s="16">
        <f t="shared" si="592"/>
        <v>16613</v>
      </c>
      <c r="AH63" s="16">
        <f t="shared" si="592"/>
        <v>17263</v>
      </c>
      <c r="AI63" s="16">
        <f t="shared" si="592"/>
        <v>17814</v>
      </c>
      <c r="AJ63" s="16">
        <f t="shared" si="592"/>
        <v>18385</v>
      </c>
      <c r="AK63" s="16">
        <f t="shared" si="592"/>
        <v>19004</v>
      </c>
      <c r="AL63" s="16">
        <f t="shared" si="592"/>
        <v>19629</v>
      </c>
      <c r="AM63" s="16">
        <f t="shared" si="592"/>
        <v>20189</v>
      </c>
      <c r="AN63" s="16">
        <f t="shared" si="592"/>
        <v>20806</v>
      </c>
      <c r="AO63" s="16">
        <f t="shared" si="592"/>
        <v>21446</v>
      </c>
      <c r="AP63" s="16">
        <f t="shared" si="592"/>
        <v>22075</v>
      </c>
      <c r="AQ63" s="16">
        <f t="shared" si="592"/>
        <v>22672</v>
      </c>
      <c r="AR63" s="16">
        <f t="shared" si="592"/>
        <v>23315</v>
      </c>
      <c r="AS63" s="16">
        <f t="shared" si="592"/>
        <v>23952</v>
      </c>
      <c r="AT63" s="16">
        <f t="shared" si="592"/>
        <v>24537</v>
      </c>
      <c r="AU63" s="16">
        <f t="shared" si="592"/>
        <v>25140</v>
      </c>
      <c r="AV63" s="16">
        <f t="shared" si="592"/>
        <v>25718</v>
      </c>
      <c r="AW63" s="16">
        <f t="shared" si="592"/>
        <v>26292</v>
      </c>
      <c r="AX63" s="16">
        <f t="shared" si="592"/>
        <v>26935</v>
      </c>
      <c r="AY63" s="16">
        <f t="shared" si="592"/>
        <v>27493</v>
      </c>
      <c r="AZ63" s="16">
        <f t="shared" si="592"/>
        <v>28083</v>
      </c>
      <c r="BA63" s="16">
        <f t="shared" si="592"/>
        <v>28718</v>
      </c>
      <c r="BB63" s="16">
        <f t="shared" si="592"/>
        <v>29304</v>
      </c>
      <c r="BC63" s="16">
        <f t="shared" si="592"/>
        <v>29875</v>
      </c>
      <c r="BD63" s="16">
        <f t="shared" si="592"/>
        <v>30444</v>
      </c>
      <c r="BE63" s="16">
        <f t="shared" si="592"/>
        <v>31047</v>
      </c>
      <c r="BF63" s="16">
        <f t="shared" si="592"/>
        <v>31690</v>
      </c>
      <c r="BG63" s="16">
        <f t="shared" si="592"/>
        <v>32249</v>
      </c>
      <c r="BH63" s="16">
        <f t="shared" si="592"/>
        <v>32875</v>
      </c>
      <c r="BI63" s="16">
        <f t="shared" si="592"/>
        <v>33503</v>
      </c>
      <c r="BJ63" s="16">
        <f t="shared" si="592"/>
        <v>34135</v>
      </c>
      <c r="BK63" s="16">
        <f t="shared" si="592"/>
        <v>34718</v>
      </c>
      <c r="BL63" s="16">
        <f t="shared" si="592"/>
        <v>35343</v>
      </c>
      <c r="BM63" s="16">
        <f t="shared" si="592"/>
        <v>35922</v>
      </c>
      <c r="BN63" s="16">
        <f t="shared" si="592"/>
        <v>36533</v>
      </c>
      <c r="BO63" s="16">
        <f t="shared" si="592"/>
        <v>37175</v>
      </c>
      <c r="BP63" s="16">
        <f t="shared" si="592"/>
        <v>37781</v>
      </c>
      <c r="BQ63" s="16">
        <f t="shared" si="592"/>
        <v>38407</v>
      </c>
      <c r="BR63" s="16">
        <f t="shared" si="592"/>
        <v>39016</v>
      </c>
      <c r="BS63" s="16">
        <f t="shared" si="592"/>
        <v>39615</v>
      </c>
      <c r="BT63" s="16">
        <f t="shared" si="592"/>
        <v>40201</v>
      </c>
      <c r="BU63" s="16">
        <f t="shared" ref="BU63:EF63" si="593">BT63+BU60</f>
        <v>40781</v>
      </c>
      <c r="BV63" s="16">
        <f t="shared" si="593"/>
        <v>41341</v>
      </c>
      <c r="BW63" s="16">
        <f t="shared" si="593"/>
        <v>41927</v>
      </c>
      <c r="BX63" s="16">
        <f t="shared" si="593"/>
        <v>42509</v>
      </c>
      <c r="BY63" s="16">
        <f t="shared" si="593"/>
        <v>43144</v>
      </c>
      <c r="BZ63" s="16">
        <f t="shared" si="593"/>
        <v>43748</v>
      </c>
      <c r="CA63" s="16">
        <f t="shared" si="593"/>
        <v>44321</v>
      </c>
      <c r="CB63" s="16">
        <f t="shared" si="593"/>
        <v>44968</v>
      </c>
      <c r="CC63" s="16">
        <f t="shared" si="593"/>
        <v>45552</v>
      </c>
      <c r="CD63" s="16">
        <f t="shared" si="593"/>
        <v>46183</v>
      </c>
      <c r="CE63" s="16">
        <f t="shared" si="593"/>
        <v>46814</v>
      </c>
      <c r="CF63" s="16">
        <f t="shared" si="593"/>
        <v>47398</v>
      </c>
      <c r="CG63" s="16">
        <f t="shared" si="593"/>
        <v>47975</v>
      </c>
      <c r="CH63" s="16">
        <f t="shared" si="593"/>
        <v>48569</v>
      </c>
      <c r="CI63" s="16">
        <f t="shared" si="593"/>
        <v>49150</v>
      </c>
      <c r="CJ63" s="16">
        <f t="shared" si="593"/>
        <v>49756</v>
      </c>
      <c r="CK63" s="16">
        <f t="shared" si="593"/>
        <v>50362</v>
      </c>
      <c r="CL63" s="16">
        <f t="shared" si="593"/>
        <v>50983</v>
      </c>
      <c r="CM63" s="16">
        <f t="shared" si="593"/>
        <v>51595</v>
      </c>
      <c r="CN63" s="16">
        <f t="shared" si="593"/>
        <v>52160</v>
      </c>
      <c r="CO63" s="16">
        <f t="shared" si="593"/>
        <v>52770</v>
      </c>
      <c r="CP63" s="16">
        <f t="shared" si="593"/>
        <v>53370</v>
      </c>
      <c r="CQ63" s="16">
        <f t="shared" si="593"/>
        <v>53952</v>
      </c>
      <c r="CR63" s="16">
        <f t="shared" si="593"/>
        <v>54535</v>
      </c>
      <c r="CS63" s="16">
        <f t="shared" si="593"/>
        <v>55091</v>
      </c>
      <c r="CT63" s="16">
        <f t="shared" si="593"/>
        <v>55681</v>
      </c>
      <c r="CU63" s="16">
        <f t="shared" si="593"/>
        <v>56326</v>
      </c>
      <c r="CV63" s="16">
        <f t="shared" si="593"/>
        <v>56953</v>
      </c>
      <c r="CW63" s="16">
        <f t="shared" si="593"/>
        <v>57580</v>
      </c>
      <c r="CX63" s="16">
        <f t="shared" si="593"/>
        <v>58153</v>
      </c>
      <c r="CY63" s="16">
        <f t="shared" si="593"/>
        <v>58742</v>
      </c>
      <c r="CZ63" s="16">
        <f t="shared" si="593"/>
        <v>59325</v>
      </c>
      <c r="DA63" s="16">
        <f t="shared" si="593"/>
        <v>59899</v>
      </c>
      <c r="DB63" s="16">
        <f t="shared" si="593"/>
        <v>60533</v>
      </c>
      <c r="DC63" s="16">
        <f t="shared" si="593"/>
        <v>61099</v>
      </c>
      <c r="DD63" s="16">
        <f t="shared" si="593"/>
        <v>61741</v>
      </c>
      <c r="DE63" s="16">
        <f t="shared" si="593"/>
        <v>62329</v>
      </c>
      <c r="DF63" s="16">
        <f t="shared" si="593"/>
        <v>62904</v>
      </c>
      <c r="DG63" s="16">
        <f t="shared" si="593"/>
        <v>63533</v>
      </c>
      <c r="DH63" s="16">
        <f t="shared" si="593"/>
        <v>64098</v>
      </c>
      <c r="DI63" s="16">
        <f t="shared" si="593"/>
        <v>64679</v>
      </c>
      <c r="DJ63" s="16">
        <f t="shared" si="593"/>
        <v>65324</v>
      </c>
      <c r="DK63" s="16">
        <f t="shared" si="593"/>
        <v>65942</v>
      </c>
      <c r="DL63" s="16">
        <f t="shared" si="593"/>
        <v>66574</v>
      </c>
      <c r="DM63" s="16">
        <f t="shared" si="593"/>
        <v>67174</v>
      </c>
      <c r="DN63" s="16">
        <f t="shared" si="593"/>
        <v>67753</v>
      </c>
      <c r="DO63" s="16">
        <f t="shared" si="593"/>
        <v>68401</v>
      </c>
      <c r="DP63" s="16">
        <f t="shared" si="593"/>
        <v>69021</v>
      </c>
      <c r="DQ63" s="16">
        <f t="shared" si="593"/>
        <v>69610</v>
      </c>
      <c r="DR63" s="16">
        <f t="shared" si="593"/>
        <v>70247</v>
      </c>
      <c r="DS63" s="16">
        <f t="shared" si="593"/>
        <v>70850</v>
      </c>
      <c r="DT63" s="16">
        <f t="shared" si="593"/>
        <v>71422</v>
      </c>
      <c r="DU63" s="16">
        <f t="shared" si="593"/>
        <v>72071</v>
      </c>
      <c r="DV63" s="16">
        <f t="shared" si="593"/>
        <v>72671</v>
      </c>
      <c r="DW63" s="16">
        <f t="shared" si="593"/>
        <v>73239</v>
      </c>
      <c r="DX63" s="16">
        <f t="shared" si="593"/>
        <v>73863</v>
      </c>
      <c r="DY63" s="16">
        <f t="shared" si="593"/>
        <v>74439</v>
      </c>
      <c r="DZ63" s="16">
        <f t="shared" si="593"/>
        <v>75065</v>
      </c>
      <c r="EA63" s="16">
        <f t="shared" si="593"/>
        <v>75632</v>
      </c>
      <c r="EB63" s="16">
        <f t="shared" si="593"/>
        <v>76182</v>
      </c>
      <c r="EC63" s="16">
        <f t="shared" si="593"/>
        <v>76811</v>
      </c>
      <c r="ED63" s="16">
        <f t="shared" si="593"/>
        <v>77435</v>
      </c>
      <c r="EE63" s="16">
        <f t="shared" si="593"/>
        <v>78020</v>
      </c>
      <c r="EF63" s="16">
        <f t="shared" si="593"/>
        <v>78666</v>
      </c>
      <c r="EG63" s="16">
        <f t="shared" ref="EG63:GR63" si="594">EF63+EG60</f>
        <v>79289</v>
      </c>
      <c r="EH63" s="16">
        <f t="shared" si="594"/>
        <v>79924</v>
      </c>
      <c r="EI63" s="16">
        <f t="shared" si="594"/>
        <v>80496</v>
      </c>
      <c r="EJ63" s="16">
        <f t="shared" si="594"/>
        <v>81139</v>
      </c>
      <c r="EK63" s="16">
        <f t="shared" si="594"/>
        <v>81773</v>
      </c>
      <c r="EL63" s="16">
        <f t="shared" si="594"/>
        <v>82365</v>
      </c>
      <c r="EM63" s="16">
        <f t="shared" si="594"/>
        <v>82932</v>
      </c>
      <c r="EN63" s="16">
        <f t="shared" si="594"/>
        <v>83581</v>
      </c>
      <c r="EO63" s="16">
        <f t="shared" si="594"/>
        <v>84176</v>
      </c>
      <c r="EP63" s="16">
        <f t="shared" si="594"/>
        <v>84766</v>
      </c>
      <c r="EQ63" s="16">
        <f t="shared" si="594"/>
        <v>85411</v>
      </c>
      <c r="ER63" s="16">
        <f t="shared" si="594"/>
        <v>86028</v>
      </c>
      <c r="ES63" s="16">
        <f t="shared" si="594"/>
        <v>86582</v>
      </c>
      <c r="ET63" s="16">
        <f t="shared" si="594"/>
        <v>87138</v>
      </c>
      <c r="EU63" s="16">
        <f t="shared" si="594"/>
        <v>87710</v>
      </c>
      <c r="EV63" s="16">
        <f t="shared" si="594"/>
        <v>88316</v>
      </c>
      <c r="EW63" s="16">
        <f t="shared" si="594"/>
        <v>88880</v>
      </c>
      <c r="EX63" s="16">
        <f t="shared" si="594"/>
        <v>89493</v>
      </c>
      <c r="EY63" s="16">
        <f t="shared" si="594"/>
        <v>90087</v>
      </c>
      <c r="EZ63" s="16">
        <f t="shared" si="594"/>
        <v>90675</v>
      </c>
      <c r="FA63" s="16">
        <f t="shared" si="594"/>
        <v>91268</v>
      </c>
      <c r="FB63" s="16">
        <f t="shared" si="594"/>
        <v>91873</v>
      </c>
      <c r="FC63" s="16">
        <f t="shared" si="594"/>
        <v>92436</v>
      </c>
      <c r="FD63" s="16">
        <f t="shared" si="594"/>
        <v>93047</v>
      </c>
      <c r="FE63" s="16">
        <f t="shared" si="594"/>
        <v>93617</v>
      </c>
      <c r="FF63" s="16">
        <f t="shared" si="594"/>
        <v>94237</v>
      </c>
      <c r="FG63" s="16">
        <f t="shared" si="594"/>
        <v>94876</v>
      </c>
      <c r="FH63" s="16">
        <f t="shared" si="594"/>
        <v>95450</v>
      </c>
      <c r="FI63" s="16">
        <f t="shared" si="594"/>
        <v>96061</v>
      </c>
      <c r="FJ63" s="16">
        <f t="shared" si="594"/>
        <v>96630</v>
      </c>
      <c r="FK63" s="16">
        <f t="shared" si="594"/>
        <v>97190</v>
      </c>
      <c r="FL63" s="16">
        <f t="shared" si="594"/>
        <v>97771</v>
      </c>
      <c r="FM63" s="16">
        <f t="shared" si="594"/>
        <v>98414</v>
      </c>
      <c r="FN63" s="16">
        <f t="shared" si="594"/>
        <v>98964</v>
      </c>
      <c r="FO63" s="16">
        <f t="shared" si="594"/>
        <v>99592</v>
      </c>
      <c r="FP63" s="16">
        <f t="shared" si="594"/>
        <v>100211</v>
      </c>
      <c r="FQ63" s="16">
        <f t="shared" si="594"/>
        <v>100828</v>
      </c>
      <c r="FR63" s="16">
        <f t="shared" si="594"/>
        <v>101430</v>
      </c>
      <c r="FS63" s="16">
        <f t="shared" si="594"/>
        <v>102056</v>
      </c>
      <c r="FT63" s="16">
        <f t="shared" si="594"/>
        <v>102694</v>
      </c>
      <c r="FU63" s="16">
        <f t="shared" si="594"/>
        <v>103254</v>
      </c>
      <c r="FV63" s="16">
        <f t="shared" si="594"/>
        <v>103833</v>
      </c>
      <c r="FW63" s="16">
        <f t="shared" si="594"/>
        <v>104410</v>
      </c>
      <c r="FX63" s="16">
        <f t="shared" si="594"/>
        <v>104961</v>
      </c>
      <c r="FY63" s="16">
        <f t="shared" si="594"/>
        <v>105520</v>
      </c>
      <c r="FZ63" s="16">
        <f t="shared" si="594"/>
        <v>106098</v>
      </c>
      <c r="GA63" s="16">
        <f t="shared" si="594"/>
        <v>106694</v>
      </c>
      <c r="GB63" s="16">
        <f t="shared" si="594"/>
        <v>107258</v>
      </c>
      <c r="GC63" s="16">
        <f t="shared" si="594"/>
        <v>107851</v>
      </c>
      <c r="GD63" s="16">
        <f t="shared" si="594"/>
        <v>108405</v>
      </c>
      <c r="GE63" s="16">
        <f t="shared" si="594"/>
        <v>109041</v>
      </c>
      <c r="GF63" s="16">
        <f t="shared" si="594"/>
        <v>109603</v>
      </c>
      <c r="GG63" s="16">
        <f t="shared" si="594"/>
        <v>110229</v>
      </c>
      <c r="GH63" s="16">
        <f t="shared" si="594"/>
        <v>110812</v>
      </c>
      <c r="GI63" s="16">
        <f t="shared" si="594"/>
        <v>111411</v>
      </c>
      <c r="GJ63" s="16">
        <f t="shared" si="594"/>
        <v>112026</v>
      </c>
      <c r="GK63" s="16">
        <f t="shared" si="594"/>
        <v>112676</v>
      </c>
      <c r="GL63" s="16">
        <f t="shared" si="594"/>
        <v>113270</v>
      </c>
      <c r="GM63" s="16">
        <f t="shared" si="594"/>
        <v>113853</v>
      </c>
      <c r="GN63" s="16">
        <f t="shared" si="594"/>
        <v>114456</v>
      </c>
      <c r="GO63" s="16">
        <f t="shared" si="594"/>
        <v>115095</v>
      </c>
      <c r="GP63" s="16">
        <f t="shared" si="594"/>
        <v>115670</v>
      </c>
      <c r="GQ63" s="16">
        <f t="shared" si="594"/>
        <v>116304</v>
      </c>
      <c r="GR63" s="16">
        <f t="shared" si="594"/>
        <v>116930</v>
      </c>
      <c r="GS63" s="16">
        <f t="shared" ref="GS63:GZ63" si="595">GR63+GS60</f>
        <v>117578</v>
      </c>
      <c r="GT63" s="16">
        <f t="shared" si="595"/>
        <v>118196</v>
      </c>
      <c r="GU63" s="16">
        <f t="shared" si="595"/>
        <v>118780</v>
      </c>
      <c r="GV63" s="16">
        <f t="shared" si="595"/>
        <v>119409</v>
      </c>
      <c r="GW63" s="16">
        <f t="shared" si="595"/>
        <v>119988</v>
      </c>
      <c r="GX63" s="16">
        <f t="shared" si="595"/>
        <v>120556</v>
      </c>
      <c r="GY63" s="16">
        <f t="shared" si="595"/>
        <v>121205</v>
      </c>
      <c r="GZ63" s="16">
        <f t="shared" si="595"/>
        <v>121776</v>
      </c>
      <c r="HA63" s="16">
        <f t="shared" ref="HA63" si="596">GZ63+HA60</f>
        <v>122326</v>
      </c>
      <c r="HB63" s="16">
        <f t="shared" ref="HB63" si="597">HA63+HB60</f>
        <v>122891</v>
      </c>
      <c r="HC63" s="16">
        <f t="shared" ref="HC63" si="598">HB63+HC60</f>
        <v>123476</v>
      </c>
      <c r="HD63" s="16">
        <f t="shared" ref="HD63" si="599">HC63+HD60</f>
        <v>124098</v>
      </c>
      <c r="HE63" s="16">
        <f t="shared" ref="HE63" si="600">HD63+HE60</f>
        <v>124735</v>
      </c>
      <c r="HF63" s="16">
        <f t="shared" ref="HF63" si="601">HE63+HF60</f>
        <v>125346</v>
      </c>
      <c r="HG63" s="16">
        <f t="shared" ref="HG63" si="602">HF63+HG60</f>
        <v>125913</v>
      </c>
      <c r="HH63" s="16">
        <f t="shared" ref="HH63" si="603">HG63+HH60</f>
        <v>126478</v>
      </c>
      <c r="HI63" s="16">
        <f t="shared" ref="HI63" si="604">HH63+HI60</f>
        <v>127087</v>
      </c>
      <c r="HJ63" s="16">
        <f t="shared" ref="HJ63" si="605">HI63+HJ60</f>
        <v>127651</v>
      </c>
      <c r="HK63" s="16">
        <f t="shared" ref="HK63" si="606">HJ63+HK60</f>
        <v>128300</v>
      </c>
      <c r="HL63" s="16">
        <f t="shared" ref="HL63" si="607">HK63+HL60</f>
        <v>128930</v>
      </c>
      <c r="HM63" s="16">
        <f t="shared" ref="HM63" si="608">HL63+HM60</f>
        <v>129569</v>
      </c>
      <c r="HN63" s="16">
        <f t="shared" ref="HN63" si="609">HM63+HN60</f>
        <v>130165</v>
      </c>
      <c r="HO63" s="16">
        <f t="shared" ref="HO63" si="610">HN63+HO60</f>
        <v>130763</v>
      </c>
      <c r="HP63" s="16">
        <f t="shared" ref="HP63" si="611">HO63+HP60</f>
        <v>131391</v>
      </c>
      <c r="HQ63" s="16">
        <f t="shared" ref="HQ63" si="612">HP63+HQ60</f>
        <v>132041</v>
      </c>
      <c r="HR63" s="16">
        <f t="shared" ref="HR63" si="613">HQ63+HR60</f>
        <v>132634</v>
      </c>
      <c r="HS63" s="16">
        <f t="shared" ref="HS63" si="614">HR63+HS60</f>
        <v>133263</v>
      </c>
      <c r="HT63" s="16">
        <f t="shared" ref="HT63" si="615">HS63+HT60</f>
        <v>133817</v>
      </c>
      <c r="HU63" s="16">
        <f t="shared" ref="HU63" si="616">HT63+HU60</f>
        <v>134408</v>
      </c>
      <c r="HV63" s="16">
        <f t="shared" ref="HV63" si="617">HU63+HV60</f>
        <v>135012</v>
      </c>
      <c r="HW63" s="16">
        <f t="shared" ref="HW63" si="618">HV63+HW60</f>
        <v>135635</v>
      </c>
      <c r="HX63" s="16">
        <f t="shared" ref="HX63" si="619">HW63+HX60</f>
        <v>136210</v>
      </c>
      <c r="HY63" s="16">
        <f t="shared" ref="HY63" si="620">HX63+HY60</f>
        <v>136827</v>
      </c>
      <c r="HZ63" s="16">
        <f t="shared" ref="HZ63" si="621">HY63+HZ60</f>
        <v>137446</v>
      </c>
      <c r="IA63" s="16">
        <f t="shared" ref="IA63" si="622">HZ63+IA60</f>
        <v>138049</v>
      </c>
      <c r="IB63" s="16">
        <f t="shared" ref="IB63" si="623">IA63+IB60</f>
        <v>138691</v>
      </c>
    </row>
    <row r="64" spans="1:236" ht="15.75" x14ac:dyDescent="0.25">
      <c r="B64" s="5">
        <f t="shared" si="9"/>
        <v>62</v>
      </c>
      <c r="C64"/>
    </row>
    <row r="65" spans="1:236" s="17" customFormat="1" ht="15.75" x14ac:dyDescent="0.25">
      <c r="A65" s="1"/>
      <c r="B65" s="2324">
        <f t="shared" si="9"/>
        <v>63</v>
      </c>
      <c r="C65"/>
      <c r="D65" s="2" t="s">
        <v>429</v>
      </c>
      <c r="E65" s="20" t="s">
        <v>14</v>
      </c>
      <c r="F65" s="35">
        <v>765</v>
      </c>
      <c r="G65" s="35">
        <v>855</v>
      </c>
      <c r="H65" s="35">
        <v>779</v>
      </c>
      <c r="I65" s="35">
        <v>850</v>
      </c>
      <c r="J65" s="35">
        <v>621</v>
      </c>
      <c r="K65" s="35">
        <v>809</v>
      </c>
      <c r="L65" s="35">
        <v>614</v>
      </c>
      <c r="M65" s="35">
        <v>677</v>
      </c>
      <c r="N65" s="35">
        <v>724</v>
      </c>
      <c r="O65" s="35">
        <v>792</v>
      </c>
      <c r="P65" s="35">
        <v>643</v>
      </c>
      <c r="Q65" s="35">
        <v>708</v>
      </c>
      <c r="R65" s="35">
        <v>732</v>
      </c>
      <c r="S65" s="35">
        <v>732</v>
      </c>
      <c r="T65" s="35">
        <v>665</v>
      </c>
      <c r="U65" s="35">
        <v>629</v>
      </c>
      <c r="V65" s="35">
        <v>847</v>
      </c>
      <c r="W65" s="35">
        <v>687</v>
      </c>
      <c r="X65" s="35">
        <v>783</v>
      </c>
      <c r="Y65" s="35">
        <v>827</v>
      </c>
      <c r="Z65" s="35">
        <v>604</v>
      </c>
      <c r="AA65" s="35">
        <v>726</v>
      </c>
      <c r="AB65" s="35">
        <v>847</v>
      </c>
      <c r="AC65" s="35">
        <v>707</v>
      </c>
      <c r="AD65" s="35">
        <v>767</v>
      </c>
      <c r="AE65" s="35">
        <v>757</v>
      </c>
      <c r="AF65" s="35">
        <v>837</v>
      </c>
      <c r="AG65" s="35">
        <v>631</v>
      </c>
      <c r="AH65" s="35">
        <v>786</v>
      </c>
      <c r="AI65" s="35">
        <v>624</v>
      </c>
      <c r="AJ65" s="35">
        <v>723</v>
      </c>
      <c r="AK65" s="35">
        <v>809</v>
      </c>
      <c r="AL65" s="35">
        <v>651</v>
      </c>
      <c r="AM65" s="35">
        <v>764</v>
      </c>
      <c r="AN65" s="35">
        <v>844</v>
      </c>
      <c r="AO65" s="35">
        <v>813</v>
      </c>
      <c r="AP65" s="35">
        <v>800</v>
      </c>
      <c r="AQ65" s="35">
        <v>617</v>
      </c>
      <c r="AR65" s="35">
        <v>826</v>
      </c>
      <c r="AS65" s="35">
        <v>624</v>
      </c>
      <c r="AT65" s="35">
        <v>660</v>
      </c>
      <c r="AU65" s="35">
        <v>819</v>
      </c>
      <c r="AV65" s="35">
        <v>839</v>
      </c>
      <c r="AW65" s="35">
        <v>711</v>
      </c>
      <c r="AX65" s="35">
        <v>738</v>
      </c>
      <c r="AY65" s="35">
        <v>842</v>
      </c>
      <c r="AZ65" s="35">
        <v>733</v>
      </c>
      <c r="BA65" s="35">
        <v>848</v>
      </c>
      <c r="BB65" s="35">
        <v>815</v>
      </c>
      <c r="BC65" s="35">
        <v>835</v>
      </c>
      <c r="BD65" s="35">
        <v>626</v>
      </c>
      <c r="BE65" s="35">
        <v>691</v>
      </c>
      <c r="BF65" s="35">
        <v>657</v>
      </c>
      <c r="BG65" s="35">
        <v>622</v>
      </c>
      <c r="BH65" s="35">
        <v>635</v>
      </c>
      <c r="BI65" s="35">
        <v>628</v>
      </c>
      <c r="BJ65" s="35">
        <v>793</v>
      </c>
      <c r="BK65" s="35">
        <v>765</v>
      </c>
      <c r="BL65" s="35">
        <v>853</v>
      </c>
      <c r="BM65" s="35">
        <v>664</v>
      </c>
      <c r="BN65" s="35">
        <v>699</v>
      </c>
      <c r="BO65" s="35">
        <v>705</v>
      </c>
      <c r="BP65" s="35">
        <v>819</v>
      </c>
      <c r="BQ65" s="35">
        <v>653</v>
      </c>
      <c r="BR65" s="35">
        <v>815</v>
      </c>
      <c r="BS65" s="35">
        <v>611</v>
      </c>
      <c r="BT65" s="35">
        <v>755</v>
      </c>
      <c r="BU65" s="35">
        <v>798</v>
      </c>
      <c r="BV65" s="35">
        <v>721</v>
      </c>
      <c r="BW65" s="35">
        <v>717</v>
      </c>
      <c r="BX65" s="35">
        <v>708</v>
      </c>
      <c r="BY65" s="35">
        <v>676</v>
      </c>
      <c r="BZ65" s="35">
        <v>690</v>
      </c>
      <c r="CA65" s="35">
        <v>694</v>
      </c>
      <c r="CB65" s="35">
        <v>679</v>
      </c>
      <c r="CC65" s="35">
        <v>788</v>
      </c>
      <c r="CD65" s="35">
        <v>710</v>
      </c>
      <c r="CE65" s="35">
        <v>735</v>
      </c>
      <c r="CF65" s="35">
        <v>724</v>
      </c>
      <c r="CG65" s="35">
        <v>650</v>
      </c>
      <c r="CH65" s="35">
        <v>824</v>
      </c>
      <c r="CI65" s="35">
        <v>796</v>
      </c>
      <c r="CJ65" s="35">
        <v>738</v>
      </c>
      <c r="CK65" s="35">
        <v>662</v>
      </c>
      <c r="CL65" s="35">
        <v>815</v>
      </c>
      <c r="CM65" s="35">
        <v>833</v>
      </c>
      <c r="CN65" s="35">
        <v>722</v>
      </c>
      <c r="CO65" s="35">
        <v>637</v>
      </c>
      <c r="CP65" s="35">
        <v>850</v>
      </c>
      <c r="CQ65" s="35">
        <v>763</v>
      </c>
      <c r="CR65" s="35">
        <v>768</v>
      </c>
      <c r="CS65" s="35">
        <v>822</v>
      </c>
      <c r="CT65" s="35">
        <v>630</v>
      </c>
      <c r="CU65" s="35">
        <v>713</v>
      </c>
      <c r="CV65" s="35">
        <v>746</v>
      </c>
      <c r="CW65" s="35">
        <v>720</v>
      </c>
      <c r="CX65" s="35">
        <v>710</v>
      </c>
      <c r="CY65" s="35">
        <v>812</v>
      </c>
      <c r="CZ65" s="35">
        <v>785</v>
      </c>
      <c r="DA65" s="35">
        <v>724</v>
      </c>
      <c r="DB65" s="35">
        <v>777</v>
      </c>
      <c r="DC65" s="35">
        <v>660</v>
      </c>
      <c r="DD65" s="35">
        <v>741</v>
      </c>
      <c r="DE65" s="35">
        <v>701</v>
      </c>
      <c r="DF65" s="35">
        <v>775</v>
      </c>
      <c r="DG65" s="35">
        <v>808</v>
      </c>
      <c r="DH65" s="35">
        <v>749</v>
      </c>
      <c r="DI65" s="35">
        <v>626</v>
      </c>
      <c r="DJ65" s="35">
        <v>654</v>
      </c>
      <c r="DK65" s="35">
        <v>748</v>
      </c>
      <c r="DL65" s="35">
        <v>799</v>
      </c>
      <c r="DM65" s="35">
        <v>797</v>
      </c>
      <c r="DN65" s="35">
        <v>716</v>
      </c>
      <c r="DO65" s="35">
        <v>626</v>
      </c>
      <c r="DP65" s="35">
        <v>617</v>
      </c>
      <c r="DQ65" s="35">
        <v>614</v>
      </c>
      <c r="DR65" s="35">
        <v>663</v>
      </c>
      <c r="DS65" s="35">
        <v>667</v>
      </c>
      <c r="DT65" s="35">
        <v>652</v>
      </c>
      <c r="DU65" s="35">
        <v>759</v>
      </c>
      <c r="DV65" s="35">
        <v>710</v>
      </c>
      <c r="DW65" s="35">
        <v>785</v>
      </c>
      <c r="DX65" s="35">
        <v>791</v>
      </c>
      <c r="DY65" s="35">
        <v>606</v>
      </c>
      <c r="DZ65" s="35">
        <v>742</v>
      </c>
      <c r="EA65" s="35">
        <v>792</v>
      </c>
      <c r="EB65" s="35">
        <v>632</v>
      </c>
      <c r="EC65" s="35">
        <v>817</v>
      </c>
      <c r="ED65" s="35">
        <v>843</v>
      </c>
      <c r="EE65" s="35">
        <v>667</v>
      </c>
      <c r="EF65" s="35">
        <v>652</v>
      </c>
      <c r="EG65" s="35">
        <v>684</v>
      </c>
      <c r="EH65" s="35">
        <v>824</v>
      </c>
      <c r="EI65" s="35">
        <v>683</v>
      </c>
      <c r="EJ65" s="35">
        <v>696</v>
      </c>
      <c r="EK65" s="35">
        <v>714</v>
      </c>
      <c r="EL65" s="35">
        <v>713</v>
      </c>
      <c r="EM65" s="35">
        <v>633</v>
      </c>
      <c r="EN65" s="35">
        <v>616</v>
      </c>
      <c r="EO65" s="35">
        <v>619</v>
      </c>
      <c r="EP65" s="35">
        <v>674</v>
      </c>
      <c r="EQ65" s="35">
        <v>840</v>
      </c>
      <c r="ER65" s="35">
        <v>845</v>
      </c>
      <c r="ES65" s="35">
        <v>671</v>
      </c>
      <c r="ET65" s="35">
        <v>801</v>
      </c>
      <c r="EU65" s="35">
        <v>778</v>
      </c>
      <c r="EV65" s="35">
        <v>700</v>
      </c>
      <c r="EW65" s="35">
        <v>739</v>
      </c>
      <c r="EX65" s="35">
        <v>839</v>
      </c>
      <c r="EY65" s="35">
        <v>700</v>
      </c>
      <c r="EZ65" s="35">
        <v>664</v>
      </c>
      <c r="FA65" s="35">
        <v>747</v>
      </c>
      <c r="FB65" s="35">
        <v>742</v>
      </c>
      <c r="FC65" s="35">
        <v>741</v>
      </c>
      <c r="FD65" s="35">
        <v>834</v>
      </c>
      <c r="FE65" s="35">
        <v>812</v>
      </c>
      <c r="FF65" s="35">
        <v>777</v>
      </c>
      <c r="FG65" s="35">
        <v>636</v>
      </c>
      <c r="FH65" s="35">
        <v>638</v>
      </c>
      <c r="FI65" s="35">
        <v>789</v>
      </c>
      <c r="FJ65" s="35">
        <v>778</v>
      </c>
      <c r="FK65" s="35">
        <v>780</v>
      </c>
      <c r="FL65" s="35">
        <v>809</v>
      </c>
      <c r="FM65" s="35">
        <v>739</v>
      </c>
      <c r="FN65" s="35">
        <v>796</v>
      </c>
      <c r="FO65" s="35">
        <v>825</v>
      </c>
      <c r="FP65" s="35">
        <v>848</v>
      </c>
      <c r="FQ65" s="35">
        <v>661</v>
      </c>
      <c r="FR65" s="35">
        <v>623</v>
      </c>
      <c r="FS65" s="35">
        <v>715</v>
      </c>
      <c r="FT65" s="35">
        <v>828</v>
      </c>
      <c r="FU65" s="35">
        <v>718</v>
      </c>
      <c r="FV65" s="35">
        <v>752</v>
      </c>
      <c r="FW65" s="35">
        <v>696</v>
      </c>
      <c r="FX65" s="35">
        <v>676</v>
      </c>
      <c r="FY65" s="35">
        <v>685</v>
      </c>
      <c r="FZ65" s="35">
        <v>752</v>
      </c>
      <c r="GA65" s="35">
        <v>786</v>
      </c>
      <c r="GB65" s="35">
        <v>791</v>
      </c>
      <c r="GC65" s="35">
        <v>754</v>
      </c>
      <c r="GD65" s="35">
        <v>793</v>
      </c>
      <c r="GE65" s="35">
        <v>763</v>
      </c>
      <c r="GF65" s="35">
        <v>814</v>
      </c>
      <c r="GG65" s="35">
        <v>732</v>
      </c>
      <c r="GH65" s="35">
        <v>821</v>
      </c>
      <c r="GI65" s="35">
        <v>642</v>
      </c>
      <c r="GJ65" s="35">
        <v>747</v>
      </c>
      <c r="GK65" s="35">
        <v>673</v>
      </c>
      <c r="GL65" s="35">
        <v>760</v>
      </c>
      <c r="GM65" s="35">
        <v>679</v>
      </c>
      <c r="GN65" s="35">
        <v>733</v>
      </c>
      <c r="GO65" s="35">
        <v>650</v>
      </c>
      <c r="GP65" s="35">
        <v>761</v>
      </c>
      <c r="GQ65" s="35">
        <v>747</v>
      </c>
      <c r="GR65" s="35">
        <v>849</v>
      </c>
      <c r="GS65" s="35">
        <v>730</v>
      </c>
      <c r="GT65" s="35">
        <v>603</v>
      </c>
      <c r="GU65" s="35">
        <v>688</v>
      </c>
      <c r="GV65" s="35">
        <v>813</v>
      </c>
      <c r="GW65" s="35">
        <v>792</v>
      </c>
      <c r="GX65" s="35">
        <v>722</v>
      </c>
      <c r="GY65" s="35">
        <v>769</v>
      </c>
      <c r="GZ65" s="35">
        <v>821</v>
      </c>
      <c r="HA65" s="35">
        <v>791</v>
      </c>
      <c r="HB65" s="35">
        <v>727</v>
      </c>
      <c r="HC65" s="35">
        <v>827</v>
      </c>
      <c r="HD65" s="35">
        <v>851</v>
      </c>
      <c r="HE65" s="35">
        <v>816</v>
      </c>
      <c r="HF65" s="35">
        <v>763</v>
      </c>
      <c r="HG65" s="35">
        <v>806</v>
      </c>
      <c r="HH65" s="35">
        <v>759</v>
      </c>
      <c r="HI65" s="35">
        <v>830</v>
      </c>
      <c r="HJ65" s="35">
        <v>833</v>
      </c>
      <c r="HK65" s="35">
        <v>752</v>
      </c>
      <c r="HL65" s="35">
        <v>729</v>
      </c>
      <c r="HM65" s="35">
        <v>664</v>
      </c>
      <c r="HN65" s="35">
        <v>638</v>
      </c>
      <c r="HO65" s="35">
        <v>657</v>
      </c>
      <c r="HP65" s="35">
        <v>759</v>
      </c>
      <c r="HQ65" s="35">
        <v>816</v>
      </c>
      <c r="HR65" s="35">
        <v>850</v>
      </c>
      <c r="HS65" s="35">
        <v>749</v>
      </c>
      <c r="HT65" s="35">
        <v>696</v>
      </c>
      <c r="HU65" s="35">
        <v>777</v>
      </c>
      <c r="HV65" s="35">
        <v>828</v>
      </c>
      <c r="HW65" s="35">
        <v>626</v>
      </c>
      <c r="HX65" s="35">
        <v>788</v>
      </c>
      <c r="HY65" s="35">
        <v>795</v>
      </c>
      <c r="HZ65" s="35">
        <v>767</v>
      </c>
      <c r="IA65" s="35">
        <v>648</v>
      </c>
      <c r="IB65" s="35">
        <v>830</v>
      </c>
    </row>
    <row r="66" spans="1:236" s="17" customFormat="1" ht="15.75" x14ac:dyDescent="0.25">
      <c r="A66" s="1"/>
      <c r="B66" s="2324">
        <f t="shared" si="9"/>
        <v>64</v>
      </c>
      <c r="C66"/>
      <c r="D66" s="8" t="s">
        <v>430</v>
      </c>
      <c r="E66" s="18" t="s">
        <v>14</v>
      </c>
      <c r="F66" s="16">
        <f t="shared" ref="F66:G66" si="624">IF(WEEKDAY(F$3)=2,F65,E66+F65)</f>
        <v>765</v>
      </c>
      <c r="G66" s="16">
        <f t="shared" si="624"/>
        <v>1620</v>
      </c>
      <c r="H66" s="16">
        <f t="shared" ref="H66" si="625">IF(WEEKDAY(H$3)=2,H65,G66+H65)</f>
        <v>2399</v>
      </c>
      <c r="I66" s="16">
        <f t="shared" ref="I66" si="626">IF(WEEKDAY(I$3)=2,I65,H66+I65)</f>
        <v>3249</v>
      </c>
      <c r="J66" s="16">
        <f t="shared" ref="J66" si="627">IF(WEEKDAY(J$3)=2,J65,I66+J65)</f>
        <v>3870</v>
      </c>
      <c r="K66" s="16">
        <f t="shared" ref="K66" si="628">IF(WEEKDAY(K$3)=2,K65,J66+K65)</f>
        <v>4679</v>
      </c>
      <c r="L66" s="16">
        <f t="shared" ref="L66" si="629">IF(WEEKDAY(L$3)=2,L65,K66+L65)</f>
        <v>5293</v>
      </c>
      <c r="M66" s="16">
        <f t="shared" ref="M66" si="630">IF(WEEKDAY(M$3)=2,M65,L66+M65)</f>
        <v>677</v>
      </c>
      <c r="N66" s="16">
        <f t="shared" ref="N66" si="631">IF(WEEKDAY(N$3)=2,N65,M66+N65)</f>
        <v>1401</v>
      </c>
      <c r="O66" s="16">
        <f t="shared" ref="O66" si="632">IF(WEEKDAY(O$3)=2,O65,N66+O65)</f>
        <v>2193</v>
      </c>
      <c r="P66" s="16">
        <f t="shared" ref="P66" si="633">IF(WEEKDAY(P$3)=2,P65,O66+P65)</f>
        <v>2836</v>
      </c>
      <c r="Q66" s="16">
        <f t="shared" ref="Q66" si="634">IF(WEEKDAY(Q$3)=2,Q65,P66+Q65)</f>
        <v>3544</v>
      </c>
      <c r="R66" s="16">
        <f t="shared" ref="R66" si="635">IF(WEEKDAY(R$3)=2,R65,Q66+R65)</f>
        <v>4276</v>
      </c>
      <c r="S66" s="16">
        <f t="shared" ref="S66" si="636">IF(WEEKDAY(S$3)=2,S65,R66+S65)</f>
        <v>5008</v>
      </c>
      <c r="T66" s="16">
        <f t="shared" ref="T66" si="637">IF(WEEKDAY(T$3)=2,T65,S66+T65)</f>
        <v>665</v>
      </c>
      <c r="U66" s="16">
        <f t="shared" ref="U66" si="638">IF(WEEKDAY(U$3)=2,U65,T66+U65)</f>
        <v>1294</v>
      </c>
      <c r="V66" s="16">
        <f t="shared" ref="V66" si="639">IF(WEEKDAY(V$3)=2,V65,U66+V65)</f>
        <v>2141</v>
      </c>
      <c r="W66" s="16">
        <f t="shared" ref="W66" si="640">IF(WEEKDAY(W$3)=2,W65,V66+W65)</f>
        <v>2828</v>
      </c>
      <c r="X66" s="16">
        <f t="shared" ref="X66" si="641">IF(WEEKDAY(X$3)=2,X65,W66+X65)</f>
        <v>3611</v>
      </c>
      <c r="Y66" s="16">
        <f t="shared" ref="Y66" si="642">IF(WEEKDAY(Y$3)=2,Y65,X66+Y65)</f>
        <v>4438</v>
      </c>
      <c r="Z66" s="16">
        <f t="shared" ref="Z66" si="643">IF(WEEKDAY(Z$3)=2,Z65,Y66+Z65)</f>
        <v>5042</v>
      </c>
      <c r="AA66" s="16">
        <f t="shared" ref="AA66" si="644">IF(WEEKDAY(AA$3)=2,AA65,Z66+AA65)</f>
        <v>726</v>
      </c>
      <c r="AB66" s="16">
        <f t="shared" ref="AB66" si="645">IF(WEEKDAY(AB$3)=2,AB65,AA66+AB65)</f>
        <v>1573</v>
      </c>
      <c r="AC66" s="16">
        <f t="shared" ref="AC66" si="646">IF(WEEKDAY(AC$3)=2,AC65,AB66+AC65)</f>
        <v>2280</v>
      </c>
      <c r="AD66" s="16">
        <f t="shared" ref="AD66" si="647">IF(WEEKDAY(AD$3)=2,AD65,AC66+AD65)</f>
        <v>3047</v>
      </c>
      <c r="AE66" s="16">
        <f t="shared" ref="AE66" si="648">IF(WEEKDAY(AE$3)=2,AE65,AD66+AE65)</f>
        <v>3804</v>
      </c>
      <c r="AF66" s="16">
        <f t="shared" ref="AF66" si="649">IF(WEEKDAY(AF$3)=2,AF65,AE66+AF65)</f>
        <v>4641</v>
      </c>
      <c r="AG66" s="16">
        <f t="shared" ref="AG66" si="650">IF(WEEKDAY(AG$3)=2,AG65,AF66+AG65)</f>
        <v>5272</v>
      </c>
      <c r="AH66" s="16">
        <f t="shared" ref="AH66" si="651">IF(WEEKDAY(AH$3)=2,AH65,AG66+AH65)</f>
        <v>786</v>
      </c>
      <c r="AI66" s="16">
        <f t="shared" ref="AI66" si="652">IF(WEEKDAY(AI$3)=2,AI65,AH66+AI65)</f>
        <v>1410</v>
      </c>
      <c r="AJ66" s="16">
        <f t="shared" ref="AJ66" si="653">IF(WEEKDAY(AJ$3)=2,AJ65,AI66+AJ65)</f>
        <v>2133</v>
      </c>
      <c r="AK66" s="16">
        <f t="shared" ref="AK66" si="654">IF(WEEKDAY(AK$3)=2,AK65,AJ66+AK65)</f>
        <v>2942</v>
      </c>
      <c r="AL66" s="16">
        <f t="shared" ref="AL66" si="655">IF(WEEKDAY(AL$3)=2,AL65,AK66+AL65)</f>
        <v>3593</v>
      </c>
      <c r="AM66" s="16">
        <f t="shared" ref="AM66" si="656">IF(WEEKDAY(AM$3)=2,AM65,AL66+AM65)</f>
        <v>4357</v>
      </c>
      <c r="AN66" s="16">
        <f t="shared" ref="AN66" si="657">IF(WEEKDAY(AN$3)=2,AN65,AM66+AN65)</f>
        <v>5201</v>
      </c>
      <c r="AO66" s="16">
        <f t="shared" ref="AO66" si="658">IF(WEEKDAY(AO$3)=2,AO65,AN66+AO65)</f>
        <v>813</v>
      </c>
      <c r="AP66" s="16">
        <f t="shared" ref="AP66" si="659">IF(WEEKDAY(AP$3)=2,AP65,AO66+AP65)</f>
        <v>1613</v>
      </c>
      <c r="AQ66" s="16">
        <f t="shared" ref="AQ66" si="660">IF(WEEKDAY(AQ$3)=2,AQ65,AP66+AQ65)</f>
        <v>2230</v>
      </c>
      <c r="AR66" s="16">
        <f t="shared" ref="AR66" si="661">IF(WEEKDAY(AR$3)=2,AR65,AQ66+AR65)</f>
        <v>3056</v>
      </c>
      <c r="AS66" s="16">
        <f t="shared" ref="AS66" si="662">IF(WEEKDAY(AS$3)=2,AS65,AR66+AS65)</f>
        <v>3680</v>
      </c>
      <c r="AT66" s="16">
        <f t="shared" ref="AT66" si="663">IF(WEEKDAY(AT$3)=2,AT65,AS66+AT65)</f>
        <v>4340</v>
      </c>
      <c r="AU66" s="16">
        <f t="shared" ref="AU66" si="664">IF(WEEKDAY(AU$3)=2,AU65,AT66+AU65)</f>
        <v>5159</v>
      </c>
      <c r="AV66" s="16">
        <f t="shared" ref="AV66" si="665">IF(WEEKDAY(AV$3)=2,AV65,AU66+AV65)</f>
        <v>839</v>
      </c>
      <c r="AW66" s="16">
        <f t="shared" ref="AW66" si="666">IF(WEEKDAY(AW$3)=2,AW65,AV66+AW65)</f>
        <v>1550</v>
      </c>
      <c r="AX66" s="16">
        <f t="shared" ref="AX66" si="667">IF(WEEKDAY(AX$3)=2,AX65,AW66+AX65)</f>
        <v>2288</v>
      </c>
      <c r="AY66" s="16">
        <f t="shared" ref="AY66" si="668">IF(WEEKDAY(AY$3)=2,AY65,AX66+AY65)</f>
        <v>3130</v>
      </c>
      <c r="AZ66" s="16">
        <f t="shared" ref="AZ66" si="669">IF(WEEKDAY(AZ$3)=2,AZ65,AY66+AZ65)</f>
        <v>3863</v>
      </c>
      <c r="BA66" s="16">
        <f t="shared" ref="BA66" si="670">IF(WEEKDAY(BA$3)=2,BA65,AZ66+BA65)</f>
        <v>4711</v>
      </c>
      <c r="BB66" s="16">
        <f t="shared" ref="BB66" si="671">IF(WEEKDAY(BB$3)=2,BB65,BA66+BB65)</f>
        <v>5526</v>
      </c>
      <c r="BC66" s="16">
        <f t="shared" ref="BC66" si="672">IF(WEEKDAY(BC$3)=2,BC65,BB66+BC65)</f>
        <v>835</v>
      </c>
      <c r="BD66" s="16">
        <f t="shared" ref="BD66" si="673">IF(WEEKDAY(BD$3)=2,BD65,BC66+BD65)</f>
        <v>1461</v>
      </c>
      <c r="BE66" s="16">
        <f t="shared" ref="BE66" si="674">IF(WEEKDAY(BE$3)=2,BE65,BD66+BE65)</f>
        <v>2152</v>
      </c>
      <c r="BF66" s="16">
        <f t="shared" ref="BF66" si="675">IF(WEEKDAY(BF$3)=2,BF65,BE66+BF65)</f>
        <v>2809</v>
      </c>
      <c r="BG66" s="16">
        <f t="shared" ref="BG66" si="676">IF(WEEKDAY(BG$3)=2,BG65,BF66+BG65)</f>
        <v>3431</v>
      </c>
      <c r="BH66" s="16">
        <f t="shared" ref="BH66" si="677">IF(WEEKDAY(BH$3)=2,BH65,BG66+BH65)</f>
        <v>4066</v>
      </c>
      <c r="BI66" s="16">
        <f t="shared" ref="BI66" si="678">IF(WEEKDAY(BI$3)=2,BI65,BH66+BI65)</f>
        <v>4694</v>
      </c>
      <c r="BJ66" s="16">
        <f t="shared" ref="BJ66" si="679">IF(WEEKDAY(BJ$3)=2,BJ65,BI66+BJ65)</f>
        <v>793</v>
      </c>
      <c r="BK66" s="16">
        <f t="shared" ref="BK66" si="680">IF(WEEKDAY(BK$3)=2,BK65,BJ66+BK65)</f>
        <v>1558</v>
      </c>
      <c r="BL66" s="16">
        <f t="shared" ref="BL66" si="681">IF(WEEKDAY(BL$3)=2,BL65,BK66+BL65)</f>
        <v>2411</v>
      </c>
      <c r="BM66" s="16">
        <f t="shared" ref="BM66" si="682">IF(WEEKDAY(BM$3)=2,BM65,BL66+BM65)</f>
        <v>3075</v>
      </c>
      <c r="BN66" s="16">
        <f t="shared" ref="BN66" si="683">IF(WEEKDAY(BN$3)=2,BN65,BM66+BN65)</f>
        <v>3774</v>
      </c>
      <c r="BO66" s="16">
        <f t="shared" ref="BO66" si="684">IF(WEEKDAY(BO$3)=2,BO65,BN66+BO65)</f>
        <v>4479</v>
      </c>
      <c r="BP66" s="16">
        <f t="shared" ref="BP66" si="685">IF(WEEKDAY(BP$3)=2,BP65,BO66+BP65)</f>
        <v>5298</v>
      </c>
      <c r="BQ66" s="16">
        <f t="shared" ref="BQ66" si="686">IF(WEEKDAY(BQ$3)=2,BQ65,BP66+BQ65)</f>
        <v>653</v>
      </c>
      <c r="BR66" s="16">
        <f t="shared" ref="BR66" si="687">IF(WEEKDAY(BR$3)=2,BR65,BQ66+BR65)</f>
        <v>1468</v>
      </c>
      <c r="BS66" s="16">
        <f t="shared" ref="BS66" si="688">IF(WEEKDAY(BS$3)=2,BS65,BR66+BS65)</f>
        <v>2079</v>
      </c>
      <c r="BT66" s="16">
        <f t="shared" ref="BT66" si="689">IF(WEEKDAY(BT$3)=2,BT65,BS66+BT65)</f>
        <v>2834</v>
      </c>
      <c r="BU66" s="16">
        <f t="shared" ref="BU66" si="690">IF(WEEKDAY(BU$3)=2,BU65,BT66+BU65)</f>
        <v>3632</v>
      </c>
      <c r="BV66" s="16">
        <f t="shared" ref="BV66" si="691">IF(WEEKDAY(BV$3)=2,BV65,BU66+BV65)</f>
        <v>4353</v>
      </c>
      <c r="BW66" s="16">
        <f t="shared" ref="BW66" si="692">IF(WEEKDAY(BW$3)=2,BW65,BV66+BW65)</f>
        <v>5070</v>
      </c>
      <c r="BX66" s="16">
        <f t="shared" ref="BX66" si="693">IF(WEEKDAY(BX$3)=2,BX65,BW66+BX65)</f>
        <v>708</v>
      </c>
      <c r="BY66" s="16">
        <f t="shared" ref="BY66" si="694">IF(WEEKDAY(BY$3)=2,BY65,BX66+BY65)</f>
        <v>1384</v>
      </c>
      <c r="BZ66" s="16">
        <f t="shared" ref="BZ66" si="695">IF(WEEKDAY(BZ$3)=2,BZ65,BY66+BZ65)</f>
        <v>2074</v>
      </c>
      <c r="CA66" s="16">
        <f t="shared" ref="CA66" si="696">IF(WEEKDAY(CA$3)=2,CA65,BZ66+CA65)</f>
        <v>2768</v>
      </c>
      <c r="CB66" s="16">
        <f t="shared" ref="CB66" si="697">IF(WEEKDAY(CB$3)=2,CB65,CA66+CB65)</f>
        <v>3447</v>
      </c>
      <c r="CC66" s="16">
        <f t="shared" ref="CC66" si="698">IF(WEEKDAY(CC$3)=2,CC65,CB66+CC65)</f>
        <v>4235</v>
      </c>
      <c r="CD66" s="16">
        <f t="shared" ref="CD66" si="699">IF(WEEKDAY(CD$3)=2,CD65,CC66+CD65)</f>
        <v>4945</v>
      </c>
      <c r="CE66" s="16">
        <f t="shared" ref="CE66" si="700">IF(WEEKDAY(CE$3)=2,CE65,CD66+CE65)</f>
        <v>735</v>
      </c>
      <c r="CF66" s="16">
        <f t="shared" ref="CF66" si="701">IF(WEEKDAY(CF$3)=2,CF65,CE66+CF65)</f>
        <v>1459</v>
      </c>
      <c r="CG66" s="16">
        <f t="shared" ref="CG66" si="702">IF(WEEKDAY(CG$3)=2,CG65,CF66+CG65)</f>
        <v>2109</v>
      </c>
      <c r="CH66" s="16">
        <f t="shared" ref="CH66" si="703">IF(WEEKDAY(CH$3)=2,CH65,CG66+CH65)</f>
        <v>2933</v>
      </c>
      <c r="CI66" s="16">
        <f t="shared" ref="CI66" si="704">IF(WEEKDAY(CI$3)=2,CI65,CH66+CI65)</f>
        <v>3729</v>
      </c>
      <c r="CJ66" s="16">
        <f t="shared" ref="CJ66" si="705">IF(WEEKDAY(CJ$3)=2,CJ65,CI66+CJ65)</f>
        <v>4467</v>
      </c>
      <c r="CK66" s="16">
        <f t="shared" ref="CK66" si="706">IF(WEEKDAY(CK$3)=2,CK65,CJ66+CK65)</f>
        <v>5129</v>
      </c>
      <c r="CL66" s="16">
        <f t="shared" ref="CL66" si="707">IF(WEEKDAY(CL$3)=2,CL65,CK66+CL65)</f>
        <v>815</v>
      </c>
      <c r="CM66" s="16">
        <f t="shared" ref="CM66" si="708">IF(WEEKDAY(CM$3)=2,CM65,CL66+CM65)</f>
        <v>1648</v>
      </c>
      <c r="CN66" s="16">
        <f t="shared" ref="CN66" si="709">IF(WEEKDAY(CN$3)=2,CN65,CM66+CN65)</f>
        <v>2370</v>
      </c>
      <c r="CO66" s="16">
        <f t="shared" ref="CO66" si="710">IF(WEEKDAY(CO$3)=2,CO65,CN66+CO65)</f>
        <v>3007</v>
      </c>
      <c r="CP66" s="16">
        <f t="shared" ref="CP66" si="711">IF(WEEKDAY(CP$3)=2,CP65,CO66+CP65)</f>
        <v>3857</v>
      </c>
      <c r="CQ66" s="16">
        <f t="shared" ref="CQ66" si="712">IF(WEEKDAY(CQ$3)=2,CQ65,CP66+CQ65)</f>
        <v>4620</v>
      </c>
      <c r="CR66" s="16">
        <f t="shared" ref="CR66" si="713">IF(WEEKDAY(CR$3)=2,CR65,CQ66+CR65)</f>
        <v>5388</v>
      </c>
      <c r="CS66" s="16">
        <f t="shared" ref="CS66" si="714">IF(WEEKDAY(CS$3)=2,CS65,CR66+CS65)</f>
        <v>822</v>
      </c>
      <c r="CT66" s="16">
        <f t="shared" ref="CT66" si="715">IF(WEEKDAY(CT$3)=2,CT65,CS66+CT65)</f>
        <v>1452</v>
      </c>
      <c r="CU66" s="16">
        <f t="shared" ref="CU66" si="716">IF(WEEKDAY(CU$3)=2,CU65,CT66+CU65)</f>
        <v>2165</v>
      </c>
      <c r="CV66" s="16">
        <f t="shared" ref="CV66" si="717">IF(WEEKDAY(CV$3)=2,CV65,CU66+CV65)</f>
        <v>2911</v>
      </c>
      <c r="CW66" s="16">
        <f t="shared" ref="CW66" si="718">IF(WEEKDAY(CW$3)=2,CW65,CV66+CW65)</f>
        <v>3631</v>
      </c>
      <c r="CX66" s="16">
        <f t="shared" ref="CX66" si="719">IF(WEEKDAY(CX$3)=2,CX65,CW66+CX65)</f>
        <v>4341</v>
      </c>
      <c r="CY66" s="16">
        <f t="shared" ref="CY66" si="720">IF(WEEKDAY(CY$3)=2,CY65,CX66+CY65)</f>
        <v>5153</v>
      </c>
      <c r="CZ66" s="16">
        <f t="shared" ref="CZ66" si="721">IF(WEEKDAY(CZ$3)=2,CZ65,CY66+CZ65)</f>
        <v>785</v>
      </c>
      <c r="DA66" s="16">
        <f t="shared" ref="DA66" si="722">IF(WEEKDAY(DA$3)=2,DA65,CZ66+DA65)</f>
        <v>1509</v>
      </c>
      <c r="DB66" s="16">
        <f t="shared" ref="DB66" si="723">IF(WEEKDAY(DB$3)=2,DB65,DA66+DB65)</f>
        <v>2286</v>
      </c>
      <c r="DC66" s="16">
        <f t="shared" ref="DC66" si="724">IF(WEEKDAY(DC$3)=2,DC65,DB66+DC65)</f>
        <v>2946</v>
      </c>
      <c r="DD66" s="16">
        <f t="shared" ref="DD66" si="725">IF(WEEKDAY(DD$3)=2,DD65,DC66+DD65)</f>
        <v>3687</v>
      </c>
      <c r="DE66" s="16">
        <f t="shared" ref="DE66" si="726">IF(WEEKDAY(DE$3)=2,DE65,DD66+DE65)</f>
        <v>4388</v>
      </c>
      <c r="DF66" s="16">
        <f t="shared" ref="DF66" si="727">IF(WEEKDAY(DF$3)=2,DF65,DE66+DF65)</f>
        <v>5163</v>
      </c>
      <c r="DG66" s="16">
        <f t="shared" ref="DG66" si="728">IF(WEEKDAY(DG$3)=2,DG65,DF66+DG65)</f>
        <v>808</v>
      </c>
      <c r="DH66" s="16">
        <f t="shared" ref="DH66" si="729">IF(WEEKDAY(DH$3)=2,DH65,DG66+DH65)</f>
        <v>1557</v>
      </c>
      <c r="DI66" s="16">
        <f t="shared" ref="DI66" si="730">IF(WEEKDAY(DI$3)=2,DI65,DH66+DI65)</f>
        <v>2183</v>
      </c>
      <c r="DJ66" s="16">
        <f t="shared" ref="DJ66" si="731">IF(WEEKDAY(DJ$3)=2,DJ65,DI66+DJ65)</f>
        <v>2837</v>
      </c>
      <c r="DK66" s="16">
        <f t="shared" ref="DK66" si="732">IF(WEEKDAY(DK$3)=2,DK65,DJ66+DK65)</f>
        <v>3585</v>
      </c>
      <c r="DL66" s="16">
        <f t="shared" ref="DL66" si="733">IF(WEEKDAY(DL$3)=2,DL65,DK66+DL65)</f>
        <v>4384</v>
      </c>
      <c r="DM66" s="16">
        <f t="shared" ref="DM66" si="734">IF(WEEKDAY(DM$3)=2,DM65,DL66+DM65)</f>
        <v>5181</v>
      </c>
      <c r="DN66" s="16">
        <f t="shared" ref="DN66" si="735">IF(WEEKDAY(DN$3)=2,DN65,DM66+DN65)</f>
        <v>716</v>
      </c>
      <c r="DO66" s="16">
        <f t="shared" ref="DO66" si="736">IF(WEEKDAY(DO$3)=2,DO65,DN66+DO65)</f>
        <v>1342</v>
      </c>
      <c r="DP66" s="16">
        <f t="shared" ref="DP66" si="737">IF(WEEKDAY(DP$3)=2,DP65,DO66+DP65)</f>
        <v>1959</v>
      </c>
      <c r="DQ66" s="16">
        <f t="shared" ref="DQ66" si="738">IF(WEEKDAY(DQ$3)=2,DQ65,DP66+DQ65)</f>
        <v>2573</v>
      </c>
      <c r="DR66" s="16">
        <f t="shared" ref="DR66" si="739">IF(WEEKDAY(DR$3)=2,DR65,DQ66+DR65)</f>
        <v>3236</v>
      </c>
      <c r="DS66" s="16">
        <f t="shared" ref="DS66" si="740">IF(WEEKDAY(DS$3)=2,DS65,DR66+DS65)</f>
        <v>3903</v>
      </c>
      <c r="DT66" s="16">
        <f t="shared" ref="DT66" si="741">IF(WEEKDAY(DT$3)=2,DT65,DS66+DT65)</f>
        <v>4555</v>
      </c>
      <c r="DU66" s="16">
        <f t="shared" ref="DU66" si="742">IF(WEEKDAY(DU$3)=2,DU65,DT66+DU65)</f>
        <v>759</v>
      </c>
      <c r="DV66" s="16">
        <f t="shared" ref="DV66" si="743">IF(WEEKDAY(DV$3)=2,DV65,DU66+DV65)</f>
        <v>1469</v>
      </c>
      <c r="DW66" s="16">
        <f t="shared" ref="DW66" si="744">IF(WEEKDAY(DW$3)=2,DW65,DV66+DW65)</f>
        <v>2254</v>
      </c>
      <c r="DX66" s="16">
        <f t="shared" ref="DX66" si="745">IF(WEEKDAY(DX$3)=2,DX65,DW66+DX65)</f>
        <v>3045</v>
      </c>
      <c r="DY66" s="16">
        <f t="shared" ref="DY66" si="746">IF(WEEKDAY(DY$3)=2,DY65,DX66+DY65)</f>
        <v>3651</v>
      </c>
      <c r="DZ66" s="16">
        <f t="shared" ref="DZ66" si="747">IF(WEEKDAY(DZ$3)=2,DZ65,DY66+DZ65)</f>
        <v>4393</v>
      </c>
      <c r="EA66" s="16">
        <f t="shared" ref="EA66" si="748">IF(WEEKDAY(EA$3)=2,EA65,DZ66+EA65)</f>
        <v>5185</v>
      </c>
      <c r="EB66" s="16">
        <f t="shared" ref="EB66" si="749">IF(WEEKDAY(EB$3)=2,EB65,EA66+EB65)</f>
        <v>632</v>
      </c>
      <c r="EC66" s="16">
        <f t="shared" ref="EC66" si="750">IF(WEEKDAY(EC$3)=2,EC65,EB66+EC65)</f>
        <v>1449</v>
      </c>
      <c r="ED66" s="16">
        <f t="shared" ref="ED66" si="751">IF(WEEKDAY(ED$3)=2,ED65,EC66+ED65)</f>
        <v>2292</v>
      </c>
      <c r="EE66" s="16">
        <f t="shared" ref="EE66" si="752">IF(WEEKDAY(EE$3)=2,EE65,ED66+EE65)</f>
        <v>2959</v>
      </c>
      <c r="EF66" s="16">
        <f t="shared" ref="EF66" si="753">IF(WEEKDAY(EF$3)=2,EF65,EE66+EF65)</f>
        <v>3611</v>
      </c>
      <c r="EG66" s="16">
        <f t="shared" ref="EG66" si="754">IF(WEEKDAY(EG$3)=2,EG65,EF66+EG65)</f>
        <v>4295</v>
      </c>
      <c r="EH66" s="16">
        <f t="shared" ref="EH66" si="755">IF(WEEKDAY(EH$3)=2,EH65,EG66+EH65)</f>
        <v>5119</v>
      </c>
      <c r="EI66" s="16">
        <f t="shared" ref="EI66" si="756">IF(WEEKDAY(EI$3)=2,EI65,EH66+EI65)</f>
        <v>683</v>
      </c>
      <c r="EJ66" s="16">
        <f t="shared" ref="EJ66" si="757">IF(WEEKDAY(EJ$3)=2,EJ65,EI66+EJ65)</f>
        <v>1379</v>
      </c>
      <c r="EK66" s="16">
        <f t="shared" ref="EK66" si="758">IF(WEEKDAY(EK$3)=2,EK65,EJ66+EK65)</f>
        <v>2093</v>
      </c>
      <c r="EL66" s="16">
        <f t="shared" ref="EL66" si="759">IF(WEEKDAY(EL$3)=2,EL65,EK66+EL65)</f>
        <v>2806</v>
      </c>
      <c r="EM66" s="16">
        <f t="shared" ref="EM66" si="760">IF(WEEKDAY(EM$3)=2,EM65,EL66+EM65)</f>
        <v>3439</v>
      </c>
      <c r="EN66" s="16">
        <f t="shared" ref="EN66" si="761">IF(WEEKDAY(EN$3)=2,EN65,EM66+EN65)</f>
        <v>4055</v>
      </c>
      <c r="EO66" s="16">
        <f t="shared" ref="EO66" si="762">IF(WEEKDAY(EO$3)=2,EO65,EN66+EO65)</f>
        <v>4674</v>
      </c>
      <c r="EP66" s="16">
        <f t="shared" ref="EP66" si="763">IF(WEEKDAY(EP$3)=2,EP65,EO66+EP65)</f>
        <v>674</v>
      </c>
      <c r="EQ66" s="16">
        <f t="shared" ref="EQ66" si="764">IF(WEEKDAY(EQ$3)=2,EQ65,EP66+EQ65)</f>
        <v>1514</v>
      </c>
      <c r="ER66" s="16">
        <f t="shared" ref="ER66" si="765">IF(WEEKDAY(ER$3)=2,ER65,EQ66+ER65)</f>
        <v>2359</v>
      </c>
      <c r="ES66" s="16">
        <f t="shared" ref="ES66" si="766">IF(WEEKDAY(ES$3)=2,ES65,ER66+ES65)</f>
        <v>3030</v>
      </c>
      <c r="ET66" s="16">
        <f t="shared" ref="ET66" si="767">IF(WEEKDAY(ET$3)=2,ET65,ES66+ET65)</f>
        <v>3831</v>
      </c>
      <c r="EU66" s="16">
        <f t="shared" ref="EU66" si="768">IF(WEEKDAY(EU$3)=2,EU65,ET66+EU65)</f>
        <v>4609</v>
      </c>
      <c r="EV66" s="16">
        <f t="shared" ref="EV66" si="769">IF(WEEKDAY(EV$3)=2,EV65,EU66+EV65)</f>
        <v>5309</v>
      </c>
      <c r="EW66" s="16">
        <f t="shared" ref="EW66" si="770">IF(WEEKDAY(EW$3)=2,EW65,EV66+EW65)</f>
        <v>739</v>
      </c>
      <c r="EX66" s="16">
        <f t="shared" ref="EX66" si="771">IF(WEEKDAY(EX$3)=2,EX65,EW66+EX65)</f>
        <v>1578</v>
      </c>
      <c r="EY66" s="16">
        <f t="shared" ref="EY66" si="772">IF(WEEKDAY(EY$3)=2,EY65,EX66+EY65)</f>
        <v>2278</v>
      </c>
      <c r="EZ66" s="16">
        <f t="shared" ref="EZ66" si="773">IF(WEEKDAY(EZ$3)=2,EZ65,EY66+EZ65)</f>
        <v>2942</v>
      </c>
      <c r="FA66" s="16">
        <f t="shared" ref="FA66" si="774">IF(WEEKDAY(FA$3)=2,FA65,EZ66+FA65)</f>
        <v>3689</v>
      </c>
      <c r="FB66" s="16">
        <f t="shared" ref="FB66" si="775">IF(WEEKDAY(FB$3)=2,FB65,FA66+FB65)</f>
        <v>4431</v>
      </c>
      <c r="FC66" s="16">
        <f t="shared" ref="FC66" si="776">IF(WEEKDAY(FC$3)=2,FC65,FB66+FC65)</f>
        <v>5172</v>
      </c>
      <c r="FD66" s="16">
        <f t="shared" ref="FD66" si="777">IF(WEEKDAY(FD$3)=2,FD65,FC66+FD65)</f>
        <v>834</v>
      </c>
      <c r="FE66" s="16">
        <f t="shared" ref="FE66" si="778">IF(WEEKDAY(FE$3)=2,FE65,FD66+FE65)</f>
        <v>1646</v>
      </c>
      <c r="FF66" s="16">
        <f t="shared" ref="FF66" si="779">IF(WEEKDAY(FF$3)=2,FF65,FE66+FF65)</f>
        <v>2423</v>
      </c>
      <c r="FG66" s="16">
        <f t="shared" ref="FG66" si="780">IF(WEEKDAY(FG$3)=2,FG65,FF66+FG65)</f>
        <v>3059</v>
      </c>
      <c r="FH66" s="16">
        <f t="shared" ref="FH66" si="781">IF(WEEKDAY(FH$3)=2,FH65,FG66+FH65)</f>
        <v>3697</v>
      </c>
      <c r="FI66" s="16">
        <f t="shared" ref="FI66" si="782">IF(WEEKDAY(FI$3)=2,FI65,FH66+FI65)</f>
        <v>4486</v>
      </c>
      <c r="FJ66" s="16">
        <f t="shared" ref="FJ66" si="783">IF(WEEKDAY(FJ$3)=2,FJ65,FI66+FJ65)</f>
        <v>5264</v>
      </c>
      <c r="FK66" s="16">
        <f t="shared" ref="FK66" si="784">IF(WEEKDAY(FK$3)=2,FK65,FJ66+FK65)</f>
        <v>780</v>
      </c>
      <c r="FL66" s="16">
        <f t="shared" ref="FL66" si="785">IF(WEEKDAY(FL$3)=2,FL65,FK66+FL65)</f>
        <v>1589</v>
      </c>
      <c r="FM66" s="16">
        <f t="shared" ref="FM66" si="786">IF(WEEKDAY(FM$3)=2,FM65,FL66+FM65)</f>
        <v>2328</v>
      </c>
      <c r="FN66" s="16">
        <f t="shared" ref="FN66" si="787">IF(WEEKDAY(FN$3)=2,FN65,FM66+FN65)</f>
        <v>3124</v>
      </c>
      <c r="FO66" s="16">
        <f t="shared" ref="FO66" si="788">IF(WEEKDAY(FO$3)=2,FO65,FN66+FO65)</f>
        <v>3949</v>
      </c>
      <c r="FP66" s="16">
        <f t="shared" ref="FP66" si="789">IF(WEEKDAY(FP$3)=2,FP65,FO66+FP65)</f>
        <v>4797</v>
      </c>
      <c r="FQ66" s="16">
        <f t="shared" ref="FQ66" si="790">IF(WEEKDAY(FQ$3)=2,FQ65,FP66+FQ65)</f>
        <v>5458</v>
      </c>
      <c r="FR66" s="16">
        <f t="shared" ref="FR66" si="791">IF(WEEKDAY(FR$3)=2,FR65,FQ66+FR65)</f>
        <v>623</v>
      </c>
      <c r="FS66" s="16">
        <f t="shared" ref="FS66" si="792">IF(WEEKDAY(FS$3)=2,FS65,FR66+FS65)</f>
        <v>1338</v>
      </c>
      <c r="FT66" s="16">
        <f t="shared" ref="FT66" si="793">IF(WEEKDAY(FT$3)=2,FT65,FS66+FT65)</f>
        <v>2166</v>
      </c>
      <c r="FU66" s="16">
        <f t="shared" ref="FU66" si="794">IF(WEEKDAY(FU$3)=2,FU65,FT66+FU65)</f>
        <v>2884</v>
      </c>
      <c r="FV66" s="16">
        <f t="shared" ref="FV66" si="795">IF(WEEKDAY(FV$3)=2,FV65,FU66+FV65)</f>
        <v>3636</v>
      </c>
      <c r="FW66" s="16">
        <f t="shared" ref="FW66" si="796">IF(WEEKDAY(FW$3)=2,FW65,FV66+FW65)</f>
        <v>4332</v>
      </c>
      <c r="FX66" s="16">
        <f t="shared" ref="FX66" si="797">IF(WEEKDAY(FX$3)=2,FX65,FW66+FX65)</f>
        <v>5008</v>
      </c>
      <c r="FY66" s="16">
        <f t="shared" ref="FY66" si="798">IF(WEEKDAY(FY$3)=2,FY65,FX66+FY65)</f>
        <v>685</v>
      </c>
      <c r="FZ66" s="16">
        <f t="shared" ref="FZ66" si="799">IF(WEEKDAY(FZ$3)=2,FZ65,FY66+FZ65)</f>
        <v>1437</v>
      </c>
      <c r="GA66" s="16">
        <f t="shared" ref="GA66" si="800">IF(WEEKDAY(GA$3)=2,GA65,FZ66+GA65)</f>
        <v>2223</v>
      </c>
      <c r="GB66" s="16">
        <f t="shared" ref="GB66" si="801">IF(WEEKDAY(GB$3)=2,GB65,GA66+GB65)</f>
        <v>3014</v>
      </c>
      <c r="GC66" s="16">
        <f t="shared" ref="GC66" si="802">IF(WEEKDAY(GC$3)=2,GC65,GB66+GC65)</f>
        <v>3768</v>
      </c>
      <c r="GD66" s="16">
        <f t="shared" ref="GD66" si="803">IF(WEEKDAY(GD$3)=2,GD65,GC66+GD65)</f>
        <v>4561</v>
      </c>
      <c r="GE66" s="16">
        <f t="shared" ref="GE66" si="804">IF(WEEKDAY(GE$3)=2,GE65,GD66+GE65)</f>
        <v>5324</v>
      </c>
      <c r="GF66" s="16">
        <f t="shared" ref="GF66" si="805">IF(WEEKDAY(GF$3)=2,GF65,GE66+GF65)</f>
        <v>814</v>
      </c>
      <c r="GG66" s="16">
        <f t="shared" ref="GG66" si="806">IF(WEEKDAY(GG$3)=2,GG65,GF66+GG65)</f>
        <v>1546</v>
      </c>
      <c r="GH66" s="16">
        <f t="shared" ref="GH66" si="807">IF(WEEKDAY(GH$3)=2,GH65,GG66+GH65)</f>
        <v>2367</v>
      </c>
      <c r="GI66" s="16">
        <f t="shared" ref="GI66" si="808">IF(WEEKDAY(GI$3)=2,GI65,GH66+GI65)</f>
        <v>3009</v>
      </c>
      <c r="GJ66" s="16">
        <f t="shared" ref="GJ66" si="809">IF(WEEKDAY(GJ$3)=2,GJ65,GI66+GJ65)</f>
        <v>3756</v>
      </c>
      <c r="GK66" s="16">
        <f t="shared" ref="GK66" si="810">IF(WEEKDAY(GK$3)=2,GK65,GJ66+GK65)</f>
        <v>4429</v>
      </c>
      <c r="GL66" s="16">
        <f t="shared" ref="GL66" si="811">IF(WEEKDAY(GL$3)=2,GL65,GK66+GL65)</f>
        <v>5189</v>
      </c>
      <c r="GM66" s="16">
        <f t="shared" ref="GM66" si="812">IF(WEEKDAY(GM$3)=2,GM65,GL66+GM65)</f>
        <v>679</v>
      </c>
      <c r="GN66" s="16">
        <f t="shared" ref="GN66" si="813">IF(WEEKDAY(GN$3)=2,GN65,GM66+GN65)</f>
        <v>1412</v>
      </c>
      <c r="GO66" s="16">
        <f t="shared" ref="GO66" si="814">IF(WEEKDAY(GO$3)=2,GO65,GN66+GO65)</f>
        <v>2062</v>
      </c>
      <c r="GP66" s="16">
        <f t="shared" ref="GP66" si="815">IF(WEEKDAY(GP$3)=2,GP65,GO66+GP65)</f>
        <v>2823</v>
      </c>
      <c r="GQ66" s="16">
        <f t="shared" ref="GQ66" si="816">IF(WEEKDAY(GQ$3)=2,GQ65,GP66+GQ65)</f>
        <v>3570</v>
      </c>
      <c r="GR66" s="16">
        <f t="shared" ref="GR66" si="817">IF(WEEKDAY(GR$3)=2,GR65,GQ66+GR65)</f>
        <v>4419</v>
      </c>
      <c r="GS66" s="16">
        <f t="shared" ref="GS66" si="818">IF(WEEKDAY(GS$3)=2,GS65,GR66+GS65)</f>
        <v>5149</v>
      </c>
      <c r="GT66" s="16">
        <f t="shared" ref="GT66" si="819">IF(WEEKDAY(GT$3)=2,GT65,GS66+GT65)</f>
        <v>603</v>
      </c>
      <c r="GU66" s="16">
        <f t="shared" ref="GU66" si="820">IF(WEEKDAY(GU$3)=2,GU65,GT66+GU65)</f>
        <v>1291</v>
      </c>
      <c r="GV66" s="16">
        <f t="shared" ref="GV66" si="821">IF(WEEKDAY(GV$3)=2,GV65,GU66+GV65)</f>
        <v>2104</v>
      </c>
      <c r="GW66" s="16">
        <f t="shared" ref="GW66" si="822">IF(WEEKDAY(GW$3)=2,GW65,GV66+GW65)</f>
        <v>2896</v>
      </c>
      <c r="GX66" s="16">
        <f t="shared" ref="GX66" si="823">IF(WEEKDAY(GX$3)=2,GX65,GW66+GX65)</f>
        <v>3618</v>
      </c>
      <c r="GY66" s="16">
        <f t="shared" ref="GY66" si="824">IF(WEEKDAY(GY$3)=2,GY65,GX66+GY65)</f>
        <v>4387</v>
      </c>
      <c r="GZ66" s="16">
        <f t="shared" ref="GZ66" si="825">IF(WEEKDAY(GZ$3)=2,GZ65,GY66+GZ65)</f>
        <v>5208</v>
      </c>
      <c r="HA66" s="16">
        <f t="shared" ref="HA66" si="826">IF(WEEKDAY(HA$3)=2,HA65,GZ66+HA65)</f>
        <v>791</v>
      </c>
      <c r="HB66" s="16">
        <f t="shared" ref="HB66" si="827">IF(WEEKDAY(HB$3)=2,HB65,HA66+HB65)</f>
        <v>1518</v>
      </c>
      <c r="HC66" s="16">
        <f t="shared" ref="HC66" si="828">IF(WEEKDAY(HC$3)=2,HC65,HB66+HC65)</f>
        <v>2345</v>
      </c>
      <c r="HD66" s="16">
        <f t="shared" ref="HD66" si="829">IF(WEEKDAY(HD$3)=2,HD65,HC66+HD65)</f>
        <v>3196</v>
      </c>
      <c r="HE66" s="16">
        <f t="shared" ref="HE66" si="830">IF(WEEKDAY(HE$3)=2,HE65,HD66+HE65)</f>
        <v>4012</v>
      </c>
      <c r="HF66" s="16">
        <f t="shared" ref="HF66" si="831">IF(WEEKDAY(HF$3)=2,HF65,HE66+HF65)</f>
        <v>4775</v>
      </c>
      <c r="HG66" s="16">
        <f t="shared" ref="HG66" si="832">IF(WEEKDAY(HG$3)=2,HG65,HF66+HG65)</f>
        <v>5581</v>
      </c>
      <c r="HH66" s="16">
        <f t="shared" ref="HH66" si="833">IF(WEEKDAY(HH$3)=2,HH65,HG66+HH65)</f>
        <v>759</v>
      </c>
      <c r="HI66" s="16">
        <f t="shared" ref="HI66" si="834">IF(WEEKDAY(HI$3)=2,HI65,HH66+HI65)</f>
        <v>1589</v>
      </c>
      <c r="HJ66" s="16">
        <f t="shared" ref="HJ66" si="835">IF(WEEKDAY(HJ$3)=2,HJ65,HI66+HJ65)</f>
        <v>2422</v>
      </c>
      <c r="HK66" s="16">
        <f t="shared" ref="HK66" si="836">IF(WEEKDAY(HK$3)=2,HK65,HJ66+HK65)</f>
        <v>3174</v>
      </c>
      <c r="HL66" s="16">
        <f t="shared" ref="HL66" si="837">IF(WEEKDAY(HL$3)=2,HL65,HK66+HL65)</f>
        <v>3903</v>
      </c>
      <c r="HM66" s="16">
        <f t="shared" ref="HM66" si="838">IF(WEEKDAY(HM$3)=2,HM65,HL66+HM65)</f>
        <v>4567</v>
      </c>
      <c r="HN66" s="16">
        <f t="shared" ref="HN66" si="839">IF(WEEKDAY(HN$3)=2,HN65,HM66+HN65)</f>
        <v>5205</v>
      </c>
      <c r="HO66" s="16">
        <f t="shared" ref="HO66" si="840">IF(WEEKDAY(HO$3)=2,HO65,HN66+HO65)</f>
        <v>657</v>
      </c>
      <c r="HP66" s="16">
        <f t="shared" ref="HP66" si="841">IF(WEEKDAY(HP$3)=2,HP65,HO66+HP65)</f>
        <v>1416</v>
      </c>
      <c r="HQ66" s="16">
        <f t="shared" ref="HQ66" si="842">IF(WEEKDAY(HQ$3)=2,HQ65,HP66+HQ65)</f>
        <v>2232</v>
      </c>
      <c r="HR66" s="16">
        <f t="shared" ref="HR66" si="843">IF(WEEKDAY(HR$3)=2,HR65,HQ66+HR65)</f>
        <v>3082</v>
      </c>
      <c r="HS66" s="16">
        <f t="shared" ref="HS66" si="844">IF(WEEKDAY(HS$3)=2,HS65,HR66+HS65)</f>
        <v>3831</v>
      </c>
      <c r="HT66" s="16">
        <f t="shared" ref="HT66" si="845">IF(WEEKDAY(HT$3)=2,HT65,HS66+HT65)</f>
        <v>4527</v>
      </c>
      <c r="HU66" s="16">
        <f t="shared" ref="HU66" si="846">IF(WEEKDAY(HU$3)=2,HU65,HT66+HU65)</f>
        <v>5304</v>
      </c>
      <c r="HV66" s="16">
        <f t="shared" ref="HV66" si="847">IF(WEEKDAY(HV$3)=2,HV65,HU66+HV65)</f>
        <v>828</v>
      </c>
      <c r="HW66" s="16">
        <f t="shared" ref="HW66" si="848">IF(WEEKDAY(HW$3)=2,HW65,HV66+HW65)</f>
        <v>1454</v>
      </c>
      <c r="HX66" s="16">
        <f t="shared" ref="HX66" si="849">IF(WEEKDAY(HX$3)=2,HX65,HW66+HX65)</f>
        <v>2242</v>
      </c>
      <c r="HY66" s="16">
        <f t="shared" ref="HY66" si="850">IF(WEEKDAY(HY$3)=2,HY65,HX66+HY65)</f>
        <v>3037</v>
      </c>
      <c r="HZ66" s="16">
        <f t="shared" ref="HZ66" si="851">IF(WEEKDAY(HZ$3)=2,HZ65,HY66+HZ65)</f>
        <v>3804</v>
      </c>
      <c r="IA66" s="16">
        <f t="shared" ref="IA66" si="852">IF(WEEKDAY(IA$3)=2,IA65,HZ66+IA65)</f>
        <v>4452</v>
      </c>
      <c r="IB66" s="16">
        <f t="shared" ref="IB66" si="853">IF(WEEKDAY(IB$3)=2,IB65,IA66+IB65)</f>
        <v>5282</v>
      </c>
    </row>
    <row r="67" spans="1:236" s="17" customFormat="1" ht="15.75" x14ac:dyDescent="0.25">
      <c r="A67" s="1"/>
      <c r="B67" s="2324">
        <f t="shared" si="9"/>
        <v>65</v>
      </c>
      <c r="C67"/>
      <c r="D67" s="8" t="s">
        <v>431</v>
      </c>
      <c r="E67" s="18" t="s">
        <v>14</v>
      </c>
      <c r="F67" s="16">
        <f>+F66</f>
        <v>765</v>
      </c>
      <c r="G67" s="16">
        <f>IF(DAY(G$3)=1,G65,F67+G65)</f>
        <v>1620</v>
      </c>
      <c r="H67" s="16">
        <f t="shared" ref="H67:BS67" si="854">IF(DAY(H$3)=1,H65,G67+H65)</f>
        <v>2399</v>
      </c>
      <c r="I67" s="16">
        <f t="shared" si="854"/>
        <v>3249</v>
      </c>
      <c r="J67" s="16">
        <f t="shared" si="854"/>
        <v>3870</v>
      </c>
      <c r="K67" s="16">
        <f t="shared" si="854"/>
        <v>4679</v>
      </c>
      <c r="L67" s="16">
        <f t="shared" si="854"/>
        <v>5293</v>
      </c>
      <c r="M67" s="16">
        <f t="shared" si="854"/>
        <v>5970</v>
      </c>
      <c r="N67" s="16">
        <f t="shared" si="854"/>
        <v>6694</v>
      </c>
      <c r="O67" s="16">
        <f t="shared" si="854"/>
        <v>7486</v>
      </c>
      <c r="P67" s="16">
        <f t="shared" si="854"/>
        <v>8129</v>
      </c>
      <c r="Q67" s="16">
        <f t="shared" si="854"/>
        <v>8837</v>
      </c>
      <c r="R67" s="16">
        <f t="shared" si="854"/>
        <v>9569</v>
      </c>
      <c r="S67" s="16">
        <f t="shared" si="854"/>
        <v>10301</v>
      </c>
      <c r="T67" s="16">
        <f t="shared" si="854"/>
        <v>10966</v>
      </c>
      <c r="U67" s="16">
        <f t="shared" si="854"/>
        <v>11595</v>
      </c>
      <c r="V67" s="16">
        <f t="shared" si="854"/>
        <v>12442</v>
      </c>
      <c r="W67" s="16">
        <f t="shared" si="854"/>
        <v>13129</v>
      </c>
      <c r="X67" s="16">
        <f t="shared" si="854"/>
        <v>13912</v>
      </c>
      <c r="Y67" s="16">
        <f t="shared" si="854"/>
        <v>14739</v>
      </c>
      <c r="Z67" s="16">
        <f t="shared" si="854"/>
        <v>604</v>
      </c>
      <c r="AA67" s="16">
        <f t="shared" si="854"/>
        <v>1330</v>
      </c>
      <c r="AB67" s="16">
        <f t="shared" si="854"/>
        <v>2177</v>
      </c>
      <c r="AC67" s="16">
        <f t="shared" si="854"/>
        <v>2884</v>
      </c>
      <c r="AD67" s="16">
        <f t="shared" si="854"/>
        <v>3651</v>
      </c>
      <c r="AE67" s="16">
        <f t="shared" si="854"/>
        <v>4408</v>
      </c>
      <c r="AF67" s="16">
        <f t="shared" si="854"/>
        <v>5245</v>
      </c>
      <c r="AG67" s="16">
        <f t="shared" si="854"/>
        <v>5876</v>
      </c>
      <c r="AH67" s="16">
        <f t="shared" si="854"/>
        <v>6662</v>
      </c>
      <c r="AI67" s="16">
        <f t="shared" si="854"/>
        <v>7286</v>
      </c>
      <c r="AJ67" s="16">
        <f t="shared" si="854"/>
        <v>8009</v>
      </c>
      <c r="AK67" s="16">
        <f t="shared" si="854"/>
        <v>8818</v>
      </c>
      <c r="AL67" s="16">
        <f t="shared" si="854"/>
        <v>9469</v>
      </c>
      <c r="AM67" s="16">
        <f t="shared" si="854"/>
        <v>10233</v>
      </c>
      <c r="AN67" s="16">
        <f t="shared" si="854"/>
        <v>11077</v>
      </c>
      <c r="AO67" s="16">
        <f t="shared" si="854"/>
        <v>11890</v>
      </c>
      <c r="AP67" s="16">
        <f t="shared" si="854"/>
        <v>12690</v>
      </c>
      <c r="AQ67" s="16">
        <f t="shared" si="854"/>
        <v>13307</v>
      </c>
      <c r="AR67" s="16">
        <f t="shared" si="854"/>
        <v>14133</v>
      </c>
      <c r="AS67" s="16">
        <f t="shared" si="854"/>
        <v>14757</v>
      </c>
      <c r="AT67" s="16">
        <f t="shared" si="854"/>
        <v>15417</v>
      </c>
      <c r="AU67" s="16">
        <f t="shared" si="854"/>
        <v>16236</v>
      </c>
      <c r="AV67" s="16">
        <f t="shared" si="854"/>
        <v>17075</v>
      </c>
      <c r="AW67" s="16">
        <f t="shared" si="854"/>
        <v>17786</v>
      </c>
      <c r="AX67" s="16">
        <f t="shared" si="854"/>
        <v>18524</v>
      </c>
      <c r="AY67" s="16">
        <f t="shared" si="854"/>
        <v>19366</v>
      </c>
      <c r="AZ67" s="16">
        <f t="shared" si="854"/>
        <v>20099</v>
      </c>
      <c r="BA67" s="16">
        <f t="shared" si="854"/>
        <v>20947</v>
      </c>
      <c r="BB67" s="16">
        <f t="shared" si="854"/>
        <v>21762</v>
      </c>
      <c r="BC67" s="16">
        <f t="shared" si="854"/>
        <v>22597</v>
      </c>
      <c r="BD67" s="16">
        <f t="shared" si="854"/>
        <v>23223</v>
      </c>
      <c r="BE67" s="16">
        <f t="shared" si="854"/>
        <v>691</v>
      </c>
      <c r="BF67" s="16">
        <f t="shared" si="854"/>
        <v>1348</v>
      </c>
      <c r="BG67" s="16">
        <f t="shared" si="854"/>
        <v>1970</v>
      </c>
      <c r="BH67" s="16">
        <f t="shared" si="854"/>
        <v>2605</v>
      </c>
      <c r="BI67" s="16">
        <f t="shared" si="854"/>
        <v>3233</v>
      </c>
      <c r="BJ67" s="16">
        <f t="shared" si="854"/>
        <v>4026</v>
      </c>
      <c r="BK67" s="16">
        <f t="shared" si="854"/>
        <v>4791</v>
      </c>
      <c r="BL67" s="16">
        <f t="shared" si="854"/>
        <v>5644</v>
      </c>
      <c r="BM67" s="16">
        <f t="shared" si="854"/>
        <v>6308</v>
      </c>
      <c r="BN67" s="16">
        <f t="shared" si="854"/>
        <v>7007</v>
      </c>
      <c r="BO67" s="16">
        <f t="shared" si="854"/>
        <v>7712</v>
      </c>
      <c r="BP67" s="16">
        <f t="shared" si="854"/>
        <v>8531</v>
      </c>
      <c r="BQ67" s="16">
        <f t="shared" si="854"/>
        <v>9184</v>
      </c>
      <c r="BR67" s="16">
        <f t="shared" si="854"/>
        <v>9999</v>
      </c>
      <c r="BS67" s="16">
        <f t="shared" si="854"/>
        <v>10610</v>
      </c>
      <c r="BT67" s="16">
        <f t="shared" ref="BT67:EE67" si="855">IF(DAY(BT$3)=1,BT65,BS67+BT65)</f>
        <v>11365</v>
      </c>
      <c r="BU67" s="16">
        <f t="shared" si="855"/>
        <v>12163</v>
      </c>
      <c r="BV67" s="16">
        <f t="shared" si="855"/>
        <v>12884</v>
      </c>
      <c r="BW67" s="16">
        <f t="shared" si="855"/>
        <v>13601</v>
      </c>
      <c r="BX67" s="16">
        <f t="shared" si="855"/>
        <v>14309</v>
      </c>
      <c r="BY67" s="16">
        <f t="shared" si="855"/>
        <v>14985</v>
      </c>
      <c r="BZ67" s="16">
        <f t="shared" si="855"/>
        <v>15675</v>
      </c>
      <c r="CA67" s="16">
        <f t="shared" si="855"/>
        <v>16369</v>
      </c>
      <c r="CB67" s="16">
        <f t="shared" si="855"/>
        <v>17048</v>
      </c>
      <c r="CC67" s="16">
        <f t="shared" si="855"/>
        <v>17836</v>
      </c>
      <c r="CD67" s="16">
        <f t="shared" si="855"/>
        <v>18546</v>
      </c>
      <c r="CE67" s="16">
        <f t="shared" si="855"/>
        <v>19281</v>
      </c>
      <c r="CF67" s="16">
        <f t="shared" si="855"/>
        <v>20005</v>
      </c>
      <c r="CG67" s="16">
        <f t="shared" si="855"/>
        <v>20655</v>
      </c>
      <c r="CH67" s="16">
        <f t="shared" si="855"/>
        <v>21479</v>
      </c>
      <c r="CI67" s="16">
        <f t="shared" si="855"/>
        <v>796</v>
      </c>
      <c r="CJ67" s="16">
        <f t="shared" si="855"/>
        <v>1534</v>
      </c>
      <c r="CK67" s="16">
        <f t="shared" si="855"/>
        <v>2196</v>
      </c>
      <c r="CL67" s="16">
        <f t="shared" si="855"/>
        <v>3011</v>
      </c>
      <c r="CM67" s="16">
        <f t="shared" si="855"/>
        <v>3844</v>
      </c>
      <c r="CN67" s="16">
        <f t="shared" si="855"/>
        <v>4566</v>
      </c>
      <c r="CO67" s="16">
        <f t="shared" si="855"/>
        <v>5203</v>
      </c>
      <c r="CP67" s="16">
        <f t="shared" si="855"/>
        <v>6053</v>
      </c>
      <c r="CQ67" s="16">
        <f t="shared" si="855"/>
        <v>6816</v>
      </c>
      <c r="CR67" s="16">
        <f t="shared" si="855"/>
        <v>7584</v>
      </c>
      <c r="CS67" s="16">
        <f t="shared" si="855"/>
        <v>8406</v>
      </c>
      <c r="CT67" s="16">
        <f t="shared" si="855"/>
        <v>9036</v>
      </c>
      <c r="CU67" s="16">
        <f t="shared" si="855"/>
        <v>9749</v>
      </c>
      <c r="CV67" s="16">
        <f t="shared" si="855"/>
        <v>10495</v>
      </c>
      <c r="CW67" s="16">
        <f t="shared" si="855"/>
        <v>11215</v>
      </c>
      <c r="CX67" s="16">
        <f t="shared" si="855"/>
        <v>11925</v>
      </c>
      <c r="CY67" s="16">
        <f t="shared" si="855"/>
        <v>12737</v>
      </c>
      <c r="CZ67" s="16">
        <f t="shared" si="855"/>
        <v>13522</v>
      </c>
      <c r="DA67" s="16">
        <f t="shared" si="855"/>
        <v>14246</v>
      </c>
      <c r="DB67" s="16">
        <f t="shared" si="855"/>
        <v>15023</v>
      </c>
      <c r="DC67" s="16">
        <f t="shared" si="855"/>
        <v>15683</v>
      </c>
      <c r="DD67" s="16">
        <f t="shared" si="855"/>
        <v>16424</v>
      </c>
      <c r="DE67" s="16">
        <f t="shared" si="855"/>
        <v>17125</v>
      </c>
      <c r="DF67" s="16">
        <f t="shared" si="855"/>
        <v>17900</v>
      </c>
      <c r="DG67" s="16">
        <f t="shared" si="855"/>
        <v>18708</v>
      </c>
      <c r="DH67" s="16">
        <f t="shared" si="855"/>
        <v>19457</v>
      </c>
      <c r="DI67" s="16">
        <f t="shared" si="855"/>
        <v>20083</v>
      </c>
      <c r="DJ67" s="16">
        <f t="shared" si="855"/>
        <v>20737</v>
      </c>
      <c r="DK67" s="16">
        <f t="shared" si="855"/>
        <v>21485</v>
      </c>
      <c r="DL67" s="16">
        <f t="shared" si="855"/>
        <v>22284</v>
      </c>
      <c r="DM67" s="16">
        <f t="shared" si="855"/>
        <v>23081</v>
      </c>
      <c r="DN67" s="16">
        <f t="shared" si="855"/>
        <v>716</v>
      </c>
      <c r="DO67" s="16">
        <f t="shared" si="855"/>
        <v>1342</v>
      </c>
      <c r="DP67" s="16">
        <f t="shared" si="855"/>
        <v>1959</v>
      </c>
      <c r="DQ67" s="16">
        <f t="shared" si="855"/>
        <v>2573</v>
      </c>
      <c r="DR67" s="16">
        <f t="shared" si="855"/>
        <v>3236</v>
      </c>
      <c r="DS67" s="16">
        <f t="shared" si="855"/>
        <v>3903</v>
      </c>
      <c r="DT67" s="16">
        <f t="shared" si="855"/>
        <v>4555</v>
      </c>
      <c r="DU67" s="16">
        <f t="shared" si="855"/>
        <v>5314</v>
      </c>
      <c r="DV67" s="16">
        <f t="shared" si="855"/>
        <v>6024</v>
      </c>
      <c r="DW67" s="16">
        <f t="shared" si="855"/>
        <v>6809</v>
      </c>
      <c r="DX67" s="16">
        <f t="shared" si="855"/>
        <v>7600</v>
      </c>
      <c r="DY67" s="16">
        <f t="shared" si="855"/>
        <v>8206</v>
      </c>
      <c r="DZ67" s="16">
        <f t="shared" si="855"/>
        <v>8948</v>
      </c>
      <c r="EA67" s="16">
        <f t="shared" si="855"/>
        <v>9740</v>
      </c>
      <c r="EB67" s="16">
        <f t="shared" si="855"/>
        <v>10372</v>
      </c>
      <c r="EC67" s="16">
        <f t="shared" si="855"/>
        <v>11189</v>
      </c>
      <c r="ED67" s="16">
        <f t="shared" si="855"/>
        <v>12032</v>
      </c>
      <c r="EE67" s="16">
        <f t="shared" si="855"/>
        <v>12699</v>
      </c>
      <c r="EF67" s="16">
        <f t="shared" ref="EF67:GQ67" si="856">IF(DAY(EF$3)=1,EF65,EE67+EF65)</f>
        <v>13351</v>
      </c>
      <c r="EG67" s="16">
        <f t="shared" si="856"/>
        <v>14035</v>
      </c>
      <c r="EH67" s="16">
        <f t="shared" si="856"/>
        <v>14859</v>
      </c>
      <c r="EI67" s="16">
        <f t="shared" si="856"/>
        <v>15542</v>
      </c>
      <c r="EJ67" s="16">
        <f t="shared" si="856"/>
        <v>16238</v>
      </c>
      <c r="EK67" s="16">
        <f t="shared" si="856"/>
        <v>16952</v>
      </c>
      <c r="EL67" s="16">
        <f t="shared" si="856"/>
        <v>17665</v>
      </c>
      <c r="EM67" s="16">
        <f t="shared" si="856"/>
        <v>18298</v>
      </c>
      <c r="EN67" s="16">
        <f t="shared" si="856"/>
        <v>18914</v>
      </c>
      <c r="EO67" s="16">
        <f t="shared" si="856"/>
        <v>19533</v>
      </c>
      <c r="EP67" s="16">
        <f t="shared" si="856"/>
        <v>20207</v>
      </c>
      <c r="EQ67" s="16">
        <f t="shared" si="856"/>
        <v>21047</v>
      </c>
      <c r="ER67" s="16">
        <f t="shared" si="856"/>
        <v>21892</v>
      </c>
      <c r="ES67" s="16">
        <f t="shared" si="856"/>
        <v>671</v>
      </c>
      <c r="ET67" s="16">
        <f t="shared" si="856"/>
        <v>1472</v>
      </c>
      <c r="EU67" s="16">
        <f t="shared" si="856"/>
        <v>2250</v>
      </c>
      <c r="EV67" s="16">
        <f t="shared" si="856"/>
        <v>2950</v>
      </c>
      <c r="EW67" s="16">
        <f t="shared" si="856"/>
        <v>3689</v>
      </c>
      <c r="EX67" s="16">
        <f t="shared" si="856"/>
        <v>4528</v>
      </c>
      <c r="EY67" s="16">
        <f t="shared" si="856"/>
        <v>5228</v>
      </c>
      <c r="EZ67" s="16">
        <f t="shared" si="856"/>
        <v>5892</v>
      </c>
      <c r="FA67" s="16">
        <f t="shared" si="856"/>
        <v>6639</v>
      </c>
      <c r="FB67" s="16">
        <f t="shared" si="856"/>
        <v>7381</v>
      </c>
      <c r="FC67" s="16">
        <f t="shared" si="856"/>
        <v>8122</v>
      </c>
      <c r="FD67" s="16">
        <f t="shared" si="856"/>
        <v>8956</v>
      </c>
      <c r="FE67" s="16">
        <f t="shared" si="856"/>
        <v>9768</v>
      </c>
      <c r="FF67" s="16">
        <f t="shared" si="856"/>
        <v>10545</v>
      </c>
      <c r="FG67" s="16">
        <f t="shared" si="856"/>
        <v>11181</v>
      </c>
      <c r="FH67" s="16">
        <f t="shared" si="856"/>
        <v>11819</v>
      </c>
      <c r="FI67" s="16">
        <f t="shared" si="856"/>
        <v>12608</v>
      </c>
      <c r="FJ67" s="16">
        <f t="shared" si="856"/>
        <v>13386</v>
      </c>
      <c r="FK67" s="16">
        <f t="shared" si="856"/>
        <v>14166</v>
      </c>
      <c r="FL67" s="16">
        <f t="shared" si="856"/>
        <v>14975</v>
      </c>
      <c r="FM67" s="16">
        <f t="shared" si="856"/>
        <v>15714</v>
      </c>
      <c r="FN67" s="16">
        <f t="shared" si="856"/>
        <v>16510</v>
      </c>
      <c r="FO67" s="16">
        <f t="shared" si="856"/>
        <v>17335</v>
      </c>
      <c r="FP67" s="16">
        <f t="shared" si="856"/>
        <v>18183</v>
      </c>
      <c r="FQ67" s="16">
        <f t="shared" si="856"/>
        <v>18844</v>
      </c>
      <c r="FR67" s="16">
        <f t="shared" si="856"/>
        <v>19467</v>
      </c>
      <c r="FS67" s="16">
        <f t="shared" si="856"/>
        <v>20182</v>
      </c>
      <c r="FT67" s="16">
        <f t="shared" si="856"/>
        <v>21010</v>
      </c>
      <c r="FU67" s="16">
        <f t="shared" si="856"/>
        <v>21728</v>
      </c>
      <c r="FV67" s="16">
        <f t="shared" si="856"/>
        <v>22480</v>
      </c>
      <c r="FW67" s="16">
        <f t="shared" si="856"/>
        <v>696</v>
      </c>
      <c r="FX67" s="16">
        <f t="shared" si="856"/>
        <v>1372</v>
      </c>
      <c r="FY67" s="16">
        <f t="shared" si="856"/>
        <v>2057</v>
      </c>
      <c r="FZ67" s="16">
        <f t="shared" si="856"/>
        <v>2809</v>
      </c>
      <c r="GA67" s="16">
        <f t="shared" si="856"/>
        <v>3595</v>
      </c>
      <c r="GB67" s="16">
        <f t="shared" si="856"/>
        <v>4386</v>
      </c>
      <c r="GC67" s="16">
        <f t="shared" si="856"/>
        <v>5140</v>
      </c>
      <c r="GD67" s="16">
        <f t="shared" si="856"/>
        <v>5933</v>
      </c>
      <c r="GE67" s="16">
        <f t="shared" si="856"/>
        <v>6696</v>
      </c>
      <c r="GF67" s="16">
        <f t="shared" si="856"/>
        <v>7510</v>
      </c>
      <c r="GG67" s="16">
        <f t="shared" si="856"/>
        <v>8242</v>
      </c>
      <c r="GH67" s="16">
        <f t="shared" si="856"/>
        <v>9063</v>
      </c>
      <c r="GI67" s="16">
        <f t="shared" si="856"/>
        <v>9705</v>
      </c>
      <c r="GJ67" s="16">
        <f t="shared" si="856"/>
        <v>10452</v>
      </c>
      <c r="GK67" s="16">
        <f t="shared" si="856"/>
        <v>11125</v>
      </c>
      <c r="GL67" s="16">
        <f t="shared" si="856"/>
        <v>11885</v>
      </c>
      <c r="GM67" s="16">
        <f t="shared" si="856"/>
        <v>12564</v>
      </c>
      <c r="GN67" s="16">
        <f t="shared" si="856"/>
        <v>13297</v>
      </c>
      <c r="GO67" s="16">
        <f t="shared" si="856"/>
        <v>13947</v>
      </c>
      <c r="GP67" s="16">
        <f t="shared" si="856"/>
        <v>14708</v>
      </c>
      <c r="GQ67" s="16">
        <f t="shared" si="856"/>
        <v>15455</v>
      </c>
      <c r="GR67" s="16">
        <f t="shared" ref="GR67:IB67" si="857">IF(DAY(GR$3)=1,GR65,GQ67+GR65)</f>
        <v>16304</v>
      </c>
      <c r="GS67" s="16">
        <f t="shared" si="857"/>
        <v>17034</v>
      </c>
      <c r="GT67" s="16">
        <f t="shared" si="857"/>
        <v>17637</v>
      </c>
      <c r="GU67" s="16">
        <f t="shared" si="857"/>
        <v>18325</v>
      </c>
      <c r="GV67" s="16">
        <f t="shared" si="857"/>
        <v>19138</v>
      </c>
      <c r="GW67" s="16">
        <f t="shared" si="857"/>
        <v>19930</v>
      </c>
      <c r="GX67" s="16">
        <f t="shared" si="857"/>
        <v>20652</v>
      </c>
      <c r="GY67" s="16">
        <f t="shared" si="857"/>
        <v>21421</v>
      </c>
      <c r="GZ67" s="16">
        <f t="shared" si="857"/>
        <v>22242</v>
      </c>
      <c r="HA67" s="16">
        <f t="shared" si="857"/>
        <v>23033</v>
      </c>
      <c r="HB67" s="16">
        <f t="shared" si="857"/>
        <v>727</v>
      </c>
      <c r="HC67" s="16">
        <f t="shared" si="857"/>
        <v>1554</v>
      </c>
      <c r="HD67" s="16">
        <f t="shared" si="857"/>
        <v>2405</v>
      </c>
      <c r="HE67" s="16">
        <f t="shared" si="857"/>
        <v>3221</v>
      </c>
      <c r="HF67" s="16">
        <f t="shared" si="857"/>
        <v>3984</v>
      </c>
      <c r="HG67" s="16">
        <f t="shared" si="857"/>
        <v>4790</v>
      </c>
      <c r="HH67" s="16">
        <f t="shared" si="857"/>
        <v>5549</v>
      </c>
      <c r="HI67" s="16">
        <f t="shared" si="857"/>
        <v>6379</v>
      </c>
      <c r="HJ67" s="16">
        <f t="shared" si="857"/>
        <v>7212</v>
      </c>
      <c r="HK67" s="16">
        <f t="shared" si="857"/>
        <v>7964</v>
      </c>
      <c r="HL67" s="16">
        <f t="shared" si="857"/>
        <v>8693</v>
      </c>
      <c r="HM67" s="16">
        <f t="shared" si="857"/>
        <v>9357</v>
      </c>
      <c r="HN67" s="16">
        <f t="shared" si="857"/>
        <v>9995</v>
      </c>
      <c r="HO67" s="16">
        <f t="shared" si="857"/>
        <v>10652</v>
      </c>
      <c r="HP67" s="16">
        <f t="shared" si="857"/>
        <v>11411</v>
      </c>
      <c r="HQ67" s="16">
        <f t="shared" si="857"/>
        <v>12227</v>
      </c>
      <c r="HR67" s="16">
        <f t="shared" si="857"/>
        <v>13077</v>
      </c>
      <c r="HS67" s="16">
        <f t="shared" si="857"/>
        <v>13826</v>
      </c>
      <c r="HT67" s="16">
        <f t="shared" si="857"/>
        <v>14522</v>
      </c>
      <c r="HU67" s="16">
        <f t="shared" si="857"/>
        <v>15299</v>
      </c>
      <c r="HV67" s="16">
        <f t="shared" si="857"/>
        <v>16127</v>
      </c>
      <c r="HW67" s="16">
        <f t="shared" si="857"/>
        <v>16753</v>
      </c>
      <c r="HX67" s="16">
        <f t="shared" si="857"/>
        <v>17541</v>
      </c>
      <c r="HY67" s="16">
        <f t="shared" si="857"/>
        <v>18336</v>
      </c>
      <c r="HZ67" s="16">
        <f t="shared" si="857"/>
        <v>19103</v>
      </c>
      <c r="IA67" s="16">
        <f t="shared" si="857"/>
        <v>19751</v>
      </c>
      <c r="IB67" s="16">
        <f t="shared" si="857"/>
        <v>20581</v>
      </c>
    </row>
    <row r="68" spans="1:236" s="17" customFormat="1" ht="15.75" x14ac:dyDescent="0.25">
      <c r="A68" s="1"/>
      <c r="B68" s="2324">
        <f t="shared" si="9"/>
        <v>66</v>
      </c>
      <c r="C68"/>
      <c r="D68" s="8" t="s">
        <v>432</v>
      </c>
      <c r="E68" s="18" t="s">
        <v>14</v>
      </c>
      <c r="F68" s="16">
        <f>F65</f>
        <v>765</v>
      </c>
      <c r="G68" s="16">
        <f>F68+G65</f>
        <v>1620</v>
      </c>
      <c r="H68" s="16">
        <f t="shared" ref="H68:BS68" si="858">G68+H65</f>
        <v>2399</v>
      </c>
      <c r="I68" s="16">
        <f t="shared" si="858"/>
        <v>3249</v>
      </c>
      <c r="J68" s="16">
        <f t="shared" si="858"/>
        <v>3870</v>
      </c>
      <c r="K68" s="16">
        <f t="shared" si="858"/>
        <v>4679</v>
      </c>
      <c r="L68" s="16">
        <f t="shared" si="858"/>
        <v>5293</v>
      </c>
      <c r="M68" s="16">
        <f t="shared" si="858"/>
        <v>5970</v>
      </c>
      <c r="N68" s="16">
        <f t="shared" si="858"/>
        <v>6694</v>
      </c>
      <c r="O68" s="16">
        <f t="shared" si="858"/>
        <v>7486</v>
      </c>
      <c r="P68" s="16">
        <f t="shared" si="858"/>
        <v>8129</v>
      </c>
      <c r="Q68" s="16">
        <f t="shared" si="858"/>
        <v>8837</v>
      </c>
      <c r="R68" s="16">
        <f t="shared" si="858"/>
        <v>9569</v>
      </c>
      <c r="S68" s="16">
        <f t="shared" si="858"/>
        <v>10301</v>
      </c>
      <c r="T68" s="16">
        <f t="shared" si="858"/>
        <v>10966</v>
      </c>
      <c r="U68" s="16">
        <f t="shared" si="858"/>
        <v>11595</v>
      </c>
      <c r="V68" s="16">
        <f t="shared" si="858"/>
        <v>12442</v>
      </c>
      <c r="W68" s="16">
        <f t="shared" si="858"/>
        <v>13129</v>
      </c>
      <c r="X68" s="16">
        <f t="shared" si="858"/>
        <v>13912</v>
      </c>
      <c r="Y68" s="16">
        <f t="shared" si="858"/>
        <v>14739</v>
      </c>
      <c r="Z68" s="16">
        <f t="shared" si="858"/>
        <v>15343</v>
      </c>
      <c r="AA68" s="16">
        <f t="shared" si="858"/>
        <v>16069</v>
      </c>
      <c r="AB68" s="16">
        <f t="shared" si="858"/>
        <v>16916</v>
      </c>
      <c r="AC68" s="16">
        <f t="shared" si="858"/>
        <v>17623</v>
      </c>
      <c r="AD68" s="16">
        <f t="shared" si="858"/>
        <v>18390</v>
      </c>
      <c r="AE68" s="16">
        <f t="shared" si="858"/>
        <v>19147</v>
      </c>
      <c r="AF68" s="16">
        <f t="shared" si="858"/>
        <v>19984</v>
      </c>
      <c r="AG68" s="16">
        <f t="shared" si="858"/>
        <v>20615</v>
      </c>
      <c r="AH68" s="16">
        <f t="shared" si="858"/>
        <v>21401</v>
      </c>
      <c r="AI68" s="16">
        <f t="shared" si="858"/>
        <v>22025</v>
      </c>
      <c r="AJ68" s="16">
        <f t="shared" si="858"/>
        <v>22748</v>
      </c>
      <c r="AK68" s="16">
        <f t="shared" si="858"/>
        <v>23557</v>
      </c>
      <c r="AL68" s="16">
        <f t="shared" si="858"/>
        <v>24208</v>
      </c>
      <c r="AM68" s="16">
        <f t="shared" si="858"/>
        <v>24972</v>
      </c>
      <c r="AN68" s="16">
        <f t="shared" si="858"/>
        <v>25816</v>
      </c>
      <c r="AO68" s="16">
        <f t="shared" si="858"/>
        <v>26629</v>
      </c>
      <c r="AP68" s="16">
        <f t="shared" si="858"/>
        <v>27429</v>
      </c>
      <c r="AQ68" s="16">
        <f t="shared" si="858"/>
        <v>28046</v>
      </c>
      <c r="AR68" s="16">
        <f t="shared" si="858"/>
        <v>28872</v>
      </c>
      <c r="AS68" s="16">
        <f t="shared" si="858"/>
        <v>29496</v>
      </c>
      <c r="AT68" s="16">
        <f t="shared" si="858"/>
        <v>30156</v>
      </c>
      <c r="AU68" s="16">
        <f t="shared" si="858"/>
        <v>30975</v>
      </c>
      <c r="AV68" s="16">
        <f t="shared" si="858"/>
        <v>31814</v>
      </c>
      <c r="AW68" s="16">
        <f t="shared" si="858"/>
        <v>32525</v>
      </c>
      <c r="AX68" s="16">
        <f t="shared" si="858"/>
        <v>33263</v>
      </c>
      <c r="AY68" s="16">
        <f t="shared" si="858"/>
        <v>34105</v>
      </c>
      <c r="AZ68" s="16">
        <f t="shared" si="858"/>
        <v>34838</v>
      </c>
      <c r="BA68" s="16">
        <f t="shared" si="858"/>
        <v>35686</v>
      </c>
      <c r="BB68" s="16">
        <f t="shared" si="858"/>
        <v>36501</v>
      </c>
      <c r="BC68" s="16">
        <f t="shared" si="858"/>
        <v>37336</v>
      </c>
      <c r="BD68" s="16">
        <f t="shared" si="858"/>
        <v>37962</v>
      </c>
      <c r="BE68" s="16">
        <f t="shared" si="858"/>
        <v>38653</v>
      </c>
      <c r="BF68" s="16">
        <f t="shared" si="858"/>
        <v>39310</v>
      </c>
      <c r="BG68" s="16">
        <f t="shared" si="858"/>
        <v>39932</v>
      </c>
      <c r="BH68" s="16">
        <f t="shared" si="858"/>
        <v>40567</v>
      </c>
      <c r="BI68" s="16">
        <f t="shared" si="858"/>
        <v>41195</v>
      </c>
      <c r="BJ68" s="16">
        <f t="shared" si="858"/>
        <v>41988</v>
      </c>
      <c r="BK68" s="16">
        <f t="shared" si="858"/>
        <v>42753</v>
      </c>
      <c r="BL68" s="16">
        <f t="shared" si="858"/>
        <v>43606</v>
      </c>
      <c r="BM68" s="16">
        <f t="shared" si="858"/>
        <v>44270</v>
      </c>
      <c r="BN68" s="16">
        <f t="shared" si="858"/>
        <v>44969</v>
      </c>
      <c r="BO68" s="16">
        <f t="shared" si="858"/>
        <v>45674</v>
      </c>
      <c r="BP68" s="16">
        <f t="shared" si="858"/>
        <v>46493</v>
      </c>
      <c r="BQ68" s="16">
        <f t="shared" si="858"/>
        <v>47146</v>
      </c>
      <c r="BR68" s="16">
        <f t="shared" si="858"/>
        <v>47961</v>
      </c>
      <c r="BS68" s="16">
        <f t="shared" si="858"/>
        <v>48572</v>
      </c>
      <c r="BT68" s="16">
        <f t="shared" ref="BT68:EE68" si="859">BS68+BT65</f>
        <v>49327</v>
      </c>
      <c r="BU68" s="16">
        <f t="shared" si="859"/>
        <v>50125</v>
      </c>
      <c r="BV68" s="16">
        <f t="shared" si="859"/>
        <v>50846</v>
      </c>
      <c r="BW68" s="16">
        <f t="shared" si="859"/>
        <v>51563</v>
      </c>
      <c r="BX68" s="16">
        <f t="shared" si="859"/>
        <v>52271</v>
      </c>
      <c r="BY68" s="16">
        <f t="shared" si="859"/>
        <v>52947</v>
      </c>
      <c r="BZ68" s="16">
        <f t="shared" si="859"/>
        <v>53637</v>
      </c>
      <c r="CA68" s="16">
        <f t="shared" si="859"/>
        <v>54331</v>
      </c>
      <c r="CB68" s="16">
        <f t="shared" si="859"/>
        <v>55010</v>
      </c>
      <c r="CC68" s="16">
        <f t="shared" si="859"/>
        <v>55798</v>
      </c>
      <c r="CD68" s="16">
        <f t="shared" si="859"/>
        <v>56508</v>
      </c>
      <c r="CE68" s="16">
        <f t="shared" si="859"/>
        <v>57243</v>
      </c>
      <c r="CF68" s="16">
        <f t="shared" si="859"/>
        <v>57967</v>
      </c>
      <c r="CG68" s="16">
        <f t="shared" si="859"/>
        <v>58617</v>
      </c>
      <c r="CH68" s="16">
        <f t="shared" si="859"/>
        <v>59441</v>
      </c>
      <c r="CI68" s="16">
        <f t="shared" si="859"/>
        <v>60237</v>
      </c>
      <c r="CJ68" s="16">
        <f t="shared" si="859"/>
        <v>60975</v>
      </c>
      <c r="CK68" s="16">
        <f t="shared" si="859"/>
        <v>61637</v>
      </c>
      <c r="CL68" s="16">
        <f t="shared" si="859"/>
        <v>62452</v>
      </c>
      <c r="CM68" s="16">
        <f t="shared" si="859"/>
        <v>63285</v>
      </c>
      <c r="CN68" s="16">
        <f t="shared" si="859"/>
        <v>64007</v>
      </c>
      <c r="CO68" s="16">
        <f t="shared" si="859"/>
        <v>64644</v>
      </c>
      <c r="CP68" s="16">
        <f t="shared" si="859"/>
        <v>65494</v>
      </c>
      <c r="CQ68" s="16">
        <f t="shared" si="859"/>
        <v>66257</v>
      </c>
      <c r="CR68" s="16">
        <f t="shared" si="859"/>
        <v>67025</v>
      </c>
      <c r="CS68" s="16">
        <f t="shared" si="859"/>
        <v>67847</v>
      </c>
      <c r="CT68" s="16">
        <f t="shared" si="859"/>
        <v>68477</v>
      </c>
      <c r="CU68" s="16">
        <f t="shared" si="859"/>
        <v>69190</v>
      </c>
      <c r="CV68" s="16">
        <f t="shared" si="859"/>
        <v>69936</v>
      </c>
      <c r="CW68" s="16">
        <f t="shared" si="859"/>
        <v>70656</v>
      </c>
      <c r="CX68" s="16">
        <f t="shared" si="859"/>
        <v>71366</v>
      </c>
      <c r="CY68" s="16">
        <f t="shared" si="859"/>
        <v>72178</v>
      </c>
      <c r="CZ68" s="16">
        <f t="shared" si="859"/>
        <v>72963</v>
      </c>
      <c r="DA68" s="16">
        <f t="shared" si="859"/>
        <v>73687</v>
      </c>
      <c r="DB68" s="16">
        <f t="shared" si="859"/>
        <v>74464</v>
      </c>
      <c r="DC68" s="16">
        <f t="shared" si="859"/>
        <v>75124</v>
      </c>
      <c r="DD68" s="16">
        <f t="shared" si="859"/>
        <v>75865</v>
      </c>
      <c r="DE68" s="16">
        <f t="shared" si="859"/>
        <v>76566</v>
      </c>
      <c r="DF68" s="16">
        <f t="shared" si="859"/>
        <v>77341</v>
      </c>
      <c r="DG68" s="16">
        <f t="shared" si="859"/>
        <v>78149</v>
      </c>
      <c r="DH68" s="16">
        <f t="shared" si="859"/>
        <v>78898</v>
      </c>
      <c r="DI68" s="16">
        <f t="shared" si="859"/>
        <v>79524</v>
      </c>
      <c r="DJ68" s="16">
        <f t="shared" si="859"/>
        <v>80178</v>
      </c>
      <c r="DK68" s="16">
        <f t="shared" si="859"/>
        <v>80926</v>
      </c>
      <c r="DL68" s="16">
        <f t="shared" si="859"/>
        <v>81725</v>
      </c>
      <c r="DM68" s="16">
        <f t="shared" si="859"/>
        <v>82522</v>
      </c>
      <c r="DN68" s="16">
        <f t="shared" si="859"/>
        <v>83238</v>
      </c>
      <c r="DO68" s="16">
        <f t="shared" si="859"/>
        <v>83864</v>
      </c>
      <c r="DP68" s="16">
        <f t="shared" si="859"/>
        <v>84481</v>
      </c>
      <c r="DQ68" s="16">
        <f t="shared" si="859"/>
        <v>85095</v>
      </c>
      <c r="DR68" s="16">
        <f t="shared" si="859"/>
        <v>85758</v>
      </c>
      <c r="DS68" s="16">
        <f t="shared" si="859"/>
        <v>86425</v>
      </c>
      <c r="DT68" s="16">
        <f t="shared" si="859"/>
        <v>87077</v>
      </c>
      <c r="DU68" s="16">
        <f t="shared" si="859"/>
        <v>87836</v>
      </c>
      <c r="DV68" s="16">
        <f t="shared" si="859"/>
        <v>88546</v>
      </c>
      <c r="DW68" s="16">
        <f t="shared" si="859"/>
        <v>89331</v>
      </c>
      <c r="DX68" s="16">
        <f t="shared" si="859"/>
        <v>90122</v>
      </c>
      <c r="DY68" s="16">
        <f t="shared" si="859"/>
        <v>90728</v>
      </c>
      <c r="DZ68" s="16">
        <f t="shared" si="859"/>
        <v>91470</v>
      </c>
      <c r="EA68" s="16">
        <f t="shared" si="859"/>
        <v>92262</v>
      </c>
      <c r="EB68" s="16">
        <f t="shared" si="859"/>
        <v>92894</v>
      </c>
      <c r="EC68" s="16">
        <f t="shared" si="859"/>
        <v>93711</v>
      </c>
      <c r="ED68" s="16">
        <f t="shared" si="859"/>
        <v>94554</v>
      </c>
      <c r="EE68" s="16">
        <f t="shared" si="859"/>
        <v>95221</v>
      </c>
      <c r="EF68" s="16">
        <f t="shared" ref="EF68:GQ68" si="860">EE68+EF65</f>
        <v>95873</v>
      </c>
      <c r="EG68" s="16">
        <f t="shared" si="860"/>
        <v>96557</v>
      </c>
      <c r="EH68" s="16">
        <f t="shared" si="860"/>
        <v>97381</v>
      </c>
      <c r="EI68" s="16">
        <f t="shared" si="860"/>
        <v>98064</v>
      </c>
      <c r="EJ68" s="16">
        <f t="shared" si="860"/>
        <v>98760</v>
      </c>
      <c r="EK68" s="16">
        <f t="shared" si="860"/>
        <v>99474</v>
      </c>
      <c r="EL68" s="16">
        <f t="shared" si="860"/>
        <v>100187</v>
      </c>
      <c r="EM68" s="16">
        <f t="shared" si="860"/>
        <v>100820</v>
      </c>
      <c r="EN68" s="16">
        <f t="shared" si="860"/>
        <v>101436</v>
      </c>
      <c r="EO68" s="16">
        <f t="shared" si="860"/>
        <v>102055</v>
      </c>
      <c r="EP68" s="16">
        <f t="shared" si="860"/>
        <v>102729</v>
      </c>
      <c r="EQ68" s="16">
        <f t="shared" si="860"/>
        <v>103569</v>
      </c>
      <c r="ER68" s="16">
        <f t="shared" si="860"/>
        <v>104414</v>
      </c>
      <c r="ES68" s="16">
        <f t="shared" si="860"/>
        <v>105085</v>
      </c>
      <c r="ET68" s="16">
        <f t="shared" si="860"/>
        <v>105886</v>
      </c>
      <c r="EU68" s="16">
        <f t="shared" si="860"/>
        <v>106664</v>
      </c>
      <c r="EV68" s="16">
        <f t="shared" si="860"/>
        <v>107364</v>
      </c>
      <c r="EW68" s="16">
        <f t="shared" si="860"/>
        <v>108103</v>
      </c>
      <c r="EX68" s="16">
        <f t="shared" si="860"/>
        <v>108942</v>
      </c>
      <c r="EY68" s="16">
        <f t="shared" si="860"/>
        <v>109642</v>
      </c>
      <c r="EZ68" s="16">
        <f t="shared" si="860"/>
        <v>110306</v>
      </c>
      <c r="FA68" s="16">
        <f t="shared" si="860"/>
        <v>111053</v>
      </c>
      <c r="FB68" s="16">
        <f t="shared" si="860"/>
        <v>111795</v>
      </c>
      <c r="FC68" s="16">
        <f t="shared" si="860"/>
        <v>112536</v>
      </c>
      <c r="FD68" s="16">
        <f t="shared" si="860"/>
        <v>113370</v>
      </c>
      <c r="FE68" s="16">
        <f t="shared" si="860"/>
        <v>114182</v>
      </c>
      <c r="FF68" s="16">
        <f t="shared" si="860"/>
        <v>114959</v>
      </c>
      <c r="FG68" s="16">
        <f t="shared" si="860"/>
        <v>115595</v>
      </c>
      <c r="FH68" s="16">
        <f t="shared" si="860"/>
        <v>116233</v>
      </c>
      <c r="FI68" s="16">
        <f t="shared" si="860"/>
        <v>117022</v>
      </c>
      <c r="FJ68" s="16">
        <f t="shared" si="860"/>
        <v>117800</v>
      </c>
      <c r="FK68" s="16">
        <f t="shared" si="860"/>
        <v>118580</v>
      </c>
      <c r="FL68" s="16">
        <f t="shared" si="860"/>
        <v>119389</v>
      </c>
      <c r="FM68" s="16">
        <f t="shared" si="860"/>
        <v>120128</v>
      </c>
      <c r="FN68" s="16">
        <f t="shared" si="860"/>
        <v>120924</v>
      </c>
      <c r="FO68" s="16">
        <f t="shared" si="860"/>
        <v>121749</v>
      </c>
      <c r="FP68" s="16">
        <f t="shared" si="860"/>
        <v>122597</v>
      </c>
      <c r="FQ68" s="16">
        <f t="shared" si="860"/>
        <v>123258</v>
      </c>
      <c r="FR68" s="16">
        <f t="shared" si="860"/>
        <v>123881</v>
      </c>
      <c r="FS68" s="16">
        <f t="shared" si="860"/>
        <v>124596</v>
      </c>
      <c r="FT68" s="16">
        <f t="shared" si="860"/>
        <v>125424</v>
      </c>
      <c r="FU68" s="16">
        <f t="shared" si="860"/>
        <v>126142</v>
      </c>
      <c r="FV68" s="16">
        <f t="shared" si="860"/>
        <v>126894</v>
      </c>
      <c r="FW68" s="16">
        <f t="shared" si="860"/>
        <v>127590</v>
      </c>
      <c r="FX68" s="16">
        <f t="shared" si="860"/>
        <v>128266</v>
      </c>
      <c r="FY68" s="16">
        <f t="shared" si="860"/>
        <v>128951</v>
      </c>
      <c r="FZ68" s="16">
        <f t="shared" si="860"/>
        <v>129703</v>
      </c>
      <c r="GA68" s="16">
        <f t="shared" si="860"/>
        <v>130489</v>
      </c>
      <c r="GB68" s="16">
        <f t="shared" si="860"/>
        <v>131280</v>
      </c>
      <c r="GC68" s="16">
        <f t="shared" si="860"/>
        <v>132034</v>
      </c>
      <c r="GD68" s="16">
        <f t="shared" si="860"/>
        <v>132827</v>
      </c>
      <c r="GE68" s="16">
        <f t="shared" si="860"/>
        <v>133590</v>
      </c>
      <c r="GF68" s="16">
        <f t="shared" si="860"/>
        <v>134404</v>
      </c>
      <c r="GG68" s="16">
        <f t="shared" si="860"/>
        <v>135136</v>
      </c>
      <c r="GH68" s="16">
        <f t="shared" si="860"/>
        <v>135957</v>
      </c>
      <c r="GI68" s="16">
        <f t="shared" si="860"/>
        <v>136599</v>
      </c>
      <c r="GJ68" s="16">
        <f t="shared" si="860"/>
        <v>137346</v>
      </c>
      <c r="GK68" s="16">
        <f t="shared" si="860"/>
        <v>138019</v>
      </c>
      <c r="GL68" s="16">
        <f t="shared" si="860"/>
        <v>138779</v>
      </c>
      <c r="GM68" s="16">
        <f t="shared" si="860"/>
        <v>139458</v>
      </c>
      <c r="GN68" s="16">
        <f t="shared" si="860"/>
        <v>140191</v>
      </c>
      <c r="GO68" s="16">
        <f t="shared" si="860"/>
        <v>140841</v>
      </c>
      <c r="GP68" s="16">
        <f t="shared" si="860"/>
        <v>141602</v>
      </c>
      <c r="GQ68" s="16">
        <f t="shared" si="860"/>
        <v>142349</v>
      </c>
      <c r="GR68" s="16">
        <f t="shared" ref="GR68:IB68" si="861">GQ68+GR65</f>
        <v>143198</v>
      </c>
      <c r="GS68" s="16">
        <f t="shared" si="861"/>
        <v>143928</v>
      </c>
      <c r="GT68" s="16">
        <f t="shared" si="861"/>
        <v>144531</v>
      </c>
      <c r="GU68" s="16">
        <f t="shared" si="861"/>
        <v>145219</v>
      </c>
      <c r="GV68" s="16">
        <f t="shared" si="861"/>
        <v>146032</v>
      </c>
      <c r="GW68" s="16">
        <f t="shared" si="861"/>
        <v>146824</v>
      </c>
      <c r="GX68" s="16">
        <f t="shared" si="861"/>
        <v>147546</v>
      </c>
      <c r="GY68" s="16">
        <f t="shared" si="861"/>
        <v>148315</v>
      </c>
      <c r="GZ68" s="16">
        <f t="shared" si="861"/>
        <v>149136</v>
      </c>
      <c r="HA68" s="16">
        <f t="shared" si="861"/>
        <v>149927</v>
      </c>
      <c r="HB68" s="16">
        <f t="shared" si="861"/>
        <v>150654</v>
      </c>
      <c r="HC68" s="16">
        <f t="shared" si="861"/>
        <v>151481</v>
      </c>
      <c r="HD68" s="16">
        <f t="shared" si="861"/>
        <v>152332</v>
      </c>
      <c r="HE68" s="16">
        <f t="shared" si="861"/>
        <v>153148</v>
      </c>
      <c r="HF68" s="16">
        <f t="shared" si="861"/>
        <v>153911</v>
      </c>
      <c r="HG68" s="16">
        <f t="shared" si="861"/>
        <v>154717</v>
      </c>
      <c r="HH68" s="16">
        <f t="shared" si="861"/>
        <v>155476</v>
      </c>
      <c r="HI68" s="16">
        <f t="shared" si="861"/>
        <v>156306</v>
      </c>
      <c r="HJ68" s="16">
        <f t="shared" si="861"/>
        <v>157139</v>
      </c>
      <c r="HK68" s="16">
        <f t="shared" si="861"/>
        <v>157891</v>
      </c>
      <c r="HL68" s="16">
        <f t="shared" si="861"/>
        <v>158620</v>
      </c>
      <c r="HM68" s="16">
        <f t="shared" si="861"/>
        <v>159284</v>
      </c>
      <c r="HN68" s="16">
        <f t="shared" si="861"/>
        <v>159922</v>
      </c>
      <c r="HO68" s="16">
        <f t="shared" si="861"/>
        <v>160579</v>
      </c>
      <c r="HP68" s="16">
        <f t="shared" si="861"/>
        <v>161338</v>
      </c>
      <c r="HQ68" s="16">
        <f t="shared" si="861"/>
        <v>162154</v>
      </c>
      <c r="HR68" s="16">
        <f t="shared" si="861"/>
        <v>163004</v>
      </c>
      <c r="HS68" s="16">
        <f t="shared" si="861"/>
        <v>163753</v>
      </c>
      <c r="HT68" s="16">
        <f t="shared" si="861"/>
        <v>164449</v>
      </c>
      <c r="HU68" s="16">
        <f t="shared" si="861"/>
        <v>165226</v>
      </c>
      <c r="HV68" s="16">
        <f t="shared" si="861"/>
        <v>166054</v>
      </c>
      <c r="HW68" s="16">
        <f t="shared" si="861"/>
        <v>166680</v>
      </c>
      <c r="HX68" s="16">
        <f t="shared" si="861"/>
        <v>167468</v>
      </c>
      <c r="HY68" s="16">
        <f t="shared" si="861"/>
        <v>168263</v>
      </c>
      <c r="HZ68" s="16">
        <f t="shared" si="861"/>
        <v>169030</v>
      </c>
      <c r="IA68" s="16">
        <f t="shared" si="861"/>
        <v>169678</v>
      </c>
      <c r="IB68" s="16">
        <f t="shared" si="861"/>
        <v>170508</v>
      </c>
    </row>
    <row r="69" spans="1:236" ht="15.75" x14ac:dyDescent="0.25">
      <c r="B69" s="5">
        <f t="shared" si="9"/>
        <v>67</v>
      </c>
      <c r="C69"/>
      <c r="EP69" s="57"/>
    </row>
    <row r="70" spans="1:236" s="17" customFormat="1" ht="15.75" hidden="1" outlineLevel="1" x14ac:dyDescent="0.25">
      <c r="A70" s="1"/>
      <c r="B70" s="5">
        <f t="shared" si="9"/>
        <v>68</v>
      </c>
      <c r="C70"/>
      <c r="D70" s="2"/>
      <c r="E70" s="20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</row>
    <row r="71" spans="1:236" s="17" customFormat="1" ht="15.75" hidden="1" outlineLevel="1" x14ac:dyDescent="0.25">
      <c r="A71" s="1"/>
      <c r="B71" s="5">
        <f t="shared" ref="B71:B136" si="862">B70+1</f>
        <v>69</v>
      </c>
      <c r="C71"/>
      <c r="D71" s="8"/>
      <c r="E71" s="18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  <c r="EO71" s="27"/>
      <c r="EP71" s="27"/>
      <c r="EQ71" s="27"/>
      <c r="ER71" s="27"/>
      <c r="ES71" s="27"/>
      <c r="ET71" s="27"/>
      <c r="EU71" s="27"/>
      <c r="EV71" s="27"/>
      <c r="EW71" s="27"/>
      <c r="EX71" s="27"/>
      <c r="EY71" s="27"/>
      <c r="EZ71" s="27"/>
      <c r="FA71" s="27"/>
      <c r="FB71" s="27"/>
      <c r="FC71" s="27"/>
      <c r="FD71" s="27"/>
      <c r="FE71" s="27"/>
      <c r="FF71" s="27"/>
      <c r="FG71" s="27"/>
      <c r="FH71" s="27"/>
      <c r="FI71" s="27"/>
      <c r="FJ71" s="27"/>
      <c r="FK71" s="27"/>
      <c r="FL71" s="27"/>
      <c r="FM71" s="27"/>
      <c r="FN71" s="27"/>
      <c r="FO71" s="27"/>
      <c r="FP71" s="27"/>
      <c r="FQ71" s="27"/>
      <c r="FR71" s="27"/>
      <c r="FS71" s="27"/>
      <c r="FT71" s="27"/>
      <c r="FU71" s="27"/>
      <c r="FV71" s="27"/>
      <c r="FW71" s="27"/>
      <c r="FX71" s="27"/>
      <c r="FY71" s="27"/>
      <c r="FZ71" s="27"/>
      <c r="GA71" s="27"/>
      <c r="GB71" s="27"/>
      <c r="GC71" s="27"/>
      <c r="GD71" s="27"/>
      <c r="GE71" s="27"/>
      <c r="GF71" s="27"/>
      <c r="GG71" s="27"/>
      <c r="GH71" s="27"/>
      <c r="GI71" s="27"/>
      <c r="GJ71" s="27"/>
      <c r="GK71" s="27"/>
      <c r="GL71" s="27"/>
      <c r="GM71" s="27"/>
      <c r="GN71" s="27"/>
      <c r="GO71" s="27"/>
      <c r="GP71" s="27"/>
      <c r="GQ71" s="27"/>
      <c r="GR71" s="27"/>
      <c r="GS71" s="27"/>
      <c r="GT71" s="27"/>
      <c r="GU71" s="27"/>
      <c r="GV71" s="27"/>
      <c r="GW71" s="27"/>
      <c r="GX71" s="27"/>
      <c r="GY71" s="27"/>
      <c r="GZ71" s="27"/>
      <c r="HA71" s="27"/>
      <c r="HB71" s="27"/>
      <c r="HC71" s="27"/>
      <c r="HD71" s="27"/>
      <c r="HE71" s="27"/>
      <c r="HF71" s="27"/>
      <c r="HG71" s="27"/>
      <c r="HH71" s="27"/>
      <c r="HI71" s="27"/>
      <c r="HJ71" s="27"/>
      <c r="HK71" s="27"/>
      <c r="HL71" s="27"/>
      <c r="HM71" s="27"/>
      <c r="HN71" s="27"/>
      <c r="HO71" s="27"/>
      <c r="HP71" s="27"/>
      <c r="HQ71" s="27"/>
      <c r="HR71" s="27"/>
      <c r="HS71" s="27"/>
      <c r="HT71" s="27"/>
      <c r="HU71" s="27"/>
      <c r="HV71" s="27"/>
      <c r="HW71" s="27"/>
      <c r="HX71" s="27"/>
      <c r="HY71" s="27"/>
      <c r="HZ71" s="27"/>
      <c r="IA71" s="27"/>
      <c r="IB71" s="27"/>
    </row>
    <row r="72" spans="1:236" s="17" customFormat="1" ht="15.75" hidden="1" outlineLevel="1" x14ac:dyDescent="0.25">
      <c r="A72" s="1"/>
      <c r="B72" s="5">
        <f t="shared" si="862"/>
        <v>70</v>
      </c>
      <c r="C72"/>
      <c r="D72" s="8"/>
      <c r="E72" s="18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7"/>
      <c r="DJ72" s="27"/>
      <c r="DK72" s="27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  <c r="EJ72" s="27"/>
      <c r="EK72" s="27"/>
      <c r="EL72" s="27"/>
      <c r="EM72" s="27"/>
      <c r="EN72" s="27"/>
      <c r="EO72" s="27"/>
      <c r="EP72" s="27"/>
      <c r="EQ72" s="27"/>
      <c r="ER72" s="27"/>
      <c r="ES72" s="27"/>
      <c r="ET72" s="27"/>
      <c r="EU72" s="27"/>
      <c r="EV72" s="27"/>
      <c r="EW72" s="27"/>
      <c r="EX72" s="27"/>
      <c r="EY72" s="27"/>
      <c r="EZ72" s="27"/>
      <c r="FA72" s="27"/>
      <c r="FB72" s="27"/>
      <c r="FC72" s="27"/>
      <c r="FD72" s="27"/>
      <c r="FE72" s="27"/>
      <c r="FF72" s="27"/>
      <c r="FG72" s="27"/>
      <c r="FH72" s="27"/>
      <c r="FI72" s="27"/>
      <c r="FJ72" s="27"/>
      <c r="FK72" s="27"/>
      <c r="FL72" s="27"/>
      <c r="FM72" s="27"/>
      <c r="FN72" s="27"/>
      <c r="FO72" s="27"/>
      <c r="FP72" s="27"/>
      <c r="FQ72" s="27"/>
      <c r="FR72" s="27"/>
      <c r="FS72" s="27"/>
      <c r="FT72" s="27"/>
      <c r="FU72" s="27"/>
      <c r="FV72" s="27"/>
      <c r="FW72" s="27"/>
      <c r="FX72" s="27"/>
      <c r="FY72" s="27"/>
      <c r="FZ72" s="27"/>
      <c r="GA72" s="27"/>
      <c r="GB72" s="27"/>
      <c r="GC72" s="27"/>
      <c r="GD72" s="27"/>
      <c r="GE72" s="27"/>
      <c r="GF72" s="27"/>
      <c r="GG72" s="27"/>
      <c r="GH72" s="27"/>
      <c r="GI72" s="27"/>
      <c r="GJ72" s="27"/>
      <c r="GK72" s="27"/>
      <c r="GL72" s="27"/>
      <c r="GM72" s="27"/>
      <c r="GN72" s="27"/>
      <c r="GO72" s="27"/>
      <c r="GP72" s="27"/>
      <c r="GQ72" s="27"/>
      <c r="GR72" s="27"/>
      <c r="GS72" s="27"/>
      <c r="GT72" s="27"/>
      <c r="GU72" s="27"/>
      <c r="GV72" s="27"/>
      <c r="GW72" s="27"/>
      <c r="GX72" s="27"/>
      <c r="GY72" s="27"/>
      <c r="GZ72" s="27"/>
      <c r="HA72" s="27"/>
      <c r="HB72" s="27"/>
      <c r="HC72" s="27"/>
      <c r="HD72" s="27"/>
      <c r="HE72" s="27"/>
      <c r="HF72" s="27"/>
      <c r="HG72" s="27"/>
      <c r="HH72" s="27"/>
      <c r="HI72" s="27"/>
      <c r="HJ72" s="27"/>
      <c r="HK72" s="27"/>
      <c r="HL72" s="27"/>
      <c r="HM72" s="27"/>
      <c r="HN72" s="27"/>
      <c r="HO72" s="27"/>
      <c r="HP72" s="27"/>
      <c r="HQ72" s="27"/>
      <c r="HR72" s="27"/>
      <c r="HS72" s="27"/>
      <c r="HT72" s="27"/>
      <c r="HU72" s="27"/>
      <c r="HV72" s="27"/>
      <c r="HW72" s="27"/>
      <c r="HX72" s="27"/>
      <c r="HY72" s="27"/>
      <c r="HZ72" s="27"/>
      <c r="IA72" s="27"/>
      <c r="IB72" s="27"/>
    </row>
    <row r="73" spans="1:236" s="17" customFormat="1" ht="15.75" hidden="1" outlineLevel="1" x14ac:dyDescent="0.25">
      <c r="A73" s="1"/>
      <c r="B73" s="5">
        <f t="shared" si="862"/>
        <v>71</v>
      </c>
      <c r="C73"/>
      <c r="D73" s="8"/>
      <c r="E73" s="18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7"/>
      <c r="DJ73" s="27"/>
      <c r="DK73" s="27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  <c r="EJ73" s="27"/>
      <c r="EK73" s="27"/>
      <c r="EL73" s="27"/>
      <c r="EM73" s="27"/>
      <c r="EN73" s="27"/>
      <c r="EO73" s="27"/>
      <c r="EP73" s="27"/>
      <c r="EQ73" s="27"/>
      <c r="ER73" s="27"/>
      <c r="ES73" s="27"/>
      <c r="ET73" s="27"/>
      <c r="EU73" s="27"/>
      <c r="EV73" s="27"/>
      <c r="EW73" s="27"/>
      <c r="EX73" s="27"/>
      <c r="EY73" s="27"/>
      <c r="EZ73" s="27"/>
      <c r="FA73" s="27"/>
      <c r="FB73" s="27"/>
      <c r="FC73" s="27"/>
      <c r="FD73" s="27"/>
      <c r="FE73" s="27"/>
      <c r="FF73" s="27"/>
      <c r="FG73" s="27"/>
      <c r="FH73" s="27"/>
      <c r="FI73" s="27"/>
      <c r="FJ73" s="27"/>
      <c r="FK73" s="27"/>
      <c r="FL73" s="27"/>
      <c r="FM73" s="27"/>
      <c r="FN73" s="27"/>
      <c r="FO73" s="27"/>
      <c r="FP73" s="27"/>
      <c r="FQ73" s="27"/>
      <c r="FR73" s="27"/>
      <c r="FS73" s="27"/>
      <c r="FT73" s="27"/>
      <c r="FU73" s="27"/>
      <c r="FV73" s="27"/>
      <c r="FW73" s="27"/>
      <c r="FX73" s="27"/>
      <c r="FY73" s="27"/>
      <c r="FZ73" s="27"/>
      <c r="GA73" s="27"/>
      <c r="GB73" s="27"/>
      <c r="GC73" s="27"/>
      <c r="GD73" s="27"/>
      <c r="GE73" s="27"/>
      <c r="GF73" s="27"/>
      <c r="GG73" s="27"/>
      <c r="GH73" s="27"/>
      <c r="GI73" s="27"/>
      <c r="GJ73" s="27"/>
      <c r="GK73" s="27"/>
      <c r="GL73" s="27"/>
      <c r="GM73" s="27"/>
      <c r="GN73" s="27"/>
      <c r="GO73" s="27"/>
      <c r="GP73" s="27"/>
      <c r="GQ73" s="27"/>
      <c r="GR73" s="27"/>
      <c r="GS73" s="27"/>
      <c r="GT73" s="27"/>
      <c r="GU73" s="27"/>
      <c r="GV73" s="27"/>
      <c r="GW73" s="27"/>
      <c r="GX73" s="27"/>
      <c r="GY73" s="27"/>
      <c r="GZ73" s="27"/>
      <c r="HA73" s="27"/>
      <c r="HB73" s="27"/>
      <c r="HC73" s="27"/>
      <c r="HD73" s="27"/>
      <c r="HE73" s="27"/>
      <c r="HF73" s="27"/>
      <c r="HG73" s="27"/>
      <c r="HH73" s="27"/>
      <c r="HI73" s="27"/>
      <c r="HJ73" s="27"/>
      <c r="HK73" s="27"/>
      <c r="HL73" s="27"/>
      <c r="HM73" s="27"/>
      <c r="HN73" s="27"/>
      <c r="HO73" s="27"/>
      <c r="HP73" s="27"/>
      <c r="HQ73" s="27"/>
      <c r="HR73" s="27"/>
      <c r="HS73" s="27"/>
      <c r="HT73" s="27"/>
      <c r="HU73" s="27"/>
      <c r="HV73" s="27"/>
      <c r="HW73" s="27"/>
      <c r="HX73" s="27"/>
      <c r="HY73" s="27"/>
      <c r="HZ73" s="27"/>
      <c r="IA73" s="27"/>
      <c r="IB73" s="27"/>
    </row>
    <row r="74" spans="1:236" ht="15.75" hidden="1" outlineLevel="1" x14ac:dyDescent="0.25">
      <c r="B74" s="5">
        <f t="shared" si="862"/>
        <v>72</v>
      </c>
      <c r="C74"/>
    </row>
    <row r="75" spans="1:236" s="17" customFormat="1" ht="15.75" hidden="1" outlineLevel="1" x14ac:dyDescent="0.25">
      <c r="A75" s="1"/>
      <c r="B75" s="5">
        <f t="shared" si="862"/>
        <v>73</v>
      </c>
      <c r="C75"/>
      <c r="D75" s="2"/>
      <c r="E75" s="20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</row>
    <row r="76" spans="1:236" s="17" customFormat="1" ht="15.75" hidden="1" outlineLevel="1" x14ac:dyDescent="0.25">
      <c r="A76" s="1"/>
      <c r="B76" s="5">
        <f t="shared" si="862"/>
        <v>74</v>
      </c>
      <c r="C76"/>
      <c r="D76" s="8"/>
      <c r="E76" s="18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  <c r="EF76" s="16"/>
      <c r="EG76" s="16"/>
      <c r="EH76" s="16"/>
      <c r="EI76" s="16"/>
      <c r="EJ76" s="16"/>
      <c r="EK76" s="16"/>
      <c r="EL76" s="16"/>
      <c r="EM76" s="16"/>
      <c r="EN76" s="16"/>
      <c r="EO76" s="16"/>
      <c r="EP76" s="16"/>
      <c r="EQ76" s="16"/>
      <c r="ER76" s="16"/>
      <c r="ES76" s="16"/>
      <c r="ET76" s="16"/>
      <c r="EU76" s="16"/>
      <c r="EV76" s="16"/>
      <c r="EW76" s="16"/>
      <c r="EX76" s="16"/>
      <c r="EY76" s="16"/>
      <c r="EZ76" s="16"/>
      <c r="FA76" s="16"/>
      <c r="FB76" s="16"/>
      <c r="FC76" s="16"/>
      <c r="FD76" s="16"/>
      <c r="FE76" s="16"/>
      <c r="FF76" s="16"/>
      <c r="FG76" s="16"/>
      <c r="FH76" s="16"/>
      <c r="FI76" s="16"/>
      <c r="FJ76" s="16"/>
      <c r="FK76" s="16"/>
      <c r="FL76" s="16"/>
      <c r="FM76" s="16"/>
      <c r="FN76" s="16"/>
      <c r="FO76" s="16"/>
      <c r="FP76" s="16"/>
      <c r="FQ76" s="16"/>
      <c r="FR76" s="16"/>
      <c r="FS76" s="16"/>
      <c r="FT76" s="16"/>
      <c r="FU76" s="16"/>
      <c r="FV76" s="16"/>
      <c r="FW76" s="16"/>
      <c r="FX76" s="16"/>
      <c r="FY76" s="16"/>
      <c r="FZ76" s="16"/>
      <c r="GA76" s="16"/>
      <c r="GB76" s="16"/>
      <c r="GC76" s="16"/>
      <c r="GD76" s="16"/>
      <c r="GE76" s="16"/>
      <c r="GF76" s="16"/>
      <c r="GG76" s="16"/>
      <c r="GH76" s="16"/>
      <c r="GI76" s="16"/>
      <c r="GJ76" s="16"/>
      <c r="GK76" s="16"/>
      <c r="GL76" s="16"/>
      <c r="GM76" s="16"/>
      <c r="GN76" s="16"/>
      <c r="GO76" s="16"/>
      <c r="GP76" s="16"/>
      <c r="GQ76" s="16"/>
      <c r="GR76" s="16"/>
      <c r="GS76" s="16"/>
      <c r="GT76" s="16"/>
      <c r="GU76" s="16"/>
      <c r="GV76" s="16"/>
      <c r="GW76" s="16"/>
      <c r="GX76" s="16"/>
      <c r="GY76" s="16"/>
      <c r="GZ76" s="16"/>
      <c r="HA76" s="16"/>
      <c r="HB76" s="16"/>
      <c r="HC76" s="16"/>
      <c r="HD76" s="16"/>
      <c r="HE76" s="16"/>
      <c r="HF76" s="16"/>
      <c r="HG76" s="16"/>
      <c r="HH76" s="16"/>
      <c r="HI76" s="16"/>
      <c r="HJ76" s="16"/>
      <c r="HK76" s="16"/>
      <c r="HL76" s="16"/>
      <c r="HM76" s="16"/>
      <c r="HN76" s="16"/>
      <c r="HO76" s="16"/>
      <c r="HP76" s="16"/>
      <c r="HQ76" s="16"/>
      <c r="HR76" s="16"/>
      <c r="HS76" s="16"/>
      <c r="HT76" s="16"/>
      <c r="HU76" s="16"/>
      <c r="HV76" s="16"/>
      <c r="HW76" s="16"/>
      <c r="HX76" s="16"/>
      <c r="HY76" s="16"/>
      <c r="HZ76" s="16"/>
      <c r="IA76" s="16"/>
      <c r="IB76" s="16"/>
    </row>
    <row r="77" spans="1:236" s="17" customFormat="1" ht="15.75" hidden="1" outlineLevel="1" x14ac:dyDescent="0.25">
      <c r="A77" s="1"/>
      <c r="B77" s="5">
        <f t="shared" si="862"/>
        <v>75</v>
      </c>
      <c r="C77"/>
      <c r="D77" s="8"/>
      <c r="E77" s="18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  <c r="EF77" s="16"/>
      <c r="EG77" s="16"/>
      <c r="EH77" s="16"/>
      <c r="EI77" s="16"/>
      <c r="EJ77" s="16"/>
      <c r="EK77" s="16"/>
      <c r="EL77" s="16"/>
      <c r="EM77" s="16"/>
      <c r="EN77" s="16"/>
      <c r="EO77" s="16"/>
      <c r="EP77" s="16"/>
      <c r="EQ77" s="16"/>
      <c r="ER77" s="16"/>
      <c r="ES77" s="16"/>
      <c r="ET77" s="16"/>
      <c r="EU77" s="16"/>
      <c r="EV77" s="16"/>
      <c r="EW77" s="16"/>
      <c r="EX77" s="16"/>
      <c r="EY77" s="16"/>
      <c r="EZ77" s="16"/>
      <c r="FA77" s="16"/>
      <c r="FB77" s="16"/>
      <c r="FC77" s="16"/>
      <c r="FD77" s="16"/>
      <c r="FE77" s="16"/>
      <c r="FF77" s="16"/>
      <c r="FG77" s="16"/>
      <c r="FH77" s="16"/>
      <c r="FI77" s="16"/>
      <c r="FJ77" s="16"/>
      <c r="FK77" s="16"/>
      <c r="FL77" s="16"/>
      <c r="FM77" s="16"/>
      <c r="FN77" s="16"/>
      <c r="FO77" s="16"/>
      <c r="FP77" s="16"/>
      <c r="FQ77" s="16"/>
      <c r="FR77" s="16"/>
      <c r="FS77" s="16"/>
      <c r="FT77" s="16"/>
      <c r="FU77" s="16"/>
      <c r="FV77" s="16"/>
      <c r="FW77" s="16"/>
      <c r="FX77" s="16"/>
      <c r="FY77" s="16"/>
      <c r="FZ77" s="16"/>
      <c r="GA77" s="16"/>
      <c r="GB77" s="16"/>
      <c r="GC77" s="16"/>
      <c r="GD77" s="16"/>
      <c r="GE77" s="16"/>
      <c r="GF77" s="16"/>
      <c r="GG77" s="16"/>
      <c r="GH77" s="16"/>
      <c r="GI77" s="16"/>
      <c r="GJ77" s="16"/>
      <c r="GK77" s="16"/>
      <c r="GL77" s="16"/>
      <c r="GM77" s="16"/>
      <c r="GN77" s="16"/>
      <c r="GO77" s="16"/>
      <c r="GP77" s="16"/>
      <c r="GQ77" s="16"/>
      <c r="GR77" s="16"/>
      <c r="GS77" s="16"/>
      <c r="GT77" s="16"/>
      <c r="GU77" s="16"/>
      <c r="GV77" s="16"/>
      <c r="GW77" s="16"/>
      <c r="GX77" s="16"/>
      <c r="GY77" s="16"/>
      <c r="GZ77" s="16"/>
      <c r="HA77" s="16"/>
      <c r="HB77" s="16"/>
      <c r="HC77" s="16"/>
      <c r="HD77" s="16"/>
      <c r="HE77" s="16"/>
      <c r="HF77" s="16"/>
      <c r="HG77" s="16"/>
      <c r="HH77" s="16"/>
      <c r="HI77" s="16"/>
      <c r="HJ77" s="16"/>
      <c r="HK77" s="16"/>
      <c r="HL77" s="16"/>
      <c r="HM77" s="16"/>
      <c r="HN77" s="16"/>
      <c r="HO77" s="16"/>
      <c r="HP77" s="16"/>
      <c r="HQ77" s="16"/>
      <c r="HR77" s="16"/>
      <c r="HS77" s="16"/>
      <c r="HT77" s="16"/>
      <c r="HU77" s="16"/>
      <c r="HV77" s="16"/>
      <c r="HW77" s="16"/>
      <c r="HX77" s="16"/>
      <c r="HY77" s="16"/>
      <c r="HZ77" s="16"/>
      <c r="IA77" s="16"/>
      <c r="IB77" s="16"/>
    </row>
    <row r="78" spans="1:236" s="17" customFormat="1" ht="15.75" hidden="1" outlineLevel="1" x14ac:dyDescent="0.25">
      <c r="A78" s="1"/>
      <c r="B78" s="5">
        <f t="shared" si="862"/>
        <v>76</v>
      </c>
      <c r="C78"/>
      <c r="D78" s="8"/>
      <c r="E78" s="18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  <c r="EF78" s="16"/>
      <c r="EG78" s="16"/>
      <c r="EH78" s="16"/>
      <c r="EI78" s="16"/>
      <c r="EJ78" s="16"/>
      <c r="EK78" s="16"/>
      <c r="EL78" s="16"/>
      <c r="EM78" s="16"/>
      <c r="EN78" s="16"/>
      <c r="EO78" s="16"/>
      <c r="EP78" s="16"/>
      <c r="EQ78" s="16"/>
      <c r="ER78" s="16"/>
      <c r="ES78" s="16"/>
      <c r="ET78" s="16"/>
      <c r="EU78" s="16"/>
      <c r="EV78" s="16"/>
      <c r="EW78" s="16"/>
      <c r="EX78" s="16"/>
      <c r="EY78" s="16"/>
      <c r="EZ78" s="16"/>
      <c r="FA78" s="16"/>
      <c r="FB78" s="16"/>
      <c r="FC78" s="16"/>
      <c r="FD78" s="16"/>
      <c r="FE78" s="16"/>
      <c r="FF78" s="16"/>
      <c r="FG78" s="16"/>
      <c r="FH78" s="16"/>
      <c r="FI78" s="16"/>
      <c r="FJ78" s="16"/>
      <c r="FK78" s="16"/>
      <c r="FL78" s="16"/>
      <c r="FM78" s="16"/>
      <c r="FN78" s="16"/>
      <c r="FO78" s="16"/>
      <c r="FP78" s="16"/>
      <c r="FQ78" s="16"/>
      <c r="FR78" s="16"/>
      <c r="FS78" s="16"/>
      <c r="FT78" s="16"/>
      <c r="FU78" s="16"/>
      <c r="FV78" s="16"/>
      <c r="FW78" s="16"/>
      <c r="FX78" s="16"/>
      <c r="FY78" s="16"/>
      <c r="FZ78" s="16"/>
      <c r="GA78" s="16"/>
      <c r="GB78" s="16"/>
      <c r="GC78" s="16"/>
      <c r="GD78" s="16"/>
      <c r="GE78" s="16"/>
      <c r="GF78" s="16"/>
      <c r="GG78" s="16"/>
      <c r="GH78" s="16"/>
      <c r="GI78" s="16"/>
      <c r="GJ78" s="16"/>
      <c r="GK78" s="16"/>
      <c r="GL78" s="16"/>
      <c r="GM78" s="16"/>
      <c r="GN78" s="16"/>
      <c r="GO78" s="16"/>
      <c r="GP78" s="16"/>
      <c r="GQ78" s="16"/>
      <c r="GR78" s="16"/>
      <c r="GS78" s="16"/>
      <c r="GT78" s="16"/>
      <c r="GU78" s="16"/>
      <c r="GV78" s="16"/>
      <c r="GW78" s="16"/>
      <c r="GX78" s="16"/>
      <c r="GY78" s="16"/>
      <c r="GZ78" s="16"/>
      <c r="HA78" s="16"/>
      <c r="HB78" s="16"/>
      <c r="HC78" s="16"/>
      <c r="HD78" s="16"/>
      <c r="HE78" s="16"/>
      <c r="HF78" s="16"/>
      <c r="HG78" s="16"/>
      <c r="HH78" s="16"/>
      <c r="HI78" s="16"/>
      <c r="HJ78" s="16"/>
      <c r="HK78" s="16"/>
      <c r="HL78" s="16"/>
      <c r="HM78" s="16"/>
      <c r="HN78" s="16"/>
      <c r="HO78" s="16"/>
      <c r="HP78" s="16"/>
      <c r="HQ78" s="16"/>
      <c r="HR78" s="16"/>
      <c r="HS78" s="16"/>
      <c r="HT78" s="16"/>
      <c r="HU78" s="16"/>
      <c r="HV78" s="16"/>
      <c r="HW78" s="16"/>
      <c r="HX78" s="16"/>
      <c r="HY78" s="16"/>
      <c r="HZ78" s="16"/>
      <c r="IA78" s="16"/>
      <c r="IB78" s="16"/>
    </row>
    <row r="79" spans="1:236" ht="15.75" hidden="1" outlineLevel="1" x14ac:dyDescent="0.25">
      <c r="B79" s="5">
        <f t="shared" si="862"/>
        <v>77</v>
      </c>
      <c r="C79"/>
    </row>
    <row r="80" spans="1:236" s="17" customFormat="1" ht="15.75" hidden="1" outlineLevel="1" x14ac:dyDescent="0.25">
      <c r="A80" s="1"/>
      <c r="B80" s="5">
        <f t="shared" si="862"/>
        <v>78</v>
      </c>
      <c r="C80"/>
      <c r="D80" s="2"/>
      <c r="E80" s="20"/>
      <c r="F80" s="47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</row>
    <row r="81" spans="1:236" s="17" customFormat="1" ht="15.75" hidden="1" outlineLevel="1" x14ac:dyDescent="0.25">
      <c r="A81" s="1"/>
      <c r="B81" s="5">
        <f t="shared" si="862"/>
        <v>79</v>
      </c>
      <c r="C81"/>
      <c r="D81" s="8"/>
      <c r="E81" s="18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  <c r="FC81" s="16"/>
      <c r="FD81" s="16"/>
      <c r="FE81" s="16"/>
      <c r="FF81" s="16"/>
      <c r="FG81" s="16"/>
      <c r="FH81" s="16"/>
      <c r="FI81" s="16"/>
      <c r="FJ81" s="16"/>
      <c r="FK81" s="16"/>
      <c r="FL81" s="16"/>
      <c r="FM81" s="16"/>
      <c r="FN81" s="16"/>
      <c r="FO81" s="16"/>
      <c r="FP81" s="16"/>
      <c r="FQ81" s="16"/>
      <c r="FR81" s="16"/>
      <c r="FS81" s="16"/>
      <c r="FT81" s="16"/>
      <c r="FU81" s="16"/>
      <c r="FV81" s="16"/>
      <c r="FW81" s="16"/>
      <c r="FX81" s="16"/>
      <c r="FY81" s="16"/>
      <c r="FZ81" s="16"/>
      <c r="GA81" s="16"/>
      <c r="GB81" s="16"/>
      <c r="GC81" s="16"/>
      <c r="GD81" s="16"/>
      <c r="GE81" s="16"/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  <c r="HD81" s="16"/>
      <c r="HE81" s="16"/>
      <c r="HF81" s="16"/>
      <c r="HG81" s="16"/>
      <c r="HH81" s="16"/>
      <c r="HI81" s="16"/>
      <c r="HJ81" s="16"/>
      <c r="HK81" s="16"/>
      <c r="HL81" s="16"/>
      <c r="HM81" s="16"/>
      <c r="HN81" s="16"/>
      <c r="HO81" s="16"/>
      <c r="HP81" s="16"/>
      <c r="HQ81" s="16"/>
      <c r="HR81" s="16"/>
      <c r="HS81" s="16"/>
      <c r="HT81" s="16"/>
      <c r="HU81" s="16"/>
      <c r="HV81" s="16"/>
      <c r="HW81" s="16"/>
      <c r="HX81" s="16"/>
      <c r="HY81" s="16"/>
      <c r="HZ81" s="16"/>
      <c r="IA81" s="16"/>
      <c r="IB81" s="16"/>
    </row>
    <row r="82" spans="1:236" s="17" customFormat="1" ht="15.75" hidden="1" outlineLevel="1" x14ac:dyDescent="0.25">
      <c r="A82" s="1"/>
      <c r="B82" s="5">
        <f t="shared" si="862"/>
        <v>80</v>
      </c>
      <c r="C82"/>
      <c r="D82" s="8"/>
      <c r="E82" s="18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  <c r="EF82" s="16"/>
      <c r="EG82" s="16"/>
      <c r="EH82" s="16"/>
      <c r="EI82" s="16"/>
      <c r="EJ82" s="16"/>
      <c r="EK82" s="16"/>
      <c r="EL82" s="16"/>
      <c r="EM82" s="16"/>
      <c r="EN82" s="16"/>
      <c r="EO82" s="16"/>
      <c r="EP82" s="16"/>
      <c r="EQ82" s="16"/>
      <c r="ER82" s="16"/>
      <c r="ES82" s="16"/>
      <c r="ET82" s="16"/>
      <c r="EU82" s="16"/>
      <c r="EV82" s="16"/>
      <c r="EW82" s="16"/>
      <c r="EX82" s="16"/>
      <c r="EY82" s="16"/>
      <c r="EZ82" s="16"/>
      <c r="FA82" s="16"/>
      <c r="FB82" s="16"/>
      <c r="FC82" s="16"/>
      <c r="FD82" s="16"/>
      <c r="FE82" s="16"/>
      <c r="FF82" s="16"/>
      <c r="FG82" s="16"/>
      <c r="FH82" s="16"/>
      <c r="FI82" s="16"/>
      <c r="FJ82" s="16"/>
      <c r="FK82" s="16"/>
      <c r="FL82" s="16"/>
      <c r="FM82" s="16"/>
      <c r="FN82" s="16"/>
      <c r="FO82" s="16"/>
      <c r="FP82" s="16"/>
      <c r="FQ82" s="16"/>
      <c r="FR82" s="16"/>
      <c r="FS82" s="16"/>
      <c r="FT82" s="16"/>
      <c r="FU82" s="16"/>
      <c r="FV82" s="16"/>
      <c r="FW82" s="16"/>
      <c r="FX82" s="16"/>
      <c r="FY82" s="16"/>
      <c r="FZ82" s="16"/>
      <c r="GA82" s="16"/>
      <c r="GB82" s="16"/>
      <c r="GC82" s="16"/>
      <c r="GD82" s="16"/>
      <c r="GE82" s="16"/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/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/>
      <c r="HD82" s="16"/>
      <c r="HE82" s="16"/>
      <c r="HF82" s="16"/>
      <c r="HG82" s="16"/>
      <c r="HH82" s="16"/>
      <c r="HI82" s="16"/>
      <c r="HJ82" s="16"/>
      <c r="HK82" s="16"/>
      <c r="HL82" s="16"/>
      <c r="HM82" s="16"/>
      <c r="HN82" s="16"/>
      <c r="HO82" s="16"/>
      <c r="HP82" s="16"/>
      <c r="HQ82" s="16"/>
      <c r="HR82" s="16"/>
      <c r="HS82" s="16"/>
      <c r="HT82" s="16"/>
      <c r="HU82" s="16"/>
      <c r="HV82" s="16"/>
      <c r="HW82" s="16"/>
      <c r="HX82" s="16"/>
      <c r="HY82" s="16"/>
      <c r="HZ82" s="16"/>
      <c r="IA82" s="16"/>
      <c r="IB82" s="16"/>
    </row>
    <row r="83" spans="1:236" s="17" customFormat="1" ht="15.75" hidden="1" outlineLevel="1" x14ac:dyDescent="0.25">
      <c r="A83" s="1"/>
      <c r="B83" s="5">
        <f t="shared" si="862"/>
        <v>81</v>
      </c>
      <c r="C83"/>
      <c r="D83" s="8"/>
      <c r="E83" s="18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16"/>
      <c r="FA83" s="16"/>
      <c r="FB83" s="16"/>
      <c r="FC83" s="16"/>
      <c r="FD83" s="16"/>
      <c r="FE83" s="16"/>
      <c r="FF83" s="16"/>
      <c r="FG83" s="16"/>
      <c r="FH83" s="16"/>
      <c r="FI83" s="16"/>
      <c r="FJ83" s="16"/>
      <c r="FK83" s="16"/>
      <c r="FL83" s="16"/>
      <c r="FM83" s="16"/>
      <c r="FN83" s="16"/>
      <c r="FO83" s="16"/>
      <c r="FP83" s="16"/>
      <c r="FQ83" s="16"/>
      <c r="FR83" s="16"/>
      <c r="FS83" s="16"/>
      <c r="FT83" s="16"/>
      <c r="FU83" s="16"/>
      <c r="FV83" s="16"/>
      <c r="FW83" s="16"/>
      <c r="FX83" s="16"/>
      <c r="FY83" s="16"/>
      <c r="FZ83" s="16"/>
      <c r="GA83" s="16"/>
      <c r="GB83" s="16"/>
      <c r="GC83" s="16"/>
      <c r="GD83" s="16"/>
      <c r="GE83" s="16"/>
      <c r="GF83" s="16"/>
      <c r="GG83" s="16"/>
      <c r="GH83" s="16"/>
      <c r="GI83" s="16"/>
      <c r="GJ83" s="16"/>
      <c r="GK83" s="16"/>
      <c r="GL83" s="16"/>
      <c r="GM83" s="16"/>
      <c r="GN83" s="16"/>
      <c r="GO83" s="16"/>
      <c r="GP83" s="16"/>
      <c r="GQ83" s="16"/>
      <c r="GR83" s="16"/>
      <c r="GS83" s="16"/>
      <c r="GT83" s="16"/>
      <c r="GU83" s="16"/>
      <c r="GV83" s="16"/>
      <c r="GW83" s="16"/>
      <c r="GX83" s="16"/>
      <c r="GY83" s="16"/>
      <c r="GZ83" s="16"/>
      <c r="HA83" s="16"/>
      <c r="HB83" s="16"/>
      <c r="HC83" s="16"/>
      <c r="HD83" s="16"/>
      <c r="HE83" s="16"/>
      <c r="HF83" s="16"/>
      <c r="HG83" s="16"/>
      <c r="HH83" s="16"/>
      <c r="HI83" s="16"/>
      <c r="HJ83" s="16"/>
      <c r="HK83" s="16"/>
      <c r="HL83" s="16"/>
      <c r="HM83" s="16"/>
      <c r="HN83" s="16"/>
      <c r="HO83" s="16"/>
      <c r="HP83" s="16"/>
      <c r="HQ83" s="16"/>
      <c r="HR83" s="16"/>
      <c r="HS83" s="16"/>
      <c r="HT83" s="16"/>
      <c r="HU83" s="16"/>
      <c r="HV83" s="16"/>
      <c r="HW83" s="16"/>
      <c r="HX83" s="16"/>
      <c r="HY83" s="16"/>
      <c r="HZ83" s="16"/>
      <c r="IA83" s="16"/>
      <c r="IB83" s="16"/>
    </row>
    <row r="84" spans="1:236" ht="15.75" hidden="1" outlineLevel="1" x14ac:dyDescent="0.25">
      <c r="B84" s="5">
        <f t="shared" si="862"/>
        <v>82</v>
      </c>
      <c r="C84"/>
    </row>
    <row r="85" spans="1:236" s="17" customFormat="1" ht="15.75" hidden="1" outlineLevel="1" x14ac:dyDescent="0.25">
      <c r="A85" s="1"/>
      <c r="B85" s="5">
        <f t="shared" si="862"/>
        <v>83</v>
      </c>
      <c r="C85"/>
      <c r="D85" s="2"/>
      <c r="E85" s="20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</row>
    <row r="86" spans="1:236" s="17" customFormat="1" ht="15.75" hidden="1" outlineLevel="1" x14ac:dyDescent="0.25">
      <c r="A86" s="1"/>
      <c r="B86" s="5">
        <f t="shared" si="862"/>
        <v>84</v>
      </c>
      <c r="C86"/>
      <c r="D86" s="8"/>
      <c r="E86" s="18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  <c r="EF86" s="16"/>
      <c r="EG86" s="16"/>
      <c r="EH86" s="16"/>
      <c r="EI86" s="16"/>
      <c r="EJ86" s="16"/>
      <c r="EK86" s="16"/>
      <c r="EL86" s="16"/>
      <c r="EM86" s="16"/>
      <c r="EN86" s="16"/>
      <c r="EO86" s="16"/>
      <c r="EP86" s="16"/>
      <c r="EQ86" s="16"/>
      <c r="ER86" s="16"/>
      <c r="ES86" s="16"/>
      <c r="ET86" s="16"/>
      <c r="EU86" s="16"/>
      <c r="EV86" s="16"/>
      <c r="EW86" s="16"/>
      <c r="EX86" s="16"/>
      <c r="EY86" s="16"/>
      <c r="EZ86" s="16"/>
      <c r="FA86" s="16"/>
      <c r="FB86" s="16"/>
      <c r="FC86" s="16"/>
      <c r="FD86" s="16"/>
      <c r="FE86" s="16"/>
      <c r="FF86" s="16"/>
      <c r="FG86" s="16"/>
      <c r="FH86" s="16"/>
      <c r="FI86" s="16"/>
      <c r="FJ86" s="16"/>
      <c r="FK86" s="16"/>
      <c r="FL86" s="16"/>
      <c r="FM86" s="16"/>
      <c r="FN86" s="16"/>
      <c r="FO86" s="16"/>
      <c r="FP86" s="16"/>
      <c r="FQ86" s="16"/>
      <c r="FR86" s="16"/>
      <c r="FS86" s="16"/>
      <c r="FT86" s="16"/>
      <c r="FU86" s="16"/>
      <c r="FV86" s="16"/>
      <c r="FW86" s="16"/>
      <c r="FX86" s="16"/>
      <c r="FY86" s="16"/>
      <c r="FZ86" s="16"/>
      <c r="GA86" s="16"/>
      <c r="GB86" s="16"/>
      <c r="GC86" s="16"/>
      <c r="GD86" s="16"/>
      <c r="GE86" s="16"/>
      <c r="GF86" s="16"/>
      <c r="GG86" s="16"/>
      <c r="GH86" s="16"/>
      <c r="GI86" s="16"/>
      <c r="GJ86" s="16"/>
      <c r="GK86" s="16"/>
      <c r="GL86" s="16"/>
      <c r="GM86" s="16"/>
      <c r="GN86" s="16"/>
      <c r="GO86" s="16"/>
      <c r="GP86" s="16"/>
      <c r="GQ86" s="16"/>
      <c r="GR86" s="16"/>
      <c r="GS86" s="16"/>
      <c r="GT86" s="16"/>
      <c r="GU86" s="16"/>
      <c r="GV86" s="16"/>
      <c r="GW86" s="16"/>
      <c r="GX86" s="16"/>
      <c r="GY86" s="16"/>
      <c r="GZ86" s="16"/>
      <c r="HA86" s="16"/>
      <c r="HB86" s="16"/>
      <c r="HC86" s="16"/>
      <c r="HD86" s="16"/>
      <c r="HE86" s="16"/>
      <c r="HF86" s="16"/>
      <c r="HG86" s="16"/>
      <c r="HH86" s="16"/>
      <c r="HI86" s="16"/>
      <c r="HJ86" s="16"/>
      <c r="HK86" s="16"/>
      <c r="HL86" s="16"/>
      <c r="HM86" s="16"/>
      <c r="HN86" s="16"/>
      <c r="HO86" s="16"/>
      <c r="HP86" s="16"/>
      <c r="HQ86" s="16"/>
      <c r="HR86" s="16"/>
      <c r="HS86" s="16"/>
      <c r="HT86" s="16"/>
      <c r="HU86" s="16"/>
      <c r="HV86" s="16"/>
      <c r="HW86" s="16"/>
      <c r="HX86" s="16"/>
      <c r="HY86" s="16"/>
      <c r="HZ86" s="16"/>
      <c r="IA86" s="16"/>
      <c r="IB86" s="16"/>
    </row>
    <row r="87" spans="1:236" s="17" customFormat="1" ht="15.75" hidden="1" outlineLevel="1" x14ac:dyDescent="0.25">
      <c r="A87" s="1"/>
      <c r="B87" s="5">
        <f t="shared" si="862"/>
        <v>85</v>
      </c>
      <c r="C87"/>
      <c r="D87" s="8"/>
      <c r="E87" s="18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  <c r="EF87" s="16"/>
      <c r="EG87" s="16"/>
      <c r="EH87" s="16"/>
      <c r="EI87" s="16"/>
      <c r="EJ87" s="16"/>
      <c r="EK87" s="16"/>
      <c r="EL87" s="16"/>
      <c r="EM87" s="16"/>
      <c r="EN87" s="16"/>
      <c r="EO87" s="16"/>
      <c r="EP87" s="16"/>
      <c r="EQ87" s="16"/>
      <c r="ER87" s="16"/>
      <c r="ES87" s="16"/>
      <c r="ET87" s="16"/>
      <c r="EU87" s="16"/>
      <c r="EV87" s="16"/>
      <c r="EW87" s="16"/>
      <c r="EX87" s="16"/>
      <c r="EY87" s="16"/>
      <c r="EZ87" s="16"/>
      <c r="FA87" s="16"/>
      <c r="FB87" s="16"/>
      <c r="FC87" s="16"/>
      <c r="FD87" s="16"/>
      <c r="FE87" s="16"/>
      <c r="FF87" s="16"/>
      <c r="FG87" s="16"/>
      <c r="FH87" s="16"/>
      <c r="FI87" s="16"/>
      <c r="FJ87" s="16"/>
      <c r="FK87" s="16"/>
      <c r="FL87" s="16"/>
      <c r="FM87" s="16"/>
      <c r="FN87" s="16"/>
      <c r="FO87" s="16"/>
      <c r="FP87" s="16"/>
      <c r="FQ87" s="16"/>
      <c r="FR87" s="16"/>
      <c r="FS87" s="16"/>
      <c r="FT87" s="16"/>
      <c r="FU87" s="16"/>
      <c r="FV87" s="16"/>
      <c r="FW87" s="16"/>
      <c r="FX87" s="16"/>
      <c r="FY87" s="16"/>
      <c r="FZ87" s="16"/>
      <c r="GA87" s="16"/>
      <c r="GB87" s="16"/>
      <c r="GC87" s="16"/>
      <c r="GD87" s="16"/>
      <c r="GE87" s="16"/>
      <c r="GF87" s="16"/>
      <c r="GG87" s="16"/>
      <c r="GH87" s="16"/>
      <c r="GI87" s="16"/>
      <c r="GJ87" s="16"/>
      <c r="GK87" s="16"/>
      <c r="GL87" s="16"/>
      <c r="GM87" s="16"/>
      <c r="GN87" s="16"/>
      <c r="GO87" s="16"/>
      <c r="GP87" s="16"/>
      <c r="GQ87" s="16"/>
      <c r="GR87" s="16"/>
      <c r="GS87" s="16"/>
      <c r="GT87" s="16"/>
      <c r="GU87" s="16"/>
      <c r="GV87" s="16"/>
      <c r="GW87" s="16"/>
      <c r="GX87" s="16"/>
      <c r="GY87" s="16"/>
      <c r="GZ87" s="16"/>
      <c r="HA87" s="16"/>
      <c r="HB87" s="16"/>
      <c r="HC87" s="16"/>
      <c r="HD87" s="16"/>
      <c r="HE87" s="16"/>
      <c r="HF87" s="16"/>
      <c r="HG87" s="16"/>
      <c r="HH87" s="16"/>
      <c r="HI87" s="16"/>
      <c r="HJ87" s="16"/>
      <c r="HK87" s="16"/>
      <c r="HL87" s="16"/>
      <c r="HM87" s="16"/>
      <c r="HN87" s="16"/>
      <c r="HO87" s="16"/>
      <c r="HP87" s="16"/>
      <c r="HQ87" s="16"/>
      <c r="HR87" s="16"/>
      <c r="HS87" s="16"/>
      <c r="HT87" s="16"/>
      <c r="HU87" s="16"/>
      <c r="HV87" s="16"/>
      <c r="HW87" s="16"/>
      <c r="HX87" s="16"/>
      <c r="HY87" s="16"/>
      <c r="HZ87" s="16"/>
      <c r="IA87" s="16"/>
      <c r="IB87" s="16"/>
    </row>
    <row r="88" spans="1:236" s="17" customFormat="1" ht="15.75" hidden="1" outlineLevel="1" x14ac:dyDescent="0.25">
      <c r="A88" s="1"/>
      <c r="B88" s="5">
        <f t="shared" si="862"/>
        <v>86</v>
      </c>
      <c r="C88"/>
      <c r="D88" s="8"/>
      <c r="E88" s="18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  <c r="EF88" s="16"/>
      <c r="EG88" s="16"/>
      <c r="EH88" s="16"/>
      <c r="EI88" s="16"/>
      <c r="EJ88" s="16"/>
      <c r="EK88" s="16"/>
      <c r="EL88" s="16"/>
      <c r="EM88" s="16"/>
      <c r="EN88" s="16"/>
      <c r="EO88" s="16"/>
      <c r="EP88" s="16"/>
      <c r="EQ88" s="16"/>
      <c r="ER88" s="16"/>
      <c r="ES88" s="16"/>
      <c r="ET88" s="16"/>
      <c r="EU88" s="16"/>
      <c r="EV88" s="16"/>
      <c r="EW88" s="16"/>
      <c r="EX88" s="16"/>
      <c r="EY88" s="16"/>
      <c r="EZ88" s="16"/>
      <c r="FA88" s="16"/>
      <c r="FB88" s="16"/>
      <c r="FC88" s="16"/>
      <c r="FD88" s="16"/>
      <c r="FE88" s="16"/>
      <c r="FF88" s="16"/>
      <c r="FG88" s="16"/>
      <c r="FH88" s="16"/>
      <c r="FI88" s="16"/>
      <c r="FJ88" s="16"/>
      <c r="FK88" s="16"/>
      <c r="FL88" s="16"/>
      <c r="FM88" s="16"/>
      <c r="FN88" s="16"/>
      <c r="FO88" s="16"/>
      <c r="FP88" s="16"/>
      <c r="FQ88" s="16"/>
      <c r="FR88" s="16"/>
      <c r="FS88" s="16"/>
      <c r="FT88" s="16"/>
      <c r="FU88" s="16"/>
      <c r="FV88" s="16"/>
      <c r="FW88" s="16"/>
      <c r="FX88" s="16"/>
      <c r="FY88" s="16"/>
      <c r="FZ88" s="16"/>
      <c r="GA88" s="16"/>
      <c r="GB88" s="16"/>
      <c r="GC88" s="16"/>
      <c r="GD88" s="16"/>
      <c r="GE88" s="16"/>
      <c r="GF88" s="16"/>
      <c r="GG88" s="16"/>
      <c r="GH88" s="16"/>
      <c r="GI88" s="16"/>
      <c r="GJ88" s="16"/>
      <c r="GK88" s="16"/>
      <c r="GL88" s="16"/>
      <c r="GM88" s="16"/>
      <c r="GN88" s="16"/>
      <c r="GO88" s="16"/>
      <c r="GP88" s="16"/>
      <c r="GQ88" s="16"/>
      <c r="GR88" s="16"/>
      <c r="GS88" s="16"/>
      <c r="GT88" s="16"/>
      <c r="GU88" s="16"/>
      <c r="GV88" s="16"/>
      <c r="GW88" s="16"/>
      <c r="GX88" s="16"/>
      <c r="GY88" s="16"/>
      <c r="GZ88" s="16"/>
      <c r="HA88" s="16"/>
      <c r="HB88" s="16"/>
      <c r="HC88" s="16"/>
      <c r="HD88" s="16"/>
      <c r="HE88" s="16"/>
      <c r="HF88" s="16"/>
      <c r="HG88" s="16"/>
      <c r="HH88" s="16"/>
      <c r="HI88" s="16"/>
      <c r="HJ88" s="16"/>
      <c r="HK88" s="16"/>
      <c r="HL88" s="16"/>
      <c r="HM88" s="16"/>
      <c r="HN88" s="16"/>
      <c r="HO88" s="16"/>
      <c r="HP88" s="16"/>
      <c r="HQ88" s="16"/>
      <c r="HR88" s="16"/>
      <c r="HS88" s="16"/>
      <c r="HT88" s="16"/>
      <c r="HU88" s="16"/>
      <c r="HV88" s="16"/>
      <c r="HW88" s="16"/>
      <c r="HX88" s="16"/>
      <c r="HY88" s="16"/>
      <c r="HZ88" s="16"/>
      <c r="IA88" s="16"/>
      <c r="IB88" s="16"/>
    </row>
    <row r="89" spans="1:236" ht="15.75" hidden="1" outlineLevel="1" x14ac:dyDescent="0.25">
      <c r="B89" s="5">
        <f t="shared" si="862"/>
        <v>87</v>
      </c>
      <c r="C89"/>
    </row>
    <row r="90" spans="1:236" ht="15.75" hidden="1" outlineLevel="1" x14ac:dyDescent="0.25">
      <c r="B90" s="5">
        <f t="shared" si="862"/>
        <v>88</v>
      </c>
      <c r="C90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  <c r="AX90" s="48"/>
      <c r="AY90" s="48"/>
      <c r="AZ90" s="48"/>
      <c r="BA90" s="48"/>
      <c r="BB90" s="48"/>
      <c r="BC90" s="48"/>
      <c r="BD90" s="48"/>
      <c r="BE90" s="48"/>
      <c r="BF90" s="48"/>
      <c r="BG90" s="48"/>
      <c r="BH90" s="48"/>
      <c r="BI90" s="48"/>
      <c r="BJ90" s="48"/>
      <c r="BK90" s="48"/>
      <c r="BL90" s="48"/>
      <c r="BM90" s="48"/>
      <c r="BN90" s="48"/>
      <c r="BO90" s="48"/>
      <c r="BP90" s="48"/>
      <c r="BQ90" s="48"/>
      <c r="BR90" s="48"/>
      <c r="BS90" s="48"/>
      <c r="BT90" s="48"/>
      <c r="BU90" s="48"/>
      <c r="BV90" s="48"/>
      <c r="BW90" s="48"/>
      <c r="BX90" s="48"/>
      <c r="BY90" s="48"/>
      <c r="BZ90" s="48"/>
      <c r="CA90" s="48"/>
      <c r="CB90" s="48"/>
      <c r="CC90" s="48"/>
      <c r="CD90" s="48"/>
      <c r="CE90" s="48"/>
      <c r="CF90" s="48"/>
      <c r="CG90" s="48"/>
      <c r="CH90" s="48"/>
      <c r="CI90" s="48"/>
      <c r="CJ90" s="48"/>
      <c r="CK90" s="48"/>
      <c r="CL90" s="48"/>
      <c r="CM90" s="48"/>
      <c r="CN90" s="48"/>
      <c r="CO90" s="48"/>
      <c r="CP90" s="48"/>
      <c r="CQ90" s="48"/>
      <c r="CR90" s="48"/>
      <c r="CS90" s="48"/>
      <c r="CT90" s="48"/>
      <c r="CU90" s="48"/>
      <c r="CV90" s="48"/>
      <c r="CW90" s="48"/>
      <c r="CX90" s="48"/>
      <c r="CY90" s="48"/>
      <c r="CZ90" s="48"/>
      <c r="DA90" s="48"/>
      <c r="DB90" s="48"/>
      <c r="DC90" s="48"/>
      <c r="DD90" s="48"/>
      <c r="DE90" s="48"/>
      <c r="DF90" s="48"/>
      <c r="DG90" s="48"/>
      <c r="DH90" s="48"/>
      <c r="DI90" s="48"/>
      <c r="DJ90" s="48"/>
      <c r="DK90" s="48"/>
      <c r="DL90" s="48"/>
      <c r="DM90" s="48"/>
      <c r="DN90" s="48"/>
      <c r="DO90" s="48"/>
      <c r="DP90" s="48"/>
      <c r="DQ90" s="48"/>
      <c r="DR90" s="48"/>
      <c r="DS90" s="48"/>
      <c r="DT90" s="48"/>
      <c r="DU90" s="48"/>
      <c r="DV90" s="48"/>
      <c r="DW90" s="48"/>
      <c r="DX90" s="48"/>
      <c r="DY90" s="48"/>
      <c r="DZ90" s="48"/>
      <c r="EA90" s="48"/>
      <c r="EB90" s="48"/>
      <c r="EC90" s="48"/>
      <c r="ED90" s="48"/>
      <c r="EE90" s="48"/>
      <c r="EF90" s="48"/>
      <c r="EG90" s="48"/>
      <c r="EH90" s="48"/>
      <c r="EI90" s="48"/>
      <c r="EJ90" s="48"/>
      <c r="EK90" s="48"/>
      <c r="EL90" s="48"/>
      <c r="EM90" s="48"/>
      <c r="EN90" s="48"/>
      <c r="EO90" s="48"/>
      <c r="EP90" s="48"/>
      <c r="EQ90" s="48"/>
      <c r="ER90" s="48"/>
      <c r="ES90" s="48"/>
      <c r="ET90" s="48"/>
      <c r="EU90" s="48"/>
      <c r="EV90" s="48"/>
      <c r="EW90" s="48"/>
      <c r="EX90" s="48"/>
      <c r="EY90" s="48"/>
      <c r="EZ90" s="48"/>
      <c r="FA90" s="48"/>
      <c r="FB90" s="48"/>
      <c r="FC90" s="48"/>
      <c r="FD90" s="48"/>
      <c r="FE90" s="48"/>
      <c r="FF90" s="48"/>
      <c r="FG90" s="48"/>
      <c r="FH90" s="48"/>
      <c r="FI90" s="48"/>
      <c r="FJ90" s="48"/>
      <c r="FK90" s="48"/>
      <c r="FL90" s="48"/>
      <c r="FM90" s="48"/>
      <c r="FN90" s="48"/>
      <c r="FO90" s="48"/>
      <c r="FP90" s="48"/>
      <c r="FQ90" s="48"/>
      <c r="FR90" s="48"/>
      <c r="FS90" s="48"/>
      <c r="FT90" s="48"/>
      <c r="FU90" s="48"/>
      <c r="FV90" s="48"/>
      <c r="FW90" s="48"/>
      <c r="FX90" s="48"/>
      <c r="FY90" s="48"/>
      <c r="FZ90" s="48"/>
      <c r="GA90" s="48"/>
      <c r="GB90" s="48"/>
      <c r="GC90" s="48"/>
      <c r="GD90" s="48"/>
      <c r="GE90" s="48"/>
      <c r="GF90" s="48"/>
      <c r="GG90" s="48"/>
      <c r="GH90" s="48"/>
      <c r="GI90" s="48"/>
      <c r="GJ90" s="48"/>
      <c r="GK90" s="48"/>
      <c r="GL90" s="48"/>
      <c r="GM90" s="48"/>
      <c r="GN90" s="48"/>
      <c r="GO90" s="48"/>
      <c r="GP90" s="48"/>
      <c r="GQ90" s="48"/>
      <c r="GR90" s="48"/>
      <c r="GS90" s="48"/>
      <c r="GT90" s="48"/>
      <c r="GU90" s="48"/>
      <c r="GV90" s="48"/>
      <c r="GW90" s="48"/>
      <c r="GX90" s="48"/>
      <c r="GY90" s="48"/>
      <c r="GZ90" s="48"/>
      <c r="HA90" s="48"/>
      <c r="HB90" s="48"/>
      <c r="HC90" s="48"/>
      <c r="HD90" s="48"/>
      <c r="HE90" s="48"/>
      <c r="HF90" s="48"/>
      <c r="HG90" s="48"/>
      <c r="HH90" s="48"/>
      <c r="HI90" s="48"/>
      <c r="HJ90" s="48"/>
      <c r="HK90" s="48"/>
      <c r="HL90" s="48"/>
      <c r="HM90" s="48"/>
      <c r="HN90" s="48"/>
      <c r="HO90" s="48"/>
    </row>
    <row r="91" spans="1:236" ht="15.75" hidden="1" outlineLevel="1" x14ac:dyDescent="0.25">
      <c r="B91" s="5">
        <f t="shared" si="862"/>
        <v>89</v>
      </c>
      <c r="C91"/>
      <c r="D91" s="2"/>
      <c r="E91" s="20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</row>
    <row r="92" spans="1:236" ht="15.75" hidden="1" outlineLevel="1" x14ac:dyDescent="0.25">
      <c r="B92" s="5">
        <f t="shared" si="862"/>
        <v>90</v>
      </c>
      <c r="C92"/>
      <c r="D92"/>
    </row>
    <row r="93" spans="1:236" ht="15.75" hidden="1" outlineLevel="1" x14ac:dyDescent="0.25">
      <c r="B93" s="5">
        <f t="shared" si="862"/>
        <v>91</v>
      </c>
      <c r="C93"/>
      <c r="D93"/>
    </row>
    <row r="94" spans="1:236" ht="15.75" hidden="1" outlineLevel="1" x14ac:dyDescent="0.25">
      <c r="B94" s="5">
        <f t="shared" si="862"/>
        <v>92</v>
      </c>
      <c r="C94"/>
      <c r="E94" s="14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/>
      <c r="AS94" s="55"/>
      <c r="AT94" s="55"/>
      <c r="AU94" s="55"/>
      <c r="AV94" s="55"/>
      <c r="AW94" s="55"/>
      <c r="AX94" s="55"/>
      <c r="AY94" s="55"/>
      <c r="AZ94" s="55"/>
      <c r="BA94" s="55"/>
      <c r="BB94" s="55"/>
      <c r="BC94" s="55"/>
      <c r="BD94" s="55"/>
      <c r="BE94" s="55"/>
      <c r="BF94" s="55"/>
      <c r="BG94" s="55"/>
      <c r="BH94" s="55"/>
      <c r="BI94" s="55"/>
      <c r="BJ94" s="55"/>
      <c r="BK94" s="55"/>
      <c r="BL94" s="55"/>
      <c r="BM94" s="55"/>
      <c r="BN94" s="55"/>
      <c r="BO94" s="55"/>
      <c r="BP94" s="55"/>
      <c r="BQ94" s="55"/>
      <c r="BR94" s="55"/>
      <c r="BS94" s="55"/>
      <c r="BT94" s="55"/>
      <c r="BU94" s="55"/>
      <c r="BV94" s="55"/>
      <c r="BW94" s="55"/>
      <c r="BX94" s="55"/>
      <c r="BY94" s="55"/>
      <c r="BZ94" s="55"/>
      <c r="CA94" s="55"/>
      <c r="CB94" s="55"/>
      <c r="CC94" s="55"/>
      <c r="CD94" s="55"/>
      <c r="CE94" s="55"/>
      <c r="CF94" s="55"/>
      <c r="CG94" s="55"/>
      <c r="CH94" s="55"/>
      <c r="CI94" s="55"/>
      <c r="CJ94" s="55"/>
      <c r="CK94" s="55"/>
      <c r="CL94" s="55"/>
      <c r="CM94" s="55"/>
      <c r="CN94" s="55"/>
      <c r="CO94" s="55"/>
      <c r="CP94" s="55"/>
      <c r="CQ94" s="55"/>
      <c r="CR94" s="55"/>
      <c r="CS94" s="55"/>
      <c r="CT94" s="55"/>
      <c r="CU94" s="55"/>
      <c r="CV94" s="55"/>
      <c r="CW94" s="55"/>
      <c r="CX94" s="55"/>
      <c r="CY94" s="55"/>
      <c r="CZ94" s="55"/>
      <c r="DA94" s="55"/>
      <c r="DB94" s="55"/>
      <c r="DC94" s="55"/>
      <c r="DD94" s="55"/>
      <c r="DE94" s="55"/>
      <c r="DF94" s="55"/>
      <c r="DG94" s="55"/>
      <c r="DH94" s="55"/>
      <c r="DI94" s="55"/>
      <c r="DJ94" s="55"/>
      <c r="DK94" s="55"/>
      <c r="DL94" s="55"/>
      <c r="DM94" s="55"/>
      <c r="DN94" s="55"/>
      <c r="DO94" s="55"/>
      <c r="DP94" s="55"/>
      <c r="DQ94" s="55"/>
      <c r="DR94" s="55"/>
      <c r="DS94" s="55"/>
      <c r="DT94" s="55"/>
      <c r="DU94" s="55"/>
      <c r="DV94" s="55"/>
      <c r="DW94" s="55"/>
      <c r="DX94" s="55"/>
      <c r="DY94" s="55"/>
      <c r="DZ94" s="55"/>
      <c r="EA94" s="55"/>
      <c r="EB94" s="55"/>
      <c r="EC94" s="55"/>
      <c r="ED94" s="55"/>
      <c r="EE94" s="55"/>
      <c r="EF94" s="55"/>
      <c r="EG94" s="55"/>
      <c r="EH94" s="55"/>
      <c r="EI94" s="55"/>
      <c r="EJ94" s="55"/>
      <c r="EK94" s="55"/>
      <c r="EL94" s="55"/>
      <c r="EM94" s="55"/>
      <c r="EN94" s="55"/>
      <c r="EO94" s="55"/>
      <c r="EP94" s="55"/>
      <c r="EQ94" s="55"/>
      <c r="ER94" s="55"/>
      <c r="ES94" s="55"/>
      <c r="ET94" s="55"/>
      <c r="EU94" s="55"/>
      <c r="EV94" s="55"/>
      <c r="EW94" s="55"/>
      <c r="EX94" s="55"/>
      <c r="EY94" s="55"/>
      <c r="EZ94" s="55"/>
      <c r="FA94" s="55"/>
      <c r="FB94" s="55"/>
      <c r="FC94" s="55"/>
      <c r="FD94" s="55"/>
      <c r="FE94" s="55"/>
      <c r="FF94" s="55"/>
      <c r="FG94" s="55"/>
      <c r="FH94" s="55"/>
      <c r="FI94" s="55"/>
      <c r="FJ94" s="55"/>
      <c r="FK94" s="55"/>
      <c r="FL94" s="55"/>
      <c r="FM94" s="55"/>
      <c r="FN94" s="55"/>
      <c r="FO94" s="55"/>
      <c r="FP94" s="55"/>
      <c r="FQ94" s="55"/>
      <c r="FR94" s="55"/>
      <c r="FS94" s="55"/>
      <c r="FT94" s="55"/>
      <c r="FU94" s="55"/>
      <c r="FV94" s="55"/>
      <c r="FW94" s="55"/>
      <c r="FX94" s="55"/>
      <c r="FY94" s="55"/>
      <c r="FZ94" s="55"/>
      <c r="GA94" s="55"/>
      <c r="GB94" s="55"/>
      <c r="GC94" s="55"/>
      <c r="GD94" s="55"/>
      <c r="GE94" s="55"/>
      <c r="GF94" s="55"/>
      <c r="GG94" s="55"/>
      <c r="GH94" s="55"/>
      <c r="GI94" s="55"/>
      <c r="GJ94" s="55"/>
      <c r="GK94" s="55"/>
      <c r="GL94" s="55"/>
      <c r="GM94" s="55"/>
      <c r="GN94" s="55"/>
      <c r="GO94" s="55"/>
      <c r="GP94" s="55"/>
      <c r="GQ94" s="55"/>
      <c r="GR94" s="55"/>
      <c r="GS94" s="55"/>
      <c r="GT94" s="55"/>
      <c r="GU94" s="55"/>
      <c r="GV94" s="55"/>
      <c r="GW94" s="55"/>
      <c r="GX94" s="55"/>
      <c r="GY94" s="55"/>
      <c r="GZ94" s="55"/>
      <c r="HA94" s="55"/>
      <c r="HB94" s="55"/>
      <c r="HC94" s="55"/>
      <c r="HD94" s="55"/>
      <c r="HE94" s="55"/>
      <c r="HF94" s="55"/>
      <c r="HG94" s="55"/>
      <c r="HH94" s="55"/>
      <c r="HI94" s="55"/>
      <c r="HJ94" s="55"/>
      <c r="HK94" s="55"/>
      <c r="HL94" s="55"/>
      <c r="HM94" s="55"/>
      <c r="HN94" s="55"/>
      <c r="HO94" s="55"/>
      <c r="HP94" s="55"/>
      <c r="HQ94" s="55"/>
      <c r="HR94" s="55"/>
      <c r="HS94" s="55"/>
      <c r="HT94" s="55"/>
      <c r="HU94" s="55"/>
      <c r="HV94" s="55"/>
      <c r="HW94" s="55"/>
      <c r="HX94" s="55"/>
      <c r="HY94" s="55"/>
      <c r="HZ94" s="55"/>
      <c r="IA94" s="55"/>
      <c r="IB94" s="55"/>
    </row>
    <row r="95" spans="1:236" s="17" customFormat="1" ht="15.75" hidden="1" outlineLevel="1" x14ac:dyDescent="0.25">
      <c r="A95" s="1"/>
      <c r="B95" s="5">
        <f t="shared" si="862"/>
        <v>93</v>
      </c>
      <c r="C95"/>
      <c r="D95" s="36"/>
      <c r="E95" s="37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  <c r="BZ95" s="38"/>
      <c r="CA95" s="38"/>
      <c r="CB95" s="38"/>
      <c r="CC95" s="38"/>
      <c r="CD95" s="38"/>
      <c r="CE95" s="38"/>
      <c r="CF95" s="38"/>
      <c r="CG95" s="38"/>
      <c r="CH95" s="38"/>
      <c r="CI95" s="38"/>
      <c r="CJ95" s="38"/>
      <c r="CK95" s="38"/>
      <c r="CL95" s="38"/>
      <c r="CM95" s="38"/>
      <c r="CN95" s="38"/>
      <c r="CO95" s="38"/>
      <c r="CP95" s="38"/>
      <c r="CQ95" s="38"/>
      <c r="CR95" s="38"/>
      <c r="CS95" s="38"/>
      <c r="CT95" s="38"/>
      <c r="CU95" s="38"/>
      <c r="CV95" s="38"/>
      <c r="CW95" s="38"/>
      <c r="CX95" s="38"/>
      <c r="CY95" s="38"/>
      <c r="CZ95" s="38"/>
      <c r="DA95" s="38"/>
      <c r="DB95" s="38"/>
      <c r="DC95" s="38"/>
      <c r="DD95" s="38"/>
      <c r="DE95" s="38"/>
      <c r="DF95" s="38"/>
      <c r="DG95" s="38"/>
      <c r="DH95" s="38"/>
      <c r="DI95" s="38"/>
      <c r="DJ95" s="38"/>
      <c r="DK95" s="38"/>
      <c r="DL95" s="38"/>
      <c r="DM95" s="38"/>
      <c r="DN95" s="38"/>
      <c r="DO95" s="38"/>
      <c r="DP95" s="38"/>
      <c r="DQ95" s="38"/>
      <c r="DR95" s="38"/>
      <c r="DS95" s="38"/>
      <c r="DT95" s="38"/>
      <c r="DU95" s="38"/>
      <c r="DV95" s="38"/>
      <c r="DW95" s="38"/>
      <c r="DX95" s="38"/>
      <c r="DY95" s="38"/>
      <c r="DZ95" s="38"/>
      <c r="EA95" s="38"/>
      <c r="EB95" s="38"/>
      <c r="EC95" s="38"/>
      <c r="ED95" s="38"/>
      <c r="EE95" s="38"/>
      <c r="EF95" s="38"/>
      <c r="EG95" s="38"/>
      <c r="EH95" s="38"/>
      <c r="EI95" s="38"/>
      <c r="EJ95" s="38"/>
      <c r="EK95" s="38"/>
      <c r="EL95" s="38"/>
      <c r="EM95" s="38"/>
      <c r="EN95" s="38"/>
      <c r="EO95" s="38"/>
      <c r="EP95" s="38"/>
      <c r="EQ95" s="38"/>
      <c r="ER95" s="38"/>
      <c r="ES95" s="38"/>
      <c r="ET95" s="38"/>
      <c r="EU95" s="38"/>
      <c r="EV95" s="38"/>
      <c r="EW95" s="38"/>
      <c r="EX95" s="38"/>
      <c r="EY95" s="38"/>
      <c r="EZ95" s="38"/>
      <c r="FA95" s="38"/>
      <c r="FB95" s="38"/>
      <c r="FC95" s="38"/>
      <c r="FD95" s="38"/>
      <c r="FE95" s="38"/>
      <c r="FF95" s="38"/>
      <c r="FG95" s="38"/>
      <c r="FH95" s="38"/>
      <c r="FI95" s="38"/>
      <c r="FJ95" s="38"/>
      <c r="FK95" s="38"/>
      <c r="FL95" s="38"/>
      <c r="FM95" s="38"/>
      <c r="FN95" s="38"/>
      <c r="FO95" s="38"/>
      <c r="FP95" s="38"/>
      <c r="FQ95" s="38"/>
      <c r="FR95" s="38"/>
      <c r="FS95" s="38"/>
      <c r="FT95" s="38"/>
      <c r="FU95" s="38"/>
      <c r="FV95" s="38"/>
      <c r="FW95" s="38"/>
      <c r="FX95" s="38"/>
      <c r="FY95" s="38"/>
      <c r="FZ95" s="38"/>
      <c r="GA95" s="38"/>
      <c r="GB95" s="38"/>
      <c r="GC95" s="38"/>
      <c r="GD95" s="38"/>
      <c r="GE95" s="38"/>
      <c r="GF95" s="38"/>
      <c r="GG95" s="38"/>
      <c r="GH95" s="38"/>
      <c r="GI95" s="38"/>
      <c r="GJ95" s="38"/>
      <c r="GK95" s="38"/>
      <c r="GL95" s="38"/>
      <c r="GM95" s="38"/>
      <c r="GN95" s="38"/>
      <c r="GO95" s="38"/>
      <c r="GP95" s="38"/>
      <c r="GQ95" s="38"/>
      <c r="GR95" s="38"/>
      <c r="GS95" s="38"/>
      <c r="GT95" s="38"/>
      <c r="GU95" s="38"/>
      <c r="GV95" s="38"/>
      <c r="GW95" s="38"/>
      <c r="GX95" s="38"/>
      <c r="GY95" s="38"/>
      <c r="GZ95" s="38"/>
      <c r="HA95" s="38"/>
      <c r="HB95" s="38"/>
      <c r="HC95" s="38"/>
      <c r="HD95" s="38"/>
      <c r="HE95" s="38"/>
      <c r="HF95" s="38"/>
      <c r="HG95" s="38"/>
      <c r="HH95" s="38"/>
      <c r="HI95" s="38"/>
      <c r="HJ95" s="38"/>
      <c r="HK95" s="38"/>
      <c r="HL95" s="38"/>
      <c r="HM95" s="38"/>
      <c r="HN95" s="38"/>
      <c r="HO95" s="38"/>
      <c r="HP95" s="38"/>
      <c r="HQ95" s="38"/>
      <c r="HR95" s="38"/>
      <c r="HS95" s="38"/>
      <c r="HT95" s="38"/>
      <c r="HU95" s="38"/>
      <c r="HV95" s="38"/>
      <c r="HW95" s="38"/>
      <c r="HX95" s="38"/>
      <c r="HY95" s="38"/>
      <c r="HZ95" s="38"/>
      <c r="IA95" s="38"/>
      <c r="IB95" s="38"/>
    </row>
    <row r="96" spans="1:236" s="17" customFormat="1" ht="15.75" hidden="1" outlineLevel="1" x14ac:dyDescent="0.25">
      <c r="A96" s="1"/>
      <c r="B96" s="5">
        <f t="shared" si="862"/>
        <v>94</v>
      </c>
      <c r="C96"/>
      <c r="D96" s="8"/>
      <c r="E96" s="18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  <c r="EF96" s="16"/>
      <c r="EG96" s="16"/>
      <c r="EH96" s="16"/>
      <c r="EI96" s="16"/>
      <c r="EJ96" s="16"/>
      <c r="EK96" s="16"/>
      <c r="EL96" s="16"/>
      <c r="EM96" s="16"/>
      <c r="EN96" s="16"/>
      <c r="EO96" s="16"/>
      <c r="EP96" s="16"/>
      <c r="EQ96" s="16"/>
      <c r="ER96" s="16"/>
      <c r="ES96" s="16"/>
      <c r="ET96" s="16"/>
      <c r="EU96" s="16"/>
      <c r="EV96" s="16"/>
      <c r="EW96" s="16"/>
      <c r="EX96" s="16"/>
      <c r="EY96" s="16"/>
      <c r="EZ96" s="16"/>
      <c r="FA96" s="16"/>
      <c r="FB96" s="16"/>
      <c r="FC96" s="16"/>
      <c r="FD96" s="16"/>
      <c r="FE96" s="16"/>
      <c r="FF96" s="16"/>
      <c r="FG96" s="16"/>
      <c r="FH96" s="16"/>
      <c r="FI96" s="16"/>
      <c r="FJ96" s="16"/>
      <c r="FK96" s="16"/>
      <c r="FL96" s="16"/>
      <c r="FM96" s="16"/>
      <c r="FN96" s="16"/>
      <c r="FO96" s="16"/>
      <c r="FP96" s="16"/>
      <c r="FQ96" s="16"/>
      <c r="FR96" s="16"/>
      <c r="FS96" s="16"/>
      <c r="FT96" s="16"/>
      <c r="FU96" s="16"/>
      <c r="FV96" s="16"/>
      <c r="FW96" s="16"/>
      <c r="FX96" s="16"/>
      <c r="FY96" s="16"/>
      <c r="FZ96" s="16"/>
      <c r="GA96" s="16"/>
      <c r="GB96" s="16"/>
      <c r="GC96" s="16"/>
      <c r="GD96" s="16"/>
      <c r="GE96" s="16"/>
      <c r="GF96" s="16"/>
      <c r="GG96" s="16"/>
      <c r="GH96" s="16"/>
      <c r="GI96" s="16"/>
      <c r="GJ96" s="16"/>
      <c r="GK96" s="16"/>
      <c r="GL96" s="16"/>
      <c r="GM96" s="16"/>
      <c r="GN96" s="16"/>
      <c r="GO96" s="16"/>
      <c r="GP96" s="16"/>
      <c r="GQ96" s="16"/>
      <c r="GR96" s="16"/>
      <c r="GS96" s="16"/>
      <c r="GT96" s="16"/>
      <c r="GU96" s="16"/>
      <c r="GV96" s="16"/>
      <c r="GW96" s="16"/>
      <c r="GX96" s="16"/>
      <c r="GY96" s="16"/>
      <c r="GZ96" s="16"/>
      <c r="HA96" s="16"/>
      <c r="HB96" s="16"/>
      <c r="HC96" s="16"/>
      <c r="HD96" s="16"/>
      <c r="HE96" s="16"/>
      <c r="HF96" s="16"/>
      <c r="HG96" s="16"/>
      <c r="HH96" s="16"/>
      <c r="HI96" s="16"/>
      <c r="HJ96" s="16"/>
      <c r="HK96" s="16"/>
      <c r="HL96" s="16"/>
      <c r="HM96" s="16"/>
      <c r="HN96" s="16"/>
      <c r="HO96" s="16"/>
      <c r="HP96" s="16"/>
      <c r="HQ96" s="16"/>
      <c r="HR96" s="16"/>
      <c r="HS96" s="16"/>
      <c r="HT96" s="16"/>
      <c r="HU96" s="16"/>
      <c r="HV96" s="16"/>
      <c r="HW96" s="16"/>
      <c r="HX96" s="16"/>
      <c r="HY96" s="16"/>
      <c r="HZ96" s="16"/>
      <c r="IA96" s="16"/>
      <c r="IB96" s="16"/>
    </row>
    <row r="97" spans="1:239" s="17" customFormat="1" ht="15.75" hidden="1" outlineLevel="1" x14ac:dyDescent="0.25">
      <c r="A97" s="1"/>
      <c r="B97" s="5">
        <f t="shared" si="862"/>
        <v>95</v>
      </c>
      <c r="C97"/>
      <c r="D97" s="8"/>
      <c r="E97" s="18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  <c r="EF97" s="16"/>
      <c r="EG97" s="16"/>
      <c r="EH97" s="16"/>
      <c r="EI97" s="16"/>
      <c r="EJ97" s="16"/>
      <c r="EK97" s="16"/>
      <c r="EL97" s="16"/>
      <c r="EM97" s="16"/>
      <c r="EN97" s="16"/>
      <c r="EO97" s="16"/>
      <c r="EP97" s="16"/>
      <c r="EQ97" s="16"/>
      <c r="ER97" s="16"/>
      <c r="ES97" s="16"/>
      <c r="ET97" s="16"/>
      <c r="EU97" s="16"/>
      <c r="EV97" s="16"/>
      <c r="EW97" s="16"/>
      <c r="EX97" s="16"/>
      <c r="EY97" s="16"/>
      <c r="EZ97" s="16"/>
      <c r="FA97" s="16"/>
      <c r="FB97" s="16"/>
      <c r="FC97" s="16"/>
      <c r="FD97" s="16"/>
      <c r="FE97" s="16"/>
      <c r="FF97" s="16"/>
      <c r="FG97" s="16"/>
      <c r="FH97" s="16"/>
      <c r="FI97" s="16"/>
      <c r="FJ97" s="16"/>
      <c r="FK97" s="16"/>
      <c r="FL97" s="16"/>
      <c r="FM97" s="16"/>
      <c r="FN97" s="16"/>
      <c r="FO97" s="16"/>
      <c r="FP97" s="16"/>
      <c r="FQ97" s="16"/>
      <c r="FR97" s="16"/>
      <c r="FS97" s="16"/>
      <c r="FT97" s="16"/>
      <c r="FU97" s="16"/>
      <c r="FV97" s="16"/>
      <c r="FW97" s="16"/>
      <c r="FX97" s="16"/>
      <c r="FY97" s="16"/>
      <c r="FZ97" s="16"/>
      <c r="GA97" s="16"/>
      <c r="GB97" s="16"/>
      <c r="GC97" s="16"/>
      <c r="GD97" s="16"/>
      <c r="GE97" s="16"/>
      <c r="GF97" s="16"/>
      <c r="GG97" s="16"/>
      <c r="GH97" s="16"/>
      <c r="GI97" s="16"/>
      <c r="GJ97" s="16"/>
      <c r="GK97" s="16"/>
      <c r="GL97" s="16"/>
      <c r="GM97" s="16"/>
      <c r="GN97" s="16"/>
      <c r="GO97" s="16"/>
      <c r="GP97" s="16"/>
      <c r="GQ97" s="16"/>
      <c r="GR97" s="16"/>
      <c r="GS97" s="16"/>
      <c r="GT97" s="16"/>
      <c r="GU97" s="16"/>
      <c r="GV97" s="16"/>
      <c r="GW97" s="16"/>
      <c r="GX97" s="16"/>
      <c r="GY97" s="16"/>
      <c r="GZ97" s="16"/>
      <c r="HA97" s="16"/>
      <c r="HB97" s="16"/>
      <c r="HC97" s="16"/>
      <c r="HD97" s="16"/>
      <c r="HE97" s="16"/>
      <c r="HF97" s="16"/>
      <c r="HG97" s="16"/>
      <c r="HH97" s="16"/>
      <c r="HI97" s="16"/>
      <c r="HJ97" s="16"/>
      <c r="HK97" s="16"/>
      <c r="HL97" s="16"/>
      <c r="HM97" s="16"/>
      <c r="HN97" s="16"/>
      <c r="HO97" s="16"/>
      <c r="HP97" s="16"/>
      <c r="HQ97" s="16"/>
      <c r="HR97" s="16"/>
      <c r="HS97" s="16"/>
      <c r="HT97" s="16"/>
      <c r="HU97" s="16"/>
      <c r="HV97" s="16"/>
      <c r="HW97" s="16"/>
      <c r="HX97" s="16"/>
      <c r="HY97" s="16"/>
      <c r="HZ97" s="16"/>
      <c r="IA97" s="16"/>
      <c r="IB97" s="16"/>
    </row>
    <row r="98" spans="1:239" s="17" customFormat="1" ht="15.75" hidden="1" outlineLevel="1" x14ac:dyDescent="0.25">
      <c r="A98" s="1"/>
      <c r="B98" s="5">
        <f t="shared" si="862"/>
        <v>96</v>
      </c>
      <c r="C98"/>
      <c r="D98" s="8"/>
      <c r="E98" s="18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  <c r="EF98" s="16"/>
      <c r="EG98" s="16"/>
      <c r="EH98" s="16"/>
      <c r="EI98" s="16"/>
      <c r="EJ98" s="16"/>
      <c r="EK98" s="16"/>
      <c r="EL98" s="16"/>
      <c r="EM98" s="16"/>
      <c r="EN98" s="16"/>
      <c r="EO98" s="16"/>
      <c r="EP98" s="16"/>
      <c r="EQ98" s="16"/>
      <c r="ER98" s="16"/>
      <c r="ES98" s="16"/>
      <c r="ET98" s="16"/>
      <c r="EU98" s="16"/>
      <c r="EV98" s="16"/>
      <c r="EW98" s="16"/>
      <c r="EX98" s="16"/>
      <c r="EY98" s="16"/>
      <c r="EZ98" s="16"/>
      <c r="FA98" s="16"/>
      <c r="FB98" s="16"/>
      <c r="FC98" s="16"/>
      <c r="FD98" s="16"/>
      <c r="FE98" s="16"/>
      <c r="FF98" s="16"/>
      <c r="FG98" s="16"/>
      <c r="FH98" s="16"/>
      <c r="FI98" s="16"/>
      <c r="FJ98" s="16"/>
      <c r="FK98" s="16"/>
      <c r="FL98" s="16"/>
      <c r="FM98" s="16"/>
      <c r="FN98" s="16"/>
      <c r="FO98" s="16"/>
      <c r="FP98" s="16"/>
      <c r="FQ98" s="16"/>
      <c r="FR98" s="16"/>
      <c r="FS98" s="16"/>
      <c r="FT98" s="16"/>
      <c r="FU98" s="16"/>
      <c r="FV98" s="16"/>
      <c r="FW98" s="16"/>
      <c r="FX98" s="16"/>
      <c r="FY98" s="16"/>
      <c r="FZ98" s="16"/>
      <c r="GA98" s="16"/>
      <c r="GB98" s="16"/>
      <c r="GC98" s="16"/>
      <c r="GD98" s="16"/>
      <c r="GE98" s="16"/>
      <c r="GF98" s="16"/>
      <c r="GG98" s="16"/>
      <c r="GH98" s="16"/>
      <c r="GI98" s="16"/>
      <c r="GJ98" s="16"/>
      <c r="GK98" s="16"/>
      <c r="GL98" s="16"/>
      <c r="GM98" s="16"/>
      <c r="GN98" s="16"/>
      <c r="GO98" s="16"/>
      <c r="GP98" s="16"/>
      <c r="GQ98" s="16"/>
      <c r="GR98" s="16"/>
      <c r="GS98" s="16"/>
      <c r="GT98" s="16"/>
      <c r="GU98" s="16"/>
      <c r="GV98" s="16"/>
      <c r="GW98" s="16"/>
      <c r="GX98" s="16"/>
      <c r="GY98" s="16"/>
      <c r="GZ98" s="16"/>
      <c r="HA98" s="16"/>
      <c r="HB98" s="16"/>
      <c r="HC98" s="16"/>
      <c r="HD98" s="16"/>
      <c r="HE98" s="16"/>
      <c r="HF98" s="16"/>
      <c r="HG98" s="16"/>
      <c r="HH98" s="16"/>
      <c r="HI98" s="16"/>
      <c r="HJ98" s="16"/>
      <c r="HK98" s="16"/>
      <c r="HL98" s="16"/>
      <c r="HM98" s="16"/>
      <c r="HN98" s="16"/>
      <c r="HO98" s="16"/>
      <c r="HP98" s="16"/>
      <c r="HQ98" s="16"/>
      <c r="HR98" s="16"/>
      <c r="HS98" s="16"/>
      <c r="HT98" s="16"/>
      <c r="HU98" s="16"/>
      <c r="HV98" s="16"/>
      <c r="HW98" s="16"/>
      <c r="HX98" s="16"/>
      <c r="HY98" s="16"/>
      <c r="HZ98" s="16"/>
      <c r="IA98" s="16"/>
      <c r="IB98" s="16"/>
    </row>
    <row r="99" spans="1:239" s="17" customFormat="1" ht="15.75" hidden="1" outlineLevel="1" x14ac:dyDescent="0.25">
      <c r="A99" s="1"/>
      <c r="B99" s="5">
        <f t="shared" si="862"/>
        <v>97</v>
      </c>
      <c r="C99"/>
      <c r="D99" s="8"/>
      <c r="E99" s="18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  <c r="EF99" s="16"/>
      <c r="EG99" s="16"/>
      <c r="EH99" s="16"/>
      <c r="EI99" s="16"/>
      <c r="EJ99" s="16"/>
      <c r="EK99" s="16"/>
      <c r="EL99" s="16"/>
      <c r="EM99" s="16"/>
      <c r="EN99" s="16"/>
      <c r="EO99" s="16"/>
      <c r="EP99" s="16"/>
      <c r="EQ99" s="16"/>
      <c r="ER99" s="16"/>
      <c r="ES99" s="16"/>
      <c r="ET99" s="16"/>
      <c r="EU99" s="16"/>
      <c r="EV99" s="16"/>
      <c r="EW99" s="16"/>
      <c r="EX99" s="16"/>
      <c r="EY99" s="16"/>
      <c r="EZ99" s="16"/>
      <c r="FA99" s="16"/>
      <c r="FB99" s="16"/>
      <c r="FC99" s="16"/>
      <c r="FD99" s="16"/>
      <c r="FE99" s="16"/>
      <c r="FF99" s="16"/>
      <c r="FG99" s="16"/>
      <c r="FH99" s="16"/>
      <c r="FI99" s="16"/>
      <c r="FJ99" s="16"/>
      <c r="FK99" s="16"/>
      <c r="FL99" s="16"/>
      <c r="FM99" s="16"/>
      <c r="FN99" s="16"/>
      <c r="FO99" s="16"/>
      <c r="FP99" s="16"/>
      <c r="FQ99" s="16"/>
      <c r="FR99" s="16"/>
      <c r="FS99" s="16"/>
      <c r="FT99" s="16"/>
      <c r="FU99" s="16"/>
      <c r="FV99" s="16"/>
      <c r="FW99" s="16"/>
      <c r="FX99" s="16"/>
      <c r="FY99" s="16"/>
      <c r="FZ99" s="16"/>
      <c r="GA99" s="16"/>
      <c r="GB99" s="16"/>
      <c r="GC99" s="16"/>
      <c r="GD99" s="16"/>
      <c r="GE99" s="16"/>
      <c r="GF99" s="16"/>
      <c r="GG99" s="16"/>
      <c r="GH99" s="16"/>
      <c r="GI99" s="16"/>
      <c r="GJ99" s="16"/>
      <c r="GK99" s="16"/>
      <c r="GL99" s="16"/>
      <c r="GM99" s="16"/>
      <c r="GN99" s="16"/>
      <c r="GO99" s="16"/>
      <c r="GP99" s="16"/>
      <c r="GQ99" s="16"/>
      <c r="GR99" s="16"/>
      <c r="GS99" s="16"/>
      <c r="GT99" s="16"/>
      <c r="GU99" s="16"/>
      <c r="GV99" s="16"/>
      <c r="GW99" s="16"/>
      <c r="GX99" s="16"/>
      <c r="GY99" s="16"/>
      <c r="GZ99" s="16"/>
      <c r="HA99" s="16"/>
      <c r="HB99" s="16"/>
      <c r="HC99" s="16"/>
      <c r="HD99" s="16"/>
      <c r="HE99" s="16"/>
      <c r="HF99" s="16"/>
      <c r="HG99" s="16"/>
      <c r="HH99" s="16"/>
      <c r="HI99" s="16"/>
      <c r="HJ99" s="16"/>
      <c r="HK99" s="16"/>
      <c r="HL99" s="16"/>
      <c r="HM99" s="16"/>
      <c r="HN99" s="16"/>
      <c r="HO99" s="16"/>
      <c r="HP99" s="16"/>
      <c r="HQ99" s="16"/>
      <c r="HR99" s="16"/>
      <c r="HS99" s="16"/>
      <c r="HT99" s="16"/>
      <c r="HU99" s="16"/>
      <c r="HV99" s="16"/>
      <c r="HW99" s="16"/>
      <c r="HX99" s="16"/>
      <c r="HY99" s="16"/>
      <c r="HZ99" s="16"/>
      <c r="IA99" s="16"/>
      <c r="IB99" s="16"/>
      <c r="IC99" s="49">
        <f>ROUND(IB99-IB58+METAS!G85,5)</f>
        <v>-214721</v>
      </c>
    </row>
    <row r="100" spans="1:239" ht="15.75" hidden="1" outlineLevel="1" x14ac:dyDescent="0.25">
      <c r="B100" s="5">
        <f t="shared" si="862"/>
        <v>98</v>
      </c>
      <c r="C100"/>
    </row>
    <row r="101" spans="1:239" ht="15.75" hidden="1" outlineLevel="1" x14ac:dyDescent="0.25">
      <c r="B101" s="5">
        <f t="shared" si="862"/>
        <v>99</v>
      </c>
      <c r="C101"/>
      <c r="E101" s="14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  <c r="AK101" s="55"/>
      <c r="AL101" s="55"/>
      <c r="AM101" s="55"/>
      <c r="AN101" s="55"/>
      <c r="AO101" s="55"/>
      <c r="AP101" s="55"/>
      <c r="AQ101" s="55"/>
      <c r="AR101" s="55"/>
      <c r="AS101" s="55"/>
      <c r="AT101" s="55"/>
      <c r="AU101" s="55"/>
      <c r="AV101" s="55"/>
      <c r="AW101" s="55"/>
      <c r="AX101" s="55"/>
      <c r="AY101" s="55"/>
      <c r="AZ101" s="55"/>
      <c r="BA101" s="55"/>
      <c r="BB101" s="55"/>
      <c r="BC101" s="55"/>
      <c r="BD101" s="55"/>
      <c r="BE101" s="55"/>
      <c r="BF101" s="55"/>
      <c r="BG101" s="55"/>
      <c r="BH101" s="55"/>
      <c r="BI101" s="55"/>
      <c r="BJ101" s="55"/>
      <c r="BK101" s="55"/>
      <c r="BL101" s="55"/>
      <c r="BM101" s="55"/>
      <c r="BN101" s="55"/>
      <c r="BO101" s="55"/>
      <c r="BP101" s="55"/>
      <c r="BQ101" s="55"/>
      <c r="BR101" s="55"/>
      <c r="BS101" s="55"/>
      <c r="BT101" s="55"/>
      <c r="BU101" s="55"/>
      <c r="BV101" s="55"/>
      <c r="BW101" s="55"/>
      <c r="BX101" s="55"/>
      <c r="BY101" s="55"/>
      <c r="BZ101" s="55"/>
      <c r="CA101" s="55"/>
      <c r="CB101" s="55"/>
      <c r="CC101" s="55"/>
      <c r="CD101" s="55"/>
      <c r="CE101" s="55"/>
      <c r="CF101" s="55"/>
      <c r="CG101" s="55"/>
      <c r="CH101" s="55"/>
      <c r="CI101" s="55"/>
      <c r="CJ101" s="55"/>
      <c r="CK101" s="55"/>
      <c r="CL101" s="55"/>
      <c r="CM101" s="55"/>
      <c r="CN101" s="55"/>
      <c r="CO101" s="55"/>
      <c r="CP101" s="55"/>
      <c r="CQ101" s="55"/>
      <c r="CR101" s="55"/>
      <c r="CS101" s="55"/>
      <c r="CT101" s="55"/>
      <c r="CU101" s="55"/>
      <c r="CV101" s="55"/>
      <c r="CW101" s="55"/>
      <c r="CX101" s="55"/>
      <c r="CY101" s="55"/>
      <c r="CZ101" s="55"/>
      <c r="DA101" s="55"/>
      <c r="DB101" s="55"/>
      <c r="DC101" s="55"/>
      <c r="DD101" s="55"/>
      <c r="DE101" s="55"/>
      <c r="DF101" s="55"/>
      <c r="DG101" s="55"/>
      <c r="DH101" s="55"/>
      <c r="DI101" s="55"/>
      <c r="DJ101" s="55"/>
      <c r="DK101" s="55"/>
      <c r="DL101" s="55"/>
      <c r="DM101" s="55"/>
      <c r="DN101" s="55"/>
      <c r="DO101" s="55"/>
      <c r="DP101" s="55"/>
      <c r="DQ101" s="55"/>
      <c r="DR101" s="55"/>
      <c r="DS101" s="55"/>
      <c r="DT101" s="55"/>
      <c r="DU101" s="55"/>
      <c r="DV101" s="55"/>
      <c r="DW101" s="55"/>
      <c r="DX101" s="55"/>
      <c r="DY101" s="55"/>
      <c r="DZ101" s="55"/>
      <c r="EA101" s="55"/>
      <c r="EB101" s="55"/>
      <c r="EC101" s="55"/>
      <c r="ED101" s="55"/>
      <c r="EE101" s="55"/>
      <c r="EF101" s="55"/>
      <c r="EG101" s="55"/>
      <c r="EH101" s="55"/>
      <c r="EI101" s="55"/>
      <c r="EJ101" s="55"/>
      <c r="EK101" s="55"/>
      <c r="EL101" s="55"/>
      <c r="EM101" s="55"/>
      <c r="EN101" s="55"/>
      <c r="EO101" s="55"/>
      <c r="EP101" s="55"/>
      <c r="EQ101" s="55"/>
      <c r="ER101" s="55"/>
      <c r="ES101" s="55"/>
      <c r="ET101" s="55"/>
      <c r="EU101" s="55"/>
      <c r="EV101" s="55"/>
      <c r="EW101" s="55"/>
      <c r="EX101" s="55"/>
      <c r="EY101" s="55"/>
      <c r="EZ101" s="55"/>
      <c r="FA101" s="55"/>
      <c r="FB101" s="55"/>
      <c r="FC101" s="55"/>
      <c r="FD101" s="55"/>
      <c r="FE101" s="55"/>
      <c r="FF101" s="55"/>
      <c r="FG101" s="55"/>
      <c r="FH101" s="55"/>
      <c r="FI101" s="55"/>
      <c r="FJ101" s="55"/>
      <c r="FK101" s="55"/>
      <c r="FL101" s="55"/>
      <c r="FM101" s="55"/>
      <c r="FN101" s="55"/>
      <c r="FO101" s="55"/>
      <c r="FP101" s="55"/>
      <c r="FQ101" s="55"/>
      <c r="FR101" s="55"/>
      <c r="FS101" s="55"/>
      <c r="FT101" s="55"/>
      <c r="FU101" s="55"/>
      <c r="FV101" s="55"/>
      <c r="FW101" s="55"/>
      <c r="FX101" s="55"/>
      <c r="FY101" s="55"/>
      <c r="FZ101" s="55"/>
      <c r="GA101" s="55"/>
      <c r="GB101" s="55"/>
      <c r="GC101" s="55"/>
      <c r="GD101" s="55"/>
      <c r="GE101" s="55"/>
      <c r="GF101" s="55"/>
      <c r="GG101" s="55"/>
      <c r="GH101" s="55"/>
      <c r="GI101" s="55"/>
      <c r="GJ101" s="55"/>
      <c r="GK101" s="55"/>
      <c r="GL101" s="55"/>
      <c r="GM101" s="55"/>
      <c r="GN101" s="55"/>
      <c r="GO101" s="55"/>
      <c r="GP101" s="55"/>
      <c r="GQ101" s="55"/>
      <c r="GR101" s="55"/>
      <c r="GS101" s="55"/>
      <c r="GT101" s="55"/>
      <c r="GU101" s="55"/>
      <c r="GV101" s="55"/>
      <c r="GW101" s="55"/>
      <c r="GX101" s="55"/>
      <c r="GY101" s="55"/>
      <c r="GZ101" s="55"/>
      <c r="HA101" s="55"/>
      <c r="HB101" s="55"/>
      <c r="HC101" s="55"/>
      <c r="HD101" s="55"/>
      <c r="HE101" s="55"/>
      <c r="HF101" s="55"/>
      <c r="HG101" s="55"/>
      <c r="HH101" s="55"/>
      <c r="HI101" s="55"/>
      <c r="HJ101" s="55"/>
      <c r="HK101" s="55"/>
      <c r="HL101" s="55"/>
      <c r="HM101" s="55"/>
      <c r="HN101" s="55"/>
      <c r="HO101" s="55"/>
      <c r="HP101" s="55"/>
      <c r="HQ101" s="55"/>
      <c r="HR101" s="55"/>
      <c r="HS101" s="55"/>
      <c r="HT101" s="55"/>
      <c r="HU101" s="55"/>
      <c r="HV101" s="55"/>
      <c r="HW101" s="55"/>
      <c r="HX101" s="55"/>
      <c r="HY101" s="55"/>
      <c r="HZ101" s="55"/>
      <c r="IA101" s="55"/>
      <c r="IB101" s="55"/>
    </row>
    <row r="102" spans="1:239" s="17" customFormat="1" ht="15.75" hidden="1" outlineLevel="1" x14ac:dyDescent="0.25">
      <c r="A102" s="1"/>
      <c r="B102" s="5">
        <f t="shared" si="862"/>
        <v>100</v>
      </c>
      <c r="C102"/>
      <c r="D102" s="40"/>
      <c r="E102" s="33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40"/>
      <c r="CF102" s="40"/>
      <c r="CG102" s="40"/>
      <c r="CH102" s="40"/>
      <c r="CI102" s="40"/>
      <c r="CJ102" s="40"/>
      <c r="CK102" s="40"/>
      <c r="CL102" s="40"/>
      <c r="CM102" s="40"/>
      <c r="CN102" s="40"/>
      <c r="CO102" s="40"/>
      <c r="CP102" s="40"/>
      <c r="CQ102" s="40"/>
      <c r="CR102" s="40"/>
      <c r="CS102" s="40"/>
      <c r="CT102" s="40"/>
      <c r="CU102" s="40"/>
      <c r="CV102" s="40"/>
      <c r="CW102" s="40"/>
      <c r="CX102" s="40"/>
      <c r="CY102" s="40"/>
      <c r="CZ102" s="40"/>
      <c r="DA102" s="40"/>
      <c r="DB102" s="40"/>
      <c r="DC102" s="40"/>
      <c r="DD102" s="40"/>
      <c r="DE102" s="40"/>
      <c r="DF102" s="40"/>
      <c r="DG102" s="40"/>
      <c r="DH102" s="40"/>
      <c r="DI102" s="40"/>
      <c r="DJ102" s="40"/>
      <c r="DK102" s="40"/>
      <c r="DL102" s="40"/>
      <c r="DM102" s="40"/>
      <c r="DN102" s="40"/>
      <c r="DO102" s="40"/>
      <c r="DP102" s="40"/>
      <c r="DQ102" s="40"/>
      <c r="DR102" s="40"/>
      <c r="DS102" s="40"/>
      <c r="DT102" s="40"/>
      <c r="DU102" s="40"/>
      <c r="DV102" s="40"/>
      <c r="DW102" s="40"/>
      <c r="DX102" s="40"/>
      <c r="DY102" s="40"/>
      <c r="DZ102" s="40"/>
      <c r="EA102" s="40"/>
      <c r="EB102" s="40"/>
      <c r="EC102" s="40"/>
      <c r="ED102" s="40"/>
      <c r="EE102" s="40"/>
      <c r="EF102" s="40"/>
      <c r="EG102" s="40"/>
      <c r="EH102" s="40"/>
      <c r="EI102" s="40"/>
      <c r="EJ102" s="40"/>
      <c r="EK102" s="40"/>
      <c r="EL102" s="40"/>
      <c r="EM102" s="40"/>
      <c r="EN102" s="40"/>
      <c r="EO102" s="40"/>
      <c r="EP102" s="40"/>
      <c r="EQ102" s="40"/>
      <c r="ER102" s="40"/>
      <c r="ES102" s="40"/>
      <c r="ET102" s="40"/>
      <c r="EU102" s="40"/>
      <c r="EV102" s="40"/>
      <c r="EW102" s="40"/>
      <c r="EX102" s="40"/>
      <c r="EY102" s="40"/>
      <c r="EZ102" s="40"/>
      <c r="FA102" s="40"/>
      <c r="FB102" s="40"/>
      <c r="FC102" s="40"/>
      <c r="FD102" s="40"/>
      <c r="FE102" s="40"/>
      <c r="FF102" s="40"/>
      <c r="FG102" s="40"/>
      <c r="FH102" s="40"/>
      <c r="FI102" s="40"/>
      <c r="FJ102" s="40"/>
      <c r="FK102" s="40"/>
      <c r="FL102" s="40"/>
      <c r="FM102" s="40"/>
      <c r="FN102" s="40"/>
      <c r="FO102" s="40"/>
      <c r="FP102" s="40"/>
      <c r="FQ102" s="40"/>
      <c r="FR102" s="40"/>
      <c r="FS102" s="40"/>
      <c r="FT102" s="40"/>
      <c r="FU102" s="40"/>
      <c r="FV102" s="40"/>
      <c r="FW102" s="40"/>
      <c r="FX102" s="40"/>
      <c r="FY102" s="40"/>
      <c r="FZ102" s="40"/>
      <c r="GA102" s="40"/>
      <c r="GB102" s="40"/>
      <c r="GC102" s="40"/>
      <c r="GD102" s="40"/>
      <c r="GE102" s="40"/>
      <c r="GF102" s="40"/>
      <c r="GG102" s="40"/>
      <c r="GH102" s="40"/>
      <c r="GI102" s="40"/>
      <c r="GJ102" s="40"/>
      <c r="GK102" s="40"/>
      <c r="GL102" s="40"/>
      <c r="GM102" s="40"/>
      <c r="GN102" s="40"/>
      <c r="GO102" s="40"/>
      <c r="GP102" s="40"/>
      <c r="GQ102" s="40"/>
      <c r="GR102" s="40"/>
      <c r="GS102" s="40"/>
      <c r="GT102" s="40"/>
      <c r="GU102" s="40"/>
      <c r="GV102" s="40"/>
      <c r="GW102" s="40"/>
      <c r="GX102" s="40"/>
      <c r="GY102" s="40"/>
      <c r="GZ102" s="40"/>
      <c r="HA102" s="40"/>
      <c r="HB102" s="40"/>
      <c r="HC102" s="40"/>
      <c r="HD102" s="40"/>
      <c r="HE102" s="40"/>
      <c r="HF102" s="40"/>
      <c r="HG102" s="40"/>
      <c r="HH102" s="40"/>
      <c r="HI102" s="40"/>
      <c r="HJ102" s="40"/>
      <c r="HK102" s="40"/>
      <c r="HL102" s="40"/>
      <c r="HM102" s="40"/>
      <c r="HN102" s="40"/>
      <c r="HO102" s="40"/>
      <c r="HP102" s="40"/>
      <c r="HQ102" s="40"/>
      <c r="HR102" s="40"/>
      <c r="HS102" s="40"/>
      <c r="HT102" s="40"/>
      <c r="HU102" s="40"/>
      <c r="HV102" s="40"/>
      <c r="HW102" s="40"/>
      <c r="HX102" s="40"/>
      <c r="HY102" s="40"/>
      <c r="HZ102" s="40"/>
      <c r="IA102" s="40"/>
      <c r="IB102" s="40"/>
    </row>
    <row r="103" spans="1:239" s="17" customFormat="1" ht="15.75" hidden="1" outlineLevel="1" x14ac:dyDescent="0.25">
      <c r="A103" s="1"/>
      <c r="B103" s="5">
        <f t="shared" si="862"/>
        <v>101</v>
      </c>
      <c r="C103"/>
      <c r="D103" s="8"/>
      <c r="E103" s="18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16"/>
      <c r="EU103" s="16"/>
      <c r="EV103" s="16"/>
      <c r="EW103" s="16"/>
      <c r="EX103" s="16"/>
      <c r="EY103" s="16"/>
      <c r="EZ103" s="16"/>
      <c r="FA103" s="16"/>
      <c r="FB103" s="16"/>
      <c r="FC103" s="16"/>
      <c r="FD103" s="16"/>
      <c r="FE103" s="16"/>
      <c r="FF103" s="16"/>
      <c r="FG103" s="16"/>
      <c r="FH103" s="16"/>
      <c r="FI103" s="16"/>
      <c r="FJ103" s="16"/>
      <c r="FK103" s="16"/>
      <c r="FL103" s="16"/>
      <c r="FM103" s="16"/>
      <c r="FN103" s="16"/>
      <c r="FO103" s="16"/>
      <c r="FP103" s="16"/>
      <c r="FQ103" s="16"/>
      <c r="FR103" s="16"/>
      <c r="FS103" s="16"/>
      <c r="FT103" s="16"/>
      <c r="FU103" s="16"/>
      <c r="FV103" s="16"/>
      <c r="FW103" s="16"/>
      <c r="FX103" s="16"/>
      <c r="FY103" s="16"/>
      <c r="FZ103" s="16"/>
      <c r="GA103" s="16"/>
      <c r="GB103" s="16"/>
      <c r="GC103" s="16"/>
      <c r="GD103" s="16"/>
      <c r="GE103" s="16"/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/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/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/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/>
      <c r="IB103" s="16"/>
      <c r="IC103" s="41">
        <f>SUM(F103:IB103)</f>
        <v>0</v>
      </c>
    </row>
    <row r="104" spans="1:239" s="17" customFormat="1" ht="15.75" hidden="1" outlineLevel="1" x14ac:dyDescent="0.25">
      <c r="A104" s="1"/>
      <c r="B104" s="5">
        <f t="shared" si="862"/>
        <v>102</v>
      </c>
      <c r="C104"/>
      <c r="D104" s="8"/>
      <c r="E104" s="18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  <c r="FC104" s="16"/>
      <c r="FD104" s="16"/>
      <c r="FE104" s="16"/>
      <c r="FF104" s="16"/>
      <c r="FG104" s="16"/>
      <c r="FH104" s="16"/>
      <c r="FI104" s="16"/>
      <c r="FJ104" s="16"/>
      <c r="FK104" s="16"/>
      <c r="FL104" s="16"/>
      <c r="FM104" s="16"/>
      <c r="FN104" s="16"/>
      <c r="FO104" s="16"/>
      <c r="FP104" s="16"/>
      <c r="FQ104" s="16"/>
      <c r="FR104" s="16"/>
      <c r="FS104" s="16"/>
      <c r="FT104" s="16"/>
      <c r="FU104" s="16"/>
      <c r="FV104" s="16"/>
      <c r="FW104" s="16"/>
      <c r="FX104" s="16"/>
      <c r="FY104" s="16"/>
      <c r="FZ104" s="16"/>
      <c r="GA104" s="16"/>
      <c r="GB104" s="16"/>
      <c r="GC104" s="16"/>
      <c r="GD104" s="16"/>
      <c r="GE104" s="16"/>
      <c r="GF104" s="16"/>
      <c r="GG104" s="16"/>
      <c r="GH104" s="16"/>
      <c r="GI104" s="16"/>
      <c r="GJ104" s="16"/>
      <c r="GK104" s="16"/>
      <c r="GL104" s="16"/>
      <c r="GM104" s="16"/>
      <c r="GN104" s="16"/>
      <c r="GO104" s="16"/>
      <c r="GP104" s="16"/>
      <c r="GQ104" s="16"/>
      <c r="GR104" s="16"/>
      <c r="GS104" s="16"/>
      <c r="GT104" s="16"/>
      <c r="GU104" s="16"/>
      <c r="GV104" s="16"/>
      <c r="GW104" s="16"/>
      <c r="GX104" s="16"/>
      <c r="GY104" s="16"/>
      <c r="GZ104" s="16"/>
      <c r="HA104" s="16"/>
      <c r="HB104" s="16"/>
      <c r="HC104" s="16"/>
      <c r="HD104" s="16"/>
      <c r="HE104" s="16"/>
      <c r="HF104" s="16"/>
      <c r="HG104" s="16"/>
      <c r="HH104" s="16"/>
      <c r="HI104" s="16"/>
      <c r="HJ104" s="16"/>
      <c r="HK104" s="16"/>
      <c r="HL104" s="16"/>
      <c r="HM104" s="16"/>
      <c r="HN104" s="16"/>
      <c r="HO104" s="16"/>
      <c r="HP104" s="16"/>
      <c r="HQ104" s="16"/>
      <c r="HR104" s="16"/>
      <c r="HS104" s="16"/>
      <c r="HT104" s="16"/>
      <c r="HU104" s="16"/>
      <c r="HV104" s="16"/>
      <c r="HW104" s="16"/>
      <c r="HX104" s="16"/>
      <c r="HY104" s="16"/>
      <c r="HZ104" s="16"/>
      <c r="IA104" s="16"/>
      <c r="IB104" s="16"/>
    </row>
    <row r="105" spans="1:239" s="17" customFormat="1" ht="15.75" hidden="1" outlineLevel="1" x14ac:dyDescent="0.25">
      <c r="A105" s="1"/>
      <c r="B105" s="5">
        <f t="shared" si="862"/>
        <v>103</v>
      </c>
      <c r="C105"/>
      <c r="D105" s="8"/>
      <c r="E105" s="18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  <c r="EF105" s="16"/>
      <c r="EG105" s="16"/>
      <c r="EH105" s="16"/>
      <c r="EI105" s="16"/>
      <c r="EJ105" s="16"/>
      <c r="EK105" s="16"/>
      <c r="EL105" s="16"/>
      <c r="EM105" s="16"/>
      <c r="EN105" s="16"/>
      <c r="EO105" s="16"/>
      <c r="EP105" s="16"/>
      <c r="EQ105" s="16"/>
      <c r="ER105" s="16"/>
      <c r="ES105" s="16"/>
      <c r="ET105" s="16"/>
      <c r="EU105" s="16"/>
      <c r="EV105" s="16"/>
      <c r="EW105" s="16"/>
      <c r="EX105" s="16"/>
      <c r="EY105" s="16"/>
      <c r="EZ105" s="16"/>
      <c r="FA105" s="16"/>
      <c r="FB105" s="16"/>
      <c r="FC105" s="16"/>
      <c r="FD105" s="16"/>
      <c r="FE105" s="16"/>
      <c r="FF105" s="16"/>
      <c r="FG105" s="16"/>
      <c r="FH105" s="16"/>
      <c r="FI105" s="16"/>
      <c r="FJ105" s="16"/>
      <c r="FK105" s="16"/>
      <c r="FL105" s="16"/>
      <c r="FM105" s="16"/>
      <c r="FN105" s="16"/>
      <c r="FO105" s="16"/>
      <c r="FP105" s="16"/>
      <c r="FQ105" s="16"/>
      <c r="FR105" s="16"/>
      <c r="FS105" s="16"/>
      <c r="FT105" s="16"/>
      <c r="FU105" s="16"/>
      <c r="FV105" s="16"/>
      <c r="FW105" s="16"/>
      <c r="FX105" s="16"/>
      <c r="FY105" s="16"/>
      <c r="FZ105" s="16"/>
      <c r="GA105" s="16"/>
      <c r="GB105" s="16"/>
      <c r="GC105" s="16"/>
      <c r="GD105" s="16"/>
      <c r="GE105" s="16"/>
      <c r="GF105" s="16"/>
      <c r="GG105" s="16"/>
      <c r="GH105" s="16"/>
      <c r="GI105" s="16"/>
      <c r="GJ105" s="16"/>
      <c r="GK105" s="16"/>
      <c r="GL105" s="16"/>
      <c r="GM105" s="16"/>
      <c r="GN105" s="16"/>
      <c r="GO105" s="16"/>
      <c r="GP105" s="16"/>
      <c r="GQ105" s="16"/>
      <c r="GR105" s="16"/>
      <c r="GS105" s="16"/>
      <c r="GT105" s="16"/>
      <c r="GU105" s="16"/>
      <c r="GV105" s="16"/>
      <c r="GW105" s="16"/>
      <c r="GX105" s="16"/>
      <c r="GY105" s="16"/>
      <c r="GZ105" s="16"/>
      <c r="HA105" s="16"/>
      <c r="HB105" s="16"/>
      <c r="HC105" s="16"/>
      <c r="HD105" s="16"/>
      <c r="HE105" s="16"/>
      <c r="HF105" s="16"/>
      <c r="HG105" s="16"/>
      <c r="HH105" s="16"/>
      <c r="HI105" s="16"/>
      <c r="HJ105" s="16"/>
      <c r="HK105" s="16"/>
      <c r="HL105" s="16"/>
      <c r="HM105" s="16"/>
      <c r="HN105" s="16"/>
      <c r="HO105" s="16"/>
      <c r="HP105" s="16"/>
      <c r="HQ105" s="16"/>
      <c r="HR105" s="16"/>
      <c r="HS105" s="16"/>
      <c r="HT105" s="16"/>
      <c r="HU105" s="16"/>
      <c r="HV105" s="16"/>
      <c r="HW105" s="16"/>
      <c r="HX105" s="16"/>
      <c r="HY105" s="16"/>
      <c r="HZ105" s="16"/>
      <c r="IA105" s="16"/>
      <c r="IB105" s="16"/>
    </row>
    <row r="106" spans="1:239" s="17" customFormat="1" ht="15.75" hidden="1" outlineLevel="1" x14ac:dyDescent="0.25">
      <c r="A106" s="1"/>
      <c r="B106" s="5">
        <f t="shared" si="862"/>
        <v>104</v>
      </c>
      <c r="C106"/>
      <c r="D106" s="8"/>
      <c r="E106" s="18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  <c r="EF106" s="16"/>
      <c r="EG106" s="16"/>
      <c r="EH106" s="16"/>
      <c r="EI106" s="16"/>
      <c r="EJ106" s="16"/>
      <c r="EK106" s="16"/>
      <c r="EL106" s="16"/>
      <c r="EM106" s="16"/>
      <c r="EN106" s="16"/>
      <c r="EO106" s="16"/>
      <c r="EP106" s="16"/>
      <c r="EQ106" s="16"/>
      <c r="ER106" s="16"/>
      <c r="ES106" s="16"/>
      <c r="ET106" s="16"/>
      <c r="EU106" s="16"/>
      <c r="EV106" s="16"/>
      <c r="EW106" s="16"/>
      <c r="EX106" s="16"/>
      <c r="EY106" s="16"/>
      <c r="EZ106" s="16"/>
      <c r="FA106" s="16"/>
      <c r="FB106" s="16"/>
      <c r="FC106" s="16"/>
      <c r="FD106" s="16"/>
      <c r="FE106" s="16"/>
      <c r="FF106" s="16"/>
      <c r="FG106" s="16"/>
      <c r="FH106" s="16"/>
      <c r="FI106" s="16"/>
      <c r="FJ106" s="16"/>
      <c r="FK106" s="16"/>
      <c r="FL106" s="16"/>
      <c r="FM106" s="16"/>
      <c r="FN106" s="16"/>
      <c r="FO106" s="16"/>
      <c r="FP106" s="16"/>
      <c r="FQ106" s="16"/>
      <c r="FR106" s="16"/>
      <c r="FS106" s="16"/>
      <c r="FT106" s="16"/>
      <c r="FU106" s="16"/>
      <c r="FV106" s="16"/>
      <c r="FW106" s="16"/>
      <c r="FX106" s="16"/>
      <c r="FY106" s="16"/>
      <c r="FZ106" s="16"/>
      <c r="GA106" s="16"/>
      <c r="GB106" s="16"/>
      <c r="GC106" s="16"/>
      <c r="GD106" s="16"/>
      <c r="GE106" s="16"/>
      <c r="GF106" s="16"/>
      <c r="GG106" s="16"/>
      <c r="GH106" s="16"/>
      <c r="GI106" s="16"/>
      <c r="GJ106" s="16"/>
      <c r="GK106" s="16"/>
      <c r="GL106" s="16"/>
      <c r="GM106" s="16"/>
      <c r="GN106" s="16"/>
      <c r="GO106" s="16"/>
      <c r="GP106" s="16"/>
      <c r="GQ106" s="16"/>
      <c r="GR106" s="16"/>
      <c r="GS106" s="16"/>
      <c r="GT106" s="16"/>
      <c r="GU106" s="16"/>
      <c r="GV106" s="16"/>
      <c r="GW106" s="16"/>
      <c r="GX106" s="16"/>
      <c r="GY106" s="16"/>
      <c r="GZ106" s="16"/>
      <c r="HA106" s="16"/>
      <c r="HB106" s="16"/>
      <c r="HC106" s="16"/>
      <c r="HD106" s="16"/>
      <c r="HE106" s="16"/>
      <c r="HF106" s="16"/>
      <c r="HG106" s="16"/>
      <c r="HH106" s="16"/>
      <c r="HI106" s="16"/>
      <c r="HJ106" s="16"/>
      <c r="HK106" s="16"/>
      <c r="HL106" s="16"/>
      <c r="HM106" s="16"/>
      <c r="HN106" s="16"/>
      <c r="HO106" s="16"/>
      <c r="HP106" s="16"/>
      <c r="HQ106" s="16"/>
      <c r="HR106" s="16"/>
      <c r="HS106" s="16"/>
      <c r="HT106" s="16"/>
      <c r="HU106" s="16"/>
      <c r="HV106" s="16"/>
      <c r="HW106" s="16"/>
      <c r="HX106" s="16"/>
      <c r="HY106" s="16"/>
      <c r="HZ106" s="16"/>
      <c r="IA106" s="16"/>
      <c r="IB106" s="16"/>
      <c r="IC106" s="49">
        <f>IB106-IC103</f>
        <v>0</v>
      </c>
      <c r="ID106" s="17">
        <f>ROUND(IB106-IB63+METAS!G86,5)</f>
        <v>-138691</v>
      </c>
    </row>
    <row r="107" spans="1:239" ht="15.75" hidden="1" outlineLevel="1" x14ac:dyDescent="0.25">
      <c r="B107" s="5">
        <f t="shared" si="862"/>
        <v>105</v>
      </c>
      <c r="C107"/>
      <c r="E107"/>
      <c r="H107" s="5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IC107"/>
    </row>
    <row r="108" spans="1:239" ht="15.75" hidden="1" outlineLevel="1" x14ac:dyDescent="0.25">
      <c r="B108" s="5">
        <f t="shared" si="862"/>
        <v>106</v>
      </c>
      <c r="C108"/>
      <c r="EP108" s="57">
        <f>262.999999957159*0</f>
        <v>0</v>
      </c>
    </row>
    <row r="109" spans="1:239" s="17" customFormat="1" ht="15.75" hidden="1" outlineLevel="1" x14ac:dyDescent="0.25">
      <c r="A109" s="1"/>
      <c r="B109" s="5">
        <f t="shared" si="862"/>
        <v>107</v>
      </c>
      <c r="C109"/>
      <c r="D109" s="8"/>
      <c r="E109" s="18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  <c r="EF109" s="16"/>
      <c r="EG109" s="16"/>
      <c r="EH109" s="16"/>
      <c r="EI109" s="16"/>
      <c r="EJ109" s="16"/>
      <c r="EK109" s="16"/>
      <c r="EL109" s="16"/>
      <c r="EM109" s="16"/>
      <c r="EN109" s="16"/>
      <c r="EO109" s="16"/>
      <c r="EP109" s="16"/>
      <c r="EQ109" s="16"/>
      <c r="ER109" s="16"/>
      <c r="ES109" s="16"/>
      <c r="ET109" s="16"/>
      <c r="EU109" s="16"/>
      <c r="EV109" s="16"/>
      <c r="EW109" s="16"/>
      <c r="EX109" s="16"/>
      <c r="EY109" s="16"/>
      <c r="EZ109" s="16"/>
      <c r="FA109" s="16"/>
      <c r="FB109" s="16"/>
      <c r="FC109" s="16"/>
      <c r="FD109" s="16"/>
      <c r="FE109" s="16"/>
      <c r="FF109" s="16"/>
      <c r="FG109" s="16"/>
      <c r="FH109" s="16"/>
      <c r="FI109" s="16"/>
      <c r="FJ109" s="16"/>
      <c r="FK109" s="16"/>
      <c r="FL109" s="16"/>
      <c r="FM109" s="16"/>
      <c r="FN109" s="16"/>
      <c r="FO109" s="16"/>
      <c r="FP109" s="16"/>
      <c r="FQ109" s="16"/>
      <c r="FR109" s="16"/>
      <c r="FS109" s="16"/>
      <c r="FT109" s="16"/>
      <c r="FU109" s="16"/>
      <c r="FV109" s="16"/>
      <c r="FW109" s="16"/>
      <c r="FX109" s="16"/>
      <c r="FY109" s="16"/>
      <c r="FZ109" s="16"/>
      <c r="GA109" s="16"/>
      <c r="GB109" s="16"/>
      <c r="GC109" s="16"/>
      <c r="GD109" s="16"/>
      <c r="GE109" s="16"/>
      <c r="GF109" s="16"/>
      <c r="GG109" s="16"/>
      <c r="GH109" s="16"/>
      <c r="GI109" s="16"/>
      <c r="GJ109" s="16"/>
      <c r="GK109" s="16"/>
      <c r="GL109" s="16"/>
      <c r="GM109" s="16"/>
      <c r="GN109" s="16"/>
      <c r="GO109" s="16"/>
      <c r="GP109" s="16"/>
      <c r="GQ109" s="16"/>
      <c r="GR109" s="16"/>
      <c r="GS109" s="16"/>
      <c r="GT109" s="16"/>
      <c r="GU109" s="16"/>
      <c r="GV109" s="16"/>
      <c r="GW109" s="16"/>
      <c r="GX109" s="16"/>
      <c r="GY109" s="16"/>
      <c r="GZ109" s="16"/>
      <c r="HA109" s="16"/>
      <c r="HB109" s="16"/>
      <c r="HC109" s="16"/>
      <c r="HD109" s="16"/>
      <c r="HE109" s="16"/>
      <c r="HF109" s="16"/>
      <c r="HG109" s="16"/>
      <c r="HH109" s="16"/>
      <c r="HI109" s="16"/>
      <c r="HJ109" s="16"/>
      <c r="HK109" s="16"/>
      <c r="HL109" s="16"/>
      <c r="HM109" s="16"/>
      <c r="HN109" s="16"/>
      <c r="HO109" s="16"/>
      <c r="HP109" s="16"/>
      <c r="HQ109" s="16"/>
      <c r="HR109" s="16"/>
      <c r="HS109" s="16"/>
      <c r="HT109" s="16"/>
      <c r="HU109" s="16"/>
      <c r="HV109" s="16"/>
      <c r="HW109" s="16"/>
      <c r="HX109" s="16"/>
      <c r="HY109" s="16"/>
      <c r="HZ109" s="16"/>
      <c r="IA109" s="16"/>
      <c r="IB109" s="16"/>
    </row>
    <row r="110" spans="1:239" ht="15.75" collapsed="1" x14ac:dyDescent="0.25">
      <c r="B110" s="5">
        <f t="shared" si="862"/>
        <v>108</v>
      </c>
      <c r="C110"/>
    </row>
    <row r="111" spans="1:239" ht="15.75" x14ac:dyDescent="0.25">
      <c r="B111" s="2324">
        <f t="shared" si="862"/>
        <v>109</v>
      </c>
      <c r="C111"/>
      <c r="D111" s="1184" t="s">
        <v>449</v>
      </c>
      <c r="E111" s="1184"/>
      <c r="F111" s="1185">
        <v>98.128740105360023</v>
      </c>
      <c r="G111" s="1185">
        <v>98.128740105360023</v>
      </c>
      <c r="H111" s="1185">
        <v>98.128740105360023</v>
      </c>
      <c r="I111" s="1185">
        <v>98.128740105360023</v>
      </c>
      <c r="J111" s="1185">
        <v>98.128740105360023</v>
      </c>
      <c r="K111" s="1185">
        <v>98.128740105360023</v>
      </c>
      <c r="L111" s="1185">
        <v>98.128740105360023</v>
      </c>
      <c r="M111" s="1185">
        <v>98.128740105360023</v>
      </c>
      <c r="N111" s="1185">
        <v>98.128740105360023</v>
      </c>
      <c r="O111" s="1185">
        <v>98.128740105360023</v>
      </c>
      <c r="P111" s="1185">
        <v>98.128740105360023</v>
      </c>
      <c r="Q111" s="1185">
        <v>98.128740105360023</v>
      </c>
      <c r="R111" s="1185">
        <v>98.128740105360023</v>
      </c>
      <c r="S111" s="1185">
        <v>98.128740105360023</v>
      </c>
      <c r="T111" s="1185">
        <v>98.128740105360023</v>
      </c>
      <c r="U111" s="1185">
        <v>98.128740105360023</v>
      </c>
      <c r="V111" s="1185">
        <v>98.128740105360023</v>
      </c>
      <c r="W111" s="1185">
        <v>98.128740105360023</v>
      </c>
      <c r="X111" s="1185">
        <v>98.128740105360023</v>
      </c>
      <c r="Y111" s="1185">
        <v>98.128740105360023</v>
      </c>
      <c r="Z111" s="1185">
        <v>98.172217763649456</v>
      </c>
      <c r="AA111" s="1185">
        <v>98.172217763649456</v>
      </c>
      <c r="AB111" s="1185">
        <v>98.172217763649456</v>
      </c>
      <c r="AC111" s="1185">
        <v>98.172217763649456</v>
      </c>
      <c r="AD111" s="1185">
        <v>98.172217763649456</v>
      </c>
      <c r="AE111" s="1185">
        <v>98.172217763649456</v>
      </c>
      <c r="AF111" s="1185">
        <v>98.172217763649456</v>
      </c>
      <c r="AG111" s="1185">
        <v>98.172217763649456</v>
      </c>
      <c r="AH111" s="1185">
        <v>98.172217763649456</v>
      </c>
      <c r="AI111" s="1185">
        <v>98.172217763649456</v>
      </c>
      <c r="AJ111" s="1185">
        <v>98.172217763649456</v>
      </c>
      <c r="AK111" s="1185">
        <v>98.172217763649456</v>
      </c>
      <c r="AL111" s="1185">
        <v>98.172217763649456</v>
      </c>
      <c r="AM111" s="1185">
        <v>98.172217763649456</v>
      </c>
      <c r="AN111" s="1185">
        <v>98.172217763649456</v>
      </c>
      <c r="AO111" s="1185">
        <v>98.172217763649456</v>
      </c>
      <c r="AP111" s="1185">
        <v>98.172217763649456</v>
      </c>
      <c r="AQ111" s="1185">
        <v>98.172217763649456</v>
      </c>
      <c r="AR111" s="1185">
        <v>98.172217763649456</v>
      </c>
      <c r="AS111" s="1185">
        <v>98.172217763649456</v>
      </c>
      <c r="AT111" s="1185">
        <v>98.172217763649456</v>
      </c>
      <c r="AU111" s="1185">
        <v>98.172217763649456</v>
      </c>
      <c r="AV111" s="1185">
        <v>98.172217763649456</v>
      </c>
      <c r="AW111" s="1185">
        <v>98.172217763649456</v>
      </c>
      <c r="AX111" s="1185">
        <v>98.172217763649456</v>
      </c>
      <c r="AY111" s="1185">
        <v>98.172217763649456</v>
      </c>
      <c r="AZ111" s="1185">
        <v>98.172217763649456</v>
      </c>
      <c r="BA111" s="1185">
        <v>98.172217763649456</v>
      </c>
      <c r="BB111" s="1185">
        <v>98.172217763649456</v>
      </c>
      <c r="BC111" s="1185">
        <v>98.172217763649456</v>
      </c>
      <c r="BD111" s="1185">
        <v>98.172217763649456</v>
      </c>
      <c r="BE111" s="1185">
        <v>98.084847840289584</v>
      </c>
      <c r="BF111" s="1185">
        <v>98.084847840289584</v>
      </c>
      <c r="BG111" s="1185">
        <v>98.084847840289584</v>
      </c>
      <c r="BH111" s="1185">
        <v>98.084847840289584</v>
      </c>
      <c r="BI111" s="1185">
        <v>98.084847840289584</v>
      </c>
      <c r="BJ111" s="1185">
        <v>98.084847840289584</v>
      </c>
      <c r="BK111" s="1185">
        <v>98.084847840289584</v>
      </c>
      <c r="BL111" s="1185">
        <v>98.084847840289584</v>
      </c>
      <c r="BM111" s="1185">
        <v>98.084847840289584</v>
      </c>
      <c r="BN111" s="1185">
        <v>98.084847840289584</v>
      </c>
      <c r="BO111" s="1185">
        <v>98.084847840289584</v>
      </c>
      <c r="BP111" s="1185">
        <v>98.084847840289584</v>
      </c>
      <c r="BQ111" s="1185">
        <v>98.084847840289584</v>
      </c>
      <c r="BR111" s="1185">
        <v>98.084847840289584</v>
      </c>
      <c r="BS111" s="1185">
        <v>98.084847840289584</v>
      </c>
      <c r="BT111" s="1185">
        <v>98.084847840289584</v>
      </c>
      <c r="BU111" s="1185">
        <v>98.084847840289584</v>
      </c>
      <c r="BV111" s="1185">
        <v>98.084847840289584</v>
      </c>
      <c r="BW111" s="1185">
        <v>98.084847840289584</v>
      </c>
      <c r="BX111" s="1185">
        <v>98.084847840289584</v>
      </c>
      <c r="BY111" s="1185">
        <v>98.084847840289584</v>
      </c>
      <c r="BZ111" s="1185">
        <v>98.084847840289584</v>
      </c>
      <c r="CA111" s="1185">
        <v>98.084847840289584</v>
      </c>
      <c r="CB111" s="1185">
        <v>98.084847840289584</v>
      </c>
      <c r="CC111" s="1185">
        <v>98.084847840289584</v>
      </c>
      <c r="CD111" s="1185">
        <v>98.084847840289584</v>
      </c>
      <c r="CE111" s="1185">
        <v>98.084847840289584</v>
      </c>
      <c r="CF111" s="1185">
        <v>98.084847840289584</v>
      </c>
      <c r="CG111" s="1185">
        <v>98.084847840289584</v>
      </c>
      <c r="CH111" s="1185">
        <v>98.084847840289584</v>
      </c>
      <c r="CI111" s="1185">
        <v>98.000802528674029</v>
      </c>
      <c r="CJ111" s="1185">
        <v>98.000802528674029</v>
      </c>
      <c r="CK111" s="1185">
        <v>98.000802528674029</v>
      </c>
      <c r="CL111" s="1185">
        <v>98.000802528674029</v>
      </c>
      <c r="CM111" s="1185">
        <v>98.000802528674029</v>
      </c>
      <c r="CN111" s="1185">
        <v>98.000802528674029</v>
      </c>
      <c r="CO111" s="1185">
        <v>98.000802528674029</v>
      </c>
      <c r="CP111" s="1185">
        <v>98.000802528674029</v>
      </c>
      <c r="CQ111" s="1185">
        <v>98.000802528674029</v>
      </c>
      <c r="CR111" s="1185">
        <v>98.000802528674029</v>
      </c>
      <c r="CS111" s="1185">
        <v>98.000802528674029</v>
      </c>
      <c r="CT111" s="1185">
        <v>98.000802528674029</v>
      </c>
      <c r="CU111" s="1185">
        <v>98.000802528674029</v>
      </c>
      <c r="CV111" s="1185">
        <v>98.000802528674029</v>
      </c>
      <c r="CW111" s="1185">
        <v>98.000802528674029</v>
      </c>
      <c r="CX111" s="1185">
        <v>98.000802528674029</v>
      </c>
      <c r="CY111" s="1185">
        <v>98.000802528674029</v>
      </c>
      <c r="CZ111" s="1185">
        <v>98.000802528674029</v>
      </c>
      <c r="DA111" s="1185">
        <v>98.000802528674029</v>
      </c>
      <c r="DB111" s="1185">
        <v>98.000802528674029</v>
      </c>
      <c r="DC111" s="1185">
        <v>98.000802528674029</v>
      </c>
      <c r="DD111" s="1185">
        <v>98.000802528674029</v>
      </c>
      <c r="DE111" s="1185">
        <v>98.000802528674029</v>
      </c>
      <c r="DF111" s="1185">
        <v>98.000802528674029</v>
      </c>
      <c r="DG111" s="1185">
        <v>98.000802528674029</v>
      </c>
      <c r="DH111" s="1185">
        <v>98.000802528674029</v>
      </c>
      <c r="DI111" s="1185">
        <v>98.000802528674029</v>
      </c>
      <c r="DJ111" s="1185">
        <v>98.000802528674029</v>
      </c>
      <c r="DK111" s="1185">
        <v>98.000802528674029</v>
      </c>
      <c r="DL111" s="1185">
        <v>98.000802528674029</v>
      </c>
      <c r="DM111" s="1185">
        <v>98.000802528674029</v>
      </c>
      <c r="DN111" s="1185">
        <v>98.141072352517142</v>
      </c>
      <c r="DO111" s="1185">
        <v>98.141072352517142</v>
      </c>
      <c r="DP111" s="1185">
        <v>98.141072352517142</v>
      </c>
      <c r="DQ111" s="1185">
        <v>98.141072352517142</v>
      </c>
      <c r="DR111" s="1185">
        <v>98.141072352517142</v>
      </c>
      <c r="DS111" s="1185">
        <v>98.141072352517142</v>
      </c>
      <c r="DT111" s="1185">
        <v>98.141072352517142</v>
      </c>
      <c r="DU111" s="1185">
        <v>98.141072352517142</v>
      </c>
      <c r="DV111" s="1185">
        <v>98.141072352517142</v>
      </c>
      <c r="DW111" s="1185">
        <v>98.141072352517142</v>
      </c>
      <c r="DX111" s="1185">
        <v>98.141072352517142</v>
      </c>
      <c r="DY111" s="1185">
        <v>98.141072352517142</v>
      </c>
      <c r="DZ111" s="1185">
        <v>98.141072352517142</v>
      </c>
      <c r="EA111" s="1185">
        <v>98.141072352517142</v>
      </c>
      <c r="EB111" s="1185">
        <v>98.141072352517142</v>
      </c>
      <c r="EC111" s="1185">
        <v>98.141072352517142</v>
      </c>
      <c r="ED111" s="1185">
        <v>98.141072352517142</v>
      </c>
      <c r="EE111" s="1185">
        <v>98.141072352517142</v>
      </c>
      <c r="EF111" s="1185">
        <v>98.141072352517142</v>
      </c>
      <c r="EG111" s="1185">
        <v>98.141072352517142</v>
      </c>
      <c r="EH111" s="1185">
        <v>98.141072352517142</v>
      </c>
      <c r="EI111" s="1185">
        <v>98.141072352517142</v>
      </c>
      <c r="EJ111" s="1185">
        <v>98.141072352517142</v>
      </c>
      <c r="EK111" s="1185">
        <v>98.141072352517142</v>
      </c>
      <c r="EL111" s="1185">
        <v>98.141072352517142</v>
      </c>
      <c r="EM111" s="1185">
        <v>98.141072352517142</v>
      </c>
      <c r="EN111" s="1185">
        <v>98.141072352517142</v>
      </c>
      <c r="EO111" s="1185">
        <v>98.141072352517142</v>
      </c>
      <c r="EP111" s="1185">
        <v>98.141072352517142</v>
      </c>
      <c r="EQ111" s="1185">
        <v>98.141072352517142</v>
      </c>
      <c r="ER111" s="1185">
        <v>98.141072352517142</v>
      </c>
      <c r="ES111" s="1185">
        <v>98.089189551771156</v>
      </c>
      <c r="ET111" s="1185">
        <v>98.089189551771156</v>
      </c>
      <c r="EU111" s="1185">
        <v>98.089189551771156</v>
      </c>
      <c r="EV111" s="1185">
        <v>98.089189551771156</v>
      </c>
      <c r="EW111" s="1185">
        <v>98.089189551771156</v>
      </c>
      <c r="EX111" s="1185">
        <v>98.089189551771156</v>
      </c>
      <c r="EY111" s="1185">
        <v>98.089189551771156</v>
      </c>
      <c r="EZ111" s="1185">
        <v>98.089189551771156</v>
      </c>
      <c r="FA111" s="1185">
        <v>98.089189551771156</v>
      </c>
      <c r="FB111" s="1185">
        <v>98.089189551771156</v>
      </c>
      <c r="FC111" s="1185">
        <v>98.089189551771156</v>
      </c>
      <c r="FD111" s="1185">
        <v>98.089189551771156</v>
      </c>
      <c r="FE111" s="1185">
        <v>98.089189551771156</v>
      </c>
      <c r="FF111" s="1185">
        <v>98.089189551771156</v>
      </c>
      <c r="FG111" s="1185">
        <v>98.089189551771156</v>
      </c>
      <c r="FH111" s="1185">
        <v>98.089189551771156</v>
      </c>
      <c r="FI111" s="1185">
        <v>98.089189551771156</v>
      </c>
      <c r="FJ111" s="1185">
        <v>98.089189551771156</v>
      </c>
      <c r="FK111" s="1185">
        <v>98.089189551771156</v>
      </c>
      <c r="FL111" s="1185">
        <v>98.089189551771156</v>
      </c>
      <c r="FM111" s="1185">
        <v>98.089189551771156</v>
      </c>
      <c r="FN111" s="1185">
        <v>98.089189551771156</v>
      </c>
      <c r="FO111" s="1185">
        <v>98.089189551771156</v>
      </c>
      <c r="FP111" s="1185">
        <v>98.089189551771156</v>
      </c>
      <c r="FQ111" s="1185">
        <v>98.089189551771156</v>
      </c>
      <c r="FR111" s="1185">
        <v>98.089189551771156</v>
      </c>
      <c r="FS111" s="1185">
        <v>98.089189551771156</v>
      </c>
      <c r="FT111" s="1185">
        <v>98.089189551771156</v>
      </c>
      <c r="FU111" s="1185">
        <v>98.089189551771156</v>
      </c>
      <c r="FV111" s="1185">
        <v>98.089189551771156</v>
      </c>
      <c r="FW111" s="1185">
        <v>97.884547810118832</v>
      </c>
      <c r="FX111" s="1185">
        <v>97.884547810118832</v>
      </c>
      <c r="FY111" s="1185">
        <v>97.884547810118832</v>
      </c>
      <c r="FZ111" s="1185">
        <v>97.884547810118832</v>
      </c>
      <c r="GA111" s="1185">
        <v>97.884547810118832</v>
      </c>
      <c r="GB111" s="1185">
        <v>97.884547810118832</v>
      </c>
      <c r="GC111" s="1185">
        <v>97.884547810118832</v>
      </c>
      <c r="GD111" s="1185">
        <v>97.884547810118832</v>
      </c>
      <c r="GE111" s="1185">
        <v>97.884547810118832</v>
      </c>
      <c r="GF111" s="1185">
        <v>97.884547810118832</v>
      </c>
      <c r="GG111" s="1185">
        <v>97.884547810118832</v>
      </c>
      <c r="GH111" s="1185">
        <v>97.884547810118832</v>
      </c>
      <c r="GI111" s="1185">
        <v>97.884547810118832</v>
      </c>
      <c r="GJ111" s="1185">
        <v>97.884547810118832</v>
      </c>
      <c r="GK111" s="1185">
        <v>97.884547810118832</v>
      </c>
      <c r="GL111" s="1185">
        <v>97.884547810118832</v>
      </c>
      <c r="GM111" s="1185">
        <v>97.884547810118832</v>
      </c>
      <c r="GN111" s="1185">
        <v>97.884547810118832</v>
      </c>
      <c r="GO111" s="1185">
        <v>97.884547810118832</v>
      </c>
      <c r="GP111" s="1185">
        <v>97.884547810118832</v>
      </c>
      <c r="GQ111" s="1185">
        <v>97.884547810118832</v>
      </c>
      <c r="GR111" s="1185">
        <v>97.884547810118832</v>
      </c>
      <c r="GS111" s="1185">
        <v>97.884547810118832</v>
      </c>
      <c r="GT111" s="1185">
        <v>97.884547810118832</v>
      </c>
      <c r="GU111" s="1185">
        <v>97.884547810118832</v>
      </c>
      <c r="GV111" s="1185">
        <v>97.884547810118832</v>
      </c>
      <c r="GW111" s="1185">
        <v>97.884547810118832</v>
      </c>
      <c r="GX111" s="1185">
        <v>97.884547810118832</v>
      </c>
      <c r="GY111" s="1185">
        <v>97.884547810118832</v>
      </c>
      <c r="GZ111" s="1185">
        <v>97.884547810118832</v>
      </c>
      <c r="HA111" s="1185">
        <v>97.884547810118832</v>
      </c>
      <c r="HB111" s="1185">
        <v>97.690580290704617</v>
      </c>
      <c r="HC111" s="1185">
        <v>97.690580290704617</v>
      </c>
      <c r="HD111" s="1185">
        <v>97.690580290704617</v>
      </c>
      <c r="HE111" s="1185">
        <v>97.690580290704617</v>
      </c>
      <c r="HF111" s="1185">
        <v>97.690580290704617</v>
      </c>
      <c r="HG111" s="1185">
        <v>97.690580290704617</v>
      </c>
      <c r="HH111" s="1185">
        <v>97.690580290704617</v>
      </c>
      <c r="HI111" s="1185">
        <v>97.690580290704617</v>
      </c>
      <c r="HJ111" s="1185">
        <v>97.690580290704617</v>
      </c>
      <c r="HK111" s="1185">
        <v>97.690580290704617</v>
      </c>
      <c r="HL111" s="1185">
        <v>97.690580290704617</v>
      </c>
      <c r="HM111" s="1185">
        <v>97.690580290704617</v>
      </c>
      <c r="HN111" s="1185">
        <v>97.690580290704617</v>
      </c>
      <c r="HO111" s="1185">
        <v>97.690580290704617</v>
      </c>
      <c r="HP111" s="1185">
        <v>97.690580290704617</v>
      </c>
      <c r="HQ111" s="1185">
        <v>97.690580290704617</v>
      </c>
      <c r="HR111" s="1185">
        <v>97.690580290704617</v>
      </c>
      <c r="HS111" s="1185">
        <v>97.690580290704617</v>
      </c>
      <c r="HT111" s="1185">
        <v>97.690580290704617</v>
      </c>
      <c r="HU111" s="1185">
        <v>97.690580290704617</v>
      </c>
      <c r="HV111" s="1185">
        <v>97.690580290704617</v>
      </c>
      <c r="HW111" s="1185">
        <v>97.690580290704617</v>
      </c>
      <c r="HX111" s="1185">
        <v>97.690580290704617</v>
      </c>
      <c r="HY111" s="1185">
        <v>97.690580290704617</v>
      </c>
      <c r="HZ111" s="1185">
        <v>97.690580290704617</v>
      </c>
      <c r="IA111" s="1185">
        <v>97.690580290704617</v>
      </c>
      <c r="IB111" s="1185">
        <v>97.690580290704617</v>
      </c>
      <c r="IC111" s="171"/>
      <c r="ID111" s="171"/>
      <c r="IE111" s="171"/>
    </row>
    <row r="112" spans="1:239" ht="15.75" x14ac:dyDescent="0.25">
      <c r="B112" s="2324">
        <f t="shared" si="862"/>
        <v>110</v>
      </c>
      <c r="C112"/>
      <c r="D112" s="1184" t="s">
        <v>450</v>
      </c>
      <c r="E112" s="1184"/>
      <c r="F112" s="1185">
        <v>98.128740105360023</v>
      </c>
      <c r="G112" s="1185">
        <v>98.128740105360023</v>
      </c>
      <c r="H112" s="1185">
        <v>98.128740105360009</v>
      </c>
      <c r="I112" s="1185">
        <v>98.128740105360023</v>
      </c>
      <c r="J112" s="1185">
        <v>98.128740105360009</v>
      </c>
      <c r="K112" s="1185">
        <v>98.128740105360009</v>
      </c>
      <c r="L112" s="1185">
        <v>98.128740105360009</v>
      </c>
      <c r="M112" s="1185">
        <v>98.128740105360009</v>
      </c>
      <c r="N112" s="1185">
        <v>98.128740105360009</v>
      </c>
      <c r="O112" s="1185">
        <v>98.128740105360023</v>
      </c>
      <c r="P112" s="1185">
        <v>98.128740105360023</v>
      </c>
      <c r="Q112" s="1185">
        <v>98.128740105360023</v>
      </c>
      <c r="R112" s="1185">
        <v>98.128740105360023</v>
      </c>
      <c r="S112" s="1185">
        <v>98.128740105360023</v>
      </c>
      <c r="T112" s="1185">
        <v>98.128740105360038</v>
      </c>
      <c r="U112" s="1185">
        <v>98.128740105360038</v>
      </c>
      <c r="V112" s="1185">
        <v>98.128740105360038</v>
      </c>
      <c r="W112" s="1185">
        <v>98.128740105360038</v>
      </c>
      <c r="X112" s="1185">
        <v>98.128740105360023</v>
      </c>
      <c r="Y112" s="1185">
        <v>98.128740105360023</v>
      </c>
      <c r="Z112" s="1185">
        <v>98.129537860558003</v>
      </c>
      <c r="AA112" s="1185">
        <v>98.131230015306116</v>
      </c>
      <c r="AB112" s="1185">
        <v>98.133287977566042</v>
      </c>
      <c r="AC112" s="1185">
        <v>98.135149162558079</v>
      </c>
      <c r="AD112" s="1185">
        <v>98.136840505573645</v>
      </c>
      <c r="AE112" s="1185">
        <v>98.138384240471495</v>
      </c>
      <c r="AF112" s="1185">
        <v>98.139798882555581</v>
      </c>
      <c r="AG112" s="1185">
        <v>98.141099974773383</v>
      </c>
      <c r="AH112" s="1185">
        <v>98.142300661160888</v>
      </c>
      <c r="AI112" s="1185">
        <v>98.143412132460767</v>
      </c>
      <c r="AJ112" s="1185">
        <v>98.144443975966027</v>
      </c>
      <c r="AK112" s="1185">
        <v>98.145404452773519</v>
      </c>
      <c r="AL112" s="1185">
        <v>98.146300719432318</v>
      </c>
      <c r="AM112" s="1185">
        <v>98.146726753035878</v>
      </c>
      <c r="AN112" s="1185">
        <v>98.147538137989102</v>
      </c>
      <c r="AO112" s="1185">
        <v>98.148299463202264</v>
      </c>
      <c r="AP112" s="1185">
        <v>98.149015222816629</v>
      </c>
      <c r="AQ112" s="1185">
        <v>98.149689388651964</v>
      </c>
      <c r="AR112" s="1185">
        <v>98.150325483946006</v>
      </c>
      <c r="AS112" s="1185">
        <v>98.150926644944718</v>
      </c>
      <c r="AT112" s="1185">
        <v>98.151215012240939</v>
      </c>
      <c r="AU112" s="1185">
        <v>98.151768930959406</v>
      </c>
      <c r="AV112" s="1185">
        <v>98.152294382763003</v>
      </c>
      <c r="AW112" s="1185">
        <v>98.152793507127583</v>
      </c>
      <c r="AX112" s="1185">
        <v>98.153268234374551</v>
      </c>
      <c r="AY112" s="1185">
        <v>98.153720310619676</v>
      </c>
      <c r="AZ112" s="1185">
        <v>98.154151319233975</v>
      </c>
      <c r="BA112" s="1185">
        <v>98.154359378094796</v>
      </c>
      <c r="BB112" s="1185">
        <v>98.15476144306038</v>
      </c>
      <c r="BC112" s="1185">
        <v>98.15514580241279</v>
      </c>
      <c r="BD112" s="1185">
        <v>98.15551360050047</v>
      </c>
      <c r="BE112" s="1185">
        <v>98.154023285698131</v>
      </c>
      <c r="BF112" s="1185">
        <v>98.152594532953032</v>
      </c>
      <c r="BG112" s="1185">
        <v>98.151223604939617</v>
      </c>
      <c r="BH112" s="1185">
        <v>98.150558739183509</v>
      </c>
      <c r="BI112" s="1185">
        <v>98.149268181431097</v>
      </c>
      <c r="BJ112" s="1185">
        <v>98.148027340189202</v>
      </c>
      <c r="BK112" s="1185">
        <v>98.146833396884006</v>
      </c>
      <c r="BL112" s="1185">
        <v>98.145683742047638</v>
      </c>
      <c r="BM112" s="1185">
        <v>98.144575956279667</v>
      </c>
      <c r="BN112" s="1185">
        <v>98.143507793251516</v>
      </c>
      <c r="BO112" s="1185">
        <v>98.142987911836798</v>
      </c>
      <c r="BP112" s="1185">
        <v>98.14197531262262</v>
      </c>
      <c r="BQ112" s="1185">
        <v>98.140997381569846</v>
      </c>
      <c r="BR112" s="1185">
        <v>98.14005236825237</v>
      </c>
      <c r="BS112" s="1185">
        <v>98.139138638134369</v>
      </c>
      <c r="BT112" s="1185">
        <v>98.138254663135541</v>
      </c>
      <c r="BU112" s="1185">
        <v>98.137399013103291</v>
      </c>
      <c r="BV112" s="1185">
        <v>98.136981387888881</v>
      </c>
      <c r="BW112" s="1185">
        <v>98.136165739165037</v>
      </c>
      <c r="BX112" s="1185">
        <v>98.1353752195418</v>
      </c>
      <c r="BY112" s="1185">
        <v>98.134608685343281</v>
      </c>
      <c r="BZ112" s="1185">
        <v>98.133865061257794</v>
      </c>
      <c r="CA112" s="1185">
        <v>98.133143335304894</v>
      </c>
      <c r="CB112" s="1185">
        <v>98.132442554240583</v>
      </c>
      <c r="CC112" s="1185">
        <v>98.132099735172517</v>
      </c>
      <c r="CD112" s="1185">
        <v>98.131428702345772</v>
      </c>
      <c r="CE112" s="1185">
        <v>98.130776461570193</v>
      </c>
      <c r="CF112" s="1185">
        <v>98.130142234348824</v>
      </c>
      <c r="CG112" s="1185">
        <v>98.129525284600007</v>
      </c>
      <c r="CH112" s="1185">
        <v>98.128924915807474</v>
      </c>
      <c r="CI112" s="1185">
        <v>98.127226055425595</v>
      </c>
      <c r="CJ112" s="1185">
        <v>98.126393408707145</v>
      </c>
      <c r="CK112" s="1185">
        <v>98.12476059119858</v>
      </c>
      <c r="CL112" s="1185">
        <v>98.123169685583292</v>
      </c>
      <c r="CM112" s="1185">
        <v>98.121619098589719</v>
      </c>
      <c r="CN112" s="1185">
        <v>98.120107316692952</v>
      </c>
      <c r="CO112" s="1185">
        <v>98.118632901187055</v>
      </c>
      <c r="CP112" s="1185">
        <v>98.117194483618221</v>
      </c>
      <c r="CQ112" s="1185">
        <v>98.116488364579126</v>
      </c>
      <c r="CR112" s="1185">
        <v>98.115101521391452</v>
      </c>
      <c r="CS112" s="1185">
        <v>98.11374753529806</v>
      </c>
      <c r="CT112" s="1185">
        <v>98.112425252293676</v>
      </c>
      <c r="CU112" s="1185">
        <v>98.111133571788926</v>
      </c>
      <c r="CV112" s="1185">
        <v>98.109871443555008</v>
      </c>
      <c r="CW112" s="1185">
        <v>98.10863786487586</v>
      </c>
      <c r="CX112" s="1185">
        <v>98.108031480604808</v>
      </c>
      <c r="CY112" s="1185">
        <v>98.106838943604657</v>
      </c>
      <c r="CZ112" s="1185">
        <v>98.105672640232356</v>
      </c>
      <c r="DA112" s="1185">
        <v>98.104531714267992</v>
      </c>
      <c r="DB112" s="1185">
        <v>98.103415346351284</v>
      </c>
      <c r="DC112" s="1185">
        <v>98.102322752019305</v>
      </c>
      <c r="DD112" s="1185">
        <v>98.101253179868166</v>
      </c>
      <c r="DE112" s="1185">
        <v>98.100726800909953</v>
      </c>
      <c r="DF112" s="1185">
        <v>98.099690421249775</v>
      </c>
      <c r="DG112" s="1185">
        <v>98.098675318845224</v>
      </c>
      <c r="DH112" s="1185">
        <v>98.097680845109366</v>
      </c>
      <c r="DI112" s="1185">
        <v>98.096706377550916</v>
      </c>
      <c r="DJ112" s="1185">
        <v>98.095751318474967</v>
      </c>
      <c r="DK112" s="1185">
        <v>98.094815093760403</v>
      </c>
      <c r="DL112" s="1185">
        <v>98.094353871037171</v>
      </c>
      <c r="DM112" s="1185">
        <v>98.09344487013972</v>
      </c>
      <c r="DN112" s="1185">
        <v>98.093903193947682</v>
      </c>
      <c r="DO112" s="1185">
        <v>98.094352780844304</v>
      </c>
      <c r="DP112" s="1185">
        <v>98.094793878295192</v>
      </c>
      <c r="DQ112" s="1185">
        <v>98.095226724507711</v>
      </c>
      <c r="DR112" s="1185">
        <v>98.095651548859919</v>
      </c>
      <c r="DS112" s="1185">
        <v>98.095861022205</v>
      </c>
      <c r="DT112" s="1185">
        <v>98.096274225528489</v>
      </c>
      <c r="DU112" s="1185">
        <v>98.096679944414433</v>
      </c>
      <c r="DV112" s="1185">
        <v>98.097078380388425</v>
      </c>
      <c r="DW112" s="1185">
        <v>98.097469727805446</v>
      </c>
      <c r="DX112" s="1185">
        <v>98.097854174165874</v>
      </c>
      <c r="DY112" s="1185">
        <v>98.098231900415115</v>
      </c>
      <c r="DZ112" s="1185">
        <v>98.098418298321292</v>
      </c>
      <c r="EA112" s="1185">
        <v>98.098786270032548</v>
      </c>
      <c r="EB112" s="1185">
        <v>98.099147947145738</v>
      </c>
      <c r="EC112" s="1185">
        <v>98.099503489806139</v>
      </c>
      <c r="ED112" s="1185">
        <v>98.099853052772175</v>
      </c>
      <c r="EE112" s="1185">
        <v>98.100196785640094</v>
      </c>
      <c r="EF112" s="1185">
        <v>98.100534833057424</v>
      </c>
      <c r="EG112" s="1185">
        <v>98.10070176862142</v>
      </c>
      <c r="EH112" s="1185">
        <v>98.101031548748551</v>
      </c>
      <c r="EI112" s="1185">
        <v>98.10135598470076</v>
      </c>
      <c r="EJ112" s="1185">
        <v>98.101675205339617</v>
      </c>
      <c r="EK112" s="1185">
        <v>98.101989335416775</v>
      </c>
      <c r="EL112" s="1185">
        <v>98.102298495736619</v>
      </c>
      <c r="EM112" s="1185">
        <v>98.1026028033111</v>
      </c>
      <c r="EN112" s="1185">
        <v>98.102753172884547</v>
      </c>
      <c r="EO112" s="1185">
        <v>98.103050412804123</v>
      </c>
      <c r="EP112" s="1185">
        <v>98.103343076868626</v>
      </c>
      <c r="EQ112" s="1185">
        <v>98.103631269935335</v>
      </c>
      <c r="ER112" s="1185">
        <v>98.103915093681991</v>
      </c>
      <c r="ES112" s="1185">
        <v>98.103804305905854</v>
      </c>
      <c r="ET112" s="1185">
        <v>98.103695172707589</v>
      </c>
      <c r="EU112" s="1185">
        <v>98.103641215035154</v>
      </c>
      <c r="EV112" s="1185">
        <v>98.103534495060288</v>
      </c>
      <c r="EW112" s="1185">
        <v>98.10342933970324</v>
      </c>
      <c r="EX112" s="1185">
        <v>98.103325714806218</v>
      </c>
      <c r="EY112" s="1185">
        <v>98.103223587198499</v>
      </c>
      <c r="EZ112" s="1185">
        <v>98.103122924661065</v>
      </c>
      <c r="FA112" s="1185">
        <v>98.103023695892702</v>
      </c>
      <c r="FB112" s="1185">
        <v>98.10297460963325</v>
      </c>
      <c r="FC112" s="1185">
        <v>98.102877474756937</v>
      </c>
      <c r="FD112" s="1185">
        <v>98.102781699202524</v>
      </c>
      <c r="FE112" s="1185">
        <v>98.102687254634375</v>
      </c>
      <c r="FF112" s="1185">
        <v>98.102594113499038</v>
      </c>
      <c r="FG112" s="1185">
        <v>98.10250224899832</v>
      </c>
      <c r="FH112" s="1185">
        <v>98.102411635063703</v>
      </c>
      <c r="FI112" s="1185">
        <v>98.102366789105673</v>
      </c>
      <c r="FJ112" s="1185">
        <v>98.102278003677256</v>
      </c>
      <c r="FK112" s="1185">
        <v>98.1021904066762</v>
      </c>
      <c r="FL112" s="1185">
        <v>98.102103974399824</v>
      </c>
      <c r="FM112" s="1185">
        <v>98.102018683771561</v>
      </c>
      <c r="FN112" s="1185">
        <v>98.101934512320497</v>
      </c>
      <c r="FO112" s="1185">
        <v>98.10185143816156</v>
      </c>
      <c r="FP112" s="1185">
        <v>98.101810305883077</v>
      </c>
      <c r="FQ112" s="1185">
        <v>98.101728837862993</v>
      </c>
      <c r="FR112" s="1185">
        <v>98.101648414862936</v>
      </c>
      <c r="FS112" s="1185">
        <v>98.101569016903767</v>
      </c>
      <c r="FT112" s="1185">
        <v>98.101490624512422</v>
      </c>
      <c r="FU112" s="1185">
        <v>98.101413218705972</v>
      </c>
      <c r="FV112" s="1185">
        <v>98.101336780976311</v>
      </c>
      <c r="FW112" s="1185">
        <v>98.100661075093115</v>
      </c>
      <c r="FX112" s="1185">
        <v>98.099322221618834</v>
      </c>
      <c r="FY112" s="1185">
        <v>98.097999854795844</v>
      </c>
      <c r="FZ112" s="1185">
        <v>98.096693671962527</v>
      </c>
      <c r="GA112" s="1185">
        <v>98.095403377820546</v>
      </c>
      <c r="GB112" s="1185">
        <v>98.094128684212279</v>
      </c>
      <c r="GC112" s="1185">
        <v>98.092869309906263</v>
      </c>
      <c r="GD112" s="1185">
        <v>98.092245281449578</v>
      </c>
      <c r="GE112" s="1185">
        <v>98.091008373431734</v>
      </c>
      <c r="GF112" s="1185">
        <v>98.089786110600073</v>
      </c>
      <c r="GG112" s="1185">
        <v>98.088578234383419</v>
      </c>
      <c r="GH112" s="1185">
        <v>98.087384492261918</v>
      </c>
      <c r="GI112" s="1185">
        <v>98.086204637591194</v>
      </c>
      <c r="GJ112" s="1185">
        <v>98.085038429432316</v>
      </c>
      <c r="GK112" s="1185">
        <v>98.084460369021045</v>
      </c>
      <c r="GL112" s="1185">
        <v>98.083314190948016</v>
      </c>
      <c r="GM112" s="1185">
        <v>98.08218108093854</v>
      </c>
      <c r="GN112" s="1185">
        <v>98.081060816767618</v>
      </c>
      <c r="GO112" s="1185">
        <v>98.079953181220517</v>
      </c>
      <c r="GP112" s="1185">
        <v>98.078857961952309</v>
      </c>
      <c r="GQ112" s="1185">
        <v>98.077774951352225</v>
      </c>
      <c r="GR112" s="1185">
        <v>98.07723796068646</v>
      </c>
      <c r="GS112" s="1185">
        <v>98.076172883852365</v>
      </c>
      <c r="GT112" s="1185">
        <v>98.0751195165208</v>
      </c>
      <c r="GU112" s="1185">
        <v>98.074077666645252</v>
      </c>
      <c r="GV112" s="1185">
        <v>98.073047146356032</v>
      </c>
      <c r="GW112" s="1185">
        <v>98.072027771847303</v>
      </c>
      <c r="GX112" s="1185">
        <v>98.071019363267865</v>
      </c>
      <c r="GY112" s="1185">
        <v>98.070519216053341</v>
      </c>
      <c r="GZ112" s="1185">
        <v>98.069526927537908</v>
      </c>
      <c r="HA112" s="1185">
        <v>98.069526927537908</v>
      </c>
      <c r="HB112" s="1185">
        <v>98.069526927537908</v>
      </c>
      <c r="HC112" s="1185">
        <v>98.069526927537908</v>
      </c>
      <c r="HD112" s="1185">
        <v>98.069526927537908</v>
      </c>
      <c r="HE112" s="1185">
        <v>98.069526927537908</v>
      </c>
      <c r="HF112" s="1185">
        <v>98.069526927537908</v>
      </c>
      <c r="HG112" s="1185">
        <v>98.069526927537908</v>
      </c>
      <c r="HH112" s="1185">
        <v>98.069526927537908</v>
      </c>
      <c r="HI112" s="1185">
        <v>98.069526927537908</v>
      </c>
      <c r="HJ112" s="1185">
        <v>98.069526927537908</v>
      </c>
      <c r="HK112" s="1185">
        <v>98.069526927537908</v>
      </c>
      <c r="HL112" s="1185">
        <v>98.069526927537908</v>
      </c>
      <c r="HM112" s="1185">
        <v>98.069526927537908</v>
      </c>
      <c r="HN112" s="1185">
        <v>98.069526927537908</v>
      </c>
      <c r="HO112" s="1185">
        <v>98.069526927537908</v>
      </c>
      <c r="HP112" s="1185">
        <v>98.069526927537908</v>
      </c>
      <c r="HQ112" s="1185">
        <v>98.069526927537908</v>
      </c>
      <c r="HR112" s="1185">
        <v>98.069526927537908</v>
      </c>
      <c r="HS112" s="1185">
        <v>98.069526927537908</v>
      </c>
      <c r="HT112" s="1185">
        <v>98.069526927537908</v>
      </c>
      <c r="HU112" s="1185">
        <v>98.069526927537908</v>
      </c>
      <c r="HV112" s="1185">
        <v>98.069526927537908</v>
      </c>
      <c r="HW112" s="1185">
        <v>98.069526927537908</v>
      </c>
      <c r="HX112" s="1185">
        <v>98.069526927537908</v>
      </c>
      <c r="HY112" s="1185">
        <v>98.069526927537908</v>
      </c>
      <c r="HZ112" s="1185">
        <v>98.069526927537908</v>
      </c>
      <c r="IA112" s="1185">
        <v>98.069526927537908</v>
      </c>
      <c r="IB112" s="1185">
        <v>98.069526927537908</v>
      </c>
      <c r="IC112" s="171"/>
      <c r="ID112" s="171"/>
      <c r="IE112" s="171"/>
    </row>
    <row r="113" spans="2:239" ht="15.75" x14ac:dyDescent="0.25">
      <c r="B113" s="5">
        <f t="shared" si="862"/>
        <v>111</v>
      </c>
      <c r="D113"/>
      <c r="E113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  <c r="AC113" s="84"/>
      <c r="AD113" s="84"/>
      <c r="AE113" s="84"/>
      <c r="AF113" s="84"/>
      <c r="AG113" s="84"/>
      <c r="AH113" s="84"/>
      <c r="AI113" s="84"/>
      <c r="AJ113" s="84"/>
      <c r="AK113" s="84"/>
      <c r="AL113" s="84"/>
      <c r="AM113" s="84"/>
      <c r="AN113" s="84"/>
      <c r="AO113" s="84"/>
      <c r="AP113" s="84"/>
      <c r="AQ113" s="84"/>
      <c r="AR113" s="84"/>
      <c r="AS113" s="84"/>
      <c r="AT113" s="84"/>
      <c r="AU113" s="84"/>
      <c r="AV113" s="84"/>
      <c r="AW113" s="84"/>
      <c r="AX113" s="84"/>
      <c r="AY113" s="84"/>
      <c r="AZ113" s="84"/>
      <c r="BA113" s="84"/>
      <c r="BB113" s="84"/>
      <c r="BC113" s="84"/>
      <c r="BD113" s="84"/>
      <c r="BE113" s="84"/>
      <c r="BF113" s="84"/>
      <c r="BG113" s="84"/>
      <c r="BH113" s="84"/>
      <c r="BI113" s="84"/>
      <c r="BJ113" s="84"/>
      <c r="BK113" s="84"/>
      <c r="BL113" s="84"/>
      <c r="BM113" s="84"/>
      <c r="BN113" s="84"/>
      <c r="BO113" s="84"/>
      <c r="BP113" s="84"/>
      <c r="BQ113" s="84"/>
      <c r="BR113" s="84"/>
      <c r="BS113" s="84"/>
      <c r="BT113" s="84"/>
      <c r="BU113" s="84"/>
      <c r="BV113" s="84"/>
      <c r="BW113" s="84"/>
      <c r="BX113" s="84"/>
      <c r="BY113" s="84"/>
      <c r="BZ113" s="84"/>
      <c r="CA113" s="84"/>
      <c r="CB113" s="84"/>
      <c r="CC113" s="84"/>
      <c r="CD113" s="84"/>
      <c r="CE113" s="84"/>
      <c r="CF113" s="84"/>
      <c r="CG113" s="84"/>
      <c r="CH113" s="84"/>
      <c r="CI113" s="84"/>
      <c r="CJ113" s="84"/>
      <c r="CK113" s="84"/>
      <c r="CL113" s="84"/>
      <c r="CM113" s="84"/>
      <c r="CN113" s="84"/>
      <c r="CO113" s="84"/>
      <c r="CP113" s="84"/>
      <c r="CQ113" s="84"/>
      <c r="CR113" s="84"/>
      <c r="CS113" s="84"/>
      <c r="CT113" s="84"/>
      <c r="CU113" s="84"/>
      <c r="CV113" s="84"/>
      <c r="CW113" s="84"/>
      <c r="CX113" s="84"/>
      <c r="CY113" s="84"/>
      <c r="CZ113" s="84"/>
      <c r="DA113" s="84"/>
      <c r="DB113" s="84"/>
      <c r="DC113" s="84"/>
      <c r="DD113" s="84"/>
      <c r="DE113" s="84"/>
      <c r="DF113" s="84"/>
      <c r="DG113" s="84"/>
      <c r="DH113" s="84"/>
      <c r="DI113" s="84"/>
      <c r="DJ113" s="84"/>
      <c r="DK113" s="84"/>
      <c r="DL113" s="84"/>
      <c r="DM113" s="84"/>
      <c r="DN113" s="84"/>
      <c r="DO113" s="84"/>
      <c r="DP113" s="84"/>
      <c r="DQ113" s="84"/>
      <c r="DR113" s="84"/>
      <c r="DS113" s="84"/>
      <c r="DT113" s="84"/>
      <c r="DU113" s="84"/>
      <c r="DV113" s="84"/>
      <c r="DW113" s="84"/>
      <c r="DX113" s="84"/>
      <c r="DY113" s="84"/>
      <c r="DZ113" s="84"/>
      <c r="EA113" s="84"/>
      <c r="EB113" s="84"/>
      <c r="EC113" s="84"/>
      <c r="ED113" s="84"/>
      <c r="EE113" s="84"/>
      <c r="EF113" s="84"/>
      <c r="EG113" s="84"/>
      <c r="EH113" s="84"/>
      <c r="EI113" s="84"/>
      <c r="EJ113" s="84"/>
      <c r="EK113" s="84"/>
      <c r="EL113" s="84"/>
      <c r="EM113" s="84"/>
      <c r="EN113" s="84"/>
      <c r="EO113" s="84"/>
      <c r="EP113" s="84"/>
      <c r="EQ113" s="84"/>
      <c r="ER113" s="84"/>
      <c r="ES113" s="84"/>
      <c r="ET113" s="84"/>
      <c r="EU113" s="84"/>
      <c r="EV113" s="84"/>
      <c r="EW113" s="84"/>
      <c r="EX113" s="84"/>
      <c r="EY113" s="84"/>
      <c r="EZ113" s="84"/>
      <c r="FA113" s="84"/>
      <c r="FB113" s="84"/>
      <c r="FC113" s="84"/>
      <c r="FD113" s="84"/>
      <c r="FE113" s="84"/>
      <c r="FF113" s="84"/>
      <c r="FG113" s="84"/>
      <c r="FH113" s="84"/>
      <c r="FI113" s="84"/>
      <c r="FJ113" s="84"/>
      <c r="FK113" s="84"/>
      <c r="FL113" s="84"/>
      <c r="FM113" s="84"/>
      <c r="FN113" s="84"/>
      <c r="FO113" s="84"/>
      <c r="FP113" s="84"/>
      <c r="FQ113" s="84"/>
      <c r="FR113" s="84"/>
      <c r="FS113" s="84"/>
      <c r="FT113" s="84"/>
      <c r="FU113" s="84"/>
      <c r="FV113" s="84"/>
      <c r="FW113" s="84"/>
      <c r="FX113" s="84"/>
      <c r="FY113" s="84"/>
      <c r="FZ113" s="84"/>
      <c r="GA113" s="84"/>
      <c r="GB113" s="84"/>
      <c r="GC113" s="84"/>
      <c r="GD113" s="84"/>
      <c r="GE113" s="84"/>
      <c r="GF113" s="84"/>
      <c r="GG113" s="84"/>
      <c r="GH113" s="84"/>
      <c r="GI113" s="84"/>
      <c r="GJ113" s="84"/>
      <c r="GK113" s="84"/>
      <c r="GL113" s="84"/>
      <c r="GM113" s="84"/>
      <c r="GN113" s="84"/>
      <c r="GO113" s="84"/>
      <c r="GP113" s="84"/>
      <c r="GQ113" s="84"/>
      <c r="GR113" s="84"/>
      <c r="GS113" s="84"/>
      <c r="GT113" s="84"/>
      <c r="GU113" s="84"/>
      <c r="GV113" s="84"/>
      <c r="GW113" s="84"/>
      <c r="GX113" s="84"/>
      <c r="GY113" s="84"/>
      <c r="GZ113" s="84"/>
      <c r="HA113" s="84"/>
      <c r="HB113" s="84"/>
      <c r="HC113" s="84"/>
      <c r="HD113" s="84"/>
      <c r="HE113" s="84"/>
      <c r="HF113" s="84"/>
      <c r="HG113" s="84"/>
      <c r="HH113" s="84"/>
      <c r="HI113" s="84"/>
      <c r="HJ113" s="84"/>
      <c r="HK113" s="84"/>
      <c r="HL113" s="84"/>
      <c r="HM113" s="84"/>
      <c r="HN113" s="84"/>
      <c r="HO113" s="84"/>
      <c r="HP113" s="84"/>
      <c r="HQ113" s="84"/>
      <c r="HR113" s="84"/>
      <c r="HS113" s="84"/>
      <c r="HT113" s="84"/>
      <c r="HU113" s="84"/>
      <c r="HV113" s="84"/>
      <c r="HW113" s="84"/>
      <c r="HX113" s="84"/>
      <c r="HY113" s="84"/>
      <c r="HZ113" s="84"/>
      <c r="IA113" s="84"/>
      <c r="IB113" s="84"/>
      <c r="IC113" s="171"/>
      <c r="ID113" s="171"/>
      <c r="IE113" s="171"/>
    </row>
    <row r="114" spans="2:239" ht="15.75" hidden="1" outlineLevel="1" x14ac:dyDescent="0.25">
      <c r="B114" s="5">
        <f t="shared" si="862"/>
        <v>112</v>
      </c>
      <c r="D114"/>
      <c r="E11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  <c r="AC114" s="84"/>
      <c r="AD114" s="84"/>
      <c r="AE114" s="84"/>
      <c r="AF114" s="84"/>
      <c r="AG114" s="84"/>
      <c r="AH114" s="84"/>
      <c r="AI114" s="84"/>
      <c r="AJ114" s="84"/>
      <c r="AK114" s="84"/>
      <c r="AL114" s="84"/>
      <c r="AM114" s="84"/>
      <c r="AN114" s="84"/>
      <c r="AO114" s="84"/>
      <c r="AP114" s="84"/>
      <c r="AQ114" s="84"/>
      <c r="AR114" s="84"/>
      <c r="AS114" s="84"/>
      <c r="AT114" s="84"/>
      <c r="AU114" s="84"/>
      <c r="AV114" s="84"/>
      <c r="AW114" s="84"/>
      <c r="AX114" s="84"/>
      <c r="AY114" s="84"/>
      <c r="AZ114" s="84"/>
      <c r="BA114" s="84"/>
      <c r="BB114" s="84"/>
      <c r="BC114" s="84"/>
      <c r="BD114" s="84"/>
      <c r="BE114" s="84"/>
      <c r="BF114" s="84"/>
      <c r="BG114" s="84"/>
      <c r="BH114" s="84"/>
      <c r="BI114" s="84"/>
      <c r="BJ114" s="84"/>
      <c r="BK114" s="84"/>
      <c r="BL114" s="84"/>
      <c r="BM114" s="84"/>
      <c r="BN114" s="84"/>
      <c r="BO114" s="84"/>
      <c r="BP114" s="84"/>
      <c r="BQ114" s="84"/>
      <c r="BR114" s="84"/>
      <c r="BS114" s="84"/>
      <c r="BT114" s="84"/>
      <c r="BU114" s="84"/>
      <c r="BV114" s="84"/>
      <c r="BW114" s="84"/>
      <c r="BX114" s="84"/>
      <c r="BY114" s="84"/>
      <c r="BZ114" s="84"/>
      <c r="CA114" s="84"/>
      <c r="CB114" s="84"/>
      <c r="CC114" s="84"/>
      <c r="CD114" s="84"/>
      <c r="CE114" s="84"/>
      <c r="CF114" s="84"/>
      <c r="CG114" s="84"/>
      <c r="CH114" s="84"/>
      <c r="CI114" s="84"/>
      <c r="CJ114" s="84"/>
      <c r="CK114" s="84"/>
      <c r="CL114" s="84"/>
      <c r="CM114" s="84"/>
      <c r="CN114" s="84"/>
      <c r="CO114" s="84"/>
      <c r="CP114" s="84"/>
      <c r="CQ114" s="84"/>
      <c r="CR114" s="84"/>
      <c r="CS114" s="84"/>
      <c r="CT114" s="84"/>
      <c r="CU114" s="84"/>
      <c r="CV114" s="84"/>
      <c r="CW114" s="84"/>
      <c r="CX114" s="84"/>
      <c r="CY114" s="84"/>
      <c r="CZ114" s="84"/>
      <c r="DA114" s="84"/>
      <c r="DB114" s="84"/>
      <c r="DC114" s="84"/>
      <c r="DD114" s="84"/>
      <c r="DE114" s="84"/>
      <c r="DF114" s="84"/>
      <c r="DG114" s="84"/>
      <c r="DH114" s="84"/>
      <c r="DI114" s="84"/>
      <c r="DJ114" s="84"/>
      <c r="DK114" s="84"/>
      <c r="DL114" s="84"/>
      <c r="DM114" s="84"/>
      <c r="DN114" s="84"/>
      <c r="DO114" s="84"/>
      <c r="DP114" s="84"/>
      <c r="DQ114" s="84"/>
      <c r="DR114" s="84"/>
      <c r="DS114" s="84"/>
      <c r="DT114" s="84"/>
      <c r="DU114" s="84"/>
      <c r="DV114" s="84"/>
      <c r="DW114" s="84"/>
      <c r="DX114" s="84"/>
      <c r="DY114" s="84"/>
      <c r="DZ114" s="84"/>
      <c r="EA114" s="84"/>
      <c r="EB114" s="84"/>
      <c r="EC114" s="84"/>
      <c r="ED114" s="84"/>
      <c r="EE114" s="84"/>
      <c r="EF114" s="84"/>
      <c r="EG114" s="84"/>
      <c r="EH114" s="84"/>
      <c r="EI114" s="84"/>
      <c r="EJ114" s="84"/>
      <c r="EK114" s="84"/>
      <c r="EL114" s="84"/>
      <c r="EM114" s="84"/>
      <c r="EN114" s="84"/>
      <c r="EO114" s="84"/>
      <c r="EP114" s="84"/>
      <c r="EQ114" s="84"/>
      <c r="ER114" s="84"/>
      <c r="ES114" s="84"/>
      <c r="ET114" s="84"/>
      <c r="EU114" s="84"/>
      <c r="EV114" s="84"/>
      <c r="EW114" s="84"/>
      <c r="EX114" s="84"/>
      <c r="EY114" s="84"/>
      <c r="EZ114" s="84"/>
      <c r="FA114" s="84"/>
      <c r="FB114" s="84"/>
      <c r="FC114" s="84"/>
      <c r="FD114" s="84"/>
      <c r="FE114" s="84"/>
      <c r="FF114" s="84"/>
      <c r="FG114" s="84"/>
      <c r="FH114" s="84"/>
      <c r="FI114" s="84"/>
      <c r="FJ114" s="84"/>
      <c r="FK114" s="84"/>
      <c r="FL114" s="84"/>
      <c r="FM114" s="84"/>
      <c r="FN114" s="84"/>
      <c r="FO114" s="84"/>
      <c r="FP114" s="84"/>
      <c r="FQ114" s="84"/>
      <c r="FR114" s="84"/>
      <c r="FS114" s="84"/>
      <c r="FT114" s="84"/>
      <c r="FU114" s="84"/>
      <c r="FV114" s="84"/>
      <c r="FW114" s="84"/>
      <c r="FX114" s="84"/>
      <c r="FY114" s="84"/>
      <c r="FZ114" s="84"/>
      <c r="GA114" s="84"/>
      <c r="GB114" s="84"/>
      <c r="GC114" s="84"/>
      <c r="GD114" s="84"/>
      <c r="GE114" s="84"/>
      <c r="GF114" s="84"/>
      <c r="GG114" s="84"/>
      <c r="GH114" s="84"/>
      <c r="GI114" s="84"/>
      <c r="GJ114" s="84"/>
      <c r="GK114" s="84"/>
      <c r="GL114" s="84"/>
      <c r="GM114" s="84"/>
      <c r="GN114" s="84"/>
      <c r="GO114" s="84"/>
      <c r="GP114" s="84"/>
      <c r="GQ114" s="84"/>
      <c r="GR114" s="84"/>
      <c r="GS114" s="84"/>
      <c r="GT114" s="84"/>
      <c r="GU114" s="84"/>
      <c r="GV114" s="84"/>
      <c r="GW114" s="84"/>
      <c r="GX114" s="84"/>
      <c r="GY114" s="84"/>
      <c r="GZ114" s="84"/>
      <c r="HA114" s="84"/>
      <c r="HB114" s="84"/>
      <c r="HC114" s="84"/>
      <c r="HD114" s="84"/>
      <c r="HE114" s="84"/>
      <c r="HF114" s="84"/>
      <c r="HG114" s="84"/>
      <c r="HH114" s="84"/>
      <c r="HI114" s="84"/>
      <c r="HJ114" s="84"/>
      <c r="HK114" s="84"/>
      <c r="HL114" s="84"/>
      <c r="HM114" s="84"/>
      <c r="HN114" s="84"/>
      <c r="HO114" s="84"/>
      <c r="HP114" s="84"/>
      <c r="HQ114" s="84"/>
      <c r="HR114" s="84"/>
      <c r="HS114" s="84"/>
      <c r="HT114" s="84"/>
      <c r="HU114" s="84"/>
      <c r="HV114" s="84"/>
      <c r="HW114" s="84"/>
      <c r="HX114" s="84"/>
      <c r="HY114" s="84"/>
      <c r="HZ114" s="84"/>
      <c r="IA114" s="84"/>
      <c r="IB114" s="84"/>
      <c r="IC114" s="171"/>
      <c r="ID114" s="171"/>
      <c r="IE114" s="171"/>
    </row>
    <row r="115" spans="2:239" ht="15.75" hidden="1" outlineLevel="1" x14ac:dyDescent="0.25">
      <c r="B115" s="5">
        <f t="shared" si="862"/>
        <v>113</v>
      </c>
      <c r="D115"/>
      <c r="E115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  <c r="AH115" s="84"/>
      <c r="AI115" s="84"/>
      <c r="AJ115" s="84"/>
      <c r="AK115" s="84"/>
      <c r="AL115" s="84"/>
      <c r="AM115" s="84"/>
      <c r="AN115" s="84"/>
      <c r="AO115" s="84"/>
      <c r="AP115" s="84"/>
      <c r="AQ115" s="84"/>
      <c r="AR115" s="84"/>
      <c r="AS115" s="84"/>
      <c r="AT115" s="84"/>
      <c r="AU115" s="84"/>
      <c r="AV115" s="84"/>
      <c r="AW115" s="84"/>
      <c r="AX115" s="84"/>
      <c r="AY115" s="84"/>
      <c r="AZ115" s="84"/>
      <c r="BA115" s="84"/>
      <c r="BB115" s="84"/>
      <c r="BC115" s="84"/>
      <c r="BD115" s="84"/>
      <c r="BE115" s="84"/>
      <c r="BF115" s="84"/>
      <c r="BG115" s="84"/>
      <c r="BH115" s="84"/>
      <c r="BI115" s="84"/>
      <c r="BJ115" s="84"/>
      <c r="BK115" s="84"/>
      <c r="BL115" s="84"/>
      <c r="BM115" s="84"/>
      <c r="BN115" s="84"/>
      <c r="BO115" s="84"/>
      <c r="BP115" s="84"/>
      <c r="BQ115" s="84"/>
      <c r="BR115" s="84"/>
      <c r="BS115" s="84"/>
      <c r="BT115" s="84"/>
      <c r="BU115" s="84"/>
      <c r="BV115" s="84"/>
      <c r="BW115" s="84"/>
      <c r="BX115" s="84"/>
      <c r="BY115" s="84"/>
      <c r="BZ115" s="84"/>
      <c r="CA115" s="84"/>
      <c r="CB115" s="84"/>
      <c r="CC115" s="84"/>
      <c r="CD115" s="84"/>
      <c r="CE115" s="84"/>
      <c r="CF115" s="84"/>
      <c r="CG115" s="84"/>
      <c r="CH115" s="84"/>
      <c r="CI115" s="84"/>
      <c r="CJ115" s="84"/>
      <c r="CK115" s="84"/>
      <c r="CL115" s="84"/>
      <c r="CM115" s="84"/>
      <c r="CN115" s="84"/>
      <c r="CO115" s="84"/>
      <c r="CP115" s="84"/>
      <c r="CQ115" s="84"/>
      <c r="CR115" s="84"/>
      <c r="CS115" s="84"/>
      <c r="CT115" s="84"/>
      <c r="CU115" s="84"/>
      <c r="CV115" s="84"/>
      <c r="CW115" s="84"/>
      <c r="CX115" s="84"/>
      <c r="CY115" s="84"/>
      <c r="CZ115" s="84"/>
      <c r="DA115" s="84"/>
      <c r="DB115" s="84"/>
      <c r="DC115" s="84"/>
      <c r="DD115" s="84"/>
      <c r="DE115" s="84"/>
      <c r="DF115" s="84"/>
      <c r="DG115" s="84"/>
      <c r="DH115" s="84"/>
      <c r="DI115" s="84"/>
      <c r="DJ115" s="84"/>
      <c r="DK115" s="84"/>
      <c r="DL115" s="84"/>
      <c r="DM115" s="84"/>
      <c r="DN115" s="84"/>
      <c r="DO115" s="84"/>
      <c r="DP115" s="84"/>
      <c r="DQ115" s="84"/>
      <c r="DR115" s="84"/>
      <c r="DS115" s="84"/>
      <c r="DT115" s="84"/>
      <c r="DU115" s="84"/>
      <c r="DV115" s="84"/>
      <c r="DW115" s="84"/>
      <c r="DX115" s="84"/>
      <c r="DY115" s="84"/>
      <c r="DZ115" s="84"/>
      <c r="EA115" s="84"/>
      <c r="EB115" s="84"/>
      <c r="EC115" s="84"/>
      <c r="ED115" s="84"/>
      <c r="EE115" s="84"/>
      <c r="EF115" s="84"/>
      <c r="EG115" s="84"/>
      <c r="EH115" s="84"/>
      <c r="EI115" s="84"/>
      <c r="EJ115" s="84"/>
      <c r="EK115" s="84"/>
      <c r="EL115" s="84"/>
      <c r="EM115" s="84"/>
      <c r="EN115" s="84"/>
      <c r="EO115" s="84"/>
      <c r="EP115" s="84"/>
      <c r="EQ115" s="84"/>
      <c r="ER115" s="84"/>
      <c r="ES115" s="84"/>
      <c r="ET115" s="84"/>
      <c r="EU115" s="84"/>
      <c r="EV115" s="84"/>
      <c r="EW115" s="84"/>
      <c r="EX115" s="84"/>
      <c r="EY115" s="84"/>
      <c r="EZ115" s="84"/>
      <c r="FA115" s="84"/>
      <c r="FB115" s="84"/>
      <c r="FC115" s="84"/>
      <c r="FD115" s="84"/>
      <c r="FE115" s="84"/>
      <c r="FF115" s="84"/>
      <c r="FG115" s="84"/>
      <c r="FH115" s="84"/>
      <c r="FI115" s="84"/>
      <c r="FJ115" s="84"/>
      <c r="FK115" s="84"/>
      <c r="FL115" s="84"/>
      <c r="FM115" s="84"/>
      <c r="FN115" s="84"/>
      <c r="FO115" s="84"/>
      <c r="FP115" s="84"/>
      <c r="FQ115" s="84"/>
      <c r="FR115" s="84"/>
      <c r="FS115" s="84"/>
      <c r="FT115" s="84"/>
      <c r="FU115" s="84"/>
      <c r="FV115" s="84"/>
      <c r="FW115" s="84"/>
      <c r="FX115" s="84"/>
      <c r="FY115" s="84"/>
      <c r="FZ115" s="84"/>
      <c r="GA115" s="84"/>
      <c r="GB115" s="84"/>
      <c r="GC115" s="84"/>
      <c r="GD115" s="84"/>
      <c r="GE115" s="84"/>
      <c r="GF115" s="84"/>
      <c r="GG115" s="84"/>
      <c r="GH115" s="84"/>
      <c r="GI115" s="84"/>
      <c r="GJ115" s="84"/>
      <c r="GK115" s="84"/>
      <c r="GL115" s="84"/>
      <c r="GM115" s="84"/>
      <c r="GN115" s="84"/>
      <c r="GO115" s="84"/>
      <c r="GP115" s="84"/>
      <c r="GQ115" s="84"/>
      <c r="GR115" s="84"/>
      <c r="GS115" s="84"/>
      <c r="GT115" s="84"/>
      <c r="GU115" s="84"/>
      <c r="GV115" s="84"/>
      <c r="GW115" s="84"/>
      <c r="GX115" s="84"/>
      <c r="GY115" s="84"/>
      <c r="GZ115" s="84"/>
      <c r="HA115" s="84"/>
      <c r="HB115" s="84"/>
      <c r="HC115" s="84"/>
      <c r="HD115" s="84"/>
      <c r="HE115" s="84"/>
      <c r="HF115" s="84"/>
      <c r="HG115" s="84"/>
      <c r="HH115" s="84"/>
      <c r="HI115" s="84"/>
      <c r="HJ115" s="84"/>
      <c r="HK115" s="84"/>
      <c r="HL115" s="84"/>
      <c r="HM115" s="84"/>
      <c r="HN115" s="84"/>
      <c r="HO115" s="84"/>
      <c r="HP115" s="84"/>
      <c r="HQ115" s="84"/>
      <c r="HR115" s="84"/>
      <c r="HS115" s="84"/>
      <c r="HT115" s="84"/>
      <c r="HU115" s="84"/>
      <c r="HV115" s="84"/>
      <c r="HW115" s="84"/>
      <c r="HX115" s="84"/>
      <c r="HY115" s="84"/>
      <c r="HZ115" s="84"/>
      <c r="IA115" s="84"/>
      <c r="IB115" s="84"/>
    </row>
    <row r="116" spans="2:239" ht="15.75" hidden="1" outlineLevel="1" x14ac:dyDescent="0.25">
      <c r="B116" s="5">
        <f t="shared" si="862"/>
        <v>114</v>
      </c>
      <c r="D116"/>
      <c r="E116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  <c r="Y116" s="84"/>
      <c r="Z116" s="84"/>
      <c r="AA116" s="84"/>
      <c r="AB116" s="84"/>
      <c r="AC116" s="84"/>
      <c r="AD116" s="84"/>
      <c r="AE116" s="84"/>
      <c r="AF116" s="84"/>
      <c r="AG116" s="84"/>
      <c r="AH116" s="84"/>
      <c r="AI116" s="84"/>
      <c r="AJ116" s="84"/>
      <c r="AK116" s="84"/>
      <c r="AL116" s="84"/>
      <c r="AM116" s="84"/>
      <c r="AN116" s="84"/>
      <c r="AO116" s="84"/>
      <c r="AP116" s="84"/>
      <c r="AQ116" s="84"/>
      <c r="AR116" s="84"/>
      <c r="AS116" s="84"/>
      <c r="AT116" s="84"/>
      <c r="AU116" s="84"/>
      <c r="AV116" s="84"/>
      <c r="AW116" s="84"/>
      <c r="AX116" s="84"/>
      <c r="AY116" s="84"/>
      <c r="AZ116" s="84"/>
      <c r="BA116" s="84"/>
      <c r="BB116" s="84"/>
      <c r="BC116" s="84"/>
      <c r="BD116" s="84"/>
      <c r="BE116" s="84"/>
      <c r="BF116" s="84"/>
      <c r="BG116" s="84"/>
      <c r="BH116" s="84"/>
      <c r="BI116" s="84"/>
      <c r="BJ116" s="84"/>
      <c r="BK116" s="84"/>
      <c r="BL116" s="84"/>
      <c r="BM116" s="84"/>
      <c r="BN116" s="84"/>
      <c r="BO116" s="84"/>
      <c r="BP116" s="84"/>
      <c r="BQ116" s="84"/>
      <c r="BR116" s="84"/>
      <c r="BS116" s="84"/>
      <c r="BT116" s="84"/>
      <c r="BU116" s="84"/>
      <c r="BV116" s="84"/>
      <c r="BW116" s="84"/>
      <c r="BX116" s="84"/>
      <c r="BY116" s="84"/>
      <c r="BZ116" s="84"/>
      <c r="CA116" s="84"/>
      <c r="CB116" s="84"/>
      <c r="CC116" s="84"/>
      <c r="CD116" s="84"/>
      <c r="CE116" s="84"/>
      <c r="CF116" s="84"/>
      <c r="CG116" s="84"/>
      <c r="CH116" s="84"/>
      <c r="CI116" s="84"/>
      <c r="CJ116" s="84"/>
      <c r="CK116" s="84"/>
      <c r="CL116" s="84"/>
      <c r="CM116" s="84"/>
      <c r="CN116" s="84"/>
      <c r="CO116" s="84"/>
      <c r="CP116" s="84"/>
      <c r="CQ116" s="84"/>
      <c r="CR116" s="84"/>
      <c r="CS116" s="84"/>
      <c r="CT116" s="84"/>
      <c r="CU116" s="84"/>
      <c r="CV116" s="84"/>
      <c r="CW116" s="84"/>
      <c r="CX116" s="84"/>
      <c r="CY116" s="84"/>
      <c r="CZ116" s="84"/>
      <c r="DA116" s="84"/>
      <c r="DB116" s="84"/>
      <c r="DC116" s="84"/>
      <c r="DD116" s="84"/>
      <c r="DE116" s="84"/>
      <c r="DF116" s="84"/>
      <c r="DG116" s="84"/>
      <c r="DH116" s="84"/>
      <c r="DI116" s="84"/>
      <c r="DJ116" s="84"/>
      <c r="DK116" s="84"/>
      <c r="DL116" s="84"/>
      <c r="DM116" s="84"/>
      <c r="DN116" s="84"/>
      <c r="DO116" s="84"/>
      <c r="DP116" s="84"/>
      <c r="DQ116" s="84"/>
      <c r="DR116" s="84"/>
      <c r="DS116" s="84"/>
      <c r="DT116" s="84"/>
      <c r="DU116" s="84"/>
      <c r="DV116" s="84"/>
      <c r="DW116" s="84"/>
      <c r="DX116" s="84"/>
      <c r="DY116" s="84"/>
      <c r="DZ116" s="84"/>
      <c r="EA116" s="84"/>
      <c r="EB116" s="84"/>
      <c r="EC116" s="84"/>
      <c r="ED116" s="84"/>
      <c r="EE116" s="84"/>
      <c r="EF116" s="84"/>
      <c r="EG116" s="84"/>
      <c r="EH116" s="84"/>
      <c r="EI116" s="84"/>
      <c r="EJ116" s="84"/>
      <c r="EK116" s="84"/>
      <c r="EL116" s="84"/>
      <c r="EM116" s="84"/>
      <c r="EN116" s="84"/>
      <c r="EO116" s="84"/>
      <c r="EP116" s="84"/>
      <c r="EQ116" s="84"/>
      <c r="ER116" s="84"/>
      <c r="ES116" s="84"/>
      <c r="ET116" s="84"/>
      <c r="EU116" s="84"/>
      <c r="EV116" s="84"/>
      <c r="EW116" s="84"/>
      <c r="EX116" s="84"/>
      <c r="EY116" s="84"/>
      <c r="EZ116" s="84"/>
      <c r="FA116" s="84"/>
      <c r="FB116" s="84"/>
      <c r="FC116" s="84"/>
      <c r="FD116" s="84"/>
      <c r="FE116" s="84"/>
      <c r="FF116" s="84"/>
      <c r="FG116" s="84"/>
      <c r="FH116" s="84"/>
      <c r="FI116" s="84"/>
      <c r="FJ116" s="84"/>
      <c r="FK116" s="84"/>
      <c r="FL116" s="84"/>
      <c r="FM116" s="84"/>
      <c r="FN116" s="84"/>
      <c r="FO116" s="84"/>
      <c r="FP116" s="84"/>
      <c r="FQ116" s="84"/>
      <c r="FR116" s="84"/>
      <c r="FS116" s="84"/>
      <c r="FT116" s="84"/>
      <c r="FU116" s="84"/>
      <c r="FV116" s="84"/>
      <c r="FW116" s="84"/>
      <c r="FX116" s="84"/>
      <c r="FY116" s="84"/>
      <c r="FZ116" s="84"/>
      <c r="GA116" s="84"/>
      <c r="GB116" s="84"/>
      <c r="GC116" s="84"/>
      <c r="GD116" s="84"/>
      <c r="GE116" s="84"/>
      <c r="GF116" s="84"/>
      <c r="GG116" s="84"/>
      <c r="GH116" s="84"/>
      <c r="GI116" s="84"/>
      <c r="GJ116" s="84"/>
      <c r="GK116" s="84"/>
      <c r="GL116" s="84"/>
      <c r="GM116" s="84"/>
      <c r="GN116" s="84"/>
      <c r="GO116" s="84"/>
      <c r="GP116" s="84"/>
      <c r="GQ116" s="84"/>
      <c r="GR116" s="84"/>
      <c r="GS116" s="84"/>
      <c r="GT116" s="84"/>
      <c r="GU116" s="84"/>
      <c r="GV116" s="84"/>
      <c r="GW116" s="84"/>
      <c r="GX116" s="84"/>
      <c r="GY116" s="84"/>
      <c r="GZ116" s="84"/>
      <c r="HA116" s="84"/>
      <c r="HB116" s="84"/>
      <c r="HC116" s="84"/>
      <c r="HD116" s="84"/>
      <c r="HE116" s="84"/>
      <c r="HF116" s="84"/>
      <c r="HG116" s="84"/>
      <c r="HH116" s="84"/>
      <c r="HI116" s="84"/>
      <c r="HJ116" s="84"/>
      <c r="HK116" s="84"/>
      <c r="HL116" s="84"/>
      <c r="HM116" s="84"/>
      <c r="HN116" s="84"/>
      <c r="HO116" s="84"/>
      <c r="HP116" s="84"/>
      <c r="HQ116" s="84"/>
      <c r="HR116" s="84"/>
      <c r="HS116" s="84"/>
      <c r="HT116" s="84"/>
      <c r="HU116" s="84"/>
      <c r="HV116" s="84"/>
      <c r="HW116" s="84"/>
      <c r="HX116" s="84"/>
      <c r="HY116" s="84"/>
      <c r="HZ116" s="84"/>
      <c r="IA116" s="84"/>
      <c r="IB116" s="84"/>
    </row>
    <row r="117" spans="2:239" ht="15.75" hidden="1" outlineLevel="1" x14ac:dyDescent="0.25">
      <c r="B117" s="5">
        <f t="shared" si="862"/>
        <v>115</v>
      </c>
      <c r="D117"/>
      <c r="E117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  <c r="AC117" s="84"/>
      <c r="AD117" s="84"/>
      <c r="AE117" s="84"/>
      <c r="AF117" s="84"/>
      <c r="AG117" s="84"/>
      <c r="AH117" s="84"/>
      <c r="AI117" s="84"/>
      <c r="AJ117" s="84"/>
      <c r="AK117" s="84"/>
      <c r="AL117" s="84"/>
      <c r="AM117" s="84"/>
      <c r="AN117" s="84"/>
      <c r="AO117" s="84"/>
      <c r="AP117" s="84"/>
      <c r="AQ117" s="84"/>
      <c r="AR117" s="84"/>
      <c r="AS117" s="84"/>
      <c r="AT117" s="84"/>
      <c r="AU117" s="84"/>
      <c r="AV117" s="84"/>
      <c r="AW117" s="84"/>
      <c r="AX117" s="84"/>
      <c r="AY117" s="84"/>
      <c r="AZ117" s="84"/>
      <c r="BA117" s="84"/>
      <c r="BB117" s="84"/>
      <c r="BC117" s="84"/>
      <c r="BD117" s="84"/>
      <c r="BE117" s="84"/>
      <c r="BF117" s="84"/>
      <c r="BG117" s="84"/>
      <c r="BH117" s="84"/>
      <c r="BI117" s="84"/>
      <c r="BJ117" s="84"/>
      <c r="BK117" s="84"/>
      <c r="BL117" s="84"/>
      <c r="BM117" s="84"/>
      <c r="BN117" s="84"/>
      <c r="BO117" s="84"/>
      <c r="BP117" s="84"/>
      <c r="BQ117" s="84"/>
      <c r="BR117" s="84"/>
      <c r="BS117" s="84"/>
      <c r="BT117" s="84"/>
      <c r="BU117" s="84"/>
      <c r="BV117" s="84"/>
      <c r="BW117" s="84"/>
      <c r="BX117" s="84"/>
      <c r="BY117" s="84"/>
      <c r="BZ117" s="84"/>
      <c r="CA117" s="84"/>
      <c r="CB117" s="84"/>
      <c r="CC117" s="84"/>
      <c r="CD117" s="84"/>
      <c r="CE117" s="84"/>
      <c r="CF117" s="84"/>
      <c r="CG117" s="84"/>
      <c r="CH117" s="84"/>
      <c r="CI117" s="84"/>
      <c r="CJ117" s="84"/>
      <c r="CK117" s="84"/>
      <c r="CL117" s="84"/>
      <c r="CM117" s="84"/>
      <c r="CN117" s="84"/>
      <c r="CO117" s="84"/>
      <c r="CP117" s="84"/>
      <c r="CQ117" s="84"/>
      <c r="CR117" s="84"/>
      <c r="CS117" s="84"/>
      <c r="CT117" s="84"/>
      <c r="CU117" s="84"/>
      <c r="CV117" s="84"/>
      <c r="CW117" s="84"/>
      <c r="CX117" s="84"/>
      <c r="CY117" s="84"/>
      <c r="CZ117" s="84"/>
      <c r="DA117" s="84"/>
      <c r="DB117" s="84"/>
      <c r="DC117" s="84"/>
      <c r="DD117" s="84"/>
      <c r="DE117" s="84"/>
      <c r="DF117" s="84"/>
      <c r="DG117" s="84"/>
      <c r="DH117" s="84"/>
      <c r="DI117" s="84"/>
      <c r="DJ117" s="84"/>
      <c r="DK117" s="84"/>
      <c r="DL117" s="84"/>
      <c r="DM117" s="84"/>
      <c r="DN117" s="84"/>
      <c r="DO117" s="84"/>
      <c r="DP117" s="84"/>
      <c r="DQ117" s="84"/>
      <c r="DR117" s="84"/>
      <c r="DS117" s="84"/>
      <c r="DT117" s="84"/>
      <c r="DU117" s="84"/>
      <c r="DV117" s="84"/>
      <c r="DW117" s="84"/>
      <c r="DX117" s="84"/>
      <c r="DY117" s="84"/>
      <c r="DZ117" s="84"/>
      <c r="EA117" s="84"/>
      <c r="EB117" s="84"/>
      <c r="EC117" s="84"/>
      <c r="ED117" s="84"/>
      <c r="EE117" s="84"/>
      <c r="EF117" s="84"/>
      <c r="EG117" s="84"/>
      <c r="EH117" s="84"/>
      <c r="EI117" s="84"/>
      <c r="EJ117" s="84"/>
      <c r="EK117" s="84"/>
      <c r="EL117" s="84"/>
      <c r="EM117" s="84"/>
      <c r="EN117" s="84"/>
      <c r="EO117" s="84"/>
      <c r="EP117" s="84"/>
      <c r="EQ117" s="84"/>
      <c r="ER117" s="84"/>
      <c r="ES117" s="84"/>
      <c r="ET117" s="84"/>
      <c r="EU117" s="84"/>
      <c r="EV117" s="84"/>
      <c r="EW117" s="84"/>
      <c r="EX117" s="84"/>
      <c r="EY117" s="84"/>
      <c r="EZ117" s="84"/>
      <c r="FA117" s="84"/>
      <c r="FB117" s="84"/>
      <c r="FC117" s="84"/>
      <c r="FD117" s="84"/>
      <c r="FE117" s="84"/>
      <c r="FF117" s="84"/>
      <c r="FG117" s="84"/>
      <c r="FH117" s="84"/>
      <c r="FI117" s="84"/>
      <c r="FJ117" s="84"/>
      <c r="FK117" s="84"/>
      <c r="FL117" s="84"/>
      <c r="FM117" s="84"/>
      <c r="FN117" s="84"/>
      <c r="FO117" s="84"/>
      <c r="FP117" s="84"/>
      <c r="FQ117" s="84"/>
      <c r="FR117" s="84"/>
      <c r="FS117" s="84"/>
      <c r="FT117" s="84"/>
      <c r="FU117" s="84"/>
      <c r="FV117" s="84"/>
      <c r="FW117" s="84"/>
      <c r="FX117" s="84"/>
      <c r="FY117" s="84"/>
      <c r="FZ117" s="84"/>
      <c r="GA117" s="84"/>
      <c r="GB117" s="84"/>
      <c r="GC117" s="84"/>
      <c r="GD117" s="84"/>
      <c r="GE117" s="84"/>
      <c r="GF117" s="84"/>
      <c r="GG117" s="84"/>
      <c r="GH117" s="84"/>
      <c r="GI117" s="84"/>
      <c r="GJ117" s="84"/>
      <c r="GK117" s="84"/>
      <c r="GL117" s="84"/>
      <c r="GM117" s="84"/>
      <c r="GN117" s="84"/>
      <c r="GO117" s="84"/>
      <c r="GP117" s="84"/>
      <c r="GQ117" s="84"/>
      <c r="GR117" s="84"/>
      <c r="GS117" s="84"/>
      <c r="GT117" s="84"/>
      <c r="GU117" s="84"/>
      <c r="GV117" s="84"/>
      <c r="GW117" s="84"/>
      <c r="GX117" s="84"/>
      <c r="GY117" s="84"/>
      <c r="GZ117" s="84"/>
      <c r="HA117" s="84"/>
      <c r="HB117" s="84"/>
      <c r="HC117" s="84"/>
      <c r="HD117" s="84"/>
      <c r="HE117" s="84"/>
      <c r="HF117" s="84"/>
      <c r="HG117" s="84"/>
      <c r="HH117" s="84"/>
      <c r="HI117" s="84"/>
      <c r="HJ117" s="84"/>
      <c r="HK117" s="84"/>
      <c r="HL117" s="84"/>
      <c r="HM117" s="84"/>
      <c r="HN117" s="84"/>
      <c r="HO117" s="84"/>
      <c r="HP117" s="84"/>
      <c r="HQ117" s="84"/>
      <c r="HR117" s="84"/>
      <c r="HS117" s="84"/>
      <c r="HT117" s="84"/>
      <c r="HU117" s="84"/>
      <c r="HV117" s="84"/>
      <c r="HW117" s="84"/>
      <c r="HX117" s="84"/>
      <c r="HY117" s="84"/>
      <c r="HZ117" s="84"/>
      <c r="IA117" s="84"/>
      <c r="IB117" s="84"/>
    </row>
    <row r="118" spans="2:239" ht="15.75" hidden="1" outlineLevel="1" x14ac:dyDescent="0.25">
      <c r="B118" s="5">
        <f t="shared" si="862"/>
        <v>116</v>
      </c>
      <c r="D118"/>
      <c r="E118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  <c r="AC118" s="84"/>
      <c r="AD118" s="84"/>
      <c r="AE118" s="84"/>
      <c r="AF118" s="84"/>
      <c r="AG118" s="84"/>
      <c r="AH118" s="84"/>
      <c r="AI118" s="84"/>
      <c r="AJ118" s="84"/>
      <c r="AK118" s="84"/>
      <c r="AL118" s="84"/>
      <c r="AM118" s="84"/>
      <c r="AN118" s="84"/>
      <c r="AO118" s="84"/>
      <c r="AP118" s="84"/>
      <c r="AQ118" s="84"/>
      <c r="AR118" s="84"/>
      <c r="AS118" s="84"/>
      <c r="AT118" s="84"/>
      <c r="AU118" s="84"/>
      <c r="AV118" s="84"/>
      <c r="AW118" s="84"/>
      <c r="AX118" s="84"/>
      <c r="AY118" s="84"/>
      <c r="AZ118" s="84"/>
      <c r="BA118" s="84"/>
      <c r="BB118" s="84"/>
      <c r="BC118" s="84"/>
      <c r="BD118" s="84"/>
      <c r="BE118" s="84"/>
      <c r="BF118" s="84"/>
      <c r="BG118" s="84"/>
      <c r="BH118" s="84"/>
      <c r="BI118" s="84"/>
      <c r="BJ118" s="84"/>
      <c r="BK118" s="84"/>
      <c r="BL118" s="84"/>
      <c r="BM118" s="84"/>
      <c r="BN118" s="84"/>
      <c r="BO118" s="84"/>
      <c r="BP118" s="84"/>
      <c r="BQ118" s="84"/>
      <c r="BR118" s="84"/>
      <c r="BS118" s="84"/>
      <c r="BT118" s="84"/>
      <c r="BU118" s="84"/>
      <c r="BV118" s="84"/>
      <c r="BW118" s="84"/>
      <c r="BX118" s="84"/>
      <c r="BY118" s="84"/>
      <c r="BZ118" s="84"/>
      <c r="CA118" s="84"/>
      <c r="CB118" s="84"/>
      <c r="CC118" s="84"/>
      <c r="CD118" s="84"/>
      <c r="CE118" s="84"/>
      <c r="CF118" s="84"/>
      <c r="CG118" s="84"/>
      <c r="CH118" s="84"/>
      <c r="CI118" s="84"/>
      <c r="CJ118" s="84"/>
      <c r="CK118" s="84"/>
      <c r="CL118" s="84"/>
      <c r="CM118" s="84"/>
      <c r="CN118" s="84"/>
      <c r="CO118" s="84"/>
      <c r="CP118" s="84"/>
      <c r="CQ118" s="84"/>
      <c r="CR118" s="84"/>
      <c r="CS118" s="84"/>
      <c r="CT118" s="84"/>
      <c r="CU118" s="84"/>
      <c r="CV118" s="84"/>
      <c r="CW118" s="84"/>
      <c r="CX118" s="84"/>
      <c r="CY118" s="84"/>
      <c r="CZ118" s="84"/>
      <c r="DA118" s="84"/>
      <c r="DB118" s="84"/>
      <c r="DC118" s="84"/>
      <c r="DD118" s="84"/>
      <c r="DE118" s="84"/>
      <c r="DF118" s="84"/>
      <c r="DG118" s="84"/>
      <c r="DH118" s="84"/>
      <c r="DI118" s="84"/>
      <c r="DJ118" s="84"/>
      <c r="DK118" s="84"/>
      <c r="DL118" s="84"/>
      <c r="DM118" s="84"/>
      <c r="DN118" s="84"/>
      <c r="DO118" s="84"/>
      <c r="DP118" s="84"/>
      <c r="DQ118" s="84"/>
      <c r="DR118" s="84"/>
      <c r="DS118" s="84"/>
      <c r="DT118" s="84"/>
      <c r="DU118" s="84"/>
      <c r="DV118" s="84"/>
      <c r="DW118" s="84"/>
      <c r="DX118" s="84"/>
      <c r="DY118" s="84"/>
      <c r="DZ118" s="84"/>
      <c r="EA118" s="84"/>
      <c r="EB118" s="84"/>
      <c r="EC118" s="84"/>
      <c r="ED118" s="84"/>
      <c r="EE118" s="84"/>
      <c r="EF118" s="84"/>
      <c r="EG118" s="84"/>
      <c r="EH118" s="84"/>
      <c r="EI118" s="84"/>
      <c r="EJ118" s="84"/>
      <c r="EK118" s="84"/>
      <c r="EL118" s="84"/>
      <c r="EM118" s="84"/>
      <c r="EN118" s="84"/>
      <c r="EO118" s="84"/>
      <c r="EP118" s="84"/>
      <c r="EQ118" s="84"/>
      <c r="ER118" s="84"/>
      <c r="ES118" s="84"/>
      <c r="ET118" s="84"/>
      <c r="EU118" s="84"/>
      <c r="EV118" s="84"/>
      <c r="EW118" s="84"/>
      <c r="EX118" s="84"/>
      <c r="EY118" s="84"/>
      <c r="EZ118" s="84"/>
      <c r="FA118" s="84"/>
      <c r="FB118" s="84"/>
      <c r="FC118" s="84"/>
      <c r="FD118" s="84"/>
      <c r="FE118" s="84"/>
      <c r="FF118" s="84"/>
      <c r="FG118" s="84"/>
      <c r="FH118" s="84"/>
      <c r="FI118" s="84"/>
      <c r="FJ118" s="84"/>
      <c r="FK118" s="84"/>
      <c r="FL118" s="84"/>
      <c r="FM118" s="84"/>
      <c r="FN118" s="84"/>
      <c r="FO118" s="84"/>
      <c r="FP118" s="84"/>
      <c r="FQ118" s="84"/>
      <c r="FR118" s="84"/>
      <c r="FS118" s="84"/>
      <c r="FT118" s="84"/>
      <c r="FU118" s="84"/>
      <c r="FV118" s="84"/>
      <c r="FW118" s="84"/>
      <c r="FX118" s="84"/>
      <c r="FY118" s="84"/>
      <c r="FZ118" s="84"/>
      <c r="GA118" s="84"/>
      <c r="GB118" s="84"/>
      <c r="GC118" s="84"/>
      <c r="GD118" s="84"/>
      <c r="GE118" s="84"/>
      <c r="GF118" s="84"/>
      <c r="GG118" s="84"/>
      <c r="GH118" s="84"/>
      <c r="GI118" s="84"/>
      <c r="GJ118" s="84"/>
      <c r="GK118" s="84"/>
      <c r="GL118" s="84"/>
      <c r="GM118" s="84"/>
      <c r="GN118" s="84"/>
      <c r="GO118" s="84"/>
      <c r="GP118" s="84"/>
      <c r="GQ118" s="84"/>
      <c r="GR118" s="84"/>
      <c r="GS118" s="84"/>
      <c r="GT118" s="84"/>
      <c r="GU118" s="84"/>
      <c r="GV118" s="84"/>
      <c r="GW118" s="84"/>
      <c r="GX118" s="84"/>
      <c r="GY118" s="84"/>
      <c r="GZ118" s="84"/>
      <c r="HA118" s="84"/>
      <c r="HB118" s="84"/>
      <c r="HC118" s="84"/>
      <c r="HD118" s="84"/>
      <c r="HE118" s="84"/>
      <c r="HF118" s="84"/>
      <c r="HG118" s="84"/>
      <c r="HH118" s="84"/>
      <c r="HI118" s="84"/>
      <c r="HJ118" s="84"/>
      <c r="HK118" s="84"/>
      <c r="HL118" s="84"/>
      <c r="HM118" s="84"/>
      <c r="HN118" s="84"/>
      <c r="HO118" s="84"/>
      <c r="HP118" s="84"/>
      <c r="HQ118" s="84"/>
      <c r="HR118" s="84"/>
      <c r="HS118" s="84"/>
      <c r="HT118" s="84"/>
      <c r="HU118" s="84"/>
      <c r="HV118" s="84"/>
      <c r="HW118" s="84"/>
      <c r="HX118" s="84"/>
      <c r="HY118" s="84"/>
      <c r="HZ118" s="84"/>
      <c r="IA118" s="84"/>
      <c r="IB118" s="84"/>
    </row>
    <row r="119" spans="2:239" ht="15.75" hidden="1" outlineLevel="1" x14ac:dyDescent="0.25">
      <c r="B119" s="5">
        <f t="shared" si="862"/>
        <v>117</v>
      </c>
      <c r="D119"/>
      <c r="E119"/>
      <c r="F119" s="84"/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 s="84"/>
      <c r="AB119" s="84"/>
      <c r="AC119" s="84"/>
      <c r="AD119" s="84"/>
      <c r="AE119" s="84"/>
      <c r="AF119" s="84"/>
      <c r="AG119" s="84"/>
      <c r="AH119" s="84"/>
      <c r="AI119" s="84"/>
      <c r="AJ119" s="84"/>
      <c r="AK119" s="84"/>
      <c r="AL119" s="84"/>
      <c r="AM119" s="84"/>
      <c r="AN119" s="84"/>
      <c r="AO119" s="84"/>
      <c r="AP119" s="84"/>
      <c r="AQ119" s="84"/>
      <c r="AR119" s="84"/>
      <c r="AS119" s="84"/>
      <c r="AT119" s="84"/>
      <c r="AU119" s="84"/>
      <c r="AV119" s="84"/>
      <c r="AW119" s="84"/>
      <c r="AX119" s="84"/>
      <c r="AY119" s="84"/>
      <c r="AZ119" s="84"/>
      <c r="BA119" s="84"/>
      <c r="BB119" s="84"/>
      <c r="BC119" s="84"/>
      <c r="BD119" s="84"/>
      <c r="BE119" s="84"/>
      <c r="BF119" s="84"/>
      <c r="BG119" s="84"/>
      <c r="BH119" s="84"/>
      <c r="BI119" s="84"/>
      <c r="BJ119" s="84"/>
      <c r="BK119" s="84"/>
      <c r="BL119" s="84"/>
      <c r="BM119" s="84"/>
      <c r="BN119" s="84"/>
      <c r="BO119" s="84"/>
      <c r="BP119" s="84"/>
      <c r="BQ119" s="84"/>
      <c r="BR119" s="84"/>
      <c r="BS119" s="84"/>
      <c r="BT119" s="84"/>
      <c r="BU119" s="84"/>
      <c r="BV119" s="84"/>
      <c r="BW119" s="84"/>
      <c r="BX119" s="84"/>
      <c r="BY119" s="84"/>
      <c r="BZ119" s="84"/>
      <c r="CA119" s="84"/>
      <c r="CB119" s="84"/>
      <c r="CC119" s="84"/>
      <c r="CD119" s="84"/>
      <c r="CE119" s="84"/>
      <c r="CF119" s="84"/>
      <c r="CG119" s="84"/>
      <c r="CH119" s="84"/>
      <c r="CI119" s="84"/>
      <c r="CJ119" s="84"/>
      <c r="CK119" s="84"/>
      <c r="CL119" s="84"/>
      <c r="CM119" s="84"/>
      <c r="CN119" s="84"/>
      <c r="CO119" s="84"/>
      <c r="CP119" s="84"/>
      <c r="CQ119" s="84"/>
      <c r="CR119" s="84"/>
      <c r="CS119" s="84"/>
      <c r="CT119" s="84"/>
      <c r="CU119" s="84"/>
      <c r="CV119" s="84"/>
      <c r="CW119" s="84"/>
      <c r="CX119" s="84"/>
      <c r="CY119" s="84"/>
      <c r="CZ119" s="84"/>
      <c r="DA119" s="84"/>
      <c r="DB119" s="84"/>
      <c r="DC119" s="84"/>
      <c r="DD119" s="84"/>
      <c r="DE119" s="84"/>
      <c r="DF119" s="84"/>
      <c r="DG119" s="84"/>
      <c r="DH119" s="84"/>
      <c r="DI119" s="84"/>
      <c r="DJ119" s="84"/>
      <c r="DK119" s="84"/>
      <c r="DL119" s="84"/>
      <c r="DM119" s="84"/>
      <c r="DN119" s="84"/>
      <c r="DO119" s="84"/>
      <c r="DP119" s="84"/>
      <c r="DQ119" s="84"/>
      <c r="DR119" s="84"/>
      <c r="DS119" s="84"/>
      <c r="DT119" s="84"/>
      <c r="DU119" s="84"/>
      <c r="DV119" s="84"/>
      <c r="DW119" s="84"/>
      <c r="DX119" s="84"/>
      <c r="DY119" s="84"/>
      <c r="DZ119" s="84"/>
      <c r="EA119" s="84"/>
      <c r="EB119" s="84"/>
      <c r="EC119" s="84"/>
      <c r="ED119" s="84"/>
      <c r="EE119" s="84"/>
      <c r="EF119" s="84"/>
      <c r="EG119" s="84"/>
      <c r="EH119" s="84"/>
      <c r="EI119" s="84"/>
      <c r="EJ119" s="84"/>
      <c r="EK119" s="84"/>
      <c r="EL119" s="84"/>
      <c r="EM119" s="84"/>
      <c r="EN119" s="84"/>
      <c r="EO119" s="84"/>
      <c r="EP119" s="84"/>
      <c r="EQ119" s="84"/>
      <c r="ER119" s="84"/>
      <c r="ES119" s="84"/>
      <c r="ET119" s="84"/>
      <c r="EU119" s="84"/>
      <c r="EV119" s="84"/>
      <c r="EW119" s="84"/>
      <c r="EX119" s="84"/>
      <c r="EY119" s="84"/>
      <c r="EZ119" s="84"/>
      <c r="FA119" s="84"/>
      <c r="FB119" s="84"/>
      <c r="FC119" s="84"/>
      <c r="FD119" s="84"/>
      <c r="FE119" s="84"/>
      <c r="FF119" s="84"/>
      <c r="FG119" s="84"/>
      <c r="FH119" s="84"/>
      <c r="FI119" s="84"/>
      <c r="FJ119" s="84"/>
      <c r="FK119" s="84"/>
      <c r="FL119" s="84"/>
      <c r="FM119" s="84"/>
      <c r="FN119" s="84"/>
      <c r="FO119" s="84"/>
      <c r="FP119" s="84"/>
      <c r="FQ119" s="84"/>
      <c r="FR119" s="84"/>
      <c r="FS119" s="84"/>
      <c r="FT119" s="84"/>
      <c r="FU119" s="84"/>
      <c r="FV119" s="84"/>
      <c r="FW119" s="84"/>
      <c r="FX119" s="84"/>
      <c r="FY119" s="84"/>
      <c r="FZ119" s="84"/>
      <c r="GA119" s="84"/>
      <c r="GB119" s="84"/>
      <c r="GC119" s="84"/>
      <c r="GD119" s="84"/>
      <c r="GE119" s="84"/>
      <c r="GF119" s="84"/>
      <c r="GG119" s="84"/>
      <c r="GH119" s="84"/>
      <c r="GI119" s="84"/>
      <c r="GJ119" s="84"/>
      <c r="GK119" s="84"/>
      <c r="GL119" s="84"/>
      <c r="GM119" s="84"/>
      <c r="GN119" s="84"/>
      <c r="GO119" s="84"/>
      <c r="GP119" s="84"/>
      <c r="GQ119" s="84"/>
      <c r="GR119" s="84"/>
      <c r="GS119" s="84"/>
      <c r="GT119" s="84"/>
      <c r="GU119" s="84"/>
      <c r="GV119" s="84"/>
      <c r="GW119" s="84"/>
      <c r="GX119" s="84"/>
      <c r="GY119" s="84"/>
      <c r="GZ119" s="84"/>
      <c r="HA119" s="84"/>
      <c r="HB119" s="84"/>
      <c r="HC119" s="84"/>
      <c r="HD119" s="84"/>
      <c r="HE119" s="84"/>
      <c r="HF119" s="84"/>
      <c r="HG119" s="84"/>
      <c r="HH119" s="84"/>
      <c r="HI119" s="84"/>
      <c r="HJ119" s="84"/>
      <c r="HK119" s="84"/>
      <c r="HL119" s="84"/>
      <c r="HM119" s="84"/>
      <c r="HN119" s="84"/>
      <c r="HO119" s="84"/>
      <c r="HP119" s="84"/>
      <c r="HQ119" s="84"/>
      <c r="HR119" s="84"/>
      <c r="HS119" s="84"/>
      <c r="HT119" s="84"/>
      <c r="HU119" s="84"/>
      <c r="HV119" s="84"/>
      <c r="HW119" s="84"/>
      <c r="HX119" s="84"/>
      <c r="HY119" s="84"/>
      <c r="HZ119" s="84"/>
      <c r="IA119" s="84"/>
      <c r="IB119" s="84"/>
    </row>
    <row r="120" spans="2:239" ht="15.75" hidden="1" outlineLevel="1" x14ac:dyDescent="0.25">
      <c r="B120" s="5">
        <f t="shared" si="862"/>
        <v>118</v>
      </c>
      <c r="D120"/>
      <c r="E120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84"/>
      <c r="Q120" s="84"/>
      <c r="R120" s="84"/>
      <c r="S120" s="84"/>
      <c r="T120" s="84"/>
      <c r="U120" s="84"/>
      <c r="V120" s="84"/>
      <c r="W120" s="84"/>
      <c r="X120" s="84"/>
      <c r="Y120" s="84"/>
      <c r="Z120" s="84"/>
      <c r="AA120" s="84"/>
      <c r="AB120" s="84"/>
      <c r="AC120" s="84"/>
      <c r="AD120" s="84"/>
      <c r="AE120" s="84"/>
      <c r="AF120" s="84"/>
      <c r="AG120" s="84"/>
      <c r="AH120" s="84"/>
      <c r="AI120" s="84"/>
      <c r="AJ120" s="84"/>
      <c r="AK120" s="84"/>
      <c r="AL120" s="84"/>
      <c r="AM120" s="84"/>
      <c r="AN120" s="84"/>
      <c r="AO120" s="84"/>
      <c r="AP120" s="84"/>
      <c r="AQ120" s="84"/>
      <c r="AR120" s="84"/>
      <c r="AS120" s="84"/>
      <c r="AT120" s="84"/>
      <c r="AU120" s="84"/>
      <c r="AV120" s="84"/>
      <c r="AW120" s="84"/>
      <c r="AX120" s="84"/>
      <c r="AY120" s="84"/>
      <c r="AZ120" s="84"/>
      <c r="BA120" s="84"/>
      <c r="BB120" s="84"/>
      <c r="BC120" s="84"/>
      <c r="BD120" s="84"/>
      <c r="BE120" s="84"/>
      <c r="BF120" s="84"/>
      <c r="BG120" s="84"/>
      <c r="BH120" s="84"/>
      <c r="BI120" s="84"/>
      <c r="BJ120" s="84"/>
      <c r="BK120" s="84"/>
      <c r="BL120" s="84"/>
      <c r="BM120" s="84"/>
      <c r="BN120" s="84"/>
      <c r="BO120" s="84"/>
      <c r="BP120" s="84"/>
      <c r="BQ120" s="84"/>
      <c r="BR120" s="84"/>
      <c r="BS120" s="84"/>
      <c r="BT120" s="84"/>
      <c r="BU120" s="84"/>
      <c r="BV120" s="84"/>
      <c r="BW120" s="84"/>
      <c r="BX120" s="84"/>
      <c r="BY120" s="84"/>
      <c r="BZ120" s="84"/>
      <c r="CA120" s="84"/>
      <c r="CB120" s="84"/>
      <c r="CC120" s="84"/>
      <c r="CD120" s="84"/>
      <c r="CE120" s="84"/>
      <c r="CF120" s="84"/>
      <c r="CG120" s="84"/>
      <c r="CH120" s="84"/>
      <c r="CI120" s="84"/>
      <c r="CJ120" s="84"/>
      <c r="CK120" s="84"/>
      <c r="CL120" s="84"/>
      <c r="CM120" s="84"/>
      <c r="CN120" s="84"/>
      <c r="CO120" s="84"/>
      <c r="CP120" s="84"/>
      <c r="CQ120" s="84"/>
      <c r="CR120" s="84"/>
      <c r="CS120" s="84"/>
      <c r="CT120" s="84"/>
      <c r="CU120" s="84"/>
      <c r="CV120" s="84"/>
      <c r="CW120" s="84"/>
      <c r="CX120" s="84"/>
      <c r="CY120" s="84"/>
      <c r="CZ120" s="84"/>
      <c r="DA120" s="84"/>
      <c r="DB120" s="84"/>
      <c r="DC120" s="84"/>
      <c r="DD120" s="84"/>
      <c r="DE120" s="84"/>
      <c r="DF120" s="84"/>
      <c r="DG120" s="84"/>
      <c r="DH120" s="84"/>
      <c r="DI120" s="84"/>
      <c r="DJ120" s="84"/>
      <c r="DK120" s="84"/>
      <c r="DL120" s="84"/>
      <c r="DM120" s="84"/>
      <c r="DN120" s="84"/>
      <c r="DO120" s="84"/>
      <c r="DP120" s="84"/>
      <c r="DQ120" s="84"/>
      <c r="DR120" s="84"/>
      <c r="DS120" s="84"/>
      <c r="DT120" s="84"/>
      <c r="DU120" s="84"/>
      <c r="DV120" s="84"/>
      <c r="DW120" s="84"/>
      <c r="DX120" s="84"/>
      <c r="DY120" s="84"/>
      <c r="DZ120" s="84"/>
      <c r="EA120" s="84"/>
      <c r="EB120" s="84"/>
      <c r="EC120" s="84"/>
      <c r="ED120" s="84"/>
      <c r="EE120" s="84"/>
      <c r="EF120" s="84"/>
      <c r="EG120" s="84"/>
      <c r="EH120" s="84"/>
      <c r="EI120" s="84"/>
      <c r="EJ120" s="84"/>
      <c r="EK120" s="84"/>
      <c r="EL120" s="84"/>
      <c r="EM120" s="84"/>
      <c r="EN120" s="84"/>
      <c r="EO120" s="84"/>
      <c r="EP120" s="84"/>
      <c r="EQ120" s="84"/>
      <c r="ER120" s="84"/>
      <c r="ES120" s="84"/>
      <c r="ET120" s="84"/>
      <c r="EU120" s="84"/>
      <c r="EV120" s="84"/>
      <c r="EW120" s="84"/>
      <c r="EX120" s="84"/>
      <c r="EY120" s="84"/>
      <c r="EZ120" s="84"/>
      <c r="FA120" s="84"/>
      <c r="FB120" s="84"/>
      <c r="FC120" s="84"/>
      <c r="FD120" s="84"/>
      <c r="FE120" s="84"/>
      <c r="FF120" s="84"/>
      <c r="FG120" s="84"/>
      <c r="FH120" s="84"/>
      <c r="FI120" s="84"/>
      <c r="FJ120" s="84"/>
      <c r="FK120" s="84"/>
      <c r="FL120" s="84"/>
      <c r="FM120" s="84"/>
      <c r="FN120" s="84"/>
      <c r="FO120" s="84"/>
      <c r="FP120" s="84"/>
      <c r="FQ120" s="84"/>
      <c r="FR120" s="84"/>
      <c r="FS120" s="84"/>
      <c r="FT120" s="84"/>
      <c r="FU120" s="84"/>
      <c r="FV120" s="84"/>
      <c r="FW120" s="84"/>
      <c r="FX120" s="84"/>
      <c r="FY120" s="84"/>
      <c r="FZ120" s="84"/>
      <c r="GA120" s="84"/>
      <c r="GB120" s="84"/>
      <c r="GC120" s="84"/>
      <c r="GD120" s="84"/>
      <c r="GE120" s="84"/>
      <c r="GF120" s="84"/>
      <c r="GG120" s="84"/>
      <c r="GH120" s="84"/>
      <c r="GI120" s="84"/>
      <c r="GJ120" s="84"/>
      <c r="GK120" s="84"/>
      <c r="GL120" s="84"/>
      <c r="GM120" s="84"/>
      <c r="GN120" s="84"/>
      <c r="GO120" s="84"/>
      <c r="GP120" s="84"/>
      <c r="GQ120" s="84"/>
      <c r="GR120" s="84"/>
      <c r="GS120" s="84"/>
      <c r="GT120" s="84"/>
      <c r="GU120" s="84"/>
      <c r="GV120" s="84"/>
      <c r="GW120" s="84"/>
      <c r="GX120" s="84"/>
      <c r="GY120" s="84"/>
      <c r="GZ120" s="84"/>
      <c r="HA120" s="84"/>
      <c r="HB120" s="84"/>
      <c r="HC120" s="84"/>
      <c r="HD120" s="84"/>
      <c r="HE120" s="84"/>
      <c r="HF120" s="84"/>
      <c r="HG120" s="84"/>
      <c r="HH120" s="84"/>
      <c r="HI120" s="84"/>
      <c r="HJ120" s="84"/>
      <c r="HK120" s="84"/>
      <c r="HL120" s="84"/>
      <c r="HM120" s="84"/>
      <c r="HN120" s="84"/>
      <c r="HO120" s="84"/>
      <c r="HP120" s="84"/>
      <c r="HQ120" s="84"/>
      <c r="HR120" s="84"/>
      <c r="HS120" s="84"/>
      <c r="HT120" s="84"/>
      <c r="HU120" s="84"/>
      <c r="HV120" s="84"/>
      <c r="HW120" s="84"/>
      <c r="HX120" s="84"/>
      <c r="HY120" s="84"/>
      <c r="HZ120" s="84"/>
      <c r="IA120" s="84"/>
      <c r="IB120" s="84"/>
    </row>
    <row r="121" spans="2:239" ht="15.75" hidden="1" outlineLevel="1" x14ac:dyDescent="0.25">
      <c r="B121" s="5">
        <f t="shared" si="862"/>
        <v>119</v>
      </c>
      <c r="C121"/>
      <c r="D121"/>
      <c r="E121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 s="84"/>
      <c r="AB121" s="84"/>
      <c r="AC121" s="84"/>
      <c r="AD121" s="84"/>
      <c r="AE121" s="84"/>
      <c r="AF121" s="84"/>
      <c r="AG121" s="84"/>
      <c r="AH121" s="84"/>
      <c r="AI121" s="84"/>
      <c r="AJ121" s="84"/>
      <c r="AK121" s="84"/>
      <c r="AL121" s="84"/>
      <c r="AM121" s="84"/>
      <c r="AN121" s="84"/>
      <c r="AO121" s="84"/>
      <c r="AP121" s="84"/>
      <c r="AQ121" s="84"/>
      <c r="AR121" s="84"/>
      <c r="AS121" s="84"/>
      <c r="AT121" s="84"/>
      <c r="AU121" s="84"/>
      <c r="AV121" s="84"/>
      <c r="AW121" s="84"/>
      <c r="AX121" s="84"/>
      <c r="AY121" s="84"/>
      <c r="AZ121" s="84"/>
      <c r="BA121" s="84"/>
      <c r="BB121" s="84"/>
      <c r="BC121" s="84"/>
      <c r="BD121" s="84"/>
      <c r="BE121" s="84"/>
      <c r="BF121" s="84"/>
      <c r="BG121" s="84"/>
      <c r="BH121" s="84"/>
      <c r="BI121" s="84"/>
      <c r="BJ121" s="84"/>
      <c r="BK121" s="84"/>
      <c r="BL121" s="84"/>
      <c r="BM121" s="84"/>
      <c r="BN121" s="84"/>
      <c r="BO121" s="84"/>
      <c r="BP121" s="84"/>
      <c r="BQ121" s="84"/>
      <c r="BR121" s="84"/>
      <c r="BS121" s="84"/>
      <c r="BT121" s="84"/>
      <c r="BU121" s="84"/>
      <c r="BV121" s="84"/>
      <c r="BW121" s="84"/>
      <c r="BX121" s="84"/>
      <c r="BY121" s="84"/>
      <c r="BZ121" s="84"/>
      <c r="CA121" s="84"/>
      <c r="CB121" s="84"/>
      <c r="CC121" s="84"/>
      <c r="CD121" s="84"/>
      <c r="CE121" s="84"/>
      <c r="CF121" s="84"/>
      <c r="CG121" s="84"/>
      <c r="CH121" s="84"/>
      <c r="CI121" s="84"/>
      <c r="CJ121" s="84"/>
      <c r="CK121" s="84"/>
      <c r="CL121" s="84"/>
      <c r="CM121" s="84"/>
      <c r="CN121" s="84"/>
      <c r="CO121" s="84"/>
      <c r="CP121" s="84"/>
      <c r="CQ121" s="84"/>
      <c r="CR121" s="84"/>
      <c r="CS121" s="84"/>
      <c r="CT121" s="84"/>
      <c r="CU121" s="84"/>
      <c r="CV121" s="84"/>
      <c r="CW121" s="84"/>
      <c r="CX121" s="84"/>
      <c r="CY121" s="84"/>
      <c r="CZ121" s="84"/>
      <c r="DA121" s="84"/>
      <c r="DB121" s="84"/>
      <c r="DC121" s="84"/>
      <c r="DD121" s="84"/>
      <c r="DE121" s="84"/>
      <c r="DF121" s="84"/>
      <c r="DG121" s="84"/>
      <c r="DH121" s="84"/>
      <c r="DI121" s="84"/>
      <c r="DJ121" s="84"/>
      <c r="DK121" s="84"/>
      <c r="DL121" s="84"/>
      <c r="DM121" s="84"/>
      <c r="DN121" s="84"/>
      <c r="DO121" s="84"/>
      <c r="DP121" s="84"/>
      <c r="DQ121" s="84"/>
      <c r="DR121" s="84"/>
      <c r="DS121" s="84"/>
      <c r="DT121" s="84"/>
      <c r="DU121" s="84"/>
      <c r="DV121" s="84"/>
      <c r="DW121" s="84"/>
      <c r="DX121" s="84"/>
      <c r="DY121" s="84"/>
      <c r="DZ121" s="84"/>
      <c r="EA121" s="84"/>
      <c r="EB121" s="84"/>
      <c r="EC121" s="84"/>
      <c r="ED121" s="84"/>
      <c r="EE121" s="84"/>
      <c r="EF121" s="84"/>
      <c r="EG121" s="84"/>
      <c r="EH121" s="84"/>
      <c r="EI121" s="84"/>
      <c r="EJ121" s="84"/>
      <c r="EK121" s="84"/>
      <c r="EL121" s="84"/>
      <c r="EM121" s="84"/>
      <c r="EN121" s="84"/>
      <c r="EO121" s="84"/>
      <c r="EP121" s="84"/>
      <c r="EQ121" s="84"/>
      <c r="ER121" s="84"/>
      <c r="ES121" s="84"/>
      <c r="ET121" s="84"/>
      <c r="EU121" s="84"/>
      <c r="EV121" s="84"/>
      <c r="EW121" s="84"/>
      <c r="EX121" s="84"/>
      <c r="EY121" s="84"/>
      <c r="EZ121" s="84"/>
      <c r="FA121" s="84"/>
      <c r="FB121" s="84"/>
      <c r="FC121" s="84"/>
      <c r="FD121" s="84"/>
      <c r="FE121" s="84"/>
      <c r="FF121" s="84"/>
      <c r="FG121" s="84"/>
      <c r="FH121" s="84"/>
      <c r="FI121" s="84"/>
      <c r="FJ121" s="84"/>
      <c r="FK121" s="84"/>
      <c r="FL121" s="84"/>
      <c r="FM121" s="84"/>
      <c r="FN121" s="84"/>
      <c r="FO121" s="84"/>
      <c r="FP121" s="84"/>
      <c r="FQ121" s="84"/>
      <c r="FR121" s="84"/>
      <c r="FS121" s="84"/>
      <c r="FT121" s="84"/>
      <c r="FU121" s="84"/>
      <c r="FV121" s="84"/>
      <c r="FW121" s="84"/>
      <c r="FX121" s="84"/>
      <c r="FY121" s="84"/>
      <c r="FZ121" s="84"/>
      <c r="GA121" s="84"/>
      <c r="GB121" s="84"/>
      <c r="GC121" s="84"/>
      <c r="GD121" s="84"/>
      <c r="GE121" s="84"/>
      <c r="GF121" s="84"/>
      <c r="GG121" s="84"/>
      <c r="GH121" s="84"/>
      <c r="GI121" s="84"/>
      <c r="GJ121" s="84"/>
      <c r="GK121" s="84"/>
      <c r="GL121" s="84"/>
      <c r="GM121" s="84"/>
      <c r="GN121" s="84"/>
      <c r="GO121" s="84"/>
      <c r="GP121" s="84"/>
      <c r="GQ121" s="84"/>
      <c r="GR121" s="84"/>
      <c r="GS121" s="84"/>
      <c r="GT121" s="84"/>
      <c r="GU121" s="84"/>
      <c r="GV121" s="84"/>
      <c r="GW121" s="84"/>
      <c r="GX121" s="84"/>
      <c r="GY121" s="84"/>
      <c r="GZ121" s="84"/>
      <c r="HA121" s="84"/>
      <c r="HB121" s="84"/>
      <c r="HC121" s="84"/>
      <c r="HD121" s="84"/>
      <c r="HE121" s="84"/>
      <c r="HF121" s="84"/>
      <c r="HG121" s="84"/>
      <c r="HH121" s="84"/>
      <c r="HI121" s="84"/>
      <c r="HJ121" s="84"/>
      <c r="HK121" s="84"/>
      <c r="HL121" s="84"/>
      <c r="HM121" s="84"/>
      <c r="HN121" s="84"/>
      <c r="HO121" s="84"/>
      <c r="HP121" s="84"/>
      <c r="HQ121" s="84"/>
      <c r="HR121" s="84"/>
      <c r="HS121" s="84"/>
      <c r="HT121" s="84"/>
      <c r="HU121" s="84"/>
      <c r="HV121" s="84"/>
      <c r="HW121" s="84"/>
      <c r="HX121" s="84"/>
      <c r="HY121" s="84"/>
      <c r="HZ121" s="84"/>
      <c r="IA121" s="84"/>
      <c r="IB121" s="84"/>
    </row>
    <row r="122" spans="2:239" ht="15.75" hidden="1" outlineLevel="1" x14ac:dyDescent="0.25">
      <c r="B122" s="5">
        <f t="shared" si="862"/>
        <v>120</v>
      </c>
      <c r="C122"/>
      <c r="D122"/>
      <c r="E122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  <c r="AA122" s="84"/>
      <c r="AB122" s="84"/>
      <c r="AC122" s="84"/>
      <c r="AD122" s="84"/>
      <c r="AE122" s="84"/>
      <c r="AF122" s="84"/>
      <c r="AG122" s="84"/>
      <c r="AH122" s="84"/>
      <c r="AI122" s="84"/>
      <c r="AJ122" s="84"/>
      <c r="AK122" s="84"/>
      <c r="AL122" s="84"/>
      <c r="AM122" s="84"/>
      <c r="AN122" s="84"/>
      <c r="AO122" s="84"/>
      <c r="AP122" s="84"/>
      <c r="AQ122" s="84"/>
      <c r="AR122" s="84"/>
      <c r="AS122" s="84"/>
      <c r="AT122" s="84"/>
      <c r="AU122" s="84"/>
      <c r="AV122" s="84"/>
      <c r="AW122" s="84"/>
      <c r="AX122" s="84"/>
      <c r="AY122" s="84"/>
      <c r="AZ122" s="84"/>
      <c r="BA122" s="84"/>
      <c r="BB122" s="84"/>
      <c r="BC122" s="84"/>
      <c r="BD122" s="84"/>
      <c r="BE122" s="84"/>
      <c r="BF122" s="84"/>
      <c r="BG122" s="84"/>
      <c r="BH122" s="84"/>
      <c r="BI122" s="84"/>
      <c r="BJ122" s="84"/>
      <c r="BK122" s="84"/>
      <c r="BL122" s="84"/>
      <c r="BM122" s="84"/>
      <c r="BN122" s="84"/>
      <c r="BO122" s="84"/>
      <c r="BP122" s="84"/>
      <c r="BQ122" s="84"/>
      <c r="BR122" s="84"/>
      <c r="BS122" s="84"/>
      <c r="BT122" s="84"/>
      <c r="BU122" s="84"/>
      <c r="BV122" s="84"/>
      <c r="BW122" s="84"/>
      <c r="BX122" s="84"/>
      <c r="BY122" s="84"/>
      <c r="BZ122" s="84"/>
      <c r="CA122" s="84"/>
      <c r="CB122" s="84"/>
      <c r="CC122" s="84"/>
      <c r="CD122" s="84"/>
      <c r="CE122" s="84"/>
      <c r="CF122" s="84"/>
      <c r="CG122" s="84"/>
      <c r="CH122" s="84"/>
      <c r="CI122" s="84"/>
      <c r="CJ122" s="84"/>
      <c r="CK122" s="84"/>
      <c r="CL122" s="84"/>
      <c r="CM122" s="84"/>
      <c r="CN122" s="84"/>
      <c r="CO122" s="84"/>
      <c r="CP122" s="84"/>
      <c r="CQ122" s="84"/>
      <c r="CR122" s="84"/>
      <c r="CS122" s="84"/>
      <c r="CT122" s="84"/>
      <c r="CU122" s="84"/>
      <c r="CV122" s="84"/>
      <c r="CW122" s="84"/>
      <c r="CX122" s="84"/>
      <c r="CY122" s="84"/>
      <c r="CZ122" s="84"/>
      <c r="DA122" s="84"/>
      <c r="DB122" s="84"/>
      <c r="DC122" s="84"/>
      <c r="DD122" s="84"/>
      <c r="DE122" s="84"/>
      <c r="DF122" s="84"/>
      <c r="DG122" s="84"/>
      <c r="DH122" s="84"/>
      <c r="DI122" s="84"/>
      <c r="DJ122" s="84"/>
      <c r="DK122" s="84"/>
      <c r="DL122" s="84"/>
      <c r="DM122" s="84"/>
      <c r="DN122" s="84"/>
      <c r="DO122" s="84"/>
      <c r="DP122" s="84"/>
      <c r="DQ122" s="84"/>
      <c r="DR122" s="84"/>
      <c r="DS122" s="84"/>
      <c r="DT122" s="84"/>
      <c r="DU122" s="84"/>
      <c r="DV122" s="84"/>
      <c r="DW122" s="84"/>
      <c r="DX122" s="84"/>
      <c r="DY122" s="84"/>
      <c r="DZ122" s="84"/>
      <c r="EA122" s="84"/>
      <c r="EB122" s="84"/>
      <c r="EC122" s="84"/>
      <c r="ED122" s="84"/>
      <c r="EE122" s="84"/>
      <c r="EF122" s="84"/>
      <c r="EG122" s="84"/>
      <c r="EH122" s="84"/>
      <c r="EI122" s="84"/>
      <c r="EJ122" s="84"/>
      <c r="EK122" s="84"/>
      <c r="EL122" s="84"/>
      <c r="EM122" s="84"/>
      <c r="EN122" s="84"/>
      <c r="EO122" s="84"/>
      <c r="EP122" s="84"/>
      <c r="EQ122" s="84"/>
      <c r="ER122" s="84"/>
      <c r="ES122" s="84"/>
      <c r="ET122" s="84"/>
      <c r="EU122" s="84"/>
      <c r="EV122" s="84"/>
      <c r="EW122" s="84"/>
      <c r="EX122" s="84"/>
      <c r="EY122" s="84"/>
      <c r="EZ122" s="84"/>
      <c r="FA122" s="84"/>
      <c r="FB122" s="84"/>
      <c r="FC122" s="84"/>
      <c r="FD122" s="84"/>
      <c r="FE122" s="84"/>
      <c r="FF122" s="84"/>
      <c r="FG122" s="84"/>
      <c r="FH122" s="84"/>
      <c r="FI122" s="84"/>
      <c r="FJ122" s="84"/>
      <c r="FK122" s="84"/>
      <c r="FL122" s="84"/>
      <c r="FM122" s="84"/>
      <c r="FN122" s="84"/>
      <c r="FO122" s="84"/>
      <c r="FP122" s="84"/>
      <c r="FQ122" s="84"/>
      <c r="FR122" s="84"/>
      <c r="FS122" s="84"/>
      <c r="FT122" s="84"/>
      <c r="FU122" s="84"/>
      <c r="FV122" s="84"/>
      <c r="FW122" s="84"/>
      <c r="FX122" s="84"/>
      <c r="FY122" s="84"/>
      <c r="FZ122" s="84"/>
      <c r="GA122" s="84"/>
      <c r="GB122" s="84"/>
      <c r="GC122" s="84"/>
      <c r="GD122" s="84"/>
      <c r="GE122" s="84"/>
      <c r="GF122" s="84"/>
      <c r="GG122" s="84"/>
      <c r="GH122" s="84"/>
      <c r="GI122" s="84"/>
      <c r="GJ122" s="84"/>
      <c r="GK122" s="84"/>
      <c r="GL122" s="84"/>
      <c r="GM122" s="84"/>
      <c r="GN122" s="84"/>
      <c r="GO122" s="84"/>
      <c r="GP122" s="84"/>
      <c r="GQ122" s="84"/>
      <c r="GR122" s="84"/>
      <c r="GS122" s="84"/>
      <c r="GT122" s="84"/>
      <c r="GU122" s="84"/>
      <c r="GV122" s="84"/>
      <c r="GW122" s="84"/>
      <c r="GX122" s="84"/>
      <c r="GY122" s="84"/>
      <c r="GZ122" s="84"/>
      <c r="HA122" s="84"/>
      <c r="HB122" s="84"/>
      <c r="HC122" s="84"/>
      <c r="HD122" s="84"/>
      <c r="HE122" s="84"/>
      <c r="HF122" s="84"/>
      <c r="HG122" s="84"/>
      <c r="HH122" s="84"/>
      <c r="HI122" s="84"/>
      <c r="HJ122" s="84"/>
      <c r="HK122" s="84"/>
      <c r="HL122" s="84"/>
      <c r="HM122" s="84"/>
      <c r="HN122" s="84"/>
      <c r="HO122" s="84"/>
      <c r="HP122" s="84"/>
      <c r="HQ122" s="84"/>
      <c r="HR122" s="84"/>
      <c r="HS122" s="84"/>
      <c r="HT122" s="84"/>
      <c r="HU122" s="84"/>
      <c r="HV122" s="84"/>
      <c r="HW122" s="84"/>
      <c r="HX122" s="84"/>
      <c r="HY122" s="84"/>
      <c r="HZ122" s="84"/>
      <c r="IA122" s="84"/>
      <c r="IB122" s="84"/>
    </row>
    <row r="123" spans="2:239" ht="15.75" hidden="1" outlineLevel="1" x14ac:dyDescent="0.25">
      <c r="B123" s="5">
        <f t="shared" si="862"/>
        <v>121</v>
      </c>
      <c r="C123"/>
      <c r="D123"/>
      <c r="E123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  <c r="AH123" s="84"/>
      <c r="AI123" s="84"/>
      <c r="AJ123" s="84"/>
      <c r="AK123" s="84"/>
      <c r="AL123" s="84"/>
      <c r="AM123" s="84"/>
      <c r="AN123" s="84"/>
      <c r="AO123" s="84"/>
      <c r="AP123" s="84"/>
      <c r="AQ123" s="84"/>
      <c r="AR123" s="84"/>
      <c r="AS123" s="84"/>
      <c r="AT123" s="84"/>
      <c r="AU123" s="84"/>
      <c r="AV123" s="84"/>
      <c r="AW123" s="84"/>
      <c r="AX123" s="84"/>
      <c r="AY123" s="84"/>
      <c r="AZ123" s="84"/>
      <c r="BA123" s="84"/>
      <c r="BB123" s="84"/>
      <c r="BC123" s="84"/>
      <c r="BD123" s="84"/>
      <c r="BE123" s="84"/>
      <c r="BF123" s="84"/>
      <c r="BG123" s="84"/>
      <c r="BH123" s="84"/>
      <c r="BI123" s="84"/>
      <c r="BJ123" s="84"/>
      <c r="BK123" s="84"/>
      <c r="BL123" s="84"/>
      <c r="BM123" s="84"/>
      <c r="BN123" s="84"/>
      <c r="BO123" s="84"/>
      <c r="BP123" s="84"/>
      <c r="BQ123" s="84"/>
      <c r="BR123" s="84"/>
      <c r="BS123" s="84"/>
      <c r="BT123" s="84"/>
      <c r="BU123" s="84"/>
      <c r="BV123" s="84"/>
      <c r="BW123" s="84"/>
      <c r="BX123" s="84"/>
      <c r="BY123" s="84"/>
      <c r="BZ123" s="84"/>
      <c r="CA123" s="84"/>
      <c r="CB123" s="84"/>
      <c r="CC123" s="84"/>
      <c r="CD123" s="84"/>
      <c r="CE123" s="84"/>
      <c r="CF123" s="84"/>
      <c r="CG123" s="84"/>
      <c r="CH123" s="84"/>
      <c r="CI123" s="84"/>
      <c r="CJ123" s="84"/>
      <c r="CK123" s="84"/>
      <c r="CL123" s="84"/>
      <c r="CM123" s="84"/>
      <c r="CN123" s="84"/>
      <c r="CO123" s="84"/>
      <c r="CP123" s="84"/>
      <c r="CQ123" s="84"/>
      <c r="CR123" s="84"/>
      <c r="CS123" s="84"/>
      <c r="CT123" s="84"/>
      <c r="CU123" s="84"/>
      <c r="CV123" s="84"/>
      <c r="CW123" s="84"/>
      <c r="CX123" s="84"/>
      <c r="CY123" s="84"/>
      <c r="CZ123" s="84"/>
      <c r="DA123" s="84"/>
      <c r="DB123" s="84"/>
      <c r="DC123" s="84"/>
      <c r="DD123" s="84"/>
      <c r="DE123" s="84"/>
      <c r="DF123" s="84"/>
      <c r="DG123" s="84"/>
      <c r="DH123" s="84"/>
      <c r="DI123" s="84"/>
      <c r="DJ123" s="84"/>
      <c r="DK123" s="84"/>
      <c r="DL123" s="84"/>
      <c r="DM123" s="84"/>
      <c r="DN123" s="84"/>
      <c r="DO123" s="84"/>
      <c r="DP123" s="84"/>
      <c r="DQ123" s="84"/>
      <c r="DR123" s="84"/>
      <c r="DS123" s="84"/>
      <c r="DT123" s="84"/>
      <c r="DU123" s="84"/>
      <c r="DV123" s="84"/>
      <c r="DW123" s="84"/>
      <c r="DX123" s="84"/>
      <c r="DY123" s="84"/>
      <c r="DZ123" s="84"/>
      <c r="EA123" s="84"/>
      <c r="EB123" s="84"/>
      <c r="EC123" s="84"/>
      <c r="ED123" s="84"/>
      <c r="EE123" s="84"/>
      <c r="EF123" s="84"/>
      <c r="EG123" s="84"/>
      <c r="EH123" s="84"/>
      <c r="EI123" s="84"/>
      <c r="EJ123" s="84"/>
      <c r="EK123" s="84"/>
      <c r="EL123" s="84"/>
      <c r="EM123" s="84"/>
      <c r="EN123" s="84"/>
      <c r="EO123" s="84"/>
      <c r="EP123" s="84"/>
      <c r="EQ123" s="84"/>
      <c r="ER123" s="84"/>
      <c r="ES123" s="84"/>
      <c r="ET123" s="84"/>
      <c r="EU123" s="84"/>
      <c r="EV123" s="84"/>
      <c r="EW123" s="84"/>
      <c r="EX123" s="84"/>
      <c r="EY123" s="84"/>
      <c r="EZ123" s="84"/>
      <c r="FA123" s="84"/>
      <c r="FB123" s="84"/>
      <c r="FC123" s="84"/>
      <c r="FD123" s="84"/>
      <c r="FE123" s="84"/>
      <c r="FF123" s="84"/>
      <c r="FG123" s="84"/>
      <c r="FH123" s="84"/>
      <c r="FI123" s="84"/>
      <c r="FJ123" s="84"/>
      <c r="FK123" s="84"/>
      <c r="FL123" s="84"/>
      <c r="FM123" s="84"/>
      <c r="FN123" s="84"/>
      <c r="FO123" s="84"/>
      <c r="FP123" s="84"/>
      <c r="FQ123" s="84"/>
      <c r="FR123" s="84"/>
      <c r="FS123" s="84"/>
      <c r="FT123" s="84"/>
      <c r="FU123" s="84"/>
      <c r="FV123" s="84"/>
      <c r="FW123" s="84"/>
      <c r="FX123" s="84"/>
      <c r="FY123" s="84"/>
      <c r="FZ123" s="84"/>
      <c r="GA123" s="84"/>
      <c r="GB123" s="84"/>
      <c r="GC123" s="84"/>
      <c r="GD123" s="84"/>
      <c r="GE123" s="84"/>
      <c r="GF123" s="84"/>
      <c r="GG123" s="84"/>
      <c r="GH123" s="84"/>
      <c r="GI123" s="84"/>
      <c r="GJ123" s="84"/>
      <c r="GK123" s="84"/>
      <c r="GL123" s="84"/>
      <c r="GM123" s="84"/>
      <c r="GN123" s="84"/>
      <c r="GO123" s="84"/>
      <c r="GP123" s="84"/>
      <c r="GQ123" s="84"/>
      <c r="GR123" s="84"/>
      <c r="GS123" s="84"/>
      <c r="GT123" s="84"/>
      <c r="GU123" s="84"/>
      <c r="GV123" s="84"/>
      <c r="GW123" s="84"/>
      <c r="GX123" s="84"/>
      <c r="GY123" s="84"/>
      <c r="GZ123" s="84"/>
      <c r="HA123" s="84"/>
      <c r="HB123" s="84"/>
      <c r="HC123" s="84"/>
      <c r="HD123" s="84"/>
      <c r="HE123" s="84"/>
      <c r="HF123" s="84"/>
      <c r="HG123" s="84"/>
      <c r="HH123" s="84"/>
      <c r="HI123" s="84"/>
      <c r="HJ123" s="84"/>
      <c r="HK123" s="84"/>
      <c r="HL123" s="84"/>
      <c r="HM123" s="84"/>
      <c r="HN123" s="84"/>
      <c r="HO123" s="84"/>
      <c r="HP123" s="84"/>
      <c r="HQ123" s="84"/>
      <c r="HR123" s="84"/>
      <c r="HS123" s="84"/>
      <c r="HT123" s="84"/>
      <c r="HU123" s="84"/>
      <c r="HV123" s="84"/>
      <c r="HW123" s="84"/>
      <c r="HX123" s="84"/>
      <c r="HY123" s="84"/>
      <c r="HZ123" s="84"/>
      <c r="IA123" s="84"/>
      <c r="IB123" s="84"/>
    </row>
    <row r="124" spans="2:239" ht="15.75" hidden="1" outlineLevel="1" x14ac:dyDescent="0.25">
      <c r="B124" s="5">
        <f t="shared" si="862"/>
        <v>122</v>
      </c>
      <c r="C124"/>
      <c r="D124"/>
      <c r="E12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4"/>
      <c r="AC124" s="84"/>
      <c r="AD124" s="84"/>
      <c r="AE124" s="84"/>
      <c r="AF124" s="84"/>
      <c r="AG124" s="84"/>
      <c r="AH124" s="84"/>
      <c r="AI124" s="84"/>
      <c r="AJ124" s="84"/>
      <c r="AK124" s="84"/>
      <c r="AL124" s="84"/>
      <c r="AM124" s="84"/>
      <c r="AN124" s="84"/>
      <c r="AO124" s="84"/>
      <c r="AP124" s="84"/>
      <c r="AQ124" s="84"/>
      <c r="AR124" s="84"/>
      <c r="AS124" s="84"/>
      <c r="AT124" s="84"/>
      <c r="AU124" s="84"/>
      <c r="AV124" s="84"/>
      <c r="AW124" s="84"/>
      <c r="AX124" s="84"/>
      <c r="AY124" s="84"/>
      <c r="AZ124" s="84"/>
      <c r="BA124" s="84"/>
      <c r="BB124" s="84"/>
      <c r="BC124" s="84"/>
      <c r="BD124" s="84"/>
      <c r="BE124" s="84"/>
      <c r="BF124" s="84"/>
      <c r="BG124" s="84"/>
      <c r="BH124" s="84"/>
      <c r="BI124" s="84"/>
      <c r="BJ124" s="84"/>
      <c r="BK124" s="84"/>
      <c r="BL124" s="84"/>
      <c r="BM124" s="84"/>
      <c r="BN124" s="84"/>
      <c r="BO124" s="84"/>
      <c r="BP124" s="84"/>
      <c r="BQ124" s="84"/>
      <c r="BR124" s="84"/>
      <c r="BS124" s="84"/>
      <c r="BT124" s="84"/>
      <c r="BU124" s="84"/>
      <c r="BV124" s="84"/>
      <c r="BW124" s="84"/>
      <c r="BX124" s="84"/>
      <c r="BY124" s="84"/>
      <c r="BZ124" s="84"/>
      <c r="CA124" s="84"/>
      <c r="CB124" s="84"/>
      <c r="CC124" s="84"/>
      <c r="CD124" s="84"/>
      <c r="CE124" s="84"/>
      <c r="CF124" s="84"/>
      <c r="CG124" s="84"/>
      <c r="CH124" s="84"/>
      <c r="CI124" s="84"/>
      <c r="CJ124" s="84"/>
      <c r="CK124" s="84"/>
      <c r="CL124" s="84"/>
      <c r="CM124" s="84"/>
      <c r="CN124" s="84"/>
      <c r="CO124" s="84"/>
      <c r="CP124" s="84"/>
      <c r="CQ124" s="84"/>
      <c r="CR124" s="84"/>
      <c r="CS124" s="84"/>
      <c r="CT124" s="84"/>
      <c r="CU124" s="84"/>
      <c r="CV124" s="84"/>
      <c r="CW124" s="84"/>
      <c r="CX124" s="84"/>
      <c r="CY124" s="84"/>
      <c r="CZ124" s="84"/>
      <c r="DA124" s="84"/>
      <c r="DB124" s="84"/>
      <c r="DC124" s="84"/>
      <c r="DD124" s="84"/>
      <c r="DE124" s="84"/>
      <c r="DF124" s="84"/>
      <c r="DG124" s="84"/>
      <c r="DH124" s="84"/>
      <c r="DI124" s="84"/>
      <c r="DJ124" s="84"/>
      <c r="DK124" s="84"/>
      <c r="DL124" s="84"/>
      <c r="DM124" s="84"/>
      <c r="DN124" s="84"/>
      <c r="DO124" s="84"/>
      <c r="DP124" s="84"/>
      <c r="DQ124" s="84"/>
      <c r="DR124" s="84"/>
      <c r="DS124" s="84"/>
      <c r="DT124" s="84"/>
      <c r="DU124" s="84"/>
      <c r="DV124" s="84"/>
      <c r="DW124" s="84"/>
      <c r="DX124" s="84"/>
      <c r="DY124" s="84"/>
      <c r="DZ124" s="84"/>
      <c r="EA124" s="84"/>
      <c r="EB124" s="84"/>
      <c r="EC124" s="84"/>
      <c r="ED124" s="84"/>
      <c r="EE124" s="84"/>
      <c r="EF124" s="84"/>
      <c r="EG124" s="84"/>
      <c r="EH124" s="84"/>
      <c r="EI124" s="84"/>
      <c r="EJ124" s="84"/>
      <c r="EK124" s="84"/>
      <c r="EL124" s="84"/>
      <c r="EM124" s="84"/>
      <c r="EN124" s="84"/>
      <c r="EO124" s="84"/>
      <c r="EP124" s="84"/>
      <c r="EQ124" s="84"/>
      <c r="ER124" s="84"/>
      <c r="ES124" s="84"/>
      <c r="ET124" s="84"/>
      <c r="EU124" s="84"/>
      <c r="EV124" s="84"/>
      <c r="EW124" s="84"/>
      <c r="EX124" s="84"/>
      <c r="EY124" s="84"/>
      <c r="EZ124" s="84"/>
      <c r="FA124" s="84"/>
      <c r="FB124" s="84"/>
      <c r="FC124" s="84"/>
      <c r="FD124" s="84"/>
      <c r="FE124" s="84"/>
      <c r="FF124" s="84"/>
      <c r="FG124" s="84"/>
      <c r="FH124" s="84"/>
      <c r="FI124" s="84"/>
      <c r="FJ124" s="84"/>
      <c r="FK124" s="84"/>
      <c r="FL124" s="84"/>
      <c r="FM124" s="84"/>
      <c r="FN124" s="84"/>
      <c r="FO124" s="84"/>
      <c r="FP124" s="84"/>
      <c r="FQ124" s="84"/>
      <c r="FR124" s="84"/>
      <c r="FS124" s="84"/>
      <c r="FT124" s="84"/>
      <c r="FU124" s="84"/>
      <c r="FV124" s="84"/>
      <c r="FW124" s="84"/>
      <c r="FX124" s="84"/>
      <c r="FY124" s="84"/>
      <c r="FZ124" s="84"/>
      <c r="GA124" s="84"/>
      <c r="GB124" s="84"/>
      <c r="GC124" s="84"/>
      <c r="GD124" s="84"/>
      <c r="GE124" s="84"/>
      <c r="GF124" s="84"/>
      <c r="GG124" s="84"/>
      <c r="GH124" s="84"/>
      <c r="GI124" s="84"/>
      <c r="GJ124" s="84"/>
      <c r="GK124" s="84"/>
      <c r="GL124" s="84"/>
      <c r="GM124" s="84"/>
      <c r="GN124" s="84"/>
      <c r="GO124" s="84"/>
      <c r="GP124" s="84"/>
      <c r="GQ124" s="84"/>
      <c r="GR124" s="84"/>
      <c r="GS124" s="84"/>
      <c r="GT124" s="84"/>
      <c r="GU124" s="84"/>
      <c r="GV124" s="84"/>
      <c r="GW124" s="84"/>
      <c r="GX124" s="84"/>
      <c r="GY124" s="84"/>
      <c r="GZ124" s="84"/>
      <c r="HA124" s="84"/>
      <c r="HB124" s="84"/>
      <c r="HC124" s="84"/>
      <c r="HD124" s="84"/>
      <c r="HE124" s="84"/>
      <c r="HF124" s="84"/>
      <c r="HG124" s="84"/>
      <c r="HH124" s="84"/>
      <c r="HI124" s="84"/>
      <c r="HJ124" s="84"/>
      <c r="HK124" s="84"/>
      <c r="HL124" s="84"/>
      <c r="HM124" s="84"/>
      <c r="HN124" s="84"/>
      <c r="HO124" s="84"/>
      <c r="HP124" s="84"/>
      <c r="HQ124" s="84"/>
      <c r="HR124" s="84"/>
      <c r="HS124" s="84"/>
      <c r="HT124" s="84"/>
      <c r="HU124" s="84"/>
      <c r="HV124" s="84"/>
      <c r="HW124" s="84"/>
      <c r="HX124" s="84"/>
      <c r="HY124" s="84"/>
      <c r="HZ124" s="84"/>
      <c r="IA124" s="84"/>
      <c r="IB124" s="84"/>
    </row>
    <row r="125" spans="2:239" ht="15.75" hidden="1" outlineLevel="1" x14ac:dyDescent="0.25">
      <c r="B125" s="5">
        <f t="shared" si="862"/>
        <v>123</v>
      </c>
      <c r="C125"/>
      <c r="D125"/>
      <c r="E125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84"/>
      <c r="AC125" s="84"/>
      <c r="AD125" s="84"/>
      <c r="AE125" s="84"/>
      <c r="AF125" s="84"/>
      <c r="AG125" s="84"/>
      <c r="AH125" s="84"/>
      <c r="AI125" s="84"/>
      <c r="AJ125" s="84"/>
      <c r="AK125" s="84"/>
      <c r="AL125" s="84"/>
      <c r="AM125" s="84"/>
      <c r="AN125" s="84"/>
      <c r="AO125" s="84"/>
      <c r="AP125" s="84"/>
      <c r="AQ125" s="84"/>
      <c r="AR125" s="84"/>
      <c r="AS125" s="84"/>
      <c r="AT125" s="84"/>
      <c r="AU125" s="84"/>
      <c r="AV125" s="84"/>
      <c r="AW125" s="84"/>
      <c r="AX125" s="84"/>
      <c r="AY125" s="84"/>
      <c r="AZ125" s="84"/>
      <c r="BA125" s="84"/>
      <c r="BB125" s="84"/>
      <c r="BC125" s="84"/>
      <c r="BD125" s="84"/>
      <c r="BE125" s="84"/>
      <c r="BF125" s="84"/>
      <c r="BG125" s="84"/>
      <c r="BH125" s="84"/>
      <c r="BI125" s="84"/>
      <c r="BJ125" s="84"/>
      <c r="BK125" s="84"/>
      <c r="BL125" s="84"/>
      <c r="BM125" s="84"/>
      <c r="BN125" s="84"/>
      <c r="BO125" s="84"/>
      <c r="BP125" s="84"/>
      <c r="BQ125" s="84"/>
      <c r="BR125" s="84"/>
      <c r="BS125" s="84"/>
      <c r="BT125" s="84"/>
      <c r="BU125" s="84"/>
      <c r="BV125" s="84"/>
      <c r="BW125" s="84"/>
      <c r="BX125" s="84"/>
      <c r="BY125" s="84"/>
      <c r="BZ125" s="84"/>
      <c r="CA125" s="84"/>
      <c r="CB125" s="84"/>
      <c r="CC125" s="84"/>
      <c r="CD125" s="84"/>
      <c r="CE125" s="84"/>
      <c r="CF125" s="84"/>
      <c r="CG125" s="84"/>
      <c r="CH125" s="84"/>
      <c r="CI125" s="84"/>
      <c r="CJ125" s="84"/>
      <c r="CK125" s="84"/>
      <c r="CL125" s="84"/>
      <c r="CM125" s="84"/>
      <c r="CN125" s="84"/>
      <c r="CO125" s="84"/>
      <c r="CP125" s="84"/>
      <c r="CQ125" s="84"/>
      <c r="CR125" s="84"/>
      <c r="CS125" s="84"/>
      <c r="CT125" s="84"/>
      <c r="CU125" s="84"/>
      <c r="CV125" s="84"/>
      <c r="CW125" s="84"/>
      <c r="CX125" s="84"/>
      <c r="CY125" s="84"/>
      <c r="CZ125" s="84"/>
      <c r="DA125" s="84"/>
      <c r="DB125" s="84"/>
      <c r="DC125" s="84"/>
      <c r="DD125" s="84"/>
      <c r="DE125" s="84"/>
      <c r="DF125" s="84"/>
      <c r="DG125" s="84"/>
      <c r="DH125" s="84"/>
      <c r="DI125" s="84"/>
      <c r="DJ125" s="84"/>
      <c r="DK125" s="84"/>
      <c r="DL125" s="84"/>
      <c r="DM125" s="84"/>
      <c r="DN125" s="84"/>
      <c r="DO125" s="84"/>
      <c r="DP125" s="84"/>
      <c r="DQ125" s="84"/>
      <c r="DR125" s="84"/>
      <c r="DS125" s="84"/>
      <c r="DT125" s="84"/>
      <c r="DU125" s="84"/>
      <c r="DV125" s="84"/>
      <c r="DW125" s="84"/>
      <c r="DX125" s="84"/>
      <c r="DY125" s="84"/>
      <c r="DZ125" s="84"/>
      <c r="EA125" s="84"/>
      <c r="EB125" s="84"/>
      <c r="EC125" s="84"/>
      <c r="ED125" s="84"/>
      <c r="EE125" s="84"/>
      <c r="EF125" s="84"/>
      <c r="EG125" s="84"/>
      <c r="EH125" s="84"/>
      <c r="EI125" s="84"/>
      <c r="EJ125" s="84"/>
      <c r="EK125" s="84"/>
      <c r="EL125" s="84"/>
      <c r="EM125" s="84"/>
      <c r="EN125" s="84"/>
      <c r="EO125" s="84"/>
      <c r="EP125" s="84"/>
      <c r="EQ125" s="84"/>
      <c r="ER125" s="84"/>
      <c r="ES125" s="84"/>
      <c r="ET125" s="84"/>
      <c r="EU125" s="84"/>
      <c r="EV125" s="84"/>
      <c r="EW125" s="84"/>
      <c r="EX125" s="84"/>
      <c r="EY125" s="84"/>
      <c r="EZ125" s="84"/>
      <c r="FA125" s="84"/>
      <c r="FB125" s="84"/>
      <c r="FC125" s="84"/>
      <c r="FD125" s="84"/>
      <c r="FE125" s="84"/>
      <c r="FF125" s="84"/>
      <c r="FG125" s="84"/>
      <c r="FH125" s="84"/>
      <c r="FI125" s="84"/>
      <c r="FJ125" s="84"/>
      <c r="FK125" s="84"/>
      <c r="FL125" s="84"/>
      <c r="FM125" s="84"/>
      <c r="FN125" s="84"/>
      <c r="FO125" s="84"/>
      <c r="FP125" s="84"/>
      <c r="FQ125" s="84"/>
      <c r="FR125" s="84"/>
      <c r="FS125" s="84"/>
      <c r="FT125" s="84"/>
      <c r="FU125" s="84"/>
      <c r="FV125" s="84"/>
      <c r="FW125" s="84"/>
      <c r="FX125" s="84"/>
      <c r="FY125" s="84"/>
      <c r="FZ125" s="84"/>
      <c r="GA125" s="84"/>
      <c r="GB125" s="84"/>
      <c r="GC125" s="84"/>
      <c r="GD125" s="84"/>
      <c r="GE125" s="84"/>
      <c r="GF125" s="84"/>
      <c r="GG125" s="84"/>
      <c r="GH125" s="84"/>
      <c r="GI125" s="84"/>
      <c r="GJ125" s="84"/>
      <c r="GK125" s="84"/>
      <c r="GL125" s="84"/>
      <c r="GM125" s="84"/>
      <c r="GN125" s="84"/>
      <c r="GO125" s="84"/>
      <c r="GP125" s="84"/>
      <c r="GQ125" s="84"/>
      <c r="GR125" s="84"/>
      <c r="GS125" s="84"/>
      <c r="GT125" s="84"/>
      <c r="GU125" s="84"/>
      <c r="GV125" s="84"/>
      <c r="GW125" s="84"/>
      <c r="GX125" s="84"/>
      <c r="GY125" s="84"/>
      <c r="GZ125" s="84"/>
      <c r="HA125" s="84"/>
      <c r="HB125" s="84"/>
      <c r="HC125" s="84"/>
      <c r="HD125" s="84"/>
      <c r="HE125" s="84"/>
      <c r="HF125" s="84"/>
      <c r="HG125" s="84"/>
      <c r="HH125" s="84"/>
      <c r="HI125" s="84"/>
      <c r="HJ125" s="84"/>
      <c r="HK125" s="84"/>
      <c r="HL125" s="84"/>
      <c r="HM125" s="84"/>
      <c r="HN125" s="84"/>
      <c r="HO125" s="84"/>
      <c r="HP125" s="84"/>
      <c r="HQ125" s="84"/>
      <c r="HR125" s="84"/>
      <c r="HS125" s="84"/>
      <c r="HT125" s="84"/>
      <c r="HU125" s="84"/>
      <c r="HV125" s="84"/>
      <c r="HW125" s="84"/>
      <c r="HX125" s="84"/>
      <c r="HY125" s="84"/>
      <c r="HZ125" s="84"/>
      <c r="IA125" s="84"/>
      <c r="IB125" s="84"/>
    </row>
    <row r="126" spans="2:239" ht="15.75" hidden="1" outlineLevel="1" x14ac:dyDescent="0.25">
      <c r="B126" s="5">
        <f t="shared" si="862"/>
        <v>124</v>
      </c>
      <c r="C126"/>
      <c r="D126"/>
      <c r="E126" s="52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4"/>
      <c r="AC126" s="84"/>
      <c r="AD126" s="84"/>
      <c r="AE126" s="84"/>
      <c r="AF126" s="84"/>
      <c r="AG126" s="84"/>
      <c r="AH126" s="84"/>
      <c r="AI126" s="84"/>
      <c r="AJ126" s="84"/>
      <c r="AK126" s="84"/>
      <c r="AL126" s="84"/>
      <c r="AM126" s="84"/>
      <c r="AN126" s="84"/>
      <c r="AO126" s="84"/>
      <c r="AP126" s="84"/>
      <c r="AQ126" s="84"/>
      <c r="AR126" s="84"/>
      <c r="AS126" s="84"/>
      <c r="AT126" s="84"/>
      <c r="AU126" s="84"/>
      <c r="AV126" s="84"/>
      <c r="AW126" s="84"/>
      <c r="AX126" s="84"/>
      <c r="AY126" s="84"/>
      <c r="AZ126" s="84"/>
      <c r="BA126" s="84"/>
      <c r="BB126" s="84"/>
      <c r="BC126" s="84"/>
      <c r="BD126" s="84"/>
      <c r="BE126" s="84"/>
      <c r="BF126" s="84"/>
      <c r="BG126" s="84"/>
      <c r="BH126" s="84"/>
      <c r="BI126" s="84"/>
      <c r="BJ126" s="84"/>
      <c r="BK126" s="84"/>
      <c r="BL126" s="84"/>
      <c r="BM126" s="84"/>
      <c r="BN126" s="84"/>
      <c r="BO126" s="84"/>
      <c r="BP126" s="84"/>
      <c r="BQ126" s="84"/>
      <c r="BR126" s="84"/>
      <c r="BS126" s="84"/>
      <c r="BT126" s="84"/>
      <c r="BU126" s="84"/>
      <c r="BV126" s="84"/>
      <c r="BW126" s="84"/>
      <c r="BX126" s="84"/>
      <c r="BY126" s="84"/>
      <c r="BZ126" s="84"/>
      <c r="CA126" s="84"/>
      <c r="CB126" s="84"/>
      <c r="CC126" s="84"/>
      <c r="CD126" s="84"/>
      <c r="CE126" s="84"/>
      <c r="CF126" s="84"/>
      <c r="CG126" s="84"/>
      <c r="CH126" s="84"/>
      <c r="CI126" s="84"/>
      <c r="CJ126" s="84"/>
      <c r="CK126" s="84"/>
      <c r="CL126" s="84"/>
      <c r="CM126" s="84"/>
      <c r="CN126" s="84"/>
      <c r="CO126" s="84"/>
      <c r="CP126" s="84"/>
      <c r="CQ126" s="84"/>
      <c r="CR126" s="84"/>
      <c r="CS126" s="84"/>
      <c r="CT126" s="84"/>
      <c r="CU126" s="84"/>
      <c r="CV126" s="84"/>
      <c r="CW126" s="84"/>
      <c r="CX126" s="84"/>
      <c r="CY126" s="84"/>
      <c r="CZ126" s="84"/>
      <c r="DA126" s="84"/>
      <c r="DB126" s="84"/>
      <c r="DC126" s="84"/>
      <c r="DD126" s="84"/>
      <c r="DE126" s="84"/>
      <c r="DF126" s="84"/>
      <c r="DG126" s="84"/>
      <c r="DH126" s="84"/>
      <c r="DI126" s="84"/>
      <c r="DJ126" s="84"/>
      <c r="DK126" s="84"/>
      <c r="DL126" s="84"/>
      <c r="DM126" s="84"/>
      <c r="DN126" s="84"/>
      <c r="DO126" s="84"/>
      <c r="DP126" s="84"/>
      <c r="DQ126" s="84"/>
      <c r="DR126" s="84"/>
      <c r="DS126" s="84"/>
      <c r="DT126" s="84"/>
      <c r="DU126" s="84"/>
      <c r="DV126" s="84"/>
      <c r="DW126" s="84"/>
      <c r="DX126" s="84"/>
      <c r="DY126" s="84"/>
      <c r="DZ126" s="84"/>
      <c r="EA126" s="84"/>
      <c r="EB126" s="84"/>
      <c r="EC126" s="84"/>
      <c r="ED126" s="84"/>
      <c r="EE126" s="84"/>
      <c r="EF126" s="84"/>
      <c r="EG126" s="84"/>
      <c r="EH126" s="84"/>
      <c r="EI126" s="84"/>
      <c r="EJ126" s="84"/>
      <c r="EK126" s="84"/>
      <c r="EL126" s="84"/>
      <c r="EM126" s="84"/>
      <c r="EN126" s="84"/>
      <c r="EO126" s="84"/>
      <c r="EP126" s="84"/>
      <c r="EQ126" s="84"/>
      <c r="ER126" s="84"/>
      <c r="ES126" s="84"/>
      <c r="ET126" s="84"/>
      <c r="EU126" s="84"/>
      <c r="EV126" s="84"/>
      <c r="EW126" s="84"/>
      <c r="EX126" s="84"/>
      <c r="EY126" s="84"/>
      <c r="EZ126" s="84"/>
      <c r="FA126" s="84"/>
      <c r="FB126" s="84"/>
      <c r="FC126" s="84"/>
      <c r="FD126" s="84"/>
      <c r="FE126" s="84"/>
      <c r="FF126" s="84"/>
      <c r="FG126" s="84"/>
      <c r="FH126" s="84"/>
      <c r="FI126" s="84"/>
      <c r="FJ126" s="84"/>
      <c r="FK126" s="84"/>
      <c r="FL126" s="84"/>
      <c r="FM126" s="84"/>
      <c r="FN126" s="84"/>
      <c r="FO126" s="84"/>
      <c r="FP126" s="84"/>
      <c r="FQ126" s="84"/>
      <c r="FR126" s="84"/>
      <c r="FS126" s="84"/>
      <c r="FT126" s="84"/>
      <c r="FU126" s="84"/>
      <c r="FV126" s="84"/>
      <c r="FW126" s="84"/>
      <c r="FX126" s="84"/>
      <c r="FY126" s="84"/>
      <c r="FZ126" s="84"/>
      <c r="GA126" s="84"/>
      <c r="GB126" s="84"/>
      <c r="GC126" s="84"/>
      <c r="GD126" s="84"/>
      <c r="GE126" s="84"/>
      <c r="GF126" s="84"/>
      <c r="GG126" s="84"/>
      <c r="GH126" s="84"/>
      <c r="GI126" s="84"/>
      <c r="GJ126" s="84"/>
      <c r="GK126" s="84"/>
      <c r="GL126" s="84"/>
      <c r="GM126" s="84"/>
      <c r="GN126" s="84"/>
      <c r="GO126" s="84"/>
      <c r="GP126" s="84"/>
      <c r="GQ126" s="84"/>
      <c r="GR126" s="84"/>
      <c r="GS126" s="84"/>
      <c r="GT126" s="84"/>
      <c r="GU126" s="84"/>
      <c r="GV126" s="84"/>
      <c r="GW126" s="84"/>
      <c r="GX126" s="84"/>
      <c r="GY126" s="84"/>
      <c r="GZ126" s="84"/>
      <c r="HA126" s="84"/>
      <c r="HB126" s="84"/>
      <c r="HC126" s="84"/>
      <c r="HD126" s="84"/>
      <c r="HE126" s="84"/>
      <c r="HF126" s="84"/>
      <c r="HG126" s="84"/>
      <c r="HH126" s="84"/>
      <c r="HI126" s="84"/>
      <c r="HJ126" s="84"/>
      <c r="HK126" s="84"/>
      <c r="HL126" s="84"/>
      <c r="HM126" s="84"/>
      <c r="HN126" s="84"/>
      <c r="HO126" s="84"/>
      <c r="HP126" s="84"/>
      <c r="HQ126" s="84"/>
      <c r="HR126" s="84"/>
      <c r="HS126" s="84"/>
      <c r="HT126" s="84"/>
      <c r="HU126" s="84"/>
      <c r="HV126" s="84"/>
      <c r="HW126" s="84"/>
      <c r="HX126" s="84"/>
      <c r="HY126" s="84"/>
      <c r="HZ126" s="84"/>
      <c r="IA126" s="84"/>
      <c r="IB126" s="84"/>
    </row>
    <row r="127" spans="2:239" ht="15.75" hidden="1" outlineLevel="1" x14ac:dyDescent="0.25">
      <c r="B127" s="5">
        <f t="shared" si="862"/>
        <v>125</v>
      </c>
      <c r="C127"/>
      <c r="D127"/>
      <c r="E127" s="52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4"/>
      <c r="AL127" s="84"/>
      <c r="AM127" s="84"/>
      <c r="AN127" s="84"/>
      <c r="AO127" s="84"/>
      <c r="AP127" s="84"/>
      <c r="AQ127" s="84"/>
      <c r="AR127" s="84"/>
      <c r="AS127" s="84"/>
      <c r="AT127" s="84"/>
      <c r="AU127" s="84"/>
      <c r="AV127" s="84"/>
      <c r="AW127" s="84"/>
      <c r="AX127" s="84"/>
      <c r="AY127" s="84"/>
      <c r="AZ127" s="84"/>
      <c r="BA127" s="84"/>
      <c r="BB127" s="84"/>
      <c r="BC127" s="84"/>
      <c r="BD127" s="84"/>
      <c r="BE127" s="84"/>
      <c r="BF127" s="84"/>
      <c r="BG127" s="84"/>
      <c r="BH127" s="84"/>
      <c r="BI127" s="84"/>
      <c r="BJ127" s="84"/>
      <c r="BK127" s="84"/>
      <c r="BL127" s="84"/>
      <c r="BM127" s="84"/>
      <c r="BN127" s="84"/>
      <c r="BO127" s="84"/>
      <c r="BP127" s="84"/>
      <c r="BQ127" s="84"/>
      <c r="BR127" s="84"/>
      <c r="BS127" s="84"/>
      <c r="BT127" s="84"/>
      <c r="BU127" s="84"/>
      <c r="BV127" s="84"/>
      <c r="BW127" s="84"/>
      <c r="BX127" s="84"/>
      <c r="BY127" s="84"/>
      <c r="BZ127" s="84"/>
      <c r="CA127" s="84"/>
      <c r="CB127" s="84"/>
      <c r="CC127" s="84"/>
      <c r="CD127" s="84"/>
      <c r="CE127" s="84"/>
      <c r="CF127" s="84"/>
      <c r="CG127" s="84"/>
      <c r="CH127" s="84"/>
      <c r="CI127" s="84"/>
      <c r="CJ127" s="84"/>
      <c r="CK127" s="84"/>
      <c r="CL127" s="84"/>
      <c r="CM127" s="84"/>
      <c r="CN127" s="84"/>
      <c r="CO127" s="84"/>
      <c r="CP127" s="84"/>
      <c r="CQ127" s="84"/>
      <c r="CR127" s="84"/>
      <c r="CS127" s="84"/>
      <c r="CT127" s="84"/>
      <c r="CU127" s="84"/>
      <c r="CV127" s="84"/>
      <c r="CW127" s="84"/>
      <c r="CX127" s="84"/>
      <c r="CY127" s="84"/>
      <c r="CZ127" s="84"/>
      <c r="DA127" s="84"/>
      <c r="DB127" s="84"/>
      <c r="DC127" s="84"/>
      <c r="DD127" s="84"/>
      <c r="DE127" s="84"/>
      <c r="DF127" s="84"/>
      <c r="DG127" s="84"/>
      <c r="DH127" s="84"/>
      <c r="DI127" s="84"/>
      <c r="DJ127" s="84"/>
      <c r="DK127" s="84"/>
      <c r="DL127" s="84"/>
      <c r="DM127" s="84"/>
      <c r="DN127" s="84"/>
      <c r="DO127" s="84"/>
      <c r="DP127" s="84"/>
      <c r="DQ127" s="84"/>
      <c r="DR127" s="84"/>
      <c r="DS127" s="84"/>
      <c r="DT127" s="84"/>
      <c r="DU127" s="84"/>
      <c r="DV127" s="84"/>
      <c r="DW127" s="84"/>
      <c r="DX127" s="84"/>
      <c r="DY127" s="84"/>
      <c r="DZ127" s="84"/>
      <c r="EA127" s="84"/>
      <c r="EB127" s="84"/>
      <c r="EC127" s="84"/>
      <c r="ED127" s="84"/>
      <c r="EE127" s="84"/>
      <c r="EF127" s="84"/>
      <c r="EG127" s="84"/>
      <c r="EH127" s="84"/>
      <c r="EI127" s="84"/>
      <c r="EJ127" s="84"/>
      <c r="EK127" s="84"/>
      <c r="EL127" s="84"/>
      <c r="EM127" s="84"/>
      <c r="EN127" s="84"/>
      <c r="EO127" s="84"/>
      <c r="EP127" s="84"/>
      <c r="EQ127" s="84"/>
      <c r="ER127" s="84"/>
      <c r="ES127" s="84"/>
      <c r="ET127" s="84"/>
      <c r="EU127" s="84"/>
      <c r="EV127" s="84"/>
      <c r="EW127" s="84"/>
      <c r="EX127" s="84"/>
      <c r="EY127" s="84"/>
      <c r="EZ127" s="84"/>
      <c r="FA127" s="84"/>
      <c r="FB127" s="84"/>
      <c r="FC127" s="84"/>
      <c r="FD127" s="84"/>
      <c r="FE127" s="84"/>
      <c r="FF127" s="84"/>
      <c r="FG127" s="84"/>
      <c r="FH127" s="84"/>
      <c r="FI127" s="84"/>
      <c r="FJ127" s="84"/>
      <c r="FK127" s="84"/>
      <c r="FL127" s="84"/>
      <c r="FM127" s="84"/>
      <c r="FN127" s="84"/>
      <c r="FO127" s="84"/>
      <c r="FP127" s="84"/>
      <c r="FQ127" s="84"/>
      <c r="FR127" s="84"/>
      <c r="FS127" s="84"/>
      <c r="FT127" s="84"/>
      <c r="FU127" s="84"/>
      <c r="FV127" s="84"/>
      <c r="FW127" s="84"/>
      <c r="FX127" s="84"/>
      <c r="FY127" s="84"/>
      <c r="FZ127" s="84"/>
      <c r="GA127" s="84"/>
      <c r="GB127" s="84"/>
      <c r="GC127" s="84"/>
      <c r="GD127" s="84"/>
      <c r="GE127" s="84"/>
      <c r="GF127" s="84"/>
      <c r="GG127" s="84"/>
      <c r="GH127" s="84"/>
      <c r="GI127" s="84"/>
      <c r="GJ127" s="84"/>
      <c r="GK127" s="84"/>
      <c r="GL127" s="84"/>
      <c r="GM127" s="84"/>
      <c r="GN127" s="84"/>
      <c r="GO127" s="84"/>
      <c r="GP127" s="84"/>
      <c r="GQ127" s="84"/>
      <c r="GR127" s="84"/>
      <c r="GS127" s="84"/>
      <c r="GT127" s="84"/>
      <c r="GU127" s="84"/>
      <c r="GV127" s="84"/>
      <c r="GW127" s="84"/>
      <c r="GX127" s="84"/>
      <c r="GY127" s="84"/>
      <c r="GZ127" s="84"/>
      <c r="HA127" s="84"/>
      <c r="HB127" s="84"/>
      <c r="HC127" s="84"/>
      <c r="HD127" s="84"/>
      <c r="HE127" s="84"/>
      <c r="HF127" s="84"/>
      <c r="HG127" s="84"/>
      <c r="HH127" s="84"/>
      <c r="HI127" s="84"/>
      <c r="HJ127" s="84"/>
      <c r="HK127" s="84"/>
      <c r="HL127" s="84"/>
      <c r="HM127" s="84"/>
      <c r="HN127" s="84"/>
      <c r="HO127" s="84"/>
      <c r="HP127" s="84"/>
      <c r="HQ127" s="84"/>
      <c r="HR127" s="84"/>
      <c r="HS127" s="84"/>
      <c r="HT127" s="84"/>
      <c r="HU127" s="84"/>
      <c r="HV127" s="84"/>
      <c r="HW127" s="84"/>
      <c r="HX127" s="84"/>
      <c r="HY127" s="84"/>
      <c r="HZ127" s="84"/>
      <c r="IA127" s="84"/>
      <c r="IB127" s="84"/>
    </row>
    <row r="128" spans="2:239" ht="15.75" hidden="1" outlineLevel="1" x14ac:dyDescent="0.25">
      <c r="B128" s="5">
        <f t="shared" si="862"/>
        <v>126</v>
      </c>
      <c r="C128"/>
      <c r="D128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4"/>
      <c r="AC128" s="84"/>
      <c r="AD128" s="84"/>
      <c r="AE128" s="84"/>
      <c r="AF128" s="84"/>
      <c r="AG128" s="84"/>
      <c r="AH128" s="84"/>
      <c r="AI128" s="84"/>
      <c r="AJ128" s="84"/>
      <c r="AK128" s="84"/>
      <c r="AL128" s="84"/>
      <c r="AM128" s="84"/>
      <c r="AN128" s="84"/>
      <c r="AO128" s="84"/>
      <c r="AP128" s="84"/>
      <c r="AQ128" s="84"/>
      <c r="AR128" s="84"/>
      <c r="AS128" s="84"/>
      <c r="AT128" s="84"/>
      <c r="AU128" s="84"/>
      <c r="AV128" s="84"/>
      <c r="AW128" s="84"/>
      <c r="AX128" s="84"/>
      <c r="AY128" s="84"/>
      <c r="AZ128" s="84"/>
      <c r="BA128" s="84"/>
      <c r="BB128" s="84"/>
      <c r="BC128" s="84"/>
      <c r="BD128" s="84"/>
      <c r="BE128" s="84"/>
      <c r="BF128" s="84"/>
      <c r="BG128" s="84"/>
      <c r="BH128" s="84"/>
      <c r="BI128" s="84"/>
      <c r="BJ128" s="84"/>
      <c r="BK128" s="84"/>
      <c r="BL128" s="84"/>
      <c r="BM128" s="84"/>
      <c r="BN128" s="84"/>
      <c r="BO128" s="84"/>
      <c r="BP128" s="84"/>
      <c r="BQ128" s="84"/>
      <c r="BR128" s="84"/>
      <c r="BS128" s="84"/>
      <c r="BT128" s="84"/>
      <c r="BU128" s="84"/>
      <c r="BV128" s="84"/>
      <c r="BW128" s="84"/>
      <c r="BX128" s="84"/>
      <c r="BY128" s="84"/>
      <c r="BZ128" s="84"/>
      <c r="CA128" s="84"/>
      <c r="CB128" s="84"/>
      <c r="CC128" s="84"/>
      <c r="CD128" s="84"/>
      <c r="CE128" s="84"/>
      <c r="CF128" s="84"/>
      <c r="CG128" s="84"/>
      <c r="CH128" s="84"/>
      <c r="CI128" s="84"/>
      <c r="CJ128" s="84"/>
      <c r="CK128" s="84"/>
      <c r="CL128" s="84"/>
      <c r="CM128" s="84"/>
      <c r="CN128" s="84"/>
      <c r="CO128" s="84"/>
      <c r="CP128" s="84"/>
      <c r="CQ128" s="84"/>
      <c r="CR128" s="84"/>
      <c r="CS128" s="84"/>
      <c r="CT128" s="84"/>
      <c r="CU128" s="84"/>
      <c r="CV128" s="84"/>
      <c r="CW128" s="84"/>
      <c r="CX128" s="84"/>
      <c r="CY128" s="84"/>
      <c r="CZ128" s="84"/>
      <c r="DA128" s="84"/>
      <c r="DB128" s="84"/>
      <c r="DC128" s="84"/>
      <c r="DD128" s="84"/>
      <c r="DE128" s="84"/>
      <c r="DF128" s="84"/>
      <c r="DG128" s="84"/>
      <c r="DH128" s="84"/>
      <c r="DI128" s="84"/>
      <c r="DJ128" s="84"/>
      <c r="DK128" s="84"/>
      <c r="DL128" s="84"/>
      <c r="DM128" s="84"/>
      <c r="DN128" s="84"/>
      <c r="DO128" s="84"/>
      <c r="DP128" s="84"/>
      <c r="DQ128" s="84"/>
      <c r="DR128" s="84"/>
      <c r="DS128" s="84"/>
      <c r="DT128" s="84"/>
      <c r="DU128" s="84"/>
      <c r="DV128" s="84"/>
      <c r="DW128" s="84"/>
      <c r="DX128" s="84"/>
      <c r="DY128" s="84"/>
      <c r="DZ128" s="84"/>
      <c r="EA128" s="84"/>
      <c r="EB128" s="84"/>
      <c r="EC128" s="84"/>
      <c r="ED128" s="84"/>
      <c r="EE128" s="84"/>
      <c r="EF128" s="84"/>
      <c r="EG128" s="84"/>
      <c r="EH128" s="84"/>
      <c r="EI128" s="84"/>
      <c r="EJ128" s="84"/>
      <c r="EK128" s="84"/>
      <c r="EL128" s="84"/>
      <c r="EM128" s="84"/>
      <c r="EN128" s="84"/>
      <c r="EO128" s="84"/>
      <c r="EP128" s="84"/>
      <c r="EQ128" s="84"/>
      <c r="ER128" s="84"/>
      <c r="ES128" s="84"/>
      <c r="ET128" s="84"/>
      <c r="EU128" s="84"/>
      <c r="EV128" s="84"/>
      <c r="EW128" s="84"/>
      <c r="EX128" s="84"/>
      <c r="EY128" s="84"/>
      <c r="EZ128" s="84"/>
      <c r="FA128" s="84"/>
      <c r="FB128" s="84"/>
      <c r="FC128" s="84"/>
      <c r="FD128" s="84"/>
      <c r="FE128" s="84"/>
      <c r="FF128" s="84"/>
      <c r="FG128" s="84"/>
      <c r="FH128" s="84"/>
      <c r="FI128" s="84"/>
      <c r="FJ128" s="84"/>
      <c r="FK128" s="84"/>
      <c r="FL128" s="84"/>
      <c r="FM128" s="84"/>
      <c r="FN128" s="84"/>
      <c r="FO128" s="84"/>
      <c r="FP128" s="84"/>
      <c r="FQ128" s="84"/>
      <c r="FR128" s="84"/>
      <c r="FS128" s="84"/>
      <c r="FT128" s="84"/>
      <c r="FU128" s="84"/>
      <c r="FV128" s="84"/>
      <c r="FW128" s="84"/>
      <c r="FX128" s="84"/>
      <c r="FY128" s="84"/>
      <c r="FZ128" s="84"/>
      <c r="GA128" s="84"/>
      <c r="GB128" s="84"/>
      <c r="GC128" s="84"/>
      <c r="GD128" s="84"/>
      <c r="GE128" s="84"/>
      <c r="GF128" s="84"/>
      <c r="GG128" s="84"/>
      <c r="GH128" s="84"/>
      <c r="GI128" s="84"/>
      <c r="GJ128" s="84"/>
      <c r="GK128" s="84"/>
      <c r="GL128" s="84"/>
      <c r="GM128" s="84"/>
      <c r="GN128" s="84"/>
      <c r="GO128" s="84"/>
      <c r="GP128" s="84"/>
      <c r="GQ128" s="84"/>
      <c r="GR128" s="84"/>
      <c r="GS128" s="84"/>
      <c r="GT128" s="84"/>
      <c r="GU128" s="84"/>
      <c r="GV128" s="84"/>
      <c r="GW128" s="84"/>
      <c r="GX128" s="84"/>
      <c r="GY128" s="84"/>
      <c r="GZ128" s="84"/>
      <c r="HA128" s="84"/>
      <c r="HB128" s="84"/>
      <c r="HC128" s="84"/>
      <c r="HD128" s="84"/>
      <c r="HE128" s="84"/>
      <c r="HF128" s="84"/>
      <c r="HG128" s="84"/>
      <c r="HH128" s="84"/>
      <c r="HI128" s="84"/>
      <c r="HJ128" s="84"/>
      <c r="HK128" s="84"/>
      <c r="HL128" s="84"/>
      <c r="HM128" s="84"/>
      <c r="HN128" s="84"/>
      <c r="HO128" s="84"/>
      <c r="HP128" s="84"/>
      <c r="HQ128" s="84"/>
      <c r="HR128" s="84"/>
      <c r="HS128" s="84"/>
      <c r="HT128" s="84"/>
      <c r="HU128" s="84"/>
      <c r="HV128" s="84"/>
      <c r="HW128" s="84"/>
      <c r="HX128" s="84"/>
      <c r="HY128" s="84"/>
      <c r="HZ128" s="84"/>
      <c r="IA128" s="84"/>
      <c r="IB128" s="84"/>
    </row>
    <row r="129" spans="2:236" ht="15.75" hidden="1" outlineLevel="1" x14ac:dyDescent="0.25">
      <c r="B129" s="5">
        <f t="shared" si="862"/>
        <v>127</v>
      </c>
      <c r="D129" s="60"/>
      <c r="F129" s="84"/>
      <c r="G129" s="84"/>
      <c r="H129" s="84"/>
      <c r="I129" s="84"/>
      <c r="J129" s="84"/>
      <c r="K129" s="84"/>
      <c r="L129" s="84"/>
    </row>
    <row r="130" spans="2:236" ht="15.75" hidden="1" outlineLevel="1" x14ac:dyDescent="0.25">
      <c r="B130" s="5">
        <f t="shared" si="862"/>
        <v>128</v>
      </c>
      <c r="D130" s="60"/>
      <c r="F130" s="84"/>
      <c r="G130" s="84"/>
      <c r="H130" s="84"/>
      <c r="I130" s="84"/>
      <c r="J130" s="84"/>
      <c r="K130" s="84"/>
      <c r="L130" s="84"/>
    </row>
    <row r="131" spans="2:236" ht="15.75" collapsed="1" x14ac:dyDescent="0.25">
      <c r="B131" s="5">
        <f t="shared" si="862"/>
        <v>129</v>
      </c>
      <c r="D131" s="60"/>
      <c r="F131" s="84"/>
      <c r="G131" s="84"/>
      <c r="H131" s="84"/>
      <c r="I131" s="84"/>
      <c r="J131" s="84"/>
      <c r="K131" s="84"/>
      <c r="L131" s="84"/>
    </row>
    <row r="132" spans="2:236" ht="15.75" x14ac:dyDescent="0.25">
      <c r="B132" s="5">
        <f t="shared" si="862"/>
        <v>130</v>
      </c>
      <c r="C132" s="1912">
        <f>B.Grafico.R!AY3</f>
        <v>14</v>
      </c>
      <c r="D132" s="60" t="s">
        <v>395</v>
      </c>
      <c r="F132" s="84"/>
      <c r="G132" s="84"/>
      <c r="H132" s="84"/>
      <c r="I132" s="84"/>
      <c r="J132" s="84"/>
      <c r="K132" s="84"/>
      <c r="L132" s="84"/>
    </row>
    <row r="133" spans="2:236" x14ac:dyDescent="0.25">
      <c r="B133" s="5">
        <f t="shared" si="862"/>
        <v>131</v>
      </c>
      <c r="D133" s="177" t="str">
        <f>INDEX(D3:D131,$C$132,0)</f>
        <v>Indicador 1</v>
      </c>
      <c r="E133" s="177">
        <f t="shared" ref="E133:BP133" si="863">INDEX(E3:E131,$C$132,0)</f>
        <v>0</v>
      </c>
      <c r="F133" s="1913">
        <f t="shared" si="863"/>
        <v>11164</v>
      </c>
      <c r="G133" s="1913">
        <f t="shared" si="863"/>
        <v>6537</v>
      </c>
      <c r="H133" s="1913">
        <f t="shared" si="863"/>
        <v>7407</v>
      </c>
      <c r="I133" s="1913">
        <f t="shared" si="863"/>
        <v>11653</v>
      </c>
      <c r="J133" s="1913">
        <f t="shared" si="863"/>
        <v>9380</v>
      </c>
      <c r="K133" s="1913">
        <f t="shared" si="863"/>
        <v>11888</v>
      </c>
      <c r="L133" s="1913">
        <f t="shared" si="863"/>
        <v>10103</v>
      </c>
      <c r="M133" s="1913">
        <f t="shared" si="863"/>
        <v>8943</v>
      </c>
      <c r="N133" s="1913">
        <f t="shared" si="863"/>
        <v>11476</v>
      </c>
      <c r="O133" s="1913">
        <f t="shared" si="863"/>
        <v>6624</v>
      </c>
      <c r="P133" s="1913">
        <f t="shared" si="863"/>
        <v>10551</v>
      </c>
      <c r="Q133" s="1913">
        <f t="shared" si="863"/>
        <v>6968</v>
      </c>
      <c r="R133" s="1913">
        <f t="shared" si="863"/>
        <v>10788</v>
      </c>
      <c r="S133" s="1913">
        <f t="shared" si="863"/>
        <v>10995</v>
      </c>
      <c r="T133" s="1913">
        <f t="shared" si="863"/>
        <v>10994</v>
      </c>
      <c r="U133" s="1913">
        <f t="shared" si="863"/>
        <v>11019</v>
      </c>
      <c r="V133" s="1913">
        <f t="shared" si="863"/>
        <v>11981</v>
      </c>
      <c r="W133" s="1913">
        <f t="shared" si="863"/>
        <v>11354</v>
      </c>
      <c r="X133" s="1913">
        <f t="shared" si="863"/>
        <v>8138</v>
      </c>
      <c r="Y133" s="1913">
        <f t="shared" si="863"/>
        <v>9386</v>
      </c>
      <c r="Z133" s="1913">
        <f t="shared" si="863"/>
        <v>8298</v>
      </c>
      <c r="AA133" s="1913">
        <f t="shared" si="863"/>
        <v>10544</v>
      </c>
      <c r="AB133" s="1913">
        <f t="shared" si="863"/>
        <v>11085</v>
      </c>
      <c r="AC133" s="1913">
        <f t="shared" si="863"/>
        <v>11853</v>
      </c>
      <c r="AD133" s="1913">
        <f t="shared" si="863"/>
        <v>6539</v>
      </c>
      <c r="AE133" s="1913">
        <f t="shared" si="863"/>
        <v>9959</v>
      </c>
      <c r="AF133" s="1913">
        <f t="shared" si="863"/>
        <v>7951</v>
      </c>
      <c r="AG133" s="1913">
        <f t="shared" si="863"/>
        <v>10142</v>
      </c>
      <c r="AH133" s="1913">
        <f t="shared" si="863"/>
        <v>9571</v>
      </c>
      <c r="AI133" s="1913">
        <f t="shared" si="863"/>
        <v>8724</v>
      </c>
      <c r="AJ133" s="1913">
        <f t="shared" si="863"/>
        <v>9292</v>
      </c>
      <c r="AK133" s="1913">
        <f t="shared" si="863"/>
        <v>6671</v>
      </c>
      <c r="AL133" s="1913">
        <f t="shared" si="863"/>
        <v>9951</v>
      </c>
      <c r="AM133" s="1913">
        <f t="shared" si="863"/>
        <v>7952</v>
      </c>
      <c r="AN133" s="1913">
        <f t="shared" si="863"/>
        <v>6626</v>
      </c>
      <c r="AO133" s="1913">
        <f t="shared" si="863"/>
        <v>7159</v>
      </c>
      <c r="AP133" s="1913">
        <f t="shared" si="863"/>
        <v>8713</v>
      </c>
      <c r="AQ133" s="1913">
        <f t="shared" si="863"/>
        <v>8077</v>
      </c>
      <c r="AR133" s="1913">
        <f t="shared" si="863"/>
        <v>8179</v>
      </c>
      <c r="AS133" s="1913">
        <f t="shared" si="863"/>
        <v>8923</v>
      </c>
      <c r="AT133" s="1913">
        <f t="shared" si="863"/>
        <v>9479</v>
      </c>
      <c r="AU133" s="1913">
        <f t="shared" si="863"/>
        <v>11237</v>
      </c>
      <c r="AV133" s="1913">
        <f t="shared" si="863"/>
        <v>8382</v>
      </c>
      <c r="AW133" s="1913">
        <f t="shared" si="863"/>
        <v>11210</v>
      </c>
      <c r="AX133" s="1913">
        <f t="shared" si="863"/>
        <v>9473</v>
      </c>
      <c r="AY133" s="1913">
        <f t="shared" si="863"/>
        <v>9671</v>
      </c>
      <c r="AZ133" s="1913">
        <f t="shared" si="863"/>
        <v>7152</v>
      </c>
      <c r="BA133" s="1913">
        <f t="shared" si="863"/>
        <v>7560</v>
      </c>
      <c r="BB133" s="1913">
        <f t="shared" si="863"/>
        <v>8840</v>
      </c>
      <c r="BC133" s="1913">
        <f t="shared" si="863"/>
        <v>8126</v>
      </c>
      <c r="BD133" s="1913">
        <f t="shared" si="863"/>
        <v>6835</v>
      </c>
      <c r="BE133" s="1913">
        <f t="shared" si="863"/>
        <v>11413</v>
      </c>
      <c r="BF133" s="1913">
        <f t="shared" si="863"/>
        <v>7539</v>
      </c>
      <c r="BG133" s="1913">
        <f t="shared" si="863"/>
        <v>11433</v>
      </c>
      <c r="BH133" s="1913">
        <f t="shared" si="863"/>
        <v>11826</v>
      </c>
      <c r="BI133" s="1913">
        <f t="shared" si="863"/>
        <v>7615</v>
      </c>
      <c r="BJ133" s="1913">
        <f t="shared" si="863"/>
        <v>10478</v>
      </c>
      <c r="BK133" s="1913">
        <f t="shared" si="863"/>
        <v>10677</v>
      </c>
      <c r="BL133" s="1913">
        <f t="shared" si="863"/>
        <v>6560</v>
      </c>
      <c r="BM133" s="1913">
        <f t="shared" si="863"/>
        <v>8222</v>
      </c>
      <c r="BN133" s="1913">
        <f t="shared" si="863"/>
        <v>11913</v>
      </c>
      <c r="BO133" s="1913">
        <f t="shared" si="863"/>
        <v>11541</v>
      </c>
      <c r="BP133" s="1913">
        <f t="shared" si="863"/>
        <v>10830</v>
      </c>
      <c r="BQ133" s="1913">
        <f t="shared" ref="BQ133:EB133" si="864">INDEX(BQ3:BQ131,$C$132,0)</f>
        <v>8862</v>
      </c>
      <c r="BR133" s="1913">
        <f t="shared" si="864"/>
        <v>6732</v>
      </c>
      <c r="BS133" s="1913">
        <f t="shared" si="864"/>
        <v>11227</v>
      </c>
      <c r="BT133" s="1913">
        <f t="shared" si="864"/>
        <v>6764</v>
      </c>
      <c r="BU133" s="1913">
        <f t="shared" si="864"/>
        <v>7916</v>
      </c>
      <c r="BV133" s="1913">
        <f t="shared" si="864"/>
        <v>10396</v>
      </c>
      <c r="BW133" s="1913">
        <f t="shared" si="864"/>
        <v>8826</v>
      </c>
      <c r="BX133" s="1913">
        <f t="shared" si="864"/>
        <v>10858</v>
      </c>
      <c r="BY133" s="1913">
        <f t="shared" si="864"/>
        <v>9656</v>
      </c>
      <c r="BZ133" s="1913">
        <f t="shared" si="864"/>
        <v>9883</v>
      </c>
      <c r="CA133" s="1913">
        <f t="shared" si="864"/>
        <v>9634</v>
      </c>
      <c r="CB133" s="1913">
        <f t="shared" si="864"/>
        <v>7202</v>
      </c>
      <c r="CC133" s="1913">
        <f t="shared" si="864"/>
        <v>7058</v>
      </c>
      <c r="CD133" s="1913">
        <f t="shared" si="864"/>
        <v>11753</v>
      </c>
      <c r="CE133" s="1913">
        <f t="shared" si="864"/>
        <v>11927</v>
      </c>
      <c r="CF133" s="1913">
        <f t="shared" si="864"/>
        <v>9692</v>
      </c>
      <c r="CG133" s="1913">
        <f t="shared" si="864"/>
        <v>9046</v>
      </c>
      <c r="CH133" s="1913">
        <f t="shared" si="864"/>
        <v>6880</v>
      </c>
      <c r="CI133" s="1913">
        <f t="shared" si="864"/>
        <v>7661</v>
      </c>
      <c r="CJ133" s="1913">
        <f t="shared" si="864"/>
        <v>6898</v>
      </c>
      <c r="CK133" s="1913">
        <f t="shared" si="864"/>
        <v>8211</v>
      </c>
      <c r="CL133" s="1913">
        <f t="shared" si="864"/>
        <v>7111</v>
      </c>
      <c r="CM133" s="1913">
        <f t="shared" si="864"/>
        <v>9990</v>
      </c>
      <c r="CN133" s="1913">
        <f t="shared" si="864"/>
        <v>6811</v>
      </c>
      <c r="CO133" s="1913">
        <f t="shared" si="864"/>
        <v>8288</v>
      </c>
      <c r="CP133" s="1913">
        <f t="shared" si="864"/>
        <v>6680</v>
      </c>
      <c r="CQ133" s="1913">
        <f t="shared" si="864"/>
        <v>7888</v>
      </c>
      <c r="CR133" s="1913">
        <f t="shared" si="864"/>
        <v>11888</v>
      </c>
      <c r="CS133" s="1913">
        <f t="shared" si="864"/>
        <v>7198</v>
      </c>
      <c r="CT133" s="1913">
        <f t="shared" si="864"/>
        <v>9863</v>
      </c>
      <c r="CU133" s="1913">
        <f t="shared" si="864"/>
        <v>10837</v>
      </c>
      <c r="CV133" s="1913">
        <f t="shared" si="864"/>
        <v>8822</v>
      </c>
      <c r="CW133" s="1913">
        <f t="shared" si="864"/>
        <v>11618</v>
      </c>
      <c r="CX133" s="1913">
        <f t="shared" si="864"/>
        <v>9821</v>
      </c>
      <c r="CY133" s="1913">
        <f t="shared" si="864"/>
        <v>8199</v>
      </c>
      <c r="CZ133" s="1913">
        <f t="shared" si="864"/>
        <v>6540</v>
      </c>
      <c r="DA133" s="1913">
        <f t="shared" si="864"/>
        <v>10913</v>
      </c>
      <c r="DB133" s="1913">
        <f t="shared" si="864"/>
        <v>9512</v>
      </c>
      <c r="DC133" s="1913">
        <f t="shared" si="864"/>
        <v>8214</v>
      </c>
      <c r="DD133" s="1913">
        <f t="shared" si="864"/>
        <v>9770</v>
      </c>
      <c r="DE133" s="1913">
        <f t="shared" si="864"/>
        <v>10583</v>
      </c>
      <c r="DF133" s="1913">
        <f t="shared" si="864"/>
        <v>9755</v>
      </c>
      <c r="DG133" s="1913">
        <f t="shared" si="864"/>
        <v>7062</v>
      </c>
      <c r="DH133" s="1913">
        <f t="shared" si="864"/>
        <v>10139</v>
      </c>
      <c r="DI133" s="1913">
        <f t="shared" si="864"/>
        <v>10965</v>
      </c>
      <c r="DJ133" s="1913">
        <f t="shared" si="864"/>
        <v>7789</v>
      </c>
      <c r="DK133" s="1913">
        <f t="shared" si="864"/>
        <v>9733</v>
      </c>
      <c r="DL133" s="1913">
        <f t="shared" si="864"/>
        <v>8912</v>
      </c>
      <c r="DM133" s="1913">
        <f t="shared" si="864"/>
        <v>11061</v>
      </c>
      <c r="DN133" s="1913">
        <f t="shared" si="864"/>
        <v>8495</v>
      </c>
      <c r="DO133" s="1913">
        <f t="shared" si="864"/>
        <v>10847</v>
      </c>
      <c r="DP133" s="1913">
        <f t="shared" si="864"/>
        <v>11575</v>
      </c>
      <c r="DQ133" s="1913">
        <f t="shared" si="864"/>
        <v>11951</v>
      </c>
      <c r="DR133" s="1913">
        <f t="shared" si="864"/>
        <v>7335</v>
      </c>
      <c r="DS133" s="1913">
        <f t="shared" si="864"/>
        <v>8628</v>
      </c>
      <c r="DT133" s="1913">
        <f t="shared" si="864"/>
        <v>11566</v>
      </c>
      <c r="DU133" s="1913">
        <f t="shared" si="864"/>
        <v>6889</v>
      </c>
      <c r="DV133" s="1913">
        <f t="shared" si="864"/>
        <v>8180</v>
      </c>
      <c r="DW133" s="1913">
        <f t="shared" si="864"/>
        <v>11053</v>
      </c>
      <c r="DX133" s="1913">
        <f t="shared" si="864"/>
        <v>8230</v>
      </c>
      <c r="DY133" s="1913">
        <f t="shared" si="864"/>
        <v>11188</v>
      </c>
      <c r="DZ133" s="1913">
        <f t="shared" si="864"/>
        <v>9848</v>
      </c>
      <c r="EA133" s="1913">
        <f t="shared" si="864"/>
        <v>10131</v>
      </c>
      <c r="EB133" s="1913">
        <f t="shared" si="864"/>
        <v>6994</v>
      </c>
      <c r="EC133" s="1913">
        <f t="shared" ref="EC133:GN133" si="865">INDEX(EC3:EC131,$C$132,0)</f>
        <v>7356</v>
      </c>
      <c r="ED133" s="1913">
        <f t="shared" si="865"/>
        <v>6916</v>
      </c>
      <c r="EE133" s="1913">
        <f t="shared" si="865"/>
        <v>6545</v>
      </c>
      <c r="EF133" s="1913">
        <f t="shared" si="865"/>
        <v>9850</v>
      </c>
      <c r="EG133" s="1913">
        <f t="shared" si="865"/>
        <v>11960</v>
      </c>
      <c r="EH133" s="1913">
        <f t="shared" si="865"/>
        <v>7804</v>
      </c>
      <c r="EI133" s="1913">
        <f t="shared" si="865"/>
        <v>7582</v>
      </c>
      <c r="EJ133" s="1913">
        <f t="shared" si="865"/>
        <v>9006</v>
      </c>
      <c r="EK133" s="1913">
        <f t="shared" si="865"/>
        <v>6688</v>
      </c>
      <c r="EL133" s="1913">
        <f t="shared" si="865"/>
        <v>10993</v>
      </c>
      <c r="EM133" s="1913">
        <f t="shared" si="865"/>
        <v>9270</v>
      </c>
      <c r="EN133" s="1913">
        <f t="shared" si="865"/>
        <v>9110</v>
      </c>
      <c r="EO133" s="1913">
        <f t="shared" si="865"/>
        <v>11301</v>
      </c>
      <c r="EP133" s="1913">
        <f t="shared" si="865"/>
        <v>10804</v>
      </c>
      <c r="EQ133" s="1913">
        <f t="shared" si="865"/>
        <v>8273</v>
      </c>
      <c r="ER133" s="1913">
        <f t="shared" si="865"/>
        <v>8750</v>
      </c>
      <c r="ES133" s="1913">
        <f t="shared" si="865"/>
        <v>11741</v>
      </c>
      <c r="ET133" s="1913">
        <f t="shared" si="865"/>
        <v>8779</v>
      </c>
      <c r="EU133" s="1913">
        <f t="shared" si="865"/>
        <v>11035</v>
      </c>
      <c r="EV133" s="1913">
        <f t="shared" si="865"/>
        <v>9081</v>
      </c>
      <c r="EW133" s="1913">
        <f t="shared" si="865"/>
        <v>7845</v>
      </c>
      <c r="EX133" s="1913">
        <f t="shared" si="865"/>
        <v>10421</v>
      </c>
      <c r="EY133" s="1913">
        <f t="shared" si="865"/>
        <v>9277</v>
      </c>
      <c r="EZ133" s="1913">
        <f t="shared" si="865"/>
        <v>10838</v>
      </c>
      <c r="FA133" s="1913">
        <f t="shared" si="865"/>
        <v>11125</v>
      </c>
      <c r="FB133" s="1913">
        <f t="shared" si="865"/>
        <v>8176</v>
      </c>
      <c r="FC133" s="1913">
        <f t="shared" si="865"/>
        <v>7074</v>
      </c>
      <c r="FD133" s="1913">
        <f t="shared" si="865"/>
        <v>10883</v>
      </c>
      <c r="FE133" s="1913">
        <f t="shared" si="865"/>
        <v>7082</v>
      </c>
      <c r="FF133" s="1913">
        <f t="shared" si="865"/>
        <v>10896</v>
      </c>
      <c r="FG133" s="1913">
        <f t="shared" si="865"/>
        <v>11116</v>
      </c>
      <c r="FH133" s="1913">
        <f t="shared" si="865"/>
        <v>11881</v>
      </c>
      <c r="FI133" s="1913">
        <f t="shared" si="865"/>
        <v>11632</v>
      </c>
      <c r="FJ133" s="1913">
        <f t="shared" si="865"/>
        <v>11302</v>
      </c>
      <c r="FK133" s="1913">
        <f t="shared" si="865"/>
        <v>7707</v>
      </c>
      <c r="FL133" s="1913">
        <f t="shared" si="865"/>
        <v>6973</v>
      </c>
      <c r="FM133" s="1913">
        <f t="shared" si="865"/>
        <v>9929</v>
      </c>
      <c r="FN133" s="1913">
        <f t="shared" si="865"/>
        <v>6745</v>
      </c>
      <c r="FO133" s="1913">
        <f t="shared" si="865"/>
        <v>8118</v>
      </c>
      <c r="FP133" s="1913">
        <f t="shared" si="865"/>
        <v>9611</v>
      </c>
      <c r="FQ133" s="1913">
        <f t="shared" si="865"/>
        <v>11386</v>
      </c>
      <c r="FR133" s="1913">
        <f t="shared" si="865"/>
        <v>8437</v>
      </c>
      <c r="FS133" s="1913">
        <f t="shared" si="865"/>
        <v>10913</v>
      </c>
      <c r="FT133" s="1913">
        <f t="shared" si="865"/>
        <v>6802</v>
      </c>
      <c r="FU133" s="1913">
        <f t="shared" si="865"/>
        <v>6651</v>
      </c>
      <c r="FV133" s="1913">
        <f t="shared" si="865"/>
        <v>6827</v>
      </c>
      <c r="FW133" s="1913">
        <f t="shared" si="865"/>
        <v>7369</v>
      </c>
      <c r="FX133" s="1913">
        <f t="shared" si="865"/>
        <v>10945</v>
      </c>
      <c r="FY133" s="1913">
        <f t="shared" si="865"/>
        <v>8615</v>
      </c>
      <c r="FZ133" s="1913">
        <f t="shared" si="865"/>
        <v>7313</v>
      </c>
      <c r="GA133" s="1913">
        <f t="shared" si="865"/>
        <v>11334</v>
      </c>
      <c r="GB133" s="1913">
        <f t="shared" si="865"/>
        <v>7730</v>
      </c>
      <c r="GC133" s="1913">
        <f t="shared" si="865"/>
        <v>11190</v>
      </c>
      <c r="GD133" s="1913">
        <f t="shared" si="865"/>
        <v>11247</v>
      </c>
      <c r="GE133" s="1913">
        <f t="shared" si="865"/>
        <v>7128</v>
      </c>
      <c r="GF133" s="1913">
        <f t="shared" si="865"/>
        <v>7874</v>
      </c>
      <c r="GG133" s="1913">
        <f t="shared" si="865"/>
        <v>9490</v>
      </c>
      <c r="GH133" s="1913">
        <f t="shared" si="865"/>
        <v>11745</v>
      </c>
      <c r="GI133" s="1913">
        <f t="shared" si="865"/>
        <v>7161</v>
      </c>
      <c r="GJ133" s="1913">
        <f t="shared" si="865"/>
        <v>7031</v>
      </c>
      <c r="GK133" s="1913">
        <f t="shared" si="865"/>
        <v>9071</v>
      </c>
      <c r="GL133" s="1913">
        <f t="shared" si="865"/>
        <v>9207</v>
      </c>
      <c r="GM133" s="1913">
        <f t="shared" si="865"/>
        <v>11625</v>
      </c>
      <c r="GN133" s="1913">
        <f t="shared" si="865"/>
        <v>9045</v>
      </c>
      <c r="GO133" s="1913">
        <f t="shared" ref="GO133:IB133" si="866">INDEX(GO3:GO131,$C$132,0)</f>
        <v>6821</v>
      </c>
      <c r="GP133" s="1913">
        <f t="shared" si="866"/>
        <v>11028</v>
      </c>
      <c r="GQ133" s="1913">
        <f t="shared" si="866"/>
        <v>7200</v>
      </c>
      <c r="GR133" s="1913">
        <f t="shared" si="866"/>
        <v>10435</v>
      </c>
      <c r="GS133" s="1913">
        <f t="shared" si="866"/>
        <v>11487</v>
      </c>
      <c r="GT133" s="1913">
        <f t="shared" si="866"/>
        <v>6712</v>
      </c>
      <c r="GU133" s="1913">
        <f t="shared" si="866"/>
        <v>10400</v>
      </c>
      <c r="GV133" s="1913">
        <f t="shared" si="866"/>
        <v>10818</v>
      </c>
      <c r="GW133" s="1913">
        <f t="shared" si="866"/>
        <v>11718</v>
      </c>
      <c r="GX133" s="1913">
        <f t="shared" si="866"/>
        <v>8831</v>
      </c>
      <c r="GY133" s="1913">
        <f t="shared" si="866"/>
        <v>11851</v>
      </c>
      <c r="GZ133" s="1913">
        <f t="shared" si="866"/>
        <v>6881</v>
      </c>
      <c r="HA133" s="1913">
        <f t="shared" si="866"/>
        <v>9114</v>
      </c>
      <c r="HB133" s="1913">
        <f t="shared" si="866"/>
        <v>7439</v>
      </c>
      <c r="HC133" s="1913">
        <f t="shared" si="866"/>
        <v>8163</v>
      </c>
      <c r="HD133" s="1913">
        <f t="shared" si="866"/>
        <v>6529</v>
      </c>
      <c r="HE133" s="1913">
        <f t="shared" si="866"/>
        <v>6898</v>
      </c>
      <c r="HF133" s="1913">
        <f t="shared" si="866"/>
        <v>11049</v>
      </c>
      <c r="HG133" s="1913">
        <f t="shared" si="866"/>
        <v>6573</v>
      </c>
      <c r="HH133" s="1913">
        <f t="shared" si="866"/>
        <v>11865</v>
      </c>
      <c r="HI133" s="1913">
        <f t="shared" si="866"/>
        <v>8540</v>
      </c>
      <c r="HJ133" s="1913">
        <f t="shared" si="866"/>
        <v>6541</v>
      </c>
      <c r="HK133" s="1913">
        <f t="shared" si="866"/>
        <v>8355</v>
      </c>
      <c r="HL133" s="1913">
        <f t="shared" si="866"/>
        <v>6700</v>
      </c>
      <c r="HM133" s="1913">
        <f t="shared" si="866"/>
        <v>7575</v>
      </c>
      <c r="HN133" s="1913">
        <f t="shared" si="866"/>
        <v>11422</v>
      </c>
      <c r="HO133" s="1913">
        <f t="shared" si="866"/>
        <v>10712</v>
      </c>
      <c r="HP133" s="1913">
        <f t="shared" si="866"/>
        <v>9823</v>
      </c>
      <c r="HQ133" s="1913">
        <f t="shared" si="866"/>
        <v>6822</v>
      </c>
      <c r="HR133" s="1913">
        <f t="shared" si="866"/>
        <v>9427</v>
      </c>
      <c r="HS133" s="1913">
        <f t="shared" si="866"/>
        <v>7552</v>
      </c>
      <c r="HT133" s="1913">
        <f t="shared" si="866"/>
        <v>10044</v>
      </c>
      <c r="HU133" s="1913">
        <f t="shared" si="866"/>
        <v>10034</v>
      </c>
      <c r="HV133" s="1913">
        <f t="shared" si="866"/>
        <v>10928</v>
      </c>
      <c r="HW133" s="1913">
        <f t="shared" si="866"/>
        <v>11696</v>
      </c>
      <c r="HX133" s="1913">
        <f t="shared" si="866"/>
        <v>6798</v>
      </c>
      <c r="HY133" s="1913">
        <f t="shared" si="866"/>
        <v>9895</v>
      </c>
      <c r="HZ133" s="1913">
        <f t="shared" si="866"/>
        <v>11133</v>
      </c>
      <c r="IA133" s="1913">
        <f t="shared" si="866"/>
        <v>11900</v>
      </c>
      <c r="IB133" s="1913">
        <f t="shared" si="866"/>
        <v>8184</v>
      </c>
    </row>
    <row r="134" spans="2:236" x14ac:dyDescent="0.25">
      <c r="B134" s="5">
        <f t="shared" si="862"/>
        <v>132</v>
      </c>
      <c r="C134" s="1" t="s">
        <v>396</v>
      </c>
    </row>
    <row r="135" spans="2:236" x14ac:dyDescent="0.25">
      <c r="B135" s="5">
        <f t="shared" si="862"/>
        <v>133</v>
      </c>
      <c r="C135" s="1912">
        <f ca="1">B.Grafico.R!Q3</f>
        <v>189</v>
      </c>
      <c r="D135" s="58"/>
    </row>
    <row r="136" spans="2:236" x14ac:dyDescent="0.25">
      <c r="B136" s="5">
        <f t="shared" si="862"/>
        <v>134</v>
      </c>
      <c r="D136" s="60"/>
    </row>
  </sheetData>
  <mergeCells count="1">
    <mergeCell ref="D1:E1"/>
  </mergeCells>
  <conditionalFormatting sqref="F17:IB17 F30:IB31 H36:IB38 F40:IB41 F51:IB51 F56:IB56 H66:IB66 F71:IB73 F76:H76 F86:H86 F97:IB97 F104:I104 GZ46:IB46 G47:IB48 F81:IB81 H26:IB28 F61:IB61">
    <cfRule type="expression" dxfId="15" priority="55">
      <formula>WEEKDAY(F$1)=1</formula>
    </cfRule>
  </conditionalFormatting>
  <conditionalFormatting sqref="F47:F48">
    <cfRule type="expression" dxfId="14" priority="44">
      <formula>WEEKDAY(F$1)=1</formula>
    </cfRule>
  </conditionalFormatting>
  <conditionalFormatting sqref="D5:IB5">
    <cfRule type="notContainsBlanks" dxfId="13" priority="41">
      <formula>LEN(TRIM(D5))&gt;0</formula>
    </cfRule>
  </conditionalFormatting>
  <conditionalFormatting sqref="B4:E4 IC4:XFD4 B14:B136">
    <cfRule type="containsText" dxfId="12" priority="40" operator="containsText" text="domingo">
      <formula>NOT(ISERROR(SEARCH("domingo",B4)))</formula>
    </cfRule>
  </conditionalFormatting>
  <conditionalFormatting sqref="B5:B7 B9:B12">
    <cfRule type="containsText" dxfId="11" priority="20" operator="containsText" text="domingo">
      <formula>NOT(ISERROR(SEARCH("domingo",B5)))</formula>
    </cfRule>
  </conditionalFormatting>
  <conditionalFormatting sqref="B13">
    <cfRule type="containsText" dxfId="10" priority="19" operator="containsText" text="domingo">
      <formula>NOT(ISERROR(SEARCH("domingo",B13)))</formula>
    </cfRule>
  </conditionalFormatting>
  <conditionalFormatting sqref="B8">
    <cfRule type="containsText" dxfId="9" priority="18" operator="containsText" text="domingo">
      <formula>NOT(ISERROR(SEARCH("domingo",B8)))</formula>
    </cfRule>
  </conditionalFormatting>
  <conditionalFormatting sqref="F46:GY46">
    <cfRule type="expression" dxfId="8" priority="16">
      <formula>WEEKDAY(F$1)=1</formula>
    </cfRule>
  </conditionalFormatting>
  <conditionalFormatting sqref="F4:IB4">
    <cfRule type="containsText" dxfId="7" priority="13" operator="containsText" text="domingo">
      <formula>NOT(ISERROR(SEARCH("domingo",F4)))</formula>
    </cfRule>
  </conditionalFormatting>
  <conditionalFormatting sqref="Y11:IB11">
    <cfRule type="colorScale" priority="12">
      <colorScale>
        <cfvo type="min"/>
        <cfvo type="max"/>
        <color theme="9" tint="-0.499984740745262"/>
        <color theme="4" tint="-0.499984740745262"/>
      </colorScale>
    </cfRule>
  </conditionalFormatting>
  <conditionalFormatting sqref="F11:X11">
    <cfRule type="colorScale" priority="9">
      <colorScale>
        <cfvo type="num" val="0"/>
        <cfvo type="num" val="24"/>
        <color rgb="FFFF7128"/>
        <color rgb="FFFFEF9C"/>
      </colorScale>
    </cfRule>
    <cfRule type="colorScale" priority="10">
      <colorScale>
        <cfvo type="num" val="0"/>
        <cfvo type="num" val="24"/>
        <color rgb="FFFF7128"/>
        <color rgb="FFFFEF9C"/>
      </colorScale>
    </cfRule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1:IB11">
    <cfRule type="colorScale" priority="8">
      <colorScale>
        <cfvo type="num" val="0"/>
        <cfvo type="num" val="24"/>
        <color rgb="FFFF7128"/>
        <color theme="4" tint="-0.499984740745262"/>
      </colorScale>
    </cfRule>
  </conditionalFormatting>
  <conditionalFormatting sqref="I76:IB76">
    <cfRule type="expression" dxfId="6" priority="7">
      <formula>WEEKDAY(I$1)=1</formula>
    </cfRule>
  </conditionalFormatting>
  <conditionalFormatting sqref="I86:IB86">
    <cfRule type="expression" dxfId="5" priority="6">
      <formula>WEEKDAY(I$1)=1</formula>
    </cfRule>
  </conditionalFormatting>
  <conditionalFormatting sqref="J104:IB104">
    <cfRule type="expression" dxfId="4" priority="5">
      <formula>WEEKDAY(J$1)=1</formula>
    </cfRule>
  </conditionalFormatting>
  <conditionalFormatting sqref="F66 H66:IB66">
    <cfRule type="expression" dxfId="3" priority="4">
      <formula>WEEKDAY(F$1)=1</formula>
    </cfRule>
  </conditionalFormatting>
  <conditionalFormatting sqref="G66:IB66">
    <cfRule type="expression" dxfId="2" priority="3">
      <formula>WEEKDAY(G$1)=1</formula>
    </cfRule>
  </conditionalFormatting>
  <conditionalFormatting sqref="F26:IB26">
    <cfRule type="expression" dxfId="1" priority="2">
      <formula>WEEKDAY(F$1)=1</formula>
    </cfRule>
  </conditionalFormatting>
  <conditionalFormatting sqref="F36:IB36">
    <cfRule type="expression" dxfId="0" priority="1">
      <formula>WEEKDAY(F$1)=1</formula>
    </cfRule>
  </conditionalFormatting>
  <pageMargins left="0.75" right="0.75" top="1" bottom="1" header="0.5" footer="0.5"/>
  <pageSetup orientation="portrait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24</vt:i4>
      </vt:variant>
    </vt:vector>
  </HeadingPairs>
  <TitlesOfParts>
    <vt:vector size="25" baseType="lpstr">
      <vt:lpstr>HOME</vt:lpstr>
      <vt:lpstr>B.Acum!_FiltrarBancodeDados</vt:lpstr>
      <vt:lpstr>Bi.Acum.15!_FiltrarBancodeDados</vt:lpstr>
      <vt:lpstr>BiDia.2015!_FiltrarBancodeDados</vt:lpstr>
      <vt:lpstr>'BOLETIM DIARIO'!Area_de_impressao</vt:lpstr>
      <vt:lpstr>'PAINEL MOAGEM'!Area_de_impressao</vt:lpstr>
      <vt:lpstr>PAINEL.PROD!Area_de_impressao</vt:lpstr>
      <vt:lpstr>bacum</vt:lpstr>
      <vt:lpstr>Bacumulado</vt:lpstr>
      <vt:lpstr>basesemana</vt:lpstr>
      <vt:lpstr>BiDia.2015!bdiario</vt:lpstr>
      <vt:lpstr>bdiario</vt:lpstr>
      <vt:lpstr>bmensal</vt:lpstr>
      <vt:lpstr>bsemanal</vt:lpstr>
      <vt:lpstr>Calendario!calendario</vt:lpstr>
      <vt:lpstr>chuvappt</vt:lpstr>
      <vt:lpstr>dadosdiario</vt:lpstr>
      <vt:lpstr>datadiario</vt:lpstr>
      <vt:lpstr>diacalendario</vt:lpstr>
      <vt:lpstr>HOME!INICIOSAFRA</vt:lpstr>
      <vt:lpstr>meses</vt:lpstr>
      <vt:lpstr>ppto</vt:lpstr>
      <vt:lpstr>programa</vt:lpstr>
      <vt:lpstr>Bi.Acum.15!safra14semana</vt:lpstr>
      <vt:lpstr>safra14semana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ammoreira@valedoparana.com.br;Adriano Magalhaes Moeira</dc:creator>
  <cp:lastModifiedBy>Adriano Magalhaes Moreira</cp:lastModifiedBy>
  <cp:lastPrinted>2016-11-11T17:14:12Z</cp:lastPrinted>
  <dcterms:created xsi:type="dcterms:W3CDTF">2014-10-13T16:31:30Z</dcterms:created>
  <dcterms:modified xsi:type="dcterms:W3CDTF">2016-11-20T12:01:49Z</dcterms:modified>
</cp:coreProperties>
</file>